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ivotTables/pivotTable5.xml" ContentType="application/vnd.openxmlformats-officedocument.spreadsheetml.pivotTable+xml"/>
  <Override PartName="/xl/tables/table12.xml" ContentType="application/vnd.openxmlformats-officedocument.spreadsheetml.table+xml"/>
  <Override PartName="/xl/pivotTables/pivotTable6.xml" ContentType="application/vnd.openxmlformats-officedocument.spreadsheetml.pivot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ivotTables/pivotTable7.xml" ContentType="application/vnd.openxmlformats-officedocument.spreadsheetml.pivot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pivotTables/pivotTable8.xml" ContentType="application/vnd.openxmlformats-officedocument.spreadsheetml.pivot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solt\Projects\hungarian-web-accessibility-audit\"/>
    </mc:Choice>
  </mc:AlternateContent>
  <xr:revisionPtr revIDLastSave="0" documentId="13_ncr:1_{10654C59-B650-4821-A548-B1201C148334}" xr6:coauthVersionLast="47" xr6:coauthVersionMax="47" xr10:uidLastSave="{00000000-0000-0000-0000-000000000000}"/>
  <bookViews>
    <workbookView xWindow="585" yWindow="510" windowWidth="36870" windowHeight="19710" tabRatio="596" firstSheet="3" activeTab="8" xr2:uid="{DB2A56AD-0890-41EB-BC2E-5F677A9EDD09}"/>
  </bookViews>
  <sheets>
    <sheet name="Helper" sheetId="61" state="hidden" r:id="rId1"/>
    <sheet name="analytical_sample" sheetId="62" r:id="rId2"/>
    <sheet name="Átlagok eloszlása" sheetId="64" r:id="rId3"/>
    <sheet name="analytical_sample_p99" sheetId="2" r:id="rId4"/>
    <sheet name="error_type_summary" sheetId="59" r:id="rId5"/>
    <sheet name="1_a_számtani_közép" sheetId="66" r:id="rId6"/>
    <sheet name="1_b_medián" sheetId="7" r:id="rId7"/>
    <sheet name="Wilcoxon" sheetId="70" r:id="rId8"/>
    <sheet name="1_c_töréspont" sheetId="71" r:id="rId9"/>
    <sheet name="1_d_adat" sheetId="44" r:id="rId10"/>
    <sheet name="1_e_korreláció" sheetId="45" r:id="rId11"/>
    <sheet name="1_f" sheetId="60" r:id="rId12"/>
    <sheet name="2" sheetId="4" r:id="rId13"/>
    <sheet name="3_adat" sheetId="31" r:id="rId14"/>
    <sheet name="3_eloszlás" sheetId="22" r:id="rId15"/>
    <sheet name="3_korreláció" sheetId="25" r:id="rId16"/>
    <sheet name="3_pivot" sheetId="32" r:id="rId17"/>
    <sheet name="3_table_1" sheetId="36" r:id="rId18"/>
    <sheet name="3_table_2" sheetId="37" r:id="rId19"/>
    <sheet name="3_csúsztatott_átlagok" sheetId="43" r:id="rId20"/>
    <sheet name="3_table_3" sheetId="38" r:id="rId21"/>
    <sheet name="4_adat" sheetId="29" r:id="rId22"/>
    <sheet name="4_korreláció" sheetId="28" r:id="rId23"/>
    <sheet name="4_b" sheetId="30" r:id="rId24"/>
    <sheet name="5_adat" sheetId="39" r:id="rId25"/>
    <sheet name="5_pivot" sheetId="40" r:id="rId26"/>
    <sheet name="5_table" sheetId="41" r:id="rId27"/>
    <sheet name="6_adat" sheetId="46" r:id="rId28"/>
    <sheet name="6_pivot" sheetId="47" r:id="rId29"/>
    <sheet name="6_table_a" sheetId="48" r:id="rId30"/>
    <sheet name="6_table_b" sheetId="49" r:id="rId31"/>
    <sheet name="7_adat" sheetId="52" r:id="rId32"/>
    <sheet name="7_pivot" sheetId="53" r:id="rId33"/>
    <sheet name="7_table" sheetId="54" r:id="rId34"/>
  </sheets>
  <externalReferences>
    <externalReference r:id="rId35"/>
  </externalReferences>
  <definedNames>
    <definedName name="_xlchart.v1.0" hidden="1">analytical_sample!$A$1</definedName>
    <definedName name="_xlchart.v1.1" hidden="1">analytical_sample!$A$2:$A$710</definedName>
    <definedName name="_xlchart.v1.10" hidden="1">analytical_sample!$AE$1</definedName>
    <definedName name="_xlchart.v1.11" hidden="1">analytical_sample!$AE$2:$AE$710</definedName>
    <definedName name="_xlchart.v1.12" hidden="1">analytical_sample!$AF$1</definedName>
    <definedName name="_xlchart.v1.13" hidden="1">analytical_sample!$AF$2:$AF$710</definedName>
    <definedName name="_xlchart.v1.14" hidden="1">analytical_sample!$AG$1</definedName>
    <definedName name="_xlchart.v1.15" hidden="1">analytical_sample!$AG$2:$AG$710</definedName>
    <definedName name="_xlchart.v1.16" hidden="1">analytical_sample!$AH$1</definedName>
    <definedName name="_xlchart.v1.17" hidden="1">analytical_sample!$AH$2:$AH$710</definedName>
    <definedName name="_xlchart.v1.18" hidden="1">analytical_sample!$AI$1</definedName>
    <definedName name="_xlchart.v1.19" hidden="1">analytical_sample!$AI$2:$AI$710</definedName>
    <definedName name="_xlchart.v1.2" hidden="1">analytical_sample!$AA$1</definedName>
    <definedName name="_xlchart.v1.20" hidden="1">analytical_sample!$AJ$1</definedName>
    <definedName name="_xlchart.v1.21" hidden="1">analytical_sample!$AJ$2:$AJ$710</definedName>
    <definedName name="_xlchart.v1.22" hidden="1">analytical_sample!$AK$1</definedName>
    <definedName name="_xlchart.v1.23" hidden="1">analytical_sample!$AK$2:$AK$710</definedName>
    <definedName name="_xlchart.v1.24" hidden="1">analytical_sample!$AL$1</definedName>
    <definedName name="_xlchart.v1.25" hidden="1">analytical_sample!$AL$2:$AL$710</definedName>
    <definedName name="_xlchart.v1.26" hidden="1">analytical_sample!$AM$1</definedName>
    <definedName name="_xlchart.v1.27" hidden="1">analytical_sample!$AM$2:$AM$710</definedName>
    <definedName name="_xlchart.v1.28" hidden="1">analytical_sample!$AN$1</definedName>
    <definedName name="_xlchart.v1.29" hidden="1">analytical_sample!$AN$2:$AN$710</definedName>
    <definedName name="_xlchart.v1.3" hidden="1">analytical_sample!$AA$2:$AA$710</definedName>
    <definedName name="_xlchart.v1.30" hidden="1">analytical_sample!$AO$1</definedName>
    <definedName name="_xlchart.v1.31" hidden="1">analytical_sample!$AO$2:$AO$710</definedName>
    <definedName name="_xlchart.v1.32" hidden="1">analytical_sample!$AP$1</definedName>
    <definedName name="_xlchart.v1.33" hidden="1">analytical_sample!$AP$2:$AP$710</definedName>
    <definedName name="_xlchart.v1.34" hidden="1">analytical_sample!$AQ$1</definedName>
    <definedName name="_xlchart.v1.35" hidden="1">analytical_sample!$AQ$2:$AQ$710</definedName>
    <definedName name="_xlchart.v1.36" hidden="1">analytical_sample!$AR$1</definedName>
    <definedName name="_xlchart.v1.37" hidden="1">analytical_sample!$AR$2:$AR$710</definedName>
    <definedName name="_xlchart.v1.38" hidden="1">analytical_sample!$AS$1</definedName>
    <definedName name="_xlchart.v1.39" hidden="1">analytical_sample!$AS$2:$AS$710</definedName>
    <definedName name="_xlchart.v1.4" hidden="1">analytical_sample!$AB$1</definedName>
    <definedName name="_xlchart.v1.40" hidden="1">analytical_sample!$B$1</definedName>
    <definedName name="_xlchart.v1.41" hidden="1">analytical_sample!$B$2:$B$710</definedName>
    <definedName name="_xlchart.v1.42" hidden="1">analytical_sample!$C$1</definedName>
    <definedName name="_xlchart.v1.43" hidden="1">analytical_sample!$C$2:$C$710</definedName>
    <definedName name="_xlchart.v1.44" hidden="1">analytical_sample!$D$1</definedName>
    <definedName name="_xlchart.v1.45" hidden="1">analytical_sample!$D$2:$D$710</definedName>
    <definedName name="_xlchart.v1.46" hidden="1">analytical_sample!$E$1</definedName>
    <definedName name="_xlchart.v1.47" hidden="1">analytical_sample!$E$2:$E$710</definedName>
    <definedName name="_xlchart.v1.48" hidden="1">analytical_sample!$F$1</definedName>
    <definedName name="_xlchart.v1.49" hidden="1">analytical_sample!$F$2:$F$710</definedName>
    <definedName name="_xlchart.v1.5" hidden="1">analytical_sample!$AB$2:$AB$710</definedName>
    <definedName name="_xlchart.v1.50" hidden="1">analytical_sample!$G$1</definedName>
    <definedName name="_xlchart.v1.51" hidden="1">analytical_sample!$G$2:$G$710</definedName>
    <definedName name="_xlchart.v1.52" hidden="1">analytical_sample!$H$1</definedName>
    <definedName name="_xlchart.v1.53" hidden="1">analytical_sample!$H$2:$H$710</definedName>
    <definedName name="_xlchart.v1.54" hidden="1">analytical_sample!$I$1</definedName>
    <definedName name="_xlchart.v1.55" hidden="1">analytical_sample!$I$2:$I$710</definedName>
    <definedName name="_xlchart.v1.56" hidden="1">analytical_sample!$J$1</definedName>
    <definedName name="_xlchart.v1.57" hidden="1">analytical_sample!$J$2:$J$710</definedName>
    <definedName name="_xlchart.v1.58" hidden="1">analytical_sample!$K$1</definedName>
    <definedName name="_xlchart.v1.59" hidden="1">analytical_sample!$K$2:$K$710</definedName>
    <definedName name="_xlchart.v1.6" hidden="1">analytical_sample!$AC$1</definedName>
    <definedName name="_xlchart.v1.60" hidden="1">analytical_sample!$L$1</definedName>
    <definedName name="_xlchart.v1.61" hidden="1">analytical_sample!$L$2:$L$710</definedName>
    <definedName name="_xlchart.v1.62" hidden="1">analytical_sample!$M$1</definedName>
    <definedName name="_xlchart.v1.63" hidden="1">analytical_sample!$M$2:$M$710</definedName>
    <definedName name="_xlchart.v1.64" hidden="1">analytical_sample!$N$1</definedName>
    <definedName name="_xlchart.v1.65" hidden="1">analytical_sample!$N$2:$N$710</definedName>
    <definedName name="_xlchart.v1.66" hidden="1">analytical_sample!$O$1</definedName>
    <definedName name="_xlchart.v1.67" hidden="1">analytical_sample!$O$2:$O$710</definedName>
    <definedName name="_xlchart.v1.68" hidden="1">analytical_sample!$P$1</definedName>
    <definedName name="_xlchart.v1.69" hidden="1">analytical_sample!$P$2:$P$710</definedName>
    <definedName name="_xlchart.v1.7" hidden="1">analytical_sample!$AC$2:$AC$710</definedName>
    <definedName name="_xlchart.v1.70" hidden="1">analytical_sample!$Q$1</definedName>
    <definedName name="_xlchart.v1.71" hidden="1">analytical_sample!$Q$2:$Q$710</definedName>
    <definedName name="_xlchart.v1.72" hidden="1">analytical_sample!$R$1</definedName>
    <definedName name="_xlchart.v1.73" hidden="1">analytical_sample!$R$2:$R$710</definedName>
    <definedName name="_xlchart.v1.74" hidden="1">analytical_sample!$S$1</definedName>
    <definedName name="_xlchart.v1.75" hidden="1">analytical_sample!$S$2:$S$710</definedName>
    <definedName name="_xlchart.v1.76" hidden="1">analytical_sample!$T$1</definedName>
    <definedName name="_xlchart.v1.77" hidden="1">analytical_sample!$T$2:$T$710</definedName>
    <definedName name="_xlchart.v1.78" hidden="1">analytical_sample!$U$1</definedName>
    <definedName name="_xlchart.v1.79" hidden="1">analytical_sample!$U$2:$U$710</definedName>
    <definedName name="_xlchart.v1.8" hidden="1">analytical_sample!$AD$1</definedName>
    <definedName name="_xlchart.v1.80" hidden="1">analytical_sample!$V$1</definedName>
    <definedName name="_xlchart.v1.81" hidden="1">analytical_sample!$V$2:$V$710</definedName>
    <definedName name="_xlchart.v1.82" hidden="1">analytical_sample!$W$1</definedName>
    <definedName name="_xlchart.v1.83" hidden="1">analytical_sample!$W$2:$W$710</definedName>
    <definedName name="_xlchart.v1.84" hidden="1">analytical_sample!$X$1</definedName>
    <definedName name="_xlchart.v1.85" hidden="1">analytical_sample!$X$2:$X$710</definedName>
    <definedName name="_xlchart.v1.86" hidden="1">analytical_sample!$Y$1</definedName>
    <definedName name="_xlchart.v1.87" hidden="1">analytical_sample!$Y$2:$Y$710</definedName>
    <definedName name="_xlchart.v1.88" hidden="1">analytical_sample!$Z$1</definedName>
    <definedName name="_xlchart.v1.89" hidden="1">analytical_sample!$Z$2:$Z$710</definedName>
    <definedName name="_xlchart.v1.9" hidden="1">analytical_sample!$AD$2:$AD$710</definedName>
    <definedName name="ExternalData_1" localSheetId="15" hidden="1">'3_korreláció'!#REF!</definedName>
    <definedName name="ExternalData_1" localSheetId="3" hidden="1">analytical_sample_p99!$A$1:$CI$702</definedName>
    <definedName name="ExternalData_1" localSheetId="4" hidden="1">error_type_summary!$A$1:$BG$45</definedName>
    <definedName name="ExternalData_2" localSheetId="1" hidden="1">analytical_sample!$A$1:$AS$710</definedName>
    <definedName name="FilePath">Helper!$A$1</definedName>
  </definedNames>
  <calcPr calcId="191029"/>
  <pivotCaches>
    <pivotCache cacheId="29" r:id="rId36"/>
    <pivotCache cacheId="32" r:id="rId37"/>
    <pivotCache cacheId="36" r:id="rId38"/>
    <pivotCache cacheId="42" r:id="rId39"/>
    <pivotCache cacheId="46" r:id="rId40"/>
    <pivotCache cacheId="50" r:id="rId41"/>
    <pivotCache cacheId="54" r:id="rId4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71" l="1"/>
  <c r="B10" i="71"/>
  <c r="C9" i="71"/>
  <c r="B9" i="71"/>
  <c r="G2" i="71"/>
  <c r="H2" i="71"/>
  <c r="J2" i="71"/>
  <c r="M2" i="71" s="1"/>
  <c r="K2" i="71"/>
  <c r="G3" i="71"/>
  <c r="H3" i="71"/>
  <c r="J3" i="71"/>
  <c r="N3" i="71" s="1"/>
  <c r="K3" i="71"/>
  <c r="G4" i="71"/>
  <c r="H4" i="71"/>
  <c r="J4" i="71"/>
  <c r="N4" i="71" s="1"/>
  <c r="K4" i="71"/>
  <c r="G5" i="71"/>
  <c r="H5" i="71"/>
  <c r="J5" i="71"/>
  <c r="M5" i="71" s="1"/>
  <c r="K5" i="71"/>
  <c r="G6" i="71"/>
  <c r="H6" i="71"/>
  <c r="J6" i="71"/>
  <c r="N6" i="71" s="1"/>
  <c r="K6" i="71"/>
  <c r="G7" i="71"/>
  <c r="H7" i="71"/>
  <c r="J7" i="71"/>
  <c r="O7" i="71" s="1"/>
  <c r="K7" i="71"/>
  <c r="G8" i="71"/>
  <c r="H8" i="71"/>
  <c r="J8" i="71"/>
  <c r="P8" i="71" s="1"/>
  <c r="K8" i="71"/>
  <c r="G9" i="71"/>
  <c r="H9" i="71"/>
  <c r="J9" i="71"/>
  <c r="M9" i="71" s="1"/>
  <c r="K9" i="71"/>
  <c r="G10" i="71"/>
  <c r="H10" i="71"/>
  <c r="J10" i="71"/>
  <c r="N10" i="71" s="1"/>
  <c r="K10" i="71"/>
  <c r="G11" i="71"/>
  <c r="H11" i="71"/>
  <c r="J11" i="71"/>
  <c r="O11" i="71" s="1"/>
  <c r="K11" i="71"/>
  <c r="G12" i="71"/>
  <c r="H12" i="71"/>
  <c r="J12" i="71"/>
  <c r="P12" i="71" s="1"/>
  <c r="K12" i="71"/>
  <c r="G13" i="71"/>
  <c r="H13" i="71"/>
  <c r="J13" i="71"/>
  <c r="M13" i="71" s="1"/>
  <c r="K13" i="71"/>
  <c r="G14" i="71"/>
  <c r="H14" i="71"/>
  <c r="J14" i="71"/>
  <c r="N14" i="71" s="1"/>
  <c r="K14" i="71"/>
  <c r="G15" i="71"/>
  <c r="H15" i="71"/>
  <c r="J15" i="71"/>
  <c r="O15" i="71" s="1"/>
  <c r="K15" i="71"/>
  <c r="G16" i="71"/>
  <c r="H16" i="71"/>
  <c r="J16" i="71"/>
  <c r="P16" i="71" s="1"/>
  <c r="K16" i="71"/>
  <c r="G17" i="71"/>
  <c r="H17" i="71"/>
  <c r="J17" i="71"/>
  <c r="M17" i="71" s="1"/>
  <c r="K17" i="71"/>
  <c r="G18" i="71"/>
  <c r="H18" i="71"/>
  <c r="J18" i="71"/>
  <c r="N18" i="71" s="1"/>
  <c r="K18" i="71"/>
  <c r="G19" i="71"/>
  <c r="H19" i="71"/>
  <c r="J19" i="71"/>
  <c r="O19" i="71" s="1"/>
  <c r="K19" i="71"/>
  <c r="G20" i="71"/>
  <c r="H20" i="71"/>
  <c r="J20" i="71"/>
  <c r="P20" i="71" s="1"/>
  <c r="K20" i="71"/>
  <c r="G21" i="71"/>
  <c r="H21" i="71"/>
  <c r="J21" i="71"/>
  <c r="M21" i="71" s="1"/>
  <c r="K21" i="71"/>
  <c r="G22" i="71"/>
  <c r="H22" i="71"/>
  <c r="J22" i="71"/>
  <c r="N22" i="71" s="1"/>
  <c r="K22" i="71"/>
  <c r="G23" i="71"/>
  <c r="H23" i="71"/>
  <c r="J23" i="71"/>
  <c r="O23" i="71" s="1"/>
  <c r="K23" i="71"/>
  <c r="G24" i="71"/>
  <c r="H24" i="71"/>
  <c r="J24" i="71"/>
  <c r="P24" i="71" s="1"/>
  <c r="K24" i="71"/>
  <c r="G25" i="71"/>
  <c r="H25" i="71"/>
  <c r="J25" i="71"/>
  <c r="M25" i="71" s="1"/>
  <c r="K25" i="71"/>
  <c r="G26" i="71"/>
  <c r="H26" i="71"/>
  <c r="J26" i="71"/>
  <c r="N26" i="71" s="1"/>
  <c r="K26" i="71"/>
  <c r="G27" i="71"/>
  <c r="H27" i="71"/>
  <c r="J27" i="71"/>
  <c r="O27" i="71" s="1"/>
  <c r="K27" i="71"/>
  <c r="G28" i="71"/>
  <c r="H28" i="71"/>
  <c r="J28" i="71"/>
  <c r="P28" i="71" s="1"/>
  <c r="K28" i="71"/>
  <c r="G29" i="71"/>
  <c r="H29" i="71"/>
  <c r="J29" i="71"/>
  <c r="M29" i="71" s="1"/>
  <c r="K29" i="71"/>
  <c r="G30" i="71"/>
  <c r="H30" i="71"/>
  <c r="J30" i="71"/>
  <c r="N30" i="71" s="1"/>
  <c r="K30" i="71"/>
  <c r="G31" i="71"/>
  <c r="H31" i="71"/>
  <c r="J31" i="71"/>
  <c r="O31" i="71" s="1"/>
  <c r="K31" i="71"/>
  <c r="G32" i="71"/>
  <c r="H32" i="71"/>
  <c r="J32" i="71"/>
  <c r="P32" i="71" s="1"/>
  <c r="K32" i="71"/>
  <c r="G33" i="71"/>
  <c r="H33" i="71"/>
  <c r="J33" i="71"/>
  <c r="M33" i="71" s="1"/>
  <c r="K33" i="71"/>
  <c r="G34" i="71"/>
  <c r="H34" i="71"/>
  <c r="J34" i="71"/>
  <c r="N34" i="71" s="1"/>
  <c r="K34" i="71"/>
  <c r="G35" i="71"/>
  <c r="H35" i="71"/>
  <c r="J35" i="71"/>
  <c r="O35" i="71" s="1"/>
  <c r="K35" i="71"/>
  <c r="G36" i="71"/>
  <c r="H36" i="71"/>
  <c r="J36" i="71"/>
  <c r="O36" i="71" s="1"/>
  <c r="K36" i="71"/>
  <c r="G37" i="71"/>
  <c r="H37" i="71"/>
  <c r="J37" i="71"/>
  <c r="M37" i="71" s="1"/>
  <c r="K37" i="71"/>
  <c r="G38" i="71"/>
  <c r="H38" i="71"/>
  <c r="J38" i="71"/>
  <c r="N38" i="71" s="1"/>
  <c r="K38" i="71"/>
  <c r="G39" i="71"/>
  <c r="H39" i="71"/>
  <c r="J39" i="71"/>
  <c r="N39" i="71" s="1"/>
  <c r="K39" i="71"/>
  <c r="G40" i="71"/>
  <c r="H40" i="71"/>
  <c r="J40" i="71"/>
  <c r="M40" i="71" s="1"/>
  <c r="K40" i="71"/>
  <c r="G41" i="71"/>
  <c r="H41" i="71"/>
  <c r="J41" i="71"/>
  <c r="M41" i="71" s="1"/>
  <c r="K41" i="71"/>
  <c r="K1" i="71"/>
  <c r="J1" i="71"/>
  <c r="M1" i="71" s="1"/>
  <c r="H1" i="71"/>
  <c r="G1" i="71"/>
  <c r="Q32" i="71" l="1"/>
  <c r="Q28" i="71"/>
  <c r="Q24" i="71"/>
  <c r="Q20" i="71"/>
  <c r="Q16" i="71"/>
  <c r="Q12" i="71"/>
  <c r="P35" i="71"/>
  <c r="P31" i="71"/>
  <c r="P27" i="71"/>
  <c r="P23" i="71"/>
  <c r="P19" i="71"/>
  <c r="P15" i="71"/>
  <c r="P11" i="71"/>
  <c r="P7" i="71"/>
  <c r="O34" i="71"/>
  <c r="O30" i="71"/>
  <c r="O26" i="71"/>
  <c r="O22" i="71"/>
  <c r="O18" i="71"/>
  <c r="O14" i="71"/>
  <c r="O10" i="71"/>
  <c r="O6" i="71"/>
  <c r="N37" i="71"/>
  <c r="N33" i="71"/>
  <c r="N29" i="71"/>
  <c r="N25" i="71"/>
  <c r="N21" i="71"/>
  <c r="N17" i="71"/>
  <c r="N13" i="71"/>
  <c r="N9" i="71"/>
  <c r="N5" i="71"/>
  <c r="M36" i="71"/>
  <c r="M32" i="71"/>
  <c r="M28" i="71"/>
  <c r="M24" i="71"/>
  <c r="M20" i="71"/>
  <c r="M16" i="71"/>
  <c r="M12" i="71"/>
  <c r="M8" i="71"/>
  <c r="M4" i="71"/>
  <c r="Q31" i="71"/>
  <c r="Q27" i="71"/>
  <c r="Q23" i="71"/>
  <c r="Q19" i="71"/>
  <c r="Q15" i="71"/>
  <c r="Q11" i="71"/>
  <c r="P34" i="71"/>
  <c r="P30" i="71"/>
  <c r="P26" i="71"/>
  <c r="P22" i="71"/>
  <c r="P18" i="71"/>
  <c r="P14" i="71"/>
  <c r="P10" i="71"/>
  <c r="O37" i="71"/>
  <c r="O33" i="71"/>
  <c r="O29" i="71"/>
  <c r="O25" i="71"/>
  <c r="O21" i="71"/>
  <c r="O17" i="71"/>
  <c r="O13" i="71"/>
  <c r="O9" i="71"/>
  <c r="O5" i="71"/>
  <c r="N36" i="71"/>
  <c r="N32" i="71"/>
  <c r="N28" i="71"/>
  <c r="N24" i="71"/>
  <c r="N20" i="71"/>
  <c r="N16" i="71"/>
  <c r="N12" i="71"/>
  <c r="N8" i="71"/>
  <c r="M39" i="71"/>
  <c r="M35" i="71"/>
  <c r="M31" i="71"/>
  <c r="M27" i="71"/>
  <c r="M23" i="71"/>
  <c r="M19" i="71"/>
  <c r="M15" i="71"/>
  <c r="M11" i="71"/>
  <c r="M7" i="71"/>
  <c r="M3" i="71"/>
  <c r="Q30" i="71"/>
  <c r="Q26" i="71"/>
  <c r="Q22" i="71"/>
  <c r="Q18" i="71"/>
  <c r="Q14" i="71"/>
  <c r="Q10" i="71"/>
  <c r="P33" i="71"/>
  <c r="P29" i="71"/>
  <c r="P25" i="71"/>
  <c r="P21" i="71"/>
  <c r="P17" i="71"/>
  <c r="P13" i="71"/>
  <c r="P9" i="71"/>
  <c r="O32" i="71"/>
  <c r="O28" i="71"/>
  <c r="O24" i="71"/>
  <c r="O20" i="71"/>
  <c r="O16" i="71"/>
  <c r="O12" i="71"/>
  <c r="O8" i="71"/>
  <c r="N35" i="71"/>
  <c r="N31" i="71"/>
  <c r="N27" i="71"/>
  <c r="N23" i="71"/>
  <c r="N19" i="71"/>
  <c r="N15" i="71"/>
  <c r="N11" i="71"/>
  <c r="N7" i="71"/>
  <c r="M38" i="71"/>
  <c r="M34" i="71"/>
  <c r="M30" i="71"/>
  <c r="M26" i="71"/>
  <c r="M22" i="71"/>
  <c r="M18" i="71"/>
  <c r="M14" i="71"/>
  <c r="M10" i="71"/>
  <c r="M6" i="71"/>
  <c r="Q33" i="71"/>
  <c r="Q29" i="71"/>
  <c r="Q25" i="71"/>
  <c r="Q21" i="71"/>
  <c r="Q17" i="71"/>
  <c r="Q13" i="71"/>
  <c r="Q9" i="71"/>
  <c r="C6" i="71" l="1"/>
  <c r="C7" i="71"/>
  <c r="B7" i="71"/>
  <c r="B6" i="71"/>
  <c r="C2" i="71"/>
  <c r="C3" i="71"/>
  <c r="C4" i="71"/>
  <c r="B4" i="71"/>
  <c r="B3" i="71"/>
  <c r="B2" i="71"/>
  <c r="C1" i="71"/>
  <c r="B1" i="71"/>
  <c r="A4" i="70" a="1"/>
  <c r="A2" i="70" a="1"/>
  <c r="A4" i="70" l="1"/>
  <c r="A2" i="70"/>
  <c r="D11" i="66" l="1" a="1"/>
  <c r="D11" i="66" s="1"/>
  <c r="D4" i="66" a="1"/>
  <c r="D4" i="66" s="1"/>
  <c r="A1" i="61" a="1"/>
  <c r="A1" i="61" s="1"/>
  <c r="CU705" i="2"/>
  <c r="CU704" i="2"/>
  <c r="AW705" i="2"/>
  <c r="AW704" i="2"/>
  <c r="AT2" i="60"/>
  <c r="AV2" i="60" s="1"/>
  <c r="AT3" i="60"/>
  <c r="AT4" i="60"/>
  <c r="AT5" i="60"/>
  <c r="AT6" i="60"/>
  <c r="AT7" i="60"/>
  <c r="AT8" i="60"/>
  <c r="AT9" i="60"/>
  <c r="AT10" i="60"/>
  <c r="AT11" i="60"/>
  <c r="AT12" i="60"/>
  <c r="AT13" i="60"/>
  <c r="AT14" i="60"/>
  <c r="AT15" i="60"/>
  <c r="AT16" i="60"/>
  <c r="AT17" i="60"/>
  <c r="AT18" i="60"/>
  <c r="AT19" i="60"/>
  <c r="AT20" i="60"/>
  <c r="AT21" i="60"/>
  <c r="AT22" i="60"/>
  <c r="AT23" i="60"/>
  <c r="AT24" i="60"/>
  <c r="AT25" i="60"/>
  <c r="AT26" i="60"/>
  <c r="AT27" i="60"/>
  <c r="AT28" i="60"/>
  <c r="AT29" i="60"/>
  <c r="AT30" i="60"/>
  <c r="AT31" i="60"/>
  <c r="AT32" i="60"/>
  <c r="AT33" i="60"/>
  <c r="AT34" i="60"/>
  <c r="AT35" i="60"/>
  <c r="AT36" i="60"/>
  <c r="AT37" i="60"/>
  <c r="AT38" i="60"/>
  <c r="AT39" i="60"/>
  <c r="AT40" i="60"/>
  <c r="AT41" i="60"/>
  <c r="AT42" i="60"/>
  <c r="AT43" i="60"/>
  <c r="AT44" i="60"/>
  <c r="AT45" i="60"/>
  <c r="AT46" i="60"/>
  <c r="AT47" i="60"/>
  <c r="AT48" i="60"/>
  <c r="AT49" i="60"/>
  <c r="AT50" i="60"/>
  <c r="AT51" i="60"/>
  <c r="AT52" i="60"/>
  <c r="AT53" i="60"/>
  <c r="AT54" i="60"/>
  <c r="AT55" i="60"/>
  <c r="AT56" i="60"/>
  <c r="AT57" i="60"/>
  <c r="AT58" i="60"/>
  <c r="AT59" i="60"/>
  <c r="AX2" i="60"/>
  <c r="AY2" i="60"/>
  <c r="AZ2" i="60"/>
  <c r="BB2" i="60"/>
  <c r="BC2" i="60"/>
  <c r="BE2" i="60"/>
  <c r="BF2" i="60"/>
  <c r="AX3" i="60"/>
  <c r="AY3" i="60"/>
  <c r="AZ3" i="60"/>
  <c r="BB3" i="60"/>
  <c r="BC3" i="60"/>
  <c r="BE3" i="60"/>
  <c r="BF3" i="60"/>
  <c r="AX5" i="60"/>
  <c r="AY5" i="60"/>
  <c r="AZ5" i="60"/>
  <c r="BB5" i="60"/>
  <c r="BC5" i="60"/>
  <c r="BE5" i="60"/>
  <c r="BF5" i="60"/>
  <c r="AX8" i="60"/>
  <c r="AY8" i="60"/>
  <c r="AZ8" i="60"/>
  <c r="BB8" i="60"/>
  <c r="BC8" i="60"/>
  <c r="BE8" i="60"/>
  <c r="BF8" i="60"/>
  <c r="AX16" i="60"/>
  <c r="AY16" i="60"/>
  <c r="AZ16" i="60"/>
  <c r="BB16" i="60"/>
  <c r="BC16" i="60"/>
  <c r="BE16" i="60"/>
  <c r="BF16" i="60"/>
  <c r="AX10" i="60"/>
  <c r="AY10" i="60"/>
  <c r="AZ10" i="60"/>
  <c r="BB10" i="60"/>
  <c r="BC10" i="60"/>
  <c r="BE10" i="60"/>
  <c r="BF10" i="60"/>
  <c r="AX9" i="60"/>
  <c r="AY9" i="60"/>
  <c r="AZ9" i="60"/>
  <c r="BB9" i="60"/>
  <c r="BC9" i="60"/>
  <c r="BE9" i="60"/>
  <c r="BF9" i="60"/>
  <c r="AX41" i="60"/>
  <c r="AY41" i="60"/>
  <c r="AZ41" i="60"/>
  <c r="BB41" i="60"/>
  <c r="BC41" i="60"/>
  <c r="BE41" i="60"/>
  <c r="BF41" i="60"/>
  <c r="AX29" i="60"/>
  <c r="AY29" i="60"/>
  <c r="AZ29" i="60"/>
  <c r="BB29" i="60"/>
  <c r="BC29" i="60"/>
  <c r="BE29" i="60"/>
  <c r="BF29" i="60"/>
  <c r="AX4" i="60"/>
  <c r="AY4" i="60"/>
  <c r="AZ4" i="60"/>
  <c r="BB4" i="60"/>
  <c r="BC4" i="60"/>
  <c r="BE4" i="60"/>
  <c r="BF4" i="60"/>
  <c r="AX13" i="60"/>
  <c r="AY13" i="60"/>
  <c r="AZ13" i="60"/>
  <c r="BB13" i="60"/>
  <c r="BC13" i="60"/>
  <c r="BE13" i="60"/>
  <c r="BF13" i="60"/>
  <c r="AX11" i="60"/>
  <c r="AY11" i="60"/>
  <c r="AZ11" i="60"/>
  <c r="BB11" i="60"/>
  <c r="BC11" i="60"/>
  <c r="BE11" i="60"/>
  <c r="BF11" i="60"/>
  <c r="AX35" i="60"/>
  <c r="AY35" i="60"/>
  <c r="AZ35" i="60"/>
  <c r="BB35" i="60"/>
  <c r="BC35" i="60"/>
  <c r="BE35" i="60"/>
  <c r="BF35" i="60"/>
  <c r="AX14" i="60"/>
  <c r="AY14" i="60"/>
  <c r="AZ14" i="60"/>
  <c r="BB14" i="60"/>
  <c r="BC14" i="60"/>
  <c r="BE14" i="60"/>
  <c r="BF14" i="60"/>
  <c r="AX12" i="60"/>
  <c r="AY12" i="60"/>
  <c r="AZ12" i="60"/>
  <c r="BB12" i="60"/>
  <c r="BC12" i="60"/>
  <c r="BE12" i="60"/>
  <c r="BF12" i="60"/>
  <c r="AX24" i="60"/>
  <c r="AY24" i="60"/>
  <c r="AZ24" i="60"/>
  <c r="BB24" i="60"/>
  <c r="BC24" i="60"/>
  <c r="BE24" i="60"/>
  <c r="BF24" i="60"/>
  <c r="AX23" i="60"/>
  <c r="AY23" i="60"/>
  <c r="AZ23" i="60"/>
  <c r="BB23" i="60"/>
  <c r="BC23" i="60"/>
  <c r="BE23" i="60"/>
  <c r="BF23" i="60"/>
  <c r="AX30" i="60"/>
  <c r="AY30" i="60"/>
  <c r="AZ30" i="60"/>
  <c r="BB30" i="60"/>
  <c r="BC30" i="60"/>
  <c r="BE30" i="60"/>
  <c r="BF30" i="60"/>
  <c r="AX25" i="60"/>
  <c r="AY25" i="60"/>
  <c r="AZ25" i="60"/>
  <c r="BB25" i="60"/>
  <c r="BC25" i="60"/>
  <c r="BE25" i="60"/>
  <c r="BF25" i="60"/>
  <c r="AX32" i="60"/>
  <c r="AY32" i="60"/>
  <c r="AZ32" i="60"/>
  <c r="BB32" i="60"/>
  <c r="BC32" i="60"/>
  <c r="BE32" i="60"/>
  <c r="BF32" i="60"/>
  <c r="AX31" i="60"/>
  <c r="AY31" i="60"/>
  <c r="AZ31" i="60"/>
  <c r="BB31" i="60"/>
  <c r="BC31" i="60"/>
  <c r="BE31" i="60"/>
  <c r="BF31" i="60"/>
  <c r="AX20" i="60"/>
  <c r="AY20" i="60"/>
  <c r="AZ20" i="60"/>
  <c r="BB20" i="60"/>
  <c r="BC20" i="60"/>
  <c r="BE20" i="60"/>
  <c r="BF20" i="60"/>
  <c r="AX15" i="60"/>
  <c r="AY15" i="60"/>
  <c r="AZ15" i="60"/>
  <c r="BB15" i="60"/>
  <c r="BC15" i="60"/>
  <c r="BE15" i="60"/>
  <c r="BF15" i="60"/>
  <c r="AX45" i="60"/>
  <c r="AY45" i="60"/>
  <c r="AZ45" i="60"/>
  <c r="BB45" i="60"/>
  <c r="BC45" i="60"/>
  <c r="BE45" i="60"/>
  <c r="BF45" i="60"/>
  <c r="AX33" i="60"/>
  <c r="AY33" i="60"/>
  <c r="AZ33" i="60"/>
  <c r="BB33" i="60"/>
  <c r="BC33" i="60"/>
  <c r="BE33" i="60"/>
  <c r="BF33" i="60"/>
  <c r="AX18" i="60"/>
  <c r="AY18" i="60"/>
  <c r="AZ18" i="60"/>
  <c r="BB18" i="60"/>
  <c r="BD18" i="60" s="1"/>
  <c r="BC18" i="60"/>
  <c r="BE18" i="60"/>
  <c r="BF18" i="60"/>
  <c r="AX34" i="60"/>
  <c r="AY34" i="60"/>
  <c r="AZ34" i="60"/>
  <c r="BB34" i="60"/>
  <c r="BC34" i="60"/>
  <c r="BE34" i="60"/>
  <c r="BF34" i="60"/>
  <c r="AX37" i="60"/>
  <c r="AY37" i="60"/>
  <c r="AZ37" i="60"/>
  <c r="BB37" i="60"/>
  <c r="BC37" i="60"/>
  <c r="BE37" i="60"/>
  <c r="BF37" i="60"/>
  <c r="AX26" i="60"/>
  <c r="AY26" i="60"/>
  <c r="AZ26" i="60"/>
  <c r="BB26" i="60"/>
  <c r="BC26" i="60"/>
  <c r="BE26" i="60"/>
  <c r="BF26" i="60"/>
  <c r="AX21" i="60"/>
  <c r="AY21" i="60"/>
  <c r="AZ21" i="60"/>
  <c r="BB21" i="60"/>
  <c r="BC21" i="60"/>
  <c r="BE21" i="60"/>
  <c r="BF21" i="60"/>
  <c r="AX28" i="60"/>
  <c r="AY28" i="60"/>
  <c r="AZ28" i="60"/>
  <c r="BB28" i="60"/>
  <c r="BC28" i="60"/>
  <c r="BE28" i="60"/>
  <c r="BF28" i="60"/>
  <c r="AX43" i="60"/>
  <c r="AY43" i="60"/>
  <c r="AZ43" i="60"/>
  <c r="BB43" i="60"/>
  <c r="BC43" i="60"/>
  <c r="BE43" i="60"/>
  <c r="BF43" i="60"/>
  <c r="AX19" i="60"/>
  <c r="AY19" i="60"/>
  <c r="AZ19" i="60"/>
  <c r="BB19" i="60"/>
  <c r="BC19" i="60"/>
  <c r="BE19" i="60"/>
  <c r="BF19" i="60"/>
  <c r="AX17" i="60"/>
  <c r="AY17" i="60"/>
  <c r="AZ17" i="60"/>
  <c r="BB17" i="60"/>
  <c r="BC17" i="60"/>
  <c r="BE17" i="60"/>
  <c r="BF17" i="60"/>
  <c r="AX57" i="60"/>
  <c r="AY57" i="60"/>
  <c r="AZ57" i="60"/>
  <c r="BB57" i="60"/>
  <c r="BC57" i="60"/>
  <c r="BE57" i="60"/>
  <c r="BF57" i="60"/>
  <c r="AX38" i="60"/>
  <c r="AY38" i="60"/>
  <c r="AZ38" i="60"/>
  <c r="BB38" i="60"/>
  <c r="BC38" i="60"/>
  <c r="BE38" i="60"/>
  <c r="BF38" i="60"/>
  <c r="AX58" i="60"/>
  <c r="AY58" i="60"/>
  <c r="AZ58" i="60"/>
  <c r="BB58" i="60"/>
  <c r="BC58" i="60"/>
  <c r="BE58" i="60"/>
  <c r="BF58" i="60"/>
  <c r="AX22" i="60"/>
  <c r="AY22" i="60"/>
  <c r="AZ22" i="60"/>
  <c r="BB22" i="60"/>
  <c r="BC22" i="60"/>
  <c r="BE22" i="60"/>
  <c r="BF22" i="60"/>
  <c r="AX42" i="60"/>
  <c r="AY42" i="60"/>
  <c r="AZ42" i="60"/>
  <c r="BB42" i="60"/>
  <c r="BC42" i="60"/>
  <c r="BE42" i="60"/>
  <c r="BF42" i="60"/>
  <c r="AX44" i="60"/>
  <c r="AY44" i="60"/>
  <c r="AZ44" i="60"/>
  <c r="BB44" i="60"/>
  <c r="BC44" i="60"/>
  <c r="BE44" i="60"/>
  <c r="BF44" i="60"/>
  <c r="AX48" i="60"/>
  <c r="AY48" i="60"/>
  <c r="AZ48" i="60"/>
  <c r="BB48" i="60"/>
  <c r="BC48" i="60"/>
  <c r="BE48" i="60"/>
  <c r="BF48" i="60"/>
  <c r="AX56" i="60"/>
  <c r="AY56" i="60"/>
  <c r="AZ56" i="60"/>
  <c r="BB56" i="60"/>
  <c r="BC56" i="60"/>
  <c r="BE56" i="60"/>
  <c r="BF56" i="60"/>
  <c r="AX51" i="60"/>
  <c r="AY51" i="60"/>
  <c r="AZ51" i="60"/>
  <c r="BB51" i="60"/>
  <c r="BC51" i="60"/>
  <c r="BE51" i="60"/>
  <c r="BF51" i="60"/>
  <c r="AX39" i="60"/>
  <c r="AY39" i="60"/>
  <c r="AZ39" i="60"/>
  <c r="BB39" i="60"/>
  <c r="BC39" i="60"/>
  <c r="BE39" i="60"/>
  <c r="BF39" i="60"/>
  <c r="AX47" i="60"/>
  <c r="AY47" i="60"/>
  <c r="AZ47" i="60"/>
  <c r="BB47" i="60"/>
  <c r="BC47" i="60"/>
  <c r="BE47" i="60"/>
  <c r="BF47" i="60"/>
  <c r="AX46" i="60"/>
  <c r="AY46" i="60"/>
  <c r="AZ46" i="60"/>
  <c r="BB46" i="60"/>
  <c r="BC46" i="60"/>
  <c r="BE46" i="60"/>
  <c r="BF46" i="60"/>
  <c r="AX40" i="60"/>
  <c r="AY40" i="60"/>
  <c r="AZ40" i="60"/>
  <c r="BB40" i="60"/>
  <c r="BC40" i="60"/>
  <c r="BE40" i="60"/>
  <c r="BF40" i="60"/>
  <c r="AX36" i="60"/>
  <c r="AY36" i="60"/>
  <c r="AZ36" i="60"/>
  <c r="BB36" i="60"/>
  <c r="BC36" i="60"/>
  <c r="BE36" i="60"/>
  <c r="BF36" i="60"/>
  <c r="AX49" i="60"/>
  <c r="AY49" i="60"/>
  <c r="AZ49" i="60"/>
  <c r="BB49" i="60"/>
  <c r="BC49" i="60"/>
  <c r="BE49" i="60"/>
  <c r="BF49" i="60"/>
  <c r="AX59" i="60"/>
  <c r="AY59" i="60"/>
  <c r="AZ59" i="60"/>
  <c r="BB59" i="60"/>
  <c r="BC59" i="60"/>
  <c r="BE59" i="60"/>
  <c r="BF59" i="60"/>
  <c r="AX54" i="60"/>
  <c r="AY54" i="60"/>
  <c r="AZ54" i="60"/>
  <c r="BB54" i="60"/>
  <c r="BC54" i="60"/>
  <c r="BE54" i="60"/>
  <c r="BF54" i="60"/>
  <c r="AX50" i="60"/>
  <c r="AY50" i="60"/>
  <c r="AZ50" i="60"/>
  <c r="BB50" i="60"/>
  <c r="BC50" i="60"/>
  <c r="BE50" i="60"/>
  <c r="BF50" i="60"/>
  <c r="AX55" i="60"/>
  <c r="AY55" i="60"/>
  <c r="AZ55" i="60"/>
  <c r="BB55" i="60"/>
  <c r="BC55" i="60"/>
  <c r="BE55" i="60"/>
  <c r="BF55" i="60"/>
  <c r="AX53" i="60"/>
  <c r="AY53" i="60"/>
  <c r="AZ53" i="60"/>
  <c r="BB53" i="60"/>
  <c r="BC53" i="60"/>
  <c r="BE53" i="60"/>
  <c r="BF53" i="60"/>
  <c r="AX52" i="60"/>
  <c r="AY52" i="60"/>
  <c r="AZ52" i="60"/>
  <c r="BB52" i="60"/>
  <c r="BC52" i="60"/>
  <c r="BE52" i="60"/>
  <c r="BF52" i="60"/>
  <c r="BF7" i="60"/>
  <c r="BE7" i="60"/>
  <c r="BC7" i="60"/>
  <c r="BB7" i="60"/>
  <c r="AZ7" i="60"/>
  <c r="AY7" i="60"/>
  <c r="AX7" i="60"/>
  <c r="BF6" i="60"/>
  <c r="BE6" i="60"/>
  <c r="BC6" i="60"/>
  <c r="BB6" i="60"/>
  <c r="AZ6" i="60"/>
  <c r="AY6" i="60"/>
  <c r="AX6" i="60"/>
  <c r="BF27" i="60"/>
  <c r="BE27" i="60"/>
  <c r="BC27" i="60"/>
  <c r="BB27" i="60"/>
  <c r="AZ27" i="60"/>
  <c r="AY27" i="60"/>
  <c r="AX27" i="60"/>
  <c r="BC4" i="54"/>
  <c r="BB4" i="54"/>
  <c r="AZ4" i="54"/>
  <c r="BA4" i="54" s="1"/>
  <c r="AY4" i="54"/>
  <c r="AW4" i="54"/>
  <c r="AX4" i="54" s="1"/>
  <c r="AV4" i="54"/>
  <c r="AU4" i="54"/>
  <c r="BC3" i="54"/>
  <c r="BB3" i="54"/>
  <c r="BA3" i="54"/>
  <c r="AZ3" i="54"/>
  <c r="AY3" i="54"/>
  <c r="AW3" i="54"/>
  <c r="AX3" i="54" s="1"/>
  <c r="AV3" i="54"/>
  <c r="AU3" i="54"/>
  <c r="BC2" i="54"/>
  <c r="BB2" i="54"/>
  <c r="AZ2" i="54"/>
  <c r="BA2" i="54" s="1"/>
  <c r="AY2" i="54"/>
  <c r="AX2" i="54"/>
  <c r="AW2" i="54"/>
  <c r="AV2" i="54"/>
  <c r="AU2" i="54"/>
  <c r="BC4" i="49"/>
  <c r="BB4" i="49"/>
  <c r="AZ4" i="49"/>
  <c r="BA4" i="49" s="1"/>
  <c r="AY4" i="49"/>
  <c r="AW4" i="49"/>
  <c r="AX4" i="49" s="1"/>
  <c r="AV4" i="49"/>
  <c r="AU4" i="49"/>
  <c r="BC3" i="49"/>
  <c r="BB3" i="49"/>
  <c r="BA3" i="49"/>
  <c r="AZ3" i="49"/>
  <c r="AY3" i="49"/>
  <c r="AW3" i="49"/>
  <c r="AX3" i="49" s="1"/>
  <c r="AV3" i="49"/>
  <c r="AU3" i="49"/>
  <c r="BC2" i="49"/>
  <c r="BB2" i="49"/>
  <c r="AZ2" i="49"/>
  <c r="BA2" i="49" s="1"/>
  <c r="AY2" i="49"/>
  <c r="AX2" i="49"/>
  <c r="AW2" i="49"/>
  <c r="AV2" i="49"/>
  <c r="AU2" i="49"/>
  <c r="AU3" i="48"/>
  <c r="AV3" i="48"/>
  <c r="AW3" i="48"/>
  <c r="AX3" i="48"/>
  <c r="AY3" i="48"/>
  <c r="AZ3" i="48"/>
  <c r="BA3" i="48"/>
  <c r="BB3" i="48"/>
  <c r="BC3" i="48"/>
  <c r="AU4" i="48"/>
  <c r="AV4" i="48"/>
  <c r="AW4" i="48"/>
  <c r="AX4" i="48" s="1"/>
  <c r="AY4" i="48"/>
  <c r="AZ4" i="48"/>
  <c r="BA4" i="48"/>
  <c r="BB4" i="48"/>
  <c r="BC4" i="48"/>
  <c r="AU5" i="48"/>
  <c r="AX5" i="48" s="1"/>
  <c r="AV5" i="48"/>
  <c r="AW5" i="48"/>
  <c r="AY5" i="48"/>
  <c r="AZ5" i="48"/>
  <c r="BA5" i="48" s="1"/>
  <c r="BB5" i="48"/>
  <c r="BC5" i="48"/>
  <c r="BC2" i="48"/>
  <c r="BB2" i="48"/>
  <c r="AZ2" i="48"/>
  <c r="BA2" i="48" s="1"/>
  <c r="AY2" i="48"/>
  <c r="AW2" i="48"/>
  <c r="AV2" i="48"/>
  <c r="AU2" i="48"/>
  <c r="AX2" i="48" s="1"/>
  <c r="A38" i="45"/>
  <c r="A36" i="45"/>
  <c r="A34" i="45"/>
  <c r="A32" i="45"/>
  <c r="A30" i="45"/>
  <c r="A28" i="45"/>
  <c r="A26" i="45"/>
  <c r="A24" i="45"/>
  <c r="A22" i="45"/>
  <c r="A18" i="45"/>
  <c r="A16" i="45"/>
  <c r="A14" i="45"/>
  <c r="A12" i="45"/>
  <c r="A10" i="45"/>
  <c r="A8" i="45"/>
  <c r="A6" i="45"/>
  <c r="A4" i="45"/>
  <c r="A2" i="45"/>
  <c r="AU2" i="44"/>
  <c r="AU3" i="44"/>
  <c r="AV3" i="44"/>
  <c r="AW3" i="44"/>
  <c r="AX3" i="44"/>
  <c r="AY3" i="44"/>
  <c r="AZ3" i="44"/>
  <c r="BA3" i="44"/>
  <c r="BB3" i="44"/>
  <c r="BC3" i="44"/>
  <c r="AU4" i="44"/>
  <c r="AV4" i="44"/>
  <c r="AW4" i="44"/>
  <c r="AX4" i="44" s="1"/>
  <c r="AY4" i="44"/>
  <c r="AZ4" i="44"/>
  <c r="BA4" i="44"/>
  <c r="BB4" i="44"/>
  <c r="BC4" i="44"/>
  <c r="AU5" i="44"/>
  <c r="AV5" i="44"/>
  <c r="AW5" i="44"/>
  <c r="AX5" i="44" s="1"/>
  <c r="AY5" i="44"/>
  <c r="AZ5" i="44"/>
  <c r="BA5" i="44" s="1"/>
  <c r="BB5" i="44"/>
  <c r="BC5" i="44"/>
  <c r="AU6" i="44"/>
  <c r="AX6" i="44" s="1"/>
  <c r="AV6" i="44"/>
  <c r="AW6" i="44"/>
  <c r="AY6" i="44"/>
  <c r="AZ6" i="44"/>
  <c r="BB6" i="44"/>
  <c r="BC6" i="44"/>
  <c r="AU7" i="44"/>
  <c r="AV7" i="44"/>
  <c r="AW7" i="44"/>
  <c r="AX7" i="44"/>
  <c r="AY7" i="44"/>
  <c r="AZ7" i="44"/>
  <c r="BA7" i="44"/>
  <c r="BB7" i="44"/>
  <c r="BC7" i="44"/>
  <c r="AU8" i="44"/>
  <c r="AV8" i="44"/>
  <c r="AW8" i="44"/>
  <c r="AX8" i="44" s="1"/>
  <c r="AY8" i="44"/>
  <c r="AZ8" i="44"/>
  <c r="BA8" i="44"/>
  <c r="BB8" i="44"/>
  <c r="BC8" i="44"/>
  <c r="AU9" i="44"/>
  <c r="AV9" i="44"/>
  <c r="AW9" i="44"/>
  <c r="AX9" i="44" s="1"/>
  <c r="AY9" i="44"/>
  <c r="AZ9" i="44"/>
  <c r="BA9" i="44" s="1"/>
  <c r="BB9" i="44"/>
  <c r="BC9" i="44"/>
  <c r="AU10" i="44"/>
  <c r="AX10" i="44" s="1"/>
  <c r="AV10" i="44"/>
  <c r="AW10" i="44"/>
  <c r="AY10" i="44"/>
  <c r="BA10" i="44" s="1"/>
  <c r="AZ10" i="44"/>
  <c r="BB10" i="44"/>
  <c r="BC10" i="44"/>
  <c r="AU11" i="44"/>
  <c r="AV11" i="44"/>
  <c r="AW11" i="44"/>
  <c r="AX11" i="44"/>
  <c r="AY11" i="44"/>
  <c r="AZ11" i="44"/>
  <c r="BA11" i="44"/>
  <c r="BB11" i="44"/>
  <c r="BC11" i="44"/>
  <c r="AU12" i="44"/>
  <c r="AV12" i="44"/>
  <c r="AW12" i="44"/>
  <c r="AX12" i="44" s="1"/>
  <c r="AY12" i="44"/>
  <c r="AZ12" i="44"/>
  <c r="BA12" i="44"/>
  <c r="BB12" i="44"/>
  <c r="BC12" i="44"/>
  <c r="AU13" i="44"/>
  <c r="AV13" i="44"/>
  <c r="AW13" i="44"/>
  <c r="AX13" i="44" s="1"/>
  <c r="AY13" i="44"/>
  <c r="AZ13" i="44"/>
  <c r="BA13" i="44" s="1"/>
  <c r="BB13" i="44"/>
  <c r="BC13" i="44"/>
  <c r="AU14" i="44"/>
  <c r="AX14" i="44" s="1"/>
  <c r="AV14" i="44"/>
  <c r="AW14" i="44"/>
  <c r="AY14" i="44"/>
  <c r="AZ14" i="44"/>
  <c r="BB14" i="44"/>
  <c r="BC14" i="44"/>
  <c r="AU15" i="44"/>
  <c r="AV15" i="44"/>
  <c r="AW15" i="44"/>
  <c r="AX15" i="44"/>
  <c r="AY15" i="44"/>
  <c r="AZ15" i="44"/>
  <c r="BA15" i="44"/>
  <c r="BB15" i="44"/>
  <c r="BC15" i="44"/>
  <c r="AU16" i="44"/>
  <c r="AV16" i="44"/>
  <c r="AW16" i="44"/>
  <c r="AX16" i="44" s="1"/>
  <c r="AY16" i="44"/>
  <c r="AZ16" i="44"/>
  <c r="BA16" i="44"/>
  <c r="BB16" i="44"/>
  <c r="BC16" i="44"/>
  <c r="AU17" i="44"/>
  <c r="AV17" i="44"/>
  <c r="AW17" i="44"/>
  <c r="AX17" i="44" s="1"/>
  <c r="AY17" i="44"/>
  <c r="AZ17" i="44"/>
  <c r="BA17" i="44" s="1"/>
  <c r="BB17" i="44"/>
  <c r="BC17" i="44"/>
  <c r="AU18" i="44"/>
  <c r="AX18" i="44" s="1"/>
  <c r="AV18" i="44"/>
  <c r="AW18" i="44"/>
  <c r="AY18" i="44"/>
  <c r="AZ18" i="44"/>
  <c r="BA18" i="44" s="1"/>
  <c r="BB18" i="44"/>
  <c r="BC18" i="44"/>
  <c r="AU19" i="44"/>
  <c r="AV19" i="44"/>
  <c r="AW19" i="44"/>
  <c r="AX19" i="44"/>
  <c r="AY19" i="44"/>
  <c r="AZ19" i="44"/>
  <c r="BA19" i="44"/>
  <c r="BB19" i="44"/>
  <c r="BC19" i="44"/>
  <c r="AU20" i="44"/>
  <c r="AV20" i="44"/>
  <c r="AW20" i="44"/>
  <c r="AX20" i="44" s="1"/>
  <c r="AY20" i="44"/>
  <c r="AZ20" i="44"/>
  <c r="BA20" i="44"/>
  <c r="BB20" i="44"/>
  <c r="BC20" i="44"/>
  <c r="AU21" i="44"/>
  <c r="AV21" i="44"/>
  <c r="AW21" i="44"/>
  <c r="AX21" i="44" s="1"/>
  <c r="AY21" i="44"/>
  <c r="AZ21" i="44"/>
  <c r="BA21" i="44" s="1"/>
  <c r="BB21" i="44"/>
  <c r="BC21" i="44"/>
  <c r="AU22" i="44"/>
  <c r="AX22" i="44" s="1"/>
  <c r="AV22" i="44"/>
  <c r="AW22" i="44"/>
  <c r="AY22" i="44"/>
  <c r="AZ22" i="44"/>
  <c r="BB22" i="44"/>
  <c r="BC22" i="44"/>
  <c r="AU23" i="44"/>
  <c r="AV23" i="44"/>
  <c r="AW23" i="44"/>
  <c r="AX23" i="44"/>
  <c r="AY23" i="44"/>
  <c r="AZ23" i="44"/>
  <c r="BA23" i="44"/>
  <c r="BB23" i="44"/>
  <c r="BC23" i="44"/>
  <c r="AU24" i="44"/>
  <c r="AV24" i="44"/>
  <c r="AW24" i="44"/>
  <c r="AX24" i="44" s="1"/>
  <c r="AY24" i="44"/>
  <c r="AZ24" i="44"/>
  <c r="BA24" i="44"/>
  <c r="BB24" i="44"/>
  <c r="BC24" i="44"/>
  <c r="AU25" i="44"/>
  <c r="AV25" i="44"/>
  <c r="AW25" i="44"/>
  <c r="AX25" i="44" s="1"/>
  <c r="AY25" i="44"/>
  <c r="AZ25" i="44"/>
  <c r="BA25" i="44" s="1"/>
  <c r="BB25" i="44"/>
  <c r="BC25" i="44"/>
  <c r="AU26" i="44"/>
  <c r="AX26" i="44" s="1"/>
  <c r="AV26" i="44"/>
  <c r="AW26" i="44"/>
  <c r="AY26" i="44"/>
  <c r="AZ26" i="44"/>
  <c r="BA26" i="44" s="1"/>
  <c r="BB26" i="44"/>
  <c r="BC26" i="44"/>
  <c r="AU27" i="44"/>
  <c r="AV27" i="44"/>
  <c r="AW27" i="44"/>
  <c r="AX27" i="44"/>
  <c r="AY27" i="44"/>
  <c r="AZ27" i="44"/>
  <c r="BA27" i="44"/>
  <c r="BB27" i="44"/>
  <c r="BC27" i="44"/>
  <c r="AU28" i="44"/>
  <c r="AV28" i="44"/>
  <c r="AW28" i="44"/>
  <c r="AX28" i="44" s="1"/>
  <c r="AY28" i="44"/>
  <c r="AZ28" i="44"/>
  <c r="BA28" i="44"/>
  <c r="BB28" i="44"/>
  <c r="BC28" i="44"/>
  <c r="AU29" i="44"/>
  <c r="AV29" i="44"/>
  <c r="AW29" i="44"/>
  <c r="AX29" i="44" s="1"/>
  <c r="AY29" i="44"/>
  <c r="AZ29" i="44"/>
  <c r="BA29" i="44" s="1"/>
  <c r="BB29" i="44"/>
  <c r="BC29" i="44"/>
  <c r="AU30" i="44"/>
  <c r="AX30" i="44" s="1"/>
  <c r="AV30" i="44"/>
  <c r="AW30" i="44"/>
  <c r="AY30" i="44"/>
  <c r="AZ30" i="44"/>
  <c r="BB30" i="44"/>
  <c r="BC30" i="44"/>
  <c r="AU31" i="44"/>
  <c r="AV31" i="44"/>
  <c r="AW31" i="44"/>
  <c r="AX31" i="44"/>
  <c r="AY31" i="44"/>
  <c r="AZ31" i="44"/>
  <c r="BA31" i="44"/>
  <c r="BB31" i="44"/>
  <c r="BC31" i="44"/>
  <c r="AU32" i="44"/>
  <c r="AV32" i="44"/>
  <c r="AW32" i="44"/>
  <c r="AX32" i="44" s="1"/>
  <c r="AY32" i="44"/>
  <c r="AZ32" i="44"/>
  <c r="BA32" i="44"/>
  <c r="BB32" i="44"/>
  <c r="BC32" i="44"/>
  <c r="AU33" i="44"/>
  <c r="AV33" i="44"/>
  <c r="AW33" i="44"/>
  <c r="AX33" i="44" s="1"/>
  <c r="AY33" i="44"/>
  <c r="AZ33" i="44"/>
  <c r="BA33" i="44" s="1"/>
  <c r="BB33" i="44"/>
  <c r="BC33" i="44"/>
  <c r="AU34" i="44"/>
  <c r="AX34" i="44" s="1"/>
  <c r="AV34" i="44"/>
  <c r="AW34" i="44"/>
  <c r="AY34" i="44"/>
  <c r="AZ34" i="44"/>
  <c r="BA34" i="44" s="1"/>
  <c r="BB34" i="44"/>
  <c r="BC34" i="44"/>
  <c r="AU35" i="44"/>
  <c r="AV35" i="44"/>
  <c r="AW35" i="44"/>
  <c r="AX35" i="44"/>
  <c r="AY35" i="44"/>
  <c r="AZ35" i="44"/>
  <c r="BA35" i="44"/>
  <c r="BB35" i="44"/>
  <c r="BC35" i="44"/>
  <c r="AU36" i="44"/>
  <c r="AV36" i="44"/>
  <c r="AW36" i="44"/>
  <c r="AX36" i="44" s="1"/>
  <c r="AY36" i="44"/>
  <c r="AZ36" i="44"/>
  <c r="BA36" i="44"/>
  <c r="BB36" i="44"/>
  <c r="BC36" i="44"/>
  <c r="AU37" i="44"/>
  <c r="AV37" i="44"/>
  <c r="AW37" i="44"/>
  <c r="AX37" i="44" s="1"/>
  <c r="AY37" i="44"/>
  <c r="AZ37" i="44"/>
  <c r="BA37" i="44" s="1"/>
  <c r="BB37" i="44"/>
  <c r="BC37" i="44"/>
  <c r="AU38" i="44"/>
  <c r="AX38" i="44" s="1"/>
  <c r="AV38" i="44"/>
  <c r="AW38" i="44"/>
  <c r="AY38" i="44"/>
  <c r="AZ38" i="44"/>
  <c r="BB38" i="44"/>
  <c r="BC38" i="44"/>
  <c r="AU39" i="44"/>
  <c r="AV39" i="44"/>
  <c r="AW39" i="44"/>
  <c r="AX39" i="44"/>
  <c r="AY39" i="44"/>
  <c r="AZ39" i="44"/>
  <c r="BA39" i="44"/>
  <c r="BB39" i="44"/>
  <c r="BC39" i="44"/>
  <c r="AU40" i="44"/>
  <c r="AV40" i="44"/>
  <c r="AW40" i="44"/>
  <c r="AX40" i="44" s="1"/>
  <c r="AY40" i="44"/>
  <c r="AZ40" i="44"/>
  <c r="BA40" i="44"/>
  <c r="BB40" i="44"/>
  <c r="BC40" i="44"/>
  <c r="AU41" i="44"/>
  <c r="AV41" i="44"/>
  <c r="AW41" i="44"/>
  <c r="AX41" i="44" s="1"/>
  <c r="AY41" i="44"/>
  <c r="AZ41" i="44"/>
  <c r="BA41" i="44" s="1"/>
  <c r="BB41" i="44"/>
  <c r="BC41" i="44"/>
  <c r="AU42" i="44"/>
  <c r="AX42" i="44" s="1"/>
  <c r="AV42" i="44"/>
  <c r="AW42" i="44"/>
  <c r="AY42" i="44"/>
  <c r="AZ42" i="44"/>
  <c r="BA42" i="44" s="1"/>
  <c r="BB42" i="44"/>
  <c r="BC42" i="44"/>
  <c r="AU43" i="44"/>
  <c r="AV43" i="44"/>
  <c r="AW43" i="44"/>
  <c r="AX43" i="44"/>
  <c r="AY43" i="44"/>
  <c r="AZ43" i="44"/>
  <c r="BA43" i="44"/>
  <c r="BB43" i="44"/>
  <c r="BC43" i="44"/>
  <c r="AU44" i="44"/>
  <c r="AV44" i="44"/>
  <c r="AW44" i="44"/>
  <c r="AX44" i="44" s="1"/>
  <c r="AY44" i="44"/>
  <c r="AZ44" i="44"/>
  <c r="BA44" i="44"/>
  <c r="BB44" i="44"/>
  <c r="BC44" i="44"/>
  <c r="AU45" i="44"/>
  <c r="AV45" i="44"/>
  <c r="AW45" i="44"/>
  <c r="AX45" i="44" s="1"/>
  <c r="AY45" i="44"/>
  <c r="AZ45" i="44"/>
  <c r="BA45" i="44" s="1"/>
  <c r="BB45" i="44"/>
  <c r="BC45" i="44"/>
  <c r="AU46" i="44"/>
  <c r="AX46" i="44" s="1"/>
  <c r="AV46" i="44"/>
  <c r="AW46" i="44"/>
  <c r="AY46" i="44"/>
  <c r="AZ46" i="44"/>
  <c r="BB46" i="44"/>
  <c r="BC46" i="44"/>
  <c r="AU47" i="44"/>
  <c r="AV47" i="44"/>
  <c r="AW47" i="44"/>
  <c r="AX47" i="44"/>
  <c r="AY47" i="44"/>
  <c r="AZ47" i="44"/>
  <c r="BA47" i="44"/>
  <c r="BB47" i="44"/>
  <c r="BC47" i="44"/>
  <c r="AU48" i="44"/>
  <c r="AV48" i="44"/>
  <c r="AW48" i="44"/>
  <c r="AX48" i="44" s="1"/>
  <c r="AY48" i="44"/>
  <c r="AZ48" i="44"/>
  <c r="BA48" i="44"/>
  <c r="BB48" i="44"/>
  <c r="BC48" i="44"/>
  <c r="AU49" i="44"/>
  <c r="AV49" i="44"/>
  <c r="AW49" i="44"/>
  <c r="AX49" i="44" s="1"/>
  <c r="AY49" i="44"/>
  <c r="AZ49" i="44"/>
  <c r="BA49" i="44" s="1"/>
  <c r="BB49" i="44"/>
  <c r="BC49" i="44"/>
  <c r="AU50" i="44"/>
  <c r="AX50" i="44" s="1"/>
  <c r="AV50" i="44"/>
  <c r="AW50" i="44"/>
  <c r="AY50" i="44"/>
  <c r="AZ50" i="44"/>
  <c r="BA50" i="44" s="1"/>
  <c r="BB50" i="44"/>
  <c r="BC50" i="44"/>
  <c r="AU51" i="44"/>
  <c r="AV51" i="44"/>
  <c r="AW51" i="44"/>
  <c r="AX51" i="44"/>
  <c r="AY51" i="44"/>
  <c r="AZ51" i="44"/>
  <c r="BA51" i="44"/>
  <c r="BB51" i="44"/>
  <c r="BC51" i="44"/>
  <c r="AU52" i="44"/>
  <c r="AV52" i="44"/>
  <c r="AW52" i="44"/>
  <c r="AX52" i="44" s="1"/>
  <c r="AY52" i="44"/>
  <c r="AZ52" i="44"/>
  <c r="BA52" i="44"/>
  <c r="BB52" i="44"/>
  <c r="BC52" i="44"/>
  <c r="AU53" i="44"/>
  <c r="AV53" i="44"/>
  <c r="AW53" i="44"/>
  <c r="AX53" i="44" s="1"/>
  <c r="AY53" i="44"/>
  <c r="AZ53" i="44"/>
  <c r="BA53" i="44" s="1"/>
  <c r="BB53" i="44"/>
  <c r="BC53" i="44"/>
  <c r="AU54" i="44"/>
  <c r="AX54" i="44" s="1"/>
  <c r="AV54" i="44"/>
  <c r="AW54" i="44"/>
  <c r="AY54" i="44"/>
  <c r="AZ54" i="44"/>
  <c r="BB54" i="44"/>
  <c r="BC54" i="44"/>
  <c r="AU55" i="44"/>
  <c r="AV55" i="44"/>
  <c r="AW55" i="44"/>
  <c r="AX55" i="44"/>
  <c r="AY55" i="44"/>
  <c r="AZ55" i="44"/>
  <c r="BA55" i="44"/>
  <c r="BB55" i="44"/>
  <c r="BC55" i="44"/>
  <c r="AU56" i="44"/>
  <c r="AV56" i="44"/>
  <c r="AW56" i="44"/>
  <c r="AX56" i="44" s="1"/>
  <c r="AY56" i="44"/>
  <c r="AZ56" i="44"/>
  <c r="BA56" i="44"/>
  <c r="BB56" i="44"/>
  <c r="BC56" i="44"/>
  <c r="AU57" i="44"/>
  <c r="AV57" i="44"/>
  <c r="AW57" i="44"/>
  <c r="AX57" i="44" s="1"/>
  <c r="AY57" i="44"/>
  <c r="AZ57" i="44"/>
  <c r="BA57" i="44" s="1"/>
  <c r="BB57" i="44"/>
  <c r="BC57" i="44"/>
  <c r="AU58" i="44"/>
  <c r="AX58" i="44" s="1"/>
  <c r="AV58" i="44"/>
  <c r="AW58" i="44"/>
  <c r="AY58" i="44"/>
  <c r="AZ58" i="44"/>
  <c r="BA58" i="44" s="1"/>
  <c r="BB58" i="44"/>
  <c r="BC58" i="44"/>
  <c r="AU59" i="44"/>
  <c r="AV59" i="44"/>
  <c r="AW59" i="44"/>
  <c r="AX59" i="44"/>
  <c r="AY59" i="44"/>
  <c r="AZ59" i="44"/>
  <c r="BA59" i="44"/>
  <c r="BB59" i="44"/>
  <c r="BC59" i="44"/>
  <c r="AU60" i="44"/>
  <c r="AV60" i="44"/>
  <c r="AW60" i="44"/>
  <c r="AX60" i="44" s="1"/>
  <c r="AY60" i="44"/>
  <c r="AZ60" i="44"/>
  <c r="BA60" i="44"/>
  <c r="BB60" i="44"/>
  <c r="BC60" i="44"/>
  <c r="AU61" i="44"/>
  <c r="AV61" i="44"/>
  <c r="AW61" i="44"/>
  <c r="AX61" i="44" s="1"/>
  <c r="AY61" i="44"/>
  <c r="AZ61" i="44"/>
  <c r="BA61" i="44" s="1"/>
  <c r="BB61" i="44"/>
  <c r="BC61" i="44"/>
  <c r="AU62" i="44"/>
  <c r="AX62" i="44" s="1"/>
  <c r="AV62" i="44"/>
  <c r="AW62" i="44"/>
  <c r="AY62" i="44"/>
  <c r="AZ62" i="44"/>
  <c r="BB62" i="44"/>
  <c r="BC62" i="44"/>
  <c r="AU63" i="44"/>
  <c r="AV63" i="44"/>
  <c r="AW63" i="44"/>
  <c r="AX63" i="44"/>
  <c r="AY63" i="44"/>
  <c r="AZ63" i="44"/>
  <c r="BA63" i="44"/>
  <c r="BB63" i="44"/>
  <c r="BC63" i="44"/>
  <c r="AU64" i="44"/>
  <c r="AV64" i="44"/>
  <c r="AW64" i="44"/>
  <c r="AX64" i="44" s="1"/>
  <c r="AY64" i="44"/>
  <c r="AZ64" i="44"/>
  <c r="BA64" i="44"/>
  <c r="BB64" i="44"/>
  <c r="BC64" i="44"/>
  <c r="AU65" i="44"/>
  <c r="AV65" i="44"/>
  <c r="AW65" i="44"/>
  <c r="AX65" i="44" s="1"/>
  <c r="AY65" i="44"/>
  <c r="AZ65" i="44"/>
  <c r="BA65" i="44" s="1"/>
  <c r="BB65" i="44"/>
  <c r="BC65" i="44"/>
  <c r="AU66" i="44"/>
  <c r="AX66" i="44" s="1"/>
  <c r="AV66" i="44"/>
  <c r="AW66" i="44"/>
  <c r="AY66" i="44"/>
  <c r="AZ66" i="44"/>
  <c r="BA66" i="44" s="1"/>
  <c r="BB66" i="44"/>
  <c r="BC66" i="44"/>
  <c r="AU67" i="44"/>
  <c r="AV67" i="44"/>
  <c r="AW67" i="44"/>
  <c r="AX67" i="44"/>
  <c r="AY67" i="44"/>
  <c r="AZ67" i="44"/>
  <c r="BA67" i="44"/>
  <c r="BB67" i="44"/>
  <c r="BC67" i="44"/>
  <c r="AU68" i="44"/>
  <c r="AV68" i="44"/>
  <c r="AW68" i="44"/>
  <c r="AX68" i="44" s="1"/>
  <c r="AY68" i="44"/>
  <c r="AZ68" i="44"/>
  <c r="BA68" i="44"/>
  <c r="BB68" i="44"/>
  <c r="BC68" i="44"/>
  <c r="AU69" i="44"/>
  <c r="AV69" i="44"/>
  <c r="AW69" i="44"/>
  <c r="AX69" i="44" s="1"/>
  <c r="AY69" i="44"/>
  <c r="AZ69" i="44"/>
  <c r="BA69" i="44" s="1"/>
  <c r="BB69" i="44"/>
  <c r="BC69" i="44"/>
  <c r="AU70" i="44"/>
  <c r="AX70" i="44" s="1"/>
  <c r="AV70" i="44"/>
  <c r="AW70" i="44"/>
  <c r="AY70" i="44"/>
  <c r="AZ70" i="44"/>
  <c r="BB70" i="44"/>
  <c r="BC70" i="44"/>
  <c r="AU71" i="44"/>
  <c r="AV71" i="44"/>
  <c r="AW71" i="44"/>
  <c r="AX71" i="44"/>
  <c r="AY71" i="44"/>
  <c r="AZ71" i="44"/>
  <c r="BA71" i="44"/>
  <c r="BB71" i="44"/>
  <c r="BC71" i="44"/>
  <c r="AU72" i="44"/>
  <c r="AV72" i="44"/>
  <c r="AW72" i="44"/>
  <c r="AX72" i="44" s="1"/>
  <c r="AY72" i="44"/>
  <c r="AZ72" i="44"/>
  <c r="BA72" i="44"/>
  <c r="BB72" i="44"/>
  <c r="BC72" i="44"/>
  <c r="AU73" i="44"/>
  <c r="AV73" i="44"/>
  <c r="AW73" i="44"/>
  <c r="AX73" i="44" s="1"/>
  <c r="AY73" i="44"/>
  <c r="AZ73" i="44"/>
  <c r="BA73" i="44" s="1"/>
  <c r="BB73" i="44"/>
  <c r="BC73" i="44"/>
  <c r="AU74" i="44"/>
  <c r="AX74" i="44" s="1"/>
  <c r="AV74" i="44"/>
  <c r="AW74" i="44"/>
  <c r="AY74" i="44"/>
  <c r="AZ74" i="44"/>
  <c r="BA74" i="44" s="1"/>
  <c r="BB74" i="44"/>
  <c r="BC74" i="44"/>
  <c r="AU75" i="44"/>
  <c r="AV75" i="44"/>
  <c r="AW75" i="44"/>
  <c r="AX75" i="44"/>
  <c r="AY75" i="44"/>
  <c r="AZ75" i="44"/>
  <c r="BA75" i="44"/>
  <c r="BB75" i="44"/>
  <c r="BC75" i="44"/>
  <c r="AU76" i="44"/>
  <c r="AV76" i="44"/>
  <c r="AW76" i="44"/>
  <c r="AX76" i="44" s="1"/>
  <c r="AY76" i="44"/>
  <c r="AZ76" i="44"/>
  <c r="BA76" i="44"/>
  <c r="BB76" i="44"/>
  <c r="BC76" i="44"/>
  <c r="AU77" i="44"/>
  <c r="AV77" i="44"/>
  <c r="AW77" i="44"/>
  <c r="AX77" i="44" s="1"/>
  <c r="AY77" i="44"/>
  <c r="AZ77" i="44"/>
  <c r="BA77" i="44" s="1"/>
  <c r="BB77" i="44"/>
  <c r="BC77" i="44"/>
  <c r="AU78" i="44"/>
  <c r="AX78" i="44" s="1"/>
  <c r="AV78" i="44"/>
  <c r="AW78" i="44"/>
  <c r="AY78" i="44"/>
  <c r="AZ78" i="44"/>
  <c r="BB78" i="44"/>
  <c r="BC78" i="44"/>
  <c r="AU79" i="44"/>
  <c r="AV79" i="44"/>
  <c r="AW79" i="44"/>
  <c r="AX79" i="44"/>
  <c r="AY79" i="44"/>
  <c r="AZ79" i="44"/>
  <c r="BA79" i="44"/>
  <c r="BB79" i="44"/>
  <c r="BC79" i="44"/>
  <c r="AU80" i="44"/>
  <c r="AV80" i="44"/>
  <c r="AW80" i="44"/>
  <c r="AX80" i="44" s="1"/>
  <c r="AY80" i="44"/>
  <c r="AZ80" i="44"/>
  <c r="BA80" i="44"/>
  <c r="BB80" i="44"/>
  <c r="BC80" i="44"/>
  <c r="AU81" i="44"/>
  <c r="AV81" i="44"/>
  <c r="AW81" i="44"/>
  <c r="AX81" i="44" s="1"/>
  <c r="AY81" i="44"/>
  <c r="AZ81" i="44"/>
  <c r="BA81" i="44" s="1"/>
  <c r="BB81" i="44"/>
  <c r="BC81" i="44"/>
  <c r="AU82" i="44"/>
  <c r="AX82" i="44" s="1"/>
  <c r="AV82" i="44"/>
  <c r="AW82" i="44"/>
  <c r="AY82" i="44"/>
  <c r="AZ82" i="44"/>
  <c r="BA82" i="44" s="1"/>
  <c r="BB82" i="44"/>
  <c r="BC82" i="44"/>
  <c r="AU83" i="44"/>
  <c r="AV83" i="44"/>
  <c r="AW83" i="44"/>
  <c r="AX83" i="44"/>
  <c r="AY83" i="44"/>
  <c r="AZ83" i="44"/>
  <c r="BA83" i="44"/>
  <c r="BB83" i="44"/>
  <c r="BC83" i="44"/>
  <c r="AU84" i="44"/>
  <c r="AV84" i="44"/>
  <c r="AW84" i="44"/>
  <c r="AX84" i="44" s="1"/>
  <c r="AY84" i="44"/>
  <c r="AZ84" i="44"/>
  <c r="BA84" i="44"/>
  <c r="BB84" i="44"/>
  <c r="BC84" i="44"/>
  <c r="AU85" i="44"/>
  <c r="AV85" i="44"/>
  <c r="AW85" i="44"/>
  <c r="AX85" i="44" s="1"/>
  <c r="AY85" i="44"/>
  <c r="AZ85" i="44"/>
  <c r="BA85" i="44" s="1"/>
  <c r="BB85" i="44"/>
  <c r="BC85" i="44"/>
  <c r="AU86" i="44"/>
  <c r="AX86" i="44" s="1"/>
  <c r="AV86" i="44"/>
  <c r="AW86" i="44"/>
  <c r="AY86" i="44"/>
  <c r="AZ86" i="44"/>
  <c r="BB86" i="44"/>
  <c r="BC86" i="44"/>
  <c r="AU87" i="44"/>
  <c r="AV87" i="44"/>
  <c r="AW87" i="44"/>
  <c r="AX87" i="44"/>
  <c r="AY87" i="44"/>
  <c r="AZ87" i="44"/>
  <c r="BA87" i="44"/>
  <c r="BB87" i="44"/>
  <c r="BC87" i="44"/>
  <c r="AU88" i="44"/>
  <c r="AV88" i="44"/>
  <c r="AW88" i="44"/>
  <c r="AX88" i="44" s="1"/>
  <c r="AY88" i="44"/>
  <c r="AZ88" i="44"/>
  <c r="BA88" i="44"/>
  <c r="BB88" i="44"/>
  <c r="BC88" i="44"/>
  <c r="AU89" i="44"/>
  <c r="AV89" i="44"/>
  <c r="AW89" i="44"/>
  <c r="AX89" i="44" s="1"/>
  <c r="AY89" i="44"/>
  <c r="AZ89" i="44"/>
  <c r="BA89" i="44" s="1"/>
  <c r="BB89" i="44"/>
  <c r="BC89" i="44"/>
  <c r="AU90" i="44"/>
  <c r="AX90" i="44" s="1"/>
  <c r="AV90" i="44"/>
  <c r="AW90" i="44"/>
  <c r="AY90" i="44"/>
  <c r="AZ90" i="44"/>
  <c r="BA90" i="44" s="1"/>
  <c r="BB90" i="44"/>
  <c r="BC90" i="44"/>
  <c r="AU91" i="44"/>
  <c r="AV91" i="44"/>
  <c r="AW91" i="44"/>
  <c r="AX91" i="44"/>
  <c r="AY91" i="44"/>
  <c r="AZ91" i="44"/>
  <c r="BA91" i="44"/>
  <c r="BB91" i="44"/>
  <c r="BC91" i="44"/>
  <c r="AU92" i="44"/>
  <c r="AV92" i="44"/>
  <c r="AW92" i="44"/>
  <c r="AX92" i="44" s="1"/>
  <c r="AY92" i="44"/>
  <c r="AZ92" i="44"/>
  <c r="BA92" i="44"/>
  <c r="BB92" i="44"/>
  <c r="BC92" i="44"/>
  <c r="AU93" i="44"/>
  <c r="AV93" i="44"/>
  <c r="AW93" i="44"/>
  <c r="AX93" i="44" s="1"/>
  <c r="AY93" i="44"/>
  <c r="AZ93" i="44"/>
  <c r="BA93" i="44" s="1"/>
  <c r="BB93" i="44"/>
  <c r="BC93" i="44"/>
  <c r="AU94" i="44"/>
  <c r="AX94" i="44" s="1"/>
  <c r="AV94" i="44"/>
  <c r="AW94" i="44"/>
  <c r="AY94" i="44"/>
  <c r="AZ94" i="44"/>
  <c r="BB94" i="44"/>
  <c r="BC94" i="44"/>
  <c r="AU95" i="44"/>
  <c r="AV95" i="44"/>
  <c r="AW95" i="44"/>
  <c r="AX95" i="44"/>
  <c r="AY95" i="44"/>
  <c r="AZ95" i="44"/>
  <c r="BA95" i="44"/>
  <c r="BB95" i="44"/>
  <c r="BC95" i="44"/>
  <c r="AU96" i="44"/>
  <c r="AV96" i="44"/>
  <c r="AW96" i="44"/>
  <c r="AX96" i="44" s="1"/>
  <c r="AY96" i="44"/>
  <c r="AZ96" i="44"/>
  <c r="BA96" i="44"/>
  <c r="BB96" i="44"/>
  <c r="BC96" i="44"/>
  <c r="AU97" i="44"/>
  <c r="AV97" i="44"/>
  <c r="AW97" i="44"/>
  <c r="AX97" i="44" s="1"/>
  <c r="AY97" i="44"/>
  <c r="AZ97" i="44"/>
  <c r="BA97" i="44" s="1"/>
  <c r="BB97" i="44"/>
  <c r="BC97" i="44"/>
  <c r="AU98" i="44"/>
  <c r="AX98" i="44" s="1"/>
  <c r="AV98" i="44"/>
  <c r="AW98" i="44"/>
  <c r="AY98" i="44"/>
  <c r="AZ98" i="44"/>
  <c r="BA98" i="44" s="1"/>
  <c r="BB98" i="44"/>
  <c r="BC98" i="44"/>
  <c r="AU99" i="44"/>
  <c r="AV99" i="44"/>
  <c r="AW99" i="44"/>
  <c r="AX99" i="44"/>
  <c r="AY99" i="44"/>
  <c r="AZ99" i="44"/>
  <c r="BA99" i="44"/>
  <c r="BB99" i="44"/>
  <c r="BC99" i="44"/>
  <c r="AU100" i="44"/>
  <c r="AV100" i="44"/>
  <c r="AW100" i="44"/>
  <c r="AX100" i="44" s="1"/>
  <c r="AY100" i="44"/>
  <c r="AZ100" i="44"/>
  <c r="BA100" i="44"/>
  <c r="BB100" i="44"/>
  <c r="BC100" i="44"/>
  <c r="AU101" i="44"/>
  <c r="AV101" i="44"/>
  <c r="AW101" i="44"/>
  <c r="AX101" i="44" s="1"/>
  <c r="AY101" i="44"/>
  <c r="AZ101" i="44"/>
  <c r="BA101" i="44" s="1"/>
  <c r="BB101" i="44"/>
  <c r="BC101" i="44"/>
  <c r="AU102" i="44"/>
  <c r="AX102" i="44" s="1"/>
  <c r="AV102" i="44"/>
  <c r="AW102" i="44"/>
  <c r="AY102" i="44"/>
  <c r="AZ102" i="44"/>
  <c r="BB102" i="44"/>
  <c r="BC102" i="44"/>
  <c r="AU103" i="44"/>
  <c r="AV103" i="44"/>
  <c r="AW103" i="44"/>
  <c r="AX103" i="44"/>
  <c r="AY103" i="44"/>
  <c r="AZ103" i="44"/>
  <c r="BA103" i="44"/>
  <c r="BB103" i="44"/>
  <c r="BC103" i="44"/>
  <c r="AU104" i="44"/>
  <c r="AV104" i="44"/>
  <c r="AW104" i="44"/>
  <c r="AX104" i="44" s="1"/>
  <c r="AY104" i="44"/>
  <c r="AZ104" i="44"/>
  <c r="BA104" i="44"/>
  <c r="BB104" i="44"/>
  <c r="BC104" i="44"/>
  <c r="AU105" i="44"/>
  <c r="AV105" i="44"/>
  <c r="AW105" i="44"/>
  <c r="AX105" i="44" s="1"/>
  <c r="AY105" i="44"/>
  <c r="AZ105" i="44"/>
  <c r="BA105" i="44" s="1"/>
  <c r="BB105" i="44"/>
  <c r="BC105" i="44"/>
  <c r="AU106" i="44"/>
  <c r="AX106" i="44" s="1"/>
  <c r="AV106" i="44"/>
  <c r="AW106" i="44"/>
  <c r="AY106" i="44"/>
  <c r="AZ106" i="44"/>
  <c r="BA106" i="44" s="1"/>
  <c r="BB106" i="44"/>
  <c r="BC106" i="44"/>
  <c r="AU107" i="44"/>
  <c r="AV107" i="44"/>
  <c r="AW107" i="44"/>
  <c r="AX107" i="44"/>
  <c r="AY107" i="44"/>
  <c r="AZ107" i="44"/>
  <c r="BA107" i="44"/>
  <c r="BB107" i="44"/>
  <c r="BC107" i="44"/>
  <c r="AU108" i="44"/>
  <c r="AV108" i="44"/>
  <c r="AW108" i="44"/>
  <c r="AX108" i="44" s="1"/>
  <c r="AY108" i="44"/>
  <c r="AZ108" i="44"/>
  <c r="BA108" i="44"/>
  <c r="BB108" i="44"/>
  <c r="BC108" i="44"/>
  <c r="AU109" i="44"/>
  <c r="AV109" i="44"/>
  <c r="AW109" i="44"/>
  <c r="AX109" i="44" s="1"/>
  <c r="AY109" i="44"/>
  <c r="AZ109" i="44"/>
  <c r="BA109" i="44" s="1"/>
  <c r="BB109" i="44"/>
  <c r="BC109" i="44"/>
  <c r="AU110" i="44"/>
  <c r="AX110" i="44" s="1"/>
  <c r="AV110" i="44"/>
  <c r="AW110" i="44"/>
  <c r="AY110" i="44"/>
  <c r="AZ110" i="44"/>
  <c r="BB110" i="44"/>
  <c r="BC110" i="44"/>
  <c r="AU111" i="44"/>
  <c r="AV111" i="44"/>
  <c r="AW111" i="44"/>
  <c r="AX111" i="44"/>
  <c r="AY111" i="44"/>
  <c r="AZ111" i="44"/>
  <c r="BA111" i="44"/>
  <c r="BB111" i="44"/>
  <c r="BC111" i="44"/>
  <c r="AU112" i="44"/>
  <c r="AV112" i="44"/>
  <c r="AW112" i="44"/>
  <c r="AX112" i="44" s="1"/>
  <c r="AY112" i="44"/>
  <c r="AZ112" i="44"/>
  <c r="BA112" i="44"/>
  <c r="BB112" i="44"/>
  <c r="BC112" i="44"/>
  <c r="AU113" i="44"/>
  <c r="AV113" i="44"/>
  <c r="AW113" i="44"/>
  <c r="AX113" i="44" s="1"/>
  <c r="AY113" i="44"/>
  <c r="AZ113" i="44"/>
  <c r="BA113" i="44" s="1"/>
  <c r="BB113" i="44"/>
  <c r="BC113" i="44"/>
  <c r="AU114" i="44"/>
  <c r="AX114" i="44" s="1"/>
  <c r="AV114" i="44"/>
  <c r="AW114" i="44"/>
  <c r="AY114" i="44"/>
  <c r="AZ114" i="44"/>
  <c r="BA114" i="44" s="1"/>
  <c r="BB114" i="44"/>
  <c r="BC114" i="44"/>
  <c r="AU115" i="44"/>
  <c r="AV115" i="44"/>
  <c r="AW115" i="44"/>
  <c r="AX115" i="44"/>
  <c r="AY115" i="44"/>
  <c r="AZ115" i="44"/>
  <c r="BA115" i="44"/>
  <c r="BB115" i="44"/>
  <c r="BC115" i="44"/>
  <c r="AU116" i="44"/>
  <c r="AV116" i="44"/>
  <c r="AW116" i="44"/>
  <c r="AX116" i="44" s="1"/>
  <c r="AY116" i="44"/>
  <c r="AZ116" i="44"/>
  <c r="BA116" i="44"/>
  <c r="BB116" i="44"/>
  <c r="BC116" i="44"/>
  <c r="AU117" i="44"/>
  <c r="AV117" i="44"/>
  <c r="AW117" i="44"/>
  <c r="AX117" i="44" s="1"/>
  <c r="AY117" i="44"/>
  <c r="AZ117" i="44"/>
  <c r="BA117" i="44" s="1"/>
  <c r="BB117" i="44"/>
  <c r="BC117" i="44"/>
  <c r="AU118" i="44"/>
  <c r="AX118" i="44" s="1"/>
  <c r="AV118" i="44"/>
  <c r="AW118" i="44"/>
  <c r="AY118" i="44"/>
  <c r="AZ118" i="44"/>
  <c r="BB118" i="44"/>
  <c r="BC118" i="44"/>
  <c r="AU119" i="44"/>
  <c r="AV119" i="44"/>
  <c r="AW119" i="44"/>
  <c r="AX119" i="44"/>
  <c r="AY119" i="44"/>
  <c r="AZ119" i="44"/>
  <c r="BA119" i="44"/>
  <c r="BB119" i="44"/>
  <c r="BC119" i="44"/>
  <c r="AU120" i="44"/>
  <c r="AV120" i="44"/>
  <c r="AW120" i="44"/>
  <c r="AX120" i="44" s="1"/>
  <c r="AY120" i="44"/>
  <c r="AZ120" i="44"/>
  <c r="BA120" i="44"/>
  <c r="BB120" i="44"/>
  <c r="BC120" i="44"/>
  <c r="AU121" i="44"/>
  <c r="AV121" i="44"/>
  <c r="AW121" i="44"/>
  <c r="AX121" i="44" s="1"/>
  <c r="AY121" i="44"/>
  <c r="AZ121" i="44"/>
  <c r="BA121" i="44" s="1"/>
  <c r="BB121" i="44"/>
  <c r="BC121" i="44"/>
  <c r="AU122" i="44"/>
  <c r="AX122" i="44" s="1"/>
  <c r="AV122" i="44"/>
  <c r="AW122" i="44"/>
  <c r="AY122" i="44"/>
  <c r="AZ122" i="44"/>
  <c r="BA122" i="44" s="1"/>
  <c r="BB122" i="44"/>
  <c r="BC122" i="44"/>
  <c r="AU123" i="44"/>
  <c r="AV123" i="44"/>
  <c r="AW123" i="44"/>
  <c r="AX123" i="44"/>
  <c r="AY123" i="44"/>
  <c r="AZ123" i="44"/>
  <c r="BA123" i="44"/>
  <c r="BB123" i="44"/>
  <c r="BC123" i="44"/>
  <c r="AU124" i="44"/>
  <c r="AV124" i="44"/>
  <c r="AW124" i="44"/>
  <c r="AX124" i="44" s="1"/>
  <c r="AY124" i="44"/>
  <c r="AZ124" i="44"/>
  <c r="BA124" i="44"/>
  <c r="BB124" i="44"/>
  <c r="BC124" i="44"/>
  <c r="AU125" i="44"/>
  <c r="AV125" i="44"/>
  <c r="AW125" i="44"/>
  <c r="AX125" i="44" s="1"/>
  <c r="AY125" i="44"/>
  <c r="AZ125" i="44"/>
  <c r="BA125" i="44" s="1"/>
  <c r="BB125" i="44"/>
  <c r="BC125" i="44"/>
  <c r="AU126" i="44"/>
  <c r="AX126" i="44" s="1"/>
  <c r="AV126" i="44"/>
  <c r="AW126" i="44"/>
  <c r="AY126" i="44"/>
  <c r="AZ126" i="44"/>
  <c r="BB126" i="44"/>
  <c r="BC126" i="44"/>
  <c r="AU127" i="44"/>
  <c r="AV127" i="44"/>
  <c r="AW127" i="44"/>
  <c r="AX127" i="44"/>
  <c r="AY127" i="44"/>
  <c r="AZ127" i="44"/>
  <c r="BA127" i="44"/>
  <c r="BB127" i="44"/>
  <c r="BC127" i="44"/>
  <c r="AU128" i="44"/>
  <c r="AV128" i="44"/>
  <c r="AW128" i="44"/>
  <c r="AX128" i="44" s="1"/>
  <c r="AY128" i="44"/>
  <c r="AZ128" i="44"/>
  <c r="BA128" i="44"/>
  <c r="BB128" i="44"/>
  <c r="BC128" i="44"/>
  <c r="AU129" i="44"/>
  <c r="AV129" i="44"/>
  <c r="AW129" i="44"/>
  <c r="AX129" i="44" s="1"/>
  <c r="AY129" i="44"/>
  <c r="AZ129" i="44"/>
  <c r="BA129" i="44" s="1"/>
  <c r="BB129" i="44"/>
  <c r="BC129" i="44"/>
  <c r="AU130" i="44"/>
  <c r="AX130" i="44" s="1"/>
  <c r="AV130" i="44"/>
  <c r="AW130" i="44"/>
  <c r="AY130" i="44"/>
  <c r="AZ130" i="44"/>
  <c r="BA130" i="44" s="1"/>
  <c r="BB130" i="44"/>
  <c r="BC130" i="44"/>
  <c r="AU131" i="44"/>
  <c r="AV131" i="44"/>
  <c r="AW131" i="44"/>
  <c r="AX131" i="44"/>
  <c r="AY131" i="44"/>
  <c r="AZ131" i="44"/>
  <c r="BA131" i="44"/>
  <c r="BB131" i="44"/>
  <c r="BC131" i="44"/>
  <c r="AU132" i="44"/>
  <c r="AV132" i="44"/>
  <c r="AW132" i="44"/>
  <c r="AX132" i="44" s="1"/>
  <c r="AY132" i="44"/>
  <c r="AZ132" i="44"/>
  <c r="BA132" i="44"/>
  <c r="BB132" i="44"/>
  <c r="BC132" i="44"/>
  <c r="AU133" i="44"/>
  <c r="AV133" i="44"/>
  <c r="AW133" i="44"/>
  <c r="AX133" i="44" s="1"/>
  <c r="AY133" i="44"/>
  <c r="AZ133" i="44"/>
  <c r="BA133" i="44" s="1"/>
  <c r="BB133" i="44"/>
  <c r="BC133" i="44"/>
  <c r="AU134" i="44"/>
  <c r="AV134" i="44"/>
  <c r="AW134" i="44"/>
  <c r="AX134" i="44"/>
  <c r="AY134" i="44"/>
  <c r="AZ134" i="44"/>
  <c r="BA134" i="44" s="1"/>
  <c r="BB134" i="44"/>
  <c r="BC134" i="44"/>
  <c r="AU135" i="44"/>
  <c r="AV135" i="44"/>
  <c r="AW135" i="44"/>
  <c r="AX135" i="44"/>
  <c r="AY135" i="44"/>
  <c r="AZ135" i="44"/>
  <c r="BA135" i="44"/>
  <c r="BB135" i="44"/>
  <c r="BC135" i="44"/>
  <c r="AU136" i="44"/>
  <c r="AV136" i="44"/>
  <c r="AW136" i="44"/>
  <c r="AX136" i="44" s="1"/>
  <c r="AY136" i="44"/>
  <c r="AZ136" i="44"/>
  <c r="BA136" i="44" s="1"/>
  <c r="BB136" i="44"/>
  <c r="BC136" i="44"/>
  <c r="AU137" i="44"/>
  <c r="AV137" i="44"/>
  <c r="AW137" i="44"/>
  <c r="AX137" i="44" s="1"/>
  <c r="AY137" i="44"/>
  <c r="AZ137" i="44"/>
  <c r="BA137" i="44" s="1"/>
  <c r="BB137" i="44"/>
  <c r="BC137" i="44"/>
  <c r="AU138" i="44"/>
  <c r="AV138" i="44"/>
  <c r="AW138" i="44"/>
  <c r="AX138" i="44"/>
  <c r="AY138" i="44"/>
  <c r="AZ138" i="44"/>
  <c r="BA138" i="44" s="1"/>
  <c r="BB138" i="44"/>
  <c r="BC138" i="44"/>
  <c r="AU139" i="44"/>
  <c r="AV139" i="44"/>
  <c r="AW139" i="44"/>
  <c r="AX139" i="44"/>
  <c r="AY139" i="44"/>
  <c r="AZ139" i="44"/>
  <c r="BA139" i="44"/>
  <c r="BB139" i="44"/>
  <c r="BC139" i="44"/>
  <c r="AU140" i="44"/>
  <c r="AV140" i="44"/>
  <c r="AW140" i="44"/>
  <c r="AX140" i="44" s="1"/>
  <c r="AY140" i="44"/>
  <c r="AZ140" i="44"/>
  <c r="BA140" i="44"/>
  <c r="BB140" i="44"/>
  <c r="BC140" i="44"/>
  <c r="AU141" i="44"/>
  <c r="AV141" i="44"/>
  <c r="AW141" i="44"/>
  <c r="AX141" i="44" s="1"/>
  <c r="AY141" i="44"/>
  <c r="AZ141" i="44"/>
  <c r="BA141" i="44" s="1"/>
  <c r="BB141" i="44"/>
  <c r="BC141" i="44"/>
  <c r="AU142" i="44"/>
  <c r="AV142" i="44"/>
  <c r="AW142" i="44"/>
  <c r="AX142" i="44"/>
  <c r="AY142" i="44"/>
  <c r="AZ142" i="44"/>
  <c r="BA142" i="44" s="1"/>
  <c r="BB142" i="44"/>
  <c r="BC142" i="44"/>
  <c r="AU143" i="44"/>
  <c r="AV143" i="44"/>
  <c r="AW143" i="44"/>
  <c r="AX143" i="44"/>
  <c r="AY143" i="44"/>
  <c r="AZ143" i="44"/>
  <c r="BA143" i="44"/>
  <c r="BB143" i="44"/>
  <c r="BC143" i="44"/>
  <c r="AU144" i="44"/>
  <c r="AV144" i="44"/>
  <c r="AW144" i="44"/>
  <c r="AX144" i="44" s="1"/>
  <c r="AY144" i="44"/>
  <c r="AZ144" i="44"/>
  <c r="BA144" i="44"/>
  <c r="BB144" i="44"/>
  <c r="BC144" i="44"/>
  <c r="AU145" i="44"/>
  <c r="AV145" i="44"/>
  <c r="AW145" i="44"/>
  <c r="AX145" i="44" s="1"/>
  <c r="AY145" i="44"/>
  <c r="AZ145" i="44"/>
  <c r="BA145" i="44" s="1"/>
  <c r="BB145" i="44"/>
  <c r="BC145" i="44"/>
  <c r="AU146" i="44"/>
  <c r="AV146" i="44"/>
  <c r="AW146" i="44"/>
  <c r="AX146" i="44"/>
  <c r="AY146" i="44"/>
  <c r="AZ146" i="44"/>
  <c r="BA146" i="44" s="1"/>
  <c r="BB146" i="44"/>
  <c r="BC146" i="44"/>
  <c r="AU147" i="44"/>
  <c r="AV147" i="44"/>
  <c r="AW147" i="44"/>
  <c r="AX147" i="44"/>
  <c r="AY147" i="44"/>
  <c r="AZ147" i="44"/>
  <c r="BA147" i="44"/>
  <c r="BB147" i="44"/>
  <c r="BC147" i="44"/>
  <c r="AU148" i="44"/>
  <c r="AV148" i="44"/>
  <c r="AW148" i="44"/>
  <c r="AX148" i="44" s="1"/>
  <c r="AY148" i="44"/>
  <c r="AZ148" i="44"/>
  <c r="BA148" i="44"/>
  <c r="BB148" i="44"/>
  <c r="BC148" i="44"/>
  <c r="AU149" i="44"/>
  <c r="AV149" i="44"/>
  <c r="AW149" i="44"/>
  <c r="AX149" i="44" s="1"/>
  <c r="AY149" i="44"/>
  <c r="AZ149" i="44"/>
  <c r="BA149" i="44" s="1"/>
  <c r="BB149" i="44"/>
  <c r="BC149" i="44"/>
  <c r="AU150" i="44"/>
  <c r="AV150" i="44"/>
  <c r="AW150" i="44"/>
  <c r="AX150" i="44"/>
  <c r="AY150" i="44"/>
  <c r="AZ150" i="44"/>
  <c r="BA150" i="44" s="1"/>
  <c r="BB150" i="44"/>
  <c r="BC150" i="44"/>
  <c r="AU151" i="44"/>
  <c r="AV151" i="44"/>
  <c r="AW151" i="44"/>
  <c r="AX151" i="44"/>
  <c r="AY151" i="44"/>
  <c r="AZ151" i="44"/>
  <c r="BA151" i="44"/>
  <c r="BB151" i="44"/>
  <c r="BC151" i="44"/>
  <c r="AU152" i="44"/>
  <c r="AV152" i="44"/>
  <c r="AW152" i="44"/>
  <c r="AX152" i="44" s="1"/>
  <c r="AY152" i="44"/>
  <c r="AZ152" i="44"/>
  <c r="BA152" i="44"/>
  <c r="BB152" i="44"/>
  <c r="BC152" i="44"/>
  <c r="AU153" i="44"/>
  <c r="AV153" i="44"/>
  <c r="AW153" i="44"/>
  <c r="AX153" i="44" s="1"/>
  <c r="AY153" i="44"/>
  <c r="AZ153" i="44"/>
  <c r="BA153" i="44" s="1"/>
  <c r="BB153" i="44"/>
  <c r="BC153" i="44"/>
  <c r="AU154" i="44"/>
  <c r="AV154" i="44"/>
  <c r="AW154" i="44"/>
  <c r="AX154" i="44"/>
  <c r="AY154" i="44"/>
  <c r="AZ154" i="44"/>
  <c r="BA154" i="44" s="1"/>
  <c r="BB154" i="44"/>
  <c r="BC154" i="44"/>
  <c r="AU155" i="44"/>
  <c r="AV155" i="44"/>
  <c r="AW155" i="44"/>
  <c r="AX155" i="44"/>
  <c r="AY155" i="44"/>
  <c r="AZ155" i="44"/>
  <c r="BA155" i="44"/>
  <c r="BB155" i="44"/>
  <c r="BC155" i="44"/>
  <c r="AU156" i="44"/>
  <c r="AV156" i="44"/>
  <c r="AW156" i="44"/>
  <c r="AX156" i="44" s="1"/>
  <c r="AY156" i="44"/>
  <c r="AZ156" i="44"/>
  <c r="BA156" i="44"/>
  <c r="BB156" i="44"/>
  <c r="BC156" i="44"/>
  <c r="AU157" i="44"/>
  <c r="AV157" i="44"/>
  <c r="AW157" i="44"/>
  <c r="AX157" i="44" s="1"/>
  <c r="AY157" i="44"/>
  <c r="AZ157" i="44"/>
  <c r="BA157" i="44" s="1"/>
  <c r="BB157" i="44"/>
  <c r="BC157" i="44"/>
  <c r="AU158" i="44"/>
  <c r="AV158" i="44"/>
  <c r="AW158" i="44"/>
  <c r="AX158" i="44"/>
  <c r="AY158" i="44"/>
  <c r="AZ158" i="44"/>
  <c r="BA158" i="44" s="1"/>
  <c r="BB158" i="44"/>
  <c r="BC158" i="44"/>
  <c r="AU159" i="44"/>
  <c r="AV159" i="44"/>
  <c r="AW159" i="44"/>
  <c r="AX159" i="44"/>
  <c r="AY159" i="44"/>
  <c r="AZ159" i="44"/>
  <c r="BA159" i="44"/>
  <c r="BB159" i="44"/>
  <c r="BC159" i="44"/>
  <c r="AU160" i="44"/>
  <c r="AV160" i="44"/>
  <c r="AW160" i="44"/>
  <c r="AX160" i="44" s="1"/>
  <c r="AY160" i="44"/>
  <c r="AZ160" i="44"/>
  <c r="BA160" i="44"/>
  <c r="BB160" i="44"/>
  <c r="BC160" i="44"/>
  <c r="AU161" i="44"/>
  <c r="AV161" i="44"/>
  <c r="AW161" i="44"/>
  <c r="AX161" i="44" s="1"/>
  <c r="AY161" i="44"/>
  <c r="AZ161" i="44"/>
  <c r="BA161" i="44" s="1"/>
  <c r="BB161" i="44"/>
  <c r="BC161" i="44"/>
  <c r="AU162" i="44"/>
  <c r="AV162" i="44"/>
  <c r="AW162" i="44"/>
  <c r="AX162" i="44"/>
  <c r="AY162" i="44"/>
  <c r="AZ162" i="44"/>
  <c r="BA162" i="44" s="1"/>
  <c r="BB162" i="44"/>
  <c r="BC162" i="44"/>
  <c r="AU163" i="44"/>
  <c r="AV163" i="44"/>
  <c r="AW163" i="44"/>
  <c r="AX163" i="44"/>
  <c r="AY163" i="44"/>
  <c r="AZ163" i="44"/>
  <c r="BA163" i="44"/>
  <c r="BB163" i="44"/>
  <c r="BC163" i="44"/>
  <c r="AU164" i="44"/>
  <c r="AV164" i="44"/>
  <c r="AW164" i="44"/>
  <c r="AX164" i="44" s="1"/>
  <c r="AY164" i="44"/>
  <c r="AZ164" i="44"/>
  <c r="BA164" i="44"/>
  <c r="BB164" i="44"/>
  <c r="BC164" i="44"/>
  <c r="AU165" i="44"/>
  <c r="AV165" i="44"/>
  <c r="AW165" i="44"/>
  <c r="AX165" i="44" s="1"/>
  <c r="AY165" i="44"/>
  <c r="AZ165" i="44"/>
  <c r="BA165" i="44" s="1"/>
  <c r="BB165" i="44"/>
  <c r="BC165" i="44"/>
  <c r="AU166" i="44"/>
  <c r="AV166" i="44"/>
  <c r="AW166" i="44"/>
  <c r="AX166" i="44"/>
  <c r="AY166" i="44"/>
  <c r="AZ166" i="44"/>
  <c r="BA166" i="44" s="1"/>
  <c r="BB166" i="44"/>
  <c r="BC166" i="44"/>
  <c r="AU167" i="44"/>
  <c r="AV167" i="44"/>
  <c r="AW167" i="44"/>
  <c r="AX167" i="44"/>
  <c r="AY167" i="44"/>
  <c r="AZ167" i="44"/>
  <c r="BA167" i="44"/>
  <c r="BB167" i="44"/>
  <c r="BC167" i="44"/>
  <c r="AU168" i="44"/>
  <c r="AV168" i="44"/>
  <c r="AW168" i="44"/>
  <c r="AX168" i="44" s="1"/>
  <c r="AY168" i="44"/>
  <c r="AZ168" i="44"/>
  <c r="BA168" i="44"/>
  <c r="BB168" i="44"/>
  <c r="BC168" i="44"/>
  <c r="AU169" i="44"/>
  <c r="AV169" i="44"/>
  <c r="AW169" i="44"/>
  <c r="AX169" i="44" s="1"/>
  <c r="AY169" i="44"/>
  <c r="AZ169" i="44"/>
  <c r="BA169" i="44"/>
  <c r="BB169" i="44"/>
  <c r="BC169" i="44"/>
  <c r="AU170" i="44"/>
  <c r="AX170" i="44" s="1"/>
  <c r="AV170" i="44"/>
  <c r="AW170" i="44"/>
  <c r="AY170" i="44"/>
  <c r="AZ170" i="44"/>
  <c r="BA170" i="44" s="1"/>
  <c r="BB170" i="44"/>
  <c r="BC170" i="44"/>
  <c r="AU171" i="44"/>
  <c r="AV171" i="44"/>
  <c r="AW171" i="44"/>
  <c r="AX171" i="44" s="1"/>
  <c r="AY171" i="44"/>
  <c r="AZ171" i="44"/>
  <c r="BA171" i="44"/>
  <c r="BB171" i="44"/>
  <c r="BC171" i="44"/>
  <c r="AU172" i="44"/>
  <c r="AV172" i="44"/>
  <c r="AW172" i="44"/>
  <c r="AX172" i="44" s="1"/>
  <c r="AY172" i="44"/>
  <c r="AZ172" i="44"/>
  <c r="BA172" i="44" s="1"/>
  <c r="BB172" i="44"/>
  <c r="BC172" i="44"/>
  <c r="AU173" i="44"/>
  <c r="AV173" i="44"/>
  <c r="AW173" i="44"/>
  <c r="AY173" i="44"/>
  <c r="AZ173" i="44"/>
  <c r="BA173" i="44" s="1"/>
  <c r="BB173" i="44"/>
  <c r="BC173" i="44"/>
  <c r="AU174" i="44"/>
  <c r="AX174" i="44" s="1"/>
  <c r="AV174" i="44"/>
  <c r="AW174" i="44"/>
  <c r="AY174" i="44"/>
  <c r="AZ174" i="44"/>
  <c r="BA174" i="44" s="1"/>
  <c r="BB174" i="44"/>
  <c r="BC174" i="44"/>
  <c r="AU175" i="44"/>
  <c r="AV175" i="44"/>
  <c r="AW175" i="44"/>
  <c r="AX175" i="44"/>
  <c r="AY175" i="44"/>
  <c r="AZ175" i="44"/>
  <c r="BA175" i="44"/>
  <c r="BB175" i="44"/>
  <c r="BC175" i="44"/>
  <c r="AU176" i="44"/>
  <c r="AV176" i="44"/>
  <c r="AW176" i="44"/>
  <c r="AX176" i="44" s="1"/>
  <c r="AY176" i="44"/>
  <c r="AZ176" i="44"/>
  <c r="BA176" i="44"/>
  <c r="BB176" i="44"/>
  <c r="BC176" i="44"/>
  <c r="AU177" i="44"/>
  <c r="AV177" i="44"/>
  <c r="AW177" i="44"/>
  <c r="AX177" i="44" s="1"/>
  <c r="AY177" i="44"/>
  <c r="AZ177" i="44"/>
  <c r="BA177" i="44" s="1"/>
  <c r="BB177" i="44"/>
  <c r="BC177" i="44"/>
  <c r="AU178" i="44"/>
  <c r="AX178" i="44" s="1"/>
  <c r="AV178" i="44"/>
  <c r="AW178" i="44"/>
  <c r="AY178" i="44"/>
  <c r="AZ178" i="44"/>
  <c r="BB178" i="44"/>
  <c r="BC178" i="44"/>
  <c r="AU179" i="44"/>
  <c r="AV179" i="44"/>
  <c r="AW179" i="44"/>
  <c r="AX179" i="44"/>
  <c r="AY179" i="44"/>
  <c r="AZ179" i="44"/>
  <c r="BA179" i="44"/>
  <c r="BB179" i="44"/>
  <c r="BC179" i="44"/>
  <c r="AU180" i="44"/>
  <c r="AV180" i="44"/>
  <c r="AW180" i="44"/>
  <c r="AX180" i="44" s="1"/>
  <c r="AY180" i="44"/>
  <c r="AZ180" i="44"/>
  <c r="BA180" i="44"/>
  <c r="BB180" i="44"/>
  <c r="BC180" i="44"/>
  <c r="AU181" i="44"/>
  <c r="AV181" i="44"/>
  <c r="AW181" i="44"/>
  <c r="AX181" i="44" s="1"/>
  <c r="AY181" i="44"/>
  <c r="AZ181" i="44"/>
  <c r="BA181" i="44" s="1"/>
  <c r="BB181" i="44"/>
  <c r="BC181" i="44"/>
  <c r="AU182" i="44"/>
  <c r="AX182" i="44" s="1"/>
  <c r="AV182" i="44"/>
  <c r="AW182" i="44"/>
  <c r="AY182" i="44"/>
  <c r="AZ182" i="44"/>
  <c r="BA182" i="44" s="1"/>
  <c r="BB182" i="44"/>
  <c r="BC182" i="44"/>
  <c r="AU183" i="44"/>
  <c r="AV183" i="44"/>
  <c r="AW183" i="44"/>
  <c r="AX183" i="44"/>
  <c r="AY183" i="44"/>
  <c r="AZ183" i="44"/>
  <c r="BA183" i="44"/>
  <c r="BB183" i="44"/>
  <c r="BC183" i="44"/>
  <c r="AU184" i="44"/>
  <c r="AV184" i="44"/>
  <c r="AW184" i="44"/>
  <c r="AX184" i="44" s="1"/>
  <c r="AY184" i="44"/>
  <c r="AZ184" i="44"/>
  <c r="BA184" i="44"/>
  <c r="BB184" i="44"/>
  <c r="BC184" i="44"/>
  <c r="AU185" i="44"/>
  <c r="AV185" i="44"/>
  <c r="AW185" i="44"/>
  <c r="AX185" i="44" s="1"/>
  <c r="AY185" i="44"/>
  <c r="AZ185" i="44"/>
  <c r="BA185" i="44" s="1"/>
  <c r="BB185" i="44"/>
  <c r="BC185" i="44"/>
  <c r="AU186" i="44"/>
  <c r="AX186" i="44" s="1"/>
  <c r="AV186" i="44"/>
  <c r="AW186" i="44"/>
  <c r="AY186" i="44"/>
  <c r="AZ186" i="44"/>
  <c r="BA186" i="44" s="1"/>
  <c r="BB186" i="44"/>
  <c r="BC186" i="44"/>
  <c r="AU187" i="44"/>
  <c r="AV187" i="44"/>
  <c r="AW187" i="44"/>
  <c r="AX187" i="44"/>
  <c r="AY187" i="44"/>
  <c r="AZ187" i="44"/>
  <c r="BA187" i="44"/>
  <c r="BB187" i="44"/>
  <c r="BC187" i="44"/>
  <c r="AU188" i="44"/>
  <c r="AV188" i="44"/>
  <c r="AW188" i="44"/>
  <c r="AX188" i="44" s="1"/>
  <c r="AY188" i="44"/>
  <c r="AZ188" i="44"/>
  <c r="BA188" i="44"/>
  <c r="BB188" i="44"/>
  <c r="BC188" i="44"/>
  <c r="AU189" i="44"/>
  <c r="AV189" i="44"/>
  <c r="AW189" i="44"/>
  <c r="AX189" i="44" s="1"/>
  <c r="AY189" i="44"/>
  <c r="AZ189" i="44"/>
  <c r="BA189" i="44" s="1"/>
  <c r="BB189" i="44"/>
  <c r="BC189" i="44"/>
  <c r="AU190" i="44"/>
  <c r="AX190" i="44" s="1"/>
  <c r="AV190" i="44"/>
  <c r="AW190" i="44"/>
  <c r="AY190" i="44"/>
  <c r="AZ190" i="44"/>
  <c r="BA190" i="44" s="1"/>
  <c r="BB190" i="44"/>
  <c r="BC190" i="44"/>
  <c r="AU191" i="44"/>
  <c r="AV191" i="44"/>
  <c r="AW191" i="44"/>
  <c r="AX191" i="44"/>
  <c r="AY191" i="44"/>
  <c r="AZ191" i="44"/>
  <c r="BA191" i="44"/>
  <c r="BB191" i="44"/>
  <c r="BC191" i="44"/>
  <c r="AU192" i="44"/>
  <c r="AV192" i="44"/>
  <c r="AW192" i="44"/>
  <c r="AX192" i="44" s="1"/>
  <c r="AY192" i="44"/>
  <c r="AZ192" i="44"/>
  <c r="BA192" i="44"/>
  <c r="BB192" i="44"/>
  <c r="BC192" i="44"/>
  <c r="AU193" i="44"/>
  <c r="AV193" i="44"/>
  <c r="AW193" i="44"/>
  <c r="AX193" i="44" s="1"/>
  <c r="AY193" i="44"/>
  <c r="AZ193" i="44"/>
  <c r="BA193" i="44" s="1"/>
  <c r="BB193" i="44"/>
  <c r="BC193" i="44"/>
  <c r="AU194" i="44"/>
  <c r="AX194" i="44" s="1"/>
  <c r="AV194" i="44"/>
  <c r="AW194" i="44"/>
  <c r="AY194" i="44"/>
  <c r="AZ194" i="44"/>
  <c r="BB194" i="44"/>
  <c r="BC194" i="44"/>
  <c r="AU195" i="44"/>
  <c r="AV195" i="44"/>
  <c r="AW195" i="44"/>
  <c r="AX195" i="44"/>
  <c r="AY195" i="44"/>
  <c r="AZ195" i="44"/>
  <c r="BA195" i="44"/>
  <c r="BB195" i="44"/>
  <c r="BC195" i="44"/>
  <c r="AU196" i="44"/>
  <c r="AV196" i="44"/>
  <c r="AW196" i="44"/>
  <c r="AX196" i="44" s="1"/>
  <c r="AY196" i="44"/>
  <c r="AZ196" i="44"/>
  <c r="BA196" i="44"/>
  <c r="BB196" i="44"/>
  <c r="BC196" i="44"/>
  <c r="AU197" i="44"/>
  <c r="AV197" i="44"/>
  <c r="AW197" i="44"/>
  <c r="AX197" i="44" s="1"/>
  <c r="AY197" i="44"/>
  <c r="AZ197" i="44"/>
  <c r="BA197" i="44" s="1"/>
  <c r="BB197" i="44"/>
  <c r="BC197" i="44"/>
  <c r="AU198" i="44"/>
  <c r="AX198" i="44" s="1"/>
  <c r="AV198" i="44"/>
  <c r="AW198" i="44"/>
  <c r="AY198" i="44"/>
  <c r="AZ198" i="44"/>
  <c r="BA198" i="44" s="1"/>
  <c r="BB198" i="44"/>
  <c r="BC198" i="44"/>
  <c r="AU199" i="44"/>
  <c r="AV199" i="44"/>
  <c r="AW199" i="44"/>
  <c r="AX199" i="44"/>
  <c r="AY199" i="44"/>
  <c r="AZ199" i="44"/>
  <c r="BA199" i="44"/>
  <c r="BB199" i="44"/>
  <c r="BC199" i="44"/>
  <c r="AU200" i="44"/>
  <c r="AV200" i="44"/>
  <c r="AW200" i="44"/>
  <c r="AX200" i="44" s="1"/>
  <c r="AY200" i="44"/>
  <c r="AZ200" i="44"/>
  <c r="BA200" i="44"/>
  <c r="BB200" i="44"/>
  <c r="BC200" i="44"/>
  <c r="AU201" i="44"/>
  <c r="AV201" i="44"/>
  <c r="AW201" i="44"/>
  <c r="AX201" i="44" s="1"/>
  <c r="AY201" i="44"/>
  <c r="AZ201" i="44"/>
  <c r="BA201" i="44" s="1"/>
  <c r="BB201" i="44"/>
  <c r="BC201" i="44"/>
  <c r="AU202" i="44"/>
  <c r="AX202" i="44" s="1"/>
  <c r="AV202" i="44"/>
  <c r="AW202" i="44"/>
  <c r="AY202" i="44"/>
  <c r="AZ202" i="44"/>
  <c r="BA202" i="44" s="1"/>
  <c r="BB202" i="44"/>
  <c r="BC202" i="44"/>
  <c r="AU203" i="44"/>
  <c r="AV203" i="44"/>
  <c r="AW203" i="44"/>
  <c r="AX203" i="44"/>
  <c r="AY203" i="44"/>
  <c r="AZ203" i="44"/>
  <c r="BA203" i="44"/>
  <c r="BB203" i="44"/>
  <c r="BC203" i="44"/>
  <c r="AU204" i="44"/>
  <c r="AV204" i="44"/>
  <c r="AW204" i="44"/>
  <c r="AX204" i="44" s="1"/>
  <c r="AY204" i="44"/>
  <c r="AZ204" i="44"/>
  <c r="BA204" i="44"/>
  <c r="BB204" i="44"/>
  <c r="BC204" i="44"/>
  <c r="AU205" i="44"/>
  <c r="AV205" i="44"/>
  <c r="AW205" i="44"/>
  <c r="AX205" i="44" s="1"/>
  <c r="AY205" i="44"/>
  <c r="AZ205" i="44"/>
  <c r="BA205" i="44" s="1"/>
  <c r="BB205" i="44"/>
  <c r="BC205" i="44"/>
  <c r="AU206" i="44"/>
  <c r="AX206" i="44" s="1"/>
  <c r="AV206" i="44"/>
  <c r="AW206" i="44"/>
  <c r="AY206" i="44"/>
  <c r="AZ206" i="44"/>
  <c r="BA206" i="44" s="1"/>
  <c r="BB206" i="44"/>
  <c r="BC206" i="44"/>
  <c r="AU207" i="44"/>
  <c r="AV207" i="44"/>
  <c r="AW207" i="44"/>
  <c r="AX207" i="44"/>
  <c r="AY207" i="44"/>
  <c r="AZ207" i="44"/>
  <c r="BA207" i="44"/>
  <c r="BB207" i="44"/>
  <c r="BC207" i="44"/>
  <c r="AU208" i="44"/>
  <c r="AV208" i="44"/>
  <c r="AW208" i="44"/>
  <c r="AX208" i="44" s="1"/>
  <c r="AY208" i="44"/>
  <c r="AZ208" i="44"/>
  <c r="BA208" i="44"/>
  <c r="BB208" i="44"/>
  <c r="BC208" i="44"/>
  <c r="AU209" i="44"/>
  <c r="AV209" i="44"/>
  <c r="AW209" i="44"/>
  <c r="AX209" i="44" s="1"/>
  <c r="AY209" i="44"/>
  <c r="AZ209" i="44"/>
  <c r="BA209" i="44" s="1"/>
  <c r="BB209" i="44"/>
  <c r="BC209" i="44"/>
  <c r="AU210" i="44"/>
  <c r="AX210" i="44" s="1"/>
  <c r="AV210" i="44"/>
  <c r="AW210" i="44"/>
  <c r="AY210" i="44"/>
  <c r="AZ210" i="44"/>
  <c r="BB210" i="44"/>
  <c r="BC210" i="44"/>
  <c r="AU211" i="44"/>
  <c r="AV211" i="44"/>
  <c r="AW211" i="44"/>
  <c r="AX211" i="44"/>
  <c r="AY211" i="44"/>
  <c r="AZ211" i="44"/>
  <c r="BA211" i="44"/>
  <c r="BB211" i="44"/>
  <c r="BC211" i="44"/>
  <c r="AU212" i="44"/>
  <c r="AV212" i="44"/>
  <c r="AW212" i="44"/>
  <c r="AX212" i="44" s="1"/>
  <c r="AY212" i="44"/>
  <c r="AZ212" i="44"/>
  <c r="BA212" i="44"/>
  <c r="BB212" i="44"/>
  <c r="BC212" i="44"/>
  <c r="AU213" i="44"/>
  <c r="AV213" i="44"/>
  <c r="AW213" i="44"/>
  <c r="AX213" i="44" s="1"/>
  <c r="AY213" i="44"/>
  <c r="AZ213" i="44"/>
  <c r="BA213" i="44" s="1"/>
  <c r="BB213" i="44"/>
  <c r="BC213" i="44"/>
  <c r="AU214" i="44"/>
  <c r="AX214" i="44" s="1"/>
  <c r="AV214" i="44"/>
  <c r="AW214" i="44"/>
  <c r="AY214" i="44"/>
  <c r="AZ214" i="44"/>
  <c r="BA214" i="44" s="1"/>
  <c r="BB214" i="44"/>
  <c r="BC214" i="44"/>
  <c r="AU215" i="44"/>
  <c r="AV215" i="44"/>
  <c r="AW215" i="44"/>
  <c r="AX215" i="44"/>
  <c r="AY215" i="44"/>
  <c r="AZ215" i="44"/>
  <c r="BA215" i="44"/>
  <c r="BB215" i="44"/>
  <c r="BC215" i="44"/>
  <c r="AU216" i="44"/>
  <c r="AV216" i="44"/>
  <c r="AW216" i="44"/>
  <c r="AX216" i="44" s="1"/>
  <c r="AY216" i="44"/>
  <c r="AZ216" i="44"/>
  <c r="BA216" i="44"/>
  <c r="BB216" i="44"/>
  <c r="BC216" i="44"/>
  <c r="AU217" i="44"/>
  <c r="AV217" i="44"/>
  <c r="AW217" i="44"/>
  <c r="AX217" i="44" s="1"/>
  <c r="AY217" i="44"/>
  <c r="AZ217" i="44"/>
  <c r="BA217" i="44" s="1"/>
  <c r="BB217" i="44"/>
  <c r="BC217" i="44"/>
  <c r="AU218" i="44"/>
  <c r="AX218" i="44" s="1"/>
  <c r="AV218" i="44"/>
  <c r="AW218" i="44"/>
  <c r="AY218" i="44"/>
  <c r="AZ218" i="44"/>
  <c r="BA218" i="44" s="1"/>
  <c r="BB218" i="44"/>
  <c r="BC218" i="44"/>
  <c r="AU219" i="44"/>
  <c r="AV219" i="44"/>
  <c r="AW219" i="44"/>
  <c r="AX219" i="44"/>
  <c r="AY219" i="44"/>
  <c r="AZ219" i="44"/>
  <c r="BA219" i="44"/>
  <c r="BB219" i="44"/>
  <c r="BC219" i="44"/>
  <c r="AU220" i="44"/>
  <c r="AV220" i="44"/>
  <c r="AW220" i="44"/>
  <c r="AX220" i="44" s="1"/>
  <c r="AY220" i="44"/>
  <c r="AZ220" i="44"/>
  <c r="BA220" i="44"/>
  <c r="BB220" i="44"/>
  <c r="BC220" i="44"/>
  <c r="AU221" i="44"/>
  <c r="AV221" i="44"/>
  <c r="AW221" i="44"/>
  <c r="AX221" i="44" s="1"/>
  <c r="AY221" i="44"/>
  <c r="AZ221" i="44"/>
  <c r="BA221" i="44" s="1"/>
  <c r="BB221" i="44"/>
  <c r="BC221" i="44"/>
  <c r="AU222" i="44"/>
  <c r="AX222" i="44" s="1"/>
  <c r="AV222" i="44"/>
  <c r="AW222" i="44"/>
  <c r="AY222" i="44"/>
  <c r="AZ222" i="44"/>
  <c r="BA222" i="44" s="1"/>
  <c r="BB222" i="44"/>
  <c r="BC222" i="44"/>
  <c r="AU223" i="44"/>
  <c r="AV223" i="44"/>
  <c r="AW223" i="44"/>
  <c r="AX223" i="44"/>
  <c r="AY223" i="44"/>
  <c r="AZ223" i="44"/>
  <c r="BA223" i="44"/>
  <c r="BB223" i="44"/>
  <c r="BC223" i="44"/>
  <c r="AU224" i="44"/>
  <c r="AV224" i="44"/>
  <c r="AW224" i="44"/>
  <c r="AX224" i="44" s="1"/>
  <c r="AY224" i="44"/>
  <c r="AZ224" i="44"/>
  <c r="BA224" i="44"/>
  <c r="BB224" i="44"/>
  <c r="BC224" i="44"/>
  <c r="AU225" i="44"/>
  <c r="AV225" i="44"/>
  <c r="AW225" i="44"/>
  <c r="AX225" i="44" s="1"/>
  <c r="AY225" i="44"/>
  <c r="AZ225" i="44"/>
  <c r="BA225" i="44" s="1"/>
  <c r="BB225" i="44"/>
  <c r="BC225" i="44"/>
  <c r="AU226" i="44"/>
  <c r="AX226" i="44" s="1"/>
  <c r="AV226" i="44"/>
  <c r="AW226" i="44"/>
  <c r="AY226" i="44"/>
  <c r="AZ226" i="44"/>
  <c r="BB226" i="44"/>
  <c r="BC226" i="44"/>
  <c r="AU227" i="44"/>
  <c r="AV227" i="44"/>
  <c r="AW227" i="44"/>
  <c r="AX227" i="44"/>
  <c r="AY227" i="44"/>
  <c r="AZ227" i="44"/>
  <c r="BA227" i="44"/>
  <c r="BB227" i="44"/>
  <c r="BC227" i="44"/>
  <c r="AU228" i="44"/>
  <c r="AV228" i="44"/>
  <c r="AW228" i="44"/>
  <c r="AX228" i="44" s="1"/>
  <c r="AY228" i="44"/>
  <c r="AZ228" i="44"/>
  <c r="BA228" i="44"/>
  <c r="BB228" i="44"/>
  <c r="BC228" i="44"/>
  <c r="AU229" i="44"/>
  <c r="AV229" i="44"/>
  <c r="AW229" i="44"/>
  <c r="AX229" i="44" s="1"/>
  <c r="AY229" i="44"/>
  <c r="AZ229" i="44"/>
  <c r="BA229" i="44" s="1"/>
  <c r="BB229" i="44"/>
  <c r="BC229" i="44"/>
  <c r="AU230" i="44"/>
  <c r="AX230" i="44" s="1"/>
  <c r="AV230" i="44"/>
  <c r="AW230" i="44"/>
  <c r="AY230" i="44"/>
  <c r="AZ230" i="44"/>
  <c r="BA230" i="44" s="1"/>
  <c r="BB230" i="44"/>
  <c r="BC230" i="44"/>
  <c r="AU231" i="44"/>
  <c r="AV231" i="44"/>
  <c r="AW231" i="44"/>
  <c r="AX231" i="44"/>
  <c r="AY231" i="44"/>
  <c r="AZ231" i="44"/>
  <c r="BA231" i="44"/>
  <c r="BB231" i="44"/>
  <c r="BC231" i="44"/>
  <c r="AU232" i="44"/>
  <c r="AV232" i="44"/>
  <c r="AW232" i="44"/>
  <c r="AX232" i="44" s="1"/>
  <c r="AY232" i="44"/>
  <c r="AZ232" i="44"/>
  <c r="BA232" i="44"/>
  <c r="BB232" i="44"/>
  <c r="BC232" i="44"/>
  <c r="AU233" i="44"/>
  <c r="AV233" i="44"/>
  <c r="AW233" i="44"/>
  <c r="AX233" i="44" s="1"/>
  <c r="AY233" i="44"/>
  <c r="AZ233" i="44"/>
  <c r="BA233" i="44" s="1"/>
  <c r="BB233" i="44"/>
  <c r="BC233" i="44"/>
  <c r="AU234" i="44"/>
  <c r="AX234" i="44" s="1"/>
  <c r="AV234" i="44"/>
  <c r="AW234" i="44"/>
  <c r="AY234" i="44"/>
  <c r="AZ234" i="44"/>
  <c r="BA234" i="44" s="1"/>
  <c r="BB234" i="44"/>
  <c r="BC234" i="44"/>
  <c r="AU235" i="44"/>
  <c r="AV235" i="44"/>
  <c r="AW235" i="44"/>
  <c r="AX235" i="44"/>
  <c r="AY235" i="44"/>
  <c r="AZ235" i="44"/>
  <c r="BA235" i="44"/>
  <c r="BB235" i="44"/>
  <c r="BC235" i="44"/>
  <c r="AU236" i="44"/>
  <c r="AV236" i="44"/>
  <c r="AW236" i="44"/>
  <c r="AX236" i="44" s="1"/>
  <c r="AY236" i="44"/>
  <c r="AZ236" i="44"/>
  <c r="BA236" i="44"/>
  <c r="BB236" i="44"/>
  <c r="BC236" i="44"/>
  <c r="AU237" i="44"/>
  <c r="AV237" i="44"/>
  <c r="AW237" i="44"/>
  <c r="AX237" i="44" s="1"/>
  <c r="AY237" i="44"/>
  <c r="AZ237" i="44"/>
  <c r="BA237" i="44" s="1"/>
  <c r="BB237" i="44"/>
  <c r="BC237" i="44"/>
  <c r="AU238" i="44"/>
  <c r="AX238" i="44" s="1"/>
  <c r="AV238" i="44"/>
  <c r="AW238" i="44"/>
  <c r="AY238" i="44"/>
  <c r="AZ238" i="44"/>
  <c r="BA238" i="44" s="1"/>
  <c r="BB238" i="44"/>
  <c r="BC238" i="44"/>
  <c r="AU239" i="44"/>
  <c r="AV239" i="44"/>
  <c r="AW239" i="44"/>
  <c r="AX239" i="44"/>
  <c r="AY239" i="44"/>
  <c r="AZ239" i="44"/>
  <c r="BA239" i="44"/>
  <c r="BB239" i="44"/>
  <c r="BC239" i="44"/>
  <c r="AU240" i="44"/>
  <c r="AV240" i="44"/>
  <c r="AW240" i="44"/>
  <c r="AX240" i="44" s="1"/>
  <c r="AY240" i="44"/>
  <c r="AZ240" i="44"/>
  <c r="BA240" i="44"/>
  <c r="BB240" i="44"/>
  <c r="BC240" i="44"/>
  <c r="AU241" i="44"/>
  <c r="AV241" i="44"/>
  <c r="AW241" i="44"/>
  <c r="AX241" i="44" s="1"/>
  <c r="AY241" i="44"/>
  <c r="AZ241" i="44"/>
  <c r="BA241" i="44" s="1"/>
  <c r="BB241" i="44"/>
  <c r="BC241" i="44"/>
  <c r="AU242" i="44"/>
  <c r="AX242" i="44" s="1"/>
  <c r="AV242" i="44"/>
  <c r="AW242" i="44"/>
  <c r="AY242" i="44"/>
  <c r="AZ242" i="44"/>
  <c r="BB242" i="44"/>
  <c r="BC242" i="44"/>
  <c r="AU243" i="44"/>
  <c r="AV243" i="44"/>
  <c r="AW243" i="44"/>
  <c r="AX243" i="44"/>
  <c r="AY243" i="44"/>
  <c r="AZ243" i="44"/>
  <c r="BA243" i="44"/>
  <c r="BB243" i="44"/>
  <c r="BC243" i="44"/>
  <c r="AU244" i="44"/>
  <c r="AV244" i="44"/>
  <c r="AW244" i="44"/>
  <c r="AX244" i="44" s="1"/>
  <c r="AY244" i="44"/>
  <c r="AZ244" i="44"/>
  <c r="BA244" i="44"/>
  <c r="BB244" i="44"/>
  <c r="BC244" i="44"/>
  <c r="AU245" i="44"/>
  <c r="AV245" i="44"/>
  <c r="AW245" i="44"/>
  <c r="AX245" i="44" s="1"/>
  <c r="AY245" i="44"/>
  <c r="AZ245" i="44"/>
  <c r="BA245" i="44" s="1"/>
  <c r="BB245" i="44"/>
  <c r="BC245" i="44"/>
  <c r="AU246" i="44"/>
  <c r="AX246" i="44" s="1"/>
  <c r="AV246" i="44"/>
  <c r="AW246" i="44"/>
  <c r="AY246" i="44"/>
  <c r="AZ246" i="44"/>
  <c r="BA246" i="44" s="1"/>
  <c r="BB246" i="44"/>
  <c r="BC246" i="44"/>
  <c r="AU247" i="44"/>
  <c r="AV247" i="44"/>
  <c r="AW247" i="44"/>
  <c r="AX247" i="44"/>
  <c r="AY247" i="44"/>
  <c r="AZ247" i="44"/>
  <c r="BA247" i="44"/>
  <c r="BB247" i="44"/>
  <c r="BC247" i="44"/>
  <c r="AU248" i="44"/>
  <c r="AV248" i="44"/>
  <c r="AW248" i="44"/>
  <c r="AX248" i="44" s="1"/>
  <c r="AY248" i="44"/>
  <c r="AZ248" i="44"/>
  <c r="BA248" i="44"/>
  <c r="BB248" i="44"/>
  <c r="BC248" i="44"/>
  <c r="AU249" i="44"/>
  <c r="AV249" i="44"/>
  <c r="AW249" i="44"/>
  <c r="AX249" i="44" s="1"/>
  <c r="AY249" i="44"/>
  <c r="AZ249" i="44"/>
  <c r="BA249" i="44" s="1"/>
  <c r="BB249" i="44"/>
  <c r="BC249" i="44"/>
  <c r="AU250" i="44"/>
  <c r="AX250" i="44" s="1"/>
  <c r="AV250" i="44"/>
  <c r="AW250" i="44"/>
  <c r="AY250" i="44"/>
  <c r="AZ250" i="44"/>
  <c r="BA250" i="44" s="1"/>
  <c r="BB250" i="44"/>
  <c r="BC250" i="44"/>
  <c r="AU251" i="44"/>
  <c r="AV251" i="44"/>
  <c r="AW251" i="44"/>
  <c r="AX251" i="44"/>
  <c r="AY251" i="44"/>
  <c r="AZ251" i="44"/>
  <c r="BA251" i="44"/>
  <c r="BB251" i="44"/>
  <c r="BC251" i="44"/>
  <c r="AU252" i="44"/>
  <c r="AV252" i="44"/>
  <c r="AW252" i="44"/>
  <c r="AX252" i="44" s="1"/>
  <c r="AY252" i="44"/>
  <c r="AZ252" i="44"/>
  <c r="BA252" i="44"/>
  <c r="BB252" i="44"/>
  <c r="BC252" i="44"/>
  <c r="AU253" i="44"/>
  <c r="AV253" i="44"/>
  <c r="AW253" i="44"/>
  <c r="AX253" i="44" s="1"/>
  <c r="AY253" i="44"/>
  <c r="AZ253" i="44"/>
  <c r="BA253" i="44" s="1"/>
  <c r="BB253" i="44"/>
  <c r="BC253" i="44"/>
  <c r="AU254" i="44"/>
  <c r="AX254" i="44" s="1"/>
  <c r="AV254" i="44"/>
  <c r="AW254" i="44"/>
  <c r="AY254" i="44"/>
  <c r="AZ254" i="44"/>
  <c r="BA254" i="44" s="1"/>
  <c r="BB254" i="44"/>
  <c r="BC254" i="44"/>
  <c r="AU255" i="44"/>
  <c r="AV255" i="44"/>
  <c r="AW255" i="44"/>
  <c r="AX255" i="44"/>
  <c r="AY255" i="44"/>
  <c r="AZ255" i="44"/>
  <c r="BA255" i="44"/>
  <c r="BB255" i="44"/>
  <c r="BC255" i="44"/>
  <c r="AU256" i="44"/>
  <c r="AV256" i="44"/>
  <c r="AW256" i="44"/>
  <c r="AX256" i="44" s="1"/>
  <c r="AY256" i="44"/>
  <c r="AZ256" i="44"/>
  <c r="BA256" i="44"/>
  <c r="BB256" i="44"/>
  <c r="BC256" i="44"/>
  <c r="AU257" i="44"/>
  <c r="AV257" i="44"/>
  <c r="AW257" i="44"/>
  <c r="AX257" i="44" s="1"/>
  <c r="AY257" i="44"/>
  <c r="AZ257" i="44"/>
  <c r="BA257" i="44" s="1"/>
  <c r="BB257" i="44"/>
  <c r="BC257" i="44"/>
  <c r="AU258" i="44"/>
  <c r="AX258" i="44" s="1"/>
  <c r="AV258" i="44"/>
  <c r="AW258" i="44"/>
  <c r="AY258" i="44"/>
  <c r="AZ258" i="44"/>
  <c r="BB258" i="44"/>
  <c r="BC258" i="44"/>
  <c r="AU259" i="44"/>
  <c r="AV259" i="44"/>
  <c r="AW259" i="44"/>
  <c r="AX259" i="44"/>
  <c r="AY259" i="44"/>
  <c r="AZ259" i="44"/>
  <c r="BA259" i="44"/>
  <c r="BB259" i="44"/>
  <c r="BC259" i="44"/>
  <c r="AU260" i="44"/>
  <c r="AV260" i="44"/>
  <c r="AW260" i="44"/>
  <c r="AX260" i="44" s="1"/>
  <c r="AY260" i="44"/>
  <c r="AZ260" i="44"/>
  <c r="BA260" i="44"/>
  <c r="BB260" i="44"/>
  <c r="BC260" i="44"/>
  <c r="AU261" i="44"/>
  <c r="AV261" i="44"/>
  <c r="AW261" i="44"/>
  <c r="AX261" i="44" s="1"/>
  <c r="AY261" i="44"/>
  <c r="AZ261" i="44"/>
  <c r="BA261" i="44" s="1"/>
  <c r="BB261" i="44"/>
  <c r="BC261" i="44"/>
  <c r="AU262" i="44"/>
  <c r="AX262" i="44" s="1"/>
  <c r="AV262" i="44"/>
  <c r="AW262" i="44"/>
  <c r="AY262" i="44"/>
  <c r="AZ262" i="44"/>
  <c r="BA262" i="44" s="1"/>
  <c r="BB262" i="44"/>
  <c r="BC262" i="44"/>
  <c r="AU263" i="44"/>
  <c r="AV263" i="44"/>
  <c r="AW263" i="44"/>
  <c r="AX263" i="44"/>
  <c r="AY263" i="44"/>
  <c r="AZ263" i="44"/>
  <c r="BA263" i="44"/>
  <c r="BB263" i="44"/>
  <c r="BC263" i="44"/>
  <c r="AU264" i="44"/>
  <c r="AV264" i="44"/>
  <c r="AW264" i="44"/>
  <c r="AX264" i="44" s="1"/>
  <c r="AY264" i="44"/>
  <c r="AZ264" i="44"/>
  <c r="BA264" i="44"/>
  <c r="BB264" i="44"/>
  <c r="BC264" i="44"/>
  <c r="AU265" i="44"/>
  <c r="AV265" i="44"/>
  <c r="AW265" i="44"/>
  <c r="AX265" i="44" s="1"/>
  <c r="AY265" i="44"/>
  <c r="AZ265" i="44"/>
  <c r="BA265" i="44" s="1"/>
  <c r="BB265" i="44"/>
  <c r="BC265" i="44"/>
  <c r="AU266" i="44"/>
  <c r="AX266" i="44" s="1"/>
  <c r="AV266" i="44"/>
  <c r="AW266" i="44"/>
  <c r="AY266" i="44"/>
  <c r="AZ266" i="44"/>
  <c r="BA266" i="44" s="1"/>
  <c r="BB266" i="44"/>
  <c r="BC266" i="44"/>
  <c r="AU267" i="44"/>
  <c r="AV267" i="44"/>
  <c r="AW267" i="44"/>
  <c r="AX267" i="44"/>
  <c r="AY267" i="44"/>
  <c r="AZ267" i="44"/>
  <c r="BA267" i="44"/>
  <c r="BB267" i="44"/>
  <c r="BC267" i="44"/>
  <c r="AU268" i="44"/>
  <c r="AV268" i="44"/>
  <c r="AW268" i="44"/>
  <c r="AX268" i="44" s="1"/>
  <c r="AY268" i="44"/>
  <c r="AZ268" i="44"/>
  <c r="BA268" i="44"/>
  <c r="BB268" i="44"/>
  <c r="BC268" i="44"/>
  <c r="AU269" i="44"/>
  <c r="AV269" i="44"/>
  <c r="AW269" i="44"/>
  <c r="AX269" i="44" s="1"/>
  <c r="AY269" i="44"/>
  <c r="AZ269" i="44"/>
  <c r="BA269" i="44" s="1"/>
  <c r="BB269" i="44"/>
  <c r="BC269" i="44"/>
  <c r="AU270" i="44"/>
  <c r="AX270" i="44" s="1"/>
  <c r="AV270" i="44"/>
  <c r="AW270" i="44"/>
  <c r="AY270" i="44"/>
  <c r="AZ270" i="44"/>
  <c r="BA270" i="44" s="1"/>
  <c r="BB270" i="44"/>
  <c r="BC270" i="44"/>
  <c r="AU271" i="44"/>
  <c r="AV271" i="44"/>
  <c r="AW271" i="44"/>
  <c r="AX271" i="44"/>
  <c r="AY271" i="44"/>
  <c r="AZ271" i="44"/>
  <c r="BA271" i="44"/>
  <c r="BB271" i="44"/>
  <c r="BC271" i="44"/>
  <c r="AU272" i="44"/>
  <c r="AV272" i="44"/>
  <c r="AW272" i="44"/>
  <c r="AX272" i="44" s="1"/>
  <c r="AY272" i="44"/>
  <c r="AZ272" i="44"/>
  <c r="BA272" i="44"/>
  <c r="BB272" i="44"/>
  <c r="BC272" i="44"/>
  <c r="AU273" i="44"/>
  <c r="AV273" i="44"/>
  <c r="AW273" i="44"/>
  <c r="AX273" i="44" s="1"/>
  <c r="AY273" i="44"/>
  <c r="AZ273" i="44"/>
  <c r="BA273" i="44" s="1"/>
  <c r="BB273" i="44"/>
  <c r="BC273" i="44"/>
  <c r="AU274" i="44"/>
  <c r="AX274" i="44" s="1"/>
  <c r="AV274" i="44"/>
  <c r="AW274" i="44"/>
  <c r="AY274" i="44"/>
  <c r="AZ274" i="44"/>
  <c r="BB274" i="44"/>
  <c r="BC274" i="44"/>
  <c r="AU275" i="44"/>
  <c r="AV275" i="44"/>
  <c r="AW275" i="44"/>
  <c r="AX275" i="44"/>
  <c r="AY275" i="44"/>
  <c r="AZ275" i="44"/>
  <c r="BA275" i="44"/>
  <c r="BB275" i="44"/>
  <c r="BC275" i="44"/>
  <c r="AU276" i="44"/>
  <c r="AV276" i="44"/>
  <c r="AW276" i="44"/>
  <c r="AX276" i="44" s="1"/>
  <c r="AY276" i="44"/>
  <c r="AZ276" i="44"/>
  <c r="BA276" i="44"/>
  <c r="BB276" i="44"/>
  <c r="BC276" i="44"/>
  <c r="AU277" i="44"/>
  <c r="AV277" i="44"/>
  <c r="AW277" i="44"/>
  <c r="AX277" i="44" s="1"/>
  <c r="AY277" i="44"/>
  <c r="AZ277" i="44"/>
  <c r="BA277" i="44" s="1"/>
  <c r="BB277" i="44"/>
  <c r="BC277" i="44"/>
  <c r="AU278" i="44"/>
  <c r="AX278" i="44" s="1"/>
  <c r="AV278" i="44"/>
  <c r="AW278" i="44"/>
  <c r="AY278" i="44"/>
  <c r="AZ278" i="44"/>
  <c r="BA278" i="44" s="1"/>
  <c r="BB278" i="44"/>
  <c r="BC278" i="44"/>
  <c r="AU279" i="44"/>
  <c r="AV279" i="44"/>
  <c r="AW279" i="44"/>
  <c r="AX279" i="44"/>
  <c r="AY279" i="44"/>
  <c r="AZ279" i="44"/>
  <c r="BA279" i="44"/>
  <c r="BB279" i="44"/>
  <c r="BC279" i="44"/>
  <c r="AU280" i="44"/>
  <c r="AV280" i="44"/>
  <c r="AW280" i="44"/>
  <c r="AX280" i="44" s="1"/>
  <c r="AY280" i="44"/>
  <c r="AZ280" i="44"/>
  <c r="BA280" i="44"/>
  <c r="BB280" i="44"/>
  <c r="BC280" i="44"/>
  <c r="AU281" i="44"/>
  <c r="AV281" i="44"/>
  <c r="AW281" i="44"/>
  <c r="AX281" i="44" s="1"/>
  <c r="AY281" i="44"/>
  <c r="AZ281" i="44"/>
  <c r="BA281" i="44" s="1"/>
  <c r="BB281" i="44"/>
  <c r="BC281" i="44"/>
  <c r="AU282" i="44"/>
  <c r="AX282" i="44" s="1"/>
  <c r="AV282" i="44"/>
  <c r="AW282" i="44"/>
  <c r="AY282" i="44"/>
  <c r="AZ282" i="44"/>
  <c r="BA282" i="44" s="1"/>
  <c r="BB282" i="44"/>
  <c r="BC282" i="44"/>
  <c r="AU283" i="44"/>
  <c r="AV283" i="44"/>
  <c r="AW283" i="44"/>
  <c r="AX283" i="44"/>
  <c r="AY283" i="44"/>
  <c r="AZ283" i="44"/>
  <c r="BA283" i="44"/>
  <c r="BB283" i="44"/>
  <c r="BC283" i="44"/>
  <c r="AU284" i="44"/>
  <c r="AV284" i="44"/>
  <c r="AW284" i="44"/>
  <c r="AX284" i="44" s="1"/>
  <c r="AY284" i="44"/>
  <c r="AZ284" i="44"/>
  <c r="BA284" i="44"/>
  <c r="BB284" i="44"/>
  <c r="BC284" i="44"/>
  <c r="AU285" i="44"/>
  <c r="AV285" i="44"/>
  <c r="AW285" i="44"/>
  <c r="AX285" i="44" s="1"/>
  <c r="AY285" i="44"/>
  <c r="AZ285" i="44"/>
  <c r="BA285" i="44" s="1"/>
  <c r="BB285" i="44"/>
  <c r="BC285" i="44"/>
  <c r="AU286" i="44"/>
  <c r="AX286" i="44" s="1"/>
  <c r="AV286" i="44"/>
  <c r="AW286" i="44"/>
  <c r="AY286" i="44"/>
  <c r="AZ286" i="44"/>
  <c r="BA286" i="44" s="1"/>
  <c r="BB286" i="44"/>
  <c r="BC286" i="44"/>
  <c r="AU287" i="44"/>
  <c r="AV287" i="44"/>
  <c r="AW287" i="44"/>
  <c r="AX287" i="44"/>
  <c r="AY287" i="44"/>
  <c r="AZ287" i="44"/>
  <c r="BA287" i="44"/>
  <c r="BB287" i="44"/>
  <c r="BC287" i="44"/>
  <c r="AU288" i="44"/>
  <c r="AV288" i="44"/>
  <c r="AW288" i="44"/>
  <c r="AX288" i="44" s="1"/>
  <c r="AY288" i="44"/>
  <c r="AZ288" i="44"/>
  <c r="BA288" i="44"/>
  <c r="BB288" i="44"/>
  <c r="BC288" i="44"/>
  <c r="AU289" i="44"/>
  <c r="AV289" i="44"/>
  <c r="AW289" i="44"/>
  <c r="AX289" i="44" s="1"/>
  <c r="AY289" i="44"/>
  <c r="AZ289" i="44"/>
  <c r="BA289" i="44" s="1"/>
  <c r="BB289" i="44"/>
  <c r="BC289" i="44"/>
  <c r="AU290" i="44"/>
  <c r="AX290" i="44" s="1"/>
  <c r="AV290" i="44"/>
  <c r="AW290" i="44"/>
  <c r="AY290" i="44"/>
  <c r="AZ290" i="44"/>
  <c r="BB290" i="44"/>
  <c r="BC290" i="44"/>
  <c r="AU291" i="44"/>
  <c r="AV291" i="44"/>
  <c r="AW291" i="44"/>
  <c r="AX291" i="44"/>
  <c r="AY291" i="44"/>
  <c r="AZ291" i="44"/>
  <c r="BA291" i="44"/>
  <c r="BB291" i="44"/>
  <c r="BC291" i="44"/>
  <c r="AU292" i="44"/>
  <c r="AV292" i="44"/>
  <c r="AW292" i="44"/>
  <c r="AX292" i="44" s="1"/>
  <c r="AY292" i="44"/>
  <c r="AZ292" i="44"/>
  <c r="BA292" i="44"/>
  <c r="BB292" i="44"/>
  <c r="BC292" i="44"/>
  <c r="AU293" i="44"/>
  <c r="AV293" i="44"/>
  <c r="AW293" i="44"/>
  <c r="AX293" i="44" s="1"/>
  <c r="AY293" i="44"/>
  <c r="AZ293" i="44"/>
  <c r="BA293" i="44" s="1"/>
  <c r="BB293" i="44"/>
  <c r="BC293" i="44"/>
  <c r="AU294" i="44"/>
  <c r="AX294" i="44" s="1"/>
  <c r="AV294" i="44"/>
  <c r="AW294" i="44"/>
  <c r="AY294" i="44"/>
  <c r="AZ294" i="44"/>
  <c r="BB294" i="44"/>
  <c r="BC294" i="44"/>
  <c r="AU295" i="44"/>
  <c r="AV295" i="44"/>
  <c r="AW295" i="44"/>
  <c r="AX295" i="44"/>
  <c r="AY295" i="44"/>
  <c r="AZ295" i="44"/>
  <c r="BA295" i="44"/>
  <c r="BB295" i="44"/>
  <c r="BC295" i="44"/>
  <c r="AU296" i="44"/>
  <c r="AV296" i="44"/>
  <c r="AW296" i="44"/>
  <c r="AX296" i="44" s="1"/>
  <c r="AY296" i="44"/>
  <c r="AZ296" i="44"/>
  <c r="BA296" i="44"/>
  <c r="BB296" i="44"/>
  <c r="BC296" i="44"/>
  <c r="AU297" i="44"/>
  <c r="AV297" i="44"/>
  <c r="AW297" i="44"/>
  <c r="AX297" i="44" s="1"/>
  <c r="AY297" i="44"/>
  <c r="AZ297" i="44"/>
  <c r="BB297" i="44"/>
  <c r="BC297" i="44"/>
  <c r="AU298" i="44"/>
  <c r="AX298" i="44" s="1"/>
  <c r="AV298" i="44"/>
  <c r="AW298" i="44"/>
  <c r="AY298" i="44"/>
  <c r="AZ298" i="44"/>
  <c r="BB298" i="44"/>
  <c r="BC298" i="44"/>
  <c r="AU299" i="44"/>
  <c r="AV299" i="44"/>
  <c r="AW299" i="44"/>
  <c r="AX299" i="44"/>
  <c r="AY299" i="44"/>
  <c r="AZ299" i="44"/>
  <c r="BA299" i="44"/>
  <c r="BB299" i="44"/>
  <c r="BC299" i="44"/>
  <c r="AU300" i="44"/>
  <c r="AV300" i="44"/>
  <c r="AW300" i="44"/>
  <c r="AX300" i="44" s="1"/>
  <c r="AY300" i="44"/>
  <c r="AZ300" i="44"/>
  <c r="BA300" i="44"/>
  <c r="BB300" i="44"/>
  <c r="BC300" i="44"/>
  <c r="AU301" i="44"/>
  <c r="AV301" i="44"/>
  <c r="AW301" i="44"/>
  <c r="AX301" i="44" s="1"/>
  <c r="AY301" i="44"/>
  <c r="AZ301" i="44"/>
  <c r="BB301" i="44"/>
  <c r="BC301" i="44"/>
  <c r="AU302" i="44"/>
  <c r="AX302" i="44" s="1"/>
  <c r="AV302" i="44"/>
  <c r="AW302" i="44"/>
  <c r="AY302" i="44"/>
  <c r="AZ302" i="44"/>
  <c r="BB302" i="44"/>
  <c r="BC302" i="44"/>
  <c r="AU303" i="44"/>
  <c r="AV303" i="44"/>
  <c r="AW303" i="44"/>
  <c r="AX303" i="44"/>
  <c r="AY303" i="44"/>
  <c r="AZ303" i="44"/>
  <c r="BA303" i="44"/>
  <c r="BB303" i="44"/>
  <c r="BC303" i="44"/>
  <c r="AU304" i="44"/>
  <c r="AV304" i="44"/>
  <c r="AW304" i="44"/>
  <c r="AX304" i="44" s="1"/>
  <c r="AY304" i="44"/>
  <c r="AZ304" i="44"/>
  <c r="BA304" i="44"/>
  <c r="BB304" i="44"/>
  <c r="BC304" i="44"/>
  <c r="AU305" i="44"/>
  <c r="AV305" i="44"/>
  <c r="AW305" i="44"/>
  <c r="AX305" i="44" s="1"/>
  <c r="AY305" i="44"/>
  <c r="AZ305" i="44"/>
  <c r="BB305" i="44"/>
  <c r="BC305" i="44"/>
  <c r="AU306" i="44"/>
  <c r="AX306" i="44" s="1"/>
  <c r="AV306" i="44"/>
  <c r="AW306" i="44"/>
  <c r="AY306" i="44"/>
  <c r="AZ306" i="44"/>
  <c r="BB306" i="44"/>
  <c r="BC306" i="44"/>
  <c r="AU307" i="44"/>
  <c r="AV307" i="44"/>
  <c r="AW307" i="44"/>
  <c r="AX307" i="44"/>
  <c r="AY307" i="44"/>
  <c r="AZ307" i="44"/>
  <c r="BA307" i="44"/>
  <c r="BB307" i="44"/>
  <c r="BC307" i="44"/>
  <c r="AU308" i="44"/>
  <c r="AV308" i="44"/>
  <c r="AW308" i="44"/>
  <c r="AX308" i="44" s="1"/>
  <c r="AY308" i="44"/>
  <c r="AZ308" i="44"/>
  <c r="BA308" i="44"/>
  <c r="BB308" i="44"/>
  <c r="BC308" i="44"/>
  <c r="AU309" i="44"/>
  <c r="AV309" i="44"/>
  <c r="AW309" i="44"/>
  <c r="AX309" i="44" s="1"/>
  <c r="AY309" i="44"/>
  <c r="AZ309" i="44"/>
  <c r="BB309" i="44"/>
  <c r="BC309" i="44"/>
  <c r="AU310" i="44"/>
  <c r="AX310" i="44" s="1"/>
  <c r="AV310" i="44"/>
  <c r="AW310" i="44"/>
  <c r="AY310" i="44"/>
  <c r="AZ310" i="44"/>
  <c r="BB310" i="44"/>
  <c r="BC310" i="44"/>
  <c r="AU311" i="44"/>
  <c r="AV311" i="44"/>
  <c r="AW311" i="44"/>
  <c r="AX311" i="44"/>
  <c r="AY311" i="44"/>
  <c r="AZ311" i="44"/>
  <c r="BA311" i="44"/>
  <c r="BB311" i="44"/>
  <c r="BC311" i="44"/>
  <c r="AU312" i="44"/>
  <c r="AV312" i="44"/>
  <c r="AW312" i="44"/>
  <c r="AX312" i="44" s="1"/>
  <c r="AY312" i="44"/>
  <c r="AZ312" i="44"/>
  <c r="BA312" i="44"/>
  <c r="BB312" i="44"/>
  <c r="BC312" i="44"/>
  <c r="AU313" i="44"/>
  <c r="AV313" i="44"/>
  <c r="AW313" i="44"/>
  <c r="AX313" i="44" s="1"/>
  <c r="AY313" i="44"/>
  <c r="AZ313" i="44"/>
  <c r="BB313" i="44"/>
  <c r="BC313" i="44"/>
  <c r="AU314" i="44"/>
  <c r="AX314" i="44" s="1"/>
  <c r="AV314" i="44"/>
  <c r="AW314" i="44"/>
  <c r="AY314" i="44"/>
  <c r="AZ314" i="44"/>
  <c r="BB314" i="44"/>
  <c r="BC314" i="44"/>
  <c r="AU315" i="44"/>
  <c r="AV315" i="44"/>
  <c r="AW315" i="44"/>
  <c r="AX315" i="44"/>
  <c r="AY315" i="44"/>
  <c r="AZ315" i="44"/>
  <c r="BA315" i="44"/>
  <c r="BB315" i="44"/>
  <c r="BC315" i="44"/>
  <c r="AU316" i="44"/>
  <c r="AV316" i="44"/>
  <c r="AW316" i="44"/>
  <c r="AX316" i="44" s="1"/>
  <c r="AY316" i="44"/>
  <c r="AZ316" i="44"/>
  <c r="BA316" i="44"/>
  <c r="BB316" i="44"/>
  <c r="BC316" i="44"/>
  <c r="AU317" i="44"/>
  <c r="AV317" i="44"/>
  <c r="AW317" i="44"/>
  <c r="AX317" i="44" s="1"/>
  <c r="AY317" i="44"/>
  <c r="AZ317" i="44"/>
  <c r="BB317" i="44"/>
  <c r="BC317" i="44"/>
  <c r="AU318" i="44"/>
  <c r="AX318" i="44" s="1"/>
  <c r="AV318" i="44"/>
  <c r="AW318" i="44"/>
  <c r="AY318" i="44"/>
  <c r="AZ318" i="44"/>
  <c r="BB318" i="44"/>
  <c r="BC318" i="44"/>
  <c r="AU319" i="44"/>
  <c r="AV319" i="44"/>
  <c r="AW319" i="44"/>
  <c r="AX319" i="44"/>
  <c r="AY319" i="44"/>
  <c r="AZ319" i="44"/>
  <c r="BA319" i="44"/>
  <c r="BB319" i="44"/>
  <c r="BC319" i="44"/>
  <c r="AU320" i="44"/>
  <c r="AV320" i="44"/>
  <c r="AW320" i="44"/>
  <c r="AX320" i="44" s="1"/>
  <c r="AY320" i="44"/>
  <c r="AZ320" i="44"/>
  <c r="BA320" i="44"/>
  <c r="BB320" i="44"/>
  <c r="BC320" i="44"/>
  <c r="AU321" i="44"/>
  <c r="AV321" i="44"/>
  <c r="AW321" i="44"/>
  <c r="AX321" i="44" s="1"/>
  <c r="AY321" i="44"/>
  <c r="BA321" i="44" s="1"/>
  <c r="AZ321" i="44"/>
  <c r="BB321" i="44"/>
  <c r="BC321" i="44"/>
  <c r="AU322" i="44"/>
  <c r="AV322" i="44"/>
  <c r="AW322" i="44"/>
  <c r="AX322" i="44"/>
  <c r="AY322" i="44"/>
  <c r="AZ322" i="44"/>
  <c r="BA322" i="44" s="1"/>
  <c r="BB322" i="44"/>
  <c r="BC322" i="44"/>
  <c r="AU323" i="44"/>
  <c r="AV323" i="44"/>
  <c r="AW323" i="44"/>
  <c r="AX323" i="44"/>
  <c r="AY323" i="44"/>
  <c r="AZ323" i="44"/>
  <c r="BA323" i="44"/>
  <c r="BB323" i="44"/>
  <c r="BC323" i="44"/>
  <c r="AU324" i="44"/>
  <c r="AV324" i="44"/>
  <c r="AW324" i="44"/>
  <c r="AX324" i="44" s="1"/>
  <c r="AY324" i="44"/>
  <c r="AZ324" i="44"/>
  <c r="BA324" i="44"/>
  <c r="BB324" i="44"/>
  <c r="BC324" i="44"/>
  <c r="AU325" i="44"/>
  <c r="AX325" i="44" s="1"/>
  <c r="AV325" i="44"/>
  <c r="AW325" i="44"/>
  <c r="AY325" i="44"/>
  <c r="AZ325" i="44"/>
  <c r="BA325" i="44" s="1"/>
  <c r="BB325" i="44"/>
  <c r="BC325" i="44"/>
  <c r="AU326" i="44"/>
  <c r="AX326" i="44" s="1"/>
  <c r="AV326" i="44"/>
  <c r="AW326" i="44"/>
  <c r="AY326" i="44"/>
  <c r="BA326" i="44" s="1"/>
  <c r="AZ326" i="44"/>
  <c r="BB326" i="44"/>
  <c r="BC326" i="44"/>
  <c r="AU327" i="44"/>
  <c r="AV327" i="44"/>
  <c r="AW327" i="44"/>
  <c r="AX327" i="44"/>
  <c r="AY327" i="44"/>
  <c r="AZ327" i="44"/>
  <c r="BA327" i="44"/>
  <c r="BB327" i="44"/>
  <c r="BC327" i="44"/>
  <c r="AU328" i="44"/>
  <c r="AV328" i="44"/>
  <c r="AW328" i="44"/>
  <c r="AX328" i="44" s="1"/>
  <c r="AY328" i="44"/>
  <c r="AZ328" i="44"/>
  <c r="BA328" i="44"/>
  <c r="BB328" i="44"/>
  <c r="BC328" i="44"/>
  <c r="AU329" i="44"/>
  <c r="AX329" i="44" s="1"/>
  <c r="AV329" i="44"/>
  <c r="AW329" i="44"/>
  <c r="AY329" i="44"/>
  <c r="AZ329" i="44"/>
  <c r="BA329" i="44" s="1"/>
  <c r="BB329" i="44"/>
  <c r="BC329" i="44"/>
  <c r="AU330" i="44"/>
  <c r="AX330" i="44" s="1"/>
  <c r="AV330" i="44"/>
  <c r="AW330" i="44"/>
  <c r="AY330" i="44"/>
  <c r="BA330" i="44" s="1"/>
  <c r="AZ330" i="44"/>
  <c r="BB330" i="44"/>
  <c r="BC330" i="44"/>
  <c r="AU331" i="44"/>
  <c r="AV331" i="44"/>
  <c r="AW331" i="44"/>
  <c r="AX331" i="44"/>
  <c r="AY331" i="44"/>
  <c r="AZ331" i="44"/>
  <c r="BA331" i="44"/>
  <c r="BB331" i="44"/>
  <c r="BC331" i="44"/>
  <c r="AU332" i="44"/>
  <c r="AV332" i="44"/>
  <c r="AW332" i="44"/>
  <c r="AX332" i="44" s="1"/>
  <c r="AY332" i="44"/>
  <c r="AZ332" i="44"/>
  <c r="BA332" i="44"/>
  <c r="BB332" i="44"/>
  <c r="BC332" i="44"/>
  <c r="AU333" i="44"/>
  <c r="AX333" i="44" s="1"/>
  <c r="AV333" i="44"/>
  <c r="AW333" i="44"/>
  <c r="AY333" i="44"/>
  <c r="AZ333" i="44"/>
  <c r="BA333" i="44" s="1"/>
  <c r="BB333" i="44"/>
  <c r="BC333" i="44"/>
  <c r="AU334" i="44"/>
  <c r="AX334" i="44" s="1"/>
  <c r="AV334" i="44"/>
  <c r="AW334" i="44"/>
  <c r="AY334" i="44"/>
  <c r="BA334" i="44" s="1"/>
  <c r="AZ334" i="44"/>
  <c r="BB334" i="44"/>
  <c r="BC334" i="44"/>
  <c r="AU335" i="44"/>
  <c r="AV335" i="44"/>
  <c r="AW335" i="44"/>
  <c r="AX335" i="44"/>
  <c r="AY335" i="44"/>
  <c r="AZ335" i="44"/>
  <c r="BA335" i="44"/>
  <c r="BB335" i="44"/>
  <c r="BC335" i="44"/>
  <c r="AU336" i="44"/>
  <c r="AV336" i="44"/>
  <c r="AW336" i="44"/>
  <c r="AX336" i="44" s="1"/>
  <c r="AY336" i="44"/>
  <c r="AZ336" i="44"/>
  <c r="BA336" i="44"/>
  <c r="BB336" i="44"/>
  <c r="BC336" i="44"/>
  <c r="AU337" i="44"/>
  <c r="AX337" i="44" s="1"/>
  <c r="AV337" i="44"/>
  <c r="AW337" i="44"/>
  <c r="AY337" i="44"/>
  <c r="AZ337" i="44"/>
  <c r="BA337" i="44" s="1"/>
  <c r="BB337" i="44"/>
  <c r="BC337" i="44"/>
  <c r="AU338" i="44"/>
  <c r="AX338" i="44" s="1"/>
  <c r="AV338" i="44"/>
  <c r="AW338" i="44"/>
  <c r="AY338" i="44"/>
  <c r="BA338" i="44" s="1"/>
  <c r="AZ338" i="44"/>
  <c r="BB338" i="44"/>
  <c r="BC338" i="44"/>
  <c r="AU339" i="44"/>
  <c r="AV339" i="44"/>
  <c r="AW339" i="44"/>
  <c r="AX339" i="44"/>
  <c r="AY339" i="44"/>
  <c r="AZ339" i="44"/>
  <c r="BA339" i="44"/>
  <c r="BB339" i="44"/>
  <c r="BC339" i="44"/>
  <c r="AU340" i="44"/>
  <c r="AV340" i="44"/>
  <c r="AW340" i="44"/>
  <c r="AX340" i="44" s="1"/>
  <c r="AY340" i="44"/>
  <c r="AZ340" i="44"/>
  <c r="BA340" i="44"/>
  <c r="BB340" i="44"/>
  <c r="BC340" i="44"/>
  <c r="AU341" i="44"/>
  <c r="AX341" i="44" s="1"/>
  <c r="AV341" i="44"/>
  <c r="AW341" i="44"/>
  <c r="AY341" i="44"/>
  <c r="AZ341" i="44"/>
  <c r="BA341" i="44" s="1"/>
  <c r="BB341" i="44"/>
  <c r="BC341" i="44"/>
  <c r="AU342" i="44"/>
  <c r="AX342" i="44" s="1"/>
  <c r="AV342" i="44"/>
  <c r="AW342" i="44"/>
  <c r="AY342" i="44"/>
  <c r="BA342" i="44" s="1"/>
  <c r="AZ342" i="44"/>
  <c r="BB342" i="44"/>
  <c r="BC342" i="44"/>
  <c r="AU343" i="44"/>
  <c r="AV343" i="44"/>
  <c r="AW343" i="44"/>
  <c r="AX343" i="44"/>
  <c r="AY343" i="44"/>
  <c r="AZ343" i="44"/>
  <c r="BA343" i="44"/>
  <c r="BB343" i="44"/>
  <c r="BC343" i="44"/>
  <c r="AU344" i="44"/>
  <c r="AV344" i="44"/>
  <c r="AW344" i="44"/>
  <c r="AX344" i="44" s="1"/>
  <c r="AY344" i="44"/>
  <c r="AZ344" i="44"/>
  <c r="BA344" i="44"/>
  <c r="BB344" i="44"/>
  <c r="BC344" i="44"/>
  <c r="AU345" i="44"/>
  <c r="AX345" i="44" s="1"/>
  <c r="AV345" i="44"/>
  <c r="AW345" i="44"/>
  <c r="AY345" i="44"/>
  <c r="AZ345" i="44"/>
  <c r="BA345" i="44" s="1"/>
  <c r="BB345" i="44"/>
  <c r="BC345" i="44"/>
  <c r="AU346" i="44"/>
  <c r="AX346" i="44" s="1"/>
  <c r="AV346" i="44"/>
  <c r="AW346" i="44"/>
  <c r="AY346" i="44"/>
  <c r="BA346" i="44" s="1"/>
  <c r="AZ346" i="44"/>
  <c r="BB346" i="44"/>
  <c r="BC346" i="44"/>
  <c r="AU347" i="44"/>
  <c r="AV347" i="44"/>
  <c r="AW347" i="44"/>
  <c r="AX347" i="44"/>
  <c r="AY347" i="44"/>
  <c r="AZ347" i="44"/>
  <c r="BA347" i="44"/>
  <c r="BB347" i="44"/>
  <c r="BC347" i="44"/>
  <c r="AU348" i="44"/>
  <c r="AV348" i="44"/>
  <c r="AW348" i="44"/>
  <c r="AX348" i="44" s="1"/>
  <c r="AY348" i="44"/>
  <c r="AZ348" i="44"/>
  <c r="BA348" i="44"/>
  <c r="BB348" i="44"/>
  <c r="BC348" i="44"/>
  <c r="AU349" i="44"/>
  <c r="AX349" i="44" s="1"/>
  <c r="AV349" i="44"/>
  <c r="AW349" i="44"/>
  <c r="AY349" i="44"/>
  <c r="AZ349" i="44"/>
  <c r="BA349" i="44" s="1"/>
  <c r="BB349" i="44"/>
  <c r="BC349" i="44"/>
  <c r="AU350" i="44"/>
  <c r="AX350" i="44" s="1"/>
  <c r="AV350" i="44"/>
  <c r="AW350" i="44"/>
  <c r="AY350" i="44"/>
  <c r="BA350" i="44" s="1"/>
  <c r="AZ350" i="44"/>
  <c r="BB350" i="44"/>
  <c r="BC350" i="44"/>
  <c r="AU351" i="44"/>
  <c r="AV351" i="44"/>
  <c r="AW351" i="44"/>
  <c r="AX351" i="44"/>
  <c r="AY351" i="44"/>
  <c r="AZ351" i="44"/>
  <c r="BA351" i="44"/>
  <c r="BB351" i="44"/>
  <c r="BC351" i="44"/>
  <c r="AU352" i="44"/>
  <c r="AV352" i="44"/>
  <c r="AW352" i="44"/>
  <c r="AX352" i="44" s="1"/>
  <c r="AY352" i="44"/>
  <c r="AZ352" i="44"/>
  <c r="BA352" i="44"/>
  <c r="BB352" i="44"/>
  <c r="BC352" i="44"/>
  <c r="AU353" i="44"/>
  <c r="AX353" i="44" s="1"/>
  <c r="AV353" i="44"/>
  <c r="AW353" i="44"/>
  <c r="AY353" i="44"/>
  <c r="AZ353" i="44"/>
  <c r="BA353" i="44" s="1"/>
  <c r="BB353" i="44"/>
  <c r="BC353" i="44"/>
  <c r="AU354" i="44"/>
  <c r="AX354" i="44" s="1"/>
  <c r="AV354" i="44"/>
  <c r="AW354" i="44"/>
  <c r="AY354" i="44"/>
  <c r="BA354" i="44" s="1"/>
  <c r="AZ354" i="44"/>
  <c r="BB354" i="44"/>
  <c r="BC354" i="44"/>
  <c r="AU355" i="44"/>
  <c r="AV355" i="44"/>
  <c r="AW355" i="44"/>
  <c r="AX355" i="44"/>
  <c r="AY355" i="44"/>
  <c r="AZ355" i="44"/>
  <c r="BA355" i="44"/>
  <c r="BB355" i="44"/>
  <c r="BC355" i="44"/>
  <c r="AU356" i="44"/>
  <c r="AV356" i="44"/>
  <c r="AW356" i="44"/>
  <c r="AX356" i="44" s="1"/>
  <c r="AY356" i="44"/>
  <c r="AZ356" i="44"/>
  <c r="BA356" i="44"/>
  <c r="BB356" i="44"/>
  <c r="BC356" i="44"/>
  <c r="AU357" i="44"/>
  <c r="AX357" i="44" s="1"/>
  <c r="AV357" i="44"/>
  <c r="AW357" i="44"/>
  <c r="AY357" i="44"/>
  <c r="AZ357" i="44"/>
  <c r="BA357" i="44" s="1"/>
  <c r="BB357" i="44"/>
  <c r="BC357" i="44"/>
  <c r="AU358" i="44"/>
  <c r="AX358" i="44" s="1"/>
  <c r="AV358" i="44"/>
  <c r="AW358" i="44"/>
  <c r="AY358" i="44"/>
  <c r="BA358" i="44" s="1"/>
  <c r="AZ358" i="44"/>
  <c r="BB358" i="44"/>
  <c r="BC358" i="44"/>
  <c r="AU359" i="44"/>
  <c r="AV359" i="44"/>
  <c r="AW359" i="44"/>
  <c r="AX359" i="44"/>
  <c r="AY359" i="44"/>
  <c r="AZ359" i="44"/>
  <c r="BA359" i="44"/>
  <c r="BB359" i="44"/>
  <c r="BC359" i="44"/>
  <c r="AU360" i="44"/>
  <c r="AV360" i="44"/>
  <c r="AW360" i="44"/>
  <c r="AX360" i="44" s="1"/>
  <c r="AY360" i="44"/>
  <c r="AZ360" i="44"/>
  <c r="BA360" i="44"/>
  <c r="BB360" i="44"/>
  <c r="BC360" i="44"/>
  <c r="AU361" i="44"/>
  <c r="AX361" i="44" s="1"/>
  <c r="AV361" i="44"/>
  <c r="AW361" i="44"/>
  <c r="AY361" i="44"/>
  <c r="AZ361" i="44"/>
  <c r="BA361" i="44" s="1"/>
  <c r="BB361" i="44"/>
  <c r="BC361" i="44"/>
  <c r="AU362" i="44"/>
  <c r="AX362" i="44" s="1"/>
  <c r="AV362" i="44"/>
  <c r="AW362" i="44"/>
  <c r="AY362" i="44"/>
  <c r="BA362" i="44" s="1"/>
  <c r="AZ362" i="44"/>
  <c r="BB362" i="44"/>
  <c r="BC362" i="44"/>
  <c r="AU363" i="44"/>
  <c r="AV363" i="44"/>
  <c r="AW363" i="44"/>
  <c r="AX363" i="44"/>
  <c r="AY363" i="44"/>
  <c r="AZ363" i="44"/>
  <c r="BA363" i="44"/>
  <c r="BB363" i="44"/>
  <c r="BC363" i="44"/>
  <c r="AU364" i="44"/>
  <c r="AV364" i="44"/>
  <c r="AW364" i="44"/>
  <c r="AX364" i="44" s="1"/>
  <c r="AY364" i="44"/>
  <c r="AZ364" i="44"/>
  <c r="BA364" i="44"/>
  <c r="BB364" i="44"/>
  <c r="BC364" i="44"/>
  <c r="AU365" i="44"/>
  <c r="AX365" i="44" s="1"/>
  <c r="AV365" i="44"/>
  <c r="AW365" i="44"/>
  <c r="AY365" i="44"/>
  <c r="AZ365" i="44"/>
  <c r="BA365" i="44" s="1"/>
  <c r="BB365" i="44"/>
  <c r="BC365" i="44"/>
  <c r="AU366" i="44"/>
  <c r="AX366" i="44" s="1"/>
  <c r="AV366" i="44"/>
  <c r="AW366" i="44"/>
  <c r="AY366" i="44"/>
  <c r="BA366" i="44" s="1"/>
  <c r="AZ366" i="44"/>
  <c r="BB366" i="44"/>
  <c r="BC366" i="44"/>
  <c r="AU367" i="44"/>
  <c r="AV367" i="44"/>
  <c r="AW367" i="44"/>
  <c r="AX367" i="44"/>
  <c r="AY367" i="44"/>
  <c r="AZ367" i="44"/>
  <c r="BA367" i="44"/>
  <c r="BB367" i="44"/>
  <c r="BC367" i="44"/>
  <c r="AU368" i="44"/>
  <c r="AV368" i="44"/>
  <c r="AW368" i="44"/>
  <c r="AX368" i="44" s="1"/>
  <c r="AY368" i="44"/>
  <c r="AZ368" i="44"/>
  <c r="BA368" i="44"/>
  <c r="BB368" i="44"/>
  <c r="BC368" i="44"/>
  <c r="AU369" i="44"/>
  <c r="AX369" i="44" s="1"/>
  <c r="AV369" i="44"/>
  <c r="AW369" i="44"/>
  <c r="AY369" i="44"/>
  <c r="AZ369" i="44"/>
  <c r="BA369" i="44" s="1"/>
  <c r="BB369" i="44"/>
  <c r="BC369" i="44"/>
  <c r="AU370" i="44"/>
  <c r="AX370" i="44" s="1"/>
  <c r="AV370" i="44"/>
  <c r="AW370" i="44"/>
  <c r="AY370" i="44"/>
  <c r="BA370" i="44" s="1"/>
  <c r="AZ370" i="44"/>
  <c r="BB370" i="44"/>
  <c r="BC370" i="44"/>
  <c r="AU371" i="44"/>
  <c r="AV371" i="44"/>
  <c r="AW371" i="44"/>
  <c r="AX371" i="44"/>
  <c r="AY371" i="44"/>
  <c r="AZ371" i="44"/>
  <c r="BA371" i="44"/>
  <c r="BB371" i="44"/>
  <c r="BC371" i="44"/>
  <c r="AU372" i="44"/>
  <c r="AV372" i="44"/>
  <c r="AW372" i="44"/>
  <c r="AX372" i="44" s="1"/>
  <c r="AY372" i="44"/>
  <c r="AZ372" i="44"/>
  <c r="BA372" i="44"/>
  <c r="BB372" i="44"/>
  <c r="BC372" i="44"/>
  <c r="AU373" i="44"/>
  <c r="AX373" i="44" s="1"/>
  <c r="AV373" i="44"/>
  <c r="AW373" i="44"/>
  <c r="AY373" i="44"/>
  <c r="AZ373" i="44"/>
  <c r="BA373" i="44" s="1"/>
  <c r="BB373" i="44"/>
  <c r="BC373" i="44"/>
  <c r="AU374" i="44"/>
  <c r="AX374" i="44" s="1"/>
  <c r="AV374" i="44"/>
  <c r="AW374" i="44"/>
  <c r="AY374" i="44"/>
  <c r="BA374" i="44" s="1"/>
  <c r="AZ374" i="44"/>
  <c r="BB374" i="44"/>
  <c r="BC374" i="44"/>
  <c r="AU375" i="44"/>
  <c r="AV375" i="44"/>
  <c r="AW375" i="44"/>
  <c r="AX375" i="44"/>
  <c r="AY375" i="44"/>
  <c r="AZ375" i="44"/>
  <c r="BA375" i="44"/>
  <c r="BB375" i="44"/>
  <c r="BC375" i="44"/>
  <c r="AU376" i="44"/>
  <c r="AV376" i="44"/>
  <c r="AW376" i="44"/>
  <c r="AX376" i="44" s="1"/>
  <c r="AY376" i="44"/>
  <c r="AZ376" i="44"/>
  <c r="BA376" i="44"/>
  <c r="BB376" i="44"/>
  <c r="BC376" i="44"/>
  <c r="AU377" i="44"/>
  <c r="AX377" i="44" s="1"/>
  <c r="AV377" i="44"/>
  <c r="AW377" i="44"/>
  <c r="AY377" i="44"/>
  <c r="AZ377" i="44"/>
  <c r="BA377" i="44" s="1"/>
  <c r="BB377" i="44"/>
  <c r="BC377" i="44"/>
  <c r="AU378" i="44"/>
  <c r="AX378" i="44" s="1"/>
  <c r="AV378" i="44"/>
  <c r="AW378" i="44"/>
  <c r="AY378" i="44"/>
  <c r="BA378" i="44" s="1"/>
  <c r="AZ378" i="44"/>
  <c r="BB378" i="44"/>
  <c r="BC378" i="44"/>
  <c r="AU379" i="44"/>
  <c r="AV379" i="44"/>
  <c r="AW379" i="44"/>
  <c r="AX379" i="44"/>
  <c r="AY379" i="44"/>
  <c r="AZ379" i="44"/>
  <c r="BA379" i="44"/>
  <c r="BB379" i="44"/>
  <c r="BC379" i="44"/>
  <c r="AU380" i="44"/>
  <c r="AV380" i="44"/>
  <c r="AW380" i="44"/>
  <c r="AX380" i="44" s="1"/>
  <c r="AY380" i="44"/>
  <c r="AZ380" i="44"/>
  <c r="BA380" i="44"/>
  <c r="BB380" i="44"/>
  <c r="BC380" i="44"/>
  <c r="AU381" i="44"/>
  <c r="AX381" i="44" s="1"/>
  <c r="AV381" i="44"/>
  <c r="AW381" i="44"/>
  <c r="AY381" i="44"/>
  <c r="AZ381" i="44"/>
  <c r="BA381" i="44" s="1"/>
  <c r="BB381" i="44"/>
  <c r="BC381" i="44"/>
  <c r="AU382" i="44"/>
  <c r="AX382" i="44" s="1"/>
  <c r="AV382" i="44"/>
  <c r="AW382" i="44"/>
  <c r="AY382" i="44"/>
  <c r="BA382" i="44" s="1"/>
  <c r="AZ382" i="44"/>
  <c r="BB382" i="44"/>
  <c r="BC382" i="44"/>
  <c r="AU383" i="44"/>
  <c r="AV383" i="44"/>
  <c r="AW383" i="44"/>
  <c r="AX383" i="44"/>
  <c r="AY383" i="44"/>
  <c r="AZ383" i="44"/>
  <c r="BA383" i="44"/>
  <c r="BB383" i="44"/>
  <c r="BC383" i="44"/>
  <c r="AU384" i="44"/>
  <c r="AV384" i="44"/>
  <c r="AW384" i="44"/>
  <c r="AX384" i="44" s="1"/>
  <c r="AY384" i="44"/>
  <c r="AZ384" i="44"/>
  <c r="BA384" i="44"/>
  <c r="BB384" i="44"/>
  <c r="BC384" i="44"/>
  <c r="AU385" i="44"/>
  <c r="AX385" i="44" s="1"/>
  <c r="AV385" i="44"/>
  <c r="AW385" i="44"/>
  <c r="AY385" i="44"/>
  <c r="AZ385" i="44"/>
  <c r="BA385" i="44" s="1"/>
  <c r="BB385" i="44"/>
  <c r="BC385" i="44"/>
  <c r="AU386" i="44"/>
  <c r="AX386" i="44" s="1"/>
  <c r="AV386" i="44"/>
  <c r="AW386" i="44"/>
  <c r="AY386" i="44"/>
  <c r="BA386" i="44" s="1"/>
  <c r="AZ386" i="44"/>
  <c r="BB386" i="44"/>
  <c r="BC386" i="44"/>
  <c r="AU387" i="44"/>
  <c r="AV387" i="44"/>
  <c r="AW387" i="44"/>
  <c r="AX387" i="44"/>
  <c r="AY387" i="44"/>
  <c r="AZ387" i="44"/>
  <c r="BA387" i="44"/>
  <c r="BB387" i="44"/>
  <c r="BC387" i="44"/>
  <c r="AU388" i="44"/>
  <c r="AV388" i="44"/>
  <c r="AW388" i="44"/>
  <c r="AX388" i="44" s="1"/>
  <c r="AY388" i="44"/>
  <c r="AZ388" i="44"/>
  <c r="BA388" i="44"/>
  <c r="BB388" i="44"/>
  <c r="BC388" i="44"/>
  <c r="AU389" i="44"/>
  <c r="AX389" i="44" s="1"/>
  <c r="AV389" i="44"/>
  <c r="AW389" i="44"/>
  <c r="AY389" i="44"/>
  <c r="AZ389" i="44"/>
  <c r="BA389" i="44" s="1"/>
  <c r="BB389" i="44"/>
  <c r="BC389" i="44"/>
  <c r="AU390" i="44"/>
  <c r="AX390" i="44" s="1"/>
  <c r="AV390" i="44"/>
  <c r="AW390" i="44"/>
  <c r="AY390" i="44"/>
  <c r="BA390" i="44" s="1"/>
  <c r="AZ390" i="44"/>
  <c r="BB390" i="44"/>
  <c r="BC390" i="44"/>
  <c r="AU391" i="44"/>
  <c r="AV391" i="44"/>
  <c r="AW391" i="44"/>
  <c r="AX391" i="44"/>
  <c r="AY391" i="44"/>
  <c r="AZ391" i="44"/>
  <c r="BA391" i="44"/>
  <c r="BB391" i="44"/>
  <c r="BC391" i="44"/>
  <c r="AU392" i="44"/>
  <c r="AV392" i="44"/>
  <c r="AW392" i="44"/>
  <c r="AX392" i="44" s="1"/>
  <c r="AY392" i="44"/>
  <c r="AZ392" i="44"/>
  <c r="BA392" i="44"/>
  <c r="BB392" i="44"/>
  <c r="BC392" i="44"/>
  <c r="AU393" i="44"/>
  <c r="AX393" i="44" s="1"/>
  <c r="AV393" i="44"/>
  <c r="AW393" i="44"/>
  <c r="AY393" i="44"/>
  <c r="AZ393" i="44"/>
  <c r="BA393" i="44" s="1"/>
  <c r="BB393" i="44"/>
  <c r="BC393" i="44"/>
  <c r="AU394" i="44"/>
  <c r="AX394" i="44" s="1"/>
  <c r="AV394" i="44"/>
  <c r="AW394" i="44"/>
  <c r="AY394" i="44"/>
  <c r="BA394" i="44" s="1"/>
  <c r="AZ394" i="44"/>
  <c r="BB394" i="44"/>
  <c r="BC394" i="44"/>
  <c r="AU395" i="44"/>
  <c r="AV395" i="44"/>
  <c r="AW395" i="44"/>
  <c r="AX395" i="44"/>
  <c r="AY395" i="44"/>
  <c r="AZ395" i="44"/>
  <c r="BA395" i="44"/>
  <c r="BB395" i="44"/>
  <c r="BC395" i="44"/>
  <c r="AU396" i="44"/>
  <c r="AV396" i="44"/>
  <c r="AW396" i="44"/>
  <c r="AX396" i="44" s="1"/>
  <c r="AY396" i="44"/>
  <c r="AZ396" i="44"/>
  <c r="BA396" i="44"/>
  <c r="BB396" i="44"/>
  <c r="BC396" i="44"/>
  <c r="AU397" i="44"/>
  <c r="AX397" i="44" s="1"/>
  <c r="AV397" i="44"/>
  <c r="AW397" i="44"/>
  <c r="AY397" i="44"/>
  <c r="AZ397" i="44"/>
  <c r="BA397" i="44" s="1"/>
  <c r="BB397" i="44"/>
  <c r="BC397" i="44"/>
  <c r="AU398" i="44"/>
  <c r="AX398" i="44" s="1"/>
  <c r="AV398" i="44"/>
  <c r="AW398" i="44"/>
  <c r="AY398" i="44"/>
  <c r="BA398" i="44" s="1"/>
  <c r="AZ398" i="44"/>
  <c r="BB398" i="44"/>
  <c r="BC398" i="44"/>
  <c r="AU399" i="44"/>
  <c r="AV399" i="44"/>
  <c r="AW399" i="44"/>
  <c r="AX399" i="44"/>
  <c r="AY399" i="44"/>
  <c r="AZ399" i="44"/>
  <c r="BA399" i="44"/>
  <c r="BB399" i="44"/>
  <c r="BC399" i="44"/>
  <c r="AU400" i="44"/>
  <c r="AV400" i="44"/>
  <c r="AW400" i="44"/>
  <c r="AX400" i="44" s="1"/>
  <c r="AY400" i="44"/>
  <c r="AZ400" i="44"/>
  <c r="BA400" i="44"/>
  <c r="BB400" i="44"/>
  <c r="BC400" i="44"/>
  <c r="AU401" i="44"/>
  <c r="AX401" i="44" s="1"/>
  <c r="AV401" i="44"/>
  <c r="AW401" i="44"/>
  <c r="AY401" i="44"/>
  <c r="AZ401" i="44"/>
  <c r="BA401" i="44" s="1"/>
  <c r="BB401" i="44"/>
  <c r="BC401" i="44"/>
  <c r="AU402" i="44"/>
  <c r="AX402" i="44" s="1"/>
  <c r="AV402" i="44"/>
  <c r="AW402" i="44"/>
  <c r="AY402" i="44"/>
  <c r="BA402" i="44" s="1"/>
  <c r="AZ402" i="44"/>
  <c r="BB402" i="44"/>
  <c r="BC402" i="44"/>
  <c r="AU403" i="44"/>
  <c r="AV403" i="44"/>
  <c r="AW403" i="44"/>
  <c r="AX403" i="44"/>
  <c r="AY403" i="44"/>
  <c r="AZ403" i="44"/>
  <c r="BA403" i="44"/>
  <c r="BB403" i="44"/>
  <c r="BC403" i="44"/>
  <c r="AU404" i="44"/>
  <c r="AV404" i="44"/>
  <c r="AW404" i="44"/>
  <c r="AX404" i="44" s="1"/>
  <c r="AY404" i="44"/>
  <c r="AZ404" i="44"/>
  <c r="BA404" i="44"/>
  <c r="BB404" i="44"/>
  <c r="BC404" i="44"/>
  <c r="AU405" i="44"/>
  <c r="AX405" i="44" s="1"/>
  <c r="AV405" i="44"/>
  <c r="AW405" i="44"/>
  <c r="AY405" i="44"/>
  <c r="AZ405" i="44"/>
  <c r="BA405" i="44" s="1"/>
  <c r="BB405" i="44"/>
  <c r="BC405" i="44"/>
  <c r="AU406" i="44"/>
  <c r="AX406" i="44" s="1"/>
  <c r="AV406" i="44"/>
  <c r="AW406" i="44"/>
  <c r="AY406" i="44"/>
  <c r="BA406" i="44" s="1"/>
  <c r="AZ406" i="44"/>
  <c r="BB406" i="44"/>
  <c r="BC406" i="44"/>
  <c r="AU407" i="44"/>
  <c r="AV407" i="44"/>
  <c r="AW407" i="44"/>
  <c r="AX407" i="44"/>
  <c r="AY407" i="44"/>
  <c r="AZ407" i="44"/>
  <c r="BA407" i="44"/>
  <c r="BB407" i="44"/>
  <c r="BC407" i="44"/>
  <c r="AU408" i="44"/>
  <c r="AV408" i="44"/>
  <c r="AW408" i="44"/>
  <c r="AX408" i="44" s="1"/>
  <c r="AY408" i="44"/>
  <c r="AZ408" i="44"/>
  <c r="BA408" i="44"/>
  <c r="BB408" i="44"/>
  <c r="BC408" i="44"/>
  <c r="AU409" i="44"/>
  <c r="AX409" i="44" s="1"/>
  <c r="AV409" i="44"/>
  <c r="AW409" i="44"/>
  <c r="AY409" i="44"/>
  <c r="AZ409" i="44"/>
  <c r="BA409" i="44" s="1"/>
  <c r="BB409" i="44"/>
  <c r="BC409" i="44"/>
  <c r="AU410" i="44"/>
  <c r="AX410" i="44" s="1"/>
  <c r="AV410" i="44"/>
  <c r="AW410" i="44"/>
  <c r="AY410" i="44"/>
  <c r="BA410" i="44" s="1"/>
  <c r="AZ410" i="44"/>
  <c r="BB410" i="44"/>
  <c r="BC410" i="44"/>
  <c r="AU411" i="44"/>
  <c r="AV411" i="44"/>
  <c r="AW411" i="44"/>
  <c r="AX411" i="44"/>
  <c r="AY411" i="44"/>
  <c r="AZ411" i="44"/>
  <c r="BA411" i="44"/>
  <c r="BB411" i="44"/>
  <c r="BC411" i="44"/>
  <c r="AU412" i="44"/>
  <c r="AV412" i="44"/>
  <c r="AW412" i="44"/>
  <c r="AX412" i="44" s="1"/>
  <c r="AY412" i="44"/>
  <c r="AZ412" i="44"/>
  <c r="BA412" i="44"/>
  <c r="BB412" i="44"/>
  <c r="BC412" i="44"/>
  <c r="AU413" i="44"/>
  <c r="AX413" i="44" s="1"/>
  <c r="AV413" i="44"/>
  <c r="AW413" i="44"/>
  <c r="AY413" i="44"/>
  <c r="AZ413" i="44"/>
  <c r="BA413" i="44" s="1"/>
  <c r="BB413" i="44"/>
  <c r="BC413" i="44"/>
  <c r="AU414" i="44"/>
  <c r="AX414" i="44" s="1"/>
  <c r="AV414" i="44"/>
  <c r="AW414" i="44"/>
  <c r="AY414" i="44"/>
  <c r="BA414" i="44" s="1"/>
  <c r="AZ414" i="44"/>
  <c r="BB414" i="44"/>
  <c r="BC414" i="44"/>
  <c r="AU415" i="44"/>
  <c r="AV415" i="44"/>
  <c r="AW415" i="44"/>
  <c r="AX415" i="44"/>
  <c r="AY415" i="44"/>
  <c r="AZ415" i="44"/>
  <c r="BA415" i="44"/>
  <c r="BB415" i="44"/>
  <c r="BC415" i="44"/>
  <c r="AU416" i="44"/>
  <c r="AV416" i="44"/>
  <c r="AW416" i="44"/>
  <c r="AX416" i="44" s="1"/>
  <c r="AY416" i="44"/>
  <c r="AZ416" i="44"/>
  <c r="BA416" i="44"/>
  <c r="BB416" i="44"/>
  <c r="BC416" i="44"/>
  <c r="AU417" i="44"/>
  <c r="AX417" i="44" s="1"/>
  <c r="AV417" i="44"/>
  <c r="AW417" i="44"/>
  <c r="AY417" i="44"/>
  <c r="AZ417" i="44"/>
  <c r="BA417" i="44" s="1"/>
  <c r="BB417" i="44"/>
  <c r="BC417" i="44"/>
  <c r="AU418" i="44"/>
  <c r="AX418" i="44" s="1"/>
  <c r="AV418" i="44"/>
  <c r="AW418" i="44"/>
  <c r="AY418" i="44"/>
  <c r="BA418" i="44" s="1"/>
  <c r="AZ418" i="44"/>
  <c r="BB418" i="44"/>
  <c r="BC418" i="44"/>
  <c r="AU419" i="44"/>
  <c r="AV419" i="44"/>
  <c r="AW419" i="44"/>
  <c r="AX419" i="44"/>
  <c r="AY419" i="44"/>
  <c r="AZ419" i="44"/>
  <c r="BA419" i="44"/>
  <c r="BB419" i="44"/>
  <c r="BC419" i="44"/>
  <c r="AU420" i="44"/>
  <c r="AV420" i="44"/>
  <c r="AW420" i="44"/>
  <c r="AX420" i="44" s="1"/>
  <c r="AY420" i="44"/>
  <c r="AZ420" i="44"/>
  <c r="BA420" i="44"/>
  <c r="BB420" i="44"/>
  <c r="BC420" i="44"/>
  <c r="AU421" i="44"/>
  <c r="AX421" i="44" s="1"/>
  <c r="AV421" i="44"/>
  <c r="AW421" i="44"/>
  <c r="AY421" i="44"/>
  <c r="AZ421" i="44"/>
  <c r="BA421" i="44" s="1"/>
  <c r="BB421" i="44"/>
  <c r="BC421" i="44"/>
  <c r="AU422" i="44"/>
  <c r="AX422" i="44" s="1"/>
  <c r="AV422" i="44"/>
  <c r="AW422" i="44"/>
  <c r="AY422" i="44"/>
  <c r="BA422" i="44" s="1"/>
  <c r="AZ422" i="44"/>
  <c r="BB422" i="44"/>
  <c r="BC422" i="44"/>
  <c r="AU423" i="44"/>
  <c r="AV423" i="44"/>
  <c r="AW423" i="44"/>
  <c r="AX423" i="44"/>
  <c r="AY423" i="44"/>
  <c r="AZ423" i="44"/>
  <c r="BA423" i="44"/>
  <c r="BB423" i="44"/>
  <c r="BC423" i="44"/>
  <c r="AU424" i="44"/>
  <c r="AV424" i="44"/>
  <c r="AW424" i="44"/>
  <c r="AX424" i="44" s="1"/>
  <c r="AY424" i="44"/>
  <c r="AZ424" i="44"/>
  <c r="BA424" i="44"/>
  <c r="BB424" i="44"/>
  <c r="BC424" i="44"/>
  <c r="AU425" i="44"/>
  <c r="AX425" i="44" s="1"/>
  <c r="AV425" i="44"/>
  <c r="AW425" i="44"/>
  <c r="AY425" i="44"/>
  <c r="AZ425" i="44"/>
  <c r="BA425" i="44" s="1"/>
  <c r="BB425" i="44"/>
  <c r="BC425" i="44"/>
  <c r="AU426" i="44"/>
  <c r="AX426" i="44" s="1"/>
  <c r="AV426" i="44"/>
  <c r="AW426" i="44"/>
  <c r="AY426" i="44"/>
  <c r="BA426" i="44" s="1"/>
  <c r="AZ426" i="44"/>
  <c r="BB426" i="44"/>
  <c r="BC426" i="44"/>
  <c r="AU427" i="44"/>
  <c r="AV427" i="44"/>
  <c r="AW427" i="44"/>
  <c r="AX427" i="44"/>
  <c r="AY427" i="44"/>
  <c r="AZ427" i="44"/>
  <c r="BA427" i="44"/>
  <c r="BB427" i="44"/>
  <c r="BC427" i="44"/>
  <c r="AU428" i="44"/>
  <c r="AV428" i="44"/>
  <c r="AW428" i="44"/>
  <c r="AX428" i="44" s="1"/>
  <c r="AY428" i="44"/>
  <c r="AZ428" i="44"/>
  <c r="BA428" i="44"/>
  <c r="BB428" i="44"/>
  <c r="BC428" i="44"/>
  <c r="AU429" i="44"/>
  <c r="AX429" i="44" s="1"/>
  <c r="AV429" i="44"/>
  <c r="AW429" i="44"/>
  <c r="AY429" i="44"/>
  <c r="AZ429" i="44"/>
  <c r="BA429" i="44" s="1"/>
  <c r="BB429" i="44"/>
  <c r="BC429" i="44"/>
  <c r="AU430" i="44"/>
  <c r="AX430" i="44" s="1"/>
  <c r="AV430" i="44"/>
  <c r="AW430" i="44"/>
  <c r="AY430" i="44"/>
  <c r="BA430" i="44" s="1"/>
  <c r="AZ430" i="44"/>
  <c r="BB430" i="44"/>
  <c r="BC430" i="44"/>
  <c r="AU431" i="44"/>
  <c r="AV431" i="44"/>
  <c r="AW431" i="44"/>
  <c r="AX431" i="44"/>
  <c r="AY431" i="44"/>
  <c r="AZ431" i="44"/>
  <c r="BA431" i="44"/>
  <c r="BB431" i="44"/>
  <c r="BC431" i="44"/>
  <c r="AU432" i="44"/>
  <c r="AV432" i="44"/>
  <c r="AW432" i="44"/>
  <c r="AX432" i="44" s="1"/>
  <c r="AY432" i="44"/>
  <c r="AZ432" i="44"/>
  <c r="BA432" i="44"/>
  <c r="BB432" i="44"/>
  <c r="BC432" i="44"/>
  <c r="AU433" i="44"/>
  <c r="AX433" i="44" s="1"/>
  <c r="AV433" i="44"/>
  <c r="AW433" i="44"/>
  <c r="AY433" i="44"/>
  <c r="AZ433" i="44"/>
  <c r="BA433" i="44" s="1"/>
  <c r="BB433" i="44"/>
  <c r="BC433" i="44"/>
  <c r="AU434" i="44"/>
  <c r="AX434" i="44" s="1"/>
  <c r="AV434" i="44"/>
  <c r="AW434" i="44"/>
  <c r="AY434" i="44"/>
  <c r="BA434" i="44" s="1"/>
  <c r="AZ434" i="44"/>
  <c r="BB434" i="44"/>
  <c r="BC434" i="44"/>
  <c r="AU435" i="44"/>
  <c r="AV435" i="44"/>
  <c r="AW435" i="44"/>
  <c r="AX435" i="44"/>
  <c r="AY435" i="44"/>
  <c r="AZ435" i="44"/>
  <c r="BA435" i="44"/>
  <c r="BB435" i="44"/>
  <c r="BC435" i="44"/>
  <c r="AU436" i="44"/>
  <c r="AV436" i="44"/>
  <c r="AW436" i="44"/>
  <c r="AX436" i="44" s="1"/>
  <c r="AY436" i="44"/>
  <c r="AZ436" i="44"/>
  <c r="BA436" i="44"/>
  <c r="BB436" i="44"/>
  <c r="BC436" i="44"/>
  <c r="AU437" i="44"/>
  <c r="AX437" i="44" s="1"/>
  <c r="AV437" i="44"/>
  <c r="AW437" i="44"/>
  <c r="AY437" i="44"/>
  <c r="AZ437" i="44"/>
  <c r="BA437" i="44" s="1"/>
  <c r="BB437" i="44"/>
  <c r="BC437" i="44"/>
  <c r="AU438" i="44"/>
  <c r="AX438" i="44" s="1"/>
  <c r="AV438" i="44"/>
  <c r="AW438" i="44"/>
  <c r="AY438" i="44"/>
  <c r="BA438" i="44" s="1"/>
  <c r="AZ438" i="44"/>
  <c r="BB438" i="44"/>
  <c r="BC438" i="44"/>
  <c r="AU439" i="44"/>
  <c r="AV439" i="44"/>
  <c r="AW439" i="44"/>
  <c r="AX439" i="44"/>
  <c r="AY439" i="44"/>
  <c r="AZ439" i="44"/>
  <c r="BA439" i="44"/>
  <c r="BB439" i="44"/>
  <c r="BC439" i="44"/>
  <c r="AU440" i="44"/>
  <c r="AV440" i="44"/>
  <c r="AW440" i="44"/>
  <c r="AX440" i="44" s="1"/>
  <c r="AY440" i="44"/>
  <c r="AZ440" i="44"/>
  <c r="BA440" i="44"/>
  <c r="BB440" i="44"/>
  <c r="BC440" i="44"/>
  <c r="AU441" i="44"/>
  <c r="AX441" i="44" s="1"/>
  <c r="AV441" i="44"/>
  <c r="AW441" i="44"/>
  <c r="AY441" i="44"/>
  <c r="AZ441" i="44"/>
  <c r="BA441" i="44" s="1"/>
  <c r="BB441" i="44"/>
  <c r="BC441" i="44"/>
  <c r="AU442" i="44"/>
  <c r="AX442" i="44" s="1"/>
  <c r="AV442" i="44"/>
  <c r="AW442" i="44"/>
  <c r="AY442" i="44"/>
  <c r="BA442" i="44" s="1"/>
  <c r="AZ442" i="44"/>
  <c r="BB442" i="44"/>
  <c r="BC442" i="44"/>
  <c r="AU443" i="44"/>
  <c r="AV443" i="44"/>
  <c r="AW443" i="44"/>
  <c r="AX443" i="44"/>
  <c r="AY443" i="44"/>
  <c r="AZ443" i="44"/>
  <c r="BA443" i="44"/>
  <c r="BB443" i="44"/>
  <c r="BC443" i="44"/>
  <c r="AU444" i="44"/>
  <c r="AV444" i="44"/>
  <c r="AW444" i="44"/>
  <c r="AX444" i="44" s="1"/>
  <c r="AY444" i="44"/>
  <c r="AZ444" i="44"/>
  <c r="BA444" i="44"/>
  <c r="BB444" i="44"/>
  <c r="BC444" i="44"/>
  <c r="AU445" i="44"/>
  <c r="AX445" i="44" s="1"/>
  <c r="AV445" i="44"/>
  <c r="AW445" i="44"/>
  <c r="AY445" i="44"/>
  <c r="AZ445" i="44"/>
  <c r="BA445" i="44" s="1"/>
  <c r="BB445" i="44"/>
  <c r="BC445" i="44"/>
  <c r="AU446" i="44"/>
  <c r="AX446" i="44" s="1"/>
  <c r="AV446" i="44"/>
  <c r="AW446" i="44"/>
  <c r="AY446" i="44"/>
  <c r="BA446" i="44" s="1"/>
  <c r="AZ446" i="44"/>
  <c r="BB446" i="44"/>
  <c r="BC446" i="44"/>
  <c r="AU447" i="44"/>
  <c r="AV447" i="44"/>
  <c r="AW447" i="44"/>
  <c r="AX447" i="44"/>
  <c r="AY447" i="44"/>
  <c r="AZ447" i="44"/>
  <c r="BA447" i="44"/>
  <c r="BB447" i="44"/>
  <c r="BC447" i="44"/>
  <c r="AU448" i="44"/>
  <c r="AV448" i="44"/>
  <c r="AW448" i="44"/>
  <c r="AX448" i="44" s="1"/>
  <c r="AY448" i="44"/>
  <c r="AZ448" i="44"/>
  <c r="BA448" i="44"/>
  <c r="BB448" i="44"/>
  <c r="BC448" i="44"/>
  <c r="AU449" i="44"/>
  <c r="AX449" i="44" s="1"/>
  <c r="AV449" i="44"/>
  <c r="AW449" i="44"/>
  <c r="AY449" i="44"/>
  <c r="AZ449" i="44"/>
  <c r="BA449" i="44" s="1"/>
  <c r="BB449" i="44"/>
  <c r="BC449" i="44"/>
  <c r="AU450" i="44"/>
  <c r="AX450" i="44" s="1"/>
  <c r="AV450" i="44"/>
  <c r="AW450" i="44"/>
  <c r="AY450" i="44"/>
  <c r="BA450" i="44" s="1"/>
  <c r="AZ450" i="44"/>
  <c r="BB450" i="44"/>
  <c r="BC450" i="44"/>
  <c r="AU451" i="44"/>
  <c r="AV451" i="44"/>
  <c r="AW451" i="44"/>
  <c r="AX451" i="44"/>
  <c r="AY451" i="44"/>
  <c r="AZ451" i="44"/>
  <c r="BA451" i="44"/>
  <c r="BB451" i="44"/>
  <c r="BC451" i="44"/>
  <c r="AU452" i="44"/>
  <c r="AV452" i="44"/>
  <c r="AW452" i="44"/>
  <c r="AX452" i="44" s="1"/>
  <c r="AY452" i="44"/>
  <c r="AZ452" i="44"/>
  <c r="BA452" i="44"/>
  <c r="BB452" i="44"/>
  <c r="BC452" i="44"/>
  <c r="AU453" i="44"/>
  <c r="AX453" i="44" s="1"/>
  <c r="AV453" i="44"/>
  <c r="AW453" i="44"/>
  <c r="AY453" i="44"/>
  <c r="AZ453" i="44"/>
  <c r="BA453" i="44" s="1"/>
  <c r="BB453" i="44"/>
  <c r="BC453" i="44"/>
  <c r="AU454" i="44"/>
  <c r="AX454" i="44" s="1"/>
  <c r="AV454" i="44"/>
  <c r="AW454" i="44"/>
  <c r="AY454" i="44"/>
  <c r="BA454" i="44" s="1"/>
  <c r="AZ454" i="44"/>
  <c r="BB454" i="44"/>
  <c r="BC454" i="44"/>
  <c r="AU455" i="44"/>
  <c r="AV455" i="44"/>
  <c r="AW455" i="44"/>
  <c r="AX455" i="44"/>
  <c r="AY455" i="44"/>
  <c r="AZ455" i="44"/>
  <c r="BA455" i="44"/>
  <c r="BB455" i="44"/>
  <c r="BC455" i="44"/>
  <c r="AU456" i="44"/>
  <c r="AV456" i="44"/>
  <c r="AW456" i="44"/>
  <c r="AX456" i="44" s="1"/>
  <c r="AY456" i="44"/>
  <c r="AZ456" i="44"/>
  <c r="BA456" i="44"/>
  <c r="BB456" i="44"/>
  <c r="BC456" i="44"/>
  <c r="AU457" i="44"/>
  <c r="AX457" i="44" s="1"/>
  <c r="AV457" i="44"/>
  <c r="AW457" i="44"/>
  <c r="AY457" i="44"/>
  <c r="AZ457" i="44"/>
  <c r="BA457" i="44" s="1"/>
  <c r="BB457" i="44"/>
  <c r="BC457" i="44"/>
  <c r="AU458" i="44"/>
  <c r="AX458" i="44" s="1"/>
  <c r="AV458" i="44"/>
  <c r="AW458" i="44"/>
  <c r="AY458" i="44"/>
  <c r="BA458" i="44" s="1"/>
  <c r="AZ458" i="44"/>
  <c r="BB458" i="44"/>
  <c r="BC458" i="44"/>
  <c r="AU459" i="44"/>
  <c r="AV459" i="44"/>
  <c r="AW459" i="44"/>
  <c r="AX459" i="44"/>
  <c r="AY459" i="44"/>
  <c r="AZ459" i="44"/>
  <c r="BA459" i="44"/>
  <c r="BB459" i="44"/>
  <c r="BC459" i="44"/>
  <c r="AU460" i="44"/>
  <c r="AV460" i="44"/>
  <c r="AW460" i="44"/>
  <c r="AX460" i="44" s="1"/>
  <c r="AY460" i="44"/>
  <c r="AZ460" i="44"/>
  <c r="BA460" i="44"/>
  <c r="BB460" i="44"/>
  <c r="BC460" i="44"/>
  <c r="AU461" i="44"/>
  <c r="AX461" i="44" s="1"/>
  <c r="AV461" i="44"/>
  <c r="AW461" i="44"/>
  <c r="AY461" i="44"/>
  <c r="AZ461" i="44"/>
  <c r="BA461" i="44" s="1"/>
  <c r="BB461" i="44"/>
  <c r="BC461" i="44"/>
  <c r="AU462" i="44"/>
  <c r="AX462" i="44" s="1"/>
  <c r="AV462" i="44"/>
  <c r="AW462" i="44"/>
  <c r="AY462" i="44"/>
  <c r="BA462" i="44" s="1"/>
  <c r="AZ462" i="44"/>
  <c r="BB462" i="44"/>
  <c r="BC462" i="44"/>
  <c r="AU463" i="44"/>
  <c r="AV463" i="44"/>
  <c r="AW463" i="44"/>
  <c r="AX463" i="44"/>
  <c r="AY463" i="44"/>
  <c r="AZ463" i="44"/>
  <c r="BA463" i="44"/>
  <c r="BB463" i="44"/>
  <c r="BC463" i="44"/>
  <c r="AU464" i="44"/>
  <c r="AV464" i="44"/>
  <c r="AW464" i="44"/>
  <c r="AX464" i="44" s="1"/>
  <c r="AY464" i="44"/>
  <c r="AZ464" i="44"/>
  <c r="BA464" i="44"/>
  <c r="BB464" i="44"/>
  <c r="BC464" i="44"/>
  <c r="AU465" i="44"/>
  <c r="AX465" i="44" s="1"/>
  <c r="AV465" i="44"/>
  <c r="AW465" i="44"/>
  <c r="AY465" i="44"/>
  <c r="AZ465" i="44"/>
  <c r="BA465" i="44" s="1"/>
  <c r="BB465" i="44"/>
  <c r="BC465" i="44"/>
  <c r="AU466" i="44"/>
  <c r="AX466" i="44" s="1"/>
  <c r="AV466" i="44"/>
  <c r="AW466" i="44"/>
  <c r="AY466" i="44"/>
  <c r="BA466" i="44" s="1"/>
  <c r="AZ466" i="44"/>
  <c r="BB466" i="44"/>
  <c r="BC466" i="44"/>
  <c r="AU467" i="44"/>
  <c r="AV467" i="44"/>
  <c r="AW467" i="44"/>
  <c r="AX467" i="44"/>
  <c r="AY467" i="44"/>
  <c r="AZ467" i="44"/>
  <c r="BA467" i="44"/>
  <c r="BB467" i="44"/>
  <c r="BC467" i="44"/>
  <c r="AU468" i="44"/>
  <c r="AV468" i="44"/>
  <c r="AW468" i="44"/>
  <c r="AX468" i="44" s="1"/>
  <c r="AY468" i="44"/>
  <c r="AZ468" i="44"/>
  <c r="BA468" i="44"/>
  <c r="BB468" i="44"/>
  <c r="BC468" i="44"/>
  <c r="AU469" i="44"/>
  <c r="AX469" i="44" s="1"/>
  <c r="AV469" i="44"/>
  <c r="AW469" i="44"/>
  <c r="AY469" i="44"/>
  <c r="AZ469" i="44"/>
  <c r="BA469" i="44" s="1"/>
  <c r="BB469" i="44"/>
  <c r="BC469" i="44"/>
  <c r="AU470" i="44"/>
  <c r="AX470" i="44" s="1"/>
  <c r="AV470" i="44"/>
  <c r="AW470" i="44"/>
  <c r="AY470" i="44"/>
  <c r="BA470" i="44" s="1"/>
  <c r="AZ470" i="44"/>
  <c r="BB470" i="44"/>
  <c r="BC470" i="44"/>
  <c r="AU471" i="44"/>
  <c r="AV471" i="44"/>
  <c r="AW471" i="44"/>
  <c r="AX471" i="44"/>
  <c r="AY471" i="44"/>
  <c r="AZ471" i="44"/>
  <c r="BA471" i="44"/>
  <c r="BB471" i="44"/>
  <c r="BC471" i="44"/>
  <c r="AU472" i="44"/>
  <c r="AV472" i="44"/>
  <c r="AW472" i="44"/>
  <c r="AX472" i="44" s="1"/>
  <c r="AY472" i="44"/>
  <c r="AZ472" i="44"/>
  <c r="BA472" i="44"/>
  <c r="BB472" i="44"/>
  <c r="BC472" i="44"/>
  <c r="AU473" i="44"/>
  <c r="AX473" i="44" s="1"/>
  <c r="AV473" i="44"/>
  <c r="AW473" i="44"/>
  <c r="AY473" i="44"/>
  <c r="AZ473" i="44"/>
  <c r="BA473" i="44" s="1"/>
  <c r="BB473" i="44"/>
  <c r="BC473" i="44"/>
  <c r="AU474" i="44"/>
  <c r="AX474" i="44" s="1"/>
  <c r="AV474" i="44"/>
  <c r="AW474" i="44"/>
  <c r="AY474" i="44"/>
  <c r="BA474" i="44" s="1"/>
  <c r="AZ474" i="44"/>
  <c r="BB474" i="44"/>
  <c r="BC474" i="44"/>
  <c r="AU475" i="44"/>
  <c r="AV475" i="44"/>
  <c r="AW475" i="44"/>
  <c r="AX475" i="44"/>
  <c r="AY475" i="44"/>
  <c r="AZ475" i="44"/>
  <c r="BA475" i="44"/>
  <c r="BB475" i="44"/>
  <c r="BC475" i="44"/>
  <c r="AU476" i="44"/>
  <c r="AV476" i="44"/>
  <c r="AW476" i="44"/>
  <c r="AX476" i="44" s="1"/>
  <c r="AY476" i="44"/>
  <c r="AZ476" i="44"/>
  <c r="BA476" i="44"/>
  <c r="BB476" i="44"/>
  <c r="BC476" i="44"/>
  <c r="AU477" i="44"/>
  <c r="AX477" i="44" s="1"/>
  <c r="AV477" i="44"/>
  <c r="AW477" i="44"/>
  <c r="AY477" i="44"/>
  <c r="AZ477" i="44"/>
  <c r="BA477" i="44" s="1"/>
  <c r="BB477" i="44"/>
  <c r="BC477" i="44"/>
  <c r="AU478" i="44"/>
  <c r="AX478" i="44" s="1"/>
  <c r="AV478" i="44"/>
  <c r="AW478" i="44"/>
  <c r="AY478" i="44"/>
  <c r="BA478" i="44" s="1"/>
  <c r="AZ478" i="44"/>
  <c r="BB478" i="44"/>
  <c r="BC478" i="44"/>
  <c r="AU479" i="44"/>
  <c r="AV479" i="44"/>
  <c r="AW479" i="44"/>
  <c r="AX479" i="44"/>
  <c r="AY479" i="44"/>
  <c r="AZ479" i="44"/>
  <c r="BA479" i="44"/>
  <c r="BB479" i="44"/>
  <c r="BC479" i="44"/>
  <c r="AU480" i="44"/>
  <c r="AV480" i="44"/>
  <c r="AW480" i="44"/>
  <c r="AX480" i="44" s="1"/>
  <c r="AY480" i="44"/>
  <c r="AZ480" i="44"/>
  <c r="BA480" i="44"/>
  <c r="BB480" i="44"/>
  <c r="BC480" i="44"/>
  <c r="AU481" i="44"/>
  <c r="AX481" i="44" s="1"/>
  <c r="AV481" i="44"/>
  <c r="AW481" i="44"/>
  <c r="AY481" i="44"/>
  <c r="AZ481" i="44"/>
  <c r="BA481" i="44" s="1"/>
  <c r="BB481" i="44"/>
  <c r="BC481" i="44"/>
  <c r="AU482" i="44"/>
  <c r="AX482" i="44" s="1"/>
  <c r="AV482" i="44"/>
  <c r="AW482" i="44"/>
  <c r="AY482" i="44"/>
  <c r="BA482" i="44" s="1"/>
  <c r="AZ482" i="44"/>
  <c r="BB482" i="44"/>
  <c r="BC482" i="44"/>
  <c r="AU483" i="44"/>
  <c r="AV483" i="44"/>
  <c r="AW483" i="44"/>
  <c r="AX483" i="44"/>
  <c r="AY483" i="44"/>
  <c r="AZ483" i="44"/>
  <c r="BA483" i="44"/>
  <c r="BB483" i="44"/>
  <c r="BC483" i="44"/>
  <c r="AU484" i="44"/>
  <c r="AV484" i="44"/>
  <c r="AW484" i="44"/>
  <c r="AX484" i="44" s="1"/>
  <c r="AY484" i="44"/>
  <c r="AZ484" i="44"/>
  <c r="BA484" i="44"/>
  <c r="BB484" i="44"/>
  <c r="BC484" i="44"/>
  <c r="AU485" i="44"/>
  <c r="AX485" i="44" s="1"/>
  <c r="AV485" i="44"/>
  <c r="AW485" i="44"/>
  <c r="AY485" i="44"/>
  <c r="AZ485" i="44"/>
  <c r="BA485" i="44" s="1"/>
  <c r="BB485" i="44"/>
  <c r="BC485" i="44"/>
  <c r="AU486" i="44"/>
  <c r="AX486" i="44" s="1"/>
  <c r="AV486" i="44"/>
  <c r="AW486" i="44"/>
  <c r="AY486" i="44"/>
  <c r="BA486" i="44" s="1"/>
  <c r="AZ486" i="44"/>
  <c r="BB486" i="44"/>
  <c r="BC486" i="44"/>
  <c r="AU487" i="44"/>
  <c r="AV487" i="44"/>
  <c r="AW487" i="44"/>
  <c r="AX487" i="44"/>
  <c r="AY487" i="44"/>
  <c r="AZ487" i="44"/>
  <c r="BA487" i="44"/>
  <c r="BB487" i="44"/>
  <c r="BC487" i="44"/>
  <c r="AU488" i="44"/>
  <c r="AV488" i="44"/>
  <c r="AW488" i="44"/>
  <c r="AX488" i="44" s="1"/>
  <c r="AY488" i="44"/>
  <c r="AZ488" i="44"/>
  <c r="BA488" i="44"/>
  <c r="BB488" i="44"/>
  <c r="BC488" i="44"/>
  <c r="AU489" i="44"/>
  <c r="AX489" i="44" s="1"/>
  <c r="AV489" i="44"/>
  <c r="AW489" i="44"/>
  <c r="AY489" i="44"/>
  <c r="AZ489" i="44"/>
  <c r="BA489" i="44" s="1"/>
  <c r="BB489" i="44"/>
  <c r="BC489" i="44"/>
  <c r="AU490" i="44"/>
  <c r="AX490" i="44" s="1"/>
  <c r="AV490" i="44"/>
  <c r="AW490" i="44"/>
  <c r="AY490" i="44"/>
  <c r="BA490" i="44" s="1"/>
  <c r="AZ490" i="44"/>
  <c r="BB490" i="44"/>
  <c r="BC490" i="44"/>
  <c r="AU491" i="44"/>
  <c r="AV491" i="44"/>
  <c r="AW491" i="44"/>
  <c r="AX491" i="44"/>
  <c r="AY491" i="44"/>
  <c r="AZ491" i="44"/>
  <c r="BA491" i="44"/>
  <c r="BB491" i="44"/>
  <c r="BC491" i="44"/>
  <c r="AU492" i="44"/>
  <c r="AV492" i="44"/>
  <c r="AW492" i="44"/>
  <c r="AX492" i="44" s="1"/>
  <c r="AY492" i="44"/>
  <c r="AZ492" i="44"/>
  <c r="BA492" i="44"/>
  <c r="BB492" i="44"/>
  <c r="BC492" i="44"/>
  <c r="AU493" i="44"/>
  <c r="AX493" i="44" s="1"/>
  <c r="AV493" i="44"/>
  <c r="AW493" i="44"/>
  <c r="AY493" i="44"/>
  <c r="AZ493" i="44"/>
  <c r="BA493" i="44" s="1"/>
  <c r="BB493" i="44"/>
  <c r="BC493" i="44"/>
  <c r="AU494" i="44"/>
  <c r="AX494" i="44" s="1"/>
  <c r="AV494" i="44"/>
  <c r="AW494" i="44"/>
  <c r="AY494" i="44"/>
  <c r="BA494" i="44" s="1"/>
  <c r="AZ494" i="44"/>
  <c r="BB494" i="44"/>
  <c r="BC494" i="44"/>
  <c r="AU495" i="44"/>
  <c r="AV495" i="44"/>
  <c r="AW495" i="44"/>
  <c r="AX495" i="44"/>
  <c r="AY495" i="44"/>
  <c r="AZ495" i="44"/>
  <c r="BA495" i="44"/>
  <c r="BB495" i="44"/>
  <c r="BC495" i="44"/>
  <c r="AU496" i="44"/>
  <c r="AV496" i="44"/>
  <c r="AW496" i="44"/>
  <c r="AX496" i="44" s="1"/>
  <c r="AY496" i="44"/>
  <c r="AZ496" i="44"/>
  <c r="BA496" i="44"/>
  <c r="BB496" i="44"/>
  <c r="BC496" i="44"/>
  <c r="AU497" i="44"/>
  <c r="AX497" i="44" s="1"/>
  <c r="AV497" i="44"/>
  <c r="AW497" i="44"/>
  <c r="AY497" i="44"/>
  <c r="AZ497" i="44"/>
  <c r="BA497" i="44" s="1"/>
  <c r="BB497" i="44"/>
  <c r="BC497" i="44"/>
  <c r="AU498" i="44"/>
  <c r="AX498" i="44" s="1"/>
  <c r="AV498" i="44"/>
  <c r="AW498" i="44"/>
  <c r="AY498" i="44"/>
  <c r="BA498" i="44" s="1"/>
  <c r="AZ498" i="44"/>
  <c r="BB498" i="44"/>
  <c r="BC498" i="44"/>
  <c r="AU499" i="44"/>
  <c r="AV499" i="44"/>
  <c r="AW499" i="44"/>
  <c r="AX499" i="44"/>
  <c r="AY499" i="44"/>
  <c r="AZ499" i="44"/>
  <c r="BA499" i="44"/>
  <c r="BB499" i="44"/>
  <c r="BC499" i="44"/>
  <c r="AU500" i="44"/>
  <c r="AV500" i="44"/>
  <c r="AW500" i="44"/>
  <c r="AX500" i="44" s="1"/>
  <c r="AY500" i="44"/>
  <c r="AZ500" i="44"/>
  <c r="BA500" i="44"/>
  <c r="BB500" i="44"/>
  <c r="BC500" i="44"/>
  <c r="AU501" i="44"/>
  <c r="AX501" i="44" s="1"/>
  <c r="AV501" i="44"/>
  <c r="AW501" i="44"/>
  <c r="AY501" i="44"/>
  <c r="AZ501" i="44"/>
  <c r="BA501" i="44" s="1"/>
  <c r="BB501" i="44"/>
  <c r="BC501" i="44"/>
  <c r="AU502" i="44"/>
  <c r="AX502" i="44" s="1"/>
  <c r="AV502" i="44"/>
  <c r="AW502" i="44"/>
  <c r="AY502" i="44"/>
  <c r="BA502" i="44" s="1"/>
  <c r="AZ502" i="44"/>
  <c r="BB502" i="44"/>
  <c r="BC502" i="44"/>
  <c r="AU503" i="44"/>
  <c r="AV503" i="44"/>
  <c r="AW503" i="44"/>
  <c r="AX503" i="44"/>
  <c r="AY503" i="44"/>
  <c r="AZ503" i="44"/>
  <c r="BA503" i="44"/>
  <c r="BB503" i="44"/>
  <c r="BC503" i="44"/>
  <c r="AU504" i="44"/>
  <c r="AV504" i="44"/>
  <c r="AW504" i="44"/>
  <c r="AX504" i="44" s="1"/>
  <c r="AY504" i="44"/>
  <c r="AZ504" i="44"/>
  <c r="BA504" i="44"/>
  <c r="BB504" i="44"/>
  <c r="BC504" i="44"/>
  <c r="AU505" i="44"/>
  <c r="AX505" i="44" s="1"/>
  <c r="AV505" i="44"/>
  <c r="AW505" i="44"/>
  <c r="AY505" i="44"/>
  <c r="AZ505" i="44"/>
  <c r="BA505" i="44" s="1"/>
  <c r="BB505" i="44"/>
  <c r="BC505" i="44"/>
  <c r="AU506" i="44"/>
  <c r="AX506" i="44" s="1"/>
  <c r="AV506" i="44"/>
  <c r="AW506" i="44"/>
  <c r="AY506" i="44"/>
  <c r="BA506" i="44" s="1"/>
  <c r="AZ506" i="44"/>
  <c r="BB506" i="44"/>
  <c r="BC506" i="44"/>
  <c r="AU507" i="44"/>
  <c r="AV507" i="44"/>
  <c r="AW507" i="44"/>
  <c r="AX507" i="44"/>
  <c r="AY507" i="44"/>
  <c r="AZ507" i="44"/>
  <c r="BA507" i="44"/>
  <c r="BB507" i="44"/>
  <c r="BC507" i="44"/>
  <c r="AU508" i="44"/>
  <c r="AV508" i="44"/>
  <c r="AW508" i="44"/>
  <c r="AX508" i="44" s="1"/>
  <c r="AY508" i="44"/>
  <c r="AZ508" i="44"/>
  <c r="BA508" i="44"/>
  <c r="BB508" i="44"/>
  <c r="BC508" i="44"/>
  <c r="AU509" i="44"/>
  <c r="AX509" i="44" s="1"/>
  <c r="AV509" i="44"/>
  <c r="AW509" i="44"/>
  <c r="AY509" i="44"/>
  <c r="AZ509" i="44"/>
  <c r="BA509" i="44" s="1"/>
  <c r="BB509" i="44"/>
  <c r="BC509" i="44"/>
  <c r="AU510" i="44"/>
  <c r="AX510" i="44" s="1"/>
  <c r="AV510" i="44"/>
  <c r="AW510" i="44"/>
  <c r="AY510" i="44"/>
  <c r="BA510" i="44" s="1"/>
  <c r="AZ510" i="44"/>
  <c r="BB510" i="44"/>
  <c r="BC510" i="44"/>
  <c r="AU511" i="44"/>
  <c r="AV511" i="44"/>
  <c r="AW511" i="44"/>
  <c r="AX511" i="44"/>
  <c r="AY511" i="44"/>
  <c r="AZ511" i="44"/>
  <c r="BA511" i="44"/>
  <c r="BB511" i="44"/>
  <c r="BC511" i="44"/>
  <c r="AU512" i="44"/>
  <c r="AV512" i="44"/>
  <c r="AW512" i="44"/>
  <c r="AX512" i="44" s="1"/>
  <c r="AY512" i="44"/>
  <c r="AZ512" i="44"/>
  <c r="BA512" i="44"/>
  <c r="BB512" i="44"/>
  <c r="BC512" i="44"/>
  <c r="AU513" i="44"/>
  <c r="AX513" i="44" s="1"/>
  <c r="AV513" i="44"/>
  <c r="AW513" i="44"/>
  <c r="AY513" i="44"/>
  <c r="AZ513" i="44"/>
  <c r="BA513" i="44" s="1"/>
  <c r="BB513" i="44"/>
  <c r="BC513" i="44"/>
  <c r="AU514" i="44"/>
  <c r="AX514" i="44" s="1"/>
  <c r="AV514" i="44"/>
  <c r="AW514" i="44"/>
  <c r="AY514" i="44"/>
  <c r="BA514" i="44" s="1"/>
  <c r="AZ514" i="44"/>
  <c r="BB514" i="44"/>
  <c r="BC514" i="44"/>
  <c r="AU515" i="44"/>
  <c r="AV515" i="44"/>
  <c r="AW515" i="44"/>
  <c r="AX515" i="44"/>
  <c r="AY515" i="44"/>
  <c r="AZ515" i="44"/>
  <c r="BA515" i="44"/>
  <c r="BB515" i="44"/>
  <c r="BC515" i="44"/>
  <c r="AU516" i="44"/>
  <c r="AV516" i="44"/>
  <c r="AW516" i="44"/>
  <c r="AX516" i="44" s="1"/>
  <c r="AY516" i="44"/>
  <c r="AZ516" i="44"/>
  <c r="BA516" i="44"/>
  <c r="BB516" i="44"/>
  <c r="BC516" i="44"/>
  <c r="AU517" i="44"/>
  <c r="AX517" i="44" s="1"/>
  <c r="AV517" i="44"/>
  <c r="AW517" i="44"/>
  <c r="AY517" i="44"/>
  <c r="AZ517" i="44"/>
  <c r="BA517" i="44" s="1"/>
  <c r="BB517" i="44"/>
  <c r="BC517" i="44"/>
  <c r="AU518" i="44"/>
  <c r="AX518" i="44" s="1"/>
  <c r="AV518" i="44"/>
  <c r="AW518" i="44"/>
  <c r="AY518" i="44"/>
  <c r="BA518" i="44" s="1"/>
  <c r="AZ518" i="44"/>
  <c r="BB518" i="44"/>
  <c r="BC518" i="44"/>
  <c r="AU519" i="44"/>
  <c r="AV519" i="44"/>
  <c r="AW519" i="44"/>
  <c r="AX519" i="44"/>
  <c r="AY519" i="44"/>
  <c r="AZ519" i="44"/>
  <c r="BA519" i="44"/>
  <c r="BB519" i="44"/>
  <c r="BC519" i="44"/>
  <c r="AU520" i="44"/>
  <c r="AV520" i="44"/>
  <c r="AW520" i="44"/>
  <c r="AX520" i="44" s="1"/>
  <c r="AY520" i="44"/>
  <c r="AZ520" i="44"/>
  <c r="BA520" i="44"/>
  <c r="BB520" i="44"/>
  <c r="BC520" i="44"/>
  <c r="AU521" i="44"/>
  <c r="AX521" i="44" s="1"/>
  <c r="AV521" i="44"/>
  <c r="AW521" i="44"/>
  <c r="AY521" i="44"/>
  <c r="AZ521" i="44"/>
  <c r="BA521" i="44" s="1"/>
  <c r="BB521" i="44"/>
  <c r="BC521" i="44"/>
  <c r="AU522" i="44"/>
  <c r="AX522" i="44" s="1"/>
  <c r="AV522" i="44"/>
  <c r="AW522" i="44"/>
  <c r="AY522" i="44"/>
  <c r="BA522" i="44" s="1"/>
  <c r="AZ522" i="44"/>
  <c r="BB522" i="44"/>
  <c r="BC522" i="44"/>
  <c r="AU523" i="44"/>
  <c r="AV523" i="44"/>
  <c r="AW523" i="44"/>
  <c r="AX523" i="44"/>
  <c r="AY523" i="44"/>
  <c r="AZ523" i="44"/>
  <c r="BA523" i="44"/>
  <c r="BB523" i="44"/>
  <c r="BC523" i="44"/>
  <c r="AU524" i="44"/>
  <c r="AV524" i="44"/>
  <c r="AW524" i="44"/>
  <c r="AX524" i="44" s="1"/>
  <c r="AY524" i="44"/>
  <c r="AZ524" i="44"/>
  <c r="BA524" i="44"/>
  <c r="BB524" i="44"/>
  <c r="BC524" i="44"/>
  <c r="AU525" i="44"/>
  <c r="AX525" i="44" s="1"/>
  <c r="AV525" i="44"/>
  <c r="AW525" i="44"/>
  <c r="AY525" i="44"/>
  <c r="AZ525" i="44"/>
  <c r="BA525" i="44" s="1"/>
  <c r="BB525" i="44"/>
  <c r="BC525" i="44"/>
  <c r="AU526" i="44"/>
  <c r="AX526" i="44" s="1"/>
  <c r="AV526" i="44"/>
  <c r="AW526" i="44"/>
  <c r="AY526" i="44"/>
  <c r="BA526" i="44" s="1"/>
  <c r="AZ526" i="44"/>
  <c r="BB526" i="44"/>
  <c r="BC526" i="44"/>
  <c r="AU527" i="44"/>
  <c r="AV527" i="44"/>
  <c r="AW527" i="44"/>
  <c r="AX527" i="44"/>
  <c r="AY527" i="44"/>
  <c r="AZ527" i="44"/>
  <c r="BA527" i="44"/>
  <c r="BB527" i="44"/>
  <c r="BC527" i="44"/>
  <c r="AU528" i="44"/>
  <c r="AV528" i="44"/>
  <c r="AW528" i="44"/>
  <c r="AX528" i="44" s="1"/>
  <c r="AY528" i="44"/>
  <c r="AZ528" i="44"/>
  <c r="BA528" i="44"/>
  <c r="BB528" i="44"/>
  <c r="BC528" i="44"/>
  <c r="AU529" i="44"/>
  <c r="AX529" i="44" s="1"/>
  <c r="AV529" i="44"/>
  <c r="AW529" i="44"/>
  <c r="AY529" i="44"/>
  <c r="AZ529" i="44"/>
  <c r="BA529" i="44" s="1"/>
  <c r="BB529" i="44"/>
  <c r="BC529" i="44"/>
  <c r="AU530" i="44"/>
  <c r="AX530" i="44" s="1"/>
  <c r="AV530" i="44"/>
  <c r="AW530" i="44"/>
  <c r="AY530" i="44"/>
  <c r="BA530" i="44" s="1"/>
  <c r="AZ530" i="44"/>
  <c r="BB530" i="44"/>
  <c r="BC530" i="44"/>
  <c r="AU531" i="44"/>
  <c r="AV531" i="44"/>
  <c r="AW531" i="44"/>
  <c r="AX531" i="44" s="1"/>
  <c r="AY531" i="44"/>
  <c r="AZ531" i="44"/>
  <c r="BA531" i="44"/>
  <c r="BB531" i="44"/>
  <c r="BC531" i="44"/>
  <c r="AU532" i="44"/>
  <c r="AV532" i="44"/>
  <c r="AW532" i="44"/>
  <c r="AX532" i="44" s="1"/>
  <c r="AY532" i="44"/>
  <c r="AZ532" i="44"/>
  <c r="BA532" i="44"/>
  <c r="BB532" i="44"/>
  <c r="BC532" i="44"/>
  <c r="AU533" i="44"/>
  <c r="AX533" i="44" s="1"/>
  <c r="AV533" i="44"/>
  <c r="AW533" i="44"/>
  <c r="AY533" i="44"/>
  <c r="AZ533" i="44"/>
  <c r="BA533" i="44" s="1"/>
  <c r="BB533" i="44"/>
  <c r="BC533" i="44"/>
  <c r="AU534" i="44"/>
  <c r="AV534" i="44"/>
  <c r="AW534" i="44"/>
  <c r="AX534" i="44"/>
  <c r="AY534" i="44"/>
  <c r="BA534" i="44" s="1"/>
  <c r="AZ534" i="44"/>
  <c r="BB534" i="44"/>
  <c r="BC534" i="44"/>
  <c r="AU535" i="44"/>
  <c r="AV535" i="44"/>
  <c r="AW535" i="44"/>
  <c r="AX535" i="44"/>
  <c r="AY535" i="44"/>
  <c r="AZ535" i="44"/>
  <c r="BA535" i="44"/>
  <c r="BB535" i="44"/>
  <c r="BC535" i="44"/>
  <c r="AU536" i="44"/>
  <c r="AV536" i="44"/>
  <c r="AW536" i="44"/>
  <c r="AX536" i="44" s="1"/>
  <c r="AY536" i="44"/>
  <c r="AZ536" i="44"/>
  <c r="BA536" i="44"/>
  <c r="BB536" i="44"/>
  <c r="BC536" i="44"/>
  <c r="AU537" i="44"/>
  <c r="AX537" i="44" s="1"/>
  <c r="AV537" i="44"/>
  <c r="AW537" i="44"/>
  <c r="AY537" i="44"/>
  <c r="AZ537" i="44"/>
  <c r="BA537" i="44" s="1"/>
  <c r="BB537" i="44"/>
  <c r="BC537" i="44"/>
  <c r="AU538" i="44"/>
  <c r="AV538" i="44"/>
  <c r="AW538" i="44"/>
  <c r="AX538" i="44"/>
  <c r="AY538" i="44"/>
  <c r="BA538" i="44" s="1"/>
  <c r="AZ538" i="44"/>
  <c r="BB538" i="44"/>
  <c r="BC538" i="44"/>
  <c r="AU539" i="44"/>
  <c r="AV539" i="44"/>
  <c r="AW539" i="44"/>
  <c r="AX539" i="44"/>
  <c r="AY539" i="44"/>
  <c r="AZ539" i="44"/>
  <c r="BA539" i="44"/>
  <c r="BB539" i="44"/>
  <c r="BC539" i="44"/>
  <c r="AU540" i="44"/>
  <c r="AV540" i="44"/>
  <c r="AW540" i="44"/>
  <c r="AX540" i="44" s="1"/>
  <c r="AY540" i="44"/>
  <c r="AZ540" i="44"/>
  <c r="BA540" i="44"/>
  <c r="BB540" i="44"/>
  <c r="BC540" i="44"/>
  <c r="AU541" i="44"/>
  <c r="AX541" i="44" s="1"/>
  <c r="AV541" i="44"/>
  <c r="AW541" i="44"/>
  <c r="AY541" i="44"/>
  <c r="AZ541" i="44"/>
  <c r="BA541" i="44" s="1"/>
  <c r="BB541" i="44"/>
  <c r="BC541" i="44"/>
  <c r="AU542" i="44"/>
  <c r="AV542" i="44"/>
  <c r="AW542" i="44"/>
  <c r="AX542" i="44"/>
  <c r="AY542" i="44"/>
  <c r="BA542" i="44" s="1"/>
  <c r="AZ542" i="44"/>
  <c r="BB542" i="44"/>
  <c r="BC542" i="44"/>
  <c r="AU543" i="44"/>
  <c r="AV543" i="44"/>
  <c r="AW543" i="44"/>
  <c r="AX543" i="44"/>
  <c r="AY543" i="44"/>
  <c r="AZ543" i="44"/>
  <c r="BA543" i="44"/>
  <c r="BB543" i="44"/>
  <c r="BC543" i="44"/>
  <c r="AU544" i="44"/>
  <c r="AV544" i="44"/>
  <c r="AW544" i="44"/>
  <c r="AX544" i="44" s="1"/>
  <c r="AY544" i="44"/>
  <c r="AZ544" i="44"/>
  <c r="BA544" i="44"/>
  <c r="BB544" i="44"/>
  <c r="BC544" i="44"/>
  <c r="AU545" i="44"/>
  <c r="AX545" i="44" s="1"/>
  <c r="AV545" i="44"/>
  <c r="AW545" i="44"/>
  <c r="AY545" i="44"/>
  <c r="AZ545" i="44"/>
  <c r="BA545" i="44" s="1"/>
  <c r="BB545" i="44"/>
  <c r="BC545" i="44"/>
  <c r="AU546" i="44"/>
  <c r="AV546" i="44"/>
  <c r="AW546" i="44"/>
  <c r="AX546" i="44"/>
  <c r="AY546" i="44"/>
  <c r="BA546" i="44" s="1"/>
  <c r="AZ546" i="44"/>
  <c r="BB546" i="44"/>
  <c r="BC546" i="44"/>
  <c r="AU547" i="44"/>
  <c r="AV547" i="44"/>
  <c r="AW547" i="44"/>
  <c r="AX547" i="44"/>
  <c r="AY547" i="44"/>
  <c r="AZ547" i="44"/>
  <c r="BA547" i="44"/>
  <c r="BB547" i="44"/>
  <c r="BC547" i="44"/>
  <c r="AU548" i="44"/>
  <c r="AV548" i="44"/>
  <c r="AW548" i="44"/>
  <c r="AX548" i="44" s="1"/>
  <c r="AY548" i="44"/>
  <c r="AZ548" i="44"/>
  <c r="BA548" i="44"/>
  <c r="BB548" i="44"/>
  <c r="BC548" i="44"/>
  <c r="AU549" i="44"/>
  <c r="AX549" i="44" s="1"/>
  <c r="AV549" i="44"/>
  <c r="AW549" i="44"/>
  <c r="AY549" i="44"/>
  <c r="AZ549" i="44"/>
  <c r="BB549" i="44"/>
  <c r="BC549" i="44"/>
  <c r="AU550" i="44"/>
  <c r="AV550" i="44"/>
  <c r="AW550" i="44"/>
  <c r="AX550" i="44"/>
  <c r="AY550" i="44"/>
  <c r="BA550" i="44" s="1"/>
  <c r="AZ550" i="44"/>
  <c r="BB550" i="44"/>
  <c r="BC550" i="44"/>
  <c r="AU551" i="44"/>
  <c r="AV551" i="44"/>
  <c r="AW551" i="44"/>
  <c r="AX551" i="44"/>
  <c r="AY551" i="44"/>
  <c r="AZ551" i="44"/>
  <c r="BA551" i="44"/>
  <c r="BB551" i="44"/>
  <c r="BC551" i="44"/>
  <c r="AU552" i="44"/>
  <c r="AV552" i="44"/>
  <c r="AW552" i="44"/>
  <c r="AX552" i="44" s="1"/>
  <c r="AY552" i="44"/>
  <c r="AZ552" i="44"/>
  <c r="BA552" i="44"/>
  <c r="BB552" i="44"/>
  <c r="BC552" i="44"/>
  <c r="AU553" i="44"/>
  <c r="AX553" i="44" s="1"/>
  <c r="AV553" i="44"/>
  <c r="AW553" i="44"/>
  <c r="AY553" i="44"/>
  <c r="AZ553" i="44"/>
  <c r="BB553" i="44"/>
  <c r="BC553" i="44"/>
  <c r="AU554" i="44"/>
  <c r="AV554" i="44"/>
  <c r="AW554" i="44"/>
  <c r="AX554" i="44"/>
  <c r="AY554" i="44"/>
  <c r="BA554" i="44" s="1"/>
  <c r="AZ554" i="44"/>
  <c r="BB554" i="44"/>
  <c r="BC554" i="44"/>
  <c r="AU555" i="44"/>
  <c r="AV555" i="44"/>
  <c r="AW555" i="44"/>
  <c r="AX555" i="44"/>
  <c r="AY555" i="44"/>
  <c r="AZ555" i="44"/>
  <c r="BA555" i="44"/>
  <c r="BB555" i="44"/>
  <c r="BC555" i="44"/>
  <c r="AU556" i="44"/>
  <c r="AV556" i="44"/>
  <c r="AW556" i="44"/>
  <c r="AX556" i="44" s="1"/>
  <c r="AY556" i="44"/>
  <c r="AZ556" i="44"/>
  <c r="BA556" i="44"/>
  <c r="BB556" i="44"/>
  <c r="BC556" i="44"/>
  <c r="AU557" i="44"/>
  <c r="AX557" i="44" s="1"/>
  <c r="AV557" i="44"/>
  <c r="AW557" i="44"/>
  <c r="AY557" i="44"/>
  <c r="AZ557" i="44"/>
  <c r="BB557" i="44"/>
  <c r="BC557" i="44"/>
  <c r="AU558" i="44"/>
  <c r="AV558" i="44"/>
  <c r="AW558" i="44"/>
  <c r="AX558" i="44"/>
  <c r="AY558" i="44"/>
  <c r="BA558" i="44" s="1"/>
  <c r="AZ558" i="44"/>
  <c r="BB558" i="44"/>
  <c r="BC558" i="44"/>
  <c r="AU559" i="44"/>
  <c r="AV559" i="44"/>
  <c r="AW559" i="44"/>
  <c r="AX559" i="44"/>
  <c r="AY559" i="44"/>
  <c r="AZ559" i="44"/>
  <c r="BA559" i="44"/>
  <c r="BB559" i="44"/>
  <c r="BC559" i="44"/>
  <c r="AU560" i="44"/>
  <c r="AV560" i="44"/>
  <c r="AW560" i="44"/>
  <c r="AX560" i="44" s="1"/>
  <c r="AY560" i="44"/>
  <c r="AZ560" i="44"/>
  <c r="BA560" i="44"/>
  <c r="BB560" i="44"/>
  <c r="BC560" i="44"/>
  <c r="AU561" i="44"/>
  <c r="AX561" i="44" s="1"/>
  <c r="AV561" i="44"/>
  <c r="AW561" i="44"/>
  <c r="AY561" i="44"/>
  <c r="AZ561" i="44"/>
  <c r="BB561" i="44"/>
  <c r="BC561" i="44"/>
  <c r="AU562" i="44"/>
  <c r="AV562" i="44"/>
  <c r="AW562" i="44"/>
  <c r="AX562" i="44"/>
  <c r="AY562" i="44"/>
  <c r="BA562" i="44" s="1"/>
  <c r="AZ562" i="44"/>
  <c r="BB562" i="44"/>
  <c r="BC562" i="44"/>
  <c r="AU563" i="44"/>
  <c r="AV563" i="44"/>
  <c r="AW563" i="44"/>
  <c r="AX563" i="44"/>
  <c r="AY563" i="44"/>
  <c r="AZ563" i="44"/>
  <c r="BA563" i="44"/>
  <c r="BB563" i="44"/>
  <c r="BC563" i="44"/>
  <c r="AU564" i="44"/>
  <c r="AV564" i="44"/>
  <c r="AW564" i="44"/>
  <c r="AX564" i="44" s="1"/>
  <c r="AY564" i="44"/>
  <c r="AZ564" i="44"/>
  <c r="BA564" i="44"/>
  <c r="BB564" i="44"/>
  <c r="BC564" i="44"/>
  <c r="AU565" i="44"/>
  <c r="AX565" i="44" s="1"/>
  <c r="AV565" i="44"/>
  <c r="AW565" i="44"/>
  <c r="AY565" i="44"/>
  <c r="AZ565" i="44"/>
  <c r="BB565" i="44"/>
  <c r="BC565" i="44"/>
  <c r="AU566" i="44"/>
  <c r="AV566" i="44"/>
  <c r="AW566" i="44"/>
  <c r="AX566" i="44"/>
  <c r="AY566" i="44"/>
  <c r="BA566" i="44" s="1"/>
  <c r="AZ566" i="44"/>
  <c r="BB566" i="44"/>
  <c r="BC566" i="44"/>
  <c r="AU567" i="44"/>
  <c r="AV567" i="44"/>
  <c r="AW567" i="44"/>
  <c r="AX567" i="44"/>
  <c r="AY567" i="44"/>
  <c r="AZ567" i="44"/>
  <c r="BA567" i="44"/>
  <c r="BB567" i="44"/>
  <c r="BC567" i="44"/>
  <c r="AU568" i="44"/>
  <c r="AV568" i="44"/>
  <c r="AW568" i="44"/>
  <c r="AX568" i="44" s="1"/>
  <c r="AY568" i="44"/>
  <c r="AZ568" i="44"/>
  <c r="BA568" i="44"/>
  <c r="BB568" i="44"/>
  <c r="BC568" i="44"/>
  <c r="AU569" i="44"/>
  <c r="AX569" i="44" s="1"/>
  <c r="AV569" i="44"/>
  <c r="AW569" i="44"/>
  <c r="AY569" i="44"/>
  <c r="AZ569" i="44"/>
  <c r="BB569" i="44"/>
  <c r="BC569" i="44"/>
  <c r="AU570" i="44"/>
  <c r="AV570" i="44"/>
  <c r="AW570" i="44"/>
  <c r="AX570" i="44"/>
  <c r="AY570" i="44"/>
  <c r="BA570" i="44" s="1"/>
  <c r="AZ570" i="44"/>
  <c r="BB570" i="44"/>
  <c r="BC570" i="44"/>
  <c r="AU571" i="44"/>
  <c r="AV571" i="44"/>
  <c r="AW571" i="44"/>
  <c r="AX571" i="44"/>
  <c r="AY571" i="44"/>
  <c r="AZ571" i="44"/>
  <c r="BA571" i="44"/>
  <c r="BB571" i="44"/>
  <c r="BC571" i="44"/>
  <c r="AU572" i="44"/>
  <c r="AV572" i="44"/>
  <c r="AW572" i="44"/>
  <c r="AX572" i="44" s="1"/>
  <c r="AY572" i="44"/>
  <c r="AZ572" i="44"/>
  <c r="BA572" i="44"/>
  <c r="BB572" i="44"/>
  <c r="BC572" i="44"/>
  <c r="AU573" i="44"/>
  <c r="AX573" i="44" s="1"/>
  <c r="AV573" i="44"/>
  <c r="AW573" i="44"/>
  <c r="AY573" i="44"/>
  <c r="AZ573" i="44"/>
  <c r="BB573" i="44"/>
  <c r="BC573" i="44"/>
  <c r="AU574" i="44"/>
  <c r="AV574" i="44"/>
  <c r="AW574" i="44"/>
  <c r="AX574" i="44"/>
  <c r="AY574" i="44"/>
  <c r="BA574" i="44" s="1"/>
  <c r="AZ574" i="44"/>
  <c r="BB574" i="44"/>
  <c r="BC574" i="44"/>
  <c r="AU575" i="44"/>
  <c r="AV575" i="44"/>
  <c r="AW575" i="44"/>
  <c r="AX575" i="44"/>
  <c r="AY575" i="44"/>
  <c r="AZ575" i="44"/>
  <c r="BA575" i="44"/>
  <c r="BB575" i="44"/>
  <c r="BC575" i="44"/>
  <c r="AU576" i="44"/>
  <c r="AV576" i="44"/>
  <c r="AW576" i="44"/>
  <c r="AX576" i="44" s="1"/>
  <c r="AY576" i="44"/>
  <c r="AZ576" i="44"/>
  <c r="BA576" i="44"/>
  <c r="BB576" i="44"/>
  <c r="BC576" i="44"/>
  <c r="AU577" i="44"/>
  <c r="AX577" i="44" s="1"/>
  <c r="AV577" i="44"/>
  <c r="AW577" i="44"/>
  <c r="AY577" i="44"/>
  <c r="AZ577" i="44"/>
  <c r="BB577" i="44"/>
  <c r="BC577" i="44"/>
  <c r="AU578" i="44"/>
  <c r="AV578" i="44"/>
  <c r="AW578" i="44"/>
  <c r="AX578" i="44"/>
  <c r="AY578" i="44"/>
  <c r="BA578" i="44" s="1"/>
  <c r="AZ578" i="44"/>
  <c r="BB578" i="44"/>
  <c r="BC578" i="44"/>
  <c r="AU579" i="44"/>
  <c r="AV579" i="44"/>
  <c r="AW579" i="44"/>
  <c r="AX579" i="44"/>
  <c r="AY579" i="44"/>
  <c r="AZ579" i="44"/>
  <c r="BA579" i="44"/>
  <c r="BB579" i="44"/>
  <c r="BC579" i="44"/>
  <c r="AU580" i="44"/>
  <c r="AV580" i="44"/>
  <c r="AW580" i="44"/>
  <c r="AX580" i="44" s="1"/>
  <c r="AY580" i="44"/>
  <c r="AZ580" i="44"/>
  <c r="BA580" i="44"/>
  <c r="BB580" i="44"/>
  <c r="BC580" i="44"/>
  <c r="AU581" i="44"/>
  <c r="AX581" i="44" s="1"/>
  <c r="AV581" i="44"/>
  <c r="AW581" i="44"/>
  <c r="AY581" i="44"/>
  <c r="AZ581" i="44"/>
  <c r="BB581" i="44"/>
  <c r="BC581" i="44"/>
  <c r="AU582" i="44"/>
  <c r="AV582" i="44"/>
  <c r="AW582" i="44"/>
  <c r="AX582" i="44"/>
  <c r="AY582" i="44"/>
  <c r="BA582" i="44" s="1"/>
  <c r="AZ582" i="44"/>
  <c r="BB582" i="44"/>
  <c r="BC582" i="44"/>
  <c r="AU583" i="44"/>
  <c r="AV583" i="44"/>
  <c r="AW583" i="44"/>
  <c r="AX583" i="44"/>
  <c r="AY583" i="44"/>
  <c r="AZ583" i="44"/>
  <c r="BA583" i="44"/>
  <c r="BB583" i="44"/>
  <c r="BC583" i="44"/>
  <c r="AU584" i="44"/>
  <c r="AV584" i="44"/>
  <c r="AW584" i="44"/>
  <c r="AX584" i="44" s="1"/>
  <c r="AY584" i="44"/>
  <c r="AZ584" i="44"/>
  <c r="BA584" i="44"/>
  <c r="BB584" i="44"/>
  <c r="BC584" i="44"/>
  <c r="AU585" i="44"/>
  <c r="AX585" i="44" s="1"/>
  <c r="AV585" i="44"/>
  <c r="AW585" i="44"/>
  <c r="AY585" i="44"/>
  <c r="AZ585" i="44"/>
  <c r="BB585" i="44"/>
  <c r="BC585" i="44"/>
  <c r="AU586" i="44"/>
  <c r="AV586" i="44"/>
  <c r="AW586" i="44"/>
  <c r="AX586" i="44"/>
  <c r="AY586" i="44"/>
  <c r="BA586" i="44" s="1"/>
  <c r="AZ586" i="44"/>
  <c r="BB586" i="44"/>
  <c r="BC586" i="44"/>
  <c r="AU587" i="44"/>
  <c r="AV587" i="44"/>
  <c r="AW587" i="44"/>
  <c r="AX587" i="44"/>
  <c r="AY587" i="44"/>
  <c r="AZ587" i="44"/>
  <c r="BA587" i="44"/>
  <c r="BB587" i="44"/>
  <c r="BC587" i="44"/>
  <c r="AU588" i="44"/>
  <c r="AV588" i="44"/>
  <c r="AW588" i="44"/>
  <c r="AX588" i="44" s="1"/>
  <c r="AY588" i="44"/>
  <c r="AZ588" i="44"/>
  <c r="BA588" i="44"/>
  <c r="BB588" i="44"/>
  <c r="BC588" i="44"/>
  <c r="AU589" i="44"/>
  <c r="AX589" i="44" s="1"/>
  <c r="AV589" i="44"/>
  <c r="AW589" i="44"/>
  <c r="AY589" i="44"/>
  <c r="AZ589" i="44"/>
  <c r="BB589" i="44"/>
  <c r="BC589" i="44"/>
  <c r="AU590" i="44"/>
  <c r="AV590" i="44"/>
  <c r="AW590" i="44"/>
  <c r="AX590" i="44"/>
  <c r="AY590" i="44"/>
  <c r="BA590" i="44" s="1"/>
  <c r="AZ590" i="44"/>
  <c r="BB590" i="44"/>
  <c r="BC590" i="44"/>
  <c r="AU591" i="44"/>
  <c r="AV591" i="44"/>
  <c r="AW591" i="44"/>
  <c r="AX591" i="44"/>
  <c r="AY591" i="44"/>
  <c r="AZ591" i="44"/>
  <c r="BA591" i="44"/>
  <c r="BB591" i="44"/>
  <c r="BC591" i="44"/>
  <c r="AU592" i="44"/>
  <c r="AV592" i="44"/>
  <c r="AW592" i="44"/>
  <c r="AX592" i="44" s="1"/>
  <c r="AY592" i="44"/>
  <c r="AZ592" i="44"/>
  <c r="BA592" i="44"/>
  <c r="BB592" i="44"/>
  <c r="BC592" i="44"/>
  <c r="AU593" i="44"/>
  <c r="AX593" i="44" s="1"/>
  <c r="AV593" i="44"/>
  <c r="AW593" i="44"/>
  <c r="AY593" i="44"/>
  <c r="AZ593" i="44"/>
  <c r="BB593" i="44"/>
  <c r="BC593" i="44"/>
  <c r="AU594" i="44"/>
  <c r="AV594" i="44"/>
  <c r="AW594" i="44"/>
  <c r="AX594" i="44"/>
  <c r="AY594" i="44"/>
  <c r="BA594" i="44" s="1"/>
  <c r="AZ594" i="44"/>
  <c r="BB594" i="44"/>
  <c r="BC594" i="44"/>
  <c r="AU595" i="44"/>
  <c r="AV595" i="44"/>
  <c r="AW595" i="44"/>
  <c r="AX595" i="44"/>
  <c r="AY595" i="44"/>
  <c r="AZ595" i="44"/>
  <c r="BA595" i="44"/>
  <c r="BB595" i="44"/>
  <c r="BC595" i="44"/>
  <c r="AU596" i="44"/>
  <c r="AV596" i="44"/>
  <c r="AW596" i="44"/>
  <c r="AX596" i="44" s="1"/>
  <c r="AY596" i="44"/>
  <c r="AZ596" i="44"/>
  <c r="BA596" i="44"/>
  <c r="BB596" i="44"/>
  <c r="BC596" i="44"/>
  <c r="AU597" i="44"/>
  <c r="AV597" i="44"/>
  <c r="AW597" i="44"/>
  <c r="AX597" i="44"/>
  <c r="AY597" i="44"/>
  <c r="AZ597" i="44"/>
  <c r="BA597" i="44" s="1"/>
  <c r="BB597" i="44"/>
  <c r="BC597" i="44"/>
  <c r="AU598" i="44"/>
  <c r="AV598" i="44"/>
  <c r="AW598" i="44"/>
  <c r="AX598" i="44" s="1"/>
  <c r="AY598" i="44"/>
  <c r="AZ598" i="44"/>
  <c r="BA598" i="44"/>
  <c r="BB598" i="44"/>
  <c r="BC598" i="44"/>
  <c r="AU599" i="44"/>
  <c r="AV599" i="44"/>
  <c r="AW599" i="44"/>
  <c r="AX599" i="44" s="1"/>
  <c r="AY599" i="44"/>
  <c r="AZ599" i="44"/>
  <c r="BA599" i="44" s="1"/>
  <c r="BB599" i="44"/>
  <c r="BC599" i="44"/>
  <c r="AU600" i="44"/>
  <c r="AV600" i="44"/>
  <c r="AW600" i="44"/>
  <c r="AY600" i="44"/>
  <c r="AZ600" i="44"/>
  <c r="BA600" i="44" s="1"/>
  <c r="BB600" i="44"/>
  <c r="BC600" i="44"/>
  <c r="AU601" i="44"/>
  <c r="AX601" i="44" s="1"/>
  <c r="AV601" i="44"/>
  <c r="AW601" i="44"/>
  <c r="AY601" i="44"/>
  <c r="AZ601" i="44"/>
  <c r="BB601" i="44"/>
  <c r="BC601" i="44"/>
  <c r="AU602" i="44"/>
  <c r="AX602" i="44" s="1"/>
  <c r="AV602" i="44"/>
  <c r="AW602" i="44"/>
  <c r="AY602" i="44"/>
  <c r="BA602" i="44" s="1"/>
  <c r="AZ602" i="44"/>
  <c r="BB602" i="44"/>
  <c r="BC602" i="44"/>
  <c r="AU603" i="44"/>
  <c r="AV603" i="44"/>
  <c r="AW603" i="44"/>
  <c r="AX603" i="44"/>
  <c r="AY603" i="44"/>
  <c r="AZ603" i="44"/>
  <c r="BA603" i="44"/>
  <c r="BB603" i="44"/>
  <c r="BC603" i="44"/>
  <c r="AU604" i="44"/>
  <c r="AV604" i="44"/>
  <c r="AW604" i="44"/>
  <c r="AX604" i="44" s="1"/>
  <c r="AY604" i="44"/>
  <c r="AZ604" i="44"/>
  <c r="BA604" i="44"/>
  <c r="BB604" i="44"/>
  <c r="BC604" i="44"/>
  <c r="AU605" i="44"/>
  <c r="AV605" i="44"/>
  <c r="AW605" i="44"/>
  <c r="AX605" i="44"/>
  <c r="AY605" i="44"/>
  <c r="AZ605" i="44"/>
  <c r="BA605" i="44" s="1"/>
  <c r="BB605" i="44"/>
  <c r="BC605" i="44"/>
  <c r="AU606" i="44"/>
  <c r="AV606" i="44"/>
  <c r="AW606" i="44"/>
  <c r="AX606" i="44" s="1"/>
  <c r="AY606" i="44"/>
  <c r="AZ606" i="44"/>
  <c r="BA606" i="44"/>
  <c r="BB606" i="44"/>
  <c r="BC606" i="44"/>
  <c r="AU607" i="44"/>
  <c r="AV607" i="44"/>
  <c r="AW607" i="44"/>
  <c r="AX607" i="44" s="1"/>
  <c r="AY607" i="44"/>
  <c r="AZ607" i="44"/>
  <c r="BA607" i="44" s="1"/>
  <c r="BB607" i="44"/>
  <c r="BC607" i="44"/>
  <c r="AU608" i="44"/>
  <c r="AV608" i="44"/>
  <c r="AW608" i="44"/>
  <c r="AY608" i="44"/>
  <c r="AZ608" i="44"/>
  <c r="BA608" i="44" s="1"/>
  <c r="BB608" i="44"/>
  <c r="BC608" i="44"/>
  <c r="AU609" i="44"/>
  <c r="AX609" i="44" s="1"/>
  <c r="AV609" i="44"/>
  <c r="AW609" i="44"/>
  <c r="AY609" i="44"/>
  <c r="AZ609" i="44"/>
  <c r="BB609" i="44"/>
  <c r="BC609" i="44"/>
  <c r="AU610" i="44"/>
  <c r="AX610" i="44" s="1"/>
  <c r="AV610" i="44"/>
  <c r="AW610" i="44"/>
  <c r="AY610" i="44"/>
  <c r="BA610" i="44" s="1"/>
  <c r="AZ610" i="44"/>
  <c r="BB610" i="44"/>
  <c r="BC610" i="44"/>
  <c r="AU611" i="44"/>
  <c r="AV611" i="44"/>
  <c r="AW611" i="44"/>
  <c r="AX611" i="44"/>
  <c r="AY611" i="44"/>
  <c r="AZ611" i="44"/>
  <c r="BA611" i="44"/>
  <c r="BB611" i="44"/>
  <c r="BC611" i="44"/>
  <c r="AU612" i="44"/>
  <c r="AV612" i="44"/>
  <c r="AW612" i="44"/>
  <c r="AX612" i="44" s="1"/>
  <c r="AY612" i="44"/>
  <c r="AZ612" i="44"/>
  <c r="BA612" i="44"/>
  <c r="BB612" i="44"/>
  <c r="BC612" i="44"/>
  <c r="AU613" i="44"/>
  <c r="AV613" i="44"/>
  <c r="AW613" i="44"/>
  <c r="AX613" i="44"/>
  <c r="AY613" i="44"/>
  <c r="AZ613" i="44"/>
  <c r="BA613" i="44" s="1"/>
  <c r="BB613" i="44"/>
  <c r="BC613" i="44"/>
  <c r="AU614" i="44"/>
  <c r="AV614" i="44"/>
  <c r="AW614" i="44"/>
  <c r="AX614" i="44" s="1"/>
  <c r="AY614" i="44"/>
  <c r="AZ614" i="44"/>
  <c r="BA614" i="44"/>
  <c r="BB614" i="44"/>
  <c r="BC614" i="44"/>
  <c r="AU615" i="44"/>
  <c r="AV615" i="44"/>
  <c r="AW615" i="44"/>
  <c r="AX615" i="44" s="1"/>
  <c r="AY615" i="44"/>
  <c r="AZ615" i="44"/>
  <c r="BA615" i="44" s="1"/>
  <c r="BB615" i="44"/>
  <c r="BC615" i="44"/>
  <c r="AU616" i="44"/>
  <c r="AV616" i="44"/>
  <c r="AW616" i="44"/>
  <c r="AY616" i="44"/>
  <c r="AZ616" i="44"/>
  <c r="BA616" i="44" s="1"/>
  <c r="BB616" i="44"/>
  <c r="BC616" i="44"/>
  <c r="AU617" i="44"/>
  <c r="AX617" i="44" s="1"/>
  <c r="AV617" i="44"/>
  <c r="AW617" i="44"/>
  <c r="AY617" i="44"/>
  <c r="AZ617" i="44"/>
  <c r="BB617" i="44"/>
  <c r="BC617" i="44"/>
  <c r="AU618" i="44"/>
  <c r="AX618" i="44" s="1"/>
  <c r="AV618" i="44"/>
  <c r="AW618" i="44"/>
  <c r="AY618" i="44"/>
  <c r="BA618" i="44" s="1"/>
  <c r="AZ618" i="44"/>
  <c r="BB618" i="44"/>
  <c r="BC618" i="44"/>
  <c r="AU619" i="44"/>
  <c r="AV619" i="44"/>
  <c r="AW619" i="44"/>
  <c r="AX619" i="44"/>
  <c r="AY619" i="44"/>
  <c r="AZ619" i="44"/>
  <c r="BA619" i="44"/>
  <c r="BB619" i="44"/>
  <c r="BC619" i="44"/>
  <c r="AU620" i="44"/>
  <c r="AV620" i="44"/>
  <c r="AW620" i="44"/>
  <c r="AX620" i="44" s="1"/>
  <c r="AY620" i="44"/>
  <c r="AZ620" i="44"/>
  <c r="BA620" i="44"/>
  <c r="BB620" i="44"/>
  <c r="BC620" i="44"/>
  <c r="AU621" i="44"/>
  <c r="AV621" i="44"/>
  <c r="AW621" i="44"/>
  <c r="AX621" i="44" s="1"/>
  <c r="AY621" i="44"/>
  <c r="AZ621" i="44"/>
  <c r="BA621" i="44"/>
  <c r="BB621" i="44"/>
  <c r="BC621" i="44"/>
  <c r="AU622" i="44"/>
  <c r="AV622" i="44"/>
  <c r="AW622" i="44"/>
  <c r="AX622" i="44" s="1"/>
  <c r="AY622" i="44"/>
  <c r="AZ622" i="44"/>
  <c r="BA622" i="44" s="1"/>
  <c r="BB622" i="44"/>
  <c r="BC622" i="44"/>
  <c r="AU623" i="44"/>
  <c r="AX623" i="44" s="1"/>
  <c r="AV623" i="44"/>
  <c r="AW623" i="44"/>
  <c r="AY623" i="44"/>
  <c r="AZ623" i="44"/>
  <c r="BA623" i="44" s="1"/>
  <c r="BB623" i="44"/>
  <c r="BC623" i="44"/>
  <c r="AU624" i="44"/>
  <c r="AV624" i="44"/>
  <c r="AW624" i="44"/>
  <c r="AX624" i="44"/>
  <c r="AY624" i="44"/>
  <c r="AZ624" i="44"/>
  <c r="BA624" i="44"/>
  <c r="BB624" i="44"/>
  <c r="BC624" i="44"/>
  <c r="AU625" i="44"/>
  <c r="AV625" i="44"/>
  <c r="AW625" i="44"/>
  <c r="AX625" i="44" s="1"/>
  <c r="AY625" i="44"/>
  <c r="AZ625" i="44"/>
  <c r="BA625" i="44"/>
  <c r="BB625" i="44"/>
  <c r="BC625" i="44"/>
  <c r="AU626" i="44"/>
  <c r="AV626" i="44"/>
  <c r="AW626" i="44"/>
  <c r="AX626" i="44" s="1"/>
  <c r="AY626" i="44"/>
  <c r="AZ626" i="44"/>
  <c r="BA626" i="44" s="1"/>
  <c r="BB626" i="44"/>
  <c r="BC626" i="44"/>
  <c r="AU627" i="44"/>
  <c r="AX627" i="44" s="1"/>
  <c r="AV627" i="44"/>
  <c r="AW627" i="44"/>
  <c r="AY627" i="44"/>
  <c r="AZ627" i="44"/>
  <c r="BA627" i="44" s="1"/>
  <c r="BB627" i="44"/>
  <c r="BC627" i="44"/>
  <c r="AU628" i="44"/>
  <c r="AV628" i="44"/>
  <c r="AW628" i="44"/>
  <c r="AX628" i="44"/>
  <c r="AY628" i="44"/>
  <c r="AZ628" i="44"/>
  <c r="BA628" i="44"/>
  <c r="BB628" i="44"/>
  <c r="BC628" i="44"/>
  <c r="AU629" i="44"/>
  <c r="AV629" i="44"/>
  <c r="AW629" i="44"/>
  <c r="AX629" i="44" s="1"/>
  <c r="AY629" i="44"/>
  <c r="AZ629" i="44"/>
  <c r="BA629" i="44"/>
  <c r="BB629" i="44"/>
  <c r="BC629" i="44"/>
  <c r="AU630" i="44"/>
  <c r="AV630" i="44"/>
  <c r="AW630" i="44"/>
  <c r="AX630" i="44" s="1"/>
  <c r="AY630" i="44"/>
  <c r="AZ630" i="44"/>
  <c r="BA630" i="44" s="1"/>
  <c r="BB630" i="44"/>
  <c r="BC630" i="44"/>
  <c r="AU631" i="44"/>
  <c r="AX631" i="44" s="1"/>
  <c r="AV631" i="44"/>
  <c r="AW631" i="44"/>
  <c r="AY631" i="44"/>
  <c r="AZ631" i="44"/>
  <c r="BA631" i="44" s="1"/>
  <c r="BB631" i="44"/>
  <c r="BC631" i="44"/>
  <c r="AU632" i="44"/>
  <c r="AV632" i="44"/>
  <c r="AW632" i="44"/>
  <c r="AX632" i="44"/>
  <c r="AY632" i="44"/>
  <c r="AZ632" i="44"/>
  <c r="BA632" i="44"/>
  <c r="BB632" i="44"/>
  <c r="BC632" i="44"/>
  <c r="AU633" i="44"/>
  <c r="AV633" i="44"/>
  <c r="AW633" i="44"/>
  <c r="AX633" i="44" s="1"/>
  <c r="AY633" i="44"/>
  <c r="AZ633" i="44"/>
  <c r="BA633" i="44"/>
  <c r="BB633" i="44"/>
  <c r="BC633" i="44"/>
  <c r="AU634" i="44"/>
  <c r="AV634" i="44"/>
  <c r="AW634" i="44"/>
  <c r="AX634" i="44" s="1"/>
  <c r="AY634" i="44"/>
  <c r="AZ634" i="44"/>
  <c r="BA634" i="44" s="1"/>
  <c r="BB634" i="44"/>
  <c r="BC634" i="44"/>
  <c r="AU635" i="44"/>
  <c r="AX635" i="44" s="1"/>
  <c r="AV635" i="44"/>
  <c r="AW635" i="44"/>
  <c r="AY635" i="44"/>
  <c r="AZ635" i="44"/>
  <c r="BA635" i="44" s="1"/>
  <c r="BB635" i="44"/>
  <c r="BC635" i="44"/>
  <c r="AU636" i="44"/>
  <c r="AV636" i="44"/>
  <c r="AW636" i="44"/>
  <c r="AX636" i="44"/>
  <c r="AY636" i="44"/>
  <c r="AZ636" i="44"/>
  <c r="BA636" i="44"/>
  <c r="BB636" i="44"/>
  <c r="BC636" i="44"/>
  <c r="AU637" i="44"/>
  <c r="AV637" i="44"/>
  <c r="AW637" i="44"/>
  <c r="AX637" i="44" s="1"/>
  <c r="AY637" i="44"/>
  <c r="AZ637" i="44"/>
  <c r="BA637" i="44"/>
  <c r="BB637" i="44"/>
  <c r="BC637" i="44"/>
  <c r="AU638" i="44"/>
  <c r="AV638" i="44"/>
  <c r="AW638" i="44"/>
  <c r="AX638" i="44" s="1"/>
  <c r="AY638" i="44"/>
  <c r="AZ638" i="44"/>
  <c r="BA638" i="44" s="1"/>
  <c r="BB638" i="44"/>
  <c r="BC638" i="44"/>
  <c r="AU639" i="44"/>
  <c r="AX639" i="44" s="1"/>
  <c r="AV639" i="44"/>
  <c r="AW639" i="44"/>
  <c r="AY639" i="44"/>
  <c r="AZ639" i="44"/>
  <c r="BA639" i="44" s="1"/>
  <c r="BB639" i="44"/>
  <c r="BC639" i="44"/>
  <c r="AU640" i="44"/>
  <c r="AV640" i="44"/>
  <c r="AW640" i="44"/>
  <c r="AX640" i="44"/>
  <c r="AY640" i="44"/>
  <c r="AZ640" i="44"/>
  <c r="BA640" i="44"/>
  <c r="BB640" i="44"/>
  <c r="BC640" i="44"/>
  <c r="AU641" i="44"/>
  <c r="AV641" i="44"/>
  <c r="AW641" i="44"/>
  <c r="AX641" i="44" s="1"/>
  <c r="AY641" i="44"/>
  <c r="AZ641" i="44"/>
  <c r="BA641" i="44"/>
  <c r="BB641" i="44"/>
  <c r="BC641" i="44"/>
  <c r="AU642" i="44"/>
  <c r="AV642" i="44"/>
  <c r="AW642" i="44"/>
  <c r="AX642" i="44" s="1"/>
  <c r="AY642" i="44"/>
  <c r="AZ642" i="44"/>
  <c r="BA642" i="44" s="1"/>
  <c r="BB642" i="44"/>
  <c r="BC642" i="44"/>
  <c r="AU643" i="44"/>
  <c r="AX643" i="44" s="1"/>
  <c r="AV643" i="44"/>
  <c r="AW643" i="44"/>
  <c r="AY643" i="44"/>
  <c r="AZ643" i="44"/>
  <c r="BA643" i="44" s="1"/>
  <c r="BB643" i="44"/>
  <c r="BC643" i="44"/>
  <c r="AU644" i="44"/>
  <c r="AV644" i="44"/>
  <c r="AW644" i="44"/>
  <c r="AX644" i="44"/>
  <c r="AY644" i="44"/>
  <c r="AZ644" i="44"/>
  <c r="BA644" i="44"/>
  <c r="BB644" i="44"/>
  <c r="BC644" i="44"/>
  <c r="AU645" i="44"/>
  <c r="AV645" i="44"/>
  <c r="AW645" i="44"/>
  <c r="AX645" i="44" s="1"/>
  <c r="AY645" i="44"/>
  <c r="AZ645" i="44"/>
  <c r="BA645" i="44"/>
  <c r="BB645" i="44"/>
  <c r="BC645" i="44"/>
  <c r="AU646" i="44"/>
  <c r="AV646" i="44"/>
  <c r="AW646" i="44"/>
  <c r="AX646" i="44" s="1"/>
  <c r="AY646" i="44"/>
  <c r="AZ646" i="44"/>
  <c r="BA646" i="44" s="1"/>
  <c r="BB646" i="44"/>
  <c r="BC646" i="44"/>
  <c r="AU647" i="44"/>
  <c r="AX647" i="44" s="1"/>
  <c r="AV647" i="44"/>
  <c r="AW647" i="44"/>
  <c r="AY647" i="44"/>
  <c r="AZ647" i="44"/>
  <c r="BA647" i="44" s="1"/>
  <c r="BB647" i="44"/>
  <c r="BC647" i="44"/>
  <c r="AU648" i="44"/>
  <c r="AV648" i="44"/>
  <c r="AW648" i="44"/>
  <c r="AX648" i="44"/>
  <c r="AY648" i="44"/>
  <c r="AZ648" i="44"/>
  <c r="BA648" i="44"/>
  <c r="BB648" i="44"/>
  <c r="BC648" i="44"/>
  <c r="AU649" i="44"/>
  <c r="AV649" i="44"/>
  <c r="AW649" i="44"/>
  <c r="AX649" i="44" s="1"/>
  <c r="AY649" i="44"/>
  <c r="AZ649" i="44"/>
  <c r="BA649" i="44"/>
  <c r="BB649" i="44"/>
  <c r="BC649" i="44"/>
  <c r="AU650" i="44"/>
  <c r="AV650" i="44"/>
  <c r="AW650" i="44"/>
  <c r="AX650" i="44" s="1"/>
  <c r="AY650" i="44"/>
  <c r="AZ650" i="44"/>
  <c r="BA650" i="44" s="1"/>
  <c r="BB650" i="44"/>
  <c r="BC650" i="44"/>
  <c r="AU651" i="44"/>
  <c r="AX651" i="44" s="1"/>
  <c r="AV651" i="44"/>
  <c r="AW651" i="44"/>
  <c r="AY651" i="44"/>
  <c r="AZ651" i="44"/>
  <c r="BA651" i="44" s="1"/>
  <c r="BB651" i="44"/>
  <c r="BC651" i="44"/>
  <c r="AU652" i="44"/>
  <c r="AV652" i="44"/>
  <c r="AW652" i="44"/>
  <c r="AX652" i="44"/>
  <c r="AY652" i="44"/>
  <c r="AZ652" i="44"/>
  <c r="BA652" i="44"/>
  <c r="BB652" i="44"/>
  <c r="BC652" i="44"/>
  <c r="AU653" i="44"/>
  <c r="AV653" i="44"/>
  <c r="AW653" i="44"/>
  <c r="AX653" i="44" s="1"/>
  <c r="AY653" i="44"/>
  <c r="AZ653" i="44"/>
  <c r="BA653" i="44"/>
  <c r="BB653" i="44"/>
  <c r="BC653" i="44"/>
  <c r="AU654" i="44"/>
  <c r="AV654" i="44"/>
  <c r="AW654" i="44"/>
  <c r="AX654" i="44" s="1"/>
  <c r="AY654" i="44"/>
  <c r="AZ654" i="44"/>
  <c r="BA654" i="44" s="1"/>
  <c r="BB654" i="44"/>
  <c r="BC654" i="44"/>
  <c r="AU655" i="44"/>
  <c r="AX655" i="44" s="1"/>
  <c r="AV655" i="44"/>
  <c r="AW655" i="44"/>
  <c r="AY655" i="44"/>
  <c r="AZ655" i="44"/>
  <c r="BA655" i="44" s="1"/>
  <c r="BB655" i="44"/>
  <c r="BC655" i="44"/>
  <c r="AU656" i="44"/>
  <c r="AV656" i="44"/>
  <c r="AW656" i="44"/>
  <c r="AX656" i="44"/>
  <c r="AY656" i="44"/>
  <c r="AZ656" i="44"/>
  <c r="BA656" i="44"/>
  <c r="BB656" i="44"/>
  <c r="BC656" i="44"/>
  <c r="AU657" i="44"/>
  <c r="AV657" i="44"/>
  <c r="AW657" i="44"/>
  <c r="AX657" i="44" s="1"/>
  <c r="AY657" i="44"/>
  <c r="AZ657" i="44"/>
  <c r="BA657" i="44"/>
  <c r="BB657" i="44"/>
  <c r="BC657" i="44"/>
  <c r="AU658" i="44"/>
  <c r="AV658" i="44"/>
  <c r="AW658" i="44"/>
  <c r="AX658" i="44" s="1"/>
  <c r="AY658" i="44"/>
  <c r="AZ658" i="44"/>
  <c r="BA658" i="44" s="1"/>
  <c r="BB658" i="44"/>
  <c r="BC658" i="44"/>
  <c r="AU659" i="44"/>
  <c r="AX659" i="44" s="1"/>
  <c r="AV659" i="44"/>
  <c r="AW659" i="44"/>
  <c r="AY659" i="44"/>
  <c r="AZ659" i="44"/>
  <c r="BA659" i="44" s="1"/>
  <c r="BB659" i="44"/>
  <c r="BC659" i="44"/>
  <c r="AU660" i="44"/>
  <c r="AV660" i="44"/>
  <c r="AW660" i="44"/>
  <c r="AX660" i="44"/>
  <c r="AY660" i="44"/>
  <c r="AZ660" i="44"/>
  <c r="BA660" i="44"/>
  <c r="BB660" i="44"/>
  <c r="BC660" i="44"/>
  <c r="AU661" i="44"/>
  <c r="AV661" i="44"/>
  <c r="AW661" i="44"/>
  <c r="AX661" i="44" s="1"/>
  <c r="AY661" i="44"/>
  <c r="AZ661" i="44"/>
  <c r="BA661" i="44"/>
  <c r="BB661" i="44"/>
  <c r="BC661" i="44"/>
  <c r="AU662" i="44"/>
  <c r="AV662" i="44"/>
  <c r="AW662" i="44"/>
  <c r="AX662" i="44" s="1"/>
  <c r="AY662" i="44"/>
  <c r="AZ662" i="44"/>
  <c r="BA662" i="44" s="1"/>
  <c r="BB662" i="44"/>
  <c r="BC662" i="44"/>
  <c r="AU663" i="44"/>
  <c r="AX663" i="44" s="1"/>
  <c r="AV663" i="44"/>
  <c r="AW663" i="44"/>
  <c r="AY663" i="44"/>
  <c r="AZ663" i="44"/>
  <c r="BA663" i="44" s="1"/>
  <c r="BB663" i="44"/>
  <c r="BC663" i="44"/>
  <c r="AU664" i="44"/>
  <c r="AV664" i="44"/>
  <c r="AW664" i="44"/>
  <c r="AX664" i="44"/>
  <c r="AY664" i="44"/>
  <c r="AZ664" i="44"/>
  <c r="BA664" i="44"/>
  <c r="BB664" i="44"/>
  <c r="BC664" i="44"/>
  <c r="AU665" i="44"/>
  <c r="AV665" i="44"/>
  <c r="AW665" i="44"/>
  <c r="AX665" i="44" s="1"/>
  <c r="AY665" i="44"/>
  <c r="AZ665" i="44"/>
  <c r="BA665" i="44"/>
  <c r="BB665" i="44"/>
  <c r="BC665" i="44"/>
  <c r="AU666" i="44"/>
  <c r="AV666" i="44"/>
  <c r="AW666" i="44"/>
  <c r="AX666" i="44" s="1"/>
  <c r="AY666" i="44"/>
  <c r="AZ666" i="44"/>
  <c r="BA666" i="44" s="1"/>
  <c r="BB666" i="44"/>
  <c r="BC666" i="44"/>
  <c r="AU667" i="44"/>
  <c r="AX667" i="44" s="1"/>
  <c r="AV667" i="44"/>
  <c r="AW667" i="44"/>
  <c r="AY667" i="44"/>
  <c r="AZ667" i="44"/>
  <c r="BA667" i="44" s="1"/>
  <c r="BB667" i="44"/>
  <c r="BC667" i="44"/>
  <c r="AU668" i="44"/>
  <c r="AV668" i="44"/>
  <c r="AW668" i="44"/>
  <c r="AX668" i="44"/>
  <c r="AY668" i="44"/>
  <c r="AZ668" i="44"/>
  <c r="BA668" i="44"/>
  <c r="BB668" i="44"/>
  <c r="BC668" i="44"/>
  <c r="AU669" i="44"/>
  <c r="AV669" i="44"/>
  <c r="AW669" i="44"/>
  <c r="AX669" i="44" s="1"/>
  <c r="AY669" i="44"/>
  <c r="AZ669" i="44"/>
  <c r="BA669" i="44"/>
  <c r="BB669" i="44"/>
  <c r="BC669" i="44"/>
  <c r="AU670" i="44"/>
  <c r="AV670" i="44"/>
  <c r="AW670" i="44"/>
  <c r="AX670" i="44" s="1"/>
  <c r="AY670" i="44"/>
  <c r="AZ670" i="44"/>
  <c r="BA670" i="44" s="1"/>
  <c r="BB670" i="44"/>
  <c r="BC670" i="44"/>
  <c r="AU671" i="44"/>
  <c r="AX671" i="44" s="1"/>
  <c r="AV671" i="44"/>
  <c r="AW671" i="44"/>
  <c r="AY671" i="44"/>
  <c r="AZ671" i="44"/>
  <c r="BA671" i="44" s="1"/>
  <c r="BB671" i="44"/>
  <c r="BC671" i="44"/>
  <c r="AU672" i="44"/>
  <c r="AV672" i="44"/>
  <c r="AW672" i="44"/>
  <c r="AX672" i="44"/>
  <c r="AY672" i="44"/>
  <c r="AZ672" i="44"/>
  <c r="BA672" i="44"/>
  <c r="BB672" i="44"/>
  <c r="BC672" i="44"/>
  <c r="AU673" i="44"/>
  <c r="AV673" i="44"/>
  <c r="AW673" i="44"/>
  <c r="AX673" i="44" s="1"/>
  <c r="AY673" i="44"/>
  <c r="AZ673" i="44"/>
  <c r="BA673" i="44"/>
  <c r="BB673" i="44"/>
  <c r="BC673" i="44"/>
  <c r="AU674" i="44"/>
  <c r="AV674" i="44"/>
  <c r="AW674" i="44"/>
  <c r="AX674" i="44" s="1"/>
  <c r="AY674" i="44"/>
  <c r="AZ674" i="44"/>
  <c r="BA674" i="44" s="1"/>
  <c r="BB674" i="44"/>
  <c r="BC674" i="44"/>
  <c r="AU675" i="44"/>
  <c r="AX675" i="44" s="1"/>
  <c r="AV675" i="44"/>
  <c r="AW675" i="44"/>
  <c r="AY675" i="44"/>
  <c r="AZ675" i="44"/>
  <c r="BA675" i="44" s="1"/>
  <c r="BB675" i="44"/>
  <c r="BC675" i="44"/>
  <c r="AU676" i="44"/>
  <c r="AV676" i="44"/>
  <c r="AW676" i="44"/>
  <c r="AX676" i="44"/>
  <c r="AY676" i="44"/>
  <c r="AZ676" i="44"/>
  <c r="BA676" i="44"/>
  <c r="BB676" i="44"/>
  <c r="BC676" i="44"/>
  <c r="AU677" i="44"/>
  <c r="AV677" i="44"/>
  <c r="AW677" i="44"/>
  <c r="AX677" i="44" s="1"/>
  <c r="AY677" i="44"/>
  <c r="AZ677" i="44"/>
  <c r="BA677" i="44"/>
  <c r="BB677" i="44"/>
  <c r="BC677" i="44"/>
  <c r="BC2" i="44"/>
  <c r="BB2" i="44"/>
  <c r="AZ2" i="44"/>
  <c r="BA2" i="44" s="1"/>
  <c r="AY2" i="44"/>
  <c r="AW2" i="44"/>
  <c r="AX2" i="44" s="1"/>
  <c r="AV2" i="44"/>
  <c r="A4" i="43"/>
  <c r="A8" i="43"/>
  <c r="A6" i="43"/>
  <c r="A2" i="43"/>
  <c r="BC5" i="41"/>
  <c r="BB5" i="41"/>
  <c r="AZ5" i="41"/>
  <c r="BA5" i="41" s="1"/>
  <c r="AY5" i="41"/>
  <c r="AW5" i="41"/>
  <c r="AX5" i="41" s="1"/>
  <c r="AV5" i="41"/>
  <c r="AU5" i="41"/>
  <c r="BC4" i="41"/>
  <c r="BB4" i="41"/>
  <c r="BA4" i="41"/>
  <c r="AZ4" i="41"/>
  <c r="AY4" i="41"/>
  <c r="AW4" i="41"/>
  <c r="AX4" i="41" s="1"/>
  <c r="AV4" i="41"/>
  <c r="AU4" i="41"/>
  <c r="BC3" i="41"/>
  <c r="BB3" i="41"/>
  <c r="AZ3" i="41"/>
  <c r="BA3" i="41" s="1"/>
  <c r="AY3" i="41"/>
  <c r="AX3" i="41"/>
  <c r="AW3" i="41"/>
  <c r="AV3" i="41"/>
  <c r="AU3" i="41"/>
  <c r="BC2" i="41"/>
  <c r="BB2" i="41"/>
  <c r="AZ2" i="41"/>
  <c r="BA2" i="41" s="1"/>
  <c r="AY2" i="41"/>
  <c r="AW2" i="41"/>
  <c r="AV2" i="41"/>
  <c r="AU2" i="41"/>
  <c r="AX2" i="41" s="1"/>
  <c r="AX3" i="39"/>
  <c r="AY3" i="39"/>
  <c r="AZ3" i="39"/>
  <c r="BA3" i="39"/>
  <c r="BB3" i="39"/>
  <c r="AX4" i="39"/>
  <c r="AY4" i="39"/>
  <c r="AZ4" i="39"/>
  <c r="BA4" i="39"/>
  <c r="BB4" i="39"/>
  <c r="AX5" i="39"/>
  <c r="AY5" i="39"/>
  <c r="AZ5" i="39" s="1"/>
  <c r="BA5" i="39"/>
  <c r="BB5" i="39"/>
  <c r="AX6" i="39"/>
  <c r="AY6" i="39"/>
  <c r="AZ6" i="39" s="1"/>
  <c r="BA6" i="39"/>
  <c r="BB6" i="39"/>
  <c r="AX7" i="39"/>
  <c r="AY7" i="39"/>
  <c r="AZ7" i="39"/>
  <c r="BA7" i="39"/>
  <c r="BB7" i="39"/>
  <c r="AX8" i="39"/>
  <c r="AY8" i="39"/>
  <c r="AZ8" i="39"/>
  <c r="BA8" i="39"/>
  <c r="BB8" i="39"/>
  <c r="AX9" i="39"/>
  <c r="AY9" i="39"/>
  <c r="AZ9" i="39" s="1"/>
  <c r="BA9" i="39"/>
  <c r="BB9" i="39"/>
  <c r="AX10" i="39"/>
  <c r="AY10" i="39"/>
  <c r="AZ10" i="39" s="1"/>
  <c r="BA10" i="39"/>
  <c r="BB10" i="39"/>
  <c r="AX11" i="39"/>
  <c r="AY11" i="39"/>
  <c r="AZ11" i="39"/>
  <c r="BA11" i="39"/>
  <c r="BB11" i="39"/>
  <c r="AX12" i="39"/>
  <c r="AY12" i="39"/>
  <c r="AZ12" i="39"/>
  <c r="BA12" i="39"/>
  <c r="BB12" i="39"/>
  <c r="AX13" i="39"/>
  <c r="AY13" i="39"/>
  <c r="AZ13" i="39" s="1"/>
  <c r="BA13" i="39"/>
  <c r="BB13" i="39"/>
  <c r="AX14" i="39"/>
  <c r="AZ14" i="39" s="1"/>
  <c r="AY14" i="39"/>
  <c r="BA14" i="39"/>
  <c r="BB14" i="39"/>
  <c r="AX15" i="39"/>
  <c r="AY15" i="39"/>
  <c r="AZ15" i="39"/>
  <c r="BA15" i="39"/>
  <c r="BB15" i="39"/>
  <c r="AX16" i="39"/>
  <c r="AY16" i="39"/>
  <c r="AZ16" i="39"/>
  <c r="BA16" i="39"/>
  <c r="BB16" i="39"/>
  <c r="AX17" i="39"/>
  <c r="AY17" i="39"/>
  <c r="AZ17" i="39" s="1"/>
  <c r="BA17" i="39"/>
  <c r="BB17" i="39"/>
  <c r="AX18" i="39"/>
  <c r="AZ18" i="39" s="1"/>
  <c r="AY18" i="39"/>
  <c r="BA18" i="39"/>
  <c r="BB18" i="39"/>
  <c r="AX19" i="39"/>
  <c r="AY19" i="39"/>
  <c r="AZ19" i="39"/>
  <c r="BA19" i="39"/>
  <c r="BB19" i="39"/>
  <c r="AX20" i="39"/>
  <c r="AY20" i="39"/>
  <c r="AZ20" i="39"/>
  <c r="BA20" i="39"/>
  <c r="BB20" i="39"/>
  <c r="AX21" i="39"/>
  <c r="AY21" i="39"/>
  <c r="AZ21" i="39" s="1"/>
  <c r="BA21" i="39"/>
  <c r="BB21" i="39"/>
  <c r="AX22" i="39"/>
  <c r="AZ22" i="39" s="1"/>
  <c r="AY22" i="39"/>
  <c r="BA22" i="39"/>
  <c r="BB22" i="39"/>
  <c r="AX23" i="39"/>
  <c r="AY23" i="39"/>
  <c r="AZ23" i="39"/>
  <c r="BA23" i="39"/>
  <c r="BB23" i="39"/>
  <c r="AX24" i="39"/>
  <c r="AY24" i="39"/>
  <c r="AZ24" i="39"/>
  <c r="BA24" i="39"/>
  <c r="BB24" i="39"/>
  <c r="AX25" i="39"/>
  <c r="AY25" i="39"/>
  <c r="AZ25" i="39" s="1"/>
  <c r="BA25" i="39"/>
  <c r="BB25" i="39"/>
  <c r="AX26" i="39"/>
  <c r="AZ26" i="39" s="1"/>
  <c r="AY26" i="39"/>
  <c r="BA26" i="39"/>
  <c r="BB26" i="39"/>
  <c r="AX27" i="39"/>
  <c r="AY27" i="39"/>
  <c r="AZ27" i="39"/>
  <c r="BA27" i="39"/>
  <c r="BB27" i="39"/>
  <c r="AX28" i="39"/>
  <c r="AY28" i="39"/>
  <c r="AZ28" i="39"/>
  <c r="BA28" i="39"/>
  <c r="BB28" i="39"/>
  <c r="AX29" i="39"/>
  <c r="AY29" i="39"/>
  <c r="AZ29" i="39" s="1"/>
  <c r="BA29" i="39"/>
  <c r="BB29" i="39"/>
  <c r="AX30" i="39"/>
  <c r="AZ30" i="39" s="1"/>
  <c r="AY30" i="39"/>
  <c r="BA30" i="39"/>
  <c r="BB30" i="39"/>
  <c r="AX31" i="39"/>
  <c r="AY31" i="39"/>
  <c r="AZ31" i="39" s="1"/>
  <c r="BA31" i="39"/>
  <c r="BB31" i="39"/>
  <c r="AX32" i="39"/>
  <c r="AZ32" i="39" s="1"/>
  <c r="AY32" i="39"/>
  <c r="BA32" i="39"/>
  <c r="BB32" i="39"/>
  <c r="AX33" i="39"/>
  <c r="AY33" i="39"/>
  <c r="AZ33" i="39" s="1"/>
  <c r="BA33" i="39"/>
  <c r="BB33" i="39"/>
  <c r="AX34" i="39"/>
  <c r="AY34" i="39"/>
  <c r="AZ34" i="39"/>
  <c r="BA34" i="39"/>
  <c r="BB34" i="39"/>
  <c r="AX35" i="39"/>
  <c r="AY35" i="39"/>
  <c r="AZ35" i="39" s="1"/>
  <c r="BA35" i="39"/>
  <c r="BB35" i="39"/>
  <c r="AX36" i="39"/>
  <c r="AZ36" i="39" s="1"/>
  <c r="AY36" i="39"/>
  <c r="BA36" i="39"/>
  <c r="BB36" i="39"/>
  <c r="AX37" i="39"/>
  <c r="AY37" i="39"/>
  <c r="AZ37" i="39" s="1"/>
  <c r="BA37" i="39"/>
  <c r="BB37" i="39"/>
  <c r="AX38" i="39"/>
  <c r="AY38" i="39"/>
  <c r="AZ38" i="39"/>
  <c r="BA38" i="39"/>
  <c r="BB38" i="39"/>
  <c r="AX39" i="39"/>
  <c r="AY39" i="39"/>
  <c r="AZ39" i="39" s="1"/>
  <c r="BA39" i="39"/>
  <c r="BB39" i="39"/>
  <c r="AX40" i="39"/>
  <c r="AZ40" i="39" s="1"/>
  <c r="AY40" i="39"/>
  <c r="BA40" i="39"/>
  <c r="BB40" i="39"/>
  <c r="AX41" i="39"/>
  <c r="AY41" i="39"/>
  <c r="AZ41" i="39" s="1"/>
  <c r="BA41" i="39"/>
  <c r="BB41" i="39"/>
  <c r="AX42" i="39"/>
  <c r="AY42" i="39"/>
  <c r="AZ42" i="39"/>
  <c r="BA42" i="39"/>
  <c r="BB42" i="39"/>
  <c r="AX43" i="39"/>
  <c r="AY43" i="39"/>
  <c r="AZ43" i="39" s="1"/>
  <c r="BA43" i="39"/>
  <c r="BB43" i="39"/>
  <c r="AX44" i="39"/>
  <c r="AZ44" i="39" s="1"/>
  <c r="AY44" i="39"/>
  <c r="BA44" i="39"/>
  <c r="BB44" i="39"/>
  <c r="AX45" i="39"/>
  <c r="AY45" i="39"/>
  <c r="AZ45" i="39" s="1"/>
  <c r="BA45" i="39"/>
  <c r="BB45" i="39"/>
  <c r="AX46" i="39"/>
  <c r="AY46" i="39"/>
  <c r="AZ46" i="39"/>
  <c r="BA46" i="39"/>
  <c r="BB46" i="39"/>
  <c r="AX47" i="39"/>
  <c r="AY47" i="39"/>
  <c r="AZ47" i="39" s="1"/>
  <c r="BA47" i="39"/>
  <c r="BB47" i="39"/>
  <c r="AX48" i="39"/>
  <c r="AZ48" i="39" s="1"/>
  <c r="AY48" i="39"/>
  <c r="BA48" i="39"/>
  <c r="BB48" i="39"/>
  <c r="AX49" i="39"/>
  <c r="AY49" i="39"/>
  <c r="AZ49" i="39" s="1"/>
  <c r="BA49" i="39"/>
  <c r="BB49" i="39"/>
  <c r="AX50" i="39"/>
  <c r="AY50" i="39"/>
  <c r="AZ50" i="39"/>
  <c r="BA50" i="39"/>
  <c r="BB50" i="39"/>
  <c r="AX51" i="39"/>
  <c r="AY51" i="39"/>
  <c r="AZ51" i="39" s="1"/>
  <c r="BA51" i="39"/>
  <c r="BB51" i="39"/>
  <c r="AX52" i="39"/>
  <c r="AZ52" i="39" s="1"/>
  <c r="AY52" i="39"/>
  <c r="BA52" i="39"/>
  <c r="BB52" i="39"/>
  <c r="AX53" i="39"/>
  <c r="AY53" i="39"/>
  <c r="AZ53" i="39" s="1"/>
  <c r="BA53" i="39"/>
  <c r="BB53" i="39"/>
  <c r="AX54" i="39"/>
  <c r="AY54" i="39"/>
  <c r="AZ54" i="39"/>
  <c r="BA54" i="39"/>
  <c r="BB54" i="39"/>
  <c r="AX55" i="39"/>
  <c r="AY55" i="39"/>
  <c r="AZ55" i="39" s="1"/>
  <c r="BA55" i="39"/>
  <c r="BB55" i="39"/>
  <c r="AX56" i="39"/>
  <c r="AZ56" i="39" s="1"/>
  <c r="AY56" i="39"/>
  <c r="BA56" i="39"/>
  <c r="BB56" i="39"/>
  <c r="AX57" i="39"/>
  <c r="AY57" i="39"/>
  <c r="AZ57" i="39" s="1"/>
  <c r="BA57" i="39"/>
  <c r="BB57" i="39"/>
  <c r="AX58" i="39"/>
  <c r="AY58" i="39"/>
  <c r="AZ58" i="39"/>
  <c r="BA58" i="39"/>
  <c r="BB58" i="39"/>
  <c r="AX59" i="39"/>
  <c r="AY59" i="39"/>
  <c r="AZ59" i="39" s="1"/>
  <c r="BA59" i="39"/>
  <c r="BB59" i="39"/>
  <c r="AX60" i="39"/>
  <c r="AZ60" i="39" s="1"/>
  <c r="AY60" i="39"/>
  <c r="BA60" i="39"/>
  <c r="BB60" i="39"/>
  <c r="AX61" i="39"/>
  <c r="AY61" i="39"/>
  <c r="AZ61" i="39" s="1"/>
  <c r="BA61" i="39"/>
  <c r="BB61" i="39"/>
  <c r="AX62" i="39"/>
  <c r="AY62" i="39"/>
  <c r="AZ62" i="39"/>
  <c r="BA62" i="39"/>
  <c r="BB62" i="39"/>
  <c r="AX63" i="39"/>
  <c r="AY63" i="39"/>
  <c r="AZ63" i="39" s="1"/>
  <c r="BA63" i="39"/>
  <c r="BB63" i="39"/>
  <c r="AX64" i="39"/>
  <c r="AZ64" i="39" s="1"/>
  <c r="AY64" i="39"/>
  <c r="BA64" i="39"/>
  <c r="BB64" i="39"/>
  <c r="AX65" i="39"/>
  <c r="AY65" i="39"/>
  <c r="AZ65" i="39" s="1"/>
  <c r="BA65" i="39"/>
  <c r="BB65" i="39"/>
  <c r="AX66" i="39"/>
  <c r="AY66" i="39"/>
  <c r="AZ66" i="39"/>
  <c r="BA66" i="39"/>
  <c r="BB66" i="39"/>
  <c r="AX67" i="39"/>
  <c r="AY67" i="39"/>
  <c r="AZ67" i="39" s="1"/>
  <c r="BA67" i="39"/>
  <c r="BB67" i="39"/>
  <c r="AX68" i="39"/>
  <c r="AZ68" i="39" s="1"/>
  <c r="AY68" i="39"/>
  <c r="BA68" i="39"/>
  <c r="BB68" i="39"/>
  <c r="AX69" i="39"/>
  <c r="AY69" i="39"/>
  <c r="AZ69" i="39" s="1"/>
  <c r="BA69" i="39"/>
  <c r="BB69" i="39"/>
  <c r="AX70" i="39"/>
  <c r="AY70" i="39"/>
  <c r="AZ70" i="39"/>
  <c r="BA70" i="39"/>
  <c r="BB70" i="39"/>
  <c r="AX71" i="39"/>
  <c r="AY71" i="39"/>
  <c r="AZ71" i="39" s="1"/>
  <c r="BA71" i="39"/>
  <c r="BB71" i="39"/>
  <c r="AX72" i="39"/>
  <c r="AZ72" i="39" s="1"/>
  <c r="AY72" i="39"/>
  <c r="BA72" i="39"/>
  <c r="BB72" i="39"/>
  <c r="AX73" i="39"/>
  <c r="AY73" i="39"/>
  <c r="AZ73" i="39" s="1"/>
  <c r="BA73" i="39"/>
  <c r="BB73" i="39"/>
  <c r="AX74" i="39"/>
  <c r="AY74" i="39"/>
  <c r="AZ74" i="39"/>
  <c r="BA74" i="39"/>
  <c r="BB74" i="39"/>
  <c r="AX75" i="39"/>
  <c r="AY75" i="39"/>
  <c r="AZ75" i="39" s="1"/>
  <c r="BA75" i="39"/>
  <c r="BB75" i="39"/>
  <c r="AX76" i="39"/>
  <c r="AZ76" i="39" s="1"/>
  <c r="AY76" i="39"/>
  <c r="BA76" i="39"/>
  <c r="BB76" i="39"/>
  <c r="AX77" i="39"/>
  <c r="AY77" i="39"/>
  <c r="AZ77" i="39" s="1"/>
  <c r="BA77" i="39"/>
  <c r="BB77" i="39"/>
  <c r="AX78" i="39"/>
  <c r="AY78" i="39"/>
  <c r="AZ78" i="39"/>
  <c r="BA78" i="39"/>
  <c r="BB78" i="39"/>
  <c r="AX79" i="39"/>
  <c r="AY79" i="39"/>
  <c r="AZ79" i="39" s="1"/>
  <c r="BA79" i="39"/>
  <c r="BB79" i="39"/>
  <c r="AX80" i="39"/>
  <c r="AZ80" i="39" s="1"/>
  <c r="AY80" i="39"/>
  <c r="BA80" i="39"/>
  <c r="BB80" i="39"/>
  <c r="AX81" i="39"/>
  <c r="AY81" i="39"/>
  <c r="AZ81" i="39" s="1"/>
  <c r="BA81" i="39"/>
  <c r="BB81" i="39"/>
  <c r="AX82" i="39"/>
  <c r="AY82" i="39"/>
  <c r="AZ82" i="39"/>
  <c r="BA82" i="39"/>
  <c r="BB82" i="39"/>
  <c r="AX83" i="39"/>
  <c r="AY83" i="39"/>
  <c r="AZ83" i="39" s="1"/>
  <c r="BA83" i="39"/>
  <c r="BB83" i="39"/>
  <c r="AX84" i="39"/>
  <c r="AZ84" i="39" s="1"/>
  <c r="AY84" i="39"/>
  <c r="BA84" i="39"/>
  <c r="BB84" i="39"/>
  <c r="AX85" i="39"/>
  <c r="AY85" i="39"/>
  <c r="AZ85" i="39" s="1"/>
  <c r="BA85" i="39"/>
  <c r="BB85" i="39"/>
  <c r="AX86" i="39"/>
  <c r="AY86" i="39"/>
  <c r="AZ86" i="39"/>
  <c r="BA86" i="39"/>
  <c r="BB86" i="39"/>
  <c r="AX87" i="39"/>
  <c r="AY87" i="39"/>
  <c r="AZ87" i="39" s="1"/>
  <c r="BA87" i="39"/>
  <c r="BB87" i="39"/>
  <c r="AX88" i="39"/>
  <c r="AZ88" i="39" s="1"/>
  <c r="AY88" i="39"/>
  <c r="BA88" i="39"/>
  <c r="BB88" i="39"/>
  <c r="AX89" i="39"/>
  <c r="AY89" i="39"/>
  <c r="AZ89" i="39" s="1"/>
  <c r="BA89" i="39"/>
  <c r="BB89" i="39"/>
  <c r="AX90" i="39"/>
  <c r="AY90" i="39"/>
  <c r="AZ90" i="39"/>
  <c r="BA90" i="39"/>
  <c r="BB90" i="39"/>
  <c r="AX91" i="39"/>
  <c r="AY91" i="39"/>
  <c r="AZ91" i="39" s="1"/>
  <c r="BA91" i="39"/>
  <c r="BB91" i="39"/>
  <c r="AX92" i="39"/>
  <c r="AZ92" i="39" s="1"/>
  <c r="AY92" i="39"/>
  <c r="BA92" i="39"/>
  <c r="BB92" i="39"/>
  <c r="AX93" i="39"/>
  <c r="AY93" i="39"/>
  <c r="AZ93" i="39" s="1"/>
  <c r="BA93" i="39"/>
  <c r="BB93" i="39"/>
  <c r="AX94" i="39"/>
  <c r="AY94" i="39"/>
  <c r="AZ94" i="39"/>
  <c r="BA94" i="39"/>
  <c r="BB94" i="39"/>
  <c r="AX95" i="39"/>
  <c r="AY95" i="39"/>
  <c r="AZ95" i="39" s="1"/>
  <c r="BA95" i="39"/>
  <c r="BB95" i="39"/>
  <c r="AX96" i="39"/>
  <c r="AZ96" i="39" s="1"/>
  <c r="AY96" i="39"/>
  <c r="BA96" i="39"/>
  <c r="BB96" i="39"/>
  <c r="AX97" i="39"/>
  <c r="AY97" i="39"/>
  <c r="AZ97" i="39" s="1"/>
  <c r="BA97" i="39"/>
  <c r="BB97" i="39"/>
  <c r="AX98" i="39"/>
  <c r="AY98" i="39"/>
  <c r="AZ98" i="39"/>
  <c r="BA98" i="39"/>
  <c r="BB98" i="39"/>
  <c r="AX99" i="39"/>
  <c r="AY99" i="39"/>
  <c r="AZ99" i="39" s="1"/>
  <c r="BA99" i="39"/>
  <c r="BB99" i="39"/>
  <c r="AX100" i="39"/>
  <c r="AZ100" i="39" s="1"/>
  <c r="AY100" i="39"/>
  <c r="BA100" i="39"/>
  <c r="BB100" i="39"/>
  <c r="AX101" i="39"/>
  <c r="AY101" i="39"/>
  <c r="AZ101" i="39" s="1"/>
  <c r="BA101" i="39"/>
  <c r="BB101" i="39"/>
  <c r="AX102" i="39"/>
  <c r="AY102" i="39"/>
  <c r="AZ102" i="39"/>
  <c r="BA102" i="39"/>
  <c r="BB102" i="39"/>
  <c r="AX103" i="39"/>
  <c r="AY103" i="39"/>
  <c r="AZ103" i="39" s="1"/>
  <c r="BA103" i="39"/>
  <c r="BB103" i="39"/>
  <c r="AX104" i="39"/>
  <c r="AZ104" i="39" s="1"/>
  <c r="AY104" i="39"/>
  <c r="BA104" i="39"/>
  <c r="BB104" i="39"/>
  <c r="AX105" i="39"/>
  <c r="AY105" i="39"/>
  <c r="AZ105" i="39" s="1"/>
  <c r="BA105" i="39"/>
  <c r="BB105" i="39"/>
  <c r="AX106" i="39"/>
  <c r="AY106" i="39"/>
  <c r="AZ106" i="39"/>
  <c r="BA106" i="39"/>
  <c r="BB106" i="39"/>
  <c r="AX107" i="39"/>
  <c r="AY107" i="39"/>
  <c r="AZ107" i="39" s="1"/>
  <c r="BA107" i="39"/>
  <c r="BB107" i="39"/>
  <c r="AX108" i="39"/>
  <c r="AZ108" i="39" s="1"/>
  <c r="AY108" i="39"/>
  <c r="BA108" i="39"/>
  <c r="BB108" i="39"/>
  <c r="AX109" i="39"/>
  <c r="AY109" i="39"/>
  <c r="AZ109" i="39" s="1"/>
  <c r="BA109" i="39"/>
  <c r="BB109" i="39"/>
  <c r="AX110" i="39"/>
  <c r="AY110" i="39"/>
  <c r="AZ110" i="39"/>
  <c r="BA110" i="39"/>
  <c r="BB110" i="39"/>
  <c r="AX111" i="39"/>
  <c r="AY111" i="39"/>
  <c r="AZ111" i="39" s="1"/>
  <c r="BA111" i="39"/>
  <c r="BB111" i="39"/>
  <c r="AX112" i="39"/>
  <c r="AZ112" i="39" s="1"/>
  <c r="AY112" i="39"/>
  <c r="BA112" i="39"/>
  <c r="BB112" i="39"/>
  <c r="AX113" i="39"/>
  <c r="AY113" i="39"/>
  <c r="AZ113" i="39" s="1"/>
  <c r="BA113" i="39"/>
  <c r="BB113" i="39"/>
  <c r="AX114" i="39"/>
  <c r="AY114" i="39"/>
  <c r="AZ114" i="39"/>
  <c r="BA114" i="39"/>
  <c r="BB114" i="39"/>
  <c r="AX115" i="39"/>
  <c r="AY115" i="39"/>
  <c r="AZ115" i="39" s="1"/>
  <c r="BA115" i="39"/>
  <c r="BB115" i="39"/>
  <c r="AX116" i="39"/>
  <c r="AZ116" i="39" s="1"/>
  <c r="AY116" i="39"/>
  <c r="BA116" i="39"/>
  <c r="BB116" i="39"/>
  <c r="AX117" i="39"/>
  <c r="AY117" i="39"/>
  <c r="AZ117" i="39" s="1"/>
  <c r="BA117" i="39"/>
  <c r="BB117" i="39"/>
  <c r="AX118" i="39"/>
  <c r="AY118" i="39"/>
  <c r="AZ118" i="39"/>
  <c r="BA118" i="39"/>
  <c r="BB118" i="39"/>
  <c r="AX119" i="39"/>
  <c r="AY119" i="39"/>
  <c r="AZ119" i="39" s="1"/>
  <c r="BA119" i="39"/>
  <c r="BB119" i="39"/>
  <c r="AX120" i="39"/>
  <c r="AZ120" i="39" s="1"/>
  <c r="AY120" i="39"/>
  <c r="BA120" i="39"/>
  <c r="BB120" i="39"/>
  <c r="AX121" i="39"/>
  <c r="AY121" i="39"/>
  <c r="AZ121" i="39" s="1"/>
  <c r="BA121" i="39"/>
  <c r="BB121" i="39"/>
  <c r="AX122" i="39"/>
  <c r="AY122" i="39"/>
  <c r="AZ122" i="39"/>
  <c r="BA122" i="39"/>
  <c r="BB122" i="39"/>
  <c r="AX123" i="39"/>
  <c r="AY123" i="39"/>
  <c r="AZ123" i="39" s="1"/>
  <c r="BA123" i="39"/>
  <c r="BB123" i="39"/>
  <c r="AX124" i="39"/>
  <c r="AZ124" i="39" s="1"/>
  <c r="AY124" i="39"/>
  <c r="BA124" i="39"/>
  <c r="BB124" i="39"/>
  <c r="AX125" i="39"/>
  <c r="AY125" i="39"/>
  <c r="AZ125" i="39" s="1"/>
  <c r="BA125" i="39"/>
  <c r="BB125" i="39"/>
  <c r="AX126" i="39"/>
  <c r="AY126" i="39"/>
  <c r="AZ126" i="39"/>
  <c r="BA126" i="39"/>
  <c r="BB126" i="39"/>
  <c r="AX127" i="39"/>
  <c r="AY127" i="39"/>
  <c r="AZ127" i="39" s="1"/>
  <c r="BA127" i="39"/>
  <c r="BB127" i="39"/>
  <c r="AX128" i="39"/>
  <c r="AZ128" i="39" s="1"/>
  <c r="AY128" i="39"/>
  <c r="BA128" i="39"/>
  <c r="BB128" i="39"/>
  <c r="AX129" i="39"/>
  <c r="AY129" i="39"/>
  <c r="AZ129" i="39" s="1"/>
  <c r="BA129" i="39"/>
  <c r="BB129" i="39"/>
  <c r="AX130" i="39"/>
  <c r="AY130" i="39"/>
  <c r="AZ130" i="39"/>
  <c r="BA130" i="39"/>
  <c r="BB130" i="39"/>
  <c r="AX131" i="39"/>
  <c r="AY131" i="39"/>
  <c r="AZ131" i="39" s="1"/>
  <c r="BA131" i="39"/>
  <c r="BB131" i="39"/>
  <c r="AX132" i="39"/>
  <c r="AZ132" i="39" s="1"/>
  <c r="AY132" i="39"/>
  <c r="BA132" i="39"/>
  <c r="BB132" i="39"/>
  <c r="AX133" i="39"/>
  <c r="AY133" i="39"/>
  <c r="AZ133" i="39" s="1"/>
  <c r="BA133" i="39"/>
  <c r="BB133" i="39"/>
  <c r="AX134" i="39"/>
  <c r="AY134" i="39"/>
  <c r="AZ134" i="39"/>
  <c r="BA134" i="39"/>
  <c r="BB134" i="39"/>
  <c r="AX135" i="39"/>
  <c r="AY135" i="39"/>
  <c r="AZ135" i="39" s="1"/>
  <c r="BA135" i="39"/>
  <c r="BB135" i="39"/>
  <c r="AX136" i="39"/>
  <c r="AZ136" i="39" s="1"/>
  <c r="AY136" i="39"/>
  <c r="BA136" i="39"/>
  <c r="BB136" i="39"/>
  <c r="AX137" i="39"/>
  <c r="AY137" i="39"/>
  <c r="AZ137" i="39" s="1"/>
  <c r="BA137" i="39"/>
  <c r="BB137" i="39"/>
  <c r="AX138" i="39"/>
  <c r="AY138" i="39"/>
  <c r="AZ138" i="39"/>
  <c r="BA138" i="39"/>
  <c r="BB138" i="39"/>
  <c r="AX139" i="39"/>
  <c r="AY139" i="39"/>
  <c r="AZ139" i="39" s="1"/>
  <c r="BA139" i="39"/>
  <c r="BB139" i="39"/>
  <c r="AX140" i="39"/>
  <c r="AZ140" i="39" s="1"/>
  <c r="AY140" i="39"/>
  <c r="BA140" i="39"/>
  <c r="BB140" i="39"/>
  <c r="AX141" i="39"/>
  <c r="AY141" i="39"/>
  <c r="AZ141" i="39" s="1"/>
  <c r="BA141" i="39"/>
  <c r="BB141" i="39"/>
  <c r="AX142" i="39"/>
  <c r="AY142" i="39"/>
  <c r="AZ142" i="39"/>
  <c r="BA142" i="39"/>
  <c r="BB142" i="39"/>
  <c r="AX143" i="39"/>
  <c r="AY143" i="39"/>
  <c r="AZ143" i="39" s="1"/>
  <c r="BA143" i="39"/>
  <c r="BB143" i="39"/>
  <c r="AX144" i="39"/>
  <c r="AZ144" i="39" s="1"/>
  <c r="AY144" i="39"/>
  <c r="BA144" i="39"/>
  <c r="BB144" i="39"/>
  <c r="AX145" i="39"/>
  <c r="AY145" i="39"/>
  <c r="AZ145" i="39" s="1"/>
  <c r="BA145" i="39"/>
  <c r="BB145" i="39"/>
  <c r="AX146" i="39"/>
  <c r="AY146" i="39"/>
  <c r="AZ146" i="39"/>
  <c r="BA146" i="39"/>
  <c r="BB146" i="39"/>
  <c r="AX147" i="39"/>
  <c r="AY147" i="39"/>
  <c r="AZ147" i="39" s="1"/>
  <c r="BA147" i="39"/>
  <c r="BB147" i="39"/>
  <c r="AX148" i="39"/>
  <c r="AZ148" i="39" s="1"/>
  <c r="AY148" i="39"/>
  <c r="BA148" i="39"/>
  <c r="BB148" i="39"/>
  <c r="AX149" i="39"/>
  <c r="AY149" i="39"/>
  <c r="AZ149" i="39" s="1"/>
  <c r="BA149" i="39"/>
  <c r="BB149" i="39"/>
  <c r="AX150" i="39"/>
  <c r="AY150" i="39"/>
  <c r="AZ150" i="39"/>
  <c r="BA150" i="39"/>
  <c r="BB150" i="39"/>
  <c r="AX151" i="39"/>
  <c r="AY151" i="39"/>
  <c r="AZ151" i="39" s="1"/>
  <c r="BA151" i="39"/>
  <c r="BB151" i="39"/>
  <c r="AX152" i="39"/>
  <c r="AZ152" i="39" s="1"/>
  <c r="AY152" i="39"/>
  <c r="BA152" i="39"/>
  <c r="BB152" i="39"/>
  <c r="AX153" i="39"/>
  <c r="AY153" i="39"/>
  <c r="AZ153" i="39" s="1"/>
  <c r="BA153" i="39"/>
  <c r="BB153" i="39"/>
  <c r="AX154" i="39"/>
  <c r="AY154" i="39"/>
  <c r="AZ154" i="39"/>
  <c r="BA154" i="39"/>
  <c r="BB154" i="39"/>
  <c r="AX155" i="39"/>
  <c r="AY155" i="39"/>
  <c r="AZ155" i="39" s="1"/>
  <c r="BA155" i="39"/>
  <c r="BB155" i="39"/>
  <c r="AX156" i="39"/>
  <c r="AZ156" i="39" s="1"/>
  <c r="AY156" i="39"/>
  <c r="BA156" i="39"/>
  <c r="BB156" i="39"/>
  <c r="AX157" i="39"/>
  <c r="AY157" i="39"/>
  <c r="AZ157" i="39" s="1"/>
  <c r="BA157" i="39"/>
  <c r="BB157" i="39"/>
  <c r="AX158" i="39"/>
  <c r="AY158" i="39"/>
  <c r="AZ158" i="39"/>
  <c r="BA158" i="39"/>
  <c r="BB158" i="39"/>
  <c r="AX159" i="39"/>
  <c r="AY159" i="39"/>
  <c r="AZ159" i="39" s="1"/>
  <c r="BA159" i="39"/>
  <c r="BB159" i="39"/>
  <c r="AX160" i="39"/>
  <c r="AZ160" i="39" s="1"/>
  <c r="AY160" i="39"/>
  <c r="BA160" i="39"/>
  <c r="BB160" i="39"/>
  <c r="AX161" i="39"/>
  <c r="AY161" i="39"/>
  <c r="AZ161" i="39" s="1"/>
  <c r="BA161" i="39"/>
  <c r="BB161" i="39"/>
  <c r="AX162" i="39"/>
  <c r="AY162" i="39"/>
  <c r="AZ162" i="39"/>
  <c r="BA162" i="39"/>
  <c r="BB162" i="39"/>
  <c r="AX163" i="39"/>
  <c r="AY163" i="39"/>
  <c r="AZ163" i="39" s="1"/>
  <c r="BA163" i="39"/>
  <c r="BB163" i="39"/>
  <c r="AX164" i="39"/>
  <c r="AZ164" i="39" s="1"/>
  <c r="AY164" i="39"/>
  <c r="BA164" i="39"/>
  <c r="BB164" i="39"/>
  <c r="AX165" i="39"/>
  <c r="AY165" i="39"/>
  <c r="AZ165" i="39" s="1"/>
  <c r="BA165" i="39"/>
  <c r="BB165" i="39"/>
  <c r="AX166" i="39"/>
  <c r="AY166" i="39"/>
  <c r="AZ166" i="39"/>
  <c r="BA166" i="39"/>
  <c r="BB166" i="39"/>
  <c r="AX167" i="39"/>
  <c r="AY167" i="39"/>
  <c r="AZ167" i="39" s="1"/>
  <c r="BA167" i="39"/>
  <c r="BB167" i="39"/>
  <c r="AX168" i="39"/>
  <c r="AZ168" i="39" s="1"/>
  <c r="AY168" i="39"/>
  <c r="BA168" i="39"/>
  <c r="BB168" i="39"/>
  <c r="AX169" i="39"/>
  <c r="AY169" i="39"/>
  <c r="AZ169" i="39" s="1"/>
  <c r="BA169" i="39"/>
  <c r="BB169" i="39"/>
  <c r="AX170" i="39"/>
  <c r="AY170" i="39"/>
  <c r="AZ170" i="39"/>
  <c r="BA170" i="39"/>
  <c r="BB170" i="39"/>
  <c r="AX171" i="39"/>
  <c r="AY171" i="39"/>
  <c r="AZ171" i="39" s="1"/>
  <c r="BA171" i="39"/>
  <c r="BB171" i="39"/>
  <c r="AX172" i="39"/>
  <c r="AZ172" i="39" s="1"/>
  <c r="AY172" i="39"/>
  <c r="BA172" i="39"/>
  <c r="BB172" i="39"/>
  <c r="AX173" i="39"/>
  <c r="AY173" i="39"/>
  <c r="AZ173" i="39" s="1"/>
  <c r="BA173" i="39"/>
  <c r="BB173" i="39"/>
  <c r="AX174" i="39"/>
  <c r="AY174" i="39"/>
  <c r="AZ174" i="39"/>
  <c r="BA174" i="39"/>
  <c r="BB174" i="39"/>
  <c r="AX175" i="39"/>
  <c r="AY175" i="39"/>
  <c r="AZ175" i="39" s="1"/>
  <c r="BA175" i="39"/>
  <c r="BB175" i="39"/>
  <c r="AX176" i="39"/>
  <c r="AZ176" i="39" s="1"/>
  <c r="AY176" i="39"/>
  <c r="BA176" i="39"/>
  <c r="BB176" i="39"/>
  <c r="AX177" i="39"/>
  <c r="AY177" i="39"/>
  <c r="AZ177" i="39" s="1"/>
  <c r="BA177" i="39"/>
  <c r="BB177" i="39"/>
  <c r="AX178" i="39"/>
  <c r="AY178" i="39"/>
  <c r="AZ178" i="39"/>
  <c r="BA178" i="39"/>
  <c r="BB178" i="39"/>
  <c r="AX179" i="39"/>
  <c r="AY179" i="39"/>
  <c r="AZ179" i="39" s="1"/>
  <c r="BA179" i="39"/>
  <c r="BB179" i="39"/>
  <c r="AX180" i="39"/>
  <c r="AZ180" i="39" s="1"/>
  <c r="AY180" i="39"/>
  <c r="BA180" i="39"/>
  <c r="BB180" i="39"/>
  <c r="AX181" i="39"/>
  <c r="AY181" i="39"/>
  <c r="AZ181" i="39" s="1"/>
  <c r="BA181" i="39"/>
  <c r="BB181" i="39"/>
  <c r="AX182" i="39"/>
  <c r="AY182" i="39"/>
  <c r="AZ182" i="39"/>
  <c r="BA182" i="39"/>
  <c r="BB182" i="39"/>
  <c r="AX183" i="39"/>
  <c r="AY183" i="39"/>
  <c r="AZ183" i="39" s="1"/>
  <c r="BA183" i="39"/>
  <c r="BB183" i="39"/>
  <c r="AX184" i="39"/>
  <c r="AZ184" i="39" s="1"/>
  <c r="AY184" i="39"/>
  <c r="BA184" i="39"/>
  <c r="BB184" i="39"/>
  <c r="AX185" i="39"/>
  <c r="AY185" i="39"/>
  <c r="AZ185" i="39" s="1"/>
  <c r="BA185" i="39"/>
  <c r="BB185" i="39"/>
  <c r="AX186" i="39"/>
  <c r="AY186" i="39"/>
  <c r="AZ186" i="39"/>
  <c r="BA186" i="39"/>
  <c r="BB186" i="39"/>
  <c r="AX187" i="39"/>
  <c r="AY187" i="39"/>
  <c r="AZ187" i="39" s="1"/>
  <c r="BA187" i="39"/>
  <c r="BB187" i="39"/>
  <c r="AX188" i="39"/>
  <c r="AY188" i="39"/>
  <c r="AZ188" i="39"/>
  <c r="BA188" i="39"/>
  <c r="BB188" i="39"/>
  <c r="AX189" i="39"/>
  <c r="AY189" i="39"/>
  <c r="AZ189" i="39" s="1"/>
  <c r="BA189" i="39"/>
  <c r="BB189" i="39"/>
  <c r="AX190" i="39"/>
  <c r="AZ190" i="39" s="1"/>
  <c r="AY190" i="39"/>
  <c r="BA190" i="39"/>
  <c r="BB190" i="39"/>
  <c r="AX191" i="39"/>
  <c r="AY191" i="39"/>
  <c r="AZ191" i="39" s="1"/>
  <c r="BA191" i="39"/>
  <c r="BB191" i="39"/>
  <c r="AX192" i="39"/>
  <c r="AZ192" i="39" s="1"/>
  <c r="AY192" i="39"/>
  <c r="BA192" i="39"/>
  <c r="BB192" i="39"/>
  <c r="AX193" i="39"/>
  <c r="AY193" i="39"/>
  <c r="AZ193" i="39" s="1"/>
  <c r="BA193" i="39"/>
  <c r="BB193" i="39"/>
  <c r="AX194" i="39"/>
  <c r="AY194" i="39"/>
  <c r="AZ194" i="39"/>
  <c r="BA194" i="39"/>
  <c r="BB194" i="39"/>
  <c r="AX195" i="39"/>
  <c r="AY195" i="39"/>
  <c r="AZ195" i="39" s="1"/>
  <c r="BA195" i="39"/>
  <c r="BB195" i="39"/>
  <c r="AX196" i="39"/>
  <c r="AY196" i="39"/>
  <c r="AZ196" i="39"/>
  <c r="BA196" i="39"/>
  <c r="BB196" i="39"/>
  <c r="AX197" i="39"/>
  <c r="AY197" i="39"/>
  <c r="AZ197" i="39" s="1"/>
  <c r="BA197" i="39"/>
  <c r="BB197" i="39"/>
  <c r="AX198" i="39"/>
  <c r="AZ198" i="39" s="1"/>
  <c r="AY198" i="39"/>
  <c r="BA198" i="39"/>
  <c r="BB198" i="39"/>
  <c r="AX199" i="39"/>
  <c r="AY199" i="39"/>
  <c r="AZ199" i="39" s="1"/>
  <c r="BA199" i="39"/>
  <c r="BB199" i="39"/>
  <c r="AX200" i="39"/>
  <c r="AZ200" i="39" s="1"/>
  <c r="AY200" i="39"/>
  <c r="BA200" i="39"/>
  <c r="BB200" i="39"/>
  <c r="AX201" i="39"/>
  <c r="AY201" i="39"/>
  <c r="AZ201" i="39" s="1"/>
  <c r="BA201" i="39"/>
  <c r="BB201" i="39"/>
  <c r="AX202" i="39"/>
  <c r="AY202" i="39"/>
  <c r="AZ202" i="39"/>
  <c r="BA202" i="39"/>
  <c r="BB202" i="39"/>
  <c r="AX203" i="39"/>
  <c r="AY203" i="39"/>
  <c r="AZ203" i="39" s="1"/>
  <c r="BA203" i="39"/>
  <c r="BB203" i="39"/>
  <c r="AX204" i="39"/>
  <c r="AY204" i="39"/>
  <c r="AZ204" i="39"/>
  <c r="BA204" i="39"/>
  <c r="BB204" i="39"/>
  <c r="AX205" i="39"/>
  <c r="AY205" i="39"/>
  <c r="AZ205" i="39" s="1"/>
  <c r="BA205" i="39"/>
  <c r="BB205" i="39"/>
  <c r="AX206" i="39"/>
  <c r="AZ206" i="39" s="1"/>
  <c r="AY206" i="39"/>
  <c r="BA206" i="39"/>
  <c r="BB206" i="39"/>
  <c r="AX207" i="39"/>
  <c r="AY207" i="39"/>
  <c r="AZ207" i="39" s="1"/>
  <c r="BA207" i="39"/>
  <c r="BB207" i="39"/>
  <c r="AX208" i="39"/>
  <c r="AZ208" i="39" s="1"/>
  <c r="AY208" i="39"/>
  <c r="BA208" i="39"/>
  <c r="BB208" i="39"/>
  <c r="AX209" i="39"/>
  <c r="AY209" i="39"/>
  <c r="AZ209" i="39" s="1"/>
  <c r="BA209" i="39"/>
  <c r="BB209" i="39"/>
  <c r="AX210" i="39"/>
  <c r="AY210" i="39"/>
  <c r="AZ210" i="39"/>
  <c r="BA210" i="39"/>
  <c r="BB210" i="39"/>
  <c r="AX211" i="39"/>
  <c r="AY211" i="39"/>
  <c r="AZ211" i="39" s="1"/>
  <c r="BA211" i="39"/>
  <c r="BB211" i="39"/>
  <c r="AX212" i="39"/>
  <c r="AY212" i="39"/>
  <c r="AZ212" i="39"/>
  <c r="BA212" i="39"/>
  <c r="BB212" i="39"/>
  <c r="AX213" i="39"/>
  <c r="AY213" i="39"/>
  <c r="AZ213" i="39" s="1"/>
  <c r="BA213" i="39"/>
  <c r="BB213" i="39"/>
  <c r="AX214" i="39"/>
  <c r="AZ214" i="39" s="1"/>
  <c r="AY214" i="39"/>
  <c r="BA214" i="39"/>
  <c r="BB214" i="39"/>
  <c r="AX215" i="39"/>
  <c r="AY215" i="39"/>
  <c r="AZ215" i="39" s="1"/>
  <c r="BA215" i="39"/>
  <c r="BB215" i="39"/>
  <c r="AX216" i="39"/>
  <c r="AZ216" i="39" s="1"/>
  <c r="AY216" i="39"/>
  <c r="BA216" i="39"/>
  <c r="BB216" i="39"/>
  <c r="AX217" i="39"/>
  <c r="AY217" i="39"/>
  <c r="AZ217" i="39" s="1"/>
  <c r="BA217" i="39"/>
  <c r="BB217" i="39"/>
  <c r="AX218" i="39"/>
  <c r="AY218" i="39"/>
  <c r="AZ218" i="39"/>
  <c r="BA218" i="39"/>
  <c r="BB218" i="39"/>
  <c r="AX219" i="39"/>
  <c r="AY219" i="39"/>
  <c r="AZ219" i="39" s="1"/>
  <c r="BA219" i="39"/>
  <c r="BB219" i="39"/>
  <c r="AX220" i="39"/>
  <c r="AY220" i="39"/>
  <c r="AZ220" i="39"/>
  <c r="BA220" i="39"/>
  <c r="BB220" i="39"/>
  <c r="AX221" i="39"/>
  <c r="AY221" i="39"/>
  <c r="AZ221" i="39" s="1"/>
  <c r="BA221" i="39"/>
  <c r="BB221" i="39"/>
  <c r="AX222" i="39"/>
  <c r="AZ222" i="39" s="1"/>
  <c r="AY222" i="39"/>
  <c r="BA222" i="39"/>
  <c r="BB222" i="39"/>
  <c r="AX223" i="39"/>
  <c r="AY223" i="39"/>
  <c r="AZ223" i="39" s="1"/>
  <c r="BA223" i="39"/>
  <c r="BB223" i="39"/>
  <c r="AX224" i="39"/>
  <c r="AZ224" i="39" s="1"/>
  <c r="AY224" i="39"/>
  <c r="BA224" i="39"/>
  <c r="BB224" i="39"/>
  <c r="AX225" i="39"/>
  <c r="AY225" i="39"/>
  <c r="AZ225" i="39" s="1"/>
  <c r="BA225" i="39"/>
  <c r="BB225" i="39"/>
  <c r="AX226" i="39"/>
  <c r="AY226" i="39"/>
  <c r="AZ226" i="39"/>
  <c r="BA226" i="39"/>
  <c r="BB226" i="39"/>
  <c r="AX227" i="39"/>
  <c r="AY227" i="39"/>
  <c r="AZ227" i="39" s="1"/>
  <c r="BA227" i="39"/>
  <c r="BB227" i="39"/>
  <c r="AX228" i="39"/>
  <c r="AY228" i="39"/>
  <c r="AZ228" i="39"/>
  <c r="BA228" i="39"/>
  <c r="BB228" i="39"/>
  <c r="AX229" i="39"/>
  <c r="AY229" i="39"/>
  <c r="AZ229" i="39" s="1"/>
  <c r="BA229" i="39"/>
  <c r="BB229" i="39"/>
  <c r="AX230" i="39"/>
  <c r="AZ230" i="39" s="1"/>
  <c r="AY230" i="39"/>
  <c r="BA230" i="39"/>
  <c r="BB230" i="39"/>
  <c r="AX231" i="39"/>
  <c r="AY231" i="39"/>
  <c r="AZ231" i="39" s="1"/>
  <c r="BA231" i="39"/>
  <c r="BB231" i="39"/>
  <c r="AX232" i="39"/>
  <c r="AZ232" i="39" s="1"/>
  <c r="AY232" i="39"/>
  <c r="BA232" i="39"/>
  <c r="BB232" i="39"/>
  <c r="AX233" i="39"/>
  <c r="AY233" i="39"/>
  <c r="AZ233" i="39" s="1"/>
  <c r="BA233" i="39"/>
  <c r="BB233" i="39"/>
  <c r="AX234" i="39"/>
  <c r="AY234" i="39"/>
  <c r="AZ234" i="39"/>
  <c r="BA234" i="39"/>
  <c r="BB234" i="39"/>
  <c r="AX235" i="39"/>
  <c r="AY235" i="39"/>
  <c r="AZ235" i="39" s="1"/>
  <c r="BA235" i="39"/>
  <c r="BB235" i="39"/>
  <c r="AX236" i="39"/>
  <c r="AY236" i="39"/>
  <c r="AZ236" i="39"/>
  <c r="BA236" i="39"/>
  <c r="BB236" i="39"/>
  <c r="AX237" i="39"/>
  <c r="AY237" i="39"/>
  <c r="AZ237" i="39" s="1"/>
  <c r="BA237" i="39"/>
  <c r="BB237" i="39"/>
  <c r="AX238" i="39"/>
  <c r="AZ238" i="39" s="1"/>
  <c r="AY238" i="39"/>
  <c r="BA238" i="39"/>
  <c r="BB238" i="39"/>
  <c r="AX239" i="39"/>
  <c r="AY239" i="39"/>
  <c r="AZ239" i="39" s="1"/>
  <c r="BA239" i="39"/>
  <c r="BB239" i="39"/>
  <c r="AX240" i="39"/>
  <c r="AZ240" i="39" s="1"/>
  <c r="AY240" i="39"/>
  <c r="BA240" i="39"/>
  <c r="BB240" i="39"/>
  <c r="AX241" i="39"/>
  <c r="AY241" i="39"/>
  <c r="AZ241" i="39" s="1"/>
  <c r="BA241" i="39"/>
  <c r="BB241" i="39"/>
  <c r="AX242" i="39"/>
  <c r="AY242" i="39"/>
  <c r="AZ242" i="39"/>
  <c r="BA242" i="39"/>
  <c r="BB242" i="39"/>
  <c r="AX243" i="39"/>
  <c r="AY243" i="39"/>
  <c r="AZ243" i="39" s="1"/>
  <c r="BA243" i="39"/>
  <c r="BB243" i="39"/>
  <c r="AX244" i="39"/>
  <c r="AY244" i="39"/>
  <c r="AZ244" i="39"/>
  <c r="BA244" i="39"/>
  <c r="BB244" i="39"/>
  <c r="AX245" i="39"/>
  <c r="AY245" i="39"/>
  <c r="AZ245" i="39" s="1"/>
  <c r="BA245" i="39"/>
  <c r="BB245" i="39"/>
  <c r="AX246" i="39"/>
  <c r="AZ246" i="39" s="1"/>
  <c r="AY246" i="39"/>
  <c r="BA246" i="39"/>
  <c r="BB246" i="39"/>
  <c r="AX247" i="39"/>
  <c r="AY247" i="39"/>
  <c r="AZ247" i="39" s="1"/>
  <c r="BA247" i="39"/>
  <c r="BB247" i="39"/>
  <c r="AX248" i="39"/>
  <c r="AZ248" i="39" s="1"/>
  <c r="AY248" i="39"/>
  <c r="BA248" i="39"/>
  <c r="BB248" i="39"/>
  <c r="AX249" i="39"/>
  <c r="AY249" i="39"/>
  <c r="AZ249" i="39" s="1"/>
  <c r="BA249" i="39"/>
  <c r="BB249" i="39"/>
  <c r="AX250" i="39"/>
  <c r="AY250" i="39"/>
  <c r="AZ250" i="39"/>
  <c r="BA250" i="39"/>
  <c r="BB250" i="39"/>
  <c r="AX251" i="39"/>
  <c r="AY251" i="39"/>
  <c r="AZ251" i="39" s="1"/>
  <c r="BA251" i="39"/>
  <c r="BB251" i="39"/>
  <c r="AX252" i="39"/>
  <c r="AY252" i="39"/>
  <c r="AZ252" i="39"/>
  <c r="BA252" i="39"/>
  <c r="BB252" i="39"/>
  <c r="AX253" i="39"/>
  <c r="AY253" i="39"/>
  <c r="AZ253" i="39" s="1"/>
  <c r="BA253" i="39"/>
  <c r="BB253" i="39"/>
  <c r="AX254" i="39"/>
  <c r="AZ254" i="39" s="1"/>
  <c r="AY254" i="39"/>
  <c r="BA254" i="39"/>
  <c r="BB254" i="39"/>
  <c r="AX255" i="39"/>
  <c r="AY255" i="39"/>
  <c r="AZ255" i="39" s="1"/>
  <c r="BA255" i="39"/>
  <c r="BB255" i="39"/>
  <c r="AX256" i="39"/>
  <c r="AZ256" i="39" s="1"/>
  <c r="AY256" i="39"/>
  <c r="BA256" i="39"/>
  <c r="BB256" i="39"/>
  <c r="AX257" i="39"/>
  <c r="AY257" i="39"/>
  <c r="AZ257" i="39" s="1"/>
  <c r="BA257" i="39"/>
  <c r="BB257" i="39"/>
  <c r="AX258" i="39"/>
  <c r="AY258" i="39"/>
  <c r="AZ258" i="39"/>
  <c r="BA258" i="39"/>
  <c r="BB258" i="39"/>
  <c r="AX259" i="39"/>
  <c r="AY259" i="39"/>
  <c r="AZ259" i="39" s="1"/>
  <c r="BA259" i="39"/>
  <c r="BB259" i="39"/>
  <c r="AX260" i="39"/>
  <c r="AY260" i="39"/>
  <c r="AZ260" i="39"/>
  <c r="BA260" i="39"/>
  <c r="BB260" i="39"/>
  <c r="AX261" i="39"/>
  <c r="AY261" i="39"/>
  <c r="AZ261" i="39" s="1"/>
  <c r="BA261" i="39"/>
  <c r="BB261" i="39"/>
  <c r="AX262" i="39"/>
  <c r="AZ262" i="39" s="1"/>
  <c r="AY262" i="39"/>
  <c r="BA262" i="39"/>
  <c r="BB262" i="39"/>
  <c r="AX263" i="39"/>
  <c r="AY263" i="39"/>
  <c r="AZ263" i="39" s="1"/>
  <c r="BA263" i="39"/>
  <c r="BB263" i="39"/>
  <c r="AX264" i="39"/>
  <c r="AZ264" i="39" s="1"/>
  <c r="AY264" i="39"/>
  <c r="BA264" i="39"/>
  <c r="BB264" i="39"/>
  <c r="AX265" i="39"/>
  <c r="AY265" i="39"/>
  <c r="AZ265" i="39" s="1"/>
  <c r="BA265" i="39"/>
  <c r="BB265" i="39"/>
  <c r="AX266" i="39"/>
  <c r="AY266" i="39"/>
  <c r="AZ266" i="39"/>
  <c r="BA266" i="39"/>
  <c r="BB266" i="39"/>
  <c r="AX267" i="39"/>
  <c r="AY267" i="39"/>
  <c r="AZ267" i="39" s="1"/>
  <c r="BA267" i="39"/>
  <c r="BB267" i="39"/>
  <c r="AX268" i="39"/>
  <c r="AY268" i="39"/>
  <c r="AZ268" i="39"/>
  <c r="BA268" i="39"/>
  <c r="BB268" i="39"/>
  <c r="AX269" i="39"/>
  <c r="AY269" i="39"/>
  <c r="AZ269" i="39" s="1"/>
  <c r="BA269" i="39"/>
  <c r="BB269" i="39"/>
  <c r="AX270" i="39"/>
  <c r="AZ270" i="39" s="1"/>
  <c r="AY270" i="39"/>
  <c r="BA270" i="39"/>
  <c r="BB270" i="39"/>
  <c r="AX271" i="39"/>
  <c r="AY271" i="39"/>
  <c r="AZ271" i="39" s="1"/>
  <c r="BA271" i="39"/>
  <c r="BB271" i="39"/>
  <c r="AX272" i="39"/>
  <c r="AZ272" i="39" s="1"/>
  <c r="AY272" i="39"/>
  <c r="BA272" i="39"/>
  <c r="BB272" i="39"/>
  <c r="AX273" i="39"/>
  <c r="AY273" i="39"/>
  <c r="AZ273" i="39" s="1"/>
  <c r="BA273" i="39"/>
  <c r="BB273" i="39"/>
  <c r="AX274" i="39"/>
  <c r="AY274" i="39"/>
  <c r="AZ274" i="39"/>
  <c r="BA274" i="39"/>
  <c r="BB274" i="39"/>
  <c r="AX275" i="39"/>
  <c r="AY275" i="39"/>
  <c r="AZ275" i="39" s="1"/>
  <c r="BA275" i="39"/>
  <c r="BB275" i="39"/>
  <c r="AX276" i="39"/>
  <c r="AY276" i="39"/>
  <c r="AZ276" i="39"/>
  <c r="BA276" i="39"/>
  <c r="BB276" i="39"/>
  <c r="AX277" i="39"/>
  <c r="AY277" i="39"/>
  <c r="AZ277" i="39" s="1"/>
  <c r="BA277" i="39"/>
  <c r="BB277" i="39"/>
  <c r="AX278" i="39"/>
  <c r="AZ278" i="39" s="1"/>
  <c r="AY278" i="39"/>
  <c r="BA278" i="39"/>
  <c r="BB278" i="39"/>
  <c r="AX279" i="39"/>
  <c r="AY279" i="39"/>
  <c r="AZ279" i="39" s="1"/>
  <c r="BA279" i="39"/>
  <c r="BB279" i="39"/>
  <c r="AX280" i="39"/>
  <c r="AZ280" i="39" s="1"/>
  <c r="AY280" i="39"/>
  <c r="BA280" i="39"/>
  <c r="BB280" i="39"/>
  <c r="AX281" i="39"/>
  <c r="AY281" i="39"/>
  <c r="AZ281" i="39" s="1"/>
  <c r="BA281" i="39"/>
  <c r="BB281" i="39"/>
  <c r="AX282" i="39"/>
  <c r="AY282" i="39"/>
  <c r="AZ282" i="39"/>
  <c r="BA282" i="39"/>
  <c r="BB282" i="39"/>
  <c r="AX283" i="39"/>
  <c r="AY283" i="39"/>
  <c r="AZ283" i="39" s="1"/>
  <c r="BA283" i="39"/>
  <c r="BB283" i="39"/>
  <c r="AX284" i="39"/>
  <c r="AY284" i="39"/>
  <c r="AZ284" i="39"/>
  <c r="BA284" i="39"/>
  <c r="BB284" i="39"/>
  <c r="AX285" i="39"/>
  <c r="AY285" i="39"/>
  <c r="AZ285" i="39" s="1"/>
  <c r="BA285" i="39"/>
  <c r="BB285" i="39"/>
  <c r="AX286" i="39"/>
  <c r="AZ286" i="39" s="1"/>
  <c r="AY286" i="39"/>
  <c r="BA286" i="39"/>
  <c r="BB286" i="39"/>
  <c r="AX287" i="39"/>
  <c r="AY287" i="39"/>
  <c r="AZ287" i="39" s="1"/>
  <c r="BA287" i="39"/>
  <c r="BB287" i="39"/>
  <c r="AX288" i="39"/>
  <c r="AZ288" i="39" s="1"/>
  <c r="AY288" i="39"/>
  <c r="BA288" i="39"/>
  <c r="BB288" i="39"/>
  <c r="AX289" i="39"/>
  <c r="AY289" i="39"/>
  <c r="AZ289" i="39" s="1"/>
  <c r="BA289" i="39"/>
  <c r="BB289" i="39"/>
  <c r="AX290" i="39"/>
  <c r="AY290" i="39"/>
  <c r="AZ290" i="39"/>
  <c r="BA290" i="39"/>
  <c r="BB290" i="39"/>
  <c r="AX291" i="39"/>
  <c r="AY291" i="39"/>
  <c r="AZ291" i="39" s="1"/>
  <c r="BA291" i="39"/>
  <c r="BB291" i="39"/>
  <c r="AX292" i="39"/>
  <c r="AY292" i="39"/>
  <c r="AZ292" i="39"/>
  <c r="BA292" i="39"/>
  <c r="BB292" i="39"/>
  <c r="AX293" i="39"/>
  <c r="AY293" i="39"/>
  <c r="AZ293" i="39" s="1"/>
  <c r="BA293" i="39"/>
  <c r="BB293" i="39"/>
  <c r="AX294" i="39"/>
  <c r="AZ294" i="39" s="1"/>
  <c r="AY294" i="39"/>
  <c r="BA294" i="39"/>
  <c r="BB294" i="39"/>
  <c r="AX295" i="39"/>
  <c r="AY295" i="39"/>
  <c r="AZ295" i="39" s="1"/>
  <c r="BA295" i="39"/>
  <c r="BB295" i="39"/>
  <c r="AX296" i="39"/>
  <c r="AZ296" i="39" s="1"/>
  <c r="AY296" i="39"/>
  <c r="BA296" i="39"/>
  <c r="BB296" i="39"/>
  <c r="AX297" i="39"/>
  <c r="AY297" i="39"/>
  <c r="AZ297" i="39" s="1"/>
  <c r="BA297" i="39"/>
  <c r="BB297" i="39"/>
  <c r="AX298" i="39"/>
  <c r="AY298" i="39"/>
  <c r="AZ298" i="39"/>
  <c r="BA298" i="39"/>
  <c r="BB298" i="39"/>
  <c r="AX299" i="39"/>
  <c r="AY299" i="39"/>
  <c r="AZ299" i="39" s="1"/>
  <c r="BA299" i="39"/>
  <c r="BB299" i="39"/>
  <c r="AX300" i="39"/>
  <c r="AY300" i="39"/>
  <c r="AZ300" i="39"/>
  <c r="BA300" i="39"/>
  <c r="BB300" i="39"/>
  <c r="AX301" i="39"/>
  <c r="AY301" i="39"/>
  <c r="AZ301" i="39" s="1"/>
  <c r="BA301" i="39"/>
  <c r="BB301" i="39"/>
  <c r="AX302" i="39"/>
  <c r="AZ302" i="39" s="1"/>
  <c r="AY302" i="39"/>
  <c r="BA302" i="39"/>
  <c r="BB302" i="39"/>
  <c r="AX303" i="39"/>
  <c r="AY303" i="39"/>
  <c r="AZ303" i="39" s="1"/>
  <c r="BA303" i="39"/>
  <c r="BB303" i="39"/>
  <c r="AX304" i="39"/>
  <c r="AZ304" i="39" s="1"/>
  <c r="AY304" i="39"/>
  <c r="BA304" i="39"/>
  <c r="BB304" i="39"/>
  <c r="AX305" i="39"/>
  <c r="AY305" i="39"/>
  <c r="AZ305" i="39" s="1"/>
  <c r="BA305" i="39"/>
  <c r="BB305" i="39"/>
  <c r="AX306" i="39"/>
  <c r="AY306" i="39"/>
  <c r="AZ306" i="39"/>
  <c r="BA306" i="39"/>
  <c r="BB306" i="39"/>
  <c r="AX307" i="39"/>
  <c r="AY307" i="39"/>
  <c r="AZ307" i="39" s="1"/>
  <c r="BA307" i="39"/>
  <c r="BB307" i="39"/>
  <c r="AX308" i="39"/>
  <c r="AY308" i="39"/>
  <c r="AZ308" i="39"/>
  <c r="BA308" i="39"/>
  <c r="BB308" i="39"/>
  <c r="AX309" i="39"/>
  <c r="AY309" i="39"/>
  <c r="AZ309" i="39" s="1"/>
  <c r="BA309" i="39"/>
  <c r="BB309" i="39"/>
  <c r="AX310" i="39"/>
  <c r="AZ310" i="39" s="1"/>
  <c r="AY310" i="39"/>
  <c r="BA310" i="39"/>
  <c r="BB310" i="39"/>
  <c r="AX311" i="39"/>
  <c r="AY311" i="39"/>
  <c r="AZ311" i="39" s="1"/>
  <c r="BA311" i="39"/>
  <c r="BB311" i="39"/>
  <c r="AX312" i="39"/>
  <c r="AZ312" i="39" s="1"/>
  <c r="AY312" i="39"/>
  <c r="BA312" i="39"/>
  <c r="BB312" i="39"/>
  <c r="AX313" i="39"/>
  <c r="AY313" i="39"/>
  <c r="AZ313" i="39" s="1"/>
  <c r="BA313" i="39"/>
  <c r="BB313" i="39"/>
  <c r="AX314" i="39"/>
  <c r="AY314" i="39"/>
  <c r="AZ314" i="39"/>
  <c r="BA314" i="39"/>
  <c r="BB314" i="39"/>
  <c r="AX315" i="39"/>
  <c r="AY315" i="39"/>
  <c r="AZ315" i="39" s="1"/>
  <c r="BA315" i="39"/>
  <c r="BB315" i="39"/>
  <c r="AX316" i="39"/>
  <c r="AY316" i="39"/>
  <c r="AZ316" i="39"/>
  <c r="BA316" i="39"/>
  <c r="BB316" i="39"/>
  <c r="AX317" i="39"/>
  <c r="AY317" i="39"/>
  <c r="AZ317" i="39" s="1"/>
  <c r="BA317" i="39"/>
  <c r="BB317" i="39"/>
  <c r="AX318" i="39"/>
  <c r="AZ318" i="39" s="1"/>
  <c r="AY318" i="39"/>
  <c r="BA318" i="39"/>
  <c r="BB318" i="39"/>
  <c r="AX319" i="39"/>
  <c r="AY319" i="39"/>
  <c r="AZ319" i="39" s="1"/>
  <c r="BA319" i="39"/>
  <c r="BB319" i="39"/>
  <c r="AX320" i="39"/>
  <c r="AZ320" i="39" s="1"/>
  <c r="AY320" i="39"/>
  <c r="BA320" i="39"/>
  <c r="BB320" i="39"/>
  <c r="AX321" i="39"/>
  <c r="AY321" i="39"/>
  <c r="AZ321" i="39" s="1"/>
  <c r="BA321" i="39"/>
  <c r="BB321" i="39"/>
  <c r="AX322" i="39"/>
  <c r="AY322" i="39"/>
  <c r="AZ322" i="39"/>
  <c r="BA322" i="39"/>
  <c r="BB322" i="39"/>
  <c r="AX323" i="39"/>
  <c r="AY323" i="39"/>
  <c r="AZ323" i="39" s="1"/>
  <c r="BA323" i="39"/>
  <c r="BB323" i="39"/>
  <c r="AX324" i="39"/>
  <c r="AY324" i="39"/>
  <c r="AZ324" i="39"/>
  <c r="BA324" i="39"/>
  <c r="BB324" i="39"/>
  <c r="AX325" i="39"/>
  <c r="AY325" i="39"/>
  <c r="AZ325" i="39" s="1"/>
  <c r="BA325" i="39"/>
  <c r="BB325" i="39"/>
  <c r="AX326" i="39"/>
  <c r="AZ326" i="39" s="1"/>
  <c r="AY326" i="39"/>
  <c r="BA326" i="39"/>
  <c r="BB326" i="39"/>
  <c r="AX327" i="39"/>
  <c r="AY327" i="39"/>
  <c r="AZ327" i="39" s="1"/>
  <c r="BA327" i="39"/>
  <c r="BB327" i="39"/>
  <c r="AX328" i="39"/>
  <c r="AZ328" i="39" s="1"/>
  <c r="AY328" i="39"/>
  <c r="BA328" i="39"/>
  <c r="BB328" i="39"/>
  <c r="AX329" i="39"/>
  <c r="AY329" i="39"/>
  <c r="AZ329" i="39" s="1"/>
  <c r="BA329" i="39"/>
  <c r="BB329" i="39"/>
  <c r="AX330" i="39"/>
  <c r="AY330" i="39"/>
  <c r="AZ330" i="39"/>
  <c r="BA330" i="39"/>
  <c r="BB330" i="39"/>
  <c r="AX331" i="39"/>
  <c r="AY331" i="39"/>
  <c r="AZ331" i="39" s="1"/>
  <c r="BA331" i="39"/>
  <c r="BB331" i="39"/>
  <c r="AX332" i="39"/>
  <c r="AY332" i="39"/>
  <c r="AZ332" i="39"/>
  <c r="BA332" i="39"/>
  <c r="BB332" i="39"/>
  <c r="AX333" i="39"/>
  <c r="AY333" i="39"/>
  <c r="AZ333" i="39" s="1"/>
  <c r="BA333" i="39"/>
  <c r="BB333" i="39"/>
  <c r="AX334" i="39"/>
  <c r="AZ334" i="39" s="1"/>
  <c r="AY334" i="39"/>
  <c r="BA334" i="39"/>
  <c r="BB334" i="39"/>
  <c r="AX335" i="39"/>
  <c r="AY335" i="39"/>
  <c r="AZ335" i="39" s="1"/>
  <c r="BA335" i="39"/>
  <c r="BB335" i="39"/>
  <c r="AX336" i="39"/>
  <c r="AZ336" i="39" s="1"/>
  <c r="AY336" i="39"/>
  <c r="BA336" i="39"/>
  <c r="BB336" i="39"/>
  <c r="AX337" i="39"/>
  <c r="AY337" i="39"/>
  <c r="AZ337" i="39" s="1"/>
  <c r="BA337" i="39"/>
  <c r="BB337" i="39"/>
  <c r="AX338" i="39"/>
  <c r="AY338" i="39"/>
  <c r="AZ338" i="39"/>
  <c r="BA338" i="39"/>
  <c r="BB338" i="39"/>
  <c r="AX339" i="39"/>
  <c r="AY339" i="39"/>
  <c r="AZ339" i="39"/>
  <c r="BA339" i="39"/>
  <c r="BB339" i="39"/>
  <c r="AX340" i="39"/>
  <c r="AY340" i="39"/>
  <c r="AZ340" i="39" s="1"/>
  <c r="BA340" i="39"/>
  <c r="BB340" i="39"/>
  <c r="AX341" i="39"/>
  <c r="AY341" i="39"/>
  <c r="BA341" i="39"/>
  <c r="BB341" i="39"/>
  <c r="AX342" i="39"/>
  <c r="AZ342" i="39" s="1"/>
  <c r="AY342" i="39"/>
  <c r="BA342" i="39"/>
  <c r="BB342" i="39"/>
  <c r="AX343" i="39"/>
  <c r="AY343" i="39"/>
  <c r="AZ343" i="39"/>
  <c r="BA343" i="39"/>
  <c r="BB343" i="39"/>
  <c r="AX344" i="39"/>
  <c r="AY344" i="39"/>
  <c r="AZ344" i="39"/>
  <c r="BA344" i="39"/>
  <c r="BB344" i="39"/>
  <c r="AX345" i="39"/>
  <c r="AY345" i="39"/>
  <c r="AZ345" i="39" s="1"/>
  <c r="BA345" i="39"/>
  <c r="BB345" i="39"/>
  <c r="AX346" i="39"/>
  <c r="AZ346" i="39" s="1"/>
  <c r="AY346" i="39"/>
  <c r="BA346" i="39"/>
  <c r="BB346" i="39"/>
  <c r="AX347" i="39"/>
  <c r="AY347" i="39"/>
  <c r="AZ347" i="39"/>
  <c r="BA347" i="39"/>
  <c r="BB347" i="39"/>
  <c r="AX348" i="39"/>
  <c r="AY348" i="39"/>
  <c r="AZ348" i="39"/>
  <c r="BA348" i="39"/>
  <c r="BB348" i="39"/>
  <c r="AX349" i="39"/>
  <c r="AY349" i="39"/>
  <c r="AZ349" i="39" s="1"/>
  <c r="BA349" i="39"/>
  <c r="BB349" i="39"/>
  <c r="AX350" i="39"/>
  <c r="AZ350" i="39" s="1"/>
  <c r="AY350" i="39"/>
  <c r="BA350" i="39"/>
  <c r="BB350" i="39"/>
  <c r="AX351" i="39"/>
  <c r="AY351" i="39"/>
  <c r="AZ351" i="39"/>
  <c r="BA351" i="39"/>
  <c r="BB351" i="39"/>
  <c r="AX352" i="39"/>
  <c r="AY352" i="39"/>
  <c r="AZ352" i="39"/>
  <c r="BA352" i="39"/>
  <c r="BB352" i="39"/>
  <c r="AX353" i="39"/>
  <c r="AY353" i="39"/>
  <c r="AZ353" i="39" s="1"/>
  <c r="BA353" i="39"/>
  <c r="BB353" i="39"/>
  <c r="AX354" i="39"/>
  <c r="AZ354" i="39" s="1"/>
  <c r="AY354" i="39"/>
  <c r="BA354" i="39"/>
  <c r="BB354" i="39"/>
  <c r="AX355" i="39"/>
  <c r="AY355" i="39"/>
  <c r="AZ355" i="39"/>
  <c r="BA355" i="39"/>
  <c r="BB355" i="39"/>
  <c r="AX356" i="39"/>
  <c r="AY356" i="39"/>
  <c r="AZ356" i="39"/>
  <c r="BA356" i="39"/>
  <c r="BB356" i="39"/>
  <c r="AX357" i="39"/>
  <c r="AY357" i="39"/>
  <c r="AZ357" i="39" s="1"/>
  <c r="BA357" i="39"/>
  <c r="BB357" i="39"/>
  <c r="AX358" i="39"/>
  <c r="AZ358" i="39" s="1"/>
  <c r="AY358" i="39"/>
  <c r="BA358" i="39"/>
  <c r="BB358" i="39"/>
  <c r="AX359" i="39"/>
  <c r="AY359" i="39"/>
  <c r="AZ359" i="39"/>
  <c r="BA359" i="39"/>
  <c r="BB359" i="39"/>
  <c r="AX360" i="39"/>
  <c r="AY360" i="39"/>
  <c r="AZ360" i="39"/>
  <c r="BA360" i="39"/>
  <c r="BB360" i="39"/>
  <c r="AX361" i="39"/>
  <c r="AY361" i="39"/>
  <c r="AZ361" i="39" s="1"/>
  <c r="BA361" i="39"/>
  <c r="BB361" i="39"/>
  <c r="AX362" i="39"/>
  <c r="AZ362" i="39" s="1"/>
  <c r="AY362" i="39"/>
  <c r="BA362" i="39"/>
  <c r="BB362" i="39"/>
  <c r="AX363" i="39"/>
  <c r="AY363" i="39"/>
  <c r="AZ363" i="39"/>
  <c r="BA363" i="39"/>
  <c r="BB363" i="39"/>
  <c r="AX364" i="39"/>
  <c r="AY364" i="39"/>
  <c r="AZ364" i="39"/>
  <c r="BA364" i="39"/>
  <c r="BB364" i="39"/>
  <c r="AX365" i="39"/>
  <c r="AY365" i="39"/>
  <c r="AZ365" i="39" s="1"/>
  <c r="BA365" i="39"/>
  <c r="BB365" i="39"/>
  <c r="AX366" i="39"/>
  <c r="AZ366" i="39" s="1"/>
  <c r="AY366" i="39"/>
  <c r="BA366" i="39"/>
  <c r="BB366" i="39"/>
  <c r="AX367" i="39"/>
  <c r="AY367" i="39"/>
  <c r="AZ367" i="39"/>
  <c r="BA367" i="39"/>
  <c r="BB367" i="39"/>
  <c r="AX368" i="39"/>
  <c r="AY368" i="39"/>
  <c r="AZ368" i="39"/>
  <c r="BA368" i="39"/>
  <c r="BB368" i="39"/>
  <c r="AX369" i="39"/>
  <c r="AY369" i="39"/>
  <c r="AZ369" i="39" s="1"/>
  <c r="BA369" i="39"/>
  <c r="BB369" i="39"/>
  <c r="AX370" i="39"/>
  <c r="AZ370" i="39" s="1"/>
  <c r="AY370" i="39"/>
  <c r="BA370" i="39"/>
  <c r="BB370" i="39"/>
  <c r="AX371" i="39"/>
  <c r="AY371" i="39"/>
  <c r="AZ371" i="39"/>
  <c r="BA371" i="39"/>
  <c r="BB371" i="39"/>
  <c r="AX372" i="39"/>
  <c r="AY372" i="39"/>
  <c r="AZ372" i="39"/>
  <c r="BA372" i="39"/>
  <c r="BB372" i="39"/>
  <c r="AX373" i="39"/>
  <c r="AY373" i="39"/>
  <c r="AZ373" i="39" s="1"/>
  <c r="BA373" i="39"/>
  <c r="BB373" i="39"/>
  <c r="AX374" i="39"/>
  <c r="AZ374" i="39" s="1"/>
  <c r="AY374" i="39"/>
  <c r="BA374" i="39"/>
  <c r="BB374" i="39"/>
  <c r="AX375" i="39"/>
  <c r="AY375" i="39"/>
  <c r="AZ375" i="39"/>
  <c r="BA375" i="39"/>
  <c r="BB375" i="39"/>
  <c r="AX376" i="39"/>
  <c r="AY376" i="39"/>
  <c r="AZ376" i="39"/>
  <c r="BA376" i="39"/>
  <c r="BB376" i="39"/>
  <c r="AX377" i="39"/>
  <c r="AY377" i="39"/>
  <c r="AZ377" i="39" s="1"/>
  <c r="BA377" i="39"/>
  <c r="BB377" i="39"/>
  <c r="AX378" i="39"/>
  <c r="AZ378" i="39" s="1"/>
  <c r="AY378" i="39"/>
  <c r="BA378" i="39"/>
  <c r="BB378" i="39"/>
  <c r="AX379" i="39"/>
  <c r="AY379" i="39"/>
  <c r="AZ379" i="39"/>
  <c r="BA379" i="39"/>
  <c r="BB379" i="39"/>
  <c r="AX380" i="39"/>
  <c r="AY380" i="39"/>
  <c r="AZ380" i="39"/>
  <c r="BA380" i="39"/>
  <c r="BB380" i="39"/>
  <c r="AX381" i="39"/>
  <c r="AY381" i="39"/>
  <c r="AZ381" i="39" s="1"/>
  <c r="BA381" i="39"/>
  <c r="BB381" i="39"/>
  <c r="AX382" i="39"/>
  <c r="AZ382" i="39" s="1"/>
  <c r="AY382" i="39"/>
  <c r="BA382" i="39"/>
  <c r="BB382" i="39"/>
  <c r="AX383" i="39"/>
  <c r="AY383" i="39"/>
  <c r="AZ383" i="39"/>
  <c r="BA383" i="39"/>
  <c r="BB383" i="39"/>
  <c r="AX384" i="39"/>
  <c r="AY384" i="39"/>
  <c r="AZ384" i="39"/>
  <c r="BA384" i="39"/>
  <c r="BB384" i="39"/>
  <c r="AX385" i="39"/>
  <c r="AY385" i="39"/>
  <c r="AZ385" i="39" s="1"/>
  <c r="BA385" i="39"/>
  <c r="BB385" i="39"/>
  <c r="AX386" i="39"/>
  <c r="AZ386" i="39" s="1"/>
  <c r="AY386" i="39"/>
  <c r="BA386" i="39"/>
  <c r="BB386" i="39"/>
  <c r="AX387" i="39"/>
  <c r="AY387" i="39"/>
  <c r="AZ387" i="39"/>
  <c r="BA387" i="39"/>
  <c r="BB387" i="39"/>
  <c r="AX388" i="39"/>
  <c r="AY388" i="39"/>
  <c r="AZ388" i="39"/>
  <c r="BA388" i="39"/>
  <c r="BB388" i="39"/>
  <c r="AX389" i="39"/>
  <c r="AY389" i="39"/>
  <c r="AZ389" i="39" s="1"/>
  <c r="BA389" i="39"/>
  <c r="BB389" i="39"/>
  <c r="AX390" i="39"/>
  <c r="AZ390" i="39" s="1"/>
  <c r="AY390" i="39"/>
  <c r="BA390" i="39"/>
  <c r="BB390" i="39"/>
  <c r="AX391" i="39"/>
  <c r="AY391" i="39"/>
  <c r="AZ391" i="39"/>
  <c r="BA391" i="39"/>
  <c r="BB391" i="39"/>
  <c r="AX392" i="39"/>
  <c r="AY392" i="39"/>
  <c r="AZ392" i="39"/>
  <c r="BA392" i="39"/>
  <c r="BB392" i="39"/>
  <c r="AX393" i="39"/>
  <c r="AY393" i="39"/>
  <c r="AZ393" i="39" s="1"/>
  <c r="BA393" i="39"/>
  <c r="BB393" i="39"/>
  <c r="AX394" i="39"/>
  <c r="AZ394" i="39" s="1"/>
  <c r="AY394" i="39"/>
  <c r="BA394" i="39"/>
  <c r="BB394" i="39"/>
  <c r="AX395" i="39"/>
  <c r="AY395" i="39"/>
  <c r="AZ395" i="39"/>
  <c r="BA395" i="39"/>
  <c r="BB395" i="39"/>
  <c r="AX396" i="39"/>
  <c r="AY396" i="39"/>
  <c r="AZ396" i="39"/>
  <c r="BA396" i="39"/>
  <c r="BB396" i="39"/>
  <c r="AX397" i="39"/>
  <c r="AY397" i="39"/>
  <c r="AZ397" i="39" s="1"/>
  <c r="BA397" i="39"/>
  <c r="BB397" i="39"/>
  <c r="AX398" i="39"/>
  <c r="AZ398" i="39" s="1"/>
  <c r="AY398" i="39"/>
  <c r="BA398" i="39"/>
  <c r="BB398" i="39"/>
  <c r="AX399" i="39"/>
  <c r="AY399" i="39"/>
  <c r="AZ399" i="39"/>
  <c r="BA399" i="39"/>
  <c r="BB399" i="39"/>
  <c r="AX400" i="39"/>
  <c r="AY400" i="39"/>
  <c r="AZ400" i="39"/>
  <c r="BA400" i="39"/>
  <c r="BB400" i="39"/>
  <c r="AX401" i="39"/>
  <c r="AY401" i="39"/>
  <c r="AZ401" i="39" s="1"/>
  <c r="BA401" i="39"/>
  <c r="BB401" i="39"/>
  <c r="AX402" i="39"/>
  <c r="AZ402" i="39" s="1"/>
  <c r="AY402" i="39"/>
  <c r="BA402" i="39"/>
  <c r="BB402" i="39"/>
  <c r="AX403" i="39"/>
  <c r="AY403" i="39"/>
  <c r="AZ403" i="39"/>
  <c r="BA403" i="39"/>
  <c r="BB403" i="39"/>
  <c r="AX404" i="39"/>
  <c r="AY404" i="39"/>
  <c r="AZ404" i="39"/>
  <c r="BA404" i="39"/>
  <c r="BB404" i="39"/>
  <c r="AX405" i="39"/>
  <c r="AY405" i="39"/>
  <c r="AZ405" i="39" s="1"/>
  <c r="BA405" i="39"/>
  <c r="BB405" i="39"/>
  <c r="AX406" i="39"/>
  <c r="AZ406" i="39" s="1"/>
  <c r="AY406" i="39"/>
  <c r="BA406" i="39"/>
  <c r="BB406" i="39"/>
  <c r="AX407" i="39"/>
  <c r="AY407" i="39"/>
  <c r="AZ407" i="39"/>
  <c r="BA407" i="39"/>
  <c r="BB407" i="39"/>
  <c r="AX408" i="39"/>
  <c r="AY408" i="39"/>
  <c r="AZ408" i="39"/>
  <c r="BA408" i="39"/>
  <c r="BB408" i="39"/>
  <c r="AX409" i="39"/>
  <c r="AY409" i="39"/>
  <c r="AZ409" i="39" s="1"/>
  <c r="BA409" i="39"/>
  <c r="BB409" i="39"/>
  <c r="AX410" i="39"/>
  <c r="AZ410" i="39" s="1"/>
  <c r="AY410" i="39"/>
  <c r="BA410" i="39"/>
  <c r="BB410" i="39"/>
  <c r="AX411" i="39"/>
  <c r="AY411" i="39"/>
  <c r="AZ411" i="39"/>
  <c r="BA411" i="39"/>
  <c r="BB411" i="39"/>
  <c r="AX412" i="39"/>
  <c r="AY412" i="39"/>
  <c r="AZ412" i="39"/>
  <c r="BA412" i="39"/>
  <c r="BB412" i="39"/>
  <c r="AX413" i="39"/>
  <c r="AY413" i="39"/>
  <c r="AZ413" i="39" s="1"/>
  <c r="BA413" i="39"/>
  <c r="BB413" i="39"/>
  <c r="AX414" i="39"/>
  <c r="AZ414" i="39" s="1"/>
  <c r="AY414" i="39"/>
  <c r="BA414" i="39"/>
  <c r="BB414" i="39"/>
  <c r="AX415" i="39"/>
  <c r="AY415" i="39"/>
  <c r="AZ415" i="39"/>
  <c r="BA415" i="39"/>
  <c r="BB415" i="39"/>
  <c r="AX416" i="39"/>
  <c r="AY416" i="39"/>
  <c r="AZ416" i="39"/>
  <c r="BA416" i="39"/>
  <c r="BB416" i="39"/>
  <c r="AX417" i="39"/>
  <c r="AY417" i="39"/>
  <c r="AZ417" i="39" s="1"/>
  <c r="BA417" i="39"/>
  <c r="BB417" i="39"/>
  <c r="AX418" i="39"/>
  <c r="AZ418" i="39" s="1"/>
  <c r="AY418" i="39"/>
  <c r="BA418" i="39"/>
  <c r="BB418" i="39"/>
  <c r="AX419" i="39"/>
  <c r="AY419" i="39"/>
  <c r="AZ419" i="39"/>
  <c r="BA419" i="39"/>
  <c r="BB419" i="39"/>
  <c r="AX420" i="39"/>
  <c r="AY420" i="39"/>
  <c r="AZ420" i="39"/>
  <c r="BA420" i="39"/>
  <c r="BB420" i="39"/>
  <c r="AX421" i="39"/>
  <c r="AY421" i="39"/>
  <c r="AZ421" i="39" s="1"/>
  <c r="BA421" i="39"/>
  <c r="BB421" i="39"/>
  <c r="AX422" i="39"/>
  <c r="AZ422" i="39" s="1"/>
  <c r="AY422" i="39"/>
  <c r="BA422" i="39"/>
  <c r="BB422" i="39"/>
  <c r="AX423" i="39"/>
  <c r="AY423" i="39"/>
  <c r="AZ423" i="39"/>
  <c r="BA423" i="39"/>
  <c r="BB423" i="39"/>
  <c r="AX424" i="39"/>
  <c r="AY424" i="39"/>
  <c r="AZ424" i="39"/>
  <c r="BA424" i="39"/>
  <c r="BB424" i="39"/>
  <c r="AX425" i="39"/>
  <c r="AY425" i="39"/>
  <c r="AZ425" i="39" s="1"/>
  <c r="BA425" i="39"/>
  <c r="BB425" i="39"/>
  <c r="AX426" i="39"/>
  <c r="AZ426" i="39" s="1"/>
  <c r="AY426" i="39"/>
  <c r="BA426" i="39"/>
  <c r="BB426" i="39"/>
  <c r="AX427" i="39"/>
  <c r="AY427" i="39"/>
  <c r="AZ427" i="39"/>
  <c r="BA427" i="39"/>
  <c r="BB427" i="39"/>
  <c r="AX428" i="39"/>
  <c r="AY428" i="39"/>
  <c r="AZ428" i="39"/>
  <c r="BA428" i="39"/>
  <c r="BB428" i="39"/>
  <c r="AX429" i="39"/>
  <c r="AY429" i="39"/>
  <c r="AZ429" i="39" s="1"/>
  <c r="BA429" i="39"/>
  <c r="BB429" i="39"/>
  <c r="AX430" i="39"/>
  <c r="AZ430" i="39" s="1"/>
  <c r="AY430" i="39"/>
  <c r="BA430" i="39"/>
  <c r="BB430" i="39"/>
  <c r="AX431" i="39"/>
  <c r="AY431" i="39"/>
  <c r="AZ431" i="39"/>
  <c r="BA431" i="39"/>
  <c r="BB431" i="39"/>
  <c r="AX432" i="39"/>
  <c r="AY432" i="39"/>
  <c r="AZ432" i="39"/>
  <c r="BA432" i="39"/>
  <c r="BB432" i="39"/>
  <c r="AX433" i="39"/>
  <c r="AY433" i="39"/>
  <c r="AZ433" i="39" s="1"/>
  <c r="BA433" i="39"/>
  <c r="BB433" i="39"/>
  <c r="AX434" i="39"/>
  <c r="AZ434" i="39" s="1"/>
  <c r="AY434" i="39"/>
  <c r="BA434" i="39"/>
  <c r="BB434" i="39"/>
  <c r="AX435" i="39"/>
  <c r="AY435" i="39"/>
  <c r="AZ435" i="39"/>
  <c r="BA435" i="39"/>
  <c r="BB435" i="39"/>
  <c r="AX436" i="39"/>
  <c r="AY436" i="39"/>
  <c r="AZ436" i="39"/>
  <c r="BA436" i="39"/>
  <c r="BB436" i="39"/>
  <c r="AX437" i="39"/>
  <c r="AY437" i="39"/>
  <c r="AZ437" i="39" s="1"/>
  <c r="BA437" i="39"/>
  <c r="BB437" i="39"/>
  <c r="AX438" i="39"/>
  <c r="AZ438" i="39" s="1"/>
  <c r="AY438" i="39"/>
  <c r="BA438" i="39"/>
  <c r="BB438" i="39"/>
  <c r="AX439" i="39"/>
  <c r="AY439" i="39"/>
  <c r="AZ439" i="39"/>
  <c r="BA439" i="39"/>
  <c r="BB439" i="39"/>
  <c r="AX440" i="39"/>
  <c r="AY440" i="39"/>
  <c r="AZ440" i="39"/>
  <c r="BA440" i="39"/>
  <c r="BB440" i="39"/>
  <c r="AX441" i="39"/>
  <c r="AY441" i="39"/>
  <c r="AZ441" i="39" s="1"/>
  <c r="BA441" i="39"/>
  <c r="BB441" i="39"/>
  <c r="AX442" i="39"/>
  <c r="AZ442" i="39" s="1"/>
  <c r="AY442" i="39"/>
  <c r="BA442" i="39"/>
  <c r="BB442" i="39"/>
  <c r="AX443" i="39"/>
  <c r="AY443" i="39"/>
  <c r="AZ443" i="39"/>
  <c r="BA443" i="39"/>
  <c r="BB443" i="39"/>
  <c r="AX444" i="39"/>
  <c r="AY444" i="39"/>
  <c r="AZ444" i="39"/>
  <c r="BA444" i="39"/>
  <c r="BB444" i="39"/>
  <c r="AX445" i="39"/>
  <c r="AY445" i="39"/>
  <c r="AZ445" i="39" s="1"/>
  <c r="BA445" i="39"/>
  <c r="BB445" i="39"/>
  <c r="AX446" i="39"/>
  <c r="AZ446" i="39" s="1"/>
  <c r="AY446" i="39"/>
  <c r="BA446" i="39"/>
  <c r="BB446" i="39"/>
  <c r="AX447" i="39"/>
  <c r="AY447" i="39"/>
  <c r="AZ447" i="39"/>
  <c r="BA447" i="39"/>
  <c r="BB447" i="39"/>
  <c r="AX448" i="39"/>
  <c r="AY448" i="39"/>
  <c r="AZ448" i="39"/>
  <c r="BA448" i="39"/>
  <c r="BB448" i="39"/>
  <c r="AX449" i="39"/>
  <c r="AY449" i="39"/>
  <c r="AZ449" i="39" s="1"/>
  <c r="BA449" i="39"/>
  <c r="BB449" i="39"/>
  <c r="AX450" i="39"/>
  <c r="AZ450" i="39" s="1"/>
  <c r="AY450" i="39"/>
  <c r="BA450" i="39"/>
  <c r="BB450" i="39"/>
  <c r="AX451" i="39"/>
  <c r="AY451" i="39"/>
  <c r="AZ451" i="39"/>
  <c r="BA451" i="39"/>
  <c r="BB451" i="39"/>
  <c r="AX452" i="39"/>
  <c r="AY452" i="39"/>
  <c r="AZ452" i="39"/>
  <c r="BA452" i="39"/>
  <c r="BB452" i="39"/>
  <c r="AX453" i="39"/>
  <c r="AY453" i="39"/>
  <c r="AZ453" i="39" s="1"/>
  <c r="BA453" i="39"/>
  <c r="BB453" i="39"/>
  <c r="AX454" i="39"/>
  <c r="AZ454" i="39" s="1"/>
  <c r="AY454" i="39"/>
  <c r="BA454" i="39"/>
  <c r="BB454" i="39"/>
  <c r="AX455" i="39"/>
  <c r="AY455" i="39"/>
  <c r="AZ455" i="39"/>
  <c r="BA455" i="39"/>
  <c r="BB455" i="39"/>
  <c r="AX456" i="39"/>
  <c r="AY456" i="39"/>
  <c r="AZ456" i="39"/>
  <c r="BA456" i="39"/>
  <c r="BB456" i="39"/>
  <c r="AX457" i="39"/>
  <c r="AY457" i="39"/>
  <c r="AZ457" i="39" s="1"/>
  <c r="BA457" i="39"/>
  <c r="BB457" i="39"/>
  <c r="AX458" i="39"/>
  <c r="AZ458" i="39" s="1"/>
  <c r="AY458" i="39"/>
  <c r="BA458" i="39"/>
  <c r="BB458" i="39"/>
  <c r="AX459" i="39"/>
  <c r="AY459" i="39"/>
  <c r="AZ459" i="39"/>
  <c r="BA459" i="39"/>
  <c r="BB459" i="39"/>
  <c r="AX460" i="39"/>
  <c r="AY460" i="39"/>
  <c r="AZ460" i="39"/>
  <c r="BA460" i="39"/>
  <c r="BB460" i="39"/>
  <c r="AX461" i="39"/>
  <c r="AY461" i="39"/>
  <c r="AZ461" i="39" s="1"/>
  <c r="BA461" i="39"/>
  <c r="BB461" i="39"/>
  <c r="AX462" i="39"/>
  <c r="AZ462" i="39" s="1"/>
  <c r="AY462" i="39"/>
  <c r="BA462" i="39"/>
  <c r="BB462" i="39"/>
  <c r="AX463" i="39"/>
  <c r="AY463" i="39"/>
  <c r="AZ463" i="39"/>
  <c r="BA463" i="39"/>
  <c r="BB463" i="39"/>
  <c r="AX464" i="39"/>
  <c r="AY464" i="39"/>
  <c r="AZ464" i="39"/>
  <c r="BA464" i="39"/>
  <c r="BB464" i="39"/>
  <c r="AX465" i="39"/>
  <c r="AY465" i="39"/>
  <c r="AZ465" i="39" s="1"/>
  <c r="BA465" i="39"/>
  <c r="BB465" i="39"/>
  <c r="AX466" i="39"/>
  <c r="AZ466" i="39" s="1"/>
  <c r="AY466" i="39"/>
  <c r="BA466" i="39"/>
  <c r="BB466" i="39"/>
  <c r="AX467" i="39"/>
  <c r="AY467" i="39"/>
  <c r="AZ467" i="39"/>
  <c r="BA467" i="39"/>
  <c r="BB467" i="39"/>
  <c r="AX468" i="39"/>
  <c r="AY468" i="39"/>
  <c r="AZ468" i="39"/>
  <c r="BA468" i="39"/>
  <c r="BB468" i="39"/>
  <c r="AX469" i="39"/>
  <c r="AY469" i="39"/>
  <c r="AZ469" i="39" s="1"/>
  <c r="BA469" i="39"/>
  <c r="BB469" i="39"/>
  <c r="AX470" i="39"/>
  <c r="AZ470" i="39" s="1"/>
  <c r="AY470" i="39"/>
  <c r="BA470" i="39"/>
  <c r="BB470" i="39"/>
  <c r="AX471" i="39"/>
  <c r="AY471" i="39"/>
  <c r="AZ471" i="39"/>
  <c r="BA471" i="39"/>
  <c r="BB471" i="39"/>
  <c r="AX472" i="39"/>
  <c r="AY472" i="39"/>
  <c r="AZ472" i="39"/>
  <c r="BA472" i="39"/>
  <c r="BB472" i="39"/>
  <c r="AX473" i="39"/>
  <c r="AY473" i="39"/>
  <c r="AZ473" i="39" s="1"/>
  <c r="BA473" i="39"/>
  <c r="BB473" i="39"/>
  <c r="AX474" i="39"/>
  <c r="AZ474" i="39" s="1"/>
  <c r="AY474" i="39"/>
  <c r="BA474" i="39"/>
  <c r="BB474" i="39"/>
  <c r="AX475" i="39"/>
  <c r="AY475" i="39"/>
  <c r="AZ475" i="39"/>
  <c r="BA475" i="39"/>
  <c r="BB475" i="39"/>
  <c r="AX476" i="39"/>
  <c r="AY476" i="39"/>
  <c r="AZ476" i="39"/>
  <c r="BA476" i="39"/>
  <c r="BB476" i="39"/>
  <c r="AX477" i="39"/>
  <c r="AY477" i="39"/>
  <c r="AZ477" i="39" s="1"/>
  <c r="BA477" i="39"/>
  <c r="BB477" i="39"/>
  <c r="AX478" i="39"/>
  <c r="AZ478" i="39" s="1"/>
  <c r="AY478" i="39"/>
  <c r="BA478" i="39"/>
  <c r="BB478" i="39"/>
  <c r="AX479" i="39"/>
  <c r="AY479" i="39"/>
  <c r="AZ479" i="39"/>
  <c r="BA479" i="39"/>
  <c r="BB479" i="39"/>
  <c r="AX480" i="39"/>
  <c r="AY480" i="39"/>
  <c r="AZ480" i="39"/>
  <c r="BA480" i="39"/>
  <c r="BB480" i="39"/>
  <c r="AX481" i="39"/>
  <c r="AY481" i="39"/>
  <c r="AZ481" i="39" s="1"/>
  <c r="BA481" i="39"/>
  <c r="BB481" i="39"/>
  <c r="AX482" i="39"/>
  <c r="AZ482" i="39" s="1"/>
  <c r="AY482" i="39"/>
  <c r="BA482" i="39"/>
  <c r="BB482" i="39"/>
  <c r="AX483" i="39"/>
  <c r="AY483" i="39"/>
  <c r="AZ483" i="39"/>
  <c r="BA483" i="39"/>
  <c r="BB483" i="39"/>
  <c r="AX484" i="39"/>
  <c r="AY484" i="39"/>
  <c r="AZ484" i="39"/>
  <c r="BA484" i="39"/>
  <c r="BB484" i="39"/>
  <c r="AX485" i="39"/>
  <c r="AY485" i="39"/>
  <c r="AZ485" i="39" s="1"/>
  <c r="BA485" i="39"/>
  <c r="BB485" i="39"/>
  <c r="AX486" i="39"/>
  <c r="AZ486" i="39" s="1"/>
  <c r="AY486" i="39"/>
  <c r="BA486" i="39"/>
  <c r="BB486" i="39"/>
  <c r="AX487" i="39"/>
  <c r="AY487" i="39"/>
  <c r="AZ487" i="39"/>
  <c r="BA487" i="39"/>
  <c r="BB487" i="39"/>
  <c r="AX488" i="39"/>
  <c r="AY488" i="39"/>
  <c r="AZ488" i="39"/>
  <c r="BA488" i="39"/>
  <c r="BB488" i="39"/>
  <c r="AX489" i="39"/>
  <c r="AY489" i="39"/>
  <c r="AZ489" i="39" s="1"/>
  <c r="BA489" i="39"/>
  <c r="BB489" i="39"/>
  <c r="AX490" i="39"/>
  <c r="AZ490" i="39" s="1"/>
  <c r="AY490" i="39"/>
  <c r="BA490" i="39"/>
  <c r="BB490" i="39"/>
  <c r="AX491" i="39"/>
  <c r="AY491" i="39"/>
  <c r="AZ491" i="39"/>
  <c r="BA491" i="39"/>
  <c r="BB491" i="39"/>
  <c r="AX492" i="39"/>
  <c r="AY492" i="39"/>
  <c r="AZ492" i="39"/>
  <c r="BA492" i="39"/>
  <c r="BB492" i="39"/>
  <c r="AT3" i="39"/>
  <c r="AU3" i="39"/>
  <c r="AV3" i="39"/>
  <c r="AT4" i="39"/>
  <c r="AW4" i="39" s="1"/>
  <c r="AU4" i="39"/>
  <c r="AV4" i="39"/>
  <c r="AT5" i="39"/>
  <c r="AW5" i="39" s="1"/>
  <c r="AU5" i="39"/>
  <c r="AV5" i="39"/>
  <c r="AT6" i="39"/>
  <c r="AU6" i="39"/>
  <c r="AV6" i="39"/>
  <c r="AW6" i="39" s="1"/>
  <c r="AT7" i="39"/>
  <c r="AU7" i="39"/>
  <c r="AV7" i="39"/>
  <c r="AT8" i="39"/>
  <c r="AW8" i="39" s="1"/>
  <c r="AU8" i="39"/>
  <c r="AV8" i="39"/>
  <c r="AT9" i="39"/>
  <c r="AU9" i="39"/>
  <c r="AV9" i="39"/>
  <c r="AT10" i="39"/>
  <c r="AU10" i="39"/>
  <c r="AV10" i="39"/>
  <c r="AW10" i="39" s="1"/>
  <c r="AT11" i="39"/>
  <c r="AU11" i="39"/>
  <c r="AV11" i="39"/>
  <c r="AT12" i="39"/>
  <c r="AW12" i="39" s="1"/>
  <c r="AU12" i="39"/>
  <c r="AV12" i="39"/>
  <c r="AT13" i="39"/>
  <c r="AU13" i="39"/>
  <c r="AV13" i="39"/>
  <c r="AT14" i="39"/>
  <c r="AU14" i="39"/>
  <c r="AV14" i="39"/>
  <c r="AT15" i="39"/>
  <c r="AU15" i="39"/>
  <c r="AV15" i="39"/>
  <c r="AW15" i="39" s="1"/>
  <c r="AT16" i="39"/>
  <c r="AW16" i="39" s="1"/>
  <c r="AU16" i="39"/>
  <c r="AV16" i="39"/>
  <c r="AT17" i="39"/>
  <c r="AW17" i="39" s="1"/>
  <c r="AU17" i="39"/>
  <c r="AV17" i="39"/>
  <c r="AT18" i="39"/>
  <c r="AU18" i="39"/>
  <c r="AV18" i="39"/>
  <c r="AT19" i="39"/>
  <c r="AU19" i="39"/>
  <c r="AV19" i="39"/>
  <c r="AT20" i="39"/>
  <c r="AW20" i="39" s="1"/>
  <c r="AU20" i="39"/>
  <c r="AV20" i="39"/>
  <c r="AT21" i="39"/>
  <c r="AW21" i="39" s="1"/>
  <c r="AU21" i="39"/>
  <c r="AV21" i="39"/>
  <c r="AT22" i="39"/>
  <c r="AU22" i="39"/>
  <c r="AV22" i="39"/>
  <c r="AW22" i="39" s="1"/>
  <c r="AT23" i="39"/>
  <c r="AU23" i="39"/>
  <c r="AV23" i="39"/>
  <c r="AT24" i="39"/>
  <c r="AW24" i="39" s="1"/>
  <c r="AU24" i="39"/>
  <c r="AV24" i="39"/>
  <c r="AT25" i="39"/>
  <c r="AU25" i="39"/>
  <c r="AV25" i="39"/>
  <c r="AT26" i="39"/>
  <c r="AU26" i="39"/>
  <c r="AV26" i="39"/>
  <c r="AW26" i="39" s="1"/>
  <c r="AT27" i="39"/>
  <c r="AU27" i="39"/>
  <c r="AV27" i="39"/>
  <c r="AW27" i="39" s="1"/>
  <c r="AT28" i="39"/>
  <c r="AW28" i="39" s="1"/>
  <c r="AU28" i="39"/>
  <c r="AV28" i="39"/>
  <c r="AT29" i="39"/>
  <c r="AU29" i="39"/>
  <c r="AV29" i="39"/>
  <c r="AT30" i="39"/>
  <c r="AU30" i="39"/>
  <c r="AV30" i="39"/>
  <c r="AT31" i="39"/>
  <c r="AU31" i="39"/>
  <c r="AV31" i="39"/>
  <c r="AW31" i="39" s="1"/>
  <c r="AT32" i="39"/>
  <c r="AW32" i="39" s="1"/>
  <c r="AU32" i="39"/>
  <c r="AV32" i="39"/>
  <c r="AT33" i="39"/>
  <c r="AW33" i="39" s="1"/>
  <c r="AU33" i="39"/>
  <c r="AV33" i="39"/>
  <c r="AT34" i="39"/>
  <c r="AU34" i="39"/>
  <c r="AV34" i="39"/>
  <c r="AT35" i="39"/>
  <c r="AU35" i="39"/>
  <c r="AV35" i="39"/>
  <c r="AT36" i="39"/>
  <c r="AW36" i="39" s="1"/>
  <c r="AU36" i="39"/>
  <c r="AV36" i="39"/>
  <c r="AT37" i="39"/>
  <c r="AW37" i="39" s="1"/>
  <c r="AU37" i="39"/>
  <c r="AV37" i="39"/>
  <c r="AT38" i="39"/>
  <c r="AU38" i="39"/>
  <c r="AV38" i="39"/>
  <c r="AW38" i="39" s="1"/>
  <c r="AT39" i="39"/>
  <c r="AU39" i="39"/>
  <c r="AV39" i="39"/>
  <c r="AT40" i="39"/>
  <c r="AW40" i="39" s="1"/>
  <c r="AU40" i="39"/>
  <c r="AV40" i="39"/>
  <c r="AT41" i="39"/>
  <c r="AU41" i="39"/>
  <c r="AV41" i="39"/>
  <c r="AT42" i="39"/>
  <c r="AU42" i="39"/>
  <c r="AV42" i="39"/>
  <c r="AW42" i="39" s="1"/>
  <c r="AT43" i="39"/>
  <c r="AU43" i="39"/>
  <c r="AV43" i="39"/>
  <c r="AW43" i="39" s="1"/>
  <c r="AT44" i="39"/>
  <c r="AW44" i="39" s="1"/>
  <c r="AU44" i="39"/>
  <c r="AV44" i="39"/>
  <c r="AT45" i="39"/>
  <c r="AU45" i="39"/>
  <c r="AV45" i="39"/>
  <c r="AT46" i="39"/>
  <c r="AU46" i="39"/>
  <c r="AV46" i="39"/>
  <c r="AT47" i="39"/>
  <c r="AU47" i="39"/>
  <c r="AV47" i="39"/>
  <c r="AW47" i="39" s="1"/>
  <c r="AT48" i="39"/>
  <c r="AW48" i="39" s="1"/>
  <c r="AU48" i="39"/>
  <c r="AV48" i="39"/>
  <c r="AT49" i="39"/>
  <c r="AW49" i="39" s="1"/>
  <c r="AU49" i="39"/>
  <c r="AV49" i="39"/>
  <c r="AT50" i="39"/>
  <c r="AU50" i="39"/>
  <c r="AV50" i="39"/>
  <c r="AT51" i="39"/>
  <c r="AU51" i="39"/>
  <c r="AV51" i="39"/>
  <c r="AT52" i="39"/>
  <c r="AW52" i="39" s="1"/>
  <c r="AU52" i="39"/>
  <c r="AV52" i="39"/>
  <c r="AT53" i="39"/>
  <c r="AW53" i="39" s="1"/>
  <c r="AU53" i="39"/>
  <c r="AV53" i="39"/>
  <c r="AT54" i="39"/>
  <c r="AU54" i="39"/>
  <c r="AV54" i="39"/>
  <c r="AW54" i="39" s="1"/>
  <c r="AT55" i="39"/>
  <c r="AU55" i="39"/>
  <c r="AV55" i="39"/>
  <c r="AT56" i="39"/>
  <c r="AW56" i="39" s="1"/>
  <c r="AU56" i="39"/>
  <c r="AV56" i="39"/>
  <c r="AT57" i="39"/>
  <c r="AU57" i="39"/>
  <c r="AV57" i="39"/>
  <c r="AT58" i="39"/>
  <c r="AU58" i="39"/>
  <c r="AV58" i="39"/>
  <c r="AW58" i="39" s="1"/>
  <c r="AT59" i="39"/>
  <c r="AU59" i="39"/>
  <c r="AV59" i="39"/>
  <c r="AW59" i="39" s="1"/>
  <c r="AT60" i="39"/>
  <c r="AW60" i="39" s="1"/>
  <c r="AU60" i="39"/>
  <c r="AV60" i="39"/>
  <c r="AT61" i="39"/>
  <c r="AU61" i="39"/>
  <c r="AV61" i="39"/>
  <c r="AT62" i="39"/>
  <c r="AU62" i="39"/>
  <c r="AV62" i="39"/>
  <c r="AT63" i="39"/>
  <c r="AU63" i="39"/>
  <c r="AV63" i="39"/>
  <c r="AW63" i="39" s="1"/>
  <c r="AT64" i="39"/>
  <c r="AW64" i="39" s="1"/>
  <c r="AU64" i="39"/>
  <c r="AV64" i="39"/>
  <c r="AT65" i="39"/>
  <c r="AW65" i="39" s="1"/>
  <c r="AU65" i="39"/>
  <c r="AV65" i="39"/>
  <c r="AT66" i="39"/>
  <c r="AU66" i="39"/>
  <c r="AV66" i="39"/>
  <c r="AT67" i="39"/>
  <c r="AU67" i="39"/>
  <c r="AV67" i="39"/>
  <c r="AT68" i="39"/>
  <c r="AW68" i="39" s="1"/>
  <c r="AU68" i="39"/>
  <c r="AV68" i="39"/>
  <c r="AT69" i="39"/>
  <c r="AW69" i="39" s="1"/>
  <c r="AU69" i="39"/>
  <c r="AV69" i="39"/>
  <c r="AT70" i="39"/>
  <c r="AU70" i="39"/>
  <c r="AV70" i="39"/>
  <c r="AW70" i="39" s="1"/>
  <c r="AT71" i="39"/>
  <c r="AU71" i="39"/>
  <c r="AV71" i="39"/>
  <c r="AT72" i="39"/>
  <c r="AW72" i="39" s="1"/>
  <c r="AU72" i="39"/>
  <c r="AV72" i="39"/>
  <c r="AT73" i="39"/>
  <c r="AU73" i="39"/>
  <c r="AV73" i="39"/>
  <c r="AT74" i="39"/>
  <c r="AU74" i="39"/>
  <c r="AV74" i="39"/>
  <c r="AW74" i="39" s="1"/>
  <c r="AT75" i="39"/>
  <c r="AU75" i="39"/>
  <c r="AV75" i="39"/>
  <c r="AW75" i="39" s="1"/>
  <c r="AT76" i="39"/>
  <c r="AW76" i="39" s="1"/>
  <c r="AU76" i="39"/>
  <c r="AV76" i="39"/>
  <c r="AT77" i="39"/>
  <c r="AU77" i="39"/>
  <c r="AV77" i="39"/>
  <c r="AT78" i="39"/>
  <c r="AU78" i="39"/>
  <c r="AV78" i="39"/>
  <c r="AT79" i="39"/>
  <c r="AU79" i="39"/>
  <c r="AV79" i="39"/>
  <c r="AW79" i="39" s="1"/>
  <c r="AT80" i="39"/>
  <c r="AW80" i="39" s="1"/>
  <c r="AU80" i="39"/>
  <c r="AV80" i="39"/>
  <c r="AT81" i="39"/>
  <c r="AW81" i="39" s="1"/>
  <c r="AU81" i="39"/>
  <c r="AV81" i="39"/>
  <c r="AT82" i="39"/>
  <c r="AU82" i="39"/>
  <c r="AV82" i="39"/>
  <c r="AW82" i="39" s="1"/>
  <c r="AT83" i="39"/>
  <c r="AU83" i="39"/>
  <c r="AV83" i="39"/>
  <c r="AT84" i="39"/>
  <c r="AW84" i="39" s="1"/>
  <c r="AU84" i="39"/>
  <c r="AV84" i="39"/>
  <c r="AT85" i="39"/>
  <c r="AW85" i="39" s="1"/>
  <c r="AU85" i="39"/>
  <c r="AV85" i="39"/>
  <c r="AT86" i="39"/>
  <c r="AU86" i="39"/>
  <c r="AV86" i="39"/>
  <c r="AW86" i="39" s="1"/>
  <c r="AT87" i="39"/>
  <c r="AU87" i="39"/>
  <c r="AV87" i="39"/>
  <c r="AT88" i="39"/>
  <c r="AW88" i="39" s="1"/>
  <c r="AU88" i="39"/>
  <c r="AV88" i="39"/>
  <c r="AT89" i="39"/>
  <c r="AU89" i="39"/>
  <c r="AV89" i="39"/>
  <c r="AT90" i="39"/>
  <c r="AU90" i="39"/>
  <c r="AV90" i="39"/>
  <c r="AW90" i="39" s="1"/>
  <c r="AT91" i="39"/>
  <c r="AU91" i="39"/>
  <c r="AV91" i="39"/>
  <c r="AW91" i="39" s="1"/>
  <c r="AT92" i="39"/>
  <c r="AW92" i="39" s="1"/>
  <c r="AU92" i="39"/>
  <c r="AV92" i="39"/>
  <c r="AT93" i="39"/>
  <c r="AU93" i="39"/>
  <c r="AV93" i="39"/>
  <c r="AT94" i="39"/>
  <c r="AU94" i="39"/>
  <c r="AV94" i="39"/>
  <c r="AW94" i="39" s="1"/>
  <c r="AT95" i="39"/>
  <c r="AU95" i="39"/>
  <c r="AV95" i="39"/>
  <c r="AW95" i="39" s="1"/>
  <c r="AT96" i="39"/>
  <c r="AW96" i="39" s="1"/>
  <c r="AU96" i="39"/>
  <c r="AV96" i="39"/>
  <c r="AT97" i="39"/>
  <c r="AW97" i="39" s="1"/>
  <c r="AU97" i="39"/>
  <c r="AV97" i="39"/>
  <c r="AT98" i="39"/>
  <c r="AU98" i="39"/>
  <c r="AV98" i="39"/>
  <c r="AW98" i="39" s="1"/>
  <c r="AT99" i="39"/>
  <c r="AU99" i="39"/>
  <c r="AV99" i="39"/>
  <c r="AT100" i="39"/>
  <c r="AW100" i="39" s="1"/>
  <c r="AU100" i="39"/>
  <c r="AV100" i="39"/>
  <c r="AT101" i="39"/>
  <c r="AW101" i="39" s="1"/>
  <c r="AU101" i="39"/>
  <c r="AV101" i="39"/>
  <c r="AT102" i="39"/>
  <c r="AU102" i="39"/>
  <c r="AV102" i="39"/>
  <c r="AW102" i="39" s="1"/>
  <c r="AT103" i="39"/>
  <c r="AU103" i="39"/>
  <c r="AV103" i="39"/>
  <c r="AT104" i="39"/>
  <c r="AW104" i="39" s="1"/>
  <c r="AU104" i="39"/>
  <c r="AV104" i="39"/>
  <c r="AT105" i="39"/>
  <c r="AU105" i="39"/>
  <c r="AV105" i="39"/>
  <c r="AT106" i="39"/>
  <c r="AU106" i="39"/>
  <c r="AV106" i="39"/>
  <c r="AW106" i="39" s="1"/>
  <c r="AT107" i="39"/>
  <c r="AU107" i="39"/>
  <c r="AV107" i="39"/>
  <c r="AW107" i="39" s="1"/>
  <c r="AT108" i="39"/>
  <c r="AW108" i="39" s="1"/>
  <c r="AU108" i="39"/>
  <c r="AV108" i="39"/>
  <c r="AT109" i="39"/>
  <c r="AU109" i="39"/>
  <c r="AV109" i="39"/>
  <c r="AT110" i="39"/>
  <c r="AU110" i="39"/>
  <c r="AV110" i="39"/>
  <c r="AW110" i="39" s="1"/>
  <c r="AT111" i="39"/>
  <c r="AU111" i="39"/>
  <c r="AV111" i="39"/>
  <c r="AW111" i="39" s="1"/>
  <c r="AT112" i="39"/>
  <c r="AW112" i="39" s="1"/>
  <c r="AU112" i="39"/>
  <c r="AV112" i="39"/>
  <c r="AT113" i="39"/>
  <c r="AW113" i="39" s="1"/>
  <c r="AU113" i="39"/>
  <c r="AV113" i="39"/>
  <c r="AT114" i="39"/>
  <c r="AU114" i="39"/>
  <c r="AV114" i="39"/>
  <c r="AW114" i="39" s="1"/>
  <c r="AT115" i="39"/>
  <c r="AU115" i="39"/>
  <c r="AV115" i="39"/>
  <c r="AT116" i="39"/>
  <c r="AW116" i="39" s="1"/>
  <c r="AU116" i="39"/>
  <c r="AV116" i="39"/>
  <c r="AT117" i="39"/>
  <c r="AW117" i="39" s="1"/>
  <c r="AU117" i="39"/>
  <c r="AV117" i="39"/>
  <c r="AT118" i="39"/>
  <c r="AU118" i="39"/>
  <c r="AV118" i="39"/>
  <c r="AW118" i="39" s="1"/>
  <c r="AT119" i="39"/>
  <c r="AU119" i="39"/>
  <c r="AV119" i="39"/>
  <c r="AT120" i="39"/>
  <c r="AW120" i="39" s="1"/>
  <c r="AU120" i="39"/>
  <c r="AV120" i="39"/>
  <c r="AT121" i="39"/>
  <c r="AU121" i="39"/>
  <c r="AV121" i="39"/>
  <c r="AT122" i="39"/>
  <c r="AU122" i="39"/>
  <c r="AV122" i="39"/>
  <c r="AW122" i="39" s="1"/>
  <c r="AT123" i="39"/>
  <c r="AU123" i="39"/>
  <c r="AV123" i="39"/>
  <c r="AW123" i="39" s="1"/>
  <c r="AT124" i="39"/>
  <c r="AW124" i="39" s="1"/>
  <c r="AU124" i="39"/>
  <c r="AV124" i="39"/>
  <c r="AT125" i="39"/>
  <c r="AU125" i="39"/>
  <c r="AV125" i="39"/>
  <c r="AT126" i="39"/>
  <c r="AU126" i="39"/>
  <c r="AV126" i="39"/>
  <c r="AT127" i="39"/>
  <c r="AU127" i="39"/>
  <c r="AV127" i="39"/>
  <c r="AW127" i="39" s="1"/>
  <c r="AT128" i="39"/>
  <c r="AW128" i="39" s="1"/>
  <c r="AU128" i="39"/>
  <c r="AV128" i="39"/>
  <c r="AT129" i="39"/>
  <c r="AW129" i="39" s="1"/>
  <c r="AU129" i="39"/>
  <c r="AV129" i="39"/>
  <c r="AT130" i="39"/>
  <c r="AU130" i="39"/>
  <c r="AV130" i="39"/>
  <c r="AW130" i="39" s="1"/>
  <c r="AT131" i="39"/>
  <c r="AU131" i="39"/>
  <c r="AV131" i="39"/>
  <c r="AT132" i="39"/>
  <c r="AW132" i="39" s="1"/>
  <c r="AU132" i="39"/>
  <c r="AV132" i="39"/>
  <c r="AT133" i="39"/>
  <c r="AW133" i="39" s="1"/>
  <c r="AU133" i="39"/>
  <c r="AV133" i="39"/>
  <c r="AT134" i="39"/>
  <c r="AU134" i="39"/>
  <c r="AV134" i="39"/>
  <c r="AW134" i="39" s="1"/>
  <c r="AT135" i="39"/>
  <c r="AU135" i="39"/>
  <c r="AV135" i="39"/>
  <c r="AT136" i="39"/>
  <c r="AW136" i="39" s="1"/>
  <c r="AU136" i="39"/>
  <c r="AV136" i="39"/>
  <c r="AT137" i="39"/>
  <c r="AU137" i="39"/>
  <c r="AV137" i="39"/>
  <c r="AT138" i="39"/>
  <c r="AU138" i="39"/>
  <c r="AV138" i="39"/>
  <c r="AW138" i="39" s="1"/>
  <c r="AT139" i="39"/>
  <c r="AU139" i="39"/>
  <c r="AV139" i="39"/>
  <c r="AW139" i="39" s="1"/>
  <c r="AT140" i="39"/>
  <c r="AW140" i="39" s="1"/>
  <c r="AU140" i="39"/>
  <c r="AV140" i="39"/>
  <c r="AT141" i="39"/>
  <c r="AU141" i="39"/>
  <c r="AV141" i="39"/>
  <c r="AT142" i="39"/>
  <c r="AU142" i="39"/>
  <c r="AV142" i="39"/>
  <c r="AW142" i="39" s="1"/>
  <c r="AT143" i="39"/>
  <c r="AU143" i="39"/>
  <c r="AV143" i="39"/>
  <c r="AW143" i="39" s="1"/>
  <c r="AT144" i="39"/>
  <c r="AW144" i="39" s="1"/>
  <c r="AU144" i="39"/>
  <c r="AV144" i="39"/>
  <c r="AT145" i="39"/>
  <c r="AW145" i="39" s="1"/>
  <c r="AU145" i="39"/>
  <c r="AV145" i="39"/>
  <c r="AT146" i="39"/>
  <c r="AU146" i="39"/>
  <c r="AV146" i="39"/>
  <c r="AW146" i="39" s="1"/>
  <c r="AT147" i="39"/>
  <c r="AU147" i="39"/>
  <c r="AV147" i="39"/>
  <c r="AT148" i="39"/>
  <c r="AW148" i="39" s="1"/>
  <c r="AU148" i="39"/>
  <c r="AV148" i="39"/>
  <c r="AT149" i="39"/>
  <c r="AW149" i="39" s="1"/>
  <c r="AU149" i="39"/>
  <c r="AV149" i="39"/>
  <c r="AT150" i="39"/>
  <c r="AU150" i="39"/>
  <c r="AV150" i="39"/>
  <c r="AW150" i="39" s="1"/>
  <c r="AT151" i="39"/>
  <c r="AU151" i="39"/>
  <c r="AV151" i="39"/>
  <c r="AT152" i="39"/>
  <c r="AW152" i="39" s="1"/>
  <c r="AU152" i="39"/>
  <c r="AV152" i="39"/>
  <c r="AT153" i="39"/>
  <c r="AU153" i="39"/>
  <c r="AV153" i="39"/>
  <c r="AT154" i="39"/>
  <c r="AU154" i="39"/>
  <c r="AV154" i="39"/>
  <c r="AW154" i="39" s="1"/>
  <c r="AT155" i="39"/>
  <c r="AU155" i="39"/>
  <c r="AV155" i="39"/>
  <c r="AW155" i="39" s="1"/>
  <c r="AT156" i="39"/>
  <c r="AW156" i="39" s="1"/>
  <c r="AU156" i="39"/>
  <c r="AV156" i="39"/>
  <c r="AT157" i="39"/>
  <c r="AU157" i="39"/>
  <c r="AV157" i="39"/>
  <c r="AT158" i="39"/>
  <c r="AU158" i="39"/>
  <c r="AV158" i="39"/>
  <c r="AW158" i="39" s="1"/>
  <c r="AT159" i="39"/>
  <c r="AU159" i="39"/>
  <c r="AV159" i="39"/>
  <c r="AW159" i="39" s="1"/>
  <c r="AT160" i="39"/>
  <c r="AW160" i="39" s="1"/>
  <c r="AU160" i="39"/>
  <c r="AV160" i="39"/>
  <c r="AT161" i="39"/>
  <c r="AW161" i="39" s="1"/>
  <c r="AU161" i="39"/>
  <c r="AV161" i="39"/>
  <c r="AT162" i="39"/>
  <c r="AU162" i="39"/>
  <c r="AV162" i="39"/>
  <c r="AW162" i="39" s="1"/>
  <c r="AT163" i="39"/>
  <c r="AU163" i="39"/>
  <c r="AV163" i="39"/>
  <c r="AT164" i="39"/>
  <c r="AW164" i="39" s="1"/>
  <c r="AU164" i="39"/>
  <c r="AV164" i="39"/>
  <c r="AT165" i="39"/>
  <c r="AW165" i="39" s="1"/>
  <c r="AU165" i="39"/>
  <c r="AV165" i="39"/>
  <c r="AT166" i="39"/>
  <c r="AU166" i="39"/>
  <c r="AV166" i="39"/>
  <c r="AW166" i="39" s="1"/>
  <c r="AT167" i="39"/>
  <c r="AU167" i="39"/>
  <c r="AV167" i="39"/>
  <c r="AT168" i="39"/>
  <c r="AW168" i="39" s="1"/>
  <c r="AU168" i="39"/>
  <c r="AV168" i="39"/>
  <c r="AT169" i="39"/>
  <c r="AU169" i="39"/>
  <c r="AV169" i="39"/>
  <c r="AT170" i="39"/>
  <c r="AU170" i="39"/>
  <c r="AV170" i="39"/>
  <c r="AW170" i="39" s="1"/>
  <c r="AT171" i="39"/>
  <c r="AU171" i="39"/>
  <c r="AV171" i="39"/>
  <c r="AW171" i="39" s="1"/>
  <c r="AT172" i="39"/>
  <c r="AW172" i="39" s="1"/>
  <c r="AU172" i="39"/>
  <c r="AV172" i="39"/>
  <c r="AT173" i="39"/>
  <c r="AU173" i="39"/>
  <c r="AV173" i="39"/>
  <c r="AT174" i="39"/>
  <c r="AU174" i="39"/>
  <c r="AV174" i="39"/>
  <c r="AW174" i="39" s="1"/>
  <c r="AT175" i="39"/>
  <c r="AU175" i="39"/>
  <c r="AV175" i="39"/>
  <c r="AW175" i="39" s="1"/>
  <c r="AT176" i="39"/>
  <c r="AW176" i="39" s="1"/>
  <c r="AU176" i="39"/>
  <c r="AV176" i="39"/>
  <c r="AT177" i="39"/>
  <c r="AW177" i="39" s="1"/>
  <c r="AU177" i="39"/>
  <c r="AV177" i="39"/>
  <c r="AT178" i="39"/>
  <c r="AU178" i="39"/>
  <c r="AV178" i="39"/>
  <c r="AW178" i="39" s="1"/>
  <c r="AT179" i="39"/>
  <c r="AU179" i="39"/>
  <c r="AV179" i="39"/>
  <c r="AT180" i="39"/>
  <c r="AW180" i="39" s="1"/>
  <c r="AU180" i="39"/>
  <c r="AV180" i="39"/>
  <c r="AT181" i="39"/>
  <c r="AW181" i="39" s="1"/>
  <c r="AU181" i="39"/>
  <c r="AV181" i="39"/>
  <c r="AT182" i="39"/>
  <c r="AU182" i="39"/>
  <c r="AV182" i="39"/>
  <c r="AW182" i="39" s="1"/>
  <c r="AT183" i="39"/>
  <c r="AU183" i="39"/>
  <c r="AV183" i="39"/>
  <c r="AT184" i="39"/>
  <c r="AW184" i="39" s="1"/>
  <c r="AU184" i="39"/>
  <c r="AV184" i="39"/>
  <c r="AT185" i="39"/>
  <c r="AU185" i="39"/>
  <c r="AV185" i="39"/>
  <c r="AT186" i="39"/>
  <c r="AU186" i="39"/>
  <c r="AV186" i="39"/>
  <c r="AW186" i="39" s="1"/>
  <c r="AT187" i="39"/>
  <c r="AU187" i="39"/>
  <c r="AV187" i="39"/>
  <c r="AW187" i="39" s="1"/>
  <c r="AT188" i="39"/>
  <c r="AW188" i="39" s="1"/>
  <c r="AU188" i="39"/>
  <c r="AV188" i="39"/>
  <c r="AT189" i="39"/>
  <c r="AU189" i="39"/>
  <c r="AV189" i="39"/>
  <c r="AT190" i="39"/>
  <c r="AU190" i="39"/>
  <c r="AV190" i="39"/>
  <c r="AT191" i="39"/>
  <c r="AU191" i="39"/>
  <c r="AV191" i="39"/>
  <c r="AW191" i="39" s="1"/>
  <c r="AT192" i="39"/>
  <c r="AW192" i="39" s="1"/>
  <c r="AU192" i="39"/>
  <c r="AV192" i="39"/>
  <c r="AT193" i="39"/>
  <c r="AW193" i="39" s="1"/>
  <c r="AU193" i="39"/>
  <c r="AV193" i="39"/>
  <c r="AT194" i="39"/>
  <c r="AU194" i="39"/>
  <c r="AV194" i="39"/>
  <c r="AW194" i="39" s="1"/>
  <c r="AT195" i="39"/>
  <c r="AU195" i="39"/>
  <c r="AV195" i="39"/>
  <c r="AT196" i="39"/>
  <c r="AW196" i="39" s="1"/>
  <c r="AU196" i="39"/>
  <c r="AV196" i="39"/>
  <c r="AT197" i="39"/>
  <c r="AW197" i="39" s="1"/>
  <c r="AU197" i="39"/>
  <c r="AV197" i="39"/>
  <c r="AT198" i="39"/>
  <c r="AU198" i="39"/>
  <c r="AV198" i="39"/>
  <c r="AW198" i="39" s="1"/>
  <c r="AT199" i="39"/>
  <c r="AU199" i="39"/>
  <c r="AV199" i="39"/>
  <c r="AT200" i="39"/>
  <c r="AW200" i="39" s="1"/>
  <c r="AU200" i="39"/>
  <c r="AV200" i="39"/>
  <c r="AT201" i="39"/>
  <c r="AU201" i="39"/>
  <c r="AV201" i="39"/>
  <c r="AT202" i="39"/>
  <c r="AU202" i="39"/>
  <c r="AV202" i="39"/>
  <c r="AW202" i="39" s="1"/>
  <c r="AT203" i="39"/>
  <c r="AU203" i="39"/>
  <c r="AV203" i="39"/>
  <c r="AW203" i="39" s="1"/>
  <c r="AT204" i="39"/>
  <c r="AW204" i="39" s="1"/>
  <c r="AU204" i="39"/>
  <c r="AV204" i="39"/>
  <c r="AT205" i="39"/>
  <c r="AU205" i="39"/>
  <c r="AV205" i="39"/>
  <c r="AT206" i="39"/>
  <c r="AU206" i="39"/>
  <c r="AV206" i="39"/>
  <c r="AW206" i="39" s="1"/>
  <c r="AT207" i="39"/>
  <c r="AU207" i="39"/>
  <c r="AV207" i="39"/>
  <c r="AW207" i="39" s="1"/>
  <c r="AT208" i="39"/>
  <c r="AW208" i="39" s="1"/>
  <c r="AU208" i="39"/>
  <c r="AV208" i="39"/>
  <c r="AT209" i="39"/>
  <c r="AW209" i="39" s="1"/>
  <c r="AU209" i="39"/>
  <c r="AV209" i="39"/>
  <c r="AT210" i="39"/>
  <c r="AU210" i="39"/>
  <c r="AV210" i="39"/>
  <c r="AW210" i="39" s="1"/>
  <c r="AT211" i="39"/>
  <c r="AU211" i="39"/>
  <c r="AV211" i="39"/>
  <c r="AT212" i="39"/>
  <c r="AW212" i="39" s="1"/>
  <c r="AU212" i="39"/>
  <c r="AV212" i="39"/>
  <c r="AT213" i="39"/>
  <c r="AW213" i="39" s="1"/>
  <c r="AU213" i="39"/>
  <c r="AV213" i="39"/>
  <c r="AT214" i="39"/>
  <c r="AU214" i="39"/>
  <c r="AV214" i="39"/>
  <c r="AW214" i="39" s="1"/>
  <c r="AT215" i="39"/>
  <c r="AU215" i="39"/>
  <c r="AV215" i="39"/>
  <c r="AT216" i="39"/>
  <c r="AW216" i="39" s="1"/>
  <c r="AU216" i="39"/>
  <c r="AV216" i="39"/>
  <c r="AT217" i="39"/>
  <c r="AU217" i="39"/>
  <c r="AV217" i="39"/>
  <c r="AT218" i="39"/>
  <c r="AU218" i="39"/>
  <c r="AV218" i="39"/>
  <c r="AW218" i="39" s="1"/>
  <c r="AT219" i="39"/>
  <c r="AU219" i="39"/>
  <c r="AV219" i="39"/>
  <c r="AW219" i="39" s="1"/>
  <c r="AT220" i="39"/>
  <c r="AW220" i="39" s="1"/>
  <c r="AU220" i="39"/>
  <c r="AV220" i="39"/>
  <c r="AT221" i="39"/>
  <c r="AU221" i="39"/>
  <c r="AV221" i="39"/>
  <c r="AT222" i="39"/>
  <c r="AU222" i="39"/>
  <c r="AV222" i="39"/>
  <c r="AW222" i="39" s="1"/>
  <c r="AT223" i="39"/>
  <c r="AU223" i="39"/>
  <c r="AV223" i="39"/>
  <c r="AW223" i="39" s="1"/>
  <c r="AT224" i="39"/>
  <c r="AW224" i="39" s="1"/>
  <c r="AU224" i="39"/>
  <c r="AV224" i="39"/>
  <c r="AT225" i="39"/>
  <c r="AW225" i="39" s="1"/>
  <c r="AU225" i="39"/>
  <c r="AV225" i="39"/>
  <c r="AT226" i="39"/>
  <c r="AU226" i="39"/>
  <c r="AV226" i="39"/>
  <c r="AW226" i="39" s="1"/>
  <c r="AT227" i="39"/>
  <c r="AU227" i="39"/>
  <c r="AV227" i="39"/>
  <c r="AT228" i="39"/>
  <c r="AW228" i="39" s="1"/>
  <c r="AU228" i="39"/>
  <c r="AV228" i="39"/>
  <c r="AT229" i="39"/>
  <c r="AW229" i="39" s="1"/>
  <c r="AU229" i="39"/>
  <c r="AV229" i="39"/>
  <c r="AT230" i="39"/>
  <c r="AU230" i="39"/>
  <c r="AV230" i="39"/>
  <c r="AW230" i="39" s="1"/>
  <c r="AT231" i="39"/>
  <c r="AU231" i="39"/>
  <c r="AV231" i="39"/>
  <c r="AT232" i="39"/>
  <c r="AW232" i="39" s="1"/>
  <c r="AU232" i="39"/>
  <c r="AV232" i="39"/>
  <c r="AT233" i="39"/>
  <c r="AU233" i="39"/>
  <c r="AV233" i="39"/>
  <c r="AT234" i="39"/>
  <c r="AU234" i="39"/>
  <c r="AV234" i="39"/>
  <c r="AW234" i="39" s="1"/>
  <c r="AT235" i="39"/>
  <c r="AU235" i="39"/>
  <c r="AV235" i="39"/>
  <c r="AW235" i="39" s="1"/>
  <c r="AT236" i="39"/>
  <c r="AW236" i="39" s="1"/>
  <c r="AU236" i="39"/>
  <c r="AV236" i="39"/>
  <c r="AT237" i="39"/>
  <c r="AU237" i="39"/>
  <c r="AV237" i="39"/>
  <c r="AT238" i="39"/>
  <c r="AU238" i="39"/>
  <c r="AV238" i="39"/>
  <c r="AW238" i="39" s="1"/>
  <c r="AT239" i="39"/>
  <c r="AU239" i="39"/>
  <c r="AV239" i="39"/>
  <c r="AW239" i="39" s="1"/>
  <c r="AT240" i="39"/>
  <c r="AU240" i="39"/>
  <c r="AV240" i="39"/>
  <c r="AT241" i="39"/>
  <c r="AW241" i="39" s="1"/>
  <c r="AU241" i="39"/>
  <c r="AV241" i="39"/>
  <c r="AT242" i="39"/>
  <c r="AU242" i="39"/>
  <c r="AV242" i="39"/>
  <c r="AW242" i="39" s="1"/>
  <c r="AT243" i="39"/>
  <c r="AU243" i="39"/>
  <c r="AV243" i="39"/>
  <c r="AT244" i="39"/>
  <c r="AU244" i="39"/>
  <c r="AV244" i="39"/>
  <c r="AT245" i="39"/>
  <c r="AW245" i="39" s="1"/>
  <c r="AU245" i="39"/>
  <c r="AV245" i="39"/>
  <c r="AT246" i="39"/>
  <c r="AU246" i="39"/>
  <c r="AV246" i="39"/>
  <c r="AW246" i="39" s="1"/>
  <c r="AT247" i="39"/>
  <c r="AU247" i="39"/>
  <c r="AV247" i="39"/>
  <c r="AT248" i="39"/>
  <c r="AU248" i="39"/>
  <c r="AV248" i="39"/>
  <c r="AT249" i="39"/>
  <c r="AU249" i="39"/>
  <c r="AV249" i="39"/>
  <c r="AT250" i="39"/>
  <c r="AU250" i="39"/>
  <c r="AV250" i="39"/>
  <c r="AW250" i="39" s="1"/>
  <c r="AT251" i="39"/>
  <c r="AU251" i="39"/>
  <c r="AV251" i="39"/>
  <c r="AW251" i="39" s="1"/>
  <c r="AT252" i="39"/>
  <c r="AU252" i="39"/>
  <c r="AV252" i="39"/>
  <c r="AT253" i="39"/>
  <c r="AU253" i="39"/>
  <c r="AV253" i="39"/>
  <c r="AT254" i="39"/>
  <c r="AU254" i="39"/>
  <c r="AV254" i="39"/>
  <c r="AT255" i="39"/>
  <c r="AU255" i="39"/>
  <c r="AV255" i="39"/>
  <c r="AW255" i="39" s="1"/>
  <c r="AT256" i="39"/>
  <c r="AU256" i="39"/>
  <c r="AV256" i="39"/>
  <c r="AT257" i="39"/>
  <c r="AW257" i="39" s="1"/>
  <c r="AU257" i="39"/>
  <c r="AV257" i="39"/>
  <c r="AT258" i="39"/>
  <c r="AU258" i="39"/>
  <c r="AV258" i="39"/>
  <c r="AW258" i="39" s="1"/>
  <c r="AT259" i="39"/>
  <c r="AU259" i="39"/>
  <c r="AV259" i="39"/>
  <c r="AT260" i="39"/>
  <c r="AU260" i="39"/>
  <c r="AV260" i="39"/>
  <c r="AT261" i="39"/>
  <c r="AW261" i="39" s="1"/>
  <c r="AU261" i="39"/>
  <c r="AV261" i="39"/>
  <c r="AT262" i="39"/>
  <c r="AU262" i="39"/>
  <c r="AV262" i="39"/>
  <c r="AW262" i="39" s="1"/>
  <c r="AT263" i="39"/>
  <c r="AU263" i="39"/>
  <c r="AV263" i="39"/>
  <c r="AT264" i="39"/>
  <c r="AU264" i="39"/>
  <c r="AV264" i="39"/>
  <c r="AT265" i="39"/>
  <c r="AU265" i="39"/>
  <c r="AV265" i="39"/>
  <c r="AT266" i="39"/>
  <c r="AU266" i="39"/>
  <c r="AV266" i="39"/>
  <c r="AW266" i="39" s="1"/>
  <c r="AT267" i="39"/>
  <c r="AU267" i="39"/>
  <c r="AV267" i="39"/>
  <c r="AW267" i="39" s="1"/>
  <c r="AT268" i="39"/>
  <c r="AU268" i="39"/>
  <c r="AV268" i="39"/>
  <c r="AT269" i="39"/>
  <c r="AU269" i="39"/>
  <c r="AV269" i="39"/>
  <c r="AT270" i="39"/>
  <c r="AU270" i="39"/>
  <c r="AV270" i="39"/>
  <c r="AW270" i="39" s="1"/>
  <c r="AT271" i="39"/>
  <c r="AU271" i="39"/>
  <c r="AV271" i="39"/>
  <c r="AW271" i="39" s="1"/>
  <c r="AT272" i="39"/>
  <c r="AU272" i="39"/>
  <c r="AV272" i="39"/>
  <c r="AT273" i="39"/>
  <c r="AW273" i="39" s="1"/>
  <c r="AU273" i="39"/>
  <c r="AV273" i="39"/>
  <c r="AT274" i="39"/>
  <c r="AU274" i="39"/>
  <c r="AV274" i="39"/>
  <c r="AW274" i="39" s="1"/>
  <c r="AT275" i="39"/>
  <c r="AU275" i="39"/>
  <c r="AV275" i="39"/>
  <c r="AT276" i="39"/>
  <c r="AU276" i="39"/>
  <c r="AV276" i="39"/>
  <c r="AT277" i="39"/>
  <c r="AW277" i="39" s="1"/>
  <c r="AU277" i="39"/>
  <c r="AV277" i="39"/>
  <c r="AT278" i="39"/>
  <c r="AU278" i="39"/>
  <c r="AV278" i="39"/>
  <c r="AW278" i="39" s="1"/>
  <c r="AT279" i="39"/>
  <c r="AU279" i="39"/>
  <c r="AV279" i="39"/>
  <c r="AT280" i="39"/>
  <c r="AU280" i="39"/>
  <c r="AV280" i="39"/>
  <c r="AT281" i="39"/>
  <c r="AU281" i="39"/>
  <c r="AV281" i="39"/>
  <c r="AT282" i="39"/>
  <c r="AU282" i="39"/>
  <c r="AV282" i="39"/>
  <c r="AW282" i="39" s="1"/>
  <c r="AT283" i="39"/>
  <c r="AU283" i="39"/>
  <c r="AV283" i="39"/>
  <c r="AW283" i="39" s="1"/>
  <c r="AT284" i="39"/>
  <c r="AU284" i="39"/>
  <c r="AV284" i="39"/>
  <c r="AT285" i="39"/>
  <c r="AU285" i="39"/>
  <c r="AV285" i="39"/>
  <c r="AT286" i="39"/>
  <c r="AU286" i="39"/>
  <c r="AV286" i="39"/>
  <c r="AW286" i="39" s="1"/>
  <c r="AT287" i="39"/>
  <c r="AU287" i="39"/>
  <c r="AV287" i="39"/>
  <c r="AW287" i="39" s="1"/>
  <c r="AT288" i="39"/>
  <c r="AU288" i="39"/>
  <c r="AV288" i="39"/>
  <c r="AT289" i="39"/>
  <c r="AW289" i="39" s="1"/>
  <c r="AU289" i="39"/>
  <c r="AV289" i="39"/>
  <c r="AT290" i="39"/>
  <c r="AU290" i="39"/>
  <c r="AV290" i="39"/>
  <c r="AW290" i="39" s="1"/>
  <c r="AT291" i="39"/>
  <c r="AU291" i="39"/>
  <c r="AV291" i="39"/>
  <c r="AT292" i="39"/>
  <c r="AU292" i="39"/>
  <c r="AV292" i="39"/>
  <c r="AT293" i="39"/>
  <c r="AW293" i="39" s="1"/>
  <c r="AU293" i="39"/>
  <c r="AV293" i="39"/>
  <c r="AT294" i="39"/>
  <c r="AU294" i="39"/>
  <c r="AV294" i="39"/>
  <c r="AW294" i="39" s="1"/>
  <c r="AT295" i="39"/>
  <c r="AU295" i="39"/>
  <c r="AV295" i="39"/>
  <c r="AT296" i="39"/>
  <c r="AU296" i="39"/>
  <c r="AV296" i="39"/>
  <c r="AT297" i="39"/>
  <c r="AU297" i="39"/>
  <c r="AV297" i="39"/>
  <c r="AT298" i="39"/>
  <c r="AU298" i="39"/>
  <c r="AV298" i="39"/>
  <c r="AW298" i="39" s="1"/>
  <c r="AT299" i="39"/>
  <c r="AU299" i="39"/>
  <c r="AV299" i="39"/>
  <c r="AW299" i="39" s="1"/>
  <c r="AT300" i="39"/>
  <c r="AU300" i="39"/>
  <c r="AV300" i="39"/>
  <c r="AT301" i="39"/>
  <c r="AU301" i="39"/>
  <c r="AV301" i="39"/>
  <c r="AT302" i="39"/>
  <c r="AU302" i="39"/>
  <c r="AV302" i="39"/>
  <c r="AW302" i="39" s="1"/>
  <c r="AT303" i="39"/>
  <c r="AU303" i="39"/>
  <c r="AV303" i="39"/>
  <c r="AW303" i="39" s="1"/>
  <c r="AT304" i="39"/>
  <c r="AU304" i="39"/>
  <c r="AV304" i="39"/>
  <c r="AT305" i="39"/>
  <c r="AW305" i="39" s="1"/>
  <c r="AU305" i="39"/>
  <c r="AV305" i="39"/>
  <c r="AT306" i="39"/>
  <c r="AU306" i="39"/>
  <c r="AV306" i="39"/>
  <c r="AW306" i="39" s="1"/>
  <c r="AT307" i="39"/>
  <c r="AU307" i="39"/>
  <c r="AV307" i="39"/>
  <c r="AT308" i="39"/>
  <c r="AU308" i="39"/>
  <c r="AV308" i="39"/>
  <c r="AT309" i="39"/>
  <c r="AW309" i="39" s="1"/>
  <c r="AU309" i="39"/>
  <c r="AV309" i="39"/>
  <c r="AT310" i="39"/>
  <c r="AU310" i="39"/>
  <c r="AV310" i="39"/>
  <c r="AW310" i="39" s="1"/>
  <c r="AT311" i="39"/>
  <c r="AU311" i="39"/>
  <c r="AV311" i="39"/>
  <c r="AT312" i="39"/>
  <c r="AU312" i="39"/>
  <c r="AV312" i="39"/>
  <c r="AT313" i="39"/>
  <c r="AU313" i="39"/>
  <c r="AV313" i="39"/>
  <c r="AT314" i="39"/>
  <c r="AU314" i="39"/>
  <c r="AV314" i="39"/>
  <c r="AW314" i="39" s="1"/>
  <c r="AT315" i="39"/>
  <c r="AU315" i="39"/>
  <c r="AV315" i="39"/>
  <c r="AW315" i="39" s="1"/>
  <c r="AT316" i="39"/>
  <c r="AU316" i="39"/>
  <c r="AV316" i="39"/>
  <c r="AT317" i="39"/>
  <c r="AU317" i="39"/>
  <c r="AV317" i="39"/>
  <c r="AT318" i="39"/>
  <c r="AU318" i="39"/>
  <c r="AV318" i="39"/>
  <c r="AT319" i="39"/>
  <c r="AU319" i="39"/>
  <c r="AV319" i="39"/>
  <c r="AW319" i="39" s="1"/>
  <c r="AT320" i="39"/>
  <c r="AU320" i="39"/>
  <c r="AV320" i="39"/>
  <c r="AT321" i="39"/>
  <c r="AW321" i="39" s="1"/>
  <c r="AU321" i="39"/>
  <c r="AV321" i="39"/>
  <c r="AT322" i="39"/>
  <c r="AU322" i="39"/>
  <c r="AV322" i="39"/>
  <c r="AW322" i="39" s="1"/>
  <c r="AT323" i="39"/>
  <c r="AU323" i="39"/>
  <c r="AV323" i="39"/>
  <c r="AT324" i="39"/>
  <c r="AU324" i="39"/>
  <c r="AV324" i="39"/>
  <c r="AT325" i="39"/>
  <c r="AW325" i="39" s="1"/>
  <c r="AU325" i="39"/>
  <c r="AV325" i="39"/>
  <c r="AT326" i="39"/>
  <c r="AU326" i="39"/>
  <c r="AV326" i="39"/>
  <c r="AW326" i="39" s="1"/>
  <c r="AT327" i="39"/>
  <c r="AU327" i="39"/>
  <c r="AV327" i="39"/>
  <c r="AT328" i="39"/>
  <c r="AU328" i="39"/>
  <c r="AV328" i="39"/>
  <c r="AT329" i="39"/>
  <c r="AU329" i="39"/>
  <c r="AV329" i="39"/>
  <c r="AT330" i="39"/>
  <c r="AU330" i="39"/>
  <c r="AV330" i="39"/>
  <c r="AW330" i="39" s="1"/>
  <c r="AT331" i="39"/>
  <c r="AU331" i="39"/>
  <c r="AV331" i="39"/>
  <c r="AW331" i="39" s="1"/>
  <c r="AT332" i="39"/>
  <c r="AU332" i="39"/>
  <c r="AV332" i="39"/>
  <c r="AT333" i="39"/>
  <c r="AU333" i="39"/>
  <c r="AV333" i="39"/>
  <c r="AT334" i="39"/>
  <c r="AU334" i="39"/>
  <c r="AV334" i="39"/>
  <c r="AW334" i="39" s="1"/>
  <c r="AT335" i="39"/>
  <c r="AU335" i="39"/>
  <c r="AV335" i="39"/>
  <c r="AW335" i="39" s="1"/>
  <c r="AT336" i="39"/>
  <c r="AU336" i="39"/>
  <c r="AV336" i="39"/>
  <c r="AT337" i="39"/>
  <c r="AW337" i="39" s="1"/>
  <c r="AU337" i="39"/>
  <c r="AV337" i="39"/>
  <c r="AT338" i="39"/>
  <c r="AU338" i="39"/>
  <c r="AV338" i="39"/>
  <c r="AW338" i="39" s="1"/>
  <c r="AT339" i="39"/>
  <c r="AU339" i="39"/>
  <c r="AV339" i="39"/>
  <c r="AT340" i="39"/>
  <c r="AU340" i="39"/>
  <c r="AV340" i="39"/>
  <c r="AT341" i="39"/>
  <c r="AW341" i="39" s="1"/>
  <c r="AU341" i="39"/>
  <c r="AV341" i="39"/>
  <c r="AT342" i="39"/>
  <c r="AU342" i="39"/>
  <c r="AV342" i="39"/>
  <c r="AW342" i="39" s="1"/>
  <c r="AT343" i="39"/>
  <c r="AU343" i="39"/>
  <c r="AV343" i="39"/>
  <c r="AT344" i="39"/>
  <c r="AU344" i="39"/>
  <c r="AV344" i="39"/>
  <c r="AT345" i="39"/>
  <c r="AW345" i="39" s="1"/>
  <c r="AU345" i="39"/>
  <c r="AV345" i="39"/>
  <c r="AT346" i="39"/>
  <c r="AU346" i="39"/>
  <c r="AV346" i="39"/>
  <c r="AW346" i="39" s="1"/>
  <c r="AT347" i="39"/>
  <c r="AU347" i="39"/>
  <c r="AV347" i="39"/>
  <c r="AT348" i="39"/>
  <c r="AW348" i="39" s="1"/>
  <c r="AU348" i="39"/>
  <c r="AV348" i="39"/>
  <c r="AT349" i="39"/>
  <c r="AW349" i="39" s="1"/>
  <c r="AU349" i="39"/>
  <c r="AV349" i="39"/>
  <c r="AT350" i="39"/>
  <c r="AU350" i="39"/>
  <c r="AV350" i="39"/>
  <c r="AW350" i="39" s="1"/>
  <c r="AT351" i="39"/>
  <c r="AU351" i="39"/>
  <c r="AV351" i="39"/>
  <c r="AT352" i="39"/>
  <c r="AU352" i="39"/>
  <c r="AV352" i="39"/>
  <c r="AT353" i="39"/>
  <c r="AW353" i="39" s="1"/>
  <c r="AU353" i="39"/>
  <c r="AV353" i="39"/>
  <c r="AT354" i="39"/>
  <c r="AU354" i="39"/>
  <c r="AV354" i="39"/>
  <c r="AW354" i="39" s="1"/>
  <c r="AT355" i="39"/>
  <c r="AU355" i="39"/>
  <c r="AV355" i="39"/>
  <c r="AT356" i="39"/>
  <c r="AW356" i="39" s="1"/>
  <c r="AU356" i="39"/>
  <c r="AV356" i="39"/>
  <c r="AT357" i="39"/>
  <c r="AW357" i="39" s="1"/>
  <c r="AU357" i="39"/>
  <c r="AV357" i="39"/>
  <c r="AT358" i="39"/>
  <c r="AU358" i="39"/>
  <c r="AV358" i="39"/>
  <c r="AW358" i="39" s="1"/>
  <c r="AT359" i="39"/>
  <c r="AU359" i="39"/>
  <c r="AV359" i="39"/>
  <c r="AT360" i="39"/>
  <c r="AU360" i="39"/>
  <c r="AV360" i="39"/>
  <c r="AT361" i="39"/>
  <c r="AW361" i="39" s="1"/>
  <c r="AU361" i="39"/>
  <c r="AV361" i="39"/>
  <c r="AT362" i="39"/>
  <c r="AU362" i="39"/>
  <c r="AV362" i="39"/>
  <c r="AW362" i="39" s="1"/>
  <c r="AT363" i="39"/>
  <c r="AU363" i="39"/>
  <c r="AV363" i="39"/>
  <c r="AT364" i="39"/>
  <c r="AW364" i="39" s="1"/>
  <c r="AU364" i="39"/>
  <c r="AV364" i="39"/>
  <c r="AT365" i="39"/>
  <c r="AW365" i="39" s="1"/>
  <c r="AU365" i="39"/>
  <c r="AV365" i="39"/>
  <c r="AT366" i="39"/>
  <c r="AU366" i="39"/>
  <c r="AV366" i="39"/>
  <c r="AW366" i="39" s="1"/>
  <c r="AT367" i="39"/>
  <c r="AU367" i="39"/>
  <c r="AV367" i="39"/>
  <c r="AT368" i="39"/>
  <c r="AU368" i="39"/>
  <c r="AV368" i="39"/>
  <c r="AT369" i="39"/>
  <c r="AW369" i="39" s="1"/>
  <c r="AU369" i="39"/>
  <c r="AV369" i="39"/>
  <c r="AT370" i="39"/>
  <c r="AU370" i="39"/>
  <c r="AV370" i="39"/>
  <c r="AW370" i="39" s="1"/>
  <c r="AT371" i="39"/>
  <c r="AU371" i="39"/>
  <c r="AV371" i="39"/>
  <c r="AT372" i="39"/>
  <c r="AW372" i="39" s="1"/>
  <c r="AU372" i="39"/>
  <c r="AV372" i="39"/>
  <c r="AT373" i="39"/>
  <c r="AW373" i="39" s="1"/>
  <c r="AU373" i="39"/>
  <c r="AV373" i="39"/>
  <c r="AT374" i="39"/>
  <c r="AU374" i="39"/>
  <c r="AV374" i="39"/>
  <c r="AW374" i="39" s="1"/>
  <c r="AT375" i="39"/>
  <c r="AU375" i="39"/>
  <c r="AV375" i="39"/>
  <c r="AT376" i="39"/>
  <c r="AU376" i="39"/>
  <c r="AV376" i="39"/>
  <c r="AT377" i="39"/>
  <c r="AW377" i="39" s="1"/>
  <c r="AU377" i="39"/>
  <c r="AV377" i="39"/>
  <c r="AT378" i="39"/>
  <c r="AU378" i="39"/>
  <c r="AV378" i="39"/>
  <c r="AW378" i="39" s="1"/>
  <c r="AT379" i="39"/>
  <c r="AU379" i="39"/>
  <c r="AV379" i="39"/>
  <c r="AT380" i="39"/>
  <c r="AW380" i="39" s="1"/>
  <c r="AU380" i="39"/>
  <c r="AV380" i="39"/>
  <c r="AT381" i="39"/>
  <c r="AW381" i="39" s="1"/>
  <c r="AU381" i="39"/>
  <c r="AV381" i="39"/>
  <c r="AT382" i="39"/>
  <c r="AU382" i="39"/>
  <c r="AV382" i="39"/>
  <c r="AW382" i="39" s="1"/>
  <c r="AT383" i="39"/>
  <c r="AU383" i="39"/>
  <c r="AV383" i="39"/>
  <c r="AT384" i="39"/>
  <c r="AU384" i="39"/>
  <c r="AV384" i="39"/>
  <c r="AT385" i="39"/>
  <c r="AW385" i="39" s="1"/>
  <c r="AU385" i="39"/>
  <c r="AV385" i="39"/>
  <c r="AT386" i="39"/>
  <c r="AU386" i="39"/>
  <c r="AV386" i="39"/>
  <c r="AW386" i="39" s="1"/>
  <c r="AT387" i="39"/>
  <c r="AU387" i="39"/>
  <c r="AV387" i="39"/>
  <c r="AT388" i="39"/>
  <c r="AW388" i="39" s="1"/>
  <c r="AU388" i="39"/>
  <c r="AV388" i="39"/>
  <c r="AT389" i="39"/>
  <c r="AW389" i="39" s="1"/>
  <c r="AU389" i="39"/>
  <c r="AV389" i="39"/>
  <c r="AT390" i="39"/>
  <c r="AU390" i="39"/>
  <c r="AV390" i="39"/>
  <c r="AW390" i="39" s="1"/>
  <c r="AT391" i="39"/>
  <c r="AU391" i="39"/>
  <c r="AV391" i="39"/>
  <c r="AT392" i="39"/>
  <c r="AU392" i="39"/>
  <c r="AV392" i="39"/>
  <c r="AT393" i="39"/>
  <c r="AW393" i="39" s="1"/>
  <c r="AU393" i="39"/>
  <c r="AV393" i="39"/>
  <c r="AT394" i="39"/>
  <c r="AU394" i="39"/>
  <c r="AV394" i="39"/>
  <c r="AW394" i="39" s="1"/>
  <c r="AT395" i="39"/>
  <c r="AU395" i="39"/>
  <c r="AV395" i="39"/>
  <c r="AT396" i="39"/>
  <c r="AW396" i="39" s="1"/>
  <c r="AU396" i="39"/>
  <c r="AV396" i="39"/>
  <c r="AT397" i="39"/>
  <c r="AW397" i="39" s="1"/>
  <c r="AU397" i="39"/>
  <c r="AV397" i="39"/>
  <c r="AT398" i="39"/>
  <c r="AU398" i="39"/>
  <c r="AV398" i="39"/>
  <c r="AW398" i="39" s="1"/>
  <c r="AT399" i="39"/>
  <c r="AU399" i="39"/>
  <c r="AV399" i="39"/>
  <c r="AT400" i="39"/>
  <c r="AU400" i="39"/>
  <c r="AV400" i="39"/>
  <c r="AT401" i="39"/>
  <c r="AW401" i="39" s="1"/>
  <c r="AU401" i="39"/>
  <c r="AV401" i="39"/>
  <c r="AT402" i="39"/>
  <c r="AU402" i="39"/>
  <c r="AV402" i="39"/>
  <c r="AW402" i="39" s="1"/>
  <c r="AT403" i="39"/>
  <c r="AU403" i="39"/>
  <c r="AV403" i="39"/>
  <c r="AT404" i="39"/>
  <c r="AW404" i="39" s="1"/>
  <c r="AU404" i="39"/>
  <c r="AV404" i="39"/>
  <c r="AT405" i="39"/>
  <c r="AW405" i="39" s="1"/>
  <c r="AU405" i="39"/>
  <c r="AV405" i="39"/>
  <c r="AT406" i="39"/>
  <c r="AU406" i="39"/>
  <c r="AV406" i="39"/>
  <c r="AW406" i="39" s="1"/>
  <c r="AT407" i="39"/>
  <c r="AU407" i="39"/>
  <c r="AV407" i="39"/>
  <c r="AT408" i="39"/>
  <c r="AU408" i="39"/>
  <c r="AV408" i="39"/>
  <c r="AT409" i="39"/>
  <c r="AW409" i="39" s="1"/>
  <c r="AU409" i="39"/>
  <c r="AV409" i="39"/>
  <c r="AT410" i="39"/>
  <c r="AU410" i="39"/>
  <c r="AV410" i="39"/>
  <c r="AW410" i="39" s="1"/>
  <c r="AT411" i="39"/>
  <c r="AU411" i="39"/>
  <c r="AV411" i="39"/>
  <c r="AT412" i="39"/>
  <c r="AW412" i="39" s="1"/>
  <c r="AU412" i="39"/>
  <c r="AV412" i="39"/>
  <c r="AT413" i="39"/>
  <c r="AW413" i="39" s="1"/>
  <c r="AU413" i="39"/>
  <c r="AV413" i="39"/>
  <c r="AT414" i="39"/>
  <c r="AU414" i="39"/>
  <c r="AV414" i="39"/>
  <c r="AW414" i="39" s="1"/>
  <c r="AT415" i="39"/>
  <c r="AU415" i="39"/>
  <c r="AV415" i="39"/>
  <c r="AT416" i="39"/>
  <c r="AU416" i="39"/>
  <c r="AV416" i="39"/>
  <c r="AT417" i="39"/>
  <c r="AW417" i="39" s="1"/>
  <c r="AU417" i="39"/>
  <c r="AV417" i="39"/>
  <c r="AT418" i="39"/>
  <c r="AU418" i="39"/>
  <c r="AV418" i="39"/>
  <c r="AW418" i="39" s="1"/>
  <c r="AT419" i="39"/>
  <c r="AU419" i="39"/>
  <c r="AV419" i="39"/>
  <c r="AT420" i="39"/>
  <c r="AW420" i="39" s="1"/>
  <c r="AU420" i="39"/>
  <c r="AV420" i="39"/>
  <c r="AT421" i="39"/>
  <c r="AW421" i="39" s="1"/>
  <c r="AU421" i="39"/>
  <c r="AV421" i="39"/>
  <c r="AT422" i="39"/>
  <c r="AU422" i="39"/>
  <c r="AV422" i="39"/>
  <c r="AW422" i="39" s="1"/>
  <c r="AT423" i="39"/>
  <c r="AU423" i="39"/>
  <c r="AV423" i="39"/>
  <c r="AT424" i="39"/>
  <c r="AU424" i="39"/>
  <c r="AV424" i="39"/>
  <c r="AT425" i="39"/>
  <c r="AW425" i="39" s="1"/>
  <c r="AU425" i="39"/>
  <c r="AV425" i="39"/>
  <c r="AT426" i="39"/>
  <c r="AU426" i="39"/>
  <c r="AV426" i="39"/>
  <c r="AW426" i="39" s="1"/>
  <c r="AT427" i="39"/>
  <c r="AU427" i="39"/>
  <c r="AV427" i="39"/>
  <c r="AT428" i="39"/>
  <c r="AW428" i="39" s="1"/>
  <c r="AU428" i="39"/>
  <c r="AV428" i="39"/>
  <c r="AT429" i="39"/>
  <c r="AW429" i="39" s="1"/>
  <c r="AU429" i="39"/>
  <c r="AV429" i="39"/>
  <c r="AT430" i="39"/>
  <c r="AU430" i="39"/>
  <c r="AV430" i="39"/>
  <c r="AW430" i="39" s="1"/>
  <c r="AT431" i="39"/>
  <c r="AU431" i="39"/>
  <c r="AV431" i="39"/>
  <c r="AT432" i="39"/>
  <c r="AU432" i="39"/>
  <c r="AV432" i="39"/>
  <c r="AT433" i="39"/>
  <c r="AW433" i="39" s="1"/>
  <c r="AU433" i="39"/>
  <c r="AV433" i="39"/>
  <c r="AT434" i="39"/>
  <c r="AU434" i="39"/>
  <c r="AV434" i="39"/>
  <c r="AW434" i="39" s="1"/>
  <c r="AT435" i="39"/>
  <c r="AU435" i="39"/>
  <c r="AV435" i="39"/>
  <c r="AT436" i="39"/>
  <c r="AW436" i="39" s="1"/>
  <c r="AU436" i="39"/>
  <c r="AV436" i="39"/>
  <c r="AT437" i="39"/>
  <c r="AW437" i="39" s="1"/>
  <c r="AU437" i="39"/>
  <c r="AV437" i="39"/>
  <c r="AT438" i="39"/>
  <c r="AU438" i="39"/>
  <c r="AV438" i="39"/>
  <c r="AW438" i="39" s="1"/>
  <c r="AT439" i="39"/>
  <c r="AU439" i="39"/>
  <c r="AV439" i="39"/>
  <c r="AT440" i="39"/>
  <c r="AU440" i="39"/>
  <c r="AV440" i="39"/>
  <c r="AT441" i="39"/>
  <c r="AW441" i="39" s="1"/>
  <c r="AU441" i="39"/>
  <c r="AV441" i="39"/>
  <c r="AT442" i="39"/>
  <c r="AU442" i="39"/>
  <c r="AV442" i="39"/>
  <c r="AW442" i="39" s="1"/>
  <c r="AT443" i="39"/>
  <c r="AU443" i="39"/>
  <c r="AV443" i="39"/>
  <c r="AT444" i="39"/>
  <c r="AW444" i="39" s="1"/>
  <c r="AU444" i="39"/>
  <c r="AV444" i="39"/>
  <c r="AT445" i="39"/>
  <c r="AW445" i="39" s="1"/>
  <c r="AU445" i="39"/>
  <c r="AV445" i="39"/>
  <c r="AT446" i="39"/>
  <c r="AU446" i="39"/>
  <c r="AV446" i="39"/>
  <c r="AW446" i="39" s="1"/>
  <c r="AT447" i="39"/>
  <c r="AU447" i="39"/>
  <c r="AV447" i="39"/>
  <c r="AT448" i="39"/>
  <c r="AU448" i="39"/>
  <c r="AV448" i="39"/>
  <c r="AT449" i="39"/>
  <c r="AW449" i="39" s="1"/>
  <c r="AU449" i="39"/>
  <c r="AV449" i="39"/>
  <c r="AT450" i="39"/>
  <c r="AU450" i="39"/>
  <c r="AV450" i="39"/>
  <c r="AW450" i="39" s="1"/>
  <c r="AT451" i="39"/>
  <c r="AU451" i="39"/>
  <c r="AV451" i="39"/>
  <c r="AT452" i="39"/>
  <c r="AW452" i="39" s="1"/>
  <c r="AU452" i="39"/>
  <c r="AV452" i="39"/>
  <c r="AT453" i="39"/>
  <c r="AW453" i="39" s="1"/>
  <c r="AU453" i="39"/>
  <c r="AV453" i="39"/>
  <c r="AT454" i="39"/>
  <c r="AU454" i="39"/>
  <c r="AV454" i="39"/>
  <c r="AW454" i="39" s="1"/>
  <c r="AT455" i="39"/>
  <c r="AU455" i="39"/>
  <c r="AV455" i="39"/>
  <c r="AT456" i="39"/>
  <c r="AU456" i="39"/>
  <c r="AV456" i="39"/>
  <c r="AT457" i="39"/>
  <c r="AW457" i="39" s="1"/>
  <c r="AU457" i="39"/>
  <c r="AV457" i="39"/>
  <c r="AT458" i="39"/>
  <c r="AU458" i="39"/>
  <c r="AV458" i="39"/>
  <c r="AW458" i="39" s="1"/>
  <c r="AT459" i="39"/>
  <c r="AU459" i="39"/>
  <c r="AV459" i="39"/>
  <c r="AT460" i="39"/>
  <c r="AW460" i="39" s="1"/>
  <c r="AU460" i="39"/>
  <c r="AV460" i="39"/>
  <c r="AT461" i="39"/>
  <c r="AW461" i="39" s="1"/>
  <c r="AU461" i="39"/>
  <c r="AV461" i="39"/>
  <c r="AT462" i="39"/>
  <c r="AU462" i="39"/>
  <c r="AV462" i="39"/>
  <c r="AW462" i="39" s="1"/>
  <c r="AT463" i="39"/>
  <c r="AU463" i="39"/>
  <c r="AV463" i="39"/>
  <c r="AT464" i="39"/>
  <c r="AU464" i="39"/>
  <c r="AV464" i="39"/>
  <c r="AT465" i="39"/>
  <c r="AW465" i="39" s="1"/>
  <c r="AU465" i="39"/>
  <c r="AV465" i="39"/>
  <c r="AT466" i="39"/>
  <c r="AU466" i="39"/>
  <c r="AV466" i="39"/>
  <c r="AW466" i="39" s="1"/>
  <c r="AT467" i="39"/>
  <c r="AU467" i="39"/>
  <c r="AV467" i="39"/>
  <c r="AT468" i="39"/>
  <c r="AW468" i="39" s="1"/>
  <c r="AU468" i="39"/>
  <c r="AV468" i="39"/>
  <c r="AT469" i="39"/>
  <c r="AW469" i="39" s="1"/>
  <c r="AU469" i="39"/>
  <c r="AV469" i="39"/>
  <c r="AT470" i="39"/>
  <c r="AU470" i="39"/>
  <c r="AV470" i="39"/>
  <c r="AW470" i="39" s="1"/>
  <c r="AT471" i="39"/>
  <c r="AU471" i="39"/>
  <c r="AV471" i="39"/>
  <c r="AT472" i="39"/>
  <c r="AU472" i="39"/>
  <c r="AV472" i="39"/>
  <c r="AT473" i="39"/>
  <c r="AW473" i="39" s="1"/>
  <c r="AU473" i="39"/>
  <c r="AV473" i="39"/>
  <c r="AT474" i="39"/>
  <c r="AU474" i="39"/>
  <c r="AV474" i="39"/>
  <c r="AW474" i="39" s="1"/>
  <c r="AT475" i="39"/>
  <c r="AU475" i="39"/>
  <c r="AV475" i="39"/>
  <c r="AT476" i="39"/>
  <c r="AW476" i="39" s="1"/>
  <c r="AU476" i="39"/>
  <c r="AV476" i="39"/>
  <c r="AT477" i="39"/>
  <c r="AW477" i="39" s="1"/>
  <c r="AU477" i="39"/>
  <c r="AV477" i="39"/>
  <c r="AT478" i="39"/>
  <c r="AU478" i="39"/>
  <c r="AV478" i="39"/>
  <c r="AW478" i="39" s="1"/>
  <c r="AT479" i="39"/>
  <c r="AU479" i="39"/>
  <c r="AV479" i="39"/>
  <c r="AT480" i="39"/>
  <c r="AU480" i="39"/>
  <c r="AV480" i="39"/>
  <c r="AT481" i="39"/>
  <c r="AW481" i="39" s="1"/>
  <c r="AU481" i="39"/>
  <c r="AV481" i="39"/>
  <c r="AT482" i="39"/>
  <c r="AU482" i="39"/>
  <c r="AV482" i="39"/>
  <c r="AW482" i="39" s="1"/>
  <c r="AT483" i="39"/>
  <c r="AU483" i="39"/>
  <c r="AV483" i="39"/>
  <c r="AT484" i="39"/>
  <c r="AW484" i="39" s="1"/>
  <c r="AU484" i="39"/>
  <c r="AV484" i="39"/>
  <c r="AT485" i="39"/>
  <c r="AW485" i="39" s="1"/>
  <c r="AU485" i="39"/>
  <c r="AV485" i="39"/>
  <c r="AT486" i="39"/>
  <c r="AU486" i="39"/>
  <c r="AV486" i="39"/>
  <c r="AW486" i="39" s="1"/>
  <c r="AT487" i="39"/>
  <c r="AU487" i="39"/>
  <c r="AV487" i="39"/>
  <c r="AT488" i="39"/>
  <c r="AU488" i="39"/>
  <c r="AV488" i="39"/>
  <c r="AT489" i="39"/>
  <c r="AW489" i="39" s="1"/>
  <c r="AU489" i="39"/>
  <c r="AV489" i="39"/>
  <c r="AT490" i="39"/>
  <c r="AU490" i="39"/>
  <c r="AV490" i="39"/>
  <c r="AW490" i="39" s="1"/>
  <c r="AT491" i="39"/>
  <c r="AU491" i="39"/>
  <c r="AV491" i="39"/>
  <c r="AT492" i="39"/>
  <c r="AW492" i="39" s="1"/>
  <c r="AU492" i="39"/>
  <c r="AV492" i="39"/>
  <c r="AW2" i="39"/>
  <c r="AW3" i="39"/>
  <c r="AW7" i="39"/>
  <c r="AW9" i="39"/>
  <c r="AW11" i="39"/>
  <c r="AW13" i="39"/>
  <c r="AW14" i="39"/>
  <c r="AW18" i="39"/>
  <c r="AW19" i="39"/>
  <c r="AW23" i="39"/>
  <c r="AW25" i="39"/>
  <c r="AW29" i="39"/>
  <c r="AW30" i="39"/>
  <c r="AW34" i="39"/>
  <c r="AW35" i="39"/>
  <c r="AW39" i="39"/>
  <c r="AW41" i="39"/>
  <c r="AW45" i="39"/>
  <c r="AW46" i="39"/>
  <c r="AW50" i="39"/>
  <c r="AW51" i="39"/>
  <c r="AW55" i="39"/>
  <c r="AW57" i="39"/>
  <c r="AW61" i="39"/>
  <c r="AW62" i="39"/>
  <c r="AW66" i="39"/>
  <c r="AW67" i="39"/>
  <c r="AW71" i="39"/>
  <c r="AW73" i="39"/>
  <c r="AW77" i="39"/>
  <c r="AW78" i="39"/>
  <c r="AW83" i="39"/>
  <c r="AW87" i="39"/>
  <c r="AW89" i="39"/>
  <c r="AW93" i="39"/>
  <c r="AW99" i="39"/>
  <c r="AW103" i="39"/>
  <c r="AW105" i="39"/>
  <c r="AW109" i="39"/>
  <c r="AW115" i="39"/>
  <c r="AW119" i="39"/>
  <c r="AW121" i="39"/>
  <c r="AW125" i="39"/>
  <c r="AW126" i="39"/>
  <c r="AW131" i="39"/>
  <c r="AW135" i="39"/>
  <c r="AW137" i="39"/>
  <c r="AW141" i="39"/>
  <c r="AW147" i="39"/>
  <c r="AW151" i="39"/>
  <c r="AW153" i="39"/>
  <c r="AW157" i="39"/>
  <c r="AW163" i="39"/>
  <c r="AW167" i="39"/>
  <c r="AW169" i="39"/>
  <c r="AW173" i="39"/>
  <c r="AW179" i="39"/>
  <c r="AW183" i="39"/>
  <c r="AW185" i="39"/>
  <c r="AW189" i="39"/>
  <c r="AW190" i="39"/>
  <c r="AW195" i="39"/>
  <c r="AW199" i="39"/>
  <c r="AW201" i="39"/>
  <c r="AW205" i="39"/>
  <c r="AW211" i="39"/>
  <c r="AW215" i="39"/>
  <c r="AW217" i="39"/>
  <c r="AW221" i="39"/>
  <c r="AW227" i="39"/>
  <c r="AW231" i="39"/>
  <c r="AW233" i="39"/>
  <c r="AW237" i="39"/>
  <c r="AW243" i="39"/>
  <c r="AW247" i="39"/>
  <c r="AW249" i="39"/>
  <c r="AW253" i="39"/>
  <c r="AW254" i="39"/>
  <c r="AW259" i="39"/>
  <c r="AW263" i="39"/>
  <c r="AW265" i="39"/>
  <c r="AW269" i="39"/>
  <c r="AW275" i="39"/>
  <c r="AW279" i="39"/>
  <c r="AW281" i="39"/>
  <c r="AW285" i="39"/>
  <c r="AW291" i="39"/>
  <c r="AW295" i="39"/>
  <c r="AW297" i="39"/>
  <c r="AW301" i="39"/>
  <c r="AW307" i="39"/>
  <c r="AW311" i="39"/>
  <c r="AW313" i="39"/>
  <c r="AW317" i="39"/>
  <c r="AW318" i="39"/>
  <c r="AW323" i="39"/>
  <c r="AW327" i="39"/>
  <c r="AW329" i="39"/>
  <c r="AW333" i="39"/>
  <c r="AW339" i="39"/>
  <c r="AW343" i="39"/>
  <c r="AW344" i="39"/>
  <c r="AW347" i="39"/>
  <c r="AW351" i="39"/>
  <c r="AW352" i="39"/>
  <c r="AW355" i="39"/>
  <c r="AW359" i="39"/>
  <c r="AW360" i="39"/>
  <c r="AW363" i="39"/>
  <c r="AW367" i="39"/>
  <c r="AW368" i="39"/>
  <c r="AW371" i="39"/>
  <c r="AW375" i="39"/>
  <c r="AW376" i="39"/>
  <c r="AW379" i="39"/>
  <c r="AW383" i="39"/>
  <c r="AW384" i="39"/>
  <c r="AW387" i="39"/>
  <c r="AW391" i="39"/>
  <c r="AW392" i="39"/>
  <c r="AW395" i="39"/>
  <c r="AW399" i="39"/>
  <c r="AW400" i="39"/>
  <c r="AW403" i="39"/>
  <c r="AW407" i="39"/>
  <c r="AW408" i="39"/>
  <c r="AW411" i="39"/>
  <c r="AW415" i="39"/>
  <c r="AW416" i="39"/>
  <c r="AW419" i="39"/>
  <c r="AW423" i="39"/>
  <c r="AW424" i="39"/>
  <c r="AW427" i="39"/>
  <c r="AW431" i="39"/>
  <c r="AW432" i="39"/>
  <c r="AW435" i="39"/>
  <c r="AW439" i="39"/>
  <c r="AW440" i="39"/>
  <c r="AW443" i="39"/>
  <c r="AW447" i="39"/>
  <c r="AW448" i="39"/>
  <c r="AW451" i="39"/>
  <c r="AW455" i="39"/>
  <c r="AW456" i="39"/>
  <c r="AW459" i="39"/>
  <c r="AW463" i="39"/>
  <c r="AW464" i="39"/>
  <c r="AW467" i="39"/>
  <c r="AW471" i="39"/>
  <c r="AW472" i="39"/>
  <c r="AW475" i="39"/>
  <c r="AW479" i="39"/>
  <c r="AW480" i="39"/>
  <c r="AW483" i="39"/>
  <c r="AW487" i="39"/>
  <c r="AW488" i="39"/>
  <c r="AW491" i="39"/>
  <c r="BB2" i="39"/>
  <c r="BA2" i="39"/>
  <c r="AY2" i="39"/>
  <c r="AX2" i="39"/>
  <c r="AZ2" i="39" s="1"/>
  <c r="AV2" i="39"/>
  <c r="AU2" i="39"/>
  <c r="AT2" i="39"/>
  <c r="AU4" i="38"/>
  <c r="AV4" i="38"/>
  <c r="AW4" i="38"/>
  <c r="AX4" i="38"/>
  <c r="AY4" i="38"/>
  <c r="AZ4" i="38"/>
  <c r="BA4" i="38"/>
  <c r="BB4" i="38"/>
  <c r="BC4" i="38"/>
  <c r="AU5" i="38"/>
  <c r="AV5" i="38"/>
  <c r="AW5" i="38"/>
  <c r="AX5" i="38" s="1"/>
  <c r="AY5" i="38"/>
  <c r="AZ5" i="38"/>
  <c r="BA5" i="38"/>
  <c r="BB5" i="38"/>
  <c r="BC5" i="38"/>
  <c r="BC3" i="38"/>
  <c r="BB3" i="38"/>
  <c r="AZ3" i="38"/>
  <c r="BA3" i="38" s="1"/>
  <c r="AY3" i="38"/>
  <c r="AW3" i="38"/>
  <c r="AX3" i="38" s="1"/>
  <c r="AV3" i="38"/>
  <c r="AU3" i="38"/>
  <c r="BC2" i="38"/>
  <c r="BB2" i="38"/>
  <c r="BA2" i="38"/>
  <c r="AZ2" i="38"/>
  <c r="AY2" i="38"/>
  <c r="AW2" i="38"/>
  <c r="AX2" i="38" s="1"/>
  <c r="AV2" i="38"/>
  <c r="AU2" i="38"/>
  <c r="BC3" i="37"/>
  <c r="BB3" i="37"/>
  <c r="AZ3" i="37"/>
  <c r="BA3" i="37" s="1"/>
  <c r="AY3" i="37"/>
  <c r="AW3" i="37"/>
  <c r="AX3" i="37" s="1"/>
  <c r="AV3" i="37"/>
  <c r="AU3" i="37"/>
  <c r="BC2" i="37"/>
  <c r="BB2" i="37"/>
  <c r="BA2" i="37"/>
  <c r="AZ2" i="37"/>
  <c r="AY2" i="37"/>
  <c r="AW2" i="37"/>
  <c r="AX2" i="37" s="1"/>
  <c r="AV2" i="37"/>
  <c r="AU2" i="37"/>
  <c r="AU2" i="36"/>
  <c r="AU3" i="36"/>
  <c r="AU4" i="36"/>
  <c r="AU5" i="36"/>
  <c r="AU6" i="36"/>
  <c r="AU7" i="36"/>
  <c r="AU8" i="36"/>
  <c r="AU9" i="36"/>
  <c r="AU10" i="36"/>
  <c r="AU11" i="36"/>
  <c r="AU12" i="36"/>
  <c r="AU13" i="36"/>
  <c r="AU14" i="36"/>
  <c r="AU15" i="36"/>
  <c r="AU16" i="36"/>
  <c r="AU17" i="36"/>
  <c r="AV2" i="36"/>
  <c r="AV3" i="36"/>
  <c r="AV4" i="36"/>
  <c r="AV5" i="36"/>
  <c r="AV6" i="36"/>
  <c r="AV7" i="36"/>
  <c r="AV8" i="36"/>
  <c r="AV9" i="36"/>
  <c r="AV10" i="36"/>
  <c r="AV11" i="36"/>
  <c r="AV12" i="36"/>
  <c r="AV13" i="36"/>
  <c r="AV14" i="36"/>
  <c r="AV15" i="36"/>
  <c r="AV16" i="36"/>
  <c r="AV17" i="36"/>
  <c r="AW2" i="36"/>
  <c r="AW3" i="36"/>
  <c r="AW4" i="36"/>
  <c r="AW5" i="36"/>
  <c r="AW6" i="36"/>
  <c r="AW7" i="36"/>
  <c r="AW8" i="36"/>
  <c r="AW9" i="36"/>
  <c r="AW10" i="36"/>
  <c r="AW11" i="36"/>
  <c r="AW12" i="36"/>
  <c r="AW13" i="36"/>
  <c r="AW14" i="36"/>
  <c r="AW15" i="36"/>
  <c r="AW16" i="36"/>
  <c r="AW17" i="36"/>
  <c r="AX2" i="36"/>
  <c r="AX3" i="36"/>
  <c r="AX4" i="36"/>
  <c r="AX5" i="36"/>
  <c r="AX6" i="36"/>
  <c r="AX7" i="36"/>
  <c r="AX8" i="36"/>
  <c r="AX9" i="36"/>
  <c r="AX10" i="36"/>
  <c r="AX11" i="36"/>
  <c r="AX12" i="36"/>
  <c r="AX13" i="36"/>
  <c r="AX14" i="36"/>
  <c r="AX15" i="36"/>
  <c r="AX16" i="36"/>
  <c r="AX17" i="36"/>
  <c r="AY2" i="36"/>
  <c r="AY3" i="36"/>
  <c r="AY4" i="36"/>
  <c r="AY5" i="36"/>
  <c r="AY6" i="36"/>
  <c r="AY7" i="36"/>
  <c r="AY8" i="36"/>
  <c r="AY9" i="36"/>
  <c r="AY10" i="36"/>
  <c r="AY11" i="36"/>
  <c r="AY12" i="36"/>
  <c r="AY13" i="36"/>
  <c r="AY14" i="36"/>
  <c r="AY15" i="36"/>
  <c r="AY16" i="36"/>
  <c r="AY17" i="36"/>
  <c r="AZ2" i="36"/>
  <c r="AZ3" i="36"/>
  <c r="AZ4" i="36"/>
  <c r="AZ5" i="36"/>
  <c r="AZ6" i="36"/>
  <c r="AZ7" i="36"/>
  <c r="AZ8" i="36"/>
  <c r="AZ9" i="36"/>
  <c r="AZ10" i="36"/>
  <c r="AZ11" i="36"/>
  <c r="AZ12" i="36"/>
  <c r="AZ13" i="36"/>
  <c r="BA13" i="36" s="1"/>
  <c r="AZ14" i="36"/>
  <c r="AZ15" i="36"/>
  <c r="AZ16" i="36"/>
  <c r="AZ17" i="36"/>
  <c r="BA2" i="36"/>
  <c r="BA3" i="36"/>
  <c r="BA4" i="36"/>
  <c r="BA5" i="36"/>
  <c r="BA6" i="36"/>
  <c r="BA7" i="36"/>
  <c r="BA8" i="36"/>
  <c r="BA9" i="36"/>
  <c r="BA10" i="36"/>
  <c r="BA11" i="36"/>
  <c r="BA12" i="36"/>
  <c r="BA14" i="36"/>
  <c r="BA15" i="36"/>
  <c r="BA16" i="36"/>
  <c r="BA17" i="36"/>
  <c r="BB2" i="36"/>
  <c r="BB3" i="36"/>
  <c r="BB4" i="36"/>
  <c r="BB5" i="36"/>
  <c r="BB6" i="36"/>
  <c r="BB7" i="36"/>
  <c r="BB8" i="36"/>
  <c r="BB9" i="36"/>
  <c r="BB10" i="36"/>
  <c r="BB11" i="36"/>
  <c r="BB12" i="36"/>
  <c r="BB13" i="36"/>
  <c r="BB14" i="36"/>
  <c r="BB15" i="36"/>
  <c r="BB16" i="36"/>
  <c r="BB17" i="36"/>
  <c r="BC2" i="36"/>
  <c r="BC3" i="36"/>
  <c r="BC4" i="36"/>
  <c r="BC5" i="36"/>
  <c r="BC6" i="36"/>
  <c r="BC7" i="36"/>
  <c r="BC8" i="36"/>
  <c r="BC9" i="36"/>
  <c r="BC10" i="36"/>
  <c r="BC11" i="36"/>
  <c r="BC12" i="36"/>
  <c r="BC13" i="36"/>
  <c r="BC14" i="36"/>
  <c r="BC15" i="36"/>
  <c r="BC16" i="36"/>
  <c r="BC17" i="36"/>
  <c r="A16" i="25"/>
  <c r="A14" i="25"/>
  <c r="A12" i="25"/>
  <c r="A10" i="25"/>
  <c r="A8" i="25"/>
  <c r="A6" i="25"/>
  <c r="A4" i="25"/>
  <c r="A2" i="25"/>
  <c r="AX2" i="31"/>
  <c r="AX3" i="31"/>
  <c r="AY3" i="31" s="1"/>
  <c r="AX4" i="31"/>
  <c r="AY4" i="31" s="1"/>
  <c r="AX5" i="31"/>
  <c r="AX6" i="31"/>
  <c r="AX7" i="31"/>
  <c r="AX8" i="31"/>
  <c r="AY8" i="31" s="1"/>
  <c r="AX9" i="31"/>
  <c r="AX10" i="31"/>
  <c r="AX11" i="31"/>
  <c r="AY11" i="31" s="1"/>
  <c r="AX12" i="31"/>
  <c r="AY12" i="31" s="1"/>
  <c r="AX13" i="31"/>
  <c r="AX14" i="31"/>
  <c r="AX15" i="31"/>
  <c r="AX16" i="31"/>
  <c r="AY16" i="31" s="1"/>
  <c r="AX17" i="31"/>
  <c r="AX18" i="31"/>
  <c r="AX19" i="31"/>
  <c r="AY19" i="31" s="1"/>
  <c r="AX20" i="31"/>
  <c r="AX21" i="31"/>
  <c r="AX22" i="31"/>
  <c r="AX23" i="31"/>
  <c r="AY23" i="31" s="1"/>
  <c r="AX24" i="31"/>
  <c r="AY24" i="31" s="1"/>
  <c r="AX25" i="31"/>
  <c r="AX26" i="31"/>
  <c r="AX27" i="31"/>
  <c r="AX28" i="31"/>
  <c r="AX29" i="31"/>
  <c r="AX30" i="31"/>
  <c r="AX31" i="31"/>
  <c r="AX32" i="31"/>
  <c r="AY32" i="31" s="1"/>
  <c r="AX33" i="31"/>
  <c r="AX34" i="31"/>
  <c r="AX35" i="31"/>
  <c r="AY35" i="31" s="1"/>
  <c r="AX36" i="31"/>
  <c r="AY36" i="31" s="1"/>
  <c r="AX37" i="31"/>
  <c r="AX38" i="31"/>
  <c r="AX39" i="31"/>
  <c r="AX40" i="31"/>
  <c r="AY40" i="31" s="1"/>
  <c r="AX41" i="31"/>
  <c r="AX42" i="31"/>
  <c r="AX43" i="31"/>
  <c r="AY43" i="31" s="1"/>
  <c r="AX44" i="31"/>
  <c r="AY44" i="31" s="1"/>
  <c r="AX45" i="31"/>
  <c r="AX46" i="31"/>
  <c r="AX47" i="31"/>
  <c r="AX48" i="31"/>
  <c r="AY48" i="31" s="1"/>
  <c r="AX49" i="31"/>
  <c r="AX50" i="31"/>
  <c r="AX51" i="31"/>
  <c r="AY51" i="31" s="1"/>
  <c r="AX52" i="31"/>
  <c r="AY52" i="31" s="1"/>
  <c r="AX53" i="31"/>
  <c r="AX54" i="31"/>
  <c r="AX55" i="31"/>
  <c r="AY55" i="31" s="1"/>
  <c r="AX56" i="31"/>
  <c r="AY56" i="31" s="1"/>
  <c r="AX57" i="31"/>
  <c r="AX58" i="31"/>
  <c r="AX59" i="31"/>
  <c r="AX60" i="31"/>
  <c r="AY60" i="31" s="1"/>
  <c r="AX61" i="31"/>
  <c r="AX62" i="31"/>
  <c r="AX63" i="31"/>
  <c r="AX64" i="31"/>
  <c r="AY64" i="31" s="1"/>
  <c r="AX65" i="31"/>
  <c r="AX66" i="31"/>
  <c r="AX67" i="31"/>
  <c r="AY67" i="31" s="1"/>
  <c r="AX68" i="31"/>
  <c r="AY68" i="31" s="1"/>
  <c r="AX69" i="31"/>
  <c r="AX70" i="31"/>
  <c r="AX71" i="31"/>
  <c r="AX72" i="31"/>
  <c r="AY72" i="31" s="1"/>
  <c r="AX73" i="31"/>
  <c r="AX74" i="31"/>
  <c r="AX75" i="31"/>
  <c r="AY75" i="31" s="1"/>
  <c r="AX76" i="31"/>
  <c r="AY76" i="31" s="1"/>
  <c r="AX77" i="31"/>
  <c r="AX78" i="31"/>
  <c r="AX79" i="31"/>
  <c r="AX80" i="31"/>
  <c r="AY80" i="31" s="1"/>
  <c r="AX81" i="31"/>
  <c r="AX82" i="31"/>
  <c r="AX83" i="31"/>
  <c r="AY83" i="31" s="1"/>
  <c r="AX84" i="31"/>
  <c r="AY84" i="31" s="1"/>
  <c r="AX85" i="31"/>
  <c r="AX86" i="31"/>
  <c r="AX87" i="31"/>
  <c r="AY87" i="31" s="1"/>
  <c r="AX88" i="31"/>
  <c r="AY88" i="31" s="1"/>
  <c r="AX89" i="31"/>
  <c r="AX90" i="31"/>
  <c r="AX91" i="31"/>
  <c r="AX92" i="31"/>
  <c r="AY92" i="31" s="1"/>
  <c r="AX93" i="31"/>
  <c r="AX94" i="31"/>
  <c r="AX95" i="31"/>
  <c r="AX96" i="31"/>
  <c r="AY96" i="31" s="1"/>
  <c r="AX97" i="31"/>
  <c r="AX98" i="31"/>
  <c r="AX99" i="31"/>
  <c r="AY99" i="31" s="1"/>
  <c r="AX100" i="31"/>
  <c r="AY100" i="31" s="1"/>
  <c r="AX101" i="31"/>
  <c r="AX102" i="31"/>
  <c r="AX103" i="31"/>
  <c r="AX104" i="31"/>
  <c r="AY104" i="31" s="1"/>
  <c r="AX105" i="31"/>
  <c r="AX106" i="31"/>
  <c r="AX107" i="31"/>
  <c r="AY107" i="31" s="1"/>
  <c r="AX108" i="31"/>
  <c r="AY108" i="31" s="1"/>
  <c r="AX109" i="31"/>
  <c r="AX110" i="31"/>
  <c r="AX111" i="31"/>
  <c r="AX112" i="31"/>
  <c r="AY112" i="31" s="1"/>
  <c r="AX113" i="31"/>
  <c r="AX114" i="31"/>
  <c r="AX115" i="31"/>
  <c r="AY115" i="31" s="1"/>
  <c r="AX116" i="31"/>
  <c r="AY116" i="31" s="1"/>
  <c r="AX117" i="31"/>
  <c r="AX118" i="31"/>
  <c r="AX119" i="31"/>
  <c r="AY119" i="31" s="1"/>
  <c r="AX120" i="31"/>
  <c r="AY120" i="31" s="1"/>
  <c r="AX121" i="31"/>
  <c r="AX122" i="31"/>
  <c r="AX123" i="31"/>
  <c r="AX124" i="31"/>
  <c r="AY124" i="31" s="1"/>
  <c r="AX125" i="31"/>
  <c r="AX126" i="31"/>
  <c r="AX127" i="31"/>
  <c r="AX128" i="31"/>
  <c r="AY128" i="31" s="1"/>
  <c r="AX129" i="31"/>
  <c r="AX130" i="31"/>
  <c r="AX131" i="31"/>
  <c r="AY131" i="31" s="1"/>
  <c r="AX132" i="31"/>
  <c r="AY132" i="31" s="1"/>
  <c r="AX133" i="31"/>
  <c r="AX134" i="31"/>
  <c r="AX135" i="31"/>
  <c r="AX136" i="31"/>
  <c r="AY136" i="31" s="1"/>
  <c r="AX137" i="31"/>
  <c r="AX138" i="31"/>
  <c r="AX139" i="31"/>
  <c r="AY139" i="31" s="1"/>
  <c r="AX140" i="31"/>
  <c r="AY140" i="31" s="1"/>
  <c r="AX141" i="31"/>
  <c r="AX142" i="31"/>
  <c r="AX143" i="31"/>
  <c r="AX144" i="31"/>
  <c r="AY144" i="31" s="1"/>
  <c r="AX145" i="31"/>
  <c r="AX146" i="31"/>
  <c r="AX147" i="31"/>
  <c r="AY147" i="31" s="1"/>
  <c r="AX148" i="31"/>
  <c r="AY148" i="31" s="1"/>
  <c r="AX149" i="31"/>
  <c r="AX150" i="31"/>
  <c r="AX151" i="31"/>
  <c r="AY151" i="31" s="1"/>
  <c r="AX152" i="31"/>
  <c r="AY152" i="31" s="1"/>
  <c r="AX153" i="31"/>
  <c r="AX154" i="31"/>
  <c r="AX155" i="31"/>
  <c r="AX156" i="31"/>
  <c r="AY156" i="31" s="1"/>
  <c r="AX157" i="31"/>
  <c r="AX158" i="31"/>
  <c r="AX159" i="31"/>
  <c r="AX160" i="31"/>
  <c r="AY160" i="31" s="1"/>
  <c r="AX161" i="31"/>
  <c r="AX162" i="31"/>
  <c r="AX163" i="31"/>
  <c r="AY163" i="31" s="1"/>
  <c r="AX164" i="31"/>
  <c r="AY164" i="31" s="1"/>
  <c r="AX165" i="31"/>
  <c r="AX166" i="31"/>
  <c r="AX167" i="31"/>
  <c r="AX168" i="31"/>
  <c r="AY168" i="31" s="1"/>
  <c r="AX169" i="31"/>
  <c r="AX170" i="31"/>
  <c r="AX171" i="31"/>
  <c r="AY171" i="31" s="1"/>
  <c r="AX172" i="31"/>
  <c r="AY172" i="31" s="1"/>
  <c r="AX173" i="31"/>
  <c r="AX174" i="31"/>
  <c r="AX175" i="31"/>
  <c r="AX176" i="31"/>
  <c r="AY176" i="31" s="1"/>
  <c r="AX177" i="31"/>
  <c r="AX178" i="31"/>
  <c r="AX179" i="31"/>
  <c r="AY179" i="31" s="1"/>
  <c r="AX180" i="31"/>
  <c r="AY180" i="31" s="1"/>
  <c r="AX181" i="31"/>
  <c r="AX182" i="31"/>
  <c r="AX183" i="31"/>
  <c r="AY183" i="31" s="1"/>
  <c r="AX184" i="31"/>
  <c r="AY184" i="31" s="1"/>
  <c r="AX185" i="31"/>
  <c r="AX186" i="31"/>
  <c r="AX187" i="31"/>
  <c r="AX188" i="31"/>
  <c r="AY188" i="31" s="1"/>
  <c r="AX189" i="31"/>
  <c r="AX190" i="31"/>
  <c r="AX191" i="31"/>
  <c r="AX192" i="31"/>
  <c r="AY192" i="31" s="1"/>
  <c r="AX193" i="31"/>
  <c r="AX194" i="31"/>
  <c r="AX195" i="31"/>
  <c r="AY195" i="31" s="1"/>
  <c r="AX196" i="31"/>
  <c r="AY196" i="31" s="1"/>
  <c r="AX197" i="31"/>
  <c r="AX198" i="31"/>
  <c r="AX199" i="31"/>
  <c r="AX200" i="31"/>
  <c r="AY200" i="31" s="1"/>
  <c r="AX201" i="31"/>
  <c r="AX202" i="31"/>
  <c r="AX203" i="31"/>
  <c r="AY203" i="31" s="1"/>
  <c r="AX204" i="31"/>
  <c r="AY204" i="31" s="1"/>
  <c r="AX205" i="31"/>
  <c r="AX206" i="31"/>
  <c r="AX207" i="31"/>
  <c r="AX208" i="31"/>
  <c r="AY208" i="31" s="1"/>
  <c r="AX209" i="31"/>
  <c r="AX210" i="31"/>
  <c r="AX211" i="31"/>
  <c r="AY211" i="31" s="1"/>
  <c r="AX212" i="31"/>
  <c r="AY212" i="31" s="1"/>
  <c r="AX213" i="31"/>
  <c r="AX214" i="31"/>
  <c r="AX215" i="31"/>
  <c r="AY215" i="31" s="1"/>
  <c r="AX216" i="31"/>
  <c r="AY216" i="31" s="1"/>
  <c r="AX217" i="31"/>
  <c r="AX218" i="31"/>
  <c r="AX219" i="31"/>
  <c r="AX220" i="31"/>
  <c r="AY220" i="31" s="1"/>
  <c r="AX221" i="31"/>
  <c r="AX222" i="31"/>
  <c r="AX223" i="31"/>
  <c r="AX224" i="31"/>
  <c r="AY224" i="31" s="1"/>
  <c r="AX225" i="31"/>
  <c r="AX226" i="31"/>
  <c r="AX227" i="31"/>
  <c r="AY227" i="31" s="1"/>
  <c r="AX228" i="31"/>
  <c r="AY228" i="31" s="1"/>
  <c r="AX229" i="31"/>
  <c r="AX230" i="31"/>
  <c r="AX231" i="31"/>
  <c r="AX232" i="31"/>
  <c r="AY232" i="31" s="1"/>
  <c r="AX233" i="31"/>
  <c r="AX234" i="31"/>
  <c r="AX235" i="31"/>
  <c r="AY235" i="31" s="1"/>
  <c r="AX236" i="31"/>
  <c r="AY236" i="31" s="1"/>
  <c r="AX237" i="31"/>
  <c r="AX238" i="31"/>
  <c r="AX239" i="31"/>
  <c r="AX240" i="31"/>
  <c r="AY240" i="31" s="1"/>
  <c r="AX241" i="31"/>
  <c r="AX242" i="31"/>
  <c r="AX243" i="31"/>
  <c r="AY243" i="31" s="1"/>
  <c r="AX244" i="31"/>
  <c r="AY244" i="31" s="1"/>
  <c r="AX245" i="31"/>
  <c r="AX246" i="31"/>
  <c r="AX247" i="31"/>
  <c r="AY247" i="31" s="1"/>
  <c r="AX248" i="31"/>
  <c r="AY248" i="31" s="1"/>
  <c r="AX249" i="31"/>
  <c r="AX250" i="31"/>
  <c r="AX251" i="31"/>
  <c r="AX252" i="31"/>
  <c r="AY252" i="31" s="1"/>
  <c r="AX253" i="31"/>
  <c r="AX254" i="31"/>
  <c r="AX255" i="31"/>
  <c r="AX256" i="31"/>
  <c r="AY256" i="31" s="1"/>
  <c r="AX257" i="31"/>
  <c r="AX258" i="31"/>
  <c r="AX259" i="31"/>
  <c r="AY259" i="31" s="1"/>
  <c r="AX260" i="31"/>
  <c r="AY260" i="31" s="1"/>
  <c r="AX261" i="31"/>
  <c r="AX262" i="31"/>
  <c r="AX263" i="31"/>
  <c r="AX264" i="31"/>
  <c r="AY264" i="31" s="1"/>
  <c r="AX265" i="31"/>
  <c r="AX266" i="31"/>
  <c r="AX267" i="31"/>
  <c r="AY267" i="31" s="1"/>
  <c r="AX268" i="31"/>
  <c r="AY268" i="31" s="1"/>
  <c r="AX269" i="31"/>
  <c r="AX270" i="31"/>
  <c r="AX271" i="31"/>
  <c r="AX272" i="31"/>
  <c r="AY272" i="31" s="1"/>
  <c r="AX273" i="31"/>
  <c r="AX274" i="31"/>
  <c r="AX275" i="31"/>
  <c r="AY275" i="31" s="1"/>
  <c r="AX276" i="31"/>
  <c r="AY276" i="31" s="1"/>
  <c r="AX277" i="31"/>
  <c r="AX278" i="31"/>
  <c r="AX279" i="31"/>
  <c r="AY279" i="31" s="1"/>
  <c r="AX280" i="31"/>
  <c r="AY280" i="31" s="1"/>
  <c r="AX281" i="31"/>
  <c r="AX282" i="31"/>
  <c r="AX283" i="31"/>
  <c r="AX284" i="31"/>
  <c r="AX285" i="31"/>
  <c r="AX286" i="31"/>
  <c r="AX287" i="31"/>
  <c r="AY287" i="31" s="1"/>
  <c r="AX288" i="31"/>
  <c r="AX289" i="31"/>
  <c r="AX290" i="31"/>
  <c r="AX291" i="31"/>
  <c r="AX292" i="31"/>
  <c r="AY292" i="31" s="1"/>
  <c r="AX293" i="31"/>
  <c r="AX294" i="31"/>
  <c r="AX295" i="31"/>
  <c r="AY295" i="31" s="1"/>
  <c r="AX296" i="31"/>
  <c r="AX297" i="31"/>
  <c r="AX298" i="31"/>
  <c r="AX299" i="31"/>
  <c r="AY299" i="31" s="1"/>
  <c r="AX300" i="31"/>
  <c r="AX301" i="31"/>
  <c r="AX302" i="31"/>
  <c r="AX303" i="31"/>
  <c r="AY303" i="31" s="1"/>
  <c r="AX304" i="31"/>
  <c r="AX305" i="31"/>
  <c r="AX306" i="31"/>
  <c r="AX307" i="31"/>
  <c r="AY307" i="31" s="1"/>
  <c r="AX308" i="31"/>
  <c r="AX309" i="31"/>
  <c r="AX310" i="31"/>
  <c r="AX311" i="31"/>
  <c r="AY311" i="31" s="1"/>
  <c r="AX312" i="31"/>
  <c r="AY312" i="31" s="1"/>
  <c r="AX313" i="31"/>
  <c r="AX314" i="31"/>
  <c r="AX315" i="31"/>
  <c r="AX316" i="31"/>
  <c r="AX317" i="31"/>
  <c r="AX318" i="31"/>
  <c r="AX319" i="31"/>
  <c r="AY319" i="31" s="1"/>
  <c r="AX320" i="31"/>
  <c r="AX321" i="31"/>
  <c r="AX322" i="31"/>
  <c r="AX323" i="31"/>
  <c r="AX324" i="31"/>
  <c r="AY324" i="31" s="1"/>
  <c r="AX325" i="31"/>
  <c r="AX326" i="31"/>
  <c r="AX327" i="31"/>
  <c r="AY327" i="31" s="1"/>
  <c r="AX328" i="31"/>
  <c r="AX329" i="31"/>
  <c r="AX330" i="31"/>
  <c r="AX331" i="31"/>
  <c r="AY331" i="31" s="1"/>
  <c r="AX332" i="31"/>
  <c r="AX333" i="31"/>
  <c r="AX334" i="31"/>
  <c r="AX335" i="31"/>
  <c r="AY335" i="31" s="1"/>
  <c r="AX336" i="31"/>
  <c r="AX337" i="31"/>
  <c r="AX338" i="31"/>
  <c r="AX339" i="31"/>
  <c r="AY339" i="31" s="1"/>
  <c r="AX340" i="31"/>
  <c r="AX341" i="31"/>
  <c r="AX342" i="31"/>
  <c r="AX343" i="31"/>
  <c r="AY343" i="31" s="1"/>
  <c r="AX344" i="31"/>
  <c r="AY344" i="31" s="1"/>
  <c r="AX345" i="31"/>
  <c r="AY345" i="31" s="1"/>
  <c r="AX346" i="31"/>
  <c r="AX347" i="31"/>
  <c r="AX348" i="31"/>
  <c r="AY348" i="31" s="1"/>
  <c r="AX349" i="31"/>
  <c r="AY349" i="31" s="1"/>
  <c r="AX350" i="31"/>
  <c r="AX351" i="31"/>
  <c r="AX352" i="31"/>
  <c r="AY352" i="31" s="1"/>
  <c r="AX353" i="31"/>
  <c r="AY353" i="31" s="1"/>
  <c r="AX354" i="31"/>
  <c r="AX355" i="31"/>
  <c r="AX356" i="31"/>
  <c r="AY356" i="31" s="1"/>
  <c r="AX357" i="31"/>
  <c r="AY357" i="31" s="1"/>
  <c r="AX358" i="31"/>
  <c r="AX359" i="31"/>
  <c r="AY359" i="31" s="1"/>
  <c r="AX360" i="31"/>
  <c r="AY360" i="31" s="1"/>
  <c r="AX361" i="31"/>
  <c r="AX362" i="31"/>
  <c r="AX363" i="31"/>
  <c r="AX364" i="31"/>
  <c r="AY364" i="31" s="1"/>
  <c r="AX365" i="31"/>
  <c r="AY365" i="31" s="1"/>
  <c r="AX366" i="31"/>
  <c r="AX367" i="31"/>
  <c r="AX368" i="31"/>
  <c r="AY368" i="31" s="1"/>
  <c r="AX369" i="31"/>
  <c r="AY369" i="31" s="1"/>
  <c r="AX370" i="31"/>
  <c r="AX371" i="31"/>
  <c r="AX372" i="31"/>
  <c r="AY372" i="31" s="1"/>
  <c r="AX373" i="31"/>
  <c r="AX374" i="31"/>
  <c r="AX375" i="31"/>
  <c r="AY375" i="31" s="1"/>
  <c r="AX376" i="31"/>
  <c r="AY376" i="31" s="1"/>
  <c r="AX377" i="31"/>
  <c r="AY377" i="31" s="1"/>
  <c r="AX378" i="31"/>
  <c r="AX379" i="31"/>
  <c r="AX380" i="31"/>
  <c r="AY380" i="31" s="1"/>
  <c r="AX381" i="31"/>
  <c r="AY381" i="31" s="1"/>
  <c r="AX382" i="31"/>
  <c r="AX383" i="31"/>
  <c r="AX384" i="31"/>
  <c r="AY384" i="31" s="1"/>
  <c r="AX385" i="31"/>
  <c r="AY385" i="31" s="1"/>
  <c r="AX386" i="31"/>
  <c r="AX387" i="31"/>
  <c r="AX388" i="31"/>
  <c r="AY388" i="31" s="1"/>
  <c r="AX389" i="31"/>
  <c r="AY389" i="31" s="1"/>
  <c r="AX390" i="31"/>
  <c r="AX391" i="31"/>
  <c r="AY391" i="31" s="1"/>
  <c r="AX392" i="31"/>
  <c r="AY392" i="31" s="1"/>
  <c r="AX393" i="31"/>
  <c r="AX394" i="31"/>
  <c r="AX395" i="31"/>
  <c r="AX396" i="31"/>
  <c r="AY396" i="31" s="1"/>
  <c r="AX397" i="31"/>
  <c r="AY397" i="31" s="1"/>
  <c r="AX398" i="31"/>
  <c r="AX399" i="31"/>
  <c r="AX400" i="31"/>
  <c r="AY400" i="31" s="1"/>
  <c r="AX401" i="31"/>
  <c r="AY401" i="31" s="1"/>
  <c r="AX402" i="31"/>
  <c r="AX403" i="31"/>
  <c r="AX404" i="31"/>
  <c r="AY404" i="31" s="1"/>
  <c r="AX405" i="31"/>
  <c r="AX406" i="31"/>
  <c r="AX407" i="31"/>
  <c r="AY407" i="31" s="1"/>
  <c r="AX408" i="31"/>
  <c r="AY408" i="31" s="1"/>
  <c r="AX409" i="31"/>
  <c r="AY409" i="31" s="1"/>
  <c r="AX410" i="31"/>
  <c r="AX411" i="31"/>
  <c r="AX412" i="31"/>
  <c r="AY412" i="31" s="1"/>
  <c r="AX413" i="31"/>
  <c r="AY413" i="31" s="1"/>
  <c r="AX414" i="31"/>
  <c r="AX415" i="31"/>
  <c r="AX416" i="31"/>
  <c r="AY416" i="31" s="1"/>
  <c r="AX417" i="31"/>
  <c r="AY417" i="31" s="1"/>
  <c r="AX418" i="31"/>
  <c r="AX419" i="31"/>
  <c r="AX420" i="31"/>
  <c r="AY420" i="31" s="1"/>
  <c r="AX421" i="31"/>
  <c r="AY421" i="31" s="1"/>
  <c r="AX422" i="31"/>
  <c r="AX423" i="31"/>
  <c r="AY423" i="31" s="1"/>
  <c r="AX424" i="31"/>
  <c r="AY424" i="31" s="1"/>
  <c r="AX425" i="31"/>
  <c r="AX426" i="31"/>
  <c r="AX427" i="31"/>
  <c r="AX428" i="31"/>
  <c r="AY428" i="31" s="1"/>
  <c r="AX429" i="31"/>
  <c r="AY429" i="31" s="1"/>
  <c r="AX430" i="31"/>
  <c r="AX431" i="31"/>
  <c r="AX432" i="31"/>
  <c r="AY432" i="31" s="1"/>
  <c r="AX433" i="31"/>
  <c r="AY433" i="31" s="1"/>
  <c r="AX434" i="31"/>
  <c r="AX435" i="31"/>
  <c r="AX436" i="31"/>
  <c r="AY436" i="31" s="1"/>
  <c r="AX437" i="31"/>
  <c r="AX438" i="31"/>
  <c r="AX439" i="31"/>
  <c r="AY439" i="31" s="1"/>
  <c r="AX440" i="31"/>
  <c r="AY440" i="31" s="1"/>
  <c r="AX441" i="31"/>
  <c r="AY441" i="31" s="1"/>
  <c r="AX442" i="31"/>
  <c r="AX443" i="31"/>
  <c r="AX444" i="31"/>
  <c r="AY444" i="31" s="1"/>
  <c r="AX445" i="31"/>
  <c r="AY445" i="31" s="1"/>
  <c r="AX446" i="31"/>
  <c r="AX447" i="31"/>
  <c r="AX448" i="31"/>
  <c r="AY448" i="31" s="1"/>
  <c r="AX449" i="31"/>
  <c r="AY449" i="31" s="1"/>
  <c r="AX450" i="31"/>
  <c r="AX451" i="31"/>
  <c r="AX452" i="31"/>
  <c r="AY452" i="31" s="1"/>
  <c r="AX453" i="31"/>
  <c r="AY453" i="31" s="1"/>
  <c r="AX454" i="31"/>
  <c r="AX455" i="31"/>
  <c r="AY455" i="31" s="1"/>
  <c r="AX456" i="31"/>
  <c r="AY456" i="31" s="1"/>
  <c r="AX457" i="31"/>
  <c r="AX458" i="31"/>
  <c r="AX459" i="31"/>
  <c r="AX460" i="31"/>
  <c r="AY460" i="31" s="1"/>
  <c r="AX461" i="31"/>
  <c r="AY461" i="31" s="1"/>
  <c r="AX462" i="31"/>
  <c r="AX463" i="31"/>
  <c r="AX464" i="31"/>
  <c r="AY464" i="31" s="1"/>
  <c r="AX465" i="31"/>
  <c r="AY465" i="31" s="1"/>
  <c r="AX466" i="31"/>
  <c r="AX467" i="31"/>
  <c r="AX468" i="31"/>
  <c r="AY468" i="31" s="1"/>
  <c r="AX469" i="31"/>
  <c r="AX470" i="31"/>
  <c r="AX471" i="31"/>
  <c r="AY471" i="31" s="1"/>
  <c r="AX472" i="31"/>
  <c r="AY472" i="31" s="1"/>
  <c r="AX473" i="31"/>
  <c r="AY473" i="31" s="1"/>
  <c r="AX474" i="31"/>
  <c r="AX475" i="31"/>
  <c r="AX476" i="31"/>
  <c r="AY476" i="31" s="1"/>
  <c r="AX477" i="31"/>
  <c r="AY477" i="31" s="1"/>
  <c r="AX478" i="31"/>
  <c r="AX479" i="31"/>
  <c r="AX480" i="31"/>
  <c r="AX481" i="31"/>
  <c r="AY481" i="31" s="1"/>
  <c r="AX482" i="31"/>
  <c r="AX483" i="31"/>
  <c r="AX484" i="31"/>
  <c r="AY484" i="31" s="1"/>
  <c r="AX485" i="31"/>
  <c r="AY485" i="31" s="1"/>
  <c r="AX486" i="31"/>
  <c r="AX487" i="31"/>
  <c r="AX488" i="31"/>
  <c r="AY488" i="31" s="1"/>
  <c r="AX489" i="31"/>
  <c r="AY489" i="31" s="1"/>
  <c r="AX490" i="31"/>
  <c r="AX491" i="31"/>
  <c r="AX492" i="31"/>
  <c r="AX493" i="31"/>
  <c r="AY493" i="31" s="1"/>
  <c r="AX494" i="31"/>
  <c r="AX495" i="31"/>
  <c r="AX496" i="31"/>
  <c r="AX497" i="31"/>
  <c r="AY497" i="31" s="1"/>
  <c r="AX498" i="31"/>
  <c r="AX499" i="31"/>
  <c r="AX500" i="31"/>
  <c r="AY500" i="31" s="1"/>
  <c r="AX501" i="31"/>
  <c r="AY501" i="31" s="1"/>
  <c r="AX502" i="31"/>
  <c r="AX503" i="31"/>
  <c r="AX504" i="31"/>
  <c r="AY504" i="31" s="1"/>
  <c r="AX505" i="31"/>
  <c r="AY505" i="31" s="1"/>
  <c r="AX506" i="31"/>
  <c r="AX507" i="31"/>
  <c r="AX508" i="31"/>
  <c r="AX509" i="31"/>
  <c r="AY509" i="31" s="1"/>
  <c r="AX510" i="31"/>
  <c r="AX511" i="31"/>
  <c r="AX512" i="31"/>
  <c r="AX513" i="31"/>
  <c r="AY513" i="31" s="1"/>
  <c r="AX514" i="31"/>
  <c r="AX515" i="31"/>
  <c r="AX516" i="31"/>
  <c r="AY516" i="31" s="1"/>
  <c r="AX517" i="31"/>
  <c r="AY517" i="31" s="1"/>
  <c r="AX518" i="31"/>
  <c r="AX519" i="31"/>
  <c r="AX520" i="31"/>
  <c r="AY520" i="31" s="1"/>
  <c r="AX521" i="31"/>
  <c r="AY521" i="31" s="1"/>
  <c r="AX522" i="31"/>
  <c r="AX523" i="31"/>
  <c r="AX524" i="31"/>
  <c r="AX525" i="31"/>
  <c r="AY525" i="31" s="1"/>
  <c r="AX526" i="31"/>
  <c r="AX527" i="31"/>
  <c r="AX528" i="31"/>
  <c r="AX529" i="31"/>
  <c r="AY529" i="31" s="1"/>
  <c r="AX530" i="31"/>
  <c r="AX531" i="31"/>
  <c r="AX532" i="31"/>
  <c r="AY532" i="31" s="1"/>
  <c r="AX533" i="31"/>
  <c r="AY533" i="31" s="1"/>
  <c r="AX534" i="31"/>
  <c r="AX535" i="31"/>
  <c r="AX536" i="31"/>
  <c r="AY536" i="31" s="1"/>
  <c r="AX537" i="31"/>
  <c r="AY537" i="31" s="1"/>
  <c r="AX538" i="31"/>
  <c r="AX539" i="31"/>
  <c r="AX540" i="31"/>
  <c r="AX541" i="31"/>
  <c r="AY541" i="31" s="1"/>
  <c r="AX542" i="31"/>
  <c r="AX543" i="31"/>
  <c r="AX544" i="31"/>
  <c r="AX545" i="31"/>
  <c r="AY545" i="31" s="1"/>
  <c r="AX546" i="31"/>
  <c r="AX547" i="31"/>
  <c r="AX548" i="31"/>
  <c r="AY548" i="31" s="1"/>
  <c r="AX549" i="31"/>
  <c r="AY549" i="31" s="1"/>
  <c r="AX550" i="31"/>
  <c r="AX551" i="31"/>
  <c r="AX552" i="31"/>
  <c r="AY552" i="31" s="1"/>
  <c r="AX553" i="31"/>
  <c r="AY553" i="31" s="1"/>
  <c r="AX554" i="31"/>
  <c r="AX555" i="31"/>
  <c r="AX556" i="31"/>
  <c r="AX557" i="31"/>
  <c r="AY557" i="31" s="1"/>
  <c r="AX558" i="31"/>
  <c r="AX559" i="31"/>
  <c r="AX560" i="31"/>
  <c r="AX561" i="31"/>
  <c r="AY561" i="31" s="1"/>
  <c r="AX562" i="31"/>
  <c r="AX563" i="31"/>
  <c r="AX564" i="31"/>
  <c r="AY564" i="31" s="1"/>
  <c r="AX565" i="31"/>
  <c r="AY565" i="31" s="1"/>
  <c r="AX566" i="31"/>
  <c r="AX567" i="31"/>
  <c r="AX568" i="31"/>
  <c r="AY568" i="31" s="1"/>
  <c r="AX569" i="31"/>
  <c r="AY569" i="31" s="1"/>
  <c r="AX570" i="31"/>
  <c r="AX571" i="31"/>
  <c r="AX572" i="31"/>
  <c r="AX573" i="31"/>
  <c r="AY573" i="31" s="1"/>
  <c r="AX574" i="31"/>
  <c r="AX575" i="31"/>
  <c r="AX576" i="31"/>
  <c r="AW2" i="31"/>
  <c r="AW3" i="31"/>
  <c r="AW4" i="31"/>
  <c r="AW5" i="31"/>
  <c r="AW6" i="31"/>
  <c r="AW7" i="31"/>
  <c r="AW8" i="31"/>
  <c r="AW9" i="31"/>
  <c r="AW10" i="31"/>
  <c r="AW11" i="31"/>
  <c r="AW12" i="31"/>
  <c r="AW13" i="31"/>
  <c r="AW14" i="31"/>
  <c r="AW15" i="31"/>
  <c r="AW16" i="31"/>
  <c r="AW17" i="31"/>
  <c r="AW18" i="31"/>
  <c r="AW19" i="31"/>
  <c r="AW20" i="31"/>
  <c r="AW21" i="31"/>
  <c r="AW22" i="31"/>
  <c r="AW23" i="31"/>
  <c r="AW24" i="31"/>
  <c r="AW25" i="31"/>
  <c r="AW26" i="31"/>
  <c r="AW27" i="31"/>
  <c r="AW28" i="31"/>
  <c r="AW29" i="31"/>
  <c r="AW30" i="31"/>
  <c r="AW31" i="31"/>
  <c r="AW32" i="31"/>
  <c r="AW33" i="31"/>
  <c r="AW34" i="31"/>
  <c r="AW35" i="31"/>
  <c r="AW36" i="31"/>
  <c r="AW37" i="31"/>
  <c r="AW38" i="31"/>
  <c r="AW39" i="31"/>
  <c r="AW40" i="31"/>
  <c r="AW41" i="31"/>
  <c r="AW42" i="31"/>
  <c r="AW43" i="31"/>
  <c r="AW44" i="31"/>
  <c r="AW45" i="31"/>
  <c r="AW46" i="31"/>
  <c r="AW47" i="31"/>
  <c r="AW48" i="31"/>
  <c r="AW49" i="31"/>
  <c r="AW50" i="31"/>
  <c r="AW51" i="31"/>
  <c r="AW52" i="31"/>
  <c r="AW53" i="31"/>
  <c r="AW54" i="31"/>
  <c r="AW55" i="31"/>
  <c r="AW56" i="31"/>
  <c r="AW57" i="31"/>
  <c r="AW58" i="31"/>
  <c r="AW59" i="31"/>
  <c r="AW60" i="31"/>
  <c r="AW61" i="31"/>
  <c r="AW62" i="31"/>
  <c r="AW63" i="31"/>
  <c r="AW64" i="31"/>
  <c r="AW65" i="31"/>
  <c r="AW66" i="31"/>
  <c r="AW67" i="31"/>
  <c r="AW68" i="31"/>
  <c r="AW69" i="31"/>
  <c r="AW70" i="31"/>
  <c r="AW71" i="31"/>
  <c r="AW72" i="31"/>
  <c r="AW73" i="31"/>
  <c r="AW74" i="31"/>
  <c r="AW75" i="31"/>
  <c r="AW76" i="31"/>
  <c r="AW77" i="31"/>
  <c r="AW78" i="31"/>
  <c r="AW79" i="31"/>
  <c r="AW80" i="31"/>
  <c r="AW81" i="31"/>
  <c r="AW82" i="31"/>
  <c r="AW83" i="31"/>
  <c r="AW84" i="31"/>
  <c r="AW85" i="31"/>
  <c r="AW86" i="31"/>
  <c r="AW87" i="31"/>
  <c r="AW88" i="31"/>
  <c r="AW89" i="31"/>
  <c r="AW90" i="31"/>
  <c r="AW91" i="31"/>
  <c r="AW92" i="31"/>
  <c r="AW93" i="31"/>
  <c r="AW94" i="31"/>
  <c r="AW95" i="31"/>
  <c r="AW96" i="31"/>
  <c r="AW97" i="31"/>
  <c r="AW98" i="31"/>
  <c r="AW99" i="31"/>
  <c r="AW100" i="31"/>
  <c r="AW101" i="31"/>
  <c r="AW102" i="31"/>
  <c r="AW103" i="31"/>
  <c r="AW104" i="31"/>
  <c r="AW105" i="31"/>
  <c r="AW106" i="31"/>
  <c r="AW107" i="31"/>
  <c r="AW108" i="31"/>
  <c r="AW109" i="31"/>
  <c r="AW110" i="31"/>
  <c r="AW111" i="31"/>
  <c r="AW112" i="31"/>
  <c r="AW113" i="31"/>
  <c r="AW114" i="31"/>
  <c r="AW115" i="31"/>
  <c r="AW116" i="31"/>
  <c r="AW117" i="31"/>
  <c r="AW118" i="31"/>
  <c r="AW119" i="31"/>
  <c r="AW120" i="31"/>
  <c r="AW121" i="31"/>
  <c r="AW122" i="31"/>
  <c r="AW123" i="31"/>
  <c r="AW124" i="31"/>
  <c r="AW125" i="31"/>
  <c r="AW126" i="31"/>
  <c r="AW127" i="31"/>
  <c r="AW128" i="31"/>
  <c r="AW129" i="31"/>
  <c r="AW130" i="31"/>
  <c r="AW131" i="31"/>
  <c r="AW132" i="31"/>
  <c r="AW133" i="31"/>
  <c r="AW134" i="31"/>
  <c r="AW135" i="31"/>
  <c r="AW136" i="31"/>
  <c r="AW137" i="31"/>
  <c r="AW138" i="31"/>
  <c r="AW139" i="31"/>
  <c r="AW140" i="31"/>
  <c r="AW141" i="31"/>
  <c r="AW142" i="31"/>
  <c r="AW143" i="31"/>
  <c r="AW144" i="31"/>
  <c r="AW145" i="31"/>
  <c r="AW146" i="31"/>
  <c r="AW147" i="31"/>
  <c r="AW148" i="31"/>
  <c r="AW149" i="31"/>
  <c r="AW150" i="31"/>
  <c r="AW151" i="31"/>
  <c r="AW152" i="31"/>
  <c r="AW153" i="31"/>
  <c r="AW154" i="31"/>
  <c r="AW155" i="31"/>
  <c r="AW156" i="31"/>
  <c r="AW157" i="31"/>
  <c r="AW158" i="31"/>
  <c r="AW159" i="31"/>
  <c r="AW160" i="31"/>
  <c r="AW161" i="31"/>
  <c r="AW162" i="31"/>
  <c r="AW163" i="31"/>
  <c r="AW164" i="31"/>
  <c r="AW165" i="31"/>
  <c r="AW166" i="31"/>
  <c r="AW167" i="31"/>
  <c r="AW168" i="31"/>
  <c r="AW169" i="31"/>
  <c r="AW170" i="31"/>
  <c r="AW171" i="31"/>
  <c r="AW172" i="31"/>
  <c r="AW173" i="31"/>
  <c r="AW174" i="31"/>
  <c r="AW175" i="31"/>
  <c r="AW176" i="31"/>
  <c r="AW177" i="31"/>
  <c r="AW178" i="31"/>
  <c r="AW179" i="31"/>
  <c r="AW180" i="31"/>
  <c r="AW181" i="31"/>
  <c r="AW182" i="31"/>
  <c r="AW183" i="31"/>
  <c r="AW184" i="31"/>
  <c r="AW185" i="31"/>
  <c r="AW186" i="31"/>
  <c r="AW187" i="31"/>
  <c r="AW188" i="31"/>
  <c r="AW189" i="31"/>
  <c r="AW190" i="31"/>
  <c r="AW191" i="31"/>
  <c r="AW192" i="31"/>
  <c r="AW193" i="31"/>
  <c r="AW194" i="31"/>
  <c r="AW195" i="31"/>
  <c r="AW196" i="31"/>
  <c r="AW197" i="31"/>
  <c r="AW198" i="31"/>
  <c r="AW199" i="31"/>
  <c r="AW200" i="31"/>
  <c r="AW201" i="31"/>
  <c r="AW202" i="31"/>
  <c r="AW203" i="31"/>
  <c r="AW204" i="31"/>
  <c r="AW205" i="31"/>
  <c r="AW206" i="31"/>
  <c r="AW207" i="31"/>
  <c r="AW208" i="31"/>
  <c r="AW209" i="31"/>
  <c r="AW210" i="31"/>
  <c r="AW211" i="31"/>
  <c r="AW212" i="31"/>
  <c r="AW213" i="31"/>
  <c r="AW214" i="31"/>
  <c r="AW215" i="31"/>
  <c r="AW216" i="31"/>
  <c r="AW217" i="31"/>
  <c r="AW218" i="31"/>
  <c r="AW219" i="31"/>
  <c r="AW220" i="31"/>
  <c r="AW221" i="31"/>
  <c r="AW222" i="31"/>
  <c r="AW223" i="31"/>
  <c r="AW224" i="31"/>
  <c r="AW225" i="31"/>
  <c r="AW226" i="31"/>
  <c r="AW227" i="31"/>
  <c r="AW228" i="31"/>
  <c r="AW229" i="31"/>
  <c r="AW230" i="31"/>
  <c r="AW231" i="31"/>
  <c r="AW232" i="31"/>
  <c r="AW233" i="31"/>
  <c r="AW234" i="31"/>
  <c r="AW235" i="31"/>
  <c r="AW236" i="31"/>
  <c r="AW237" i="31"/>
  <c r="AW238" i="31"/>
  <c r="AW239" i="31"/>
  <c r="AW240" i="31"/>
  <c r="AW241" i="31"/>
  <c r="AW242" i="31"/>
  <c r="AW243" i="31"/>
  <c r="AW244" i="31"/>
  <c r="AW245" i="31"/>
  <c r="AW246" i="31"/>
  <c r="AW247" i="31"/>
  <c r="AW248" i="31"/>
  <c r="AW249" i="31"/>
  <c r="AW250" i="31"/>
  <c r="AW251" i="31"/>
  <c r="AW252" i="31"/>
  <c r="AW253" i="31"/>
  <c r="AW254" i="31"/>
  <c r="AW255" i="31"/>
  <c r="AW256" i="31"/>
  <c r="AW257" i="31"/>
  <c r="AW258" i="31"/>
  <c r="AW259" i="31"/>
  <c r="AW260" i="31"/>
  <c r="AW261" i="31"/>
  <c r="AW262" i="31"/>
  <c r="AW263" i="31"/>
  <c r="AW264" i="31"/>
  <c r="AW265" i="31"/>
  <c r="AW266" i="31"/>
  <c r="AW267" i="31"/>
  <c r="AW268" i="31"/>
  <c r="AW269" i="31"/>
  <c r="AW270" i="31"/>
  <c r="AW271" i="31"/>
  <c r="AW272" i="31"/>
  <c r="AW273" i="31"/>
  <c r="AW274" i="31"/>
  <c r="AW275" i="31"/>
  <c r="AW276" i="31"/>
  <c r="AW277" i="31"/>
  <c r="AW278" i="31"/>
  <c r="AW279" i="31"/>
  <c r="AW280" i="31"/>
  <c r="AW281" i="31"/>
  <c r="AW282" i="31"/>
  <c r="AW283" i="31"/>
  <c r="AW284" i="31"/>
  <c r="AW285" i="31"/>
  <c r="AW286" i="31"/>
  <c r="AW287" i="31"/>
  <c r="AW288" i="31"/>
  <c r="AW289" i="31"/>
  <c r="AW290" i="31"/>
  <c r="AW291" i="31"/>
  <c r="AW292" i="31"/>
  <c r="AW293" i="31"/>
  <c r="AW294" i="31"/>
  <c r="AW295" i="31"/>
  <c r="AW296" i="31"/>
  <c r="AW297" i="31"/>
  <c r="AW298" i="31"/>
  <c r="AW299" i="31"/>
  <c r="AW300" i="31"/>
  <c r="AW301" i="31"/>
  <c r="AW302" i="31"/>
  <c r="AW303" i="31"/>
  <c r="AW304" i="31"/>
  <c r="AW305" i="31"/>
  <c r="AW306" i="31"/>
  <c r="AW307" i="31"/>
  <c r="AW308" i="31"/>
  <c r="AW309" i="31"/>
  <c r="AW310" i="31"/>
  <c r="AW311" i="31"/>
  <c r="AW312" i="31"/>
  <c r="AW313" i="31"/>
  <c r="AW314" i="31"/>
  <c r="AW315" i="31"/>
  <c r="AW316" i="31"/>
  <c r="AW317" i="31"/>
  <c r="AW318" i="31"/>
  <c r="AW319" i="31"/>
  <c r="AW320" i="31"/>
  <c r="AW321" i="31"/>
  <c r="AW322" i="31"/>
  <c r="AW323" i="31"/>
  <c r="AW324" i="31"/>
  <c r="AW325" i="31"/>
  <c r="AW326" i="31"/>
  <c r="AW327" i="31"/>
  <c r="AW328" i="31"/>
  <c r="AW329" i="31"/>
  <c r="AW330" i="31"/>
  <c r="AW331" i="31"/>
  <c r="AW332" i="31"/>
  <c r="AW333" i="31"/>
  <c r="AW334" i="31"/>
  <c r="AW335" i="31"/>
  <c r="AW336" i="31"/>
  <c r="AW337" i="31"/>
  <c r="AW338" i="31"/>
  <c r="AW339" i="31"/>
  <c r="AW340" i="31"/>
  <c r="AW341" i="31"/>
  <c r="AW342" i="31"/>
  <c r="AW343" i="31"/>
  <c r="AW344" i="31"/>
  <c r="AW345" i="31"/>
  <c r="AW346" i="31"/>
  <c r="AW347" i="31"/>
  <c r="AW348" i="31"/>
  <c r="AW349" i="31"/>
  <c r="AW350" i="31"/>
  <c r="AW351" i="31"/>
  <c r="AW352" i="31"/>
  <c r="AW353" i="31"/>
  <c r="AW354" i="31"/>
  <c r="AW355" i="31"/>
  <c r="AW356" i="31"/>
  <c r="AW357" i="31"/>
  <c r="AW358" i="31"/>
  <c r="AW359" i="31"/>
  <c r="AW360" i="31"/>
  <c r="AW361" i="31"/>
  <c r="AW362" i="31"/>
  <c r="AW363" i="31"/>
  <c r="AW364" i="31"/>
  <c r="AW365" i="31"/>
  <c r="AW366" i="31"/>
  <c r="AW367" i="31"/>
  <c r="AW368" i="31"/>
  <c r="AW369" i="31"/>
  <c r="AW370" i="31"/>
  <c r="AW371" i="31"/>
  <c r="AW372" i="31"/>
  <c r="AW373" i="31"/>
  <c r="AW374" i="31"/>
  <c r="AW375" i="31"/>
  <c r="AW376" i="31"/>
  <c r="AW377" i="31"/>
  <c r="AW378" i="31"/>
  <c r="AW379" i="31"/>
  <c r="AW380" i="31"/>
  <c r="AW381" i="31"/>
  <c r="AW382" i="31"/>
  <c r="AW383" i="31"/>
  <c r="AW384" i="31"/>
  <c r="AW385" i="31"/>
  <c r="AW386" i="31"/>
  <c r="AW387" i="31"/>
  <c r="AW388" i="31"/>
  <c r="AW389" i="31"/>
  <c r="AW390" i="31"/>
  <c r="AW391" i="31"/>
  <c r="AW392" i="31"/>
  <c r="AW393" i="31"/>
  <c r="AW394" i="31"/>
  <c r="AW395" i="31"/>
  <c r="AW396" i="31"/>
  <c r="AW397" i="31"/>
  <c r="AW398" i="31"/>
  <c r="AW399" i="31"/>
  <c r="AW400" i="31"/>
  <c r="AW401" i="31"/>
  <c r="AW402" i="31"/>
  <c r="AW403" i="31"/>
  <c r="AW404" i="31"/>
  <c r="AW405" i="31"/>
  <c r="AW406" i="31"/>
  <c r="AW407" i="31"/>
  <c r="AW408" i="31"/>
  <c r="AW409" i="31"/>
  <c r="AW410" i="31"/>
  <c r="AW411" i="31"/>
  <c r="AW412" i="31"/>
  <c r="AW413" i="31"/>
  <c r="AW414" i="31"/>
  <c r="AW415" i="31"/>
  <c r="AW416" i="31"/>
  <c r="AW417" i="31"/>
  <c r="AW418" i="31"/>
  <c r="AW419" i="31"/>
  <c r="AW420" i="31"/>
  <c r="AW421" i="31"/>
  <c r="AW422" i="31"/>
  <c r="AW423" i="31"/>
  <c r="AW424" i="31"/>
  <c r="AW425" i="31"/>
  <c r="AW426" i="31"/>
  <c r="AW427" i="31"/>
  <c r="AW428" i="31"/>
  <c r="AW429" i="31"/>
  <c r="AW430" i="31"/>
  <c r="AW431" i="31"/>
  <c r="AW432" i="31"/>
  <c r="AW433" i="31"/>
  <c r="AW434" i="31"/>
  <c r="AW435" i="31"/>
  <c r="AW436" i="31"/>
  <c r="AW437" i="31"/>
  <c r="AW438" i="31"/>
  <c r="AW439" i="31"/>
  <c r="AW440" i="31"/>
  <c r="AW441" i="31"/>
  <c r="AW442" i="31"/>
  <c r="AW443" i="31"/>
  <c r="AW444" i="31"/>
  <c r="AW445" i="31"/>
  <c r="AW446" i="31"/>
  <c r="AW447" i="31"/>
  <c r="AW448" i="31"/>
  <c r="AW449" i="31"/>
  <c r="AW450" i="31"/>
  <c r="AW451" i="31"/>
  <c r="AW452" i="31"/>
  <c r="AW453" i="31"/>
  <c r="AW454" i="31"/>
  <c r="AW455" i="31"/>
  <c r="AW456" i="31"/>
  <c r="AW457" i="31"/>
  <c r="AW458" i="31"/>
  <c r="AW459" i="31"/>
  <c r="AW460" i="31"/>
  <c r="AW461" i="31"/>
  <c r="AW462" i="31"/>
  <c r="AW463" i="31"/>
  <c r="AW464" i="31"/>
  <c r="AW465" i="31"/>
  <c r="AW466" i="31"/>
  <c r="AW467" i="31"/>
  <c r="AW468" i="31"/>
  <c r="AW469" i="31"/>
  <c r="AW470" i="31"/>
  <c r="AW471" i="31"/>
  <c r="AW472" i="31"/>
  <c r="AW473" i="31"/>
  <c r="AW474" i="31"/>
  <c r="AW475" i="31"/>
  <c r="AW476" i="31"/>
  <c r="AW477" i="31"/>
  <c r="AW478" i="31"/>
  <c r="AW479" i="31"/>
  <c r="AW480" i="31"/>
  <c r="AW481" i="31"/>
  <c r="AW482" i="31"/>
  <c r="AW483" i="31"/>
  <c r="AW484" i="31"/>
  <c r="AW485" i="31"/>
  <c r="AW486" i="31"/>
  <c r="AW487" i="31"/>
  <c r="AW488" i="31"/>
  <c r="AW489" i="31"/>
  <c r="AW490" i="31"/>
  <c r="AW491" i="31"/>
  <c r="AW492" i="31"/>
  <c r="AW493" i="31"/>
  <c r="AW494" i="31"/>
  <c r="AW495" i="31"/>
  <c r="AW496" i="31"/>
  <c r="AW497" i="31"/>
  <c r="AW498" i="31"/>
  <c r="AW499" i="31"/>
  <c r="AW500" i="31"/>
  <c r="AW501" i="31"/>
  <c r="AW502" i="31"/>
  <c r="AW503" i="31"/>
  <c r="AW504" i="31"/>
  <c r="AW505" i="31"/>
  <c r="AW506" i="31"/>
  <c r="AW507" i="31"/>
  <c r="AW508" i="31"/>
  <c r="AW509" i="31"/>
  <c r="AW510" i="31"/>
  <c r="AW511" i="31"/>
  <c r="AW512" i="31"/>
  <c r="AW513" i="31"/>
  <c r="AW514" i="31"/>
  <c r="AW515" i="31"/>
  <c r="AW516" i="31"/>
  <c r="AW517" i="31"/>
  <c r="AW518" i="31"/>
  <c r="AW519" i="31"/>
  <c r="AW520" i="31"/>
  <c r="AW521" i="31"/>
  <c r="AW522" i="31"/>
  <c r="AW523" i="31"/>
  <c r="AW524" i="31"/>
  <c r="AW525" i="31"/>
  <c r="AW526" i="31"/>
  <c r="AW527" i="31"/>
  <c r="AW528" i="31"/>
  <c r="AW529" i="31"/>
  <c r="AW530" i="31"/>
  <c r="AW531" i="31"/>
  <c r="AW532" i="31"/>
  <c r="AW533" i="31"/>
  <c r="AW534" i="31"/>
  <c r="AW535" i="31"/>
  <c r="AW536" i="31"/>
  <c r="AW537" i="31"/>
  <c r="AW538" i="31"/>
  <c r="AW539" i="31"/>
  <c r="AW540" i="31"/>
  <c r="AW541" i="31"/>
  <c r="AW542" i="31"/>
  <c r="AW543" i="31"/>
  <c r="AW544" i="31"/>
  <c r="AW545" i="31"/>
  <c r="AW546" i="31"/>
  <c r="AW547" i="31"/>
  <c r="AW548" i="31"/>
  <c r="AW549" i="31"/>
  <c r="AW550" i="31"/>
  <c r="AW551" i="31"/>
  <c r="AW552" i="31"/>
  <c r="AW553" i="31"/>
  <c r="AW554" i="31"/>
  <c r="AW555" i="31"/>
  <c r="AW556" i="31"/>
  <c r="AW557" i="31"/>
  <c r="AW558" i="31"/>
  <c r="AW559" i="31"/>
  <c r="AW560" i="31"/>
  <c r="AW561" i="31"/>
  <c r="AW562" i="31"/>
  <c r="AW563" i="31"/>
  <c r="AW564" i="31"/>
  <c r="AW565" i="31"/>
  <c r="AW566" i="31"/>
  <c r="AW567" i="31"/>
  <c r="AW568" i="31"/>
  <c r="AW569" i="31"/>
  <c r="AW570" i="31"/>
  <c r="AW571" i="31"/>
  <c r="AW572" i="31"/>
  <c r="AW573" i="31"/>
  <c r="AW574" i="31"/>
  <c r="AW575" i="31"/>
  <c r="AW576" i="31"/>
  <c r="AV2" i="31"/>
  <c r="AV3" i="31"/>
  <c r="AV4" i="31"/>
  <c r="AV5" i="31"/>
  <c r="AV6" i="31"/>
  <c r="AV7" i="31"/>
  <c r="AV8" i="31"/>
  <c r="AV9" i="31"/>
  <c r="AV10" i="31"/>
  <c r="AV11" i="31"/>
  <c r="AV12" i="31"/>
  <c r="AV13" i="31"/>
  <c r="AV14" i="31"/>
  <c r="AV15" i="31"/>
  <c r="AV16" i="31"/>
  <c r="AV17" i="31"/>
  <c r="AV18" i="31"/>
  <c r="AV19" i="31"/>
  <c r="AV20" i="31"/>
  <c r="AV21" i="31"/>
  <c r="AV22" i="31"/>
  <c r="AV23" i="31"/>
  <c r="AV24" i="31"/>
  <c r="AV25" i="31"/>
  <c r="AV26" i="31"/>
  <c r="AV27" i="31"/>
  <c r="AV28" i="31"/>
  <c r="AV29" i="31"/>
  <c r="AV30" i="31"/>
  <c r="AV31" i="31"/>
  <c r="AV32" i="31"/>
  <c r="AV33" i="31"/>
  <c r="AV34" i="31"/>
  <c r="AV35" i="31"/>
  <c r="AV36" i="31"/>
  <c r="AV37" i="31"/>
  <c r="AV38" i="31"/>
  <c r="AV39" i="31"/>
  <c r="AV40" i="31"/>
  <c r="AV41" i="31"/>
  <c r="AV42" i="31"/>
  <c r="AV43" i="31"/>
  <c r="AV44" i="31"/>
  <c r="AV45" i="31"/>
  <c r="AV46" i="31"/>
  <c r="AV47" i="31"/>
  <c r="AV48" i="31"/>
  <c r="AV49" i="31"/>
  <c r="AV50" i="31"/>
  <c r="AV51" i="31"/>
  <c r="AV52" i="31"/>
  <c r="AV53" i="31"/>
  <c r="AV54" i="31"/>
  <c r="AV55" i="31"/>
  <c r="AV56" i="31"/>
  <c r="AV57" i="31"/>
  <c r="AV58" i="31"/>
  <c r="AV59" i="31"/>
  <c r="AV60" i="31"/>
  <c r="AV61" i="31"/>
  <c r="AV62" i="31"/>
  <c r="AV63" i="31"/>
  <c r="AV64" i="31"/>
  <c r="AV65" i="31"/>
  <c r="AV66" i="31"/>
  <c r="AV67" i="31"/>
  <c r="AV68" i="31"/>
  <c r="AV69" i="31"/>
  <c r="AV70" i="31"/>
  <c r="AV71" i="31"/>
  <c r="AV72" i="31"/>
  <c r="AV73" i="31"/>
  <c r="AV74" i="31"/>
  <c r="AV75" i="31"/>
  <c r="AV76" i="31"/>
  <c r="AV77" i="31"/>
  <c r="AV78" i="31"/>
  <c r="AV79" i="31"/>
  <c r="AV80" i="31"/>
  <c r="AV81" i="31"/>
  <c r="AV82" i="31"/>
  <c r="AV83" i="31"/>
  <c r="AV84" i="31"/>
  <c r="AV85" i="31"/>
  <c r="AV86" i="31"/>
  <c r="AV87" i="31"/>
  <c r="AV88" i="31"/>
  <c r="AV89" i="31"/>
  <c r="AV90" i="31"/>
  <c r="AV91" i="31"/>
  <c r="AV92" i="31"/>
  <c r="AV93" i="31"/>
  <c r="AV94" i="31"/>
  <c r="AV95" i="31"/>
  <c r="AV96" i="31"/>
  <c r="AV97" i="31"/>
  <c r="AV98" i="31"/>
  <c r="AV99" i="31"/>
  <c r="AV100" i="31"/>
  <c r="AV101" i="31"/>
  <c r="AV102" i="31"/>
  <c r="AV103" i="31"/>
  <c r="AV104" i="31"/>
  <c r="AV105" i="31"/>
  <c r="AV106" i="31"/>
  <c r="AV107" i="31"/>
  <c r="AV108" i="31"/>
  <c r="AV109" i="31"/>
  <c r="AV110" i="31"/>
  <c r="AV111" i="31"/>
  <c r="AV112" i="31"/>
  <c r="AV113" i="31"/>
  <c r="AV114" i="31"/>
  <c r="AV115" i="31"/>
  <c r="AV116" i="31"/>
  <c r="AV117" i="31"/>
  <c r="AV118" i="31"/>
  <c r="AV119" i="31"/>
  <c r="AV120" i="31"/>
  <c r="AV121" i="31"/>
  <c r="AV122" i="31"/>
  <c r="AV123" i="31"/>
  <c r="AV124" i="31"/>
  <c r="AV125" i="31"/>
  <c r="AV126" i="31"/>
  <c r="AV127" i="31"/>
  <c r="AV128" i="31"/>
  <c r="AV129" i="31"/>
  <c r="AV130" i="31"/>
  <c r="AV131" i="31"/>
  <c r="AV132" i="31"/>
  <c r="AV133" i="31"/>
  <c r="AV134" i="31"/>
  <c r="AV135" i="31"/>
  <c r="AV136" i="31"/>
  <c r="AV137" i="31"/>
  <c r="AV138" i="31"/>
  <c r="AV139" i="31"/>
  <c r="AV140" i="31"/>
  <c r="AV141" i="31"/>
  <c r="AV142" i="31"/>
  <c r="AV143" i="31"/>
  <c r="AV144" i="31"/>
  <c r="AV145" i="31"/>
  <c r="AV146" i="31"/>
  <c r="AV147" i="31"/>
  <c r="AV148" i="31"/>
  <c r="AV149" i="31"/>
  <c r="AV150" i="31"/>
  <c r="AV151" i="31"/>
  <c r="AV152" i="31"/>
  <c r="AV153" i="31"/>
  <c r="AV154" i="31"/>
  <c r="AV155" i="31"/>
  <c r="AV156" i="31"/>
  <c r="AV157" i="31"/>
  <c r="AV158" i="31"/>
  <c r="AV159" i="31"/>
  <c r="AV160" i="31"/>
  <c r="AV161" i="31"/>
  <c r="AV162" i="31"/>
  <c r="AV163" i="31"/>
  <c r="AV164" i="31"/>
  <c r="AV165" i="31"/>
  <c r="AV166" i="31"/>
  <c r="AV167" i="31"/>
  <c r="AV168" i="31"/>
  <c r="AV169" i="31"/>
  <c r="AV170" i="31"/>
  <c r="AV171" i="31"/>
  <c r="AV172" i="31"/>
  <c r="AV173" i="31"/>
  <c r="AV174" i="31"/>
  <c r="AV175" i="31"/>
  <c r="AV176" i="31"/>
  <c r="AV177" i="31"/>
  <c r="AV178" i="31"/>
  <c r="AV179" i="31"/>
  <c r="AV180" i="31"/>
  <c r="AV181" i="31"/>
  <c r="AV182" i="31"/>
  <c r="AV183" i="31"/>
  <c r="AV184" i="31"/>
  <c r="AV185" i="31"/>
  <c r="AV186" i="31"/>
  <c r="AV187" i="31"/>
  <c r="AV188" i="31"/>
  <c r="AV189" i="31"/>
  <c r="AV190" i="31"/>
  <c r="AV191" i="31"/>
  <c r="AV192" i="31"/>
  <c r="AV193" i="31"/>
  <c r="AV194" i="31"/>
  <c r="AV195" i="31"/>
  <c r="AV196" i="31"/>
  <c r="AV197" i="31"/>
  <c r="AV198" i="31"/>
  <c r="AV199" i="31"/>
  <c r="AV200" i="31"/>
  <c r="AV201" i="31"/>
  <c r="AV202" i="31"/>
  <c r="AV203" i="31"/>
  <c r="AV204" i="31"/>
  <c r="AV205" i="31"/>
  <c r="AV206" i="31"/>
  <c r="AV207" i="31"/>
  <c r="AV208" i="31"/>
  <c r="AV209" i="31"/>
  <c r="AV210" i="31"/>
  <c r="AV211" i="31"/>
  <c r="AV212" i="31"/>
  <c r="AV213" i="31"/>
  <c r="AV214" i="31"/>
  <c r="AV215" i="31"/>
  <c r="AV216" i="31"/>
  <c r="AV217" i="31"/>
  <c r="AV218" i="31"/>
  <c r="AV219" i="31"/>
  <c r="AV220" i="31"/>
  <c r="AV221" i="31"/>
  <c r="AV222" i="31"/>
  <c r="AV223" i="31"/>
  <c r="AV224" i="31"/>
  <c r="AV225" i="31"/>
  <c r="AV226" i="31"/>
  <c r="AV227" i="31"/>
  <c r="AV228" i="31"/>
  <c r="AV229" i="31"/>
  <c r="AV230" i="31"/>
  <c r="AV231" i="31"/>
  <c r="AV232" i="31"/>
  <c r="AV233" i="31"/>
  <c r="AV234" i="31"/>
  <c r="AV235" i="31"/>
  <c r="AV236" i="31"/>
  <c r="AV237" i="31"/>
  <c r="AV238" i="31"/>
  <c r="AV239" i="31"/>
  <c r="AV240" i="31"/>
  <c r="AV241" i="31"/>
  <c r="AV242" i="31"/>
  <c r="AV243" i="31"/>
  <c r="AV244" i="31"/>
  <c r="AV245" i="31"/>
  <c r="AV246" i="31"/>
  <c r="AV247" i="31"/>
  <c r="AV248" i="31"/>
  <c r="AV249" i="31"/>
  <c r="AV250" i="31"/>
  <c r="AV251" i="31"/>
  <c r="AV252" i="31"/>
  <c r="AV253" i="31"/>
  <c r="AV254" i="31"/>
  <c r="AV255" i="31"/>
  <c r="AV256" i="31"/>
  <c r="AV257" i="31"/>
  <c r="AV258" i="31"/>
  <c r="AV259" i="31"/>
  <c r="AV260" i="31"/>
  <c r="AV261" i="31"/>
  <c r="AV262" i="31"/>
  <c r="AV263" i="31"/>
  <c r="AV264" i="31"/>
  <c r="AV265" i="31"/>
  <c r="AV266" i="31"/>
  <c r="AV267" i="31"/>
  <c r="AV268" i="31"/>
  <c r="AV269" i="31"/>
  <c r="AV270" i="31"/>
  <c r="AV271" i="31"/>
  <c r="AV272" i="31"/>
  <c r="AV273" i="31"/>
  <c r="AV274" i="31"/>
  <c r="AV275" i="31"/>
  <c r="AV276" i="31"/>
  <c r="AV277" i="31"/>
  <c r="AV278" i="31"/>
  <c r="AV279" i="31"/>
  <c r="AV280" i="31"/>
  <c r="AV281" i="31"/>
  <c r="AV282" i="31"/>
  <c r="AV283" i="31"/>
  <c r="AV284" i="31"/>
  <c r="AV285" i="31"/>
  <c r="AV286" i="31"/>
  <c r="AV287" i="31"/>
  <c r="AV288" i="31"/>
  <c r="AV289" i="31"/>
  <c r="AV290" i="31"/>
  <c r="AV291" i="31"/>
  <c r="AV292" i="31"/>
  <c r="AV293" i="31"/>
  <c r="AV294" i="31"/>
  <c r="AV295" i="31"/>
  <c r="AV296" i="31"/>
  <c r="AV297" i="31"/>
  <c r="AV298" i="31"/>
  <c r="AV299" i="31"/>
  <c r="AV300" i="31"/>
  <c r="AV301" i="31"/>
  <c r="AV302" i="31"/>
  <c r="AV303" i="31"/>
  <c r="AV304" i="31"/>
  <c r="AV305" i="31"/>
  <c r="AV306" i="31"/>
  <c r="AV307" i="31"/>
  <c r="AV308" i="31"/>
  <c r="AV309" i="31"/>
  <c r="AV310" i="31"/>
  <c r="AV311" i="31"/>
  <c r="AV312" i="31"/>
  <c r="AV313" i="31"/>
  <c r="AV314" i="31"/>
  <c r="AV315" i="31"/>
  <c r="AV316" i="31"/>
  <c r="AV317" i="31"/>
  <c r="AV318" i="31"/>
  <c r="AV319" i="31"/>
  <c r="AV320" i="31"/>
  <c r="AV321" i="31"/>
  <c r="AV322" i="31"/>
  <c r="AV323" i="31"/>
  <c r="AV324" i="31"/>
  <c r="AV325" i="31"/>
  <c r="AV326" i="31"/>
  <c r="AV327" i="31"/>
  <c r="AV328" i="31"/>
  <c r="AV329" i="31"/>
  <c r="AV330" i="31"/>
  <c r="AV331" i="31"/>
  <c r="AV332" i="31"/>
  <c r="AV333" i="31"/>
  <c r="AV334" i="31"/>
  <c r="AV335" i="31"/>
  <c r="AV336" i="31"/>
  <c r="AV337" i="31"/>
  <c r="AV338" i="31"/>
  <c r="AV339" i="31"/>
  <c r="AV340" i="31"/>
  <c r="AV341" i="31"/>
  <c r="AV342" i="31"/>
  <c r="AV343" i="31"/>
  <c r="AV344" i="31"/>
  <c r="AV345" i="31"/>
  <c r="AV346" i="31"/>
  <c r="AV347" i="31"/>
  <c r="AV348" i="31"/>
  <c r="AV349" i="31"/>
  <c r="AV350" i="31"/>
  <c r="AV351" i="31"/>
  <c r="AV352" i="31"/>
  <c r="AV353" i="31"/>
  <c r="AV354" i="31"/>
  <c r="AV355" i="31"/>
  <c r="AV356" i="31"/>
  <c r="AV357" i="31"/>
  <c r="AV358" i="31"/>
  <c r="AV359" i="31"/>
  <c r="AV360" i="31"/>
  <c r="AV361" i="31"/>
  <c r="AV362" i="31"/>
  <c r="AV363" i="31"/>
  <c r="AV364" i="31"/>
  <c r="AV365" i="31"/>
  <c r="AV366" i="31"/>
  <c r="AV367" i="31"/>
  <c r="AV368" i="31"/>
  <c r="AV369" i="31"/>
  <c r="AV370" i="31"/>
  <c r="AV371" i="31"/>
  <c r="AV372" i="31"/>
  <c r="AV373" i="31"/>
  <c r="AV374" i="31"/>
  <c r="AV375" i="31"/>
  <c r="AV376" i="31"/>
  <c r="AV377" i="31"/>
  <c r="AV378" i="31"/>
  <c r="AV379" i="31"/>
  <c r="AV380" i="31"/>
  <c r="AV381" i="31"/>
  <c r="AV382" i="31"/>
  <c r="AV383" i="31"/>
  <c r="AV384" i="31"/>
  <c r="AV385" i="31"/>
  <c r="AV386" i="31"/>
  <c r="AV387" i="31"/>
  <c r="AV388" i="31"/>
  <c r="AV389" i="31"/>
  <c r="AV390" i="31"/>
  <c r="AV391" i="31"/>
  <c r="AV392" i="31"/>
  <c r="AV393" i="31"/>
  <c r="AV394" i="31"/>
  <c r="AV395" i="31"/>
  <c r="AV396" i="31"/>
  <c r="AV397" i="31"/>
  <c r="AV398" i="31"/>
  <c r="AV399" i="31"/>
  <c r="AV400" i="31"/>
  <c r="AV401" i="31"/>
  <c r="AV402" i="31"/>
  <c r="AV403" i="31"/>
  <c r="AV404" i="31"/>
  <c r="AV405" i="31"/>
  <c r="AV406" i="31"/>
  <c r="AV407" i="31"/>
  <c r="AV408" i="31"/>
  <c r="AV409" i="31"/>
  <c r="AV410" i="31"/>
  <c r="AV411" i="31"/>
  <c r="AV412" i="31"/>
  <c r="AV413" i="31"/>
  <c r="AV414" i="31"/>
  <c r="AV415" i="31"/>
  <c r="AV416" i="31"/>
  <c r="AV417" i="31"/>
  <c r="AV418" i="31"/>
  <c r="AV419" i="31"/>
  <c r="AV420" i="31"/>
  <c r="AV421" i="31"/>
  <c r="AV422" i="31"/>
  <c r="AV423" i="31"/>
  <c r="AV424" i="31"/>
  <c r="AV425" i="31"/>
  <c r="AV426" i="31"/>
  <c r="AV427" i="31"/>
  <c r="AV428" i="31"/>
  <c r="AV429" i="31"/>
  <c r="AV430" i="31"/>
  <c r="AV431" i="31"/>
  <c r="AV432" i="31"/>
  <c r="AV433" i="31"/>
  <c r="AV434" i="31"/>
  <c r="AV435" i="31"/>
  <c r="AV436" i="31"/>
  <c r="AV437" i="31"/>
  <c r="AV438" i="31"/>
  <c r="AV439" i="31"/>
  <c r="AV440" i="31"/>
  <c r="AV441" i="31"/>
  <c r="AV442" i="31"/>
  <c r="AV443" i="31"/>
  <c r="AV444" i="31"/>
  <c r="AV445" i="31"/>
  <c r="AV446" i="31"/>
  <c r="AV447" i="31"/>
  <c r="AV448" i="31"/>
  <c r="AV449" i="31"/>
  <c r="AV450" i="31"/>
  <c r="AV451" i="31"/>
  <c r="AV452" i="31"/>
  <c r="AV453" i="31"/>
  <c r="AV454" i="31"/>
  <c r="AV455" i="31"/>
  <c r="AV456" i="31"/>
  <c r="AV457" i="31"/>
  <c r="AV458" i="31"/>
  <c r="AV459" i="31"/>
  <c r="AV460" i="31"/>
  <c r="AV461" i="31"/>
  <c r="AV462" i="31"/>
  <c r="AV463" i="31"/>
  <c r="AV464" i="31"/>
  <c r="AV465" i="31"/>
  <c r="AV466" i="31"/>
  <c r="AV467" i="31"/>
  <c r="AV468" i="31"/>
  <c r="AV469" i="31"/>
  <c r="AV470" i="31"/>
  <c r="AV471" i="31"/>
  <c r="AV472" i="31"/>
  <c r="AV473" i="31"/>
  <c r="AV474" i="31"/>
  <c r="AV475" i="31"/>
  <c r="AV476" i="31"/>
  <c r="AV477" i="31"/>
  <c r="AV478" i="31"/>
  <c r="AV479" i="31"/>
  <c r="AV480" i="31"/>
  <c r="AV481" i="31"/>
  <c r="AV482" i="31"/>
  <c r="AV483" i="31"/>
  <c r="AV484" i="31"/>
  <c r="AV485" i="31"/>
  <c r="AV486" i="31"/>
  <c r="AV487" i="31"/>
  <c r="AV488" i="31"/>
  <c r="AV489" i="31"/>
  <c r="AV490" i="31"/>
  <c r="AV491" i="31"/>
  <c r="AV492" i="31"/>
  <c r="AV493" i="31"/>
  <c r="AV494" i="31"/>
  <c r="AV495" i="31"/>
  <c r="AV496" i="31"/>
  <c r="AV497" i="31"/>
  <c r="AV498" i="31"/>
  <c r="AV499" i="31"/>
  <c r="AV500" i="31"/>
  <c r="AV501" i="31"/>
  <c r="AV502" i="31"/>
  <c r="AV503" i="31"/>
  <c r="AV504" i="31"/>
  <c r="AV505" i="31"/>
  <c r="AV506" i="31"/>
  <c r="AV507" i="31"/>
  <c r="AV508" i="31"/>
  <c r="AV509" i="31"/>
  <c r="AV510" i="31"/>
  <c r="AV511" i="31"/>
  <c r="AV512" i="31"/>
  <c r="AV513" i="31"/>
  <c r="AV514" i="31"/>
  <c r="AV515" i="31"/>
  <c r="AV516" i="31"/>
  <c r="AV517" i="31"/>
  <c r="AV518" i="31"/>
  <c r="AV519" i="31"/>
  <c r="AV520" i="31"/>
  <c r="AV521" i="31"/>
  <c r="AV522" i="31"/>
  <c r="AV523" i="31"/>
  <c r="AV524" i="31"/>
  <c r="AV525" i="31"/>
  <c r="AV526" i="31"/>
  <c r="AV527" i="31"/>
  <c r="AV528" i="31"/>
  <c r="AV529" i="31"/>
  <c r="AV530" i="31"/>
  <c r="AV531" i="31"/>
  <c r="AV532" i="31"/>
  <c r="AV533" i="31"/>
  <c r="AV534" i="31"/>
  <c r="AV535" i="31"/>
  <c r="AV536" i="31"/>
  <c r="AV537" i="31"/>
  <c r="AV538" i="31"/>
  <c r="AV539" i="31"/>
  <c r="AV540" i="31"/>
  <c r="AV541" i="31"/>
  <c r="AV542" i="31"/>
  <c r="AV543" i="31"/>
  <c r="AV544" i="31"/>
  <c r="AV545" i="31"/>
  <c r="AV546" i="31"/>
  <c r="AV547" i="31"/>
  <c r="AV548" i="31"/>
  <c r="AV549" i="31"/>
  <c r="AV550" i="31"/>
  <c r="AV551" i="31"/>
  <c r="AV552" i="31"/>
  <c r="AV553" i="31"/>
  <c r="AV554" i="31"/>
  <c r="AV555" i="31"/>
  <c r="AV556" i="31"/>
  <c r="AV557" i="31"/>
  <c r="AV558" i="31"/>
  <c r="AV559" i="31"/>
  <c r="AV560" i="31"/>
  <c r="AV561" i="31"/>
  <c r="AV562" i="31"/>
  <c r="AV563" i="31"/>
  <c r="AV564" i="31"/>
  <c r="AV565" i="31"/>
  <c r="AV566" i="31"/>
  <c r="AV567" i="31"/>
  <c r="AV568" i="31"/>
  <c r="AV569" i="31"/>
  <c r="AV570" i="31"/>
  <c r="AV571" i="31"/>
  <c r="AV572" i="31"/>
  <c r="AV573" i="31"/>
  <c r="AV574" i="31"/>
  <c r="AV575" i="31"/>
  <c r="AV576" i="31"/>
  <c r="AZ2" i="31"/>
  <c r="AZ3" i="31"/>
  <c r="AZ4" i="31"/>
  <c r="AZ5" i="31"/>
  <c r="AZ6" i="31"/>
  <c r="AZ7" i="31"/>
  <c r="AZ8" i="31"/>
  <c r="AZ9" i="31"/>
  <c r="AZ10" i="31"/>
  <c r="AZ11" i="31"/>
  <c r="AZ12" i="31"/>
  <c r="AZ13" i="31"/>
  <c r="AZ14" i="31"/>
  <c r="AZ15" i="31"/>
  <c r="AZ16" i="31"/>
  <c r="AZ17" i="31"/>
  <c r="AZ18" i="31"/>
  <c r="AZ19" i="31"/>
  <c r="AZ20" i="31"/>
  <c r="AZ21" i="31"/>
  <c r="AZ22" i="31"/>
  <c r="AZ23" i="31"/>
  <c r="AZ24" i="31"/>
  <c r="AZ25" i="31"/>
  <c r="AZ26" i="31"/>
  <c r="AZ27" i="31"/>
  <c r="AZ28" i="31"/>
  <c r="AZ29" i="31"/>
  <c r="BB29" i="31" s="1"/>
  <c r="AZ30" i="31"/>
  <c r="AZ31" i="31"/>
  <c r="AZ32" i="31"/>
  <c r="AZ33" i="31"/>
  <c r="AZ34" i="31"/>
  <c r="AZ35" i="31"/>
  <c r="BB35" i="31" s="1"/>
  <c r="AZ36" i="31"/>
  <c r="AZ37" i="31"/>
  <c r="AZ38" i="31"/>
  <c r="AZ39" i="31"/>
  <c r="AZ40" i="31"/>
  <c r="AZ41" i="31"/>
  <c r="AZ42" i="31"/>
  <c r="AZ43" i="31"/>
  <c r="BB43" i="31" s="1"/>
  <c r="AZ44" i="31"/>
  <c r="AZ45" i="31"/>
  <c r="AZ46" i="31"/>
  <c r="AZ47" i="31"/>
  <c r="AZ48" i="31"/>
  <c r="AZ49" i="31"/>
  <c r="AZ50" i="31"/>
  <c r="AZ51" i="31"/>
  <c r="BB51" i="31" s="1"/>
  <c r="AZ52" i="31"/>
  <c r="AZ53" i="31"/>
  <c r="AZ54" i="31"/>
  <c r="AZ55" i="31"/>
  <c r="AZ56" i="31"/>
  <c r="AZ57" i="31"/>
  <c r="AZ58" i="31"/>
  <c r="AZ59" i="31"/>
  <c r="BB59" i="31" s="1"/>
  <c r="AZ60" i="31"/>
  <c r="AZ61" i="31"/>
  <c r="BB61" i="31" s="1"/>
  <c r="AZ62" i="31"/>
  <c r="AZ63" i="31"/>
  <c r="AZ64" i="31"/>
  <c r="AZ65" i="31"/>
  <c r="AZ66" i="31"/>
  <c r="AZ67" i="31"/>
  <c r="AZ68" i="31"/>
  <c r="AZ69" i="31"/>
  <c r="AZ70" i="31"/>
  <c r="AZ71" i="31"/>
  <c r="AZ72" i="31"/>
  <c r="AZ73" i="31"/>
  <c r="AZ74" i="31"/>
  <c r="AZ75" i="31"/>
  <c r="AZ76" i="31"/>
  <c r="AZ77" i="31"/>
  <c r="AZ78" i="31"/>
  <c r="AZ79" i="31"/>
  <c r="AZ80" i="31"/>
  <c r="AZ81" i="31"/>
  <c r="AZ82" i="31"/>
  <c r="AZ83" i="31"/>
  <c r="AZ84" i="31"/>
  <c r="AZ85" i="31"/>
  <c r="BB85" i="31" s="1"/>
  <c r="AZ86" i="31"/>
  <c r="AZ87" i="31"/>
  <c r="BB87" i="31" s="1"/>
  <c r="AZ88" i="31"/>
  <c r="AZ89" i="31"/>
  <c r="AZ90" i="31"/>
  <c r="AZ91" i="31"/>
  <c r="AZ92" i="31"/>
  <c r="AZ93" i="31"/>
  <c r="AZ94" i="31"/>
  <c r="AZ95" i="31"/>
  <c r="BB95" i="31" s="1"/>
  <c r="AZ96" i="31"/>
  <c r="AZ97" i="31"/>
  <c r="BB97" i="31" s="1"/>
  <c r="AZ98" i="31"/>
  <c r="AZ99" i="31"/>
  <c r="AZ100" i="31"/>
  <c r="AZ101" i="31"/>
  <c r="AZ102" i="31"/>
  <c r="AZ103" i="31"/>
  <c r="AZ104" i="31"/>
  <c r="AZ105" i="31"/>
  <c r="AZ106" i="31"/>
  <c r="AZ107" i="31"/>
  <c r="AZ108" i="31"/>
  <c r="AZ109" i="31"/>
  <c r="BB109" i="31" s="1"/>
  <c r="AZ110" i="31"/>
  <c r="AZ111" i="31"/>
  <c r="AZ112" i="31"/>
  <c r="AZ113" i="31"/>
  <c r="AZ114" i="31"/>
  <c r="AZ115" i="31"/>
  <c r="BB115" i="31" s="1"/>
  <c r="AZ116" i="31"/>
  <c r="AZ117" i="31"/>
  <c r="AZ118" i="31"/>
  <c r="AZ119" i="31"/>
  <c r="AZ120" i="31"/>
  <c r="AZ121" i="31"/>
  <c r="AZ122" i="31"/>
  <c r="AZ123" i="31"/>
  <c r="BB123" i="31" s="1"/>
  <c r="AZ124" i="31"/>
  <c r="AZ125" i="31"/>
  <c r="AZ126" i="31"/>
  <c r="AZ127" i="31"/>
  <c r="AZ128" i="31"/>
  <c r="AZ129" i="31"/>
  <c r="AZ130" i="31"/>
  <c r="AZ131" i="31"/>
  <c r="BB131" i="31" s="1"/>
  <c r="AZ132" i="31"/>
  <c r="AZ133" i="31"/>
  <c r="AZ134" i="31"/>
  <c r="AZ135" i="31"/>
  <c r="AZ136" i="31"/>
  <c r="AZ137" i="31"/>
  <c r="AZ138" i="31"/>
  <c r="AZ139" i="31"/>
  <c r="BB139" i="31" s="1"/>
  <c r="AZ140" i="31"/>
  <c r="AZ141" i="31"/>
  <c r="AZ142" i="31"/>
  <c r="AZ143" i="31"/>
  <c r="AZ144" i="31"/>
  <c r="AZ145" i="31"/>
  <c r="AZ146" i="31"/>
  <c r="AZ147" i="31"/>
  <c r="BB147" i="31" s="1"/>
  <c r="AZ148" i="31"/>
  <c r="AZ149" i="31"/>
  <c r="BB149" i="31" s="1"/>
  <c r="AZ150" i="31"/>
  <c r="AZ151" i="31"/>
  <c r="AZ152" i="31"/>
  <c r="AZ153" i="31"/>
  <c r="AZ154" i="31"/>
  <c r="AZ155" i="31"/>
  <c r="AZ156" i="31"/>
  <c r="AZ157" i="31"/>
  <c r="AZ158" i="31"/>
  <c r="AZ159" i="31"/>
  <c r="AZ160" i="31"/>
  <c r="AZ161" i="31"/>
  <c r="BB161" i="31" s="1"/>
  <c r="AZ162" i="31"/>
  <c r="AZ163" i="31"/>
  <c r="AZ164" i="31"/>
  <c r="AZ165" i="31"/>
  <c r="AZ166" i="31"/>
  <c r="AZ167" i="31"/>
  <c r="BB167" i="31" s="1"/>
  <c r="AZ168" i="31"/>
  <c r="AZ169" i="31"/>
  <c r="AZ170" i="31"/>
  <c r="AZ171" i="31"/>
  <c r="AZ172" i="31"/>
  <c r="AZ173" i="31"/>
  <c r="BB173" i="31" s="1"/>
  <c r="AZ174" i="31"/>
  <c r="AZ175" i="31"/>
  <c r="AZ176" i="31"/>
  <c r="AZ177" i="31"/>
  <c r="AZ178" i="31"/>
  <c r="AZ179" i="31"/>
  <c r="AZ180" i="31"/>
  <c r="AZ181" i="31"/>
  <c r="AZ182" i="31"/>
  <c r="AZ183" i="31"/>
  <c r="AZ184" i="31"/>
  <c r="AZ185" i="31"/>
  <c r="AZ186" i="31"/>
  <c r="AZ187" i="31"/>
  <c r="AZ188" i="31"/>
  <c r="AZ189" i="31"/>
  <c r="AZ190" i="31"/>
  <c r="AZ191" i="31"/>
  <c r="AZ192" i="31"/>
  <c r="AZ193" i="31"/>
  <c r="AZ194" i="31"/>
  <c r="AZ195" i="31"/>
  <c r="AZ196" i="31"/>
  <c r="AZ197" i="31"/>
  <c r="AZ198" i="31"/>
  <c r="AZ199" i="31"/>
  <c r="AZ200" i="31"/>
  <c r="AZ201" i="31"/>
  <c r="AZ202" i="31"/>
  <c r="AZ203" i="31"/>
  <c r="AZ204" i="31"/>
  <c r="AZ205" i="31"/>
  <c r="AZ206" i="31"/>
  <c r="AZ207" i="31"/>
  <c r="AZ208" i="31"/>
  <c r="AZ209" i="31"/>
  <c r="AZ210" i="31"/>
  <c r="AZ211" i="31"/>
  <c r="AZ212" i="31"/>
  <c r="AZ213" i="31"/>
  <c r="BB213" i="31" s="1"/>
  <c r="AZ214" i="31"/>
  <c r="AZ215" i="31"/>
  <c r="AZ216" i="31"/>
  <c r="AZ217" i="31"/>
  <c r="AZ218" i="31"/>
  <c r="AZ219" i="31"/>
  <c r="BB219" i="31" s="1"/>
  <c r="AZ220" i="31"/>
  <c r="AZ221" i="31"/>
  <c r="AZ222" i="31"/>
  <c r="AZ223" i="31"/>
  <c r="AZ224" i="31"/>
  <c r="AZ225" i="31"/>
  <c r="BB225" i="31" s="1"/>
  <c r="AZ226" i="31"/>
  <c r="AZ227" i="31"/>
  <c r="AZ228" i="31"/>
  <c r="AZ229" i="31"/>
  <c r="AZ230" i="31"/>
  <c r="AZ231" i="31"/>
  <c r="AZ232" i="31"/>
  <c r="AZ233" i="31"/>
  <c r="AZ234" i="31"/>
  <c r="AZ235" i="31"/>
  <c r="AZ236" i="31"/>
  <c r="AZ237" i="31"/>
  <c r="BB237" i="31" s="1"/>
  <c r="AZ238" i="31"/>
  <c r="AZ239" i="31"/>
  <c r="BB239" i="31" s="1"/>
  <c r="AZ240" i="31"/>
  <c r="AZ241" i="31"/>
  <c r="AZ242" i="31"/>
  <c r="AZ243" i="31"/>
  <c r="AZ244" i="31"/>
  <c r="AZ245" i="31"/>
  <c r="AZ246" i="31"/>
  <c r="AZ247" i="31"/>
  <c r="BB247" i="31" s="1"/>
  <c r="AZ248" i="31"/>
  <c r="AZ249" i="31"/>
  <c r="AZ250" i="31"/>
  <c r="AZ251" i="31"/>
  <c r="AZ252" i="31"/>
  <c r="AZ253" i="31"/>
  <c r="AZ254" i="31"/>
  <c r="AZ255" i="31"/>
  <c r="BB255" i="31" s="1"/>
  <c r="AZ256" i="31"/>
  <c r="AZ257" i="31"/>
  <c r="AZ258" i="31"/>
  <c r="AZ259" i="31"/>
  <c r="AZ260" i="31"/>
  <c r="AZ261" i="31"/>
  <c r="AZ262" i="31"/>
  <c r="AZ263" i="31"/>
  <c r="BB263" i="31" s="1"/>
  <c r="AZ264" i="31"/>
  <c r="AZ265" i="31"/>
  <c r="AZ266" i="31"/>
  <c r="AZ267" i="31"/>
  <c r="AZ268" i="31"/>
  <c r="AZ269" i="31"/>
  <c r="AZ270" i="31"/>
  <c r="AZ271" i="31"/>
  <c r="BB271" i="31" s="1"/>
  <c r="AZ272" i="31"/>
  <c r="AZ273" i="31"/>
  <c r="AZ274" i="31"/>
  <c r="AZ275" i="31"/>
  <c r="AZ276" i="31"/>
  <c r="AZ277" i="31"/>
  <c r="BB277" i="31" s="1"/>
  <c r="AZ278" i="31"/>
  <c r="AZ279" i="31"/>
  <c r="AZ280" i="31"/>
  <c r="AZ281" i="31"/>
  <c r="AZ282" i="31"/>
  <c r="AZ283" i="31"/>
  <c r="AZ284" i="31"/>
  <c r="AZ285" i="31"/>
  <c r="AZ286" i="31"/>
  <c r="AZ287" i="31"/>
  <c r="AZ288" i="31"/>
  <c r="AZ289" i="31"/>
  <c r="BB289" i="31" s="1"/>
  <c r="AZ290" i="31"/>
  <c r="AZ291" i="31"/>
  <c r="BB291" i="31" s="1"/>
  <c r="AZ292" i="31"/>
  <c r="AZ293" i="31"/>
  <c r="AZ294" i="31"/>
  <c r="AZ295" i="31"/>
  <c r="AZ296" i="31"/>
  <c r="AZ297" i="31"/>
  <c r="AZ298" i="31"/>
  <c r="AZ299" i="31"/>
  <c r="BB299" i="31" s="1"/>
  <c r="AZ300" i="31"/>
  <c r="AZ301" i="31"/>
  <c r="BB301" i="31" s="1"/>
  <c r="AZ302" i="31"/>
  <c r="AZ303" i="31"/>
  <c r="AZ304" i="31"/>
  <c r="AZ305" i="31"/>
  <c r="AZ306" i="31"/>
  <c r="AZ307" i="31"/>
  <c r="AZ308" i="31"/>
  <c r="AZ309" i="31"/>
  <c r="AZ310" i="31"/>
  <c r="AZ311" i="31"/>
  <c r="AZ312" i="31"/>
  <c r="AZ313" i="31"/>
  <c r="AZ314" i="31"/>
  <c r="AZ315" i="31"/>
  <c r="AZ316" i="31"/>
  <c r="AZ317" i="31"/>
  <c r="AZ318" i="31"/>
  <c r="AZ319" i="31"/>
  <c r="AZ320" i="31"/>
  <c r="AZ321" i="31"/>
  <c r="AZ322" i="31"/>
  <c r="AZ323" i="31"/>
  <c r="AZ324" i="31"/>
  <c r="AZ325" i="31"/>
  <c r="AZ326" i="31"/>
  <c r="AZ327" i="31"/>
  <c r="AZ328" i="31"/>
  <c r="AZ329" i="31"/>
  <c r="AZ330" i="31"/>
  <c r="AZ331" i="31"/>
  <c r="AZ332" i="31"/>
  <c r="AZ333" i="31"/>
  <c r="AZ334" i="31"/>
  <c r="AZ335" i="31"/>
  <c r="AZ336" i="31"/>
  <c r="AZ337" i="31"/>
  <c r="AZ338" i="31"/>
  <c r="AZ339" i="31"/>
  <c r="AZ340" i="31"/>
  <c r="AZ341" i="31"/>
  <c r="BB341" i="31" s="1"/>
  <c r="AZ342" i="31"/>
  <c r="AZ343" i="31"/>
  <c r="BB343" i="31" s="1"/>
  <c r="AZ344" i="31"/>
  <c r="AZ345" i="31"/>
  <c r="AZ346" i="31"/>
  <c r="AZ347" i="31"/>
  <c r="AZ348" i="31"/>
  <c r="AZ349" i="31"/>
  <c r="AZ350" i="31"/>
  <c r="AZ351" i="31"/>
  <c r="BB351" i="31" s="1"/>
  <c r="AZ352" i="31"/>
  <c r="AZ353" i="31"/>
  <c r="AZ354" i="31"/>
  <c r="AZ355" i="31"/>
  <c r="AZ356" i="31"/>
  <c r="AZ357" i="31"/>
  <c r="BB357" i="31" s="1"/>
  <c r="AZ358" i="31"/>
  <c r="AZ359" i="31"/>
  <c r="AZ360" i="31"/>
  <c r="AZ361" i="31"/>
  <c r="AZ362" i="31"/>
  <c r="AZ363" i="31"/>
  <c r="AZ364" i="31"/>
  <c r="AZ365" i="31"/>
  <c r="AZ366" i="31"/>
  <c r="AZ367" i="31"/>
  <c r="AZ368" i="31"/>
  <c r="AZ369" i="31"/>
  <c r="AZ370" i="31"/>
  <c r="AZ371" i="31"/>
  <c r="AZ372" i="31"/>
  <c r="AZ373" i="31"/>
  <c r="BB373" i="31" s="1"/>
  <c r="AZ374" i="31"/>
  <c r="AZ375" i="31"/>
  <c r="AZ376" i="31"/>
  <c r="AZ377" i="31"/>
  <c r="AZ378" i="31"/>
  <c r="AZ379" i="31"/>
  <c r="BB379" i="31" s="1"/>
  <c r="AZ380" i="31"/>
  <c r="AZ381" i="31"/>
  <c r="AZ382" i="31"/>
  <c r="AZ383" i="31"/>
  <c r="AZ384" i="31"/>
  <c r="AZ385" i="31"/>
  <c r="AZ386" i="31"/>
  <c r="AZ387" i="31"/>
  <c r="BB387" i="31" s="1"/>
  <c r="AZ388" i="31"/>
  <c r="AZ389" i="31"/>
  <c r="BB389" i="31" s="1"/>
  <c r="AZ390" i="31"/>
  <c r="AZ391" i="31"/>
  <c r="AZ392" i="31"/>
  <c r="AZ393" i="31"/>
  <c r="AZ394" i="31"/>
  <c r="AZ395" i="31"/>
  <c r="AZ396" i="31"/>
  <c r="AZ397" i="31"/>
  <c r="AZ398" i="31"/>
  <c r="AZ399" i="31"/>
  <c r="AZ400" i="31"/>
  <c r="AZ401" i="31"/>
  <c r="AZ402" i="31"/>
  <c r="AZ403" i="31"/>
  <c r="AZ404" i="31"/>
  <c r="AZ405" i="31"/>
  <c r="BB405" i="31" s="1"/>
  <c r="AZ406" i="31"/>
  <c r="AZ407" i="31"/>
  <c r="BB407" i="31" s="1"/>
  <c r="AZ408" i="31"/>
  <c r="AZ409" i="31"/>
  <c r="AZ410" i="31"/>
  <c r="AZ411" i="31"/>
  <c r="AZ412" i="31"/>
  <c r="AZ413" i="31"/>
  <c r="AZ414" i="31"/>
  <c r="AZ415" i="31"/>
  <c r="BB415" i="31" s="1"/>
  <c r="AZ416" i="31"/>
  <c r="AZ417" i="31"/>
  <c r="AZ418" i="31"/>
  <c r="AZ419" i="31"/>
  <c r="AZ420" i="31"/>
  <c r="AZ421" i="31"/>
  <c r="BB421" i="31" s="1"/>
  <c r="AZ422" i="31"/>
  <c r="AZ423" i="31"/>
  <c r="AZ424" i="31"/>
  <c r="AZ425" i="31"/>
  <c r="AZ426" i="31"/>
  <c r="AZ427" i="31"/>
  <c r="AZ428" i="31"/>
  <c r="AZ429" i="31"/>
  <c r="AZ430" i="31"/>
  <c r="AZ431" i="31"/>
  <c r="AZ432" i="31"/>
  <c r="AZ433" i="31"/>
  <c r="AZ434" i="31"/>
  <c r="AZ435" i="31"/>
  <c r="AZ436" i="31"/>
  <c r="AZ437" i="31"/>
  <c r="BB437" i="31" s="1"/>
  <c r="AZ438" i="31"/>
  <c r="AZ439" i="31"/>
  <c r="AZ440" i="31"/>
  <c r="AZ441" i="31"/>
  <c r="AZ442" i="31"/>
  <c r="AZ443" i="31"/>
  <c r="BB443" i="31" s="1"/>
  <c r="AZ444" i="31"/>
  <c r="AZ445" i="31"/>
  <c r="AZ446" i="31"/>
  <c r="AZ447" i="31"/>
  <c r="AZ448" i="31"/>
  <c r="AZ449" i="31"/>
  <c r="AZ450" i="31"/>
  <c r="AZ451" i="31"/>
  <c r="BB451" i="31" s="1"/>
  <c r="AZ452" i="31"/>
  <c r="AZ453" i="31"/>
  <c r="AZ454" i="31"/>
  <c r="AZ455" i="31"/>
  <c r="AZ456" i="31"/>
  <c r="AZ457" i="31"/>
  <c r="AZ458" i="31"/>
  <c r="AZ459" i="31"/>
  <c r="AZ460" i="31"/>
  <c r="AZ461" i="31"/>
  <c r="AZ462" i="31"/>
  <c r="AZ463" i="31"/>
  <c r="AZ464" i="31"/>
  <c r="AZ465" i="31"/>
  <c r="AZ466" i="31"/>
  <c r="AZ467" i="31"/>
  <c r="AZ468" i="31"/>
  <c r="AZ469" i="31"/>
  <c r="BB469" i="31" s="1"/>
  <c r="AZ470" i="31"/>
  <c r="AZ471" i="31"/>
  <c r="BB471" i="31" s="1"/>
  <c r="AZ472" i="31"/>
  <c r="AZ473" i="31"/>
  <c r="AZ474" i="31"/>
  <c r="AZ475" i="31"/>
  <c r="AZ476" i="31"/>
  <c r="AZ477" i="31"/>
  <c r="AZ478" i="31"/>
  <c r="AZ479" i="31"/>
  <c r="BB479" i="31" s="1"/>
  <c r="AZ480" i="31"/>
  <c r="AZ481" i="31"/>
  <c r="AZ482" i="31"/>
  <c r="AZ483" i="31"/>
  <c r="AZ484" i="31"/>
  <c r="AZ485" i="31"/>
  <c r="BB485" i="31" s="1"/>
  <c r="AZ486" i="31"/>
  <c r="AZ487" i="31"/>
  <c r="AZ488" i="31"/>
  <c r="AZ489" i="31"/>
  <c r="AZ490" i="31"/>
  <c r="AZ491" i="31"/>
  <c r="AZ492" i="31"/>
  <c r="AZ493" i="31"/>
  <c r="AZ494" i="31"/>
  <c r="AZ495" i="31"/>
  <c r="AZ496" i="31"/>
  <c r="AZ497" i="31"/>
  <c r="AZ498" i="31"/>
  <c r="AZ499" i="31"/>
  <c r="AZ500" i="31"/>
  <c r="AZ501" i="31"/>
  <c r="BB501" i="31" s="1"/>
  <c r="AZ502" i="31"/>
  <c r="AZ503" i="31"/>
  <c r="AZ504" i="31"/>
  <c r="AZ505" i="31"/>
  <c r="AZ506" i="31"/>
  <c r="AZ507" i="31"/>
  <c r="BB507" i="31" s="1"/>
  <c r="AZ508" i="31"/>
  <c r="AZ509" i="31"/>
  <c r="AZ510" i="31"/>
  <c r="AZ511" i="31"/>
  <c r="AZ512" i="31"/>
  <c r="AZ513" i="31"/>
  <c r="AZ514" i="31"/>
  <c r="AZ515" i="31"/>
  <c r="BB515" i="31" s="1"/>
  <c r="AZ516" i="31"/>
  <c r="AZ517" i="31"/>
  <c r="BB517" i="31" s="1"/>
  <c r="AZ518" i="31"/>
  <c r="AZ519" i="31"/>
  <c r="AZ520" i="31"/>
  <c r="AZ521" i="31"/>
  <c r="AZ522" i="31"/>
  <c r="AZ523" i="31"/>
  <c r="AZ524" i="31"/>
  <c r="AZ525" i="31"/>
  <c r="AZ526" i="31"/>
  <c r="AZ527" i="31"/>
  <c r="AZ528" i="31"/>
  <c r="AZ529" i="31"/>
  <c r="AZ530" i="31"/>
  <c r="AZ531" i="31"/>
  <c r="AZ532" i="31"/>
  <c r="AZ533" i="31"/>
  <c r="BB533" i="31" s="1"/>
  <c r="AZ534" i="31"/>
  <c r="AZ535" i="31"/>
  <c r="BB535" i="31" s="1"/>
  <c r="AZ536" i="31"/>
  <c r="AZ537" i="31"/>
  <c r="AZ538" i="31"/>
  <c r="AZ539" i="31"/>
  <c r="AZ540" i="31"/>
  <c r="AZ541" i="31"/>
  <c r="AZ542" i="31"/>
  <c r="AZ543" i="31"/>
  <c r="BB543" i="31" s="1"/>
  <c r="AZ544" i="31"/>
  <c r="AZ545" i="31"/>
  <c r="AZ546" i="31"/>
  <c r="AZ547" i="31"/>
  <c r="AZ548" i="31"/>
  <c r="AZ549" i="31"/>
  <c r="BB549" i="31" s="1"/>
  <c r="AZ550" i="31"/>
  <c r="AZ551" i="31"/>
  <c r="AZ552" i="31"/>
  <c r="AZ553" i="31"/>
  <c r="AZ554" i="31"/>
  <c r="AZ555" i="31"/>
  <c r="AZ556" i="31"/>
  <c r="AZ557" i="31"/>
  <c r="AZ558" i="31"/>
  <c r="AZ559" i="31"/>
  <c r="AZ560" i="31"/>
  <c r="AZ561" i="31"/>
  <c r="AZ562" i="31"/>
  <c r="AZ563" i="31"/>
  <c r="AZ564" i="31"/>
  <c r="AZ565" i="31"/>
  <c r="BB565" i="31" s="1"/>
  <c r="AZ566" i="31"/>
  <c r="AZ567" i="31"/>
  <c r="AZ568" i="31"/>
  <c r="AZ569" i="31"/>
  <c r="AZ570" i="31"/>
  <c r="AZ571" i="31"/>
  <c r="BB571" i="31" s="1"/>
  <c r="AZ572" i="31"/>
  <c r="AZ573" i="31"/>
  <c r="AZ574" i="31"/>
  <c r="AZ575" i="31"/>
  <c r="AZ576" i="31"/>
  <c r="BA2" i="31"/>
  <c r="BA3" i="31"/>
  <c r="BA4" i="31"/>
  <c r="BA5" i="31"/>
  <c r="BA6" i="31"/>
  <c r="BA7" i="31"/>
  <c r="BA8" i="31"/>
  <c r="BA9" i="31"/>
  <c r="BA10" i="31"/>
  <c r="BA11" i="31"/>
  <c r="BA12" i="31"/>
  <c r="BA13" i="31"/>
  <c r="BA14" i="31"/>
  <c r="BA15" i="31"/>
  <c r="BA16" i="31"/>
  <c r="BA17" i="31"/>
  <c r="BA18" i="31"/>
  <c r="BA19" i="31"/>
  <c r="BA20" i="31"/>
  <c r="BA21" i="31"/>
  <c r="BA22" i="31"/>
  <c r="BA23" i="31"/>
  <c r="BA24" i="31"/>
  <c r="BA25" i="31"/>
  <c r="BA26" i="31"/>
  <c r="BA27" i="31"/>
  <c r="BA28" i="31"/>
  <c r="BA29" i="31"/>
  <c r="BA30" i="31"/>
  <c r="BA31" i="31"/>
  <c r="BA32" i="31"/>
  <c r="BA33" i="31"/>
  <c r="BA34" i="31"/>
  <c r="BA35" i="31"/>
  <c r="BA36" i="31"/>
  <c r="BA37" i="31"/>
  <c r="BA38" i="31"/>
  <c r="BA39" i="31"/>
  <c r="BA40" i="31"/>
  <c r="BA41" i="31"/>
  <c r="BA42" i="31"/>
  <c r="BA43" i="31"/>
  <c r="BA44" i="31"/>
  <c r="BA45" i="31"/>
  <c r="BA46" i="31"/>
  <c r="BA47" i="31"/>
  <c r="BA48" i="31"/>
  <c r="BA49" i="31"/>
  <c r="BA50" i="31"/>
  <c r="BA51" i="31"/>
  <c r="BA52" i="31"/>
  <c r="BA53" i="31"/>
  <c r="BA54" i="31"/>
  <c r="BA55" i="31"/>
  <c r="BA56" i="31"/>
  <c r="BA57" i="31"/>
  <c r="BA58" i="31"/>
  <c r="BA59" i="31"/>
  <c r="BA60" i="31"/>
  <c r="BA61" i="31"/>
  <c r="BA62" i="31"/>
  <c r="BA63" i="31"/>
  <c r="BA64" i="31"/>
  <c r="BA65" i="31"/>
  <c r="BA66" i="31"/>
  <c r="BA67" i="31"/>
  <c r="BA68" i="31"/>
  <c r="BA69" i="31"/>
  <c r="BA70" i="31"/>
  <c r="BA71" i="31"/>
  <c r="BA72" i="31"/>
  <c r="BA73" i="31"/>
  <c r="BA74" i="31"/>
  <c r="BA75" i="31"/>
  <c r="BA76" i="31"/>
  <c r="BA77" i="31"/>
  <c r="BA78" i="31"/>
  <c r="BA79" i="31"/>
  <c r="BA80" i="31"/>
  <c r="BA81" i="31"/>
  <c r="BA82" i="31"/>
  <c r="BA83" i="31"/>
  <c r="BA84" i="31"/>
  <c r="BA85" i="31"/>
  <c r="BA86" i="31"/>
  <c r="BA87" i="31"/>
  <c r="BA88" i="31"/>
  <c r="BA89" i="31"/>
  <c r="BA90" i="31"/>
  <c r="BA91" i="31"/>
  <c r="BA92" i="31"/>
  <c r="BA93" i="31"/>
  <c r="BA94" i="31"/>
  <c r="BA95" i="31"/>
  <c r="BA96" i="31"/>
  <c r="BA97" i="31"/>
  <c r="BA98" i="31"/>
  <c r="BA99" i="31"/>
  <c r="BA100" i="31"/>
  <c r="BA101" i="31"/>
  <c r="BA102" i="31"/>
  <c r="BA103" i="31"/>
  <c r="BA104" i="31"/>
  <c r="BA105" i="31"/>
  <c r="BA106" i="31"/>
  <c r="BA107" i="31"/>
  <c r="BA108" i="31"/>
  <c r="BA109" i="31"/>
  <c r="BA110" i="31"/>
  <c r="BA111" i="31"/>
  <c r="BA112" i="31"/>
  <c r="BA113" i="31"/>
  <c r="BA114" i="31"/>
  <c r="BA115" i="31"/>
  <c r="BA116" i="31"/>
  <c r="BA117" i="31"/>
  <c r="BA118" i="31"/>
  <c r="BA119" i="31"/>
  <c r="BA120" i="31"/>
  <c r="BA121" i="31"/>
  <c r="BA122" i="31"/>
  <c r="BA123" i="31"/>
  <c r="BA124" i="31"/>
  <c r="BA125" i="31"/>
  <c r="BA126" i="31"/>
  <c r="BA127" i="31"/>
  <c r="BA128" i="31"/>
  <c r="BA129" i="31"/>
  <c r="BA130" i="31"/>
  <c r="BA131" i="31"/>
  <c r="BA132" i="31"/>
  <c r="BA133" i="31"/>
  <c r="BA134" i="31"/>
  <c r="BA135" i="31"/>
  <c r="BA136" i="31"/>
  <c r="BA137" i="31"/>
  <c r="BA138" i="31"/>
  <c r="BA139" i="31"/>
  <c r="BA140" i="31"/>
  <c r="BA141" i="31"/>
  <c r="BA142" i="31"/>
  <c r="BA143" i="31"/>
  <c r="BA144" i="31"/>
  <c r="BA145" i="31"/>
  <c r="BA146" i="31"/>
  <c r="BA147" i="31"/>
  <c r="BA148" i="31"/>
  <c r="BA149" i="31"/>
  <c r="BA150" i="31"/>
  <c r="BA151" i="31"/>
  <c r="BA152" i="31"/>
  <c r="BA153" i="31"/>
  <c r="BA154" i="31"/>
  <c r="BA155" i="31"/>
  <c r="BA156" i="31"/>
  <c r="BA157" i="31"/>
  <c r="BA158" i="31"/>
  <c r="BA159" i="31"/>
  <c r="BA160" i="31"/>
  <c r="BA161" i="31"/>
  <c r="BA162" i="31"/>
  <c r="BA163" i="31"/>
  <c r="BA164" i="31"/>
  <c r="BA165" i="31"/>
  <c r="BA166" i="31"/>
  <c r="BA167" i="31"/>
  <c r="BA168" i="31"/>
  <c r="BA169" i="31"/>
  <c r="BA170" i="31"/>
  <c r="BA171" i="31"/>
  <c r="BA172" i="31"/>
  <c r="BA173" i="31"/>
  <c r="BA174" i="31"/>
  <c r="BA175" i="31"/>
  <c r="BA176" i="31"/>
  <c r="BA177" i="31"/>
  <c r="BA178" i="31"/>
  <c r="BA179" i="31"/>
  <c r="BA180" i="31"/>
  <c r="BA181" i="31"/>
  <c r="BA182" i="31"/>
  <c r="BA183" i="31"/>
  <c r="BA184" i="31"/>
  <c r="BA185" i="31"/>
  <c r="BA186" i="31"/>
  <c r="BA187" i="31"/>
  <c r="BA188" i="31"/>
  <c r="BA189" i="31"/>
  <c r="BA190" i="31"/>
  <c r="BA191" i="31"/>
  <c r="BA192" i="31"/>
  <c r="BA193" i="31"/>
  <c r="BA194" i="31"/>
  <c r="BA195" i="31"/>
  <c r="BA196" i="31"/>
  <c r="BA197" i="31"/>
  <c r="BA198" i="31"/>
  <c r="BA199" i="31"/>
  <c r="BA200" i="31"/>
  <c r="BA201" i="31"/>
  <c r="BA202" i="31"/>
  <c r="BA203" i="31"/>
  <c r="BA204" i="31"/>
  <c r="BA205" i="31"/>
  <c r="BA206" i="31"/>
  <c r="BA207" i="31"/>
  <c r="BA208" i="31"/>
  <c r="BA209" i="31"/>
  <c r="BA210" i="31"/>
  <c r="BA211" i="31"/>
  <c r="BA212" i="31"/>
  <c r="BA213" i="31"/>
  <c r="BA214" i="31"/>
  <c r="BA215" i="31"/>
  <c r="BA216" i="31"/>
  <c r="BA217" i="31"/>
  <c r="BA218" i="31"/>
  <c r="BA219" i="31"/>
  <c r="BA220" i="31"/>
  <c r="BA221" i="31"/>
  <c r="BA222" i="31"/>
  <c r="BA223" i="31"/>
  <c r="BA224" i="31"/>
  <c r="BA225" i="31"/>
  <c r="BA226" i="31"/>
  <c r="BA227" i="31"/>
  <c r="BA228" i="31"/>
  <c r="BA229" i="31"/>
  <c r="BA230" i="31"/>
  <c r="BA231" i="31"/>
  <c r="BA232" i="31"/>
  <c r="BA233" i="31"/>
  <c r="BA234" i="31"/>
  <c r="BA235" i="31"/>
  <c r="BA236" i="31"/>
  <c r="BA237" i="31"/>
  <c r="BA238" i="31"/>
  <c r="BA239" i="31"/>
  <c r="BA240" i="31"/>
  <c r="BA241" i="31"/>
  <c r="BA242" i="31"/>
  <c r="BA243" i="31"/>
  <c r="BA244" i="31"/>
  <c r="BA245" i="31"/>
  <c r="BA246" i="31"/>
  <c r="BA247" i="31"/>
  <c r="BA248" i="31"/>
  <c r="BA249" i="31"/>
  <c r="BA250" i="31"/>
  <c r="BA251" i="31"/>
  <c r="BA252" i="31"/>
  <c r="BA253" i="31"/>
  <c r="BA254" i="31"/>
  <c r="BA255" i="31"/>
  <c r="BA256" i="31"/>
  <c r="BA257" i="31"/>
  <c r="BA258" i="31"/>
  <c r="BA259" i="31"/>
  <c r="BA260" i="31"/>
  <c r="BA261" i="31"/>
  <c r="BA262" i="31"/>
  <c r="BA263" i="31"/>
  <c r="BA264" i="31"/>
  <c r="BA265" i="31"/>
  <c r="BA266" i="31"/>
  <c r="BA267" i="31"/>
  <c r="BA268" i="31"/>
  <c r="BA269" i="31"/>
  <c r="BA270" i="31"/>
  <c r="BA271" i="31"/>
  <c r="BA272" i="31"/>
  <c r="BA273" i="31"/>
  <c r="BA274" i="31"/>
  <c r="BA275" i="31"/>
  <c r="BA276" i="31"/>
  <c r="BA277" i="31"/>
  <c r="BA278" i="31"/>
  <c r="BA279" i="31"/>
  <c r="BA280" i="31"/>
  <c r="BA281" i="31"/>
  <c r="BA282" i="31"/>
  <c r="BA283" i="31"/>
  <c r="BA284" i="31"/>
  <c r="BA285" i="31"/>
  <c r="BA286" i="31"/>
  <c r="BA287" i="31"/>
  <c r="BA288" i="31"/>
  <c r="BA289" i="31"/>
  <c r="BA290" i="31"/>
  <c r="BA291" i="31"/>
  <c r="BA292" i="31"/>
  <c r="BA293" i="31"/>
  <c r="BA294" i="31"/>
  <c r="BA295" i="31"/>
  <c r="BA296" i="31"/>
  <c r="BA297" i="31"/>
  <c r="BA298" i="31"/>
  <c r="BA299" i="31"/>
  <c r="BA300" i="31"/>
  <c r="BA301" i="31"/>
  <c r="BA302" i="31"/>
  <c r="BA303" i="31"/>
  <c r="BA304" i="31"/>
  <c r="BA305" i="31"/>
  <c r="BA306" i="31"/>
  <c r="BA307" i="31"/>
  <c r="BA308" i="31"/>
  <c r="BA309" i="31"/>
  <c r="BA310" i="31"/>
  <c r="BA311" i="31"/>
  <c r="BA312" i="31"/>
  <c r="BA313" i="31"/>
  <c r="BA314" i="31"/>
  <c r="BA315" i="31"/>
  <c r="BA316" i="31"/>
  <c r="BA317" i="31"/>
  <c r="BA318" i="31"/>
  <c r="BA319" i="31"/>
  <c r="BA320" i="31"/>
  <c r="BA321" i="31"/>
  <c r="BA322" i="31"/>
  <c r="BA323" i="31"/>
  <c r="BA324" i="31"/>
  <c r="BA325" i="31"/>
  <c r="BA326" i="31"/>
  <c r="BA327" i="31"/>
  <c r="BA328" i="31"/>
  <c r="BA329" i="31"/>
  <c r="BA330" i="31"/>
  <c r="BA331" i="31"/>
  <c r="BA332" i="31"/>
  <c r="BA333" i="31"/>
  <c r="BA334" i="31"/>
  <c r="BA335" i="31"/>
  <c r="BA336" i="31"/>
  <c r="BA337" i="31"/>
  <c r="BA338" i="31"/>
  <c r="BA339" i="31"/>
  <c r="BA340" i="31"/>
  <c r="BA341" i="31"/>
  <c r="BA342" i="31"/>
  <c r="BA343" i="31"/>
  <c r="BA344" i="31"/>
  <c r="BA345" i="31"/>
  <c r="BA346" i="31"/>
  <c r="BA347" i="31"/>
  <c r="BA348" i="31"/>
  <c r="BA349" i="31"/>
  <c r="BA350" i="31"/>
  <c r="BA351" i="31"/>
  <c r="BA352" i="31"/>
  <c r="BA353" i="31"/>
  <c r="BA354" i="31"/>
  <c r="BA355" i="31"/>
  <c r="BA356" i="31"/>
  <c r="BA357" i="31"/>
  <c r="BA358" i="31"/>
  <c r="BA359" i="31"/>
  <c r="BA360" i="31"/>
  <c r="BA361" i="31"/>
  <c r="BA362" i="31"/>
  <c r="BA363" i="31"/>
  <c r="BA364" i="31"/>
  <c r="BA365" i="31"/>
  <c r="BA366" i="31"/>
  <c r="BA367" i="31"/>
  <c r="BA368" i="31"/>
  <c r="BA369" i="31"/>
  <c r="BA370" i="31"/>
  <c r="BA371" i="31"/>
  <c r="BA372" i="31"/>
  <c r="BA373" i="31"/>
  <c r="BA374" i="31"/>
  <c r="BA375" i="31"/>
  <c r="BA376" i="31"/>
  <c r="BA377" i="31"/>
  <c r="BA378" i="31"/>
  <c r="BA379" i="31"/>
  <c r="BA380" i="31"/>
  <c r="BA381" i="31"/>
  <c r="BA382" i="31"/>
  <c r="BA383" i="31"/>
  <c r="BA384" i="31"/>
  <c r="BA385" i="31"/>
  <c r="BA386" i="31"/>
  <c r="BA387" i="31"/>
  <c r="BA388" i="31"/>
  <c r="BA389" i="31"/>
  <c r="BA390" i="31"/>
  <c r="BA391" i="31"/>
  <c r="BA392" i="31"/>
  <c r="BA393" i="31"/>
  <c r="BA394" i="31"/>
  <c r="BA395" i="31"/>
  <c r="BA396" i="31"/>
  <c r="BA397" i="31"/>
  <c r="BA398" i="31"/>
  <c r="BA399" i="31"/>
  <c r="BA400" i="31"/>
  <c r="BA401" i="31"/>
  <c r="BA402" i="31"/>
  <c r="BA403" i="31"/>
  <c r="BA404" i="31"/>
  <c r="BA405" i="31"/>
  <c r="BA406" i="31"/>
  <c r="BA407" i="31"/>
  <c r="BA408" i="31"/>
  <c r="BA409" i="31"/>
  <c r="BA410" i="31"/>
  <c r="BA411" i="31"/>
  <c r="BA412" i="31"/>
  <c r="BA413" i="31"/>
  <c r="BA414" i="31"/>
  <c r="BA415" i="31"/>
  <c r="BA416" i="31"/>
  <c r="BA417" i="31"/>
  <c r="BA418" i="31"/>
  <c r="BA419" i="31"/>
  <c r="BA420" i="31"/>
  <c r="BA421" i="31"/>
  <c r="BA422" i="31"/>
  <c r="BA423" i="31"/>
  <c r="BA424" i="31"/>
  <c r="BA425" i="31"/>
  <c r="BA426" i="31"/>
  <c r="BA427" i="31"/>
  <c r="BA428" i="31"/>
  <c r="BA429" i="31"/>
  <c r="BA430" i="31"/>
  <c r="BA431" i="31"/>
  <c r="BA432" i="31"/>
  <c r="BA433" i="31"/>
  <c r="BA434" i="31"/>
  <c r="BA435" i="31"/>
  <c r="BA436" i="31"/>
  <c r="BA437" i="31"/>
  <c r="BA438" i="31"/>
  <c r="BA439" i="31"/>
  <c r="BA440" i="31"/>
  <c r="BA441" i="31"/>
  <c r="BA442" i="31"/>
  <c r="BA443" i="31"/>
  <c r="BA444" i="31"/>
  <c r="BA445" i="31"/>
  <c r="BA446" i="31"/>
  <c r="BA447" i="31"/>
  <c r="BA448" i="31"/>
  <c r="BA449" i="31"/>
  <c r="BA450" i="31"/>
  <c r="BA451" i="31"/>
  <c r="BA452" i="31"/>
  <c r="BA453" i="31"/>
  <c r="BA454" i="31"/>
  <c r="BA455" i="31"/>
  <c r="BA456" i="31"/>
  <c r="BA457" i="31"/>
  <c r="BA458" i="31"/>
  <c r="BA459" i="31"/>
  <c r="BA460" i="31"/>
  <c r="BA461" i="31"/>
  <c r="BA462" i="31"/>
  <c r="BA463" i="31"/>
  <c r="BA464" i="31"/>
  <c r="BA465" i="31"/>
  <c r="BA466" i="31"/>
  <c r="BA467" i="31"/>
  <c r="BA468" i="31"/>
  <c r="BA469" i="31"/>
  <c r="BA470" i="31"/>
  <c r="BA471" i="31"/>
  <c r="BA472" i="31"/>
  <c r="BA473" i="31"/>
  <c r="BA474" i="31"/>
  <c r="BA475" i="31"/>
  <c r="BA476" i="31"/>
  <c r="BA477" i="31"/>
  <c r="BA478" i="31"/>
  <c r="BA479" i="31"/>
  <c r="BA480" i="31"/>
  <c r="BA481" i="31"/>
  <c r="BA482" i="31"/>
  <c r="BA483" i="31"/>
  <c r="BA484" i="31"/>
  <c r="BA485" i="31"/>
  <c r="BA486" i="31"/>
  <c r="BA487" i="31"/>
  <c r="BA488" i="31"/>
  <c r="BA489" i="31"/>
  <c r="BA490" i="31"/>
  <c r="BA491" i="31"/>
  <c r="BA492" i="31"/>
  <c r="BA493" i="31"/>
  <c r="BA494" i="31"/>
  <c r="BA495" i="31"/>
  <c r="BA496" i="31"/>
  <c r="BA497" i="31"/>
  <c r="BA498" i="31"/>
  <c r="BA499" i="31"/>
  <c r="BA500" i="31"/>
  <c r="BA501" i="31"/>
  <c r="BA502" i="31"/>
  <c r="BA503" i="31"/>
  <c r="BA504" i="31"/>
  <c r="BA505" i="31"/>
  <c r="BA506" i="31"/>
  <c r="BA507" i="31"/>
  <c r="BA508" i="31"/>
  <c r="BA509" i="31"/>
  <c r="BA510" i="31"/>
  <c r="BA511" i="31"/>
  <c r="BA512" i="31"/>
  <c r="BA513" i="31"/>
  <c r="BA514" i="31"/>
  <c r="BA515" i="31"/>
  <c r="BA516" i="31"/>
  <c r="BA517" i="31"/>
  <c r="BA518" i="31"/>
  <c r="BA519" i="31"/>
  <c r="BA520" i="31"/>
  <c r="BA521" i="31"/>
  <c r="BA522" i="31"/>
  <c r="BA523" i="31"/>
  <c r="BA524" i="31"/>
  <c r="BA525" i="31"/>
  <c r="BA526" i="31"/>
  <c r="BA527" i="31"/>
  <c r="BA528" i="31"/>
  <c r="BA529" i="31"/>
  <c r="BA530" i="31"/>
  <c r="BA531" i="31"/>
  <c r="BA532" i="31"/>
  <c r="BA533" i="31"/>
  <c r="BA534" i="31"/>
  <c r="BA535" i="31"/>
  <c r="BA536" i="31"/>
  <c r="BA537" i="31"/>
  <c r="BA538" i="31"/>
  <c r="BA539" i="31"/>
  <c r="BA540" i="31"/>
  <c r="BA541" i="31"/>
  <c r="BA542" i="31"/>
  <c r="BA543" i="31"/>
  <c r="BA544" i="31"/>
  <c r="BA545" i="31"/>
  <c r="BA546" i="31"/>
  <c r="BA547" i="31"/>
  <c r="BA548" i="31"/>
  <c r="BA549" i="31"/>
  <c r="BA550" i="31"/>
  <c r="BA551" i="31"/>
  <c r="BA552" i="31"/>
  <c r="BA553" i="31"/>
  <c r="BA554" i="31"/>
  <c r="BA555" i="31"/>
  <c r="BA556" i="31"/>
  <c r="BA557" i="31"/>
  <c r="BA558" i="31"/>
  <c r="BA559" i="31"/>
  <c r="BA560" i="31"/>
  <c r="BA561" i="31"/>
  <c r="BA562" i="31"/>
  <c r="BA563" i="31"/>
  <c r="BA564" i="31"/>
  <c r="BA565" i="31"/>
  <c r="BA566" i="31"/>
  <c r="BA567" i="31"/>
  <c r="BA568" i="31"/>
  <c r="BA569" i="31"/>
  <c r="BA570" i="31"/>
  <c r="BA571" i="31"/>
  <c r="BA572" i="31"/>
  <c r="BA573" i="31"/>
  <c r="BA574" i="31"/>
  <c r="BA575" i="31"/>
  <c r="BA576" i="31"/>
  <c r="BB2" i="31"/>
  <c r="BB3" i="31"/>
  <c r="BB6" i="31"/>
  <c r="BB7" i="31"/>
  <c r="BB10" i="31"/>
  <c r="BB11" i="31"/>
  <c r="BB14" i="31"/>
  <c r="BB15" i="31"/>
  <c r="BB18" i="31"/>
  <c r="BB19" i="31"/>
  <c r="BB22" i="31"/>
  <c r="BB23" i="31"/>
  <c r="BB26" i="31"/>
  <c r="BB27" i="31"/>
  <c r="BB30" i="31"/>
  <c r="BB31" i="31"/>
  <c r="BB34" i="31"/>
  <c r="BB38" i="31"/>
  <c r="BB39" i="31"/>
  <c r="BB42" i="31"/>
  <c r="BB46" i="31"/>
  <c r="BB47" i="31"/>
  <c r="BB50" i="31"/>
  <c r="BB54" i="31"/>
  <c r="BB55" i="31"/>
  <c r="BB58" i="31"/>
  <c r="BB62" i="31"/>
  <c r="BB63" i="31"/>
  <c r="BB66" i="31"/>
  <c r="BB67" i="31"/>
  <c r="BB70" i="31"/>
  <c r="BB71" i="31"/>
  <c r="BB74" i="31"/>
  <c r="BB75" i="31"/>
  <c r="BB78" i="31"/>
  <c r="BB79" i="31"/>
  <c r="BB82" i="31"/>
  <c r="BB83" i="31"/>
  <c r="BB86" i="31"/>
  <c r="BB90" i="31"/>
  <c r="BB91" i="31"/>
  <c r="BB94" i="31"/>
  <c r="BB98" i="31"/>
  <c r="BB99" i="31"/>
  <c r="BB102" i="31"/>
  <c r="BB103" i="31"/>
  <c r="BB106" i="31"/>
  <c r="BB107" i="31"/>
  <c r="BB110" i="31"/>
  <c r="BB111" i="31"/>
  <c r="BB114" i="31"/>
  <c r="BB118" i="31"/>
  <c r="BB119" i="31"/>
  <c r="BB122" i="31"/>
  <c r="BB126" i="31"/>
  <c r="BB127" i="31"/>
  <c r="BB130" i="31"/>
  <c r="BB134" i="31"/>
  <c r="BB135" i="31"/>
  <c r="BB138" i="31"/>
  <c r="BB142" i="31"/>
  <c r="BB143" i="31"/>
  <c r="BB146" i="31"/>
  <c r="BB150" i="31"/>
  <c r="BB151" i="31"/>
  <c r="BB154" i="31"/>
  <c r="BB155" i="31"/>
  <c r="BB158" i="31"/>
  <c r="BB159" i="31"/>
  <c r="BB162" i="31"/>
  <c r="BB163" i="31"/>
  <c r="BB166" i="31"/>
  <c r="BB170" i="31"/>
  <c r="BB171" i="31"/>
  <c r="BB174" i="31"/>
  <c r="BB175" i="31"/>
  <c r="BB178" i="31"/>
  <c r="BB179" i="31"/>
  <c r="BB182" i="31"/>
  <c r="BB183" i="31"/>
  <c r="BB186" i="31"/>
  <c r="BB187" i="31"/>
  <c r="BB190" i="31"/>
  <c r="BB191" i="31"/>
  <c r="BB194" i="31"/>
  <c r="BB195" i="31"/>
  <c r="BB198" i="31"/>
  <c r="BB199" i="31"/>
  <c r="BB202" i="31"/>
  <c r="BB203" i="31"/>
  <c r="BB206" i="31"/>
  <c r="BB207" i="31"/>
  <c r="BB210" i="31"/>
  <c r="BB211" i="31"/>
  <c r="BB214" i="31"/>
  <c r="BB215" i="31"/>
  <c r="BB218" i="31"/>
  <c r="BB222" i="31"/>
  <c r="BB223" i="31"/>
  <c r="BB226" i="31"/>
  <c r="BB227" i="31"/>
  <c r="BB230" i="31"/>
  <c r="BB231" i="31"/>
  <c r="BB234" i="31"/>
  <c r="BB235" i="31"/>
  <c r="BB238" i="31"/>
  <c r="BB242" i="31"/>
  <c r="BB243" i="31"/>
  <c r="BB246" i="31"/>
  <c r="BB250" i="31"/>
  <c r="BB251" i="31"/>
  <c r="BB254" i="31"/>
  <c r="BB258" i="31"/>
  <c r="BB259" i="31"/>
  <c r="BB262" i="31"/>
  <c r="BB266" i="31"/>
  <c r="BB267" i="31"/>
  <c r="BB270" i="31"/>
  <c r="BB274" i="31"/>
  <c r="BB275" i="31"/>
  <c r="BB278" i="31"/>
  <c r="BB279" i="31"/>
  <c r="BB282" i="31"/>
  <c r="BB283" i="31"/>
  <c r="BB286" i="31"/>
  <c r="BB287" i="31"/>
  <c r="BB290" i="31"/>
  <c r="BB294" i="31"/>
  <c r="BB295" i="31"/>
  <c r="BB298" i="31"/>
  <c r="BB302" i="31"/>
  <c r="BB303" i="31"/>
  <c r="BB306" i="31"/>
  <c r="BB307" i="31"/>
  <c r="BB310" i="31"/>
  <c r="BB311" i="31"/>
  <c r="BB314" i="31"/>
  <c r="BB315" i="31"/>
  <c r="BB318" i="31"/>
  <c r="BB319" i="31"/>
  <c r="BB322" i="31"/>
  <c r="BB323" i="31"/>
  <c r="BB326" i="31"/>
  <c r="BB327" i="31"/>
  <c r="BB330" i="31"/>
  <c r="BB331" i="31"/>
  <c r="BB334" i="31"/>
  <c r="BB335" i="31"/>
  <c r="BB338" i="31"/>
  <c r="BB339" i="31"/>
  <c r="BB342" i="31"/>
  <c r="BB346" i="31"/>
  <c r="BB347" i="31"/>
  <c r="BB350" i="31"/>
  <c r="BB354" i="31"/>
  <c r="BB355" i="31"/>
  <c r="BB358" i="31"/>
  <c r="BB359" i="31"/>
  <c r="BB362" i="31"/>
  <c r="BB363" i="31"/>
  <c r="BB366" i="31"/>
  <c r="BB367" i="31"/>
  <c r="BB370" i="31"/>
  <c r="BB371" i="31"/>
  <c r="BB374" i="31"/>
  <c r="BB375" i="31"/>
  <c r="BB378" i="31"/>
  <c r="BB382" i="31"/>
  <c r="BB383" i="31"/>
  <c r="BB386" i="31"/>
  <c r="BB390" i="31"/>
  <c r="BB391" i="31"/>
  <c r="BB394" i="31"/>
  <c r="BB395" i="31"/>
  <c r="BB398" i="31"/>
  <c r="BB399" i="31"/>
  <c r="BB402" i="31"/>
  <c r="BB403" i="31"/>
  <c r="BB406" i="31"/>
  <c r="BB410" i="31"/>
  <c r="BB411" i="31"/>
  <c r="BB414" i="31"/>
  <c r="BB418" i="31"/>
  <c r="BB419" i="31"/>
  <c r="BB422" i="31"/>
  <c r="BB423" i="31"/>
  <c r="BB426" i="31"/>
  <c r="BB427" i="31"/>
  <c r="BB430" i="31"/>
  <c r="BB431" i="31"/>
  <c r="BB434" i="31"/>
  <c r="BB435" i="31"/>
  <c r="BB438" i="31"/>
  <c r="BB439" i="31"/>
  <c r="BB442" i="31"/>
  <c r="BB446" i="31"/>
  <c r="BB447" i="31"/>
  <c r="BB450" i="31"/>
  <c r="BB453" i="31"/>
  <c r="BB454" i="31"/>
  <c r="BB455" i="31"/>
  <c r="BB458" i="31"/>
  <c r="BB459" i="31"/>
  <c r="BB462" i="31"/>
  <c r="BB463" i="31"/>
  <c r="BB466" i="31"/>
  <c r="BB467" i="31"/>
  <c r="BB470" i="31"/>
  <c r="BB474" i="31"/>
  <c r="BB475" i="31"/>
  <c r="BB478" i="31"/>
  <c r="BB482" i="31"/>
  <c r="BB483" i="31"/>
  <c r="BB486" i="31"/>
  <c r="BB487" i="31"/>
  <c r="BB490" i="31"/>
  <c r="BB491" i="31"/>
  <c r="BB494" i="31"/>
  <c r="BB495" i="31"/>
  <c r="BB498" i="31"/>
  <c r="BB499" i="31"/>
  <c r="BB502" i="31"/>
  <c r="BB503" i="31"/>
  <c r="BB506" i="31"/>
  <c r="BB510" i="31"/>
  <c r="BB511" i="31"/>
  <c r="BB514" i="31"/>
  <c r="BB518" i="31"/>
  <c r="BB519" i="31"/>
  <c r="BB522" i="31"/>
  <c r="BB523" i="31"/>
  <c r="BB526" i="31"/>
  <c r="BB527" i="31"/>
  <c r="BB530" i="31"/>
  <c r="BB531" i="31"/>
  <c r="BB534" i="31"/>
  <c r="BB538" i="31"/>
  <c r="BB539" i="31"/>
  <c r="BB542" i="31"/>
  <c r="BB546" i="31"/>
  <c r="BB547" i="31"/>
  <c r="BB550" i="31"/>
  <c r="BB551" i="31"/>
  <c r="BB554" i="31"/>
  <c r="BB555" i="31"/>
  <c r="BB558" i="31"/>
  <c r="BB559" i="31"/>
  <c r="BB562" i="31"/>
  <c r="BB563" i="31"/>
  <c r="BB566" i="31"/>
  <c r="BB567" i="31"/>
  <c r="BB570" i="31"/>
  <c r="BB574" i="31"/>
  <c r="BB575" i="31"/>
  <c r="BD2" i="31"/>
  <c r="BD3" i="31"/>
  <c r="BD4" i="31"/>
  <c r="BD5" i="31"/>
  <c r="BD6" i="31"/>
  <c r="BD7" i="31"/>
  <c r="BD8" i="31"/>
  <c r="BD9" i="31"/>
  <c r="BD10" i="31"/>
  <c r="BD11" i="31"/>
  <c r="BD12" i="31"/>
  <c r="BD13" i="31"/>
  <c r="BD14" i="31"/>
  <c r="BD15" i="31"/>
  <c r="BD16" i="31"/>
  <c r="BD17" i="31"/>
  <c r="BD18" i="31"/>
  <c r="BD19" i="31"/>
  <c r="BD20" i="31"/>
  <c r="BD21" i="31"/>
  <c r="BD22" i="31"/>
  <c r="BD23" i="31"/>
  <c r="BD24" i="31"/>
  <c r="BD25" i="31"/>
  <c r="BD26" i="31"/>
  <c r="BD27" i="31"/>
  <c r="BD28" i="31"/>
  <c r="BD29" i="31"/>
  <c r="BD30" i="31"/>
  <c r="BD31" i="31"/>
  <c r="BD32" i="31"/>
  <c r="BD33" i="31"/>
  <c r="BD34" i="31"/>
  <c r="BD35" i="31"/>
  <c r="BD36" i="31"/>
  <c r="BD37" i="31"/>
  <c r="BD38" i="31"/>
  <c r="BD39" i="31"/>
  <c r="BD40" i="31"/>
  <c r="BD41" i="31"/>
  <c r="BD42" i="31"/>
  <c r="BD43" i="31"/>
  <c r="BD44" i="31"/>
  <c r="BD45" i="31"/>
  <c r="BD46" i="31"/>
  <c r="BD47" i="31"/>
  <c r="BD48" i="31"/>
  <c r="BD49" i="31"/>
  <c r="BD50" i="31"/>
  <c r="BD51" i="31"/>
  <c r="BD52" i="31"/>
  <c r="BD53" i="31"/>
  <c r="BD54" i="31"/>
  <c r="BD55" i="31"/>
  <c r="BD56" i="31"/>
  <c r="BD57" i="31"/>
  <c r="BD58" i="31"/>
  <c r="BD59" i="31"/>
  <c r="BD60" i="31"/>
  <c r="BD61" i="31"/>
  <c r="BD62" i="31"/>
  <c r="BD63" i="31"/>
  <c r="BD64" i="31"/>
  <c r="BD65" i="31"/>
  <c r="BD66" i="31"/>
  <c r="BD67" i="31"/>
  <c r="BD68" i="31"/>
  <c r="BD69" i="31"/>
  <c r="BD70" i="31"/>
  <c r="BD71" i="31"/>
  <c r="BD72" i="31"/>
  <c r="BD73" i="31"/>
  <c r="BD74" i="31"/>
  <c r="BD75" i="31"/>
  <c r="BD76" i="31"/>
  <c r="BD77" i="31"/>
  <c r="BD78" i="31"/>
  <c r="BD79" i="31"/>
  <c r="BD80" i="31"/>
  <c r="BD81" i="31"/>
  <c r="BD82" i="31"/>
  <c r="BD83" i="31"/>
  <c r="BD84" i="31"/>
  <c r="BD85" i="31"/>
  <c r="BD86" i="31"/>
  <c r="BD87" i="31"/>
  <c r="BD88" i="31"/>
  <c r="BD89" i="31"/>
  <c r="BD90" i="31"/>
  <c r="BD91" i="31"/>
  <c r="BD92" i="31"/>
  <c r="BD93" i="31"/>
  <c r="BD94" i="31"/>
  <c r="BD95" i="31"/>
  <c r="BD96" i="31"/>
  <c r="BD97" i="31"/>
  <c r="BD98" i="31"/>
  <c r="BD99" i="31"/>
  <c r="BD100" i="31"/>
  <c r="BD101" i="31"/>
  <c r="BD102" i="31"/>
  <c r="BD103" i="31"/>
  <c r="BD104" i="31"/>
  <c r="BD105" i="31"/>
  <c r="BD106" i="31"/>
  <c r="BD107" i="31"/>
  <c r="BD108" i="31"/>
  <c r="BD109" i="31"/>
  <c r="BD110" i="31"/>
  <c r="BD111" i="31"/>
  <c r="BD112" i="31"/>
  <c r="BD113" i="31"/>
  <c r="BD114" i="31"/>
  <c r="BD115" i="31"/>
  <c r="BD116" i="31"/>
  <c r="BD117" i="31"/>
  <c r="BD118" i="31"/>
  <c r="BD119" i="31"/>
  <c r="BD120" i="31"/>
  <c r="BD121" i="31"/>
  <c r="BD122" i="31"/>
  <c r="BD123" i="31"/>
  <c r="BD124" i="31"/>
  <c r="BD125" i="31"/>
  <c r="BD126" i="31"/>
  <c r="BD127" i="31"/>
  <c r="BD128" i="31"/>
  <c r="BD129" i="31"/>
  <c r="BD130" i="31"/>
  <c r="BD131" i="31"/>
  <c r="BD132" i="31"/>
  <c r="BD133" i="31"/>
  <c r="BD134" i="31"/>
  <c r="BD135" i="31"/>
  <c r="BD136" i="31"/>
  <c r="BD137" i="31"/>
  <c r="BD138" i="31"/>
  <c r="BD139" i="31"/>
  <c r="BD140" i="31"/>
  <c r="BD141" i="31"/>
  <c r="BD142" i="31"/>
  <c r="BD143" i="31"/>
  <c r="BD144" i="31"/>
  <c r="BD145" i="31"/>
  <c r="BD146" i="31"/>
  <c r="BD147" i="31"/>
  <c r="BD148" i="31"/>
  <c r="BD149" i="31"/>
  <c r="BD150" i="31"/>
  <c r="BD151" i="31"/>
  <c r="BD152" i="31"/>
  <c r="BD153" i="31"/>
  <c r="BD154" i="31"/>
  <c r="BD155" i="31"/>
  <c r="BD156" i="31"/>
  <c r="BD157" i="31"/>
  <c r="BD158" i="31"/>
  <c r="BD159" i="31"/>
  <c r="BD160" i="31"/>
  <c r="BD161" i="31"/>
  <c r="BD162" i="31"/>
  <c r="BD163" i="31"/>
  <c r="BD164" i="31"/>
  <c r="BD165" i="31"/>
  <c r="BD166" i="31"/>
  <c r="BD167" i="31"/>
  <c r="BD168" i="31"/>
  <c r="BD169" i="31"/>
  <c r="BD170" i="31"/>
  <c r="BD171" i="31"/>
  <c r="BD172" i="31"/>
  <c r="BD173" i="31"/>
  <c r="BD174" i="31"/>
  <c r="BD175" i="31"/>
  <c r="BD176" i="31"/>
  <c r="BD177" i="31"/>
  <c r="BD178" i="31"/>
  <c r="BD179" i="31"/>
  <c r="BD180" i="31"/>
  <c r="BD181" i="31"/>
  <c r="BD182" i="31"/>
  <c r="BD183" i="31"/>
  <c r="BD184" i="31"/>
  <c r="BD185" i="31"/>
  <c r="BD186" i="31"/>
  <c r="BD187" i="31"/>
  <c r="BD188" i="31"/>
  <c r="BD189" i="31"/>
  <c r="BD190" i="31"/>
  <c r="BD191" i="31"/>
  <c r="BD192" i="31"/>
  <c r="BD193" i="31"/>
  <c r="BD194" i="31"/>
  <c r="BD195" i="31"/>
  <c r="BD196" i="31"/>
  <c r="BD197" i="31"/>
  <c r="BD198" i="31"/>
  <c r="BD199" i="31"/>
  <c r="BD200" i="31"/>
  <c r="BD201" i="31"/>
  <c r="BD202" i="31"/>
  <c r="BD203" i="31"/>
  <c r="BD204" i="31"/>
  <c r="BD205" i="31"/>
  <c r="BD206" i="31"/>
  <c r="BD207" i="31"/>
  <c r="BD208" i="31"/>
  <c r="BD209" i="31"/>
  <c r="BD210" i="31"/>
  <c r="BD211" i="31"/>
  <c r="BD212" i="31"/>
  <c r="BD213" i="31"/>
  <c r="BD214" i="31"/>
  <c r="BD215" i="31"/>
  <c r="BD216" i="31"/>
  <c r="BD217" i="31"/>
  <c r="BD218" i="31"/>
  <c r="BD219" i="31"/>
  <c r="BD220" i="31"/>
  <c r="BD221" i="31"/>
  <c r="BD222" i="31"/>
  <c r="BD223" i="31"/>
  <c r="BD224" i="31"/>
  <c r="BD225" i="31"/>
  <c r="BD226" i="31"/>
  <c r="BD227" i="31"/>
  <c r="BD228" i="31"/>
  <c r="BD229" i="31"/>
  <c r="BD230" i="31"/>
  <c r="BD231" i="31"/>
  <c r="BD232" i="31"/>
  <c r="BD233" i="31"/>
  <c r="BD234" i="31"/>
  <c r="BD235" i="31"/>
  <c r="BD236" i="31"/>
  <c r="BD237" i="31"/>
  <c r="BD238" i="31"/>
  <c r="BD239" i="31"/>
  <c r="BD240" i="31"/>
  <c r="BD241" i="31"/>
  <c r="BD242" i="31"/>
  <c r="BD243" i="31"/>
  <c r="BD244" i="31"/>
  <c r="BD245" i="31"/>
  <c r="BD246" i="31"/>
  <c r="BD247" i="31"/>
  <c r="BD248" i="31"/>
  <c r="BD249" i="31"/>
  <c r="BD250" i="31"/>
  <c r="BD251" i="31"/>
  <c r="BD252" i="31"/>
  <c r="BD253" i="31"/>
  <c r="BD254" i="31"/>
  <c r="BD255" i="31"/>
  <c r="BD256" i="31"/>
  <c r="BD257" i="31"/>
  <c r="BD258" i="31"/>
  <c r="BD259" i="31"/>
  <c r="BD260" i="31"/>
  <c r="BD261" i="31"/>
  <c r="BD262" i="31"/>
  <c r="BD263" i="31"/>
  <c r="BD264" i="31"/>
  <c r="BD265" i="31"/>
  <c r="BD266" i="31"/>
  <c r="BD267" i="31"/>
  <c r="BD268" i="31"/>
  <c r="BD269" i="31"/>
  <c r="BD270" i="31"/>
  <c r="BD271" i="31"/>
  <c r="BD272" i="31"/>
  <c r="BD273" i="31"/>
  <c r="BD274" i="31"/>
  <c r="BD275" i="31"/>
  <c r="BD276" i="31"/>
  <c r="BD277" i="31"/>
  <c r="BD278" i="31"/>
  <c r="BD279" i="31"/>
  <c r="BD280" i="31"/>
  <c r="BD281" i="31"/>
  <c r="BD282" i="31"/>
  <c r="BD283" i="31"/>
  <c r="BD284" i="31"/>
  <c r="BD285" i="31"/>
  <c r="BD286" i="31"/>
  <c r="BD287" i="31"/>
  <c r="BD288" i="31"/>
  <c r="BD289" i="31"/>
  <c r="BD290" i="31"/>
  <c r="BD291" i="31"/>
  <c r="BD292" i="31"/>
  <c r="BD293" i="31"/>
  <c r="BD294" i="31"/>
  <c r="BD295" i="31"/>
  <c r="BD296" i="31"/>
  <c r="BD297" i="31"/>
  <c r="BD298" i="31"/>
  <c r="BD299" i="31"/>
  <c r="BD300" i="31"/>
  <c r="BD301" i="31"/>
  <c r="BD302" i="31"/>
  <c r="BD303" i="31"/>
  <c r="BD304" i="31"/>
  <c r="BD305" i="31"/>
  <c r="BD306" i="31"/>
  <c r="BD307" i="31"/>
  <c r="BD308" i="31"/>
  <c r="BD309" i="31"/>
  <c r="BD310" i="31"/>
  <c r="BD311" i="31"/>
  <c r="BD312" i="31"/>
  <c r="BD313" i="31"/>
  <c r="BD314" i="31"/>
  <c r="BD315" i="31"/>
  <c r="BD316" i="31"/>
  <c r="BD317" i="31"/>
  <c r="BD318" i="31"/>
  <c r="BD319" i="31"/>
  <c r="BD320" i="31"/>
  <c r="BD321" i="31"/>
  <c r="BD322" i="31"/>
  <c r="BD323" i="31"/>
  <c r="BD324" i="31"/>
  <c r="BD325" i="31"/>
  <c r="BD326" i="31"/>
  <c r="BD327" i="31"/>
  <c r="BD328" i="31"/>
  <c r="BD329" i="31"/>
  <c r="BD330" i="31"/>
  <c r="BD331" i="31"/>
  <c r="BD332" i="31"/>
  <c r="BD333" i="31"/>
  <c r="BD334" i="31"/>
  <c r="BD335" i="31"/>
  <c r="BD336" i="31"/>
  <c r="BD337" i="31"/>
  <c r="BD338" i="31"/>
  <c r="BD339" i="31"/>
  <c r="BD340" i="31"/>
  <c r="BD341" i="31"/>
  <c r="BD342" i="31"/>
  <c r="BD343" i="31"/>
  <c r="BD344" i="31"/>
  <c r="BD345" i="31"/>
  <c r="BD346" i="31"/>
  <c r="BD347" i="31"/>
  <c r="BD348" i="31"/>
  <c r="BD349" i="31"/>
  <c r="BD350" i="31"/>
  <c r="BD351" i="31"/>
  <c r="BD352" i="31"/>
  <c r="BD353" i="31"/>
  <c r="BD354" i="31"/>
  <c r="BD355" i="31"/>
  <c r="BD356" i="31"/>
  <c r="BD357" i="31"/>
  <c r="BD358" i="31"/>
  <c r="BD359" i="31"/>
  <c r="BD360" i="31"/>
  <c r="BD361" i="31"/>
  <c r="BD362" i="31"/>
  <c r="BD363" i="31"/>
  <c r="BD364" i="31"/>
  <c r="BD365" i="31"/>
  <c r="BD366" i="31"/>
  <c r="BD367" i="31"/>
  <c r="BD368" i="31"/>
  <c r="BD369" i="31"/>
  <c r="BD370" i="31"/>
  <c r="BD371" i="31"/>
  <c r="BD372" i="31"/>
  <c r="BD373" i="31"/>
  <c r="BD374" i="31"/>
  <c r="BD375" i="31"/>
  <c r="BD376" i="31"/>
  <c r="BD377" i="31"/>
  <c r="BD378" i="31"/>
  <c r="BD379" i="31"/>
  <c r="BD380" i="31"/>
  <c r="BD381" i="31"/>
  <c r="BD382" i="31"/>
  <c r="BD383" i="31"/>
  <c r="BD384" i="31"/>
  <c r="BD385" i="31"/>
  <c r="BD386" i="31"/>
  <c r="BD387" i="31"/>
  <c r="BD388" i="31"/>
  <c r="BD389" i="31"/>
  <c r="BD390" i="31"/>
  <c r="BD391" i="31"/>
  <c r="BD392" i="31"/>
  <c r="BD393" i="31"/>
  <c r="BD394" i="31"/>
  <c r="BD395" i="31"/>
  <c r="BD396" i="31"/>
  <c r="BD397" i="31"/>
  <c r="BD398" i="31"/>
  <c r="BD399" i="31"/>
  <c r="BD400" i="31"/>
  <c r="BD401" i="31"/>
  <c r="BD402" i="31"/>
  <c r="BD403" i="31"/>
  <c r="BD404" i="31"/>
  <c r="BD405" i="31"/>
  <c r="BD406" i="31"/>
  <c r="BD407" i="31"/>
  <c r="BD408" i="31"/>
  <c r="BD409" i="31"/>
  <c r="BD410" i="31"/>
  <c r="BD411" i="31"/>
  <c r="BD412" i="31"/>
  <c r="BD413" i="31"/>
  <c r="BD414" i="31"/>
  <c r="BD415" i="31"/>
  <c r="BD416" i="31"/>
  <c r="BD417" i="31"/>
  <c r="BD418" i="31"/>
  <c r="BD419" i="31"/>
  <c r="BD420" i="31"/>
  <c r="BD421" i="31"/>
  <c r="BD422" i="31"/>
  <c r="BD423" i="31"/>
  <c r="BD424" i="31"/>
  <c r="BD425" i="31"/>
  <c r="BD426" i="31"/>
  <c r="BD427" i="31"/>
  <c r="BD428" i="31"/>
  <c r="BD429" i="31"/>
  <c r="BD430" i="31"/>
  <c r="BD431" i="31"/>
  <c r="BD432" i="31"/>
  <c r="BD433" i="31"/>
  <c r="BD434" i="31"/>
  <c r="BD435" i="31"/>
  <c r="BD436" i="31"/>
  <c r="BD437" i="31"/>
  <c r="BD438" i="31"/>
  <c r="BD439" i="31"/>
  <c r="BD440" i="31"/>
  <c r="BD441" i="31"/>
  <c r="BD442" i="31"/>
  <c r="BD443" i="31"/>
  <c r="BD444" i="31"/>
  <c r="BD445" i="31"/>
  <c r="BD446" i="31"/>
  <c r="BD447" i="31"/>
  <c r="BD448" i="31"/>
  <c r="BD449" i="31"/>
  <c r="BD450" i="31"/>
  <c r="BD451" i="31"/>
  <c r="BD452" i="31"/>
  <c r="BD453" i="31"/>
  <c r="BD454" i="31"/>
  <c r="BD455" i="31"/>
  <c r="BD456" i="31"/>
  <c r="BD457" i="31"/>
  <c r="BD458" i="31"/>
  <c r="BD459" i="31"/>
  <c r="BD460" i="31"/>
  <c r="BD461" i="31"/>
  <c r="BD462" i="31"/>
  <c r="BD463" i="31"/>
  <c r="BD464" i="31"/>
  <c r="BD465" i="31"/>
  <c r="BD466" i="31"/>
  <c r="BD467" i="31"/>
  <c r="BD468" i="31"/>
  <c r="BD469" i="31"/>
  <c r="BD470" i="31"/>
  <c r="BD471" i="31"/>
  <c r="BD472" i="31"/>
  <c r="BD473" i="31"/>
  <c r="BD474" i="31"/>
  <c r="BD475" i="31"/>
  <c r="BD476" i="31"/>
  <c r="BD477" i="31"/>
  <c r="BD478" i="31"/>
  <c r="BD479" i="31"/>
  <c r="BD480" i="31"/>
  <c r="BD481" i="31"/>
  <c r="BD482" i="31"/>
  <c r="BD483" i="31"/>
  <c r="BD484" i="31"/>
  <c r="BD485" i="31"/>
  <c r="BD486" i="31"/>
  <c r="BD487" i="31"/>
  <c r="BD488" i="31"/>
  <c r="BD489" i="31"/>
  <c r="BD490" i="31"/>
  <c r="BD491" i="31"/>
  <c r="BD492" i="31"/>
  <c r="BD493" i="31"/>
  <c r="BD494" i="31"/>
  <c r="BD495" i="31"/>
  <c r="BD496" i="31"/>
  <c r="BD497" i="31"/>
  <c r="BD498" i="31"/>
  <c r="BD499" i="31"/>
  <c r="BD500" i="31"/>
  <c r="BD501" i="31"/>
  <c r="BD502" i="31"/>
  <c r="BD503" i="31"/>
  <c r="BD504" i="31"/>
  <c r="BD505" i="31"/>
  <c r="BD506" i="31"/>
  <c r="BD507" i="31"/>
  <c r="BD508" i="31"/>
  <c r="BD509" i="31"/>
  <c r="BD510" i="31"/>
  <c r="BD511" i="31"/>
  <c r="BD512" i="31"/>
  <c r="BD513" i="31"/>
  <c r="BD514" i="31"/>
  <c r="BD515" i="31"/>
  <c r="BD516" i="31"/>
  <c r="BD517" i="31"/>
  <c r="BD518" i="31"/>
  <c r="BD519" i="31"/>
  <c r="BD520" i="31"/>
  <c r="BD521" i="31"/>
  <c r="BD522" i="31"/>
  <c r="BD523" i="31"/>
  <c r="BD524" i="31"/>
  <c r="BD525" i="31"/>
  <c r="BD526" i="31"/>
  <c r="BD527" i="31"/>
  <c r="BD528" i="31"/>
  <c r="BD529" i="31"/>
  <c r="BD530" i="31"/>
  <c r="BD531" i="31"/>
  <c r="BD532" i="31"/>
  <c r="BD533" i="31"/>
  <c r="BD534" i="31"/>
  <c r="BD535" i="31"/>
  <c r="BD536" i="31"/>
  <c r="BD537" i="31"/>
  <c r="BD538" i="31"/>
  <c r="BD539" i="31"/>
  <c r="BD540" i="31"/>
  <c r="BD541" i="31"/>
  <c r="BD542" i="31"/>
  <c r="BD543" i="31"/>
  <c r="BD544" i="31"/>
  <c r="BD545" i="31"/>
  <c r="BD546" i="31"/>
  <c r="BD547" i="31"/>
  <c r="BD548" i="31"/>
  <c r="BD549" i="31"/>
  <c r="BD550" i="31"/>
  <c r="BD551" i="31"/>
  <c r="BD552" i="31"/>
  <c r="BD553" i="31"/>
  <c r="BD554" i="31"/>
  <c r="BD555" i="31"/>
  <c r="BD556" i="31"/>
  <c r="BD557" i="31"/>
  <c r="BD558" i="31"/>
  <c r="BD559" i="31"/>
  <c r="BD560" i="31"/>
  <c r="BD561" i="31"/>
  <c r="BD562" i="31"/>
  <c r="BD563" i="31"/>
  <c r="BD564" i="31"/>
  <c r="BD565" i="31"/>
  <c r="BD566" i="31"/>
  <c r="BD567" i="31"/>
  <c r="BD568" i="31"/>
  <c r="BD569" i="31"/>
  <c r="BD570" i="31"/>
  <c r="BD571" i="31"/>
  <c r="BD572" i="31"/>
  <c r="BD573" i="31"/>
  <c r="BD574" i="31"/>
  <c r="BD575" i="31"/>
  <c r="BD576" i="31"/>
  <c r="BC2" i="31"/>
  <c r="BC3" i="31"/>
  <c r="BC4" i="31"/>
  <c r="BC5" i="31"/>
  <c r="BC6" i="31"/>
  <c r="BC7" i="31"/>
  <c r="BC8" i="31"/>
  <c r="BC9" i="31"/>
  <c r="BC10" i="31"/>
  <c r="BC11" i="31"/>
  <c r="BC12" i="31"/>
  <c r="BC13" i="31"/>
  <c r="BC14" i="31"/>
  <c r="BC15" i="31"/>
  <c r="BC16" i="31"/>
  <c r="BC17" i="31"/>
  <c r="BC18" i="31"/>
  <c r="BC19" i="31"/>
  <c r="BC20" i="31"/>
  <c r="BC21" i="31"/>
  <c r="BC22" i="31"/>
  <c r="BC23" i="31"/>
  <c r="BC24" i="31"/>
  <c r="BC25" i="31"/>
  <c r="BC26" i="31"/>
  <c r="BC27" i="31"/>
  <c r="BC28" i="31"/>
  <c r="BC29" i="31"/>
  <c r="BC30" i="31"/>
  <c r="BC31" i="31"/>
  <c r="BC32" i="31"/>
  <c r="BC33" i="31"/>
  <c r="BC34" i="31"/>
  <c r="BC35" i="31"/>
  <c r="BC36" i="31"/>
  <c r="BC37" i="31"/>
  <c r="BC38" i="31"/>
  <c r="BC39" i="31"/>
  <c r="BC40" i="31"/>
  <c r="BC41" i="31"/>
  <c r="BC42" i="31"/>
  <c r="BC43" i="31"/>
  <c r="BC44" i="31"/>
  <c r="BC45" i="31"/>
  <c r="BC46" i="31"/>
  <c r="BC47" i="31"/>
  <c r="BC48" i="31"/>
  <c r="BC49" i="31"/>
  <c r="BC50" i="31"/>
  <c r="BC51" i="31"/>
  <c r="BC52" i="31"/>
  <c r="BC53" i="31"/>
  <c r="BC54" i="31"/>
  <c r="BC55" i="31"/>
  <c r="BC56" i="31"/>
  <c r="BC57" i="31"/>
  <c r="BC58" i="31"/>
  <c r="BC59" i="31"/>
  <c r="BC60" i="31"/>
  <c r="BC61" i="31"/>
  <c r="BC62" i="31"/>
  <c r="BC63" i="31"/>
  <c r="BC64" i="31"/>
  <c r="BC65" i="31"/>
  <c r="BC66" i="31"/>
  <c r="BC67" i="31"/>
  <c r="BC68" i="31"/>
  <c r="BC69" i="31"/>
  <c r="BC70" i="31"/>
  <c r="BC71" i="31"/>
  <c r="BC72" i="31"/>
  <c r="BC73" i="31"/>
  <c r="BC74" i="31"/>
  <c r="BC75" i="31"/>
  <c r="BC76" i="31"/>
  <c r="BC77" i="31"/>
  <c r="BC78" i="31"/>
  <c r="BC79" i="31"/>
  <c r="BC80" i="31"/>
  <c r="BC81" i="31"/>
  <c r="BC82" i="31"/>
  <c r="BC83" i="31"/>
  <c r="BC84" i="31"/>
  <c r="BC85" i="31"/>
  <c r="BC86" i="31"/>
  <c r="BC87" i="31"/>
  <c r="BC88" i="31"/>
  <c r="BC89" i="31"/>
  <c r="BC90" i="31"/>
  <c r="BC91" i="31"/>
  <c r="BC92" i="31"/>
  <c r="BC93" i="31"/>
  <c r="BC94" i="31"/>
  <c r="BC95" i="31"/>
  <c r="BC96" i="31"/>
  <c r="BC97" i="31"/>
  <c r="BC98" i="31"/>
  <c r="BC99" i="31"/>
  <c r="BC100" i="31"/>
  <c r="BC101" i="31"/>
  <c r="BC102" i="31"/>
  <c r="BC103" i="31"/>
  <c r="BC104" i="31"/>
  <c r="BC105" i="31"/>
  <c r="BC106" i="31"/>
  <c r="BC107" i="31"/>
  <c r="BC108" i="31"/>
  <c r="BC109" i="31"/>
  <c r="BC110" i="31"/>
  <c r="BC111" i="31"/>
  <c r="BC112" i="31"/>
  <c r="BC113" i="31"/>
  <c r="BC114" i="31"/>
  <c r="BC115" i="31"/>
  <c r="BC116" i="31"/>
  <c r="BC117" i="31"/>
  <c r="BC118" i="31"/>
  <c r="BC119" i="31"/>
  <c r="BC120" i="31"/>
  <c r="BC121" i="31"/>
  <c r="BC122" i="31"/>
  <c r="BC123" i="31"/>
  <c r="BC124" i="31"/>
  <c r="BC125" i="31"/>
  <c r="BC126" i="31"/>
  <c r="BC127" i="31"/>
  <c r="BC128" i="31"/>
  <c r="BC129" i="31"/>
  <c r="BC130" i="31"/>
  <c r="BC131" i="31"/>
  <c r="BC132" i="31"/>
  <c r="BC133" i="31"/>
  <c r="BC134" i="31"/>
  <c r="BC135" i="31"/>
  <c r="BC136" i="31"/>
  <c r="BC137" i="31"/>
  <c r="BC138" i="31"/>
  <c r="BC139" i="31"/>
  <c r="BC140" i="31"/>
  <c r="BC141" i="31"/>
  <c r="BC142" i="31"/>
  <c r="BC143" i="31"/>
  <c r="BC144" i="31"/>
  <c r="BC145" i="31"/>
  <c r="BC146" i="31"/>
  <c r="BC147" i="31"/>
  <c r="BC148" i="31"/>
  <c r="BC149" i="31"/>
  <c r="BC150" i="31"/>
  <c r="BC151" i="31"/>
  <c r="BC152" i="31"/>
  <c r="BC153" i="31"/>
  <c r="BC154" i="31"/>
  <c r="BC155" i="31"/>
  <c r="BC156" i="31"/>
  <c r="BC157" i="31"/>
  <c r="BC158" i="31"/>
  <c r="BC159" i="31"/>
  <c r="BC160" i="31"/>
  <c r="BC161" i="31"/>
  <c r="BC162" i="31"/>
  <c r="BC163" i="31"/>
  <c r="BC164" i="31"/>
  <c r="BC165" i="31"/>
  <c r="BC166" i="31"/>
  <c r="BC167" i="31"/>
  <c r="BC168" i="31"/>
  <c r="BC169" i="31"/>
  <c r="BC170" i="31"/>
  <c r="BC171" i="31"/>
  <c r="BC172" i="31"/>
  <c r="BC173" i="31"/>
  <c r="BC174" i="31"/>
  <c r="BC175" i="31"/>
  <c r="BC176" i="31"/>
  <c r="BC177" i="31"/>
  <c r="BC178" i="31"/>
  <c r="BC179" i="31"/>
  <c r="BC180" i="31"/>
  <c r="BC181" i="31"/>
  <c r="BC182" i="31"/>
  <c r="BC183" i="31"/>
  <c r="BC184" i="31"/>
  <c r="BC185" i="31"/>
  <c r="BC186" i="31"/>
  <c r="BC187" i="31"/>
  <c r="BC188" i="31"/>
  <c r="BC189" i="31"/>
  <c r="BC190" i="31"/>
  <c r="BC191" i="31"/>
  <c r="BC192" i="31"/>
  <c r="BC193" i="31"/>
  <c r="BC194" i="31"/>
  <c r="BC195" i="31"/>
  <c r="BC196" i="31"/>
  <c r="BC197" i="31"/>
  <c r="BC198" i="31"/>
  <c r="BC199" i="31"/>
  <c r="BC200" i="31"/>
  <c r="BC201" i="31"/>
  <c r="BC202" i="31"/>
  <c r="BC203" i="31"/>
  <c r="BC204" i="31"/>
  <c r="BC205" i="31"/>
  <c r="BC206" i="31"/>
  <c r="BC207" i="31"/>
  <c r="BC208" i="31"/>
  <c r="BC209" i="31"/>
  <c r="BC210" i="31"/>
  <c r="BC211" i="31"/>
  <c r="BC212" i="31"/>
  <c r="BC213" i="31"/>
  <c r="BC214" i="31"/>
  <c r="BC215" i="31"/>
  <c r="BC216" i="31"/>
  <c r="BC217" i="31"/>
  <c r="BC218" i="31"/>
  <c r="BC219" i="31"/>
  <c r="BC220" i="31"/>
  <c r="BC221" i="31"/>
  <c r="BC222" i="31"/>
  <c r="BC223" i="31"/>
  <c r="BC224" i="31"/>
  <c r="BC225" i="31"/>
  <c r="BC226" i="31"/>
  <c r="BC227" i="31"/>
  <c r="BC228" i="31"/>
  <c r="BC229" i="31"/>
  <c r="BC230" i="31"/>
  <c r="BC231" i="31"/>
  <c r="BC232" i="31"/>
  <c r="BC233" i="31"/>
  <c r="BC234" i="31"/>
  <c r="BC235" i="31"/>
  <c r="BC236" i="31"/>
  <c r="BC237" i="31"/>
  <c r="BC238" i="31"/>
  <c r="BC239" i="31"/>
  <c r="BC240" i="31"/>
  <c r="BC241" i="31"/>
  <c r="BC242" i="31"/>
  <c r="BC243" i="31"/>
  <c r="BC244" i="31"/>
  <c r="BC245" i="31"/>
  <c r="BC246" i="31"/>
  <c r="BC247" i="31"/>
  <c r="BC248" i="31"/>
  <c r="BC249" i="31"/>
  <c r="BC250" i="31"/>
  <c r="BC251" i="31"/>
  <c r="BC252" i="31"/>
  <c r="BC253" i="31"/>
  <c r="BC254" i="31"/>
  <c r="BC255" i="31"/>
  <c r="BC256" i="31"/>
  <c r="BC257" i="31"/>
  <c r="BC258" i="31"/>
  <c r="BC259" i="31"/>
  <c r="BC260" i="31"/>
  <c r="BC261" i="31"/>
  <c r="BC262" i="31"/>
  <c r="BC263" i="31"/>
  <c r="BC264" i="31"/>
  <c r="BC265" i="31"/>
  <c r="BC266" i="31"/>
  <c r="BC267" i="31"/>
  <c r="BC268" i="31"/>
  <c r="BC269" i="31"/>
  <c r="BC270" i="31"/>
  <c r="BC271" i="31"/>
  <c r="BC272" i="31"/>
  <c r="BC273" i="31"/>
  <c r="BC274" i="31"/>
  <c r="BC275" i="31"/>
  <c r="BC276" i="31"/>
  <c r="BC277" i="31"/>
  <c r="BC278" i="31"/>
  <c r="BC279" i="31"/>
  <c r="BC280" i="31"/>
  <c r="BC281" i="31"/>
  <c r="BC282" i="31"/>
  <c r="BC283" i="31"/>
  <c r="BC284" i="31"/>
  <c r="BC285" i="31"/>
  <c r="BC286" i="31"/>
  <c r="BC287" i="31"/>
  <c r="BC288" i="31"/>
  <c r="BC289" i="31"/>
  <c r="BC290" i="31"/>
  <c r="BC291" i="31"/>
  <c r="BC292" i="31"/>
  <c r="BC293" i="31"/>
  <c r="BC294" i="31"/>
  <c r="BC295" i="31"/>
  <c r="BC296" i="31"/>
  <c r="BC297" i="31"/>
  <c r="BC298" i="31"/>
  <c r="BC299" i="31"/>
  <c r="BC300" i="31"/>
  <c r="BC301" i="31"/>
  <c r="BC302" i="31"/>
  <c r="BC303" i="31"/>
  <c r="BC304" i="31"/>
  <c r="BC305" i="31"/>
  <c r="BC306" i="31"/>
  <c r="BC307" i="31"/>
  <c r="BC308" i="31"/>
  <c r="BC309" i="31"/>
  <c r="BC310" i="31"/>
  <c r="BC311" i="31"/>
  <c r="BC312" i="31"/>
  <c r="BC313" i="31"/>
  <c r="BC314" i="31"/>
  <c r="BC315" i="31"/>
  <c r="BC316" i="31"/>
  <c r="BC317" i="31"/>
  <c r="BC318" i="31"/>
  <c r="BC319" i="31"/>
  <c r="BC320" i="31"/>
  <c r="BC321" i="31"/>
  <c r="BC322" i="31"/>
  <c r="BC323" i="31"/>
  <c r="BC324" i="31"/>
  <c r="BC325" i="31"/>
  <c r="BC326" i="31"/>
  <c r="BC327" i="31"/>
  <c r="BC328" i="31"/>
  <c r="BC329" i="31"/>
  <c r="BC330" i="31"/>
  <c r="BC331" i="31"/>
  <c r="BC332" i="31"/>
  <c r="BC333" i="31"/>
  <c r="BC334" i="31"/>
  <c r="BC335" i="31"/>
  <c r="BC336" i="31"/>
  <c r="BC337" i="31"/>
  <c r="BC338" i="31"/>
  <c r="BC339" i="31"/>
  <c r="BC340" i="31"/>
  <c r="BC341" i="31"/>
  <c r="BC342" i="31"/>
  <c r="BC343" i="31"/>
  <c r="BC344" i="31"/>
  <c r="BC345" i="31"/>
  <c r="BC346" i="31"/>
  <c r="BC347" i="31"/>
  <c r="BC348" i="31"/>
  <c r="BC349" i="31"/>
  <c r="BC350" i="31"/>
  <c r="BC351" i="31"/>
  <c r="BC352" i="31"/>
  <c r="BC353" i="31"/>
  <c r="BC354" i="31"/>
  <c r="BC355" i="31"/>
  <c r="BC356" i="31"/>
  <c r="BC357" i="31"/>
  <c r="BC358" i="31"/>
  <c r="BC359" i="31"/>
  <c r="BC360" i="31"/>
  <c r="BC361" i="31"/>
  <c r="BC362" i="31"/>
  <c r="BC363" i="31"/>
  <c r="BC364" i="31"/>
  <c r="BC365" i="31"/>
  <c r="BC366" i="31"/>
  <c r="BC367" i="31"/>
  <c r="BC368" i="31"/>
  <c r="BC369" i="31"/>
  <c r="BC370" i="31"/>
  <c r="BC371" i="31"/>
  <c r="BC372" i="31"/>
  <c r="BC373" i="31"/>
  <c r="BC374" i="31"/>
  <c r="BC375" i="31"/>
  <c r="BC376" i="31"/>
  <c r="BC377" i="31"/>
  <c r="BC378" i="31"/>
  <c r="BC379" i="31"/>
  <c r="BC380" i="31"/>
  <c r="BC381" i="31"/>
  <c r="BC382" i="31"/>
  <c r="BC383" i="31"/>
  <c r="BC384" i="31"/>
  <c r="BC385" i="31"/>
  <c r="BC386" i="31"/>
  <c r="BC387" i="31"/>
  <c r="BC388" i="31"/>
  <c r="BC389" i="31"/>
  <c r="BC390" i="31"/>
  <c r="BC391" i="31"/>
  <c r="BC392" i="31"/>
  <c r="BC393" i="31"/>
  <c r="BC394" i="31"/>
  <c r="BC395" i="31"/>
  <c r="BC396" i="31"/>
  <c r="BC397" i="31"/>
  <c r="BC398" i="31"/>
  <c r="BC399" i="31"/>
  <c r="BC400" i="31"/>
  <c r="BC401" i="31"/>
  <c r="BC402" i="31"/>
  <c r="BC403" i="31"/>
  <c r="BC404" i="31"/>
  <c r="BC405" i="31"/>
  <c r="BC406" i="31"/>
  <c r="BC407" i="31"/>
  <c r="BC408" i="31"/>
  <c r="BC409" i="31"/>
  <c r="BC410" i="31"/>
  <c r="BC411" i="31"/>
  <c r="BC412" i="31"/>
  <c r="BC413" i="31"/>
  <c r="BC414" i="31"/>
  <c r="BC415" i="31"/>
  <c r="BC416" i="31"/>
  <c r="BC417" i="31"/>
  <c r="BC418" i="31"/>
  <c r="BC419" i="31"/>
  <c r="BC420" i="31"/>
  <c r="BC421" i="31"/>
  <c r="BC422" i="31"/>
  <c r="BC423" i="31"/>
  <c r="BC424" i="31"/>
  <c r="BC425" i="31"/>
  <c r="BC426" i="31"/>
  <c r="BC427" i="31"/>
  <c r="BC428" i="31"/>
  <c r="BC429" i="31"/>
  <c r="BC430" i="31"/>
  <c r="BC431" i="31"/>
  <c r="BC432" i="31"/>
  <c r="BC433" i="31"/>
  <c r="BC434" i="31"/>
  <c r="BC435" i="31"/>
  <c r="BC436" i="31"/>
  <c r="BC437" i="31"/>
  <c r="BC438" i="31"/>
  <c r="BC439" i="31"/>
  <c r="BC440" i="31"/>
  <c r="BC441" i="31"/>
  <c r="BC442" i="31"/>
  <c r="BC443" i="31"/>
  <c r="BC444" i="31"/>
  <c r="BC445" i="31"/>
  <c r="BC446" i="31"/>
  <c r="BC447" i="31"/>
  <c r="BC448" i="31"/>
  <c r="BC449" i="31"/>
  <c r="BC450" i="31"/>
  <c r="BC451" i="31"/>
  <c r="BC452" i="31"/>
  <c r="BC453" i="31"/>
  <c r="BC454" i="31"/>
  <c r="BC455" i="31"/>
  <c r="BC456" i="31"/>
  <c r="BC457" i="31"/>
  <c r="BC458" i="31"/>
  <c r="BC459" i="31"/>
  <c r="BC460" i="31"/>
  <c r="BC461" i="31"/>
  <c r="BC462" i="31"/>
  <c r="BC463" i="31"/>
  <c r="BC464" i="31"/>
  <c r="BC465" i="31"/>
  <c r="BC466" i="31"/>
  <c r="BC467" i="31"/>
  <c r="BC468" i="31"/>
  <c r="BC469" i="31"/>
  <c r="BC470" i="31"/>
  <c r="BC471" i="31"/>
  <c r="BC472" i="31"/>
  <c r="BC473" i="31"/>
  <c r="BC474" i="31"/>
  <c r="BC475" i="31"/>
  <c r="BC476" i="31"/>
  <c r="BC477" i="31"/>
  <c r="BC478" i="31"/>
  <c r="BC479" i="31"/>
  <c r="BC480" i="31"/>
  <c r="BC481" i="31"/>
  <c r="BC482" i="31"/>
  <c r="BC483" i="31"/>
  <c r="BC484" i="31"/>
  <c r="BC485" i="31"/>
  <c r="BC486" i="31"/>
  <c r="BC487" i="31"/>
  <c r="BC488" i="31"/>
  <c r="BC489" i="31"/>
  <c r="BC490" i="31"/>
  <c r="BC491" i="31"/>
  <c r="BC492" i="31"/>
  <c r="BC493" i="31"/>
  <c r="BC494" i="31"/>
  <c r="BC495" i="31"/>
  <c r="BC496" i="31"/>
  <c r="BC497" i="31"/>
  <c r="BC498" i="31"/>
  <c r="BC499" i="31"/>
  <c r="BC500" i="31"/>
  <c r="BC501" i="31"/>
  <c r="BC502" i="31"/>
  <c r="BC503" i="31"/>
  <c r="BC504" i="31"/>
  <c r="BC505" i="31"/>
  <c r="BC506" i="31"/>
  <c r="BC507" i="31"/>
  <c r="BC508" i="31"/>
  <c r="BC509" i="31"/>
  <c r="BC510" i="31"/>
  <c r="BC511" i="31"/>
  <c r="BC512" i="31"/>
  <c r="BC513" i="31"/>
  <c r="BC514" i="31"/>
  <c r="BC515" i="31"/>
  <c r="BC516" i="31"/>
  <c r="BC517" i="31"/>
  <c r="BC518" i="31"/>
  <c r="BC519" i="31"/>
  <c r="BC520" i="31"/>
  <c r="BC521" i="31"/>
  <c r="BC522" i="31"/>
  <c r="BC523" i="31"/>
  <c r="BC524" i="31"/>
  <c r="BC525" i="31"/>
  <c r="BC526" i="31"/>
  <c r="BC527" i="31"/>
  <c r="BC528" i="31"/>
  <c r="BC529" i="31"/>
  <c r="BC530" i="31"/>
  <c r="BC531" i="31"/>
  <c r="BC532" i="31"/>
  <c r="BC533" i="31"/>
  <c r="BC534" i="31"/>
  <c r="BC535" i="31"/>
  <c r="BC536" i="31"/>
  <c r="BC537" i="31"/>
  <c r="BC538" i="31"/>
  <c r="BC539" i="31"/>
  <c r="BC540" i="31"/>
  <c r="BC541" i="31"/>
  <c r="BC542" i="31"/>
  <c r="BC543" i="31"/>
  <c r="BC544" i="31"/>
  <c r="BC545" i="31"/>
  <c r="BC546" i="31"/>
  <c r="BC547" i="31"/>
  <c r="BC548" i="31"/>
  <c r="BC549" i="31"/>
  <c r="BC550" i="31"/>
  <c r="BC551" i="31"/>
  <c r="BC552" i="31"/>
  <c r="BC553" i="31"/>
  <c r="BC554" i="31"/>
  <c r="BC555" i="31"/>
  <c r="BC556" i="31"/>
  <c r="BC557" i="31"/>
  <c r="BC558" i="31"/>
  <c r="BC559" i="31"/>
  <c r="BC560" i="31"/>
  <c r="BC561" i="31"/>
  <c r="BC562" i="31"/>
  <c r="BC563" i="31"/>
  <c r="BC564" i="31"/>
  <c r="BC565" i="31"/>
  <c r="BC566" i="31"/>
  <c r="BC567" i="31"/>
  <c r="BC568" i="31"/>
  <c r="BC569" i="31"/>
  <c r="BC570" i="31"/>
  <c r="BC571" i="31"/>
  <c r="BC572" i="31"/>
  <c r="BC573" i="31"/>
  <c r="BC574" i="31"/>
  <c r="BC575" i="31"/>
  <c r="BC576" i="31"/>
  <c r="AY2" i="31"/>
  <c r="AY6" i="31"/>
  <c r="AY7" i="31"/>
  <c r="AY10" i="31"/>
  <c r="AY14" i="31"/>
  <c r="AY15" i="31"/>
  <c r="AY18" i="31"/>
  <c r="AY20" i="31"/>
  <c r="AY22" i="31"/>
  <c r="AY26" i="31"/>
  <c r="AY27" i="31"/>
  <c r="AY28" i="31"/>
  <c r="AY30" i="31"/>
  <c r="AY31" i="31"/>
  <c r="AY34" i="31"/>
  <c r="AY38" i="31"/>
  <c r="AY39" i="31"/>
  <c r="AY42" i="31"/>
  <c r="AY46" i="31"/>
  <c r="AY47" i="31"/>
  <c r="AY50" i="31"/>
  <c r="AY54" i="31"/>
  <c r="AY58" i="31"/>
  <c r="AY59" i="31"/>
  <c r="AY62" i="31"/>
  <c r="AY63" i="31"/>
  <c r="AY66" i="31"/>
  <c r="AY70" i="31"/>
  <c r="AY71" i="31"/>
  <c r="AY74" i="31"/>
  <c r="AY78" i="31"/>
  <c r="AY79" i="31"/>
  <c r="AY82" i="31"/>
  <c r="AY86" i="31"/>
  <c r="AY90" i="31"/>
  <c r="AY91" i="31"/>
  <c r="AY94" i="31"/>
  <c r="AY95" i="31"/>
  <c r="AY98" i="31"/>
  <c r="AY102" i="31"/>
  <c r="AY103" i="31"/>
  <c r="AY106" i="31"/>
  <c r="AY110" i="31"/>
  <c r="AY111" i="31"/>
  <c r="AY114" i="31"/>
  <c r="AY118" i="31"/>
  <c r="AY122" i="31"/>
  <c r="AY123" i="31"/>
  <c r="AY126" i="31"/>
  <c r="AY127" i="31"/>
  <c r="AY130" i="31"/>
  <c r="AY134" i="31"/>
  <c r="AY135" i="31"/>
  <c r="AY138" i="31"/>
  <c r="AY142" i="31"/>
  <c r="AY143" i="31"/>
  <c r="AY146" i="31"/>
  <c r="AY150" i="31"/>
  <c r="AY154" i="31"/>
  <c r="AY155" i="31"/>
  <c r="AY158" i="31"/>
  <c r="AY159" i="31"/>
  <c r="AY162" i="31"/>
  <c r="AY166" i="31"/>
  <c r="AY167" i="31"/>
  <c r="AY170" i="31"/>
  <c r="AY174" i="31"/>
  <c r="AY175" i="31"/>
  <c r="AY178" i="31"/>
  <c r="AY182" i="31"/>
  <c r="AY186" i="31"/>
  <c r="AY187" i="31"/>
  <c r="AY190" i="31"/>
  <c r="AY191" i="31"/>
  <c r="AY194" i="31"/>
  <c r="AY198" i="31"/>
  <c r="AY199" i="31"/>
  <c r="AY202" i="31"/>
  <c r="AY206" i="31"/>
  <c r="AY207" i="31"/>
  <c r="AY210" i="31"/>
  <c r="AY214" i="31"/>
  <c r="AY218" i="31"/>
  <c r="AY219" i="31"/>
  <c r="AY222" i="31"/>
  <c r="AY223" i="31"/>
  <c r="AY226" i="31"/>
  <c r="AY230" i="31"/>
  <c r="AY231" i="31"/>
  <c r="AY234" i="31"/>
  <c r="AY238" i="31"/>
  <c r="AY239" i="31"/>
  <c r="AY242" i="31"/>
  <c r="AY246" i="31"/>
  <c r="AY250" i="31"/>
  <c r="AY251" i="31"/>
  <c r="AY254" i="31"/>
  <c r="AY255" i="31"/>
  <c r="AY258" i="31"/>
  <c r="AY262" i="31"/>
  <c r="AY263" i="31"/>
  <c r="AY266" i="31"/>
  <c r="AY270" i="31"/>
  <c r="AY271" i="31"/>
  <c r="AY274" i="31"/>
  <c r="AY278" i="31"/>
  <c r="AY282" i="31"/>
  <c r="AY283" i="31"/>
  <c r="AY286" i="31"/>
  <c r="AY290" i="31"/>
  <c r="AY291" i="31"/>
  <c r="AY294" i="31"/>
  <c r="AY296" i="31"/>
  <c r="AY298" i="31"/>
  <c r="AY302" i="31"/>
  <c r="AY306" i="31"/>
  <c r="AY308" i="31"/>
  <c r="AY310" i="31"/>
  <c r="AY314" i="31"/>
  <c r="AY315" i="31"/>
  <c r="AY318" i="31"/>
  <c r="AY322" i="31"/>
  <c r="AY323" i="31"/>
  <c r="AY326" i="31"/>
  <c r="AY328" i="31"/>
  <c r="AY330" i="31"/>
  <c r="AY334" i="31"/>
  <c r="AY338" i="31"/>
  <c r="AY340" i="31"/>
  <c r="AY342" i="31"/>
  <c r="AY346" i="31"/>
  <c r="AY347" i="31"/>
  <c r="AY350" i="31"/>
  <c r="AY351" i="31"/>
  <c r="AY354" i="31"/>
  <c r="AY355" i="31"/>
  <c r="AY358" i="31"/>
  <c r="AY361" i="31"/>
  <c r="AY362" i="31"/>
  <c r="AY363" i="31"/>
  <c r="AY366" i="31"/>
  <c r="AY367" i="31"/>
  <c r="AY370" i="31"/>
  <c r="AY371" i="31"/>
  <c r="AY373" i="31"/>
  <c r="AY374" i="31"/>
  <c r="AY378" i="31"/>
  <c r="AY379" i="31"/>
  <c r="AY382" i="31"/>
  <c r="AY383" i="31"/>
  <c r="AY386" i="31"/>
  <c r="AY387" i="31"/>
  <c r="AY390" i="31"/>
  <c r="AY393" i="31"/>
  <c r="AY394" i="31"/>
  <c r="AY395" i="31"/>
  <c r="AY398" i="31"/>
  <c r="AY399" i="31"/>
  <c r="AY402" i="31"/>
  <c r="AY403" i="31"/>
  <c r="AY405" i="31"/>
  <c r="AY406" i="31"/>
  <c r="AY410" i="31"/>
  <c r="AY411" i="31"/>
  <c r="AY414" i="31"/>
  <c r="AY415" i="31"/>
  <c r="AY418" i="31"/>
  <c r="AY419" i="31"/>
  <c r="AY422" i="31"/>
  <c r="AY425" i="31"/>
  <c r="AY426" i="31"/>
  <c r="AY427" i="31"/>
  <c r="AY430" i="31"/>
  <c r="AY431" i="31"/>
  <c r="AY434" i="31"/>
  <c r="AY435" i="31"/>
  <c r="AY437" i="31"/>
  <c r="AY438" i="31"/>
  <c r="AY442" i="31"/>
  <c r="AY443" i="31"/>
  <c r="AY446" i="31"/>
  <c r="AY447" i="31"/>
  <c r="AY450" i="31"/>
  <c r="AY451" i="31"/>
  <c r="AY454" i="31"/>
  <c r="AY457" i="31"/>
  <c r="AY458" i="31"/>
  <c r="AY459" i="31"/>
  <c r="AY462" i="31"/>
  <c r="AY463" i="31"/>
  <c r="AY466" i="31"/>
  <c r="AY467" i="31"/>
  <c r="AY469" i="31"/>
  <c r="AY470" i="31"/>
  <c r="AY474" i="31"/>
  <c r="AY475" i="31"/>
  <c r="AY478" i="31"/>
  <c r="AY479" i="31"/>
  <c r="AY480" i="31"/>
  <c r="AY482" i="31"/>
  <c r="AY483" i="31"/>
  <c r="AY486" i="31"/>
  <c r="AY487" i="31"/>
  <c r="AY490" i="31"/>
  <c r="AY491" i="31"/>
  <c r="AY492" i="31"/>
  <c r="AY494" i="31"/>
  <c r="AY495" i="31"/>
  <c r="AY496" i="31"/>
  <c r="AY498" i="31"/>
  <c r="AY499" i="31"/>
  <c r="AY502" i="31"/>
  <c r="AY503" i="31"/>
  <c r="AY506" i="31"/>
  <c r="AY507" i="31"/>
  <c r="AY508" i="31"/>
  <c r="AY510" i="31"/>
  <c r="AY511" i="31"/>
  <c r="AY512" i="31"/>
  <c r="AY514" i="31"/>
  <c r="AY515" i="31"/>
  <c r="AY518" i="31"/>
  <c r="AY519" i="31"/>
  <c r="AY522" i="31"/>
  <c r="AY523" i="31"/>
  <c r="AY524" i="31"/>
  <c r="AY526" i="31"/>
  <c r="AY527" i="31"/>
  <c r="AY528" i="31"/>
  <c r="AY530" i="31"/>
  <c r="AY531" i="31"/>
  <c r="AY534" i="31"/>
  <c r="AY535" i="31"/>
  <c r="AY538" i="31"/>
  <c r="AY539" i="31"/>
  <c r="AY540" i="31"/>
  <c r="AY542" i="31"/>
  <c r="AY543" i="31"/>
  <c r="AY544" i="31"/>
  <c r="AY546" i="31"/>
  <c r="AY547" i="31"/>
  <c r="AY550" i="31"/>
  <c r="AY551" i="31"/>
  <c r="AY554" i="31"/>
  <c r="AY555" i="31"/>
  <c r="AY556" i="31"/>
  <c r="AY558" i="31"/>
  <c r="AY559" i="31"/>
  <c r="AY560" i="31"/>
  <c r="AY562" i="31"/>
  <c r="AY563" i="31"/>
  <c r="AY566" i="31"/>
  <c r="AY567" i="31"/>
  <c r="AY570" i="31"/>
  <c r="AY571" i="31"/>
  <c r="AY572" i="31"/>
  <c r="AY574" i="31"/>
  <c r="AY575" i="31"/>
  <c r="AY576" i="31"/>
  <c r="BC5" i="30"/>
  <c r="BC6" i="30"/>
  <c r="BC7" i="30"/>
  <c r="BC8" i="30"/>
  <c r="BC9" i="30"/>
  <c r="BC10" i="30"/>
  <c r="BC11" i="30"/>
  <c r="BC12" i="30"/>
  <c r="BC13" i="30"/>
  <c r="BC14" i="30"/>
  <c r="BC4" i="30"/>
  <c r="BB5" i="30"/>
  <c r="BB6" i="30"/>
  <c r="BB7" i="30"/>
  <c r="BB8" i="30"/>
  <c r="BB9" i="30"/>
  <c r="BB10" i="30"/>
  <c r="BB11" i="30"/>
  <c r="BB12" i="30"/>
  <c r="BB13" i="30"/>
  <c r="BB14" i="30"/>
  <c r="BB4" i="30"/>
  <c r="AZ5" i="30"/>
  <c r="AZ6" i="30"/>
  <c r="AZ7" i="30"/>
  <c r="AZ8" i="30"/>
  <c r="AZ9" i="30"/>
  <c r="AZ10" i="30"/>
  <c r="AZ11" i="30"/>
  <c r="AZ12" i="30"/>
  <c r="AZ13" i="30"/>
  <c r="AZ14" i="30"/>
  <c r="AY5" i="30"/>
  <c r="AY6" i="30"/>
  <c r="AY7" i="30"/>
  <c r="AY8" i="30"/>
  <c r="AY9" i="30"/>
  <c r="AY10" i="30"/>
  <c r="AY11" i="30"/>
  <c r="AY12" i="30"/>
  <c r="AY13" i="30"/>
  <c r="AY14" i="30"/>
  <c r="AZ4" i="30"/>
  <c r="AY4" i="30"/>
  <c r="AX6" i="30"/>
  <c r="AX10" i="30"/>
  <c r="AX14" i="30"/>
  <c r="AW5" i="30"/>
  <c r="AW6" i="30"/>
  <c r="AW7" i="30"/>
  <c r="AX7" i="30" s="1"/>
  <c r="AW8" i="30"/>
  <c r="AW9" i="30"/>
  <c r="AW10" i="30"/>
  <c r="AW11" i="30"/>
  <c r="AX11" i="30" s="1"/>
  <c r="AW12" i="30"/>
  <c r="AW13" i="30"/>
  <c r="AW14" i="30"/>
  <c r="AW4" i="30"/>
  <c r="AX4" i="30" s="1"/>
  <c r="AV5" i="30"/>
  <c r="AV6" i="30"/>
  <c r="AV7" i="30"/>
  <c r="AV8" i="30"/>
  <c r="AV9" i="30"/>
  <c r="AV10" i="30"/>
  <c r="AV11" i="30"/>
  <c r="AV12" i="30"/>
  <c r="AV13" i="30"/>
  <c r="AV14" i="30"/>
  <c r="AV4" i="30"/>
  <c r="AU5" i="30"/>
  <c r="AX5" i="30" s="1"/>
  <c r="AU6" i="30"/>
  <c r="AU7" i="30"/>
  <c r="AU8" i="30"/>
  <c r="AX8" i="30" s="1"/>
  <c r="AU9" i="30"/>
  <c r="AX9" i="30" s="1"/>
  <c r="AU10" i="30"/>
  <c r="AU11" i="30"/>
  <c r="AU12" i="30"/>
  <c r="AX12" i="30" s="1"/>
  <c r="AU13" i="30"/>
  <c r="AX13" i="30" s="1"/>
  <c r="AU14" i="30"/>
  <c r="AU4" i="30"/>
  <c r="A16" i="28"/>
  <c r="A14" i="28"/>
  <c r="A12" i="28"/>
  <c r="A10" i="28"/>
  <c r="A8" i="28"/>
  <c r="A6" i="28"/>
  <c r="A4" i="28"/>
  <c r="A2" i="28"/>
  <c r="BD561" i="29"/>
  <c r="BC561" i="29"/>
  <c r="BA561" i="29"/>
  <c r="AZ561" i="29"/>
  <c r="AX561" i="29"/>
  <c r="AW561" i="29"/>
  <c r="AV561" i="29"/>
  <c r="BD560" i="29"/>
  <c r="BC560" i="29"/>
  <c r="BA560" i="29"/>
  <c r="AZ560" i="29"/>
  <c r="AX560" i="29"/>
  <c r="AW560" i="29"/>
  <c r="AV560" i="29"/>
  <c r="BD559" i="29"/>
  <c r="BC559" i="29"/>
  <c r="BA559" i="29"/>
  <c r="AZ559" i="29"/>
  <c r="AX559" i="29"/>
  <c r="AY559" i="29" s="1"/>
  <c r="AW559" i="29"/>
  <c r="AV559" i="29"/>
  <c r="BD558" i="29"/>
  <c r="BC558" i="29"/>
  <c r="BA558" i="29"/>
  <c r="AZ558" i="29"/>
  <c r="AX558" i="29"/>
  <c r="AW558" i="29"/>
  <c r="AV558" i="29"/>
  <c r="BD557" i="29"/>
  <c r="BC557" i="29"/>
  <c r="BA557" i="29"/>
  <c r="AZ557" i="29"/>
  <c r="AX557" i="29"/>
  <c r="AW557" i="29"/>
  <c r="AV557" i="29"/>
  <c r="BD556" i="29"/>
  <c r="BC556" i="29"/>
  <c r="BA556" i="29"/>
  <c r="AZ556" i="29"/>
  <c r="AX556" i="29"/>
  <c r="AW556" i="29"/>
  <c r="AV556" i="29"/>
  <c r="BD555" i="29"/>
  <c r="BC555" i="29"/>
  <c r="BA555" i="29"/>
  <c r="AZ555" i="29"/>
  <c r="AX555" i="29"/>
  <c r="AY555" i="29" s="1"/>
  <c r="AW555" i="29"/>
  <c r="AV555" i="29"/>
  <c r="BD554" i="29"/>
  <c r="BC554" i="29"/>
  <c r="BA554" i="29"/>
  <c r="BB554" i="29" s="1"/>
  <c r="AZ554" i="29"/>
  <c r="AX554" i="29"/>
  <c r="AW554" i="29"/>
  <c r="AV554" i="29"/>
  <c r="BD553" i="29"/>
  <c r="BC553" i="29"/>
  <c r="BA553" i="29"/>
  <c r="AZ553" i="29"/>
  <c r="AX553" i="29"/>
  <c r="AW553" i="29"/>
  <c r="AV553" i="29"/>
  <c r="BD552" i="29"/>
  <c r="BC552" i="29"/>
  <c r="BA552" i="29"/>
  <c r="AZ552" i="29"/>
  <c r="AX552" i="29"/>
  <c r="AW552" i="29"/>
  <c r="AV552" i="29"/>
  <c r="BD551" i="29"/>
  <c r="BC551" i="29"/>
  <c r="BA551" i="29"/>
  <c r="AZ551" i="29"/>
  <c r="AX551" i="29"/>
  <c r="AW551" i="29"/>
  <c r="AV551" i="29"/>
  <c r="BD550" i="29"/>
  <c r="BC550" i="29"/>
  <c r="BA550" i="29"/>
  <c r="AZ550" i="29"/>
  <c r="AX550" i="29"/>
  <c r="AW550" i="29"/>
  <c r="AV550" i="29"/>
  <c r="BD549" i="29"/>
  <c r="BC549" i="29"/>
  <c r="BA549" i="29"/>
  <c r="AZ549" i="29"/>
  <c r="AX549" i="29"/>
  <c r="AW549" i="29"/>
  <c r="AV549" i="29"/>
  <c r="BD548" i="29"/>
  <c r="BC548" i="29"/>
  <c r="BA548" i="29"/>
  <c r="AZ548" i="29"/>
  <c r="AX548" i="29"/>
  <c r="AW548" i="29"/>
  <c r="AV548" i="29"/>
  <c r="BD547" i="29"/>
  <c r="BC547" i="29"/>
  <c r="BA547" i="29"/>
  <c r="AZ547" i="29"/>
  <c r="AX547" i="29"/>
  <c r="AW547" i="29"/>
  <c r="AV547" i="29"/>
  <c r="BD546" i="29"/>
  <c r="BC546" i="29"/>
  <c r="BA546" i="29"/>
  <c r="AZ546" i="29"/>
  <c r="AX546" i="29"/>
  <c r="AW546" i="29"/>
  <c r="AV546" i="29"/>
  <c r="BD545" i="29"/>
  <c r="BC545" i="29"/>
  <c r="BA545" i="29"/>
  <c r="AZ545" i="29"/>
  <c r="AX545" i="29"/>
  <c r="AW545" i="29"/>
  <c r="AV545" i="29"/>
  <c r="BD544" i="29"/>
  <c r="BC544" i="29"/>
  <c r="BA544" i="29"/>
  <c r="AZ544" i="29"/>
  <c r="AX544" i="29"/>
  <c r="AW544" i="29"/>
  <c r="AV544" i="29"/>
  <c r="BD543" i="29"/>
  <c r="BC543" i="29"/>
  <c r="BA543" i="29"/>
  <c r="AZ543" i="29"/>
  <c r="AX543" i="29"/>
  <c r="AW543" i="29"/>
  <c r="AV543" i="29"/>
  <c r="BD542" i="29"/>
  <c r="BC542" i="29"/>
  <c r="BA542" i="29"/>
  <c r="BB542" i="29" s="1"/>
  <c r="AZ542" i="29"/>
  <c r="AX542" i="29"/>
  <c r="AW542" i="29"/>
  <c r="AV542" i="29"/>
  <c r="BD541" i="29"/>
  <c r="BC541" i="29"/>
  <c r="BA541" i="29"/>
  <c r="AZ541" i="29"/>
  <c r="AX541" i="29"/>
  <c r="AW541" i="29"/>
  <c r="AV541" i="29"/>
  <c r="BD540" i="29"/>
  <c r="BC540" i="29"/>
  <c r="BA540" i="29"/>
  <c r="AZ540" i="29"/>
  <c r="AX540" i="29"/>
  <c r="AW540" i="29"/>
  <c r="AV540" i="29"/>
  <c r="BD539" i="29"/>
  <c r="BC539" i="29"/>
  <c r="BA539" i="29"/>
  <c r="AZ539" i="29"/>
  <c r="AX539" i="29"/>
  <c r="AW539" i="29"/>
  <c r="AV539" i="29"/>
  <c r="BD538" i="29"/>
  <c r="BC538" i="29"/>
  <c r="BA538" i="29"/>
  <c r="AZ538" i="29"/>
  <c r="AX538" i="29"/>
  <c r="AW538" i="29"/>
  <c r="AV538" i="29"/>
  <c r="BD537" i="29"/>
  <c r="BC537" i="29"/>
  <c r="BA537" i="29"/>
  <c r="AZ537" i="29"/>
  <c r="AX537" i="29"/>
  <c r="AW537" i="29"/>
  <c r="AV537" i="29"/>
  <c r="BD536" i="29"/>
  <c r="BC536" i="29"/>
  <c r="BA536" i="29"/>
  <c r="AZ536" i="29"/>
  <c r="AX536" i="29"/>
  <c r="AW536" i="29"/>
  <c r="AV536" i="29"/>
  <c r="BD535" i="29"/>
  <c r="BC535" i="29"/>
  <c r="BA535" i="29"/>
  <c r="AZ535" i="29"/>
  <c r="AX535" i="29"/>
  <c r="AW535" i="29"/>
  <c r="AV535" i="29"/>
  <c r="BD534" i="29"/>
  <c r="BC534" i="29"/>
  <c r="BA534" i="29"/>
  <c r="BB534" i="29" s="1"/>
  <c r="AZ534" i="29"/>
  <c r="AX534" i="29"/>
  <c r="AW534" i="29"/>
  <c r="AV534" i="29"/>
  <c r="BD533" i="29"/>
  <c r="BC533" i="29"/>
  <c r="BA533" i="29"/>
  <c r="AZ533" i="29"/>
  <c r="AX533" i="29"/>
  <c r="AW533" i="29"/>
  <c r="AV533" i="29"/>
  <c r="BD532" i="29"/>
  <c r="BC532" i="29"/>
  <c r="BA532" i="29"/>
  <c r="AZ532" i="29"/>
  <c r="AX532" i="29"/>
  <c r="AW532" i="29"/>
  <c r="AV532" i="29"/>
  <c r="BD531" i="29"/>
  <c r="BC531" i="29"/>
  <c r="BA531" i="29"/>
  <c r="AZ531" i="29"/>
  <c r="AX531" i="29"/>
  <c r="AW531" i="29"/>
  <c r="AV531" i="29"/>
  <c r="BD530" i="29"/>
  <c r="BC530" i="29"/>
  <c r="BA530" i="29"/>
  <c r="BB530" i="29" s="1"/>
  <c r="AZ530" i="29"/>
  <c r="AX530" i="29"/>
  <c r="AW530" i="29"/>
  <c r="AV530" i="29"/>
  <c r="BD529" i="29"/>
  <c r="BC529" i="29"/>
  <c r="BA529" i="29"/>
  <c r="AZ529" i="29"/>
  <c r="AX529" i="29"/>
  <c r="AW529" i="29"/>
  <c r="AV529" i="29"/>
  <c r="BD528" i="29"/>
  <c r="BC528" i="29"/>
  <c r="BA528" i="29"/>
  <c r="AZ528" i="29"/>
  <c r="AX528" i="29"/>
  <c r="AW528" i="29"/>
  <c r="AV528" i="29"/>
  <c r="BD527" i="29"/>
  <c r="BC527" i="29"/>
  <c r="BA527" i="29"/>
  <c r="AZ527" i="29"/>
  <c r="AX527" i="29"/>
  <c r="AW527" i="29"/>
  <c r="AV527" i="29"/>
  <c r="BD526" i="29"/>
  <c r="BC526" i="29"/>
  <c r="BA526" i="29"/>
  <c r="AZ526" i="29"/>
  <c r="AX526" i="29"/>
  <c r="AW526" i="29"/>
  <c r="AV526" i="29"/>
  <c r="BD525" i="29"/>
  <c r="BC525" i="29"/>
  <c r="BA525" i="29"/>
  <c r="AZ525" i="29"/>
  <c r="AX525" i="29"/>
  <c r="AW525" i="29"/>
  <c r="AV525" i="29"/>
  <c r="BD524" i="29"/>
  <c r="BC524" i="29"/>
  <c r="BA524" i="29"/>
  <c r="AZ524" i="29"/>
  <c r="AX524" i="29"/>
  <c r="AW524" i="29"/>
  <c r="AV524" i="29"/>
  <c r="BD523" i="29"/>
  <c r="BC523" i="29"/>
  <c r="BA523" i="29"/>
  <c r="AZ523" i="29"/>
  <c r="AX523" i="29"/>
  <c r="AW523" i="29"/>
  <c r="AV523" i="29"/>
  <c r="BD522" i="29"/>
  <c r="BC522" i="29"/>
  <c r="BA522" i="29"/>
  <c r="AZ522" i="29"/>
  <c r="AX522" i="29"/>
  <c r="AY522" i="29" s="1"/>
  <c r="AW522" i="29"/>
  <c r="AV522" i="29"/>
  <c r="BD521" i="29"/>
  <c r="BC521" i="29"/>
  <c r="BA521" i="29"/>
  <c r="AZ521" i="29"/>
  <c r="AX521" i="29"/>
  <c r="AW521" i="29"/>
  <c r="AV521" i="29"/>
  <c r="BD520" i="29"/>
  <c r="BC520" i="29"/>
  <c r="BA520" i="29"/>
  <c r="AZ520" i="29"/>
  <c r="AX520" i="29"/>
  <c r="AW520" i="29"/>
  <c r="AV520" i="29"/>
  <c r="BD519" i="29"/>
  <c r="BC519" i="29"/>
  <c r="BA519" i="29"/>
  <c r="AZ519" i="29"/>
  <c r="AX519" i="29"/>
  <c r="AW519" i="29"/>
  <c r="AV519" i="29"/>
  <c r="BD518" i="29"/>
  <c r="BC518" i="29"/>
  <c r="BA518" i="29"/>
  <c r="BB518" i="29" s="1"/>
  <c r="AZ518" i="29"/>
  <c r="AX518" i="29"/>
  <c r="AW518" i="29"/>
  <c r="AV518" i="29"/>
  <c r="BD517" i="29"/>
  <c r="BC517" i="29"/>
  <c r="BA517" i="29"/>
  <c r="AZ517" i="29"/>
  <c r="AX517" i="29"/>
  <c r="AW517" i="29"/>
  <c r="AV517" i="29"/>
  <c r="BD516" i="29"/>
  <c r="BC516" i="29"/>
  <c r="BA516" i="29"/>
  <c r="AZ516" i="29"/>
  <c r="AX516" i="29"/>
  <c r="AW516" i="29"/>
  <c r="AV516" i="29"/>
  <c r="BD515" i="29"/>
  <c r="BC515" i="29"/>
  <c r="BA515" i="29"/>
  <c r="AZ515" i="29"/>
  <c r="AX515" i="29"/>
  <c r="AW515" i="29"/>
  <c r="AV515" i="29"/>
  <c r="BD514" i="29"/>
  <c r="BC514" i="29"/>
  <c r="BA514" i="29"/>
  <c r="BB514" i="29" s="1"/>
  <c r="AZ514" i="29"/>
  <c r="AX514" i="29"/>
  <c r="AW514" i="29"/>
  <c r="AV514" i="29"/>
  <c r="BD513" i="29"/>
  <c r="BC513" i="29"/>
  <c r="BA513" i="29"/>
  <c r="AZ513" i="29"/>
  <c r="AX513" i="29"/>
  <c r="AW513" i="29"/>
  <c r="AV513" i="29"/>
  <c r="BD512" i="29"/>
  <c r="BC512" i="29"/>
  <c r="BA512" i="29"/>
  <c r="AZ512" i="29"/>
  <c r="AX512" i="29"/>
  <c r="AW512" i="29"/>
  <c r="AV512" i="29"/>
  <c r="BD511" i="29"/>
  <c r="BC511" i="29"/>
  <c r="BA511" i="29"/>
  <c r="AZ511" i="29"/>
  <c r="AX511" i="29"/>
  <c r="AW511" i="29"/>
  <c r="AV511" i="29"/>
  <c r="BD510" i="29"/>
  <c r="BC510" i="29"/>
  <c r="BA510" i="29"/>
  <c r="BB510" i="29" s="1"/>
  <c r="AZ510" i="29"/>
  <c r="AX510" i="29"/>
  <c r="AW510" i="29"/>
  <c r="AV510" i="29"/>
  <c r="BD509" i="29"/>
  <c r="BC509" i="29"/>
  <c r="BA509" i="29"/>
  <c r="AZ509" i="29"/>
  <c r="AX509" i="29"/>
  <c r="AW509" i="29"/>
  <c r="AV509" i="29"/>
  <c r="BD508" i="29"/>
  <c r="BC508" i="29"/>
  <c r="BA508" i="29"/>
  <c r="AZ508" i="29"/>
  <c r="AX508" i="29"/>
  <c r="AW508" i="29"/>
  <c r="AV508" i="29"/>
  <c r="BD507" i="29"/>
  <c r="BC507" i="29"/>
  <c r="BA507" i="29"/>
  <c r="AZ507" i="29"/>
  <c r="AX507" i="29"/>
  <c r="AW507" i="29"/>
  <c r="AV507" i="29"/>
  <c r="BD506" i="29"/>
  <c r="BC506" i="29"/>
  <c r="BA506" i="29"/>
  <c r="AZ506" i="29"/>
  <c r="AX506" i="29"/>
  <c r="AW506" i="29"/>
  <c r="AV506" i="29"/>
  <c r="BD505" i="29"/>
  <c r="BC505" i="29"/>
  <c r="BA505" i="29"/>
  <c r="AZ505" i="29"/>
  <c r="AX505" i="29"/>
  <c r="AW505" i="29"/>
  <c r="AV505" i="29"/>
  <c r="AY505" i="29" s="1"/>
  <c r="BD504" i="29"/>
  <c r="BC504" i="29"/>
  <c r="BA504" i="29"/>
  <c r="AZ504" i="29"/>
  <c r="AX504" i="29"/>
  <c r="AW504" i="29"/>
  <c r="AV504" i="29"/>
  <c r="BD503" i="29"/>
  <c r="BC503" i="29"/>
  <c r="BA503" i="29"/>
  <c r="AZ503" i="29"/>
  <c r="AX503" i="29"/>
  <c r="AW503" i="29"/>
  <c r="AV503" i="29"/>
  <c r="BD502" i="29"/>
  <c r="BC502" i="29"/>
  <c r="BA502" i="29"/>
  <c r="AZ502" i="29"/>
  <c r="BB502" i="29" s="1"/>
  <c r="AX502" i="29"/>
  <c r="AY502" i="29" s="1"/>
  <c r="AW502" i="29"/>
  <c r="AV502" i="29"/>
  <c r="BD501" i="29"/>
  <c r="BC501" i="29"/>
  <c r="BA501" i="29"/>
  <c r="AZ501" i="29"/>
  <c r="BB501" i="29" s="1"/>
  <c r="AX501" i="29"/>
  <c r="AY501" i="29" s="1"/>
  <c r="AW501" i="29"/>
  <c r="AV501" i="29"/>
  <c r="BD500" i="29"/>
  <c r="BC500" i="29"/>
  <c r="BA500" i="29"/>
  <c r="BB500" i="29" s="1"/>
  <c r="AZ500" i="29"/>
  <c r="AX500" i="29"/>
  <c r="AW500" i="29"/>
  <c r="AV500" i="29"/>
  <c r="BD499" i="29"/>
  <c r="BC499" i="29"/>
  <c r="BA499" i="29"/>
  <c r="BB499" i="29" s="1"/>
  <c r="AZ499" i="29"/>
  <c r="AX499" i="29"/>
  <c r="AW499" i="29"/>
  <c r="AV499" i="29"/>
  <c r="AY499" i="29" s="1"/>
  <c r="BD498" i="29"/>
  <c r="BC498" i="29"/>
  <c r="BA498" i="29"/>
  <c r="AZ498" i="29"/>
  <c r="AX498" i="29"/>
  <c r="AW498" i="29"/>
  <c r="AV498" i="29"/>
  <c r="BD497" i="29"/>
  <c r="BC497" i="29"/>
  <c r="BA497" i="29"/>
  <c r="AZ497" i="29"/>
  <c r="AX497" i="29"/>
  <c r="AW497" i="29"/>
  <c r="AV497" i="29"/>
  <c r="BD496" i="29"/>
  <c r="BC496" i="29"/>
  <c r="BA496" i="29"/>
  <c r="AZ496" i="29"/>
  <c r="AX496" i="29"/>
  <c r="AW496" i="29"/>
  <c r="AV496" i="29"/>
  <c r="BD495" i="29"/>
  <c r="BC495" i="29"/>
  <c r="BA495" i="29"/>
  <c r="AZ495" i="29"/>
  <c r="AX495" i="29"/>
  <c r="AW495" i="29"/>
  <c r="AV495" i="29"/>
  <c r="BD494" i="29"/>
  <c r="BC494" i="29"/>
  <c r="BA494" i="29"/>
  <c r="AZ494" i="29"/>
  <c r="AX494" i="29"/>
  <c r="AW494" i="29"/>
  <c r="AV494" i="29"/>
  <c r="BD493" i="29"/>
  <c r="BC493" i="29"/>
  <c r="BA493" i="29"/>
  <c r="AZ493" i="29"/>
  <c r="AX493" i="29"/>
  <c r="AW493" i="29"/>
  <c r="AV493" i="29"/>
  <c r="BD492" i="29"/>
  <c r="BC492" i="29"/>
  <c r="BA492" i="29"/>
  <c r="AZ492" i="29"/>
  <c r="AX492" i="29"/>
  <c r="AW492" i="29"/>
  <c r="AV492" i="29"/>
  <c r="BD491" i="29"/>
  <c r="BC491" i="29"/>
  <c r="BA491" i="29"/>
  <c r="AZ491" i="29"/>
  <c r="AX491" i="29"/>
  <c r="AW491" i="29"/>
  <c r="AV491" i="29"/>
  <c r="BD490" i="29"/>
  <c r="BC490" i="29"/>
  <c r="BA490" i="29"/>
  <c r="AZ490" i="29"/>
  <c r="BB490" i="29" s="1"/>
  <c r="AX490" i="29"/>
  <c r="AW490" i="29"/>
  <c r="AV490" i="29"/>
  <c r="BD489" i="29"/>
  <c r="BC489" i="29"/>
  <c r="BA489" i="29"/>
  <c r="AZ489" i="29"/>
  <c r="AY489" i="29"/>
  <c r="AX489" i="29"/>
  <c r="AW489" i="29"/>
  <c r="AV489" i="29"/>
  <c r="BD488" i="29"/>
  <c r="BC488" i="29"/>
  <c r="BA488" i="29"/>
  <c r="AZ488" i="29"/>
  <c r="AX488" i="29"/>
  <c r="AW488" i="29"/>
  <c r="AV488" i="29"/>
  <c r="BD487" i="29"/>
  <c r="BC487" i="29"/>
  <c r="BA487" i="29"/>
  <c r="BB487" i="29" s="1"/>
  <c r="AZ487" i="29"/>
  <c r="AX487" i="29"/>
  <c r="AW487" i="29"/>
  <c r="AV487" i="29"/>
  <c r="BD486" i="29"/>
  <c r="BC486" i="29"/>
  <c r="BB486" i="29"/>
  <c r="BA486" i="29"/>
  <c r="AZ486" i="29"/>
  <c r="AX486" i="29"/>
  <c r="AW486" i="29"/>
  <c r="AV486" i="29"/>
  <c r="BD485" i="29"/>
  <c r="BC485" i="29"/>
  <c r="BB485" i="29"/>
  <c r="BA485" i="29"/>
  <c r="AZ485" i="29"/>
  <c r="AX485" i="29"/>
  <c r="AW485" i="29"/>
  <c r="AV485" i="29"/>
  <c r="BD484" i="29"/>
  <c r="BC484" i="29"/>
  <c r="BA484" i="29"/>
  <c r="BB484" i="29" s="1"/>
  <c r="AZ484" i="29"/>
  <c r="AX484" i="29"/>
  <c r="AW484" i="29"/>
  <c r="AV484" i="29"/>
  <c r="BD483" i="29"/>
  <c r="BC483" i="29"/>
  <c r="BA483" i="29"/>
  <c r="AZ483" i="29"/>
  <c r="AX483" i="29"/>
  <c r="AW483" i="29"/>
  <c r="AV483" i="29"/>
  <c r="BD482" i="29"/>
  <c r="BC482" i="29"/>
  <c r="BA482" i="29"/>
  <c r="AZ482" i="29"/>
  <c r="AX482" i="29"/>
  <c r="AW482" i="29"/>
  <c r="AV482" i="29"/>
  <c r="BD481" i="29"/>
  <c r="BC481" i="29"/>
  <c r="BA481" i="29"/>
  <c r="BB481" i="29" s="1"/>
  <c r="AZ481" i="29"/>
  <c r="AX481" i="29"/>
  <c r="AW481" i="29"/>
  <c r="AV481" i="29"/>
  <c r="BD480" i="29"/>
  <c r="BC480" i="29"/>
  <c r="BA480" i="29"/>
  <c r="AZ480" i="29"/>
  <c r="AX480" i="29"/>
  <c r="AW480" i="29"/>
  <c r="AV480" i="29"/>
  <c r="AY480" i="29" s="1"/>
  <c r="BD479" i="29"/>
  <c r="BC479" i="29"/>
  <c r="BA479" i="29"/>
  <c r="AZ479" i="29"/>
  <c r="AX479" i="29"/>
  <c r="AW479" i="29"/>
  <c r="AV479" i="29"/>
  <c r="BD478" i="29"/>
  <c r="BC478" i="29"/>
  <c r="BA478" i="29"/>
  <c r="AZ478" i="29"/>
  <c r="AY478" i="29"/>
  <c r="AX478" i="29"/>
  <c r="AW478" i="29"/>
  <c r="AV478" i="29"/>
  <c r="BD477" i="29"/>
  <c r="BC477" i="29"/>
  <c r="BA477" i="29"/>
  <c r="AZ477" i="29"/>
  <c r="AX477" i="29"/>
  <c r="AW477" i="29"/>
  <c r="AV477" i="29"/>
  <c r="BD476" i="29"/>
  <c r="BC476" i="29"/>
  <c r="BA476" i="29"/>
  <c r="AZ476" i="29"/>
  <c r="AX476" i="29"/>
  <c r="AW476" i="29"/>
  <c r="AV476" i="29"/>
  <c r="BD475" i="29"/>
  <c r="BC475" i="29"/>
  <c r="BB475" i="29"/>
  <c r="BA475" i="29"/>
  <c r="AZ475" i="29"/>
  <c r="AX475" i="29"/>
  <c r="AW475" i="29"/>
  <c r="AV475" i="29"/>
  <c r="BD474" i="29"/>
  <c r="BC474" i="29"/>
  <c r="BA474" i="29"/>
  <c r="AZ474" i="29"/>
  <c r="AX474" i="29"/>
  <c r="AW474" i="29"/>
  <c r="AV474" i="29"/>
  <c r="BD473" i="29"/>
  <c r="BC473" i="29"/>
  <c r="BA473" i="29"/>
  <c r="AZ473" i="29"/>
  <c r="AX473" i="29"/>
  <c r="AW473" i="29"/>
  <c r="AV473" i="29"/>
  <c r="BD472" i="29"/>
  <c r="BC472" i="29"/>
  <c r="BA472" i="29"/>
  <c r="AZ472" i="29"/>
  <c r="AX472" i="29"/>
  <c r="AW472" i="29"/>
  <c r="AV472" i="29"/>
  <c r="BD471" i="29"/>
  <c r="BC471" i="29"/>
  <c r="BA471" i="29"/>
  <c r="AZ471" i="29"/>
  <c r="AX471" i="29"/>
  <c r="AW471" i="29"/>
  <c r="AV471" i="29"/>
  <c r="BD470" i="29"/>
  <c r="BC470" i="29"/>
  <c r="BA470" i="29"/>
  <c r="AZ470" i="29"/>
  <c r="AX470" i="29"/>
  <c r="AY470" i="29" s="1"/>
  <c r="AW470" i="29"/>
  <c r="AV470" i="29"/>
  <c r="BD469" i="29"/>
  <c r="BC469" i="29"/>
  <c r="BA469" i="29"/>
  <c r="AZ469" i="29"/>
  <c r="AX469" i="29"/>
  <c r="AW469" i="29"/>
  <c r="AV469" i="29"/>
  <c r="BD468" i="29"/>
  <c r="BC468" i="29"/>
  <c r="BA468" i="29"/>
  <c r="AZ468" i="29"/>
  <c r="AX468" i="29"/>
  <c r="AW468" i="29"/>
  <c r="AV468" i="29"/>
  <c r="BD467" i="29"/>
  <c r="BC467" i="29"/>
  <c r="BA467" i="29"/>
  <c r="AZ467" i="29"/>
  <c r="BB467" i="29" s="1"/>
  <c r="AX467" i="29"/>
  <c r="AY467" i="29" s="1"/>
  <c r="AW467" i="29"/>
  <c r="AV467" i="29"/>
  <c r="BD466" i="29"/>
  <c r="BC466" i="29"/>
  <c r="BA466" i="29"/>
  <c r="AZ466" i="29"/>
  <c r="AX466" i="29"/>
  <c r="AY466" i="29" s="1"/>
  <c r="AW466" i="29"/>
  <c r="AV466" i="29"/>
  <c r="BD465" i="29"/>
  <c r="BC465" i="29"/>
  <c r="BA465" i="29"/>
  <c r="AZ465" i="29"/>
  <c r="AX465" i="29"/>
  <c r="AW465" i="29"/>
  <c r="AV465" i="29"/>
  <c r="AY465" i="29" s="1"/>
  <c r="BD464" i="29"/>
  <c r="BC464" i="29"/>
  <c r="BA464" i="29"/>
  <c r="AZ464" i="29"/>
  <c r="AX464" i="29"/>
  <c r="AW464" i="29"/>
  <c r="AV464" i="29"/>
  <c r="BD463" i="29"/>
  <c r="BC463" i="29"/>
  <c r="BA463" i="29"/>
  <c r="AZ463" i="29"/>
  <c r="AX463" i="29"/>
  <c r="AY463" i="29" s="1"/>
  <c r="AW463" i="29"/>
  <c r="AV463" i="29"/>
  <c r="BD462" i="29"/>
  <c r="BC462" i="29"/>
  <c r="BA462" i="29"/>
  <c r="AZ462" i="29"/>
  <c r="AX462" i="29"/>
  <c r="AY462" i="29" s="1"/>
  <c r="AW462" i="29"/>
  <c r="AV462" i="29"/>
  <c r="BD461" i="29"/>
  <c r="BC461" i="29"/>
  <c r="BA461" i="29"/>
  <c r="AZ461" i="29"/>
  <c r="AX461" i="29"/>
  <c r="AW461" i="29"/>
  <c r="AV461" i="29"/>
  <c r="BD460" i="29"/>
  <c r="BC460" i="29"/>
  <c r="BA460" i="29"/>
  <c r="AZ460" i="29"/>
  <c r="AX460" i="29"/>
  <c r="AW460" i="29"/>
  <c r="AV460" i="29"/>
  <c r="BD459" i="29"/>
  <c r="BC459" i="29"/>
  <c r="BA459" i="29"/>
  <c r="BB459" i="29" s="1"/>
  <c r="AZ459" i="29"/>
  <c r="AX459" i="29"/>
  <c r="AW459" i="29"/>
  <c r="AV459" i="29"/>
  <c r="BD458" i="29"/>
  <c r="BC458" i="29"/>
  <c r="BA458" i="29"/>
  <c r="AZ458" i="29"/>
  <c r="AX458" i="29"/>
  <c r="AW458" i="29"/>
  <c r="AV458" i="29"/>
  <c r="BD457" i="29"/>
  <c r="BC457" i="29"/>
  <c r="BA457" i="29"/>
  <c r="AZ457" i="29"/>
  <c r="AX457" i="29"/>
  <c r="AW457" i="29"/>
  <c r="AV457" i="29"/>
  <c r="BD456" i="29"/>
  <c r="BC456" i="29"/>
  <c r="BA456" i="29"/>
  <c r="BB456" i="29" s="1"/>
  <c r="AZ456" i="29"/>
  <c r="AX456" i="29"/>
  <c r="AW456" i="29"/>
  <c r="AV456" i="29"/>
  <c r="BD455" i="29"/>
  <c r="BC455" i="29"/>
  <c r="BA455" i="29"/>
  <c r="AZ455" i="29"/>
  <c r="AX455" i="29"/>
  <c r="AW455" i="29"/>
  <c r="AV455" i="29"/>
  <c r="BD454" i="29"/>
  <c r="BC454" i="29"/>
  <c r="BA454" i="29"/>
  <c r="AZ454" i="29"/>
  <c r="AX454" i="29"/>
  <c r="AW454" i="29"/>
  <c r="AV454" i="29"/>
  <c r="AY454" i="29" s="1"/>
  <c r="BD453" i="29"/>
  <c r="BC453" i="29"/>
  <c r="BA453" i="29"/>
  <c r="AZ453" i="29"/>
  <c r="AX453" i="29"/>
  <c r="AW453" i="29"/>
  <c r="AV453" i="29"/>
  <c r="BD452" i="29"/>
  <c r="BC452" i="29"/>
  <c r="BA452" i="29"/>
  <c r="AZ452" i="29"/>
  <c r="AX452" i="29"/>
  <c r="AY452" i="29" s="1"/>
  <c r="AW452" i="29"/>
  <c r="AV452" i="29"/>
  <c r="BD451" i="29"/>
  <c r="BC451" i="29"/>
  <c r="BA451" i="29"/>
  <c r="AZ451" i="29"/>
  <c r="AX451" i="29"/>
  <c r="AW451" i="29"/>
  <c r="AV451" i="29"/>
  <c r="BD450" i="29"/>
  <c r="BC450" i="29"/>
  <c r="BA450" i="29"/>
  <c r="AZ450" i="29"/>
  <c r="AX450" i="29"/>
  <c r="AW450" i="29"/>
  <c r="AV450" i="29"/>
  <c r="BD449" i="29"/>
  <c r="BC449" i="29"/>
  <c r="BA449" i="29"/>
  <c r="AZ449" i="29"/>
  <c r="AX449" i="29"/>
  <c r="AW449" i="29"/>
  <c r="AV449" i="29"/>
  <c r="BD448" i="29"/>
  <c r="BC448" i="29"/>
  <c r="BA448" i="29"/>
  <c r="AZ448" i="29"/>
  <c r="AX448" i="29"/>
  <c r="AY448" i="29" s="1"/>
  <c r="AW448" i="29"/>
  <c r="AV448" i="29"/>
  <c r="BD447" i="29"/>
  <c r="BC447" i="29"/>
  <c r="BA447" i="29"/>
  <c r="BB447" i="29" s="1"/>
  <c r="AZ447" i="29"/>
  <c r="AX447" i="29"/>
  <c r="AY447" i="29" s="1"/>
  <c r="AW447" i="29"/>
  <c r="AV447" i="29"/>
  <c r="BD446" i="29"/>
  <c r="BC446" i="29"/>
  <c r="BA446" i="29"/>
  <c r="BB446" i="29" s="1"/>
  <c r="AZ446" i="29"/>
  <c r="AX446" i="29"/>
  <c r="AW446" i="29"/>
  <c r="AV446" i="29"/>
  <c r="BD445" i="29"/>
  <c r="BC445" i="29"/>
  <c r="BA445" i="29"/>
  <c r="AZ445" i="29"/>
  <c r="AX445" i="29"/>
  <c r="AW445" i="29"/>
  <c r="AV445" i="29"/>
  <c r="AY445" i="29" s="1"/>
  <c r="BD444" i="29"/>
  <c r="BC444" i="29"/>
  <c r="BA444" i="29"/>
  <c r="AZ444" i="29"/>
  <c r="AX444" i="29"/>
  <c r="AW444" i="29"/>
  <c r="AV444" i="29"/>
  <c r="BD443" i="29"/>
  <c r="BC443" i="29"/>
  <c r="BA443" i="29"/>
  <c r="AZ443" i="29"/>
  <c r="AX443" i="29"/>
  <c r="AW443" i="29"/>
  <c r="AV443" i="29"/>
  <c r="BD442" i="29"/>
  <c r="BC442" i="29"/>
  <c r="BA442" i="29"/>
  <c r="AZ442" i="29"/>
  <c r="AX442" i="29"/>
  <c r="AW442" i="29"/>
  <c r="AV442" i="29"/>
  <c r="BD441" i="29"/>
  <c r="BC441" i="29"/>
  <c r="BA441" i="29"/>
  <c r="AZ441" i="29"/>
  <c r="AX441" i="29"/>
  <c r="AW441" i="29"/>
  <c r="AV441" i="29"/>
  <c r="BD440" i="29"/>
  <c r="BC440" i="29"/>
  <c r="BA440" i="29"/>
  <c r="BB440" i="29" s="1"/>
  <c r="AZ440" i="29"/>
  <c r="AX440" i="29"/>
  <c r="AW440" i="29"/>
  <c r="AV440" i="29"/>
  <c r="BD439" i="29"/>
  <c r="BC439" i="29"/>
  <c r="BA439" i="29"/>
  <c r="AZ439" i="29"/>
  <c r="AX439" i="29"/>
  <c r="AW439" i="29"/>
  <c r="AV439" i="29"/>
  <c r="BD438" i="29"/>
  <c r="BC438" i="29"/>
  <c r="BA438" i="29"/>
  <c r="AZ438" i="29"/>
  <c r="AX438" i="29"/>
  <c r="AW438" i="29"/>
  <c r="AV438" i="29"/>
  <c r="BD437" i="29"/>
  <c r="BC437" i="29"/>
  <c r="BA437" i="29"/>
  <c r="AZ437" i="29"/>
  <c r="AX437" i="29"/>
  <c r="AW437" i="29"/>
  <c r="AV437" i="29"/>
  <c r="BD436" i="29"/>
  <c r="BC436" i="29"/>
  <c r="BA436" i="29"/>
  <c r="AZ436" i="29"/>
  <c r="AX436" i="29"/>
  <c r="AW436" i="29"/>
  <c r="AV436" i="29"/>
  <c r="BD435" i="29"/>
  <c r="BC435" i="29"/>
  <c r="BA435" i="29"/>
  <c r="AZ435" i="29"/>
  <c r="BB435" i="29" s="1"/>
  <c r="AX435" i="29"/>
  <c r="AW435" i="29"/>
  <c r="AV435" i="29"/>
  <c r="BD434" i="29"/>
  <c r="BC434" i="29"/>
  <c r="BA434" i="29"/>
  <c r="AZ434" i="29"/>
  <c r="AX434" i="29"/>
  <c r="AW434" i="29"/>
  <c r="AV434" i="29"/>
  <c r="BD433" i="29"/>
  <c r="BC433" i="29"/>
  <c r="BA433" i="29"/>
  <c r="BB433" i="29" s="1"/>
  <c r="AZ433" i="29"/>
  <c r="AX433" i="29"/>
  <c r="AW433" i="29"/>
  <c r="AV433" i="29"/>
  <c r="BD432" i="29"/>
  <c r="BC432" i="29"/>
  <c r="BA432" i="29"/>
  <c r="BB432" i="29" s="1"/>
  <c r="AZ432" i="29"/>
  <c r="AX432" i="29"/>
  <c r="AW432" i="29"/>
  <c r="AV432" i="29"/>
  <c r="BD431" i="29"/>
  <c r="BC431" i="29"/>
  <c r="BA431" i="29"/>
  <c r="AZ431" i="29"/>
  <c r="AX431" i="29"/>
  <c r="AW431" i="29"/>
  <c r="AV431" i="29"/>
  <c r="BD430" i="29"/>
  <c r="BC430" i="29"/>
  <c r="BA430" i="29"/>
  <c r="AZ430" i="29"/>
  <c r="AX430" i="29"/>
  <c r="AW430" i="29"/>
  <c r="AV430" i="29"/>
  <c r="BD429" i="29"/>
  <c r="BC429" i="29"/>
  <c r="BA429" i="29"/>
  <c r="BB429" i="29" s="1"/>
  <c r="AZ429" i="29"/>
  <c r="AX429" i="29"/>
  <c r="AW429" i="29"/>
  <c r="AV429" i="29"/>
  <c r="BD428" i="29"/>
  <c r="BC428" i="29"/>
  <c r="BA428" i="29"/>
  <c r="AZ428" i="29"/>
  <c r="AX428" i="29"/>
  <c r="AW428" i="29"/>
  <c r="AV428" i="29"/>
  <c r="BD427" i="29"/>
  <c r="BC427" i="29"/>
  <c r="BA427" i="29"/>
  <c r="AZ427" i="29"/>
  <c r="AX427" i="29"/>
  <c r="AW427" i="29"/>
  <c r="AV427" i="29"/>
  <c r="BD426" i="29"/>
  <c r="BC426" i="29"/>
  <c r="BA426" i="29"/>
  <c r="AZ426" i="29"/>
  <c r="AX426" i="29"/>
  <c r="AW426" i="29"/>
  <c r="AV426" i="29"/>
  <c r="BD425" i="29"/>
  <c r="BC425" i="29"/>
  <c r="BA425" i="29"/>
  <c r="AZ425" i="29"/>
  <c r="AX425" i="29"/>
  <c r="AY425" i="29" s="1"/>
  <c r="AW425" i="29"/>
  <c r="AV425" i="29"/>
  <c r="BD424" i="29"/>
  <c r="BC424" i="29"/>
  <c r="BA424" i="29"/>
  <c r="AZ424" i="29"/>
  <c r="AX424" i="29"/>
  <c r="AW424" i="29"/>
  <c r="AV424" i="29"/>
  <c r="BD423" i="29"/>
  <c r="BC423" i="29"/>
  <c r="BA423" i="29"/>
  <c r="AZ423" i="29"/>
  <c r="AX423" i="29"/>
  <c r="AW423" i="29"/>
  <c r="AV423" i="29"/>
  <c r="AY423" i="29" s="1"/>
  <c r="BD422" i="29"/>
  <c r="BC422" i="29"/>
  <c r="BA422" i="29"/>
  <c r="BB422" i="29" s="1"/>
  <c r="AZ422" i="29"/>
  <c r="AX422" i="29"/>
  <c r="AW422" i="29"/>
  <c r="AV422" i="29"/>
  <c r="AY422" i="29" s="1"/>
  <c r="BD421" i="29"/>
  <c r="BC421" i="29"/>
  <c r="BA421" i="29"/>
  <c r="AZ421" i="29"/>
  <c r="AX421" i="29"/>
  <c r="AW421" i="29"/>
  <c r="AV421" i="29"/>
  <c r="BD420" i="29"/>
  <c r="BC420" i="29"/>
  <c r="BA420" i="29"/>
  <c r="AZ420" i="29"/>
  <c r="AX420" i="29"/>
  <c r="AY420" i="29" s="1"/>
  <c r="AW420" i="29"/>
  <c r="AV420" i="29"/>
  <c r="BD419" i="29"/>
  <c r="BC419" i="29"/>
  <c r="BA419" i="29"/>
  <c r="AZ419" i="29"/>
  <c r="AX419" i="29"/>
  <c r="AW419" i="29"/>
  <c r="AV419" i="29"/>
  <c r="BD418" i="29"/>
  <c r="BC418" i="29"/>
  <c r="BA418" i="29"/>
  <c r="AZ418" i="29"/>
  <c r="AX418" i="29"/>
  <c r="AW418" i="29"/>
  <c r="AV418" i="29"/>
  <c r="BD417" i="29"/>
  <c r="BC417" i="29"/>
  <c r="BA417" i="29"/>
  <c r="AZ417" i="29"/>
  <c r="AX417" i="29"/>
  <c r="AW417" i="29"/>
  <c r="AV417" i="29"/>
  <c r="BD416" i="29"/>
  <c r="BC416" i="29"/>
  <c r="BA416" i="29"/>
  <c r="BB416" i="29" s="1"/>
  <c r="AZ416" i="29"/>
  <c r="AX416" i="29"/>
  <c r="AW416" i="29"/>
  <c r="AV416" i="29"/>
  <c r="BD415" i="29"/>
  <c r="BC415" i="29"/>
  <c r="BA415" i="29"/>
  <c r="AZ415" i="29"/>
  <c r="AX415" i="29"/>
  <c r="AW415" i="29"/>
  <c r="AV415" i="29"/>
  <c r="BD414" i="29"/>
  <c r="BC414" i="29"/>
  <c r="BA414" i="29"/>
  <c r="AZ414" i="29"/>
  <c r="AX414" i="29"/>
  <c r="AW414" i="29"/>
  <c r="AV414" i="29"/>
  <c r="BD413" i="29"/>
  <c r="BC413" i="29"/>
  <c r="BA413" i="29"/>
  <c r="AZ413" i="29"/>
  <c r="AX413" i="29"/>
  <c r="AW413" i="29"/>
  <c r="AV413" i="29"/>
  <c r="BD412" i="29"/>
  <c r="BC412" i="29"/>
  <c r="BA412" i="29"/>
  <c r="BB412" i="29" s="1"/>
  <c r="AZ412" i="29"/>
  <c r="AX412" i="29"/>
  <c r="AW412" i="29"/>
  <c r="AV412" i="29"/>
  <c r="BD411" i="29"/>
  <c r="BC411" i="29"/>
  <c r="BA411" i="29"/>
  <c r="BB411" i="29" s="1"/>
  <c r="AZ411" i="29"/>
  <c r="AX411" i="29"/>
  <c r="AW411" i="29"/>
  <c r="AV411" i="29"/>
  <c r="BD410" i="29"/>
  <c r="BC410" i="29"/>
  <c r="BA410" i="29"/>
  <c r="AZ410" i="29"/>
  <c r="AX410" i="29"/>
  <c r="AW410" i="29"/>
  <c r="AV410" i="29"/>
  <c r="BD409" i="29"/>
  <c r="BC409" i="29"/>
  <c r="BA409" i="29"/>
  <c r="AZ409" i="29"/>
  <c r="AX409" i="29"/>
  <c r="AW409" i="29"/>
  <c r="AV409" i="29"/>
  <c r="BD408" i="29"/>
  <c r="BC408" i="29"/>
  <c r="BA408" i="29"/>
  <c r="AZ408" i="29"/>
  <c r="AX408" i="29"/>
  <c r="AW408" i="29"/>
  <c r="AV408" i="29"/>
  <c r="BD407" i="29"/>
  <c r="BC407" i="29"/>
  <c r="BA407" i="29"/>
  <c r="AZ407" i="29"/>
  <c r="AX407" i="29"/>
  <c r="AY407" i="29" s="1"/>
  <c r="AW407" i="29"/>
  <c r="AV407" i="29"/>
  <c r="BD406" i="29"/>
  <c r="BC406" i="29"/>
  <c r="BA406" i="29"/>
  <c r="AZ406" i="29"/>
  <c r="AX406" i="29"/>
  <c r="AW406" i="29"/>
  <c r="AV406" i="29"/>
  <c r="BD405" i="29"/>
  <c r="BC405" i="29"/>
  <c r="BA405" i="29"/>
  <c r="AZ405" i="29"/>
  <c r="AX405" i="29"/>
  <c r="AW405" i="29"/>
  <c r="AV405" i="29"/>
  <c r="BD404" i="29"/>
  <c r="BC404" i="29"/>
  <c r="BA404" i="29"/>
  <c r="AZ404" i="29"/>
  <c r="BB404" i="29" s="1"/>
  <c r="AX404" i="29"/>
  <c r="AY404" i="29" s="1"/>
  <c r="AW404" i="29"/>
  <c r="AV404" i="29"/>
  <c r="BD403" i="29"/>
  <c r="BC403" i="29"/>
  <c r="BA403" i="29"/>
  <c r="AZ403" i="29"/>
  <c r="AX403" i="29"/>
  <c r="AY403" i="29" s="1"/>
  <c r="AW403" i="29"/>
  <c r="AV403" i="29"/>
  <c r="BD402" i="29"/>
  <c r="BC402" i="29"/>
  <c r="BA402" i="29"/>
  <c r="AZ402" i="29"/>
  <c r="AX402" i="29"/>
  <c r="AW402" i="29"/>
  <c r="AV402" i="29"/>
  <c r="BD401" i="29"/>
  <c r="BC401" i="29"/>
  <c r="BA401" i="29"/>
  <c r="AZ401" i="29"/>
  <c r="AX401" i="29"/>
  <c r="AW401" i="29"/>
  <c r="AV401" i="29"/>
  <c r="AY401" i="29" s="1"/>
  <c r="BD400" i="29"/>
  <c r="BC400" i="29"/>
  <c r="BA400" i="29"/>
  <c r="AZ400" i="29"/>
  <c r="AX400" i="29"/>
  <c r="AW400" i="29"/>
  <c r="AV400" i="29"/>
  <c r="BD399" i="29"/>
  <c r="BC399" i="29"/>
  <c r="BA399" i="29"/>
  <c r="AZ399" i="29"/>
  <c r="AX399" i="29"/>
  <c r="AY399" i="29" s="1"/>
  <c r="AW399" i="29"/>
  <c r="AV399" i="29"/>
  <c r="BD398" i="29"/>
  <c r="BC398" i="29"/>
  <c r="BA398" i="29"/>
  <c r="AZ398" i="29"/>
  <c r="AX398" i="29"/>
  <c r="AW398" i="29"/>
  <c r="AV398" i="29"/>
  <c r="BD397" i="29"/>
  <c r="BC397" i="29"/>
  <c r="BA397" i="29"/>
  <c r="AZ397" i="29"/>
  <c r="AX397" i="29"/>
  <c r="AW397" i="29"/>
  <c r="AV397" i="29"/>
  <c r="BD396" i="29"/>
  <c r="BC396" i="29"/>
  <c r="BA396" i="29"/>
  <c r="AZ396" i="29"/>
  <c r="AX396" i="29"/>
  <c r="AW396" i="29"/>
  <c r="AV396" i="29"/>
  <c r="BD395" i="29"/>
  <c r="BC395" i="29"/>
  <c r="BA395" i="29"/>
  <c r="AZ395" i="29"/>
  <c r="AX395" i="29"/>
  <c r="AW395" i="29"/>
  <c r="AV395" i="29"/>
  <c r="BD394" i="29"/>
  <c r="BC394" i="29"/>
  <c r="BA394" i="29"/>
  <c r="AZ394" i="29"/>
  <c r="AX394" i="29"/>
  <c r="AW394" i="29"/>
  <c r="AV394" i="29"/>
  <c r="BD393" i="29"/>
  <c r="BC393" i="29"/>
  <c r="BA393" i="29"/>
  <c r="AZ393" i="29"/>
  <c r="AX393" i="29"/>
  <c r="AW393" i="29"/>
  <c r="AV393" i="29"/>
  <c r="BD392" i="29"/>
  <c r="BC392" i="29"/>
  <c r="BA392" i="29"/>
  <c r="AZ392" i="29"/>
  <c r="AX392" i="29"/>
  <c r="AW392" i="29"/>
  <c r="AV392" i="29"/>
  <c r="BD391" i="29"/>
  <c r="BC391" i="29"/>
  <c r="BA391" i="29"/>
  <c r="AZ391" i="29"/>
  <c r="AX391" i="29"/>
  <c r="AW391" i="29"/>
  <c r="AV391" i="29"/>
  <c r="BD390" i="29"/>
  <c r="BC390" i="29"/>
  <c r="BA390" i="29"/>
  <c r="BB390" i="29" s="1"/>
  <c r="AZ390" i="29"/>
  <c r="AX390" i="29"/>
  <c r="AW390" i="29"/>
  <c r="AV390" i="29"/>
  <c r="BD389" i="29"/>
  <c r="BC389" i="29"/>
  <c r="BA389" i="29"/>
  <c r="AZ389" i="29"/>
  <c r="AX389" i="29"/>
  <c r="AW389" i="29"/>
  <c r="AV389" i="29"/>
  <c r="BD388" i="29"/>
  <c r="BC388" i="29"/>
  <c r="BA388" i="29"/>
  <c r="AZ388" i="29"/>
  <c r="AX388" i="29"/>
  <c r="AW388" i="29"/>
  <c r="AV388" i="29"/>
  <c r="BD387" i="29"/>
  <c r="BC387" i="29"/>
  <c r="BA387" i="29"/>
  <c r="AZ387" i="29"/>
  <c r="AX387" i="29"/>
  <c r="AW387" i="29"/>
  <c r="AV387" i="29"/>
  <c r="BD386" i="29"/>
  <c r="BC386" i="29"/>
  <c r="BA386" i="29"/>
  <c r="AZ386" i="29"/>
  <c r="AX386" i="29"/>
  <c r="AW386" i="29"/>
  <c r="AV386" i="29"/>
  <c r="BD385" i="29"/>
  <c r="BC385" i="29"/>
  <c r="BA385" i="29"/>
  <c r="AZ385" i="29"/>
  <c r="AX385" i="29"/>
  <c r="AW385" i="29"/>
  <c r="AV385" i="29"/>
  <c r="BD384" i="29"/>
  <c r="BC384" i="29"/>
  <c r="BA384" i="29"/>
  <c r="AZ384" i="29"/>
  <c r="AX384" i="29"/>
  <c r="AW384" i="29"/>
  <c r="AV384" i="29"/>
  <c r="BD383" i="29"/>
  <c r="BC383" i="29"/>
  <c r="BA383" i="29"/>
  <c r="AZ383" i="29"/>
  <c r="AX383" i="29"/>
  <c r="AY383" i="29" s="1"/>
  <c r="AW383" i="29"/>
  <c r="AV383" i="29"/>
  <c r="BD382" i="29"/>
  <c r="BC382" i="29"/>
  <c r="BA382" i="29"/>
  <c r="BB382" i="29" s="1"/>
  <c r="AZ382" i="29"/>
  <c r="AX382" i="29"/>
  <c r="AW382" i="29"/>
  <c r="AV382" i="29"/>
  <c r="BD381" i="29"/>
  <c r="BC381" i="29"/>
  <c r="BA381" i="29"/>
  <c r="AZ381" i="29"/>
  <c r="AX381" i="29"/>
  <c r="AW381" i="29"/>
  <c r="AV381" i="29"/>
  <c r="BD380" i="29"/>
  <c r="BC380" i="29"/>
  <c r="BA380" i="29"/>
  <c r="AZ380" i="29"/>
  <c r="AX380" i="29"/>
  <c r="AW380" i="29"/>
  <c r="AV380" i="29"/>
  <c r="BD379" i="29"/>
  <c r="BC379" i="29"/>
  <c r="BA379" i="29"/>
  <c r="AZ379" i="29"/>
  <c r="AX379" i="29"/>
  <c r="AW379" i="29"/>
  <c r="AV379" i="29"/>
  <c r="BD378" i="29"/>
  <c r="BC378" i="29"/>
  <c r="BA378" i="29"/>
  <c r="AZ378" i="29"/>
  <c r="AX378" i="29"/>
  <c r="AW378" i="29"/>
  <c r="AV378" i="29"/>
  <c r="BD377" i="29"/>
  <c r="BC377" i="29"/>
  <c r="BA377" i="29"/>
  <c r="AZ377" i="29"/>
  <c r="AX377" i="29"/>
  <c r="AW377" i="29"/>
  <c r="AV377" i="29"/>
  <c r="BD376" i="29"/>
  <c r="BC376" i="29"/>
  <c r="BA376" i="29"/>
  <c r="AZ376" i="29"/>
  <c r="AX376" i="29"/>
  <c r="AW376" i="29"/>
  <c r="AV376" i="29"/>
  <c r="BD375" i="29"/>
  <c r="BC375" i="29"/>
  <c r="BA375" i="29"/>
  <c r="AZ375" i="29"/>
  <c r="AX375" i="29"/>
  <c r="AW375" i="29"/>
  <c r="AV375" i="29"/>
  <c r="BD374" i="29"/>
  <c r="BC374" i="29"/>
  <c r="BA374" i="29"/>
  <c r="BB374" i="29" s="1"/>
  <c r="AZ374" i="29"/>
  <c r="AX374" i="29"/>
  <c r="AW374" i="29"/>
  <c r="AV374" i="29"/>
  <c r="BD373" i="29"/>
  <c r="BC373" i="29"/>
  <c r="BA373" i="29"/>
  <c r="AZ373" i="29"/>
  <c r="AX373" i="29"/>
  <c r="AW373" i="29"/>
  <c r="AV373" i="29"/>
  <c r="BD372" i="29"/>
  <c r="BC372" i="29"/>
  <c r="BA372" i="29"/>
  <c r="AZ372" i="29"/>
  <c r="AX372" i="29"/>
  <c r="AW372" i="29"/>
  <c r="AV372" i="29"/>
  <c r="BD371" i="29"/>
  <c r="BC371" i="29"/>
  <c r="BA371" i="29"/>
  <c r="AZ371" i="29"/>
  <c r="AX371" i="29"/>
  <c r="AW371" i="29"/>
  <c r="AV371" i="29"/>
  <c r="BD370" i="29"/>
  <c r="BC370" i="29"/>
  <c r="BA370" i="29"/>
  <c r="AZ370" i="29"/>
  <c r="AX370" i="29"/>
  <c r="AW370" i="29"/>
  <c r="AV370" i="29"/>
  <c r="BD369" i="29"/>
  <c r="BC369" i="29"/>
  <c r="BA369" i="29"/>
  <c r="AZ369" i="29"/>
  <c r="AX369" i="29"/>
  <c r="AW369" i="29"/>
  <c r="AV369" i="29"/>
  <c r="BD368" i="29"/>
  <c r="BC368" i="29"/>
  <c r="BA368" i="29"/>
  <c r="AZ368" i="29"/>
  <c r="AX368" i="29"/>
  <c r="AW368" i="29"/>
  <c r="AV368" i="29"/>
  <c r="BD367" i="29"/>
  <c r="BC367" i="29"/>
  <c r="BA367" i="29"/>
  <c r="AZ367" i="29"/>
  <c r="AX367" i="29"/>
  <c r="AY367" i="29" s="1"/>
  <c r="AW367" i="29"/>
  <c r="AV367" i="29"/>
  <c r="BD366" i="29"/>
  <c r="BC366" i="29"/>
  <c r="BA366" i="29"/>
  <c r="BB366" i="29" s="1"/>
  <c r="AZ366" i="29"/>
  <c r="AX366" i="29"/>
  <c r="AW366" i="29"/>
  <c r="AV366" i="29"/>
  <c r="BD365" i="29"/>
  <c r="BC365" i="29"/>
  <c r="BA365" i="29"/>
  <c r="AZ365" i="29"/>
  <c r="AX365" i="29"/>
  <c r="AW365" i="29"/>
  <c r="AV365" i="29"/>
  <c r="BD364" i="29"/>
  <c r="BC364" i="29"/>
  <c r="BA364" i="29"/>
  <c r="AZ364" i="29"/>
  <c r="AX364" i="29"/>
  <c r="AW364" i="29"/>
  <c r="AV364" i="29"/>
  <c r="BD363" i="29"/>
  <c r="BC363" i="29"/>
  <c r="BA363" i="29"/>
  <c r="AZ363" i="29"/>
  <c r="AX363" i="29"/>
  <c r="AW363" i="29"/>
  <c r="AV363" i="29"/>
  <c r="BD362" i="29"/>
  <c r="BC362" i="29"/>
  <c r="BA362" i="29"/>
  <c r="AZ362" i="29"/>
  <c r="AX362" i="29"/>
  <c r="AW362" i="29"/>
  <c r="AV362" i="29"/>
  <c r="BD361" i="29"/>
  <c r="BC361" i="29"/>
  <c r="BA361" i="29"/>
  <c r="AZ361" i="29"/>
  <c r="AX361" i="29"/>
  <c r="AW361" i="29"/>
  <c r="AV361" i="29"/>
  <c r="BD360" i="29"/>
  <c r="BC360" i="29"/>
  <c r="BA360" i="29"/>
  <c r="AZ360" i="29"/>
  <c r="AX360" i="29"/>
  <c r="AW360" i="29"/>
  <c r="AV360" i="29"/>
  <c r="BD359" i="29"/>
  <c r="BC359" i="29"/>
  <c r="BA359" i="29"/>
  <c r="AZ359" i="29"/>
  <c r="AX359" i="29"/>
  <c r="AW359" i="29"/>
  <c r="AV359" i="29"/>
  <c r="BD358" i="29"/>
  <c r="BC358" i="29"/>
  <c r="BA358" i="29"/>
  <c r="BB358" i="29" s="1"/>
  <c r="AZ358" i="29"/>
  <c r="AX358" i="29"/>
  <c r="AW358" i="29"/>
  <c r="AV358" i="29"/>
  <c r="BD357" i="29"/>
  <c r="BC357" i="29"/>
  <c r="BA357" i="29"/>
  <c r="AZ357" i="29"/>
  <c r="AX357" i="29"/>
  <c r="AW357" i="29"/>
  <c r="AV357" i="29"/>
  <c r="BD356" i="29"/>
  <c r="BC356" i="29"/>
  <c r="BA356" i="29"/>
  <c r="AZ356" i="29"/>
  <c r="AX356" i="29"/>
  <c r="AW356" i="29"/>
  <c r="AV356" i="29"/>
  <c r="BD355" i="29"/>
  <c r="BC355" i="29"/>
  <c r="BA355" i="29"/>
  <c r="AZ355" i="29"/>
  <c r="AX355" i="29"/>
  <c r="AW355" i="29"/>
  <c r="AV355" i="29"/>
  <c r="BD354" i="29"/>
  <c r="BC354" i="29"/>
  <c r="BA354" i="29"/>
  <c r="AZ354" i="29"/>
  <c r="AX354" i="29"/>
  <c r="AY354" i="29" s="1"/>
  <c r="AW354" i="29"/>
  <c r="AV354" i="29"/>
  <c r="BD353" i="29"/>
  <c r="BC353" i="29"/>
  <c r="BA353" i="29"/>
  <c r="AZ353" i="29"/>
  <c r="AX353" i="29"/>
  <c r="AW353" i="29"/>
  <c r="AV353" i="29"/>
  <c r="BD352" i="29"/>
  <c r="BC352" i="29"/>
  <c r="BA352" i="29"/>
  <c r="AZ352" i="29"/>
  <c r="AX352" i="29"/>
  <c r="AW352" i="29"/>
  <c r="AV352" i="29"/>
  <c r="BD351" i="29"/>
  <c r="BC351" i="29"/>
  <c r="BA351" i="29"/>
  <c r="AZ351" i="29"/>
  <c r="BB351" i="29" s="1"/>
  <c r="AX351" i="29"/>
  <c r="AY351" i="29" s="1"/>
  <c r="AW351" i="29"/>
  <c r="AV351" i="29"/>
  <c r="BD350" i="29"/>
  <c r="BC350" i="29"/>
  <c r="BA350" i="29"/>
  <c r="AZ350" i="29"/>
  <c r="AX350" i="29"/>
  <c r="AY350" i="29" s="1"/>
  <c r="AW350" i="29"/>
  <c r="AV350" i="29"/>
  <c r="BD349" i="29"/>
  <c r="BC349" i="29"/>
  <c r="BA349" i="29"/>
  <c r="AZ349" i="29"/>
  <c r="AX349" i="29"/>
  <c r="AW349" i="29"/>
  <c r="AV349" i="29"/>
  <c r="AY349" i="29" s="1"/>
  <c r="BD348" i="29"/>
  <c r="BC348" i="29"/>
  <c r="BA348" i="29"/>
  <c r="AZ348" i="29"/>
  <c r="AX348" i="29"/>
  <c r="AW348" i="29"/>
  <c r="AV348" i="29"/>
  <c r="BD347" i="29"/>
  <c r="BC347" i="29"/>
  <c r="BA347" i="29"/>
  <c r="AZ347" i="29"/>
  <c r="AX347" i="29"/>
  <c r="AW347" i="29"/>
  <c r="AV347" i="29"/>
  <c r="BD346" i="29"/>
  <c r="BC346" i="29"/>
  <c r="BA346" i="29"/>
  <c r="AZ346" i="29"/>
  <c r="AX346" i="29"/>
  <c r="AY346" i="29" s="1"/>
  <c r="AW346" i="29"/>
  <c r="AV346" i="29"/>
  <c r="BD345" i="29"/>
  <c r="BC345" i="29"/>
  <c r="BA345" i="29"/>
  <c r="AZ345" i="29"/>
  <c r="AX345" i="29"/>
  <c r="AW345" i="29"/>
  <c r="AV345" i="29"/>
  <c r="BD344" i="29"/>
  <c r="BC344" i="29"/>
  <c r="BA344" i="29"/>
  <c r="AZ344" i="29"/>
  <c r="AX344" i="29"/>
  <c r="AW344" i="29"/>
  <c r="AV344" i="29"/>
  <c r="BD343" i="29"/>
  <c r="BC343" i="29"/>
  <c r="BA343" i="29"/>
  <c r="BB343" i="29" s="1"/>
  <c r="AZ343" i="29"/>
  <c r="AX343" i="29"/>
  <c r="AW343" i="29"/>
  <c r="AV343" i="29"/>
  <c r="BD342" i="29"/>
  <c r="BC342" i="29"/>
  <c r="BA342" i="29"/>
  <c r="AZ342" i="29"/>
  <c r="AX342" i="29"/>
  <c r="AW342" i="29"/>
  <c r="AV342" i="29"/>
  <c r="BD341" i="29"/>
  <c r="BC341" i="29"/>
  <c r="BA341" i="29"/>
  <c r="AZ341" i="29"/>
  <c r="AX341" i="29"/>
  <c r="AW341" i="29"/>
  <c r="AV341" i="29"/>
  <c r="BD340" i="29"/>
  <c r="BC340" i="29"/>
  <c r="BA340" i="29"/>
  <c r="BB340" i="29" s="1"/>
  <c r="AZ340" i="29"/>
  <c r="AX340" i="29"/>
  <c r="AW340" i="29"/>
  <c r="AV340" i="29"/>
  <c r="BD339" i="29"/>
  <c r="BC339" i="29"/>
  <c r="BA339" i="29"/>
  <c r="AZ339" i="29"/>
  <c r="AX339" i="29"/>
  <c r="AW339" i="29"/>
  <c r="AV339" i="29"/>
  <c r="BD338" i="29"/>
  <c r="BC338" i="29"/>
  <c r="BA338" i="29"/>
  <c r="AZ338" i="29"/>
  <c r="AX338" i="29"/>
  <c r="AW338" i="29"/>
  <c r="AV338" i="29"/>
  <c r="AY338" i="29" s="1"/>
  <c r="BD337" i="29"/>
  <c r="BC337" i="29"/>
  <c r="BA337" i="29"/>
  <c r="AZ337" i="29"/>
  <c r="AX337" i="29"/>
  <c r="AW337" i="29"/>
  <c r="AV337" i="29"/>
  <c r="BD336" i="29"/>
  <c r="BC336" i="29"/>
  <c r="BA336" i="29"/>
  <c r="AZ336" i="29"/>
  <c r="AX336" i="29"/>
  <c r="AY336" i="29" s="1"/>
  <c r="AW336" i="29"/>
  <c r="AV336" i="29"/>
  <c r="BD335" i="29"/>
  <c r="BC335" i="29"/>
  <c r="BA335" i="29"/>
  <c r="AZ335" i="29"/>
  <c r="AX335" i="29"/>
  <c r="AY335" i="29" s="1"/>
  <c r="AW335" i="29"/>
  <c r="AV335" i="29"/>
  <c r="BD334" i="29"/>
  <c r="BC334" i="29"/>
  <c r="BA334" i="29"/>
  <c r="AZ334" i="29"/>
  <c r="AX334" i="29"/>
  <c r="AW334" i="29"/>
  <c r="AV334" i="29"/>
  <c r="BD333" i="29"/>
  <c r="BC333" i="29"/>
  <c r="BA333" i="29"/>
  <c r="AZ333" i="29"/>
  <c r="AX333" i="29"/>
  <c r="AW333" i="29"/>
  <c r="AV333" i="29"/>
  <c r="AY333" i="29" s="1"/>
  <c r="BD332" i="29"/>
  <c r="BC332" i="29"/>
  <c r="BA332" i="29"/>
  <c r="AZ332" i="29"/>
  <c r="AX332" i="29"/>
  <c r="AW332" i="29"/>
  <c r="AV332" i="29"/>
  <c r="BD331" i="29"/>
  <c r="BC331" i="29"/>
  <c r="BA331" i="29"/>
  <c r="AZ331" i="29"/>
  <c r="AX331" i="29"/>
  <c r="AW331" i="29"/>
  <c r="AV331" i="29"/>
  <c r="BD330" i="29"/>
  <c r="BC330" i="29"/>
  <c r="BA330" i="29"/>
  <c r="AZ330" i="29"/>
  <c r="AX330" i="29"/>
  <c r="AY330" i="29" s="1"/>
  <c r="AW330" i="29"/>
  <c r="AV330" i="29"/>
  <c r="BD329" i="29"/>
  <c r="BC329" i="29"/>
  <c r="BA329" i="29"/>
  <c r="AZ329" i="29"/>
  <c r="AX329" i="29"/>
  <c r="AW329" i="29"/>
  <c r="AV329" i="29"/>
  <c r="BD328" i="29"/>
  <c r="BC328" i="29"/>
  <c r="BA328" i="29"/>
  <c r="AZ328" i="29"/>
  <c r="AX328" i="29"/>
  <c r="AW328" i="29"/>
  <c r="AV328" i="29"/>
  <c r="BD327" i="29"/>
  <c r="BC327" i="29"/>
  <c r="BA327" i="29"/>
  <c r="BB327" i="29" s="1"/>
  <c r="AZ327" i="29"/>
  <c r="AX327" i="29"/>
  <c r="AW327" i="29"/>
  <c r="AV327" i="29"/>
  <c r="BD326" i="29"/>
  <c r="BC326" i="29"/>
  <c r="BA326" i="29"/>
  <c r="AZ326" i="29"/>
  <c r="AX326" i="29"/>
  <c r="AW326" i="29"/>
  <c r="AV326" i="29"/>
  <c r="BD325" i="29"/>
  <c r="BC325" i="29"/>
  <c r="BA325" i="29"/>
  <c r="AZ325" i="29"/>
  <c r="AX325" i="29"/>
  <c r="AW325" i="29"/>
  <c r="AV325" i="29"/>
  <c r="BD324" i="29"/>
  <c r="BC324" i="29"/>
  <c r="BA324" i="29"/>
  <c r="BB324" i="29" s="1"/>
  <c r="AZ324" i="29"/>
  <c r="AX324" i="29"/>
  <c r="AW324" i="29"/>
  <c r="AV324" i="29"/>
  <c r="BD323" i="29"/>
  <c r="BC323" i="29"/>
  <c r="BA323" i="29"/>
  <c r="AZ323" i="29"/>
  <c r="AX323" i="29"/>
  <c r="AW323" i="29"/>
  <c r="AV323" i="29"/>
  <c r="BD322" i="29"/>
  <c r="BC322" i="29"/>
  <c r="BA322" i="29"/>
  <c r="AZ322" i="29"/>
  <c r="AX322" i="29"/>
  <c r="AW322" i="29"/>
  <c r="AV322" i="29"/>
  <c r="AY322" i="29" s="1"/>
  <c r="BD321" i="29"/>
  <c r="BC321" i="29"/>
  <c r="BA321" i="29"/>
  <c r="AZ321" i="29"/>
  <c r="AX321" i="29"/>
  <c r="AW321" i="29"/>
  <c r="AV321" i="29"/>
  <c r="BD320" i="29"/>
  <c r="BC320" i="29"/>
  <c r="BA320" i="29"/>
  <c r="BB320" i="29" s="1"/>
  <c r="AZ320" i="29"/>
  <c r="AX320" i="29"/>
  <c r="AW320" i="29"/>
  <c r="AV320" i="29"/>
  <c r="BD319" i="29"/>
  <c r="BC319" i="29"/>
  <c r="BA319" i="29"/>
  <c r="AZ319" i="29"/>
  <c r="AX319" i="29"/>
  <c r="AW319" i="29"/>
  <c r="AV319" i="29"/>
  <c r="BD318" i="29"/>
  <c r="BC318" i="29"/>
  <c r="BA318" i="29"/>
  <c r="AZ318" i="29"/>
  <c r="AX318" i="29"/>
  <c r="AW318" i="29"/>
  <c r="AV318" i="29"/>
  <c r="BD317" i="29"/>
  <c r="BC317" i="29"/>
  <c r="BA317" i="29"/>
  <c r="AZ317" i="29"/>
  <c r="AX317" i="29"/>
  <c r="AW317" i="29"/>
  <c r="AV317" i="29"/>
  <c r="BD316" i="29"/>
  <c r="BC316" i="29"/>
  <c r="BA316" i="29"/>
  <c r="AZ316" i="29"/>
  <c r="AX316" i="29"/>
  <c r="AW316" i="29"/>
  <c r="AV316" i="29"/>
  <c r="BD315" i="29"/>
  <c r="BC315" i="29"/>
  <c r="BA315" i="29"/>
  <c r="AZ315" i="29"/>
  <c r="AX315" i="29"/>
  <c r="AW315" i="29"/>
  <c r="AV315" i="29"/>
  <c r="BD314" i="29"/>
  <c r="BC314" i="29"/>
  <c r="BA314" i="29"/>
  <c r="AZ314" i="29"/>
  <c r="AX314" i="29"/>
  <c r="AW314" i="29"/>
  <c r="AV314" i="29"/>
  <c r="BD313" i="29"/>
  <c r="BC313" i="29"/>
  <c r="BA313" i="29"/>
  <c r="AZ313" i="29"/>
  <c r="AX313" i="29"/>
  <c r="AW313" i="29"/>
  <c r="AV313" i="29"/>
  <c r="BD312" i="29"/>
  <c r="BC312" i="29"/>
  <c r="BA312" i="29"/>
  <c r="BB312" i="29" s="1"/>
  <c r="AZ312" i="29"/>
  <c r="AX312" i="29"/>
  <c r="AY312" i="29" s="1"/>
  <c r="AW312" i="29"/>
  <c r="AV312" i="29"/>
  <c r="BD311" i="29"/>
  <c r="BC311" i="29"/>
  <c r="BA311" i="29"/>
  <c r="AZ311" i="29"/>
  <c r="AX311" i="29"/>
  <c r="AW311" i="29"/>
  <c r="AV311" i="29"/>
  <c r="BD310" i="29"/>
  <c r="BC310" i="29"/>
  <c r="BA310" i="29"/>
  <c r="AZ310" i="29"/>
  <c r="AX310" i="29"/>
  <c r="AW310" i="29"/>
  <c r="AV310" i="29"/>
  <c r="BD309" i="29"/>
  <c r="BC309" i="29"/>
  <c r="BA309" i="29"/>
  <c r="AZ309" i="29"/>
  <c r="AX309" i="29"/>
  <c r="AW309" i="29"/>
  <c r="AV309" i="29"/>
  <c r="BD308" i="29"/>
  <c r="BC308" i="29"/>
  <c r="BA308" i="29"/>
  <c r="AZ308" i="29"/>
  <c r="AX308" i="29"/>
  <c r="AW308" i="29"/>
  <c r="AV308" i="29"/>
  <c r="BD307" i="29"/>
  <c r="BC307" i="29"/>
  <c r="BA307" i="29"/>
  <c r="AZ307" i="29"/>
  <c r="AX307" i="29"/>
  <c r="AW307" i="29"/>
  <c r="AV307" i="29"/>
  <c r="BD306" i="29"/>
  <c r="BC306" i="29"/>
  <c r="BA306" i="29"/>
  <c r="AZ306" i="29"/>
  <c r="AX306" i="29"/>
  <c r="AW306" i="29"/>
  <c r="AV306" i="29"/>
  <c r="BD305" i="29"/>
  <c r="BC305" i="29"/>
  <c r="BA305" i="29"/>
  <c r="AZ305" i="29"/>
  <c r="AX305" i="29"/>
  <c r="AW305" i="29"/>
  <c r="AV305" i="29"/>
  <c r="BD304" i="29"/>
  <c r="BC304" i="29"/>
  <c r="BA304" i="29"/>
  <c r="BB304" i="29" s="1"/>
  <c r="AZ304" i="29"/>
  <c r="AX304" i="29"/>
  <c r="AW304" i="29"/>
  <c r="AV304" i="29"/>
  <c r="BD303" i="29"/>
  <c r="BC303" i="29"/>
  <c r="BA303" i="29"/>
  <c r="AZ303" i="29"/>
  <c r="AX303" i="29"/>
  <c r="AW303" i="29"/>
  <c r="AV303" i="29"/>
  <c r="BD302" i="29"/>
  <c r="BC302" i="29"/>
  <c r="BA302" i="29"/>
  <c r="BB302" i="29" s="1"/>
  <c r="AZ302" i="29"/>
  <c r="AX302" i="29"/>
  <c r="AW302" i="29"/>
  <c r="AV302" i="29"/>
  <c r="BD301" i="29"/>
  <c r="BC301" i="29"/>
  <c r="BA301" i="29"/>
  <c r="AZ301" i="29"/>
  <c r="AX301" i="29"/>
  <c r="AW301" i="29"/>
  <c r="AV301" i="29"/>
  <c r="BD300" i="29"/>
  <c r="BC300" i="29"/>
  <c r="BA300" i="29"/>
  <c r="AZ300" i="29"/>
  <c r="AX300" i="29"/>
  <c r="AW300" i="29"/>
  <c r="AV300" i="29"/>
  <c r="BD299" i="29"/>
  <c r="BC299" i="29"/>
  <c r="BA299" i="29"/>
  <c r="AZ299" i="29"/>
  <c r="AX299" i="29"/>
  <c r="AW299" i="29"/>
  <c r="AV299" i="29"/>
  <c r="BD298" i="29"/>
  <c r="BC298" i="29"/>
  <c r="BA298" i="29"/>
  <c r="AZ298" i="29"/>
  <c r="AX298" i="29"/>
  <c r="AW298" i="29"/>
  <c r="AV298" i="29"/>
  <c r="BD297" i="29"/>
  <c r="BC297" i="29"/>
  <c r="BA297" i="29"/>
  <c r="AZ297" i="29"/>
  <c r="AX297" i="29"/>
  <c r="AW297" i="29"/>
  <c r="AV297" i="29"/>
  <c r="BD296" i="29"/>
  <c r="BC296" i="29"/>
  <c r="BA296" i="29"/>
  <c r="AZ296" i="29"/>
  <c r="AX296" i="29"/>
  <c r="AW296" i="29"/>
  <c r="AV296" i="29"/>
  <c r="BD295" i="29"/>
  <c r="BC295" i="29"/>
  <c r="BA295" i="29"/>
  <c r="BB295" i="29" s="1"/>
  <c r="AZ295" i="29"/>
  <c r="AX295" i="29"/>
  <c r="AW295" i="29"/>
  <c r="AV295" i="29"/>
  <c r="BD294" i="29"/>
  <c r="BC294" i="29"/>
  <c r="BA294" i="29"/>
  <c r="AZ294" i="29"/>
  <c r="AX294" i="29"/>
  <c r="AW294" i="29"/>
  <c r="AV294" i="29"/>
  <c r="BD293" i="29"/>
  <c r="BC293" i="29"/>
  <c r="BA293" i="29"/>
  <c r="AZ293" i="29"/>
  <c r="AX293" i="29"/>
  <c r="AW293" i="29"/>
  <c r="AV293" i="29"/>
  <c r="BD292" i="29"/>
  <c r="BC292" i="29"/>
  <c r="BA292" i="29"/>
  <c r="AZ292" i="29"/>
  <c r="AX292" i="29"/>
  <c r="AY292" i="29" s="1"/>
  <c r="AW292" i="29"/>
  <c r="AV292" i="29"/>
  <c r="BD291" i="29"/>
  <c r="BC291" i="29"/>
  <c r="BA291" i="29"/>
  <c r="AZ291" i="29"/>
  <c r="AX291" i="29"/>
  <c r="AW291" i="29"/>
  <c r="AV291" i="29"/>
  <c r="BD290" i="29"/>
  <c r="BC290" i="29"/>
  <c r="BA290" i="29"/>
  <c r="AZ290" i="29"/>
  <c r="AX290" i="29"/>
  <c r="AW290" i="29"/>
  <c r="AV290" i="29"/>
  <c r="BD289" i="29"/>
  <c r="BC289" i="29"/>
  <c r="BA289" i="29"/>
  <c r="AZ289" i="29"/>
  <c r="AX289" i="29"/>
  <c r="AY289" i="29" s="1"/>
  <c r="AW289" i="29"/>
  <c r="AV289" i="29"/>
  <c r="BD288" i="29"/>
  <c r="BC288" i="29"/>
  <c r="BA288" i="29"/>
  <c r="AZ288" i="29"/>
  <c r="AX288" i="29"/>
  <c r="AY288" i="29" s="1"/>
  <c r="AW288" i="29"/>
  <c r="AV288" i="29"/>
  <c r="BD287" i="29"/>
  <c r="BC287" i="29"/>
  <c r="BA287" i="29"/>
  <c r="BB287" i="29" s="1"/>
  <c r="AZ287" i="29"/>
  <c r="AX287" i="29"/>
  <c r="AW287" i="29"/>
  <c r="AV287" i="29"/>
  <c r="BD286" i="29"/>
  <c r="BC286" i="29"/>
  <c r="BA286" i="29"/>
  <c r="AZ286" i="29"/>
  <c r="AX286" i="29"/>
  <c r="AW286" i="29"/>
  <c r="AV286" i="29"/>
  <c r="BD285" i="29"/>
  <c r="BC285" i="29"/>
  <c r="BA285" i="29"/>
  <c r="AZ285" i="29"/>
  <c r="AX285" i="29"/>
  <c r="AW285" i="29"/>
  <c r="AV285" i="29"/>
  <c r="AY285" i="29" s="1"/>
  <c r="BD284" i="29"/>
  <c r="BC284" i="29"/>
  <c r="BA284" i="29"/>
  <c r="AZ284" i="29"/>
  <c r="AX284" i="29"/>
  <c r="AY284" i="29" s="1"/>
  <c r="AW284" i="29"/>
  <c r="AV284" i="29"/>
  <c r="BD283" i="29"/>
  <c r="BC283" i="29"/>
  <c r="BA283" i="29"/>
  <c r="AZ283" i="29"/>
  <c r="AX283" i="29"/>
  <c r="AY283" i="29" s="1"/>
  <c r="AW283" i="29"/>
  <c r="AV283" i="29"/>
  <c r="BD282" i="29"/>
  <c r="BC282" i="29"/>
  <c r="BB282" i="29"/>
  <c r="BA282" i="29"/>
  <c r="AZ282" i="29"/>
  <c r="AX282" i="29"/>
  <c r="AY282" i="29" s="1"/>
  <c r="AW282" i="29"/>
  <c r="AV282" i="29"/>
  <c r="BD281" i="29"/>
  <c r="BC281" i="29"/>
  <c r="BA281" i="29"/>
  <c r="BB281" i="29" s="1"/>
  <c r="AZ281" i="29"/>
  <c r="AX281" i="29"/>
  <c r="AW281" i="29"/>
  <c r="AV281" i="29"/>
  <c r="BD280" i="29"/>
  <c r="BC280" i="29"/>
  <c r="BA280" i="29"/>
  <c r="AZ280" i="29"/>
  <c r="AX280" i="29"/>
  <c r="AW280" i="29"/>
  <c r="AV280" i="29"/>
  <c r="BD279" i="29"/>
  <c r="BC279" i="29"/>
  <c r="BA279" i="29"/>
  <c r="AZ279" i="29"/>
  <c r="AX279" i="29"/>
  <c r="AW279" i="29"/>
  <c r="AV279" i="29"/>
  <c r="BD278" i="29"/>
  <c r="BC278" i="29"/>
  <c r="BA278" i="29"/>
  <c r="AZ278" i="29"/>
  <c r="AX278" i="29"/>
  <c r="AW278" i="29"/>
  <c r="AV278" i="29"/>
  <c r="BD277" i="29"/>
  <c r="BC277" i="29"/>
  <c r="BA277" i="29"/>
  <c r="AZ277" i="29"/>
  <c r="AX277" i="29"/>
  <c r="AY277" i="29" s="1"/>
  <c r="AW277" i="29"/>
  <c r="AV277" i="29"/>
  <c r="BD276" i="29"/>
  <c r="BC276" i="29"/>
  <c r="BA276" i="29"/>
  <c r="AZ276" i="29"/>
  <c r="AX276" i="29"/>
  <c r="AW276" i="29"/>
  <c r="AV276" i="29"/>
  <c r="BD275" i="29"/>
  <c r="BC275" i="29"/>
  <c r="BA275" i="29"/>
  <c r="AZ275" i="29"/>
  <c r="AX275" i="29"/>
  <c r="AW275" i="29"/>
  <c r="AV275" i="29"/>
  <c r="BD274" i="29"/>
  <c r="BC274" i="29"/>
  <c r="BA274" i="29"/>
  <c r="AZ274" i="29"/>
  <c r="AX274" i="29"/>
  <c r="AW274" i="29"/>
  <c r="AV274" i="29"/>
  <c r="BD273" i="29"/>
  <c r="BC273" i="29"/>
  <c r="BA273" i="29"/>
  <c r="AZ273" i="29"/>
  <c r="AX273" i="29"/>
  <c r="AW273" i="29"/>
  <c r="AV273" i="29"/>
  <c r="BD272" i="29"/>
  <c r="BC272" i="29"/>
  <c r="BA272" i="29"/>
  <c r="AZ272" i="29"/>
  <c r="AX272" i="29"/>
  <c r="AW272" i="29"/>
  <c r="AV272" i="29"/>
  <c r="BD271" i="29"/>
  <c r="BC271" i="29"/>
  <c r="BA271" i="29"/>
  <c r="AZ271" i="29"/>
  <c r="AX271" i="29"/>
  <c r="AW271" i="29"/>
  <c r="AV271" i="29"/>
  <c r="BD270" i="29"/>
  <c r="BC270" i="29"/>
  <c r="BA270" i="29"/>
  <c r="AZ270" i="29"/>
  <c r="AX270" i="29"/>
  <c r="AW270" i="29"/>
  <c r="AV270" i="29"/>
  <c r="BD269" i="29"/>
  <c r="BC269" i="29"/>
  <c r="BA269" i="29"/>
  <c r="AZ269" i="29"/>
  <c r="AX269" i="29"/>
  <c r="AW269" i="29"/>
  <c r="AV269" i="29"/>
  <c r="BD268" i="29"/>
  <c r="BC268" i="29"/>
  <c r="BA268" i="29"/>
  <c r="AZ268" i="29"/>
  <c r="AX268" i="29"/>
  <c r="AW268" i="29"/>
  <c r="AV268" i="29"/>
  <c r="BD267" i="29"/>
  <c r="BC267" i="29"/>
  <c r="BA267" i="29"/>
  <c r="BB267" i="29" s="1"/>
  <c r="AZ267" i="29"/>
  <c r="AX267" i="29"/>
  <c r="AW267" i="29"/>
  <c r="AV267" i="29"/>
  <c r="BD266" i="29"/>
  <c r="BC266" i="29"/>
  <c r="BA266" i="29"/>
  <c r="AZ266" i="29"/>
  <c r="AX266" i="29"/>
  <c r="AW266" i="29"/>
  <c r="AV266" i="29"/>
  <c r="BD265" i="29"/>
  <c r="BC265" i="29"/>
  <c r="BA265" i="29"/>
  <c r="AZ265" i="29"/>
  <c r="AX265" i="29"/>
  <c r="AW265" i="29"/>
  <c r="AV265" i="29"/>
  <c r="BD264" i="29"/>
  <c r="BC264" i="29"/>
  <c r="BA264" i="29"/>
  <c r="AZ264" i="29"/>
  <c r="AX264" i="29"/>
  <c r="AW264" i="29"/>
  <c r="AV264" i="29"/>
  <c r="BD263" i="29"/>
  <c r="BC263" i="29"/>
  <c r="BA263" i="29"/>
  <c r="AZ263" i="29"/>
  <c r="AX263" i="29"/>
  <c r="AW263" i="29"/>
  <c r="AV263" i="29"/>
  <c r="BD262" i="29"/>
  <c r="BC262" i="29"/>
  <c r="BA262" i="29"/>
  <c r="AZ262" i="29"/>
  <c r="AX262" i="29"/>
  <c r="AW262" i="29"/>
  <c r="AV262" i="29"/>
  <c r="BD261" i="29"/>
  <c r="BC261" i="29"/>
  <c r="BA261" i="29"/>
  <c r="AZ261" i="29"/>
  <c r="AX261" i="29"/>
  <c r="AW261" i="29"/>
  <c r="AV261" i="29"/>
  <c r="BD260" i="29"/>
  <c r="BC260" i="29"/>
  <c r="BA260" i="29"/>
  <c r="AZ260" i="29"/>
  <c r="AX260" i="29"/>
  <c r="AW260" i="29"/>
  <c r="AV260" i="29"/>
  <c r="BD259" i="29"/>
  <c r="BC259" i="29"/>
  <c r="BA259" i="29"/>
  <c r="BB259" i="29" s="1"/>
  <c r="AZ259" i="29"/>
  <c r="AX259" i="29"/>
  <c r="AW259" i="29"/>
  <c r="AV259" i="29"/>
  <c r="BD258" i="29"/>
  <c r="BC258" i="29"/>
  <c r="BA258" i="29"/>
  <c r="AZ258" i="29"/>
  <c r="AX258" i="29"/>
  <c r="AW258" i="29"/>
  <c r="AV258" i="29"/>
  <c r="BD257" i="29"/>
  <c r="BC257" i="29"/>
  <c r="BA257" i="29"/>
  <c r="AZ257" i="29"/>
  <c r="AX257" i="29"/>
  <c r="AW257" i="29"/>
  <c r="AV257" i="29"/>
  <c r="BD256" i="29"/>
  <c r="BC256" i="29"/>
  <c r="BA256" i="29"/>
  <c r="AZ256" i="29"/>
  <c r="AX256" i="29"/>
  <c r="AW256" i="29"/>
  <c r="AV256" i="29"/>
  <c r="BD255" i="29"/>
  <c r="BC255" i="29"/>
  <c r="BA255" i="29"/>
  <c r="AZ255" i="29"/>
  <c r="AX255" i="29"/>
  <c r="AW255" i="29"/>
  <c r="AV255" i="29"/>
  <c r="BD254" i="29"/>
  <c r="BC254" i="29"/>
  <c r="BA254" i="29"/>
  <c r="AZ254" i="29"/>
  <c r="AX254" i="29"/>
  <c r="AW254" i="29"/>
  <c r="AV254" i="29"/>
  <c r="BD253" i="29"/>
  <c r="BC253" i="29"/>
  <c r="BA253" i="29"/>
  <c r="AZ253" i="29"/>
  <c r="AX253" i="29"/>
  <c r="AW253" i="29"/>
  <c r="AV253" i="29"/>
  <c r="BD252" i="29"/>
  <c r="BC252" i="29"/>
  <c r="BA252" i="29"/>
  <c r="AZ252" i="29"/>
  <c r="AX252" i="29"/>
  <c r="AW252" i="29"/>
  <c r="AV252" i="29"/>
  <c r="BD251" i="29"/>
  <c r="BC251" i="29"/>
  <c r="BA251" i="29"/>
  <c r="BB251" i="29" s="1"/>
  <c r="AZ251" i="29"/>
  <c r="AX251" i="29"/>
  <c r="AW251" i="29"/>
  <c r="AV251" i="29"/>
  <c r="BD250" i="29"/>
  <c r="BC250" i="29"/>
  <c r="BA250" i="29"/>
  <c r="AZ250" i="29"/>
  <c r="AX250" i="29"/>
  <c r="AW250" i="29"/>
  <c r="AV250" i="29"/>
  <c r="BD249" i="29"/>
  <c r="BC249" i="29"/>
  <c r="BA249" i="29"/>
  <c r="AZ249" i="29"/>
  <c r="AX249" i="29"/>
  <c r="AW249" i="29"/>
  <c r="AV249" i="29"/>
  <c r="BD248" i="29"/>
  <c r="BC248" i="29"/>
  <c r="BA248" i="29"/>
  <c r="AZ248" i="29"/>
  <c r="AX248" i="29"/>
  <c r="AW248" i="29"/>
  <c r="AV248" i="29"/>
  <c r="BD247" i="29"/>
  <c r="BC247" i="29"/>
  <c r="BA247" i="29"/>
  <c r="AZ247" i="29"/>
  <c r="AX247" i="29"/>
  <c r="AW247" i="29"/>
  <c r="AV247" i="29"/>
  <c r="BD246" i="29"/>
  <c r="BC246" i="29"/>
  <c r="BA246" i="29"/>
  <c r="AZ246" i="29"/>
  <c r="AX246" i="29"/>
  <c r="AW246" i="29"/>
  <c r="AV246" i="29"/>
  <c r="BD245" i="29"/>
  <c r="BC245" i="29"/>
  <c r="BA245" i="29"/>
  <c r="AZ245" i="29"/>
  <c r="AX245" i="29"/>
  <c r="AW245" i="29"/>
  <c r="AV245" i="29"/>
  <c r="BD244" i="29"/>
  <c r="BC244" i="29"/>
  <c r="BA244" i="29"/>
  <c r="AZ244" i="29"/>
  <c r="AX244" i="29"/>
  <c r="AW244" i="29"/>
  <c r="AV244" i="29"/>
  <c r="BD243" i="29"/>
  <c r="BC243" i="29"/>
  <c r="BA243" i="29"/>
  <c r="BB243" i="29" s="1"/>
  <c r="AZ243" i="29"/>
  <c r="AX243" i="29"/>
  <c r="AW243" i="29"/>
  <c r="AV243" i="29"/>
  <c r="BD242" i="29"/>
  <c r="BC242" i="29"/>
  <c r="BA242" i="29"/>
  <c r="AZ242" i="29"/>
  <c r="AX242" i="29"/>
  <c r="AW242" i="29"/>
  <c r="AV242" i="29"/>
  <c r="BD241" i="29"/>
  <c r="BC241" i="29"/>
  <c r="BA241" i="29"/>
  <c r="AZ241" i="29"/>
  <c r="AX241" i="29"/>
  <c r="AW241" i="29"/>
  <c r="AV241" i="29"/>
  <c r="BD240" i="29"/>
  <c r="BC240" i="29"/>
  <c r="BA240" i="29"/>
  <c r="AZ240" i="29"/>
  <c r="AX240" i="29"/>
  <c r="AY240" i="29" s="1"/>
  <c r="AW240" i="29"/>
  <c r="AV240" i="29"/>
  <c r="BD239" i="29"/>
  <c r="BC239" i="29"/>
  <c r="BA239" i="29"/>
  <c r="AZ239" i="29"/>
  <c r="AX239" i="29"/>
  <c r="AW239" i="29"/>
  <c r="AV239" i="29"/>
  <c r="BD238" i="29"/>
  <c r="BC238" i="29"/>
  <c r="BA238" i="29"/>
  <c r="AZ238" i="29"/>
  <c r="AX238" i="29"/>
  <c r="AW238" i="29"/>
  <c r="AV238" i="29"/>
  <c r="BD237" i="29"/>
  <c r="BC237" i="29"/>
  <c r="BA237" i="29"/>
  <c r="AZ237" i="29"/>
  <c r="AX237" i="29"/>
  <c r="AY237" i="29" s="1"/>
  <c r="AW237" i="29"/>
  <c r="AV237" i="29"/>
  <c r="BD236" i="29"/>
  <c r="BC236" i="29"/>
  <c r="BA236" i="29"/>
  <c r="AZ236" i="29"/>
  <c r="AX236" i="29"/>
  <c r="AW236" i="29"/>
  <c r="AV236" i="29"/>
  <c r="BD235" i="29"/>
  <c r="BC235" i="29"/>
  <c r="BA235" i="29"/>
  <c r="AZ235" i="29"/>
  <c r="AX235" i="29"/>
  <c r="AW235" i="29"/>
  <c r="AV235" i="29"/>
  <c r="BD234" i="29"/>
  <c r="BC234" i="29"/>
  <c r="BA234" i="29"/>
  <c r="AZ234" i="29"/>
  <c r="AX234" i="29"/>
  <c r="AW234" i="29"/>
  <c r="AV234" i="29"/>
  <c r="BD233" i="29"/>
  <c r="BC233" i="29"/>
  <c r="BA233" i="29"/>
  <c r="AZ233" i="29"/>
  <c r="AX233" i="29"/>
  <c r="AW233" i="29"/>
  <c r="AV233" i="29"/>
  <c r="BD232" i="29"/>
  <c r="BC232" i="29"/>
  <c r="BA232" i="29"/>
  <c r="AZ232" i="29"/>
  <c r="AX232" i="29"/>
  <c r="AW232" i="29"/>
  <c r="AV232" i="29"/>
  <c r="BD231" i="29"/>
  <c r="BC231" i="29"/>
  <c r="BA231" i="29"/>
  <c r="AZ231" i="29"/>
  <c r="AX231" i="29"/>
  <c r="AW231" i="29"/>
  <c r="AV231" i="29"/>
  <c r="BD230" i="29"/>
  <c r="BC230" i="29"/>
  <c r="BA230" i="29"/>
  <c r="AZ230" i="29"/>
  <c r="AX230" i="29"/>
  <c r="AW230" i="29"/>
  <c r="AV230" i="29"/>
  <c r="BD229" i="29"/>
  <c r="BC229" i="29"/>
  <c r="BA229" i="29"/>
  <c r="BB229" i="29" s="1"/>
  <c r="AZ229" i="29"/>
  <c r="AX229" i="29"/>
  <c r="AW229" i="29"/>
  <c r="AV229" i="29"/>
  <c r="BD228" i="29"/>
  <c r="BC228" i="29"/>
  <c r="BA228" i="29"/>
  <c r="AZ228" i="29"/>
  <c r="AX228" i="29"/>
  <c r="AW228" i="29"/>
  <c r="AV228" i="29"/>
  <c r="BD227" i="29"/>
  <c r="BC227" i="29"/>
  <c r="BA227" i="29"/>
  <c r="AZ227" i="29"/>
  <c r="AX227" i="29"/>
  <c r="AW227" i="29"/>
  <c r="AV227" i="29"/>
  <c r="BD226" i="29"/>
  <c r="BC226" i="29"/>
  <c r="BA226" i="29"/>
  <c r="AZ226" i="29"/>
  <c r="AX226" i="29"/>
  <c r="AW226" i="29"/>
  <c r="AV226" i="29"/>
  <c r="BD225" i="29"/>
  <c r="BC225" i="29"/>
  <c r="BA225" i="29"/>
  <c r="AZ225" i="29"/>
  <c r="AX225" i="29"/>
  <c r="AW225" i="29"/>
  <c r="AV225" i="29"/>
  <c r="BD224" i="29"/>
  <c r="BC224" i="29"/>
  <c r="BA224" i="29"/>
  <c r="AZ224" i="29"/>
  <c r="AX224" i="29"/>
  <c r="AW224" i="29"/>
  <c r="AV224" i="29"/>
  <c r="BD223" i="29"/>
  <c r="BC223" i="29"/>
  <c r="BA223" i="29"/>
  <c r="AZ223" i="29"/>
  <c r="AX223" i="29"/>
  <c r="AW223" i="29"/>
  <c r="AV223" i="29"/>
  <c r="BD222" i="29"/>
  <c r="BC222" i="29"/>
  <c r="BA222" i="29"/>
  <c r="AZ222" i="29"/>
  <c r="AX222" i="29"/>
  <c r="AW222" i="29"/>
  <c r="AV222" i="29"/>
  <c r="BD221" i="29"/>
  <c r="BC221" i="29"/>
  <c r="BA221" i="29"/>
  <c r="BB221" i="29" s="1"/>
  <c r="AZ221" i="29"/>
  <c r="AX221" i="29"/>
  <c r="AY221" i="29" s="1"/>
  <c r="AW221" i="29"/>
  <c r="AV221" i="29"/>
  <c r="BD220" i="29"/>
  <c r="BC220" i="29"/>
  <c r="BA220" i="29"/>
  <c r="AZ220" i="29"/>
  <c r="BB220" i="29" s="1"/>
  <c r="AX220" i="29"/>
  <c r="AW220" i="29"/>
  <c r="AV220" i="29"/>
  <c r="BD219" i="29"/>
  <c r="BC219" i="29"/>
  <c r="BA219" i="29"/>
  <c r="BB219" i="29" s="1"/>
  <c r="AZ219" i="29"/>
  <c r="AX219" i="29"/>
  <c r="AW219" i="29"/>
  <c r="AV219" i="29"/>
  <c r="BD218" i="29"/>
  <c r="BC218" i="29"/>
  <c r="BA218" i="29"/>
  <c r="AZ218" i="29"/>
  <c r="AX218" i="29"/>
  <c r="AW218" i="29"/>
  <c r="AV218" i="29"/>
  <c r="BD217" i="29"/>
  <c r="BC217" i="29"/>
  <c r="BA217" i="29"/>
  <c r="AZ217" i="29"/>
  <c r="AX217" i="29"/>
  <c r="AW217" i="29"/>
  <c r="AV217" i="29"/>
  <c r="BD216" i="29"/>
  <c r="BC216" i="29"/>
  <c r="BA216" i="29"/>
  <c r="AZ216" i="29"/>
  <c r="AX216" i="29"/>
  <c r="AW216" i="29"/>
  <c r="AV216" i="29"/>
  <c r="BD215" i="29"/>
  <c r="BC215" i="29"/>
  <c r="BA215" i="29"/>
  <c r="AZ215" i="29"/>
  <c r="AX215" i="29"/>
  <c r="AW215" i="29"/>
  <c r="AV215" i="29"/>
  <c r="BD214" i="29"/>
  <c r="BC214" i="29"/>
  <c r="BA214" i="29"/>
  <c r="AZ214" i="29"/>
  <c r="AX214" i="29"/>
  <c r="AW214" i="29"/>
  <c r="AV214" i="29"/>
  <c r="BD213" i="29"/>
  <c r="BC213" i="29"/>
  <c r="BA213" i="29"/>
  <c r="AZ213" i="29"/>
  <c r="AX213" i="29"/>
  <c r="AW213" i="29"/>
  <c r="AV213" i="29"/>
  <c r="BD212" i="29"/>
  <c r="BC212" i="29"/>
  <c r="BA212" i="29"/>
  <c r="AZ212" i="29"/>
  <c r="AX212" i="29"/>
  <c r="AW212" i="29"/>
  <c r="AV212" i="29"/>
  <c r="BD211" i="29"/>
  <c r="BC211" i="29"/>
  <c r="BA211" i="29"/>
  <c r="AZ211" i="29"/>
  <c r="AX211" i="29"/>
  <c r="AW211" i="29"/>
  <c r="AV211" i="29"/>
  <c r="BD210" i="29"/>
  <c r="BC210" i="29"/>
  <c r="BA210" i="29"/>
  <c r="AZ210" i="29"/>
  <c r="AX210" i="29"/>
  <c r="AW210" i="29"/>
  <c r="AV210" i="29"/>
  <c r="BD209" i="29"/>
  <c r="BC209" i="29"/>
  <c r="BA209" i="29"/>
  <c r="AZ209" i="29"/>
  <c r="AX209" i="29"/>
  <c r="AW209" i="29"/>
  <c r="AV209" i="29"/>
  <c r="BD208" i="29"/>
  <c r="BC208" i="29"/>
  <c r="BA208" i="29"/>
  <c r="AZ208" i="29"/>
  <c r="AX208" i="29"/>
  <c r="AW208" i="29"/>
  <c r="AV208" i="29"/>
  <c r="BD207" i="29"/>
  <c r="BC207" i="29"/>
  <c r="BA207" i="29"/>
  <c r="BB207" i="29" s="1"/>
  <c r="AZ207" i="29"/>
  <c r="AX207" i="29"/>
  <c r="AW207" i="29"/>
  <c r="AV207" i="29"/>
  <c r="BD206" i="29"/>
  <c r="BC206" i="29"/>
  <c r="BA206" i="29"/>
  <c r="AZ206" i="29"/>
  <c r="AX206" i="29"/>
  <c r="AW206" i="29"/>
  <c r="AV206" i="29"/>
  <c r="BD205" i="29"/>
  <c r="BC205" i="29"/>
  <c r="BA205" i="29"/>
  <c r="AZ205" i="29"/>
  <c r="AX205" i="29"/>
  <c r="AW205" i="29"/>
  <c r="AV205" i="29"/>
  <c r="BD204" i="29"/>
  <c r="BC204" i="29"/>
  <c r="BA204" i="29"/>
  <c r="AZ204" i="29"/>
  <c r="AX204" i="29"/>
  <c r="AW204" i="29"/>
  <c r="AV204" i="29"/>
  <c r="BD203" i="29"/>
  <c r="BC203" i="29"/>
  <c r="BA203" i="29"/>
  <c r="AZ203" i="29"/>
  <c r="AX203" i="29"/>
  <c r="AW203" i="29"/>
  <c r="AV203" i="29"/>
  <c r="BD202" i="29"/>
  <c r="BC202" i="29"/>
  <c r="BA202" i="29"/>
  <c r="AZ202" i="29"/>
  <c r="AX202" i="29"/>
  <c r="AW202" i="29"/>
  <c r="AV202" i="29"/>
  <c r="BD201" i="29"/>
  <c r="BC201" i="29"/>
  <c r="BA201" i="29"/>
  <c r="AZ201" i="29"/>
  <c r="AX201" i="29"/>
  <c r="AW201" i="29"/>
  <c r="AV201" i="29"/>
  <c r="BD200" i="29"/>
  <c r="BC200" i="29"/>
  <c r="BA200" i="29"/>
  <c r="AZ200" i="29"/>
  <c r="AX200" i="29"/>
  <c r="AW200" i="29"/>
  <c r="AV200" i="29"/>
  <c r="BD199" i="29"/>
  <c r="BC199" i="29"/>
  <c r="BA199" i="29"/>
  <c r="AZ199" i="29"/>
  <c r="AX199" i="29"/>
  <c r="AW199" i="29"/>
  <c r="AV199" i="29"/>
  <c r="BD198" i="29"/>
  <c r="BC198" i="29"/>
  <c r="BA198" i="29"/>
  <c r="AZ198" i="29"/>
  <c r="AX198" i="29"/>
  <c r="AW198" i="29"/>
  <c r="AV198" i="29"/>
  <c r="BD197" i="29"/>
  <c r="BC197" i="29"/>
  <c r="BA197" i="29"/>
  <c r="AZ197" i="29"/>
  <c r="AX197" i="29"/>
  <c r="AW197" i="29"/>
  <c r="AV197" i="29"/>
  <c r="BD196" i="29"/>
  <c r="BC196" i="29"/>
  <c r="BA196" i="29"/>
  <c r="AZ196" i="29"/>
  <c r="AX196" i="29"/>
  <c r="AW196" i="29"/>
  <c r="AV196" i="29"/>
  <c r="BD195" i="29"/>
  <c r="BC195" i="29"/>
  <c r="BA195" i="29"/>
  <c r="AZ195" i="29"/>
  <c r="AX195" i="29"/>
  <c r="AW195" i="29"/>
  <c r="AV195" i="29"/>
  <c r="BD194" i="29"/>
  <c r="BC194" i="29"/>
  <c r="BA194" i="29"/>
  <c r="AZ194" i="29"/>
  <c r="AX194" i="29"/>
  <c r="AY194" i="29" s="1"/>
  <c r="AW194" i="29"/>
  <c r="AV194" i="29"/>
  <c r="BD193" i="29"/>
  <c r="BC193" i="29"/>
  <c r="BA193" i="29"/>
  <c r="AZ193" i="29"/>
  <c r="AX193" i="29"/>
  <c r="AW193" i="29"/>
  <c r="AV193" i="29"/>
  <c r="BD192" i="29"/>
  <c r="BC192" i="29"/>
  <c r="BA192" i="29"/>
  <c r="AZ192" i="29"/>
  <c r="AX192" i="29"/>
  <c r="AW192" i="29"/>
  <c r="AV192" i="29"/>
  <c r="BD191" i="29"/>
  <c r="BC191" i="29"/>
  <c r="BA191" i="29"/>
  <c r="BB191" i="29" s="1"/>
  <c r="AZ191" i="29"/>
  <c r="AX191" i="29"/>
  <c r="AW191" i="29"/>
  <c r="AV191" i="29"/>
  <c r="BD190" i="29"/>
  <c r="BC190" i="29"/>
  <c r="BA190" i="29"/>
  <c r="BB190" i="29" s="1"/>
  <c r="AZ190" i="29"/>
  <c r="AX190" i="29"/>
  <c r="AW190" i="29"/>
  <c r="AV190" i="29"/>
  <c r="BD189" i="29"/>
  <c r="BC189" i="29"/>
  <c r="BA189" i="29"/>
  <c r="AZ189" i="29"/>
  <c r="AX189" i="29"/>
  <c r="AW189" i="29"/>
  <c r="AV189" i="29"/>
  <c r="AY189" i="29" s="1"/>
  <c r="BD188" i="29"/>
  <c r="BC188" i="29"/>
  <c r="BA188" i="29"/>
  <c r="AZ188" i="29"/>
  <c r="AX188" i="29"/>
  <c r="AW188" i="29"/>
  <c r="AV188" i="29"/>
  <c r="BD187" i="29"/>
  <c r="BC187" i="29"/>
  <c r="BA187" i="29"/>
  <c r="BB187" i="29" s="1"/>
  <c r="AZ187" i="29"/>
  <c r="AX187" i="29"/>
  <c r="AY187" i="29" s="1"/>
  <c r="AW187" i="29"/>
  <c r="AV187" i="29"/>
  <c r="BD186" i="29"/>
  <c r="BC186" i="29"/>
  <c r="BA186" i="29"/>
  <c r="AZ186" i="29"/>
  <c r="AX186" i="29"/>
  <c r="AW186" i="29"/>
  <c r="AV186" i="29"/>
  <c r="BD185" i="29"/>
  <c r="BC185" i="29"/>
  <c r="BA185" i="29"/>
  <c r="AZ185" i="29"/>
  <c r="AX185" i="29"/>
  <c r="AW185" i="29"/>
  <c r="AV185" i="29"/>
  <c r="AY185" i="29" s="1"/>
  <c r="BD184" i="29"/>
  <c r="BC184" i="29"/>
  <c r="BA184" i="29"/>
  <c r="AZ184" i="29"/>
  <c r="AX184" i="29"/>
  <c r="AW184" i="29"/>
  <c r="AV184" i="29"/>
  <c r="BD183" i="29"/>
  <c r="BC183" i="29"/>
  <c r="BA183" i="29"/>
  <c r="BB183" i="29" s="1"/>
  <c r="AZ183" i="29"/>
  <c r="AX183" i="29"/>
  <c r="AW183" i="29"/>
  <c r="AV183" i="29"/>
  <c r="BD182" i="29"/>
  <c r="BC182" i="29"/>
  <c r="BA182" i="29"/>
  <c r="AZ182" i="29"/>
  <c r="AX182" i="29"/>
  <c r="AW182" i="29"/>
  <c r="AV182" i="29"/>
  <c r="BD181" i="29"/>
  <c r="BC181" i="29"/>
  <c r="BA181" i="29"/>
  <c r="AZ181" i="29"/>
  <c r="AX181" i="29"/>
  <c r="AW181" i="29"/>
  <c r="AV181" i="29"/>
  <c r="BD180" i="29"/>
  <c r="BC180" i="29"/>
  <c r="BA180" i="29"/>
  <c r="AZ180" i="29"/>
  <c r="AX180" i="29"/>
  <c r="AW180" i="29"/>
  <c r="AV180" i="29"/>
  <c r="BD179" i="29"/>
  <c r="BC179" i="29"/>
  <c r="BA179" i="29"/>
  <c r="BB179" i="29" s="1"/>
  <c r="AZ179" i="29"/>
  <c r="AX179" i="29"/>
  <c r="AY179" i="29" s="1"/>
  <c r="AW179" i="29"/>
  <c r="AV179" i="29"/>
  <c r="BD178" i="29"/>
  <c r="BC178" i="29"/>
  <c r="BA178" i="29"/>
  <c r="AZ178" i="29"/>
  <c r="AX178" i="29"/>
  <c r="AW178" i="29"/>
  <c r="AV178" i="29"/>
  <c r="BD177" i="29"/>
  <c r="BC177" i="29"/>
  <c r="BA177" i="29"/>
  <c r="AZ177" i="29"/>
  <c r="AX177" i="29"/>
  <c r="AW177" i="29"/>
  <c r="AV177" i="29"/>
  <c r="BD176" i="29"/>
  <c r="BC176" i="29"/>
  <c r="BA176" i="29"/>
  <c r="BB176" i="29" s="1"/>
  <c r="AZ176" i="29"/>
  <c r="AX176" i="29"/>
  <c r="AW176" i="29"/>
  <c r="AV176" i="29"/>
  <c r="BD175" i="29"/>
  <c r="BC175" i="29"/>
  <c r="BA175" i="29"/>
  <c r="BB175" i="29" s="1"/>
  <c r="AZ175" i="29"/>
  <c r="AX175" i="29"/>
  <c r="AW175" i="29"/>
  <c r="AV175" i="29"/>
  <c r="BD174" i="29"/>
  <c r="BC174" i="29"/>
  <c r="BA174" i="29"/>
  <c r="AZ174" i="29"/>
  <c r="AX174" i="29"/>
  <c r="AW174" i="29"/>
  <c r="AV174" i="29"/>
  <c r="BD173" i="29"/>
  <c r="BC173" i="29"/>
  <c r="BA173" i="29"/>
  <c r="AZ173" i="29"/>
  <c r="AX173" i="29"/>
  <c r="AW173" i="29"/>
  <c r="AV173" i="29"/>
  <c r="BD172" i="29"/>
  <c r="BC172" i="29"/>
  <c r="BA172" i="29"/>
  <c r="BB172" i="29" s="1"/>
  <c r="AZ172" i="29"/>
  <c r="AX172" i="29"/>
  <c r="AW172" i="29"/>
  <c r="AV172" i="29"/>
  <c r="BD171" i="29"/>
  <c r="BC171" i="29"/>
  <c r="BA171" i="29"/>
  <c r="AZ171" i="29"/>
  <c r="AX171" i="29"/>
  <c r="AW171" i="29"/>
  <c r="AV171" i="29"/>
  <c r="BD170" i="29"/>
  <c r="BC170" i="29"/>
  <c r="BA170" i="29"/>
  <c r="AZ170" i="29"/>
  <c r="AX170" i="29"/>
  <c r="AW170" i="29"/>
  <c r="AV170" i="29"/>
  <c r="BD169" i="29"/>
  <c r="BC169" i="29"/>
  <c r="BA169" i="29"/>
  <c r="AZ169" i="29"/>
  <c r="AX169" i="29"/>
  <c r="AW169" i="29"/>
  <c r="AV169" i="29"/>
  <c r="BD168" i="29"/>
  <c r="BC168" i="29"/>
  <c r="BA168" i="29"/>
  <c r="AZ168" i="29"/>
  <c r="AX168" i="29"/>
  <c r="AW168" i="29"/>
  <c r="AV168" i="29"/>
  <c r="BD167" i="29"/>
  <c r="BC167" i="29"/>
  <c r="BA167" i="29"/>
  <c r="AZ167" i="29"/>
  <c r="AX167" i="29"/>
  <c r="AW167" i="29"/>
  <c r="AV167" i="29"/>
  <c r="BD166" i="29"/>
  <c r="BC166" i="29"/>
  <c r="BA166" i="29"/>
  <c r="AZ166" i="29"/>
  <c r="AX166" i="29"/>
  <c r="AW166" i="29"/>
  <c r="AV166" i="29"/>
  <c r="BD165" i="29"/>
  <c r="BC165" i="29"/>
  <c r="BA165" i="29"/>
  <c r="AZ165" i="29"/>
  <c r="AX165" i="29"/>
  <c r="AW165" i="29"/>
  <c r="AV165" i="29"/>
  <c r="BD164" i="29"/>
  <c r="BC164" i="29"/>
  <c r="BA164" i="29"/>
  <c r="AZ164" i="29"/>
  <c r="AX164" i="29"/>
  <c r="AW164" i="29"/>
  <c r="AV164" i="29"/>
  <c r="BD163" i="29"/>
  <c r="BC163" i="29"/>
  <c r="BA163" i="29"/>
  <c r="AZ163" i="29"/>
  <c r="AX163" i="29"/>
  <c r="AW163" i="29"/>
  <c r="AV163" i="29"/>
  <c r="BD162" i="29"/>
  <c r="BC162" i="29"/>
  <c r="BA162" i="29"/>
  <c r="AZ162" i="29"/>
  <c r="BB162" i="29" s="1"/>
  <c r="AX162" i="29"/>
  <c r="AW162" i="29"/>
  <c r="AV162" i="29"/>
  <c r="BD161" i="29"/>
  <c r="BC161" i="29"/>
  <c r="BA161" i="29"/>
  <c r="AZ161" i="29"/>
  <c r="AX161" i="29"/>
  <c r="AW161" i="29"/>
  <c r="AV161" i="29"/>
  <c r="BD160" i="29"/>
  <c r="BC160" i="29"/>
  <c r="BA160" i="29"/>
  <c r="BB160" i="29" s="1"/>
  <c r="AZ160" i="29"/>
  <c r="AX160" i="29"/>
  <c r="AY160" i="29" s="1"/>
  <c r="AW160" i="29"/>
  <c r="AV160" i="29"/>
  <c r="BD159" i="29"/>
  <c r="BC159" i="29"/>
  <c r="BA159" i="29"/>
  <c r="BB159" i="29" s="1"/>
  <c r="AZ159" i="29"/>
  <c r="AX159" i="29"/>
  <c r="AW159" i="29"/>
  <c r="AV159" i="29"/>
  <c r="BD158" i="29"/>
  <c r="BC158" i="29"/>
  <c r="BA158" i="29"/>
  <c r="AZ158" i="29"/>
  <c r="BB158" i="29" s="1"/>
  <c r="AX158" i="29"/>
  <c r="AW158" i="29"/>
  <c r="AV158" i="29"/>
  <c r="BD157" i="29"/>
  <c r="BC157" i="29"/>
  <c r="BA157" i="29"/>
  <c r="AZ157" i="29"/>
  <c r="AX157" i="29"/>
  <c r="AW157" i="29"/>
  <c r="AV157" i="29"/>
  <c r="BD156" i="29"/>
  <c r="BC156" i="29"/>
  <c r="BA156" i="29"/>
  <c r="AZ156" i="29"/>
  <c r="AX156" i="29"/>
  <c r="AW156" i="29"/>
  <c r="AV156" i="29"/>
  <c r="BD155" i="29"/>
  <c r="BC155" i="29"/>
  <c r="BA155" i="29"/>
  <c r="BB155" i="29" s="1"/>
  <c r="AZ155" i="29"/>
  <c r="AX155" i="29"/>
  <c r="AW155" i="29"/>
  <c r="AV155" i="29"/>
  <c r="BD154" i="29"/>
  <c r="BC154" i="29"/>
  <c r="BA154" i="29"/>
  <c r="AZ154" i="29"/>
  <c r="AX154" i="29"/>
  <c r="AW154" i="29"/>
  <c r="AV154" i="29"/>
  <c r="AY154" i="29" s="1"/>
  <c r="BD153" i="29"/>
  <c r="BC153" i="29"/>
  <c r="BA153" i="29"/>
  <c r="AZ153" i="29"/>
  <c r="AX153" i="29"/>
  <c r="AW153" i="29"/>
  <c r="AV153" i="29"/>
  <c r="BD152" i="29"/>
  <c r="BC152" i="29"/>
  <c r="BA152" i="29"/>
  <c r="AZ152" i="29"/>
  <c r="AX152" i="29"/>
  <c r="AW152" i="29"/>
  <c r="AV152" i="29"/>
  <c r="BD151" i="29"/>
  <c r="BC151" i="29"/>
  <c r="BA151" i="29"/>
  <c r="BB151" i="29" s="1"/>
  <c r="AZ151" i="29"/>
  <c r="AX151" i="29"/>
  <c r="AW151" i="29"/>
  <c r="AV151" i="29"/>
  <c r="BD150" i="29"/>
  <c r="BC150" i="29"/>
  <c r="BA150" i="29"/>
  <c r="AZ150" i="29"/>
  <c r="BB150" i="29" s="1"/>
  <c r="AX150" i="29"/>
  <c r="AW150" i="29"/>
  <c r="AV150" i="29"/>
  <c r="AY150" i="29" s="1"/>
  <c r="BD149" i="29"/>
  <c r="BC149" i="29"/>
  <c r="BA149" i="29"/>
  <c r="AZ149" i="29"/>
  <c r="AX149" i="29"/>
  <c r="AW149" i="29"/>
  <c r="AV149" i="29"/>
  <c r="BD148" i="29"/>
  <c r="BC148" i="29"/>
  <c r="BA148" i="29"/>
  <c r="AZ148" i="29"/>
  <c r="AX148" i="29"/>
  <c r="AY148" i="29" s="1"/>
  <c r="AW148" i="29"/>
  <c r="AV148" i="29"/>
  <c r="BD147" i="29"/>
  <c r="BC147" i="29"/>
  <c r="BA147" i="29"/>
  <c r="BB147" i="29" s="1"/>
  <c r="AZ147" i="29"/>
  <c r="AX147" i="29"/>
  <c r="AY147" i="29" s="1"/>
  <c r="AW147" i="29"/>
  <c r="AV147" i="29"/>
  <c r="BD146" i="29"/>
  <c r="BC146" i="29"/>
  <c r="BA146" i="29"/>
  <c r="AZ146" i="29"/>
  <c r="AX146" i="29"/>
  <c r="AW146" i="29"/>
  <c r="AV146" i="29"/>
  <c r="BD145" i="29"/>
  <c r="BC145" i="29"/>
  <c r="BA145" i="29"/>
  <c r="AZ145" i="29"/>
  <c r="AX145" i="29"/>
  <c r="AW145" i="29"/>
  <c r="AV145" i="29"/>
  <c r="BD144" i="29"/>
  <c r="BC144" i="29"/>
  <c r="BA144" i="29"/>
  <c r="BB144" i="29" s="1"/>
  <c r="AZ144" i="29"/>
  <c r="AX144" i="29"/>
  <c r="AW144" i="29"/>
  <c r="AV144" i="29"/>
  <c r="BD143" i="29"/>
  <c r="BC143" i="29"/>
  <c r="BA143" i="29"/>
  <c r="BB143" i="29" s="1"/>
  <c r="AZ143" i="29"/>
  <c r="AX143" i="29"/>
  <c r="AW143" i="29"/>
  <c r="AV143" i="29"/>
  <c r="BD142" i="29"/>
  <c r="BC142" i="29"/>
  <c r="BA142" i="29"/>
  <c r="AZ142" i="29"/>
  <c r="AX142" i="29"/>
  <c r="AW142" i="29"/>
  <c r="AV142" i="29"/>
  <c r="BD141" i="29"/>
  <c r="BC141" i="29"/>
  <c r="BA141" i="29"/>
  <c r="AZ141" i="29"/>
  <c r="AX141" i="29"/>
  <c r="AW141" i="29"/>
  <c r="AV141" i="29"/>
  <c r="BD140" i="29"/>
  <c r="BC140" i="29"/>
  <c r="BA140" i="29"/>
  <c r="BB140" i="29" s="1"/>
  <c r="AZ140" i="29"/>
  <c r="AX140" i="29"/>
  <c r="AW140" i="29"/>
  <c r="AV140" i="29"/>
  <c r="BD139" i="29"/>
  <c r="BC139" i="29"/>
  <c r="BA139" i="29"/>
  <c r="AZ139" i="29"/>
  <c r="AX139" i="29"/>
  <c r="AW139" i="29"/>
  <c r="AV139" i="29"/>
  <c r="BD138" i="29"/>
  <c r="BC138" i="29"/>
  <c r="BA138" i="29"/>
  <c r="AZ138" i="29"/>
  <c r="AX138" i="29"/>
  <c r="AW138" i="29"/>
  <c r="AV138" i="29"/>
  <c r="BD137" i="29"/>
  <c r="BC137" i="29"/>
  <c r="BA137" i="29"/>
  <c r="AZ137" i="29"/>
  <c r="AX137" i="29"/>
  <c r="AW137" i="29"/>
  <c r="AV137" i="29"/>
  <c r="BD136" i="29"/>
  <c r="BC136" i="29"/>
  <c r="BA136" i="29"/>
  <c r="AZ136" i="29"/>
  <c r="AX136" i="29"/>
  <c r="AW136" i="29"/>
  <c r="AV136" i="29"/>
  <c r="BD135" i="29"/>
  <c r="BC135" i="29"/>
  <c r="BA135" i="29"/>
  <c r="AZ135" i="29"/>
  <c r="AX135" i="29"/>
  <c r="AW135" i="29"/>
  <c r="AV135" i="29"/>
  <c r="BD134" i="29"/>
  <c r="BC134" i="29"/>
  <c r="BA134" i="29"/>
  <c r="AZ134" i="29"/>
  <c r="AX134" i="29"/>
  <c r="AW134" i="29"/>
  <c r="AV134" i="29"/>
  <c r="BD133" i="29"/>
  <c r="BC133" i="29"/>
  <c r="BA133" i="29"/>
  <c r="AZ133" i="29"/>
  <c r="AX133" i="29"/>
  <c r="AW133" i="29"/>
  <c r="AV133" i="29"/>
  <c r="BD132" i="29"/>
  <c r="BC132" i="29"/>
  <c r="BA132" i="29"/>
  <c r="AZ132" i="29"/>
  <c r="AX132" i="29"/>
  <c r="AW132" i="29"/>
  <c r="AV132" i="29"/>
  <c r="BD131" i="29"/>
  <c r="BC131" i="29"/>
  <c r="BA131" i="29"/>
  <c r="AZ131" i="29"/>
  <c r="AX131" i="29"/>
  <c r="AW131" i="29"/>
  <c r="AV131" i="29"/>
  <c r="BD130" i="29"/>
  <c r="BC130" i="29"/>
  <c r="BA130" i="29"/>
  <c r="AZ130" i="29"/>
  <c r="BB130" i="29" s="1"/>
  <c r="AX130" i="29"/>
  <c r="AW130" i="29"/>
  <c r="AV130" i="29"/>
  <c r="BD129" i="29"/>
  <c r="BC129" i="29"/>
  <c r="BA129" i="29"/>
  <c r="AZ129" i="29"/>
  <c r="AX129" i="29"/>
  <c r="AW129" i="29"/>
  <c r="AV129" i="29"/>
  <c r="BD128" i="29"/>
  <c r="BC128" i="29"/>
  <c r="BA128" i="29"/>
  <c r="BB128" i="29" s="1"/>
  <c r="AZ128" i="29"/>
  <c r="AX128" i="29"/>
  <c r="AW128" i="29"/>
  <c r="AV128" i="29"/>
  <c r="BD127" i="29"/>
  <c r="BC127" i="29"/>
  <c r="BA127" i="29"/>
  <c r="AZ127" i="29"/>
  <c r="AX127" i="29"/>
  <c r="AW127" i="29"/>
  <c r="AV127" i="29"/>
  <c r="BD126" i="29"/>
  <c r="BC126" i="29"/>
  <c r="BA126" i="29"/>
  <c r="AZ126" i="29"/>
  <c r="BB126" i="29" s="1"/>
  <c r="AX126" i="29"/>
  <c r="AW126" i="29"/>
  <c r="AV126" i="29"/>
  <c r="BD125" i="29"/>
  <c r="BC125" i="29"/>
  <c r="BA125" i="29"/>
  <c r="BB125" i="29" s="1"/>
  <c r="AZ125" i="29"/>
  <c r="AX125" i="29"/>
  <c r="AW125" i="29"/>
  <c r="AV125" i="29"/>
  <c r="BD124" i="29"/>
  <c r="BC124" i="29"/>
  <c r="BA124" i="29"/>
  <c r="AZ124" i="29"/>
  <c r="AX124" i="29"/>
  <c r="AW124" i="29"/>
  <c r="AV124" i="29"/>
  <c r="BD123" i="29"/>
  <c r="BC123" i="29"/>
  <c r="BA123" i="29"/>
  <c r="AZ123" i="29"/>
  <c r="AX123" i="29"/>
  <c r="AW123" i="29"/>
  <c r="AV123" i="29"/>
  <c r="BD122" i="29"/>
  <c r="BC122" i="29"/>
  <c r="BA122" i="29"/>
  <c r="AZ122" i="29"/>
  <c r="AX122" i="29"/>
  <c r="AW122" i="29"/>
  <c r="AV122" i="29"/>
  <c r="BD121" i="29"/>
  <c r="BC121" i="29"/>
  <c r="BA121" i="29"/>
  <c r="BB121" i="29" s="1"/>
  <c r="AZ121" i="29"/>
  <c r="AX121" i="29"/>
  <c r="AW121" i="29"/>
  <c r="AV121" i="29"/>
  <c r="BD120" i="29"/>
  <c r="BC120" i="29"/>
  <c r="BA120" i="29"/>
  <c r="AZ120" i="29"/>
  <c r="AX120" i="29"/>
  <c r="AW120" i="29"/>
  <c r="AV120" i="29"/>
  <c r="BD119" i="29"/>
  <c r="BC119" i="29"/>
  <c r="BA119" i="29"/>
  <c r="AZ119" i="29"/>
  <c r="AX119" i="29"/>
  <c r="AW119" i="29"/>
  <c r="AV119" i="29"/>
  <c r="AY119" i="29" s="1"/>
  <c r="BD118" i="29"/>
  <c r="BC118" i="29"/>
  <c r="BA118" i="29"/>
  <c r="AZ118" i="29"/>
  <c r="AX118" i="29"/>
  <c r="AW118" i="29"/>
  <c r="AV118" i="29"/>
  <c r="BD117" i="29"/>
  <c r="BC117" i="29"/>
  <c r="BA117" i="29"/>
  <c r="BB117" i="29" s="1"/>
  <c r="AZ117" i="29"/>
  <c r="AX117" i="29"/>
  <c r="AW117" i="29"/>
  <c r="AV117" i="29"/>
  <c r="BD116" i="29"/>
  <c r="BC116" i="29"/>
  <c r="BA116" i="29"/>
  <c r="AZ116" i="29"/>
  <c r="AX116" i="29"/>
  <c r="AW116" i="29"/>
  <c r="AV116" i="29"/>
  <c r="AY116" i="29" s="1"/>
  <c r="BD115" i="29"/>
  <c r="BC115" i="29"/>
  <c r="BA115" i="29"/>
  <c r="AZ115" i="29"/>
  <c r="AX115" i="29"/>
  <c r="AW115" i="29"/>
  <c r="AV115" i="29"/>
  <c r="BD114" i="29"/>
  <c r="BC114" i="29"/>
  <c r="BA114" i="29"/>
  <c r="AZ114" i="29"/>
  <c r="AX114" i="29"/>
  <c r="AW114" i="29"/>
  <c r="AV114" i="29"/>
  <c r="BD113" i="29"/>
  <c r="BC113" i="29"/>
  <c r="BA113" i="29"/>
  <c r="AZ113" i="29"/>
  <c r="AX113" i="29"/>
  <c r="AW113" i="29"/>
  <c r="AV113" i="29"/>
  <c r="BD112" i="29"/>
  <c r="BC112" i="29"/>
  <c r="BA112" i="29"/>
  <c r="AZ112" i="29"/>
  <c r="AX112" i="29"/>
  <c r="AW112" i="29"/>
  <c r="AV112" i="29"/>
  <c r="BD111" i="29"/>
  <c r="BC111" i="29"/>
  <c r="BA111" i="29"/>
  <c r="AZ111" i="29"/>
  <c r="BB111" i="29" s="1"/>
  <c r="AX111" i="29"/>
  <c r="AW111" i="29"/>
  <c r="AV111" i="29"/>
  <c r="BD110" i="29"/>
  <c r="BC110" i="29"/>
  <c r="BA110" i="29"/>
  <c r="AZ110" i="29"/>
  <c r="AX110" i="29"/>
  <c r="AW110" i="29"/>
  <c r="AV110" i="29"/>
  <c r="BD109" i="29"/>
  <c r="BC109" i="29"/>
  <c r="BA109" i="29"/>
  <c r="BB109" i="29" s="1"/>
  <c r="AZ109" i="29"/>
  <c r="AX109" i="29"/>
  <c r="AY109" i="29" s="1"/>
  <c r="AW109" i="29"/>
  <c r="AV109" i="29"/>
  <c r="BD108" i="29"/>
  <c r="BC108" i="29"/>
  <c r="BA108" i="29"/>
  <c r="BB108" i="29" s="1"/>
  <c r="AZ108" i="29"/>
  <c r="AX108" i="29"/>
  <c r="AW108" i="29"/>
  <c r="AV108" i="29"/>
  <c r="BD107" i="29"/>
  <c r="BC107" i="29"/>
  <c r="BA107" i="29"/>
  <c r="AZ107" i="29"/>
  <c r="AX107" i="29"/>
  <c r="AW107" i="29"/>
  <c r="AV107" i="29"/>
  <c r="BD106" i="29"/>
  <c r="BC106" i="29"/>
  <c r="BA106" i="29"/>
  <c r="AZ106" i="29"/>
  <c r="AX106" i="29"/>
  <c r="AW106" i="29"/>
  <c r="AV106" i="29"/>
  <c r="BD105" i="29"/>
  <c r="BC105" i="29"/>
  <c r="BA105" i="29"/>
  <c r="AZ105" i="29"/>
  <c r="AX105" i="29"/>
  <c r="AW105" i="29"/>
  <c r="AV105" i="29"/>
  <c r="BD104" i="29"/>
  <c r="BC104" i="29"/>
  <c r="BA104" i="29"/>
  <c r="BB104" i="29" s="1"/>
  <c r="AZ104" i="29"/>
  <c r="AX104" i="29"/>
  <c r="AW104" i="29"/>
  <c r="AV104" i="29"/>
  <c r="BD103" i="29"/>
  <c r="BC103" i="29"/>
  <c r="BA103" i="29"/>
  <c r="AZ103" i="29"/>
  <c r="BB103" i="29" s="1"/>
  <c r="AX103" i="29"/>
  <c r="AW103" i="29"/>
  <c r="AV103" i="29"/>
  <c r="BD102" i="29"/>
  <c r="BC102" i="29"/>
  <c r="BA102" i="29"/>
  <c r="AZ102" i="29"/>
  <c r="AX102" i="29"/>
  <c r="AW102" i="29"/>
  <c r="AV102" i="29"/>
  <c r="BD101" i="29"/>
  <c r="BC101" i="29"/>
  <c r="BA101" i="29"/>
  <c r="AZ101" i="29"/>
  <c r="AX101" i="29"/>
  <c r="AW101" i="29"/>
  <c r="AV101" i="29"/>
  <c r="BD100" i="29"/>
  <c r="BC100" i="29"/>
  <c r="BA100" i="29"/>
  <c r="BB100" i="29" s="1"/>
  <c r="AZ100" i="29"/>
  <c r="AX100" i="29"/>
  <c r="AY100" i="29" s="1"/>
  <c r="AW100" i="29"/>
  <c r="AV100" i="29"/>
  <c r="BD99" i="29"/>
  <c r="BC99" i="29"/>
  <c r="BA99" i="29"/>
  <c r="AZ99" i="29"/>
  <c r="AX99" i="29"/>
  <c r="AW99" i="29"/>
  <c r="AV99" i="29"/>
  <c r="BD98" i="29"/>
  <c r="BC98" i="29"/>
  <c r="BA98" i="29"/>
  <c r="AZ98" i="29"/>
  <c r="AX98" i="29"/>
  <c r="AW98" i="29"/>
  <c r="AV98" i="29"/>
  <c r="BD97" i="29"/>
  <c r="BC97" i="29"/>
  <c r="BA97" i="29"/>
  <c r="AZ97" i="29"/>
  <c r="AX97" i="29"/>
  <c r="AW97" i="29"/>
  <c r="AV97" i="29"/>
  <c r="BD96" i="29"/>
  <c r="BC96" i="29"/>
  <c r="BA96" i="29"/>
  <c r="AZ96" i="29"/>
  <c r="AX96" i="29"/>
  <c r="AW96" i="29"/>
  <c r="AV96" i="29"/>
  <c r="BD95" i="29"/>
  <c r="BC95" i="29"/>
  <c r="BA95" i="29"/>
  <c r="AZ95" i="29"/>
  <c r="AX95" i="29"/>
  <c r="AW95" i="29"/>
  <c r="AV95" i="29"/>
  <c r="BD94" i="29"/>
  <c r="BC94" i="29"/>
  <c r="BA94" i="29"/>
  <c r="AZ94" i="29"/>
  <c r="AX94" i="29"/>
  <c r="AW94" i="29"/>
  <c r="AV94" i="29"/>
  <c r="BD93" i="29"/>
  <c r="BC93" i="29"/>
  <c r="BA93" i="29"/>
  <c r="AZ93" i="29"/>
  <c r="AX93" i="29"/>
  <c r="AW93" i="29"/>
  <c r="AV93" i="29"/>
  <c r="BD92" i="29"/>
  <c r="BC92" i="29"/>
  <c r="BA92" i="29"/>
  <c r="AZ92" i="29"/>
  <c r="AX92" i="29"/>
  <c r="AW92" i="29"/>
  <c r="AV92" i="29"/>
  <c r="BD91" i="29"/>
  <c r="BC91" i="29"/>
  <c r="BA91" i="29"/>
  <c r="AZ91" i="29"/>
  <c r="AX91" i="29"/>
  <c r="AW91" i="29"/>
  <c r="AV91" i="29"/>
  <c r="BD90" i="29"/>
  <c r="BC90" i="29"/>
  <c r="BA90" i="29"/>
  <c r="AZ90" i="29"/>
  <c r="AX90" i="29"/>
  <c r="AW90" i="29"/>
  <c r="AV90" i="29"/>
  <c r="BD89" i="29"/>
  <c r="BC89" i="29"/>
  <c r="BA89" i="29"/>
  <c r="AZ89" i="29"/>
  <c r="AX89" i="29"/>
  <c r="AW89" i="29"/>
  <c r="AV89" i="29"/>
  <c r="BD88" i="29"/>
  <c r="BC88" i="29"/>
  <c r="BA88" i="29"/>
  <c r="AZ88" i="29"/>
  <c r="AX88" i="29"/>
  <c r="AW88" i="29"/>
  <c r="AV88" i="29"/>
  <c r="BD87" i="29"/>
  <c r="BC87" i="29"/>
  <c r="BA87" i="29"/>
  <c r="AZ87" i="29"/>
  <c r="AX87" i="29"/>
  <c r="AW87" i="29"/>
  <c r="AV87" i="29"/>
  <c r="AY87" i="29" s="1"/>
  <c r="BD86" i="29"/>
  <c r="BC86" i="29"/>
  <c r="BA86" i="29"/>
  <c r="AZ86" i="29"/>
  <c r="AX86" i="29"/>
  <c r="AW86" i="29"/>
  <c r="AV86" i="29"/>
  <c r="BD85" i="29"/>
  <c r="BC85" i="29"/>
  <c r="BA85" i="29"/>
  <c r="AZ85" i="29"/>
  <c r="AY85" i="29"/>
  <c r="AX85" i="29"/>
  <c r="AW85" i="29"/>
  <c r="AV85" i="29"/>
  <c r="BD84" i="29"/>
  <c r="BC84" i="29"/>
  <c r="BA84" i="29"/>
  <c r="AZ84" i="29"/>
  <c r="AY84" i="29"/>
  <c r="AX84" i="29"/>
  <c r="AW84" i="29"/>
  <c r="AV84" i="29"/>
  <c r="BD83" i="29"/>
  <c r="BC83" i="29"/>
  <c r="BA83" i="29"/>
  <c r="AZ83" i="29"/>
  <c r="AX83" i="29"/>
  <c r="AW83" i="29"/>
  <c r="AV83" i="29"/>
  <c r="BD82" i="29"/>
  <c r="BC82" i="29"/>
  <c r="BA82" i="29"/>
  <c r="AZ82" i="29"/>
  <c r="AX82" i="29"/>
  <c r="AW82" i="29"/>
  <c r="AV82" i="29"/>
  <c r="BD81" i="29"/>
  <c r="BC81" i="29"/>
  <c r="BA81" i="29"/>
  <c r="AZ81" i="29"/>
  <c r="AX81" i="29"/>
  <c r="AW81" i="29"/>
  <c r="AV81" i="29"/>
  <c r="AY81" i="29" s="1"/>
  <c r="BD80" i="29"/>
  <c r="BC80" i="29"/>
  <c r="BA80" i="29"/>
  <c r="AZ80" i="29"/>
  <c r="BB80" i="29" s="1"/>
  <c r="AX80" i="29"/>
  <c r="AW80" i="29"/>
  <c r="AV80" i="29"/>
  <c r="BD79" i="29"/>
  <c r="BC79" i="29"/>
  <c r="BA79" i="29"/>
  <c r="AZ79" i="29"/>
  <c r="AX79" i="29"/>
  <c r="AW79" i="29"/>
  <c r="AV79" i="29"/>
  <c r="BD78" i="29"/>
  <c r="BC78" i="29"/>
  <c r="BA78" i="29"/>
  <c r="AZ78" i="29"/>
  <c r="AX78" i="29"/>
  <c r="AW78" i="29"/>
  <c r="AV78" i="29"/>
  <c r="BD77" i="29"/>
  <c r="BC77" i="29"/>
  <c r="BB77" i="29"/>
  <c r="BA77" i="29"/>
  <c r="AZ77" i="29"/>
  <c r="AX77" i="29"/>
  <c r="AW77" i="29"/>
  <c r="AV77" i="29"/>
  <c r="BD76" i="29"/>
  <c r="BC76" i="29"/>
  <c r="BB76" i="29"/>
  <c r="BA76" i="29"/>
  <c r="AZ76" i="29"/>
  <c r="AX76" i="29"/>
  <c r="AW76" i="29"/>
  <c r="AV76" i="29"/>
  <c r="BD75" i="29"/>
  <c r="BC75" i="29"/>
  <c r="BA75" i="29"/>
  <c r="AZ75" i="29"/>
  <c r="AX75" i="29"/>
  <c r="AW75" i="29"/>
  <c r="AV75" i="29"/>
  <c r="BD74" i="29"/>
  <c r="BC74" i="29"/>
  <c r="BA74" i="29"/>
  <c r="AZ74" i="29"/>
  <c r="AX74" i="29"/>
  <c r="AW74" i="29"/>
  <c r="AV74" i="29"/>
  <c r="BD73" i="29"/>
  <c r="BC73" i="29"/>
  <c r="BA73" i="29"/>
  <c r="AZ73" i="29"/>
  <c r="AX73" i="29"/>
  <c r="AW73" i="29"/>
  <c r="AV73" i="29"/>
  <c r="BD72" i="29"/>
  <c r="BC72" i="29"/>
  <c r="BA72" i="29"/>
  <c r="AZ72" i="29"/>
  <c r="AX72" i="29"/>
  <c r="AW72" i="29"/>
  <c r="AV72" i="29"/>
  <c r="BD71" i="29"/>
  <c r="BC71" i="29"/>
  <c r="BA71" i="29"/>
  <c r="AZ71" i="29"/>
  <c r="AX71" i="29"/>
  <c r="AW71" i="29"/>
  <c r="AV71" i="29"/>
  <c r="AY71" i="29" s="1"/>
  <c r="BD70" i="29"/>
  <c r="BC70" i="29"/>
  <c r="BA70" i="29"/>
  <c r="AZ70" i="29"/>
  <c r="AX70" i="29"/>
  <c r="AW70" i="29"/>
  <c r="AV70" i="29"/>
  <c r="BD69" i="29"/>
  <c r="BC69" i="29"/>
  <c r="BA69" i="29"/>
  <c r="AZ69" i="29"/>
  <c r="AX69" i="29"/>
  <c r="AY69" i="29" s="1"/>
  <c r="AW69" i="29"/>
  <c r="AV69" i="29"/>
  <c r="BD68" i="29"/>
  <c r="BC68" i="29"/>
  <c r="BA68" i="29"/>
  <c r="AZ68" i="29"/>
  <c r="AX68" i="29"/>
  <c r="AW68" i="29"/>
  <c r="AV68" i="29"/>
  <c r="BD67" i="29"/>
  <c r="BC67" i="29"/>
  <c r="BA67" i="29"/>
  <c r="AZ67" i="29"/>
  <c r="AX67" i="29"/>
  <c r="AW67" i="29"/>
  <c r="AV67" i="29"/>
  <c r="BD66" i="29"/>
  <c r="BC66" i="29"/>
  <c r="BA66" i="29"/>
  <c r="AZ66" i="29"/>
  <c r="AX66" i="29"/>
  <c r="AW66" i="29"/>
  <c r="AV66" i="29"/>
  <c r="BD65" i="29"/>
  <c r="BC65" i="29"/>
  <c r="BA65" i="29"/>
  <c r="AZ65" i="29"/>
  <c r="BB65" i="29" s="1"/>
  <c r="AX65" i="29"/>
  <c r="AW65" i="29"/>
  <c r="AV65" i="29"/>
  <c r="BD64" i="29"/>
  <c r="BC64" i="29"/>
  <c r="BA64" i="29"/>
  <c r="BB64" i="29" s="1"/>
  <c r="AZ64" i="29"/>
  <c r="AX64" i="29"/>
  <c r="AW64" i="29"/>
  <c r="AV64" i="29"/>
  <c r="BD63" i="29"/>
  <c r="BC63" i="29"/>
  <c r="BA63" i="29"/>
  <c r="AZ63" i="29"/>
  <c r="AX63" i="29"/>
  <c r="AW63" i="29"/>
  <c r="AV63" i="29"/>
  <c r="BD62" i="29"/>
  <c r="BC62" i="29"/>
  <c r="BA62" i="29"/>
  <c r="AZ62" i="29"/>
  <c r="AX62" i="29"/>
  <c r="AW62" i="29"/>
  <c r="AV62" i="29"/>
  <c r="BD61" i="29"/>
  <c r="BC61" i="29"/>
  <c r="BA61" i="29"/>
  <c r="AZ61" i="29"/>
  <c r="AX61" i="29"/>
  <c r="AW61" i="29"/>
  <c r="AV61" i="29"/>
  <c r="BD60" i="29"/>
  <c r="BC60" i="29"/>
  <c r="BA60" i="29"/>
  <c r="AZ60" i="29"/>
  <c r="AX60" i="29"/>
  <c r="AW60" i="29"/>
  <c r="AV60" i="29"/>
  <c r="BD59" i="29"/>
  <c r="BC59" i="29"/>
  <c r="BA59" i="29"/>
  <c r="AZ59" i="29"/>
  <c r="AX59" i="29"/>
  <c r="AW59" i="29"/>
  <c r="AV59" i="29"/>
  <c r="BD58" i="29"/>
  <c r="BC58" i="29"/>
  <c r="BA58" i="29"/>
  <c r="AZ58" i="29"/>
  <c r="AX58" i="29"/>
  <c r="AW58" i="29"/>
  <c r="AV58" i="29"/>
  <c r="BD57" i="29"/>
  <c r="BC57" i="29"/>
  <c r="BA57" i="29"/>
  <c r="AZ57" i="29"/>
  <c r="BB57" i="29" s="1"/>
  <c r="AX57" i="29"/>
  <c r="AW57" i="29"/>
  <c r="AV57" i="29"/>
  <c r="BD56" i="29"/>
  <c r="BC56" i="29"/>
  <c r="BA56" i="29"/>
  <c r="BB56" i="29" s="1"/>
  <c r="AZ56" i="29"/>
  <c r="AX56" i="29"/>
  <c r="AW56" i="29"/>
  <c r="AV56" i="29"/>
  <c r="BD55" i="29"/>
  <c r="BC55" i="29"/>
  <c r="BA55" i="29"/>
  <c r="AZ55" i="29"/>
  <c r="AX55" i="29"/>
  <c r="AW55" i="29"/>
  <c r="AV55" i="29"/>
  <c r="BD54" i="29"/>
  <c r="BC54" i="29"/>
  <c r="BA54" i="29"/>
  <c r="AZ54" i="29"/>
  <c r="AX54" i="29"/>
  <c r="AW54" i="29"/>
  <c r="AV54" i="29"/>
  <c r="BD53" i="29"/>
  <c r="BC53" i="29"/>
  <c r="BA53" i="29"/>
  <c r="AZ53" i="29"/>
  <c r="BB53" i="29" s="1"/>
  <c r="AX53" i="29"/>
  <c r="AW53" i="29"/>
  <c r="AV53" i="29"/>
  <c r="BD52" i="29"/>
  <c r="BC52" i="29"/>
  <c r="BA52" i="29"/>
  <c r="AZ52" i="29"/>
  <c r="AX52" i="29"/>
  <c r="AY52" i="29" s="1"/>
  <c r="AW52" i="29"/>
  <c r="AV52" i="29"/>
  <c r="BD51" i="29"/>
  <c r="BC51" i="29"/>
  <c r="BA51" i="29"/>
  <c r="AZ51" i="29"/>
  <c r="AX51" i="29"/>
  <c r="AW51" i="29"/>
  <c r="AV51" i="29"/>
  <c r="BD50" i="29"/>
  <c r="BC50" i="29"/>
  <c r="BA50" i="29"/>
  <c r="AZ50" i="29"/>
  <c r="AX50" i="29"/>
  <c r="AW50" i="29"/>
  <c r="AV50" i="29"/>
  <c r="BD49" i="29"/>
  <c r="BC49" i="29"/>
  <c r="BA49" i="29"/>
  <c r="AZ49" i="29"/>
  <c r="AX49" i="29"/>
  <c r="AW49" i="29"/>
  <c r="AV49" i="29"/>
  <c r="BD48" i="29"/>
  <c r="BC48" i="29"/>
  <c r="BA48" i="29"/>
  <c r="AZ48" i="29"/>
  <c r="AX48" i="29"/>
  <c r="AW48" i="29"/>
  <c r="AV48" i="29"/>
  <c r="BD47" i="29"/>
  <c r="BC47" i="29"/>
  <c r="BA47" i="29"/>
  <c r="BB47" i="29" s="1"/>
  <c r="AZ47" i="29"/>
  <c r="AX47" i="29"/>
  <c r="AW47" i="29"/>
  <c r="AV47" i="29"/>
  <c r="BD46" i="29"/>
  <c r="BC46" i="29"/>
  <c r="BA46" i="29"/>
  <c r="AZ46" i="29"/>
  <c r="AX46" i="29"/>
  <c r="AW46" i="29"/>
  <c r="AV46" i="29"/>
  <c r="BD45" i="29"/>
  <c r="BC45" i="29"/>
  <c r="BA45" i="29"/>
  <c r="AZ45" i="29"/>
  <c r="AX45" i="29"/>
  <c r="AW45" i="29"/>
  <c r="AV45" i="29"/>
  <c r="BD44" i="29"/>
  <c r="BC44" i="29"/>
  <c r="BA44" i="29"/>
  <c r="AZ44" i="29"/>
  <c r="AX44" i="29"/>
  <c r="AW44" i="29"/>
  <c r="AV44" i="29"/>
  <c r="BD43" i="29"/>
  <c r="BC43" i="29"/>
  <c r="BA43" i="29"/>
  <c r="AZ43" i="29"/>
  <c r="AX43" i="29"/>
  <c r="AW43" i="29"/>
  <c r="AV43" i="29"/>
  <c r="BD42" i="29"/>
  <c r="BC42" i="29"/>
  <c r="BA42" i="29"/>
  <c r="AZ42" i="29"/>
  <c r="AX42" i="29"/>
  <c r="AW42" i="29"/>
  <c r="AV42" i="29"/>
  <c r="BD41" i="29"/>
  <c r="BC41" i="29"/>
  <c r="BA41" i="29"/>
  <c r="AZ41" i="29"/>
  <c r="AX41" i="29"/>
  <c r="AW41" i="29"/>
  <c r="AV41" i="29"/>
  <c r="BD40" i="29"/>
  <c r="BC40" i="29"/>
  <c r="BA40" i="29"/>
  <c r="AZ40" i="29"/>
  <c r="AX40" i="29"/>
  <c r="AW40" i="29"/>
  <c r="AV40" i="29"/>
  <c r="BD39" i="29"/>
  <c r="BC39" i="29"/>
  <c r="BA39" i="29"/>
  <c r="AZ39" i="29"/>
  <c r="AX39" i="29"/>
  <c r="AW39" i="29"/>
  <c r="AV39" i="29"/>
  <c r="BD38" i="29"/>
  <c r="BC38" i="29"/>
  <c r="BA38" i="29"/>
  <c r="AZ38" i="29"/>
  <c r="AX38" i="29"/>
  <c r="AW38" i="29"/>
  <c r="AV38" i="29"/>
  <c r="BD37" i="29"/>
  <c r="BC37" i="29"/>
  <c r="BA37" i="29"/>
  <c r="AZ37" i="29"/>
  <c r="AX37" i="29"/>
  <c r="AW37" i="29"/>
  <c r="AV37" i="29"/>
  <c r="BD36" i="29"/>
  <c r="BC36" i="29"/>
  <c r="BA36" i="29"/>
  <c r="AZ36" i="29"/>
  <c r="AX36" i="29"/>
  <c r="AW36" i="29"/>
  <c r="AV36" i="29"/>
  <c r="BD35" i="29"/>
  <c r="BC35" i="29"/>
  <c r="BA35" i="29"/>
  <c r="AZ35" i="29"/>
  <c r="AX35" i="29"/>
  <c r="AW35" i="29"/>
  <c r="AV35" i="29"/>
  <c r="BD34" i="29"/>
  <c r="BC34" i="29"/>
  <c r="BA34" i="29"/>
  <c r="AZ34" i="29"/>
  <c r="AX34" i="29"/>
  <c r="AW34" i="29"/>
  <c r="AV34" i="29"/>
  <c r="BD33" i="29"/>
  <c r="BC33" i="29"/>
  <c r="BA33" i="29"/>
  <c r="AZ33" i="29"/>
  <c r="AX33" i="29"/>
  <c r="AW33" i="29"/>
  <c r="AV33" i="29"/>
  <c r="BD32" i="29"/>
  <c r="BC32" i="29"/>
  <c r="BA32" i="29"/>
  <c r="AZ32" i="29"/>
  <c r="AX32" i="29"/>
  <c r="AW32" i="29"/>
  <c r="AV32" i="29"/>
  <c r="BD31" i="29"/>
  <c r="BC31" i="29"/>
  <c r="BA31" i="29"/>
  <c r="BB31" i="29" s="1"/>
  <c r="AZ31" i="29"/>
  <c r="AX31" i="29"/>
  <c r="AW31" i="29"/>
  <c r="AV31" i="29"/>
  <c r="BD30" i="29"/>
  <c r="BC30" i="29"/>
  <c r="BA30" i="29"/>
  <c r="AZ30" i="29"/>
  <c r="AX30" i="29"/>
  <c r="AW30" i="29"/>
  <c r="AV30" i="29"/>
  <c r="BD29" i="29"/>
  <c r="BC29" i="29"/>
  <c r="BA29" i="29"/>
  <c r="AZ29" i="29"/>
  <c r="AX29" i="29"/>
  <c r="AW29" i="29"/>
  <c r="AV29" i="29"/>
  <c r="BD28" i="29"/>
  <c r="BC28" i="29"/>
  <c r="BA28" i="29"/>
  <c r="AZ28" i="29"/>
  <c r="AX28" i="29"/>
  <c r="AW28" i="29"/>
  <c r="AV28" i="29"/>
  <c r="BD27" i="29"/>
  <c r="BC27" i="29"/>
  <c r="BA27" i="29"/>
  <c r="BB27" i="29" s="1"/>
  <c r="AZ27" i="29"/>
  <c r="AX27" i="29"/>
  <c r="AW27" i="29"/>
  <c r="AV27" i="29"/>
  <c r="BD26" i="29"/>
  <c r="BC26" i="29"/>
  <c r="BA26" i="29"/>
  <c r="AZ26" i="29"/>
  <c r="AX26" i="29"/>
  <c r="AW26" i="29"/>
  <c r="AV26" i="29"/>
  <c r="BD25" i="29"/>
  <c r="BC25" i="29"/>
  <c r="BA25" i="29"/>
  <c r="AZ25" i="29"/>
  <c r="AX25" i="29"/>
  <c r="AY25" i="29" s="1"/>
  <c r="AW25" i="29"/>
  <c r="AV25" i="29"/>
  <c r="BD24" i="29"/>
  <c r="BC24" i="29"/>
  <c r="BA24" i="29"/>
  <c r="AZ24" i="29"/>
  <c r="AX24" i="29"/>
  <c r="AW24" i="29"/>
  <c r="AV24" i="29"/>
  <c r="BD23" i="29"/>
  <c r="BC23" i="29"/>
  <c r="BA23" i="29"/>
  <c r="BB23" i="29" s="1"/>
  <c r="AZ23" i="29"/>
  <c r="AX23" i="29"/>
  <c r="AY23" i="29" s="1"/>
  <c r="AW23" i="29"/>
  <c r="AV23" i="29"/>
  <c r="BD22" i="29"/>
  <c r="BC22" i="29"/>
  <c r="BA22" i="29"/>
  <c r="AZ22" i="29"/>
  <c r="AX22" i="29"/>
  <c r="AW22" i="29"/>
  <c r="AV22" i="29"/>
  <c r="BD21" i="29"/>
  <c r="BC21" i="29"/>
  <c r="BA21" i="29"/>
  <c r="AZ21" i="29"/>
  <c r="AX21" i="29"/>
  <c r="AW21" i="29"/>
  <c r="AV21" i="29"/>
  <c r="BD20" i="29"/>
  <c r="BC20" i="29"/>
  <c r="BA20" i="29"/>
  <c r="AZ20" i="29"/>
  <c r="BB20" i="29" s="1"/>
  <c r="AX20" i="29"/>
  <c r="AY20" i="29" s="1"/>
  <c r="AW20" i="29"/>
  <c r="AV20" i="29"/>
  <c r="BD19" i="29"/>
  <c r="BC19" i="29"/>
  <c r="BA19" i="29"/>
  <c r="AZ19" i="29"/>
  <c r="BB19" i="29" s="1"/>
  <c r="AX19" i="29"/>
  <c r="AY19" i="29" s="1"/>
  <c r="AW19" i="29"/>
  <c r="AV19" i="29"/>
  <c r="BD18" i="29"/>
  <c r="BC18" i="29"/>
  <c r="BA18" i="29"/>
  <c r="AZ18" i="29"/>
  <c r="AX18" i="29"/>
  <c r="AW18" i="29"/>
  <c r="AV18" i="29"/>
  <c r="BD17" i="29"/>
  <c r="BC17" i="29"/>
  <c r="BA17" i="29"/>
  <c r="AZ17" i="29"/>
  <c r="AX17" i="29"/>
  <c r="AW17" i="29"/>
  <c r="AV17" i="29"/>
  <c r="BD16" i="29"/>
  <c r="BC16" i="29"/>
  <c r="BA16" i="29"/>
  <c r="AZ16" i="29"/>
  <c r="AX16" i="29"/>
  <c r="AW16" i="29"/>
  <c r="AV16" i="29"/>
  <c r="BD15" i="29"/>
  <c r="BC15" i="29"/>
  <c r="BA15" i="29"/>
  <c r="AZ15" i="29"/>
  <c r="AX15" i="29"/>
  <c r="AY15" i="29" s="1"/>
  <c r="AW15" i="29"/>
  <c r="AV15" i="29"/>
  <c r="BD14" i="29"/>
  <c r="BC14" i="29"/>
  <c r="BA14" i="29"/>
  <c r="BB14" i="29" s="1"/>
  <c r="AZ14" i="29"/>
  <c r="AX14" i="29"/>
  <c r="AW14" i="29"/>
  <c r="AV14" i="29"/>
  <c r="BD13" i="29"/>
  <c r="BC13" i="29"/>
  <c r="BA13" i="29"/>
  <c r="AZ13" i="29"/>
  <c r="AX13" i="29"/>
  <c r="AW13" i="29"/>
  <c r="AV13" i="29"/>
  <c r="BD12" i="29"/>
  <c r="BC12" i="29"/>
  <c r="BA12" i="29"/>
  <c r="AZ12" i="29"/>
  <c r="AX12" i="29"/>
  <c r="AW12" i="29"/>
  <c r="AV12" i="29"/>
  <c r="BD11" i="29"/>
  <c r="BC11" i="29"/>
  <c r="BA11" i="29"/>
  <c r="AZ11" i="29"/>
  <c r="AX11" i="29"/>
  <c r="AY11" i="29" s="1"/>
  <c r="AW11" i="29"/>
  <c r="AV11" i="29"/>
  <c r="BD10" i="29"/>
  <c r="BC10" i="29"/>
  <c r="BA10" i="29"/>
  <c r="AZ10" i="29"/>
  <c r="AX10" i="29"/>
  <c r="AW10" i="29"/>
  <c r="AV10" i="29"/>
  <c r="BD9" i="29"/>
  <c r="BC9" i="29"/>
  <c r="BA9" i="29"/>
  <c r="AZ9" i="29"/>
  <c r="AX9" i="29"/>
  <c r="AW9" i="29"/>
  <c r="AV9" i="29"/>
  <c r="BD8" i="29"/>
  <c r="BC8" i="29"/>
  <c r="BA8" i="29"/>
  <c r="AZ8" i="29"/>
  <c r="AX8" i="29"/>
  <c r="AW8" i="29"/>
  <c r="AV8" i="29"/>
  <c r="BD7" i="29"/>
  <c r="BC7" i="29"/>
  <c r="BA7" i="29"/>
  <c r="AZ7" i="29"/>
  <c r="AX7" i="29"/>
  <c r="AY7" i="29" s="1"/>
  <c r="AW7" i="29"/>
  <c r="AV7" i="29"/>
  <c r="BD6" i="29"/>
  <c r="BC6" i="29"/>
  <c r="BA6" i="29"/>
  <c r="AZ6" i="29"/>
  <c r="AX6" i="29"/>
  <c r="AW6" i="29"/>
  <c r="AV6" i="29"/>
  <c r="BD5" i="29"/>
  <c r="BC5" i="29"/>
  <c r="BA5" i="29"/>
  <c r="AZ5" i="29"/>
  <c r="AX5" i="29"/>
  <c r="AW5" i="29"/>
  <c r="AV5" i="29"/>
  <c r="BD4" i="29"/>
  <c r="BC4" i="29"/>
  <c r="BA4" i="29"/>
  <c r="AZ4" i="29"/>
  <c r="AX4" i="29"/>
  <c r="AY4" i="29" s="1"/>
  <c r="AW4" i="29"/>
  <c r="AV4" i="29"/>
  <c r="BD3" i="29"/>
  <c r="BC3" i="29"/>
  <c r="BA3" i="29"/>
  <c r="AZ3" i="29"/>
  <c r="AX3" i="29"/>
  <c r="AY3" i="29" s="1"/>
  <c r="AW3" i="29"/>
  <c r="AV3" i="29"/>
  <c r="BD2" i="29"/>
  <c r="BC2" i="29"/>
  <c r="BA2" i="29"/>
  <c r="AZ2" i="29"/>
  <c r="AX2" i="29"/>
  <c r="AW2" i="29"/>
  <c r="AV2" i="29"/>
  <c r="AY5" i="4"/>
  <c r="AY6" i="4"/>
  <c r="AY7" i="4"/>
  <c r="AY8" i="4"/>
  <c r="AY9" i="4"/>
  <c r="AY10" i="4"/>
  <c r="AY11" i="4"/>
  <c r="AY12" i="4"/>
  <c r="AY13" i="4"/>
  <c r="AY14" i="4"/>
  <c r="AY15" i="4"/>
  <c r="AY16" i="4"/>
  <c r="AY17" i="4"/>
  <c r="AY18" i="4"/>
  <c r="AY19" i="4"/>
  <c r="AY20" i="4"/>
  <c r="AY21" i="4"/>
  <c r="AY22" i="4"/>
  <c r="AY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4" i="4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1" i="7"/>
  <c r="D10" i="66"/>
  <c r="D3" i="66"/>
  <c r="A15" i="28"/>
  <c r="A21" i="45"/>
  <c r="A3" i="45"/>
  <c r="A1" i="25"/>
  <c r="A33" i="45"/>
  <c r="D1" i="7"/>
  <c r="A7" i="28"/>
  <c r="A3" i="25"/>
  <c r="A15" i="25"/>
  <c r="A5" i="45"/>
  <c r="A11" i="25"/>
  <c r="A11" i="28"/>
  <c r="D8" i="7"/>
  <c r="A31" i="45"/>
  <c r="A5" i="25"/>
  <c r="A1" i="28"/>
  <c r="A13" i="45"/>
  <c r="A9" i="28"/>
  <c r="A13" i="28"/>
  <c r="A25" i="45"/>
  <c r="A9" i="25"/>
  <c r="A7" i="25"/>
  <c r="A29" i="45"/>
  <c r="A35" i="45"/>
  <c r="A37" i="45"/>
  <c r="A27" i="45"/>
  <c r="A1" i="45"/>
  <c r="A5" i="28"/>
  <c r="A15" i="45"/>
  <c r="A17" i="45"/>
  <c r="A11" i="45"/>
  <c r="A3" i="28"/>
  <c r="A13" i="25"/>
  <c r="A9" i="45"/>
  <c r="A7" i="45"/>
  <c r="A23" i="45"/>
  <c r="AU47" i="60" l="1"/>
  <c r="AU31" i="60"/>
  <c r="AU15" i="60"/>
  <c r="AU58" i="60"/>
  <c r="AU42" i="60"/>
  <c r="AU26" i="60"/>
  <c r="AU10" i="60"/>
  <c r="BA26" i="60"/>
  <c r="BA37" i="60"/>
  <c r="BD33" i="60"/>
  <c r="BA33" i="60"/>
  <c r="BA15" i="60"/>
  <c r="BA31" i="60"/>
  <c r="BD23" i="60"/>
  <c r="BA35" i="60"/>
  <c r="BD52" i="60"/>
  <c r="BA40" i="60"/>
  <c r="BA51" i="60"/>
  <c r="BD42" i="60"/>
  <c r="BD20" i="60"/>
  <c r="AV3" i="60"/>
  <c r="AV4" i="60" s="1"/>
  <c r="BF60" i="60"/>
  <c r="AT60" i="60"/>
  <c r="BD17" i="60"/>
  <c r="BD21" i="60"/>
  <c r="BA27" i="60"/>
  <c r="BA21" i="60"/>
  <c r="BA52" i="60"/>
  <c r="BD55" i="60"/>
  <c r="BA55" i="60"/>
  <c r="BA54" i="60"/>
  <c r="BA42" i="60"/>
  <c r="BD58" i="60"/>
  <c r="BA58" i="60"/>
  <c r="BD19" i="60"/>
  <c r="BD26" i="60"/>
  <c r="BD30" i="60"/>
  <c r="BA11" i="60"/>
  <c r="BD4" i="60"/>
  <c r="BD10" i="60"/>
  <c r="BD6" i="60"/>
  <c r="BD59" i="60"/>
  <c r="BD56" i="60"/>
  <c r="BA44" i="60"/>
  <c r="BA14" i="60"/>
  <c r="BA2" i="60"/>
  <c r="BD32" i="60"/>
  <c r="BD3" i="60"/>
  <c r="BD27" i="60"/>
  <c r="BD53" i="60"/>
  <c r="BA47" i="60"/>
  <c r="BD39" i="60"/>
  <c r="BD22" i="60"/>
  <c r="BA38" i="60"/>
  <c r="BA19" i="60"/>
  <c r="BA28" i="60"/>
  <c r="BA32" i="60"/>
  <c r="BA23" i="60"/>
  <c r="BD24" i="60"/>
  <c r="BA12" i="60"/>
  <c r="BA10" i="60"/>
  <c r="BA3" i="60"/>
  <c r="BD36" i="60"/>
  <c r="BA53" i="60"/>
  <c r="BA49" i="60"/>
  <c r="BD46" i="60"/>
  <c r="BA39" i="60"/>
  <c r="BA48" i="60"/>
  <c r="BD44" i="60"/>
  <c r="BA22" i="60"/>
  <c r="BD37" i="60"/>
  <c r="BA20" i="60"/>
  <c r="BD14" i="60"/>
  <c r="BD11" i="60"/>
  <c r="BA29" i="60"/>
  <c r="BD41" i="60"/>
  <c r="BA9" i="60"/>
  <c r="BD16" i="60"/>
  <c r="BA16" i="60"/>
  <c r="BA5" i="60"/>
  <c r="BA6" i="60"/>
  <c r="BA7" i="60"/>
  <c r="BD50" i="60"/>
  <c r="BA36" i="60"/>
  <c r="BA46" i="60"/>
  <c r="BD51" i="60"/>
  <c r="BD48" i="60"/>
  <c r="BD38" i="60"/>
  <c r="BA57" i="60"/>
  <c r="BA17" i="60"/>
  <c r="BD28" i="60"/>
  <c r="BA34" i="60"/>
  <c r="BA18" i="60"/>
  <c r="BD15" i="60"/>
  <c r="BA25" i="60"/>
  <c r="BA30" i="60"/>
  <c r="BD12" i="60"/>
  <c r="BA13" i="60"/>
  <c r="BA4" i="60"/>
  <c r="BD9" i="60"/>
  <c r="BD8" i="60"/>
  <c r="BA50" i="60"/>
  <c r="BA59" i="60"/>
  <c r="BD40" i="60"/>
  <c r="BD47" i="60"/>
  <c r="BD29" i="60"/>
  <c r="BD7" i="60"/>
  <c r="BD54" i="60"/>
  <c r="BD49" i="60"/>
  <c r="BD57" i="60"/>
  <c r="BD43" i="60"/>
  <c r="BD34" i="60"/>
  <c r="BD45" i="60"/>
  <c r="BD25" i="60"/>
  <c r="BD13" i="60"/>
  <c r="BA8" i="60"/>
  <c r="BD2" i="60"/>
  <c r="BA56" i="60"/>
  <c r="BA43" i="60"/>
  <c r="BA45" i="60"/>
  <c r="BD31" i="60"/>
  <c r="BA24" i="60"/>
  <c r="BD35" i="60"/>
  <c r="BA41" i="60"/>
  <c r="BD5" i="60"/>
  <c r="AX616" i="44"/>
  <c r="AX608" i="44"/>
  <c r="AX600" i="44"/>
  <c r="BA593" i="44"/>
  <c r="BA589" i="44"/>
  <c r="BA585" i="44"/>
  <c r="BA581" i="44"/>
  <c r="BA577" i="44"/>
  <c r="BA573" i="44"/>
  <c r="BA569" i="44"/>
  <c r="BA565" i="44"/>
  <c r="BA561" i="44"/>
  <c r="BA557" i="44"/>
  <c r="BA553" i="44"/>
  <c r="BA549" i="44"/>
  <c r="BA617" i="44"/>
  <c r="BA609" i="44"/>
  <c r="BA601" i="44"/>
  <c r="BA318" i="44"/>
  <c r="BA317" i="44"/>
  <c r="BA314" i="44"/>
  <c r="BA313" i="44"/>
  <c r="BA310" i="44"/>
  <c r="BA309" i="44"/>
  <c r="BA306" i="44"/>
  <c r="BA305" i="44"/>
  <c r="BA302" i="44"/>
  <c r="BA301" i="44"/>
  <c r="BA298" i="44"/>
  <c r="BA297" i="44"/>
  <c r="BA294" i="44"/>
  <c r="BA290" i="44"/>
  <c r="BA274" i="44"/>
  <c r="BA258" i="44"/>
  <c r="BA242" i="44"/>
  <c r="BA226" i="44"/>
  <c r="BA210" i="44"/>
  <c r="BA194" i="44"/>
  <c r="BA178" i="44"/>
  <c r="BA126" i="44"/>
  <c r="BA110" i="44"/>
  <c r="BA94" i="44"/>
  <c r="BA78" i="44"/>
  <c r="BA62" i="44"/>
  <c r="BA46" i="44"/>
  <c r="BA30" i="44"/>
  <c r="BA14" i="44"/>
  <c r="AX173" i="44"/>
  <c r="BA118" i="44"/>
  <c r="BA102" i="44"/>
  <c r="BA86" i="44"/>
  <c r="BA70" i="44"/>
  <c r="BA54" i="44"/>
  <c r="BA38" i="44"/>
  <c r="BA22" i="44"/>
  <c r="BA6" i="44"/>
  <c r="AZ341" i="39"/>
  <c r="AW340" i="39"/>
  <c r="AW336" i="39"/>
  <c r="AW332" i="39"/>
  <c r="AW328" i="39"/>
  <c r="AW324" i="39"/>
  <c r="AW320" i="39"/>
  <c r="AW316" i="39"/>
  <c r="AW312" i="39"/>
  <c r="AW308" i="39"/>
  <c r="AW304" i="39"/>
  <c r="AW300" i="39"/>
  <c r="AW296" i="39"/>
  <c r="AW292" i="39"/>
  <c r="AW288" i="39"/>
  <c r="AW284" i="39"/>
  <c r="AW280" i="39"/>
  <c r="AW276" i="39"/>
  <c r="AW272" i="39"/>
  <c r="AW268" i="39"/>
  <c r="AW264" i="39"/>
  <c r="AW260" i="39"/>
  <c r="AW256" i="39"/>
  <c r="AW252" i="39"/>
  <c r="AW248" i="39"/>
  <c r="AW244" i="39"/>
  <c r="AW240" i="39"/>
  <c r="AY341" i="31"/>
  <c r="AY337" i="31"/>
  <c r="AY333" i="31"/>
  <c r="AY329" i="31"/>
  <c r="AY325" i="31"/>
  <c r="AY321" i="31"/>
  <c r="AY317" i="31"/>
  <c r="AY313" i="31"/>
  <c r="AY309" i="31"/>
  <c r="AY305" i="31"/>
  <c r="AY301" i="31"/>
  <c r="AY297" i="31"/>
  <c r="AY293" i="31"/>
  <c r="AY289" i="31"/>
  <c r="AY285" i="31"/>
  <c r="AY281" i="31"/>
  <c r="AY277" i="31"/>
  <c r="AY273" i="31"/>
  <c r="AY269" i="31"/>
  <c r="AY265" i="31"/>
  <c r="AY261" i="31"/>
  <c r="AY257" i="31"/>
  <c r="AY253" i="31"/>
  <c r="AY249" i="31"/>
  <c r="AY245" i="31"/>
  <c r="AY241" i="31"/>
  <c r="AY237" i="31"/>
  <c r="AY233" i="31"/>
  <c r="AY229" i="31"/>
  <c r="AY225" i="31"/>
  <c r="AY221" i="31"/>
  <c r="AY217" i="31"/>
  <c r="AY213" i="31"/>
  <c r="AY209" i="31"/>
  <c r="AY205" i="31"/>
  <c r="AY201" i="31"/>
  <c r="AY197" i="31"/>
  <c r="AY193" i="31"/>
  <c r="AY189" i="31"/>
  <c r="AY185" i="31"/>
  <c r="AY181" i="31"/>
  <c r="AY177" i="31"/>
  <c r="AY173" i="31"/>
  <c r="AY169" i="31"/>
  <c r="AY165" i="31"/>
  <c r="AY161" i="31"/>
  <c r="AY157" i="31"/>
  <c r="AY153" i="31"/>
  <c r="AY149" i="31"/>
  <c r="AY145" i="31"/>
  <c r="AY141" i="31"/>
  <c r="AY137" i="31"/>
  <c r="AY133" i="31"/>
  <c r="AY129" i="31"/>
  <c r="AY125" i="31"/>
  <c r="AY121" i="31"/>
  <c r="AY117" i="31"/>
  <c r="AY113" i="31"/>
  <c r="AY109" i="31"/>
  <c r="AY105" i="31"/>
  <c r="AY101" i="31"/>
  <c r="AY97" i="31"/>
  <c r="AY93" i="31"/>
  <c r="AY89" i="31"/>
  <c r="AY85" i="31"/>
  <c r="AY81" i="31"/>
  <c r="AY77" i="31"/>
  <c r="AY73" i="31"/>
  <c r="AY69" i="31"/>
  <c r="AY65" i="31"/>
  <c r="AY61" i="31"/>
  <c r="AY57" i="31"/>
  <c r="AY53" i="31"/>
  <c r="AY49" i="31"/>
  <c r="AY45" i="31"/>
  <c r="AY41" i="31"/>
  <c r="AY37" i="31"/>
  <c r="AY33" i="31"/>
  <c r="AY29" i="31"/>
  <c r="AY25" i="31"/>
  <c r="AY21" i="31"/>
  <c r="AY17" i="31"/>
  <c r="AY13" i="31"/>
  <c r="AY9" i="31"/>
  <c r="AY5" i="31"/>
  <c r="AY336" i="31"/>
  <c r="AY332" i="31"/>
  <c r="AY320" i="31"/>
  <c r="AY316" i="31"/>
  <c r="AY304" i="31"/>
  <c r="AY300" i="31"/>
  <c r="AY288" i="31"/>
  <c r="AY284" i="31"/>
  <c r="BB573" i="31"/>
  <c r="BB569" i="31"/>
  <c r="BB561" i="31"/>
  <c r="BB557" i="31"/>
  <c r="BB553" i="31"/>
  <c r="BB545" i="31"/>
  <c r="BB541" i="31"/>
  <c r="BB537" i="31"/>
  <c r="BB529" i="31"/>
  <c r="BB525" i="31"/>
  <c r="BB521" i="31"/>
  <c r="BB513" i="31"/>
  <c r="BB509" i="31"/>
  <c r="BB505" i="31"/>
  <c r="BB497" i="31"/>
  <c r="BB493" i="31"/>
  <c r="BB489" i="31"/>
  <c r="BB481" i="31"/>
  <c r="BB477" i="31"/>
  <c r="BB473" i="31"/>
  <c r="BB465" i="31"/>
  <c r="BB461" i="31"/>
  <c r="BB457" i="31"/>
  <c r="BB449" i="31"/>
  <c r="BB445" i="31"/>
  <c r="BB441" i="31"/>
  <c r="BB433" i="31"/>
  <c r="BB429" i="31"/>
  <c r="BB425" i="31"/>
  <c r="BB417" i="31"/>
  <c r="BB413" i="31"/>
  <c r="BB409" i="31"/>
  <c r="BB401" i="31"/>
  <c r="BB397" i="31"/>
  <c r="BB393" i="31"/>
  <c r="BB385" i="31"/>
  <c r="BB381" i="31"/>
  <c r="BB377" i="31"/>
  <c r="BB369" i="31"/>
  <c r="BB365" i="31"/>
  <c r="BB361" i="31"/>
  <c r="BB353" i="31"/>
  <c r="BB349" i="31"/>
  <c r="BB345" i="31"/>
  <c r="BB337" i="31"/>
  <c r="BB333" i="31"/>
  <c r="BB329" i="31"/>
  <c r="BB325" i="31"/>
  <c r="BB321" i="31"/>
  <c r="BB317" i="31"/>
  <c r="BB313" i="31"/>
  <c r="BB309" i="31"/>
  <c r="BB305" i="31"/>
  <c r="BB297" i="31"/>
  <c r="BB293" i="31"/>
  <c r="BB285" i="31"/>
  <c r="BB281" i="31"/>
  <c r="BB273" i="31"/>
  <c r="BB269" i="31"/>
  <c r="BB265" i="31"/>
  <c r="BB261" i="31"/>
  <c r="BB257" i="31"/>
  <c r="BB253" i="31"/>
  <c r="BB249" i="31"/>
  <c r="BB245" i="31"/>
  <c r="BB241" i="31"/>
  <c r="BB233" i="31"/>
  <c r="BB229" i="31"/>
  <c r="BB221" i="31"/>
  <c r="BB217" i="31"/>
  <c r="BB209" i="31"/>
  <c r="BB205" i="31"/>
  <c r="BB201" i="31"/>
  <c r="BB197" i="31"/>
  <c r="BB193" i="31"/>
  <c r="BB189" i="31"/>
  <c r="BB185" i="31"/>
  <c r="BB181" i="31"/>
  <c r="BB177" i="31"/>
  <c r="BB169" i="31"/>
  <c r="BB165" i="31"/>
  <c r="BB157" i="31"/>
  <c r="BB153" i="31"/>
  <c r="BB145" i="31"/>
  <c r="BB141" i="31"/>
  <c r="BB137" i="31"/>
  <c r="BB133" i="31"/>
  <c r="BB129" i="31"/>
  <c r="BB125" i="31"/>
  <c r="BB121" i="31"/>
  <c r="BB117" i="31"/>
  <c r="BB113" i="31"/>
  <c r="BB105" i="31"/>
  <c r="BB101" i="31"/>
  <c r="BB93" i="31"/>
  <c r="BB89" i="31"/>
  <c r="BB81" i="31"/>
  <c r="BB77" i="31"/>
  <c r="BB73" i="31"/>
  <c r="BB69" i="31"/>
  <c r="BB65" i="31"/>
  <c r="BB57" i="31"/>
  <c r="BB53" i="31"/>
  <c r="BB49" i="31"/>
  <c r="BB45" i="31"/>
  <c r="BB41" i="31"/>
  <c r="BB37" i="31"/>
  <c r="BB33" i="31"/>
  <c r="BB25" i="31"/>
  <c r="BB21" i="31"/>
  <c r="BB17" i="31"/>
  <c r="BB13" i="31"/>
  <c r="BB9" i="31"/>
  <c r="BB5" i="31"/>
  <c r="BB576" i="31"/>
  <c r="BB572" i="31"/>
  <c r="BB568" i="31"/>
  <c r="BB564" i="31"/>
  <c r="BB560" i="31"/>
  <c r="BB556" i="31"/>
  <c r="BB552" i="31"/>
  <c r="BB548" i="31"/>
  <c r="BB544" i="31"/>
  <c r="BB540" i="31"/>
  <c r="BB536" i="31"/>
  <c r="BB532" i="31"/>
  <c r="BB528" i="31"/>
  <c r="BB524" i="31"/>
  <c r="BB520" i="31"/>
  <c r="BB516" i="31"/>
  <c r="BB512" i="31"/>
  <c r="BB508" i="31"/>
  <c r="BB504" i="31"/>
  <c r="BB500" i="31"/>
  <c r="BB496" i="31"/>
  <c r="BB492" i="31"/>
  <c r="BB488" i="31"/>
  <c r="BB484" i="31"/>
  <c r="BB480" i="31"/>
  <c r="BB476" i="31"/>
  <c r="BB472" i="31"/>
  <c r="BB468" i="31"/>
  <c r="BB464" i="31"/>
  <c r="BB460" i="31"/>
  <c r="BB456" i="31"/>
  <c r="BB452" i="31"/>
  <c r="BB448" i="31"/>
  <c r="BB444" i="31"/>
  <c r="BB440" i="31"/>
  <c r="BB436" i="31"/>
  <c r="BB432" i="31"/>
  <c r="BB428" i="31"/>
  <c r="BB424" i="31"/>
  <c r="BB420" i="31"/>
  <c r="BB416" i="31"/>
  <c r="BB412" i="31"/>
  <c r="BB408" i="31"/>
  <c r="BB404" i="31"/>
  <c r="BB400" i="31"/>
  <c r="BB396" i="31"/>
  <c r="BB392" i="31"/>
  <c r="BB388" i="31"/>
  <c r="BB384" i="31"/>
  <c r="BB380" i="31"/>
  <c r="BB376" i="31"/>
  <c r="BB372" i="31"/>
  <c r="BB368" i="31"/>
  <c r="BB364" i="31"/>
  <c r="BB360" i="31"/>
  <c r="BB356" i="31"/>
  <c r="BB352" i="31"/>
  <c r="BB348" i="31"/>
  <c r="BB344" i="31"/>
  <c r="BB340" i="31"/>
  <c r="BB336" i="31"/>
  <c r="BB328" i="31"/>
  <c r="BB320" i="31"/>
  <c r="BB312" i="31"/>
  <c r="BB304" i="31"/>
  <c r="BB296" i="31"/>
  <c r="BB288" i="31"/>
  <c r="BB280" i="31"/>
  <c r="BB272" i="31"/>
  <c r="BB264" i="31"/>
  <c r="BB256" i="31"/>
  <c r="BB248" i="31"/>
  <c r="BB244" i="31"/>
  <c r="BB232" i="31"/>
  <c r="BB224" i="31"/>
  <c r="BB216" i="31"/>
  <c r="BB208" i="31"/>
  <c r="BB200" i="31"/>
  <c r="BB192" i="31"/>
  <c r="BB184" i="31"/>
  <c r="BB176" i="31"/>
  <c r="BB168" i="31"/>
  <c r="BB160" i="31"/>
  <c r="BB152" i="31"/>
  <c r="BB144" i="31"/>
  <c r="BB136" i="31"/>
  <c r="BB128" i="31"/>
  <c r="BB120" i="31"/>
  <c r="BB112" i="31"/>
  <c r="BB104" i="31"/>
  <c r="BB96" i="31"/>
  <c r="BB88" i="31"/>
  <c r="BB80" i="31"/>
  <c r="BB72" i="31"/>
  <c r="BB64" i="31"/>
  <c r="BB56" i="31"/>
  <c r="BB48" i="31"/>
  <c r="BB40" i="31"/>
  <c r="BB32" i="31"/>
  <c r="BB24" i="31"/>
  <c r="BB16" i="31"/>
  <c r="BB8" i="31"/>
  <c r="BB332" i="31"/>
  <c r="BB324" i="31"/>
  <c r="BB316" i="31"/>
  <c r="BB308" i="31"/>
  <c r="BB300" i="31"/>
  <c r="BB292" i="31"/>
  <c r="BB284" i="31"/>
  <c r="BB276" i="31"/>
  <c r="BB268" i="31"/>
  <c r="BB260" i="31"/>
  <c r="BB252" i="31"/>
  <c r="BB240" i="31"/>
  <c r="BB236" i="31"/>
  <c r="BB228" i="31"/>
  <c r="BB220" i="31"/>
  <c r="BB212" i="31"/>
  <c r="BB204" i="31"/>
  <c r="BB196" i="31"/>
  <c r="BB188" i="31"/>
  <c r="BB180" i="31"/>
  <c r="BB172" i="31"/>
  <c r="BB164" i="31"/>
  <c r="BB156" i="31"/>
  <c r="BB148" i="31"/>
  <c r="BB140" i="31"/>
  <c r="BB132" i="31"/>
  <c r="BB124" i="31"/>
  <c r="BB116" i="31"/>
  <c r="BB108" i="31"/>
  <c r="BB100" i="31"/>
  <c r="BB92" i="31"/>
  <c r="BB84" i="31"/>
  <c r="BB76" i="31"/>
  <c r="BB68" i="31"/>
  <c r="BB60" i="31"/>
  <c r="BB52" i="31"/>
  <c r="BB44" i="31"/>
  <c r="BB36" i="31"/>
  <c r="BB28" i="31"/>
  <c r="BB20" i="31"/>
  <c r="BB12" i="31"/>
  <c r="BB4" i="31"/>
  <c r="BA6" i="30"/>
  <c r="BA13" i="30"/>
  <c r="BA9" i="30"/>
  <c r="BA5" i="30"/>
  <c r="BA12" i="30"/>
  <c r="BA4" i="30"/>
  <c r="BA14" i="30"/>
  <c r="BA10" i="30"/>
  <c r="BA7" i="30"/>
  <c r="BA11" i="30"/>
  <c r="BA8" i="30"/>
  <c r="BB8" i="29"/>
  <c r="BB12" i="29"/>
  <c r="BB16" i="29"/>
  <c r="BB29" i="29"/>
  <c r="AY39" i="29"/>
  <c r="AY68" i="29"/>
  <c r="AY74" i="29"/>
  <c r="AY76" i="29"/>
  <c r="AY77" i="29"/>
  <c r="AY80" i="29"/>
  <c r="AY92" i="29"/>
  <c r="BB189" i="29"/>
  <c r="BB444" i="29"/>
  <c r="BB4" i="29"/>
  <c r="BB41" i="29"/>
  <c r="BB45" i="29"/>
  <c r="BB49" i="29"/>
  <c r="AY51" i="29"/>
  <c r="BB127" i="29"/>
  <c r="BB3" i="29"/>
  <c r="AY5" i="29"/>
  <c r="AY30" i="29"/>
  <c r="AY34" i="29"/>
  <c r="BB35" i="29"/>
  <c r="AY38" i="29"/>
  <c r="AY40" i="29"/>
  <c r="AY44" i="29"/>
  <c r="AY50" i="29"/>
  <c r="AY53" i="29"/>
  <c r="AY59" i="29"/>
  <c r="AY61" i="29"/>
  <c r="AY63" i="29"/>
  <c r="BB73" i="29"/>
  <c r="BB89" i="29"/>
  <c r="BB93" i="29"/>
  <c r="BB96" i="29"/>
  <c r="AY106" i="29"/>
  <c r="BB106" i="29"/>
  <c r="AY108" i="29"/>
  <c r="BB110" i="29"/>
  <c r="AY112" i="29"/>
  <c r="AY134" i="29"/>
  <c r="AY138" i="29"/>
  <c r="AY153" i="29"/>
  <c r="AY155" i="29"/>
  <c r="AY157" i="29"/>
  <c r="BB157" i="29"/>
  <c r="AY159" i="29"/>
  <c r="AY163" i="29"/>
  <c r="AY167" i="29"/>
  <c r="AY169" i="29"/>
  <c r="AY171" i="29"/>
  <c r="AY173" i="29"/>
  <c r="AY175" i="29"/>
  <c r="AY176" i="29"/>
  <c r="AY190" i="29"/>
  <c r="AY191" i="29"/>
  <c r="BB197" i="29"/>
  <c r="BB202" i="29"/>
  <c r="BB205" i="29"/>
  <c r="BB206" i="29"/>
  <c r="BB209" i="29"/>
  <c r="BB274" i="29"/>
  <c r="BB423" i="29"/>
  <c r="BB427" i="29"/>
  <c r="BB431" i="29"/>
  <c r="BB443" i="29"/>
  <c r="BB34" i="29"/>
  <c r="BB112" i="29"/>
  <c r="AY125" i="29"/>
  <c r="AY127" i="29"/>
  <c r="AY131" i="29"/>
  <c r="BB182" i="29"/>
  <c r="AY207" i="29"/>
  <c r="BB361" i="29"/>
  <c r="BB369" i="29"/>
  <c r="BB377" i="29"/>
  <c r="BB385" i="29"/>
  <c r="BB393" i="29"/>
  <c r="AY525" i="29"/>
  <c r="BB464" i="29"/>
  <c r="BB516" i="29"/>
  <c r="BB529" i="29"/>
  <c r="BB533" i="29"/>
  <c r="BB537" i="29"/>
  <c r="BB541" i="29"/>
  <c r="BB549" i="29"/>
  <c r="BB557" i="29"/>
  <c r="AY198" i="29"/>
  <c r="AY200" i="29"/>
  <c r="BB200" i="29"/>
  <c r="AY202" i="29"/>
  <c r="AY204" i="29"/>
  <c r="BB204" i="29"/>
  <c r="AY206" i="29"/>
  <c r="AY210" i="29"/>
  <c r="BB236" i="29"/>
  <c r="BB240" i="29"/>
  <c r="AY241" i="29"/>
  <c r="BB241" i="29"/>
  <c r="AY243" i="29"/>
  <c r="AY249" i="29"/>
  <c r="BB249" i="29"/>
  <c r="AY251" i="29"/>
  <c r="BB257" i="29"/>
  <c r="AY265" i="29"/>
  <c r="BB265" i="29"/>
  <c r="AY267" i="29"/>
  <c r="BB273" i="29"/>
  <c r="BB279" i="29"/>
  <c r="BB289" i="29"/>
  <c r="AY299" i="29"/>
  <c r="AY303" i="29"/>
  <c r="AY307" i="29"/>
  <c r="AY315" i="29"/>
  <c r="AY319" i="29"/>
  <c r="BB326" i="29"/>
  <c r="AY334" i="29"/>
  <c r="BB335" i="29"/>
  <c r="BB356" i="29"/>
  <c r="AY364" i="29"/>
  <c r="BB364" i="29"/>
  <c r="AY366" i="29"/>
  <c r="BB372" i="29"/>
  <c r="AY380" i="29"/>
  <c r="BB380" i="29"/>
  <c r="AY382" i="29"/>
  <c r="BB388" i="29"/>
  <c r="AY396" i="29"/>
  <c r="BB396" i="29"/>
  <c r="AY398" i="29"/>
  <c r="BB400" i="29"/>
  <c r="BB403" i="29"/>
  <c r="AY413" i="29"/>
  <c r="AY415" i="29"/>
  <c r="AY419" i="29"/>
  <c r="AY436" i="29"/>
  <c r="AY438" i="29"/>
  <c r="BB438" i="29"/>
  <c r="AY440" i="29"/>
  <c r="AY442" i="29"/>
  <c r="BB442" i="29"/>
  <c r="BB449" i="29"/>
  <c r="AY451" i="29"/>
  <c r="BB452" i="29"/>
  <c r="AY455" i="29"/>
  <c r="BB472" i="29"/>
  <c r="BB482" i="29"/>
  <c r="BB493" i="29"/>
  <c r="BB497" i="29"/>
  <c r="BB503" i="29"/>
  <c r="BB511" i="29"/>
  <c r="AY515" i="29"/>
  <c r="AY517" i="29"/>
  <c r="AY519" i="29"/>
  <c r="BB519" i="29"/>
  <c r="AY521" i="29"/>
  <c r="BB522" i="29"/>
  <c r="BB532" i="29"/>
  <c r="BB552" i="29"/>
  <c r="BB556" i="29"/>
  <c r="AY227" i="29"/>
  <c r="AY229" i="29"/>
  <c r="AY246" i="29"/>
  <c r="AY250" i="29"/>
  <c r="AY254" i="29"/>
  <c r="AY262" i="29"/>
  <c r="AY266" i="29"/>
  <c r="AY270" i="29"/>
  <c r="AY298" i="29"/>
  <c r="AY314" i="29"/>
  <c r="AY352" i="29"/>
  <c r="AY357" i="29"/>
  <c r="AY361" i="29"/>
  <c r="AY369" i="29"/>
  <c r="AY373" i="29"/>
  <c r="AY377" i="29"/>
  <c r="AY385" i="29"/>
  <c r="AY389" i="29"/>
  <c r="AY393" i="29"/>
  <c r="BB419" i="29"/>
  <c r="AY435" i="29"/>
  <c r="AY476" i="29"/>
  <c r="AY479" i="29"/>
  <c r="AY490" i="29"/>
  <c r="AY492" i="29"/>
  <c r="AY494" i="29"/>
  <c r="AY496" i="29"/>
  <c r="BB505" i="29"/>
  <c r="BB521" i="29"/>
  <c r="AY531" i="29"/>
  <c r="AY533" i="29"/>
  <c r="AY8" i="29"/>
  <c r="AY10" i="29"/>
  <c r="AY14" i="29"/>
  <c r="AY27" i="29"/>
  <c r="AY29" i="29"/>
  <c r="AY41" i="29"/>
  <c r="AY45" i="29"/>
  <c r="AY49" i="29"/>
  <c r="AY54" i="29"/>
  <c r="AY56" i="29"/>
  <c r="AY58" i="29"/>
  <c r="AY60" i="29"/>
  <c r="AY62" i="29"/>
  <c r="AY66" i="29"/>
  <c r="AY90" i="29"/>
  <c r="AY93" i="29"/>
  <c r="AY97" i="29"/>
  <c r="AY99" i="29"/>
  <c r="AY113" i="29"/>
  <c r="AY115" i="29"/>
  <c r="AY123" i="29"/>
  <c r="AY211" i="29"/>
  <c r="AY213" i="29"/>
  <c r="AY217" i="29"/>
  <c r="AY231" i="29"/>
  <c r="AY238" i="29"/>
  <c r="AY244" i="29"/>
  <c r="AY259" i="29"/>
  <c r="AY260" i="29"/>
  <c r="AY297" i="29"/>
  <c r="BB17" i="29"/>
  <c r="AY21" i="29"/>
  <c r="BB24" i="29"/>
  <c r="BB28" i="29"/>
  <c r="BB32" i="29"/>
  <c r="AY35" i="29"/>
  <c r="AY36" i="29"/>
  <c r="BB38" i="29"/>
  <c r="BB42" i="29"/>
  <c r="BB46" i="29"/>
  <c r="BB55" i="29"/>
  <c r="BB63" i="29"/>
  <c r="AY65" i="29"/>
  <c r="BB66" i="29"/>
  <c r="BB68" i="29"/>
  <c r="BB71" i="29"/>
  <c r="BB72" i="29"/>
  <c r="BB78" i="29"/>
  <c r="BB82" i="29"/>
  <c r="AY86" i="29"/>
  <c r="AY88" i="29"/>
  <c r="BB94" i="29"/>
  <c r="AY96" i="29"/>
  <c r="BB97" i="29"/>
  <c r="AY101" i="29"/>
  <c r="AY103" i="29"/>
  <c r="BB113" i="29"/>
  <c r="AY122" i="29"/>
  <c r="AY124" i="29"/>
  <c r="AY135" i="29"/>
  <c r="AY137" i="29"/>
  <c r="BB137" i="29"/>
  <c r="AY139" i="29"/>
  <c r="AY141" i="29"/>
  <c r="BB141" i="29"/>
  <c r="AY143" i="29"/>
  <c r="AY144" i="29"/>
  <c r="BB146" i="29"/>
  <c r="BB156" i="29"/>
  <c r="BB166" i="29"/>
  <c r="BB171" i="29"/>
  <c r="BB174" i="29"/>
  <c r="AY180" i="29"/>
  <c r="AY182" i="29"/>
  <c r="AY186" i="29"/>
  <c r="AY195" i="29"/>
  <c r="AY197" i="29"/>
  <c r="AY201" i="29"/>
  <c r="AY216" i="29"/>
  <c r="AY218" i="29"/>
  <c r="BB224" i="29"/>
  <c r="BB225" i="29"/>
  <c r="BB228" i="29"/>
  <c r="AY232" i="29"/>
  <c r="AY234" i="29"/>
  <c r="BB234" i="29"/>
  <c r="AY242" i="29"/>
  <c r="BB250" i="29"/>
  <c r="AY258" i="29"/>
  <c r="AY268" i="29"/>
  <c r="AY128" i="29"/>
  <c r="AY164" i="29"/>
  <c r="AY166" i="29"/>
  <c r="AY170" i="29"/>
  <c r="AY222" i="29"/>
  <c r="AY224" i="29"/>
  <c r="AY252" i="29"/>
  <c r="AY273" i="29"/>
  <c r="AY281" i="29"/>
  <c r="BB7" i="29"/>
  <c r="AY9" i="29"/>
  <c r="BB11" i="29"/>
  <c r="BB15" i="29"/>
  <c r="AY24" i="29"/>
  <c r="AY26" i="29"/>
  <c r="BB30" i="29"/>
  <c r="BB44" i="29"/>
  <c r="BB51" i="29"/>
  <c r="BB74" i="29"/>
  <c r="BB84" i="29"/>
  <c r="BB92" i="29"/>
  <c r="BB95" i="29"/>
  <c r="BB105" i="29"/>
  <c r="BB115" i="29"/>
  <c r="BB119" i="29"/>
  <c r="BB120" i="29"/>
  <c r="BB124" i="29"/>
  <c r="BB134" i="29"/>
  <c r="BB139" i="29"/>
  <c r="BB142" i="29"/>
  <c r="BB169" i="29"/>
  <c r="BB173" i="29"/>
  <c r="BB178" i="29"/>
  <c r="BB188" i="29"/>
  <c r="BB193" i="29"/>
  <c r="BB203" i="29"/>
  <c r="BB210" i="29"/>
  <c r="BB213" i="29"/>
  <c r="BB214" i="29"/>
  <c r="BB218" i="29"/>
  <c r="BB227" i="29"/>
  <c r="BB231" i="29"/>
  <c r="BB242" i="29"/>
  <c r="BB248" i="29"/>
  <c r="BB258" i="29"/>
  <c r="BB264" i="29"/>
  <c r="AY290" i="29"/>
  <c r="AY313" i="29"/>
  <c r="BB266" i="29"/>
  <c r="AY274" i="29"/>
  <c r="AY275" i="29"/>
  <c r="BB288" i="29"/>
  <c r="AY291" i="29"/>
  <c r="BB294" i="29"/>
  <c r="AY296" i="29"/>
  <c r="BB303" i="29"/>
  <c r="AY306" i="29"/>
  <c r="BB309" i="29"/>
  <c r="AY311" i="29"/>
  <c r="BB319" i="29"/>
  <c r="BB325" i="29"/>
  <c r="AY327" i="29"/>
  <c r="AY328" i="29"/>
  <c r="AY341" i="29"/>
  <c r="BB341" i="29"/>
  <c r="AY343" i="29"/>
  <c r="AY344" i="29"/>
  <c r="BB346" i="29"/>
  <c r="AY365" i="29"/>
  <c r="AY381" i="29"/>
  <c r="AY397" i="29"/>
  <c r="AY408" i="29"/>
  <c r="AY410" i="29"/>
  <c r="BB410" i="29"/>
  <c r="BB417" i="29"/>
  <c r="BB420" i="29"/>
  <c r="AY424" i="29"/>
  <c r="AY426" i="29"/>
  <c r="BB430" i="29"/>
  <c r="BB436" i="29"/>
  <c r="BB448" i="29"/>
  <c r="BB451" i="29"/>
  <c r="AY457" i="29"/>
  <c r="BB462" i="29"/>
  <c r="BB468" i="29"/>
  <c r="AY473" i="29"/>
  <c r="BB478" i="29"/>
  <c r="AY481" i="29"/>
  <c r="AY483" i="29"/>
  <c r="BB483" i="29"/>
  <c r="AY485" i="29"/>
  <c r="AY486" i="29"/>
  <c r="BB489" i="29"/>
  <c r="BB494" i="29"/>
  <c r="BB498" i="29"/>
  <c r="AY509" i="29"/>
  <c r="BB517" i="29"/>
  <c r="AY526" i="29"/>
  <c r="AY528" i="29"/>
  <c r="BB528" i="29"/>
  <c r="AY539" i="29"/>
  <c r="AY545" i="29"/>
  <c r="AY547" i="29"/>
  <c r="BB547" i="29"/>
  <c r="AY549" i="29"/>
  <c r="AY551" i="29"/>
  <c r="BB555" i="29"/>
  <c r="BB561" i="29"/>
  <c r="AY304" i="29"/>
  <c r="AY305" i="29"/>
  <c r="AY320" i="29"/>
  <c r="AY321" i="29"/>
  <c r="AY326" i="29"/>
  <c r="AY342" i="29"/>
  <c r="AY356" i="29"/>
  <c r="AY358" i="29"/>
  <c r="AY359" i="29"/>
  <c r="AY372" i="29"/>
  <c r="AY374" i="29"/>
  <c r="AY375" i="29"/>
  <c r="AY388" i="29"/>
  <c r="AY390" i="29"/>
  <c r="AY391" i="29"/>
  <c r="AY411" i="29"/>
  <c r="AY429" i="29"/>
  <c r="AY431" i="29"/>
  <c r="AY432" i="29"/>
  <c r="AY449" i="29"/>
  <c r="AY493" i="29"/>
  <c r="AY506" i="29"/>
  <c r="AY508" i="29"/>
  <c r="AY512" i="29"/>
  <c r="AY516" i="29"/>
  <c r="AY527" i="29"/>
  <c r="AY529" i="29"/>
  <c r="AY534" i="29"/>
  <c r="AY536" i="29"/>
  <c r="AY542" i="29"/>
  <c r="AY544" i="29"/>
  <c r="AY546" i="29"/>
  <c r="AY548" i="29"/>
  <c r="AY554" i="29"/>
  <c r="AY556" i="29"/>
  <c r="AY557" i="29"/>
  <c r="BB280" i="29"/>
  <c r="BB296" i="29"/>
  <c r="BB311" i="29"/>
  <c r="BB333" i="29"/>
  <c r="BB338" i="29"/>
  <c r="BB349" i="29"/>
  <c r="BB354" i="29"/>
  <c r="BB355" i="29"/>
  <c r="BB371" i="29"/>
  <c r="BB387" i="29"/>
  <c r="BB401" i="29"/>
  <c r="BB414" i="29"/>
  <c r="BB415" i="29"/>
  <c r="AY421" i="29"/>
  <c r="BB428" i="29"/>
  <c r="AY439" i="29"/>
  <c r="BB454" i="29"/>
  <c r="BB455" i="29"/>
  <c r="BB460" i="29"/>
  <c r="BB470" i="29"/>
  <c r="BB476" i="29"/>
  <c r="BB506" i="29"/>
  <c r="BB536" i="29"/>
  <c r="BB540" i="29"/>
  <c r="BB544" i="29"/>
  <c r="BB26" i="29"/>
  <c r="BB40" i="29"/>
  <c r="BB43" i="29"/>
  <c r="BB122" i="29"/>
  <c r="BB132" i="29"/>
  <c r="BB136" i="29"/>
  <c r="BB164" i="29"/>
  <c r="BB168" i="29"/>
  <c r="BB195" i="29"/>
  <c r="BB199" i="29"/>
  <c r="BB233" i="29"/>
  <c r="BB238" i="29"/>
  <c r="BB247" i="29"/>
  <c r="BB263" i="29"/>
  <c r="BB278" i="29"/>
  <c r="BB293" i="29"/>
  <c r="BB308" i="29"/>
  <c r="BB323" i="29"/>
  <c r="BB339" i="29"/>
  <c r="BB370" i="29"/>
  <c r="BB386" i="29"/>
  <c r="BB492" i="29"/>
  <c r="BB496" i="29"/>
  <c r="BB13" i="29"/>
  <c r="BB54" i="29"/>
  <c r="BB87" i="29"/>
  <c r="BB116" i="29"/>
  <c r="AY6" i="29"/>
  <c r="AY17" i="29"/>
  <c r="AY32" i="29"/>
  <c r="AY37" i="29"/>
  <c r="BB37" i="29"/>
  <c r="BB39" i="29"/>
  <c r="AY46" i="29"/>
  <c r="AY47" i="29"/>
  <c r="BB52" i="29"/>
  <c r="AY55" i="29"/>
  <c r="BB59" i="29"/>
  <c r="AY64" i="29"/>
  <c r="AY70" i="29"/>
  <c r="BB70" i="29"/>
  <c r="AY72" i="29"/>
  <c r="AY82" i="29"/>
  <c r="BB86" i="29"/>
  <c r="AY91" i="29"/>
  <c r="AY94" i="29"/>
  <c r="AY102" i="29"/>
  <c r="BB102" i="29"/>
  <c r="AY104" i="29"/>
  <c r="AY117" i="29"/>
  <c r="AY130" i="29"/>
  <c r="BB131" i="29"/>
  <c r="BB135" i="29"/>
  <c r="AY151" i="29"/>
  <c r="BB153" i="29"/>
  <c r="BB163" i="29"/>
  <c r="BB167" i="29"/>
  <c r="AY183" i="29"/>
  <c r="BB185" i="29"/>
  <c r="BB194" i="29"/>
  <c r="BB198" i="29"/>
  <c r="AY214" i="29"/>
  <c r="BB216" i="29"/>
  <c r="AY225" i="29"/>
  <c r="BB232" i="29"/>
  <c r="BB237" i="29"/>
  <c r="BB256" i="29"/>
  <c r="BB272" i="29"/>
  <c r="BB301" i="29"/>
  <c r="BB317" i="29"/>
  <c r="BB332" i="29"/>
  <c r="BB348" i="29"/>
  <c r="BB363" i="29"/>
  <c r="BB379" i="29"/>
  <c r="BB395" i="29"/>
  <c r="BB409" i="29"/>
  <c r="BB509" i="29"/>
  <c r="BB513" i="29"/>
  <c r="BB10" i="29"/>
  <c r="BB60" i="29"/>
  <c r="BB81" i="29"/>
  <c r="BB6" i="29"/>
  <c r="BB9" i="29"/>
  <c r="AY16" i="29"/>
  <c r="AY22" i="29"/>
  <c r="BB22" i="29"/>
  <c r="BB25" i="29"/>
  <c r="AY31" i="29"/>
  <c r="AY2" i="29"/>
  <c r="BB2" i="29"/>
  <c r="BB5" i="29"/>
  <c r="AY12" i="29"/>
  <c r="AY13" i="29"/>
  <c r="AY18" i="29"/>
  <c r="BB18" i="29"/>
  <c r="BB21" i="29"/>
  <c r="AY28" i="29"/>
  <c r="AY33" i="29"/>
  <c r="BB33" i="29"/>
  <c r="BB36" i="29"/>
  <c r="AY42" i="29"/>
  <c r="AY43" i="29"/>
  <c r="AY48" i="29"/>
  <c r="BB48" i="29"/>
  <c r="BB50" i="29"/>
  <c r="BB61" i="29"/>
  <c r="BB62" i="29"/>
  <c r="BB69" i="29"/>
  <c r="AY75" i="29"/>
  <c r="AY78" i="29"/>
  <c r="AY83" i="29"/>
  <c r="BB83" i="29"/>
  <c r="BB85" i="29"/>
  <c r="BB88" i="29"/>
  <c r="BB90" i="29"/>
  <c r="BB99" i="29"/>
  <c r="BB101" i="29"/>
  <c r="AY107" i="29"/>
  <c r="AY110" i="29"/>
  <c r="AY118" i="29"/>
  <c r="BB118" i="29"/>
  <c r="AY120" i="29"/>
  <c r="AY132" i="29"/>
  <c r="BB148" i="29"/>
  <c r="BB152" i="29"/>
  <c r="BB180" i="29"/>
  <c r="BB184" i="29"/>
  <c r="BB211" i="29"/>
  <c r="BB215" i="29"/>
  <c r="BB226" i="29"/>
  <c r="BB255" i="29"/>
  <c r="BB271" i="29"/>
  <c r="BB286" i="29"/>
  <c r="BB300" i="29"/>
  <c r="BB316" i="29"/>
  <c r="BB331" i="29"/>
  <c r="BB347" i="29"/>
  <c r="BB362" i="29"/>
  <c r="BB378" i="29"/>
  <c r="BB394" i="29"/>
  <c r="BB508" i="29"/>
  <c r="BB527" i="29"/>
  <c r="AY133" i="29"/>
  <c r="BB133" i="29"/>
  <c r="AY140" i="29"/>
  <c r="AY146" i="29"/>
  <c r="AY149" i="29"/>
  <c r="BB149" i="29"/>
  <c r="AY156" i="29"/>
  <c r="AY162" i="29"/>
  <c r="AY165" i="29"/>
  <c r="BB165" i="29"/>
  <c r="AY172" i="29"/>
  <c r="AY178" i="29"/>
  <c r="AY181" i="29"/>
  <c r="BB181" i="29"/>
  <c r="AY188" i="29"/>
  <c r="AY193" i="29"/>
  <c r="AY196" i="29"/>
  <c r="BB196" i="29"/>
  <c r="AY203" i="29"/>
  <c r="AY209" i="29"/>
  <c r="AY212" i="29"/>
  <c r="BB212" i="29"/>
  <c r="AY219" i="29"/>
  <c r="AY223" i="29"/>
  <c r="BB223" i="29"/>
  <c r="AY230" i="29"/>
  <c r="BB230" i="29"/>
  <c r="AY236" i="29"/>
  <c r="AY239" i="29"/>
  <c r="BB239" i="29"/>
  <c r="AY245" i="29"/>
  <c r="BB245" i="29"/>
  <c r="BB246" i="29"/>
  <c r="AY253" i="29"/>
  <c r="BB253" i="29"/>
  <c r="BB254" i="29"/>
  <c r="AY257" i="29"/>
  <c r="AY261" i="29"/>
  <c r="BB261" i="29"/>
  <c r="BB262" i="29"/>
  <c r="AY269" i="29"/>
  <c r="BB269" i="29"/>
  <c r="BB270" i="29"/>
  <c r="AY276" i="29"/>
  <c r="BB276" i="29"/>
  <c r="BB277" i="29"/>
  <c r="BB284" i="29"/>
  <c r="BB285" i="29"/>
  <c r="BB291" i="29"/>
  <c r="BB292" i="29"/>
  <c r="BB298" i="29"/>
  <c r="BB299" i="29"/>
  <c r="BB306" i="29"/>
  <c r="BB307" i="29"/>
  <c r="AY310" i="29"/>
  <c r="BB314" i="29"/>
  <c r="BB315" i="29"/>
  <c r="BB321" i="29"/>
  <c r="BB322" i="29"/>
  <c r="AY325" i="29"/>
  <c r="AY329" i="29"/>
  <c r="BB329" i="29"/>
  <c r="BB330" i="29"/>
  <c r="AY337" i="29"/>
  <c r="BB337" i="29"/>
  <c r="AY345" i="29"/>
  <c r="BB345" i="29"/>
  <c r="AY353" i="29"/>
  <c r="BB353" i="29"/>
  <c r="AY360" i="29"/>
  <c r="BB360" i="29"/>
  <c r="AY368" i="29"/>
  <c r="BB368" i="29"/>
  <c r="AY376" i="29"/>
  <c r="BB376" i="29"/>
  <c r="AY384" i="29"/>
  <c r="BB384" i="29"/>
  <c r="AY392" i="29"/>
  <c r="BB392" i="29"/>
  <c r="BB399" i="29"/>
  <c r="BB408" i="29"/>
  <c r="AY414" i="29"/>
  <c r="AY417" i="29"/>
  <c r="BB426" i="29"/>
  <c r="AY446" i="29"/>
  <c r="AY456" i="29"/>
  <c r="AY458" i="29"/>
  <c r="AY464" i="29"/>
  <c r="AY472" i="29"/>
  <c r="AY474" i="29"/>
  <c r="BB526" i="29"/>
  <c r="AY532" i="29"/>
  <c r="BB546" i="29"/>
  <c r="BB560" i="29"/>
  <c r="AY57" i="29"/>
  <c r="BB58" i="29"/>
  <c r="AY67" i="29"/>
  <c r="BB67" i="29"/>
  <c r="AY73" i="29"/>
  <c r="BB75" i="29"/>
  <c r="AY79" i="29"/>
  <c r="AY89" i="29"/>
  <c r="BB91" i="29"/>
  <c r="AY95" i="29"/>
  <c r="AY98" i="29"/>
  <c r="BB98" i="29"/>
  <c r="AY105" i="29"/>
  <c r="BB107" i="29"/>
  <c r="AY111" i="29"/>
  <c r="AY114" i="29"/>
  <c r="BB114" i="29"/>
  <c r="AY121" i="29"/>
  <c r="BB123" i="29"/>
  <c r="AY126" i="29"/>
  <c r="AY129" i="29"/>
  <c r="BB129" i="29"/>
  <c r="AY136" i="29"/>
  <c r="BB138" i="29"/>
  <c r="AY142" i="29"/>
  <c r="AY145" i="29"/>
  <c r="BB145" i="29"/>
  <c r="AY152" i="29"/>
  <c r="BB154" i="29"/>
  <c r="AY158" i="29"/>
  <c r="AY161" i="29"/>
  <c r="BB161" i="29"/>
  <c r="AY168" i="29"/>
  <c r="BB170" i="29"/>
  <c r="AY174" i="29"/>
  <c r="AY177" i="29"/>
  <c r="BB177" i="29"/>
  <c r="AY184" i="29"/>
  <c r="BB186" i="29"/>
  <c r="AY192" i="29"/>
  <c r="BB192" i="29"/>
  <c r="AY199" i="29"/>
  <c r="BB201" i="29"/>
  <c r="AY205" i="29"/>
  <c r="AY208" i="29"/>
  <c r="BB208" i="29"/>
  <c r="AY215" i="29"/>
  <c r="BB217" i="29"/>
  <c r="AY220" i="29"/>
  <c r="BB222" i="29"/>
  <c r="AY226" i="29"/>
  <c r="AY228" i="29"/>
  <c r="AY233" i="29"/>
  <c r="AY235" i="29"/>
  <c r="BB244" i="29"/>
  <c r="AY247" i="29"/>
  <c r="AY248" i="29"/>
  <c r="BB252" i="29"/>
  <c r="AY255" i="29"/>
  <c r="AY256" i="29"/>
  <c r="BB260" i="29"/>
  <c r="AY263" i="29"/>
  <c r="AY264" i="29"/>
  <c r="BB268" i="29"/>
  <c r="AY271" i="29"/>
  <c r="AY272" i="29"/>
  <c r="BB275" i="29"/>
  <c r="AY278" i="29"/>
  <c r="AY279" i="29"/>
  <c r="BB283" i="29"/>
  <c r="AY286" i="29"/>
  <c r="BB290" i="29"/>
  <c r="AY293" i="29"/>
  <c r="AY294" i="29"/>
  <c r="BB297" i="29"/>
  <c r="AY300" i="29"/>
  <c r="AY301" i="29"/>
  <c r="BB305" i="29"/>
  <c r="AY308" i="29"/>
  <c r="AY309" i="29"/>
  <c r="BB313" i="29"/>
  <c r="AY316" i="29"/>
  <c r="AY317" i="29"/>
  <c r="AY323" i="29"/>
  <c r="AY324" i="29"/>
  <c r="BB328" i="29"/>
  <c r="AY331" i="29"/>
  <c r="AY332" i="29"/>
  <c r="BB334" i="29"/>
  <c r="BB336" i="29"/>
  <c r="AY339" i="29"/>
  <c r="AY340" i="29"/>
  <c r="AY416" i="29"/>
  <c r="BB425" i="29"/>
  <c r="AY427" i="29"/>
  <c r="BB439" i="29"/>
  <c r="BB445" i="29"/>
  <c r="BB458" i="29"/>
  <c r="BB465" i="29"/>
  <c r="BB471" i="29"/>
  <c r="BB474" i="29"/>
  <c r="BB480" i="29"/>
  <c r="AY500" i="29"/>
  <c r="AY503" i="29"/>
  <c r="AY511" i="29"/>
  <c r="AY513" i="29"/>
  <c r="BB515" i="29"/>
  <c r="AY537" i="29"/>
  <c r="BB539" i="29"/>
  <c r="AY541" i="29"/>
  <c r="BB545" i="29"/>
  <c r="BB342" i="29"/>
  <c r="BB344" i="29"/>
  <c r="AY347" i="29"/>
  <c r="AY348" i="29"/>
  <c r="BB350" i="29"/>
  <c r="BB352" i="29"/>
  <c r="AY355" i="29"/>
  <c r="BB357" i="29"/>
  <c r="BB359" i="29"/>
  <c r="AY362" i="29"/>
  <c r="AY363" i="29"/>
  <c r="BB365" i="29"/>
  <c r="BB367" i="29"/>
  <c r="AY370" i="29"/>
  <c r="AY371" i="29"/>
  <c r="BB373" i="29"/>
  <c r="BB375" i="29"/>
  <c r="AY378" i="29"/>
  <c r="AY379" i="29"/>
  <c r="BB381" i="29"/>
  <c r="BB383" i="29"/>
  <c r="AY386" i="29"/>
  <c r="AY387" i="29"/>
  <c r="BB389" i="29"/>
  <c r="BB391" i="29"/>
  <c r="AY394" i="29"/>
  <c r="AY395" i="29"/>
  <c r="BB397" i="29"/>
  <c r="BB398" i="29"/>
  <c r="AY400" i="29"/>
  <c r="AY406" i="29"/>
  <c r="BB407" i="29"/>
  <c r="AY409" i="29"/>
  <c r="BB413" i="29"/>
  <c r="BB424" i="29"/>
  <c r="AY430" i="29"/>
  <c r="AY433" i="29"/>
  <c r="AY441" i="29"/>
  <c r="BB441" i="29"/>
  <c r="AY443" i="29"/>
  <c r="BB457" i="29"/>
  <c r="AY459" i="29"/>
  <c r="AY460" i="29"/>
  <c r="BB463" i="29"/>
  <c r="BB466" i="29"/>
  <c r="AY468" i="29"/>
  <c r="AY471" i="29"/>
  <c r="BB473" i="29"/>
  <c r="AY475" i="29"/>
  <c r="BB479" i="29"/>
  <c r="AY484" i="29"/>
  <c r="AY487" i="29"/>
  <c r="AY495" i="29"/>
  <c r="BB495" i="29"/>
  <c r="AY497" i="29"/>
  <c r="AY510" i="29"/>
  <c r="BB512" i="29"/>
  <c r="AY518" i="29"/>
  <c r="AY524" i="29"/>
  <c r="BB524" i="29"/>
  <c r="BB525" i="29"/>
  <c r="BB531" i="29"/>
  <c r="AY538" i="29"/>
  <c r="BB538" i="29"/>
  <c r="AY540" i="29"/>
  <c r="BB553" i="29"/>
  <c r="AY402" i="29"/>
  <c r="BB402" i="29"/>
  <c r="AY405" i="29"/>
  <c r="BB405" i="29"/>
  <c r="AY412" i="29"/>
  <c r="AY418" i="29"/>
  <c r="BB418" i="29"/>
  <c r="BB421" i="29"/>
  <c r="AY428" i="29"/>
  <c r="AY434" i="29"/>
  <c r="BB434" i="29"/>
  <c r="AY437" i="29"/>
  <c r="BB437" i="29"/>
  <c r="AY444" i="29"/>
  <c r="AY450" i="29"/>
  <c r="BB450" i="29"/>
  <c r="AY453" i="29"/>
  <c r="BB453" i="29"/>
  <c r="AY461" i="29"/>
  <c r="BB461" i="29"/>
  <c r="AY469" i="29"/>
  <c r="BB469" i="29"/>
  <c r="AY477" i="29"/>
  <c r="BB477" i="29"/>
  <c r="AY482" i="29"/>
  <c r="AY488" i="29"/>
  <c r="BB488" i="29"/>
  <c r="AY491" i="29"/>
  <c r="BB491" i="29"/>
  <c r="AY498" i="29"/>
  <c r="AY504" i="29"/>
  <c r="BB504" i="29"/>
  <c r="AY507" i="29"/>
  <c r="BB507" i="29"/>
  <c r="AY514" i="29"/>
  <c r="AY520" i="29"/>
  <c r="BB520" i="29"/>
  <c r="AY523" i="29"/>
  <c r="BB523" i="29"/>
  <c r="AY530" i="29"/>
  <c r="AY535" i="29"/>
  <c r="BB535" i="29"/>
  <c r="AY543" i="29"/>
  <c r="BB543" i="29"/>
  <c r="AY550" i="29"/>
  <c r="BB550" i="29"/>
  <c r="BB551" i="29"/>
  <c r="AY558" i="29"/>
  <c r="BB558" i="29"/>
  <c r="BB559" i="29"/>
  <c r="BB548" i="29"/>
  <c r="AY552" i="29"/>
  <c r="AY553" i="29"/>
  <c r="AY560" i="29"/>
  <c r="AY561" i="29"/>
  <c r="BB79" i="29"/>
  <c r="BB310" i="29"/>
  <c r="BB318" i="29"/>
  <c r="BB235" i="29"/>
  <c r="AY280" i="29"/>
  <c r="AY287" i="29"/>
  <c r="AY295" i="29"/>
  <c r="AY302" i="29"/>
  <c r="AY318" i="29"/>
  <c r="BB406" i="29"/>
  <c r="D2" i="7" a="1"/>
  <c r="D2" i="7" s="1"/>
  <c r="D9" i="7" a="1"/>
  <c r="D9" i="7" s="1"/>
  <c r="AW17" i="4"/>
  <c r="AW20" i="4"/>
  <c r="AW16" i="4"/>
  <c r="AW12" i="4"/>
  <c r="AW8" i="4"/>
  <c r="AW21" i="4"/>
  <c r="AW13" i="4"/>
  <c r="AW9" i="4"/>
  <c r="AW5" i="4"/>
  <c r="AW4" i="4"/>
  <c r="AW19" i="4"/>
  <c r="AW15" i="4"/>
  <c r="AW11" i="4"/>
  <c r="AW7" i="4"/>
  <c r="AW22" i="4"/>
  <c r="AW18" i="4"/>
  <c r="AW14" i="4"/>
  <c r="AW10" i="4"/>
  <c r="AW6" i="4"/>
  <c r="AW2" i="60" l="1"/>
  <c r="AU8" i="60"/>
  <c r="AU9" i="60"/>
  <c r="AU4" i="60"/>
  <c r="AU12" i="60"/>
  <c r="AU16" i="60"/>
  <c r="AU20" i="60"/>
  <c r="AU24" i="60"/>
  <c r="AU28" i="60"/>
  <c r="AU32" i="60"/>
  <c r="AU36" i="60"/>
  <c r="AU40" i="60"/>
  <c r="AU44" i="60"/>
  <c r="AU48" i="60"/>
  <c r="AU52" i="60"/>
  <c r="AU56" i="60"/>
  <c r="AU5" i="60"/>
  <c r="AU13" i="60"/>
  <c r="AU17" i="60"/>
  <c r="AU21" i="60"/>
  <c r="AU25" i="60"/>
  <c r="AU29" i="60"/>
  <c r="AU33" i="60"/>
  <c r="AU37" i="60"/>
  <c r="AU41" i="60"/>
  <c r="AU45" i="60"/>
  <c r="AU49" i="60"/>
  <c r="AU53" i="60"/>
  <c r="AU57" i="60"/>
  <c r="AU14" i="60"/>
  <c r="AU30" i="60"/>
  <c r="AU46" i="60"/>
  <c r="AU3" i="60"/>
  <c r="AU19" i="60"/>
  <c r="AU35" i="60"/>
  <c r="AU51" i="60"/>
  <c r="AU2" i="60"/>
  <c r="AU18" i="60"/>
  <c r="AU34" i="60"/>
  <c r="AU50" i="60"/>
  <c r="AU7" i="60"/>
  <c r="AU23" i="60"/>
  <c r="AU39" i="60"/>
  <c r="AU55" i="60"/>
  <c r="AU6" i="60"/>
  <c r="AU22" i="60"/>
  <c r="AU38" i="60"/>
  <c r="AU54" i="60"/>
  <c r="AU11" i="60"/>
  <c r="AU27" i="60"/>
  <c r="AU43" i="60"/>
  <c r="AU59" i="60"/>
  <c r="AW4" i="60"/>
  <c r="AW3" i="60"/>
  <c r="AV5" i="60"/>
  <c r="AW5" i="60" s="1"/>
  <c r="AV6" i="60" l="1"/>
  <c r="AW6" i="60" s="1"/>
  <c r="AV7" i="60" l="1"/>
  <c r="AW7" i="60" s="1"/>
  <c r="AV8" i="60" l="1"/>
  <c r="AW8" i="60" s="1"/>
  <c r="AV9" i="60" l="1"/>
  <c r="AW9" i="60" s="1"/>
  <c r="AV10" i="60" l="1"/>
  <c r="AW10" i="60" s="1"/>
  <c r="AV11" i="60" l="1"/>
  <c r="AW11" i="60" s="1"/>
  <c r="AV12" i="60"/>
  <c r="AW12" i="60" s="1"/>
  <c r="AV13" i="60" l="1"/>
  <c r="AW13" i="60" s="1"/>
  <c r="AV14" i="60" l="1"/>
  <c r="AW14" i="60" s="1"/>
  <c r="AV15" i="60" l="1"/>
  <c r="AW15" i="60" s="1"/>
  <c r="AV16" i="60" l="1"/>
  <c r="AW16" i="60" s="1"/>
  <c r="AV17" i="60" l="1"/>
  <c r="AW17" i="60" s="1"/>
  <c r="AV18" i="60" l="1"/>
  <c r="AW18" i="60" s="1"/>
  <c r="AV19" i="60" l="1"/>
  <c r="AW19" i="60" s="1"/>
  <c r="AV20" i="60" l="1"/>
  <c r="AW20" i="60" s="1"/>
  <c r="AV21" i="60" l="1"/>
  <c r="AW21" i="60" s="1"/>
  <c r="AV22" i="60" l="1"/>
  <c r="AW22" i="60" s="1"/>
  <c r="AV23" i="60" l="1"/>
  <c r="AW23" i="60" s="1"/>
  <c r="AV24" i="60" l="1"/>
  <c r="AW24" i="60" s="1"/>
  <c r="AV25" i="60" l="1"/>
  <c r="AW25" i="60" s="1"/>
  <c r="AV26" i="60" l="1"/>
  <c r="AW26" i="60" s="1"/>
  <c r="AV27" i="60" l="1"/>
  <c r="AW27" i="60" s="1"/>
  <c r="AV28" i="60" l="1"/>
  <c r="AW28" i="60" s="1"/>
  <c r="AV29" i="60" l="1"/>
  <c r="AW29" i="60" s="1"/>
  <c r="AV30" i="60" l="1"/>
  <c r="AW30" i="60" s="1"/>
  <c r="AV31" i="60" l="1"/>
  <c r="AW31" i="60" s="1"/>
  <c r="AV32" i="60" l="1"/>
  <c r="AW32" i="60" s="1"/>
  <c r="AV33" i="60" l="1"/>
  <c r="AW33" i="60" s="1"/>
  <c r="AV34" i="60" l="1"/>
  <c r="AW34" i="60" s="1"/>
  <c r="AV35" i="60" l="1"/>
  <c r="AW35" i="60" s="1"/>
  <c r="AV36" i="60" l="1"/>
  <c r="AW36" i="60" s="1"/>
  <c r="AV37" i="60" l="1"/>
  <c r="AW37" i="60" s="1"/>
  <c r="AV38" i="60" l="1"/>
  <c r="AW38" i="60" s="1"/>
  <c r="AV39" i="60" l="1"/>
  <c r="AW39" i="60" s="1"/>
  <c r="AV40" i="60" l="1"/>
  <c r="AW40" i="60" s="1"/>
  <c r="AV41" i="60" l="1"/>
  <c r="AW41" i="60" s="1"/>
  <c r="AV42" i="60" l="1"/>
  <c r="AW42" i="60" s="1"/>
  <c r="AV43" i="60" l="1"/>
  <c r="AW43" i="60" s="1"/>
  <c r="AV44" i="60" l="1"/>
  <c r="AW44" i="60" s="1"/>
  <c r="AV45" i="60" l="1"/>
  <c r="AW45" i="60" s="1"/>
  <c r="AV46" i="60" l="1"/>
  <c r="AW46" i="60" s="1"/>
  <c r="AV47" i="60" l="1"/>
  <c r="AW47" i="60" s="1"/>
  <c r="AV48" i="60" l="1"/>
  <c r="AW48" i="60" s="1"/>
  <c r="AV49" i="60" l="1"/>
  <c r="AW49" i="60" s="1"/>
  <c r="AV50" i="60" l="1"/>
  <c r="AW50" i="60" s="1"/>
  <c r="AV51" i="60" l="1"/>
  <c r="AW51" i="60" s="1"/>
  <c r="AV52" i="60" l="1"/>
  <c r="AW52" i="60" s="1"/>
  <c r="AV53" i="60" l="1"/>
  <c r="AW53" i="60" s="1"/>
  <c r="AV54" i="60" l="1"/>
  <c r="AW54" i="60" s="1"/>
  <c r="AV55" i="60" l="1"/>
  <c r="AW55" i="60" s="1"/>
  <c r="AV56" i="60" l="1"/>
  <c r="AW56" i="60" s="1"/>
  <c r="AV57" i="60" l="1"/>
  <c r="AW57" i="60" s="1"/>
  <c r="AV58" i="60" l="1"/>
  <c r="AW58" i="60" s="1"/>
  <c r="AV59" i="60" l="1"/>
  <c r="AW59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F7121E-152B-43FC-B85C-57849D560ED3}" keepAlive="1" name="Query - analytical_sample" description="Connection to the 'analytical_sample' query in the workbook." type="5" refreshedVersion="8" background="1" saveData="1">
    <dbPr connection="Provider=Microsoft.Mashup.OleDb.1;Data Source=$Workbook$;Location=analytical_sample;Extended Properties=&quot;&quot;" command="SELECT * FROM [analytical_sample]"/>
  </connection>
  <connection id="2" xr16:uid="{424EDE13-5057-4453-B876-E66147BFB785}" keepAlive="1" name="Query - analytical_sample_p99" description="Connection to the 'analytical_sample_p99' query in the workbook." type="5" refreshedVersion="8" background="1" saveData="1">
    <dbPr connection="Provider=Microsoft.Mashup.OleDb.1;Data Source=$Workbook$;Location=analytical_sample_p99;Extended Properties=&quot;&quot;" command="SELECT * FROM [analytical_sample_p99]"/>
  </connection>
  <connection id="3" xr16:uid="{BC450F9E-6815-4133-AFEE-41CACD3034B9}" keepAlive="1" name="Query - error_type_summary" description="Connection to the 'error_type_summary' query in the workbook." type="5" refreshedVersion="8" background="1" saveData="1">
    <dbPr connection="Provider=Microsoft.Mashup.OleDb.1;Data Source=$Workbook$;Location=error_type_summary;Extended Properties=&quot;&quot;" command="SELECT * FROM [error_type_summar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<sst xmlns="http://schemas.openxmlformats.org/spreadsheetml/2006/main" count="21271" uniqueCount="2531">
  <si>
    <t>Relatív rang</t>
  </si>
  <si>
    <t>Eredeti rang</t>
  </si>
  <si>
    <t>Domain</t>
  </si>
  <si>
    <t>Adószám</t>
  </si>
  <si>
    <t>Statisztikai számjel</t>
  </si>
  <si>
    <t>Szakágazat kódja</t>
  </si>
  <si>
    <t>Szakágazat megnevezése</t>
  </si>
  <si>
    <t>Alágazat kódja</t>
  </si>
  <si>
    <t>Alágazat megnevezése</t>
  </si>
  <si>
    <t>Ágazat kódja</t>
  </si>
  <si>
    <t>Ágazat megnevezése</t>
  </si>
  <si>
    <t>Nemzetgazdasági ág kódja</t>
  </si>
  <si>
    <t>Nemzetgazdasági ág megnevezése</t>
  </si>
  <si>
    <t>Gazdálkodási forma kódja</t>
  </si>
  <si>
    <t>Gazdálkodási forma megnevezése</t>
  </si>
  <si>
    <t>Gazdálkodási forma csoportjának kódja</t>
  </si>
  <si>
    <t>Gazdálkodási forma csoportjának megnevezése</t>
  </si>
  <si>
    <t>Gazdálkodási forma főcsoportjának kódja</t>
  </si>
  <si>
    <t>Gazdálkodási forma főcsoportjának megnevezése</t>
  </si>
  <si>
    <t>Székhely szerinti vármegye kódja</t>
  </si>
  <si>
    <t>Székhely szerinti vármegye megnevezése</t>
  </si>
  <si>
    <t>Statisztikai régió kódja</t>
  </si>
  <si>
    <t>Statisztikai régió neve</t>
  </si>
  <si>
    <t>Statisztikai nagyrégió kódja</t>
  </si>
  <si>
    <t>Statisztikai nagyrégió neve</t>
  </si>
  <si>
    <t>Alapítás éve</t>
  </si>
  <si>
    <t>Létszám</t>
  </si>
  <si>
    <t>Nettó árbevétel</t>
  </si>
  <si>
    <t>Átlagos akadálymentességi hibaszám</t>
  </si>
  <si>
    <t>Akadálymentességi hibaszám mediánja</t>
  </si>
  <si>
    <t>Szórás</t>
  </si>
  <si>
    <t>Relatív szórás</t>
  </si>
  <si>
    <t>Minimum érték</t>
  </si>
  <si>
    <t>Maximum érték</t>
  </si>
  <si>
    <t>Terjedelem</t>
  </si>
  <si>
    <t>Létszám kód</t>
  </si>
  <si>
    <t>Létszám intervallum</t>
  </si>
  <si>
    <t>Árbevétel-kategória (kód)</t>
  </si>
  <si>
    <t>Árbevétel-kategória (millió Ft)</t>
  </si>
  <si>
    <t>Alapítás éve (intervallum)</t>
  </si>
  <si>
    <t>KKV</t>
  </si>
  <si>
    <t>2025-06-03</t>
  </si>
  <si>
    <t>2025-06-10</t>
  </si>
  <si>
    <t>2025-06-17</t>
  </si>
  <si>
    <t>2025-06-24</t>
  </si>
  <si>
    <t>2025-07-01</t>
  </si>
  <si>
    <t>2025-07-08</t>
  </si>
  <si>
    <t>2025-07-15</t>
  </si>
  <si>
    <t>2025-07-22</t>
  </si>
  <si>
    <t>2025-07-29</t>
  </si>
  <si>
    <t>2025-08-05</t>
  </si>
  <si>
    <t>2025-08-12</t>
  </si>
  <si>
    <t>2025-08-19</t>
  </si>
  <si>
    <t>2025-08-26</t>
  </si>
  <si>
    <t>2025-09-02</t>
  </si>
  <si>
    <t>2025-09-09</t>
  </si>
  <si>
    <t>2025-09-16</t>
  </si>
  <si>
    <t>2025-09-23</t>
  </si>
  <si>
    <t>2025-09-30</t>
  </si>
  <si>
    <t>2025-10-07</t>
  </si>
  <si>
    <t>2025-10-14</t>
  </si>
  <si>
    <t>2025-10-21</t>
  </si>
  <si>
    <t>2025-10-28</t>
  </si>
  <si>
    <t>2025-11-04</t>
  </si>
  <si>
    <t>2025-11-11</t>
  </si>
  <si>
    <t>2025-11-18</t>
  </si>
  <si>
    <t>2025-11-25</t>
  </si>
  <si>
    <t>2025-12-02</t>
  </si>
  <si>
    <t>2025-12-09</t>
  </si>
  <si>
    <t>2025-12-16</t>
  </si>
  <si>
    <t>2025-12-23</t>
  </si>
  <si>
    <t>2025-12-30</t>
  </si>
  <si>
    <t>2026-01-06</t>
  </si>
  <si>
    <t>2026-01-13</t>
  </si>
  <si>
    <t>2026-01-20</t>
  </si>
  <si>
    <t>2026-01-27</t>
  </si>
  <si>
    <t>2026-02-03</t>
  </si>
  <si>
    <t>2026-02-10</t>
  </si>
  <si>
    <t>2026-02-17</t>
  </si>
  <si>
    <t>2026-02-24</t>
  </si>
  <si>
    <t>2026-03-03</t>
  </si>
  <si>
    <t>2026-03-10</t>
  </si>
  <si>
    <t>2026-03-17</t>
  </si>
  <si>
    <t>2026-03-24</t>
  </si>
  <si>
    <t>2026-03-31</t>
  </si>
  <si>
    <t>1</t>
  </si>
  <si>
    <t>videa.hu</t>
  </si>
  <si>
    <t>24785725-2-44</t>
  </si>
  <si>
    <t>24785725 5812 114 01</t>
  </si>
  <si>
    <t>Napilapkiadás</t>
  </si>
  <si>
    <t>Könyv-, napilapkiadás, egyéb kiadói tevékenység (kivéve: szoftverkiadás)</t>
  </si>
  <si>
    <t>Kiadói tevékenység</t>
  </si>
  <si>
    <t>J</t>
  </si>
  <si>
    <t>KIADÓI TEVÉKENYSÉG, MŰSORSZOLGÁLTATÁS, TARTALOMSZOLGÁLTATÁS ÉS -TERJESZTÉS</t>
  </si>
  <si>
    <t>Részvénytársaság</t>
  </si>
  <si>
    <t>Gazdasági társaság</t>
  </si>
  <si>
    <t>Jogi személyiségű vállalkozás</t>
  </si>
  <si>
    <t>Budapest</t>
  </si>
  <si>
    <t>Közép-Magyarország</t>
  </si>
  <si>
    <t>1000-1999</t>
  </si>
  <si>
    <t>C</t>
  </si>
  <si>
    <t>10001 -</t>
  </si>
  <si>
    <t>2011 - 2015</t>
  </si>
  <si>
    <t>nagyvállalat</t>
  </si>
  <si>
    <t>2</t>
  </si>
  <si>
    <t>24.hu</t>
  </si>
  <si>
    <t>25087910-2-41</t>
  </si>
  <si>
    <t>25087910 5813 114 01</t>
  </si>
  <si>
    <t>Folyóirat, időszaki kiadvány kiadása</t>
  </si>
  <si>
    <t>300-499</t>
  </si>
  <si>
    <t>3</t>
  </si>
  <si>
    <t>jofogas.hu</t>
  </si>
  <si>
    <t>32606753-2-41</t>
  </si>
  <si>
    <t>32606753 7312 113 01</t>
  </si>
  <si>
    <t>Médiareklám</t>
  </si>
  <si>
    <t>Reklám</t>
  </si>
  <si>
    <t>Reklám, piackutatás, PR-tevékenység</t>
  </si>
  <si>
    <t>N</t>
  </si>
  <si>
    <t>SZAKMAI, TUDOMÁNYOS, MŰSZAKI TEVÉKENYSÉG</t>
  </si>
  <si>
    <t>Korlátolt felelősségű társaság</t>
  </si>
  <si>
    <t>50-99</t>
  </si>
  <si>
    <t>5</t>
  </si>
  <si>
    <t>501 - 700</t>
  </si>
  <si>
    <t>2021 - 2025</t>
  </si>
  <si>
    <t>középvállalkozás</t>
  </si>
  <si>
    <t>4</t>
  </si>
  <si>
    <t>idokep.hu</t>
  </si>
  <si>
    <t>14940961-2-13</t>
  </si>
  <si>
    <t>14940961 6220 113 13</t>
  </si>
  <si>
    <t>Információtechnológiai szaktanácsadás és számítástechnikai eszközök, rendszerek üzemeltetése</t>
  </si>
  <si>
    <t>Információtechnológiai szolgáltatás</t>
  </si>
  <si>
    <t>K</t>
  </si>
  <si>
    <t>TÁVKÖZLÉS, SZÁMÍTÓGÉPES PROGRAMOZÁS, INFORMÁCIÓTECHNOLÓGIAI SZAKTANÁCSADÁS, SZÁMÍTÁSTECHNIKAI INFRASTRUKTÚRA ÉS EGYÉB INFORMÁCIÓS SZOLGÁLTATÁSOK</t>
  </si>
  <si>
    <t>Pest</t>
  </si>
  <si>
    <t>10-19</t>
  </si>
  <si>
    <t>301 - 500</t>
  </si>
  <si>
    <t>2006 - 2010</t>
  </si>
  <si>
    <t>kisvállalkozás</t>
  </si>
  <si>
    <t>mandiner.hu</t>
  </si>
  <si>
    <t>32696242-2-43</t>
  </si>
  <si>
    <t>32696242 5813 573 01</t>
  </si>
  <si>
    <t>Nonprofit részvénytársaság</t>
  </si>
  <si>
    <t>Nonprofit gazdasági társaság</t>
  </si>
  <si>
    <t>Jogi személyiségű nonprofit szervezet</t>
  </si>
  <si>
    <t/>
  </si>
  <si>
    <t>100-149</t>
  </si>
  <si>
    <t>0</t>
  </si>
  <si>
    <t>ismeretlen</t>
  </si>
  <si>
    <t>6</t>
  </si>
  <si>
    <t>portfolio.hu</t>
  </si>
  <si>
    <t>12527052-2-41</t>
  </si>
  <si>
    <t>12527052 6039 114 01</t>
  </si>
  <si>
    <t>Egyéb tartalomterjesztési tevékenység</t>
  </si>
  <si>
    <t>Hírügynökségi és egyéb tartalomterjesztési tevékenység</t>
  </si>
  <si>
    <t>Műsor-összeállítás, műsorszolgáltatás, hírügynökségi és egyéb tartalomterjesztési tevékenység</t>
  </si>
  <si>
    <t>A</t>
  </si>
  <si>
    <t>4001 - 7000</t>
  </si>
  <si>
    <t>1996 - 2000</t>
  </si>
  <si>
    <t>7</t>
  </si>
  <si>
    <t>hvg.hu</t>
  </si>
  <si>
    <t>10226353-2-41</t>
  </si>
  <si>
    <t>10226353 5813 114 01</t>
  </si>
  <si>
    <t>150-199</t>
  </si>
  <si>
    <t>1986 - 1990</t>
  </si>
  <si>
    <t>8</t>
  </si>
  <si>
    <t>hasznaltauto.hu</t>
  </si>
  <si>
    <t>14918618-2-41</t>
  </si>
  <si>
    <t>14918618 7312 113 01</t>
  </si>
  <si>
    <t>gyakorikerdesek.hu</t>
  </si>
  <si>
    <t>14435986-2-13</t>
  </si>
  <si>
    <t>14435986 6310 113 13</t>
  </si>
  <si>
    <t>Számítástechnikai infrastruktúra, adatfeldolgozás, tárhelyszolgáltatás és kapcsolódó szolgáltatások</t>
  </si>
  <si>
    <t>Számítástechnikai infrastruktúra, adatfeldolgozás, tárhelyszolgáltatás és egyéb információs szolgáltatási tevékenységek</t>
  </si>
  <si>
    <t>3-4</t>
  </si>
  <si>
    <t>51 - 300</t>
  </si>
  <si>
    <t>mikrovállalkozás</t>
  </si>
  <si>
    <t>kiskegyed.hu</t>
  </si>
  <si>
    <t>10237580-2-43</t>
  </si>
  <si>
    <t>10237580 5813 113 01</t>
  </si>
  <si>
    <t>250-299</t>
  </si>
  <si>
    <t>telex.hu</t>
  </si>
  <si>
    <t>32073380-2-41</t>
  </si>
  <si>
    <t>32073380 6039 114 01</t>
  </si>
  <si>
    <t>1001 - 2500</t>
  </si>
  <si>
    <t>tippmix.hu</t>
  </si>
  <si>
    <t>10580204-2-44</t>
  </si>
  <si>
    <t>10580204 9200 114 01</t>
  </si>
  <si>
    <t>Szerencsejáték, fogadás</t>
  </si>
  <si>
    <t>S</t>
  </si>
  <si>
    <t>MŰVÉSZET, SPORT, SZABADIDŐ</t>
  </si>
  <si>
    <t>nosalty.hu</t>
  </si>
  <si>
    <t>origo.hu</t>
  </si>
  <si>
    <t>atw.hu</t>
  </si>
  <si>
    <t>13471868-2-41</t>
  </si>
  <si>
    <t>13471868 6220 113 01</t>
  </si>
  <si>
    <t>5-9</t>
  </si>
  <si>
    <t>2001 - 2005</t>
  </si>
  <si>
    <t>elte.hu</t>
  </si>
  <si>
    <t>15308744-2-41</t>
  </si>
  <si>
    <t>15308744 8540 312 01</t>
  </si>
  <si>
    <t>Felsőoktatás</t>
  </si>
  <si>
    <t>Oktatás</t>
  </si>
  <si>
    <t>Q</t>
  </si>
  <si>
    <t>OKTATÁS</t>
  </si>
  <si>
    <t>Központi költségvetési szerv</t>
  </si>
  <si>
    <t>Központi költségvetési irányító és költségvetési szervek</t>
  </si>
  <si>
    <t>Költségvetési szervek és költségvetési rend szerint gazdálkodó szervek</t>
  </si>
  <si>
    <t>2000-4999</t>
  </si>
  <si>
    <t>- 1985</t>
  </si>
  <si>
    <t>arukereso.hu</t>
  </si>
  <si>
    <t>24868291-2-42</t>
  </si>
  <si>
    <t>24868291 6391 113 01</t>
  </si>
  <si>
    <t>Internetes keresőportállal kapcsolatos tevékenységek</t>
  </si>
  <si>
    <t>Internetes keresőportállal kapcsolatos tevékenységek és egyéb információs szolgáltatás</t>
  </si>
  <si>
    <t>B</t>
  </si>
  <si>
    <t>7001 - 10000</t>
  </si>
  <si>
    <t>blikk.hu</t>
  </si>
  <si>
    <t>freemail.hu</t>
  </si>
  <si>
    <t>nemzetisport.hu</t>
  </si>
  <si>
    <t>32048467-2-51</t>
  </si>
  <si>
    <t>32048467 5812 113 01</t>
  </si>
  <si>
    <t>444.hu</t>
  </si>
  <si>
    <t>24298083-2-42</t>
  </si>
  <si>
    <t>24298083 6039 114 01</t>
  </si>
  <si>
    <t>startlap.hu</t>
  </si>
  <si>
    <t>mindmegette.hu</t>
  </si>
  <si>
    <t>index.hu</t>
  </si>
  <si>
    <t>12765335-2-41</t>
  </si>
  <si>
    <t>12765335 5812 114 01</t>
  </si>
  <si>
    <t>penzcentrum.hu</t>
  </si>
  <si>
    <t>port.hu</t>
  </si>
  <si>
    <t>27936748-2-41</t>
  </si>
  <si>
    <t>27936748 6391 113 01</t>
  </si>
  <si>
    <t>2016 - 2020</t>
  </si>
  <si>
    <t>promotions.hu</t>
  </si>
  <si>
    <t>23749122-2-15</t>
  </si>
  <si>
    <t>23749122 7311 113 15</t>
  </si>
  <si>
    <t>Reklámügynöki tevékenység</t>
  </si>
  <si>
    <t>Szabolcs-Szatmár-Bereg</t>
  </si>
  <si>
    <t>Észak-Alföld</t>
  </si>
  <si>
    <t>Alföld és Észak</t>
  </si>
  <si>
    <t>szamlazz.hu</t>
  </si>
  <si>
    <t>13421739-2-41</t>
  </si>
  <si>
    <t>13421739 6210 113 01</t>
  </si>
  <si>
    <t>Számítógépes programozás</t>
  </si>
  <si>
    <t>tippmixpro.hu</t>
  </si>
  <si>
    <t>hardverapro.hu</t>
  </si>
  <si>
    <t>12919709-2-41</t>
  </si>
  <si>
    <t>12919709 5813 113 01</t>
  </si>
  <si>
    <t>nlc.hu</t>
  </si>
  <si>
    <t>goldengate.hu</t>
  </si>
  <si>
    <t>23116474-2-17</t>
  </si>
  <si>
    <t>23116474 7312 113 17</t>
  </si>
  <si>
    <t>Tolna</t>
  </si>
  <si>
    <t>Dél-Dunántúl</t>
  </si>
  <si>
    <t>Dunántúl</t>
  </si>
  <si>
    <t>femina.hu</t>
  </si>
  <si>
    <t>bme.hu</t>
  </si>
  <si>
    <t>19410768-4-43</t>
  </si>
  <si>
    <t>19410768 8540 599 01</t>
  </si>
  <si>
    <t>Egyéb, jogi személyiségű nonprofit szervezet</t>
  </si>
  <si>
    <t>u-szeged.hu</t>
  </si>
  <si>
    <t>19308650-2-06</t>
  </si>
  <si>
    <t>19308650 8540 563 06</t>
  </si>
  <si>
    <t>Egyéb alapítvány önálló intézménye</t>
  </si>
  <si>
    <t>Alapítvány, jogi személyiségű intézménye és szervezeti egysége</t>
  </si>
  <si>
    <t>Csongrád-Csanád</t>
  </si>
  <si>
    <t>Dél-Alföld</t>
  </si>
  <si>
    <t>5000-</t>
  </si>
  <si>
    <t>starity.hu</t>
  </si>
  <si>
    <t>23062595-2-18</t>
  </si>
  <si>
    <t>23062595 6310 113 18</t>
  </si>
  <si>
    <t>Vas</t>
  </si>
  <si>
    <t>Nyugat-Dunántúl</t>
  </si>
  <si>
    <t>21 - 50</t>
  </si>
  <si>
    <t>vatera.hu</t>
  </si>
  <si>
    <t>32330681-2-41</t>
  </si>
  <si>
    <t>32330681 4779 113 01</t>
  </si>
  <si>
    <t>Használt cikk kiskereskedelme</t>
  </si>
  <si>
    <t>Egyéb áruk kiskereskedelme (kivéve: gépjármű, motorkerékpár)</t>
  </si>
  <si>
    <t>Kiskereskedelem</t>
  </si>
  <si>
    <t>G</t>
  </si>
  <si>
    <t>KERESKEDELEM</t>
  </si>
  <si>
    <t>20-49</t>
  </si>
  <si>
    <t>profession.hu</t>
  </si>
  <si>
    <t>25087879-2-44</t>
  </si>
  <si>
    <t>25087879 7312 113 01</t>
  </si>
  <si>
    <t>200-249</t>
  </si>
  <si>
    <t>magyarhirlap.hu</t>
  </si>
  <si>
    <t>13389909-2-42</t>
  </si>
  <si>
    <t>13389909 5812 113 01</t>
  </si>
  <si>
    <t>magyarnemzet.hu</t>
  </si>
  <si>
    <t>metropol.hu</t>
  </si>
  <si>
    <t>kormany.hu</t>
  </si>
  <si>
    <t>10585560-2-44</t>
  </si>
  <si>
    <t>10585560 6290 114 01</t>
  </si>
  <si>
    <t>Egyéb információtechnológiai szolgáltatás</t>
  </si>
  <si>
    <t>1991 - 1995</t>
  </si>
  <si>
    <t>menetrendek.hu</t>
  </si>
  <si>
    <t>14129887-2-42</t>
  </si>
  <si>
    <t>14129887 6220 113 01</t>
  </si>
  <si>
    <t>hirado.hu</t>
  </si>
  <si>
    <t>10324224-4-41</t>
  </si>
  <si>
    <t>10324224 6020 573 01</t>
  </si>
  <si>
    <t>Televízióműsor összeállítása, szolgáltatása, videótartalom-terjesztés</t>
  </si>
  <si>
    <t>mediaklikk.hu</t>
  </si>
  <si>
    <t>indavideo.hu</t>
  </si>
  <si>
    <t>oszk.hu</t>
  </si>
  <si>
    <t>15321226-2-42</t>
  </si>
  <si>
    <t>15321226 9121 312 01</t>
  </si>
  <si>
    <t>Múzeumi, gyűjteményi tevékenység</t>
  </si>
  <si>
    <t>Múzeumi, gyűjteményi, történelmi helyszíni, műemléki tevékenységek</t>
  </si>
  <si>
    <t>Könyvtári, levéltári, múzeumi, egyéb kulturális tevékenység</t>
  </si>
  <si>
    <t>nepszava.hu</t>
  </si>
  <si>
    <t>32640234-2-43</t>
  </si>
  <si>
    <t>32640234 5812 114 01</t>
  </si>
  <si>
    <t>borsonline.hu</t>
  </si>
  <si>
    <t>magyarorszag.hu</t>
  </si>
  <si>
    <t>23083185-2-44</t>
  </si>
  <si>
    <t>23083185 6210 114 01</t>
  </si>
  <si>
    <t>500-999</t>
  </si>
  <si>
    <t>hirstart.hu</t>
  </si>
  <si>
    <t>m4sport.hu</t>
  </si>
  <si>
    <t>libri.hu</t>
  </si>
  <si>
    <t>10734977-2-42</t>
  </si>
  <si>
    <t>10734977 4761 113 01</t>
  </si>
  <si>
    <t>Könyv-kiskereskedelem</t>
  </si>
  <si>
    <t>Kulturális, szabadidős cikk kiskereskedelme</t>
  </si>
  <si>
    <t>e-kreta.hu</t>
  </si>
  <si>
    <t>22777375-2-43</t>
  </si>
  <si>
    <t>22777375 5829 114 01</t>
  </si>
  <si>
    <t>Egyéb szoftverkiadás</t>
  </si>
  <si>
    <t>Szoftverkiadás</t>
  </si>
  <si>
    <t>2501 - 4000</t>
  </si>
  <si>
    <t>felvi.hu</t>
  </si>
  <si>
    <t>15329729-2-41</t>
  </si>
  <si>
    <t>15329729 8412 312 01</t>
  </si>
  <si>
    <t>Egészségügy, oktatás, kultúra, egyéb szociális szolgáltatás igazgatása</t>
  </si>
  <si>
    <t>Közigazgatás</t>
  </si>
  <si>
    <t>Közigazgatás, védelem, kötelező társadalombiztosítás</t>
  </si>
  <si>
    <t>P</t>
  </si>
  <si>
    <t>KÖZIGAZGATÁS, VÉDELEM; KÖTELEZŐ TÁRSADALOMBIZTOSÍTÁS</t>
  </si>
  <si>
    <t>totalcar.hu</t>
  </si>
  <si>
    <t>12514988-2-41</t>
  </si>
  <si>
    <t>12514988 5811 113 01</t>
  </si>
  <si>
    <t>Könyvkiadás</t>
  </si>
  <si>
    <t>pte.hu</t>
  </si>
  <si>
    <t>19308681-4-02</t>
  </si>
  <si>
    <t>19308681 8540 563 02</t>
  </si>
  <si>
    <t>Baranya</t>
  </si>
  <si>
    <t>sagikazarmark.hu</t>
  </si>
  <si>
    <t>55787833-1-33</t>
  </si>
  <si>
    <t>55787833 6210 231 13</t>
  </si>
  <si>
    <t>Egyéni vállalkozó</t>
  </si>
  <si>
    <t>Önálló vállalkozó</t>
  </si>
  <si>
    <t>Jogi személyiség nélküli vállalkozás</t>
  </si>
  <si>
    <t>0 - 20</t>
  </si>
  <si>
    <t>economx.hu</t>
  </si>
  <si>
    <t>11990259-2-41</t>
  </si>
  <si>
    <t>11990259 5812 113 01</t>
  </si>
  <si>
    <t>divany.hu</t>
  </si>
  <si>
    <t>otpbank.hu</t>
  </si>
  <si>
    <t>10537914-4-44</t>
  </si>
  <si>
    <t>10537914 6419 114 01</t>
  </si>
  <si>
    <t>Egyéb monetáris közvetítés</t>
  </si>
  <si>
    <t>Monetáris közvetítés</t>
  </si>
  <si>
    <t>Pénzügyi szolgáltatás (kivéve: biztosítási, nyugdíjpénztári tevékenység)</t>
  </si>
  <si>
    <t>L</t>
  </si>
  <si>
    <t>PÉNZÜGYI, BIZTOSÍTÁSI TEVÉKENYSÉG</t>
  </si>
  <si>
    <t>unideb.hu</t>
  </si>
  <si>
    <t>19308667-4-09</t>
  </si>
  <si>
    <t>19308667 8540 563 09</t>
  </si>
  <si>
    <t>Hajdú-Bihar</t>
  </si>
  <si>
    <t>moly.hu</t>
  </si>
  <si>
    <t>22366157-2-13</t>
  </si>
  <si>
    <t>22366157 6290 117 13</t>
  </si>
  <si>
    <t>Betéti társaság</t>
  </si>
  <si>
    <t>hirtv.hu</t>
  </si>
  <si>
    <t>12896055-2-42</t>
  </si>
  <si>
    <t>12896055 6020 114 01</t>
  </si>
  <si>
    <t>lira.hu</t>
  </si>
  <si>
    <t>10853665-2-42</t>
  </si>
  <si>
    <t>10853665 4761 114 01</t>
  </si>
  <si>
    <t>szallas.hu</t>
  </si>
  <si>
    <t>32362903-2-05</t>
  </si>
  <si>
    <t>32362903 6391 114 05</t>
  </si>
  <si>
    <t>Borsod-Abaúj-Zemplén</t>
  </si>
  <si>
    <t>Észak-Magyarország</t>
  </si>
  <si>
    <t>ripost.hu</t>
  </si>
  <si>
    <t>delmagyar.hu</t>
  </si>
  <si>
    <t>infostart.hu</t>
  </si>
  <si>
    <t>32884915-2-41</t>
  </si>
  <si>
    <t>32884915 6010 114 01</t>
  </si>
  <si>
    <t>Rádióműsor-szolgáltatás, audiotartalom-terjesztés</t>
  </si>
  <si>
    <t>jogtar.hu</t>
  </si>
  <si>
    <t>12643228-2-43</t>
  </si>
  <si>
    <t>12643228 5811 113 01</t>
  </si>
  <si>
    <t>oktatas.hu</t>
  </si>
  <si>
    <t>szeretlekmagyarorszag.hu</t>
  </si>
  <si>
    <t>23092822-2-43</t>
  </si>
  <si>
    <t>23092822 5812 113 01</t>
  </si>
  <si>
    <t>kisalfold.hu</t>
  </si>
  <si>
    <t>agroinform.hu</t>
  </si>
  <si>
    <t>26351409-2-42</t>
  </si>
  <si>
    <t>26351409 7311 113 01</t>
  </si>
  <si>
    <t>701 - 1000</t>
  </si>
  <si>
    <t>agrarszektor.hu</t>
  </si>
  <si>
    <t>myonlineradio.hu</t>
  </si>
  <si>
    <t>26278823-2-41</t>
  </si>
  <si>
    <t>26278823 6210 113 01</t>
  </si>
  <si>
    <t>boon.hu</t>
  </si>
  <si>
    <t>hirkereso.hu</t>
  </si>
  <si>
    <t>11884958-2-13</t>
  </si>
  <si>
    <t>11884958 6210 113 13</t>
  </si>
  <si>
    <t>haon.hu</t>
  </si>
  <si>
    <t>prohardver.hu</t>
  </si>
  <si>
    <t>vezess.hu</t>
  </si>
  <si>
    <t>webbeteg.hu</t>
  </si>
  <si>
    <t>23981306-2-09</t>
  </si>
  <si>
    <t>23981306 6039 113 09</t>
  </si>
  <si>
    <t>mfor.hu</t>
  </si>
  <si>
    <t>12500442-2-41</t>
  </si>
  <si>
    <t>12500442 6039 113 01</t>
  </si>
  <si>
    <t>szon.hu</t>
  </si>
  <si>
    <t>nyugat.hu</t>
  </si>
  <si>
    <t>18889332-2-18</t>
  </si>
  <si>
    <t>18889332 6031 529 18</t>
  </si>
  <si>
    <t>Hírügynökségi tevékenység</t>
  </si>
  <si>
    <t>Egyéb egyesület</t>
  </si>
  <si>
    <t>Az egyesület egyéb formái</t>
  </si>
  <si>
    <t>meska.hu</t>
  </si>
  <si>
    <t>14260960-2-13</t>
  </si>
  <si>
    <t>14260960 6310 113 13</t>
  </si>
  <si>
    <t>privatbankar.hu</t>
  </si>
  <si>
    <t>12494086-2-41</t>
  </si>
  <si>
    <t>12494086 6039 113 01</t>
  </si>
  <si>
    <t>indapass.hu</t>
  </si>
  <si>
    <t>14307544-2-41</t>
  </si>
  <si>
    <t>14307544 6391 114 01</t>
  </si>
  <si>
    <t>vaol.hu</t>
  </si>
  <si>
    <t>hang.hu</t>
  </si>
  <si>
    <t>32874978-2-43</t>
  </si>
  <si>
    <t>32874978 6031 113 01</t>
  </si>
  <si>
    <t>szoljon.hu</t>
  </si>
  <si>
    <t>femcafe.hu</t>
  </si>
  <si>
    <t>23522154-2-41</t>
  </si>
  <si>
    <t>23522154 5819 113 01</t>
  </si>
  <si>
    <t>Egyéb kiadói tevékenység (kivéve: szoftverkiadás)</t>
  </si>
  <si>
    <t>heol.hu</t>
  </si>
  <si>
    <t>pestisracok.hu</t>
  </si>
  <si>
    <t>streetkitchen.hu</t>
  </si>
  <si>
    <t>29308651-2-43</t>
  </si>
  <si>
    <t>29308651 7312 113 01</t>
  </si>
  <si>
    <t>ipon.hu</t>
  </si>
  <si>
    <t>13392327-2-42</t>
  </si>
  <si>
    <t>13392327 4650 113 01</t>
  </si>
  <si>
    <t>Információtechnológiai, híradástechnikai termék nagykereskedelme</t>
  </si>
  <si>
    <t>Nagykereskedelem</t>
  </si>
  <si>
    <t>kapu.hu</t>
  </si>
  <si>
    <t>tv2play.hu</t>
  </si>
  <si>
    <t>25771859-2-44</t>
  </si>
  <si>
    <t>25771859 6020 114 01</t>
  </si>
  <si>
    <t>bien.hu</t>
  </si>
  <si>
    <t>24994356-2-13</t>
  </si>
  <si>
    <t>24994356 6391 113 13</t>
  </si>
  <si>
    <t>noklapja.hu</t>
  </si>
  <si>
    <t>csakfoci.hu</t>
  </si>
  <si>
    <t>22667544-2-42</t>
  </si>
  <si>
    <t>22667544 7020 113 01</t>
  </si>
  <si>
    <t>Üzletviteli, egyéb üzletvezetési tanácsadás</t>
  </si>
  <si>
    <t>Üzletvezetés, üzletvezetési tanácsadás</t>
  </si>
  <si>
    <t>sobors.hu</t>
  </si>
  <si>
    <t>mobilarena.hu</t>
  </si>
  <si>
    <t>alon.hu</t>
  </si>
  <si>
    <t>66406156-1-38</t>
  </si>
  <si>
    <t>66406156 6310 231 18</t>
  </si>
  <si>
    <t>bardiauto.hu</t>
  </si>
  <si>
    <t>12229132-2-44</t>
  </si>
  <si>
    <t>12229132 4672 114 01</t>
  </si>
  <si>
    <t>Gépjárműalkatrész és -tartozék nagykereskedelme</t>
  </si>
  <si>
    <t>Gépjármű, motorkerékpár és -alkatrész, -tartozék nagykereskedelme</t>
  </si>
  <si>
    <t>astronet.hu</t>
  </si>
  <si>
    <t>randivonal.hu</t>
  </si>
  <si>
    <t>24925543-2-41</t>
  </si>
  <si>
    <t>24925543 6391 114 01</t>
  </si>
  <si>
    <t>anotalk.hu</t>
  </si>
  <si>
    <t>27987342-2-09</t>
  </si>
  <si>
    <t>27987342 6039 113 09</t>
  </si>
  <si>
    <t>vagyaid.hu</t>
  </si>
  <si>
    <t>23890819-2-02</t>
  </si>
  <si>
    <t>23890819 6210 113 02</t>
  </si>
  <si>
    <t>hungarytoday.hu</t>
  </si>
  <si>
    <t>18219612-1-41</t>
  </si>
  <si>
    <t>18219612 9499 569 01</t>
  </si>
  <si>
    <t>M.n.s. egyéb közösségi, társadalmi tevékenység</t>
  </si>
  <si>
    <t>Egyéb közösségi, társadalmi tevékenység</t>
  </si>
  <si>
    <t>Érdekképviselet</t>
  </si>
  <si>
    <t>T</t>
  </si>
  <si>
    <t>EGYÉB SZOLGÁLTATÁS</t>
  </si>
  <si>
    <t>Egyéb alapítvány</t>
  </si>
  <si>
    <t>szexrandi.hu</t>
  </si>
  <si>
    <t>naphire.hu</t>
  </si>
  <si>
    <t>27555826-2-42</t>
  </si>
  <si>
    <t>27555826 5819 113 01</t>
  </si>
  <si>
    <t>sztaki.hu</t>
  </si>
  <si>
    <t>19426244-2-43</t>
  </si>
  <si>
    <t>19426244 7210 599 01</t>
  </si>
  <si>
    <t>Természettudományi, műszaki kutatás, kísérleti fejlesztés</t>
  </si>
  <si>
    <t>Tudományos kutatás, fejlesztés</t>
  </si>
  <si>
    <t>semmelweis.hu</t>
  </si>
  <si>
    <t>19308674-4-44</t>
  </si>
  <si>
    <t>19308674 8540 563 01</t>
  </si>
  <si>
    <t>etitan.hu</t>
  </si>
  <si>
    <t>14644335-2-43</t>
  </si>
  <si>
    <t>14644335 5819 114 01</t>
  </si>
  <si>
    <t>hoxa.hu</t>
  </si>
  <si>
    <t>akcios-ujsag.hu</t>
  </si>
  <si>
    <t>beol.hu</t>
  </si>
  <si>
    <t>topszotar.hu</t>
  </si>
  <si>
    <t>24788261-2-43</t>
  </si>
  <si>
    <t>24788261 7312 113 01</t>
  </si>
  <si>
    <t>racingbazar.hu</t>
  </si>
  <si>
    <t>12945771-2-09</t>
  </si>
  <si>
    <t>12945771 6039 113 09</t>
  </si>
  <si>
    <t>bontoplaza.hu</t>
  </si>
  <si>
    <t>24386759-2-06</t>
  </si>
  <si>
    <t>24386759 6290 113 06</t>
  </si>
  <si>
    <t>hotbull.hu</t>
  </si>
  <si>
    <t>14590195-2-41</t>
  </si>
  <si>
    <t>14590195 6039 113 01</t>
  </si>
  <si>
    <t>zsozirisz.hu</t>
  </si>
  <si>
    <t>76712713-1-42</t>
  </si>
  <si>
    <t>76712713 9699 231 01</t>
  </si>
  <si>
    <t>M.n.s. egyéb személyi szolgáltatás</t>
  </si>
  <si>
    <t>Egyéb személyi szolgáltatás</t>
  </si>
  <si>
    <t>Személyi szolgáltatás</t>
  </si>
  <si>
    <t>meglepetes.hu</t>
  </si>
  <si>
    <t>netmafia.hu</t>
  </si>
  <si>
    <t>60516697-1-32</t>
  </si>
  <si>
    <t>60516697 6310 231 12</t>
  </si>
  <si>
    <t>Nógrád</t>
  </si>
  <si>
    <t>kepesmotor.hu</t>
  </si>
  <si>
    <t>23761342-2-18</t>
  </si>
  <si>
    <t>23761342 6039 113 18</t>
  </si>
  <si>
    <t>joy.hu</t>
  </si>
  <si>
    <t>10353835-2-41</t>
  </si>
  <si>
    <t>10353835 5813 113 01</t>
  </si>
  <si>
    <t>kirsche.hu</t>
  </si>
  <si>
    <t>11035996-2-03</t>
  </si>
  <si>
    <t>11035996 0113 113 03</t>
  </si>
  <si>
    <t>Zöldségféle, dinnye, gyökér-, gumósnövény termesztése</t>
  </si>
  <si>
    <t>Nem évelő növény termesztése</t>
  </si>
  <si>
    <t>Növénytermesztés, állattenyésztés, vadgazdálkodás és kapcsolódó szolgáltatások</t>
  </si>
  <si>
    <t>MEZŐGAZDASÁG, ERDŐGAZDÁLKODÁS, HALÁSZAT</t>
  </si>
  <si>
    <t>Bács-Kiskun</t>
  </si>
  <si>
    <t>erdekesmagazin.hu</t>
  </si>
  <si>
    <t>32749711-2-13</t>
  </si>
  <si>
    <t>32749711 6039 113 13</t>
  </si>
  <si>
    <t>hadawebshop.hu</t>
  </si>
  <si>
    <t>13554585-2-15</t>
  </si>
  <si>
    <t>13554585 4779 113 15</t>
  </si>
  <si>
    <t>kertesrecept.hu</t>
  </si>
  <si>
    <t>kvizguru.hu</t>
  </si>
  <si>
    <t>48283289-1-23</t>
  </si>
  <si>
    <t>48283289 6310 231 03</t>
  </si>
  <si>
    <t>lender.hu</t>
  </si>
  <si>
    <t>life.hu</t>
  </si>
  <si>
    <t>player.hu</t>
  </si>
  <si>
    <t>27715518-2-43</t>
  </si>
  <si>
    <t>27715518 6391 114 01</t>
  </si>
  <si>
    <t>spar.hu</t>
  </si>
  <si>
    <t>10485824-2-07</t>
  </si>
  <si>
    <t>10485824 4711 113 07</t>
  </si>
  <si>
    <t>Élelmiszer jellegű vegyes kiskereskedelem</t>
  </si>
  <si>
    <t>Vegyes termékkörű kiskereskedelem</t>
  </si>
  <si>
    <t>Fejér</t>
  </si>
  <si>
    <t>Közép-Dunántúl</t>
  </si>
  <si>
    <t>sport365.hu</t>
  </si>
  <si>
    <t>26633040-2-41</t>
  </si>
  <si>
    <t>26633040 7311 113 01</t>
  </si>
  <si>
    <t>vegas.hu</t>
  </si>
  <si>
    <t>25002889-4-44</t>
  </si>
  <si>
    <t>25002889 9200 113 01</t>
  </si>
  <si>
    <t>vince.hu</t>
  </si>
  <si>
    <t>12965669-2-41</t>
  </si>
  <si>
    <t>12965669 7330 113 01</t>
  </si>
  <si>
    <t>PR-tevékenység</t>
  </si>
  <si>
    <t>gsplus.hu</t>
  </si>
  <si>
    <t>27922965-2-42</t>
  </si>
  <si>
    <t>27922965 5813 113 01</t>
  </si>
  <si>
    <t>teol.hu</t>
  </si>
  <si>
    <t>bookline.hu</t>
  </si>
  <si>
    <t>12921360-2-42</t>
  </si>
  <si>
    <t>12921360 4761 114 01</t>
  </si>
  <si>
    <t>megyeriszabolcskerteszete.hu</t>
  </si>
  <si>
    <t>22665810-2-42</t>
  </si>
  <si>
    <t>22665810 4776 113 01</t>
  </si>
  <si>
    <t>Virág, növény, műtrágya, hobbiállat, hobbiállat-eledel kiskereskedelme</t>
  </si>
  <si>
    <t>sportfactory.hu</t>
  </si>
  <si>
    <t>10318102-2-44</t>
  </si>
  <si>
    <t>10318102 4771 113 01</t>
  </si>
  <si>
    <t>Ruházat-kiskereskedelem</t>
  </si>
  <si>
    <t>kfki.hu</t>
  </si>
  <si>
    <t>10670484-2-43</t>
  </si>
  <si>
    <t>10670484 6820 113 01</t>
  </si>
  <si>
    <t>Saját tulajdonú, bérelt ingatlan bérbeadása, üzemeltetése</t>
  </si>
  <si>
    <t>Ingatlanügyletek</t>
  </si>
  <si>
    <t>M</t>
  </si>
  <si>
    <t>INGATLANÜGYLETEK</t>
  </si>
  <si>
    <t>naih.hu</t>
  </si>
  <si>
    <t>15795771-1-41</t>
  </si>
  <si>
    <t>15795771 8411 311 01</t>
  </si>
  <si>
    <t>Általános közigazgatás</t>
  </si>
  <si>
    <t>Központi költségvetési irányító szerv</t>
  </si>
  <si>
    <t>mediacenter.hu</t>
  </si>
  <si>
    <t>13922546-2-03</t>
  </si>
  <si>
    <t>13922546 6290 113 03</t>
  </si>
  <si>
    <t>shoprenter.hu</t>
  </si>
  <si>
    <t>23174108-2-09</t>
  </si>
  <si>
    <t>23174108 6290 113 09</t>
  </si>
  <si>
    <t>holdpont.hu</t>
  </si>
  <si>
    <t>12146116-2-13</t>
  </si>
  <si>
    <t>12146116 6391 113 13</t>
  </si>
  <si>
    <t>sussfelnap.hu</t>
  </si>
  <si>
    <t>instylemen.hu</t>
  </si>
  <si>
    <t>ksh.hu</t>
  </si>
  <si>
    <t>15302724-2-41</t>
  </si>
  <si>
    <t>15302724 8411 311 01</t>
  </si>
  <si>
    <t>mavcsoport.hu</t>
  </si>
  <si>
    <t>13834492-2-44</t>
  </si>
  <si>
    <t>13834492 4911 114 01</t>
  </si>
  <si>
    <t>Távolsági vasúti személyszállítás</t>
  </si>
  <si>
    <t>Vasúti személyszállítás</t>
  </si>
  <si>
    <t>Szárazföldi, csővezetékes szállítás</t>
  </si>
  <si>
    <t>H</t>
  </si>
  <si>
    <t>SZÁLLÍTÁS, RAKTÁROZÁS</t>
  </si>
  <si>
    <t>p24.hu</t>
  </si>
  <si>
    <t>antikvarium.hu</t>
  </si>
  <si>
    <t>23699261-2-06</t>
  </si>
  <si>
    <t>23699261 4779 113 06</t>
  </si>
  <si>
    <t>piacesprofit.hu</t>
  </si>
  <si>
    <t>12607862-2-41</t>
  </si>
  <si>
    <t>12607862 7312 113 01</t>
  </si>
  <si>
    <t>related.hu</t>
  </si>
  <si>
    <t>25552937-2-42</t>
  </si>
  <si>
    <t>25552937 7311 113 01</t>
  </si>
  <si>
    <t>hrportal.hu</t>
  </si>
  <si>
    <t>13414166-2-41</t>
  </si>
  <si>
    <t>13414166 7020 113 01</t>
  </si>
  <si>
    <t>uni-corvinus.hu</t>
  </si>
  <si>
    <t>19156972-2-44</t>
  </si>
  <si>
    <t>19156972 8540 563 01</t>
  </si>
  <si>
    <t>profitline.hu</t>
  </si>
  <si>
    <t>23501540-1-13</t>
  </si>
  <si>
    <t>23501540 6391 113 13</t>
  </si>
  <si>
    <t>gportal.hu</t>
  </si>
  <si>
    <t>23069901-2-13</t>
  </si>
  <si>
    <t>23069901 6210 113 13</t>
  </si>
  <si>
    <t>mbhbank.hu</t>
  </si>
  <si>
    <t>10011922-4-44</t>
  </si>
  <si>
    <t>10011922 6419 114 01</t>
  </si>
  <si>
    <t>kemma.hu</t>
  </si>
  <si>
    <t>bkk.hu</t>
  </si>
  <si>
    <t>23028966-4-44</t>
  </si>
  <si>
    <t>23028966 4931 114 01</t>
  </si>
  <si>
    <t>Menetrend szerinti közúti személyszállítás</t>
  </si>
  <si>
    <t>Egyéb szárazföldi személyszállítás</t>
  </si>
  <si>
    <t>uni-miskolc.hu</t>
  </si>
  <si>
    <t>19253055-2-05</t>
  </si>
  <si>
    <t>19253055 8540 563 05</t>
  </si>
  <si>
    <t>hupont.hu</t>
  </si>
  <si>
    <t>29251133-2-13</t>
  </si>
  <si>
    <t>29251133 6310 113 13</t>
  </si>
  <si>
    <t>regiojatek.hu</t>
  </si>
  <si>
    <t>10431674-2-44</t>
  </si>
  <si>
    <t>10431674 4649 113 01</t>
  </si>
  <si>
    <t>Egyéb háztartási cikk nagykereskedelme</t>
  </si>
  <si>
    <t>Háztartási cikk nagykereskedelme</t>
  </si>
  <si>
    <t>mvmnext.hu</t>
  </si>
  <si>
    <t>26713111-2-44</t>
  </si>
  <si>
    <t>26713111 3523 114 01</t>
  </si>
  <si>
    <t>Gázkereskedelem</t>
  </si>
  <si>
    <t>Gázellátás</t>
  </si>
  <si>
    <t>Villamosenergia-, gáz-, gőzellátás, légkondicionálás</t>
  </si>
  <si>
    <t>D</t>
  </si>
  <si>
    <t>VILLAMOSENERGIA-, GÁZ-, GŐZELLÁTÁS, LÉGKONDICIONÁLÁS</t>
  </si>
  <si>
    <t>pepita.hu</t>
  </si>
  <si>
    <t>27124253-2-04</t>
  </si>
  <si>
    <t>27124253 4791 114 04</t>
  </si>
  <si>
    <t>Vegyes termékkörű kiskereskedelem közvetítése</t>
  </si>
  <si>
    <t>Kiskereskedelem közvetítése</t>
  </si>
  <si>
    <t>Békés</t>
  </si>
  <si>
    <t>sielok.hu</t>
  </si>
  <si>
    <t>22536927-2-42</t>
  </si>
  <si>
    <t>22536927 7312 117 01</t>
  </si>
  <si>
    <t>veol.hu</t>
  </si>
  <si>
    <t>klubradio.hu</t>
  </si>
  <si>
    <t>13511335-2-42</t>
  </si>
  <si>
    <t>13511335 6010 114 01</t>
  </si>
  <si>
    <t>fradi.hu</t>
  </si>
  <si>
    <t>19709893-2-43</t>
  </si>
  <si>
    <t>19709893 9312 521 01</t>
  </si>
  <si>
    <t>Sportegyesületi tevékenység</t>
  </si>
  <si>
    <t>Sporttevékenység</t>
  </si>
  <si>
    <t>Sport-, szórakoztató, szabadidős tevékenység</t>
  </si>
  <si>
    <t>Sportegyesület</t>
  </si>
  <si>
    <t>velvet.hu</t>
  </si>
  <si>
    <t>esport1.hu</t>
  </si>
  <si>
    <t>25957428-2-41</t>
  </si>
  <si>
    <t>25957428 6391 113 01</t>
  </si>
  <si>
    <t>mme.hu</t>
  </si>
  <si>
    <t>19001243-2-43</t>
  </si>
  <si>
    <t>19001243 9499 529 01</t>
  </si>
  <si>
    <t>kocsi.hu</t>
  </si>
  <si>
    <t>25999495-2-41</t>
  </si>
  <si>
    <t>25999495 7311 113 01</t>
  </si>
  <si>
    <t>dijnet.hu</t>
  </si>
  <si>
    <t>14113765-2-43</t>
  </si>
  <si>
    <t>14113765 8240 114 01</t>
  </si>
  <si>
    <t>Egyéb üzletmenetet támogató szolgáltatás közvetítése</t>
  </si>
  <si>
    <t>Adminisztratív, irodai és egyéb üzletmenetet támogató szolgáltatás</t>
  </si>
  <si>
    <t>O</t>
  </si>
  <si>
    <t>ADMINISZTRATÍV ÉS SZOLGÁLTATÁST TÁMOGATÓ TEVÉKENYSÉG</t>
  </si>
  <si>
    <t>eduline.hu</t>
  </si>
  <si>
    <t>yettel.hu</t>
  </si>
  <si>
    <t>11107792-2-44</t>
  </si>
  <si>
    <t>11107792 6110 114 13</t>
  </si>
  <si>
    <t>Vezetékes, vezeték nélküli és műholdas távközlés</t>
  </si>
  <si>
    <t>Távközlés</t>
  </si>
  <si>
    <t>magyarnarancs.hu</t>
  </si>
  <si>
    <t>11774756-2-42</t>
  </si>
  <si>
    <t>11774756 5813 113 01</t>
  </si>
  <si>
    <t>baon.hu</t>
  </si>
  <si>
    <t>feol.hu</t>
  </si>
  <si>
    <t>programturizmus.hu</t>
  </si>
  <si>
    <t>13861616-2-19</t>
  </si>
  <si>
    <t>13861616 6310 113 19</t>
  </si>
  <si>
    <t>Veszprém</t>
  </si>
  <si>
    <t>pcx.hu</t>
  </si>
  <si>
    <t>23563539-2-41</t>
  </si>
  <si>
    <t>23563539 4791 113 01</t>
  </si>
  <si>
    <t>opten.hu</t>
  </si>
  <si>
    <t>12012187-2-41</t>
  </si>
  <si>
    <t>12012187 6391 113 01</t>
  </si>
  <si>
    <t>tenyek.hu</t>
  </si>
  <si>
    <t>twn.hu</t>
  </si>
  <si>
    <t>26606455-2-41</t>
  </si>
  <si>
    <t>26606455 6039 113 01</t>
  </si>
  <si>
    <t>ceginformacio.hu</t>
  </si>
  <si>
    <t>10347036-2-43</t>
  </si>
  <si>
    <t>10347036 6392 113 01</t>
  </si>
  <si>
    <t>Egyéb információs szolgáltatás</t>
  </si>
  <si>
    <t>bitepito.hu</t>
  </si>
  <si>
    <t>59786188-1-24</t>
  </si>
  <si>
    <t>59786188 6310 231 04</t>
  </si>
  <si>
    <t>unixauto.hu</t>
  </si>
  <si>
    <t>10465802-2-44</t>
  </si>
  <si>
    <t>10465802 4672 113 01</t>
  </si>
  <si>
    <t>szabadeuropa.hu</t>
  </si>
  <si>
    <t>27936920-1-41</t>
  </si>
  <si>
    <t>27936920 8299 611 01</t>
  </si>
  <si>
    <t>M.n.s. egyéb üzletmenetet támogató szolgáltatás</t>
  </si>
  <si>
    <t>Egyéb üzletmenetet támogató szolgáltatás</t>
  </si>
  <si>
    <t>Külföldiek magyarországi közvetlen kereskedelmi képviselete</t>
  </si>
  <si>
    <t>Jogi személyiség nélküli nonprofit szervezet</t>
  </si>
  <si>
    <t>hunguesthotels.hu</t>
  </si>
  <si>
    <t>32431081-2-44</t>
  </si>
  <si>
    <t>32431081 5510 114 01</t>
  </si>
  <si>
    <t>Szállodai szolgáltatás</t>
  </si>
  <si>
    <t>Szálláshely-szolgáltatás</t>
  </si>
  <si>
    <t>I</t>
  </si>
  <si>
    <t>SZÁLLÁSHELY-SZOLGÁLTATÁS, VENDÉGLÁTÁS</t>
  </si>
  <si>
    <t>foxpost.hu</t>
  </si>
  <si>
    <t>32435119-2-42</t>
  </si>
  <si>
    <t>32435119 5320 113 01</t>
  </si>
  <si>
    <t>Egyéb postai, futárpostai tevékenység</t>
  </si>
  <si>
    <t>Postai, futárpostai tevékenység</t>
  </si>
  <si>
    <t>kremmania.hu</t>
  </si>
  <si>
    <t>magyarkurir.hu</t>
  </si>
  <si>
    <t>18181490-1-42</t>
  </si>
  <si>
    <t>18181490 9491 555 01</t>
  </si>
  <si>
    <t>Egyházi tevékenység</t>
  </si>
  <si>
    <t>Bevett egyház elsődlegesen vallási tevékenységet végző belső egyházi jogi személye</t>
  </si>
  <si>
    <t>Egyházi jogi személy</t>
  </si>
  <si>
    <t>sonline.hu</t>
  </si>
  <si>
    <t>kormanyhivatalok.hu</t>
  </si>
  <si>
    <t>24225221-2-43</t>
  </si>
  <si>
    <t>24225221 7112 572 01</t>
  </si>
  <si>
    <t>Mérnöki tevékenység, műszaki tanácsadás</t>
  </si>
  <si>
    <t>Építészmérnöki, mérnöki tevékenység, műszaki tanácsadás</t>
  </si>
  <si>
    <t>Építészmérnöki, mérnöki tevékenység, műszaki vizsgálat, elemzés</t>
  </si>
  <si>
    <t>Nonprofit korlátolt felelősségű társaság</t>
  </si>
  <si>
    <t>demokrata.hu</t>
  </si>
  <si>
    <t>32434974-2-43</t>
  </si>
  <si>
    <t>32434974 5812 114 01</t>
  </si>
  <si>
    <t>c3.hu</t>
  </si>
  <si>
    <t>18097168-1-42</t>
  </si>
  <si>
    <t>18097168 9121 569 01</t>
  </si>
  <si>
    <t>njt.hu</t>
  </si>
  <si>
    <t>10941908-2-42</t>
  </si>
  <si>
    <t>10941908 5813 114 01</t>
  </si>
  <si>
    <t>terebess.hu</t>
  </si>
  <si>
    <t>10971864-2-42</t>
  </si>
  <si>
    <t>10971864 4755 113 01</t>
  </si>
  <si>
    <t>Bútor, világítási eszköz, edény, evőeszköz és egyéb háztartási cikk kiskereskedelme</t>
  </si>
  <si>
    <t>Egyéb háztartási cikk kiskereskedelme</t>
  </si>
  <si>
    <t>citatum.hu</t>
  </si>
  <si>
    <t>23894538-1-16</t>
  </si>
  <si>
    <t>23894538 6039 113 16</t>
  </si>
  <si>
    <t>Jász-Nagykun-Szolnok</t>
  </si>
  <si>
    <t>maiutazas.hu</t>
  </si>
  <si>
    <t>ingatlanbazar.hu</t>
  </si>
  <si>
    <t>nool.hu</t>
  </si>
  <si>
    <t>liner.hu</t>
  </si>
  <si>
    <t>23937981-2-06</t>
  </si>
  <si>
    <t>23937981 6031 113 06</t>
  </si>
  <si>
    <t>lap.hu</t>
  </si>
  <si>
    <t>netrisk.hu</t>
  </si>
  <si>
    <t>26208600-4-41</t>
  </si>
  <si>
    <t>26208600 6622 113 01</t>
  </si>
  <si>
    <t>Biztosítási ügynöki, brókeri tevékenység</t>
  </si>
  <si>
    <t>Biztosítást, nyugdíjalapot kiegészítő tevékenység</t>
  </si>
  <si>
    <t>Pénzügyi, biztosítási kiegészítő tevékenységek</t>
  </si>
  <si>
    <t>expressone.hu</t>
  </si>
  <si>
    <t>13947109-2-43</t>
  </si>
  <si>
    <t>13947109 5320 113 01</t>
  </si>
  <si>
    <t>gyerekszoba.hu</t>
  </si>
  <si>
    <t>jateknet.hu</t>
  </si>
  <si>
    <t>10929829-2-43</t>
  </si>
  <si>
    <t>10929829 4649 113 01</t>
  </si>
  <si>
    <t>foldhivatal.hu</t>
  </si>
  <si>
    <t>15849272-2-41</t>
  </si>
  <si>
    <t>15849272 8411 311 01</t>
  </si>
  <si>
    <t>hu-go.hu</t>
  </si>
  <si>
    <t>12147715-2-44</t>
  </si>
  <si>
    <t>12147715 5221 114 01</t>
  </si>
  <si>
    <t>Szárazföldi szállítást kiegészítő szolgáltatás</t>
  </si>
  <si>
    <t>Szállítást kiegészítő tevékenység</t>
  </si>
  <si>
    <t>Raktározás, tárolás, szállítást kiegészítő tevékenység</t>
  </si>
  <si>
    <t>nemzeticegtar.hu</t>
  </si>
  <si>
    <t>14662874-2-43</t>
  </si>
  <si>
    <t>14662874 6391 573 01</t>
  </si>
  <si>
    <t>birosag.hu</t>
  </si>
  <si>
    <t>15795960-2-41</t>
  </si>
  <si>
    <t>15795960 8423 311 01</t>
  </si>
  <si>
    <t>Igazságügy, bíróság</t>
  </si>
  <si>
    <t>Társadalmi közszolgáltatás</t>
  </si>
  <si>
    <t>reformatus.hu</t>
  </si>
  <si>
    <t>19024048-1-42</t>
  </si>
  <si>
    <t>19024048 9491 551 01</t>
  </si>
  <si>
    <t>Bevett egyház</t>
  </si>
  <si>
    <t>meta-inf.hu</t>
  </si>
  <si>
    <t>13024583-2-43</t>
  </si>
  <si>
    <t>13024583 6210 113 01</t>
  </si>
  <si>
    <t>koponyeg.hu</t>
  </si>
  <si>
    <t>parom.hu</t>
  </si>
  <si>
    <t>12927191-2-43</t>
  </si>
  <si>
    <t>12927191 7311 113 01</t>
  </si>
  <si>
    <t>nb1.hu</t>
  </si>
  <si>
    <t>propeller.hu</t>
  </si>
  <si>
    <t>24814601-2-13</t>
  </si>
  <si>
    <t>24814601 6391 113 13</t>
  </si>
  <si>
    <t>pelenka.hu</t>
  </si>
  <si>
    <t>26218032-2-41</t>
  </si>
  <si>
    <t>26218032 4778 113 01</t>
  </si>
  <si>
    <t>Egyéb új áru kiskereskedelme</t>
  </si>
  <si>
    <t>koltozzbe.hu</t>
  </si>
  <si>
    <t>29311419-2-41</t>
  </si>
  <si>
    <t>29311419 6310 113 01</t>
  </si>
  <si>
    <t>dorko.hu</t>
  </si>
  <si>
    <t>teletal.hu</t>
  </si>
  <si>
    <t>14894729-2-13</t>
  </si>
  <si>
    <t>14894729 5622 113 13</t>
  </si>
  <si>
    <t>Szerződéses étkeztetés és egyéb vendéglátás</t>
  </si>
  <si>
    <t>Rendezvényi étkeztetés, szerződéses étkeztetés és egyéb vendéglátás</t>
  </si>
  <si>
    <t>Vendéglátás</t>
  </si>
  <si>
    <t>crystalnails.hu</t>
  </si>
  <si>
    <t>25334188-4-42</t>
  </si>
  <si>
    <t>25334188 4645 113 01</t>
  </si>
  <si>
    <t>Illatszer, kozmetikai cikk nagykereskedelme</t>
  </si>
  <si>
    <t>homelux.hu</t>
  </si>
  <si>
    <t>13764351-2-03</t>
  </si>
  <si>
    <t>13764351 4712 113 03</t>
  </si>
  <si>
    <t>Iparcikk jellegű vegyes kiskereskedelem</t>
  </si>
  <si>
    <t>autonavigator.hu</t>
  </si>
  <si>
    <t>29201640-2-13</t>
  </si>
  <si>
    <t>29201640 7312 113 13</t>
  </si>
  <si>
    <t>uni-obuda.hu</t>
  </si>
  <si>
    <t>19308760-2-41</t>
  </si>
  <si>
    <t>19308760 8540 563 01</t>
  </si>
  <si>
    <t>atlatszo.hu</t>
  </si>
  <si>
    <t>23399538-1-42</t>
  </si>
  <si>
    <t>23399538 9499 572 01</t>
  </si>
  <si>
    <t>heavytools.hu</t>
  </si>
  <si>
    <t>14101087-2-41</t>
  </si>
  <si>
    <t>14101087 4642 113 01</t>
  </si>
  <si>
    <t>Ruházat, lábbeli nagykereskedelme</t>
  </si>
  <si>
    <t>rendeljkinait.hu</t>
  </si>
  <si>
    <t>13567020-2-42</t>
  </si>
  <si>
    <t>13567020 7311 113 01</t>
  </si>
  <si>
    <t>diego.hu</t>
  </si>
  <si>
    <t>10744804-2-44</t>
  </si>
  <si>
    <t>10744804 4683 113 13</t>
  </si>
  <si>
    <t>Fa-, építőanyag-, szaniteráru-nagykereskedelem</t>
  </si>
  <si>
    <t>Egyéb szakosodott nagykereskedelem</t>
  </si>
  <si>
    <t>monobrand.hu</t>
  </si>
  <si>
    <t>13985581-2-42</t>
  </si>
  <si>
    <t>13985581 4772 113 01</t>
  </si>
  <si>
    <t>Lábbeli-, bőráru-kiskereskedelem</t>
  </si>
  <si>
    <t>szavazo.hu</t>
  </si>
  <si>
    <t>zakanyszerszamhaz.hu</t>
  </si>
  <si>
    <t>13478164-2-09</t>
  </si>
  <si>
    <t>13478164 4752 113 09</t>
  </si>
  <si>
    <t>Vasáru-, építőanyag-, festék-, üveg-kiskereskedelem</t>
  </si>
  <si>
    <t>vizmuvek.hu</t>
  </si>
  <si>
    <t>10898824-2-44</t>
  </si>
  <si>
    <t>10898824 3600 114 01</t>
  </si>
  <si>
    <t>Víztermelés, -kezelés, -ellátás</t>
  </si>
  <si>
    <t>E</t>
  </si>
  <si>
    <t>VÍZELLÁTÁS; SZENNYVÍZ GYŰJTÉSE, KEZELÉSE, HULLADÉKGAZDÁLKODÁS, SZENNYEZÉSMENTESÍTÉS</t>
  </si>
  <si>
    <t>viszony.hu</t>
  </si>
  <si>
    <t>lumenet.hu</t>
  </si>
  <si>
    <t>23460694-2-13</t>
  </si>
  <si>
    <t>23460694 4755 113 13</t>
  </si>
  <si>
    <t>repjegy.hu</t>
  </si>
  <si>
    <t>10331615-2-41</t>
  </si>
  <si>
    <t>10331615 7990 113 01</t>
  </si>
  <si>
    <t>Egyéb foglalás</t>
  </si>
  <si>
    <t>Utazásközvetítés, utazásszervezés, egyéb foglalás</t>
  </si>
  <si>
    <t>eropolis.hu</t>
  </si>
  <si>
    <t>12754081-2-42</t>
  </si>
  <si>
    <t>12754081 6290 113 01</t>
  </si>
  <si>
    <t>budapestinfo.hu</t>
  </si>
  <si>
    <t>28748511-2-41</t>
  </si>
  <si>
    <t>28748511 7990 573 01</t>
  </si>
  <si>
    <t>raketa.hu</t>
  </si>
  <si>
    <t>nepitelet.hu</t>
  </si>
  <si>
    <t>pharmindex-online.hu</t>
  </si>
  <si>
    <t>14590621-2-43</t>
  </si>
  <si>
    <t>14590621 6039 113 01</t>
  </si>
  <si>
    <t>tesztarena.hu</t>
  </si>
  <si>
    <t>27237843-1-19</t>
  </si>
  <si>
    <t>27237843 6210 117 19</t>
  </si>
  <si>
    <t>anrodiszlec.hu</t>
  </si>
  <si>
    <t>13531168-2-09</t>
  </si>
  <si>
    <t>13531168 4755 113 09</t>
  </si>
  <si>
    <t>vagyaim.hu</t>
  </si>
  <si>
    <t>23121076-2-43</t>
  </si>
  <si>
    <t>23121076 4778 113 01</t>
  </si>
  <si>
    <t>erodium.hu</t>
  </si>
  <si>
    <t>20956927-2-13</t>
  </si>
  <si>
    <t>20956927 8621 117 13</t>
  </si>
  <si>
    <t>Háziorvosi ellátás</t>
  </si>
  <si>
    <t>Orvosi, fogorvosi ellátás</t>
  </si>
  <si>
    <t>Humánegészségügyi ellátás</t>
  </si>
  <si>
    <t>R</t>
  </si>
  <si>
    <t>HUMÁNEGÉSZSÉGÜGYI, SZOCIÁLIS ELLÁTÁS</t>
  </si>
  <si>
    <t>tka.hu</t>
  </si>
  <si>
    <t>18154180-2-42</t>
  </si>
  <si>
    <t>18154180 9499 561 01</t>
  </si>
  <si>
    <t>Közalapítvány</t>
  </si>
  <si>
    <t>gyertyalang.hu</t>
  </si>
  <si>
    <t>10369658-2-08</t>
  </si>
  <si>
    <t>10369658 6310 113 08</t>
  </si>
  <si>
    <t>Győr-Moson-Sopron</t>
  </si>
  <si>
    <t>mkosz.hu</t>
  </si>
  <si>
    <t>19012504-2-13</t>
  </si>
  <si>
    <t>19012504 9319 515 13</t>
  </si>
  <si>
    <t>M.n.s. sporttevékenység</t>
  </si>
  <si>
    <t>Országos sportági szakszövetség</t>
  </si>
  <si>
    <t>Párt, érdekképviselet, szövetség, az egyesület jogi személyiséggel rendelkező szervezeti egysége</t>
  </si>
  <si>
    <t>tipplap.hu</t>
  </si>
  <si>
    <t>25391213-2-42</t>
  </si>
  <si>
    <t>25391213 7311 113 01</t>
  </si>
  <si>
    <t>elektrikstore.hu</t>
  </si>
  <si>
    <t>14800250-2-13</t>
  </si>
  <si>
    <t>14800250 4754 113 13</t>
  </si>
  <si>
    <t>Villamos háztartási készülék kiskereskedelme</t>
  </si>
  <si>
    <t>elsotalalkozas.hu</t>
  </si>
  <si>
    <t>57702698-1-24</t>
  </si>
  <si>
    <t>57702698 6391 231 04</t>
  </si>
  <si>
    <t>ctk.hu</t>
  </si>
  <si>
    <t>24168247-2-41</t>
  </si>
  <si>
    <t>24168247 9699 113 01</t>
  </si>
  <si>
    <t>dh.hu</t>
  </si>
  <si>
    <t>13287065-2-41</t>
  </si>
  <si>
    <t>13287065 7020 113 01</t>
  </si>
  <si>
    <t>mostszamlazz.hu</t>
  </si>
  <si>
    <t>paratlan.hu</t>
  </si>
  <si>
    <t>21902282-1-42</t>
  </si>
  <si>
    <t>21902282 6210 117 01</t>
  </si>
  <si>
    <t>poet.hu</t>
  </si>
  <si>
    <t>synlab.hu</t>
  </si>
  <si>
    <t>14872925-2-43</t>
  </si>
  <si>
    <t>14872925 8691 113 01</t>
  </si>
  <si>
    <t>Képalkotó diagnosztikai szolgáltatás, orvosi laboratóriumi tevékenység</t>
  </si>
  <si>
    <t>Egyéb humánegészségügyi ellátás</t>
  </si>
  <si>
    <t>szextortenetek.hu</t>
  </si>
  <si>
    <t>23179794-2-41</t>
  </si>
  <si>
    <t>23179794 6039 113 01</t>
  </si>
  <si>
    <t>tacklebait.hu</t>
  </si>
  <si>
    <t>25010903-2-18</t>
  </si>
  <si>
    <t>25010903 4763 113 18</t>
  </si>
  <si>
    <t>Sportszer-kiskereskedelem</t>
  </si>
  <si>
    <t>mersz.hu</t>
  </si>
  <si>
    <t>11387729-2-43</t>
  </si>
  <si>
    <t>11387729 5811 114 01</t>
  </si>
  <si>
    <t>wellis.hu</t>
  </si>
  <si>
    <t>25584864-2-44</t>
  </si>
  <si>
    <t>25584864 4618 114 01</t>
  </si>
  <si>
    <t>Egyéb termék ügynöki nagykereskedelme</t>
  </si>
  <si>
    <t>Ügynöki nagykereskedelem</t>
  </si>
  <si>
    <t>mlsz.hu</t>
  </si>
  <si>
    <t>19020848-2-44</t>
  </si>
  <si>
    <t>19020848 9319 515 01</t>
  </si>
  <si>
    <t>hirklikk.hu</t>
  </si>
  <si>
    <t>23886490-2-43</t>
  </si>
  <si>
    <t>23886490 6039 113 01</t>
  </si>
  <si>
    <t>e-szigno.hu</t>
  </si>
  <si>
    <t>23584497-2-41</t>
  </si>
  <si>
    <t>23584497 6392 114 01</t>
  </si>
  <si>
    <t>tarki.hu</t>
  </si>
  <si>
    <t>12385184-2-41</t>
  </si>
  <si>
    <t>12385184 7220 114 01</t>
  </si>
  <si>
    <t>Társadalomtudományi, humán kutatás, kísérleti fejlesztés</t>
  </si>
  <si>
    <t>mno.hu</t>
  </si>
  <si>
    <t>abouthungary.hu</t>
  </si>
  <si>
    <t>15833167-2-41</t>
  </si>
  <si>
    <t>15833167 8411 311 01</t>
  </si>
  <si>
    <t>winwithhell.hu</t>
  </si>
  <si>
    <t>13324223-4-44</t>
  </si>
  <si>
    <t>13324223 1107 113 01</t>
  </si>
  <si>
    <t>Üdítőital, ásványvíz gyártása</t>
  </si>
  <si>
    <t>Italgyártás</t>
  </si>
  <si>
    <t>FELDOLGOZÓIPAR</t>
  </si>
  <si>
    <t>formula.hu</t>
  </si>
  <si>
    <t>32000975-2-05</t>
  </si>
  <si>
    <t>32000975 7311 113 05</t>
  </si>
  <si>
    <t>indaplay.hu</t>
  </si>
  <si>
    <t>27958896-2-41</t>
  </si>
  <si>
    <t>27958896 7311 114 01</t>
  </si>
  <si>
    <t>budapest.hu</t>
  </si>
  <si>
    <t>15735636-2-41</t>
  </si>
  <si>
    <t>15735636 8411 321 01</t>
  </si>
  <si>
    <t>Helyi önkormányzat</t>
  </si>
  <si>
    <t>Helyi önkormányzati költségvetési irányító és költségvetési szervek</t>
  </si>
  <si>
    <t>hungaricana.hu</t>
  </si>
  <si>
    <t>valasztas.hu</t>
  </si>
  <si>
    <t>15815563-1-41</t>
  </si>
  <si>
    <t>15815563 8411 311 01</t>
  </si>
  <si>
    <t>termalfurdo.hu</t>
  </si>
  <si>
    <t>13484705-2-04</t>
  </si>
  <si>
    <t>13484705 6039 113 04</t>
  </si>
  <si>
    <t>magyarkozlony.hu</t>
  </si>
  <si>
    <t>15300076-2-41</t>
  </si>
  <si>
    <t>15300076 8411 311 01</t>
  </si>
  <si>
    <t>mti.hu</t>
  </si>
  <si>
    <t>ininet.hu</t>
  </si>
  <si>
    <t>23537646-2-42</t>
  </si>
  <si>
    <t>23537646 6310 113 01</t>
  </si>
  <si>
    <t>haldorado.hu</t>
  </si>
  <si>
    <t>14871632-2-03</t>
  </si>
  <si>
    <t>14871632 4764 113 03</t>
  </si>
  <si>
    <t>Játék-kiskereskedelem</t>
  </si>
  <si>
    <t>bankmonitor.hu</t>
  </si>
  <si>
    <t>23745025-2-41</t>
  </si>
  <si>
    <t>23745025 7020 113 01</t>
  </si>
  <si>
    <t>szepmuveszeti.hu</t>
  </si>
  <si>
    <t>15321202-2-42</t>
  </si>
  <si>
    <t>15321202 9121 312 01</t>
  </si>
  <si>
    <t>mediaworks.hu</t>
  </si>
  <si>
    <t>katasztrofavedelem.hu</t>
  </si>
  <si>
    <t>15722720-2-51</t>
  </si>
  <si>
    <t>15722720 8425 312 01</t>
  </si>
  <si>
    <t>Tűzvédelem</t>
  </si>
  <si>
    <t>connectmedia.hu</t>
  </si>
  <si>
    <t>10834730-2-44</t>
  </si>
  <si>
    <t>10834730 6421 114 01</t>
  </si>
  <si>
    <t>Vagyonkezelés (holding)</t>
  </si>
  <si>
    <t>Vagyonkezelés (holding), csoportfinanszírozás</t>
  </si>
  <si>
    <t>sokakcio.hu</t>
  </si>
  <si>
    <t>23051423-1-42</t>
  </si>
  <si>
    <t>23051423 6210 113 01</t>
  </si>
  <si>
    <t>sugarshop.hu</t>
  </si>
  <si>
    <t>13403740-2-41</t>
  </si>
  <si>
    <t>13403740 5611 113 01</t>
  </si>
  <si>
    <t>Éttermi vendéglátás</t>
  </si>
  <si>
    <t>Éttermi, mozgó vendéglátás</t>
  </si>
  <si>
    <t>stipendiumhungaricum.hu</t>
  </si>
  <si>
    <t>jegymester.hu</t>
  </si>
  <si>
    <t>12033791-2-42</t>
  </si>
  <si>
    <t>12033791 8240 113 01</t>
  </si>
  <si>
    <t>ppke.hu</t>
  </si>
  <si>
    <t>18055342-2-42</t>
  </si>
  <si>
    <t>18055342 8540 552 01</t>
  </si>
  <si>
    <t>Bevett egyház elsődlegesen közfeladatot ellátó belső egyházi jogi személye</t>
  </si>
  <si>
    <t>csaladinet.hu</t>
  </si>
  <si>
    <t>18195682-2-42</t>
  </si>
  <si>
    <t>18195682 9499 569 01</t>
  </si>
  <si>
    <t>atmedia.hu</t>
  </si>
  <si>
    <t>11674199-2-44</t>
  </si>
  <si>
    <t>11674199 7312 113 01</t>
  </si>
  <si>
    <t>nmhh.hu</t>
  </si>
  <si>
    <t>15775883-2-41</t>
  </si>
  <si>
    <t>15775883 8413 381 01</t>
  </si>
  <si>
    <t>Üzleti élet szabályozása, hatékonyságának ösztönzése</t>
  </si>
  <si>
    <t>Költségvetési rend szerint gazdálkodó, központi költségvetési körbe tartozó szerv</t>
  </si>
  <si>
    <t>Költségvetési rend szerint gazdálkodó egyéb szervek</t>
  </si>
  <si>
    <t>zt.hu</t>
  </si>
  <si>
    <t>25134270-2-20</t>
  </si>
  <si>
    <t>25134270 6110 114 20</t>
  </si>
  <si>
    <t>Zala</t>
  </si>
  <si>
    <t>minicrm.hu</t>
  </si>
  <si>
    <t>23982273-2-42</t>
  </si>
  <si>
    <t>23982273 6210 114 01</t>
  </si>
  <si>
    <t>hwsw.hu</t>
  </si>
  <si>
    <t>20613491-2-41</t>
  </si>
  <si>
    <t>20613491 4778 117 01</t>
  </si>
  <si>
    <t>bazilikabudapest.hu</t>
  </si>
  <si>
    <t>19818719-2-41</t>
  </si>
  <si>
    <t>19818719 9491 555 01</t>
  </si>
  <si>
    <t>aqua.hu</t>
  </si>
  <si>
    <t>32930212-2-13</t>
  </si>
  <si>
    <t>32930212 4740 113 13</t>
  </si>
  <si>
    <t>Információs, híradástechnikai termék kiskereskedelme</t>
  </si>
  <si>
    <t>kutyubazar.hu</t>
  </si>
  <si>
    <t>25119064-2-15</t>
  </si>
  <si>
    <t>25119064 4712 113 15</t>
  </si>
  <si>
    <t>utcakereso.hu</t>
  </si>
  <si>
    <t>13320690-2-43</t>
  </si>
  <si>
    <t>13320690 6120 113 01</t>
  </si>
  <si>
    <t>Távközlés viszonteladása, közvetítése</t>
  </si>
  <si>
    <t>fotav.hu</t>
  </si>
  <si>
    <t>10941362-2-44</t>
  </si>
  <si>
    <t>10941362 3530 573 01</t>
  </si>
  <si>
    <t>Gőzellátás, légkondicionálás</t>
  </si>
  <si>
    <t>bhc.hu</t>
  </si>
  <si>
    <t>27714933-2-43</t>
  </si>
  <si>
    <t>27714933 8610 114 01</t>
  </si>
  <si>
    <t>Fekvőbeteg-ellátás</t>
  </si>
  <si>
    <t>nethely.hu</t>
  </si>
  <si>
    <t>23358005-2-43</t>
  </si>
  <si>
    <t>23358005 6310 113 01</t>
  </si>
  <si>
    <t>rackhost.hu</t>
  </si>
  <si>
    <t>25333572-2-06</t>
  </si>
  <si>
    <t>25333572 6310 114 06</t>
  </si>
  <si>
    <t>inda.hu</t>
  </si>
  <si>
    <t>szerencsejatek.hu</t>
  </si>
  <si>
    <t>kh.hu</t>
  </si>
  <si>
    <t>10195664-4-44</t>
  </si>
  <si>
    <t>10195664 6419 114 01</t>
  </si>
  <si>
    <t>rosszlanyok.hu</t>
  </si>
  <si>
    <t>hun-ren.hu</t>
  </si>
  <si>
    <t>dmkert.hu</t>
  </si>
  <si>
    <t>13798857-2-02</t>
  </si>
  <si>
    <t>13798857 4622 113 02</t>
  </si>
  <si>
    <t>Virág, növény nagykereskedelme</t>
  </si>
  <si>
    <t>Mezőgazdasági nyersanyag, élő állat nagykereskedelme</t>
  </si>
  <si>
    <t>audischule.hu</t>
  </si>
  <si>
    <t>18292301-2-08</t>
  </si>
  <si>
    <t>18292301 8520 562 08</t>
  </si>
  <si>
    <t>Alapfokú oktatás</t>
  </si>
  <si>
    <t>Közalapítvány önálló intézménye</t>
  </si>
  <si>
    <t>chemark.hu</t>
  </si>
  <si>
    <t>26372185-2-19</t>
  </si>
  <si>
    <t>26372185 2020 114 19</t>
  </si>
  <si>
    <t>Mezőgazdasági vegyi termék gyártása</t>
  </si>
  <si>
    <t>Vegyi anyag, termék gyártása</t>
  </si>
  <si>
    <t>egis.hu</t>
  </si>
  <si>
    <t>10686506-2-44</t>
  </si>
  <si>
    <t>10686506 2120 114 01</t>
  </si>
  <si>
    <t>Gyógyszerkészítmény gyártása</t>
  </si>
  <si>
    <t>Gyógyszergyártás</t>
  </si>
  <si>
    <t>cafeblog.hu</t>
  </si>
  <si>
    <t>wawona.hu</t>
  </si>
  <si>
    <t>13696164-2-02</t>
  </si>
  <si>
    <t>13696164 6210 113 02</t>
  </si>
  <si>
    <t>nemzetiutdij.hu</t>
  </si>
  <si>
    <t>tordasielmenyfalu.hu</t>
  </si>
  <si>
    <t>22779229-2-41</t>
  </si>
  <si>
    <t>22779229 9329 113 01</t>
  </si>
  <si>
    <t>M.n.s. szórakoztatás, szabadidős tevékenység</t>
  </si>
  <si>
    <t>Egyéb szórakoztatás, szabadidős tevékenység</t>
  </si>
  <si>
    <t>lezermindenkinek.hu</t>
  </si>
  <si>
    <t>27973356-2-43</t>
  </si>
  <si>
    <t>27973356 6220 113 01</t>
  </si>
  <si>
    <t>kifli.hu</t>
  </si>
  <si>
    <t>26693075-2-44</t>
  </si>
  <si>
    <t>26693075 4711 113 01</t>
  </si>
  <si>
    <t>gruppi.hu</t>
  </si>
  <si>
    <t>23376458-2-41</t>
  </si>
  <si>
    <t>23376458 7311 113 01</t>
  </si>
  <si>
    <t>lapunk.hu</t>
  </si>
  <si>
    <t>22690238-1-19</t>
  </si>
  <si>
    <t>22690238 6310 113 19</t>
  </si>
  <si>
    <t>biotechusa.hu</t>
  </si>
  <si>
    <t>25114681-2-44</t>
  </si>
  <si>
    <t>25114681 4638 113 01</t>
  </si>
  <si>
    <t>Egyéb élelmiszer nagykereskedelme</t>
  </si>
  <si>
    <t>Élelmiszer, ital, dohányáru nagykereskedelme</t>
  </si>
  <si>
    <t>uni-pannon.hu</t>
  </si>
  <si>
    <t>19310321-2-19</t>
  </si>
  <si>
    <t>19310321 8540 563 19</t>
  </si>
  <si>
    <t>honvedelem.hu</t>
  </si>
  <si>
    <t>20758444-2-51</t>
  </si>
  <si>
    <t>20758444 7112 572 01</t>
  </si>
  <si>
    <t>unas.hu</t>
  </si>
  <si>
    <t>14114113-2-08</t>
  </si>
  <si>
    <t>14114113 6310 113 08</t>
  </si>
  <si>
    <t>uni-nke.hu</t>
  </si>
  <si>
    <t>15795719-4-42</t>
  </si>
  <si>
    <t>15795719 8540 312 01</t>
  </si>
  <si>
    <t>merce.hu</t>
  </si>
  <si>
    <t>18728907-1-42</t>
  </si>
  <si>
    <t>18728907 9499 529 01</t>
  </si>
  <si>
    <t>duol.hu</t>
  </si>
  <si>
    <t>netlock.hu</t>
  </si>
  <si>
    <t>12201521-2-42</t>
  </si>
  <si>
    <t>12201521 6290 113 01</t>
  </si>
  <si>
    <t>sziget.hu</t>
  </si>
  <si>
    <t>26189905-2-41</t>
  </si>
  <si>
    <t>26189905 9020 114 01</t>
  </si>
  <si>
    <t>Előadó-művészet</t>
  </si>
  <si>
    <t>Alkotóművészet, előadó-művészet</t>
  </si>
  <si>
    <t>miniszterelnok.hu</t>
  </si>
  <si>
    <t>epiteszforum.hu</t>
  </si>
  <si>
    <t>12486807-2-42</t>
  </si>
  <si>
    <t>12486807 5812 113 01</t>
  </si>
  <si>
    <t>bonuszbrigad.hu</t>
  </si>
  <si>
    <t>12414682-2-43</t>
  </si>
  <si>
    <t>12414682 6039 113 01</t>
  </si>
  <si>
    <t>olcsobbat.hu</t>
  </si>
  <si>
    <t>24711199-2-41</t>
  </si>
  <si>
    <t>24711199 6391 114 01</t>
  </si>
  <si>
    <t>mng.hu</t>
  </si>
  <si>
    <t>qubit.hu</t>
  </si>
  <si>
    <t>szechenyibath.hu</t>
  </si>
  <si>
    <t>12165814-2-44</t>
  </si>
  <si>
    <t>12165814 9623 114 01</t>
  </si>
  <si>
    <t>Fürdő-, szauna-, gőzfürdő-szolgáltatás</t>
  </si>
  <si>
    <t>Fodrászat, szépségápolás, fürdőszolgáltatás</t>
  </si>
  <si>
    <t>katolikus.hu</t>
  </si>
  <si>
    <t>19017097-1-42</t>
  </si>
  <si>
    <t>19017097 9491 555 01</t>
  </si>
  <si>
    <t>dehir.hu</t>
  </si>
  <si>
    <t>11146797-2-09</t>
  </si>
  <si>
    <t>11146797 6020 113 09</t>
  </si>
  <si>
    <t>koncert.hu</t>
  </si>
  <si>
    <t>11713634-2-43</t>
  </si>
  <si>
    <t>11713634 6391 113 01</t>
  </si>
  <si>
    <t>egyszervolt.hu</t>
  </si>
  <si>
    <t>13933735-2-43</t>
  </si>
  <si>
    <t>13933735 6391 113 01</t>
  </si>
  <si>
    <t>egeszsegugyitudakozo.hu</t>
  </si>
  <si>
    <t>14465990-2-42</t>
  </si>
  <si>
    <t>14465990 6039 113 01</t>
  </si>
  <si>
    <t>23net.hu</t>
  </si>
  <si>
    <t>12188224-2-43</t>
  </si>
  <si>
    <t>12188224 6310 113 01</t>
  </si>
  <si>
    <t>rsoe.hu</t>
  </si>
  <si>
    <t>19722083-2-42</t>
  </si>
  <si>
    <t>19722083 9499 529 01</t>
  </si>
  <si>
    <t>mtva.hu</t>
  </si>
  <si>
    <t>18091715-4-44</t>
  </si>
  <si>
    <t>18091715 9499 919 01</t>
  </si>
  <si>
    <t>Egyéb alap</t>
  </si>
  <si>
    <t>Alap</t>
  </si>
  <si>
    <t>Technikai kód</t>
  </si>
  <si>
    <t>tarr.hu</t>
  </si>
  <si>
    <t>10401127-2-17</t>
  </si>
  <si>
    <t>10401127 6110 113 17</t>
  </si>
  <si>
    <t>handballveszprem.hu</t>
  </si>
  <si>
    <t>24118716-2-19</t>
  </si>
  <si>
    <t>24118716 9319 114 19</t>
  </si>
  <si>
    <t>uni-eszterhazy.hu</t>
  </si>
  <si>
    <t>19308698-2-10</t>
  </si>
  <si>
    <t>19308698 8540 552 10</t>
  </si>
  <si>
    <t>Heves</t>
  </si>
  <si>
    <t>univet.hu</t>
  </si>
  <si>
    <t>19253268-2-42</t>
  </si>
  <si>
    <t>19253268 8540 563 01</t>
  </si>
  <si>
    <t>munka.hu</t>
  </si>
  <si>
    <t>15848398-2-41</t>
  </si>
  <si>
    <t>15848398 8411 311 01</t>
  </si>
  <si>
    <t>utinform.hu</t>
  </si>
  <si>
    <t>14605749-2-44</t>
  </si>
  <si>
    <t>14605749 5221 573 01</t>
  </si>
  <si>
    <t>villanyautosok.hu</t>
  </si>
  <si>
    <t>13535564-2-41</t>
  </si>
  <si>
    <t>13535564 5812 113 01</t>
  </si>
  <si>
    <t>budapesttimes.hu</t>
  </si>
  <si>
    <t>11837853-2-41</t>
  </si>
  <si>
    <t>11837853 5813 113 01</t>
  </si>
  <si>
    <t>pataibicaj.hu</t>
  </si>
  <si>
    <t>11083872-2-43</t>
  </si>
  <si>
    <t>11083872 4649 113 01</t>
  </si>
  <si>
    <t>e-cegjegyzek.hu</t>
  </si>
  <si>
    <t>valaszonline.hu</t>
  </si>
  <si>
    <t>26581338-2-43</t>
  </si>
  <si>
    <t>26581338 5812 113 01</t>
  </si>
  <si>
    <t>evamagazin.hu</t>
  </si>
  <si>
    <t>bgazrt.hu</t>
  </si>
  <si>
    <t>23300576-2-41</t>
  </si>
  <si>
    <t>23300576 8299 573 01</t>
  </si>
  <si>
    <t>mkik.hu</t>
  </si>
  <si>
    <t>18068265-2-41</t>
  </si>
  <si>
    <t>18068265 6910 541 01</t>
  </si>
  <si>
    <t>Jogi tevékenység</t>
  </si>
  <si>
    <t>Jogi, számviteli tevékenység</t>
  </si>
  <si>
    <t>Kamara</t>
  </si>
  <si>
    <t>Köztestület</t>
  </si>
  <si>
    <t>receptneked.hu</t>
  </si>
  <si>
    <t>28990536-2-06</t>
  </si>
  <si>
    <t>28990536 6391 113 06</t>
  </si>
  <si>
    <t>simplepay.hu</t>
  </si>
  <si>
    <t>32835155-2-44</t>
  </si>
  <si>
    <t>32835155 6290 114 01</t>
  </si>
  <si>
    <t>szallashelytudakozo.hu</t>
  </si>
  <si>
    <t>hup.hu</t>
  </si>
  <si>
    <t>mome.hu</t>
  </si>
  <si>
    <t>19253172-2-43</t>
  </si>
  <si>
    <t>19253172 8540 563 01</t>
  </si>
  <si>
    <t>media1.hu</t>
  </si>
  <si>
    <t>27532825-2-13</t>
  </si>
  <si>
    <t>27532825 6031 113 13</t>
  </si>
  <si>
    <t>tixa.hu</t>
  </si>
  <si>
    <t>24813064-2-04</t>
  </si>
  <si>
    <t>24813064 7990 113 04</t>
  </si>
  <si>
    <t>mult-kor.hu</t>
  </si>
  <si>
    <t>18689792-2-41</t>
  </si>
  <si>
    <t>18689792 9499 569 01</t>
  </si>
  <si>
    <t>konzolvilag.hu</t>
  </si>
  <si>
    <t>32739035-2-13</t>
  </si>
  <si>
    <t>32739035 4740 113 13</t>
  </si>
  <si>
    <t>prtelecom.hu</t>
  </si>
  <si>
    <t>11951216-2-05</t>
  </si>
  <si>
    <t>11951216 6110 114 05</t>
  </si>
  <si>
    <t>bank360.hu</t>
  </si>
  <si>
    <t>25716355-2-42</t>
  </si>
  <si>
    <t>25716355 7312 114 01</t>
  </si>
  <si>
    <t>direkt36.hu</t>
  </si>
  <si>
    <t>25004582-2-41</t>
  </si>
  <si>
    <t>25004582 6039 572 01</t>
  </si>
  <si>
    <t>szekesfehervar.hu</t>
  </si>
  <si>
    <t>15726999-2-07</t>
  </si>
  <si>
    <t>15726999 8411 321 07</t>
  </si>
  <si>
    <t>mupa.hu</t>
  </si>
  <si>
    <t>12697715-2-43</t>
  </si>
  <si>
    <t>12697715 9020 572 01</t>
  </si>
  <si>
    <t>nava.hu</t>
  </si>
  <si>
    <t>23477683-2-41</t>
  </si>
  <si>
    <t>23477683 6310 113 01</t>
  </si>
  <si>
    <t>nlcafe.hu</t>
  </si>
  <si>
    <t>pcguru.hu</t>
  </si>
  <si>
    <t>haszon.hu</t>
  </si>
  <si>
    <t>fszek.hu</t>
  </si>
  <si>
    <t>15490768-2-42</t>
  </si>
  <si>
    <t>15490768 9111 322 01</t>
  </si>
  <si>
    <t>Könyvtári tevékenység</t>
  </si>
  <si>
    <t>Könyvtári, levéltári tevékenység</t>
  </si>
  <si>
    <t>Helyi önkormányzati költségvetési szerv</t>
  </si>
  <si>
    <t>mnm.hu</t>
  </si>
  <si>
    <t>maltai.hu</t>
  </si>
  <si>
    <t>19025702-2-44</t>
  </si>
  <si>
    <t>19025702 9499 529 01</t>
  </si>
  <si>
    <t>epitoipartudakozo.hu</t>
  </si>
  <si>
    <t>pcwplus.hu</t>
  </si>
  <si>
    <t>p3k.hu</t>
  </si>
  <si>
    <t>oktatastudakozo.hu</t>
  </si>
  <si>
    <t>nyilvantarto.hu</t>
  </si>
  <si>
    <t>15311605-2-41</t>
  </si>
  <si>
    <t>15311605 8411 311 01</t>
  </si>
  <si>
    <t>listamester.hu</t>
  </si>
  <si>
    <t>21158218-2-13</t>
  </si>
  <si>
    <t>21158218 6210 117 13</t>
  </si>
  <si>
    <t>erstebank.hu</t>
  </si>
  <si>
    <t>10197879-4-44</t>
  </si>
  <si>
    <t>10197879 6419 114 01</t>
  </si>
  <si>
    <t>adaptivemedia.hu</t>
  </si>
  <si>
    <t>14579770-2-43</t>
  </si>
  <si>
    <t>14579770 7312 113 01</t>
  </si>
  <si>
    <t>fidelio.hu</t>
  </si>
  <si>
    <t>26174293-2-41</t>
  </si>
  <si>
    <t>26174293 5813 113 01</t>
  </si>
  <si>
    <t>jobline.hu</t>
  </si>
  <si>
    <t>szegedma.hu</t>
  </si>
  <si>
    <t>szeged.hu</t>
  </si>
  <si>
    <t>18457627-2-06</t>
  </si>
  <si>
    <t>18457627 9039 572 06</t>
  </si>
  <si>
    <t>Egyéb alkotó-, előadó-művészetet kiegészítő tevékenység</t>
  </si>
  <si>
    <t>Alkotó-, előadó-művészetet kiegészítő tevékenység</t>
  </si>
  <si>
    <t>gyor.hu</t>
  </si>
  <si>
    <t>15735595-2-08</t>
  </si>
  <si>
    <t>15735595 8411 321 08</t>
  </si>
  <si>
    <t>innospectrum.hu</t>
  </si>
  <si>
    <t>14626009-2-05</t>
  </si>
  <si>
    <t>14626009 7210 572 05</t>
  </si>
  <si>
    <t>budapestpark.hu</t>
  </si>
  <si>
    <t>27059571-2-43</t>
  </si>
  <si>
    <t>27059571 9039 114 01</t>
  </si>
  <si>
    <t>antsz.hu</t>
  </si>
  <si>
    <t>15598787-2-43</t>
  </si>
  <si>
    <t>15598787 8412 312 01</t>
  </si>
  <si>
    <t>magyarepitok.hu</t>
  </si>
  <si>
    <t>32521591-2-43</t>
  </si>
  <si>
    <t>32521591 5819 114 01</t>
  </si>
  <si>
    <t>bestbyte.hu</t>
  </si>
  <si>
    <t>14858480-2-44</t>
  </si>
  <si>
    <t>14858480 4712 113 01</t>
  </si>
  <si>
    <t>itcafe.hu</t>
  </si>
  <si>
    <t>vidi.hu</t>
  </si>
  <si>
    <t>11604873-2-07</t>
  </si>
  <si>
    <t>11604873 9319 113 07</t>
  </si>
  <si>
    <t>ezermester.hu</t>
  </si>
  <si>
    <t>12325283-2-42</t>
  </si>
  <si>
    <t>12325283 5813 113 01</t>
  </si>
  <si>
    <t>bkik.hu</t>
  </si>
  <si>
    <t>18067666-2-41</t>
  </si>
  <si>
    <t>18067666 9411 541 01</t>
  </si>
  <si>
    <t>Vállalkozói, munkaadói érdekképviselet</t>
  </si>
  <si>
    <t>Vállalkozói, munkaadói, szakmai érdekképviselet</t>
  </si>
  <si>
    <t>terrorhaza.hu</t>
  </si>
  <si>
    <t>18237010-2-43</t>
  </si>
  <si>
    <t>18237010 9499 560 01</t>
  </si>
  <si>
    <t>Közfeladatot ellátó közérdekű vagyonkezelő alapítvány</t>
  </si>
  <si>
    <t>butor1.hu</t>
  </si>
  <si>
    <t>25359882-2-42</t>
  </si>
  <si>
    <t>25359882 4755 113 01</t>
  </si>
  <si>
    <t>fidesz.hu</t>
  </si>
  <si>
    <t>19007225-1-42</t>
  </si>
  <si>
    <t>19007225 9492 511 01</t>
  </si>
  <si>
    <t>Politikai tevékenység</t>
  </si>
  <si>
    <t>Párt</t>
  </si>
  <si>
    <t>funzine.hu</t>
  </si>
  <si>
    <t>13712347-2-41</t>
  </si>
  <si>
    <t>13712347 7311 113 01</t>
  </si>
  <si>
    <t>truetosole.hu</t>
  </si>
  <si>
    <t>32001897-2-41</t>
  </si>
  <si>
    <t>32001897 4772 114 01</t>
  </si>
  <si>
    <t>fortepan.hu</t>
  </si>
  <si>
    <t>21901913-2-42</t>
  </si>
  <si>
    <t>21901913 9499 572 01</t>
  </si>
  <si>
    <t>billingo.hu</t>
  </si>
  <si>
    <t>27926309-2-41</t>
  </si>
  <si>
    <t>27926309 6210 114 01</t>
  </si>
  <si>
    <t>regikonyvek.hu</t>
  </si>
  <si>
    <t>25026317-2-41</t>
  </si>
  <si>
    <t>25026317 4761 113 01</t>
  </si>
  <si>
    <t>techworld.hu</t>
  </si>
  <si>
    <t>13853664-2-41</t>
  </si>
  <si>
    <t>13853664 7330 113 01</t>
  </si>
  <si>
    <t>novekedes.hu</t>
  </si>
  <si>
    <t>32382578-2-43</t>
  </si>
  <si>
    <t>32382578 6391 113 01</t>
  </si>
  <si>
    <t>vasarnap.hu</t>
  </si>
  <si>
    <t>19050735-2-42</t>
  </si>
  <si>
    <t>19050735 9499 569 01</t>
  </si>
  <si>
    <t>kultura.hu</t>
  </si>
  <si>
    <t>29229158-4-41</t>
  </si>
  <si>
    <t>29229158 7330 573 01</t>
  </si>
  <si>
    <t>obuda.hu</t>
  </si>
  <si>
    <t>15735667-2-41</t>
  </si>
  <si>
    <t>15735667 8411 321 01</t>
  </si>
  <si>
    <t>granitbank.hu</t>
  </si>
  <si>
    <t>10189377-2-44</t>
  </si>
  <si>
    <t>10189377 6419 114 01</t>
  </si>
  <si>
    <t>minap.hu</t>
  </si>
  <si>
    <t>18423121-2-05</t>
  </si>
  <si>
    <t>18423121 6020 572 05</t>
  </si>
  <si>
    <t>kriptoworld.hu</t>
  </si>
  <si>
    <t>48970372-1-39</t>
  </si>
  <si>
    <t>48970372 6310 231 19</t>
  </si>
  <si>
    <t>a38.hu</t>
  </si>
  <si>
    <t>12664423-2-43</t>
  </si>
  <si>
    <t>12664423 7330 113 01</t>
  </si>
  <si>
    <t>salonic.hu</t>
  </si>
  <si>
    <t>32452499-2-41</t>
  </si>
  <si>
    <t>32452499 6210 114 01</t>
  </si>
  <si>
    <t>5percangol.hu</t>
  </si>
  <si>
    <t>28755445-2-41</t>
  </si>
  <si>
    <t>28755445 8559 113 01</t>
  </si>
  <si>
    <t>M.n.s. egyéb oktatás</t>
  </si>
  <si>
    <t>Egyéb oktatás</t>
  </si>
  <si>
    <t>zaol.hu</t>
  </si>
  <si>
    <t>kecskemet.hu</t>
  </si>
  <si>
    <t>15724540-2-03</t>
  </si>
  <si>
    <t>15724540 8411 321 03</t>
  </si>
  <si>
    <t>alfahir.hu</t>
  </si>
  <si>
    <t>18593729-1-43</t>
  </si>
  <si>
    <t>18593729 9499 569 01</t>
  </si>
  <si>
    <t>hiros.hu</t>
  </si>
  <si>
    <t>14996656-2-03</t>
  </si>
  <si>
    <t>14996656 6020 572 03</t>
  </si>
  <si>
    <t>turistamagazin.hu</t>
  </si>
  <si>
    <t>19001511-2-42</t>
  </si>
  <si>
    <t>19001511 9319 516 01</t>
  </si>
  <si>
    <t>Egyéb sportszövetség</t>
  </si>
  <si>
    <t>ludwigmuseum.hu</t>
  </si>
  <si>
    <t>15329138-2-43</t>
  </si>
  <si>
    <t>15329138 9121 312 01</t>
  </si>
  <si>
    <t>doktori.hu</t>
  </si>
  <si>
    <t>18999479-1-09</t>
  </si>
  <si>
    <t>18999479 9412 549 09</t>
  </si>
  <si>
    <t>Szakmai érdekképviselet</t>
  </si>
  <si>
    <t>Egyéb köztestület</t>
  </si>
  <si>
    <t>kepmas.hu</t>
  </si>
  <si>
    <t>26568179-2-41</t>
  </si>
  <si>
    <t>26568179 5813 113 01</t>
  </si>
  <si>
    <t>retroradio.hu</t>
  </si>
  <si>
    <t>26207788-2-41</t>
  </si>
  <si>
    <t>26207788 5920 113 01</t>
  </si>
  <si>
    <t>Hangfelvétel-készítés, -kiadás</t>
  </si>
  <si>
    <t>Film, videó, televízióműsor, hangfelvétel készítése és kiadása</t>
  </si>
  <si>
    <t>nemzetiarchivum.hu</t>
  </si>
  <si>
    <t>pcforum.hu</t>
  </si>
  <si>
    <t>59409391-2-22</t>
  </si>
  <si>
    <t>59409391 5812 231 02</t>
  </si>
  <si>
    <t>combat-zone.hu</t>
  </si>
  <si>
    <t>14987043-2-11</t>
  </si>
  <si>
    <t>14987043 4778 113 11</t>
  </si>
  <si>
    <t>Komárom-Esztergom</t>
  </si>
  <si>
    <t>hungaroring.hu</t>
  </si>
  <si>
    <t>10603226-2-44</t>
  </si>
  <si>
    <t>10603226 9319 114 13</t>
  </si>
  <si>
    <t>nhmus.hu</t>
  </si>
  <si>
    <t>15309271-2-41</t>
  </si>
  <si>
    <t>15309271 8411 311 01</t>
  </si>
  <si>
    <t>tudatosvasarlo.hu</t>
  </si>
  <si>
    <t>18245770-1-43</t>
  </si>
  <si>
    <t>18245770 9499 529 01</t>
  </si>
  <si>
    <t>szechenyifurdo.hu</t>
  </si>
  <si>
    <t>magyarmezogazdasag.hu</t>
  </si>
  <si>
    <t>10687583-2-42</t>
  </si>
  <si>
    <t>10687583 5813 113 01</t>
  </si>
  <si>
    <t>autoszektor.hu</t>
  </si>
  <si>
    <t>18010815-2-41</t>
  </si>
  <si>
    <t>18010815 9412 529 01</t>
  </si>
  <si>
    <t>0v.hu</t>
  </si>
  <si>
    <t>57554660-1-26</t>
  </si>
  <si>
    <t>57554660 6310 231 06</t>
  </si>
  <si>
    <t>dockyard.hu</t>
  </si>
  <si>
    <t>12183951-2-41</t>
  </si>
  <si>
    <t>12183951 4771 113 01</t>
  </si>
  <si>
    <t>ellenszel.hu</t>
  </si>
  <si>
    <t>58120750-2-42</t>
  </si>
  <si>
    <t>58120750 5812 231 01</t>
  </si>
  <si>
    <t>ovip.hu</t>
  </si>
  <si>
    <t>24901376-2-06</t>
  </si>
  <si>
    <t>24901376 6210 113 06</t>
  </si>
  <si>
    <t>roadster.hu</t>
  </si>
  <si>
    <t>szentgyorgyialbertorvosidij.hu</t>
  </si>
  <si>
    <t>18941926-1-06</t>
  </si>
  <si>
    <t>18941926 9499 569 06</t>
  </si>
  <si>
    <t>miskolciharsona.hu</t>
  </si>
  <si>
    <t>hobbielektronika.hu</t>
  </si>
  <si>
    <t>12302275-2-42</t>
  </si>
  <si>
    <t>12302275 2790 113 01</t>
  </si>
  <si>
    <t>Egyéb villamos berendezés gyártása</t>
  </si>
  <si>
    <t>Villamos berendezés gyártása</t>
  </si>
  <si>
    <t>uni-mate.hu</t>
  </si>
  <si>
    <t>19294784-4-44</t>
  </si>
  <si>
    <t>19294784 8540 563 13</t>
  </si>
  <si>
    <t>kodolanyi.hu</t>
  </si>
  <si>
    <t>18483400-2-07</t>
  </si>
  <si>
    <t>18483400 8540 599 07</t>
  </si>
  <si>
    <t>holtankoljak.hu</t>
  </si>
  <si>
    <t>23097504-2-19</t>
  </si>
  <si>
    <t>23097504 6039 113 19</t>
  </si>
  <si>
    <t>ungarnheute.hu</t>
  </si>
  <si>
    <t>aranyoldalak.hu</t>
  </si>
  <si>
    <t>24753283-2-13</t>
  </si>
  <si>
    <t>24753283 6391 113 13</t>
  </si>
  <si>
    <t>gpszone.hu</t>
  </si>
  <si>
    <t>23356209-2-41</t>
  </si>
  <si>
    <t>23356209 4740 113 01</t>
  </si>
  <si>
    <t>laserberles.hu</t>
  </si>
  <si>
    <t>kaposvarmost.hu</t>
  </si>
  <si>
    <t>14004344-2-14</t>
  </si>
  <si>
    <t>14004344 5813 113 14</t>
  </si>
  <si>
    <t>Somogy</t>
  </si>
  <si>
    <t>evangelikus.hu</t>
  </si>
  <si>
    <t>19719483-2-42</t>
  </si>
  <si>
    <t>19719483 9491 551 01</t>
  </si>
  <si>
    <t>idrinks.hu</t>
  </si>
  <si>
    <t>23783122-2-43</t>
  </si>
  <si>
    <t>23783122 4634 113 01</t>
  </si>
  <si>
    <t>Ital nagykereskedelme</t>
  </si>
  <si>
    <t>richter.hu</t>
  </si>
  <si>
    <t>10484878-2-44</t>
  </si>
  <si>
    <t>10484878 2120 114 01</t>
  </si>
  <si>
    <t>ekreta.hu</t>
  </si>
  <si>
    <t>maxer.hu</t>
  </si>
  <si>
    <t>13670452-2-08</t>
  </si>
  <si>
    <t>13670452 6290 113 08</t>
  </si>
  <si>
    <t>szelidmotorosok.hu</t>
  </si>
  <si>
    <t>48103424-1-30</t>
  </si>
  <si>
    <t>48103424 8553 231 10</t>
  </si>
  <si>
    <t>Járművezető-képzés</t>
  </si>
  <si>
    <t>utazzitthon.hu</t>
  </si>
  <si>
    <t>14190551-2-13</t>
  </si>
  <si>
    <t>14190551 7911 113 13</t>
  </si>
  <si>
    <t>Utazásközvetítés</t>
  </si>
  <si>
    <t>Utazásközvetítés, utazásszervezés</t>
  </si>
  <si>
    <t>109.hu</t>
  </si>
  <si>
    <t>11500030-2-16</t>
  </si>
  <si>
    <t>11500030 7311 113 16</t>
  </si>
  <si>
    <t>ecofamily.hu</t>
  </si>
  <si>
    <t>13237912-2-19</t>
  </si>
  <si>
    <t>13237912 4712 113 19</t>
  </si>
  <si>
    <t>hungexpo.hu</t>
  </si>
  <si>
    <t>10478701-2-42</t>
  </si>
  <si>
    <t>10478701 8230 114 01</t>
  </si>
  <si>
    <t>Konferencia, kereskedelmi bemutató szervezése</t>
  </si>
  <si>
    <t>falatozz.hu</t>
  </si>
  <si>
    <t>22709776-2-05</t>
  </si>
  <si>
    <t>22709776 6391 113 05</t>
  </si>
  <si>
    <t>renyi.hu</t>
  </si>
  <si>
    <t>19426237-2-41</t>
  </si>
  <si>
    <t>19426237 7210 599 01</t>
  </si>
  <si>
    <t>mdrs2.hu</t>
  </si>
  <si>
    <t>26579117-2-42</t>
  </si>
  <si>
    <t>26579117 7112 113 01</t>
  </si>
  <si>
    <t>cipomarket.hu</t>
  </si>
  <si>
    <t>13526391-2-11</t>
  </si>
  <si>
    <t>13526391 4772 113 11</t>
  </si>
  <si>
    <t>clb.hu</t>
  </si>
  <si>
    <t>10828845-4-42</t>
  </si>
  <si>
    <t>10828845 6622 113 01</t>
  </si>
  <si>
    <t>ingatlantajolo.hu</t>
  </si>
  <si>
    <t>25033399-2-41</t>
  </si>
  <si>
    <t>25033399 6310 114 01</t>
  </si>
  <si>
    <t>magyartisza.hu</t>
  </si>
  <si>
    <t>19286639-2-10</t>
  </si>
  <si>
    <t>19286639 9492 511 10</t>
  </si>
  <si>
    <t>markasbolt.hu</t>
  </si>
  <si>
    <t>23945995-2-16</t>
  </si>
  <si>
    <t>23945995 4771 113 16</t>
  </si>
  <si>
    <t>matusz-vad.hu</t>
  </si>
  <si>
    <t>14651245-2-44</t>
  </si>
  <si>
    <t>14651245 4632 114 01</t>
  </si>
  <si>
    <t>Hús, húskészítmény, hal, halkészítmény nagykereskedelme</t>
  </si>
  <si>
    <t>ofotert.hu</t>
  </si>
  <si>
    <t>12142143-2-44</t>
  </si>
  <si>
    <t>12142143 4778 113 01</t>
  </si>
  <si>
    <t>petissimo.hu</t>
  </si>
  <si>
    <t>25289246-4-17</t>
  </si>
  <si>
    <t>25289246 6422 114 17</t>
  </si>
  <si>
    <t>Csoportfinanszírozás</t>
  </si>
  <si>
    <t>magnetbank.hu</t>
  </si>
  <si>
    <t>14413591-4-44</t>
  </si>
  <si>
    <t>14413591 6419 114 01</t>
  </si>
  <si>
    <t>termeszetjaro.hu</t>
  </si>
  <si>
    <t>csillagaszat.hu</t>
  </si>
  <si>
    <t>19009162-2-43</t>
  </si>
  <si>
    <t>19009162 9499 529 01</t>
  </si>
  <si>
    <t>cooltix.hu</t>
  </si>
  <si>
    <t>25730223-2-43</t>
  </si>
  <si>
    <t>25730223 7990 113 01</t>
  </si>
  <si>
    <t>akvariumklub.hu</t>
  </si>
  <si>
    <t>24790561-2-41</t>
  </si>
  <si>
    <t>24790561 8230 113 01</t>
  </si>
  <si>
    <t>presstone.hu</t>
  </si>
  <si>
    <t>13710840-2-43</t>
  </si>
  <si>
    <t>13710840 4331 113 01</t>
  </si>
  <si>
    <t>Vakolás</t>
  </si>
  <si>
    <t>Befejező építés</t>
  </si>
  <si>
    <t>Speciális szaképítés</t>
  </si>
  <si>
    <t>F</t>
  </si>
  <si>
    <t>ÉPÍTŐIPAR</t>
  </si>
  <si>
    <t>airportal.hu</t>
  </si>
  <si>
    <t>25134225-2-13</t>
  </si>
  <si>
    <t>25134225 6039 113 13</t>
  </si>
  <si>
    <t>qjob.hu</t>
  </si>
  <si>
    <t>27118935-2-43</t>
  </si>
  <si>
    <t>27118935 6392 113 01</t>
  </si>
  <si>
    <t>ingatlannet.hu</t>
  </si>
  <si>
    <t>32899263-2-41</t>
  </si>
  <si>
    <t>32899263 6391 113 01</t>
  </si>
  <si>
    <t>khertekpapir.hu</t>
  </si>
  <si>
    <t>27807903-4-43</t>
  </si>
  <si>
    <t>27807903 6612 226 01</t>
  </si>
  <si>
    <t>Értékpapír-, árutőzsdei ügynöki tevékenység</t>
  </si>
  <si>
    <t>Pénzügyi kiegészítő tevékenység (kivéve: biztosítás, nyugdíjalap)</t>
  </si>
  <si>
    <t>Külföldi vállalkozás magyarországi fióktelepe</t>
  </si>
  <si>
    <t>Gazdasági tevékenységet végző jogalany</t>
  </si>
  <si>
    <t>urania-nf.hu</t>
  </si>
  <si>
    <t>21384095-2-42</t>
  </si>
  <si>
    <t>21384095 5914 572 01</t>
  </si>
  <si>
    <t>Filmvetítés</t>
  </si>
  <si>
    <t>Film, videó, televízióműsor készítése, terjesztése</t>
  </si>
  <si>
    <t>aquaworldresort.hu</t>
  </si>
  <si>
    <t>13729185-2-41</t>
  </si>
  <si>
    <t>13729185 5510 114 01</t>
  </si>
  <si>
    <t>joszaki.hu</t>
  </si>
  <si>
    <t>26495248-2-42</t>
  </si>
  <si>
    <t>26495248 6392 113 01</t>
  </si>
  <si>
    <t>szerszamoutlet.hu</t>
  </si>
  <si>
    <t>11309482-2-18</t>
  </si>
  <si>
    <t>11309482 4752 113 18</t>
  </si>
  <si>
    <t>szeged365.hu</t>
  </si>
  <si>
    <t>24192509-2-06</t>
  </si>
  <si>
    <t>24192509 8230 113 06</t>
  </si>
  <si>
    <t>zerge.hu</t>
  </si>
  <si>
    <t>14215197-2-41</t>
  </si>
  <si>
    <t>14215197 4712 113 01</t>
  </si>
  <si>
    <t>ahang.hu</t>
  </si>
  <si>
    <t>26253851-1-42</t>
  </si>
  <si>
    <t>26253851 6391 572 01</t>
  </si>
  <si>
    <t>zenehaza.hu</t>
  </si>
  <si>
    <t>28742838-2-42</t>
  </si>
  <si>
    <t>28742838 9020 572 01</t>
  </si>
  <si>
    <t>hetek.hu</t>
  </si>
  <si>
    <t>13647940-2-42</t>
  </si>
  <si>
    <t>13647940 5813 113 01</t>
  </si>
  <si>
    <t>tarhelypark.hu</t>
  </si>
  <si>
    <t>25138205-2-43</t>
  </si>
  <si>
    <t>25138205 6310 113 01</t>
  </si>
  <si>
    <t>tilos.hu</t>
  </si>
  <si>
    <t>18002454-2-41</t>
  </si>
  <si>
    <t>18002454 9499 569 01</t>
  </si>
  <si>
    <t>giganet.hu</t>
  </si>
  <si>
    <t>12885316-2-15</t>
  </si>
  <si>
    <t>12885316 6190 113 15</t>
  </si>
  <si>
    <t>Egyéb távközlés</t>
  </si>
  <si>
    <t>kiszamolo.hu</t>
  </si>
  <si>
    <t>68607614-2-33</t>
  </si>
  <si>
    <t>68607614 7020 231 13</t>
  </si>
  <si>
    <t>prevenciopatika.hu</t>
  </si>
  <si>
    <t>23066506-2-43</t>
  </si>
  <si>
    <t>23066506 4727 113 01</t>
  </si>
  <si>
    <t>Egyéb élelmiszer-kiskereskedelem</t>
  </si>
  <si>
    <t>Élelmiszer, ital, dohányáru kiskereskedelme</t>
  </si>
  <si>
    <t>videakid.hu</t>
  </si>
  <si>
    <t>colore.hu</t>
  </si>
  <si>
    <t>24669267-2-41</t>
  </si>
  <si>
    <t>24669267 7311 113 01</t>
  </si>
  <si>
    <t>weborvos.hu</t>
  </si>
  <si>
    <t>32733534-2-41</t>
  </si>
  <si>
    <t>32733534 6031 113 01</t>
  </si>
  <si>
    <t>logout.hu</t>
  </si>
  <si>
    <t>etterem.hu</t>
  </si>
  <si>
    <t>utazomajom.hu</t>
  </si>
  <si>
    <t>25443279-2-03</t>
  </si>
  <si>
    <t>25443279 6210 113 03</t>
  </si>
  <si>
    <t>ibusz.hu</t>
  </si>
  <si>
    <t>10871403-2-43</t>
  </si>
  <si>
    <t>10871403 7912 113 01</t>
  </si>
  <si>
    <t>Utazásszervezés</t>
  </si>
  <si>
    <t>fogyasztobarat.hu</t>
  </si>
  <si>
    <t>10606542-2-02</t>
  </si>
  <si>
    <t>10606542 6811 113 02</t>
  </si>
  <si>
    <t>Saját tulajdonú ingatlan adásvétele</t>
  </si>
  <si>
    <t>Ingatlanügylet saját tulajdonú ingatlannal, ingatlanfejlesztés</t>
  </si>
  <si>
    <t>medicalonline.hu</t>
  </si>
  <si>
    <t>10875153-2-41</t>
  </si>
  <si>
    <t>10875153 5813 113 01</t>
  </si>
  <si>
    <t>mvkzrt.hu</t>
  </si>
  <si>
    <t>11072315-2-05</t>
  </si>
  <si>
    <t>11072315 4931 114 05</t>
  </si>
  <si>
    <t>kanizsakran.hu</t>
  </si>
  <si>
    <t>13754462-2-20</t>
  </si>
  <si>
    <t>13754462 4781 113 20</t>
  </si>
  <si>
    <t>Gépjármű-kiskereskedelem</t>
  </si>
  <si>
    <t>Gépjármű, motorkerékpár és ezekhez kapcsolódó alkatrész, tartozék kiskereskedelme</t>
  </si>
  <si>
    <t>kirandulastippek.hu</t>
  </si>
  <si>
    <t>24121158-2-42</t>
  </si>
  <si>
    <t>24121158 7311 113 01</t>
  </si>
  <si>
    <t>szkt.hu</t>
  </si>
  <si>
    <t>11092612-2-06</t>
  </si>
  <si>
    <t>11092612 4931 113 06</t>
  </si>
  <si>
    <t>noiportal.hu</t>
  </si>
  <si>
    <t>14526167-2-07</t>
  </si>
  <si>
    <t>14526167 7311 113 07</t>
  </si>
  <si>
    <t>trendmaker.hu</t>
  </si>
  <si>
    <t>24364649-2-43</t>
  </si>
  <si>
    <t>24364649 4774 113 01</t>
  </si>
  <si>
    <t>Gyógyászati és ortopédiai termék kiskereskedelme</t>
  </si>
  <si>
    <t>bfnp.hu</t>
  </si>
  <si>
    <t>15325770-2-19</t>
  </si>
  <si>
    <t>15325770 8412 312 19</t>
  </si>
  <si>
    <t>szendreiadam.hu</t>
  </si>
  <si>
    <t>24758893-2-06</t>
  </si>
  <si>
    <t>24758893 8559 113 06</t>
  </si>
  <si>
    <t>wikiszotar.hu</t>
  </si>
  <si>
    <t>27856873-2-13</t>
  </si>
  <si>
    <t>27856873 8559 129 13</t>
  </si>
  <si>
    <t>Egyéb szövetkezet</t>
  </si>
  <si>
    <t>Szövetkezet</t>
  </si>
  <si>
    <t>metnet.hu</t>
  </si>
  <si>
    <t>26697763-2-13</t>
  </si>
  <si>
    <t>26697763 7499 113 13</t>
  </si>
  <si>
    <t>M.n.s. egyéb szakmai, tudományos, műszaki tevékenység</t>
  </si>
  <si>
    <t>Egyéb szakmai, tudományos, műszaki tevékenység</t>
  </si>
  <si>
    <t>olajwebshop.hu</t>
  </si>
  <si>
    <t>23374731-2-13</t>
  </si>
  <si>
    <t>23374731 4782 113 13</t>
  </si>
  <si>
    <t>Gépjárműalkatrész és -tartozék kiskereskedelme</t>
  </si>
  <si>
    <t>dima.hu</t>
  </si>
  <si>
    <t>14079665-2-09</t>
  </si>
  <si>
    <t>14079665 6310 113 09</t>
  </si>
  <si>
    <t>papageno.hu</t>
  </si>
  <si>
    <t>23974654-2-43</t>
  </si>
  <si>
    <t>23974654 5813 113 01</t>
  </si>
  <si>
    <t>madachszinhaz.hu</t>
  </si>
  <si>
    <t>21974593-2-42</t>
  </si>
  <si>
    <t>21974593 9020 572 01</t>
  </si>
  <si>
    <t>kieselbach.hu</t>
  </si>
  <si>
    <t>12483282-2-41</t>
  </si>
  <si>
    <t>12483282 4779 113 01</t>
  </si>
  <si>
    <t>welovebalaton.hu</t>
  </si>
  <si>
    <t>24381383-2-41</t>
  </si>
  <si>
    <t>24381383 5812 113 01</t>
  </si>
  <si>
    <t>rudasfurdo.hu</t>
  </si>
  <si>
    <t>edenkert.hu</t>
  </si>
  <si>
    <t>civishir.hu</t>
  </si>
  <si>
    <t>24650726-2-09</t>
  </si>
  <si>
    <t>24650726 6039 113 09</t>
  </si>
  <si>
    <t>mentok.hu</t>
  </si>
  <si>
    <t>15309989-2-41</t>
  </si>
  <si>
    <t>15309989 8692 312 01</t>
  </si>
  <si>
    <t>Betegszállítás mentőszolgálattal</t>
  </si>
  <si>
    <t>harkakotony.hu</t>
  </si>
  <si>
    <t>15724966-2-03</t>
  </si>
  <si>
    <t>15724966 8411 321 03</t>
  </si>
  <si>
    <t>snitt.hu</t>
  </si>
  <si>
    <t>onlinemarkaboltok.hu</t>
  </si>
  <si>
    <t>26384571-2-02</t>
  </si>
  <si>
    <t>26384571 4712 113 02</t>
  </si>
  <si>
    <t>pim.hu</t>
  </si>
  <si>
    <t>lakaskultura.hu</t>
  </si>
  <si>
    <t>telefonguru.hu</t>
  </si>
  <si>
    <t>13434566-2-42</t>
  </si>
  <si>
    <t>13434566 4755 113 01</t>
  </si>
  <si>
    <t>mokk.hu</t>
  </si>
  <si>
    <t>18000098-1-41</t>
  </si>
  <si>
    <t>18000098 9412 541 01</t>
  </si>
  <si>
    <t>uleshuzatshop.hu</t>
  </si>
  <si>
    <t>66917807-1-22</t>
  </si>
  <si>
    <t>66917807 1396 231 02</t>
  </si>
  <si>
    <t>Műszaki textiláru gyártása</t>
  </si>
  <si>
    <t>Egyéb textiláru gyártása</t>
  </si>
  <si>
    <t>Textília gyártása</t>
  </si>
  <si>
    <t>szerszamkell.hu</t>
  </si>
  <si>
    <t>13394666-2-13</t>
  </si>
  <si>
    <t>13394666 4752 113 13</t>
  </si>
  <si>
    <t>moobius.hu</t>
  </si>
  <si>
    <t>22636773-2-13</t>
  </si>
  <si>
    <t>22636773 5811 113 13</t>
  </si>
  <si>
    <t>azenkutyam.hu</t>
  </si>
  <si>
    <t>bergepkolcsonzo.hu</t>
  </si>
  <si>
    <t>54336070-2-39</t>
  </si>
  <si>
    <t>54336070 7732 231 19</t>
  </si>
  <si>
    <t>Építőipari gép kölcsönzése</t>
  </si>
  <si>
    <t>Egyéb gép, tárgyi eszköz kölcsönzése</t>
  </si>
  <si>
    <t>Kölcsönzés, operatív lízing</t>
  </si>
  <si>
    <t>hungarospa.hu</t>
  </si>
  <si>
    <t>10605125-2-09</t>
  </si>
  <si>
    <t>10605125 9623 114 09</t>
  </si>
  <si>
    <t>kossuth.hu</t>
  </si>
  <si>
    <t>11524128-2-41</t>
  </si>
  <si>
    <t>11524128 5811 114 01</t>
  </si>
  <si>
    <t>waterpolo.hu</t>
  </si>
  <si>
    <t>19011929-2-41</t>
  </si>
  <si>
    <t>19011929 9499 515 01</t>
  </si>
  <si>
    <t>newyorkcafe.hu</t>
  </si>
  <si>
    <t>25739071-2-42</t>
  </si>
  <si>
    <t>25739071 7020 113 01</t>
  </si>
  <si>
    <t>startutazas.hu</t>
  </si>
  <si>
    <t>14489662-2-41</t>
  </si>
  <si>
    <t>14489662 7911 113 01</t>
  </si>
  <si>
    <t>nytud.hu</t>
  </si>
  <si>
    <t>15854953-2-42</t>
  </si>
  <si>
    <t>15854953 7220 381 01</t>
  </si>
  <si>
    <t>szamlakozpont.hu</t>
  </si>
  <si>
    <t>24091271-2-41</t>
  </si>
  <si>
    <t>24091271 7020 114 01</t>
  </si>
  <si>
    <t>fundamenta.hu</t>
  </si>
  <si>
    <t>12217595-4-44</t>
  </si>
  <si>
    <t>12217595 6419 114 01</t>
  </si>
  <si>
    <t>behir.hu</t>
  </si>
  <si>
    <t>25277506-2-04</t>
  </si>
  <si>
    <t>25277506 6020 113 04</t>
  </si>
  <si>
    <t>napidroid.hu</t>
  </si>
  <si>
    <t>68311829-1-25</t>
  </si>
  <si>
    <t>68311829 6310 231 05</t>
  </si>
  <si>
    <t>levelcenter.hu</t>
  </si>
  <si>
    <t>novitax.hu</t>
  </si>
  <si>
    <t>10432390-2-42</t>
  </si>
  <si>
    <t>10432390 5829 113 01</t>
  </si>
  <si>
    <t>komal.hu</t>
  </si>
  <si>
    <t>18157444-2-43</t>
  </si>
  <si>
    <t>18157444 9499 569 01</t>
  </si>
  <si>
    <t>konyvmolykepzo.hu</t>
  </si>
  <si>
    <t>10628614-2-06</t>
  </si>
  <si>
    <t>10628614 5811 113 06</t>
  </si>
  <si>
    <t>hidden.hu</t>
  </si>
  <si>
    <t>23089655-2-43</t>
  </si>
  <si>
    <t>23089655 6310 113 01</t>
  </si>
  <si>
    <t>tasz.hu</t>
  </si>
  <si>
    <t>18067109-1-41</t>
  </si>
  <si>
    <t>18067109 8899 529 01</t>
  </si>
  <si>
    <t>M.n.s. egyéb szociális ellátás, bentlakás nélkül</t>
  </si>
  <si>
    <t>Egyéb szociális ellátás, bentlakás nélkül</t>
  </si>
  <si>
    <t>Szociális ellátás, bentlakás nélkül</t>
  </si>
  <si>
    <t>mohu.hu</t>
  </si>
  <si>
    <t>32082230-2-44</t>
  </si>
  <si>
    <t>32082230 3811 114 01</t>
  </si>
  <si>
    <t>Nem veszélyes hulladék gyűjtése</t>
  </si>
  <si>
    <t>Hulladékgyűjtés</t>
  </si>
  <si>
    <t>Hulladékgazdálkodás</t>
  </si>
  <si>
    <t>uni-bge.hu</t>
  </si>
  <si>
    <t>19308722-2-41</t>
  </si>
  <si>
    <t>19308722 8540 563 01</t>
  </si>
  <si>
    <t>ittjartam.hu</t>
  </si>
  <si>
    <t>24212267-2-41</t>
  </si>
  <si>
    <t>24212267 6391 113 01</t>
  </si>
  <si>
    <t>trademagazin.hu</t>
  </si>
  <si>
    <t>11776916-2-43</t>
  </si>
  <si>
    <t>11776916 5813 113 01</t>
  </si>
  <si>
    <t>foglaljorvost.hu</t>
  </si>
  <si>
    <t>25307490-2-12</t>
  </si>
  <si>
    <t>25307490 6039 113 12</t>
  </si>
  <si>
    <t>smartdiszkont.hu</t>
  </si>
  <si>
    <t>26186311-2-15</t>
  </si>
  <si>
    <t>26186311 4690 113 15</t>
  </si>
  <si>
    <t>Vegyes termékkörű nagykereskedelem</t>
  </si>
  <si>
    <t>hunbasket.hu</t>
  </si>
  <si>
    <t>szentiras.hu</t>
  </si>
  <si>
    <t>19622763-2-42</t>
  </si>
  <si>
    <t>19622763 9491 559 01</t>
  </si>
  <si>
    <t>Egyéb egyházi szervezet</t>
  </si>
  <si>
    <t>eumet.hu</t>
  </si>
  <si>
    <t>10928220-2-13</t>
  </si>
  <si>
    <t>10928220 7499 113 13</t>
  </si>
  <si>
    <t>vansshop.hu</t>
  </si>
  <si>
    <t>32654536-2-41</t>
  </si>
  <si>
    <t>32654536 4771 113 01</t>
  </si>
  <si>
    <t>biztositas.hu</t>
  </si>
  <si>
    <t>djborze.hu</t>
  </si>
  <si>
    <t>32461064-2-13</t>
  </si>
  <si>
    <t>32461064 6391 113 13</t>
  </si>
  <si>
    <t>autoalkatresz.hu</t>
  </si>
  <si>
    <t>joautok.hu</t>
  </si>
  <si>
    <t>25575251-2-41</t>
  </si>
  <si>
    <t>25575251 6310 114 01</t>
  </si>
  <si>
    <t>sassy.hu</t>
  </si>
  <si>
    <t>egriugyek.hu</t>
  </si>
  <si>
    <t>67573754-1-30</t>
  </si>
  <si>
    <t>67573754 9020 231 10</t>
  </si>
  <si>
    <t>bpiautosok.hu</t>
  </si>
  <si>
    <t>66854054-1-43</t>
  </si>
  <si>
    <t>66854054 7311 231 01</t>
  </si>
  <si>
    <t>terapia24.hu</t>
  </si>
  <si>
    <t>hold.hu</t>
  </si>
  <si>
    <t>25188420-4-43</t>
  </si>
  <si>
    <t>25188420 6612 114 01</t>
  </si>
  <si>
    <t>uzletem.hu</t>
  </si>
  <si>
    <t>14108565-2-41</t>
  </si>
  <si>
    <t>14108565 7020 113 01</t>
  </si>
  <si>
    <t>simplepartner.hu</t>
  </si>
  <si>
    <t>neokohn.hu</t>
  </si>
  <si>
    <t>29217937-2-41</t>
  </si>
  <si>
    <t>29217937 6421 113 01</t>
  </si>
  <si>
    <t>cvonline.hu</t>
  </si>
  <si>
    <t>11903079-2-41</t>
  </si>
  <si>
    <t>11903079 6391 113 01</t>
  </si>
  <si>
    <t>pecsma.hu</t>
  </si>
  <si>
    <t>15735612-2-02</t>
  </si>
  <si>
    <t>15735612 8411 321 02</t>
  </si>
  <si>
    <t>penzvero.hu</t>
  </si>
  <si>
    <t>10773965-2-43</t>
  </si>
  <si>
    <t>10773965 3211 114 01</t>
  </si>
  <si>
    <t>Érmegyártás</t>
  </si>
  <si>
    <t>Ékszer, bizsu és kapcsolódó termék gyártása</t>
  </si>
  <si>
    <t>Egyéb feldolgozóipari tevékenység</t>
  </si>
  <si>
    <t>ittlakunk.hu</t>
  </si>
  <si>
    <t>23471584-2-43</t>
  </si>
  <si>
    <t>23471584 6391 113 01</t>
  </si>
  <si>
    <t>jegkorongblog.hu</t>
  </si>
  <si>
    <t>25503160-2-42</t>
  </si>
  <si>
    <t>25503160 6210 113 01</t>
  </si>
  <si>
    <t>sorozatwiki.hu</t>
  </si>
  <si>
    <t>27516247-2-43</t>
  </si>
  <si>
    <t>27516247 6310 113 01</t>
  </si>
  <si>
    <t>batz.hu</t>
  </si>
  <si>
    <t>14372535-2-13</t>
  </si>
  <si>
    <t>14372535 1520 113 13</t>
  </si>
  <si>
    <t>Lábbeligyártás</t>
  </si>
  <si>
    <t>Bőr, bőrtermék, más anyagból készült kapcsolódó termék, lábbeli gyártása</t>
  </si>
  <si>
    <t>csomagnet.hu</t>
  </si>
  <si>
    <t>25181227-2-19</t>
  </si>
  <si>
    <t>25181227 5320 113 19</t>
  </si>
  <si>
    <t>f1vilag.hu</t>
  </si>
  <si>
    <t>67475515-1-23</t>
  </si>
  <si>
    <t>67475515 5911 231 03</t>
  </si>
  <si>
    <t>Film, videó, televízióműsor készítése</t>
  </si>
  <si>
    <t>fishingtime.hu</t>
  </si>
  <si>
    <t>24178923-2-13</t>
  </si>
  <si>
    <t>24178923 4763 113 13</t>
  </si>
  <si>
    <t>fotoplus.hu</t>
  </si>
  <si>
    <t>10367027-2-02</t>
  </si>
  <si>
    <t>10367027 7420 113 02</t>
  </si>
  <si>
    <t>Fényképészet</t>
  </si>
  <si>
    <t>maiige.hu</t>
  </si>
  <si>
    <t>19552622-1-03</t>
  </si>
  <si>
    <t>19552622 9499 569 03</t>
  </si>
  <si>
    <t>meglepkek.hu</t>
  </si>
  <si>
    <t>25567838-2-43</t>
  </si>
  <si>
    <t>25567838 4769 113 01</t>
  </si>
  <si>
    <t>M.n.s. kulturális, szabadidős cikk kiskereskedelme</t>
  </si>
  <si>
    <t>netamin.hu</t>
  </si>
  <si>
    <t>25910281-2-43</t>
  </si>
  <si>
    <t>25910281 7210 113 01</t>
  </si>
  <si>
    <t>pizzaforte.hu</t>
  </si>
  <si>
    <t>13592084-2-43</t>
  </si>
  <si>
    <t>13592084 5611 113 01</t>
  </si>
  <si>
    <t>pom-pom.hu</t>
  </si>
  <si>
    <t>14060148-2-08</t>
  </si>
  <si>
    <t>14060148 2042 113 08</t>
  </si>
  <si>
    <t>Testápolási cikk gyártása</t>
  </si>
  <si>
    <t>Tisztítószer, testápolási cikk gyártása</t>
  </si>
  <si>
    <t>roviden.hu</t>
  </si>
  <si>
    <t>66584263-1-27</t>
  </si>
  <si>
    <t>66584263 6310 231 07</t>
  </si>
  <si>
    <t>shopbuilder.hu</t>
  </si>
  <si>
    <t>tudjukki.hu</t>
  </si>
  <si>
    <t>29205675-2-41</t>
  </si>
  <si>
    <t>29205675 7311 113 01</t>
  </si>
  <si>
    <t>webdoki.hu</t>
  </si>
  <si>
    <t>23712348-2-41</t>
  </si>
  <si>
    <t>23712348 6310 113 01</t>
  </si>
  <si>
    <t>csalad.hu</t>
  </si>
  <si>
    <t>11673260-2-41</t>
  </si>
  <si>
    <t>11673260 9499 572 01</t>
  </si>
  <si>
    <t>harmonet.hu</t>
  </si>
  <si>
    <t>23702916-2-42</t>
  </si>
  <si>
    <t>23702916 9039 113 01</t>
  </si>
  <si>
    <t>cafeteriatrend.hu</t>
  </si>
  <si>
    <t>23151358-2-07</t>
  </si>
  <si>
    <t>23151358 5813 113 07</t>
  </si>
  <si>
    <t>operett.hu</t>
  </si>
  <si>
    <t>szabadfold.hu</t>
  </si>
  <si>
    <t>ugytudjuk.hu</t>
  </si>
  <si>
    <t>26491725-2-18</t>
  </si>
  <si>
    <t>26491725 5813 572 18</t>
  </si>
  <si>
    <t>bortarsasag.hu</t>
  </si>
  <si>
    <t>12052884-2-43</t>
  </si>
  <si>
    <t>12052884 4634 113 01</t>
  </si>
  <si>
    <t>szakiweb.hu</t>
  </si>
  <si>
    <t>56565681-1-26</t>
  </si>
  <si>
    <t>56565681 6391 231 06</t>
  </si>
  <si>
    <t>biztosdontes.hu</t>
  </si>
  <si>
    <t>29028397-2-13</t>
  </si>
  <si>
    <t>29028397 7312 113 13</t>
  </si>
  <si>
    <t>babaagynemubolt.hu</t>
  </si>
  <si>
    <t>23382130-2-43</t>
  </si>
  <si>
    <t>23382130 4764 113 01</t>
  </si>
  <si>
    <t>rekafitness.hu</t>
  </si>
  <si>
    <t>32298820-2-13</t>
  </si>
  <si>
    <t>32298820 5829 113 13</t>
  </si>
  <si>
    <t>mksz.hu</t>
  </si>
  <si>
    <t>18161777-2-42</t>
  </si>
  <si>
    <t>18161777 9319 515 01</t>
  </si>
  <si>
    <t>hoc.hu</t>
  </si>
  <si>
    <t>69496527-1-40</t>
  </si>
  <si>
    <t>69496527 6310 231 20</t>
  </si>
  <si>
    <t>devergo.hu</t>
  </si>
  <si>
    <t>10794177-2-41</t>
  </si>
  <si>
    <t>10794177 4642 113 01</t>
  </si>
  <si>
    <t>odbe.hu</t>
  </si>
  <si>
    <t>25311565-2-06</t>
  </si>
  <si>
    <t>25311565 4635 113 06</t>
  </si>
  <si>
    <t>Dohányáru nagykereskedelme</t>
  </si>
  <si>
    <t>szexneked.hu</t>
  </si>
  <si>
    <t>torte-net.hu</t>
  </si>
  <si>
    <t>viszlaysport.hu</t>
  </si>
  <si>
    <t>11996145-2-41</t>
  </si>
  <si>
    <t>11996145 4771 113 01</t>
  </si>
  <si>
    <t>rockbook.hu</t>
  </si>
  <si>
    <t>66550073-1-26</t>
  </si>
  <si>
    <t>66550073 7312 231 06</t>
  </si>
  <si>
    <t>kektura.hu</t>
  </si>
  <si>
    <t>palyazatmenedzser.hu</t>
  </si>
  <si>
    <t>13611837-2-13</t>
  </si>
  <si>
    <t>13611837 6039 113 13</t>
  </si>
  <si>
    <t>reflexshop.hu</t>
  </si>
  <si>
    <t>23900860-2-42</t>
  </si>
  <si>
    <t>23900860 4764 113 01</t>
  </si>
  <si>
    <t>agraragazat.hu</t>
  </si>
  <si>
    <t>12585391-2-03</t>
  </si>
  <si>
    <t>12585391 7311 113 03</t>
  </si>
  <si>
    <t>peakshop.hu</t>
  </si>
  <si>
    <t>13851181-2-13</t>
  </si>
  <si>
    <t>13851181 4638 113 13</t>
  </si>
  <si>
    <t>tudas.hu</t>
  </si>
  <si>
    <t>25974148-2-43</t>
  </si>
  <si>
    <t>25974148 7311 117 01</t>
  </si>
  <si>
    <t>erdmost.hu</t>
  </si>
  <si>
    <t>15394909-2-13</t>
  </si>
  <si>
    <t>15394909 8411 325 13</t>
  </si>
  <si>
    <t>Önkormányzati hivatal (költségvetési szerv)</t>
  </si>
  <si>
    <t>gemklub.hu</t>
  </si>
  <si>
    <t>23933097-2-42</t>
  </si>
  <si>
    <t>23933097 4649 113 01</t>
  </si>
  <si>
    <t>pestbuda.hu</t>
  </si>
  <si>
    <t>24739810-2-41</t>
  </si>
  <si>
    <t>24739810 5811 113 01</t>
  </si>
  <si>
    <t>funcode.hu</t>
  </si>
  <si>
    <t>14479670-2-13</t>
  </si>
  <si>
    <t>14479670 9039 113 13</t>
  </si>
  <si>
    <t>gyorgytea.hu</t>
  </si>
  <si>
    <t>24657936-2-41</t>
  </si>
  <si>
    <t>24657936 4727 113 01</t>
  </si>
  <si>
    <t>aprohirdetesingyen.hu</t>
  </si>
  <si>
    <t>14342026-2-43</t>
  </si>
  <si>
    <t>14342026 7312 113 01</t>
  </si>
  <si>
    <t>tutuora.hu</t>
  </si>
  <si>
    <t>20344852-2-42</t>
  </si>
  <si>
    <t>20344852 4777 117 01</t>
  </si>
  <si>
    <t>Óra-, ékszer-kiskereskedelem</t>
  </si>
  <si>
    <t>168ora.hu</t>
  </si>
  <si>
    <t>10317792-2-41</t>
  </si>
  <si>
    <t>10317792 5813 113 01</t>
  </si>
  <si>
    <t>oroscafe.hu</t>
  </si>
  <si>
    <t>27991644-2-04</t>
  </si>
  <si>
    <t>27991644 5911 113 04</t>
  </si>
  <si>
    <t>e-nyelv.hu</t>
  </si>
  <si>
    <t>18155284-2-42</t>
  </si>
  <si>
    <t>18155284 5811 572 01</t>
  </si>
  <si>
    <t>dumaszinhaz.hu</t>
  </si>
  <si>
    <t>14888229-2-43</t>
  </si>
  <si>
    <t>14888229 9020 113 01</t>
  </si>
  <si>
    <t>szimpla.hu</t>
  </si>
  <si>
    <t>12883974-2-42</t>
  </si>
  <si>
    <t>12883974 5611 113 01</t>
  </si>
  <si>
    <t>heviz.hu</t>
  </si>
  <si>
    <t>15734374-2-20</t>
  </si>
  <si>
    <t>15734374 8411 321 20</t>
  </si>
  <si>
    <t>nka.hu</t>
  </si>
  <si>
    <t>18407529-1-42</t>
  </si>
  <si>
    <t>18407529 8412 919 01</t>
  </si>
  <si>
    <t>testbike.hu</t>
  </si>
  <si>
    <t>14975097-2-43</t>
  </si>
  <si>
    <t>14975097 6391 113 01</t>
  </si>
  <si>
    <t>mountex.hu</t>
  </si>
  <si>
    <t>12744491-2-41</t>
  </si>
  <si>
    <t>12744491 4778 113 01</t>
  </si>
  <si>
    <t>fuvarmarket.hu</t>
  </si>
  <si>
    <t>10733608-2-07</t>
  </si>
  <si>
    <t>10733608 2512 113 07</t>
  </si>
  <si>
    <t>Fém épületelem gyártása</t>
  </si>
  <si>
    <t>Fémszerkezet, épületelem gyártása</t>
  </si>
  <si>
    <t>Fémfeldolgozási termék gyártása</t>
  </si>
  <si>
    <t>sportmotor.hu</t>
  </si>
  <si>
    <t>csodasmagyarorszag.hu</t>
  </si>
  <si>
    <t>10356113-4-43</t>
  </si>
  <si>
    <t>10356113 8230 114 01</t>
  </si>
  <si>
    <t>energofish.hu</t>
  </si>
  <si>
    <t>10797534-2-43</t>
  </si>
  <si>
    <t>10797534 3230 113 01</t>
  </si>
  <si>
    <t>Sportszergyártás</t>
  </si>
  <si>
    <t>kockaaruhaz.hu</t>
  </si>
  <si>
    <t>13887287-2-02</t>
  </si>
  <si>
    <t>13887287 4764 113 02</t>
  </si>
  <si>
    <t>megatool.hu</t>
  </si>
  <si>
    <t>10978892-2-43</t>
  </si>
  <si>
    <t>10978892 4752 113 01</t>
  </si>
  <si>
    <t>mindenszo.hu</t>
  </si>
  <si>
    <t>65905346-1-31</t>
  </si>
  <si>
    <t>65905346 6220 231 11</t>
  </si>
  <si>
    <t>netkazan.hu</t>
  </si>
  <si>
    <t>13947446-2-15</t>
  </si>
  <si>
    <t>13947446 4752 113 15</t>
  </si>
  <si>
    <t>insura.hu</t>
  </si>
  <si>
    <t>24756437-2-08</t>
  </si>
  <si>
    <t>24756437 6622 114 08</t>
  </si>
  <si>
    <t>elin.hu</t>
  </si>
  <si>
    <t>14315754-2-08</t>
  </si>
  <si>
    <t>14315754 6310 113 08</t>
  </si>
  <si>
    <t>pecs.hu</t>
  </si>
  <si>
    <t>voroskereszt.hu</t>
  </si>
  <si>
    <t>19002093-2-41</t>
  </si>
  <si>
    <t>19002093 9499 529 01</t>
  </si>
  <si>
    <t>gyermekvasut.hu</t>
  </si>
  <si>
    <t>32694422-4-43</t>
  </si>
  <si>
    <t>32694422 5221 114 01</t>
  </si>
  <si>
    <t>startlapjatekok.hu</t>
  </si>
  <si>
    <t>mtmt.hu</t>
  </si>
  <si>
    <t>15300289-2-41</t>
  </si>
  <si>
    <t>15300289 9111 342 01</t>
  </si>
  <si>
    <t>Köztestületi költségvetési szerv</t>
  </si>
  <si>
    <t>Köztestületi költségvetési irányító és költségvetési szervek</t>
  </si>
  <si>
    <t>divatekszerbolt.hu</t>
  </si>
  <si>
    <t>11886493-2-20</t>
  </si>
  <si>
    <t>11886493 4778 113 20</t>
  </si>
  <si>
    <t>tvmustra.hu</t>
  </si>
  <si>
    <t>13843483-2-17</t>
  </si>
  <si>
    <t>13843483 6210 113 17</t>
  </si>
  <si>
    <t>agroforum.hu</t>
  </si>
  <si>
    <t>24836027-2-13</t>
  </si>
  <si>
    <t>24836027 5813 113 13</t>
  </si>
  <si>
    <t>ceginfo.hu</t>
  </si>
  <si>
    <t>25914979-2-42</t>
  </si>
  <si>
    <t>25914979 5819 113 01</t>
  </si>
  <si>
    <t>profibarkacs.hu</t>
  </si>
  <si>
    <t>27288454-2-43</t>
  </si>
  <si>
    <t>27288454 4712 113 01</t>
  </si>
  <si>
    <t>atalon.hu</t>
  </si>
  <si>
    <t>jateksziget.hu</t>
  </si>
  <si>
    <t>14578346-2-43</t>
  </si>
  <si>
    <t>14578346 4618 113 01</t>
  </si>
  <si>
    <t>officeshoes.hu</t>
  </si>
  <si>
    <t>12318847-2-44</t>
  </si>
  <si>
    <t>12318847 4642 113 13</t>
  </si>
  <si>
    <t>sostozoo.hu</t>
  </si>
  <si>
    <t>18800489-2-15</t>
  </si>
  <si>
    <t>18800489 9141 572 15</t>
  </si>
  <si>
    <t>Növény-, állatkert működtetése</t>
  </si>
  <si>
    <t>Növény-, állatkert működtetése, természetvédelmi területtel kapcsolatos tevékenység</t>
  </si>
  <si>
    <t>kozbeszerzes.hu</t>
  </si>
  <si>
    <t>15329190-2-41</t>
  </si>
  <si>
    <t>15329190 8411 311 01</t>
  </si>
  <si>
    <t>futanet.hu</t>
  </si>
  <si>
    <t>13320360-2-41</t>
  </si>
  <si>
    <t>13320360 9329 113 01</t>
  </si>
  <si>
    <t>confidenzacsapagy.hu</t>
  </si>
  <si>
    <t>10544116-2-41</t>
  </si>
  <si>
    <t>10544116 4664 113 01</t>
  </si>
  <si>
    <t>Egyéb gép, berendezés nagykereskedelme</t>
  </si>
  <si>
    <t>Egyéb gép, berendezés, tartozék nagykereskedelme</t>
  </si>
  <si>
    <t>alberlet.hu</t>
  </si>
  <si>
    <t>13402646-2-41</t>
  </si>
  <si>
    <t>13402646 6391 113 01</t>
  </si>
  <si>
    <t>multi-vitamin.hu</t>
  </si>
  <si>
    <t>23277407-2-43</t>
  </si>
  <si>
    <t>23277407 4727 113 01</t>
  </si>
  <si>
    <t>patika24.hu</t>
  </si>
  <si>
    <t>27127957-2-41</t>
  </si>
  <si>
    <t>27127957 4773 113 01</t>
  </si>
  <si>
    <t>Gyógyszer-kiskereskedelem</t>
  </si>
  <si>
    <t>szerelvenybolt.hu</t>
  </si>
  <si>
    <t>11030953-2-03</t>
  </si>
  <si>
    <t>11030953 4684 113 03</t>
  </si>
  <si>
    <t>Fémáru-, szerelvény, fűtési berendezés nagykereskedelme</t>
  </si>
  <si>
    <t>diamondnails.hu</t>
  </si>
  <si>
    <t>22101594-2-09</t>
  </si>
  <si>
    <t>22101594 4775 117 09</t>
  </si>
  <si>
    <t>Illatszer, kozmetikai cikk, tisztálkodószer kiskereskedelme</t>
  </si>
  <si>
    <t>hasznaltalma.hu</t>
  </si>
  <si>
    <t>27472453-2-42</t>
  </si>
  <si>
    <t>27472453 7312 113 01</t>
  </si>
  <si>
    <t>konzolkiraly.hu</t>
  </si>
  <si>
    <t>66447036-2-23</t>
  </si>
  <si>
    <t>66447036 4712 231 03</t>
  </si>
  <si>
    <t>lipotipekseg.hu</t>
  </si>
  <si>
    <t>12730498-2-08</t>
  </si>
  <si>
    <t>12730498 1071 113 08</t>
  </si>
  <si>
    <t>Kenyér; friss pékáru gyártása</t>
  </si>
  <si>
    <t>Pékáru, tésztafélék gyártása</t>
  </si>
  <si>
    <t>Élelmiszergyártás</t>
  </si>
  <si>
    <t>puncs.hu</t>
  </si>
  <si>
    <t>25145201-2-41</t>
  </si>
  <si>
    <t>25145201 6039 113 01</t>
  </si>
  <si>
    <t>shox.hu</t>
  </si>
  <si>
    <t>13351344-2-41</t>
  </si>
  <si>
    <t>13351344 4642 113 01</t>
  </si>
  <si>
    <t>gvh.hu</t>
  </si>
  <si>
    <t>15325275-1-41</t>
  </si>
  <si>
    <t>15325275 8413 311 01</t>
  </si>
  <si>
    <t>admax.hu</t>
  </si>
  <si>
    <t>27900752-2-13</t>
  </si>
  <si>
    <t>27900752 7312 113 13</t>
  </si>
  <si>
    <t>pamutlabor.hu</t>
  </si>
  <si>
    <t>24902724-2-03</t>
  </si>
  <si>
    <t>24902724 1421 113 03</t>
  </si>
  <si>
    <t>Felsőruházat gyártása</t>
  </si>
  <si>
    <t>Egyéb ruházati termék, ruházati kiegészítő gyártása</t>
  </si>
  <si>
    <t>Ruházati termék gyártása</t>
  </si>
  <si>
    <t>pecsaktual.hu</t>
  </si>
  <si>
    <t>26553168-2-02</t>
  </si>
  <si>
    <t>26553168 8230 114 02</t>
  </si>
  <si>
    <t>kozlonyok.hu</t>
  </si>
  <si>
    <t>leier.hu</t>
  </si>
  <si>
    <t>11138075-2-08</t>
  </si>
  <si>
    <t>11138075 2361 113 08</t>
  </si>
  <si>
    <t>Építési betontermék gyártása</t>
  </si>
  <si>
    <t>Beton-, gipsz-, cementtermék gyártása</t>
  </si>
  <si>
    <t>Nemfém ásványi termék gyártása</t>
  </si>
  <si>
    <t>bama.hu</t>
  </si>
  <si>
    <t>sybell.hu</t>
  </si>
  <si>
    <t>25859502-2-41</t>
  </si>
  <si>
    <t>25859502 6310 113 01</t>
  </si>
  <si>
    <t>777blog.hu</t>
  </si>
  <si>
    <t>18905216-2-43</t>
  </si>
  <si>
    <t>18905216 9499 529 01</t>
  </si>
  <si>
    <t>otpip.hu</t>
  </si>
  <si>
    <t>10953253-2-41</t>
  </si>
  <si>
    <t>10953253 6831 113 01</t>
  </si>
  <si>
    <t>Ingatlanügyletek közvetítése</t>
  </si>
  <si>
    <t>Ingatlanügynöki, -kezelési szolgáltatás díjazásos vagy szerződéses alapon</t>
  </si>
  <si>
    <t>supershop.hu</t>
  </si>
  <si>
    <t>11756114-2-43</t>
  </si>
  <si>
    <t>11756114 8299 113 01</t>
  </si>
  <si>
    <t>interfood.hu</t>
  </si>
  <si>
    <t>22968223-2-13</t>
  </si>
  <si>
    <t>22968223 1085 113 13</t>
  </si>
  <si>
    <t>Készétel gyártása</t>
  </si>
  <si>
    <t>Egyéb élelmiszer gyártása</t>
  </si>
  <si>
    <t>maxapro.hu</t>
  </si>
  <si>
    <t>26781466-2-06</t>
  </si>
  <si>
    <t>26781466 6310 113 06</t>
  </si>
  <si>
    <t>szaktars.hu</t>
  </si>
  <si>
    <t>12257003-2-43</t>
  </si>
  <si>
    <t>12257003 6310 113 01</t>
  </si>
  <si>
    <t>allatpatikapecs.hu</t>
  </si>
  <si>
    <t>11856661-2-02</t>
  </si>
  <si>
    <t>11856661 4773 113 02</t>
  </si>
  <si>
    <t>netrejtveny.hu</t>
  </si>
  <si>
    <t>26088701-2-07</t>
  </si>
  <si>
    <t>26088701 5813 113 07</t>
  </si>
  <si>
    <t>nyiregyhaza.hu</t>
  </si>
  <si>
    <t>15731766-2-15</t>
  </si>
  <si>
    <t>15731766 8411 321 15</t>
  </si>
  <si>
    <t>lfze.hu</t>
  </si>
  <si>
    <t>15308957-2-42</t>
  </si>
  <si>
    <t>15308957 8540 312 01</t>
  </si>
  <si>
    <t>patika-akcio.hu</t>
  </si>
  <si>
    <t>22870708-2-09</t>
  </si>
  <si>
    <t>22870708 4773 117 09</t>
  </si>
  <si>
    <t>oem-parts.hu</t>
  </si>
  <si>
    <t>23890833-2-05</t>
  </si>
  <si>
    <t>23890833 4783 113 05</t>
  </si>
  <si>
    <t>Motorkerékpár, motorkerékpár-alkatrész és -tartozék kiskereskedelme</t>
  </si>
  <si>
    <t>enternet.hu</t>
  </si>
  <si>
    <t>12524286-2-02</t>
  </si>
  <si>
    <t>12524286 6110 114 02</t>
  </si>
  <si>
    <t>Grand Total</t>
  </si>
  <si>
    <t>Row Labels</t>
  </si>
  <si>
    <t>Average of 2025-06-03</t>
  </si>
  <si>
    <t>Average of 2025-06-10</t>
  </si>
  <si>
    <t>Average of 2025-06-17</t>
  </si>
  <si>
    <t>Average of 2025-06-24</t>
  </si>
  <si>
    <t>Average of 2025-07-01</t>
  </si>
  <si>
    <t>Average of 2025-07-08</t>
  </si>
  <si>
    <t>Average of 2025-07-15</t>
  </si>
  <si>
    <t>Average of 2025-07-22</t>
  </si>
  <si>
    <t>Average of 2025-07-29</t>
  </si>
  <si>
    <t>Average of 2025-08-05</t>
  </si>
  <si>
    <t>Average of 2025-08-12</t>
  </si>
  <si>
    <t>Average of 2025-08-19</t>
  </si>
  <si>
    <t>Average of 2025-08-26</t>
  </si>
  <si>
    <t>Average of 2025-09-02</t>
  </si>
  <si>
    <t>Average of 2025-09-09</t>
  </si>
  <si>
    <t>Average of 2025-09-16</t>
  </si>
  <si>
    <t>Average of 2025-09-23</t>
  </si>
  <si>
    <t>Average of 2025-09-30</t>
  </si>
  <si>
    <t>Average of 2025-10-07</t>
  </si>
  <si>
    <t>Average of 2025-10-14</t>
  </si>
  <si>
    <t>Average of 2025-10-21</t>
  </si>
  <si>
    <t>Average of 2025-10-28</t>
  </si>
  <si>
    <t>Average of 2025-11-04</t>
  </si>
  <si>
    <t>Average of 2025-11-11</t>
  </si>
  <si>
    <t>Average of 2025-11-18</t>
  </si>
  <si>
    <t>Average of 2025-11-25</t>
  </si>
  <si>
    <t>Average of 2025-12-02</t>
  </si>
  <si>
    <t>Average of 2025-12-09</t>
  </si>
  <si>
    <t>Average of 2025-12-16</t>
  </si>
  <si>
    <t>Average of 2025-12-23</t>
  </si>
  <si>
    <t>Average of 2025-12-30</t>
  </si>
  <si>
    <t>Average of 2026-01-06</t>
  </si>
  <si>
    <t>Average of 2026-01-13</t>
  </si>
  <si>
    <t>Average of 2026-01-20</t>
  </si>
  <si>
    <t>Average of 2026-01-27</t>
  </si>
  <si>
    <t>Average of 2026-02-03</t>
  </si>
  <si>
    <t>Average of 2026-02-10</t>
  </si>
  <si>
    <t>Average of 2026-02-17</t>
  </si>
  <si>
    <t>Average of 2026-02-24</t>
  </si>
  <si>
    <t>Average of 2026-03-03</t>
  </si>
  <si>
    <t>Average of 2026-03-10</t>
  </si>
  <si>
    <t>Average of 2026-03-17</t>
  </si>
  <si>
    <t>Average of 2026-03-24</t>
  </si>
  <si>
    <t>Average of 2026-03-31</t>
  </si>
  <si>
    <t>Values</t>
  </si>
  <si>
    <t>Átlag</t>
  </si>
  <si>
    <t>Trend meredekség</t>
  </si>
  <si>
    <t>Count of Domain</t>
  </si>
  <si>
    <t>R négyzet</t>
  </si>
  <si>
    <t>Count of Létszám</t>
  </si>
  <si>
    <t>Group1</t>
  </si>
  <si>
    <t>Group2</t>
  </si>
  <si>
    <t>250-</t>
  </si>
  <si>
    <t>Group3</t>
  </si>
  <si>
    <t>Group4</t>
  </si>
  <si>
    <t>Meredekség</t>
  </si>
  <si>
    <t>Count of Nettó árbevétel</t>
  </si>
  <si>
    <t>Medián</t>
  </si>
  <si>
    <t>Minimum</t>
  </si>
  <si>
    <t>Maximum</t>
  </si>
  <si>
    <t>Count of Létszám intervallum</t>
  </si>
  <si>
    <t>0-249</t>
  </si>
  <si>
    <t>1-9</t>
  </si>
  <si>
    <t>10-49</t>
  </si>
  <si>
    <t>50-249</t>
  </si>
  <si>
    <t>Count of KKV</t>
  </si>
  <si>
    <t>KKV-k első négy mérésének átlaga:</t>
  </si>
  <si>
    <t>Nagyvállalatok első négy mérésének átlaga:</t>
  </si>
  <si>
    <t>KKV-k utolsó négy mérésének átlaga:</t>
  </si>
  <si>
    <t>Nagyvállalatok utolsó négy mérésének átlaga:</t>
  </si>
  <si>
    <t>Count of Gazdálkodási forma főcsoportjának megnevezése</t>
  </si>
  <si>
    <t>Count of Statisztikai nagyrégió neve</t>
  </si>
  <si>
    <t>date</t>
  </si>
  <si>
    <t>WCAG2AA.Principle3.Guideline3_1.3_1_1.H57.2</t>
  </si>
  <si>
    <t>WCAG2AA.Principle1.Guideline1_1.1_1_1.H37</t>
  </si>
  <si>
    <t>WCAG2AA.Principle2.Guideline2_4.2_4_1.H64.1</t>
  </si>
  <si>
    <t>WCAG2AA.Principle1.Guideline1_4.1_4_3.G18.Fail</t>
  </si>
  <si>
    <t>WCAG2AA.Principle4.Guideline4_1.4_1_2.H91.A.NoContent</t>
  </si>
  <si>
    <t>WCAG2AA.Principle4.Guideline4_1.4_1_1.F77</t>
  </si>
  <si>
    <t>WCAG2AA.Principle4.Guideline4_1.4_1_2.H91.Button.Name</t>
  </si>
  <si>
    <t>WCAG2AA.Principle1.Guideline1_3.1_3_1.H42.2</t>
  </si>
  <si>
    <t>WCAG2AA.Principle4.Guideline4_1.4_1_2.H91.InputText.Name</t>
  </si>
  <si>
    <t>WCAG2AA.Principle1.Guideline1_3.1_3_1.F68</t>
  </si>
  <si>
    <t>WCAG2AA.Principle2.Guideline2_2.2_2_1.F41.2</t>
  </si>
  <si>
    <t>WCAG2AA.Principle4.Guideline4_1.4_1_2.H91.InputSearch.Name</t>
  </si>
  <si>
    <t>WCAG2AA.Principle1.Guideline1_1.1_1_1.H30.2</t>
  </si>
  <si>
    <t>WCAG2AA.Principle1.Guideline1_3.1_3_1.F92,ARIA4</t>
  </si>
  <si>
    <t>WCAG2AA.Principle1.Guideline1_4.1_4_3.G145.Fail</t>
  </si>
  <si>
    <t>WCAG2AA.Principle1.Guideline1_1.1_1_1.H67.1</t>
  </si>
  <si>
    <t>WCAG2AA.Principle4.Guideline4_1.4_1_2.H91.A.EmptyNoId</t>
  </si>
  <si>
    <t>WCAG2AA.Principle3.Guideline3_2.3_2_2.H32.2</t>
  </si>
  <si>
    <t>WCAG2AA.Principle4.Guideline4_1.4_1_2.H91.Textarea.Name</t>
  </si>
  <si>
    <t>WCAG2AA.Principle4.Guideline4_1.4_1_2.H91.InputEmail.Name</t>
  </si>
  <si>
    <t>WCAG2AA.Principle4.Guideline4_1.4_1_2.H91.A.Name</t>
  </si>
  <si>
    <t>WCAG2AA.Principle1.Guideline1_3.1_3_1.H49.Center</t>
  </si>
  <si>
    <t>WCAG2AA.Principle4.Guideline4_1.4_1_2.H91.Fieldset.Name</t>
  </si>
  <si>
    <t>WCAG2AA.Principle1.Guideline1_3.1_3_1.H71.NoLegend</t>
  </si>
  <si>
    <t>WCAG2AA.Principle2.Guideline2_4.2_4_1.G1,G123,G124.NoSuchID</t>
  </si>
  <si>
    <t>WCAG2AA.Principle1.Guideline1_3.1_3_1.H49.AlignAttr</t>
  </si>
  <si>
    <t>WCAG2AA.Principle4.Guideline4_1.4_1_2.H91.InputFile.Name</t>
  </si>
  <si>
    <t>WCAG2AA.Principle4.Guideline4_1.4_1_2.H91.InputButton.Name</t>
  </si>
  <si>
    <t>WCAG2AA.Principle4.Guideline4_1.4_1_2.H91.InputPassword.Name</t>
  </si>
  <si>
    <t>WCAG2AA.Principle4.Guideline4_1.4_1_2.H91.InputNumber.Name</t>
  </si>
  <si>
    <t>WCAG2AA.Principle1.Guideline1_1.1_1_1.H2.EG3</t>
  </si>
  <si>
    <t>WCAG2AA.Principle1.Guideline1_1.1_1_1.undefined</t>
  </si>
  <si>
    <t>WCAG2AA.Principle1.Guideline1_3.1_3_1.H49.Font</t>
  </si>
  <si>
    <t>WCAG2AA.Principle4.Guideline4_1.4_1_2.H91.InputCheckbox.Name</t>
  </si>
  <si>
    <t>WCAG2AA.Principle4.Guideline4_1.4_1_2.H91.InputRange.Name</t>
  </si>
  <si>
    <t>WCAG2AA.Principle4.Guideline4_1.4_1_2.H91.Select.Name</t>
  </si>
  <si>
    <t>WCAG2AA.Principle1.Guideline1_1.1_1_1.H2.EG4</t>
  </si>
  <si>
    <t>WCAG2AA.Principle4.Guideline4_1.4_1_2.H91.InputTime.Name</t>
  </si>
  <si>
    <t>WCAG2AA.Principle4.Guideline4_1.4_1_2.H91.InputRadio.Name</t>
  </si>
  <si>
    <t>WCAG2AA.Principle4.Guideline4_1.4_1_2.H91.InputSelect-one.Name</t>
  </si>
  <si>
    <t>WCAG2AA.Principle4.Guideline4_1.4_1_2.H91.Div.Name</t>
  </si>
  <si>
    <t>WCAG2AA.Principle1.Guideline1_3.1_3_1.H43.HeadersRequired</t>
  </si>
  <si>
    <t>WCAG2AA.Principle1.Guideline1_1.1_1_1.H36</t>
  </si>
  <si>
    <t>WCAG2AA.Principle2.Guideline2_4.2_4_2.H25.1.NoTitleEl</t>
  </si>
  <si>
    <t>WCAG2AA.Principle2.Guideline2_2.2_2_1.F40.2</t>
  </si>
  <si>
    <t>WCAG2AA.Principle1.Guideline1_3.1_3_1.H39.3.LayoutTable</t>
  </si>
  <si>
    <t>WCAG2AA.Principle4.Guideline4_1.4_1_2.H91.InputTel.Name</t>
  </si>
  <si>
    <t>WCAG2AA.Principle4.Guideline4_1.4_1_2.H91.Img.Name</t>
  </si>
  <si>
    <t>WCAG2AA.Principle4.Guideline4_1.4_1_2.H91.InputImage.Name</t>
  </si>
  <si>
    <t>WCAG2AA.Principle3.Guideline3_1.3_1_2.H58.1.Lang</t>
  </si>
  <si>
    <t>WCAG2AA.Principle1.Guideline1_1.1_1_1.H24</t>
  </si>
  <si>
    <t>WCAG2AA.Principle1.Guideline1_1.1_1_1.H53,ARIA6</t>
  </si>
  <si>
    <t>WCAG2AA.Principle3.Guideline3_1.3_1_1.H57.3.Lang</t>
  </si>
  <si>
    <t>WCAG2AA.Principle4.Guideline4_1.4_1_2.H91.InputHpinput.Name</t>
  </si>
  <si>
    <t>WCAG2AA.Principle4.Guideline4_1.4_1_2.H91.InputDate.Name</t>
  </si>
  <si>
    <t>WCAG2AA.Principle4.Guideline4_1.4_1_2.H91.Span.Name</t>
  </si>
  <si>
    <t>WCAG2AA.Principle2.Guideline2_4.2_4_2.H25.1.EmptyTitle</t>
  </si>
  <si>
    <t>WCAG2AA.Principle4.Guideline4_1.4_1_2.H91.InputHome.Name</t>
  </si>
  <si>
    <t>03/06/2025</t>
  </si>
  <si>
    <t>10/06/2025</t>
  </si>
  <si>
    <t>17/06/2025</t>
  </si>
  <si>
    <t>24/06/2025</t>
  </si>
  <si>
    <t>01/07/2025</t>
  </si>
  <si>
    <t>08/07/2025</t>
  </si>
  <si>
    <t>15/07/2025</t>
  </si>
  <si>
    <t>22/07/2025</t>
  </si>
  <si>
    <t>29/07/2025</t>
  </si>
  <si>
    <t>05/08/2025</t>
  </si>
  <si>
    <t>12/08/2025</t>
  </si>
  <si>
    <t>19/08/2025</t>
  </si>
  <si>
    <t>26/08/2025</t>
  </si>
  <si>
    <t>02/09/2025</t>
  </si>
  <si>
    <t>09/09/2025</t>
  </si>
  <si>
    <t>16/09/2025</t>
  </si>
  <si>
    <t>23/09/2025</t>
  </si>
  <si>
    <t>30/09/2025</t>
  </si>
  <si>
    <t>07/10/2025</t>
  </si>
  <si>
    <t>14/10/2025</t>
  </si>
  <si>
    <t>21/10/2025</t>
  </si>
  <si>
    <t>28/10/2025</t>
  </si>
  <si>
    <t>04/11/2025</t>
  </si>
  <si>
    <t>11/11/2025</t>
  </si>
  <si>
    <t>18/11/2025</t>
  </si>
  <si>
    <t>25/11/2025</t>
  </si>
  <si>
    <t>02/12/2025</t>
  </si>
  <si>
    <t>09/12/2025</t>
  </si>
  <si>
    <t>16/12/2025</t>
  </si>
  <si>
    <t>23/12/2025</t>
  </si>
  <si>
    <t>30/12/2025</t>
  </si>
  <si>
    <t>06/01/2026</t>
  </si>
  <si>
    <t>13/01/2026</t>
  </si>
  <si>
    <t>20/01/2026</t>
  </si>
  <si>
    <t>27/01/2026</t>
  </si>
  <si>
    <t>03/02/2026</t>
  </si>
  <si>
    <t>10/02/2026</t>
  </si>
  <si>
    <t>17/02/2026</t>
  </si>
  <si>
    <t>24/02/2026</t>
  </si>
  <si>
    <t>03/03/2026</t>
  </si>
  <si>
    <t>10/03/2026</t>
  </si>
  <si>
    <t>17/03/2026</t>
  </si>
  <si>
    <t>24/03/2026</t>
  </si>
  <si>
    <t>31/03/2026</t>
  </si>
  <si>
    <t>code</t>
  </si>
  <si>
    <t>Sum</t>
  </si>
  <si>
    <t>Column1</t>
  </si>
  <si>
    <t>Total</t>
  </si>
  <si>
    <t>Column2</t>
  </si>
  <si>
    <t>Column3</t>
  </si>
  <si>
    <t>Különbség</t>
  </si>
  <si>
    <t>Különbség abszolútértéke</t>
  </si>
  <si>
    <t>Wilcoxon-féle előjeles rangpróba próbastatisztikája (T)</t>
  </si>
  <si>
    <t>egyoldali p-érték</t>
  </si>
  <si>
    <t>2025-06-03 - 2025-08-12</t>
  </si>
  <si>
    <t>2025-08-19 - 2025-10-28</t>
  </si>
  <si>
    <t>2025-11-04 - 2026-01-13</t>
  </si>
  <si>
    <t>2026-01-20 - 2026-03-31</t>
  </si>
  <si>
    <t>2025-06-03 - 2025-12-30</t>
  </si>
  <si>
    <t>2026-01-06 - 2026-03-31</t>
  </si>
  <si>
    <t>2025-06-03 - 2026-01-20</t>
  </si>
  <si>
    <t>2026-01-27 - 2026-03-31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</si>
</sst>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2" borderId="0" xfId="2"/>
    <xf numFmtId="10" fontId="0" fillId="0" borderId="0" xfId="1" applyNumberFormat="1" applyFon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2"/>
    </xf>
    <xf numFmtId="165" fontId="0" fillId="0" borderId="0" xfId="0" applyNumberFormat="1"/>
    <xf numFmtId="1" fontId="0" fillId="0" borderId="0" xfId="0" applyNumberFormat="1"/>
    <xf numFmtId="0" fontId="0" fillId="0" borderId="0" xfId="0" quotePrefix="1"/>
    <xf numFmtId="0" fontId="0" fillId="0" borderId="0" xfId="0" applyNumberFormat="1"/>
    <xf numFmtId="0" fontId="4" fillId="0" borderId="0" xfId="0" applyFont="1"/>
  </cellXfs>
  <cellStyles count="3">
    <cellStyle name="Good" xfId="2" builtinId="26"/>
    <cellStyle name="Normal" xfId="0" builtinId="0"/>
    <cellStyle name="Percent" xfId="1" builtinId="5"/>
  </cellStyles>
  <dxfs count="288">
    <dxf>
      <numFmt numFmtId="19" formatCode="dd/mm/yyyy"/>
    </dxf>
    <dxf>
      <numFmt numFmtId="2" formatCode="0.00"/>
    </dxf>
    <dxf>
      <numFmt numFmtId="164" formatCode="0.00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0"/>
    </dxf>
    <dxf>
      <numFmt numFmtId="14" formatCode="0.00%"/>
    </dxf>
    <dxf>
      <numFmt numFmtId="2" formatCode="0.00"/>
    </dxf>
    <dxf>
      <numFmt numFmtId="2" formatCode="0.00"/>
    </dxf>
    <dxf>
      <numFmt numFmtId="165" formatCode="0.000"/>
    </dxf>
    <dxf>
      <numFmt numFmtId="164" formatCode="0.00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64" formatCode="0.00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164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164" formatCode="0.00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worksheet" Target="worksheets/sheet25.xml"/><Relationship Id="rId39" Type="http://schemas.openxmlformats.org/officeDocument/2006/relationships/pivotCacheDefinition" Target="pivotCache/pivotCacheDefinition4.xml"/><Relationship Id="rId21" Type="http://schemas.openxmlformats.org/officeDocument/2006/relationships/worksheet" Target="worksheets/sheet20.xml"/><Relationship Id="rId34" Type="http://schemas.openxmlformats.org/officeDocument/2006/relationships/worksheet" Target="worksheets/sheet33.xml"/><Relationship Id="rId42" Type="http://schemas.openxmlformats.org/officeDocument/2006/relationships/pivotCacheDefinition" Target="pivotCache/pivotCacheDefinition7.xml"/><Relationship Id="rId47" Type="http://schemas.openxmlformats.org/officeDocument/2006/relationships/sheetMetadata" Target="metadata.xml"/><Relationship Id="rId7" Type="http://schemas.openxmlformats.org/officeDocument/2006/relationships/worksheet" Target="worksheets/sheet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9" Type="http://schemas.openxmlformats.org/officeDocument/2006/relationships/worksheet" Target="worksheets/sheet28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32" Type="http://schemas.openxmlformats.org/officeDocument/2006/relationships/worksheet" Target="worksheets/sheet31.xml"/><Relationship Id="rId37" Type="http://schemas.openxmlformats.org/officeDocument/2006/relationships/pivotCacheDefinition" Target="pivotCache/pivotCacheDefinition2.xml"/><Relationship Id="rId40" Type="http://schemas.openxmlformats.org/officeDocument/2006/relationships/pivotCacheDefinition" Target="pivotCache/pivotCacheDefinition5.xml"/><Relationship Id="rId45" Type="http://schemas.openxmlformats.org/officeDocument/2006/relationships/styles" Target="styles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36" Type="http://schemas.openxmlformats.org/officeDocument/2006/relationships/pivotCacheDefinition" Target="pivotCache/pivotCacheDefinition1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1" Type="http://schemas.openxmlformats.org/officeDocument/2006/relationships/worksheet" Target="worksheets/sheet30.xml"/><Relationship Id="rId44" Type="http://schemas.openxmlformats.org/officeDocument/2006/relationships/connections" Target="connections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worksheet" Target="worksheets/sheet26.xml"/><Relationship Id="rId30" Type="http://schemas.openxmlformats.org/officeDocument/2006/relationships/worksheet" Target="worksheets/sheet29.xml"/><Relationship Id="rId35" Type="http://schemas.openxmlformats.org/officeDocument/2006/relationships/externalLink" Target="externalLinks/externalLink1.xml"/><Relationship Id="rId43" Type="http://schemas.openxmlformats.org/officeDocument/2006/relationships/theme" Target="theme/theme1.xml"/><Relationship Id="rId48" Type="http://schemas.openxmlformats.org/officeDocument/2006/relationships/calcChain" Target="calcChain.xml"/><Relationship Id="rId8" Type="http://schemas.openxmlformats.org/officeDocument/2006/relationships/worksheet" Target="worksheets/sheet7.xml"/><Relationship Id="rId3" Type="http://schemas.openxmlformats.org/officeDocument/2006/relationships/chartsheet" Target="chartsheets/sheet1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4.xml"/><Relationship Id="rId33" Type="http://schemas.openxmlformats.org/officeDocument/2006/relationships/worksheet" Target="worksheets/sheet32.xml"/><Relationship Id="rId38" Type="http://schemas.openxmlformats.org/officeDocument/2006/relationships/pivotCacheDefinition" Target="pivotCache/pivotCacheDefinition3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19.xml"/><Relationship Id="rId41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[calculations.xlsx]3_eloszlás!PivotTable7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'3_eloszlás'!$B$3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'3_eloszlás'!$A$4:$A$24</c:f>
              <c:multiLvlStrCache>
                <c:ptCount val="16"/>
                <c:lvl>
                  <c:pt idx="0">
                    <c:v>1</c:v>
                  </c:pt>
                  <c:pt idx="1">
                    <c:v>2</c:v>
                  </c:pt>
                  <c:pt idx="2">
                    <c:v>3-4</c:v>
                  </c:pt>
                  <c:pt idx="3">
                    <c:v>5-9</c:v>
                  </c:pt>
                  <c:pt idx="4">
                    <c:v>10-19</c:v>
                  </c:pt>
                  <c:pt idx="5">
                    <c:v>20-49</c:v>
                  </c:pt>
                  <c:pt idx="6">
                    <c:v>50-99</c:v>
                  </c:pt>
                  <c:pt idx="7">
                    <c:v>100-149</c:v>
                  </c:pt>
                  <c:pt idx="8">
                    <c:v>150-199</c:v>
                  </c:pt>
                  <c:pt idx="9">
                    <c:v>200-249</c:v>
                  </c:pt>
                  <c:pt idx="10">
                    <c:v>250-299</c:v>
                  </c:pt>
                  <c:pt idx="11">
                    <c:v>300-499</c:v>
                  </c:pt>
                  <c:pt idx="12">
                    <c:v>500-999</c:v>
                  </c:pt>
                  <c:pt idx="13">
                    <c:v>1000-1999</c:v>
                  </c:pt>
                  <c:pt idx="14">
                    <c:v>2000-4999</c:v>
                  </c:pt>
                  <c:pt idx="15">
                    <c:v>5000-</c:v>
                  </c:pt>
                </c:lvl>
                <c:lvl>
                  <c:pt idx="0">
                    <c:v>Group1</c:v>
                  </c:pt>
                  <c:pt idx="4">
                    <c:v>Group3</c:v>
                  </c:pt>
                  <c:pt idx="6">
                    <c:v>Group4</c:v>
                  </c:pt>
                  <c:pt idx="10">
                    <c:v>Group2</c:v>
                  </c:pt>
                </c:lvl>
              </c:multiLvlStrCache>
            </c:multiLvlStrRef>
          </c:cat>
          <c:val>
            <c:numRef>
              <c:f>'3_eloszlás'!$B$4:$B$24</c:f>
              <c:numCache>
                <c:formatCode>General</c:formatCode>
                <c:ptCount val="16"/>
                <c:pt idx="0">
                  <c:v>37</c:v>
                </c:pt>
                <c:pt idx="1">
                  <c:v>26</c:v>
                </c:pt>
                <c:pt idx="2">
                  <c:v>57</c:v>
                </c:pt>
                <c:pt idx="3">
                  <c:v>73</c:v>
                </c:pt>
                <c:pt idx="4">
                  <c:v>67</c:v>
                </c:pt>
                <c:pt idx="5">
                  <c:v>76</c:v>
                </c:pt>
                <c:pt idx="6">
                  <c:v>59</c:v>
                </c:pt>
                <c:pt idx="7">
                  <c:v>28</c:v>
                </c:pt>
                <c:pt idx="8">
                  <c:v>12</c:v>
                </c:pt>
                <c:pt idx="9">
                  <c:v>16</c:v>
                </c:pt>
                <c:pt idx="10">
                  <c:v>9</c:v>
                </c:pt>
                <c:pt idx="11">
                  <c:v>35</c:v>
                </c:pt>
                <c:pt idx="12">
                  <c:v>27</c:v>
                </c:pt>
                <c:pt idx="13">
                  <c:v>66</c:v>
                </c:pt>
                <c:pt idx="14">
                  <c:v>5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2-4AE2-BE1D-641A1439C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68736"/>
        <c:axId val="50991296"/>
      </c:barChart>
      <c:catAx>
        <c:axId val="5096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91296"/>
        <c:crosses val="autoZero"/>
        <c:auto val="1"/>
        <c:lblAlgn val="ctr"/>
        <c:lblOffset val="100"/>
        <c:noMultiLvlLbl val="0"/>
      </c:catAx>
      <c:valAx>
        <c:axId val="5099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_xlchart.v1.39</cx:f>
      </cx:numDim>
    </cx:data>
  </cx:chartData>
  <cx:chart>
    <cx:plotArea>
      <cx:plotAreaRegion>
        <cx:series layoutId="clusteredColumn" uniqueId="{7008F488-E398-461A-A3EB-18A2D46DB406}">
          <cx:dataId val="0"/>
          <cx:layoutPr>
            <cx:binning intervalClosed="r"/>
          </cx:layoutPr>
        </cx:series>
      </cx:plotAreaRegion>
      <cx:axis id="0" hidden="1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BEAAC46-A062-4950-9523-28ACE3B300D6}">
  <sheetPr>
    <tabColor rgb="FFF8696B"/>
  </sheetPr>
  <sheetViews>
    <sheetView zoomScale="16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4734" cy="6084094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D883557-DDDE-1636-A619-CA3B647E13C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424E8A75-B78F-42CA-2223-8DA4DFB107A2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304734" cy="6084094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GB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</xdr:row>
      <xdr:rowOff>4762</xdr:rowOff>
    </xdr:from>
    <xdr:to>
      <xdr:col>10</xdr:col>
      <xdr:colOff>285750</xdr:colOff>
      <xdr:row>16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39E766-09B8-7468-9145-6C93CB960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XRealStats.xlam" TargetMode="External"/><Relationship Id="rId2" Type="http://schemas.openxmlformats.org/officeDocument/2006/relationships/externalLinkPath" Target="file:///C:\Users\Zsolt\Downloads\XRealStats.xlam" TargetMode="External"/><Relationship Id="rId1" Type="http://schemas.openxmlformats.org/officeDocument/2006/relationships/externalLinkPath" Target="/Users/Zsolt/Downloads/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  <sheetName val="L4 2"/>
      <sheetName val="L8 2"/>
      <sheetName val="L8 42"/>
      <sheetName val="L9 3"/>
      <sheetName val="L12 2"/>
      <sheetName val="L16 2"/>
      <sheetName val="L16 4"/>
      <sheetName val="L16 42a"/>
      <sheetName val="L18 23"/>
      <sheetName val="L18 63"/>
      <sheetName val="L25 5"/>
      <sheetName val="L27 3"/>
      <sheetName val="L32 2"/>
      <sheetName val="L32 24"/>
      <sheetName val="L36 23a"/>
      <sheetName val="L36 23b"/>
      <sheetName val="L50 25"/>
      <sheetName val="L54 23"/>
      <sheetName val="L64 4"/>
      <sheetName val="T2"/>
      <sheetName val="T3"/>
      <sheetName val="T4"/>
      <sheetName val="Roy"/>
      <sheetName val="Pillai"/>
      <sheetName val="Wilk"/>
      <sheetName val="Hotel"/>
    </sheetNames>
    <definedNames>
      <definedName name="SRANK"/>
      <definedName name="SR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solt" refreshedDate="46137.932430208333" createdVersion="8" refreshedVersion="8" minRefreshableVersion="3" recordCount="701" xr:uid="{9784DF7A-76EC-48EA-98B4-CC809B80A2A0}">
  <cacheSource type="worksheet">
    <worksheetSource name="analytical_sample_p99"/>
  </cacheSource>
  <cacheFields count="88">
    <cacheField name="Relatív rang" numFmtId="0">
      <sharedItems containsSemiMixedTypes="0" containsString="0" containsNumber="1" containsInteger="1" minValue="1" maxValue="1000"/>
    </cacheField>
    <cacheField name="Eredeti rang" numFmtId="0">
      <sharedItems containsSemiMixedTypes="0" containsString="0" containsNumber="1" containsInteger="1" minValue="4780" maxValue="464337"/>
    </cacheField>
    <cacheField name="Domain" numFmtId="0">
      <sharedItems/>
    </cacheField>
    <cacheField name="Adószám" numFmtId="0">
      <sharedItems/>
    </cacheField>
    <cacheField name="Statisztikai számjel" numFmtId="0">
      <sharedItems/>
    </cacheField>
    <cacheField name="Szakágazat kódja" numFmtId="0">
      <sharedItems containsSemiMixedTypes="0" containsString="0" containsNumber="1" minValue="1.1299999999999999" maxValue="96.99"/>
    </cacheField>
    <cacheField name="Szakágazat megnevezése" numFmtId="0">
      <sharedItems/>
    </cacheField>
    <cacheField name="Alágazat kódja" numFmtId="0">
      <sharedItems containsSemiMixedTypes="0" containsString="0" containsNumber="1" minValue="1.1000000000000001" maxValue="96.9"/>
    </cacheField>
    <cacheField name="Alágazat megnevezése" numFmtId="0">
      <sharedItems/>
    </cacheField>
    <cacheField name="Ágazat kódja" numFmtId="0">
      <sharedItems containsSemiMixedTypes="0" containsString="0" containsNumber="1" containsInteger="1" minValue="1" maxValue="96"/>
    </cacheField>
    <cacheField name="Ágazat megnevezése" numFmtId="0">
      <sharedItems/>
    </cacheField>
    <cacheField name="Nemzetgazdasági ág kódja" numFmtId="0">
      <sharedItems/>
    </cacheField>
    <cacheField name="Nemzetgazdasági ág megnevezése" numFmtId="0">
      <sharedItems count="19">
        <s v="KIADÓI TEVÉKENYSÉG, MŰSORSZOLGÁLTATÁS, TARTALOMSZOLGÁLTATÁS ÉS -TERJESZTÉS"/>
        <s v="SZAKMAI, TUDOMÁNYOS, MŰSZAKI TEVÉKENYSÉG"/>
        <s v="TÁVKÖZLÉS, SZÁMÍTÓGÉPES PROGRAMOZÁS, INFORMÁCIÓTECHNOLÓGIAI SZAKTANÁCSADÁS, SZÁMÍTÁSTECHNIKAI INFRASTRUKTÚRA ÉS EGYÉB INFORMÁCIÓS SZOLGÁLTATÁSOK"/>
        <s v="MŰVÉSZET, SPORT, SZABADIDŐ"/>
        <s v="OKTATÁS"/>
        <s v="KERESKEDELEM"/>
        <s v="KÖZIGAZGATÁS, VÉDELEM; KÖTELEZŐ TÁRSADALOMBIZTOSÍTÁS"/>
        <s v="PÉNZÜGYI, BIZTOSÍTÁSI TEVÉKENYSÉG"/>
        <s v="EGYÉB SZOLGÁLTATÁS"/>
        <s v="MEZŐGAZDASÁG, ERDŐGAZDÁLKODÁS, HALÁSZAT"/>
        <s v="INGATLANÜGYLETEK"/>
        <s v="SZÁLLÍTÁS, RAKTÁROZÁS"/>
        <s v="VILLAMOSENERGIA-, GÁZ-, GŐZELLÁTÁS, LÉGKONDICIONÁLÁS"/>
        <s v="ADMINISZTRATÍV ÉS SZOLGÁLTATÁST TÁMOGATÓ TEVÉKENYSÉG"/>
        <s v="SZÁLLÁSHELY-SZOLGÁLTATÁS, VENDÉGLÁTÁS"/>
        <s v="VÍZELLÁTÁS; SZENNYVÍZ GYŰJTÉSE, KEZELÉSE, HULLADÉKGAZDÁLKODÁS, SZENNYEZÉSMENTESÍTÉS"/>
        <s v="HUMÁNEGÉSZSÉGÜGYI, SZOCIÁLIS ELLÁTÁS"/>
        <s v="FELDOLGOZÓIPAR"/>
        <s v="ÉPÍTŐIPAR"/>
      </sharedItems>
    </cacheField>
    <cacheField name="Gazdálkodási forma kódja" numFmtId="0">
      <sharedItems containsSemiMixedTypes="0" containsString="0" containsNumber="1" containsInteger="1" minValue="113" maxValue="919"/>
    </cacheField>
    <cacheField name="Gazdálkodási forma megnevezése" numFmtId="0">
      <sharedItems/>
    </cacheField>
    <cacheField name="Gazdálkodási forma csoportjának kódja" numFmtId="0">
      <sharedItems containsSemiMixedTypes="0" containsString="0" containsNumber="1" containsInteger="1" minValue="11" maxValue="91"/>
    </cacheField>
    <cacheField name="Gazdálkodási forma csoportjának megnevezése" numFmtId="0">
      <sharedItems/>
    </cacheField>
    <cacheField name="Gazdálkodási forma főcsoportjának kódja" numFmtId="0">
      <sharedItems containsSemiMixedTypes="0" containsString="0" containsNumber="1" containsInteger="1" minValue="1" maxValue="9"/>
    </cacheField>
    <cacheField name="Gazdálkodási forma főcsoportjának megnevezése" numFmtId="0">
      <sharedItems/>
    </cacheField>
    <cacheField name="Székhely szerinti vármegye kódja" numFmtId="0">
      <sharedItems containsSemiMixedTypes="0" containsString="0" containsNumber="1" containsInteger="1" minValue="1" maxValue="20"/>
    </cacheField>
    <cacheField name="Székhely szerinti vármegye megnevezése" numFmtId="0">
      <sharedItems/>
    </cacheField>
    <cacheField name="Statisztikai régió kódja" numFmtId="0">
      <sharedItems containsSemiMixedTypes="0" containsString="0" containsNumber="1" containsInteger="1" minValue="11" maxValue="70"/>
    </cacheField>
    <cacheField name="Statisztikai régió neve" numFmtId="0">
      <sharedItems/>
    </cacheField>
    <cacheField name="Statisztikai nagyrégió kódja" numFmtId="0">
      <sharedItems containsSemiMixedTypes="0" containsString="0" containsNumber="1" containsInteger="1" minValue="1" maxValue="3"/>
    </cacheField>
    <cacheField name="Statisztikai nagyrégió neve" numFmtId="0">
      <sharedItems/>
    </cacheField>
    <cacheField name="Alapítás éve" numFmtId="0">
      <sharedItems containsSemiMixedTypes="0" containsString="0" containsNumber="1" containsInteger="1" minValue="1874" maxValue="2025"/>
    </cacheField>
    <cacheField name="Létszám" numFmtId="0">
      <sharedItems containsString="0" containsBlank="1" containsNumber="1" containsInteger="1" minValue="1" maxValue="30526"/>
    </cacheField>
    <cacheField name="Nettó árbevétel" numFmtId="0">
      <sharedItems containsString="0" containsBlank="1" containsNumber="1" containsInteger="1" minValue="300000" maxValue="2526361000000"/>
    </cacheField>
    <cacheField name="Létszám kód" numFmtId="0">
      <sharedItems containsSemiMixedTypes="0" containsString="0" containsNumber="1" containsInteger="1" minValue="0" maxValue="95"/>
    </cacheField>
    <cacheField name="Létszám intervallum" numFmtId="0">
      <sharedItems count="17">
        <s v="1000-1999"/>
        <s v="300-499"/>
        <s v="50-99"/>
        <s v="10-19"/>
        <s v="100-149"/>
        <s v="150-199"/>
        <s v="3-4"/>
        <s v="250-299"/>
        <s v="5-9"/>
        <s v="2000-4999"/>
        <s v="2"/>
        <s v="ismeretlen"/>
        <s v="5000-"/>
        <s v="1"/>
        <s v="20-49"/>
        <s v="200-249"/>
        <s v="500-999"/>
      </sharedItems>
      <fieldGroup par="87"/>
    </cacheField>
    <cacheField name="Árbevétel-kategória (kód)" numFmtId="0">
      <sharedItems/>
    </cacheField>
    <cacheField name="Árbevétel-kategória (millió Ft)" numFmtId="0">
      <sharedItems/>
    </cacheField>
    <cacheField name="Alapítás éve (intervallum)" numFmtId="0">
      <sharedItems/>
    </cacheField>
    <cacheField name="KKV" numFmtId="0">
      <sharedItems/>
    </cacheField>
    <cacheField name="2025-06-03" numFmtId="0">
      <sharedItems containsSemiMixedTypes="0" containsString="0" containsNumber="1" containsInteger="1" minValue="0" maxValue="980"/>
    </cacheField>
    <cacheField name="2025-06-10" numFmtId="0">
      <sharedItems containsSemiMixedTypes="0" containsString="0" containsNumber="1" containsInteger="1" minValue="0" maxValue="1171"/>
    </cacheField>
    <cacheField name="2025-06-17" numFmtId="0">
      <sharedItems containsSemiMixedTypes="0" containsString="0" containsNumber="1" containsInteger="1" minValue="0" maxValue="1231"/>
    </cacheField>
    <cacheField name="2025-06-24" numFmtId="0">
      <sharedItems containsSemiMixedTypes="0" containsString="0" containsNumber="1" containsInteger="1" minValue="0" maxValue="674"/>
    </cacheField>
    <cacheField name="2025-07-01" numFmtId="0">
      <sharedItems containsSemiMixedTypes="0" containsString="0" containsNumber="1" containsInteger="1" minValue="0" maxValue="1269"/>
    </cacheField>
    <cacheField name="2025-07-08" numFmtId="0">
      <sharedItems containsSemiMixedTypes="0" containsString="0" containsNumber="1" containsInteger="1" minValue="0" maxValue="1233"/>
    </cacheField>
    <cacheField name="2025-07-15" numFmtId="0">
      <sharedItems containsSemiMixedTypes="0" containsString="0" containsNumber="1" containsInteger="1" minValue="0" maxValue="1276"/>
    </cacheField>
    <cacheField name="2025-07-22" numFmtId="0">
      <sharedItems containsSemiMixedTypes="0" containsString="0" containsNumber="1" containsInteger="1" minValue="0" maxValue="1226"/>
    </cacheField>
    <cacheField name="2025-07-29" numFmtId="0">
      <sharedItems containsSemiMixedTypes="0" containsString="0" containsNumber="1" containsInteger="1" minValue="0" maxValue="1286"/>
    </cacheField>
    <cacheField name="2025-08-05" numFmtId="0">
      <sharedItems containsSemiMixedTypes="0" containsString="0" containsNumber="1" containsInteger="1" minValue="0" maxValue="1373"/>
    </cacheField>
    <cacheField name="2025-08-12" numFmtId="0">
      <sharedItems containsSemiMixedTypes="0" containsString="0" containsNumber="1" containsInteger="1" minValue="0" maxValue="1415"/>
    </cacheField>
    <cacheField name="2025-08-19" numFmtId="0">
      <sharedItems containsSemiMixedTypes="0" containsString="0" containsNumber="1" containsInteger="1" minValue="0" maxValue="588"/>
    </cacheField>
    <cacheField name="2025-08-26" numFmtId="0">
      <sharedItems containsSemiMixedTypes="0" containsString="0" containsNumber="1" containsInteger="1" minValue="0" maxValue="587"/>
    </cacheField>
    <cacheField name="2025-09-02" numFmtId="0">
      <sharedItems containsSemiMixedTypes="0" containsString="0" containsNumber="1" containsInteger="1" minValue="0" maxValue="643"/>
    </cacheField>
    <cacheField name="2025-09-09" numFmtId="0">
      <sharedItems containsSemiMixedTypes="0" containsString="0" containsNumber="1" containsInteger="1" minValue="0" maxValue="686"/>
    </cacheField>
    <cacheField name="2025-09-16" numFmtId="0">
      <sharedItems containsSemiMixedTypes="0" containsString="0" containsNumber="1" containsInteger="1" minValue="0" maxValue="588"/>
    </cacheField>
    <cacheField name="2025-09-23" numFmtId="0">
      <sharedItems containsSemiMixedTypes="0" containsString="0" containsNumber="1" containsInteger="1" minValue="0" maxValue="607"/>
    </cacheField>
    <cacheField name="2025-09-30" numFmtId="0">
      <sharedItems containsSemiMixedTypes="0" containsString="0" containsNumber="1" containsInteger="1" minValue="0" maxValue="591"/>
    </cacheField>
    <cacheField name="2025-10-07" numFmtId="0">
      <sharedItems containsSemiMixedTypes="0" containsString="0" containsNumber="1" containsInteger="1" minValue="0" maxValue="677"/>
    </cacheField>
    <cacheField name="2025-10-14" numFmtId="0">
      <sharedItems containsSemiMixedTypes="0" containsString="0" containsNumber="1" containsInteger="1" minValue="0" maxValue="483"/>
    </cacheField>
    <cacheField name="2025-10-21" numFmtId="0">
      <sharedItems containsSemiMixedTypes="0" containsString="0" containsNumber="1" containsInteger="1" minValue="0" maxValue="496"/>
    </cacheField>
    <cacheField name="2025-10-28" numFmtId="0">
      <sharedItems containsSemiMixedTypes="0" containsString="0" containsNumber="1" containsInteger="1" minValue="0" maxValue="452"/>
    </cacheField>
    <cacheField name="2025-11-04" numFmtId="0">
      <sharedItems containsSemiMixedTypes="0" containsString="0" containsNumber="1" containsInteger="1" minValue="0" maxValue="486"/>
    </cacheField>
    <cacheField name="2025-11-11" numFmtId="0">
      <sharedItems containsSemiMixedTypes="0" containsString="0" containsNumber="1" containsInteger="1" minValue="0" maxValue="502"/>
    </cacheField>
    <cacheField name="2025-11-18" numFmtId="0">
      <sharedItems containsSemiMixedTypes="0" containsString="0" containsNumber="1" containsInteger="1" minValue="0" maxValue="452"/>
    </cacheField>
    <cacheField name="2025-11-25" numFmtId="0">
      <sharedItems containsSemiMixedTypes="0" containsString="0" containsNumber="1" containsInteger="1" minValue="0" maxValue="501"/>
    </cacheField>
    <cacheField name="2025-12-02" numFmtId="0">
      <sharedItems containsSemiMixedTypes="0" containsString="0" containsNumber="1" containsInteger="1" minValue="0" maxValue="485"/>
    </cacheField>
    <cacheField name="2025-12-09" numFmtId="0">
      <sharedItems containsSemiMixedTypes="0" containsString="0" containsNumber="1" containsInteger="1" minValue="0" maxValue="451"/>
    </cacheField>
    <cacheField name="2025-12-16" numFmtId="0">
      <sharedItems containsSemiMixedTypes="0" containsString="0" containsNumber="1" containsInteger="1" minValue="0" maxValue="486"/>
    </cacheField>
    <cacheField name="2025-12-23" numFmtId="0">
      <sharedItems containsSemiMixedTypes="0" containsString="0" containsNumber="1" containsInteger="1" minValue="0" maxValue="493"/>
    </cacheField>
    <cacheField name="2025-12-30" numFmtId="0">
      <sharedItems containsSemiMixedTypes="0" containsString="0" containsNumber="1" containsInteger="1" minValue="0" maxValue="434"/>
    </cacheField>
    <cacheField name="2026-01-06" numFmtId="0">
      <sharedItems containsSemiMixedTypes="0" containsString="0" containsNumber="1" containsInteger="1" minValue="0" maxValue="431"/>
    </cacheField>
    <cacheField name="2026-01-13" numFmtId="0">
      <sharedItems containsSemiMixedTypes="0" containsString="0" containsNumber="1" containsInteger="1" minValue="0" maxValue="438"/>
    </cacheField>
    <cacheField name="2026-01-20" numFmtId="0">
      <sharedItems containsSemiMixedTypes="0" containsString="0" containsNumber="1" containsInteger="1" minValue="0" maxValue="445"/>
    </cacheField>
    <cacheField name="2026-01-27" numFmtId="0">
      <sharedItems containsSemiMixedTypes="0" containsString="0" containsNumber="1" containsInteger="1" minValue="0" maxValue="464"/>
    </cacheField>
    <cacheField name="2026-02-03" numFmtId="0">
      <sharedItems containsSemiMixedTypes="0" containsString="0" containsNumber="1" containsInteger="1" minValue="0" maxValue="470"/>
    </cacheField>
    <cacheField name="2026-02-10" numFmtId="0">
      <sharedItems containsSemiMixedTypes="0" containsString="0" containsNumber="1" containsInteger="1" minValue="0" maxValue="480"/>
    </cacheField>
    <cacheField name="2026-02-17" numFmtId="0">
      <sharedItems containsSemiMixedTypes="0" containsString="0" containsNumber="1" containsInteger="1" minValue="0" maxValue="496"/>
    </cacheField>
    <cacheField name="2026-02-24" numFmtId="0">
      <sharedItems containsSemiMixedTypes="0" containsString="0" containsNumber="1" containsInteger="1" minValue="0" maxValue="479"/>
    </cacheField>
    <cacheField name="2026-03-03" numFmtId="0">
      <sharedItems containsSemiMixedTypes="0" containsString="0" containsNumber="1" containsInteger="1" minValue="0" maxValue="573"/>
    </cacheField>
    <cacheField name="2026-03-10" numFmtId="0">
      <sharedItems containsSemiMixedTypes="0" containsString="0" containsNumber="1" containsInteger="1" minValue="0" maxValue="573"/>
    </cacheField>
    <cacheField name="2026-03-17" numFmtId="0">
      <sharedItems containsSemiMixedTypes="0" containsString="0" containsNumber="1" containsInteger="1" minValue="0" maxValue="573"/>
    </cacheField>
    <cacheField name="2026-03-24" numFmtId="0">
      <sharedItems containsSemiMixedTypes="0" containsString="0" containsNumber="1" containsInteger="1" minValue="0" maxValue="494"/>
    </cacheField>
    <cacheField name="2026-03-31" numFmtId="0">
      <sharedItems containsSemiMixedTypes="0" containsString="0" containsNumber="1" containsInteger="1" minValue="0" maxValue="518"/>
    </cacheField>
    <cacheField name="Átlag" numFmtId="0">
      <sharedItems containsSemiMixedTypes="0" containsString="0" containsNumber="1" minValue="0" maxValue="430.27272727272725"/>
    </cacheField>
    <cacheField name="Medián" numFmtId="0">
      <sharedItems containsSemiMixedTypes="0" containsString="0" containsNumber="1" minValue="0" maxValue="473.5"/>
    </cacheField>
    <cacheField name="Szórás" numFmtId="0">
      <sharedItems containsSemiMixedTypes="0" containsString="0" containsNumber="1" minValue="0" maxValue="514.17878602269434"/>
    </cacheField>
    <cacheField name="Relatív szórás" numFmtId="0">
      <sharedItems containsMixedTypes="1" containsNumber="1" minValue="0" maxValue="6.6332495807108014"/>
    </cacheField>
    <cacheField name="Minimum" numFmtId="0">
      <sharedItems containsSemiMixedTypes="0" containsString="0" containsNumber="1" containsInteger="1" minValue="0" maxValue="377"/>
    </cacheField>
    <cacheField name="Maximum" numFmtId="0">
      <sharedItems containsSemiMixedTypes="0" containsString="0" containsNumber="1" containsInteger="1" minValue="0" maxValue="1415"/>
    </cacheField>
    <cacheField name="Terjedelem" numFmtId="0">
      <sharedItems containsSemiMixedTypes="0" containsString="0" containsNumber="1" containsInteger="1" minValue="0" maxValue="1379"/>
    </cacheField>
    <cacheField name="Különbség" numFmtId="0">
      <sharedItems containsSemiMixedTypes="0" containsString="0" containsNumber="1" containsInteger="1" minValue="-944" maxValue="188"/>
    </cacheField>
    <cacheField name="Különbség abszolútértéke" numFmtId="0">
      <sharedItems containsSemiMixedTypes="0" containsString="0" containsNumber="1" containsInteger="1" minValue="0" maxValue="944"/>
    </cacheField>
    <cacheField name="Létszám intervallum2" numFmtId="0" databaseField="0">
      <fieldGroup base="29">
        <discretePr count="17">
          <x v="1"/>
          <x v="1"/>
          <x v="4"/>
          <x v="3"/>
          <x v="4"/>
          <x v="4"/>
          <x v="2"/>
          <x v="1"/>
          <x v="2"/>
          <x v="1"/>
          <x v="2"/>
          <x v="0"/>
          <x v="1"/>
          <x v="2"/>
          <x v="3"/>
          <x v="4"/>
          <x v="1"/>
        </discretePr>
        <groupItems count="5">
          <s v="ismeretlen"/>
          <s v="Group2"/>
          <s v="Group1"/>
          <s v="Group3"/>
          <s v="Group4"/>
        </groupItems>
      </fieldGroup>
    </cacheField>
  </cacheFields>
  <extLst>
    <ext xmlns:x14="http://schemas.microsoft.com/office/spreadsheetml/2009/9/main" uri="{725AE2AE-9491-48be-B2B4-4EB974FC3084}">
      <x14:pivotCacheDefinition pivotCacheId="202773242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solt" refreshedDate="46137.93243090278" createdVersion="8" refreshedVersion="8" minRefreshableVersion="3" recordCount="701" xr:uid="{4EC1169A-0A77-4CEF-AE68-13F081AEFBFF}">
  <cacheSource type="worksheet">
    <worksheetSource name="Table_1"/>
  </cacheSource>
  <cacheFields count="44">
    <cacheField name="2025-06-03" numFmtId="0">
      <sharedItems containsSemiMixedTypes="0" containsString="0" containsNumber="1" containsInteger="1" minValue="0" maxValue="980"/>
    </cacheField>
    <cacheField name="2025-06-10" numFmtId="0">
      <sharedItems containsSemiMixedTypes="0" containsString="0" containsNumber="1" containsInteger="1" minValue="0" maxValue="1171"/>
    </cacheField>
    <cacheField name="2025-06-17" numFmtId="0">
      <sharedItems containsSemiMixedTypes="0" containsString="0" containsNumber="1" containsInteger="1" minValue="0" maxValue="1231"/>
    </cacheField>
    <cacheField name="2025-06-24" numFmtId="0">
      <sharedItems containsSemiMixedTypes="0" containsString="0" containsNumber="1" containsInteger="1" minValue="0" maxValue="674"/>
    </cacheField>
    <cacheField name="2025-07-01" numFmtId="0">
      <sharedItems containsSemiMixedTypes="0" containsString="0" containsNumber="1" containsInteger="1" minValue="0" maxValue="1269"/>
    </cacheField>
    <cacheField name="2025-07-08" numFmtId="0">
      <sharedItems containsSemiMixedTypes="0" containsString="0" containsNumber="1" containsInteger="1" minValue="0" maxValue="1233"/>
    </cacheField>
    <cacheField name="2025-07-15" numFmtId="0">
      <sharedItems containsSemiMixedTypes="0" containsString="0" containsNumber="1" containsInteger="1" minValue="0" maxValue="1276"/>
    </cacheField>
    <cacheField name="2025-07-22" numFmtId="0">
      <sharedItems containsSemiMixedTypes="0" containsString="0" containsNumber="1" containsInteger="1" minValue="0" maxValue="1226"/>
    </cacheField>
    <cacheField name="2025-07-29" numFmtId="0">
      <sharedItems containsSemiMixedTypes="0" containsString="0" containsNumber="1" containsInteger="1" minValue="0" maxValue="1286"/>
    </cacheField>
    <cacheField name="2025-08-05" numFmtId="0">
      <sharedItems containsSemiMixedTypes="0" containsString="0" containsNumber="1" containsInteger="1" minValue="0" maxValue="1373"/>
    </cacheField>
    <cacheField name="2025-08-12" numFmtId="0">
      <sharedItems containsSemiMixedTypes="0" containsString="0" containsNumber="1" containsInteger="1" minValue="0" maxValue="1415"/>
    </cacheField>
    <cacheField name="2025-08-19" numFmtId="0">
      <sharedItems containsSemiMixedTypes="0" containsString="0" containsNumber="1" containsInteger="1" minValue="0" maxValue="588"/>
    </cacheField>
    <cacheField name="2025-08-26" numFmtId="0">
      <sharedItems containsSemiMixedTypes="0" containsString="0" containsNumber="1" containsInteger="1" minValue="0" maxValue="587"/>
    </cacheField>
    <cacheField name="2025-09-02" numFmtId="0">
      <sharedItems containsSemiMixedTypes="0" containsString="0" containsNumber="1" containsInteger="1" minValue="0" maxValue="643"/>
    </cacheField>
    <cacheField name="2025-09-09" numFmtId="0">
      <sharedItems containsSemiMixedTypes="0" containsString="0" containsNumber="1" containsInteger="1" minValue="0" maxValue="686"/>
    </cacheField>
    <cacheField name="2025-09-16" numFmtId="0">
      <sharedItems containsSemiMixedTypes="0" containsString="0" containsNumber="1" containsInteger="1" minValue="0" maxValue="588"/>
    </cacheField>
    <cacheField name="2025-09-23" numFmtId="0">
      <sharedItems containsSemiMixedTypes="0" containsString="0" containsNumber="1" containsInteger="1" minValue="0" maxValue="607"/>
    </cacheField>
    <cacheField name="2025-09-30" numFmtId="0">
      <sharedItems containsSemiMixedTypes="0" containsString="0" containsNumber="1" containsInteger="1" minValue="0" maxValue="591"/>
    </cacheField>
    <cacheField name="2025-10-07" numFmtId="0">
      <sharedItems containsSemiMixedTypes="0" containsString="0" containsNumber="1" containsInteger="1" minValue="0" maxValue="677"/>
    </cacheField>
    <cacheField name="2025-10-14" numFmtId="0">
      <sharedItems containsSemiMixedTypes="0" containsString="0" containsNumber="1" containsInteger="1" minValue="0" maxValue="483"/>
    </cacheField>
    <cacheField name="2025-10-21" numFmtId="0">
      <sharedItems containsSemiMixedTypes="0" containsString="0" containsNumber="1" containsInteger="1" minValue="0" maxValue="496"/>
    </cacheField>
    <cacheField name="2025-10-28" numFmtId="0">
      <sharedItems containsSemiMixedTypes="0" containsString="0" containsNumber="1" containsInteger="1" minValue="0" maxValue="452"/>
    </cacheField>
    <cacheField name="2025-11-04" numFmtId="0">
      <sharedItems containsSemiMixedTypes="0" containsString="0" containsNumber="1" containsInteger="1" minValue="0" maxValue="486"/>
    </cacheField>
    <cacheField name="2025-11-11" numFmtId="0">
      <sharedItems containsSemiMixedTypes="0" containsString="0" containsNumber="1" containsInteger="1" minValue="0" maxValue="502"/>
    </cacheField>
    <cacheField name="2025-11-18" numFmtId="0">
      <sharedItems containsSemiMixedTypes="0" containsString="0" containsNumber="1" containsInteger="1" minValue="0" maxValue="452"/>
    </cacheField>
    <cacheField name="2025-11-25" numFmtId="0">
      <sharedItems containsSemiMixedTypes="0" containsString="0" containsNumber="1" containsInteger="1" minValue="0" maxValue="501"/>
    </cacheField>
    <cacheField name="2025-12-02" numFmtId="0">
      <sharedItems containsSemiMixedTypes="0" containsString="0" containsNumber="1" containsInteger="1" minValue="0" maxValue="485"/>
    </cacheField>
    <cacheField name="2025-12-09" numFmtId="0">
      <sharedItems containsSemiMixedTypes="0" containsString="0" containsNumber="1" containsInteger="1" minValue="0" maxValue="451"/>
    </cacheField>
    <cacheField name="2025-12-16" numFmtId="0">
      <sharedItems containsSemiMixedTypes="0" containsString="0" containsNumber="1" containsInteger="1" minValue="0" maxValue="486"/>
    </cacheField>
    <cacheField name="2025-12-23" numFmtId="0">
      <sharedItems containsSemiMixedTypes="0" containsString="0" containsNumber="1" containsInteger="1" minValue="0" maxValue="493"/>
    </cacheField>
    <cacheField name="2025-12-30" numFmtId="0">
      <sharedItems containsSemiMixedTypes="0" containsString="0" containsNumber="1" containsInteger="1" minValue="0" maxValue="434"/>
    </cacheField>
    <cacheField name="2026-01-06" numFmtId="0">
      <sharedItems containsSemiMixedTypes="0" containsString="0" containsNumber="1" containsInteger="1" minValue="0" maxValue="431"/>
    </cacheField>
    <cacheField name="2026-01-13" numFmtId="0">
      <sharedItems containsSemiMixedTypes="0" containsString="0" containsNumber="1" containsInteger="1" minValue="0" maxValue="438"/>
    </cacheField>
    <cacheField name="2026-01-20" numFmtId="0">
      <sharedItems containsSemiMixedTypes="0" containsString="0" containsNumber="1" containsInteger="1" minValue="0" maxValue="445"/>
    </cacheField>
    <cacheField name="2026-01-27" numFmtId="0">
      <sharedItems containsSemiMixedTypes="0" containsString="0" containsNumber="1" containsInteger="1" minValue="0" maxValue="464"/>
    </cacheField>
    <cacheField name="2026-02-03" numFmtId="0">
      <sharedItems containsSemiMixedTypes="0" containsString="0" containsNumber="1" containsInteger="1" minValue="0" maxValue="470"/>
    </cacheField>
    <cacheField name="2026-02-10" numFmtId="0">
      <sharedItems containsSemiMixedTypes="0" containsString="0" containsNumber="1" containsInteger="1" minValue="0" maxValue="480"/>
    </cacheField>
    <cacheField name="2026-02-17" numFmtId="0">
      <sharedItems containsSemiMixedTypes="0" containsString="0" containsNumber="1" containsInteger="1" minValue="0" maxValue="496"/>
    </cacheField>
    <cacheField name="2026-02-24" numFmtId="0">
      <sharedItems containsSemiMixedTypes="0" containsString="0" containsNumber="1" containsInteger="1" minValue="0" maxValue="479"/>
    </cacheField>
    <cacheField name="2026-03-03" numFmtId="0">
      <sharedItems containsSemiMixedTypes="0" containsString="0" containsNumber="1" containsInteger="1" minValue="0" maxValue="573"/>
    </cacheField>
    <cacheField name="2026-03-10" numFmtId="0">
      <sharedItems containsSemiMixedTypes="0" containsString="0" containsNumber="1" containsInteger="1" minValue="0" maxValue="573"/>
    </cacheField>
    <cacheField name="2026-03-17" numFmtId="0">
      <sharedItems containsSemiMixedTypes="0" containsString="0" containsNumber="1" containsInteger="1" minValue="0" maxValue="573"/>
    </cacheField>
    <cacheField name="2026-03-24" numFmtId="0">
      <sharedItems containsSemiMixedTypes="0" containsString="0" containsNumber="1" containsInteger="1" minValue="0" maxValue="494"/>
    </cacheField>
    <cacheField name="2026-03-31" numFmtId="0">
      <sharedItems containsSemiMixedTypes="0" containsString="0" containsNumber="1" containsInteger="1" minValue="0" maxValue="5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solt" refreshedDate="46137.932431365742" createdVersion="8" refreshedVersion="8" minRefreshableVersion="3" recordCount="701" xr:uid="{79E2AD7C-B966-461A-ACC9-44DDAF9E889B}">
  <cacheSource type="worksheet">
    <worksheetSource name="Table2"/>
  </cacheSource>
  <cacheFields count="50">
    <cacheField name="Székhely szerinti vármegye kódja" numFmtId="0">
      <sharedItems containsSemiMixedTypes="0" containsString="0" containsNumber="1" containsInteger="1" minValue="1" maxValue="20"/>
    </cacheField>
    <cacheField name="Székhely szerinti vármegye megnevezése" numFmtId="0">
      <sharedItems/>
    </cacheField>
    <cacheField name="Statisztikai régió kódja" numFmtId="0">
      <sharedItems containsSemiMixedTypes="0" containsString="0" containsNumber="1" containsInteger="1" minValue="11" maxValue="70"/>
    </cacheField>
    <cacheField name="Statisztikai régió neve" numFmtId="0">
      <sharedItems/>
    </cacheField>
    <cacheField name="Statisztikai nagyrégió kódja" numFmtId="0">
      <sharedItems containsSemiMixedTypes="0" containsString="0" containsNumber="1" containsInteger="1" minValue="1" maxValue="3"/>
    </cacheField>
    <cacheField name="Statisztikai nagyrégió neve" numFmtId="0">
      <sharedItems count="3">
        <s v="Közép-Magyarország"/>
        <s v="Alföld és Észak"/>
        <s v="Dunántúl"/>
      </sharedItems>
    </cacheField>
    <cacheField name="2025-06-03" numFmtId="0">
      <sharedItems containsSemiMixedTypes="0" containsString="0" containsNumber="1" containsInteger="1" minValue="0" maxValue="980"/>
    </cacheField>
    <cacheField name="2025-06-10" numFmtId="0">
      <sharedItems containsSemiMixedTypes="0" containsString="0" containsNumber="1" containsInteger="1" minValue="0" maxValue="1171"/>
    </cacheField>
    <cacheField name="2025-06-17" numFmtId="0">
      <sharedItems containsSemiMixedTypes="0" containsString="0" containsNumber="1" containsInteger="1" minValue="0" maxValue="1231"/>
    </cacheField>
    <cacheField name="2025-06-24" numFmtId="0">
      <sharedItems containsSemiMixedTypes="0" containsString="0" containsNumber="1" containsInteger="1" minValue="0" maxValue="674"/>
    </cacheField>
    <cacheField name="2025-07-01" numFmtId="0">
      <sharedItems containsSemiMixedTypes="0" containsString="0" containsNumber="1" containsInteger="1" minValue="0" maxValue="1269"/>
    </cacheField>
    <cacheField name="2025-07-08" numFmtId="0">
      <sharedItems containsSemiMixedTypes="0" containsString="0" containsNumber="1" containsInteger="1" minValue="0" maxValue="1233"/>
    </cacheField>
    <cacheField name="2025-07-15" numFmtId="0">
      <sharedItems containsSemiMixedTypes="0" containsString="0" containsNumber="1" containsInteger="1" minValue="0" maxValue="1276"/>
    </cacheField>
    <cacheField name="2025-07-22" numFmtId="0">
      <sharedItems containsSemiMixedTypes="0" containsString="0" containsNumber="1" containsInteger="1" minValue="0" maxValue="1226"/>
    </cacheField>
    <cacheField name="2025-07-29" numFmtId="0">
      <sharedItems containsSemiMixedTypes="0" containsString="0" containsNumber="1" containsInteger="1" minValue="0" maxValue="1286"/>
    </cacheField>
    <cacheField name="2025-08-05" numFmtId="0">
      <sharedItems containsSemiMixedTypes="0" containsString="0" containsNumber="1" containsInteger="1" minValue="0" maxValue="1373"/>
    </cacheField>
    <cacheField name="2025-08-12" numFmtId="0">
      <sharedItems containsSemiMixedTypes="0" containsString="0" containsNumber="1" containsInteger="1" minValue="0" maxValue="1415"/>
    </cacheField>
    <cacheField name="2025-08-19" numFmtId="0">
      <sharedItems containsSemiMixedTypes="0" containsString="0" containsNumber="1" containsInteger="1" minValue="0" maxValue="588"/>
    </cacheField>
    <cacheField name="2025-08-26" numFmtId="0">
      <sharedItems containsSemiMixedTypes="0" containsString="0" containsNumber="1" containsInteger="1" minValue="0" maxValue="587"/>
    </cacheField>
    <cacheField name="2025-09-02" numFmtId="0">
      <sharedItems containsSemiMixedTypes="0" containsString="0" containsNumber="1" containsInteger="1" minValue="0" maxValue="643"/>
    </cacheField>
    <cacheField name="2025-09-09" numFmtId="0">
      <sharedItems containsSemiMixedTypes="0" containsString="0" containsNumber="1" containsInteger="1" minValue="0" maxValue="686"/>
    </cacheField>
    <cacheField name="2025-09-16" numFmtId="0">
      <sharedItems containsSemiMixedTypes="0" containsString="0" containsNumber="1" containsInteger="1" minValue="0" maxValue="588"/>
    </cacheField>
    <cacheField name="2025-09-23" numFmtId="0">
      <sharedItems containsSemiMixedTypes="0" containsString="0" containsNumber="1" containsInteger="1" minValue="0" maxValue="607"/>
    </cacheField>
    <cacheField name="2025-09-30" numFmtId="0">
      <sharedItems containsSemiMixedTypes="0" containsString="0" containsNumber="1" containsInteger="1" minValue="0" maxValue="591"/>
    </cacheField>
    <cacheField name="2025-10-07" numFmtId="0">
      <sharedItems containsSemiMixedTypes="0" containsString="0" containsNumber="1" containsInteger="1" minValue="0" maxValue="677"/>
    </cacheField>
    <cacheField name="2025-10-14" numFmtId="0">
      <sharedItems containsSemiMixedTypes="0" containsString="0" containsNumber="1" containsInteger="1" minValue="0" maxValue="483"/>
    </cacheField>
    <cacheField name="2025-10-21" numFmtId="0">
      <sharedItems containsSemiMixedTypes="0" containsString="0" containsNumber="1" containsInteger="1" minValue="0" maxValue="496"/>
    </cacheField>
    <cacheField name="2025-10-28" numFmtId="0">
      <sharedItems containsSemiMixedTypes="0" containsString="0" containsNumber="1" containsInteger="1" minValue="0" maxValue="452"/>
    </cacheField>
    <cacheField name="2025-11-04" numFmtId="0">
      <sharedItems containsSemiMixedTypes="0" containsString="0" containsNumber="1" containsInteger="1" minValue="0" maxValue="486"/>
    </cacheField>
    <cacheField name="2025-11-11" numFmtId="0">
      <sharedItems containsSemiMixedTypes="0" containsString="0" containsNumber="1" containsInteger="1" minValue="0" maxValue="502"/>
    </cacheField>
    <cacheField name="2025-11-18" numFmtId="0">
      <sharedItems containsSemiMixedTypes="0" containsString="0" containsNumber="1" containsInteger="1" minValue="0" maxValue="452"/>
    </cacheField>
    <cacheField name="2025-11-25" numFmtId="0">
      <sharedItems containsSemiMixedTypes="0" containsString="0" containsNumber="1" containsInteger="1" minValue="0" maxValue="501"/>
    </cacheField>
    <cacheField name="2025-12-02" numFmtId="0">
      <sharedItems containsSemiMixedTypes="0" containsString="0" containsNumber="1" containsInteger="1" minValue="0" maxValue="485"/>
    </cacheField>
    <cacheField name="2025-12-09" numFmtId="0">
      <sharedItems containsSemiMixedTypes="0" containsString="0" containsNumber="1" containsInteger="1" minValue="0" maxValue="451"/>
    </cacheField>
    <cacheField name="2025-12-16" numFmtId="0">
      <sharedItems containsSemiMixedTypes="0" containsString="0" containsNumber="1" containsInteger="1" minValue="0" maxValue="486"/>
    </cacheField>
    <cacheField name="2025-12-23" numFmtId="0">
      <sharedItems containsSemiMixedTypes="0" containsString="0" containsNumber="1" containsInteger="1" minValue="0" maxValue="493"/>
    </cacheField>
    <cacheField name="2025-12-30" numFmtId="0">
      <sharedItems containsSemiMixedTypes="0" containsString="0" containsNumber="1" containsInteger="1" minValue="0" maxValue="434"/>
    </cacheField>
    <cacheField name="2026-01-06" numFmtId="0">
      <sharedItems containsSemiMixedTypes="0" containsString="0" containsNumber="1" containsInteger="1" minValue="0" maxValue="431"/>
    </cacheField>
    <cacheField name="2026-01-13" numFmtId="0">
      <sharedItems containsSemiMixedTypes="0" containsString="0" containsNumber="1" containsInteger="1" minValue="0" maxValue="438"/>
    </cacheField>
    <cacheField name="2026-01-20" numFmtId="0">
      <sharedItems containsSemiMixedTypes="0" containsString="0" containsNumber="1" containsInteger="1" minValue="0" maxValue="445"/>
    </cacheField>
    <cacheField name="2026-01-27" numFmtId="0">
      <sharedItems containsSemiMixedTypes="0" containsString="0" containsNumber="1" containsInteger="1" minValue="0" maxValue="464"/>
    </cacheField>
    <cacheField name="2026-02-03" numFmtId="0">
      <sharedItems containsSemiMixedTypes="0" containsString="0" containsNumber="1" containsInteger="1" minValue="0" maxValue="470"/>
    </cacheField>
    <cacheField name="2026-02-10" numFmtId="0">
      <sharedItems containsSemiMixedTypes="0" containsString="0" containsNumber="1" containsInteger="1" minValue="0" maxValue="480"/>
    </cacheField>
    <cacheField name="2026-02-17" numFmtId="0">
      <sharedItems containsSemiMixedTypes="0" containsString="0" containsNumber="1" containsInteger="1" minValue="0" maxValue="496"/>
    </cacheField>
    <cacheField name="2026-02-24" numFmtId="0">
      <sharedItems containsSemiMixedTypes="0" containsString="0" containsNumber="1" containsInteger="1" minValue="0" maxValue="479"/>
    </cacheField>
    <cacheField name="2026-03-03" numFmtId="0">
      <sharedItems containsSemiMixedTypes="0" containsString="0" containsNumber="1" containsInteger="1" minValue="0" maxValue="573"/>
    </cacheField>
    <cacheField name="2026-03-10" numFmtId="0">
      <sharedItems containsSemiMixedTypes="0" containsString="0" containsNumber="1" containsInteger="1" minValue="0" maxValue="573"/>
    </cacheField>
    <cacheField name="2026-03-17" numFmtId="0">
      <sharedItems containsSemiMixedTypes="0" containsString="0" containsNumber="1" containsInteger="1" minValue="0" maxValue="573"/>
    </cacheField>
    <cacheField name="2026-03-24" numFmtId="0">
      <sharedItems containsSemiMixedTypes="0" containsString="0" containsNumber="1" containsInteger="1" minValue="0" maxValue="494"/>
    </cacheField>
    <cacheField name="2026-03-31" numFmtId="0">
      <sharedItems containsSemiMixedTypes="0" containsString="0" containsNumber="1" containsInteger="1" minValue="0" maxValue="5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solt" refreshedDate="46137.932432060188" createdVersion="8" refreshedVersion="8" minRefreshableVersion="3" recordCount="701" xr:uid="{CE43342F-7185-44E2-8247-A34ED7C6304B}">
  <cacheSource type="worksheet">
    <worksheetSource name="Table5"/>
  </cacheSource>
  <cacheFields count="50">
    <cacheField name="Gazdálkodási forma kódja" numFmtId="0">
      <sharedItems containsSemiMixedTypes="0" containsString="0" containsNumber="1" containsInteger="1" minValue="113" maxValue="919"/>
    </cacheField>
    <cacheField name="Gazdálkodási forma megnevezése" numFmtId="0">
      <sharedItems count="34">
        <s v="Részvénytársaság"/>
        <s v="Korlátolt felelősségű társaság"/>
        <s v="Nonprofit részvénytársaság"/>
        <s v="Központi költségvetési szerv"/>
        <s v="Egyéb, jogi személyiségű nonprofit szervezet"/>
        <s v="Egyéb alapítvány önálló intézménye"/>
        <s v="Egyéni vállalkozó"/>
        <s v="Betéti társaság"/>
        <s v="Egyéb egyesület"/>
        <s v="Egyéb alapítvány"/>
        <s v="Központi költségvetési irányító szerv"/>
        <s v="Sportegyesület"/>
        <s v="Külföldiek magyarországi közvetlen kereskedelmi képviselete"/>
        <s v="Bevett egyház elsődlegesen vallási tevékenységet végző belső egyházi jogi személye"/>
        <s v="Nonprofit korlátolt felelősségű társaság"/>
        <s v="Bevett egyház"/>
        <s v="Közalapítvány"/>
        <s v="Országos sportági szakszövetség"/>
        <s v="Helyi önkormányzat"/>
        <s v="Bevett egyház elsődlegesen közfeladatot ellátó belső egyházi jogi személye"/>
        <s v="Költségvetési rend szerint gazdálkodó, központi költségvetési körbe tartozó szerv"/>
        <s v="Közalapítvány önálló intézménye"/>
        <s v="Egyéb alap"/>
        <s v="Kamara"/>
        <s v="Helyi önkormányzati költségvetési szerv"/>
        <s v="Közfeladatot ellátó közérdekű vagyonkezelő alapítvány"/>
        <s v="Párt"/>
        <s v="Egyéb sportszövetség"/>
        <s v="Egyéb köztestület"/>
        <s v="Külföldi vállalkozás magyarországi fióktelepe"/>
        <s v="Egyéb szövetkezet"/>
        <s v="Egyéb egyházi szervezet"/>
        <s v="Önkormányzati hivatal (költségvetési szerv)"/>
        <s v="Köztestületi költségvetési szerv"/>
      </sharedItems>
    </cacheField>
    <cacheField name="Gazdálkodási forma csoportjának kódja" numFmtId="0">
      <sharedItems containsSemiMixedTypes="0" containsString="0" containsNumber="1" containsInteger="1" minValue="11" maxValue="91"/>
    </cacheField>
    <cacheField name="Gazdálkodási forma csoportjának megnevezése" numFmtId="0">
      <sharedItems count="17">
        <s v="Gazdasági társaság"/>
        <s v="Nonprofit gazdasági társaság"/>
        <s v="Központi költségvetési irányító és költségvetési szervek"/>
        <s v="Egyéb, jogi személyiségű nonprofit szervezet"/>
        <s v="Alapítvány, jogi személyiségű intézménye és szervezeti egysége"/>
        <s v="Önálló vállalkozó"/>
        <s v="Az egyesület egyéb formái"/>
        <s v="Jogi személyiség nélküli nonprofit szervezet"/>
        <s v="Egyházi jogi személy"/>
        <s v="Párt, érdekképviselet, szövetség, az egyesület jogi személyiséggel rendelkező szervezeti egysége"/>
        <s v="Helyi önkormányzati költségvetési irányító és költségvetési szervek"/>
        <s v="Költségvetési rend szerint gazdálkodó egyéb szervek"/>
        <s v="Alap"/>
        <s v="Köztestület"/>
        <s v="Gazdasági tevékenységet végző jogalany"/>
        <s v="Szövetkezet"/>
        <s v="Köztestületi költségvetési irányító és költségvetési szervek"/>
      </sharedItems>
    </cacheField>
    <cacheField name="Gazdálkodási forma főcsoportjának kódja" numFmtId="0">
      <sharedItems containsSemiMixedTypes="0" containsString="0" containsNumber="1" containsInteger="1" minValue="1" maxValue="9"/>
    </cacheField>
    <cacheField name="Gazdálkodási forma főcsoportjának megnevezése" numFmtId="0">
      <sharedItems count="6">
        <s v="Jogi személyiségű vállalkozás"/>
        <s v="Jogi személyiségű nonprofit szervezet"/>
        <s v="Költségvetési szervek és költségvetési rend szerint gazdálkodó szervek"/>
        <s v="Jogi személyiség nélküli vállalkozás"/>
        <s v="Jogi személyiség nélküli nonprofit szervezet"/>
        <s v="Technikai kód"/>
      </sharedItems>
    </cacheField>
    <cacheField name="2025-06-03" numFmtId="0">
      <sharedItems containsSemiMixedTypes="0" containsString="0" containsNumber="1" containsInteger="1" minValue="0" maxValue="980"/>
    </cacheField>
    <cacheField name="2025-06-10" numFmtId="0">
      <sharedItems containsSemiMixedTypes="0" containsString="0" containsNumber="1" containsInteger="1" minValue="0" maxValue="1171"/>
    </cacheField>
    <cacheField name="2025-06-17" numFmtId="0">
      <sharedItems containsSemiMixedTypes="0" containsString="0" containsNumber="1" containsInteger="1" minValue="0" maxValue="1231"/>
    </cacheField>
    <cacheField name="2025-06-24" numFmtId="0">
      <sharedItems containsSemiMixedTypes="0" containsString="0" containsNumber="1" containsInteger="1" minValue="0" maxValue="674"/>
    </cacheField>
    <cacheField name="2025-07-01" numFmtId="0">
      <sharedItems containsSemiMixedTypes="0" containsString="0" containsNumber="1" containsInteger="1" minValue="0" maxValue="1269"/>
    </cacheField>
    <cacheField name="2025-07-08" numFmtId="0">
      <sharedItems containsSemiMixedTypes="0" containsString="0" containsNumber="1" containsInteger="1" minValue="0" maxValue="1233"/>
    </cacheField>
    <cacheField name="2025-07-15" numFmtId="0">
      <sharedItems containsSemiMixedTypes="0" containsString="0" containsNumber="1" containsInteger="1" minValue="0" maxValue="1276"/>
    </cacheField>
    <cacheField name="2025-07-22" numFmtId="0">
      <sharedItems containsSemiMixedTypes="0" containsString="0" containsNumber="1" containsInteger="1" minValue="0" maxValue="1226"/>
    </cacheField>
    <cacheField name="2025-07-29" numFmtId="0">
      <sharedItems containsSemiMixedTypes="0" containsString="0" containsNumber="1" containsInteger="1" minValue="0" maxValue="1286"/>
    </cacheField>
    <cacheField name="2025-08-05" numFmtId="0">
      <sharedItems containsSemiMixedTypes="0" containsString="0" containsNumber="1" containsInteger="1" minValue="0" maxValue="1373"/>
    </cacheField>
    <cacheField name="2025-08-12" numFmtId="0">
      <sharedItems containsSemiMixedTypes="0" containsString="0" containsNumber="1" containsInteger="1" minValue="0" maxValue="1415"/>
    </cacheField>
    <cacheField name="2025-08-19" numFmtId="0">
      <sharedItems containsSemiMixedTypes="0" containsString="0" containsNumber="1" containsInteger="1" minValue="0" maxValue="588"/>
    </cacheField>
    <cacheField name="2025-08-26" numFmtId="0">
      <sharedItems containsSemiMixedTypes="0" containsString="0" containsNumber="1" containsInteger="1" minValue="0" maxValue="587"/>
    </cacheField>
    <cacheField name="2025-09-02" numFmtId="0">
      <sharedItems containsSemiMixedTypes="0" containsString="0" containsNumber="1" containsInteger="1" minValue="0" maxValue="643"/>
    </cacheField>
    <cacheField name="2025-09-09" numFmtId="0">
      <sharedItems containsSemiMixedTypes="0" containsString="0" containsNumber="1" containsInteger="1" minValue="0" maxValue="686"/>
    </cacheField>
    <cacheField name="2025-09-16" numFmtId="0">
      <sharedItems containsSemiMixedTypes="0" containsString="0" containsNumber="1" containsInteger="1" minValue="0" maxValue="588"/>
    </cacheField>
    <cacheField name="2025-09-23" numFmtId="0">
      <sharedItems containsSemiMixedTypes="0" containsString="0" containsNumber="1" containsInteger="1" minValue="0" maxValue="607"/>
    </cacheField>
    <cacheField name="2025-09-30" numFmtId="0">
      <sharedItems containsSemiMixedTypes="0" containsString="0" containsNumber="1" containsInteger="1" minValue="0" maxValue="591"/>
    </cacheField>
    <cacheField name="2025-10-07" numFmtId="0">
      <sharedItems containsSemiMixedTypes="0" containsString="0" containsNumber="1" containsInteger="1" minValue="0" maxValue="677"/>
    </cacheField>
    <cacheField name="2025-10-14" numFmtId="0">
      <sharedItems containsSemiMixedTypes="0" containsString="0" containsNumber="1" containsInteger="1" minValue="0" maxValue="483"/>
    </cacheField>
    <cacheField name="2025-10-21" numFmtId="0">
      <sharedItems containsSemiMixedTypes="0" containsString="0" containsNumber="1" containsInteger="1" minValue="0" maxValue="496"/>
    </cacheField>
    <cacheField name="2025-10-28" numFmtId="0">
      <sharedItems containsSemiMixedTypes="0" containsString="0" containsNumber="1" containsInteger="1" minValue="0" maxValue="452"/>
    </cacheField>
    <cacheField name="2025-11-04" numFmtId="0">
      <sharedItems containsSemiMixedTypes="0" containsString="0" containsNumber="1" containsInteger="1" minValue="0" maxValue="486"/>
    </cacheField>
    <cacheField name="2025-11-11" numFmtId="0">
      <sharedItems containsSemiMixedTypes="0" containsString="0" containsNumber="1" containsInteger="1" minValue="0" maxValue="502"/>
    </cacheField>
    <cacheField name="2025-11-18" numFmtId="0">
      <sharedItems containsSemiMixedTypes="0" containsString="0" containsNumber="1" containsInteger="1" minValue="0" maxValue="452"/>
    </cacheField>
    <cacheField name="2025-11-25" numFmtId="0">
      <sharedItems containsSemiMixedTypes="0" containsString="0" containsNumber="1" containsInteger="1" minValue="0" maxValue="501"/>
    </cacheField>
    <cacheField name="2025-12-02" numFmtId="0">
      <sharedItems containsSemiMixedTypes="0" containsString="0" containsNumber="1" containsInteger="1" minValue="0" maxValue="485"/>
    </cacheField>
    <cacheField name="2025-12-09" numFmtId="0">
      <sharedItems containsSemiMixedTypes="0" containsString="0" containsNumber="1" containsInteger="1" minValue="0" maxValue="451"/>
    </cacheField>
    <cacheField name="2025-12-16" numFmtId="0">
      <sharedItems containsSemiMixedTypes="0" containsString="0" containsNumber="1" containsInteger="1" minValue="0" maxValue="486"/>
    </cacheField>
    <cacheField name="2025-12-23" numFmtId="0">
      <sharedItems containsSemiMixedTypes="0" containsString="0" containsNumber="1" containsInteger="1" minValue="0" maxValue="493"/>
    </cacheField>
    <cacheField name="2025-12-30" numFmtId="0">
      <sharedItems containsSemiMixedTypes="0" containsString="0" containsNumber="1" containsInteger="1" minValue="0" maxValue="434"/>
    </cacheField>
    <cacheField name="2026-01-06" numFmtId="0">
      <sharedItems containsSemiMixedTypes="0" containsString="0" containsNumber="1" containsInteger="1" minValue="0" maxValue="431"/>
    </cacheField>
    <cacheField name="2026-01-13" numFmtId="0">
      <sharedItems containsSemiMixedTypes="0" containsString="0" containsNumber="1" containsInteger="1" minValue="0" maxValue="438"/>
    </cacheField>
    <cacheField name="2026-01-20" numFmtId="0">
      <sharedItems containsSemiMixedTypes="0" containsString="0" containsNumber="1" containsInteger="1" minValue="0" maxValue="445"/>
    </cacheField>
    <cacheField name="2026-01-27" numFmtId="0">
      <sharedItems containsSemiMixedTypes="0" containsString="0" containsNumber="1" containsInteger="1" minValue="0" maxValue="464"/>
    </cacheField>
    <cacheField name="2026-02-03" numFmtId="0">
      <sharedItems containsSemiMixedTypes="0" containsString="0" containsNumber="1" containsInteger="1" minValue="0" maxValue="470"/>
    </cacheField>
    <cacheField name="2026-02-10" numFmtId="0">
      <sharedItems containsSemiMixedTypes="0" containsString="0" containsNumber="1" containsInteger="1" minValue="0" maxValue="480"/>
    </cacheField>
    <cacheField name="2026-02-17" numFmtId="0">
      <sharedItems containsSemiMixedTypes="0" containsString="0" containsNumber="1" containsInteger="1" minValue="0" maxValue="496"/>
    </cacheField>
    <cacheField name="2026-02-24" numFmtId="0">
      <sharedItems containsSemiMixedTypes="0" containsString="0" containsNumber="1" containsInteger="1" minValue="0" maxValue="479"/>
    </cacheField>
    <cacheField name="2026-03-03" numFmtId="0">
      <sharedItems containsSemiMixedTypes="0" containsString="0" containsNumber="1" containsInteger="1" minValue="0" maxValue="573"/>
    </cacheField>
    <cacheField name="2026-03-10" numFmtId="0">
      <sharedItems containsSemiMixedTypes="0" containsString="0" containsNumber="1" containsInteger="1" minValue="0" maxValue="573"/>
    </cacheField>
    <cacheField name="2026-03-17" numFmtId="0">
      <sharedItems containsSemiMixedTypes="0" containsString="0" containsNumber="1" containsInteger="1" minValue="0" maxValue="573"/>
    </cacheField>
    <cacheField name="2026-03-24" numFmtId="0">
      <sharedItems containsSemiMixedTypes="0" containsString="0" containsNumber="1" containsInteger="1" minValue="0" maxValue="494"/>
    </cacheField>
    <cacheField name="2026-03-31" numFmtId="0">
      <sharedItems containsSemiMixedTypes="0" containsString="0" containsNumber="1" containsInteger="1" minValue="0" maxValue="5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solt" refreshedDate="46137.932432870373" createdVersion="8" refreshedVersion="8" minRefreshableVersion="3" recordCount="491" xr:uid="{9A6BE1CE-6365-4178-BDD1-D483DE109DF7}">
  <cacheSource type="worksheet">
    <worksheetSource name="Table18"/>
  </cacheSource>
  <cacheFields count="54">
    <cacheField name="KKV" numFmtId="0">
      <sharedItems count="4">
        <s v="nagyvállalat"/>
        <s v="középvállalkozás"/>
        <s v="kisvállalkozás"/>
        <s v="mikrovállalkozás"/>
      </sharedItems>
    </cacheField>
    <cacheField name="2025-06-03" numFmtId="0">
      <sharedItems containsSemiMixedTypes="0" containsString="0" containsNumber="1" containsInteger="1" minValue="1" maxValue="625"/>
    </cacheField>
    <cacheField name="2025-06-10" numFmtId="0">
      <sharedItems containsSemiMixedTypes="0" containsString="0" containsNumber="1" containsInteger="1" minValue="1" maxValue="625"/>
    </cacheField>
    <cacheField name="2025-06-17" numFmtId="0">
      <sharedItems containsSemiMixedTypes="0" containsString="0" containsNumber="1" containsInteger="1" minValue="1" maxValue="625"/>
    </cacheField>
    <cacheField name="2025-06-24" numFmtId="0">
      <sharedItems containsSemiMixedTypes="0" containsString="0" containsNumber="1" containsInteger="1" minValue="1" maxValue="625"/>
    </cacheField>
    <cacheField name="2025-07-01" numFmtId="0">
      <sharedItems containsSemiMixedTypes="0" containsString="0" containsNumber="1" containsInteger="1" minValue="1" maxValue="512"/>
    </cacheField>
    <cacheField name="2025-07-08" numFmtId="0">
      <sharedItems containsSemiMixedTypes="0" containsString="0" containsNumber="1" containsInteger="1" minValue="1" maxValue="554"/>
    </cacheField>
    <cacheField name="2025-07-15" numFmtId="0">
      <sharedItems containsSemiMixedTypes="0" containsString="0" containsNumber="1" containsInteger="1" minValue="1" maxValue="572"/>
    </cacheField>
    <cacheField name="2025-07-22" numFmtId="0">
      <sharedItems containsSemiMixedTypes="0" containsString="0" containsNumber="1" containsInteger="1" minValue="1" maxValue="559"/>
    </cacheField>
    <cacheField name="2025-07-29" numFmtId="0">
      <sharedItems containsSemiMixedTypes="0" containsString="0" containsNumber="1" containsInteger="1" minValue="1" maxValue="518"/>
    </cacheField>
    <cacheField name="2025-08-05" numFmtId="0">
      <sharedItems containsSemiMixedTypes="0" containsString="0" containsNumber="1" containsInteger="1" minValue="1" maxValue="539"/>
    </cacheField>
    <cacheField name="2025-08-12" numFmtId="0">
      <sharedItems containsSemiMixedTypes="0" containsString="0" containsNumber="1" containsInteger="1" minValue="1" maxValue="612"/>
    </cacheField>
    <cacheField name="2025-08-19" numFmtId="0">
      <sharedItems containsSemiMixedTypes="0" containsString="0" containsNumber="1" containsInteger="1" minValue="1" maxValue="588"/>
    </cacheField>
    <cacheField name="2025-08-26" numFmtId="0">
      <sharedItems containsSemiMixedTypes="0" containsString="0" containsNumber="1" containsInteger="1" minValue="1" maxValue="587"/>
    </cacheField>
    <cacheField name="2025-09-02" numFmtId="0">
      <sharedItems containsSemiMixedTypes="0" containsString="0" containsNumber="1" containsInteger="1" minValue="1" maxValue="643"/>
    </cacheField>
    <cacheField name="2025-09-09" numFmtId="0">
      <sharedItems containsSemiMixedTypes="0" containsString="0" containsNumber="1" containsInteger="1" minValue="1" maxValue="686"/>
    </cacheField>
    <cacheField name="2025-09-16" numFmtId="0">
      <sharedItems containsSemiMixedTypes="0" containsString="0" containsNumber="1" containsInteger="1" minValue="1" maxValue="588"/>
    </cacheField>
    <cacheField name="2025-09-23" numFmtId="0">
      <sharedItems containsSemiMixedTypes="0" containsString="0" containsNumber="1" containsInteger="1" minValue="1" maxValue="607"/>
    </cacheField>
    <cacheField name="2025-09-30" numFmtId="0">
      <sharedItems containsSemiMixedTypes="0" containsString="0" containsNumber="1" containsInteger="1" minValue="1" maxValue="591"/>
    </cacheField>
    <cacheField name="2025-10-07" numFmtId="0">
      <sharedItems containsSemiMixedTypes="0" containsString="0" containsNumber="1" containsInteger="1" minValue="1" maxValue="677"/>
    </cacheField>
    <cacheField name="2025-10-14" numFmtId="0">
      <sharedItems containsSemiMixedTypes="0" containsString="0" containsNumber="1" containsInteger="1" minValue="1" maxValue="436"/>
    </cacheField>
    <cacheField name="2025-10-21" numFmtId="0">
      <sharedItems containsSemiMixedTypes="0" containsString="0" containsNumber="1" containsInteger="1" minValue="1" maxValue="465"/>
    </cacheField>
    <cacheField name="2025-10-28" numFmtId="0">
      <sharedItems containsSemiMixedTypes="0" containsString="0" containsNumber="1" containsInteger="1" minValue="1" maxValue="433"/>
    </cacheField>
    <cacheField name="2025-11-04" numFmtId="0">
      <sharedItems containsSemiMixedTypes="0" containsString="0" containsNumber="1" containsInteger="1" minValue="1" maxValue="455"/>
    </cacheField>
    <cacheField name="2025-11-11" numFmtId="0">
      <sharedItems containsSemiMixedTypes="0" containsString="0" containsNumber="1" containsInteger="1" minValue="1" maxValue="447"/>
    </cacheField>
    <cacheField name="2025-11-18" numFmtId="0">
      <sharedItems containsSemiMixedTypes="0" containsString="0" containsNumber="1" containsInteger="1" minValue="1" maxValue="452"/>
    </cacheField>
    <cacheField name="2025-11-25" numFmtId="0">
      <sharedItems containsSemiMixedTypes="0" containsString="0" containsNumber="1" containsInteger="1" minValue="1" maxValue="458"/>
    </cacheField>
    <cacheField name="2025-12-02" numFmtId="0">
      <sharedItems containsSemiMixedTypes="0" containsString="0" containsNumber="1" containsInteger="1" minValue="1" maxValue="427"/>
    </cacheField>
    <cacheField name="2025-12-09" numFmtId="0">
      <sharedItems containsSemiMixedTypes="0" containsString="0" containsNumber="1" containsInteger="1" minValue="1" maxValue="427"/>
    </cacheField>
    <cacheField name="2025-12-16" numFmtId="0">
      <sharedItems containsSemiMixedTypes="0" containsString="0" containsNumber="1" containsInteger="1" minValue="1" maxValue="453"/>
    </cacheField>
    <cacheField name="2025-12-23" numFmtId="0">
      <sharedItems containsSemiMixedTypes="0" containsString="0" containsNumber="1" containsInteger="1" minValue="1" maxValue="430"/>
    </cacheField>
    <cacheField name="2025-12-30" numFmtId="0">
      <sharedItems containsSemiMixedTypes="0" containsString="0" containsNumber="1" containsInteger="1" minValue="1" maxValue="434"/>
    </cacheField>
    <cacheField name="2026-01-06" numFmtId="0">
      <sharedItems containsSemiMixedTypes="0" containsString="0" containsNumber="1" containsInteger="1" minValue="1" maxValue="395"/>
    </cacheField>
    <cacheField name="2026-01-13" numFmtId="0">
      <sharedItems containsSemiMixedTypes="0" containsString="0" containsNumber="1" containsInteger="1" minValue="1" maxValue="438"/>
    </cacheField>
    <cacheField name="2026-01-20" numFmtId="0">
      <sharedItems containsSemiMixedTypes="0" containsString="0" containsNumber="1" containsInteger="1" minValue="1" maxValue="434"/>
    </cacheField>
    <cacheField name="2026-01-27" numFmtId="0">
      <sharedItems containsSemiMixedTypes="0" containsString="0" containsNumber="1" containsInteger="1" minValue="1" maxValue="431"/>
    </cacheField>
    <cacheField name="2026-02-03" numFmtId="0">
      <sharedItems containsSemiMixedTypes="0" containsString="0" containsNumber="1" containsInteger="1" minValue="1" maxValue="426"/>
    </cacheField>
    <cacheField name="2026-02-10" numFmtId="0">
      <sharedItems containsSemiMixedTypes="0" containsString="0" containsNumber="1" containsInteger="1" minValue="1" maxValue="462"/>
    </cacheField>
    <cacheField name="2026-02-17" numFmtId="0">
      <sharedItems containsSemiMixedTypes="0" containsString="0" containsNumber="1" containsInteger="1" minValue="1" maxValue="435"/>
    </cacheField>
    <cacheField name="2026-02-24" numFmtId="0">
      <sharedItems containsSemiMixedTypes="0" containsString="0" containsNumber="1" containsInteger="1" minValue="1" maxValue="442"/>
    </cacheField>
    <cacheField name="2026-03-03" numFmtId="0">
      <sharedItems containsSemiMixedTypes="0" containsString="0" containsNumber="1" containsInteger="1" minValue="1" maxValue="573"/>
    </cacheField>
    <cacheField name="2026-03-10" numFmtId="0">
      <sharedItems containsSemiMixedTypes="0" containsString="0" containsNumber="1" containsInteger="1" minValue="1" maxValue="573"/>
    </cacheField>
    <cacheField name="2026-03-17" numFmtId="0">
      <sharedItems containsSemiMixedTypes="0" containsString="0" containsNumber="1" containsInteger="1" minValue="1" maxValue="573"/>
    </cacheField>
    <cacheField name="2026-03-24" numFmtId="0">
      <sharedItems containsSemiMixedTypes="0" containsString="0" containsNumber="1" containsInteger="1" minValue="1" maxValue="449"/>
    </cacheField>
    <cacheField name="2026-03-31" numFmtId="0">
      <sharedItems containsSemiMixedTypes="0" containsString="0" containsNumber="1" containsInteger="1" minValue="1" maxValue="518"/>
    </cacheField>
    <cacheField name="Átlagos akadálymentességi hibaszám" numFmtId="2">
      <sharedItems containsSemiMixedTypes="0" containsString="0" containsNumber="1" minValue="1" maxValue="430.27272727272725"/>
    </cacheField>
    <cacheField name="Akadálymentességi hibaszám mediánja" numFmtId="0">
      <sharedItems containsSemiMixedTypes="0" containsString="0" containsNumber="1" minValue="1" maxValue="433.5"/>
    </cacheField>
    <cacheField name="Szórás" numFmtId="2">
      <sharedItems containsSemiMixedTypes="0" containsString="0" containsNumber="1" minValue="0" maxValue="165.63528000726981"/>
    </cacheField>
    <cacheField name="Relatív szórás" numFmtId="10">
      <sharedItems containsSemiMixedTypes="0" containsString="0" containsNumber="1" minValue="0" maxValue="2.2835808009694878"/>
    </cacheField>
    <cacheField name="Minimum érték" numFmtId="0">
      <sharedItems containsSemiMixedTypes="0" containsString="0" containsNumber="1" containsInteger="1" minValue="1" maxValue="377"/>
    </cacheField>
    <cacheField name="Maximum érték" numFmtId="0">
      <sharedItems containsSemiMixedTypes="0" containsString="0" containsNumber="1" containsInteger="1" minValue="1" maxValue="686"/>
    </cacheField>
    <cacheField name="Terjedelem" numFmtId="0">
      <sharedItems containsSemiMixedTypes="0" containsString="0" containsNumber="1" containsInteger="1" minValue="0" maxValue="597"/>
    </cacheField>
    <cacheField name="Meredekség" numFmtId="164">
      <sharedItems containsSemiMixedTypes="0" containsString="0" containsNumber="1" minValue="0.84538434696134634" maxValue="1.0328184656955262"/>
    </cacheField>
    <cacheField name="R négyzet" numFmtId="2">
      <sharedItems containsSemiMixedTypes="0" containsString="0" containsNumber="1" minValue="4.4364872459247313E-6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solt" refreshedDate="46137.932433912036" createdVersion="8" refreshedVersion="8" minRefreshableVersion="3" recordCount="575" xr:uid="{38F49388-01AA-411C-AF32-E972E78C9D82}">
  <cacheSource type="worksheet">
    <worksheetSource name="Table14"/>
  </cacheSource>
  <cacheFields count="56">
    <cacheField name="Létszám" numFmtId="0">
      <sharedItems containsSemiMixedTypes="0" containsString="0" containsNumber="1" containsInteger="1" minValue="1" maxValue="30526"/>
    </cacheField>
    <cacheField name="Létszám kód" numFmtId="0">
      <sharedItems containsSemiMixedTypes="0" containsString="0" containsNumber="1" containsInteger="1" minValue="11" maxValue="95"/>
    </cacheField>
    <cacheField name="Létszám intervallum" numFmtId="0">
      <sharedItems count="16">
        <s v="1000-1999"/>
        <s v="300-499"/>
        <s v="50-99"/>
        <s v="10-19"/>
        <s v="100-149"/>
        <s v="150-199"/>
        <s v="3-4"/>
        <s v="250-299"/>
        <s v="5-9"/>
        <s v="2000-4999"/>
        <s v="2"/>
        <s v="5000-"/>
        <s v="1"/>
        <s v="20-49"/>
        <s v="200-249"/>
        <s v="500-999"/>
      </sharedItems>
    </cacheField>
    <cacheField name="2025-06-03" numFmtId="0">
      <sharedItems containsSemiMixedTypes="0" containsString="0" containsNumber="1" containsInteger="1" minValue="1" maxValue="625"/>
    </cacheField>
    <cacheField name="2025-06-10" numFmtId="0">
      <sharedItems containsSemiMixedTypes="0" containsString="0" containsNumber="1" containsInteger="1" minValue="1" maxValue="625"/>
    </cacheField>
    <cacheField name="2025-06-17" numFmtId="0">
      <sharedItems containsSemiMixedTypes="0" containsString="0" containsNumber="1" containsInteger="1" minValue="1" maxValue="625"/>
    </cacheField>
    <cacheField name="2025-06-24" numFmtId="0">
      <sharedItems containsSemiMixedTypes="0" containsString="0" containsNumber="1" containsInteger="1" minValue="1" maxValue="625"/>
    </cacheField>
    <cacheField name="2025-07-01" numFmtId="0">
      <sharedItems containsSemiMixedTypes="0" containsString="0" containsNumber="1" containsInteger="1" minValue="1" maxValue="512"/>
    </cacheField>
    <cacheField name="2025-07-08" numFmtId="0">
      <sharedItems containsSemiMixedTypes="0" containsString="0" containsNumber="1" containsInteger="1" minValue="1" maxValue="554"/>
    </cacheField>
    <cacheField name="2025-07-15" numFmtId="0">
      <sharedItems containsSemiMixedTypes="0" containsString="0" containsNumber="1" containsInteger="1" minValue="1" maxValue="572"/>
    </cacheField>
    <cacheField name="2025-07-22" numFmtId="0">
      <sharedItems containsSemiMixedTypes="0" containsString="0" containsNumber="1" containsInteger="1" minValue="1" maxValue="559"/>
    </cacheField>
    <cacheField name="2025-07-29" numFmtId="0">
      <sharedItems containsSemiMixedTypes="0" containsString="0" containsNumber="1" containsInteger="1" minValue="1" maxValue="518"/>
    </cacheField>
    <cacheField name="2025-08-05" numFmtId="0">
      <sharedItems containsSemiMixedTypes="0" containsString="0" containsNumber="1" containsInteger="1" minValue="1" maxValue="539"/>
    </cacheField>
    <cacheField name="2025-08-12" numFmtId="0">
      <sharedItems containsSemiMixedTypes="0" containsString="0" containsNumber="1" containsInteger="1" minValue="1" maxValue="612"/>
    </cacheField>
    <cacheField name="2025-08-19" numFmtId="0">
      <sharedItems containsSemiMixedTypes="0" containsString="0" containsNumber="1" containsInteger="1" minValue="1" maxValue="588"/>
    </cacheField>
    <cacheField name="2025-08-26" numFmtId="0">
      <sharedItems containsSemiMixedTypes="0" containsString="0" containsNumber="1" containsInteger="1" minValue="1" maxValue="587"/>
    </cacheField>
    <cacheField name="2025-09-02" numFmtId="0">
      <sharedItems containsSemiMixedTypes="0" containsString="0" containsNumber="1" containsInteger="1" minValue="1" maxValue="643"/>
    </cacheField>
    <cacheField name="2025-09-09" numFmtId="0">
      <sharedItems containsSemiMixedTypes="0" containsString="0" containsNumber="1" containsInteger="1" minValue="1" maxValue="686"/>
    </cacheField>
    <cacheField name="2025-09-16" numFmtId="0">
      <sharedItems containsSemiMixedTypes="0" containsString="0" containsNumber="1" containsInteger="1" minValue="1" maxValue="588"/>
    </cacheField>
    <cacheField name="2025-09-23" numFmtId="0">
      <sharedItems containsSemiMixedTypes="0" containsString="0" containsNumber="1" containsInteger="1" minValue="1" maxValue="607"/>
    </cacheField>
    <cacheField name="2025-09-30" numFmtId="0">
      <sharedItems containsSemiMixedTypes="0" containsString="0" containsNumber="1" containsInteger="1" minValue="1" maxValue="591"/>
    </cacheField>
    <cacheField name="2025-10-07" numFmtId="0">
      <sharedItems containsSemiMixedTypes="0" containsString="0" containsNumber="1" containsInteger="1" minValue="1" maxValue="677"/>
    </cacheField>
    <cacheField name="2025-10-14" numFmtId="0">
      <sharedItems containsSemiMixedTypes="0" containsString="0" containsNumber="1" containsInteger="1" minValue="1" maxValue="436"/>
    </cacheField>
    <cacheField name="2025-10-21" numFmtId="0">
      <sharedItems containsSemiMixedTypes="0" containsString="0" containsNumber="1" containsInteger="1" minValue="1" maxValue="465"/>
    </cacheField>
    <cacheField name="2025-10-28" numFmtId="0">
      <sharedItems containsSemiMixedTypes="0" containsString="0" containsNumber="1" containsInteger="1" minValue="1" maxValue="433"/>
    </cacheField>
    <cacheField name="2025-11-04" numFmtId="0">
      <sharedItems containsSemiMixedTypes="0" containsString="0" containsNumber="1" containsInteger="1" minValue="1" maxValue="455"/>
    </cacheField>
    <cacheField name="2025-11-11" numFmtId="0">
      <sharedItems containsSemiMixedTypes="0" containsString="0" containsNumber="1" containsInteger="1" minValue="1" maxValue="447"/>
    </cacheField>
    <cacheField name="2025-11-18" numFmtId="0">
      <sharedItems containsSemiMixedTypes="0" containsString="0" containsNumber="1" containsInteger="1" minValue="1" maxValue="452"/>
    </cacheField>
    <cacheField name="2025-11-25" numFmtId="0">
      <sharedItems containsSemiMixedTypes="0" containsString="0" containsNumber="1" containsInteger="1" minValue="1" maxValue="458"/>
    </cacheField>
    <cacheField name="2025-12-02" numFmtId="0">
      <sharedItems containsSemiMixedTypes="0" containsString="0" containsNumber="1" containsInteger="1" minValue="1" maxValue="427"/>
    </cacheField>
    <cacheField name="2025-12-09" numFmtId="0">
      <sharedItems containsSemiMixedTypes="0" containsString="0" containsNumber="1" containsInteger="1" minValue="1" maxValue="427"/>
    </cacheField>
    <cacheField name="2025-12-16" numFmtId="0">
      <sharedItems containsSemiMixedTypes="0" containsString="0" containsNumber="1" containsInteger="1" minValue="1" maxValue="453"/>
    </cacheField>
    <cacheField name="2025-12-23" numFmtId="0">
      <sharedItems containsSemiMixedTypes="0" containsString="0" containsNumber="1" containsInteger="1" minValue="1" maxValue="430"/>
    </cacheField>
    <cacheField name="2025-12-30" numFmtId="0">
      <sharedItems containsSemiMixedTypes="0" containsString="0" containsNumber="1" containsInteger="1" minValue="1" maxValue="434"/>
    </cacheField>
    <cacheField name="2026-01-06" numFmtId="0">
      <sharedItems containsSemiMixedTypes="0" containsString="0" containsNumber="1" containsInteger="1" minValue="1" maxValue="395"/>
    </cacheField>
    <cacheField name="2026-01-13" numFmtId="0">
      <sharedItems containsSemiMixedTypes="0" containsString="0" containsNumber="1" containsInteger="1" minValue="1" maxValue="438"/>
    </cacheField>
    <cacheField name="2026-01-20" numFmtId="0">
      <sharedItems containsSemiMixedTypes="0" containsString="0" containsNumber="1" containsInteger="1" minValue="1" maxValue="434"/>
    </cacheField>
    <cacheField name="2026-01-27" numFmtId="0">
      <sharedItems containsSemiMixedTypes="0" containsString="0" containsNumber="1" containsInteger="1" minValue="1" maxValue="431"/>
    </cacheField>
    <cacheField name="2026-02-03" numFmtId="0">
      <sharedItems containsSemiMixedTypes="0" containsString="0" containsNumber="1" containsInteger="1" minValue="1" maxValue="426"/>
    </cacheField>
    <cacheField name="2026-02-10" numFmtId="0">
      <sharedItems containsSemiMixedTypes="0" containsString="0" containsNumber="1" containsInteger="1" minValue="1" maxValue="462"/>
    </cacheField>
    <cacheField name="2026-02-17" numFmtId="0">
      <sharedItems containsSemiMixedTypes="0" containsString="0" containsNumber="1" containsInteger="1" minValue="1" maxValue="435"/>
    </cacheField>
    <cacheField name="2026-02-24" numFmtId="0">
      <sharedItems containsSemiMixedTypes="0" containsString="0" containsNumber="1" containsInteger="1" minValue="1" maxValue="442"/>
    </cacheField>
    <cacheField name="2026-03-03" numFmtId="0">
      <sharedItems containsSemiMixedTypes="0" containsString="0" containsNumber="1" containsInteger="1" minValue="1" maxValue="573"/>
    </cacheField>
    <cacheField name="2026-03-10" numFmtId="0">
      <sharedItems containsSemiMixedTypes="0" containsString="0" containsNumber="1" containsInteger="1" minValue="1" maxValue="573"/>
    </cacheField>
    <cacheField name="2026-03-17" numFmtId="0">
      <sharedItems containsSemiMixedTypes="0" containsString="0" containsNumber="1" containsInteger="1" minValue="1" maxValue="573"/>
    </cacheField>
    <cacheField name="2026-03-24" numFmtId="0">
      <sharedItems containsSemiMixedTypes="0" containsString="0" containsNumber="1" containsInteger="1" minValue="1" maxValue="449"/>
    </cacheField>
    <cacheField name="2026-03-31" numFmtId="0">
      <sharedItems containsSemiMixedTypes="0" containsString="0" containsNumber="1" containsInteger="1" minValue="1" maxValue="518"/>
    </cacheField>
    <cacheField name="Átlagos akadálymentességi hibaszám" numFmtId="2">
      <sharedItems containsSemiMixedTypes="0" containsString="0" containsNumber="1" minValue="1" maxValue="430.27272727272725"/>
    </cacheField>
    <cacheField name="Akadálymentességi hibaszám mediánja" numFmtId="0">
      <sharedItems containsSemiMixedTypes="0" containsString="0" containsNumber="1" minValue="1" maxValue="433.5"/>
    </cacheField>
    <cacheField name="Szórás" numFmtId="2">
      <sharedItems containsSemiMixedTypes="0" containsString="0" containsNumber="1" minValue="0" maxValue="165.63528000726981"/>
    </cacheField>
    <cacheField name="Relatív szórás" numFmtId="10">
      <sharedItems containsSemiMixedTypes="0" containsString="0" containsNumber="1" minValue="0" maxValue="2.2835808009694878"/>
    </cacheField>
    <cacheField name="Minimum érték" numFmtId="0">
      <sharedItems containsSemiMixedTypes="0" containsString="0" containsNumber="1" containsInteger="1" minValue="1" maxValue="377"/>
    </cacheField>
    <cacheField name="Maximum érték" numFmtId="0">
      <sharedItems containsSemiMixedTypes="0" containsString="0" containsNumber="1" containsInteger="1" minValue="1" maxValue="686"/>
    </cacheField>
    <cacheField name="Terjedelem" numFmtId="0">
      <sharedItems containsSemiMixedTypes="0" containsString="0" containsNumber="1" containsInteger="1" minValue="0" maxValue="597"/>
    </cacheField>
    <cacheField name="Meredekség" numFmtId="164">
      <sharedItems containsSemiMixedTypes="0" containsString="0" containsNumber="1" minValue="0.84538434696134634" maxValue="1.0328184656955262"/>
    </cacheField>
    <cacheField name="R négyzet" numFmtId="2">
      <sharedItems containsSemiMixedTypes="0" containsString="0" containsNumber="1" minValue="4.4364872459247313E-6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solt" refreshedDate="46137.932434606482" createdVersion="8" refreshedVersion="8" minRefreshableVersion="3" recordCount="560" xr:uid="{6A85B027-DABD-4173-B192-1DCB91223E35}">
  <cacheSource type="worksheet">
    <worksheetSource name="Table1214"/>
  </cacheSource>
  <cacheFields count="56">
    <cacheField name="Nettó árbevétel" numFmtId="0">
      <sharedItems containsSemiMixedTypes="0" containsString="0" containsNumber="1" containsInteger="1" minValue="300000" maxValue="2526361000000"/>
    </cacheField>
    <cacheField name="Árbevétel-kategória (kód)" numFmtId="0">
      <sharedItems/>
    </cacheField>
    <cacheField name="Árbevétel-kategória (millió Ft)" numFmtId="0">
      <sharedItems count="11">
        <s v="10001 -"/>
        <s v="501 - 700"/>
        <s v="301 - 500"/>
        <s v="4001 - 7000"/>
        <s v="51 - 300"/>
        <s v="1001 - 2500"/>
        <s v="7001 - 10000"/>
        <s v="21 - 50"/>
        <s v="2501 - 4000"/>
        <s v="0 - 20"/>
        <s v="701 - 1000"/>
      </sharedItems>
    </cacheField>
    <cacheField name="2025-06-03" numFmtId="0">
      <sharedItems containsSemiMixedTypes="0" containsString="0" containsNumber="1" containsInteger="1" minValue="1" maxValue="980"/>
    </cacheField>
    <cacheField name="2025-06-10" numFmtId="0">
      <sharedItems containsSemiMixedTypes="0" containsString="0" containsNumber="1" containsInteger="1" minValue="1" maxValue="1171"/>
    </cacheField>
    <cacheField name="2025-06-17" numFmtId="0">
      <sharedItems containsSemiMixedTypes="0" containsString="0" containsNumber="1" containsInteger="1" minValue="1" maxValue="1231"/>
    </cacheField>
    <cacheField name="2025-06-24" numFmtId="0">
      <sharedItems containsSemiMixedTypes="0" containsString="0" containsNumber="1" containsInteger="1" minValue="1" maxValue="674"/>
    </cacheField>
    <cacheField name="2025-07-01" numFmtId="0">
      <sharedItems containsSemiMixedTypes="0" containsString="0" containsNumber="1" containsInteger="1" minValue="1" maxValue="1269"/>
    </cacheField>
    <cacheField name="2025-07-08" numFmtId="0">
      <sharedItems containsSemiMixedTypes="0" containsString="0" containsNumber="1" containsInteger="1" minValue="1" maxValue="1233"/>
    </cacheField>
    <cacheField name="2025-07-15" numFmtId="0">
      <sharedItems containsSemiMixedTypes="0" containsString="0" containsNumber="1" containsInteger="1" minValue="1" maxValue="1276"/>
    </cacheField>
    <cacheField name="2025-07-22" numFmtId="0">
      <sharedItems containsSemiMixedTypes="0" containsString="0" containsNumber="1" containsInteger="1" minValue="1" maxValue="1226"/>
    </cacheField>
    <cacheField name="2025-07-29" numFmtId="0">
      <sharedItems containsSemiMixedTypes="0" containsString="0" containsNumber="1" containsInteger="1" minValue="1" maxValue="1286"/>
    </cacheField>
    <cacheField name="2025-08-05" numFmtId="0">
      <sharedItems containsSemiMixedTypes="0" containsString="0" containsNumber="1" containsInteger="1" minValue="1" maxValue="1373"/>
    </cacheField>
    <cacheField name="2025-08-12" numFmtId="0">
      <sharedItems containsSemiMixedTypes="0" containsString="0" containsNumber="1" containsInteger="1" minValue="1" maxValue="1415"/>
    </cacheField>
    <cacheField name="2025-08-19" numFmtId="0">
      <sharedItems containsSemiMixedTypes="0" containsString="0" containsNumber="1" containsInteger="1" minValue="1" maxValue="588"/>
    </cacheField>
    <cacheField name="2025-08-26" numFmtId="0">
      <sharedItems containsSemiMixedTypes="0" containsString="0" containsNumber="1" containsInteger="1" minValue="1" maxValue="587"/>
    </cacheField>
    <cacheField name="2025-09-02" numFmtId="0">
      <sharedItems containsSemiMixedTypes="0" containsString="0" containsNumber="1" containsInteger="1" minValue="1" maxValue="643"/>
    </cacheField>
    <cacheField name="2025-09-09" numFmtId="0">
      <sharedItems containsSemiMixedTypes="0" containsString="0" containsNumber="1" containsInteger="1" minValue="1" maxValue="686"/>
    </cacheField>
    <cacheField name="2025-09-16" numFmtId="0">
      <sharedItems containsSemiMixedTypes="0" containsString="0" containsNumber="1" containsInteger="1" minValue="1" maxValue="588"/>
    </cacheField>
    <cacheField name="2025-09-23" numFmtId="0">
      <sharedItems containsSemiMixedTypes="0" containsString="0" containsNumber="1" containsInteger="1" minValue="1" maxValue="607"/>
    </cacheField>
    <cacheField name="2025-09-30" numFmtId="0">
      <sharedItems containsSemiMixedTypes="0" containsString="0" containsNumber="1" containsInteger="1" minValue="1" maxValue="591"/>
    </cacheField>
    <cacheField name="2025-10-07" numFmtId="0">
      <sharedItems containsSemiMixedTypes="0" containsString="0" containsNumber="1" containsInteger="1" minValue="1" maxValue="677"/>
    </cacheField>
    <cacheField name="2025-10-14" numFmtId="0">
      <sharedItems containsSemiMixedTypes="0" containsString="0" containsNumber="1" containsInteger="1" minValue="1" maxValue="436"/>
    </cacheField>
    <cacheField name="2025-10-21" numFmtId="0">
      <sharedItems containsSemiMixedTypes="0" containsString="0" containsNumber="1" containsInteger="1" minValue="1" maxValue="465"/>
    </cacheField>
    <cacheField name="2025-10-28" numFmtId="0">
      <sharedItems containsSemiMixedTypes="0" containsString="0" containsNumber="1" containsInteger="1" minValue="1" maxValue="433"/>
    </cacheField>
    <cacheField name="2025-11-04" numFmtId="0">
      <sharedItems containsSemiMixedTypes="0" containsString="0" containsNumber="1" containsInteger="1" minValue="1" maxValue="455"/>
    </cacheField>
    <cacheField name="2025-11-11" numFmtId="0">
      <sharedItems containsSemiMixedTypes="0" containsString="0" containsNumber="1" containsInteger="1" minValue="1" maxValue="447"/>
    </cacheField>
    <cacheField name="2025-11-18" numFmtId="0">
      <sharedItems containsSemiMixedTypes="0" containsString="0" containsNumber="1" containsInteger="1" minValue="1" maxValue="452"/>
    </cacheField>
    <cacheField name="2025-11-25" numFmtId="0">
      <sharedItems containsSemiMixedTypes="0" containsString="0" containsNumber="1" containsInteger="1" minValue="1" maxValue="458"/>
    </cacheField>
    <cacheField name="2025-12-02" numFmtId="0">
      <sharedItems containsSemiMixedTypes="0" containsString="0" containsNumber="1" containsInteger="1" minValue="1" maxValue="485"/>
    </cacheField>
    <cacheField name="2025-12-09" numFmtId="0">
      <sharedItems containsSemiMixedTypes="0" containsString="0" containsNumber="1" containsInteger="1" minValue="1" maxValue="451"/>
    </cacheField>
    <cacheField name="2025-12-16" numFmtId="0">
      <sharedItems containsSemiMixedTypes="0" containsString="0" containsNumber="1" containsInteger="1" minValue="1" maxValue="453"/>
    </cacheField>
    <cacheField name="2025-12-23" numFmtId="0">
      <sharedItems containsSemiMixedTypes="0" containsString="0" containsNumber="1" containsInteger="1" minValue="1" maxValue="430"/>
    </cacheField>
    <cacheField name="2025-12-30" numFmtId="0">
      <sharedItems containsSemiMixedTypes="0" containsString="0" containsNumber="1" containsInteger="1" minValue="1" maxValue="434"/>
    </cacheField>
    <cacheField name="2026-01-06" numFmtId="0">
      <sharedItems containsSemiMixedTypes="0" containsString="0" containsNumber="1" containsInteger="1" minValue="1" maxValue="395"/>
    </cacheField>
    <cacheField name="2026-01-13" numFmtId="0">
      <sharedItems containsSemiMixedTypes="0" containsString="0" containsNumber="1" containsInteger="1" minValue="1" maxValue="438"/>
    </cacheField>
    <cacheField name="2026-01-20" numFmtId="0">
      <sharedItems containsSemiMixedTypes="0" containsString="0" containsNumber="1" containsInteger="1" minValue="1" maxValue="434"/>
    </cacheField>
    <cacheField name="2026-01-27" numFmtId="0">
      <sharedItems containsSemiMixedTypes="0" containsString="0" containsNumber="1" containsInteger="1" minValue="1" maxValue="431"/>
    </cacheField>
    <cacheField name="2026-02-03" numFmtId="0">
      <sharedItems containsSemiMixedTypes="0" containsString="0" containsNumber="1" containsInteger="1" minValue="1" maxValue="426"/>
    </cacheField>
    <cacheField name="2026-02-10" numFmtId="0">
      <sharedItems containsSemiMixedTypes="0" containsString="0" containsNumber="1" containsInteger="1" minValue="1" maxValue="462"/>
    </cacheField>
    <cacheField name="2026-02-17" numFmtId="0">
      <sharedItems containsSemiMixedTypes="0" containsString="0" containsNumber="1" containsInteger="1" minValue="1" maxValue="435"/>
    </cacheField>
    <cacheField name="2026-02-24" numFmtId="0">
      <sharedItems containsSemiMixedTypes="0" containsString="0" containsNumber="1" containsInteger="1" minValue="1" maxValue="442"/>
    </cacheField>
    <cacheField name="2026-03-03" numFmtId="0">
      <sharedItems containsSemiMixedTypes="0" containsString="0" containsNumber="1" containsInteger="1" minValue="1" maxValue="573"/>
    </cacheField>
    <cacheField name="2026-03-10" numFmtId="0">
      <sharedItems containsSemiMixedTypes="0" containsString="0" containsNumber="1" containsInteger="1" minValue="1" maxValue="573"/>
    </cacheField>
    <cacheField name="2026-03-17" numFmtId="0">
      <sharedItems containsSemiMixedTypes="0" containsString="0" containsNumber="1" containsInteger="1" minValue="1" maxValue="573"/>
    </cacheField>
    <cacheField name="2026-03-24" numFmtId="0">
      <sharedItems containsSemiMixedTypes="0" containsString="0" containsNumber="1" containsInteger="1" minValue="1" maxValue="451"/>
    </cacheField>
    <cacheField name="2026-03-31" numFmtId="0">
      <sharedItems containsSemiMixedTypes="0" containsString="0" containsNumber="1" containsInteger="1" minValue="1" maxValue="518"/>
    </cacheField>
    <cacheField name="Átlagos akadálymentességi hibaszám" numFmtId="2">
      <sharedItems containsSemiMixedTypes="0" containsString="0" containsNumber="1" minValue="1" maxValue="430.27272727272725"/>
    </cacheField>
    <cacheField name="Akadálymentességi hibaszám mediánja" numFmtId="0">
      <sharedItems containsSemiMixedTypes="0" containsString="0" containsNumber="1" minValue="1" maxValue="433.5"/>
    </cacheField>
    <cacheField name="Szórás" numFmtId="2">
      <sharedItems containsSemiMixedTypes="0" containsString="0" containsNumber="1" minValue="0" maxValue="514.17878602269434"/>
    </cacheField>
    <cacheField name="Relatív szórás" numFmtId="10">
      <sharedItems containsSemiMixedTypes="0" containsString="0" containsNumber="1" minValue="0" maxValue="2.2835808009694878"/>
    </cacheField>
    <cacheField name="Minimum érték" numFmtId="0">
      <sharedItems containsSemiMixedTypes="0" containsString="0" containsNumber="1" containsInteger="1" minValue="1" maxValue="377"/>
    </cacheField>
    <cacheField name="Maximum érték" numFmtId="0">
      <sharedItems containsSemiMixedTypes="0" containsString="0" containsNumber="1" containsInteger="1" minValue="1" maxValue="1415"/>
    </cacheField>
    <cacheField name="Terjedelem" numFmtId="0">
      <sharedItems containsSemiMixedTypes="0" containsString="0" containsNumber="1" containsInteger="1" minValue="0" maxValue="1379"/>
    </cacheField>
    <cacheField name="Meredekség" numFmtId="164">
      <sharedItems containsSemiMixedTypes="0" containsString="0" containsNumber="1" minValue="0.84538434696134634" maxValue="1.0503742188008161"/>
    </cacheField>
    <cacheField name="R négyzet" numFmtId="165">
      <sharedItems containsSemiMixedTypes="0" containsString="0" containsNumber="1" minValue="4.4364872459247313E-6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1">
  <r>
    <n v="1"/>
    <n v="4780"/>
    <s v="videa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154"/>
    <n v="162"/>
    <n v="153"/>
    <n v="144"/>
    <n v="140"/>
    <n v="154"/>
    <n v="162"/>
    <n v="154"/>
    <n v="152"/>
    <n v="153"/>
    <n v="139"/>
    <n v="154"/>
    <n v="146"/>
    <n v="156"/>
    <n v="149"/>
    <n v="152"/>
    <n v="161"/>
    <n v="158"/>
    <n v="141"/>
    <n v="160"/>
    <n v="150"/>
    <n v="164"/>
    <n v="156"/>
    <n v="156"/>
    <n v="162"/>
    <n v="144"/>
    <n v="165"/>
    <n v="154"/>
    <n v="150"/>
    <n v="162"/>
    <n v="156"/>
    <n v="149"/>
    <n v="140"/>
    <n v="153"/>
    <n v="164"/>
    <n v="160"/>
    <n v="154"/>
    <n v="165"/>
    <n v="156"/>
    <n v="154"/>
    <n v="157"/>
    <n v="146"/>
    <n v="165"/>
    <n v="152"/>
    <n v="154.04545454545453"/>
    <n v="154"/>
    <n v="7.1461635355591708"/>
    <n v="4.6389966887666501E-2"/>
    <n v="139"/>
    <n v="165"/>
    <n v="26"/>
    <n v="-2"/>
    <n v="2"/>
  </r>
  <r>
    <n v="2"/>
    <n v="5209"/>
    <s v="24.hu"/>
    <s v="25087910-2-41"/>
    <s v="25087910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409"/>
    <n v="14254790000"/>
    <n v="82"/>
    <x v="1"/>
    <s v="C"/>
    <s v="10001 -"/>
    <s v="2011 - 2015"/>
    <s v="nagyvállalat"/>
    <n v="136"/>
    <n v="139"/>
    <n v="155"/>
    <n v="137"/>
    <n v="143"/>
    <n v="147"/>
    <n v="146"/>
    <n v="152"/>
    <n v="146"/>
    <n v="138"/>
    <n v="149"/>
    <n v="146"/>
    <n v="140"/>
    <n v="146"/>
    <n v="147"/>
    <n v="156"/>
    <n v="139"/>
    <n v="144"/>
    <n v="161"/>
    <n v="154"/>
    <n v="147"/>
    <n v="152"/>
    <n v="139"/>
    <n v="148"/>
    <n v="151"/>
    <n v="153"/>
    <n v="153"/>
    <n v="146"/>
    <n v="147"/>
    <n v="146"/>
    <n v="146"/>
    <n v="138"/>
    <n v="134"/>
    <n v="118"/>
    <n v="118"/>
    <n v="129"/>
    <n v="112"/>
    <n v="117"/>
    <n v="124"/>
    <n v="125"/>
    <n v="124"/>
    <n v="124"/>
    <n v="116"/>
    <n v="123"/>
    <n v="139.79545454545453"/>
    <n v="145"/>
    <n v="12.587516047803044"/>
    <n v="9.0042384344551127E-2"/>
    <n v="112"/>
    <n v="161"/>
    <n v="49"/>
    <n v="-13"/>
    <n v="13"/>
  </r>
  <r>
    <n v="3"/>
    <n v="5258"/>
    <s v="jofogas.hu"/>
    <s v="32606753-2-41"/>
    <s v="32606753 7312 113 01"/>
    <n v="73.12"/>
    <s v="Médiareklám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4"/>
    <n v="58"/>
    <n v="529480000"/>
    <n v="50"/>
    <x v="2"/>
    <s v="5"/>
    <s v="501 - 700"/>
    <s v="2021 - 2025"/>
    <s v="középvállalkozás"/>
    <n v="174"/>
    <n v="181"/>
    <n v="174"/>
    <n v="174"/>
    <n v="175"/>
    <n v="174"/>
    <n v="174"/>
    <n v="174"/>
    <n v="174"/>
    <n v="176"/>
    <n v="174"/>
    <n v="164"/>
    <n v="164"/>
    <n v="175"/>
    <n v="175"/>
    <n v="175"/>
    <n v="174"/>
    <n v="175"/>
    <n v="173"/>
    <n v="174"/>
    <n v="172"/>
    <n v="174"/>
    <n v="173"/>
    <n v="180"/>
    <n v="174"/>
    <n v="173"/>
    <n v="168"/>
    <n v="173"/>
    <n v="173"/>
    <n v="130"/>
    <n v="129"/>
    <n v="129"/>
    <n v="130"/>
    <n v="129"/>
    <n v="129"/>
    <n v="130"/>
    <n v="135"/>
    <n v="129"/>
    <n v="130"/>
    <n v="135"/>
    <n v="124"/>
    <n v="134"/>
    <n v="129"/>
    <n v="2"/>
    <n v="155.84090909090909"/>
    <n v="173"/>
    <n v="31.419844996744498"/>
    <n v="0.20161487237228495"/>
    <n v="2"/>
    <n v="181"/>
    <n v="179"/>
    <n v="-172"/>
    <n v="172"/>
  </r>
  <r>
    <n v="4"/>
    <n v="5338"/>
    <s v="idokep.hu"/>
    <s v="14940961-2-13"/>
    <s v="14940961 6220 113 13"/>
    <n v="62.2"/>
    <s v="Információtechnológiai szaktanácsadás és számítástechnikai eszközök, rendszerek üzemeltetése"/>
    <n v="62.2"/>
    <s v="Információtechnológiai szaktanácsadás és számítástechnikai eszközök, rendszerek üzemeltetése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09"/>
    <n v="12"/>
    <n v="451240000"/>
    <n v="30"/>
    <x v="3"/>
    <s v="4"/>
    <s v="301 - 500"/>
    <s v="2006 - 2010"/>
    <s v="kisvállalkozás"/>
    <n v="126"/>
    <n v="123"/>
    <n v="121"/>
    <n v="110"/>
    <n v="121"/>
    <n v="127"/>
    <n v="122"/>
    <n v="124"/>
    <n v="124"/>
    <n v="126"/>
    <n v="124"/>
    <n v="120"/>
    <n v="118"/>
    <n v="119"/>
    <n v="123"/>
    <n v="119"/>
    <n v="121"/>
    <n v="120"/>
    <n v="117"/>
    <n v="112"/>
    <n v="115"/>
    <n v="116"/>
    <n v="119"/>
    <n v="117"/>
    <n v="109"/>
    <n v="116"/>
    <n v="115"/>
    <n v="112"/>
    <n v="124"/>
    <n v="125"/>
    <n v="113"/>
    <n v="117"/>
    <n v="112"/>
    <n v="118"/>
    <n v="114"/>
    <n v="118"/>
    <n v="114"/>
    <n v="116"/>
    <n v="107"/>
    <n v="167"/>
    <n v="132"/>
    <n v="179"/>
    <n v="142"/>
    <n v="203"/>
    <n v="123.56818181818181"/>
    <n v="119"/>
    <n v="17.865645514243027"/>
    <n v="0.14458127692232725"/>
    <n v="107"/>
    <n v="203"/>
    <n v="96"/>
    <n v="77"/>
    <n v="77"/>
  </r>
  <r>
    <n v="5"/>
    <n v="5518"/>
    <s v="mandiner.hu"/>
    <s v="32696242-2-43"/>
    <s v="32696242 5813 57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573"/>
    <s v="Nonprofit részvénytársaság"/>
    <n v="57"/>
    <s v="Nonprofit gazdasági társaság"/>
    <n v="5"/>
    <s v="Jogi személyiségű nonprofit szervezet"/>
    <n v="1"/>
    <s v="Budapest"/>
    <n v="11"/>
    <s v="Budapest"/>
    <n v="1"/>
    <s v="Közép-Magyarország"/>
    <n v="2024"/>
    <n v="127"/>
    <m/>
    <n v="61"/>
    <x v="4"/>
    <s v="0"/>
    <s v="ismeretlen"/>
    <s v="2021 - 2025"/>
    <s v=""/>
    <n v="156"/>
    <n v="167"/>
    <n v="150"/>
    <n v="155"/>
    <n v="162"/>
    <n v="159"/>
    <n v="159"/>
    <n v="159"/>
    <n v="158"/>
    <n v="159"/>
    <n v="155"/>
    <n v="147"/>
    <n v="145"/>
    <n v="141"/>
    <n v="138"/>
    <n v="137"/>
    <n v="139"/>
    <n v="140"/>
    <n v="139"/>
    <n v="140"/>
    <n v="141"/>
    <n v="141"/>
    <n v="136"/>
    <n v="142"/>
    <n v="141"/>
    <n v="139"/>
    <n v="134"/>
    <n v="140"/>
    <n v="134"/>
    <n v="141"/>
    <n v="137"/>
    <n v="140"/>
    <n v="135"/>
    <n v="131"/>
    <n v="135"/>
    <n v="135"/>
    <n v="135"/>
    <n v="134"/>
    <n v="134"/>
    <n v="131"/>
    <n v="135"/>
    <n v="136"/>
    <n v="136"/>
    <n v="136"/>
    <n v="142.81818181818181"/>
    <n v="140"/>
    <n v="9.6936150821828342"/>
    <n v="6.7873816616175156E-2"/>
    <n v="131"/>
    <n v="167"/>
    <n v="36"/>
    <n v="-20"/>
    <n v="20"/>
  </r>
  <r>
    <n v="6"/>
    <n v="5570"/>
    <s v="portfolio.hu"/>
    <s v="12527052-2-41"/>
    <s v="12527052 6039 114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00"/>
    <n v="89"/>
    <n v="4394160000"/>
    <n v="50"/>
    <x v="2"/>
    <s v="A"/>
    <s v="4001 - 7000"/>
    <s v="1996 - 2000"/>
    <s v="középvállalkozás"/>
    <n v="230"/>
    <n v="227"/>
    <n v="243"/>
    <n v="105"/>
    <n v="195"/>
    <n v="208"/>
    <n v="139"/>
    <n v="152"/>
    <n v="143"/>
    <n v="163"/>
    <n v="158"/>
    <n v="161"/>
    <n v="161"/>
    <n v="155"/>
    <n v="139"/>
    <n v="140"/>
    <n v="137"/>
    <n v="149"/>
    <n v="145"/>
    <n v="161"/>
    <n v="134"/>
    <n v="159"/>
    <n v="151"/>
    <n v="160"/>
    <n v="74"/>
    <n v="158"/>
    <n v="158"/>
    <n v="72"/>
    <n v="144"/>
    <n v="144"/>
    <n v="55"/>
    <n v="66"/>
    <n v="67"/>
    <n v="66"/>
    <n v="76"/>
    <n v="41"/>
    <n v="75"/>
    <n v="55"/>
    <n v="81"/>
    <n v="81"/>
    <n v="76"/>
    <n v="152"/>
    <n v="148"/>
    <n v="147"/>
    <n v="132.97727272727275"/>
    <n v="144.5"/>
    <n v="49.743289198604309"/>
    <n v="0.37407361557658336"/>
    <n v="41"/>
    <n v="243"/>
    <n v="202"/>
    <n v="-83"/>
    <n v="83"/>
  </r>
  <r>
    <n v="7"/>
    <n v="5867"/>
    <s v="hvg.hu"/>
    <s v="10226353-2-41"/>
    <s v="10226353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89"/>
    <n v="194"/>
    <n v="5150780000"/>
    <n v="62"/>
    <x v="5"/>
    <s v="A"/>
    <s v="4001 - 7000"/>
    <s v="1986 - 1990"/>
    <s v="középvállalkozás"/>
    <n v="202"/>
    <n v="185"/>
    <n v="78"/>
    <n v="84"/>
    <n v="97"/>
    <n v="76"/>
    <n v="89"/>
    <n v="74"/>
    <n v="72"/>
    <n v="66"/>
    <n v="66"/>
    <n v="72"/>
    <n v="60"/>
    <n v="30"/>
    <n v="27"/>
    <n v="28"/>
    <n v="36"/>
    <n v="29"/>
    <n v="28"/>
    <n v="29"/>
    <n v="29"/>
    <n v="31"/>
    <n v="25"/>
    <n v="25"/>
    <n v="45"/>
    <n v="29"/>
    <n v="23"/>
    <n v="33"/>
    <n v="23"/>
    <n v="22"/>
    <n v="34"/>
    <n v="44"/>
    <n v="36"/>
    <n v="33"/>
    <n v="26"/>
    <n v="26"/>
    <n v="17"/>
    <n v="25"/>
    <n v="24"/>
    <n v="21"/>
    <n v="18"/>
    <n v="21"/>
    <n v="20"/>
    <n v="23"/>
    <n v="47.295454545454533"/>
    <n v="29.5"/>
    <n v="39.233101558863758"/>
    <n v="0.82953218096588455"/>
    <n v="17"/>
    <n v="202"/>
    <n v="185"/>
    <n v="-179"/>
    <n v="179"/>
  </r>
  <r>
    <n v="8"/>
    <n v="5910"/>
    <s v="hasznaltauto.hu"/>
    <s v="14918618-2-41"/>
    <s v="14918618 7312 113 01"/>
    <n v="73.12"/>
    <s v="Médiareklám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9"/>
    <n v="66"/>
    <n v="5514400000"/>
    <n v="50"/>
    <x v="2"/>
    <s v="A"/>
    <s v="4001 - 7000"/>
    <s v="2006 - 2010"/>
    <s v="középvállalkozás"/>
    <n v="163"/>
    <n v="163"/>
    <n v="163"/>
    <n v="163"/>
    <n v="163"/>
    <n v="163"/>
    <n v="163"/>
    <n v="163"/>
    <n v="163"/>
    <n v="163"/>
    <n v="163"/>
    <n v="163"/>
    <n v="163"/>
    <n v="163"/>
    <n v="163"/>
    <n v="162"/>
    <n v="162"/>
    <n v="162"/>
    <n v="156"/>
    <n v="162"/>
    <n v="162"/>
    <n v="162"/>
    <n v="162"/>
    <n v="162"/>
    <n v="162"/>
    <n v="16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96.340909090909093"/>
    <n v="162"/>
    <n v="80.252492008491188"/>
    <n v="0.83300534285765804"/>
    <n v="1"/>
    <n v="163"/>
    <n v="162"/>
    <n v="-162"/>
    <n v="162"/>
  </r>
  <r>
    <n v="9"/>
    <n v="6253"/>
    <s v="gyakorikerdesek.hu"/>
    <s v="14435986-2-13"/>
    <s v="14435986 6310 113 13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08"/>
    <n v="4"/>
    <n v="58040000"/>
    <n v="15"/>
    <x v="6"/>
    <s v="3"/>
    <s v="51 - 300"/>
    <s v="2006 - 2010"/>
    <s v="mikrovállalkozás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1"/>
    <n v="1"/>
    <n v="72.590909090909093"/>
    <n v="76"/>
    <n v="15.803029120611409"/>
    <n v="0.2176998376039142"/>
    <n v="1"/>
    <n v="76"/>
    <n v="75"/>
    <n v="-75"/>
    <n v="75"/>
  </r>
  <r>
    <n v="10"/>
    <n v="6522"/>
    <s v="kiskegyed.hu"/>
    <s v="10237580-2-43"/>
    <s v="10237580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89"/>
    <n v="283"/>
    <n v="12119080000"/>
    <n v="81"/>
    <x v="7"/>
    <s v="C"/>
    <s v="10001 -"/>
    <s v="1986 - 1990"/>
    <s v="nagyvállalat"/>
    <n v="42"/>
    <n v="42"/>
    <n v="42"/>
    <n v="42"/>
    <n v="42"/>
    <n v="44"/>
    <n v="44"/>
    <n v="43"/>
    <n v="44"/>
    <n v="44"/>
    <n v="44"/>
    <n v="34"/>
    <n v="35"/>
    <n v="35"/>
    <n v="37"/>
    <n v="36"/>
    <n v="37"/>
    <n v="37"/>
    <n v="36"/>
    <n v="36"/>
    <n v="36"/>
    <n v="37"/>
    <n v="37"/>
    <n v="33"/>
    <n v="33"/>
    <n v="34"/>
    <n v="34"/>
    <n v="34"/>
    <n v="35"/>
    <n v="36"/>
    <n v="36"/>
    <n v="35"/>
    <n v="35"/>
    <n v="34"/>
    <n v="35"/>
    <n v="35"/>
    <n v="37"/>
    <n v="36"/>
    <n v="37"/>
    <n v="38"/>
    <n v="36"/>
    <n v="37"/>
    <n v="33"/>
    <n v="33"/>
    <n v="37.31818181818182"/>
    <n v="36"/>
    <n v="3.5684191488651305"/>
    <n v="9.5621463185180111E-2"/>
    <n v="33"/>
    <n v="44"/>
    <n v="11"/>
    <n v="-9"/>
    <n v="9"/>
  </r>
  <r>
    <n v="11"/>
    <n v="6536"/>
    <s v="telex.hu"/>
    <s v="32073380-2-41"/>
    <s v="32073380 6039 114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22"/>
    <n v="127"/>
    <n v="1115810000"/>
    <n v="61"/>
    <x v="4"/>
    <s v="7"/>
    <s v="1001 - 2500"/>
    <s v="2021 - 2025"/>
    <s v="középvállalkozás"/>
    <n v="203"/>
    <n v="196"/>
    <n v="200"/>
    <n v="109"/>
    <n v="196"/>
    <n v="199"/>
    <n v="195"/>
    <n v="182"/>
    <n v="188"/>
    <n v="193"/>
    <n v="206"/>
    <n v="205"/>
    <n v="209"/>
    <n v="208"/>
    <n v="187"/>
    <n v="192"/>
    <n v="197"/>
    <n v="201"/>
    <n v="195"/>
    <n v="219"/>
    <n v="216"/>
    <n v="222"/>
    <n v="233"/>
    <n v="224"/>
    <n v="141"/>
    <n v="246"/>
    <n v="233"/>
    <n v="125"/>
    <n v="240"/>
    <n v="235"/>
    <n v="131"/>
    <n v="131"/>
    <n v="127"/>
    <n v="132"/>
    <n v="136"/>
    <n v="135"/>
    <n v="151"/>
    <n v="151"/>
    <n v="132"/>
    <n v="137"/>
    <n v="144"/>
    <n v="257"/>
    <n v="275"/>
    <n v="269"/>
    <n v="188.70454545454547"/>
    <n v="196"/>
    <n v="43.022211432384196"/>
    <n v="0.227987149587487"/>
    <n v="109"/>
    <n v="275"/>
    <n v="166"/>
    <n v="66"/>
    <n v="66"/>
  </r>
  <r>
    <n v="12"/>
    <n v="6565"/>
    <s v="tippmix.hu"/>
    <s v="10580204-2-44"/>
    <s v="10580204 9200 114 01"/>
    <n v="92"/>
    <s v="Szerencsejáték, fogadás"/>
    <n v="92"/>
    <s v="Szerencsejáték, fogadás"/>
    <n v="92"/>
    <s v="Szerencsejáték, fogadás"/>
    <s v="S"/>
    <x v="3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0"/>
    <n v="1910"/>
    <n v="1235816000000"/>
    <n v="93"/>
    <x v="0"/>
    <s v="C"/>
    <s v="10001 -"/>
    <s v="1986 - 1990"/>
    <s v="nagyvállalat"/>
    <n v="620"/>
    <n v="602"/>
    <n v="580"/>
    <n v="568"/>
    <n v="512"/>
    <n v="554"/>
    <n v="572"/>
    <n v="559"/>
    <n v="518"/>
    <n v="539"/>
    <n v="612"/>
    <n v="588"/>
    <n v="587"/>
    <n v="606"/>
    <n v="579"/>
    <n v="588"/>
    <n v="607"/>
    <n v="591"/>
    <n v="677"/>
    <n v="282"/>
    <n v="329"/>
    <n v="324"/>
    <n v="277"/>
    <n v="315"/>
    <n v="336"/>
    <n v="385"/>
    <n v="310"/>
    <n v="288"/>
    <n v="348"/>
    <n v="275"/>
    <n v="332"/>
    <n v="314"/>
    <n v="299"/>
    <n v="318"/>
    <n v="312"/>
    <n v="300"/>
    <n v="283"/>
    <n v="298"/>
    <n v="336"/>
    <n v="321"/>
    <n v="331"/>
    <n v="258"/>
    <n v="277"/>
    <n v="308"/>
    <n v="427.61363636363637"/>
    <n v="336"/>
    <n v="139.9177858117736"/>
    <n v="0.3272060895943682"/>
    <n v="258"/>
    <n v="677"/>
    <n v="419"/>
    <n v="-312"/>
    <n v="312"/>
  </r>
  <r>
    <n v="13"/>
    <n v="11330"/>
    <s v="nosalty.hu"/>
    <s v="25087910-2-41"/>
    <s v="25087910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409"/>
    <n v="14254790000"/>
    <n v="82"/>
    <x v="1"/>
    <s v="C"/>
    <s v="10001 -"/>
    <s v="2011 - 2015"/>
    <s v="nagyvállalat"/>
    <n v="74"/>
    <n v="74"/>
    <n v="74"/>
    <n v="74"/>
    <n v="73"/>
    <n v="73"/>
    <n v="73"/>
    <n v="73"/>
    <n v="73"/>
    <n v="80"/>
    <n v="80"/>
    <n v="82"/>
    <n v="79"/>
    <n v="69"/>
    <n v="69"/>
    <n v="75"/>
    <n v="75"/>
    <n v="75"/>
    <n v="72"/>
    <n v="75"/>
    <n v="75"/>
    <n v="75"/>
    <n v="74"/>
    <n v="75"/>
    <n v="70"/>
    <n v="73"/>
    <n v="68"/>
    <n v="68"/>
    <n v="69"/>
    <n v="79"/>
    <n v="78"/>
    <n v="77"/>
    <n v="77"/>
    <n v="78"/>
    <n v="78"/>
    <n v="66"/>
    <n v="76"/>
    <n v="75"/>
    <n v="72"/>
    <n v="70"/>
    <n v="65"/>
    <n v="69"/>
    <n v="69"/>
    <n v="69"/>
    <n v="73.568181818181813"/>
    <n v="74"/>
    <n v="3.9437777148120055"/>
    <n v="5.3607111353638631E-2"/>
    <n v="65"/>
    <n v="82"/>
    <n v="17"/>
    <n v="-5"/>
    <n v="5"/>
  </r>
  <r>
    <n v="14"/>
    <n v="11465"/>
    <s v="origo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30"/>
    <n v="36"/>
    <n v="36"/>
    <n v="31"/>
    <n v="37"/>
    <n v="35"/>
    <n v="33"/>
    <n v="30"/>
    <n v="28"/>
    <n v="31"/>
    <n v="32"/>
    <n v="26"/>
    <n v="29"/>
    <n v="27"/>
    <n v="33"/>
    <n v="30"/>
    <n v="30"/>
    <n v="30"/>
    <n v="31"/>
    <n v="33"/>
    <n v="31"/>
    <n v="34"/>
    <n v="31"/>
    <n v="34"/>
    <n v="26"/>
    <n v="32"/>
    <n v="35"/>
    <n v="32"/>
    <n v="37"/>
    <n v="36"/>
    <n v="34"/>
    <n v="37"/>
    <n v="33"/>
    <n v="35"/>
    <n v="34"/>
    <n v="34"/>
    <n v="36"/>
    <n v="33"/>
    <n v="33"/>
    <n v="36"/>
    <n v="35"/>
    <n v="35"/>
    <n v="39"/>
    <n v="36"/>
    <n v="32.863636363636367"/>
    <n v="33"/>
    <n v="3.0696633334899319"/>
    <n v="9.3406076537729588E-2"/>
    <n v="26"/>
    <n v="39"/>
    <n v="13"/>
    <n v="6"/>
    <n v="6"/>
  </r>
  <r>
    <n v="15"/>
    <n v="11839"/>
    <s v="atw.hu"/>
    <s v="13471868-2-41"/>
    <s v="13471868 6220 113 01"/>
    <n v="62.2"/>
    <s v="Információtechnológiai szaktanácsadás és számítástechnikai eszközök, rendszerek üzemeltetése"/>
    <n v="62.2"/>
    <s v="Információtechnológiai szaktanácsadás és számítástechnikai eszközök, rendszerek üzemeltetése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5"/>
    <n v="8"/>
    <n v="374800000"/>
    <n v="22"/>
    <x v="8"/>
    <s v="4"/>
    <s v="301 - 500"/>
    <s v="2001 - 2005"/>
    <s v="mikrovállalkozás"/>
    <n v="43"/>
    <n v="43"/>
    <n v="43"/>
    <n v="44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4"/>
    <n v="44"/>
    <n v="44"/>
    <n v="44"/>
    <n v="44"/>
    <n v="44"/>
    <n v="44"/>
    <n v="44"/>
    <n v="44"/>
    <n v="44"/>
    <n v="44"/>
    <n v="44"/>
    <n v="44"/>
    <n v="44"/>
    <n v="44"/>
    <n v="44"/>
    <n v="44.477272727272727"/>
    <n v="45"/>
    <n v="0.62834727339512209"/>
    <n v="1.4127378655792219E-2"/>
    <n v="43"/>
    <n v="45"/>
    <n v="2"/>
    <n v="1"/>
    <n v="1"/>
  </r>
  <r>
    <n v="16"/>
    <n v="12384"/>
    <s v="elte.hu"/>
    <s v="15308744-2-41"/>
    <s v="15308744 8540 312 01"/>
    <n v="85.4"/>
    <s v="Felsőoktatás"/>
    <n v="85.4"/>
    <s v="Felsőoktatás"/>
    <n v="85"/>
    <s v="Oktatás"/>
    <s v="Q"/>
    <x v="4"/>
    <n v="312"/>
    <s v="Központi költségvetési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83"/>
    <n v="4351"/>
    <m/>
    <n v="94"/>
    <x v="9"/>
    <s v="0"/>
    <s v="ismeretlen"/>
    <s v="- 1985"/>
    <s v=""/>
    <n v="29"/>
    <n v="29"/>
    <n v="29"/>
    <n v="31"/>
    <n v="31"/>
    <n v="31"/>
    <n v="30"/>
    <n v="30"/>
    <n v="30"/>
    <n v="31"/>
    <n v="31"/>
    <n v="31"/>
    <n v="31"/>
    <n v="31"/>
    <n v="31"/>
    <n v="31"/>
    <n v="31"/>
    <n v="30"/>
    <n v="31"/>
    <n v="30"/>
    <n v="30"/>
    <n v="33"/>
    <n v="33"/>
    <n v="33"/>
    <n v="33"/>
    <n v="32"/>
    <n v="31"/>
    <n v="31"/>
    <n v="32"/>
    <n v="32"/>
    <n v="32"/>
    <n v="32"/>
    <n v="31"/>
    <n v="31"/>
    <n v="30"/>
    <n v="29"/>
    <n v="29"/>
    <n v="29"/>
    <n v="29"/>
    <n v="29"/>
    <n v="20"/>
    <n v="18"/>
    <n v="18"/>
    <n v="20"/>
    <n v="29.681818181818183"/>
    <n v="31"/>
    <n v="3.6201806923471551"/>
    <n v="0.1219662714113896"/>
    <n v="18"/>
    <n v="33"/>
    <n v="15"/>
    <n v="-9"/>
    <n v="9"/>
  </r>
  <r>
    <n v="17"/>
    <n v="12423"/>
    <s v="arukereso.hu"/>
    <s v="24868291-2-42"/>
    <s v="24868291 6391 113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106"/>
    <n v="9502310000"/>
    <n v="61"/>
    <x v="4"/>
    <s v="B"/>
    <s v="7001 - 10000"/>
    <s v="2011 - 2015"/>
    <s v="középvállalkozás"/>
    <n v="36"/>
    <n v="35"/>
    <n v="35"/>
    <n v="36"/>
    <n v="34"/>
    <n v="34"/>
    <n v="34"/>
    <n v="31"/>
    <n v="31"/>
    <n v="31"/>
    <n v="31"/>
    <n v="31"/>
    <n v="31"/>
    <n v="31"/>
    <n v="31"/>
    <n v="31"/>
    <n v="31"/>
    <n v="31"/>
    <n v="28"/>
    <n v="26"/>
    <n v="26"/>
    <n v="26"/>
    <n v="27"/>
    <n v="27"/>
    <n v="27"/>
    <n v="28"/>
    <n v="27"/>
    <n v="27"/>
    <n v="28"/>
    <n v="27"/>
    <n v="28"/>
    <n v="28"/>
    <n v="27"/>
    <n v="28"/>
    <n v="28"/>
    <n v="31"/>
    <n v="31"/>
    <n v="28"/>
    <n v="28"/>
    <n v="28"/>
    <n v="30"/>
    <n v="29"/>
    <n v="29"/>
    <n v="28"/>
    <n v="29.772727272727273"/>
    <n v="29"/>
    <n v="2.8025207620220223"/>
    <n v="9.4130468342724413E-2"/>
    <n v="26"/>
    <n v="36"/>
    <n v="10"/>
    <n v="-8"/>
    <n v="8"/>
  </r>
  <r>
    <n v="18"/>
    <n v="12797"/>
    <s v="blikk.hu"/>
    <s v="10237580-2-43"/>
    <s v="10237580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89"/>
    <n v="283"/>
    <n v="12119080000"/>
    <n v="81"/>
    <x v="7"/>
    <s v="C"/>
    <s v="10001 -"/>
    <s v="1986 - 1990"/>
    <s v="nagyvállalat"/>
    <n v="13"/>
    <n v="13"/>
    <n v="30"/>
    <n v="15"/>
    <n v="11"/>
    <n v="21"/>
    <n v="34"/>
    <n v="26"/>
    <n v="26"/>
    <n v="26"/>
    <n v="24"/>
    <n v="37"/>
    <n v="24"/>
    <n v="24"/>
    <n v="24"/>
    <n v="24"/>
    <n v="24"/>
    <n v="24"/>
    <n v="10"/>
    <n v="38"/>
    <n v="26"/>
    <n v="26"/>
    <n v="26"/>
    <n v="24"/>
    <n v="28"/>
    <n v="24"/>
    <n v="24"/>
    <n v="30"/>
    <n v="26"/>
    <n v="26"/>
    <n v="30"/>
    <n v="15"/>
    <n v="31"/>
    <n v="15"/>
    <n v="23"/>
    <n v="32"/>
    <n v="35"/>
    <n v="36"/>
    <n v="35"/>
    <n v="36"/>
    <n v="34"/>
    <n v="27"/>
    <n v="29"/>
    <n v="27"/>
    <n v="25.75"/>
    <n v="26"/>
    <n v="7.0418186075988629"/>
    <n v="0.27346868379024708"/>
    <n v="10"/>
    <n v="38"/>
    <n v="28"/>
    <n v="14"/>
    <n v="14"/>
  </r>
  <r>
    <n v="19"/>
    <n v="12873"/>
    <s v="freemail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48"/>
    <n v="48"/>
    <n v="46"/>
    <n v="46"/>
    <n v="46"/>
    <n v="46"/>
    <n v="49"/>
    <n v="42"/>
    <n v="42"/>
    <n v="44"/>
    <n v="42"/>
    <n v="44"/>
    <n v="44"/>
    <n v="44"/>
    <n v="42"/>
    <n v="14"/>
    <n v="42"/>
    <n v="44"/>
    <n v="44"/>
    <n v="44"/>
    <n v="44"/>
    <n v="44"/>
    <n v="42"/>
    <n v="42"/>
    <n v="46"/>
    <n v="42"/>
    <n v="45"/>
    <n v="35"/>
    <n v="33"/>
    <n v="33"/>
    <n v="33"/>
    <n v="33"/>
    <n v="33"/>
    <n v="33"/>
    <n v="35"/>
    <n v="35"/>
    <n v="35"/>
    <n v="32"/>
    <n v="31"/>
    <n v="32"/>
    <n v="32"/>
    <n v="32"/>
    <n v="32"/>
    <n v="32"/>
    <n v="39.25"/>
    <n v="42"/>
    <n v="6.9887783807911621"/>
    <n v="0.17805804791824617"/>
    <n v="14"/>
    <n v="49"/>
    <n v="35"/>
    <n v="-16"/>
    <n v="16"/>
  </r>
  <r>
    <n v="20"/>
    <n v="12951"/>
    <s v="nemzetisport.hu"/>
    <s v="32048467-2-51"/>
    <s v="32048467 5812 113 01"/>
    <n v="58.12"/>
    <s v="Napilapkiadás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2"/>
    <n v="113"/>
    <n v="1983290000"/>
    <n v="61"/>
    <x v="4"/>
    <s v="7"/>
    <s v="1001 - 2500"/>
    <s v="2021 - 2025"/>
    <s v="középvállalkozás"/>
    <n v="92"/>
    <n v="92"/>
    <n v="93"/>
    <n v="96"/>
    <n v="98"/>
    <n v="103"/>
    <n v="93"/>
    <n v="100"/>
    <n v="99"/>
    <n v="97"/>
    <n v="95"/>
    <n v="93"/>
    <n v="91"/>
    <n v="84"/>
    <n v="88"/>
    <n v="88"/>
    <n v="91"/>
    <n v="86"/>
    <n v="89"/>
    <n v="89"/>
    <n v="82"/>
    <n v="88"/>
    <n v="85"/>
    <n v="87"/>
    <n v="86"/>
    <n v="81"/>
    <n v="88"/>
    <n v="158"/>
    <n v="97"/>
    <n v="90"/>
    <n v="90"/>
    <n v="86"/>
    <n v="87"/>
    <n v="90"/>
    <n v="86"/>
    <n v="89"/>
    <n v="86"/>
    <n v="89"/>
    <n v="88"/>
    <n v="88"/>
    <n v="84"/>
    <n v="87"/>
    <n v="85"/>
    <n v="86"/>
    <n v="91.36363636363636"/>
    <n v="89"/>
    <n v="11.381525031854913"/>
    <n v="0.12457390582129757"/>
    <n v="81"/>
    <n v="158"/>
    <n v="77"/>
    <n v="-6"/>
    <n v="6"/>
  </r>
  <r>
    <n v="21"/>
    <n v="13229"/>
    <s v="444.hu"/>
    <s v="24298083-2-42"/>
    <s v="24298083 6039 114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84"/>
    <n v="1137110000"/>
    <n v="50"/>
    <x v="2"/>
    <s v="7"/>
    <s v="1001 - 2500"/>
    <s v="2011 - 2015"/>
    <s v="középvállalkozás"/>
    <n v="3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7045454545454533"/>
    <n v="4"/>
    <n v="4.6734258409553364"/>
    <n v="0.99338520290838095"/>
    <n v="4"/>
    <n v="35"/>
    <n v="31"/>
    <n v="-31"/>
    <n v="31"/>
  </r>
  <r>
    <n v="22"/>
    <n v="13615"/>
    <s v="startlap.hu"/>
    <s v="25087910-2-41"/>
    <s v="25087910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409"/>
    <n v="14254790000"/>
    <n v="82"/>
    <x v="1"/>
    <s v="C"/>
    <s v="10001 -"/>
    <s v="2011 - 2015"/>
    <s v="nagyvállalat"/>
    <n v="247"/>
    <n v="247"/>
    <n v="245"/>
    <n v="244"/>
    <n v="247"/>
    <n v="244"/>
    <n v="247"/>
    <n v="244"/>
    <n v="245"/>
    <n v="249"/>
    <n v="247"/>
    <n v="247"/>
    <n v="244"/>
    <n v="248"/>
    <n v="243"/>
    <n v="246"/>
    <n v="244"/>
    <n v="247"/>
    <n v="224"/>
    <n v="245"/>
    <n v="241"/>
    <n v="242"/>
    <n v="249"/>
    <n v="245"/>
    <n v="246"/>
    <n v="246"/>
    <n v="241"/>
    <n v="247"/>
    <n v="255"/>
    <n v="253"/>
    <n v="253"/>
    <n v="244"/>
    <n v="243"/>
    <n v="250"/>
    <n v="243"/>
    <n v="248"/>
    <n v="248"/>
    <n v="246"/>
    <n v="250"/>
    <n v="245"/>
    <n v="246"/>
    <n v="247"/>
    <n v="257"/>
    <n v="255"/>
    <n v="246.22727272727272"/>
    <n v="246"/>
    <n v="4.9549769969364315"/>
    <n v="2.0123591274248016E-2"/>
    <n v="224"/>
    <n v="257"/>
    <n v="33"/>
    <n v="8"/>
    <n v="8"/>
  </r>
  <r>
    <n v="23"/>
    <n v="13876"/>
    <s v="mindmegette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244"/>
    <n v="226"/>
    <n v="228"/>
    <n v="188"/>
    <n v="185"/>
    <n v="185"/>
    <n v="185"/>
    <n v="184"/>
    <n v="185"/>
    <n v="163"/>
    <n v="163"/>
    <n v="160"/>
    <n v="161"/>
    <n v="160"/>
    <n v="162"/>
    <n v="161"/>
    <n v="161"/>
    <n v="162"/>
    <n v="162"/>
    <n v="161"/>
    <n v="163"/>
    <n v="163"/>
    <n v="163"/>
    <n v="165"/>
    <n v="164"/>
    <n v="164"/>
    <n v="168"/>
    <n v="160"/>
    <n v="207"/>
    <n v="187"/>
    <n v="160"/>
    <n v="159"/>
    <n v="156"/>
    <n v="158"/>
    <n v="158"/>
    <n v="158"/>
    <n v="153"/>
    <n v="157"/>
    <n v="159"/>
    <n v="164"/>
    <n v="163"/>
    <n v="174"/>
    <n v="203"/>
    <n v="206"/>
    <n v="173.13636363636363"/>
    <n v="163"/>
    <n v="21.402663286882532"/>
    <n v="0.12361737787120393"/>
    <n v="153"/>
    <n v="244"/>
    <n v="91"/>
    <n v="-38"/>
    <n v="38"/>
  </r>
  <r>
    <n v="24"/>
    <n v="13880"/>
    <s v="index.hu"/>
    <s v="12765335-2-41"/>
    <s v="1276533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01"/>
    <n v="77"/>
    <n v="1911720000"/>
    <n v="50"/>
    <x v="2"/>
    <s v="7"/>
    <s v="1001 - 2500"/>
    <s v="2001 - 2005"/>
    <s v="középvállalkozás"/>
    <n v="210"/>
    <n v="216"/>
    <n v="212"/>
    <n v="207"/>
    <n v="211"/>
    <n v="218"/>
    <n v="209"/>
    <n v="199"/>
    <n v="195"/>
    <n v="207"/>
    <n v="204"/>
    <n v="208"/>
    <n v="201"/>
    <n v="198"/>
    <n v="206"/>
    <n v="204"/>
    <n v="201"/>
    <n v="209"/>
    <n v="193"/>
    <n v="206"/>
    <n v="228"/>
    <n v="214"/>
    <n v="210"/>
    <n v="214"/>
    <n v="207"/>
    <n v="205"/>
    <n v="204"/>
    <n v="205"/>
    <n v="211"/>
    <n v="221"/>
    <n v="210"/>
    <n v="213"/>
    <n v="227"/>
    <n v="227"/>
    <n v="222"/>
    <n v="228"/>
    <n v="224"/>
    <n v="234"/>
    <n v="224"/>
    <n v="222"/>
    <n v="217"/>
    <n v="227"/>
    <n v="225"/>
    <n v="230"/>
    <n v="212.79545454545453"/>
    <n v="210.5"/>
    <n v="10.267536434790291"/>
    <n v="4.825073193749576E-2"/>
    <n v="193"/>
    <n v="234"/>
    <n v="41"/>
    <n v="20"/>
    <n v="20"/>
  </r>
  <r>
    <n v="25"/>
    <n v="13955"/>
    <s v="penzcentrum.hu"/>
    <s v="12527052-2-41"/>
    <s v="12527052 6039 114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00"/>
    <n v="89"/>
    <n v="4394160000"/>
    <n v="50"/>
    <x v="2"/>
    <s v="A"/>
    <s v="4001 - 7000"/>
    <s v="1996 - 2000"/>
    <s v="középvállalkozás"/>
    <n v="152"/>
    <n v="148"/>
    <n v="149"/>
    <n v="148"/>
    <n v="145"/>
    <n v="150"/>
    <n v="150"/>
    <n v="146"/>
    <n v="147"/>
    <n v="149"/>
    <n v="152"/>
    <n v="153"/>
    <n v="192"/>
    <n v="193"/>
    <n v="188"/>
    <n v="189"/>
    <n v="190"/>
    <n v="199"/>
    <n v="183"/>
    <n v="184"/>
    <n v="247"/>
    <n v="276"/>
    <n v="245"/>
    <n v="279"/>
    <n v="212"/>
    <n v="250"/>
    <n v="283"/>
    <n v="255"/>
    <n v="282"/>
    <n v="250"/>
    <n v="212"/>
    <n v="233"/>
    <n v="228"/>
    <n v="237"/>
    <n v="273"/>
    <n v="270"/>
    <n v="245"/>
    <n v="248"/>
    <n v="274"/>
    <n v="280"/>
    <n v="249"/>
    <n v="273"/>
    <n v="273"/>
    <n v="206"/>
    <n v="213.34090909090909"/>
    <n v="212"/>
    <n v="49.489929998408343"/>
    <n v="0.23197580909022766"/>
    <n v="145"/>
    <n v="283"/>
    <n v="138"/>
    <n v="54"/>
    <n v="54"/>
  </r>
  <r>
    <n v="26"/>
    <n v="14075"/>
    <s v="port.hu"/>
    <s v="27936748-2-41"/>
    <s v="27936748 6391 113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0"/>
    <n v="65"/>
    <n v="196970000"/>
    <n v="50"/>
    <x v="2"/>
    <s v="3"/>
    <s v="51 - 300"/>
    <s v="2016 - 2020"/>
    <s v="középvállalkozás"/>
    <n v="413"/>
    <n v="436"/>
    <n v="432"/>
    <n v="425"/>
    <n v="458"/>
    <n v="399"/>
    <n v="405"/>
    <n v="400"/>
    <n v="417"/>
    <n v="401"/>
    <n v="434"/>
    <n v="459"/>
    <n v="409"/>
    <n v="409"/>
    <n v="495"/>
    <n v="442"/>
    <n v="440"/>
    <n v="467"/>
    <n v="302"/>
    <n v="436"/>
    <n v="463"/>
    <n v="433"/>
    <n v="455"/>
    <n v="447"/>
    <n v="452"/>
    <n v="458"/>
    <n v="423"/>
    <n v="423"/>
    <n v="431"/>
    <n v="394"/>
    <n v="434"/>
    <n v="395"/>
    <n v="429"/>
    <n v="421"/>
    <n v="431"/>
    <n v="426"/>
    <n v="462"/>
    <n v="435"/>
    <n v="442"/>
    <n v="430"/>
    <n v="438"/>
    <n v="440"/>
    <n v="449"/>
    <n v="442"/>
    <n v="430.27272727272725"/>
    <n v="433.5"/>
    <n v="29.136697580154465"/>
    <n v="6.7716812461799947E-2"/>
    <n v="302"/>
    <n v="495"/>
    <n v="193"/>
    <n v="29"/>
    <n v="29"/>
  </r>
  <r>
    <n v="27"/>
    <n v="14476"/>
    <s v="promotions.hu"/>
    <s v="23749122-2-15"/>
    <s v="23749122 7311 113 15"/>
    <n v="73.11"/>
    <s v="Reklámügynöki tevékenység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5"/>
    <s v="Szabolcs-Szatmár-Bereg"/>
    <n v="60"/>
    <s v="Észak-Alföld"/>
    <n v="3"/>
    <s v="Alföld és Észak"/>
    <n v="2011"/>
    <n v="2"/>
    <n v="131750000"/>
    <n v="12"/>
    <x v="10"/>
    <s v="3"/>
    <s v="51 - 300"/>
    <s v="2011 - 2015"/>
    <s v="mikrovállalkozás"/>
    <n v="55"/>
    <n v="50"/>
    <n v="53"/>
    <n v="57"/>
    <n v="49"/>
    <n v="51"/>
    <n v="54"/>
    <n v="57"/>
    <n v="55"/>
    <n v="63"/>
    <n v="59"/>
    <n v="61"/>
    <n v="67"/>
    <n v="64"/>
    <n v="59"/>
    <n v="58"/>
    <n v="62"/>
    <n v="65"/>
    <n v="58"/>
    <n v="60"/>
    <n v="64"/>
    <n v="68"/>
    <n v="63"/>
    <n v="71"/>
    <n v="68"/>
    <n v="81"/>
    <n v="59"/>
    <n v="70"/>
    <n v="67"/>
    <n v="72"/>
    <n v="61"/>
    <n v="55"/>
    <n v="61"/>
    <n v="83"/>
    <n v="82"/>
    <n v="66"/>
    <n v="77"/>
    <n v="68"/>
    <n v="68"/>
    <n v="74"/>
    <n v="72"/>
    <n v="72"/>
    <n v="81"/>
    <n v="73"/>
    <n v="64.38636363636364"/>
    <n v="63.5"/>
    <n v="8.7848069404496574"/>
    <n v="0.1364389358912054"/>
    <n v="49"/>
    <n v="83"/>
    <n v="34"/>
    <n v="18"/>
    <n v="18"/>
  </r>
  <r>
    <n v="28"/>
    <n v="14563"/>
    <s v="szamlazz.hu"/>
    <s v="13421739-2-41"/>
    <s v="13421739 6210 113 01"/>
    <n v="62.1"/>
    <s v="Számítógépes programozás"/>
    <n v="62.1"/>
    <s v="Számítógépes programoz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4"/>
    <n v="69"/>
    <n v="5227240000"/>
    <n v="50"/>
    <x v="2"/>
    <s v="A"/>
    <s v="4001 - 7000"/>
    <s v="2001 - 2005"/>
    <s v="középvállalkozás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82.13636363636364"/>
    <n v="64"/>
    <n v="21.044350630183121"/>
    <n v="0.25621234856891456"/>
    <n v="64"/>
    <n v="106"/>
    <n v="42"/>
    <n v="-42"/>
    <n v="42"/>
  </r>
  <r>
    <n v="29"/>
    <n v="14721"/>
    <s v="tippmixpro.hu"/>
    <s v="10580204-2-44"/>
    <s v="10580204 9200 114 01"/>
    <n v="92"/>
    <s v="Szerencsejáték, fogadás"/>
    <n v="92"/>
    <s v="Szerencsejáték, fogadás"/>
    <n v="92"/>
    <s v="Szerencsejáték, fogadás"/>
    <s v="S"/>
    <x v="3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0"/>
    <n v="1910"/>
    <n v="1235816000000"/>
    <n v="93"/>
    <x v="0"/>
    <s v="C"/>
    <s v="10001 -"/>
    <s v="1986 - 1990"/>
    <s v="nagyvállalat"/>
    <n v="7"/>
    <n v="7"/>
    <n v="7"/>
    <n v="7"/>
    <n v="8"/>
    <n v="7"/>
    <n v="8"/>
    <n v="7"/>
    <n v="7"/>
    <n v="7"/>
    <n v="7"/>
    <n v="7"/>
    <n v="8"/>
    <n v="7"/>
    <n v="7"/>
    <n v="7"/>
    <n v="7"/>
    <n v="7"/>
    <n v="3"/>
    <n v="7"/>
    <n v="7"/>
    <n v="7"/>
    <n v="7"/>
    <n v="7"/>
    <n v="7"/>
    <n v="7"/>
    <n v="7"/>
    <n v="7"/>
    <n v="7"/>
    <n v="7"/>
    <n v="7"/>
    <n v="7"/>
    <n v="7"/>
    <n v="7"/>
    <n v="7"/>
    <n v="8"/>
    <n v="8"/>
    <n v="8"/>
    <n v="7"/>
    <n v="7"/>
    <n v="7"/>
    <n v="7"/>
    <n v="7"/>
    <n v="7"/>
    <n v="7.0454545454545459"/>
    <n v="7"/>
    <n v="0.71380231301942509"/>
    <n v="0.10131387668662807"/>
    <n v="3"/>
    <n v="8"/>
    <n v="5"/>
    <n v="0"/>
    <n v="0"/>
  </r>
  <r>
    <n v="30"/>
    <n v="14805"/>
    <s v="hardverapro.hu"/>
    <s v="12919709-2-41"/>
    <s v="12919709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2"/>
    <n v="4"/>
    <n v="133410000"/>
    <n v="15"/>
    <x v="6"/>
    <s v="3"/>
    <s v="51 - 300"/>
    <s v="2001 - 2005"/>
    <s v="mikrovállalkozás"/>
    <n v="508"/>
    <n v="499"/>
    <n v="484"/>
    <n v="503"/>
    <n v="483"/>
    <n v="485"/>
    <n v="477"/>
    <n v="486"/>
    <n v="0"/>
    <n v="450"/>
    <n v="459"/>
    <n v="478"/>
    <n v="471"/>
    <n v="478"/>
    <n v="493"/>
    <n v="468"/>
    <n v="472"/>
    <n v="475"/>
    <n v="489"/>
    <n v="483"/>
    <n v="496"/>
    <n v="452"/>
    <n v="486"/>
    <n v="502"/>
    <n v="305"/>
    <n v="501"/>
    <n v="468"/>
    <n v="304"/>
    <n v="486"/>
    <n v="493"/>
    <n v="296"/>
    <n v="293"/>
    <n v="292"/>
    <n v="290"/>
    <n v="294"/>
    <n v="276"/>
    <n v="282"/>
    <n v="285"/>
    <n v="287"/>
    <n v="284"/>
    <n v="287"/>
    <n v="456"/>
    <n v="481"/>
    <n v="486"/>
    <n v="414.15909090909088"/>
    <n v="473.5"/>
    <n v="109.38920128282254"/>
    <n v="0.26412362708907383"/>
    <n v="0"/>
    <n v="508"/>
    <n v="508"/>
    <n v="-22"/>
    <n v="22"/>
  </r>
  <r>
    <n v="31"/>
    <n v="15452"/>
    <s v="nlc.hu"/>
    <s v="25087910-2-41"/>
    <s v="25087910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409"/>
    <n v="14254790000"/>
    <n v="82"/>
    <x v="1"/>
    <s v="C"/>
    <s v="10001 -"/>
    <s v="2011 - 2015"/>
    <s v="nagyvállalat"/>
    <n v="132"/>
    <n v="131"/>
    <n v="142"/>
    <n v="140"/>
    <n v="133"/>
    <n v="142"/>
    <n v="146"/>
    <n v="141"/>
    <n v="141"/>
    <n v="146"/>
    <n v="136"/>
    <n v="136"/>
    <n v="134"/>
    <n v="136"/>
    <n v="148"/>
    <n v="149"/>
    <n v="148"/>
    <n v="109"/>
    <n v="112"/>
    <n v="113"/>
    <n v="109"/>
    <n v="113"/>
    <n v="117"/>
    <n v="114"/>
    <n v="121"/>
    <n v="121"/>
    <n v="116"/>
    <n v="122"/>
    <n v="120"/>
    <n v="124"/>
    <n v="115"/>
    <n v="119"/>
    <n v="117"/>
    <n v="116"/>
    <n v="116"/>
    <n v="116"/>
    <n v="119"/>
    <n v="115"/>
    <n v="115"/>
    <n v="113"/>
    <n v="108"/>
    <n v="113"/>
    <n v="113"/>
    <n v="102"/>
    <n v="124.75"/>
    <n v="119.5"/>
    <n v="13.34013876710365"/>
    <n v="0.10693498009702325"/>
    <n v="102"/>
    <n v="149"/>
    <n v="47"/>
    <n v="-30"/>
    <n v="30"/>
  </r>
  <r>
    <n v="32"/>
    <n v="15526"/>
    <s v="goldengate.hu"/>
    <s v="23116474-2-17"/>
    <s v="23116474 7312 113 17"/>
    <n v="73.12"/>
    <s v="Médiareklám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7"/>
    <s v="Tolna"/>
    <n v="40"/>
    <s v="Dél-Dunántúl"/>
    <n v="2"/>
    <s v="Dunántúl"/>
    <n v="2011"/>
    <n v="2"/>
    <n v="90470000"/>
    <n v="12"/>
    <x v="10"/>
    <s v="3"/>
    <s v="51 - 300"/>
    <s v="2011 - 2015"/>
    <s v="mikrovállalkozás"/>
    <n v="81"/>
    <n v="80"/>
    <n v="81"/>
    <n v="85"/>
    <n v="84"/>
    <n v="75"/>
    <n v="77"/>
    <n v="81"/>
    <n v="80"/>
    <n v="74"/>
    <n v="80"/>
    <n v="81"/>
    <n v="75"/>
    <n v="81"/>
    <n v="80"/>
    <n v="83"/>
    <n v="81"/>
    <n v="88"/>
    <n v="81"/>
    <n v="81"/>
    <n v="81"/>
    <n v="81"/>
    <n v="75"/>
    <n v="74"/>
    <n v="76"/>
    <n v="81"/>
    <n v="80"/>
    <n v="81"/>
    <n v="81"/>
    <n v="81"/>
    <n v="75"/>
    <n v="80"/>
    <n v="81"/>
    <n v="81"/>
    <n v="81"/>
    <n v="81"/>
    <n v="76"/>
    <n v="85"/>
    <n v="80"/>
    <n v="74"/>
    <n v="80"/>
    <n v="80"/>
    <n v="75"/>
    <n v="80"/>
    <n v="79.75"/>
    <n v="81"/>
    <n v="3.1558362323766711"/>
    <n v="3.9571614199080514E-2"/>
    <n v="74"/>
    <n v="88"/>
    <n v="14"/>
    <n v="-1"/>
    <n v="1"/>
  </r>
  <r>
    <n v="33"/>
    <n v="15618"/>
    <s v="femina.hu"/>
    <s v="27936748-2-41"/>
    <s v="27936748 6391 113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0"/>
    <n v="65"/>
    <n v="196970000"/>
    <n v="50"/>
    <x v="2"/>
    <s v="3"/>
    <s v="51 - 300"/>
    <s v="2016 - 2020"/>
    <s v="középvállalkozás"/>
    <n v="75"/>
    <n v="77"/>
    <n v="79"/>
    <n v="75"/>
    <n v="79"/>
    <n v="77"/>
    <n v="82"/>
    <n v="77"/>
    <n v="80"/>
    <n v="77"/>
    <n v="77"/>
    <n v="76"/>
    <n v="79"/>
    <n v="74"/>
    <n v="78"/>
    <n v="80"/>
    <n v="75"/>
    <n v="76"/>
    <n v="74"/>
    <n v="75"/>
    <n v="77"/>
    <n v="74"/>
    <n v="73"/>
    <n v="73"/>
    <n v="75"/>
    <n v="83"/>
    <n v="75"/>
    <n v="75"/>
    <n v="79"/>
    <n v="78"/>
    <n v="74"/>
    <n v="76"/>
    <n v="77"/>
    <n v="72"/>
    <n v="73"/>
    <n v="72"/>
    <n v="66"/>
    <n v="73"/>
    <n v="67"/>
    <n v="74"/>
    <n v="77"/>
    <n v="75"/>
    <n v="69"/>
    <n v="75"/>
    <n v="75.545454545454547"/>
    <n v="75"/>
    <n v="3.3650359924440534"/>
    <n v="4.4543196049199263E-2"/>
    <n v="66"/>
    <n v="83"/>
    <n v="17"/>
    <n v="0"/>
    <n v="0"/>
  </r>
  <r>
    <n v="34"/>
    <n v="16336"/>
    <s v="bme.hu"/>
    <s v="19410768-4-43"/>
    <s v="19410768 8540 599 01"/>
    <n v="85.4"/>
    <s v="Felsőoktatás"/>
    <n v="85.4"/>
    <s v="Felsőoktatás"/>
    <n v="85"/>
    <s v="Oktatás"/>
    <s v="Q"/>
    <x v="4"/>
    <n v="599"/>
    <s v="Egyéb, jogi személyiségű nonprofit szervezet"/>
    <n v="59"/>
    <s v="Egyéb, jogi személyiségű nonprofit szervezet"/>
    <n v="5"/>
    <s v="Jogi személyiségű nonprofit szervezet"/>
    <n v="1"/>
    <s v="Budapest"/>
    <n v="11"/>
    <s v="Budapest"/>
    <n v="1"/>
    <s v="Közép-Magyarország"/>
    <n v="2025"/>
    <m/>
    <m/>
    <n v="0"/>
    <x v="11"/>
    <s v="0"/>
    <s v="ismeretlen"/>
    <s v="2021 - 2025"/>
    <s v=""/>
    <n v="137"/>
    <n v="137"/>
    <n v="137"/>
    <n v="137"/>
    <n v="137"/>
    <n v="137"/>
    <n v="137"/>
    <n v="137"/>
    <n v="137"/>
    <n v="137"/>
    <n v="137"/>
    <n v="137"/>
    <n v="137"/>
    <n v="137"/>
    <n v="137"/>
    <n v="137"/>
    <n v="138"/>
    <n v="138"/>
    <n v="137"/>
    <n v="137"/>
    <n v="137"/>
    <n v="137"/>
    <n v="137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7.52272727272728"/>
    <n v="138"/>
    <n v="0.50525776813637968"/>
    <n v="3.673994678235119E-3"/>
    <n v="137"/>
    <n v="138"/>
    <n v="1"/>
    <n v="1"/>
    <n v="1"/>
  </r>
  <r>
    <n v="35"/>
    <n v="18836"/>
    <s v="u-szeged.hu"/>
    <s v="19308650-2-06"/>
    <s v="19308650 8540 563 06"/>
    <n v="85.4"/>
    <s v="Felsőoktatás"/>
    <n v="85.4"/>
    <s v="Felsőoktatás"/>
    <n v="85"/>
    <s v="Oktatás"/>
    <s v="Q"/>
    <x v="4"/>
    <n v="563"/>
    <s v="Egyéb alapítvány önálló intézménye"/>
    <n v="56"/>
    <s v="Alapítvány, jogi személyiségű intézménye és szervezeti egysége"/>
    <n v="5"/>
    <s v="Jogi személyiségű nonprofit szervezet"/>
    <n v="6"/>
    <s v="Csongrád-Csanád"/>
    <n v="70"/>
    <s v="Dél-Alföld"/>
    <n v="3"/>
    <s v="Alföld és Észak"/>
    <n v="2021"/>
    <n v="11589"/>
    <m/>
    <n v="95"/>
    <x v="12"/>
    <s v="0"/>
    <s v="ismeretlen"/>
    <s v="2021 - 2025"/>
    <s v=""/>
    <n v="6"/>
    <n v="37"/>
    <n v="13"/>
    <n v="36"/>
    <n v="41"/>
    <n v="36"/>
    <n v="37"/>
    <n v="41"/>
    <n v="14"/>
    <n v="42"/>
    <n v="42"/>
    <n v="41"/>
    <n v="14"/>
    <n v="14"/>
    <n v="13"/>
    <n v="13"/>
    <n v="12"/>
    <n v="13"/>
    <n v="12"/>
    <n v="29"/>
    <n v="12"/>
    <n v="28"/>
    <n v="12"/>
    <n v="14"/>
    <n v="12"/>
    <n v="13"/>
    <n v="12"/>
    <n v="41"/>
    <n v="13"/>
    <n v="41"/>
    <n v="41"/>
    <n v="41"/>
    <n v="12"/>
    <n v="41"/>
    <n v="42"/>
    <n v="42"/>
    <n v="15"/>
    <n v="14"/>
    <n v="43"/>
    <n v="41"/>
    <n v="13"/>
    <n v="41"/>
    <n v="41"/>
    <n v="41"/>
    <n v="26.636363636363637"/>
    <n v="28.5"/>
    <n v="13.848164867240527"/>
    <n v="0.51989697453804029"/>
    <n v="6"/>
    <n v="43"/>
    <n v="37"/>
    <n v="35"/>
    <n v="35"/>
  </r>
  <r>
    <n v="36"/>
    <n v="21897"/>
    <s v="starity.hu"/>
    <s v="23062595-2-18"/>
    <s v="23062595 6310 113 18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8"/>
    <s v="Vas"/>
    <n v="30"/>
    <s v="Nyugat-Dunántúl"/>
    <n v="2"/>
    <s v="Dunántúl"/>
    <n v="2010"/>
    <n v="1"/>
    <n v="22260000"/>
    <n v="11"/>
    <x v="13"/>
    <s v="2"/>
    <s v="21 - 50"/>
    <s v="2006 - 2010"/>
    <s v="mikrovállalkozás"/>
    <n v="48"/>
    <n v="52"/>
    <n v="49"/>
    <n v="48"/>
    <n v="47"/>
    <n v="46"/>
    <n v="49"/>
    <n v="49"/>
    <n v="46"/>
    <n v="47"/>
    <n v="46"/>
    <n v="46"/>
    <n v="46"/>
    <n v="45"/>
    <n v="47"/>
    <n v="49"/>
    <n v="45"/>
    <n v="46"/>
    <n v="45"/>
    <n v="48"/>
    <n v="48"/>
    <n v="47"/>
    <n v="48"/>
    <n v="48"/>
    <n v="47"/>
    <n v="47"/>
    <n v="46"/>
    <n v="47"/>
    <n v="47"/>
    <n v="47"/>
    <n v="47"/>
    <n v="46"/>
    <n v="47"/>
    <n v="46"/>
    <n v="47"/>
    <n v="45"/>
    <n v="45"/>
    <n v="46"/>
    <n v="47"/>
    <n v="46"/>
    <n v="47"/>
    <n v="47"/>
    <n v="47"/>
    <n v="39"/>
    <n v="46.772727272727273"/>
    <n v="47"/>
    <n v="1.80262904081061"/>
    <n v="3.8540173856009156E-2"/>
    <n v="39"/>
    <n v="52"/>
    <n v="13"/>
    <n v="-9"/>
    <n v="9"/>
  </r>
  <r>
    <n v="39"/>
    <n v="25279"/>
    <s v="vatera.hu"/>
    <s v="32330681-2-41"/>
    <s v="32330681 4779 113 01"/>
    <n v="47.79"/>
    <s v="Használt cikk kiskereskedelme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3"/>
    <n v="21"/>
    <n v="578750000"/>
    <n v="40"/>
    <x v="14"/>
    <s v="5"/>
    <s v="501 - 700"/>
    <s v="2021 - 2025"/>
    <s v="kisvállalkozás"/>
    <n v="82"/>
    <n v="82"/>
    <n v="82"/>
    <n v="85"/>
    <n v="85"/>
    <n v="84"/>
    <n v="84"/>
    <n v="92"/>
    <n v="88"/>
    <n v="91"/>
    <n v="92"/>
    <n v="90"/>
    <n v="90"/>
    <n v="89"/>
    <n v="89"/>
    <n v="89"/>
    <n v="93"/>
    <n v="89"/>
    <n v="88"/>
    <n v="89"/>
    <n v="88"/>
    <n v="88"/>
    <n v="87"/>
    <n v="87"/>
    <n v="94"/>
    <n v="91"/>
    <n v="95"/>
    <n v="89"/>
    <n v="93"/>
    <n v="94"/>
    <n v="83"/>
    <n v="84"/>
    <n v="63"/>
    <n v="83"/>
    <n v="83"/>
    <n v="83"/>
    <n v="80"/>
    <n v="74"/>
    <n v="69"/>
    <n v="69"/>
    <n v="67"/>
    <n v="70"/>
    <n v="69"/>
    <n v="65"/>
    <n v="84.11363636363636"/>
    <n v="87"/>
    <n v="8.5023003975829852"/>
    <n v="0.10108111793938161"/>
    <n v="63"/>
    <n v="95"/>
    <n v="32"/>
    <n v="-17"/>
    <n v="17"/>
  </r>
  <r>
    <n v="40"/>
    <n v="25729"/>
    <s v="profession.hu"/>
    <s v="25087879-2-44"/>
    <s v="25087879 7312 113 01"/>
    <n v="73.12"/>
    <s v="Médiareklám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224"/>
    <n v="15895330000"/>
    <n v="70"/>
    <x v="15"/>
    <s v="C"/>
    <s v="10001 -"/>
    <s v="2011 - 2015"/>
    <s v="középvállalkozás"/>
    <n v="33"/>
    <n v="33"/>
    <n v="33"/>
    <n v="33"/>
    <n v="33"/>
    <n v="32"/>
    <n v="33"/>
    <n v="32"/>
    <n v="33"/>
    <n v="32"/>
    <n v="32"/>
    <n v="32"/>
    <n v="32"/>
    <n v="31"/>
    <n v="32"/>
    <n v="32"/>
    <n v="33"/>
    <n v="33"/>
    <n v="32"/>
    <n v="33"/>
    <n v="32"/>
    <n v="32"/>
    <n v="32"/>
    <n v="32"/>
    <n v="13"/>
    <n v="32"/>
    <n v="32"/>
    <n v="32"/>
    <n v="32"/>
    <n v="32"/>
    <n v="32"/>
    <n v="32"/>
    <n v="32"/>
    <n v="32"/>
    <n v="32"/>
    <n v="32"/>
    <n v="32"/>
    <n v="32"/>
    <n v="32"/>
    <n v="32"/>
    <n v="31"/>
    <n v="31"/>
    <n v="31"/>
    <n v="31"/>
    <n v="31.681818181818183"/>
    <n v="32"/>
    <n v="2.9394883851060474"/>
    <n v="9.2781555914394603E-2"/>
    <n v="13"/>
    <n v="33"/>
    <n v="20"/>
    <n v="-2"/>
    <n v="2"/>
  </r>
  <r>
    <n v="41"/>
    <n v="26017"/>
    <s v="magyarhirlap.hu"/>
    <s v="13389909-2-42"/>
    <s v="13389909 5812 113 01"/>
    <n v="58.12"/>
    <s v="Napilapkiadás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4"/>
    <n v="20"/>
    <n v="402450000"/>
    <n v="40"/>
    <x v="14"/>
    <s v="4"/>
    <s v="301 - 500"/>
    <s v="2001 - 2005"/>
    <s v="kisvállalkozás"/>
    <n v="68"/>
    <n v="68"/>
    <n v="67"/>
    <n v="67"/>
    <n v="67"/>
    <n v="69"/>
    <n v="67"/>
    <n v="67"/>
    <n v="67"/>
    <n v="67"/>
    <n v="67"/>
    <n v="67"/>
    <n v="67"/>
    <n v="67"/>
    <n v="67"/>
    <n v="66"/>
    <n v="66"/>
    <n v="67"/>
    <n v="67"/>
    <n v="67"/>
    <n v="67"/>
    <n v="66"/>
    <n v="67"/>
    <n v="66"/>
    <n v="66"/>
    <n v="68"/>
    <n v="67"/>
    <n v="65"/>
    <n v="64"/>
    <n v="65"/>
    <n v="65"/>
    <n v="66"/>
    <n v="66"/>
    <n v="70"/>
    <n v="73"/>
    <n v="72"/>
    <n v="69"/>
    <n v="66"/>
    <n v="68"/>
    <n v="68"/>
    <n v="69"/>
    <n v="68"/>
    <n v="67"/>
    <n v="67"/>
    <n v="67.204545454545453"/>
    <n v="67"/>
    <n v="1.6364957663357003"/>
    <n v="2.4350968454099023E-2"/>
    <n v="64"/>
    <n v="73"/>
    <n v="9"/>
    <n v="-1"/>
    <n v="1"/>
  </r>
  <r>
    <n v="42"/>
    <n v="26453"/>
    <s v="magyarnemzet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17"/>
    <n v="14"/>
    <n v="17"/>
    <n v="17"/>
    <n v="16"/>
    <n v="18"/>
    <n v="17"/>
    <n v="18"/>
    <n v="16"/>
    <n v="15"/>
    <n v="17"/>
    <n v="16"/>
    <n v="18"/>
    <n v="19"/>
    <n v="15"/>
    <n v="17"/>
    <n v="27"/>
    <n v="15"/>
    <n v="19"/>
    <n v="25"/>
    <n v="26"/>
    <n v="25"/>
    <n v="23"/>
    <n v="28"/>
    <n v="23"/>
    <n v="30"/>
    <n v="22"/>
    <n v="29"/>
    <n v="26"/>
    <n v="27"/>
    <n v="21"/>
    <n v="24"/>
    <n v="18"/>
    <n v="26"/>
    <n v="24"/>
    <n v="26"/>
    <n v="18"/>
    <n v="18"/>
    <n v="24"/>
    <n v="24"/>
    <n v="25"/>
    <n v="251"/>
    <n v="163"/>
    <n v="170"/>
    <n v="32.81818181818182"/>
    <n v="21.5"/>
    <n v="45.741575779118833"/>
    <n v="1.3937876276185792"/>
    <n v="14"/>
    <n v="251"/>
    <n v="237"/>
    <n v="153"/>
    <n v="153"/>
  </r>
  <r>
    <n v="43"/>
    <n v="27782"/>
    <s v="metropol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65"/>
    <n v="66"/>
    <n v="62"/>
    <n v="62"/>
    <n v="63"/>
    <n v="63"/>
    <n v="63"/>
    <n v="63"/>
    <n v="63"/>
    <n v="60"/>
    <n v="60"/>
    <n v="56"/>
    <n v="56"/>
    <n v="56"/>
    <n v="56"/>
    <n v="56"/>
    <n v="56"/>
    <n v="56"/>
    <n v="56"/>
    <n v="56"/>
    <n v="56"/>
    <n v="55"/>
    <n v="56"/>
    <n v="57"/>
    <n v="57"/>
    <n v="63"/>
    <n v="59"/>
    <n v="62"/>
    <n v="62"/>
    <n v="60"/>
    <n v="60"/>
    <n v="60"/>
    <n v="60"/>
    <n v="60"/>
    <n v="60"/>
    <n v="62"/>
    <n v="62"/>
    <n v="62"/>
    <n v="47"/>
    <n v="47"/>
    <n v="46"/>
    <n v="51"/>
    <n v="51"/>
    <n v="52"/>
    <n v="58.204545454545453"/>
    <n v="60"/>
    <n v="4.7767827328606431"/>
    <n v="8.2068895058909921E-2"/>
    <n v="46"/>
    <n v="66"/>
    <n v="20"/>
    <n v="-13"/>
    <n v="13"/>
  </r>
  <r>
    <n v="44"/>
    <n v="27818"/>
    <s v="kormany.hu"/>
    <s v="10585560-2-44"/>
    <s v="10585560 6290 114 01"/>
    <n v="62.9"/>
    <s v="Egyéb információtechnológiai szolgáltatás"/>
    <n v="62.9"/>
    <s v="Egyéb információtechnológiai szolgáltatás"/>
    <n v="62"/>
    <s v="Információtechnológiai szolgáltatás"/>
    <s v="K"/>
    <x v="2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1"/>
    <n v="1162"/>
    <n v="96765620000"/>
    <n v="93"/>
    <x v="0"/>
    <s v="C"/>
    <s v="10001 -"/>
    <s v="1991 - 1995"/>
    <s v="nagyvállalat"/>
    <n v="18"/>
    <n v="18"/>
    <n v="13"/>
    <n v="14"/>
    <n v="14"/>
    <n v="19"/>
    <n v="19"/>
    <n v="19"/>
    <n v="19"/>
    <n v="18"/>
    <n v="18"/>
    <n v="18"/>
    <n v="18"/>
    <n v="18"/>
    <n v="18"/>
    <n v="18"/>
    <n v="18"/>
    <n v="18"/>
    <n v="18"/>
    <n v="18"/>
    <n v="18"/>
    <n v="18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204545454545455"/>
    <n v="13.5"/>
    <n v="8.9717373948197334"/>
    <n v="0.97470727252362532"/>
    <n v="0"/>
    <n v="19"/>
    <n v="19"/>
    <n v="-18"/>
    <n v="18"/>
  </r>
  <r>
    <n v="45"/>
    <n v="27983"/>
    <s v="menetrendek.hu"/>
    <s v="14129887-2-42"/>
    <s v="14129887 6220 113 01"/>
    <n v="62.2"/>
    <s v="Információtechnológiai szaktanácsadás és számítástechnikai eszközök, rendszerek üzemeltetése"/>
    <n v="62.2"/>
    <s v="Információtechnológiai szaktanácsadás és számítástechnikai eszközök, rendszerek üzemeltetése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7"/>
    <n v="9"/>
    <n v="198010000"/>
    <n v="22"/>
    <x v="8"/>
    <s v="3"/>
    <s v="51 - 300"/>
    <s v="2006 - 2010"/>
    <s v="mikrovállalkozás"/>
    <n v="160"/>
    <n v="160"/>
    <n v="160"/>
    <n v="160"/>
    <n v="160"/>
    <n v="160"/>
    <n v="159"/>
    <n v="159"/>
    <n v="159"/>
    <n v="159"/>
    <n v="160"/>
    <n v="165"/>
    <n v="158"/>
    <n v="165"/>
    <n v="165"/>
    <n v="164"/>
    <n v="165"/>
    <n v="165"/>
    <n v="164"/>
    <n v="164"/>
    <n v="164"/>
    <n v="164"/>
    <n v="164"/>
    <n v="164"/>
    <n v="165"/>
    <n v="164"/>
    <n v="164"/>
    <n v="164"/>
    <n v="164"/>
    <n v="164"/>
    <n v="164"/>
    <n v="164"/>
    <n v="164"/>
    <n v="164"/>
    <n v="164"/>
    <n v="165"/>
    <n v="156"/>
    <n v="164"/>
    <n v="155"/>
    <n v="155"/>
    <n v="155"/>
    <n v="165"/>
    <n v="156"/>
    <n v="165"/>
    <n v="162"/>
    <n v="164"/>
    <n v="3.24216407773832"/>
    <n v="2.001335850455753E-2"/>
    <n v="155"/>
    <n v="165"/>
    <n v="10"/>
    <n v="5"/>
    <n v="5"/>
  </r>
  <r>
    <n v="46"/>
    <n v="30892"/>
    <s v="hirado.hu"/>
    <s v="10324224-4-41"/>
    <s v="10324224 6020 573 01"/>
    <n v="60.2"/>
    <s v="Televízióműsor összeállítása, szolgáltatása, videótartalom-terjesztés"/>
    <n v="60.2"/>
    <s v="Televízióműsor összeállítása, szolgáltatása, videótartalom-terjesztés"/>
    <n v="60"/>
    <s v="Műsor-összeállítás, műsorszolgáltatás, hírügynökségi és egyéb tartalomterjesztési tevékenység"/>
    <s v="J"/>
    <x v="0"/>
    <n v="573"/>
    <s v="Nonprofit részvénytársaság"/>
    <n v="57"/>
    <s v="Nonprofit gazdasági társaság"/>
    <n v="5"/>
    <s v="Jogi személyiségű nonprofit szervezet"/>
    <n v="1"/>
    <s v="Budapest"/>
    <n v="11"/>
    <s v="Budapest"/>
    <n v="1"/>
    <s v="Közép-Magyarország"/>
    <n v="1989"/>
    <m/>
    <n v="78390000"/>
    <n v="0"/>
    <x v="11"/>
    <s v="3"/>
    <s v="51 - 300"/>
    <s v="1986 - 1990"/>
    <s v=""/>
    <n v="114"/>
    <n v="114"/>
    <n v="115"/>
    <n v="120"/>
    <n v="113"/>
    <n v="117"/>
    <n v="113"/>
    <n v="117"/>
    <n v="114"/>
    <n v="113"/>
    <n v="113"/>
    <n v="113"/>
    <n v="121"/>
    <n v="113"/>
    <n v="113"/>
    <n v="119"/>
    <n v="120"/>
    <n v="120"/>
    <n v="117"/>
    <n v="120"/>
    <n v="122"/>
    <n v="119"/>
    <n v="122"/>
    <n v="114"/>
    <n v="120"/>
    <n v="117"/>
    <n v="117"/>
    <n v="118"/>
    <n v="113"/>
    <n v="113"/>
    <n v="111"/>
    <n v="115"/>
    <n v="108"/>
    <n v="107"/>
    <n v="114"/>
    <n v="114"/>
    <n v="115"/>
    <n v="116"/>
    <n v="115"/>
    <n v="117"/>
    <n v="118"/>
    <n v="117"/>
    <n v="86"/>
    <n v="118"/>
    <n v="115.11363636363636"/>
    <n v="115"/>
    <n v="5.6206260889811279"/>
    <n v="4.8826761681178603E-2"/>
    <n v="86"/>
    <n v="122"/>
    <n v="36"/>
    <n v="4"/>
    <n v="4"/>
  </r>
  <r>
    <n v="47"/>
    <n v="31826"/>
    <s v="mediaklikk.hu"/>
    <s v="10324224-4-41"/>
    <s v="10324224 6020 573 01"/>
    <n v="60.2"/>
    <s v="Televízióműsor összeállítása, szolgáltatása, videótartalom-terjesztés"/>
    <n v="60.2"/>
    <s v="Televízióműsor összeállítása, szolgáltatása, videótartalom-terjesztés"/>
    <n v="60"/>
    <s v="Műsor-összeállítás, műsorszolgáltatás, hírügynökségi és egyéb tartalomterjesztési tevékenység"/>
    <s v="J"/>
    <x v="0"/>
    <n v="573"/>
    <s v="Nonprofit részvénytársaság"/>
    <n v="57"/>
    <s v="Nonprofit gazdasági társaság"/>
    <n v="5"/>
    <s v="Jogi személyiségű nonprofit szervezet"/>
    <n v="1"/>
    <s v="Budapest"/>
    <n v="11"/>
    <s v="Budapest"/>
    <n v="1"/>
    <s v="Közép-Magyarország"/>
    <n v="1989"/>
    <m/>
    <n v="78390000"/>
    <n v="0"/>
    <x v="11"/>
    <s v="3"/>
    <s v="51 - 300"/>
    <s v="1986 - 1990"/>
    <s v=""/>
    <n v="980"/>
    <n v="1171"/>
    <n v="1231"/>
    <n v="674"/>
    <n v="1269"/>
    <n v="1233"/>
    <n v="1276"/>
    <n v="1226"/>
    <n v="1286"/>
    <n v="1373"/>
    <n v="1415"/>
    <n v="38"/>
    <n v="42"/>
    <n v="42"/>
    <n v="45"/>
    <n v="44"/>
    <n v="44"/>
    <n v="44"/>
    <n v="44"/>
    <n v="45"/>
    <n v="46"/>
    <n v="46"/>
    <n v="42"/>
    <n v="42"/>
    <n v="43"/>
    <n v="43"/>
    <n v="43"/>
    <n v="43"/>
    <n v="44"/>
    <n v="44"/>
    <n v="40"/>
    <n v="42"/>
    <n v="43"/>
    <n v="43"/>
    <n v="44"/>
    <n v="44"/>
    <n v="43"/>
    <n v="43"/>
    <n v="43"/>
    <n v="38"/>
    <n v="36"/>
    <n v="36"/>
    <n v="36"/>
    <n v="36"/>
    <n v="330.11363636363637"/>
    <n v="44"/>
    <n v="514.17878602269434"/>
    <n v="1.5575811762477487"/>
    <n v="36"/>
    <n v="1415"/>
    <n v="1379"/>
    <n v="-944"/>
    <n v="944"/>
  </r>
  <r>
    <n v="48"/>
    <n v="32406"/>
    <s v="indavideo.hu"/>
    <s v="27936748-2-41"/>
    <s v="27936748 6391 113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0"/>
    <n v="65"/>
    <n v="196970000"/>
    <n v="50"/>
    <x v="2"/>
    <s v="3"/>
    <s v="51 - 300"/>
    <s v="2016 - 2020"/>
    <s v="középvállalkozás"/>
    <n v="39"/>
    <n v="37"/>
    <n v="39"/>
    <n v="40"/>
    <n v="38"/>
    <n v="38"/>
    <n v="38"/>
    <n v="40"/>
    <n v="38"/>
    <n v="38"/>
    <n v="38"/>
    <n v="38"/>
    <n v="38"/>
    <n v="38"/>
    <n v="40"/>
    <n v="38"/>
    <n v="41"/>
    <n v="38"/>
    <n v="29"/>
    <n v="38"/>
    <n v="38"/>
    <n v="38"/>
    <n v="38"/>
    <n v="38"/>
    <n v="38"/>
    <n v="40"/>
    <n v="38"/>
    <n v="42"/>
    <n v="42"/>
    <n v="42"/>
    <n v="38"/>
    <n v="38"/>
    <n v="38"/>
    <n v="38"/>
    <n v="38"/>
    <n v="42"/>
    <n v="38"/>
    <n v="38"/>
    <n v="38"/>
    <n v="38"/>
    <n v="38"/>
    <n v="38"/>
    <n v="38"/>
    <n v="38"/>
    <n v="38.43181818181818"/>
    <n v="38"/>
    <n v="1.9576650457342393"/>
    <n v="5.0938652875403036E-2"/>
    <n v="29"/>
    <n v="42"/>
    <n v="13"/>
    <n v="-1"/>
    <n v="1"/>
  </r>
  <r>
    <n v="49"/>
    <n v="35655"/>
    <s v="oszk.hu"/>
    <s v="15321226-2-42"/>
    <s v="15321226 9121 312 01"/>
    <n v="91.21"/>
    <s v="Múzeumi, gyűjteményi tevékenység"/>
    <n v="91.2"/>
    <s v="Múzeumi, gyűjteményi, történelmi helyszíni, műemléki tevékenységek"/>
    <n v="91"/>
    <s v="Könyvtári, levéltári, múzeumi, egyéb kulturális tevékenység"/>
    <s v="S"/>
    <x v="3"/>
    <n v="312"/>
    <s v="Központi költségvetési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83"/>
    <n v="1727"/>
    <m/>
    <n v="93"/>
    <x v="0"/>
    <s v="0"/>
    <s v="ismeretlen"/>
    <s v="- 1985"/>
    <s v=""/>
    <n v="61"/>
    <n v="62"/>
    <n v="62"/>
    <n v="63"/>
    <n v="61"/>
    <n v="61"/>
    <n v="62"/>
    <n v="62"/>
    <n v="62"/>
    <n v="62"/>
    <n v="62"/>
    <n v="62"/>
    <n v="61"/>
    <n v="62"/>
    <n v="62"/>
    <n v="61"/>
    <n v="61"/>
    <n v="62"/>
    <n v="60"/>
    <n v="61"/>
    <n v="62"/>
    <n v="63"/>
    <n v="61"/>
    <n v="62"/>
    <n v="60"/>
    <n v="59"/>
    <n v="59"/>
    <n v="61"/>
    <n v="61"/>
    <n v="59"/>
    <n v="59"/>
    <n v="59"/>
    <n v="60"/>
    <n v="61"/>
    <n v="61"/>
    <n v="60"/>
    <n v="61"/>
    <n v="62"/>
    <n v="61"/>
    <n v="61"/>
    <n v="63"/>
    <n v="61"/>
    <n v="63"/>
    <n v="64"/>
    <n v="61.25"/>
    <n v="61"/>
    <n v="1.183707223386623"/>
    <n v="1.9325832218557111E-2"/>
    <n v="59"/>
    <n v="64"/>
    <n v="5"/>
    <n v="3"/>
    <n v="3"/>
  </r>
  <r>
    <n v="50"/>
    <n v="35921"/>
    <s v="nepszava.hu"/>
    <s v="32640234-2-43"/>
    <s v="32640234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24"/>
    <n v="97"/>
    <n v="612640000"/>
    <n v="50"/>
    <x v="2"/>
    <s v="5"/>
    <s v="501 - 700"/>
    <s v="2021 - 2025"/>
    <s v="középvállalkozás"/>
    <n v="130"/>
    <n v="131"/>
    <n v="119"/>
    <n v="107"/>
    <n v="131"/>
    <n v="131"/>
    <n v="131"/>
    <n v="129"/>
    <n v="117"/>
    <n v="134"/>
    <n v="131"/>
    <n v="130"/>
    <n v="128"/>
    <n v="128"/>
    <n v="134"/>
    <n v="127"/>
    <n v="132"/>
    <n v="130"/>
    <n v="128"/>
    <n v="135"/>
    <n v="119"/>
    <n v="119"/>
    <n v="124"/>
    <n v="133"/>
    <n v="108"/>
    <n v="132"/>
    <n v="129"/>
    <n v="108"/>
    <n v="134"/>
    <n v="131"/>
    <n v="109"/>
    <n v="104"/>
    <n v="108"/>
    <n v="107"/>
    <n v="104"/>
    <n v="104"/>
    <n v="104"/>
    <n v="106"/>
    <n v="107"/>
    <n v="107"/>
    <n v="106"/>
    <n v="132"/>
    <n v="129"/>
    <n v="130"/>
    <n v="121.75"/>
    <n v="128"/>
    <n v="11.373418622507071"/>
    <n v="9.3416169384041653E-2"/>
    <n v="104"/>
    <n v="135"/>
    <n v="31"/>
    <n v="0"/>
    <n v="0"/>
  </r>
  <r>
    <n v="53"/>
    <n v="36817"/>
    <s v="borsonline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28"/>
    <n v="29"/>
    <n v="31"/>
    <n v="29"/>
    <n v="37"/>
    <n v="30"/>
    <n v="34"/>
    <n v="30"/>
    <n v="33"/>
    <n v="30"/>
    <n v="26"/>
    <n v="22"/>
    <n v="20"/>
    <n v="20"/>
    <n v="25"/>
    <n v="25"/>
    <n v="19"/>
    <n v="24"/>
    <n v="20"/>
    <n v="20"/>
    <n v="23"/>
    <n v="23"/>
    <n v="19"/>
    <n v="19"/>
    <n v="20"/>
    <n v="28"/>
    <n v="21"/>
    <n v="11"/>
    <n v="22"/>
    <n v="20"/>
    <n v="18"/>
    <n v="20"/>
    <n v="14"/>
    <n v="23"/>
    <n v="18"/>
    <n v="26"/>
    <n v="14"/>
    <n v="17"/>
    <n v="19"/>
    <n v="17"/>
    <n v="22"/>
    <n v="20"/>
    <n v="19"/>
    <n v="19"/>
    <n v="22.81818181818182"/>
    <n v="21.5"/>
    <n v="5.6620841231242887"/>
    <n v="0.24813914483811622"/>
    <n v="11"/>
    <n v="37"/>
    <n v="26"/>
    <n v="-9"/>
    <n v="9"/>
  </r>
  <r>
    <n v="54"/>
    <n v="37443"/>
    <s v="magyarorszag.hu"/>
    <s v="23083185-2-44"/>
    <s v="23083185 6210 114 01"/>
    <n v="62.1"/>
    <s v="Számítógépes programozás"/>
    <n v="62.1"/>
    <s v="Számítógépes programozás"/>
    <n v="62"/>
    <s v="Információtechnológiai szolgáltatás"/>
    <s v="K"/>
    <x v="2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0"/>
    <n v="795"/>
    <n v="17965850000"/>
    <n v="91"/>
    <x v="16"/>
    <s v="C"/>
    <s v="10001 -"/>
    <s v="2006 - 2010"/>
    <s v="nagyvállalat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0"/>
    <n v="0"/>
    <n v="7"/>
    <n v="7"/>
    <n v="0"/>
    <n v="0"/>
    <n v="0"/>
  </r>
  <r>
    <n v="55"/>
    <n v="38891"/>
    <s v="hirstart.hu"/>
    <s v="25087910-2-41"/>
    <s v="25087910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409"/>
    <n v="14254790000"/>
    <n v="82"/>
    <x v="1"/>
    <s v="C"/>
    <s v="10001 -"/>
    <s v="2011 - 2015"/>
    <s v="nagyvállalat"/>
    <n v="72"/>
    <n v="70"/>
    <n v="68"/>
    <n v="67"/>
    <n v="68"/>
    <n v="66"/>
    <n v="70"/>
    <n v="73"/>
    <n v="73"/>
    <n v="68"/>
    <n v="67"/>
    <n v="74"/>
    <n v="75"/>
    <n v="68"/>
    <n v="72"/>
    <n v="67"/>
    <n v="69"/>
    <n v="71"/>
    <n v="66"/>
    <n v="68"/>
    <n v="68"/>
    <n v="65"/>
    <n v="65"/>
    <n v="64"/>
    <n v="172"/>
    <n v="170"/>
    <n v="173"/>
    <n v="161"/>
    <n v="163"/>
    <n v="164"/>
    <n v="162"/>
    <n v="160"/>
    <n v="163"/>
    <n v="169"/>
    <n v="164"/>
    <n v="161"/>
    <n v="163"/>
    <n v="162"/>
    <n v="163"/>
    <n v="163"/>
    <n v="169"/>
    <n v="173"/>
    <n v="166"/>
    <n v="169"/>
    <n v="112.81818181818181"/>
    <n v="73.5"/>
    <n v="48.77965298620466"/>
    <n v="0.43237403936200747"/>
    <n v="64"/>
    <n v="173"/>
    <n v="109"/>
    <n v="97"/>
    <n v="97"/>
  </r>
  <r>
    <n v="56"/>
    <n v="39754"/>
    <s v="m4sport.hu"/>
    <s v="10324224-4-41"/>
    <s v="10324224 6020 573 01"/>
    <n v="60.2"/>
    <s v="Televízióműsor összeállítása, szolgáltatása, videótartalom-terjesztés"/>
    <n v="60.2"/>
    <s v="Televízióműsor összeállítása, szolgáltatása, videótartalom-terjesztés"/>
    <n v="60"/>
    <s v="Műsor-összeállítás, műsorszolgáltatás, hírügynökségi és egyéb tartalomterjesztési tevékenység"/>
    <s v="J"/>
    <x v="0"/>
    <n v="573"/>
    <s v="Nonprofit részvénytársaság"/>
    <n v="57"/>
    <s v="Nonprofit gazdasági társaság"/>
    <n v="5"/>
    <s v="Jogi személyiségű nonprofit szervezet"/>
    <n v="1"/>
    <s v="Budapest"/>
    <n v="11"/>
    <s v="Budapest"/>
    <n v="1"/>
    <s v="Közép-Magyarország"/>
    <n v="1989"/>
    <m/>
    <n v="78390000"/>
    <n v="0"/>
    <x v="11"/>
    <s v="3"/>
    <s v="51 - 300"/>
    <s v="1986 - 1990"/>
    <s v="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0"/>
    <n v="50"/>
    <n v="50"/>
    <n v="50"/>
    <n v="50"/>
    <n v="50"/>
    <n v="50"/>
    <n v="48"/>
    <n v="48"/>
    <n v="48"/>
    <n v="48"/>
    <n v="69"/>
    <n v="71"/>
    <n v="64"/>
    <n v="66"/>
    <n v="65"/>
    <n v="64"/>
    <n v="71"/>
    <n v="66"/>
    <n v="66"/>
    <n v="69"/>
    <n v="68"/>
    <n v="64"/>
    <n v="56.81818181818182"/>
    <n v="55"/>
    <n v="6.827688932004726"/>
    <n v="0.12016732520328317"/>
    <n v="48"/>
    <n v="71"/>
    <n v="23"/>
    <n v="9"/>
    <n v="9"/>
  </r>
  <r>
    <n v="57"/>
    <n v="39810"/>
    <s v="libri.hu"/>
    <s v="10734977-2-42"/>
    <s v="10734977 4761 113 01"/>
    <n v="47.61"/>
    <s v="Könyv-kiskereskedelem"/>
    <n v="47.6"/>
    <s v="Kulturális, szabadidős cik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1"/>
    <n v="668"/>
    <n v="30370030000"/>
    <n v="91"/>
    <x v="16"/>
    <s v="C"/>
    <s v="10001 -"/>
    <s v="1991 - 1995"/>
    <s v="nagyvállalat"/>
    <n v="218"/>
    <n v="222"/>
    <n v="231"/>
    <n v="224"/>
    <n v="222"/>
    <n v="224"/>
    <n v="44"/>
    <n v="44"/>
    <n v="42"/>
    <n v="42"/>
    <n v="39"/>
    <n v="39"/>
    <n v="39"/>
    <n v="38"/>
    <n v="31"/>
    <n v="31"/>
    <n v="31"/>
    <n v="32"/>
    <n v="26"/>
    <n v="31"/>
    <n v="32"/>
    <n v="31"/>
    <n v="31"/>
    <n v="13"/>
    <n v="13"/>
    <n v="13"/>
    <n v="13"/>
    <n v="12"/>
    <n v="13"/>
    <n v="13"/>
    <n v="13"/>
    <n v="12"/>
    <n v="12"/>
    <n v="13"/>
    <n v="13"/>
    <n v="13"/>
    <n v="14"/>
    <n v="14"/>
    <n v="13"/>
    <n v="13"/>
    <n v="13"/>
    <n v="12"/>
    <n v="12"/>
    <n v="13"/>
    <n v="50.318181818181813"/>
    <n v="28.5"/>
    <n v="70.509037100902219"/>
    <n v="1.4012636099546965"/>
    <n v="12"/>
    <n v="231"/>
    <n v="219"/>
    <n v="-205"/>
    <n v="205"/>
  </r>
  <r>
    <n v="58"/>
    <n v="39896"/>
    <s v="e-kreta.hu"/>
    <s v="22777375-2-43"/>
    <s v="22777375 5829 114 01"/>
    <n v="58.29"/>
    <s v="Egyéb szoftverkiadás"/>
    <n v="58.2"/>
    <s v="Szoftverkiadás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0"/>
    <n v="228"/>
    <n v="2502690000"/>
    <n v="70"/>
    <x v="15"/>
    <s v="8"/>
    <s v="2501 - 4000"/>
    <s v="2006 - 2010"/>
    <s v="középvállalkozás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0"/>
    <n v="0"/>
    <n v="20"/>
    <n v="20"/>
    <n v="0"/>
    <n v="0"/>
    <n v="0"/>
  </r>
  <r>
    <n v="59"/>
    <n v="40144"/>
    <s v="felvi.hu"/>
    <s v="15329729-2-41"/>
    <s v="15329729 8412 312 01"/>
    <n v="84.12"/>
    <s v="Egészségügy, oktatás, kultúra, egyéb szociális szolgáltatás igazgatása"/>
    <n v="84.1"/>
    <s v="Közigazgatás"/>
    <n v="84"/>
    <s v="Közigazgatás, védelem, kötelező társadalombiztosítás"/>
    <s v="P"/>
    <x v="6"/>
    <n v="312"/>
    <s v="Központi költségvetési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99"/>
    <n v="1060"/>
    <m/>
    <n v="93"/>
    <x v="0"/>
    <s v="0"/>
    <s v="ismeretlen"/>
    <s v="1996 - 2000"/>
    <s v=""/>
    <n v="13"/>
    <n v="13"/>
    <n v="14"/>
    <n v="14"/>
    <n v="14"/>
    <n v="14"/>
    <n v="8"/>
    <n v="9"/>
    <n v="13"/>
    <n v="16"/>
    <n v="6"/>
    <n v="8"/>
    <n v="8"/>
    <n v="11"/>
    <n v="11"/>
    <n v="11"/>
    <n v="8"/>
    <n v="6"/>
    <n v="6"/>
    <n v="6"/>
    <n v="9"/>
    <n v="9"/>
    <n v="8"/>
    <n v="10"/>
    <n v="8"/>
    <n v="8"/>
    <n v="6"/>
    <n v="6"/>
    <n v="6"/>
    <n v="14"/>
    <n v="11"/>
    <n v="14"/>
    <n v="17"/>
    <n v="17"/>
    <n v="20"/>
    <n v="20"/>
    <n v="19"/>
    <n v="6"/>
    <n v="6"/>
    <n v="6"/>
    <n v="6"/>
    <n v="6"/>
    <n v="6"/>
    <n v="7"/>
    <n v="10.318181818181818"/>
    <n v="9"/>
    <n v="4.2741664617697737"/>
    <n v="0.4142363971759252"/>
    <n v="6"/>
    <n v="20"/>
    <n v="14"/>
    <n v="-6"/>
    <n v="6"/>
  </r>
  <r>
    <n v="60"/>
    <n v="41154"/>
    <s v="totalcar.hu"/>
    <s v="12514988-2-41"/>
    <s v="12514988 5811 113 01"/>
    <n v="58.11"/>
    <s v="Könyvkiadás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0"/>
    <n v="13"/>
    <n v="235750000"/>
    <n v="30"/>
    <x v="3"/>
    <s v="3"/>
    <s v="51 - 300"/>
    <s v="1996 - 2000"/>
    <s v="kisvállalkozás"/>
    <n v="133"/>
    <n v="134"/>
    <n v="130"/>
    <n v="74"/>
    <n v="70"/>
    <n v="67"/>
    <n v="72"/>
    <n v="76"/>
    <n v="76"/>
    <n v="78"/>
    <n v="79"/>
    <n v="83"/>
    <n v="80"/>
    <n v="79"/>
    <n v="80"/>
    <n v="83"/>
    <n v="84"/>
    <n v="79"/>
    <n v="20"/>
    <n v="25"/>
    <n v="28"/>
    <n v="25"/>
    <n v="26"/>
    <n v="22"/>
    <n v="25"/>
    <n v="28"/>
    <n v="28"/>
    <n v="31"/>
    <n v="23"/>
    <n v="27"/>
    <n v="25"/>
    <n v="18"/>
    <n v="21"/>
    <n v="18"/>
    <n v="17"/>
    <n v="23"/>
    <n v="22"/>
    <n v="20"/>
    <n v="20"/>
    <n v="18"/>
    <n v="17"/>
    <n v="23"/>
    <n v="18"/>
    <n v="18"/>
    <n v="48.704545454545453"/>
    <n v="27.5"/>
    <n v="34.716512755864734"/>
    <n v="0.71279820870650878"/>
    <n v="17"/>
    <n v="134"/>
    <n v="117"/>
    <n v="-115"/>
    <n v="115"/>
  </r>
  <r>
    <n v="61"/>
    <n v="41515"/>
    <s v="pte.hu"/>
    <s v="19308681-4-02"/>
    <s v="19308681 8540 563 02"/>
    <n v="85.4"/>
    <s v="Felsőoktatás"/>
    <n v="85.4"/>
    <s v="Felsőoktatás"/>
    <n v="85"/>
    <s v="Oktatás"/>
    <s v="Q"/>
    <x v="4"/>
    <n v="563"/>
    <s v="Egyéb alapítvány önálló intézménye"/>
    <n v="56"/>
    <s v="Alapítvány, jogi személyiségű intézménye és szervezeti egysége"/>
    <n v="5"/>
    <s v="Jogi személyiségű nonprofit szervezet"/>
    <n v="2"/>
    <s v="Baranya"/>
    <n v="40"/>
    <s v="Dél-Dunántúl"/>
    <n v="2"/>
    <s v="Dunántúl"/>
    <n v="2021"/>
    <m/>
    <m/>
    <n v="0"/>
    <x v="11"/>
    <s v="0"/>
    <s v="ismeretlen"/>
    <s v="2021 - 2025"/>
    <s v=""/>
    <n v="121"/>
    <n v="121"/>
    <n v="121"/>
    <n v="121"/>
    <n v="121"/>
    <n v="121"/>
    <n v="121"/>
    <n v="121"/>
    <n v="121"/>
    <n v="121"/>
    <n v="121"/>
    <n v="121"/>
    <n v="121"/>
    <n v="85"/>
    <n v="92"/>
    <n v="89"/>
    <n v="84"/>
    <n v="94"/>
    <n v="85"/>
    <n v="88"/>
    <n v="85"/>
    <n v="93"/>
    <n v="94"/>
    <n v="92"/>
    <n v="90"/>
    <n v="96"/>
    <n v="94"/>
    <n v="96"/>
    <n v="94"/>
    <n v="94"/>
    <n v="94"/>
    <n v="94"/>
    <n v="94"/>
    <n v="95"/>
    <n v="97"/>
    <n v="99"/>
    <n v="99"/>
    <n v="97"/>
    <n v="97"/>
    <n v="97"/>
    <n v="96"/>
    <n v="90"/>
    <n v="92"/>
    <n v="88"/>
    <n v="101.06818181818181"/>
    <n v="95.5"/>
    <n v="13.522415030061865"/>
    <n v="0.133794976686018"/>
    <n v="84"/>
    <n v="121"/>
    <n v="37"/>
    <n v="-33"/>
    <n v="33"/>
  </r>
  <r>
    <n v="62"/>
    <n v="41927"/>
    <s v="sagikazarmark.hu"/>
    <s v="55787833-1-33"/>
    <s v="55787833 6210 231 13"/>
    <n v="62.1"/>
    <s v="Számítógépes programozás"/>
    <n v="62.1"/>
    <s v="Számítógépes programozás"/>
    <n v="62"/>
    <s v="Információtechnológiai szolgáltatás"/>
    <s v="K"/>
    <x v="2"/>
    <n v="231"/>
    <s v="Egyéni vállalkozó"/>
    <n v="23"/>
    <s v="Önálló vállalkozó"/>
    <n v="2"/>
    <s v="Jogi személyiség nélküli vállalkozás"/>
    <n v="13"/>
    <s v="Pest"/>
    <n v="12"/>
    <s v="Pest"/>
    <n v="1"/>
    <s v="Közép-Magyarország"/>
    <n v="2020"/>
    <m/>
    <n v="2750000"/>
    <n v="0"/>
    <x v="11"/>
    <s v="1"/>
    <s v="0 - 20"/>
    <s v="2016 - 2020"/>
    <s v="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0"/>
    <n v="0"/>
    <n v="63"/>
    <n v="63"/>
    <n v="0"/>
    <n v="0"/>
    <n v="0"/>
  </r>
  <r>
    <n v="63"/>
    <n v="42356"/>
    <s v="economx.hu"/>
    <s v="11990259-2-41"/>
    <s v="11990259 5812 113 01"/>
    <n v="58.12"/>
    <s v="Napilapkiadás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0"/>
    <n v="21"/>
    <n v="640810000"/>
    <n v="40"/>
    <x v="14"/>
    <s v="5"/>
    <s v="501 - 700"/>
    <s v="1996 - 2000"/>
    <s v="kisvállalkozás"/>
    <n v="26"/>
    <n v="22"/>
    <n v="22"/>
    <n v="26"/>
    <n v="24"/>
    <n v="27"/>
    <n v="27"/>
    <n v="33"/>
    <n v="27"/>
    <n v="27"/>
    <n v="29"/>
    <n v="30"/>
    <n v="29"/>
    <n v="31"/>
    <n v="27"/>
    <n v="28"/>
    <n v="26"/>
    <n v="39"/>
    <n v="22"/>
    <n v="30"/>
    <n v="27"/>
    <n v="28"/>
    <n v="30"/>
    <n v="31"/>
    <n v="37"/>
    <n v="30"/>
    <n v="30"/>
    <n v="31"/>
    <n v="27"/>
    <n v="35"/>
    <n v="25"/>
    <n v="30"/>
    <n v="32"/>
    <n v="32"/>
    <n v="28"/>
    <n v="30"/>
    <n v="24"/>
    <n v="20"/>
    <n v="27"/>
    <n v="33"/>
    <n v="30"/>
    <n v="30"/>
    <n v="59"/>
    <n v="54"/>
    <n v="29.81818181818182"/>
    <n v="29"/>
    <n v="7.0257755585224535"/>
    <n v="0.2356205217797164"/>
    <n v="20"/>
    <n v="59"/>
    <n v="39"/>
    <n v="28"/>
    <n v="28"/>
  </r>
  <r>
    <n v="64"/>
    <n v="42614"/>
    <s v="divany.hu"/>
    <s v="27936748-2-41"/>
    <s v="27936748 6391 113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0"/>
    <n v="65"/>
    <n v="196970000"/>
    <n v="50"/>
    <x v="2"/>
    <s v="3"/>
    <s v="51 - 300"/>
    <s v="2016 - 2020"/>
    <s v="középvállalkozás"/>
    <n v="45"/>
    <n v="43"/>
    <n v="44"/>
    <n v="44"/>
    <n v="44"/>
    <n v="45"/>
    <n v="44"/>
    <n v="44"/>
    <n v="45"/>
    <n v="51"/>
    <n v="44"/>
    <n v="44"/>
    <n v="44"/>
    <n v="50"/>
    <n v="45"/>
    <n v="46"/>
    <n v="46"/>
    <n v="45"/>
    <n v="39"/>
    <n v="46"/>
    <n v="43"/>
    <n v="43"/>
    <n v="46"/>
    <n v="44"/>
    <n v="47"/>
    <n v="45"/>
    <n v="47"/>
    <n v="47"/>
    <n v="45"/>
    <n v="46"/>
    <n v="46"/>
    <n v="43"/>
    <n v="43"/>
    <n v="47"/>
    <n v="48"/>
    <n v="45"/>
    <n v="45"/>
    <n v="44"/>
    <n v="45"/>
    <n v="45"/>
    <n v="45"/>
    <n v="45"/>
    <n v="216"/>
    <n v="218"/>
    <n v="52.86363636363636"/>
    <n v="45"/>
    <n v="36.282862191328377"/>
    <n v="0.68634820998213619"/>
    <n v="39"/>
    <n v="218"/>
    <n v="179"/>
    <n v="173"/>
    <n v="173"/>
  </r>
  <r>
    <n v="65"/>
    <n v="42628"/>
    <s v="otpbank.hu"/>
    <s v="10537914-4-44"/>
    <s v="10537914 6419 114 01"/>
    <n v="64.19"/>
    <s v="Egyéb monetáris közvetítés"/>
    <n v="64.099999999999994"/>
    <s v="Monetáris közvetítés"/>
    <n v="64"/>
    <s v="Pénzügyi szolgáltatás (kivéve: biztosítási, nyugdíjpénztári tevékenység)"/>
    <s v="L"/>
    <x v="7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0"/>
    <m/>
    <n v="2526361000000"/>
    <n v="0"/>
    <x v="11"/>
    <s v="C"/>
    <s v="10001 -"/>
    <s v="1986 - 1990"/>
    <s v=""/>
    <n v="74"/>
    <n v="74"/>
    <n v="74"/>
    <n v="74"/>
    <n v="74"/>
    <n v="74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2"/>
    <n v="72"/>
    <n v="72"/>
    <n v="72"/>
    <n v="72"/>
    <n v="72"/>
    <n v="73"/>
    <n v="73"/>
    <n v="0.52827054379538363"/>
    <n v="7.2365827917175839E-3"/>
    <n v="72"/>
    <n v="74"/>
    <n v="2"/>
    <n v="-2"/>
    <n v="2"/>
  </r>
  <r>
    <n v="66"/>
    <n v="42864"/>
    <s v="unideb.hu"/>
    <s v="19308667-4-09"/>
    <s v="19308667 8540 563 09"/>
    <n v="85.4"/>
    <s v="Felsőoktatás"/>
    <n v="85.4"/>
    <s v="Felsőoktatás"/>
    <n v="85"/>
    <s v="Oktatás"/>
    <s v="Q"/>
    <x v="4"/>
    <n v="563"/>
    <s v="Egyéb alapítvány önálló intézménye"/>
    <n v="56"/>
    <s v="Alapítvány, jogi személyiségű intézménye és szervezeti egysége"/>
    <n v="5"/>
    <s v="Jogi személyiségű nonprofit szervezet"/>
    <n v="9"/>
    <s v="Hajdú-Bihar"/>
    <n v="60"/>
    <s v="Észak-Alföld"/>
    <n v="3"/>
    <s v="Alföld és Észak"/>
    <n v="2021"/>
    <m/>
    <m/>
    <n v="0"/>
    <x v="11"/>
    <s v="0"/>
    <s v="ismeretlen"/>
    <s v="2021 - 2025"/>
    <s v="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0"/>
    <n v="0"/>
    <n v="69"/>
    <n v="69"/>
    <n v="0"/>
    <n v="0"/>
    <n v="0"/>
  </r>
  <r>
    <n v="67"/>
    <n v="43228"/>
    <s v="moly.hu"/>
    <s v="22366157-2-13"/>
    <s v="22366157 6290 117 13"/>
    <n v="62.9"/>
    <s v="Egyéb információtechnológiai szolgáltatás"/>
    <n v="62.9"/>
    <s v="Egyéb információtechnológiai szolgáltatás"/>
    <n v="62"/>
    <s v="Információtechnológiai szolgáltatás"/>
    <s v="K"/>
    <x v="2"/>
    <n v="117"/>
    <s v="Betéti társaság"/>
    <n v="11"/>
    <s v="Gazdasági társaság"/>
    <n v="1"/>
    <s v="Jogi személyiségű vállalkozás"/>
    <n v="13"/>
    <s v="Pest"/>
    <n v="12"/>
    <s v="Pest"/>
    <n v="1"/>
    <s v="Közép-Magyarország"/>
    <n v="2007"/>
    <n v="2"/>
    <n v="61030000"/>
    <n v="12"/>
    <x v="10"/>
    <s v="3"/>
    <s v="51 - 300"/>
    <s v="2006 - 2010"/>
    <s v="mikrovállalkozás"/>
    <n v="124"/>
    <n v="125"/>
    <n v="123"/>
    <n v="135"/>
    <n v="127"/>
    <n v="129"/>
    <n v="131"/>
    <n v="120"/>
    <n v="128"/>
    <n v="128"/>
    <n v="130"/>
    <n v="113"/>
    <n v="96"/>
    <n v="103"/>
    <n v="102"/>
    <n v="112"/>
    <n v="124"/>
    <n v="136"/>
    <n v="131"/>
    <n v="133"/>
    <n v="127"/>
    <n v="135"/>
    <n v="154"/>
    <n v="109"/>
    <n v="118"/>
    <n v="125"/>
    <n v="116"/>
    <n v="124"/>
    <n v="109"/>
    <n v="118"/>
    <n v="149"/>
    <n v="132"/>
    <n v="138"/>
    <n v="115"/>
    <n v="115"/>
    <n v="100"/>
    <n v="104"/>
    <n v="98"/>
    <n v="108"/>
    <n v="120"/>
    <n v="115"/>
    <n v="116"/>
    <n v="100"/>
    <n v="134"/>
    <n v="121.11363636363636"/>
    <n v="123.5"/>
    <n v="13.277391010689557"/>
    <n v="0.10962754822111852"/>
    <n v="96"/>
    <n v="154"/>
    <n v="58"/>
    <n v="10"/>
    <n v="10"/>
  </r>
  <r>
    <n v="68"/>
    <n v="43999"/>
    <s v="hirtv.hu"/>
    <s v="12896055-2-42"/>
    <s v="12896055 6020 114 01"/>
    <n v="60.2"/>
    <s v="Televízióműsor összeállítása, szolgáltatása, videótartalom-terjesztés"/>
    <n v="60.2"/>
    <s v="Televízióműsor összeállítása, szolgáltatása, videótartalom-terjesztés"/>
    <n v="60"/>
    <s v="Műsor-összeállítás, műsorszolgáltatás, hírügynökségi és egyéb tartalomterjesztés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02"/>
    <n v="228"/>
    <n v="4814880000"/>
    <n v="70"/>
    <x v="15"/>
    <s v="A"/>
    <s v="4001 - 7000"/>
    <s v="2001 - 2005"/>
    <s v="középvállalkozás"/>
    <n v="116"/>
    <n v="108"/>
    <n v="106"/>
    <n v="106"/>
    <n v="105"/>
    <n v="105"/>
    <n v="106"/>
    <n v="107"/>
    <n v="105"/>
    <n v="107"/>
    <n v="108"/>
    <n v="106"/>
    <n v="109"/>
    <n v="105"/>
    <n v="111"/>
    <n v="108"/>
    <n v="111"/>
    <n v="109"/>
    <n v="107"/>
    <n v="107"/>
    <n v="106"/>
    <n v="105"/>
    <n v="107"/>
    <n v="112"/>
    <n v="105"/>
    <n v="10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5.909090909090907"/>
    <n v="105"/>
    <n v="50.464732415410531"/>
    <n v="0.76567180216484942"/>
    <n v="6"/>
    <n v="116"/>
    <n v="110"/>
    <n v="-110"/>
    <n v="110"/>
  </r>
  <r>
    <n v="69"/>
    <n v="44195"/>
    <s v="lira.hu"/>
    <s v="10853665-2-42"/>
    <s v="10853665 4761 114 01"/>
    <n v="47.61"/>
    <s v="Könyv-kiskereskedelem"/>
    <n v="47.6"/>
    <s v="Kulturális, szabadidős cikk kiskereskedelme"/>
    <n v="47"/>
    <s v="Kiskereskedelem"/>
    <s v="G"/>
    <x v="5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3"/>
    <n v="200"/>
    <n v="12515960000"/>
    <n v="70"/>
    <x v="15"/>
    <s v="C"/>
    <s v="10001 -"/>
    <s v="1991 - 1995"/>
    <s v="középvállalkozás"/>
    <n v="268"/>
    <n v="270"/>
    <n v="264"/>
    <n v="261"/>
    <n v="253"/>
    <n v="244"/>
    <n v="248"/>
    <n v="249"/>
    <n v="255"/>
    <n v="263"/>
    <n v="250"/>
    <n v="250"/>
    <n v="249"/>
    <n v="245"/>
    <n v="248"/>
    <n v="246"/>
    <n v="248"/>
    <n v="247"/>
    <n v="221"/>
    <n v="246"/>
    <n v="257"/>
    <n v="244"/>
    <n v="251"/>
    <n v="251"/>
    <n v="251"/>
    <n v="256"/>
    <n v="252"/>
    <n v="251"/>
    <n v="245"/>
    <n v="248"/>
    <n v="246"/>
    <n v="244"/>
    <n v="241"/>
    <n v="240"/>
    <n v="240"/>
    <n v="243"/>
    <n v="242"/>
    <n v="238"/>
    <n v="239"/>
    <n v="234"/>
    <n v="235"/>
    <n v="237"/>
    <n v="242"/>
    <n v="243"/>
    <n v="247.61363636363637"/>
    <n v="247.5"/>
    <n v="9.1275608935078338"/>
    <n v="3.6862109161481839E-2"/>
    <n v="221"/>
    <n v="270"/>
    <n v="49"/>
    <n v="-25"/>
    <n v="25"/>
  </r>
  <r>
    <n v="70"/>
    <n v="44315"/>
    <s v="szallas.hu"/>
    <s v="32362903-2-05"/>
    <s v="32362903 6391 114 05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4"/>
    <s v="Részvénytársaság"/>
    <n v="11"/>
    <s v="Gazdasági társaság"/>
    <n v="1"/>
    <s v="Jogi személyiségű vállalkozás"/>
    <n v="5"/>
    <s v="Borsod-Abaúj-Zemplén"/>
    <n v="50"/>
    <s v="Észak-Magyarország"/>
    <n v="3"/>
    <s v="Alföld és Észak"/>
    <n v="2023"/>
    <n v="215"/>
    <n v="6975250000"/>
    <n v="70"/>
    <x v="15"/>
    <s v="A"/>
    <s v="4001 - 7000"/>
    <s v="2021 - 2025"/>
    <s v="középvállalkozás"/>
    <n v="228"/>
    <n v="226"/>
    <n v="230"/>
    <n v="227"/>
    <n v="232"/>
    <n v="238"/>
    <n v="238"/>
    <n v="234"/>
    <n v="233"/>
    <n v="234"/>
    <n v="232"/>
    <n v="231"/>
    <n v="231"/>
    <n v="226"/>
    <n v="226"/>
    <n v="227"/>
    <n v="223"/>
    <n v="224"/>
    <n v="222"/>
    <n v="231"/>
    <n v="233"/>
    <n v="226"/>
    <n v="214"/>
    <n v="218"/>
    <n v="212"/>
    <n v="218"/>
    <n v="224"/>
    <n v="224"/>
    <n v="222"/>
    <n v="227"/>
    <n v="221"/>
    <n v="217"/>
    <n v="220"/>
    <n v="214"/>
    <n v="212"/>
    <n v="214"/>
    <n v="214"/>
    <n v="193"/>
    <n v="212"/>
    <n v="212"/>
    <n v="214"/>
    <n v="215"/>
    <n v="213"/>
    <n v="211"/>
    <n v="222.56818181818181"/>
    <n v="224"/>
    <n v="9.1458409082851162"/>
    <n v="4.1092310830648945E-2"/>
    <n v="193"/>
    <n v="238"/>
    <n v="45"/>
    <n v="-17"/>
    <n v="17"/>
  </r>
  <r>
    <n v="71"/>
    <n v="44336"/>
    <s v="ripost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35"/>
    <n v="36"/>
    <n v="36"/>
    <n v="37"/>
    <n v="36"/>
    <n v="38"/>
    <n v="36"/>
    <n v="36"/>
    <n v="31"/>
    <n v="31"/>
    <n v="32"/>
    <n v="30"/>
    <n v="30"/>
    <n v="30"/>
    <n v="30"/>
    <n v="30"/>
    <n v="31"/>
    <n v="30"/>
    <n v="29"/>
    <n v="30"/>
    <n v="30"/>
    <n v="30"/>
    <n v="29"/>
    <n v="30"/>
    <n v="30"/>
    <n v="4"/>
    <n v="3"/>
    <n v="7"/>
    <n v="7"/>
    <n v="6"/>
    <n v="6"/>
    <n v="7"/>
    <n v="6"/>
    <n v="6"/>
    <n v="7"/>
    <n v="8"/>
    <n v="5"/>
    <n v="4"/>
    <n v="8"/>
    <n v="5"/>
    <n v="5"/>
    <n v="9"/>
    <n v="7"/>
    <n v="6"/>
    <n v="20.886363636363637"/>
    <n v="30"/>
    <n v="13.261617827383546"/>
    <n v="0.6349414411369706"/>
    <n v="3"/>
    <n v="38"/>
    <n v="35"/>
    <n v="-29"/>
    <n v="29"/>
  </r>
  <r>
    <n v="72"/>
    <n v="44726"/>
    <s v="delmagyar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82"/>
    <n v="82"/>
    <n v="81"/>
    <n v="82"/>
    <n v="82"/>
    <n v="82"/>
    <n v="82"/>
    <n v="82"/>
    <n v="73"/>
    <n v="73"/>
    <n v="73"/>
    <n v="74"/>
    <n v="73"/>
    <n v="73"/>
    <n v="73"/>
    <n v="73"/>
    <n v="73"/>
    <n v="73"/>
    <n v="73"/>
    <n v="73"/>
    <n v="73"/>
    <n v="73"/>
    <n v="73"/>
    <n v="73"/>
    <n v="31"/>
    <n v="31"/>
    <n v="32"/>
    <n v="32"/>
    <n v="31"/>
    <n v="30"/>
    <n v="29"/>
    <n v="30"/>
    <n v="29"/>
    <n v="31"/>
    <n v="29"/>
    <n v="29"/>
    <n v="28"/>
    <n v="32"/>
    <n v="31"/>
    <n v="34"/>
    <n v="34"/>
    <n v="33"/>
    <n v="33"/>
    <n v="34"/>
    <n v="55.61363636363636"/>
    <n v="73"/>
    <n v="22.836339776249641"/>
    <n v="0.41062482638127679"/>
    <n v="28"/>
    <n v="82"/>
    <n v="54"/>
    <n v="-48"/>
    <n v="48"/>
  </r>
  <r>
    <n v="74"/>
    <n v="45110"/>
    <s v="infostart.hu"/>
    <s v="32884915-2-41"/>
    <s v="32884915 6010 114 01"/>
    <n v="60.1"/>
    <s v="Rádióműsor-szolgáltatás, audiotartalom-terjesztés"/>
    <n v="60.1"/>
    <s v="Rádióműsor-szolgáltatás, audiotartalom-terjesztés"/>
    <n v="60"/>
    <s v="Műsor-összeállítás, műsorszolgáltatás, hírügynökségi és egyéb tartalomterjesztés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25"/>
    <n v="43"/>
    <m/>
    <n v="40"/>
    <x v="14"/>
    <s v="0"/>
    <s v="ismeretlen"/>
    <s v="2021 - 2025"/>
    <s v=""/>
    <n v="66"/>
    <n v="63"/>
    <n v="65"/>
    <n v="69"/>
    <n v="65"/>
    <n v="68"/>
    <n v="69"/>
    <n v="67"/>
    <n v="69"/>
    <n v="66"/>
    <n v="67"/>
    <n v="64"/>
    <n v="71"/>
    <n v="67"/>
    <n v="64"/>
    <n v="67"/>
    <n v="65"/>
    <n v="70"/>
    <n v="68"/>
    <n v="65"/>
    <n v="71"/>
    <n v="65"/>
    <n v="65"/>
    <n v="62"/>
    <n v="65"/>
    <n v="65"/>
    <n v="63"/>
    <n v="64"/>
    <n v="67"/>
    <n v="67"/>
    <n v="64"/>
    <n v="62"/>
    <n v="58"/>
    <n v="58"/>
    <n v="63"/>
    <n v="57"/>
    <n v="58"/>
    <n v="55"/>
    <n v="58"/>
    <n v="58"/>
    <n v="62"/>
    <n v="58"/>
    <n v="62"/>
    <n v="57"/>
    <n v="64.068181818181813"/>
    <n v="65"/>
    <n v="4.1055703921919475"/>
    <n v="6.4081268980647643E-2"/>
    <n v="55"/>
    <n v="71"/>
    <n v="16"/>
    <n v="-9"/>
    <n v="9"/>
  </r>
  <r>
    <n v="75"/>
    <n v="45276"/>
    <s v="jogtar.hu"/>
    <s v="12643228-2-43"/>
    <s v="12643228 5811 113 01"/>
    <n v="58.11"/>
    <s v="Könyvkiadás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1"/>
    <n v="74"/>
    <n v="3758590000"/>
    <n v="50"/>
    <x v="2"/>
    <s v="8"/>
    <s v="2501 - 4000"/>
    <s v="2001 - 2005"/>
    <s v="középvállalkozás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5"/>
    <n v="3.0454545454545454"/>
    <n v="3"/>
    <n v="0.30151134457776363"/>
    <n v="9.9003725085235819E-2"/>
    <n v="3"/>
    <n v="5"/>
    <n v="2"/>
    <n v="2"/>
    <n v="2"/>
  </r>
  <r>
    <n v="76"/>
    <n v="45483"/>
    <s v="oktatas.hu"/>
    <s v="15329729-2-41"/>
    <s v="15329729 8412 312 01"/>
    <n v="84.12"/>
    <s v="Egészségügy, oktatás, kultúra, egyéb szociális szolgáltatás igazgatása"/>
    <n v="84.1"/>
    <s v="Közigazgatás"/>
    <n v="84"/>
    <s v="Közigazgatás, védelem, kötelező társadalombiztosítás"/>
    <s v="P"/>
    <x v="6"/>
    <n v="312"/>
    <s v="Központi költségvetési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99"/>
    <n v="1060"/>
    <m/>
    <n v="93"/>
    <x v="0"/>
    <s v="0"/>
    <s v="ismeretlen"/>
    <s v="1996 - 2000"/>
    <s v=""/>
    <n v="41"/>
    <n v="41"/>
    <n v="41"/>
    <n v="31"/>
    <n v="32"/>
    <n v="32"/>
    <n v="32"/>
    <n v="32"/>
    <n v="33"/>
    <n v="32"/>
    <n v="32"/>
    <n v="32"/>
    <n v="32"/>
    <n v="32"/>
    <n v="32"/>
    <n v="33"/>
    <n v="33"/>
    <n v="33"/>
    <n v="34"/>
    <n v="33"/>
    <n v="34"/>
    <n v="34"/>
    <n v="34"/>
    <n v="34"/>
    <n v="33"/>
    <n v="34"/>
    <n v="34"/>
    <n v="33"/>
    <n v="33"/>
    <n v="34"/>
    <n v="34"/>
    <n v="33"/>
    <n v="33"/>
    <n v="33"/>
    <n v="33"/>
    <n v="33"/>
    <n v="33"/>
    <n v="34"/>
    <n v="33"/>
    <n v="33"/>
    <n v="33"/>
    <n v="33"/>
    <n v="33"/>
    <n v="33"/>
    <n v="33.5"/>
    <n v="33"/>
    <n v="2.1834472424276985"/>
    <n v="6.5177529624707423E-2"/>
    <n v="31"/>
    <n v="41"/>
    <n v="10"/>
    <n v="-8"/>
    <n v="8"/>
  </r>
  <r>
    <n v="77"/>
    <n v="46091"/>
    <s v="szeretlekmagyarorszag.hu"/>
    <s v="23092822-2-43"/>
    <s v="23092822 5812 113 01"/>
    <n v="58.12"/>
    <s v="Napilapkiadás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0"/>
    <n v="7"/>
    <n v="203160000"/>
    <n v="22"/>
    <x v="8"/>
    <s v="3"/>
    <s v="51 - 300"/>
    <s v="2006 - 2010"/>
    <s v="mikrovállalkozás"/>
    <n v="15"/>
    <n v="14"/>
    <n v="14"/>
    <n v="15"/>
    <n v="14"/>
    <n v="14"/>
    <n v="13"/>
    <n v="14"/>
    <n v="14"/>
    <n v="14"/>
    <n v="15"/>
    <n v="13"/>
    <n v="13"/>
    <n v="14"/>
    <n v="13"/>
    <n v="14"/>
    <n v="14"/>
    <n v="13"/>
    <n v="13"/>
    <n v="14"/>
    <n v="13"/>
    <n v="13"/>
    <n v="13"/>
    <n v="15"/>
    <n v="13"/>
    <n v="13"/>
    <n v="13"/>
    <n v="13"/>
    <n v="13"/>
    <n v="13"/>
    <n v="13"/>
    <n v="13"/>
    <n v="13"/>
    <n v="13"/>
    <n v="12"/>
    <n v="12"/>
    <n v="12"/>
    <n v="12"/>
    <n v="12"/>
    <n v="13"/>
    <n v="12"/>
    <n v="12"/>
    <n v="13"/>
    <n v="18"/>
    <n v="13.386363636363637"/>
    <n v="13"/>
    <n v="1.1042393802430226"/>
    <n v="8.2489868812721551E-2"/>
    <n v="12"/>
    <n v="18"/>
    <n v="6"/>
    <n v="3"/>
    <n v="3"/>
  </r>
  <r>
    <n v="78"/>
    <n v="46209"/>
    <s v="kisalfold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36"/>
    <n v="34"/>
    <n v="34"/>
    <n v="34"/>
    <n v="33"/>
    <n v="33"/>
    <n v="32"/>
    <n v="33"/>
    <n v="33"/>
    <n v="33"/>
    <n v="32"/>
    <n v="32"/>
    <n v="32"/>
    <n v="33"/>
    <n v="33"/>
    <n v="36"/>
    <n v="36"/>
    <n v="35"/>
    <n v="35"/>
    <n v="36"/>
    <n v="55.727272727272727"/>
    <n v="71"/>
    <n v="20.571332091454682"/>
    <n v="0.36914299022186214"/>
    <n v="32"/>
    <n v="81"/>
    <n v="49"/>
    <n v="-45"/>
    <n v="45"/>
  </r>
  <r>
    <n v="79"/>
    <n v="46484"/>
    <s v="agroinform.hu"/>
    <s v="26351409-2-42"/>
    <s v="26351409 7311 113 01"/>
    <n v="73.11"/>
    <s v="Reklámügynöki tevékenység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8"/>
    <n v="22"/>
    <n v="759140000"/>
    <n v="40"/>
    <x v="14"/>
    <s v="6"/>
    <s v="701 - 1000"/>
    <s v="2016 - 2020"/>
    <s v="kisvállalkozás"/>
    <n v="210"/>
    <n v="198"/>
    <n v="200"/>
    <n v="206"/>
    <n v="204"/>
    <n v="205"/>
    <n v="207"/>
    <n v="207"/>
    <n v="212"/>
    <n v="211"/>
    <n v="209"/>
    <n v="209"/>
    <n v="210"/>
    <n v="212"/>
    <n v="214"/>
    <n v="209"/>
    <n v="214"/>
    <n v="213"/>
    <n v="212"/>
    <n v="207"/>
    <n v="207"/>
    <n v="212"/>
    <n v="210"/>
    <n v="205"/>
    <n v="209"/>
    <n v="215"/>
    <n v="227"/>
    <n v="218"/>
    <n v="219"/>
    <n v="217"/>
    <n v="219"/>
    <n v="221"/>
    <n v="224"/>
    <n v="222"/>
    <n v="222"/>
    <n v="223"/>
    <n v="228"/>
    <n v="227"/>
    <n v="231"/>
    <n v="227"/>
    <n v="224"/>
    <n v="231"/>
    <n v="232"/>
    <n v="235"/>
    <n v="215.31818181818181"/>
    <n v="212.5"/>
    <n v="9.2151864730788322"/>
    <n v="4.2797995019576589E-2"/>
    <n v="198"/>
    <n v="235"/>
    <n v="37"/>
    <n v="25"/>
    <n v="25"/>
  </r>
  <r>
    <n v="80"/>
    <n v="46723"/>
    <s v="agrarszektor.hu"/>
    <s v="12527052-2-41"/>
    <s v="12527052 6039 114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00"/>
    <n v="89"/>
    <n v="4394160000"/>
    <n v="50"/>
    <x v="2"/>
    <s v="A"/>
    <s v="4001 - 7000"/>
    <s v="1996 - 2000"/>
    <s v="középvállalkozás"/>
    <n v="141"/>
    <n v="138"/>
    <n v="139"/>
    <n v="140"/>
    <n v="140"/>
    <n v="137"/>
    <n v="142"/>
    <n v="145"/>
    <n v="120"/>
    <n v="126"/>
    <n v="129"/>
    <n v="125"/>
    <n v="125"/>
    <n v="128"/>
    <n v="124"/>
    <n v="123"/>
    <n v="125"/>
    <n v="125"/>
    <n v="128"/>
    <n v="123"/>
    <n v="122"/>
    <n v="124"/>
    <n v="122"/>
    <n v="123"/>
    <n v="122"/>
    <n v="125"/>
    <n v="124"/>
    <n v="132"/>
    <n v="132"/>
    <n v="125"/>
    <n v="122"/>
    <n v="120"/>
    <n v="126"/>
    <n v="119"/>
    <n v="124"/>
    <n v="128"/>
    <n v="121"/>
    <n v="125"/>
    <n v="127"/>
    <n v="124"/>
    <n v="138"/>
    <n v="131"/>
    <n v="125"/>
    <n v="128"/>
    <n v="128"/>
    <n v="125"/>
    <n v="6.8607410271675819"/>
    <n v="5.3599539274746734E-2"/>
    <n v="119"/>
    <n v="145"/>
    <n v="26"/>
    <n v="-13"/>
    <n v="13"/>
  </r>
  <r>
    <n v="81"/>
    <n v="47038"/>
    <s v="myonlineradio.hu"/>
    <s v="26278823-2-41"/>
    <s v="26278823 6210 113 01"/>
    <n v="62.1"/>
    <s v="Számítógépes programozás"/>
    <n v="62.1"/>
    <s v="Számítógépes programoz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8"/>
    <n v="5"/>
    <n v="333220000"/>
    <n v="22"/>
    <x v="8"/>
    <s v="4"/>
    <s v="301 - 500"/>
    <s v="2016 - 2020"/>
    <s v="mikrovállalkozá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.13636363636363635"/>
    <n v="0"/>
    <n v="0.904534033733291"/>
    <n v="6.6332495807108014"/>
    <n v="0"/>
    <n v="6"/>
    <n v="6"/>
    <n v="0"/>
    <n v="0"/>
  </r>
  <r>
    <n v="82"/>
    <n v="47334"/>
    <s v="boon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81"/>
    <n v="81"/>
    <n v="80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23"/>
    <n v="23"/>
    <n v="22"/>
    <n v="23"/>
    <n v="23"/>
    <n v="23"/>
    <n v="23"/>
    <n v="23"/>
    <n v="23"/>
    <n v="23"/>
    <n v="23"/>
    <n v="23"/>
    <n v="23"/>
    <n v="23"/>
    <n v="22"/>
    <n v="25"/>
    <n v="25"/>
    <n v="24"/>
    <n v="24"/>
    <n v="25"/>
    <n v="51"/>
    <n v="71"/>
    <n v="25.792553459351183"/>
    <n v="0.50573634234021925"/>
    <n v="22"/>
    <n v="81"/>
    <n v="59"/>
    <n v="-56"/>
    <n v="56"/>
  </r>
  <r>
    <n v="83"/>
    <n v="47477"/>
    <s v="hirkereso.hu"/>
    <s v="11884958-2-13"/>
    <s v="11884958 6210 113 13"/>
    <n v="62.1"/>
    <s v="Számítógépes programozás"/>
    <n v="62.1"/>
    <s v="Számítógépes programoz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1999"/>
    <n v="1"/>
    <n v="531700000"/>
    <n v="11"/>
    <x v="13"/>
    <s v="5"/>
    <s v="501 - 700"/>
    <s v="1996 - 2000"/>
    <s v="mikrovállalkozás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0"/>
    <n v="0"/>
    <n v="21"/>
    <n v="21"/>
    <n v="0"/>
    <n v="0"/>
    <n v="0"/>
  </r>
  <r>
    <n v="84"/>
    <n v="47524"/>
    <s v="haon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82"/>
    <n v="82"/>
    <n v="80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33"/>
    <n v="33"/>
    <n v="32"/>
    <n v="32"/>
    <n v="30"/>
    <n v="30"/>
    <n v="29"/>
    <n v="30"/>
    <n v="29"/>
    <n v="32"/>
    <n v="31"/>
    <n v="29"/>
    <n v="29"/>
    <n v="32"/>
    <n v="31"/>
    <n v="34"/>
    <n v="33"/>
    <n v="33"/>
    <n v="33"/>
    <n v="34"/>
    <n v="55.25"/>
    <n v="72"/>
    <n v="22.23983959286306"/>
    <n v="0.40253103335498752"/>
    <n v="29"/>
    <n v="82"/>
    <n v="53"/>
    <n v="-48"/>
    <n v="48"/>
  </r>
  <r>
    <n v="85"/>
    <n v="47718"/>
    <s v="prohardver.hu"/>
    <s v="12919709-2-41"/>
    <s v="12919709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2"/>
    <n v="4"/>
    <n v="133410000"/>
    <n v="15"/>
    <x v="6"/>
    <s v="3"/>
    <s v="51 - 300"/>
    <s v="2001 - 2005"/>
    <s v="mikrovállalkozás"/>
    <n v="114"/>
    <n v="115"/>
    <n v="112"/>
    <n v="112"/>
    <n v="111"/>
    <n v="112"/>
    <n v="112"/>
    <n v="111"/>
    <n v="0"/>
    <n v="119"/>
    <n v="118"/>
    <n v="117"/>
    <n v="117"/>
    <n v="116"/>
    <n v="117"/>
    <n v="114"/>
    <n v="113"/>
    <n v="114"/>
    <n v="113"/>
    <n v="112"/>
    <n v="114"/>
    <n v="111"/>
    <n v="113"/>
    <n v="112"/>
    <n v="86"/>
    <n v="113"/>
    <n v="112"/>
    <n v="87"/>
    <n v="112"/>
    <n v="115"/>
    <n v="86"/>
    <n v="88"/>
    <n v="86"/>
    <n v="88"/>
    <n v="86"/>
    <n v="86"/>
    <n v="86"/>
    <n v="86"/>
    <n v="85"/>
    <n v="86"/>
    <n v="90"/>
    <n v="114"/>
    <n v="114"/>
    <n v="111"/>
    <n v="103.09090909090909"/>
    <n v="112"/>
    <n v="20.274646995255942"/>
    <n v="0.19666765162946681"/>
    <n v="0"/>
    <n v="119"/>
    <n v="119"/>
    <n v="-3"/>
    <n v="3"/>
  </r>
  <r>
    <n v="86"/>
    <n v="48038"/>
    <s v="vezess.hu"/>
    <s v="25087910-2-41"/>
    <s v="25087910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409"/>
    <n v="14254790000"/>
    <n v="82"/>
    <x v="1"/>
    <s v="C"/>
    <s v="10001 -"/>
    <s v="2011 - 2015"/>
    <s v="nagyvállalat"/>
    <n v="87"/>
    <n v="85"/>
    <n v="85"/>
    <n v="85"/>
    <n v="84"/>
    <n v="84"/>
    <n v="84"/>
    <n v="84"/>
    <n v="85"/>
    <n v="87"/>
    <n v="87"/>
    <n v="85"/>
    <n v="85"/>
    <n v="84"/>
    <n v="83"/>
    <n v="83"/>
    <n v="87"/>
    <n v="87"/>
    <n v="83"/>
    <n v="82"/>
    <n v="82"/>
    <n v="84"/>
    <n v="81"/>
    <n v="80"/>
    <n v="81"/>
    <n v="80"/>
    <n v="79"/>
    <n v="81"/>
    <n v="80"/>
    <n v="81"/>
    <n v="79"/>
    <n v="79"/>
    <n v="80"/>
    <n v="79"/>
    <n v="80"/>
    <n v="79"/>
    <n v="79"/>
    <n v="79"/>
    <n v="79"/>
    <n v="81"/>
    <n v="80"/>
    <n v="79"/>
    <n v="81"/>
    <n v="79"/>
    <n v="82.227272727272734"/>
    <n v="81.5"/>
    <n v="2.7438187305679764"/>
    <n v="3.3368718669151726E-2"/>
    <n v="79"/>
    <n v="87"/>
    <n v="8"/>
    <n v="-8"/>
    <n v="8"/>
  </r>
  <r>
    <n v="87"/>
    <n v="48104"/>
    <s v="webbeteg.hu"/>
    <s v="23981306-2-09"/>
    <s v="23981306 6039 113 09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9"/>
    <s v="Hajdú-Bihar"/>
    <n v="60"/>
    <s v="Észak-Alföld"/>
    <n v="3"/>
    <s v="Alföld és Észak"/>
    <n v="2012"/>
    <n v="6"/>
    <n v="77960000"/>
    <n v="22"/>
    <x v="8"/>
    <s v="3"/>
    <s v="51 - 300"/>
    <s v="2011 - 2015"/>
    <s v="mikrovállalkozás"/>
    <n v="52"/>
    <n v="51"/>
    <n v="51"/>
    <n v="51"/>
    <n v="49"/>
    <n v="49"/>
    <n v="51"/>
    <n v="50"/>
    <n v="50"/>
    <n v="51"/>
    <n v="49"/>
    <n v="49"/>
    <n v="51"/>
    <n v="51"/>
    <n v="53"/>
    <n v="53"/>
    <n v="51"/>
    <n v="51"/>
    <n v="51"/>
    <n v="51"/>
    <n v="50"/>
    <n v="52"/>
    <n v="61"/>
    <n v="61"/>
    <n v="60"/>
    <n v="61"/>
    <n v="51"/>
    <n v="53"/>
    <n v="53"/>
    <n v="45"/>
    <n v="45"/>
    <n v="41"/>
    <n v="41"/>
    <n v="41"/>
    <n v="42"/>
    <n v="49"/>
    <n v="49"/>
    <n v="48"/>
    <n v="49"/>
    <n v="40"/>
    <n v="41"/>
    <n v="41"/>
    <n v="42"/>
    <n v="42"/>
    <n v="49.386363636363633"/>
    <n v="50.5"/>
    <n v="5.4140897540300754"/>
    <n v="0.10962722005399141"/>
    <n v="40"/>
    <n v="61"/>
    <n v="21"/>
    <n v="-10"/>
    <n v="10"/>
  </r>
  <r>
    <n v="88"/>
    <n v="48309"/>
    <s v="mfor.hu"/>
    <s v="12500442-2-41"/>
    <s v="12500442 6039 113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0"/>
    <n v="8"/>
    <n v="82170000"/>
    <n v="22"/>
    <x v="8"/>
    <s v="3"/>
    <s v="51 - 300"/>
    <s v="1996 - 2000"/>
    <s v="mikrovállalkozás"/>
    <n v="93"/>
    <n v="93"/>
    <n v="93"/>
    <n v="93"/>
    <n v="93"/>
    <n v="93"/>
    <n v="93"/>
    <n v="93"/>
    <n v="93"/>
    <n v="93"/>
    <n v="93"/>
    <n v="93"/>
    <n v="93"/>
    <n v="94"/>
    <n v="93"/>
    <n v="94"/>
    <n v="94"/>
    <n v="94"/>
    <n v="94"/>
    <n v="94"/>
    <n v="93"/>
    <n v="94"/>
    <n v="93"/>
    <n v="93"/>
    <n v="93"/>
    <n v="93"/>
    <n v="93"/>
    <n v="93"/>
    <n v="93"/>
    <n v="93"/>
    <n v="93"/>
    <n v="93"/>
    <n v="93"/>
    <n v="93"/>
    <n v="93"/>
    <n v="93"/>
    <n v="93"/>
    <n v="92"/>
    <n v="92"/>
    <n v="85"/>
    <n v="85"/>
    <n v="90"/>
    <n v="90"/>
    <n v="90"/>
    <n v="92.545454545454547"/>
    <n v="93"/>
    <n v="1.8980350360006233"/>
    <n v="2.0509219445979231E-2"/>
    <n v="85"/>
    <n v="94"/>
    <n v="9"/>
    <n v="-3"/>
    <n v="3"/>
  </r>
  <r>
    <n v="89"/>
    <n v="48701"/>
    <s v="szon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82"/>
    <n v="82"/>
    <n v="80"/>
    <n v="81"/>
    <n v="81"/>
    <n v="81"/>
    <n v="81"/>
    <n v="81"/>
    <n v="72"/>
    <n v="72"/>
    <n v="72"/>
    <n v="72"/>
    <n v="72"/>
    <n v="72"/>
    <n v="72"/>
    <n v="72"/>
    <n v="72"/>
    <n v="72"/>
    <n v="71"/>
    <n v="72"/>
    <n v="72"/>
    <n v="72"/>
    <n v="72"/>
    <n v="72"/>
    <n v="32"/>
    <n v="32"/>
    <n v="35"/>
    <n v="36"/>
    <n v="35"/>
    <n v="34"/>
    <n v="33"/>
    <n v="34"/>
    <n v="33"/>
    <n v="32"/>
    <n v="30"/>
    <n v="31"/>
    <n v="30"/>
    <n v="34"/>
    <n v="33"/>
    <n v="36"/>
    <n v="36"/>
    <n v="35"/>
    <n v="35"/>
    <n v="36"/>
    <n v="56.181818181818187"/>
    <n v="72"/>
    <n v="21.14432435504359"/>
    <n v="0.37635528787294414"/>
    <n v="30"/>
    <n v="82"/>
    <n v="52"/>
    <n v="-46"/>
    <n v="46"/>
  </r>
  <r>
    <n v="90"/>
    <n v="48935"/>
    <s v="nyugat.hu"/>
    <s v="18889332-2-18"/>
    <s v="18889332 6031 529 18"/>
    <n v="60.31"/>
    <s v="Hírügynökség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529"/>
    <s v="Egyéb egyesület"/>
    <n v="52"/>
    <s v="Az egyesület egyéb formái"/>
    <n v="5"/>
    <s v="Jogi személyiségű nonprofit szervezet"/>
    <n v="18"/>
    <s v="Vas"/>
    <n v="30"/>
    <s v="Nyugat-Dunántúl"/>
    <n v="2"/>
    <s v="Dunántúl"/>
    <n v="1999"/>
    <n v="8"/>
    <n v="44610000"/>
    <n v="22"/>
    <x v="8"/>
    <s v="2"/>
    <s v="21 - 50"/>
    <s v="1996 - 2000"/>
    <s v="mikrovállalkozás"/>
    <n v="65"/>
    <n v="69"/>
    <n v="72"/>
    <n v="59"/>
    <n v="54"/>
    <n v="57"/>
    <n v="58"/>
    <n v="58"/>
    <n v="61"/>
    <n v="60"/>
    <n v="63"/>
    <n v="52"/>
    <n v="65"/>
    <n v="64"/>
    <n v="68"/>
    <n v="56"/>
    <n v="64"/>
    <n v="57"/>
    <n v="59"/>
    <n v="56"/>
    <n v="58"/>
    <n v="53"/>
    <n v="50"/>
    <n v="57"/>
    <n v="55"/>
    <n v="58"/>
    <n v="62"/>
    <n v="60"/>
    <n v="56"/>
    <n v="57"/>
    <n v="50"/>
    <n v="52"/>
    <n v="55"/>
    <n v="67"/>
    <n v="67"/>
    <n v="59"/>
    <n v="67"/>
    <n v="63"/>
    <n v="70"/>
    <n v="59"/>
    <n v="70"/>
    <n v="67"/>
    <n v="69"/>
    <n v="65"/>
    <n v="60.522727272727273"/>
    <n v="59"/>
    <n v="5.8089291186315384"/>
    <n v="9.5979301997667174E-2"/>
    <n v="50"/>
    <n v="72"/>
    <n v="22"/>
    <n v="0"/>
    <n v="0"/>
  </r>
  <r>
    <n v="91"/>
    <n v="49652"/>
    <s v="meska.hu"/>
    <s v="14260960-2-13"/>
    <s v="14260960 6310 113 13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08"/>
    <n v="4"/>
    <n v="239240000"/>
    <n v="15"/>
    <x v="6"/>
    <s v="3"/>
    <s v="51 - 300"/>
    <s v="2006 - 2010"/>
    <s v="mikrovállalkozás"/>
    <n v="84"/>
    <n v="73"/>
    <n v="72"/>
    <n v="73"/>
    <n v="75"/>
    <n v="84"/>
    <n v="81"/>
    <n v="75"/>
    <n v="75"/>
    <n v="74"/>
    <n v="74"/>
    <n v="104"/>
    <n v="94"/>
    <n v="95"/>
    <n v="73"/>
    <n v="73"/>
    <n v="73"/>
    <n v="73"/>
    <n v="97"/>
    <n v="86"/>
    <n v="86"/>
    <n v="86"/>
    <n v="78"/>
    <n v="92"/>
    <n v="91"/>
    <n v="83"/>
    <n v="85"/>
    <n v="78"/>
    <n v="91"/>
    <n v="74"/>
    <n v="72"/>
    <n v="94"/>
    <n v="72"/>
    <n v="72"/>
    <n v="78"/>
    <n v="91"/>
    <n v="72"/>
    <n v="83"/>
    <n v="85"/>
    <n v="85"/>
    <n v="100"/>
    <n v="88"/>
    <n v="88"/>
    <n v="91"/>
    <n v="82.340909090909093"/>
    <n v="83"/>
    <n v="8.9441241770152615"/>
    <n v="0.10862309240647847"/>
    <n v="72"/>
    <n v="104"/>
    <n v="32"/>
    <n v="7"/>
    <n v="7"/>
  </r>
  <r>
    <n v="92"/>
    <n v="49820"/>
    <s v="privatbankar.hu"/>
    <s v="12494086-2-41"/>
    <s v="12494086 6039 113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0"/>
    <n v="16"/>
    <n v="224350000"/>
    <n v="30"/>
    <x v="3"/>
    <s v="3"/>
    <s v="51 - 300"/>
    <s v="1996 - 2000"/>
    <s v="kisvállalkozás"/>
    <n v="131"/>
    <n v="131"/>
    <n v="131"/>
    <n v="131"/>
    <n v="131"/>
    <n v="131"/>
    <n v="131"/>
    <n v="131"/>
    <n v="131"/>
    <n v="129"/>
    <n v="129"/>
    <n v="131"/>
    <n v="131"/>
    <n v="131"/>
    <n v="127"/>
    <n v="131"/>
    <n v="124"/>
    <n v="128"/>
    <n v="127"/>
    <n v="128"/>
    <n v="128"/>
    <n v="130"/>
    <n v="128"/>
    <n v="126"/>
    <n v="126"/>
    <n v="128"/>
    <n v="126"/>
    <n v="126"/>
    <n v="127"/>
    <n v="127"/>
    <n v="129"/>
    <n v="131"/>
    <n v="131"/>
    <n v="129"/>
    <n v="131"/>
    <n v="131"/>
    <n v="129"/>
    <n v="126"/>
    <n v="130"/>
    <n v="123"/>
    <n v="123"/>
    <n v="126"/>
    <n v="128"/>
    <n v="128"/>
    <n v="128.68181818181819"/>
    <n v="129"/>
    <n v="2.3602594188590542"/>
    <n v="1.8341825226032917E-2"/>
    <n v="123"/>
    <n v="131"/>
    <n v="8"/>
    <n v="-3"/>
    <n v="3"/>
  </r>
  <r>
    <n v="93"/>
    <n v="49828"/>
    <s v="indapass.hu"/>
    <s v="14307544-2-41"/>
    <s v="14307544 6391 114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08"/>
    <n v="10"/>
    <n v="702400000"/>
    <n v="30"/>
    <x v="3"/>
    <s v="6"/>
    <s v="701 - 1000"/>
    <s v="2006 - 2010"/>
    <s v="kisvállalkozás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0"/>
    <n v="0"/>
    <n v="33"/>
    <n v="33"/>
    <n v="0"/>
    <n v="0"/>
    <n v="0"/>
  </r>
  <r>
    <n v="94"/>
    <n v="49897"/>
    <s v="vaol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82"/>
    <n v="82"/>
    <n v="80"/>
    <n v="6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22"/>
    <n v="22"/>
    <n v="23"/>
    <n v="23"/>
    <n v="23"/>
    <n v="23"/>
    <n v="23"/>
    <n v="23"/>
    <n v="23"/>
    <n v="23"/>
    <n v="23"/>
    <n v="23"/>
    <n v="22"/>
    <n v="24"/>
    <n v="25"/>
    <n v="26"/>
    <n v="25"/>
    <n v="24"/>
    <n v="24"/>
    <n v="25"/>
    <n v="49.909090909090907"/>
    <n v="72"/>
    <n v="26.692755032917784"/>
    <n v="0.53482751432075704"/>
    <n v="6"/>
    <n v="82"/>
    <n v="76"/>
    <n v="-57"/>
    <n v="57"/>
  </r>
  <r>
    <n v="95"/>
    <n v="50179"/>
    <s v="hang.hu"/>
    <s v="32874978-2-43"/>
    <s v="32874978 6031 113 01"/>
    <n v="60.31"/>
    <s v="Hírügynökség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5"/>
    <n v="17"/>
    <m/>
    <n v="30"/>
    <x v="3"/>
    <s v="0"/>
    <s v="ismeretlen"/>
    <s v="2021 - 2025"/>
    <s v="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0"/>
    <n v="85"/>
    <n v="85"/>
    <n v="80"/>
    <n v="85"/>
    <n v="85"/>
    <n v="85"/>
    <n v="85"/>
    <n v="85"/>
    <n v="85"/>
    <n v="85"/>
    <n v="85"/>
    <n v="80"/>
    <n v="80"/>
    <n v="85"/>
    <n v="85"/>
    <n v="85"/>
    <n v="85"/>
    <n v="80"/>
    <n v="85"/>
    <n v="85"/>
    <n v="82"/>
    <n v="85"/>
    <n v="84.36363636363636"/>
    <n v="85"/>
    <n v="1.643746558449444"/>
    <n v="1.9484064809206773E-2"/>
    <n v="80"/>
    <n v="85"/>
    <n v="5"/>
    <n v="0"/>
    <n v="0"/>
  </r>
  <r>
    <n v="96"/>
    <n v="50320"/>
    <s v="szoljon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80"/>
    <n v="79"/>
    <n v="77"/>
    <n v="78"/>
    <n v="78"/>
    <n v="78"/>
    <n v="78"/>
    <n v="78"/>
    <n v="69"/>
    <n v="69"/>
    <n v="69"/>
    <n v="70"/>
    <n v="69"/>
    <n v="69"/>
    <n v="69"/>
    <n v="69"/>
    <n v="69"/>
    <n v="69"/>
    <n v="69"/>
    <n v="69"/>
    <n v="69"/>
    <n v="69"/>
    <n v="69"/>
    <n v="69"/>
    <n v="33"/>
    <n v="33"/>
    <n v="36"/>
    <n v="36"/>
    <n v="35"/>
    <n v="34"/>
    <n v="33"/>
    <n v="34"/>
    <n v="33"/>
    <n v="33"/>
    <n v="32"/>
    <n v="32"/>
    <n v="31"/>
    <n v="34"/>
    <n v="34"/>
    <n v="37"/>
    <n v="36"/>
    <n v="35"/>
    <n v="35"/>
    <n v="36"/>
    <n v="54.840909090909093"/>
    <n v="69"/>
    <n v="19.457697922844304"/>
    <n v="0.35480261442401545"/>
    <n v="31"/>
    <n v="80"/>
    <n v="49"/>
    <n v="-44"/>
    <n v="44"/>
  </r>
  <r>
    <n v="97"/>
    <n v="50554"/>
    <s v="femcafe.hu"/>
    <s v="23522154-2-41"/>
    <s v="23522154 5819 113 01"/>
    <n v="58.19"/>
    <s v="Egyéb kiadói tevékenység (kivéve: szoftverkiadás)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1"/>
    <n v="16"/>
    <n v="4465620000"/>
    <n v="30"/>
    <x v="3"/>
    <s v="A"/>
    <s v="4001 - 7000"/>
    <s v="2011 - 2015"/>
    <s v="középvállalkozás"/>
    <n v="53"/>
    <n v="53"/>
    <n v="30"/>
    <n v="50"/>
    <n v="46"/>
    <n v="50"/>
    <n v="51"/>
    <n v="52"/>
    <n v="52"/>
    <n v="51"/>
    <n v="31"/>
    <n v="32"/>
    <n v="52"/>
    <n v="53"/>
    <n v="53"/>
    <n v="52"/>
    <n v="52"/>
    <n v="52"/>
    <n v="52"/>
    <n v="52"/>
    <n v="53"/>
    <n v="52"/>
    <n v="52"/>
    <n v="52"/>
    <n v="53"/>
    <n v="53"/>
    <n v="53"/>
    <n v="53"/>
    <n v="52"/>
    <n v="53"/>
    <n v="52"/>
    <n v="51"/>
    <n v="52"/>
    <n v="52"/>
    <n v="53"/>
    <n v="52"/>
    <n v="53"/>
    <n v="53"/>
    <n v="53"/>
    <n v="53"/>
    <n v="52"/>
    <n v="52"/>
    <n v="52"/>
    <n v="52"/>
    <n v="50.613636363636367"/>
    <n v="52"/>
    <n v="5.5035544923930706"/>
    <n v="0.10873659526955325"/>
    <n v="30"/>
    <n v="53"/>
    <n v="23"/>
    <n v="-1"/>
    <n v="1"/>
  </r>
  <r>
    <n v="98"/>
    <n v="50937"/>
    <s v="heol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82"/>
    <n v="82"/>
    <n v="80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23"/>
    <n v="23"/>
    <n v="22"/>
    <n v="23"/>
    <n v="23"/>
    <n v="23"/>
    <n v="22"/>
    <n v="22"/>
    <n v="23"/>
    <n v="23"/>
    <n v="23"/>
    <n v="23"/>
    <n v="22"/>
    <n v="23"/>
    <n v="22"/>
    <n v="25"/>
    <n v="25"/>
    <n v="24"/>
    <n v="24"/>
    <n v="25"/>
    <n v="51.477272727272727"/>
    <n v="72"/>
    <n v="26.361960470171173"/>
    <n v="0.51210872436535615"/>
    <n v="22"/>
    <n v="82"/>
    <n v="60"/>
    <n v="-57"/>
    <n v="57"/>
  </r>
  <r>
    <n v="99"/>
    <n v="51142"/>
    <s v="pestisracok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408"/>
    <n v="408"/>
    <n v="83"/>
    <n v="50"/>
    <n v="56"/>
    <n v="54"/>
    <n v="58"/>
    <n v="57"/>
    <n v="59"/>
    <n v="63"/>
    <n v="62"/>
    <n v="36"/>
    <n v="35"/>
    <n v="38"/>
    <n v="42"/>
    <n v="45"/>
    <n v="44"/>
    <n v="43"/>
    <n v="45"/>
    <n v="45"/>
    <n v="49"/>
    <n v="48"/>
    <n v="46"/>
    <n v="39"/>
    <n v="46"/>
    <n v="47"/>
    <n v="43"/>
    <n v="47"/>
    <n v="45"/>
    <n v="47"/>
    <n v="48"/>
    <n v="49"/>
    <n v="43"/>
    <n v="47"/>
    <n v="49"/>
    <n v="47"/>
    <n v="43"/>
    <n v="44"/>
    <n v="47"/>
    <n v="42"/>
    <n v="48"/>
    <n v="45"/>
    <n v="41"/>
    <n v="45"/>
    <n v="64.227272727272748"/>
    <n v="47"/>
    <n v="76.323017234847754"/>
    <n v="1.1883272322481599"/>
    <n v="35"/>
    <n v="408"/>
    <n v="373"/>
    <n v="-363"/>
    <n v="363"/>
  </r>
  <r>
    <n v="100"/>
    <n v="52296"/>
    <s v="streetkitchen.hu"/>
    <s v="29308651-2-43"/>
    <s v="29308651 7312 113 01"/>
    <n v="73.12"/>
    <s v="Médiareklám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1"/>
    <n v="2"/>
    <n v="629540000"/>
    <n v="12"/>
    <x v="10"/>
    <s v="5"/>
    <s v="501 - 700"/>
    <s v="2021 - 2025"/>
    <s v="mikrovállalkozás"/>
    <n v="255"/>
    <n v="258"/>
    <n v="252"/>
    <n v="254"/>
    <n v="253"/>
    <n v="256"/>
    <n v="268"/>
    <n v="266"/>
    <n v="261"/>
    <n v="258"/>
    <n v="251"/>
    <n v="257"/>
    <n v="251"/>
    <n v="254"/>
    <n v="41"/>
    <n v="43"/>
    <n v="43"/>
    <n v="52"/>
    <n v="53"/>
    <n v="57"/>
    <n v="57"/>
    <n v="59"/>
    <n v="61"/>
    <n v="62"/>
    <n v="64"/>
    <n v="62"/>
    <n v="62"/>
    <n v="62"/>
    <n v="64"/>
    <n v="64"/>
    <n v="64"/>
    <n v="62"/>
    <n v="62"/>
    <n v="64"/>
    <n v="61"/>
    <n v="64"/>
    <n v="64"/>
    <n v="66"/>
    <n v="64"/>
    <n v="64"/>
    <n v="63"/>
    <n v="55"/>
    <n v="57"/>
    <n v="57"/>
    <n v="121.97727272727272"/>
    <n v="64"/>
    <n v="93.314045563172101"/>
    <n v="0.76501173929188981"/>
    <n v="41"/>
    <n v="268"/>
    <n v="227"/>
    <n v="-198"/>
    <n v="198"/>
  </r>
  <r>
    <n v="101"/>
    <n v="52883"/>
    <s v="ipon.hu"/>
    <s v="13392327-2-42"/>
    <s v="13392327 4650 113 01"/>
    <n v="46.5"/>
    <s v="Információtechnológiai, híradástechnikai termék nagykereskedelme"/>
    <n v="46.5"/>
    <s v="Információtechnológiai, híradástechnikai termék nagykereskedelme"/>
    <n v="46"/>
    <s v="Nagy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4"/>
    <n v="106"/>
    <n v="19563950000"/>
    <n v="61"/>
    <x v="4"/>
    <s v="C"/>
    <s v="10001 -"/>
    <s v="2001 - 2005"/>
    <s v="középvállalkozás"/>
    <n v="38"/>
    <n v="38"/>
    <n v="38"/>
    <n v="38"/>
    <n v="37"/>
    <n v="38"/>
    <n v="38"/>
    <n v="37"/>
    <n v="37"/>
    <n v="37"/>
    <n v="37"/>
    <n v="38"/>
    <n v="38"/>
    <n v="38"/>
    <n v="38"/>
    <n v="38"/>
    <n v="38"/>
    <n v="40"/>
    <n v="40"/>
    <n v="38"/>
    <n v="40"/>
    <n v="40"/>
    <n v="40"/>
    <n v="39"/>
    <n v="39"/>
    <n v="40"/>
    <n v="40"/>
    <n v="40"/>
    <n v="40"/>
    <n v="39"/>
    <n v="39"/>
    <n v="39"/>
    <n v="42"/>
    <n v="37"/>
    <n v="37"/>
    <n v="37"/>
    <n v="37"/>
    <n v="35"/>
    <n v="35"/>
    <n v="35"/>
    <n v="34"/>
    <n v="34"/>
    <n v="34"/>
    <n v="34"/>
    <n v="37.840909090909093"/>
    <n v="38"/>
    <n v="1.9040126760641887"/>
    <n v="5.0316250898993574E-2"/>
    <n v="34"/>
    <n v="42"/>
    <n v="8"/>
    <n v="-4"/>
    <n v="4"/>
  </r>
  <r>
    <n v="102"/>
    <n v="52966"/>
    <s v="kapu.hu"/>
    <s v="11884958-2-13"/>
    <s v="11884958 6210 113 13"/>
    <n v="62.1"/>
    <s v="Számítógépes programozás"/>
    <n v="62.1"/>
    <s v="Számítógépes programoz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1999"/>
    <n v="1"/>
    <n v="531700000"/>
    <n v="11"/>
    <x v="13"/>
    <s v="5"/>
    <s v="501 - 700"/>
    <s v="1996 - 2000"/>
    <s v="mikrovállalkozás"/>
    <n v="22"/>
    <n v="22"/>
    <n v="22"/>
    <n v="22"/>
    <n v="22"/>
    <n v="22"/>
    <n v="22"/>
    <n v="22"/>
    <n v="22"/>
    <n v="22"/>
    <n v="22"/>
    <n v="22"/>
    <n v="24"/>
    <n v="24"/>
    <n v="24"/>
    <n v="24"/>
    <n v="23"/>
    <n v="23"/>
    <n v="23"/>
    <n v="23"/>
    <n v="24"/>
    <n v="24"/>
    <n v="24"/>
    <n v="24"/>
    <n v="25"/>
    <n v="24"/>
    <n v="23"/>
    <n v="23"/>
    <n v="23"/>
    <n v="23"/>
    <n v="23"/>
    <n v="24"/>
    <n v="24"/>
    <n v="24"/>
    <n v="23"/>
    <n v="23"/>
    <n v="24"/>
    <n v="24"/>
    <n v="23"/>
    <n v="24"/>
    <n v="24"/>
    <n v="24"/>
    <n v="24"/>
    <n v="24"/>
    <n v="23.204545454545453"/>
    <n v="23"/>
    <n v="0.87814671271298794"/>
    <n v="3.7843736884790861E-2"/>
    <n v="22"/>
    <n v="25"/>
    <n v="3"/>
    <n v="2"/>
    <n v="2"/>
  </r>
  <r>
    <n v="103"/>
    <n v="53284"/>
    <s v="tv2play.hu"/>
    <s v="25771859-2-44"/>
    <s v="25771859 6020 114 01"/>
    <n v="60.2"/>
    <s v="Televízióműsor összeállítása, szolgáltatása, videótartalom-terjesztés"/>
    <n v="60.2"/>
    <s v="Televízióműsor összeállítása, szolgáltatása, videótartalom-terjesztés"/>
    <n v="60"/>
    <s v="Műsor-összeállítás, műsorszolgáltatás, hírügynökségi és egyéb tartalomterjesztés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6"/>
    <n v="377"/>
    <n v="56282310000"/>
    <n v="82"/>
    <x v="1"/>
    <s v="C"/>
    <s v="10001 -"/>
    <s v="2016 - 2020"/>
    <s v="nagyvállalat"/>
    <n v="11"/>
    <n v="11"/>
    <n v="11"/>
    <n v="11"/>
    <n v="11"/>
    <n v="11"/>
    <n v="8"/>
    <n v="8"/>
    <n v="11"/>
    <n v="6"/>
    <n v="8"/>
    <n v="11"/>
    <n v="11"/>
    <n v="6"/>
    <n v="8"/>
    <n v="8"/>
    <n v="8"/>
    <n v="8"/>
    <n v="8"/>
    <n v="8"/>
    <n v="8"/>
    <n v="8"/>
    <n v="5"/>
    <n v="8"/>
    <n v="8"/>
    <n v="5"/>
    <n v="3"/>
    <n v="5"/>
    <n v="3"/>
    <n v="3"/>
    <n v="3"/>
    <n v="2"/>
    <n v="8"/>
    <n v="8"/>
    <n v="8"/>
    <n v="9"/>
    <n v="11"/>
    <n v="5"/>
    <n v="3"/>
    <n v="3"/>
    <n v="5"/>
    <n v="8"/>
    <n v="8"/>
    <n v="5"/>
    <n v="7.3863636363636367"/>
    <n v="8"/>
    <n v="2.7383232782710949"/>
    <n v="0.37072684382747129"/>
    <n v="2"/>
    <n v="11"/>
    <n v="9"/>
    <n v="-6"/>
    <n v="6"/>
  </r>
  <r>
    <n v="104"/>
    <n v="53443"/>
    <s v="bien.hu"/>
    <s v="24994356-2-13"/>
    <s v="24994356 6391 113 13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14"/>
    <n v="2"/>
    <n v="146100000"/>
    <n v="12"/>
    <x v="10"/>
    <s v="3"/>
    <s v="51 - 300"/>
    <s v="2011 - 2015"/>
    <s v="mikrovállalkozás"/>
    <n v="119"/>
    <n v="118"/>
    <n v="123"/>
    <n v="122"/>
    <n v="121"/>
    <n v="121"/>
    <n v="122"/>
    <n v="121"/>
    <n v="119"/>
    <n v="122"/>
    <n v="116"/>
    <n v="117"/>
    <n v="118"/>
    <n v="112"/>
    <n v="117"/>
    <n v="119"/>
    <n v="118"/>
    <n v="121"/>
    <n v="122"/>
    <n v="117"/>
    <n v="119"/>
    <n v="120"/>
    <n v="118"/>
    <n v="120"/>
    <n v="121"/>
    <n v="121"/>
    <n v="120"/>
    <n v="121"/>
    <n v="118"/>
    <n v="116"/>
    <n v="116"/>
    <n v="119"/>
    <n v="121"/>
    <n v="123"/>
    <n v="118"/>
    <n v="120"/>
    <n v="120"/>
    <n v="124"/>
    <n v="124"/>
    <n v="126"/>
    <n v="126"/>
    <n v="132"/>
    <n v="127"/>
    <n v="129"/>
    <n v="120.54545454545455"/>
    <n v="120"/>
    <n v="3.6564981687881288"/>
    <n v="3.0332941068378142E-2"/>
    <n v="112"/>
    <n v="132"/>
    <n v="20"/>
    <n v="10"/>
    <n v="10"/>
  </r>
  <r>
    <n v="105"/>
    <n v="53638"/>
    <s v="noklapja.hu"/>
    <s v="25087910-2-41"/>
    <s v="25087910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409"/>
    <n v="14254790000"/>
    <n v="82"/>
    <x v="1"/>
    <s v="C"/>
    <s v="10001 -"/>
    <s v="2011 - 2015"/>
    <s v="nagyvállalat"/>
    <n v="138"/>
    <n v="139"/>
    <n v="138"/>
    <n v="134"/>
    <n v="137"/>
    <n v="136"/>
    <n v="140"/>
    <n v="131"/>
    <n v="128"/>
    <n v="131"/>
    <n v="125"/>
    <n v="136"/>
    <n v="136"/>
    <n v="126"/>
    <n v="127"/>
    <n v="136"/>
    <n v="134"/>
    <n v="129"/>
    <n v="118"/>
    <n v="140"/>
    <n v="138"/>
    <n v="136"/>
    <n v="141"/>
    <n v="144"/>
    <n v="142"/>
    <n v="142"/>
    <n v="139"/>
    <n v="137"/>
    <n v="135"/>
    <n v="136"/>
    <n v="132"/>
    <n v="137"/>
    <n v="131"/>
    <n v="133"/>
    <n v="129"/>
    <n v="145"/>
    <n v="134"/>
    <n v="134"/>
    <n v="136"/>
    <n v="129"/>
    <n v="131"/>
    <n v="134"/>
    <n v="131"/>
    <n v="135"/>
    <n v="134.54545454545453"/>
    <n v="135.5"/>
    <n v="5.3328928641227549"/>
    <n v="3.963636588199345E-2"/>
    <n v="118"/>
    <n v="145"/>
    <n v="27"/>
    <n v="-3"/>
    <n v="3"/>
  </r>
  <r>
    <n v="108"/>
    <n v="54893"/>
    <s v="csakfoci.hu"/>
    <s v="22667544-2-42"/>
    <s v="22667544 7020 113 01"/>
    <n v="70.2"/>
    <s v="Üzletviteli, egyéb üzletvezetési tanácsadás"/>
    <n v="70.2"/>
    <s v="Üzletviteli, egyéb üzletvezetési tanácsadás"/>
    <n v="70"/>
    <s v="Üzletvezetés, üzletvezetési tanácsadás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0"/>
    <n v="5"/>
    <n v="58980000"/>
    <n v="22"/>
    <x v="8"/>
    <s v="3"/>
    <s v="51 - 300"/>
    <s v="2006 - 2010"/>
    <s v="mikrovállalkozás"/>
    <n v="34"/>
    <n v="35"/>
    <n v="36"/>
    <n v="36"/>
    <n v="36"/>
    <n v="36"/>
    <n v="35"/>
    <n v="35"/>
    <n v="35"/>
    <n v="35"/>
    <n v="35"/>
    <n v="35"/>
    <n v="35"/>
    <n v="35"/>
    <n v="35"/>
    <n v="34"/>
    <n v="35"/>
    <n v="35"/>
    <n v="35"/>
    <n v="35"/>
    <n v="35"/>
    <n v="35"/>
    <n v="34"/>
    <n v="35"/>
    <n v="35"/>
    <n v="35"/>
    <n v="34"/>
    <n v="34"/>
    <n v="34"/>
    <n v="34"/>
    <n v="35"/>
    <n v="34"/>
    <n v="33"/>
    <n v="35"/>
    <n v="33"/>
    <n v="34"/>
    <n v="34"/>
    <n v="34"/>
    <n v="35"/>
    <n v="35"/>
    <n v="35"/>
    <n v="35"/>
    <n v="35"/>
    <n v="35"/>
    <n v="34.75"/>
    <n v="35"/>
    <n v="0.68624356649672269"/>
    <n v="1.9748016302063961E-2"/>
    <n v="33"/>
    <n v="36"/>
    <n v="3"/>
    <n v="1"/>
    <n v="1"/>
  </r>
  <r>
    <n v="109"/>
    <n v="55179"/>
    <s v="sobors.hu"/>
    <s v="27936748-2-41"/>
    <s v="27936748 6391 113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0"/>
    <n v="65"/>
    <n v="196970000"/>
    <n v="50"/>
    <x v="2"/>
    <s v="3"/>
    <s v="51 - 300"/>
    <s v="2016 - 2020"/>
    <s v="középvállalkozás"/>
    <n v="15"/>
    <n v="15"/>
    <n v="15"/>
    <n v="15"/>
    <n v="15"/>
    <n v="16"/>
    <n v="17"/>
    <n v="15"/>
    <n v="15"/>
    <n v="15"/>
    <n v="17"/>
    <n v="21"/>
    <n v="17"/>
    <n v="17"/>
    <n v="17"/>
    <n v="17"/>
    <n v="20"/>
    <n v="12"/>
    <n v="6"/>
    <n v="13"/>
    <n v="15"/>
    <n v="16"/>
    <n v="15"/>
    <n v="15"/>
    <n v="15"/>
    <n v="15"/>
    <n v="18"/>
    <n v="25"/>
    <n v="18"/>
    <n v="18"/>
    <n v="16"/>
    <n v="15"/>
    <n v="18"/>
    <n v="19"/>
    <n v="15"/>
    <n v="19"/>
    <n v="15"/>
    <n v="16"/>
    <n v="17"/>
    <n v="15"/>
    <n v="27"/>
    <n v="17"/>
    <n v="33"/>
    <n v="16"/>
    <n v="16.772727272727273"/>
    <n v="16"/>
    <n v="4.0050179941159296"/>
    <n v="0.23878156062479797"/>
    <n v="6"/>
    <n v="33"/>
    <n v="27"/>
    <n v="1"/>
    <n v="1"/>
  </r>
  <r>
    <n v="110"/>
    <n v="55285"/>
    <s v="mobilarena.hu"/>
    <s v="12919709-2-41"/>
    <s v="12919709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2"/>
    <n v="4"/>
    <n v="133410000"/>
    <n v="15"/>
    <x v="6"/>
    <s v="3"/>
    <s v="51 - 300"/>
    <s v="2001 - 2005"/>
    <s v="mikrovállalkozás"/>
    <n v="78"/>
    <n v="79"/>
    <n v="77"/>
    <n v="78"/>
    <n v="75"/>
    <n v="77"/>
    <n v="77"/>
    <n v="77"/>
    <n v="0"/>
    <n v="84"/>
    <n v="86"/>
    <n v="84"/>
    <n v="89"/>
    <n v="79"/>
    <n v="81"/>
    <n v="79"/>
    <n v="77"/>
    <n v="76"/>
    <n v="75"/>
    <n v="75"/>
    <n v="75"/>
    <n v="76"/>
    <n v="77"/>
    <n v="77"/>
    <n v="73"/>
    <n v="79"/>
    <n v="76"/>
    <n v="72"/>
    <n v="76"/>
    <n v="76"/>
    <n v="70"/>
    <n v="74"/>
    <n v="72"/>
    <n v="74"/>
    <n v="74"/>
    <n v="73"/>
    <n v="72"/>
    <n v="72"/>
    <n v="72"/>
    <n v="72"/>
    <n v="76"/>
    <n v="83"/>
    <n v="80"/>
    <n v="78"/>
    <n v="75.045454545454547"/>
    <n v="76"/>
    <n v="12.241664549863067"/>
    <n v="0.16312333137309962"/>
    <n v="0"/>
    <n v="89"/>
    <n v="89"/>
    <n v="0"/>
    <n v="0"/>
  </r>
  <r>
    <n v="111"/>
    <n v="55532"/>
    <s v="alon.hu"/>
    <s v="66406156-1-38"/>
    <s v="66406156 6310 231 18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231"/>
    <s v="Egyéni vállalkozó"/>
    <n v="23"/>
    <s v="Önálló vállalkozó"/>
    <n v="2"/>
    <s v="Jogi személyiség nélküli vállalkozás"/>
    <n v="18"/>
    <s v="Vas"/>
    <n v="30"/>
    <s v="Nyugat-Dunántúl"/>
    <n v="2"/>
    <s v="Dunántúl"/>
    <n v="2013"/>
    <m/>
    <n v="2570000"/>
    <n v="0"/>
    <x v="11"/>
    <s v="1"/>
    <s v="0 - 20"/>
    <s v="2011 - 2015"/>
    <s v=""/>
    <n v="22"/>
    <n v="25"/>
    <n v="27"/>
    <n v="24"/>
    <n v="25"/>
    <n v="27"/>
    <n v="25"/>
    <n v="26"/>
    <n v="28"/>
    <n v="25"/>
    <n v="24"/>
    <n v="25"/>
    <n v="25"/>
    <n v="23"/>
    <n v="26"/>
    <n v="23"/>
    <n v="26"/>
    <n v="25"/>
    <n v="27"/>
    <n v="25"/>
    <n v="23"/>
    <n v="26"/>
    <n v="24"/>
    <n v="26"/>
    <n v="26"/>
    <n v="28"/>
    <n v="23"/>
    <n v="26"/>
    <n v="25"/>
    <n v="21"/>
    <n v="24"/>
    <n v="28"/>
    <n v="27"/>
    <n v="26"/>
    <n v="25"/>
    <n v="26"/>
    <n v="24"/>
    <n v="31"/>
    <n v="24"/>
    <n v="26"/>
    <n v="22"/>
    <n v="24"/>
    <n v="24"/>
    <n v="23"/>
    <n v="25.113636363636363"/>
    <n v="25"/>
    <n v="1.8704048696261868"/>
    <n v="7.447765996701558E-2"/>
    <n v="21"/>
    <n v="31"/>
    <n v="10"/>
    <n v="1"/>
    <n v="1"/>
  </r>
  <r>
    <n v="113"/>
    <n v="56719"/>
    <s v="bardiauto.hu"/>
    <s v="12229132-2-44"/>
    <s v="12229132 4672 114 01"/>
    <n v="46.72"/>
    <s v="Gépjárműalkatrész és -tartozék nagykereskedelme"/>
    <n v="46.7"/>
    <s v="Gépjármű, motorkerékpár és -alkatrész, -tartozék nagykereskedelme"/>
    <n v="46"/>
    <s v="Nagykereskedelem"/>
    <s v="G"/>
    <x v="5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7"/>
    <n v="1890"/>
    <n v="88239330000"/>
    <n v="93"/>
    <x v="0"/>
    <s v="C"/>
    <s v="10001 -"/>
    <s v="1996 - 2000"/>
    <s v="nagyvállalat"/>
    <n v="170"/>
    <n v="172"/>
    <n v="172"/>
    <n v="135"/>
    <n v="133"/>
    <n v="137"/>
    <n v="109"/>
    <n v="134"/>
    <n v="135"/>
    <n v="140"/>
    <n v="109"/>
    <n v="141"/>
    <n v="138"/>
    <n v="146"/>
    <n v="144"/>
    <n v="143"/>
    <n v="144"/>
    <n v="138"/>
    <n v="134"/>
    <n v="135"/>
    <n v="135"/>
    <n v="132"/>
    <n v="141"/>
    <n v="140"/>
    <n v="139"/>
    <n v="104"/>
    <n v="133"/>
    <n v="133"/>
    <n v="135"/>
    <n v="132"/>
    <n v="132"/>
    <n v="104"/>
    <n v="135"/>
    <n v="139"/>
    <n v="137"/>
    <n v="139"/>
    <n v="136"/>
    <n v="137"/>
    <n v="135"/>
    <n v="140"/>
    <n v="139"/>
    <n v="139"/>
    <n v="142"/>
    <n v="143"/>
    <n v="137.04545454545456"/>
    <n v="137"/>
    <n v="13.478586885862558"/>
    <n v="9.83512144242044E-2"/>
    <n v="104"/>
    <n v="172"/>
    <n v="68"/>
    <n v="-27"/>
    <n v="27"/>
  </r>
  <r>
    <n v="114"/>
    <n v="56803"/>
    <s v="astronet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84"/>
    <n v="75"/>
    <n v="77"/>
    <n v="79"/>
    <n v="83"/>
    <n v="79"/>
    <n v="85"/>
    <n v="90"/>
    <n v="83"/>
    <n v="84"/>
    <n v="85"/>
    <n v="78"/>
    <n v="74"/>
    <n v="85"/>
    <n v="73"/>
    <n v="79"/>
    <n v="74"/>
    <n v="79"/>
    <n v="65"/>
    <n v="76"/>
    <n v="73"/>
    <n v="67"/>
    <n v="76"/>
    <n v="55"/>
    <n v="77"/>
    <n v="73"/>
    <n v="164"/>
    <n v="166"/>
    <n v="166"/>
    <n v="168"/>
    <n v="164"/>
    <n v="165"/>
    <n v="165"/>
    <n v="165"/>
    <n v="164"/>
    <n v="162"/>
    <n v="163"/>
    <n v="163"/>
    <n v="164"/>
    <n v="155"/>
    <n v="168"/>
    <n v="161"/>
    <n v="155"/>
    <n v="163"/>
    <n v="112.47727272727272"/>
    <n v="84.5"/>
    <n v="43.272252582362704"/>
    <n v="0.38471996638188705"/>
    <n v="55"/>
    <n v="168"/>
    <n v="113"/>
    <n v="79"/>
    <n v="79"/>
  </r>
  <r>
    <n v="115"/>
    <n v="56853"/>
    <s v="randivonal.hu"/>
    <s v="24925543-2-41"/>
    <s v="24925543 6391 114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23"/>
    <n v="801920000"/>
    <n v="40"/>
    <x v="14"/>
    <s v="6"/>
    <s v="701 - 1000"/>
    <s v="2011 - 2015"/>
    <s v="kisvállalkozás"/>
    <n v="314"/>
    <n v="314"/>
    <n v="314"/>
    <n v="314"/>
    <n v="314"/>
    <n v="314"/>
    <n v="314"/>
    <n v="314"/>
    <n v="314"/>
    <n v="314"/>
    <n v="314"/>
    <n v="311"/>
    <n v="302"/>
    <n v="312"/>
    <n v="314"/>
    <n v="314"/>
    <n v="314"/>
    <n v="62"/>
    <n v="57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0"/>
    <n v="60"/>
    <n v="60"/>
    <n v="59"/>
    <n v="59"/>
    <n v="59"/>
    <n v="59"/>
    <n v="158.45454545454547"/>
    <n v="62"/>
    <n v="124.06645903679258"/>
    <n v="0.78297822685296514"/>
    <n v="57"/>
    <n v="314"/>
    <n v="257"/>
    <n v="-255"/>
    <n v="255"/>
  </r>
  <r>
    <n v="117"/>
    <n v="57109"/>
    <s v="anotalk.hu"/>
    <s v="27987342-2-09"/>
    <s v="27987342 6039 113 09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9"/>
    <s v="Hajdú-Bihar"/>
    <n v="60"/>
    <s v="Észak-Alföld"/>
    <n v="3"/>
    <s v="Alföld és Észak"/>
    <n v="2020"/>
    <n v="1"/>
    <n v="47970000"/>
    <n v="11"/>
    <x v="13"/>
    <s v="2"/>
    <s v="21 - 50"/>
    <s v="2016 - 2020"/>
    <s v="mikrovállalkozás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3"/>
    <n v="43"/>
    <n v="43"/>
    <n v="43"/>
    <n v="43"/>
    <n v="43"/>
    <n v="43"/>
    <n v="43"/>
    <n v="43.81818181818182"/>
    <n v="44"/>
    <n v="0.39015365325741458"/>
    <n v="8.9039215473683819E-3"/>
    <n v="43"/>
    <n v="44"/>
    <n v="1"/>
    <n v="-1"/>
    <n v="1"/>
  </r>
  <r>
    <n v="120"/>
    <n v="57993"/>
    <s v="vagyaid.hu"/>
    <s v="23890819-2-02"/>
    <s v="23890819 6210 113 02"/>
    <n v="62.1"/>
    <s v="Számítógépes programozás"/>
    <n v="62.1"/>
    <s v="Számítógépes programoz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2"/>
    <s v="Baranya"/>
    <n v="40"/>
    <s v="Dél-Dunántúl"/>
    <n v="2"/>
    <s v="Dunántúl"/>
    <n v="2012"/>
    <n v="4"/>
    <n v="413320000"/>
    <n v="15"/>
    <x v="6"/>
    <s v="4"/>
    <s v="301 - 500"/>
    <s v="2011 - 2015"/>
    <s v="mikrovállalkozás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0"/>
    <n v="0"/>
  </r>
  <r>
    <n v="121"/>
    <n v="58152"/>
    <s v="hungarytoday.hu"/>
    <s v="18219612-1-41"/>
    <s v="18219612 9499 569 01"/>
    <n v="94.99"/>
    <s v="M.n.s. egyéb közösségi, társadalmi tevékenység"/>
    <n v="94.9"/>
    <s v="Egyéb közösségi, társadalmi tevékenység"/>
    <n v="94"/>
    <s v="Érdekképviselet"/>
    <s v="T"/>
    <x v="8"/>
    <n v="569"/>
    <s v="Egyéb alapítvány"/>
    <n v="56"/>
    <s v="Alapítvány, jogi személyiségű intézménye és szervezeti egysége"/>
    <n v="5"/>
    <s v="Jogi személyiségű nonprofit szervezet"/>
    <n v="1"/>
    <s v="Budapest"/>
    <n v="11"/>
    <s v="Budapest"/>
    <n v="1"/>
    <s v="Közép-Magyarország"/>
    <n v="2011"/>
    <n v="13"/>
    <m/>
    <n v="30"/>
    <x v="3"/>
    <s v="0"/>
    <s v="ismeretlen"/>
    <s v="2011 - 2015"/>
    <s v=""/>
    <n v="11"/>
    <n v="11"/>
    <n v="11"/>
    <n v="11"/>
    <n v="11"/>
    <n v="11"/>
    <n v="11"/>
    <n v="11"/>
    <n v="11"/>
    <n v="11"/>
    <n v="11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1.75"/>
    <n v="12"/>
    <n v="0.43801879539156641"/>
    <n v="3.7278195352473738E-2"/>
    <n v="11"/>
    <n v="12"/>
    <n v="1"/>
    <n v="1"/>
    <n v="1"/>
  </r>
  <r>
    <n v="122"/>
    <n v="58627"/>
    <s v="szexrandi.hu"/>
    <s v="24925543-2-41"/>
    <s v="24925543 6391 114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23"/>
    <n v="801920000"/>
    <n v="40"/>
    <x v="14"/>
    <s v="6"/>
    <s v="701 - 1000"/>
    <s v="2011 - 2015"/>
    <s v="kisvállalkozás"/>
    <n v="73"/>
    <n v="73"/>
    <n v="73"/>
    <n v="73"/>
    <n v="73"/>
    <n v="72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82"/>
    <n v="83"/>
    <n v="73.409090909090907"/>
    <n v="73"/>
    <n v="2.0152694068637609"/>
    <n v="2.745258634737012E-2"/>
    <n v="72"/>
    <n v="83"/>
    <n v="11"/>
    <n v="10"/>
    <n v="10"/>
  </r>
  <r>
    <n v="123"/>
    <n v="58753"/>
    <s v="naphire.hu"/>
    <s v="27555826-2-42"/>
    <s v="27555826 5819 113 01"/>
    <n v="58.19"/>
    <s v="Egyéb kiadói tevékenység (kivéve: szoftverkiadás)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1"/>
    <n v="3"/>
    <n v="97440000"/>
    <n v="15"/>
    <x v="6"/>
    <s v="3"/>
    <s v="51 - 300"/>
    <s v="2021 - 2025"/>
    <s v="mikrovállalkozás"/>
    <n v="81"/>
    <n v="81"/>
    <n v="80"/>
    <n v="75"/>
    <n v="79"/>
    <n v="79"/>
    <n v="81"/>
    <n v="79"/>
    <n v="81"/>
    <n v="79"/>
    <n v="82"/>
    <n v="80"/>
    <n v="80"/>
    <n v="80"/>
    <n v="81"/>
    <n v="81"/>
    <n v="81"/>
    <n v="81"/>
    <n v="77"/>
    <n v="78"/>
    <n v="79"/>
    <n v="78"/>
    <n v="79"/>
    <n v="79"/>
    <n v="101"/>
    <n v="107"/>
    <n v="106"/>
    <n v="101"/>
    <n v="79"/>
    <n v="79"/>
    <n v="74"/>
    <n v="73"/>
    <n v="74"/>
    <n v="72"/>
    <n v="101"/>
    <n v="101"/>
    <n v="102"/>
    <n v="102"/>
    <n v="102"/>
    <n v="101"/>
    <n v="104"/>
    <n v="109"/>
    <n v="109"/>
    <n v="80"/>
    <n v="86.090909090909093"/>
    <n v="80.5"/>
    <n v="11.748959739836017"/>
    <n v="0.13647154924835922"/>
    <n v="72"/>
    <n v="109"/>
    <n v="37"/>
    <n v="-1"/>
    <n v="1"/>
  </r>
  <r>
    <n v="124"/>
    <n v="59435"/>
    <s v="sztaki.hu"/>
    <s v="19426244-2-43"/>
    <s v="19426244 7210 599 01"/>
    <n v="72.099999999999994"/>
    <s v="Természettudományi, műszaki kutatás, kísérleti fejlesztés"/>
    <n v="72.099999999999994"/>
    <s v="Természettudományi, műszaki kutatás, kísérleti fejlesztés"/>
    <n v="72"/>
    <s v="Tudományos kutatás, fejlesztés"/>
    <s v="N"/>
    <x v="1"/>
    <n v="599"/>
    <s v="Egyéb, jogi személyiségű nonprofit szervezet"/>
    <n v="59"/>
    <s v="Egyéb, jogi személyiségű nonprofit szervezet"/>
    <n v="5"/>
    <s v="Jogi személyiségű nonprofit szervezet"/>
    <n v="1"/>
    <s v="Budapest"/>
    <n v="11"/>
    <s v="Budapest"/>
    <n v="1"/>
    <s v="Közép-Magyarország"/>
    <n v="2025"/>
    <n v="398"/>
    <m/>
    <n v="82"/>
    <x v="1"/>
    <s v="0"/>
    <s v="ismeretlen"/>
    <s v="2021 - 2025"/>
    <s v=""/>
    <n v="13"/>
    <n v="13"/>
    <n v="13"/>
    <n v="17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7"/>
    <n v="13"/>
    <n v="13"/>
    <n v="17"/>
    <n v="13"/>
    <n v="13"/>
    <n v="17"/>
    <n v="17"/>
    <n v="17"/>
    <n v="17"/>
    <n v="17"/>
    <n v="17"/>
    <n v="17"/>
    <n v="17"/>
    <n v="17"/>
    <n v="17"/>
    <n v="17"/>
    <n v="13"/>
    <n v="13"/>
    <n v="15"/>
    <n v="14.318181818181818"/>
    <n v="13"/>
    <n v="1.8773153428249392"/>
    <n v="0.13111408743539257"/>
    <n v="13"/>
    <n v="17"/>
    <n v="4"/>
    <n v="2"/>
    <n v="2"/>
  </r>
  <r>
    <n v="125"/>
    <n v="59771"/>
    <s v="semmelweis.hu"/>
    <s v="19308674-4-44"/>
    <s v="19308674 8540 563 01"/>
    <n v="85.4"/>
    <s v="Felsőoktatás"/>
    <n v="85.4"/>
    <s v="Felsőoktatás"/>
    <n v="85"/>
    <s v="Oktatás"/>
    <s v="Q"/>
    <x v="4"/>
    <n v="563"/>
    <s v="Egyéb alapítvány önálló intézménye"/>
    <n v="56"/>
    <s v="Alapítvány, jogi személyiségű intézménye és szervezeti egysége"/>
    <n v="5"/>
    <s v="Jogi személyiségű nonprofit szervezet"/>
    <n v="1"/>
    <s v="Budapest"/>
    <n v="11"/>
    <s v="Budapest"/>
    <n v="1"/>
    <s v="Közép-Magyarország"/>
    <n v="2021"/>
    <m/>
    <m/>
    <n v="0"/>
    <x v="11"/>
    <s v="0"/>
    <s v="ismeretlen"/>
    <s v="2021 - 2025"/>
    <s v=""/>
    <n v="128"/>
    <n v="128"/>
    <n v="128"/>
    <n v="131"/>
    <n v="127"/>
    <n v="128"/>
    <n v="133"/>
    <n v="130"/>
    <n v="133"/>
    <n v="132"/>
    <n v="128"/>
    <n v="129"/>
    <n v="130"/>
    <n v="128"/>
    <n v="128"/>
    <n v="126"/>
    <n v="129"/>
    <n v="133"/>
    <n v="126"/>
    <n v="126"/>
    <n v="126"/>
    <n v="127"/>
    <n v="126"/>
    <n v="126"/>
    <n v="126"/>
    <n v="125"/>
    <n v="125"/>
    <n v="128"/>
    <n v="132"/>
    <n v="138"/>
    <n v="137"/>
    <n v="125"/>
    <n v="125"/>
    <n v="124"/>
    <n v="127"/>
    <n v="127"/>
    <n v="102"/>
    <n v="102"/>
    <n v="123"/>
    <n v="121"/>
    <n v="122"/>
    <n v="125"/>
    <n v="124"/>
    <n v="129"/>
    <n v="126.65909090909091"/>
    <n v="127"/>
    <n v="6.4697621602457671"/>
    <n v="5.1080124717533419E-2"/>
    <n v="102"/>
    <n v="138"/>
    <n v="36"/>
    <n v="1"/>
    <n v="1"/>
  </r>
  <r>
    <n v="129"/>
    <n v="60097"/>
    <s v="etitan.hu"/>
    <s v="14644335-2-43"/>
    <s v="14644335 5819 114 01"/>
    <n v="58.19"/>
    <s v="Egyéb kiadói tevékenység (kivéve: szoftverkiadás)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09"/>
    <n v="76"/>
    <n v="5408160000"/>
    <n v="50"/>
    <x v="2"/>
    <s v="A"/>
    <s v="4001 - 7000"/>
    <s v="2006 - 2010"/>
    <s v="középvállalkozás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n v="0"/>
    <n v="0"/>
    <n v="0"/>
  </r>
  <r>
    <n v="130"/>
    <n v="60109"/>
    <s v="hoxa.hu"/>
    <s v="14435986-2-13"/>
    <s v="14435986 6310 113 13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08"/>
    <n v="4"/>
    <n v="58040000"/>
    <n v="15"/>
    <x v="6"/>
    <s v="3"/>
    <s v="51 - 300"/>
    <s v="2006 - 2010"/>
    <s v="mikrovállalkozás"/>
    <n v="139"/>
    <n v="132"/>
    <n v="129"/>
    <n v="134"/>
    <n v="129"/>
    <n v="131"/>
    <n v="129"/>
    <n v="125"/>
    <n v="122"/>
    <n v="129"/>
    <n v="128"/>
    <n v="129"/>
    <n v="131"/>
    <n v="129"/>
    <n v="124"/>
    <n v="128"/>
    <n v="125"/>
    <n v="127"/>
    <n v="126"/>
    <n v="127"/>
    <n v="124"/>
    <n v="124"/>
    <n v="123"/>
    <n v="124"/>
    <n v="130"/>
    <n v="126"/>
    <n v="128"/>
    <n v="130"/>
    <n v="125"/>
    <n v="123"/>
    <n v="122"/>
    <n v="128"/>
    <n v="130"/>
    <n v="125"/>
    <n v="123"/>
    <n v="129"/>
    <n v="126"/>
    <n v="138"/>
    <n v="134"/>
    <n v="137"/>
    <n v="133"/>
    <n v="132"/>
    <n v="2"/>
    <n v="2"/>
    <n v="122.52272727272728"/>
    <n v="128"/>
    <n v="26.919767645048967"/>
    <n v="0.21971244228939982"/>
    <n v="2"/>
    <n v="139"/>
    <n v="137"/>
    <n v="-137"/>
    <n v="137"/>
  </r>
  <r>
    <n v="132"/>
    <n v="60231"/>
    <s v="akcios-ujsag.hu"/>
    <s v="25087910-2-41"/>
    <s v="25087910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409"/>
    <n v="14254790000"/>
    <n v="82"/>
    <x v="1"/>
    <s v="C"/>
    <s v="10001 -"/>
    <s v="2011 - 2015"/>
    <s v="nagyvállalat"/>
    <n v="43"/>
    <n v="43"/>
    <n v="43"/>
    <n v="43"/>
    <n v="43"/>
    <n v="41"/>
    <n v="43"/>
    <n v="43"/>
    <n v="43"/>
    <n v="42"/>
    <n v="43"/>
    <n v="44"/>
    <n v="43"/>
    <n v="46"/>
    <n v="42"/>
    <n v="33"/>
    <n v="33"/>
    <n v="33"/>
    <n v="32"/>
    <n v="31"/>
    <n v="37"/>
    <n v="32"/>
    <n v="45"/>
    <n v="45"/>
    <n v="32"/>
    <n v="33"/>
    <n v="33"/>
    <n v="33"/>
    <n v="33"/>
    <n v="33"/>
    <n v="32"/>
    <n v="31"/>
    <n v="32"/>
    <n v="31"/>
    <n v="33"/>
    <n v="29"/>
    <n v="29"/>
    <n v="29"/>
    <n v="29"/>
    <n v="29"/>
    <n v="27"/>
    <n v="28"/>
    <n v="29"/>
    <n v="29"/>
    <n v="35.909090909090907"/>
    <n v="33"/>
    <n v="6.1712694477064014"/>
    <n v="0.17185813651840612"/>
    <n v="27"/>
    <n v="46"/>
    <n v="19"/>
    <n v="-14"/>
    <n v="14"/>
  </r>
  <r>
    <n v="133"/>
    <n v="60278"/>
    <s v="beol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2"/>
    <n v="72"/>
    <n v="23"/>
    <n v="23"/>
    <n v="23"/>
    <n v="23"/>
    <n v="23"/>
    <n v="23"/>
    <n v="23"/>
    <n v="23"/>
    <n v="23"/>
    <n v="23"/>
    <n v="23"/>
    <n v="23"/>
    <n v="23"/>
    <n v="22"/>
    <n v="26"/>
    <n v="25"/>
    <n v="25"/>
    <n v="24"/>
    <n v="24"/>
    <n v="25"/>
    <n v="51.11363636363636"/>
    <n v="71"/>
    <n v="25.706044813578703"/>
    <n v="0.50291950724653756"/>
    <n v="22"/>
    <n v="81"/>
    <n v="59"/>
    <n v="-56"/>
    <n v="56"/>
  </r>
  <r>
    <n v="134"/>
    <n v="60544"/>
    <s v="topszotar.hu"/>
    <s v="24788261-2-43"/>
    <s v="24788261 7312 113 01"/>
    <n v="73.12"/>
    <s v="Médiareklám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3"/>
    <n v="26000000"/>
    <n v="15"/>
    <x v="6"/>
    <s v="2"/>
    <s v="21 - 50"/>
    <s v="2011 - 2015"/>
    <s v="mikrovállalkozás"/>
    <n v="16"/>
    <n v="16"/>
    <n v="24"/>
    <n v="15"/>
    <n v="16"/>
    <n v="24"/>
    <n v="16"/>
    <n v="24"/>
    <n v="24"/>
    <n v="24"/>
    <n v="16"/>
    <n v="24"/>
    <n v="24"/>
    <n v="16"/>
    <n v="16"/>
    <n v="24"/>
    <n v="16"/>
    <n v="16"/>
    <n v="24"/>
    <n v="24"/>
    <n v="24"/>
    <n v="24"/>
    <n v="16"/>
    <n v="24"/>
    <n v="16"/>
    <n v="16"/>
    <n v="24"/>
    <n v="24"/>
    <n v="23"/>
    <n v="24"/>
    <n v="16"/>
    <n v="22"/>
    <n v="22"/>
    <n v="14"/>
    <n v="22"/>
    <n v="14"/>
    <n v="14"/>
    <n v="22"/>
    <n v="22"/>
    <n v="22"/>
    <n v="14"/>
    <n v="22"/>
    <n v="14"/>
    <n v="22"/>
    <n v="19.90909090909091"/>
    <n v="22"/>
    <n v="4.0624095371290796"/>
    <n v="0.20404796761835559"/>
    <n v="14"/>
    <n v="24"/>
    <n v="10"/>
    <n v="6"/>
    <n v="6"/>
  </r>
  <r>
    <n v="136"/>
    <n v="61201"/>
    <s v="racingbazar.hu"/>
    <s v="12945771-2-09"/>
    <s v="12945771 6039 113 09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9"/>
    <s v="Hajdú-Bihar"/>
    <n v="60"/>
    <s v="Észak-Alföld"/>
    <n v="3"/>
    <s v="Alföld és Észak"/>
    <n v="2002"/>
    <n v="4"/>
    <n v="80270000"/>
    <n v="15"/>
    <x v="6"/>
    <s v="3"/>
    <s v="51 - 300"/>
    <s v="2001 - 2005"/>
    <s v="mikrovállalkozás"/>
    <n v="139"/>
    <n v="145"/>
    <n v="146"/>
    <n v="140"/>
    <n v="141"/>
    <n v="138"/>
    <n v="137"/>
    <n v="137"/>
    <n v="135"/>
    <n v="141"/>
    <n v="142"/>
    <n v="146"/>
    <n v="141"/>
    <n v="134"/>
    <n v="136"/>
    <n v="144"/>
    <n v="139"/>
    <n v="142"/>
    <n v="133"/>
    <n v="131"/>
    <n v="143"/>
    <n v="142"/>
    <n v="142"/>
    <n v="135"/>
    <n v="143"/>
    <n v="133"/>
    <n v="128"/>
    <n v="133"/>
    <n v="128"/>
    <n v="136"/>
    <n v="137"/>
    <n v="143"/>
    <n v="142"/>
    <n v="135"/>
    <n v="133"/>
    <n v="134"/>
    <n v="135"/>
    <n v="134"/>
    <n v="135"/>
    <n v="128"/>
    <n v="134"/>
    <n v="137"/>
    <n v="143"/>
    <n v="139"/>
    <n v="137.70454545454547"/>
    <n v="137"/>
    <n v="4.8059050182455092"/>
    <n v="3.4900118963987849E-2"/>
    <n v="128"/>
    <n v="146"/>
    <n v="18"/>
    <n v="0"/>
    <n v="0"/>
  </r>
  <r>
    <n v="137"/>
    <n v="61308"/>
    <s v="bontoplaza.hu"/>
    <s v="24386759-2-06"/>
    <s v="24386759 6290 113 06"/>
    <n v="62.9"/>
    <s v="Egyéb információtechnológiai szolgáltatás"/>
    <n v="62.9"/>
    <s v="Egyéb információtechnológiai szolgáltat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6"/>
    <s v="Csongrád-Csanád"/>
    <n v="70"/>
    <s v="Dél-Alföld"/>
    <n v="3"/>
    <s v="Alföld és Észak"/>
    <n v="2013"/>
    <n v="23"/>
    <n v="234320000"/>
    <n v="40"/>
    <x v="14"/>
    <s v="3"/>
    <s v="51 - 300"/>
    <s v="2011 - 2015"/>
    <s v="kisvállalkozás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64"/>
    <n v="68"/>
    <n v="90"/>
    <n v="90"/>
    <n v="89"/>
    <n v="89"/>
    <n v="90"/>
    <n v="90"/>
    <n v="90"/>
    <n v="90"/>
    <n v="90"/>
    <n v="90"/>
    <n v="91"/>
    <n v="91"/>
    <n v="91"/>
    <n v="90"/>
    <n v="90"/>
    <n v="90"/>
    <n v="90"/>
    <n v="57.11363636363636"/>
    <n v="34"/>
    <n v="27.270578668006834"/>
    <n v="0.47747929223728641"/>
    <n v="34"/>
    <n v="91"/>
    <n v="57"/>
    <n v="56"/>
    <n v="56"/>
  </r>
  <r>
    <n v="138"/>
    <n v="61663"/>
    <s v="hotbull.hu"/>
    <s v="14590195-2-41"/>
    <s v="14590195 6039 113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8"/>
    <n v="8"/>
    <n v="54900000"/>
    <n v="22"/>
    <x v="8"/>
    <s v="3"/>
    <s v="51 - 300"/>
    <s v="2006 - 2010"/>
    <s v="mikrovállalkozás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9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9"/>
    <n v="9"/>
    <n v="9"/>
    <n v="10"/>
    <n v="10"/>
    <n v="10"/>
    <n v="10"/>
    <n v="9.9090909090909083"/>
    <n v="10"/>
    <n v="0.29080336345115232"/>
    <n v="2.9347128421675923E-2"/>
    <n v="9"/>
    <n v="10"/>
    <n v="1"/>
    <n v="0"/>
    <n v="0"/>
  </r>
  <r>
    <n v="139"/>
    <n v="61717"/>
    <s v="zsozirisz.hu"/>
    <s v="76712713-1-42"/>
    <s v="76712713 9699 231 01"/>
    <n v="96.99"/>
    <s v="M.n.s. egyéb személyi szolgáltatás"/>
    <n v="96.9"/>
    <s v="Egyéb személyi szolgáltatás"/>
    <n v="96"/>
    <s v="Személyi szolgáltatás"/>
    <s v="T"/>
    <x v="8"/>
    <n v="231"/>
    <s v="Egyéni vállalkozó"/>
    <n v="23"/>
    <s v="Önálló vállalkozó"/>
    <n v="2"/>
    <s v="Jogi személyiség nélküli vállalkozás"/>
    <n v="1"/>
    <s v="Budapest"/>
    <n v="11"/>
    <s v="Budapest"/>
    <n v="1"/>
    <s v="Közép-Magyarország"/>
    <n v="2002"/>
    <m/>
    <n v="10560000"/>
    <n v="0"/>
    <x v="11"/>
    <s v="1"/>
    <s v="0 - 20"/>
    <s v="2001 - 2005"/>
    <s v="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0"/>
    <n v="0"/>
    <n v="8"/>
    <n v="8"/>
    <n v="0"/>
    <n v="0"/>
    <n v="0"/>
  </r>
  <r>
    <n v="141"/>
    <n v="61926"/>
    <s v="meglepetes.hu"/>
    <s v="25087910-2-41"/>
    <s v="25087910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409"/>
    <n v="14254790000"/>
    <n v="82"/>
    <x v="1"/>
    <s v="C"/>
    <s v="10001 -"/>
    <s v="2011 - 2015"/>
    <s v="nagyvállalat"/>
    <n v="101"/>
    <n v="96"/>
    <n v="88"/>
    <n v="88"/>
    <n v="84"/>
    <n v="88"/>
    <n v="90"/>
    <n v="95"/>
    <n v="90"/>
    <n v="96"/>
    <n v="84"/>
    <n v="81"/>
    <n v="92"/>
    <n v="95"/>
    <n v="87"/>
    <n v="91"/>
    <n v="92"/>
    <n v="84"/>
    <n v="91"/>
    <n v="84"/>
    <n v="95"/>
    <n v="86"/>
    <n v="87"/>
    <n v="90"/>
    <n v="87"/>
    <n v="89"/>
    <n v="81"/>
    <n v="86"/>
    <n v="79"/>
    <n v="87"/>
    <n v="80"/>
    <n v="86"/>
    <n v="79"/>
    <n v="79"/>
    <n v="86"/>
    <n v="88"/>
    <n v="87"/>
    <n v="90"/>
    <n v="81"/>
    <n v="86"/>
    <n v="86"/>
    <n v="86"/>
    <n v="88"/>
    <n v="83"/>
    <n v="87.47727272727272"/>
    <n v="87"/>
    <n v="4.999947145598032"/>
    <n v="5.7157099092313181E-2"/>
    <n v="79"/>
    <n v="101"/>
    <n v="22"/>
    <n v="-18"/>
    <n v="18"/>
  </r>
  <r>
    <n v="142"/>
    <n v="62234"/>
    <s v="netmafia.hu"/>
    <s v="60516697-1-32"/>
    <s v="60516697 6310 231 12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231"/>
    <s v="Egyéni vállalkozó"/>
    <n v="23"/>
    <s v="Önálló vállalkozó"/>
    <n v="2"/>
    <s v="Jogi személyiség nélküli vállalkozás"/>
    <n v="12"/>
    <s v="Nógrád"/>
    <n v="50"/>
    <s v="Észak-Magyarország"/>
    <n v="3"/>
    <s v="Alföld és Észak"/>
    <n v="2010"/>
    <m/>
    <n v="2610000"/>
    <n v="0"/>
    <x v="11"/>
    <s v="1"/>
    <s v="0 - 20"/>
    <s v="2006 - 2010"/>
    <s v="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0"/>
    <n v="0"/>
    <n v="10"/>
    <n v="10"/>
    <n v="0"/>
    <n v="0"/>
    <n v="0"/>
  </r>
  <r>
    <n v="143"/>
    <n v="62329"/>
    <s v="kepesmotor.hu"/>
    <s v="23761342-2-18"/>
    <s v="23761342 6039 113 18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8"/>
    <s v="Vas"/>
    <n v="30"/>
    <s v="Nyugat-Dunántúl"/>
    <n v="2"/>
    <s v="Dunántúl"/>
    <n v="2011"/>
    <n v="1"/>
    <n v="44530000"/>
    <n v="11"/>
    <x v="13"/>
    <s v="2"/>
    <s v="21 - 50"/>
    <s v="2011 - 2015"/>
    <s v="mikrovállalkozás"/>
    <n v="44"/>
    <n v="45"/>
    <n v="45"/>
    <n v="42"/>
    <n v="45"/>
    <n v="45"/>
    <n v="42"/>
    <n v="44"/>
    <n v="43"/>
    <n v="43"/>
    <n v="45"/>
    <n v="44"/>
    <n v="42"/>
    <n v="44"/>
    <n v="45"/>
    <n v="44"/>
    <n v="42"/>
    <n v="44"/>
    <n v="44"/>
    <n v="42"/>
    <n v="44"/>
    <n v="44"/>
    <n v="43"/>
    <n v="42"/>
    <n v="44"/>
    <n v="42"/>
    <n v="44"/>
    <n v="42"/>
    <n v="44"/>
    <n v="43"/>
    <n v="45"/>
    <n v="44"/>
    <n v="44"/>
    <n v="42"/>
    <n v="43"/>
    <n v="44"/>
    <n v="44"/>
    <n v="43"/>
    <n v="45"/>
    <n v="45"/>
    <n v="45"/>
    <n v="77"/>
    <n v="77"/>
    <n v="75"/>
    <n v="45.886363636363633"/>
    <n v="44"/>
    <n v="8.4004869988698783"/>
    <n v="0.18307153439835297"/>
    <n v="42"/>
    <n v="77"/>
    <n v="35"/>
    <n v="31"/>
    <n v="31"/>
  </r>
  <r>
    <n v="146"/>
    <n v="62687"/>
    <s v="joy.hu"/>
    <s v="10353835-2-41"/>
    <s v="10353835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0"/>
    <n v="43"/>
    <n v="1407230000"/>
    <n v="40"/>
    <x v="14"/>
    <s v="7"/>
    <s v="1001 - 2500"/>
    <s v="1986 - 1990"/>
    <s v="kisvállalkozás"/>
    <n v="137"/>
    <n v="116"/>
    <n v="123"/>
    <n v="142"/>
    <n v="121"/>
    <n v="130"/>
    <n v="127"/>
    <n v="120"/>
    <n v="125"/>
    <n v="131"/>
    <n v="123"/>
    <n v="130"/>
    <n v="134"/>
    <n v="128"/>
    <n v="120"/>
    <n v="129"/>
    <n v="130"/>
    <n v="131"/>
    <n v="147"/>
    <n v="148"/>
    <n v="147"/>
    <n v="136"/>
    <n v="140"/>
    <n v="141"/>
    <n v="145"/>
    <n v="126"/>
    <n v="143"/>
    <n v="146"/>
    <n v="143"/>
    <n v="143"/>
    <n v="135"/>
    <n v="120"/>
    <n v="125"/>
    <n v="132"/>
    <n v="133"/>
    <n v="130"/>
    <n v="121"/>
    <n v="114"/>
    <n v="112"/>
    <n v="112"/>
    <n v="117"/>
    <n v="118"/>
    <n v="114"/>
    <n v="125"/>
    <n v="129.77272727272728"/>
    <n v="130"/>
    <n v="10.485568457521911"/>
    <n v="8.0799476730466557E-2"/>
    <n v="112"/>
    <n v="148"/>
    <n v="36"/>
    <n v="-12"/>
    <n v="12"/>
  </r>
  <r>
    <n v="148"/>
    <n v="62774"/>
    <s v="kirsche.hu"/>
    <s v="11035996-2-03"/>
    <s v="11035996 0113 113 03"/>
    <n v="1.1299999999999999"/>
    <s v="Zöldségféle, dinnye, gyökér-, gumósnövény termesztése"/>
    <n v="1.1000000000000001"/>
    <s v="Nem évelő növény termesztése"/>
    <n v="1"/>
    <s v="Növénytermesztés, állattenyésztés, vadgazdálkodás és kapcsolódó szolgáltatások"/>
    <s v="A"/>
    <x v="9"/>
    <n v="113"/>
    <s v="Korlátolt felelősségű társaság"/>
    <n v="11"/>
    <s v="Gazdasági társaság"/>
    <n v="1"/>
    <s v="Jogi személyiségű vállalkozás"/>
    <n v="3"/>
    <s v="Bács-Kiskun"/>
    <n v="70"/>
    <s v="Dél-Alföld"/>
    <n v="3"/>
    <s v="Alföld és Észak"/>
    <n v="1994"/>
    <m/>
    <n v="9910000"/>
    <n v="0"/>
    <x v="11"/>
    <s v="1"/>
    <s v="0 - 20"/>
    <s v="1991 - 1995"/>
    <s v="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0"/>
    <n v="0"/>
    <n v="39"/>
    <n v="39"/>
    <n v="0"/>
    <n v="0"/>
    <n v="0"/>
  </r>
  <r>
    <n v="150"/>
    <n v="63748"/>
    <s v="erdekesmagazin.hu"/>
    <s v="32749711-2-13"/>
    <s v="32749711 6039 113 13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25"/>
    <m/>
    <m/>
    <n v="0"/>
    <x v="11"/>
    <s v="0"/>
    <s v="ismeretlen"/>
    <s v="2021 - 2025"/>
    <s v=""/>
    <n v="15"/>
    <n v="11"/>
    <n v="15"/>
    <n v="15"/>
    <n v="15"/>
    <n v="15"/>
    <n v="15"/>
    <n v="15"/>
    <n v="15"/>
    <n v="15"/>
    <n v="8"/>
    <n v="8"/>
    <n v="8"/>
    <n v="8"/>
    <n v="8"/>
    <n v="8"/>
    <n v="8"/>
    <n v="9"/>
    <n v="10"/>
    <n v="12"/>
    <n v="12"/>
    <n v="12"/>
    <n v="12"/>
    <n v="12"/>
    <n v="12"/>
    <n v="12"/>
    <n v="11"/>
    <n v="11"/>
    <n v="11"/>
    <n v="1"/>
    <n v="1"/>
    <n v="9"/>
    <n v="5"/>
    <n v="1"/>
    <n v="1"/>
    <n v="8"/>
    <n v="1"/>
    <n v="10"/>
    <n v="25"/>
    <n v="25"/>
    <n v="25"/>
    <n v="25"/>
    <n v="35"/>
    <n v="34"/>
    <n v="12.363636363636363"/>
    <n v="11.5"/>
    <n v="7.7402328824135367"/>
    <n v="0.62604824784227142"/>
    <n v="1"/>
    <n v="35"/>
    <n v="34"/>
    <n v="19"/>
    <n v="19"/>
  </r>
  <r>
    <n v="151"/>
    <n v="63865"/>
    <s v="hadawebshop.hu"/>
    <s v="13554585-2-15"/>
    <s v="13554585 4779 113 15"/>
    <n v="47.79"/>
    <s v="Használt cikk kiskereskedelme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15"/>
    <s v="Szabolcs-Szatmár-Bereg"/>
    <n v="60"/>
    <s v="Észak-Alföld"/>
    <n v="3"/>
    <s v="Alföld és Észak"/>
    <n v="2005"/>
    <n v="563"/>
    <n v="14730360000"/>
    <n v="91"/>
    <x v="16"/>
    <s v="C"/>
    <s v="10001 -"/>
    <s v="2001 - 2005"/>
    <s v="nagyvállalat"/>
    <n v="73"/>
    <n v="73"/>
    <n v="73"/>
    <n v="73"/>
    <n v="62"/>
    <n v="62"/>
    <n v="77"/>
    <n v="81"/>
    <n v="63"/>
    <n v="63"/>
    <n v="63"/>
    <n v="63"/>
    <n v="63"/>
    <n v="63"/>
    <n v="62"/>
    <n v="103"/>
    <n v="103"/>
    <n v="103"/>
    <n v="104"/>
    <n v="103"/>
    <n v="104"/>
    <n v="102"/>
    <n v="103"/>
    <n v="104"/>
    <n v="104"/>
    <n v="104"/>
    <n v="104"/>
    <n v="107"/>
    <n v="103"/>
    <n v="104"/>
    <n v="104"/>
    <n v="105"/>
    <n v="104"/>
    <n v="111"/>
    <n v="103"/>
    <n v="116"/>
    <n v="114"/>
    <n v="123"/>
    <n v="126"/>
    <n v="102"/>
    <n v="104"/>
    <n v="102"/>
    <n v="102"/>
    <n v="102"/>
    <n v="92.88636363636364"/>
    <n v="103"/>
    <n v="19.422135428651487"/>
    <n v="0.20909565912910824"/>
    <n v="62"/>
    <n v="126"/>
    <n v="64"/>
    <n v="29"/>
    <n v="29"/>
  </r>
  <r>
    <n v="153"/>
    <n v="64005"/>
    <s v="kertesrecept.hu"/>
    <s v="32749711-2-13"/>
    <s v="32749711 6039 113 13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25"/>
    <m/>
    <m/>
    <n v="0"/>
    <x v="11"/>
    <s v="0"/>
    <s v="ismeretlen"/>
    <s v="2021 - 2025"/>
    <s v="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25"/>
    <n v="25"/>
    <n v="36"/>
    <n v="35"/>
    <n v="35"/>
    <n v="35"/>
    <n v="35"/>
    <n v="35"/>
    <n v="35"/>
    <n v="35"/>
    <n v="35"/>
    <n v="35"/>
    <n v="35"/>
    <n v="38"/>
    <n v="50"/>
    <n v="50"/>
    <n v="46"/>
    <n v="46"/>
    <n v="46"/>
    <n v="46"/>
    <n v="28"/>
    <n v="37"/>
    <n v="45"/>
    <n v="34"/>
    <n v="34"/>
    <n v="35"/>
    <n v="25.34090909090909"/>
    <n v="34"/>
    <n v="15.488845471437015"/>
    <n v="0.61121901411948765"/>
    <n v="8"/>
    <n v="50"/>
    <n v="42"/>
    <n v="27"/>
    <n v="27"/>
  </r>
  <r>
    <n v="154"/>
    <n v="64047"/>
    <s v="kvizguru.hu"/>
    <s v="48283289-1-23"/>
    <s v="48283289 6310 231 03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231"/>
    <s v="Egyéni vállalkozó"/>
    <n v="23"/>
    <s v="Önálló vállalkozó"/>
    <n v="2"/>
    <s v="Jogi személyiség nélküli vállalkozás"/>
    <n v="3"/>
    <s v="Bács-Kiskun"/>
    <n v="70"/>
    <s v="Dél-Alföld"/>
    <n v="3"/>
    <s v="Alföld és Észak"/>
    <n v="2023"/>
    <m/>
    <n v="5810000"/>
    <n v="0"/>
    <x v="11"/>
    <s v="1"/>
    <s v="0 - 20"/>
    <s v="2021 - 2025"/>
    <s v=""/>
    <n v="47"/>
    <n v="67"/>
    <n v="63"/>
    <n v="49"/>
    <n v="66"/>
    <n v="66"/>
    <n v="49"/>
    <n v="46"/>
    <n v="45"/>
    <n v="44"/>
    <n v="43"/>
    <n v="44"/>
    <n v="44"/>
    <n v="44"/>
    <n v="48"/>
    <n v="44"/>
    <n v="46"/>
    <n v="44"/>
    <n v="44"/>
    <n v="44"/>
    <n v="44"/>
    <n v="48"/>
    <n v="44"/>
    <n v="44"/>
    <n v="44"/>
    <n v="44"/>
    <n v="44"/>
    <n v="45"/>
    <n v="44"/>
    <n v="44"/>
    <n v="44"/>
    <n v="44"/>
    <n v="44"/>
    <n v="44"/>
    <n v="45"/>
    <n v="45"/>
    <n v="46"/>
    <n v="44"/>
    <n v="44"/>
    <n v="46"/>
    <n v="45"/>
    <n v="44"/>
    <n v="44"/>
    <n v="44"/>
    <n v="46.704545454545453"/>
    <n v="44"/>
    <n v="6.1929425153060995"/>
    <n v="0.13259828256616465"/>
    <n v="43"/>
    <n v="67"/>
    <n v="24"/>
    <n v="-3"/>
    <n v="3"/>
  </r>
  <r>
    <n v="155"/>
    <n v="64069"/>
    <s v="lender.hu"/>
    <s v="32749711-2-13"/>
    <s v="32749711 6039 113 13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25"/>
    <m/>
    <m/>
    <n v="0"/>
    <x v="11"/>
    <s v="0"/>
    <s v="ismeretlen"/>
    <s v="2021 - 2025"/>
    <s v="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0"/>
    <n v="17"/>
    <n v="17"/>
    <n v="17"/>
    <n v="17"/>
    <n v="17"/>
    <n v="16.84090909090909"/>
    <n v="17"/>
    <n v="1.0552897060221729"/>
    <n v="6.2662276740857767E-2"/>
    <n v="10"/>
    <n v="17"/>
    <n v="7"/>
    <n v="0"/>
    <n v="0"/>
  </r>
  <r>
    <n v="156"/>
    <n v="64071"/>
    <s v="life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74"/>
    <n v="73"/>
    <n v="75"/>
    <n v="75"/>
    <n v="78"/>
    <n v="78"/>
    <n v="77"/>
    <n v="76"/>
    <n v="78"/>
    <n v="75"/>
    <n v="75"/>
    <n v="73"/>
    <n v="73"/>
    <n v="73"/>
    <n v="73"/>
    <n v="73"/>
    <n v="73"/>
    <n v="72"/>
    <n v="73"/>
    <n v="73"/>
    <n v="73"/>
    <n v="72"/>
    <n v="73"/>
    <n v="73"/>
    <n v="73"/>
    <n v="73"/>
    <n v="73"/>
    <n v="73"/>
    <n v="73"/>
    <n v="73"/>
    <n v="73"/>
    <n v="73"/>
    <n v="73"/>
    <n v="73"/>
    <n v="72"/>
    <n v="72"/>
    <n v="73"/>
    <n v="73"/>
    <n v="73"/>
    <n v="73"/>
    <n v="73"/>
    <n v="73"/>
    <n v="72"/>
    <n v="73"/>
    <n v="73.590909090909093"/>
    <n v="73"/>
    <n v="1.5747747246523323"/>
    <n v="2.1399038877301612E-2"/>
    <n v="72"/>
    <n v="78"/>
    <n v="6"/>
    <n v="-1"/>
    <n v="1"/>
  </r>
  <r>
    <n v="157"/>
    <n v="64331"/>
    <s v="player.hu"/>
    <s v="27715518-2-43"/>
    <s v="27715518 6391 114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21"/>
    <n v="13"/>
    <n v="372630000"/>
    <n v="30"/>
    <x v="3"/>
    <s v="4"/>
    <s v="301 - 500"/>
    <s v="2021 - 2025"/>
    <s v="kisvállalkozás"/>
    <n v="32"/>
    <n v="32"/>
    <n v="27"/>
    <n v="31"/>
    <n v="27"/>
    <n v="31"/>
    <n v="27"/>
    <n v="33"/>
    <n v="28"/>
    <n v="33"/>
    <n v="26"/>
    <n v="26"/>
    <n v="31"/>
    <n v="26"/>
    <n v="26"/>
    <n v="26"/>
    <n v="27"/>
    <n v="31"/>
    <n v="31"/>
    <n v="32"/>
    <n v="31"/>
    <n v="31"/>
    <n v="31"/>
    <n v="31"/>
    <n v="27"/>
    <n v="33"/>
    <n v="37"/>
    <n v="36"/>
    <n v="34"/>
    <n v="35"/>
    <n v="35"/>
    <n v="32"/>
    <n v="28"/>
    <n v="33"/>
    <n v="29"/>
    <n v="33"/>
    <n v="32"/>
    <n v="32"/>
    <n v="32"/>
    <n v="32"/>
    <n v="31"/>
    <n v="28"/>
    <n v="43"/>
    <n v="39"/>
    <n v="31.09090909090909"/>
    <n v="31"/>
    <n v="3.6524485690674515"/>
    <n v="0.1174764159641578"/>
    <n v="26"/>
    <n v="43"/>
    <n v="17"/>
    <n v="7"/>
    <n v="7"/>
  </r>
  <r>
    <n v="158"/>
    <n v="64521"/>
    <s v="spar.hu"/>
    <s v="10485824-2-07"/>
    <s v="10485824 4711 113 07"/>
    <n v="47.11"/>
    <s v="Élelmiszer jellegű vegyes kiskereskedelem"/>
    <n v="47.1"/>
    <s v="Vegyes termékkörű kiskereskedelem"/>
    <n v="47"/>
    <s v="Kiskereskedelem"/>
    <s v="G"/>
    <x v="5"/>
    <n v="113"/>
    <s v="Korlátolt felelősségű társaság"/>
    <n v="11"/>
    <s v="Gazdasági társaság"/>
    <n v="1"/>
    <s v="Jogi személyiségű vállalkozás"/>
    <n v="7"/>
    <s v="Fejér"/>
    <n v="20"/>
    <s v="Közép-Dunántúl"/>
    <n v="2"/>
    <s v="Dunántúl"/>
    <n v="1990"/>
    <n v="13411"/>
    <n v="924390000000"/>
    <n v="95"/>
    <x v="12"/>
    <s v="C"/>
    <s v="10001 -"/>
    <s v="1986 - 1990"/>
    <s v="nagyvállalat"/>
    <n v="33"/>
    <n v="37"/>
    <n v="29"/>
    <n v="30"/>
    <n v="34"/>
    <n v="40"/>
    <n v="42"/>
    <n v="41"/>
    <n v="39"/>
    <n v="31"/>
    <n v="31"/>
    <n v="29"/>
    <n v="31"/>
    <n v="45"/>
    <n v="45"/>
    <n v="45"/>
    <n v="43"/>
    <n v="39"/>
    <n v="36"/>
    <n v="24"/>
    <n v="25"/>
    <n v="26"/>
    <n v="21"/>
    <n v="20"/>
    <n v="20"/>
    <n v="19"/>
    <n v="23"/>
    <n v="21"/>
    <n v="21"/>
    <n v="24"/>
    <n v="19"/>
    <n v="20"/>
    <n v="24"/>
    <n v="23"/>
    <n v="23"/>
    <n v="22"/>
    <n v="24"/>
    <n v="22"/>
    <n v="24"/>
    <n v="19"/>
    <n v="22"/>
    <n v="22"/>
    <n v="20"/>
    <n v="23"/>
    <n v="28.43181818181818"/>
    <n v="24"/>
    <n v="8.4313857926664735"/>
    <n v="0.29654754186836518"/>
    <n v="19"/>
    <n v="45"/>
    <n v="26"/>
    <n v="-10"/>
    <n v="10"/>
  </r>
  <r>
    <n v="159"/>
    <n v="64525"/>
    <s v="sport365.hu"/>
    <s v="26633040-2-41"/>
    <s v="26633040 7311 113 01"/>
    <n v="73.11"/>
    <s v="Reklámügynöki tevékenység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9"/>
    <n v="4"/>
    <n v="429330000"/>
    <n v="15"/>
    <x v="6"/>
    <s v="4"/>
    <s v="301 - 500"/>
    <s v="2016 - 2020"/>
    <s v="mikrovállalkozás"/>
    <n v="25"/>
    <n v="25"/>
    <n v="25"/>
    <n v="3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0"/>
    <n v="22"/>
    <n v="22"/>
    <n v="22"/>
    <n v="22"/>
    <n v="22"/>
    <n v="22"/>
    <n v="22"/>
    <n v="22"/>
    <n v="22"/>
    <n v="22.386363636363637"/>
    <n v="22"/>
    <n v="1.7011064674295528"/>
    <n v="7.5988512250660223E-2"/>
    <n v="20"/>
    <n v="32"/>
    <n v="12"/>
    <n v="-3"/>
    <n v="3"/>
  </r>
  <r>
    <n v="160"/>
    <n v="64671"/>
    <s v="vegas.hu"/>
    <s v="25002889-4-44"/>
    <s v="25002889 9200 113 01"/>
    <n v="92"/>
    <s v="Szerencsejáték, fogadás"/>
    <n v="92"/>
    <s v="Szerencsejáték, fogadás"/>
    <n v="92"/>
    <s v="Szerencsejáték, fogadás"/>
    <s v="S"/>
    <x v="3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4"/>
    <m/>
    <n v="65765160000"/>
    <n v="0"/>
    <x v="11"/>
    <s v="C"/>
    <s v="10001 -"/>
    <s v="2011 - 2015"/>
    <s v=""/>
    <n v="62"/>
    <n v="20"/>
    <n v="59"/>
    <n v="60"/>
    <n v="61"/>
    <n v="61"/>
    <n v="51"/>
    <n v="43"/>
    <n v="54"/>
    <n v="54"/>
    <n v="55"/>
    <n v="57"/>
    <n v="56"/>
    <n v="56"/>
    <n v="55"/>
    <n v="57"/>
    <n v="57"/>
    <n v="58"/>
    <n v="53"/>
    <n v="56"/>
    <n v="55"/>
    <n v="11"/>
    <n v="11"/>
    <n v="57"/>
    <n v="38"/>
    <n v="56"/>
    <n v="20"/>
    <n v="20"/>
    <n v="20"/>
    <n v="11"/>
    <n v="63"/>
    <n v="11"/>
    <n v="61"/>
    <n v="9"/>
    <n v="52"/>
    <n v="51"/>
    <n v="51"/>
    <n v="55"/>
    <n v="56"/>
    <n v="56"/>
    <n v="53"/>
    <n v="54"/>
    <n v="53"/>
    <n v="53"/>
    <n v="46.86363636363636"/>
    <n v="54.5"/>
    <n v="17.151297881719742"/>
    <n v="0.36598307798044072"/>
    <n v="9"/>
    <n v="63"/>
    <n v="54"/>
    <n v="-9"/>
    <n v="9"/>
  </r>
  <r>
    <n v="161"/>
    <n v="64680"/>
    <s v="vince.hu"/>
    <s v="12965669-2-41"/>
    <s v="12965669 7330 113 01"/>
    <n v="73.3"/>
    <s v="PR-tevékenység"/>
    <n v="73.3"/>
    <s v="PR-tevékenység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2"/>
    <n v="45"/>
    <n v="1344780000"/>
    <n v="40"/>
    <x v="14"/>
    <s v="7"/>
    <s v="1001 - 2500"/>
    <s v="2001 - 2005"/>
    <s v="kisvállalkozás"/>
    <n v="130"/>
    <n v="128"/>
    <n v="126"/>
    <n v="118"/>
    <n v="128"/>
    <n v="123"/>
    <n v="128"/>
    <n v="118"/>
    <n v="118"/>
    <n v="118"/>
    <n v="119"/>
    <n v="118"/>
    <n v="118"/>
    <n v="124"/>
    <n v="1"/>
    <n v="120"/>
    <n v="1"/>
    <n v="118"/>
    <n v="118"/>
    <n v="118"/>
    <n v="121"/>
    <n v="119"/>
    <n v="119"/>
    <n v="117"/>
    <n v="119"/>
    <n v="119"/>
    <n v="119"/>
    <n v="119"/>
    <n v="119"/>
    <n v="118"/>
    <n v="119"/>
    <n v="119"/>
    <n v="119"/>
    <n v="119"/>
    <n v="119"/>
    <n v="1"/>
    <n v="119"/>
    <n v="118"/>
    <n v="119"/>
    <n v="118"/>
    <n v="119"/>
    <n v="117"/>
    <n v="118"/>
    <n v="118"/>
    <n v="111.84090909090909"/>
    <n v="119"/>
    <n v="30.498908239566497"/>
    <n v="0.27269903729748546"/>
    <n v="1"/>
    <n v="130"/>
    <n v="129"/>
    <n v="-12"/>
    <n v="12"/>
  </r>
  <r>
    <n v="162"/>
    <n v="66862"/>
    <s v="gsplus.hu"/>
    <s v="27922965-2-42"/>
    <s v="27922965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0"/>
    <m/>
    <n v="342920000"/>
    <n v="0"/>
    <x v="11"/>
    <s v="4"/>
    <s v="301 - 500"/>
    <s v="2016 - 2020"/>
    <s v=""/>
    <n v="8"/>
    <n v="7"/>
    <n v="10"/>
    <n v="9"/>
    <n v="6"/>
    <n v="8"/>
    <n v="5"/>
    <n v="6"/>
    <n v="7"/>
    <n v="4"/>
    <n v="6"/>
    <n v="9"/>
    <n v="7"/>
    <n v="5"/>
    <n v="7"/>
    <n v="7"/>
    <n v="7"/>
    <n v="6"/>
    <n v="7"/>
    <n v="8"/>
    <n v="7"/>
    <n v="7"/>
    <n v="8"/>
    <n v="9"/>
    <n v="10"/>
    <n v="9"/>
    <n v="10"/>
    <n v="12"/>
    <n v="11"/>
    <n v="12"/>
    <n v="11"/>
    <n v="7"/>
    <n v="5"/>
    <n v="5"/>
    <n v="4"/>
    <n v="5"/>
    <n v="5"/>
    <n v="6"/>
    <n v="5"/>
    <n v="6"/>
    <n v="7"/>
    <n v="9"/>
    <n v="6"/>
    <n v="8"/>
    <n v="7.3409090909090908"/>
    <n v="7"/>
    <n v="2.0566758211745007"/>
    <n v="0.28016636573274933"/>
    <n v="4"/>
    <n v="12"/>
    <n v="8"/>
    <n v="0"/>
    <n v="0"/>
  </r>
  <r>
    <n v="163"/>
    <n v="67470"/>
    <s v="teol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73"/>
    <n v="73"/>
    <n v="74"/>
    <n v="74"/>
    <n v="76"/>
    <n v="76"/>
    <n v="77"/>
    <n v="75"/>
    <n v="67"/>
    <n v="66"/>
    <n v="67"/>
    <n v="68"/>
    <n v="67"/>
    <n v="67"/>
    <n v="67"/>
    <n v="67"/>
    <n v="67"/>
    <n v="67"/>
    <n v="67"/>
    <n v="67"/>
    <n v="67"/>
    <n v="67"/>
    <n v="68"/>
    <n v="69"/>
    <n v="38"/>
    <n v="38"/>
    <n v="34"/>
    <n v="35"/>
    <n v="35"/>
    <n v="33"/>
    <n v="33"/>
    <n v="33"/>
    <n v="31"/>
    <n v="35"/>
    <n v="33"/>
    <n v="32"/>
    <n v="32"/>
    <n v="35"/>
    <n v="34"/>
    <n v="38"/>
    <n v="37"/>
    <n v="36"/>
    <n v="36"/>
    <n v="37"/>
    <n v="53.818181818181813"/>
    <n v="67"/>
    <n v="17.87979596063894"/>
    <n v="0.33222593845781817"/>
    <n v="31"/>
    <n v="77"/>
    <n v="46"/>
    <n v="-36"/>
    <n v="36"/>
  </r>
  <r>
    <n v="164"/>
    <n v="69321"/>
    <s v="bookline.hu"/>
    <s v="12921360-2-42"/>
    <s v="12921360 4761 114 01"/>
    <n v="47.61"/>
    <s v="Könyv-kiskereskedelem"/>
    <n v="47.6"/>
    <s v="Kulturális, szabadidős cikk kiskereskedelme"/>
    <n v="47"/>
    <s v="Kiskereskedelem"/>
    <s v="G"/>
    <x v="5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02"/>
    <n v="96"/>
    <n v="8237410000"/>
    <n v="50"/>
    <x v="2"/>
    <s v="B"/>
    <s v="7001 - 10000"/>
    <s v="2001 - 2005"/>
    <s v="középvállalkozás"/>
    <n v="158"/>
    <n v="142"/>
    <n v="141"/>
    <n v="142"/>
    <n v="142"/>
    <n v="141"/>
    <n v="142"/>
    <n v="141"/>
    <n v="117"/>
    <n v="140"/>
    <n v="139"/>
    <n v="141"/>
    <n v="139"/>
    <n v="140"/>
    <n v="140"/>
    <n v="140"/>
    <n v="132"/>
    <n v="131"/>
    <n v="129"/>
    <n v="129"/>
    <n v="131"/>
    <n v="131"/>
    <n v="130"/>
    <n v="131"/>
    <n v="130"/>
    <n v="131"/>
    <n v="134"/>
    <n v="132"/>
    <n v="131"/>
    <n v="132"/>
    <n v="128"/>
    <n v="130"/>
    <n v="125"/>
    <n v="128"/>
    <n v="130"/>
    <n v="128"/>
    <n v="128"/>
    <n v="128"/>
    <n v="132"/>
    <n v="134"/>
    <n v="132"/>
    <n v="135"/>
    <n v="132"/>
    <n v="133"/>
    <n v="134.13636363636363"/>
    <n v="132"/>
    <n v="6.7603182431313344"/>
    <n v="5.039884830528274E-2"/>
    <n v="117"/>
    <n v="158"/>
    <n v="41"/>
    <n v="-25"/>
    <n v="25"/>
  </r>
  <r>
    <n v="165"/>
    <n v="69389"/>
    <s v="megyeriszabolcskerteszete.hu"/>
    <s v="22665810-2-42"/>
    <s v="22665810 4776 113 01"/>
    <n v="47.76"/>
    <s v="Virág, növény, műtrágya, hobbiállat, hobbiállat-eledel kiskereskedelme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0"/>
    <n v="14"/>
    <n v="539170000"/>
    <n v="30"/>
    <x v="3"/>
    <s v="5"/>
    <s v="501 - 700"/>
    <s v="2006 - 2010"/>
    <s v="kisvállalkozás"/>
    <n v="30"/>
    <n v="30"/>
    <n v="30"/>
    <n v="30"/>
    <n v="30"/>
    <n v="29"/>
    <n v="29"/>
    <n v="30"/>
    <n v="30"/>
    <n v="30"/>
    <n v="30"/>
    <n v="30"/>
    <n v="30"/>
    <n v="30"/>
    <n v="30"/>
    <n v="30"/>
    <n v="30"/>
    <n v="43"/>
    <n v="43"/>
    <n v="32"/>
    <n v="38"/>
    <n v="40"/>
    <n v="40"/>
    <n v="40"/>
    <n v="40"/>
    <n v="40"/>
    <n v="40"/>
    <n v="40"/>
    <n v="39"/>
    <n v="40"/>
    <n v="40"/>
    <n v="40"/>
    <n v="42"/>
    <n v="40"/>
    <n v="40"/>
    <n v="41"/>
    <n v="39"/>
    <n v="41"/>
    <n v="39"/>
    <n v="41"/>
    <n v="39"/>
    <n v="39"/>
    <n v="39"/>
    <n v="41"/>
    <n v="36"/>
    <n v="39"/>
    <n v="5.1444257482317459"/>
    <n v="0.1429007152286596"/>
    <n v="29"/>
    <n v="43"/>
    <n v="14"/>
    <n v="11"/>
    <n v="11"/>
  </r>
  <r>
    <n v="166"/>
    <n v="69893"/>
    <s v="sportfactory.hu"/>
    <s v="10318102-2-44"/>
    <s v="10318102 4771 113 01"/>
    <n v="47.71"/>
    <s v="Ruházat-kiskereskedelem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89"/>
    <n v="396"/>
    <n v="19093990000"/>
    <n v="82"/>
    <x v="1"/>
    <s v="C"/>
    <s v="10001 -"/>
    <s v="1986 - 1990"/>
    <s v="nagyvállalat"/>
    <n v="34"/>
    <n v="35"/>
    <n v="35"/>
    <n v="37"/>
    <n v="36"/>
    <n v="37"/>
    <n v="36"/>
    <n v="33"/>
    <n v="33"/>
    <n v="34"/>
    <n v="34"/>
    <n v="33"/>
    <n v="32"/>
    <n v="33"/>
    <n v="38"/>
    <n v="37"/>
    <n v="36"/>
    <n v="42"/>
    <n v="41"/>
    <n v="33"/>
    <n v="42"/>
    <n v="42"/>
    <n v="42"/>
    <n v="41"/>
    <n v="44"/>
    <n v="38"/>
    <n v="37"/>
    <n v="37"/>
    <n v="38"/>
    <n v="38"/>
    <n v="36"/>
    <n v="33"/>
    <n v="35"/>
    <n v="36"/>
    <n v="35"/>
    <n v="29"/>
    <n v="27"/>
    <n v="25"/>
    <n v="30"/>
    <n v="28"/>
    <n v="27"/>
    <n v="25"/>
    <n v="28"/>
    <n v="27"/>
    <n v="34.75"/>
    <n v="35"/>
    <n v="4.8085437528690305"/>
    <n v="0.13837535979479224"/>
    <n v="25"/>
    <n v="44"/>
    <n v="19"/>
    <n v="-7"/>
    <n v="7"/>
  </r>
  <r>
    <n v="167"/>
    <n v="70273"/>
    <s v="kfki.hu"/>
    <s v="10670484-2-43"/>
    <s v="10670484 6820 113 01"/>
    <n v="68.2"/>
    <s v="Saját tulajdonú, bérelt ingatlan bérbeadása, üzemeltetése"/>
    <n v="68.2"/>
    <s v="Saját tulajdonú, bérelt ingatlan bérbeadása, üzemeltetése"/>
    <n v="68"/>
    <s v="Ingatlanügyletek"/>
    <s v="M"/>
    <x v="1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1"/>
    <n v="72"/>
    <n v="2029060000"/>
    <n v="50"/>
    <x v="2"/>
    <s v="7"/>
    <s v="1001 - 2500"/>
    <s v="1991 - 1995"/>
    <s v="középvállalkozás"/>
    <n v="30"/>
    <n v="30"/>
    <n v="30"/>
    <n v="30"/>
    <n v="30"/>
    <n v="30"/>
    <n v="30"/>
    <n v="30"/>
    <n v="30"/>
    <n v="24"/>
    <n v="30"/>
    <n v="30"/>
    <n v="30"/>
    <n v="30"/>
    <n v="30"/>
    <n v="30"/>
    <n v="29"/>
    <n v="24"/>
    <n v="29"/>
    <n v="29"/>
    <n v="29"/>
    <n v="29"/>
    <n v="29"/>
    <n v="29"/>
    <n v="24"/>
    <n v="29"/>
    <n v="29"/>
    <n v="29"/>
    <n v="29"/>
    <n v="24"/>
    <n v="29"/>
    <n v="24"/>
    <n v="29"/>
    <n v="29"/>
    <n v="29"/>
    <n v="29"/>
    <n v="29"/>
    <n v="29"/>
    <n v="24"/>
    <n v="29"/>
    <n v="29"/>
    <n v="29"/>
    <n v="29"/>
    <n v="29"/>
    <n v="28.65909090909091"/>
    <n v="29"/>
    <n v="1.9282861630025403"/>
    <n v="6.7283577456075952E-2"/>
    <n v="24"/>
    <n v="30"/>
    <n v="6"/>
    <n v="-1"/>
    <n v="1"/>
  </r>
  <r>
    <n v="168"/>
    <n v="70487"/>
    <s v="naih.hu"/>
    <s v="15795771-1-41"/>
    <s v="15795771 8411 311 01"/>
    <n v="84.11"/>
    <s v="Általános közigazgatás"/>
    <n v="84.1"/>
    <s v="Közigazgatás"/>
    <n v="84"/>
    <s v="Közigazgatás, védelem, kötelező társadalombiztosítás"/>
    <s v="P"/>
    <x v="6"/>
    <n v="311"/>
    <s v="Központi költségvetési irányító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2012"/>
    <n v="140"/>
    <m/>
    <n v="61"/>
    <x v="4"/>
    <s v="0"/>
    <s v="ismeretlen"/>
    <s v="2011 - 2015"/>
    <s v=""/>
    <n v="17"/>
    <n v="17"/>
    <n v="17"/>
    <n v="14"/>
    <n v="14"/>
    <n v="14"/>
    <n v="14"/>
    <n v="14"/>
    <n v="14"/>
    <n v="14"/>
    <n v="14"/>
    <n v="14"/>
    <n v="14"/>
    <n v="14"/>
    <n v="15"/>
    <n v="15"/>
    <n v="14"/>
    <n v="14"/>
    <n v="14"/>
    <n v="13"/>
    <n v="12"/>
    <n v="12"/>
    <n v="11"/>
    <n v="12"/>
    <n v="12"/>
    <n v="13"/>
    <n v="13"/>
    <n v="13"/>
    <n v="15"/>
    <n v="16"/>
    <n v="16"/>
    <n v="16"/>
    <n v="11"/>
    <n v="12"/>
    <n v="12"/>
    <n v="14"/>
    <n v="14"/>
    <n v="15"/>
    <n v="14"/>
    <n v="17"/>
    <n v="16"/>
    <n v="16"/>
    <n v="14"/>
    <n v="14"/>
    <n v="14.09090909090909"/>
    <n v="14"/>
    <n v="1.5673734779720871"/>
    <n v="0.1112329565012449"/>
    <n v="11"/>
    <n v="17"/>
    <n v="6"/>
    <n v="-3"/>
    <n v="3"/>
  </r>
  <r>
    <n v="169"/>
    <n v="70578"/>
    <s v="mediacenter.hu"/>
    <s v="13922546-2-03"/>
    <s v="13922546 6290 113 03"/>
    <n v="62.9"/>
    <s v="Egyéb információtechnológiai szolgáltatás"/>
    <n v="62.9"/>
    <s v="Egyéb információtechnológiai szolgáltat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3"/>
    <s v="Bács-Kiskun"/>
    <n v="70"/>
    <s v="Dél-Alföld"/>
    <n v="3"/>
    <s v="Alföld és Észak"/>
    <n v="2007"/>
    <n v="7"/>
    <n v="522540000"/>
    <n v="22"/>
    <x v="8"/>
    <s v="5"/>
    <s v="501 - 700"/>
    <s v="2006 - 2010"/>
    <s v="mikrovállalkozás"/>
    <n v="0"/>
    <n v="0"/>
    <n v="0"/>
    <n v="0"/>
    <n v="0"/>
    <n v="0"/>
    <n v="0"/>
    <n v="0"/>
    <n v="0"/>
    <n v="0"/>
    <n v="0"/>
    <n v="4"/>
    <n v="4"/>
    <n v="8"/>
    <n v="8"/>
    <n v="8"/>
    <n v="8"/>
    <n v="8"/>
    <n v="8"/>
    <n v="8"/>
    <n v="8"/>
    <n v="8"/>
    <n v="0"/>
    <n v="0"/>
    <n v="0"/>
    <n v="0"/>
    <n v="0"/>
    <n v="2"/>
    <n v="4"/>
    <n v="4"/>
    <n v="4"/>
    <n v="4"/>
    <n v="0"/>
    <n v="0"/>
    <n v="2"/>
    <n v="2"/>
    <n v="2"/>
    <n v="2"/>
    <n v="2"/>
    <n v="2"/>
    <n v="2"/>
    <n v="0"/>
    <n v="0"/>
    <n v="0"/>
    <n v="2.5454545454545454"/>
    <n v="2"/>
    <n v="3.1212292260593051"/>
    <n v="1.2261971959518698"/>
    <n v="0"/>
    <n v="8"/>
    <n v="8"/>
    <n v="0"/>
    <n v="0"/>
  </r>
  <r>
    <n v="170"/>
    <n v="70990"/>
    <s v="shoprenter.hu"/>
    <s v="23174108-2-09"/>
    <s v="23174108 6290 113 09"/>
    <n v="62.9"/>
    <s v="Egyéb információtechnológiai szolgáltatás"/>
    <n v="62.9"/>
    <s v="Egyéb információtechnológiai szolgáltat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9"/>
    <s v="Hajdú-Bihar"/>
    <n v="60"/>
    <s v="Észak-Alföld"/>
    <n v="3"/>
    <s v="Alföld és Észak"/>
    <n v="2011"/>
    <n v="74"/>
    <n v="2154760000"/>
    <n v="50"/>
    <x v="2"/>
    <s v="7"/>
    <s v="1001 - 2500"/>
    <s v="2011 - 2015"/>
    <s v="középvállalkozás"/>
    <n v="118"/>
    <n v="118"/>
    <n v="118"/>
    <n v="113"/>
    <n v="113"/>
    <n v="113"/>
    <n v="113"/>
    <n v="113"/>
    <n v="52"/>
    <n v="52"/>
    <n v="52"/>
    <n v="62"/>
    <n v="61"/>
    <n v="61"/>
    <n v="63"/>
    <n v="53"/>
    <n v="53"/>
    <n v="55"/>
    <n v="55"/>
    <n v="55"/>
    <n v="55"/>
    <n v="56"/>
    <n v="55"/>
    <n v="57"/>
    <n v="55"/>
    <n v="55"/>
    <n v="55"/>
    <n v="55"/>
    <n v="55"/>
    <n v="55"/>
    <n v="55"/>
    <n v="55"/>
    <n v="55"/>
    <n v="36"/>
    <n v="55"/>
    <n v="55"/>
    <n v="55"/>
    <n v="55"/>
    <n v="40"/>
    <n v="53"/>
    <n v="52"/>
    <n v="52"/>
    <n v="52"/>
    <n v="52"/>
    <n v="65.181818181818187"/>
    <n v="55"/>
    <n v="24.120118715501679"/>
    <n v="0.37004366230197833"/>
    <n v="36"/>
    <n v="118"/>
    <n v="82"/>
    <n v="-66"/>
    <n v="66"/>
  </r>
  <r>
    <n v="171"/>
    <n v="71202"/>
    <s v="holdpont.hu"/>
    <s v="12146116-2-13"/>
    <s v="12146116 6391 113 13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1996"/>
    <n v="2"/>
    <n v="14990000"/>
    <n v="12"/>
    <x v="10"/>
    <s v="1"/>
    <s v="0 - 20"/>
    <s v="1996 - 2000"/>
    <s v="mikrovállalkozás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9"/>
    <n v="99"/>
    <n v="99"/>
    <n v="99"/>
    <n v="99"/>
    <n v="99"/>
    <n v="99"/>
    <n v="99"/>
    <n v="99"/>
    <n v="98"/>
    <n v="99"/>
    <n v="99"/>
    <n v="99"/>
    <n v="93"/>
    <n v="93"/>
    <n v="93"/>
    <n v="93"/>
    <n v="93"/>
    <n v="93"/>
    <n v="93"/>
    <n v="94.75"/>
    <n v="93"/>
    <n v="2.7375511039086819"/>
    <n v="2.8892359935711681E-2"/>
    <n v="93"/>
    <n v="99"/>
    <n v="6"/>
    <n v="0"/>
    <n v="0"/>
  </r>
  <r>
    <n v="172"/>
    <n v="71557"/>
    <s v="sussfelnap.hu"/>
    <s v="24788261-2-43"/>
    <s v="24788261 7312 113 01"/>
    <n v="73.12"/>
    <s v="Médiareklám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3"/>
    <n v="26000000"/>
    <n v="15"/>
    <x v="6"/>
    <s v="2"/>
    <s v="21 - 50"/>
    <s v="2011 - 2015"/>
    <s v="mikrovállalkozás"/>
    <n v="91"/>
    <n v="93"/>
    <n v="93"/>
    <n v="93"/>
    <n v="92"/>
    <n v="90"/>
    <n v="94"/>
    <n v="92"/>
    <n v="97"/>
    <n v="92"/>
    <n v="90"/>
    <n v="97"/>
    <n v="91"/>
    <n v="93"/>
    <n v="91"/>
    <n v="91"/>
    <n v="90"/>
    <n v="92"/>
    <n v="92"/>
    <n v="91"/>
    <n v="92"/>
    <n v="93"/>
    <n v="92"/>
    <n v="91"/>
    <n v="94"/>
    <n v="102"/>
    <n v="97"/>
    <n v="102"/>
    <n v="95"/>
    <n v="96"/>
    <n v="96"/>
    <n v="102"/>
    <n v="96"/>
    <n v="96"/>
    <n v="102"/>
    <n v="102"/>
    <n v="97"/>
    <n v="96"/>
    <n v="98"/>
    <n v="96"/>
    <n v="102"/>
    <n v="99"/>
    <n v="102"/>
    <n v="98"/>
    <n v="95.022727272727266"/>
    <n v="94"/>
    <n v="3.9028232855599017"/>
    <n v="4.107252441153688E-2"/>
    <n v="90"/>
    <n v="102"/>
    <n v="12"/>
    <n v="7"/>
    <n v="7"/>
  </r>
  <r>
    <n v="173"/>
    <n v="72456"/>
    <s v="instylemen.hu"/>
    <s v="10353835-2-41"/>
    <s v="10353835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0"/>
    <n v="43"/>
    <n v="1407230000"/>
    <n v="40"/>
    <x v="14"/>
    <s v="7"/>
    <s v="1001 - 2500"/>
    <s v="1986 - 1990"/>
    <s v="kisvállalkozás"/>
    <n v="83"/>
    <n v="81"/>
    <n v="83"/>
    <n v="85"/>
    <n v="88"/>
    <n v="88"/>
    <n v="85"/>
    <n v="84"/>
    <n v="81"/>
    <n v="82"/>
    <n v="85"/>
    <n v="83"/>
    <n v="82"/>
    <n v="86"/>
    <n v="83"/>
    <n v="83"/>
    <n v="83"/>
    <n v="81"/>
    <n v="84"/>
    <n v="87"/>
    <n v="87"/>
    <n v="85"/>
    <n v="85"/>
    <n v="89"/>
    <n v="87"/>
    <n v="83"/>
    <n v="91"/>
    <n v="93"/>
    <n v="89"/>
    <n v="86"/>
    <n v="83"/>
    <n v="81"/>
    <n v="81"/>
    <n v="81"/>
    <n v="83"/>
    <n v="87"/>
    <n v="90"/>
    <n v="81"/>
    <n v="85"/>
    <n v="85"/>
    <n v="83"/>
    <n v="83"/>
    <n v="83"/>
    <n v="81"/>
    <n v="84.522727272727266"/>
    <n v="83.5"/>
    <n v="2.9687413068749979"/>
    <n v="3.512358631419734E-2"/>
    <n v="81"/>
    <n v="93"/>
    <n v="12"/>
    <n v="-2"/>
    <n v="2"/>
  </r>
  <r>
    <n v="178"/>
    <n v="74651"/>
    <s v="ksh.hu"/>
    <s v="15302724-2-41"/>
    <s v="15302724 8411 311 01"/>
    <n v="84.11"/>
    <s v="Általános közigazgatás"/>
    <n v="84.1"/>
    <s v="Közigazgatás"/>
    <n v="84"/>
    <s v="Közigazgatás, védelem, kötelező társadalombiztosítás"/>
    <s v="P"/>
    <x v="6"/>
    <n v="311"/>
    <s v="Központi költségvetési irányító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874"/>
    <n v="937"/>
    <m/>
    <n v="91"/>
    <x v="16"/>
    <s v="0"/>
    <s v="ismeretlen"/>
    <s v="- 1985"/>
    <s v=""/>
    <n v="0"/>
    <n v="0"/>
    <n v="0"/>
    <n v="0"/>
    <n v="0"/>
    <n v="0"/>
    <n v="0"/>
    <n v="0"/>
    <n v="2"/>
    <n v="2"/>
    <n v="2"/>
    <n v="2"/>
    <n v="2"/>
    <n v="2"/>
    <n v="2"/>
    <n v="2"/>
    <n v="2"/>
    <n v="2"/>
    <n v="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.6590909090909092"/>
    <n v="2"/>
    <n v="0.80530744723155046"/>
    <n v="0.48539079011216735"/>
    <n v="0"/>
    <n v="3"/>
    <n v="3"/>
    <n v="2"/>
    <n v="2"/>
  </r>
  <r>
    <n v="179"/>
    <n v="75184"/>
    <s v="mavcsoport.hu"/>
    <s v="13834492-2-44"/>
    <s v="13834492 4911 114 01"/>
    <n v="49.11"/>
    <s v="Távolsági vasúti személyszállítás"/>
    <n v="49.1"/>
    <s v="Vasúti személyszállítás"/>
    <n v="49"/>
    <s v="Szárazföldi, csővezetékes szállítás"/>
    <s v="H"/>
    <x v="11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06"/>
    <n v="30526"/>
    <n v="195205000000"/>
    <n v="95"/>
    <x v="12"/>
    <s v="C"/>
    <s v="10001 -"/>
    <s v="2006 - 2010"/>
    <s v="nagyvállalat"/>
    <n v="10"/>
    <n v="10"/>
    <n v="10"/>
    <n v="10"/>
    <n v="10"/>
    <n v="10"/>
    <n v="10"/>
    <n v="10"/>
    <n v="9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8.3409090909090899"/>
    <n v="10"/>
    <n v="1.9759387738629377"/>
    <n v="0.23689729168928955"/>
    <n v="6"/>
    <n v="10"/>
    <n v="4"/>
    <n v="-4"/>
    <n v="4"/>
  </r>
  <r>
    <n v="184"/>
    <n v="85864"/>
    <s v="p24.hu"/>
    <s v="25087910-2-41"/>
    <s v="25087910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409"/>
    <n v="14254790000"/>
    <n v="82"/>
    <x v="1"/>
    <s v="C"/>
    <s v="10001 -"/>
    <s v="2011 - 2015"/>
    <s v="nagyvállalat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0"/>
    <n v="0"/>
    <n v="9"/>
    <n v="9"/>
    <n v="0"/>
    <n v="0"/>
    <n v="0"/>
  </r>
  <r>
    <n v="185"/>
    <n v="86212"/>
    <s v="antikvarium.hu"/>
    <s v="23699261-2-06"/>
    <s v="23699261 4779 113 06"/>
    <n v="47.79"/>
    <s v="Használt cikk kiskereskedelme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6"/>
    <s v="Csongrád-Csanád"/>
    <n v="70"/>
    <s v="Dél-Alföld"/>
    <n v="3"/>
    <s v="Alföld és Észak"/>
    <n v="2011"/>
    <n v="44"/>
    <n v="955260000"/>
    <n v="40"/>
    <x v="14"/>
    <s v="6"/>
    <s v="701 - 1000"/>
    <s v="2011 - 2015"/>
    <s v="kisvállalkozás"/>
    <n v="274"/>
    <n v="284"/>
    <n v="204"/>
    <n v="452"/>
    <n v="287"/>
    <n v="295"/>
    <n v="283"/>
    <n v="433"/>
    <n v="267"/>
    <n v="276"/>
    <n v="272"/>
    <n v="287"/>
    <n v="428"/>
    <n v="274"/>
    <n v="269"/>
    <n v="270"/>
    <n v="438"/>
    <n v="276"/>
    <n v="267"/>
    <n v="272"/>
    <n v="414"/>
    <n v="253"/>
    <n v="240"/>
    <n v="282"/>
    <n v="379"/>
    <n v="387"/>
    <n v="374"/>
    <n v="377"/>
    <n v="453"/>
    <n v="371"/>
    <n v="375"/>
    <n v="376"/>
    <n v="382"/>
    <n v="380"/>
    <n v="178"/>
    <n v="329"/>
    <n v="329"/>
    <n v="334"/>
    <n v="410"/>
    <n v="332"/>
    <n v="324"/>
    <n v="333"/>
    <n v="407"/>
    <n v="331"/>
    <n v="328.59090909090912"/>
    <n v="329"/>
    <n v="68.323552472117143"/>
    <n v="0.20792891885275655"/>
    <n v="178"/>
    <n v="453"/>
    <n v="275"/>
    <n v="57"/>
    <n v="57"/>
  </r>
  <r>
    <n v="187"/>
    <n v="86876"/>
    <s v="piacesprofit.hu"/>
    <s v="12607862-2-41"/>
    <s v="12607862 7312 113 01"/>
    <n v="73.12"/>
    <s v="Médiareklám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1"/>
    <n v="4"/>
    <n v="31030000"/>
    <n v="15"/>
    <x v="6"/>
    <s v="2"/>
    <s v="21 - 50"/>
    <s v="2001 - 2005"/>
    <s v="mikrovállalkozás"/>
    <n v="102"/>
    <n v="102"/>
    <n v="101"/>
    <n v="101"/>
    <n v="101"/>
    <n v="101"/>
    <n v="101"/>
    <n v="101"/>
    <n v="101"/>
    <n v="101"/>
    <n v="101"/>
    <n v="98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99"/>
    <n v="102"/>
    <n v="102"/>
    <n v="102"/>
    <n v="102"/>
    <n v="102"/>
    <n v="102"/>
    <n v="102"/>
    <n v="102"/>
    <n v="94"/>
    <n v="94"/>
    <n v="94"/>
    <n v="94"/>
    <n v="94"/>
    <n v="100.72727272727273"/>
    <n v="102"/>
    <n v="2.5641865872285203"/>
    <n v="2.5456726046492528E-2"/>
    <n v="94"/>
    <n v="102"/>
    <n v="8"/>
    <n v="-8"/>
    <n v="8"/>
  </r>
  <r>
    <n v="188"/>
    <n v="87187"/>
    <s v="related.hu"/>
    <s v="25552937-2-42"/>
    <s v="25552937 7311 113 01"/>
    <n v="73.11"/>
    <s v="Reklámügynöki tevékenység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6"/>
    <n v="4"/>
    <n v="378190000"/>
    <n v="15"/>
    <x v="6"/>
    <s v="4"/>
    <s v="301 - 500"/>
    <s v="2016 - 2020"/>
    <s v="mikrovállalkozás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8"/>
    <n v="18"/>
    <n v="18"/>
    <n v="18"/>
    <n v="18.90909090909091"/>
    <n v="19"/>
    <n v="0.29080336345115287"/>
    <n v="1.5379024028666737E-2"/>
    <n v="18"/>
    <n v="19"/>
    <n v="1"/>
    <n v="-1"/>
    <n v="1"/>
  </r>
  <r>
    <n v="191"/>
    <n v="89073"/>
    <s v="hrportal.hu"/>
    <s v="13414166-2-41"/>
    <s v="13414166 7020 113 01"/>
    <n v="70.2"/>
    <s v="Üzletviteli, egyéb üzletvezetési tanácsadás"/>
    <n v="70.2"/>
    <s v="Üzletviteli, egyéb üzletvezetési tanácsadás"/>
    <n v="70"/>
    <s v="Üzletvezetés, üzletvezetési tanácsadás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4"/>
    <n v="3"/>
    <n v="151010000"/>
    <n v="15"/>
    <x v="6"/>
    <s v="3"/>
    <s v="51 - 300"/>
    <s v="2001 - 2005"/>
    <s v="mikrovállalkozás"/>
    <n v="59"/>
    <n v="59"/>
    <n v="64"/>
    <n v="64"/>
    <n v="56"/>
    <n v="56"/>
    <n v="58"/>
    <n v="58"/>
    <n v="55"/>
    <n v="56"/>
    <n v="56"/>
    <n v="56"/>
    <n v="61"/>
    <n v="61"/>
    <n v="63"/>
    <n v="63"/>
    <n v="60"/>
    <n v="59"/>
    <n v="59"/>
    <n v="58"/>
    <n v="57"/>
    <n v="62"/>
    <n v="62"/>
    <n v="56"/>
    <n v="58"/>
    <n v="60"/>
    <n v="56"/>
    <n v="50"/>
    <n v="49"/>
    <n v="49"/>
    <n v="49"/>
    <n v="56"/>
    <n v="56"/>
    <n v="52"/>
    <n v="51"/>
    <n v="51"/>
    <n v="52"/>
    <n v="51"/>
    <n v="51"/>
    <n v="59"/>
    <n v="53"/>
    <n v="52"/>
    <n v="55"/>
    <n v="54"/>
    <n v="56.409090909090907"/>
    <n v="56"/>
    <n v="4.2607903067453305"/>
    <n v="7.5533752416113847E-2"/>
    <n v="49"/>
    <n v="64"/>
    <n v="15"/>
    <n v="-5"/>
    <n v="5"/>
  </r>
  <r>
    <n v="192"/>
    <n v="89596"/>
    <s v="uni-corvinus.hu"/>
    <s v="19156972-2-44"/>
    <s v="19156972 8540 563 01"/>
    <n v="85.4"/>
    <s v="Felsőoktatás"/>
    <n v="85.4"/>
    <s v="Felsőoktatás"/>
    <n v="85"/>
    <s v="Oktatás"/>
    <s v="Q"/>
    <x v="4"/>
    <n v="563"/>
    <s v="Egyéb alapítvány önálló intézménye"/>
    <n v="56"/>
    <s v="Alapítvány, jogi személyiségű intézménye és szervezeti egysége"/>
    <n v="5"/>
    <s v="Jogi személyiségű nonprofit szervezet"/>
    <n v="1"/>
    <s v="Budapest"/>
    <n v="11"/>
    <s v="Budapest"/>
    <n v="1"/>
    <s v="Közép-Magyarország"/>
    <n v="2019"/>
    <n v="1020"/>
    <m/>
    <n v="93"/>
    <x v="0"/>
    <s v="0"/>
    <s v="ismeretlen"/>
    <s v="2016 - 2020"/>
    <s v="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0"/>
    <n v="20"/>
    <n v="20"/>
    <n v="20"/>
    <n v="20.90909090909091"/>
    <n v="21"/>
    <n v="0.29080336345115287"/>
    <n v="1.3907986947663832E-2"/>
    <n v="20"/>
    <n v="21"/>
    <n v="1"/>
    <n v="-1"/>
    <n v="1"/>
  </r>
  <r>
    <n v="193"/>
    <n v="89747"/>
    <s v="profitline.hu"/>
    <s v="23501540-1-13"/>
    <s v="23501540 6391 113 13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11"/>
    <m/>
    <n v="650000"/>
    <n v="0"/>
    <x v="11"/>
    <s v="1"/>
    <s v="0 - 20"/>
    <s v="2011 - 2015"/>
    <s v=""/>
    <n v="19"/>
    <n v="23"/>
    <n v="20"/>
    <n v="22"/>
    <n v="19"/>
    <n v="18"/>
    <n v="18"/>
    <n v="19"/>
    <n v="19"/>
    <n v="18"/>
    <n v="18"/>
    <n v="18"/>
    <n v="18"/>
    <n v="18"/>
    <n v="18"/>
    <n v="18"/>
    <n v="18"/>
    <n v="18"/>
    <n v="18"/>
    <n v="18"/>
    <n v="19"/>
    <n v="18"/>
    <n v="18"/>
    <n v="18"/>
    <n v="19"/>
    <n v="15"/>
    <n v="15"/>
    <n v="15"/>
    <n v="15"/>
    <n v="15"/>
    <n v="15"/>
    <n v="15"/>
    <n v="17"/>
    <n v="16"/>
    <n v="13"/>
    <n v="16"/>
    <n v="16"/>
    <n v="15"/>
    <n v="16"/>
    <n v="16"/>
    <n v="16"/>
    <n v="16"/>
    <n v="16"/>
    <n v="15"/>
    <n v="17.272727272727273"/>
    <n v="18"/>
    <n v="1.9691059990559063"/>
    <n v="0.11400087362955247"/>
    <n v="13"/>
    <n v="23"/>
    <n v="10"/>
    <n v="-4"/>
    <n v="4"/>
  </r>
  <r>
    <n v="194"/>
    <n v="90297"/>
    <s v="gportal.hu"/>
    <s v="23069901-2-13"/>
    <s v="23069901 6210 113 13"/>
    <n v="62.1"/>
    <s v="Számítógépes programozás"/>
    <n v="62.1"/>
    <s v="Számítógépes programoz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10"/>
    <n v="1"/>
    <n v="22350000"/>
    <n v="11"/>
    <x v="13"/>
    <s v="2"/>
    <s v="21 - 50"/>
    <s v="2006 - 2010"/>
    <s v="mikrovállalkozás"/>
    <n v="96"/>
    <n v="95"/>
    <n v="96"/>
    <n v="96"/>
    <n v="96"/>
    <n v="95"/>
    <n v="96"/>
    <n v="96"/>
    <n v="96"/>
    <n v="96"/>
    <n v="95"/>
    <n v="97"/>
    <n v="95"/>
    <n v="95"/>
    <n v="95"/>
    <n v="96"/>
    <n v="95"/>
    <n v="95"/>
    <n v="96"/>
    <n v="96"/>
    <n v="96"/>
    <n v="96"/>
    <n v="96"/>
    <n v="90"/>
    <n v="96"/>
    <n v="95"/>
    <n v="96"/>
    <n v="96"/>
    <n v="96"/>
    <n v="96"/>
    <n v="96"/>
    <n v="93"/>
    <n v="96"/>
    <n v="96"/>
    <n v="95"/>
    <n v="95"/>
    <n v="94"/>
    <n v="95"/>
    <n v="97"/>
    <n v="96"/>
    <n v="96"/>
    <n v="95"/>
    <n v="96"/>
    <n v="95"/>
    <n v="95.477272727272734"/>
    <n v="96"/>
    <n v="1.1099682870734022"/>
    <n v="1.1625471228571696E-2"/>
    <n v="90"/>
    <n v="97"/>
    <n v="7"/>
    <n v="-1"/>
    <n v="1"/>
  </r>
  <r>
    <n v="195"/>
    <n v="90332"/>
    <s v="mbhbank.hu"/>
    <s v="10011922-4-44"/>
    <s v="10011922 6419 114 01"/>
    <n v="64.19"/>
    <s v="Egyéb monetáris közvetítés"/>
    <n v="64.099999999999994"/>
    <s v="Monetáris közvetítés"/>
    <n v="64"/>
    <s v="Pénzügyi szolgáltatás (kivéve: biztosítási, nyugdíjpénztári tevékenység)"/>
    <s v="L"/>
    <x v="7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50"/>
    <m/>
    <n v="1232359000000"/>
    <n v="0"/>
    <x v="11"/>
    <s v="C"/>
    <s v="10001 -"/>
    <s v="- 1985"/>
    <s v=""/>
    <n v="50"/>
    <n v="48"/>
    <n v="51"/>
    <n v="51"/>
    <n v="51"/>
    <n v="51"/>
    <n v="52"/>
    <n v="49"/>
    <n v="49"/>
    <n v="48"/>
    <n v="37"/>
    <n v="37"/>
    <n v="37"/>
    <n v="37"/>
    <n v="37"/>
    <n v="37"/>
    <n v="42"/>
    <n v="42"/>
    <n v="40"/>
    <n v="39"/>
    <n v="38"/>
    <n v="3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22.34090909090909"/>
    <n v="19"/>
    <n v="22.009451650257709"/>
    <n v="0.98516365474195244"/>
    <n v="1"/>
    <n v="52"/>
    <n v="51"/>
    <n v="-49"/>
    <n v="49"/>
  </r>
  <r>
    <n v="196"/>
    <n v="90842"/>
    <s v="kemma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34"/>
    <n v="33"/>
    <n v="33"/>
    <n v="34"/>
    <n v="34"/>
    <n v="34"/>
    <n v="34"/>
    <n v="34"/>
    <n v="33"/>
    <n v="33"/>
    <n v="32"/>
    <n v="31"/>
    <n v="30"/>
    <n v="32"/>
    <n v="33"/>
    <n v="36"/>
    <n v="35"/>
    <n v="35"/>
    <n v="35"/>
    <n v="36"/>
    <n v="55.63636363636364"/>
    <n v="71"/>
    <n v="20.673644506158531"/>
    <n v="0.37158511367278402"/>
    <n v="30"/>
    <n v="81"/>
    <n v="51"/>
    <n v="-45"/>
    <n v="45"/>
  </r>
  <r>
    <n v="197"/>
    <n v="91929"/>
    <s v="bkk.hu"/>
    <s v="23028966-4-44"/>
    <s v="23028966 4931 114 01"/>
    <n v="49.31"/>
    <s v="Menetrend szerinti közúti személyszállítás"/>
    <n v="49.3"/>
    <s v="Egyéb szárazföldi személyszállítás"/>
    <n v="49"/>
    <s v="Szárazföldi, csővezetékes szállítás"/>
    <s v="H"/>
    <x v="11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0"/>
    <m/>
    <n v="107954000000"/>
    <n v="0"/>
    <x v="11"/>
    <s v="C"/>
    <s v="10001 -"/>
    <s v="2006 - 2010"/>
    <s v=""/>
    <n v="15"/>
    <n v="18"/>
    <n v="18"/>
    <n v="13"/>
    <n v="17"/>
    <n v="14"/>
    <n v="16"/>
    <n v="16"/>
    <n v="20"/>
    <n v="15"/>
    <n v="14"/>
    <n v="17"/>
    <n v="22"/>
    <n v="18"/>
    <n v="18"/>
    <n v="14"/>
    <n v="16"/>
    <n v="15"/>
    <n v="19"/>
    <n v="14"/>
    <n v="15"/>
    <n v="15"/>
    <n v="14"/>
    <n v="16"/>
    <n v="14"/>
    <n v="15"/>
    <n v="15"/>
    <n v="14"/>
    <n v="16"/>
    <n v="18"/>
    <n v="25"/>
    <n v="15"/>
    <n v="16"/>
    <n v="21"/>
    <n v="15"/>
    <n v="20"/>
    <n v="14"/>
    <n v="20"/>
    <n v="18"/>
    <n v="20"/>
    <n v="20"/>
    <n v="20"/>
    <n v="14"/>
    <n v="20"/>
    <n v="16.795454545454547"/>
    <n v="16"/>
    <n v="2.7072645204952446"/>
    <n v="0.161190309745319"/>
    <n v="13"/>
    <n v="25"/>
    <n v="12"/>
    <n v="5"/>
    <n v="5"/>
  </r>
  <r>
    <n v="198"/>
    <n v="92288"/>
    <s v="uni-miskolc.hu"/>
    <s v="19253055-2-05"/>
    <s v="19253055 8540 563 05"/>
    <n v="85.4"/>
    <s v="Felsőoktatás"/>
    <n v="85.4"/>
    <s v="Felsőoktatás"/>
    <n v="85"/>
    <s v="Oktatás"/>
    <s v="Q"/>
    <x v="4"/>
    <n v="563"/>
    <s v="Egyéb alapítvány önálló intézménye"/>
    <n v="56"/>
    <s v="Alapítvány, jogi személyiségű intézménye és szervezeti egysége"/>
    <n v="5"/>
    <s v="Jogi személyiségű nonprofit szervezet"/>
    <n v="5"/>
    <s v="Borsod-Abaúj-Zemplén"/>
    <n v="50"/>
    <s v="Észak-Magyarország"/>
    <n v="3"/>
    <s v="Alföld és Észak"/>
    <n v="2020"/>
    <n v="1514"/>
    <m/>
    <n v="93"/>
    <x v="0"/>
    <s v="0"/>
    <s v="ismeretlen"/>
    <s v="2016 - 2020"/>
    <s v=""/>
    <n v="26"/>
    <n v="26"/>
    <n v="26"/>
    <n v="26"/>
    <n v="26"/>
    <n v="26"/>
    <n v="26"/>
    <n v="26"/>
    <n v="25"/>
    <n v="26"/>
    <n v="26"/>
    <n v="26"/>
    <n v="26"/>
    <n v="26"/>
    <n v="26"/>
    <n v="26"/>
    <n v="26"/>
    <n v="26"/>
    <n v="26"/>
    <n v="26"/>
    <n v="78"/>
    <n v="28"/>
    <n v="28"/>
    <n v="26"/>
    <n v="26"/>
    <n v="26"/>
    <n v="26"/>
    <n v="26"/>
    <n v="26"/>
    <n v="26"/>
    <n v="26"/>
    <n v="26"/>
    <n v="26"/>
    <n v="26"/>
    <n v="26"/>
    <n v="26"/>
    <n v="26"/>
    <n v="26"/>
    <n v="25"/>
    <n v="26"/>
    <n v="27"/>
    <n v="26"/>
    <n v="27"/>
    <n v="26"/>
    <n v="27.272727272727273"/>
    <n v="26"/>
    <n v="7.8425305490168258"/>
    <n v="0.28755945346395029"/>
    <n v="25"/>
    <n v="78"/>
    <n v="53"/>
    <n v="0"/>
    <n v="0"/>
  </r>
  <r>
    <n v="199"/>
    <n v="93878"/>
    <s v="hupont.hu"/>
    <s v="29251133-2-13"/>
    <s v="29251133 6310 113 13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21"/>
    <n v="2"/>
    <n v="78980000"/>
    <n v="12"/>
    <x v="10"/>
    <s v="3"/>
    <s v="51 - 300"/>
    <s v="2021 - 2025"/>
    <s v="mikrovállalkozás"/>
    <n v="26"/>
    <n v="26"/>
    <n v="26"/>
    <n v="26"/>
    <n v="26"/>
    <n v="26"/>
    <n v="26"/>
    <n v="26"/>
    <n v="26"/>
    <n v="26"/>
    <n v="26"/>
    <n v="26"/>
    <n v="26"/>
    <n v="26"/>
    <n v="24"/>
    <n v="26"/>
    <n v="26"/>
    <n v="26"/>
    <n v="25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5.931818181818183"/>
    <n v="26"/>
    <n v="0.33394939546509333"/>
    <n v="1.2877978440371697E-2"/>
    <n v="24"/>
    <n v="26"/>
    <n v="2"/>
    <n v="0"/>
    <n v="0"/>
  </r>
  <r>
    <n v="201"/>
    <n v="96273"/>
    <s v="regiojatek.hu"/>
    <s v="10431674-2-44"/>
    <s v="10431674 4649 113 01"/>
    <n v="46.49"/>
    <s v="Egyéb háztartási cikk nagykereskedelme"/>
    <n v="46.4"/>
    <s v="Háztartási cikk nagykereskedelme"/>
    <n v="46"/>
    <s v="Nagy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0"/>
    <n v="611"/>
    <n v="23815470000"/>
    <n v="91"/>
    <x v="16"/>
    <s v="C"/>
    <s v="10001 -"/>
    <s v="1986 - 1990"/>
    <s v="nagyvállalat"/>
    <n v="77"/>
    <n v="86"/>
    <n v="82"/>
    <n v="87"/>
    <n v="83"/>
    <n v="99"/>
    <n v="103"/>
    <n v="96"/>
    <n v="97"/>
    <n v="92"/>
    <n v="91"/>
    <n v="89"/>
    <n v="92"/>
    <n v="82"/>
    <n v="83"/>
    <n v="83"/>
    <n v="81"/>
    <n v="87"/>
    <n v="87"/>
    <n v="82"/>
    <n v="93"/>
    <n v="84"/>
    <n v="85"/>
    <n v="82"/>
    <n v="77"/>
    <n v="86"/>
    <n v="82"/>
    <n v="90"/>
    <n v="91"/>
    <n v="89"/>
    <n v="85"/>
    <n v="74"/>
    <n v="81"/>
    <n v="81"/>
    <n v="78"/>
    <n v="80"/>
    <n v="84"/>
    <n v="80"/>
    <n v="81"/>
    <n v="74"/>
    <n v="79"/>
    <n v="73"/>
    <n v="80"/>
    <n v="80"/>
    <n v="84.727272727272734"/>
    <n v="83"/>
    <n v="6.6625075116276475"/>
    <n v="7.8634745308910001E-2"/>
    <n v="73"/>
    <n v="103"/>
    <n v="30"/>
    <n v="3"/>
    <n v="3"/>
  </r>
  <r>
    <n v="202"/>
    <n v="96537"/>
    <s v="mvmnext.hu"/>
    <s v="26713111-2-44"/>
    <s v="26713111 3523 114 01"/>
    <n v="35.229999999999997"/>
    <s v="Gázkereskedelem"/>
    <n v="35.200000000000003"/>
    <s v="Gázellátás"/>
    <n v="35"/>
    <s v="Villamosenergia-, gáz-, gőzellátás, légkondicionálás"/>
    <s v="D"/>
    <x v="12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9"/>
    <n v="414"/>
    <n v="1897486000000"/>
    <n v="82"/>
    <x v="1"/>
    <s v="C"/>
    <s v="10001 -"/>
    <s v="2016 - 2020"/>
    <s v="nagyvállalat"/>
    <n v="13"/>
    <n v="13"/>
    <n v="13"/>
    <n v="14"/>
    <n v="14"/>
    <n v="14"/>
    <n v="14"/>
    <n v="14"/>
    <n v="14"/>
    <n v="15"/>
    <n v="14"/>
    <n v="14"/>
    <n v="14"/>
    <n v="14"/>
    <n v="14"/>
    <n v="14"/>
    <n v="14"/>
    <n v="15"/>
    <n v="15"/>
    <n v="16"/>
    <n v="16"/>
    <n v="17"/>
    <n v="17"/>
    <n v="17"/>
    <n v="17"/>
    <n v="17"/>
    <n v="16"/>
    <n v="18"/>
    <n v="19"/>
    <n v="19"/>
    <n v="19"/>
    <n v="19"/>
    <n v="19"/>
    <n v="19"/>
    <n v="20"/>
    <n v="19"/>
    <n v="19"/>
    <n v="19"/>
    <n v="19"/>
    <n v="20"/>
    <n v="20"/>
    <n v="20"/>
    <n v="20"/>
    <n v="21"/>
    <n v="16.545454545454547"/>
    <n v="16.5"/>
    <n v="2.5192703396812091"/>
    <n v="0.15226359195875439"/>
    <n v="13"/>
    <n v="21"/>
    <n v="8"/>
    <n v="8"/>
    <n v="8"/>
  </r>
  <r>
    <n v="203"/>
    <n v="97381"/>
    <s v="pepita.hu"/>
    <s v="27124253-2-04"/>
    <s v="27124253 4791 114 04"/>
    <n v="47.91"/>
    <s v="Vegyes termékkörű kiskereskedelem közvetítése"/>
    <n v="47.9"/>
    <s v="Kiskereskedelem közvetítése"/>
    <n v="47"/>
    <s v="Kiskereskedelem"/>
    <s v="G"/>
    <x v="5"/>
    <n v="114"/>
    <s v="Részvénytársaság"/>
    <n v="11"/>
    <s v="Gazdasági társaság"/>
    <n v="1"/>
    <s v="Jogi személyiségű vállalkozás"/>
    <n v="4"/>
    <s v="Békés"/>
    <n v="70"/>
    <s v="Dél-Alföld"/>
    <n v="3"/>
    <s v="Alföld és Észak"/>
    <n v="2019"/>
    <n v="189"/>
    <n v="16267050000"/>
    <n v="62"/>
    <x v="5"/>
    <s v="C"/>
    <s v="10001 -"/>
    <s v="2016 - 2020"/>
    <s v="középvállalkozás"/>
    <n v="122"/>
    <n v="131"/>
    <n v="128"/>
    <n v="127"/>
    <n v="150"/>
    <n v="113"/>
    <n v="127"/>
    <n v="139"/>
    <n v="126"/>
    <n v="127"/>
    <n v="130"/>
    <n v="120"/>
    <n v="125"/>
    <n v="122"/>
    <n v="164"/>
    <n v="135"/>
    <n v="123"/>
    <n v="135"/>
    <n v="135"/>
    <n v="131"/>
    <n v="135"/>
    <n v="127"/>
    <n v="121"/>
    <n v="146"/>
    <n v="128"/>
    <n v="135"/>
    <n v="131"/>
    <n v="121"/>
    <n v="121"/>
    <n v="97"/>
    <n v="115"/>
    <n v="105"/>
    <n v="116"/>
    <n v="139"/>
    <n v="121"/>
    <n v="142"/>
    <n v="168"/>
    <n v="171"/>
    <n v="147"/>
    <n v="146"/>
    <n v="168"/>
    <n v="61"/>
    <n v="61"/>
    <n v="61"/>
    <n v="127.11363636363636"/>
    <n v="127.5"/>
    <n v="23.814414150952054"/>
    <n v="0.18734743834112111"/>
    <n v="61"/>
    <n v="171"/>
    <n v="110"/>
    <n v="-61"/>
    <n v="61"/>
  </r>
  <r>
    <n v="204"/>
    <n v="98909"/>
    <s v="sielok.hu"/>
    <s v="22536927-2-42"/>
    <s v="22536927 7312 117 01"/>
    <n v="73.12"/>
    <s v="Médiareklám"/>
    <n v="73.099999999999994"/>
    <s v="Reklám"/>
    <n v="73"/>
    <s v="Reklám, piackutatás, PR-tevékenység"/>
    <s v="N"/>
    <x v="1"/>
    <n v="117"/>
    <s v="Betéti társaság"/>
    <n v="11"/>
    <s v="Gazdasági társaság"/>
    <n v="1"/>
    <s v="Jogi személyiségű vállalkozás"/>
    <n v="1"/>
    <s v="Budapest"/>
    <n v="11"/>
    <s v="Budapest"/>
    <n v="1"/>
    <s v="Közép-Magyarország"/>
    <n v="2007"/>
    <n v="5"/>
    <n v="117650000"/>
    <n v="22"/>
    <x v="8"/>
    <s v="3"/>
    <s v="51 - 300"/>
    <s v="2006 - 2010"/>
    <s v="mikrovállalkozás"/>
    <n v="138"/>
    <n v="135"/>
    <n v="132"/>
    <n v="139"/>
    <n v="124"/>
    <n v="122"/>
    <n v="125"/>
    <n v="125"/>
    <n v="122"/>
    <n v="152"/>
    <n v="148"/>
    <n v="153"/>
    <n v="166"/>
    <n v="169"/>
    <n v="174"/>
    <n v="166"/>
    <n v="178"/>
    <n v="182"/>
    <n v="178"/>
    <n v="190"/>
    <n v="197"/>
    <n v="203"/>
    <n v="196"/>
    <n v="204"/>
    <n v="205"/>
    <n v="239"/>
    <n v="258"/>
    <n v="267"/>
    <n v="256"/>
    <n v="261"/>
    <n v="267"/>
    <n v="282"/>
    <n v="345"/>
    <n v="338"/>
    <n v="308"/>
    <n v="313"/>
    <n v="307"/>
    <n v="304"/>
    <n v="302"/>
    <n v="289"/>
    <n v="284"/>
    <n v="268"/>
    <n v="235"/>
    <n v="234"/>
    <n v="213.18181818181819"/>
    <n v="200"/>
    <n v="67.719075230733253"/>
    <n v="0.31765877506953766"/>
    <n v="122"/>
    <n v="345"/>
    <n v="223"/>
    <n v="96"/>
    <n v="96"/>
  </r>
  <r>
    <n v="206"/>
    <n v="99358"/>
    <s v="veol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76"/>
    <n v="76"/>
    <n v="75"/>
    <n v="75"/>
    <n v="75"/>
    <n v="75"/>
    <n v="75"/>
    <n v="75"/>
    <n v="66"/>
    <n v="66"/>
    <n v="66"/>
    <n v="66"/>
    <n v="66"/>
    <n v="66"/>
    <n v="66"/>
    <n v="66"/>
    <n v="66"/>
    <n v="66"/>
    <n v="66"/>
    <n v="66"/>
    <n v="66"/>
    <n v="66"/>
    <n v="66"/>
    <n v="66"/>
    <n v="23"/>
    <n v="22"/>
    <n v="23"/>
    <n v="23"/>
    <n v="23"/>
    <n v="22"/>
    <n v="23"/>
    <n v="23"/>
    <n v="23"/>
    <n v="23"/>
    <n v="22"/>
    <n v="22"/>
    <n v="21"/>
    <n v="25"/>
    <n v="26"/>
    <n v="24"/>
    <n v="24"/>
    <n v="24"/>
    <n v="24"/>
    <n v="25"/>
    <n v="48.25"/>
    <n v="66"/>
    <n v="23.328917079303611"/>
    <n v="0.48350087210991943"/>
    <n v="21"/>
    <n v="76"/>
    <n v="55"/>
    <n v="-51"/>
    <n v="51"/>
  </r>
  <r>
    <n v="207"/>
    <n v="100052"/>
    <s v="klubradio.hu"/>
    <s v="13511335-2-42"/>
    <s v="13511335 6010 114 01"/>
    <n v="60.1"/>
    <s v="Rádióműsor-szolgáltatás, audiotartalom-terjesztés"/>
    <n v="60.1"/>
    <s v="Rádióműsor-szolgáltatás, audiotartalom-terjesztés"/>
    <n v="60"/>
    <s v="Műsor-összeállítás, műsorszolgáltatás, hírügynökségi és egyéb tartalomterjesztés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05"/>
    <n v="49"/>
    <n v="61600000"/>
    <n v="40"/>
    <x v="14"/>
    <s v="3"/>
    <s v="51 - 300"/>
    <s v="2001 - 2005"/>
    <s v="kisvállalkozás"/>
    <n v="20"/>
    <n v="20"/>
    <n v="22"/>
    <n v="23"/>
    <n v="19"/>
    <n v="24"/>
    <n v="22"/>
    <n v="25"/>
    <n v="20"/>
    <n v="25"/>
    <n v="23"/>
    <n v="20"/>
    <n v="19"/>
    <n v="21"/>
    <n v="25"/>
    <n v="24"/>
    <n v="26"/>
    <n v="21"/>
    <n v="22"/>
    <n v="18"/>
    <n v="19"/>
    <n v="19"/>
    <n v="22"/>
    <n v="17"/>
    <n v="20"/>
    <n v="18"/>
    <n v="20"/>
    <n v="18"/>
    <n v="22"/>
    <n v="21"/>
    <n v="22"/>
    <n v="15"/>
    <n v="18"/>
    <n v="19"/>
    <n v="18"/>
    <n v="23"/>
    <n v="18"/>
    <n v="18"/>
    <n v="19"/>
    <n v="20"/>
    <n v="22"/>
    <n v="18"/>
    <n v="18"/>
    <n v="21"/>
    <n v="20.545454545454547"/>
    <n v="20"/>
    <n v="2.4820710168666729"/>
    <n v="0.12080876630766992"/>
    <n v="15"/>
    <n v="26"/>
    <n v="11"/>
    <n v="1"/>
    <n v="1"/>
  </r>
  <r>
    <n v="210"/>
    <n v="102788"/>
    <s v="fradi.hu"/>
    <s v="19709893-2-43"/>
    <s v="19709893 9312 521 01"/>
    <n v="93.12"/>
    <s v="Sportegyesületi tevékenység"/>
    <n v="93.1"/>
    <s v="Sporttevékenység"/>
    <n v="93"/>
    <s v="Sport-, szórakoztató, szabadidős tevékenység"/>
    <s v="S"/>
    <x v="3"/>
    <n v="521"/>
    <s v="Sportegyesület"/>
    <n v="52"/>
    <s v="Az egyesület egyéb formái"/>
    <n v="5"/>
    <s v="Jogi személyiségű nonprofit szervezet"/>
    <n v="1"/>
    <s v="Budapest"/>
    <n v="11"/>
    <s v="Budapest"/>
    <n v="1"/>
    <s v="Közép-Magyarország"/>
    <n v="1982"/>
    <n v="244"/>
    <n v="1961420000"/>
    <n v="70"/>
    <x v="15"/>
    <s v="7"/>
    <s v="1001 - 2500"/>
    <s v="- 1985"/>
    <s v="középvállalkozás"/>
    <n v="43"/>
    <n v="43"/>
    <n v="44"/>
    <n v="58"/>
    <n v="58"/>
    <n v="58"/>
    <n v="58"/>
    <n v="57"/>
    <n v="57"/>
    <n v="57"/>
    <n v="58"/>
    <n v="58"/>
    <n v="57"/>
    <n v="58"/>
    <n v="58"/>
    <n v="58"/>
    <n v="58"/>
    <n v="58"/>
    <n v="57"/>
    <n v="57"/>
    <n v="58"/>
    <n v="58"/>
    <n v="58"/>
    <n v="58"/>
    <n v="58"/>
    <n v="59"/>
    <n v="58"/>
    <n v="58"/>
    <n v="58"/>
    <n v="58"/>
    <n v="58"/>
    <n v="58"/>
    <n v="58"/>
    <n v="58"/>
    <n v="58"/>
    <n v="57"/>
    <n v="57"/>
    <n v="57"/>
    <n v="57"/>
    <n v="57"/>
    <n v="57"/>
    <n v="57"/>
    <n v="57"/>
    <n v="57"/>
    <n v="56.68181818181818"/>
    <n v="58"/>
    <n v="3.6901674964992939"/>
    <n v="6.5103195607846401E-2"/>
    <n v="43"/>
    <n v="59"/>
    <n v="16"/>
    <n v="14"/>
    <n v="14"/>
  </r>
  <r>
    <n v="211"/>
    <n v="103487"/>
    <s v="velvet.hu"/>
    <s v="12765335-2-41"/>
    <s v="1276533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01"/>
    <n v="77"/>
    <n v="1911720000"/>
    <n v="50"/>
    <x v="2"/>
    <s v="7"/>
    <s v="1001 - 2500"/>
    <s v="2001 - 2005"/>
    <s v="középvállalkozás"/>
    <n v="17"/>
    <n v="17"/>
    <n v="17"/>
    <n v="15"/>
    <n v="13"/>
    <n v="14"/>
    <n v="17"/>
    <n v="17"/>
    <n v="17"/>
    <n v="17"/>
    <n v="17"/>
    <n v="17"/>
    <n v="17"/>
    <n v="14"/>
    <n v="14"/>
    <n v="18"/>
    <n v="17"/>
    <n v="15"/>
    <n v="6"/>
    <n v="13"/>
    <n v="17"/>
    <n v="13"/>
    <n v="14"/>
    <n v="14"/>
    <n v="15"/>
    <n v="13"/>
    <n v="13"/>
    <n v="17"/>
    <n v="15"/>
    <n v="15"/>
    <n v="14"/>
    <n v="17"/>
    <n v="17"/>
    <n v="17"/>
    <n v="13"/>
    <n v="13"/>
    <n v="13"/>
    <n v="14"/>
    <n v="15"/>
    <n v="13"/>
    <n v="14"/>
    <n v="13"/>
    <n v="14"/>
    <n v="14"/>
    <n v="14.90909090909091"/>
    <n v="15"/>
    <n v="2.1761731059114244"/>
    <n v="0.14596283027454676"/>
    <n v="6"/>
    <n v="18"/>
    <n v="12"/>
    <n v="-3"/>
    <n v="3"/>
  </r>
  <r>
    <n v="213"/>
    <n v="104069"/>
    <s v="esport1.hu"/>
    <s v="25957428-2-41"/>
    <s v="25957428 6391 113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7"/>
    <n v="21"/>
    <n v="718590000"/>
    <n v="40"/>
    <x v="14"/>
    <s v="6"/>
    <s v="701 - 1000"/>
    <s v="2016 - 2020"/>
    <s v="kisvállalkozás"/>
    <n v="34"/>
    <n v="34"/>
    <n v="34"/>
    <n v="34"/>
    <n v="34"/>
    <n v="34"/>
    <n v="34"/>
    <n v="34"/>
    <n v="34"/>
    <n v="32"/>
    <n v="34"/>
    <n v="33"/>
    <n v="33"/>
    <n v="34"/>
    <n v="33"/>
    <n v="32"/>
    <n v="33"/>
    <n v="34"/>
    <n v="34"/>
    <n v="33"/>
    <n v="34"/>
    <n v="34"/>
    <n v="33"/>
    <n v="34"/>
    <n v="34"/>
    <n v="31"/>
    <n v="31"/>
    <n v="31"/>
    <n v="31"/>
    <n v="31"/>
    <n v="28"/>
    <n v="27"/>
    <n v="29"/>
    <n v="29"/>
    <n v="29"/>
    <n v="29"/>
    <n v="29"/>
    <n v="30"/>
    <n v="29"/>
    <n v="30"/>
    <n v="29"/>
    <n v="31"/>
    <n v="29"/>
    <n v="29"/>
    <n v="31.863636363636363"/>
    <n v="33"/>
    <n v="2.2056050068153148"/>
    <n v="6.9220128601907169E-2"/>
    <n v="27"/>
    <n v="34"/>
    <n v="7"/>
    <n v="-5"/>
    <n v="5"/>
  </r>
  <r>
    <n v="214"/>
    <n v="104241"/>
    <s v="mme.hu"/>
    <s v="19001243-2-43"/>
    <s v="19001243 9499 529 01"/>
    <n v="94.99"/>
    <s v="M.n.s. egyéb közösségi, társadalmi tevékenység"/>
    <n v="94.9"/>
    <s v="Egyéb közösségi, társadalmi tevékenység"/>
    <n v="94"/>
    <s v="Érdekképviselet"/>
    <s v="T"/>
    <x v="8"/>
    <n v="529"/>
    <s v="Egyéb egyesület"/>
    <n v="52"/>
    <s v="Az egyesület egyéb formái"/>
    <n v="5"/>
    <s v="Jogi személyiségű nonprofit szervezet"/>
    <n v="1"/>
    <s v="Budapest"/>
    <n v="11"/>
    <s v="Budapest"/>
    <n v="1"/>
    <s v="Közép-Magyarország"/>
    <n v="1974"/>
    <n v="47"/>
    <m/>
    <n v="40"/>
    <x v="14"/>
    <s v="0"/>
    <s v="ismeretlen"/>
    <s v="- 1985"/>
    <s v=""/>
    <n v="48"/>
    <n v="53"/>
    <n v="47"/>
    <n v="49"/>
    <n v="50"/>
    <n v="45"/>
    <n v="46"/>
    <n v="50"/>
    <n v="55"/>
    <n v="53"/>
    <n v="51"/>
    <n v="51"/>
    <n v="51"/>
    <n v="46"/>
    <n v="51"/>
    <n v="51"/>
    <n v="51"/>
    <n v="60"/>
    <n v="52"/>
    <n v="52"/>
    <n v="48"/>
    <n v="47"/>
    <n v="51"/>
    <n v="51"/>
    <n v="52"/>
    <n v="47"/>
    <n v="47"/>
    <n v="53"/>
    <n v="58"/>
    <n v="55"/>
    <n v="51"/>
    <n v="51"/>
    <n v="58"/>
    <n v="54"/>
    <n v="50"/>
    <n v="52"/>
    <n v="57"/>
    <n v="60"/>
    <n v="60"/>
    <n v="60"/>
    <n v="53"/>
    <n v="44"/>
    <n v="54"/>
    <n v="57"/>
    <n v="51.863636363636367"/>
    <n v="51"/>
    <n v="4.1907478884673397"/>
    <n v="8.0803202056337828E-2"/>
    <n v="44"/>
    <n v="60"/>
    <n v="16"/>
    <n v="9"/>
    <n v="9"/>
  </r>
  <r>
    <n v="215"/>
    <n v="104262"/>
    <s v="kocsi.hu"/>
    <s v="25999495-2-41"/>
    <s v="25999495 7311 113 01"/>
    <n v="73.11"/>
    <s v="Reklámügynöki tevékenység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7"/>
    <n v="4"/>
    <n v="22880000"/>
    <n v="15"/>
    <x v="6"/>
    <s v="2"/>
    <s v="21 - 50"/>
    <s v="2016 - 2020"/>
    <s v="mikrovállalkozás"/>
    <n v="105"/>
    <n v="119"/>
    <n v="137"/>
    <n v="137"/>
    <n v="137"/>
    <n v="137"/>
    <n v="127"/>
    <n v="121"/>
    <n v="131"/>
    <n v="150"/>
    <n v="135"/>
    <n v="126"/>
    <n v="136"/>
    <n v="118"/>
    <n v="121"/>
    <n v="121"/>
    <n v="134"/>
    <n v="142"/>
    <n v="137"/>
    <n v="142"/>
    <n v="150"/>
    <n v="137"/>
    <n v="140"/>
    <n v="149"/>
    <n v="157"/>
    <n v="149"/>
    <n v="139"/>
    <n v="141"/>
    <n v="140"/>
    <n v="154"/>
    <n v="134"/>
    <n v="125"/>
    <n v="131"/>
    <n v="139"/>
    <n v="138"/>
    <n v="124"/>
    <n v="162"/>
    <n v="138"/>
    <n v="142"/>
    <n v="140"/>
    <n v="133"/>
    <n v="121"/>
    <n v="133"/>
    <n v="127"/>
    <n v="135.36363636363637"/>
    <n v="137"/>
    <n v="11.252061121972282"/>
    <n v="8.3124695998452042E-2"/>
    <n v="105"/>
    <n v="162"/>
    <n v="57"/>
    <n v="22"/>
    <n v="22"/>
  </r>
  <r>
    <n v="216"/>
    <n v="104975"/>
    <s v="dijnet.hu"/>
    <s v="14113765-2-43"/>
    <s v="14113765 8240 114 01"/>
    <n v="82.4"/>
    <s v="Egyéb üzletmenetet támogató szolgáltatás közvetítése"/>
    <n v="82.4"/>
    <s v="Egyéb üzletmenetet támogató szolgáltatás közvetítése"/>
    <n v="82"/>
    <s v="Adminisztratív, irodai és egyéb üzletmenetet támogató szolgáltatás"/>
    <s v="O"/>
    <x v="13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07"/>
    <n v="13"/>
    <n v="1103350000"/>
    <n v="30"/>
    <x v="3"/>
    <s v="7"/>
    <s v="1001 - 2500"/>
    <s v="2006 - 2010"/>
    <s v="kisvállalkozás"/>
    <n v="43"/>
    <n v="71"/>
    <n v="71"/>
    <n v="71"/>
    <n v="71"/>
    <n v="43"/>
    <n v="43"/>
    <n v="2"/>
    <n v="71"/>
    <n v="71"/>
    <n v="71"/>
    <n v="71"/>
    <n v="71"/>
    <n v="43"/>
    <n v="71"/>
    <n v="71"/>
    <n v="71"/>
    <n v="71"/>
    <n v="71"/>
    <n v="71"/>
    <n v="71"/>
    <n v="71"/>
    <n v="71"/>
    <n v="71"/>
    <n v="71"/>
    <n v="71"/>
    <n v="71"/>
    <n v="71"/>
    <n v="71"/>
    <n v="43"/>
    <n v="71"/>
    <n v="71"/>
    <n v="71"/>
    <n v="69"/>
    <n v="69"/>
    <n v="69"/>
    <n v="35"/>
    <n v="35"/>
    <n v="36"/>
    <n v="36"/>
    <n v="63"/>
    <n v="63"/>
    <n v="63"/>
    <n v="63"/>
    <n v="62.159090909090907"/>
    <n v="71"/>
    <n v="15.66501535687336"/>
    <n v="0.25201487228607966"/>
    <n v="2"/>
    <n v="71"/>
    <n v="69"/>
    <n v="20"/>
    <n v="20"/>
  </r>
  <r>
    <n v="217"/>
    <n v="105234"/>
    <s v="eduline.hu"/>
    <s v="10226353-2-41"/>
    <s v="10226353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89"/>
    <n v="194"/>
    <n v="5150780000"/>
    <n v="62"/>
    <x v="5"/>
    <s v="A"/>
    <s v="4001 - 7000"/>
    <s v="1986 - 1990"/>
    <s v="középvállalkozás"/>
    <n v="75"/>
    <n v="77"/>
    <n v="71"/>
    <n v="69"/>
    <n v="68"/>
    <n v="75"/>
    <n v="75"/>
    <n v="78"/>
    <n v="73"/>
    <n v="71"/>
    <n v="71"/>
    <n v="69"/>
    <n v="73"/>
    <n v="68"/>
    <n v="72"/>
    <n v="73"/>
    <n v="69"/>
    <n v="73"/>
    <n v="76"/>
    <n v="70"/>
    <n v="76"/>
    <n v="72"/>
    <n v="75"/>
    <n v="72"/>
    <n v="71"/>
    <n v="75"/>
    <n v="74"/>
    <n v="73"/>
    <n v="71"/>
    <n v="70"/>
    <n v="68"/>
    <n v="76"/>
    <n v="73"/>
    <n v="74"/>
    <n v="16"/>
    <n v="13"/>
    <n v="13"/>
    <n v="14"/>
    <n v="13"/>
    <n v="14"/>
    <n v="15"/>
    <n v="14"/>
    <n v="14"/>
    <n v="14"/>
    <n v="59.227272727272727"/>
    <n v="71"/>
    <n v="24.930474147641387"/>
    <n v="0.42092895721267115"/>
    <n v="13"/>
    <n v="78"/>
    <n v="65"/>
    <n v="-61"/>
    <n v="61"/>
  </r>
  <r>
    <n v="220"/>
    <n v="106183"/>
    <s v="yettel.hu"/>
    <s v="11107792-2-44"/>
    <s v="11107792 6110 114 13"/>
    <n v="61.1"/>
    <s v="Vezetékes, vezeték nélküli és műholdas távközlés"/>
    <n v="61.1"/>
    <s v="Vezetékes, vezeték nélküli és műholdas távközlés"/>
    <n v="61"/>
    <s v="Távközlés"/>
    <s v="K"/>
    <x v="2"/>
    <n v="114"/>
    <s v="Részvénytársaság"/>
    <n v="11"/>
    <s v="Gazdasági társaság"/>
    <n v="1"/>
    <s v="Jogi személyiségű vállalkozás"/>
    <n v="13"/>
    <s v="Pest"/>
    <n v="12"/>
    <s v="Pest"/>
    <n v="1"/>
    <s v="Közép-Magyarország"/>
    <n v="1993"/>
    <n v="1968"/>
    <n v="263763000000"/>
    <n v="93"/>
    <x v="0"/>
    <s v="C"/>
    <s v="10001 -"/>
    <s v="1991 - 1995"/>
    <s v="nagyvállalat"/>
    <n v="14"/>
    <n v="16"/>
    <n v="14"/>
    <n v="16"/>
    <n v="16"/>
    <n v="16"/>
    <n v="16"/>
    <n v="16"/>
    <n v="16"/>
    <n v="16"/>
    <n v="14"/>
    <n v="16"/>
    <n v="14"/>
    <n v="17"/>
    <n v="15"/>
    <n v="17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3"/>
    <n v="13"/>
    <n v="13"/>
    <n v="13"/>
    <n v="13"/>
    <n v="13"/>
    <n v="13"/>
    <n v="13"/>
    <n v="13"/>
    <n v="16.09090909090909"/>
    <n v="16"/>
    <n v="2.0210310725455227"/>
    <n v="0.12560080111864833"/>
    <n v="13"/>
    <n v="18"/>
    <n v="5"/>
    <n v="-1"/>
    <n v="1"/>
  </r>
  <r>
    <n v="221"/>
    <n v="106511"/>
    <s v="magyarnarancs.hu"/>
    <s v="11774756-2-42"/>
    <s v="11774756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8"/>
    <n v="17"/>
    <n v="240420000"/>
    <n v="30"/>
    <x v="3"/>
    <s v="3"/>
    <s v="51 - 300"/>
    <s v="1996 - 2000"/>
    <s v="kisvállalkozás"/>
    <n v="24"/>
    <n v="29"/>
    <n v="29"/>
    <n v="25"/>
    <n v="27"/>
    <n v="25"/>
    <n v="24"/>
    <n v="27"/>
    <n v="28"/>
    <n v="29"/>
    <n v="25"/>
    <n v="23"/>
    <n v="25"/>
    <n v="24"/>
    <n v="29"/>
    <n v="25"/>
    <n v="27"/>
    <n v="28"/>
    <n v="26"/>
    <n v="23"/>
    <n v="24"/>
    <n v="28"/>
    <n v="28"/>
    <n v="27"/>
    <n v="28"/>
    <n v="28"/>
    <n v="25"/>
    <n v="23"/>
    <n v="22"/>
    <n v="29"/>
    <n v="26"/>
    <n v="25"/>
    <n v="26"/>
    <n v="26"/>
    <n v="31"/>
    <n v="26"/>
    <n v="27"/>
    <n v="25"/>
    <n v="27"/>
    <n v="30"/>
    <n v="26"/>
    <n v="27"/>
    <n v="28"/>
    <n v="31"/>
    <n v="26.477272727272727"/>
    <n v="26.5"/>
    <n v="2.1726485429843287"/>
    <n v="8.2057112353056197E-2"/>
    <n v="22"/>
    <n v="31"/>
    <n v="9"/>
    <n v="7"/>
    <n v="7"/>
  </r>
  <r>
    <n v="222"/>
    <n v="106772"/>
    <s v="baon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81"/>
    <n v="81"/>
    <n v="81"/>
    <n v="81"/>
    <n v="81"/>
    <n v="81"/>
    <n v="81"/>
    <n v="81"/>
    <n v="72"/>
    <n v="72"/>
    <n v="72"/>
    <n v="72"/>
    <n v="72"/>
    <n v="72"/>
    <n v="72"/>
    <n v="71"/>
    <n v="71"/>
    <n v="71"/>
    <n v="71"/>
    <n v="71"/>
    <n v="71"/>
    <n v="71"/>
    <n v="71"/>
    <n v="71"/>
    <n v="32"/>
    <n v="32"/>
    <n v="34"/>
    <n v="36"/>
    <n v="35"/>
    <n v="33"/>
    <n v="33"/>
    <n v="34"/>
    <n v="35"/>
    <n v="34"/>
    <n v="34"/>
    <n v="32"/>
    <n v="32"/>
    <n v="34"/>
    <n v="33"/>
    <n v="37"/>
    <n v="36"/>
    <n v="35"/>
    <n v="36"/>
    <n v="36"/>
    <n v="56.227272727272727"/>
    <n v="71"/>
    <n v="20.691379663739369"/>
    <n v="0.36799543460167028"/>
    <n v="32"/>
    <n v="81"/>
    <n v="49"/>
    <n v="-45"/>
    <n v="45"/>
  </r>
  <r>
    <n v="223"/>
    <n v="106851"/>
    <s v="feol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80"/>
    <n v="80"/>
    <n v="78"/>
    <n v="79"/>
    <n v="79"/>
    <n v="79"/>
    <n v="79"/>
    <n v="79"/>
    <n v="70"/>
    <n v="70"/>
    <n v="70"/>
    <n v="71"/>
    <n v="69"/>
    <n v="69"/>
    <n v="69"/>
    <n v="69"/>
    <n v="69"/>
    <n v="70"/>
    <n v="70"/>
    <n v="70"/>
    <n v="70"/>
    <n v="70"/>
    <n v="71"/>
    <n v="72"/>
    <n v="23"/>
    <n v="22"/>
    <n v="23"/>
    <n v="23"/>
    <n v="23"/>
    <n v="23"/>
    <n v="23"/>
    <n v="23"/>
    <n v="23"/>
    <n v="23"/>
    <n v="23"/>
    <n v="23"/>
    <n v="22"/>
    <n v="22"/>
    <n v="22"/>
    <n v="25"/>
    <n v="25"/>
    <n v="24"/>
    <n v="24"/>
    <n v="25"/>
    <n v="50.36363636363636"/>
    <n v="69"/>
    <n v="25.305657892120994"/>
    <n v="0.50245891121539887"/>
    <n v="22"/>
    <n v="80"/>
    <n v="58"/>
    <n v="-55"/>
    <n v="55"/>
  </r>
  <r>
    <n v="224"/>
    <n v="107076"/>
    <s v="programturizmus.hu"/>
    <s v="13861616-2-19"/>
    <s v="13861616 6310 113 19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9"/>
    <s v="Veszprém"/>
    <n v="20"/>
    <s v="Közép-Dunántúl"/>
    <n v="2"/>
    <s v="Dunántúl"/>
    <n v="2006"/>
    <n v="11"/>
    <n v="95170000"/>
    <n v="30"/>
    <x v="3"/>
    <s v="3"/>
    <s v="51 - 300"/>
    <s v="2006 - 2010"/>
    <s v="kisvállalkozás"/>
    <n v="112"/>
    <n v="101"/>
    <n v="103"/>
    <n v="126"/>
    <n v="109"/>
    <n v="118"/>
    <n v="116"/>
    <n v="118"/>
    <n v="105"/>
    <n v="91"/>
    <n v="98"/>
    <n v="95"/>
    <n v="83"/>
    <n v="91"/>
    <n v="94"/>
    <n v="93"/>
    <n v="103"/>
    <n v="105"/>
    <n v="101"/>
    <n v="102"/>
    <n v="94"/>
    <n v="99"/>
    <n v="99"/>
    <n v="100"/>
    <n v="96"/>
    <n v="96"/>
    <n v="85"/>
    <n v="93"/>
    <n v="87"/>
    <n v="91"/>
    <n v="86"/>
    <n v="95"/>
    <n v="92"/>
    <n v="92"/>
    <n v="95"/>
    <n v="92"/>
    <n v="96"/>
    <n v="91"/>
    <n v="93"/>
    <n v="99"/>
    <n v="101"/>
    <n v="100"/>
    <n v="105"/>
    <n v="100"/>
    <n v="98.659090909090907"/>
    <n v="97"/>
    <n v="9.1115648001768879"/>
    <n v="9.2354031607413747E-2"/>
    <n v="83"/>
    <n v="126"/>
    <n v="43"/>
    <n v="-12"/>
    <n v="12"/>
  </r>
  <r>
    <n v="225"/>
    <n v="107349"/>
    <s v="pcx.hu"/>
    <s v="23563539-2-41"/>
    <s v="23563539 4791 113 01"/>
    <n v="47.91"/>
    <s v="Vegyes termékkörű kiskereskedelem közvetítése"/>
    <n v="47.9"/>
    <s v="Kiskereskedelem közvetítése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1"/>
    <n v="23"/>
    <n v="7232680000"/>
    <n v="40"/>
    <x v="14"/>
    <s v="B"/>
    <s v="7001 - 10000"/>
    <s v="2011 - 2015"/>
    <s v="középvállalkozás"/>
    <n v="21"/>
    <n v="21"/>
    <n v="21"/>
    <n v="21"/>
    <n v="20"/>
    <n v="21"/>
    <n v="20"/>
    <n v="20"/>
    <n v="20"/>
    <n v="20"/>
    <n v="20"/>
    <n v="18"/>
    <n v="18"/>
    <n v="18"/>
    <n v="18"/>
    <n v="18"/>
    <n v="18"/>
    <n v="18"/>
    <n v="18"/>
    <n v="18"/>
    <n v="18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6"/>
    <n v="16"/>
    <n v="16"/>
    <n v="16"/>
    <n v="18"/>
    <n v="17"/>
    <n v="1.5551863718419059"/>
    <n v="8.6399242880105878E-2"/>
    <n v="16"/>
    <n v="21"/>
    <n v="5"/>
    <n v="-5"/>
    <n v="5"/>
  </r>
  <r>
    <n v="227"/>
    <n v="107598"/>
    <s v="opten.hu"/>
    <s v="12012187-2-41"/>
    <s v="12012187 6391 113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4"/>
    <n v="86"/>
    <n v="3417220000"/>
    <n v="50"/>
    <x v="2"/>
    <s v="8"/>
    <s v="2501 - 4000"/>
    <s v="1991 - 1995"/>
    <s v="középvállalkozás"/>
    <n v="125"/>
    <n v="125"/>
    <n v="125"/>
    <n v="125"/>
    <n v="125"/>
    <n v="125"/>
    <n v="125"/>
    <n v="125"/>
    <n v="125"/>
    <n v="125"/>
    <n v="125"/>
    <n v="125"/>
    <n v="125"/>
    <n v="125"/>
    <n v="125"/>
    <n v="125"/>
    <n v="125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5"/>
    <n v="125"/>
    <n v="125"/>
    <n v="125"/>
    <n v="125"/>
    <n v="125"/>
    <n v="125.95454545454545"/>
    <n v="125"/>
    <n v="1.010515536272754"/>
    <n v="8.0228588228078625E-3"/>
    <n v="125"/>
    <n v="127"/>
    <n v="2"/>
    <n v="0"/>
    <n v="0"/>
  </r>
  <r>
    <n v="228"/>
    <n v="108079"/>
    <s v="tenyek.hu"/>
    <s v="25771859-2-44"/>
    <s v="25771859 6020 114 01"/>
    <n v="60.2"/>
    <s v="Televízióműsor összeállítása, szolgáltatása, videótartalom-terjesztés"/>
    <n v="60.2"/>
    <s v="Televízióműsor összeállítása, szolgáltatása, videótartalom-terjesztés"/>
    <n v="60"/>
    <s v="Műsor-összeállítás, műsorszolgáltatás, hírügynökségi és egyéb tartalomterjesztés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6"/>
    <n v="377"/>
    <n v="56282310000"/>
    <n v="82"/>
    <x v="1"/>
    <s v="C"/>
    <s v="10001 -"/>
    <s v="2016 - 2020"/>
    <s v="nagyvállalat"/>
    <n v="40"/>
    <n v="40"/>
    <n v="41"/>
    <n v="39"/>
    <n v="41"/>
    <n v="41"/>
    <n v="40"/>
    <n v="40"/>
    <n v="40"/>
    <n v="40"/>
    <n v="40"/>
    <n v="41"/>
    <n v="40"/>
    <n v="41"/>
    <n v="41"/>
    <n v="40"/>
    <n v="40"/>
    <n v="40"/>
    <n v="40"/>
    <n v="40"/>
    <n v="40"/>
    <n v="40"/>
    <n v="8"/>
    <n v="10"/>
    <n v="11"/>
    <n v="10"/>
    <n v="10"/>
    <n v="9"/>
    <n v="9"/>
    <n v="9"/>
    <n v="9"/>
    <n v="9"/>
    <n v="8"/>
    <n v="9"/>
    <n v="9"/>
    <n v="9"/>
    <n v="9"/>
    <n v="9"/>
    <n v="9"/>
    <n v="9"/>
    <n v="8"/>
    <n v="8"/>
    <n v="9"/>
    <n v="8"/>
    <n v="24.613636363636363"/>
    <n v="25"/>
    <n v="15.807292854868518"/>
    <n v="0.64221688422365164"/>
    <n v="8"/>
    <n v="41"/>
    <n v="33"/>
    <n v="-32"/>
    <n v="32"/>
  </r>
  <r>
    <n v="230"/>
    <n v="109313"/>
    <s v="twn.hu"/>
    <s v="26606455-2-41"/>
    <s v="26606455 6039 113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8"/>
    <n v="9"/>
    <n v="1270610000"/>
    <n v="22"/>
    <x v="8"/>
    <s v="7"/>
    <s v="1001 - 2500"/>
    <s v="2016 - 2020"/>
    <s v="kisvállalkozás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6"/>
    <n v="6"/>
    <n v="8"/>
    <n v="8"/>
    <n v="8"/>
    <n v="8"/>
    <n v="8"/>
    <n v="8"/>
    <n v="8"/>
    <n v="8"/>
    <n v="7.9090909090909092"/>
    <n v="8"/>
    <n v="0.42141410988297096"/>
    <n v="5.3282243778306669E-2"/>
    <n v="6"/>
    <n v="8"/>
    <n v="2"/>
    <n v="0"/>
    <n v="0"/>
  </r>
  <r>
    <n v="231"/>
    <n v="109445"/>
    <s v="ceginformacio.hu"/>
    <s v="10347036-2-43"/>
    <s v="10347036 6392 113 01"/>
    <n v="63.92"/>
    <s v="Egyéb információs szolgáltatás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0"/>
    <n v="7"/>
    <n v="300340000"/>
    <n v="22"/>
    <x v="8"/>
    <s v="3"/>
    <s v="51 - 300"/>
    <s v="1986 - 1990"/>
    <s v="mikrovállalkozás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0"/>
    <n v="0"/>
    <n v="42"/>
    <n v="42"/>
    <n v="0"/>
    <n v="0"/>
    <n v="0"/>
  </r>
  <r>
    <n v="232"/>
    <n v="109733"/>
    <s v="bitepito.hu"/>
    <s v="59786188-1-24"/>
    <s v="59786188 6310 231 04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231"/>
    <s v="Egyéni vállalkozó"/>
    <n v="23"/>
    <s v="Önálló vállalkozó"/>
    <n v="2"/>
    <s v="Jogi személyiség nélküli vállalkozás"/>
    <n v="4"/>
    <s v="Békés"/>
    <n v="70"/>
    <s v="Dél-Alföld"/>
    <n v="3"/>
    <s v="Alföld és Észak"/>
    <n v="2023"/>
    <m/>
    <n v="5670000"/>
    <n v="0"/>
    <x v="11"/>
    <s v="1"/>
    <s v="0 - 20"/>
    <s v="2021 - 2025"/>
    <s v="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0"/>
    <n v="0"/>
    <n v="96"/>
    <n v="96"/>
    <n v="0"/>
    <n v="0"/>
    <n v="0"/>
  </r>
  <r>
    <n v="235"/>
    <n v="110833"/>
    <s v="unixauto.hu"/>
    <s v="10465802-2-44"/>
    <s v="10465802 4672 113 01"/>
    <n v="46.72"/>
    <s v="Gépjárműalkatrész és -tartozék nagykereskedelme"/>
    <n v="46.7"/>
    <s v="Gépjármű, motorkerékpár és -alkatrész, -tartozék nagykereskedelme"/>
    <n v="46"/>
    <s v="Nagy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0"/>
    <n v="2028"/>
    <n v="107020670000"/>
    <n v="94"/>
    <x v="9"/>
    <s v="C"/>
    <s v="10001 -"/>
    <s v="1986 - 1990"/>
    <s v="nagyvállalat"/>
    <n v="27"/>
    <n v="27"/>
    <n v="27"/>
    <n v="27"/>
    <n v="27"/>
    <n v="27"/>
    <n v="27"/>
    <n v="27"/>
    <n v="27"/>
    <n v="27"/>
    <n v="27"/>
    <n v="27"/>
    <n v="27"/>
    <n v="27"/>
    <n v="25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5"/>
    <n v="27"/>
    <n v="27"/>
    <n v="27"/>
    <n v="26"/>
    <n v="26"/>
    <n v="26"/>
    <n v="26"/>
    <n v="26.818181818181817"/>
    <n v="27"/>
    <n v="0.49522028327205925"/>
    <n v="1.8465841071161532E-2"/>
    <n v="25"/>
    <n v="27"/>
    <n v="2"/>
    <n v="-1"/>
    <n v="1"/>
  </r>
  <r>
    <n v="237"/>
    <n v="113053"/>
    <s v="szabadeuropa.hu"/>
    <s v="27936920-1-41"/>
    <s v="27936920 8299 611 01"/>
    <n v="82.99"/>
    <s v="M.n.s. egyéb üzletmenetet támogató szolgáltatás"/>
    <n v="82.9"/>
    <s v="Egyéb üzletmenetet támogató szolgáltatás"/>
    <n v="82"/>
    <s v="Adminisztratív, irodai és egyéb üzletmenetet támogató szolgáltatás"/>
    <s v="O"/>
    <x v="13"/>
    <n v="611"/>
    <s v="Külföldiek magyarországi közvetlen kereskedelmi képviselete"/>
    <n v="61"/>
    <s v="Jogi személyiség nélküli nonprofit szervezet"/>
    <n v="6"/>
    <s v="Jogi személyiség nélküli nonprofit szervezet"/>
    <n v="1"/>
    <s v="Budapest"/>
    <n v="11"/>
    <s v="Budapest"/>
    <n v="1"/>
    <s v="Közép-Magyarország"/>
    <n v="2020"/>
    <m/>
    <m/>
    <n v="0"/>
    <x v="11"/>
    <s v="0"/>
    <s v="ismeretlen"/>
    <s v="2016 - 2020"/>
    <s v=""/>
    <n v="11"/>
    <n v="11"/>
    <n v="11"/>
    <n v="11"/>
    <n v="11"/>
    <n v="11"/>
    <n v="11"/>
    <n v="11"/>
    <n v="11"/>
    <n v="11"/>
    <n v="11"/>
    <n v="11"/>
    <n v="11"/>
    <n v="11"/>
    <n v="11"/>
    <n v="11"/>
    <n v="10"/>
    <n v="10"/>
    <n v="10"/>
    <n v="10"/>
    <n v="10"/>
    <n v="10"/>
    <n v="10"/>
    <n v="10"/>
    <n v="10"/>
    <n v="70"/>
    <n v="70"/>
    <n v="70"/>
    <n v="70"/>
    <n v="70"/>
    <n v="70"/>
    <n v="70"/>
    <n v="70"/>
    <n v="70"/>
    <n v="70"/>
    <n v="70"/>
    <n v="70"/>
    <n v="70"/>
    <n v="70"/>
    <n v="70"/>
    <n v="70"/>
    <n v="70"/>
    <n v="70"/>
    <n v="71"/>
    <n v="36.295454545454547"/>
    <n v="11"/>
    <n v="29.771673399355397"/>
    <n v="0.82025900411498898"/>
    <n v="10"/>
    <n v="71"/>
    <n v="61"/>
    <n v="60"/>
    <n v="60"/>
  </r>
  <r>
    <n v="238"/>
    <n v="113245"/>
    <s v="hunguesthotels.hu"/>
    <s v="32431081-2-44"/>
    <s v="32431081 5510 114 01"/>
    <n v="55.1"/>
    <s v="Szállodai szolgáltatás"/>
    <n v="55.1"/>
    <s v="Szállodai szolgáltatás"/>
    <n v="55"/>
    <s v="Szálláshely-szolgáltatás"/>
    <s v="I"/>
    <x v="14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23"/>
    <n v="1903"/>
    <n v="42456450000"/>
    <n v="93"/>
    <x v="0"/>
    <s v="C"/>
    <s v="10001 -"/>
    <s v="2021 - 2025"/>
    <s v="nagyvállalat"/>
    <n v="136"/>
    <n v="137"/>
    <n v="138"/>
    <n v="137"/>
    <n v="137"/>
    <n v="134"/>
    <n v="136"/>
    <n v="137"/>
    <n v="138"/>
    <n v="138"/>
    <n v="138"/>
    <n v="137"/>
    <n v="137"/>
    <n v="133"/>
    <n v="117"/>
    <n v="140"/>
    <n v="120"/>
    <n v="121"/>
    <n v="121"/>
    <n v="121"/>
    <n v="121"/>
    <n v="85"/>
    <n v="70"/>
    <n v="71"/>
    <n v="70"/>
    <n v="72"/>
    <n v="72"/>
    <n v="73"/>
    <n v="73"/>
    <n v="75"/>
    <n v="75"/>
    <n v="75"/>
    <n v="75"/>
    <n v="66"/>
    <n v="67"/>
    <n v="67"/>
    <n v="66"/>
    <n v="67"/>
    <n v="67"/>
    <n v="72"/>
    <n v="72"/>
    <n v="72"/>
    <n v="72"/>
    <n v="70"/>
    <n v="100.40909090909091"/>
    <n v="80"/>
    <n v="31.241235557422083"/>
    <n v="0.31113951211556623"/>
    <n v="66"/>
    <n v="140"/>
    <n v="74"/>
    <n v="-66"/>
    <n v="66"/>
  </r>
  <r>
    <n v="241"/>
    <n v="114500"/>
    <s v="foxpost.hu"/>
    <s v="32435119-2-42"/>
    <s v="32435119 5320 113 01"/>
    <n v="53.2"/>
    <s v="Egyéb postai, futárpostai tevékenység"/>
    <n v="53.2"/>
    <s v="Egyéb postai, futárpostai tevékenység"/>
    <n v="53"/>
    <s v="Postai, futárpostai tevékenység"/>
    <s v="H"/>
    <x v="1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3"/>
    <n v="493"/>
    <m/>
    <n v="82"/>
    <x v="1"/>
    <s v="0"/>
    <s v="ismeretlen"/>
    <s v="2021 - 2025"/>
    <s v=""/>
    <n v="48"/>
    <n v="48"/>
    <n v="47"/>
    <n v="48"/>
    <n v="47"/>
    <n v="48"/>
    <n v="48"/>
    <n v="47"/>
    <n v="47"/>
    <n v="47"/>
    <n v="47"/>
    <n v="47"/>
    <n v="47"/>
    <n v="47"/>
    <n v="47"/>
    <n v="47"/>
    <n v="48"/>
    <n v="48"/>
    <n v="47"/>
    <n v="47"/>
    <n v="47"/>
    <n v="47"/>
    <n v="47"/>
    <n v="47"/>
    <n v="47"/>
    <n v="47"/>
    <n v="47"/>
    <n v="47"/>
    <n v="47"/>
    <n v="47"/>
    <n v="47"/>
    <n v="47"/>
    <n v="47"/>
    <n v="45"/>
    <n v="39"/>
    <n v="39"/>
    <n v="39"/>
    <n v="39"/>
    <n v="39"/>
    <n v="39"/>
    <n v="38"/>
    <n v="38"/>
    <n v="38"/>
    <n v="38"/>
    <n v="45.204545454545453"/>
    <n v="47"/>
    <n v="3.663646331149653"/>
    <n v="8.1045972132018473E-2"/>
    <n v="38"/>
    <n v="48"/>
    <n v="10"/>
    <n v="-10"/>
    <n v="10"/>
  </r>
  <r>
    <n v="243"/>
    <n v="114858"/>
    <s v="kremmania.hu"/>
    <s v="25087910-2-41"/>
    <s v="25087910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409"/>
    <n v="14254790000"/>
    <n v="82"/>
    <x v="1"/>
    <s v="C"/>
    <s v="10001 -"/>
    <s v="2011 - 2015"/>
    <s v="nagyvállalat"/>
    <n v="44"/>
    <n v="40"/>
    <n v="40"/>
    <n v="38"/>
    <n v="42"/>
    <n v="38"/>
    <n v="38"/>
    <n v="38"/>
    <n v="38"/>
    <n v="38"/>
    <n v="38"/>
    <n v="42"/>
    <n v="34"/>
    <n v="34"/>
    <n v="38"/>
    <n v="34"/>
    <n v="34"/>
    <n v="34"/>
    <n v="34"/>
    <n v="31"/>
    <n v="38"/>
    <n v="38"/>
    <n v="38"/>
    <n v="38"/>
    <n v="34"/>
    <n v="33"/>
    <n v="33"/>
    <n v="26"/>
    <n v="26"/>
    <n v="26"/>
    <n v="22"/>
    <n v="22"/>
    <n v="22"/>
    <n v="26"/>
    <n v="26"/>
    <n v="22"/>
    <n v="30"/>
    <n v="26"/>
    <n v="26"/>
    <n v="26"/>
    <n v="26"/>
    <n v="30"/>
    <n v="27"/>
    <n v="27"/>
    <n v="32.61363636363636"/>
    <n v="34"/>
    <n v="6.2884756502850729"/>
    <n v="0.19281737185543082"/>
    <n v="22"/>
    <n v="44"/>
    <n v="22"/>
    <n v="-17"/>
    <n v="17"/>
  </r>
  <r>
    <n v="244"/>
    <n v="114901"/>
    <s v="magyarkurir.hu"/>
    <s v="18181490-1-42"/>
    <s v="18181490 9491 555 01"/>
    <n v="94.91"/>
    <s v="Egyházi tevékenység"/>
    <n v="94.9"/>
    <s v="Egyéb közösségi, társadalmi tevékenység"/>
    <n v="94"/>
    <s v="Érdekképviselet"/>
    <s v="T"/>
    <x v="8"/>
    <n v="555"/>
    <s v="Bevett egyház elsődlegesen vallási tevékenységet végző belső egyházi jogi személye"/>
    <n v="55"/>
    <s v="Egyházi jogi személy"/>
    <n v="5"/>
    <s v="Jogi személyiségű nonprofit szervezet"/>
    <n v="1"/>
    <s v="Budapest"/>
    <n v="11"/>
    <s v="Budapest"/>
    <n v="1"/>
    <s v="Közép-Magyarország"/>
    <n v="1990"/>
    <n v="4"/>
    <m/>
    <n v="15"/>
    <x v="6"/>
    <s v="0"/>
    <s v="ismeretlen"/>
    <s v="1986 - 1990"/>
    <s v=""/>
    <n v="86"/>
    <n v="86"/>
    <n v="86"/>
    <n v="84"/>
    <n v="81"/>
    <n v="80"/>
    <n v="80"/>
    <n v="80"/>
    <n v="80"/>
    <n v="80"/>
    <n v="80"/>
    <n v="80"/>
    <n v="80"/>
    <n v="80"/>
    <n v="81"/>
    <n v="81"/>
    <n v="82"/>
    <n v="82"/>
    <n v="81"/>
    <n v="80"/>
    <n v="80"/>
    <n v="80"/>
    <n v="80"/>
    <n v="80"/>
    <n v="80"/>
    <n v="80"/>
    <n v="80"/>
    <n v="79"/>
    <n v="80"/>
    <n v="80"/>
    <n v="80"/>
    <n v="80"/>
    <n v="80"/>
    <n v="80"/>
    <n v="80"/>
    <n v="80"/>
    <n v="80"/>
    <n v="80"/>
    <n v="80"/>
    <n v="80"/>
    <n v="80"/>
    <n v="80"/>
    <n v="80"/>
    <n v="80"/>
    <n v="80.659090909090907"/>
    <n v="80"/>
    <n v="1.6557606531079803"/>
    <n v="2.0527886372710941E-2"/>
    <n v="79"/>
    <n v="86"/>
    <n v="7"/>
    <n v="-6"/>
    <n v="6"/>
  </r>
  <r>
    <n v="246"/>
    <n v="116298"/>
    <s v="sonline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73"/>
    <n v="73"/>
    <n v="71"/>
    <n v="72"/>
    <n v="72"/>
    <n v="72"/>
    <n v="72"/>
    <n v="72"/>
    <n v="64"/>
    <n v="63"/>
    <n v="63"/>
    <n v="64"/>
    <n v="63"/>
    <n v="63"/>
    <n v="63"/>
    <n v="63"/>
    <n v="63"/>
    <n v="63"/>
    <n v="63"/>
    <n v="63"/>
    <n v="63"/>
    <n v="63"/>
    <n v="63"/>
    <n v="62"/>
    <n v="23"/>
    <n v="23"/>
    <n v="23"/>
    <n v="23"/>
    <n v="23"/>
    <n v="23"/>
    <n v="23"/>
    <n v="23"/>
    <n v="23"/>
    <n v="23"/>
    <n v="23"/>
    <n v="23"/>
    <n v="22"/>
    <n v="22"/>
    <n v="23"/>
    <n v="25"/>
    <n v="25"/>
    <n v="24"/>
    <n v="24"/>
    <n v="25"/>
    <n v="46.63636363636364"/>
    <n v="63"/>
    <n v="21.795125238083926"/>
    <n v="0.46734186670355393"/>
    <n v="22"/>
    <n v="73"/>
    <n v="51"/>
    <n v="-48"/>
    <n v="48"/>
  </r>
  <r>
    <n v="247"/>
    <n v="116460"/>
    <s v="kormanyhivatalok.hu"/>
    <s v="24225221-2-43"/>
    <s v="24225221 7112 572 01"/>
    <n v="71.12"/>
    <s v="Mérnöki tevékenység, műszaki tanácsadás"/>
    <n v="71.099999999999994"/>
    <s v="Építészmérnöki, mérnöki tevékenység, műszaki tanácsadás"/>
    <n v="71"/>
    <s v="Építészmérnöki, mérnöki tevékenység, műszaki vizsgálat, elemzés"/>
    <s v="N"/>
    <x v="1"/>
    <n v="572"/>
    <s v="Nonprofit korlátolt felelősségű társaság"/>
    <n v="57"/>
    <s v="Nonprofit gazdasági társaság"/>
    <n v="5"/>
    <s v="Jogi személyiségű nonprofit szervezet"/>
    <n v="1"/>
    <s v="Budapest"/>
    <n v="11"/>
    <s v="Budapest"/>
    <n v="1"/>
    <s v="Közép-Magyarország"/>
    <n v="2013"/>
    <n v="441"/>
    <n v="13985380000"/>
    <n v="82"/>
    <x v="1"/>
    <s v="C"/>
    <s v="10001 -"/>
    <s v="2011 - 2015"/>
    <s v="nagyvállalat"/>
    <n v="40"/>
    <n v="37"/>
    <n v="38"/>
    <n v="41"/>
    <n v="39"/>
    <n v="41"/>
    <n v="44"/>
    <n v="1"/>
    <n v="42"/>
    <n v="40"/>
    <n v="41"/>
    <n v="41"/>
    <n v="41"/>
    <n v="40"/>
    <n v="41"/>
    <n v="40"/>
    <n v="39"/>
    <n v="39"/>
    <n v="37"/>
    <n v="39"/>
    <n v="39"/>
    <n v="39"/>
    <n v="39"/>
    <n v="40"/>
    <n v="40"/>
    <n v="42"/>
    <n v="41"/>
    <n v="37"/>
    <n v="37"/>
    <n v="38"/>
    <n v="38"/>
    <n v="39"/>
    <n v="39"/>
    <n v="40"/>
    <n v="39"/>
    <n v="38"/>
    <n v="39"/>
    <n v="40"/>
    <n v="38"/>
    <n v="38"/>
    <n v="40"/>
    <n v="18"/>
    <n v="20"/>
    <n v="20"/>
    <n v="37.25"/>
    <n v="39"/>
    <n v="7.7373302288171377"/>
    <n v="0.20771356318972181"/>
    <n v="1"/>
    <n v="44"/>
    <n v="43"/>
    <n v="-20"/>
    <n v="20"/>
  </r>
  <r>
    <n v="248"/>
    <n v="116652"/>
    <s v="demokrata.hu"/>
    <s v="32434974-2-43"/>
    <s v="32434974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23"/>
    <n v="37"/>
    <n v="572280000"/>
    <n v="40"/>
    <x v="14"/>
    <s v="5"/>
    <s v="501 - 700"/>
    <s v="2021 - 2025"/>
    <s v="kisvállalkozás"/>
    <n v="39"/>
    <n v="38"/>
    <n v="39"/>
    <n v="39"/>
    <n v="41"/>
    <n v="42"/>
    <n v="43"/>
    <n v="44"/>
    <n v="40"/>
    <n v="36"/>
    <n v="38"/>
    <n v="35"/>
    <n v="38"/>
    <n v="35"/>
    <n v="39"/>
    <n v="35"/>
    <n v="37"/>
    <n v="36"/>
    <n v="30"/>
    <n v="37"/>
    <n v="37"/>
    <n v="41"/>
    <n v="44"/>
    <n v="34"/>
    <n v="40"/>
    <n v="35"/>
    <n v="53"/>
    <n v="53"/>
    <n v="33"/>
    <n v="38"/>
    <n v="33"/>
    <n v="33"/>
    <n v="40"/>
    <n v="41"/>
    <n v="28"/>
    <n v="48"/>
    <n v="54"/>
    <n v="53"/>
    <n v="45"/>
    <n v="31"/>
    <n v="41"/>
    <n v="43"/>
    <n v="39"/>
    <n v="38"/>
    <n v="39.454545454545453"/>
    <n v="39"/>
    <n v="5.9628873350063269"/>
    <n v="0.15113308913610507"/>
    <n v="28"/>
    <n v="54"/>
    <n v="26"/>
    <n v="-1"/>
    <n v="1"/>
  </r>
  <r>
    <n v="249"/>
    <n v="116905"/>
    <s v="c3.hu"/>
    <s v="18097168-1-42"/>
    <s v="18097168 9121 569 01"/>
    <n v="91.21"/>
    <s v="Múzeumi, gyűjteményi tevékenység"/>
    <n v="91.2"/>
    <s v="Múzeumi, gyűjteményi, történelmi helyszíni, műemléki tevékenységek"/>
    <n v="91"/>
    <s v="Könyvtári, levéltári, múzeumi, egyéb kulturális tevékenység"/>
    <s v="S"/>
    <x v="3"/>
    <n v="569"/>
    <s v="Egyéb alapítvány"/>
    <n v="56"/>
    <s v="Alapítvány, jogi személyiségű intézménye és szervezeti egysége"/>
    <n v="5"/>
    <s v="Jogi személyiségű nonprofit szervezet"/>
    <n v="1"/>
    <s v="Budapest"/>
    <n v="11"/>
    <s v="Budapest"/>
    <n v="1"/>
    <s v="Közép-Magyarország"/>
    <n v="1999"/>
    <m/>
    <m/>
    <n v="0"/>
    <x v="11"/>
    <s v="0"/>
    <s v="ismeretlen"/>
    <s v="1996 - 2000"/>
    <s v="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0"/>
    <n v="0"/>
    <n v="3"/>
    <n v="3"/>
    <n v="0"/>
    <n v="0"/>
    <n v="0"/>
  </r>
  <r>
    <n v="250"/>
    <n v="117335"/>
    <s v="njt.hu"/>
    <s v="10941908-2-42"/>
    <s v="10941908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4"/>
    <n v="250"/>
    <n v="3654260000"/>
    <n v="81"/>
    <x v="7"/>
    <s v="8"/>
    <s v="2501 - 4000"/>
    <s v="1991 - 1995"/>
    <s v="nagyvállalat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0"/>
    <n v="0"/>
    <n v="6"/>
    <n v="6"/>
    <n v="0"/>
    <n v="0"/>
    <n v="0"/>
  </r>
  <r>
    <n v="251"/>
    <n v="117522"/>
    <s v="terebess.hu"/>
    <s v="10971864-2-42"/>
    <s v="10971864 4755 113 01"/>
    <n v="47.55"/>
    <s v="Bútor, világítási eszköz, edény, evőeszköz és egyéb háztartási cikk kiskereskedelme"/>
    <n v="47.5"/>
    <s v="Egyéb háztartási cik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4"/>
    <n v="4"/>
    <n v="55330000"/>
    <n v="15"/>
    <x v="6"/>
    <s v="3"/>
    <s v="51 - 300"/>
    <s v="1991 - 1995"/>
    <s v="mikrovállalkozás"/>
    <n v="13"/>
    <n v="13"/>
    <n v="13"/>
    <n v="13"/>
    <n v="13"/>
    <n v="13"/>
    <n v="16"/>
    <n v="13"/>
    <n v="13"/>
    <n v="13"/>
    <n v="13"/>
    <n v="13"/>
    <n v="13"/>
    <n v="13"/>
    <n v="13"/>
    <n v="13"/>
    <n v="13"/>
    <n v="13"/>
    <n v="13"/>
    <n v="13"/>
    <n v="26"/>
    <n v="26"/>
    <n v="26"/>
    <n v="26"/>
    <n v="26"/>
    <n v="13"/>
    <n v="13"/>
    <n v="13"/>
    <n v="38"/>
    <n v="38"/>
    <n v="38"/>
    <n v="38"/>
    <n v="38"/>
    <n v="38"/>
    <n v="13"/>
    <n v="13"/>
    <n v="13"/>
    <n v="13"/>
    <n v="13"/>
    <n v="13"/>
    <n v="13"/>
    <n v="13"/>
    <n v="13"/>
    <n v="13"/>
    <n v="17.954545454545453"/>
    <n v="13"/>
    <n v="9.0526998297297023"/>
    <n v="0.50420100317481886"/>
    <n v="13"/>
    <n v="38"/>
    <n v="25"/>
    <n v="0"/>
    <n v="0"/>
  </r>
  <r>
    <n v="253"/>
    <n v="118749"/>
    <s v="citatum.hu"/>
    <s v="23894538-1-16"/>
    <s v="23894538 6039 113 16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6"/>
    <s v="Jász-Nagykun-Szolnok"/>
    <n v="60"/>
    <s v="Észak-Alföld"/>
    <n v="3"/>
    <s v="Alföld és Észak"/>
    <n v="2012"/>
    <n v="2"/>
    <n v="14830000"/>
    <n v="12"/>
    <x v="10"/>
    <s v="1"/>
    <s v="0 - 20"/>
    <s v="2011 - 2015"/>
    <s v="mikrovállalkozás"/>
    <n v="38"/>
    <n v="37"/>
    <n v="38"/>
    <n v="37"/>
    <n v="38"/>
    <n v="37"/>
    <n v="37"/>
    <n v="37"/>
    <n v="37"/>
    <n v="37"/>
    <n v="37"/>
    <n v="37"/>
    <n v="37"/>
    <n v="37"/>
    <n v="37"/>
    <n v="37"/>
    <n v="37"/>
    <n v="37"/>
    <n v="38"/>
    <n v="37"/>
    <n v="37"/>
    <n v="37"/>
    <n v="37"/>
    <n v="37"/>
    <n v="37"/>
    <n v="37"/>
    <n v="37"/>
    <n v="37"/>
    <n v="37"/>
    <n v="38"/>
    <n v="37"/>
    <n v="37"/>
    <n v="37"/>
    <n v="37"/>
    <n v="37"/>
    <n v="37"/>
    <n v="37"/>
    <n v="37"/>
    <n v="37"/>
    <n v="37"/>
    <n v="37"/>
    <n v="37"/>
    <n v="37"/>
    <n v="37"/>
    <n v="37.113636363636367"/>
    <n v="37"/>
    <n v="0.32103822064054915"/>
    <n v="8.6501418911109386E-3"/>
    <n v="37"/>
    <n v="38"/>
    <n v="1"/>
    <n v="-1"/>
    <n v="1"/>
  </r>
  <r>
    <n v="254"/>
    <n v="119037"/>
    <s v="maiutazas.hu"/>
    <s v="32362903-2-05"/>
    <s v="32362903 6391 114 05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4"/>
    <s v="Részvénytársaság"/>
    <n v="11"/>
    <s v="Gazdasági társaság"/>
    <n v="1"/>
    <s v="Jogi személyiségű vállalkozás"/>
    <n v="5"/>
    <s v="Borsod-Abaúj-Zemplén"/>
    <n v="50"/>
    <s v="Észak-Magyarország"/>
    <n v="3"/>
    <s v="Alföld és Észak"/>
    <n v="2023"/>
    <n v="215"/>
    <n v="6975250000"/>
    <n v="70"/>
    <x v="15"/>
    <s v="A"/>
    <s v="4001 - 7000"/>
    <s v="2021 - 2025"/>
    <s v="középvállalkozás"/>
    <n v="100"/>
    <n v="108"/>
    <n v="93"/>
    <n v="116"/>
    <n v="126"/>
    <n v="95"/>
    <n v="109"/>
    <n v="93"/>
    <n v="92"/>
    <n v="102"/>
    <n v="91"/>
    <n v="113"/>
    <n v="95"/>
    <n v="104"/>
    <n v="79"/>
    <n v="79"/>
    <n v="97"/>
    <n v="79"/>
    <n v="86"/>
    <n v="106"/>
    <n v="96"/>
    <n v="86"/>
    <n v="91"/>
    <n v="97"/>
    <n v="101"/>
    <n v="97"/>
    <n v="97"/>
    <n v="99"/>
    <n v="105"/>
    <n v="114"/>
    <n v="105"/>
    <n v="96"/>
    <n v="85"/>
    <n v="132"/>
    <n v="86"/>
    <n v="93"/>
    <n v="86"/>
    <n v="84"/>
    <n v="111"/>
    <n v="94"/>
    <n v="109"/>
    <n v="85"/>
    <n v="103"/>
    <n v="94"/>
    <n v="97.931818181818187"/>
    <n v="96.5"/>
    <n v="11.78567859196704"/>
    <n v="0.12034575494234155"/>
    <n v="79"/>
    <n v="132"/>
    <n v="53"/>
    <n v="-6"/>
    <n v="6"/>
  </r>
  <r>
    <n v="255"/>
    <n v="119130"/>
    <s v="ingatlanbazar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56"/>
    <n v="55"/>
    <n v="57"/>
    <n v="55"/>
    <n v="56"/>
    <n v="56"/>
    <n v="55"/>
    <n v="59"/>
    <n v="55"/>
    <n v="57"/>
    <n v="56"/>
    <n v="55"/>
    <n v="60"/>
    <n v="56"/>
    <n v="57"/>
    <n v="55"/>
    <n v="59"/>
    <n v="56"/>
    <n v="56"/>
    <n v="57"/>
    <n v="56"/>
    <n v="55"/>
    <n v="55"/>
    <n v="55"/>
    <n v="55"/>
    <n v="55"/>
    <n v="57"/>
    <n v="55"/>
    <n v="58"/>
    <n v="56"/>
    <n v="56"/>
    <n v="54"/>
    <n v="56"/>
    <n v="55"/>
    <n v="58"/>
    <n v="56"/>
    <n v="55"/>
    <n v="55"/>
    <n v="55"/>
    <n v="55"/>
    <n v="57"/>
    <n v="54"/>
    <n v="54"/>
    <n v="56"/>
    <n v="55.93181818181818"/>
    <n v="56"/>
    <n v="1.3363909620252099"/>
    <n v="2.3893215087000909E-2"/>
    <n v="54"/>
    <n v="60"/>
    <n v="6"/>
    <n v="0"/>
    <n v="0"/>
  </r>
  <r>
    <n v="256"/>
    <n v="119235"/>
    <s v="nool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82"/>
    <n v="82"/>
    <n v="81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33"/>
    <n v="33"/>
    <n v="32"/>
    <n v="32"/>
    <n v="31"/>
    <n v="30"/>
    <n v="30"/>
    <n v="30"/>
    <n v="29"/>
    <n v="31"/>
    <n v="30"/>
    <n v="28"/>
    <n v="27"/>
    <n v="31"/>
    <n v="32"/>
    <n v="35"/>
    <n v="36"/>
    <n v="34"/>
    <n v="34"/>
    <n v="35"/>
    <n v="55.36363636363636"/>
    <n v="72"/>
    <n v="22.194793972745046"/>
    <n v="0.40089118834186455"/>
    <n v="27"/>
    <n v="82"/>
    <n v="55"/>
    <n v="-47"/>
    <n v="47"/>
  </r>
  <r>
    <n v="258"/>
    <n v="120187"/>
    <s v="liner.hu"/>
    <s v="23937981-2-06"/>
    <s v="23937981 6031 113 06"/>
    <n v="60.31"/>
    <s v="Hírügynökség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6"/>
    <s v="Csongrád-Csanád"/>
    <n v="70"/>
    <s v="Dél-Alföld"/>
    <n v="3"/>
    <s v="Alföld és Észak"/>
    <n v="2012"/>
    <n v="4"/>
    <n v="76360000"/>
    <n v="15"/>
    <x v="6"/>
    <s v="3"/>
    <s v="51 - 300"/>
    <s v="2011 - 2015"/>
    <s v="mikrovállalkozás"/>
    <n v="34"/>
    <n v="34"/>
    <n v="35"/>
    <n v="36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6"/>
    <n v="35"/>
    <n v="35"/>
    <n v="36"/>
    <n v="33"/>
    <n v="36"/>
    <n v="39"/>
    <n v="39"/>
    <n v="39"/>
    <n v="39"/>
    <n v="39"/>
    <n v="39"/>
    <n v="39"/>
    <n v="30"/>
    <n v="30"/>
    <n v="30"/>
    <n v="30"/>
    <n v="31"/>
    <n v="31"/>
    <n v="31"/>
    <n v="34.909090909090907"/>
    <n v="35"/>
    <n v="2.5041192279566906"/>
    <n v="7.1732582050842708E-2"/>
    <n v="30"/>
    <n v="39"/>
    <n v="9"/>
    <n v="-3"/>
    <n v="3"/>
  </r>
  <r>
    <n v="259"/>
    <n v="120408"/>
    <s v="lap.hu"/>
    <s v="25087910-2-41"/>
    <s v="25087910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409"/>
    <n v="14254790000"/>
    <n v="82"/>
    <x v="1"/>
    <s v="C"/>
    <s v="10001 -"/>
    <s v="2011 - 2015"/>
    <s v="nagyvállalat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0"/>
    <n v="0"/>
    <n v="39"/>
    <n v="39"/>
    <n v="0"/>
    <n v="0"/>
    <n v="0"/>
  </r>
  <r>
    <n v="260"/>
    <n v="121723"/>
    <s v="netrisk.hu"/>
    <s v="26208600-4-41"/>
    <s v="26208600 6622 113 01"/>
    <n v="66.22"/>
    <s v="Biztosítási ügynöki, brókeri tevékenység"/>
    <n v="66.2"/>
    <s v="Biztosítást, nyugdíjalapot kiegészítő tevékenység"/>
    <n v="66"/>
    <s v="Pénzügyi, biztosítási kiegészítő tevékenységek"/>
    <s v="L"/>
    <x v="7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7"/>
    <m/>
    <n v="9820890000"/>
    <n v="0"/>
    <x v="11"/>
    <s v="B"/>
    <s v="7001 - 10000"/>
    <s v="2016 - 2020"/>
    <s v="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1"/>
    <n v="40"/>
    <n v="40"/>
    <n v="40"/>
    <n v="42"/>
    <n v="43"/>
    <n v="43"/>
    <n v="43"/>
    <n v="43"/>
    <n v="42"/>
    <n v="42"/>
    <n v="42"/>
    <n v="37"/>
    <n v="43"/>
    <n v="43"/>
    <n v="41"/>
    <n v="44"/>
    <n v="45"/>
    <n v="44"/>
    <n v="44"/>
    <n v="44"/>
    <n v="44"/>
    <n v="41.136363636363633"/>
    <n v="40"/>
    <n v="1.7332709914522095"/>
    <n v="4.2134764433092387E-2"/>
    <n v="37"/>
    <n v="45"/>
    <n v="8"/>
    <n v="4"/>
    <n v="4"/>
  </r>
  <r>
    <n v="262"/>
    <n v="122736"/>
    <s v="expressone.hu"/>
    <s v="13947109-2-43"/>
    <s v="13947109 5320 113 01"/>
    <n v="53.2"/>
    <s v="Egyéb postai, futárpostai tevékenység"/>
    <n v="53.2"/>
    <s v="Egyéb postai, futárpostai tevékenység"/>
    <n v="53"/>
    <s v="Postai, futárpostai tevékenység"/>
    <s v="H"/>
    <x v="1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7"/>
    <n v="169"/>
    <n v="35274310000"/>
    <n v="62"/>
    <x v="5"/>
    <s v="C"/>
    <s v="10001 -"/>
    <s v="2006 - 2010"/>
    <s v="nagyvállalat"/>
    <n v="48"/>
    <n v="48"/>
    <n v="48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.06818181818182"/>
    <n v="47"/>
    <n v="0.25497170592935492"/>
    <n v="5.417071492463359E-3"/>
    <n v="47"/>
    <n v="48"/>
    <n v="1"/>
    <n v="-1"/>
    <n v="1"/>
  </r>
  <r>
    <n v="263"/>
    <n v="122813"/>
    <s v="gyerekszoba.hu"/>
    <s v="25087910-2-41"/>
    <s v="25087910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409"/>
    <n v="14254790000"/>
    <n v="82"/>
    <x v="1"/>
    <s v="C"/>
    <s v="10001 -"/>
    <s v="2011 - 2015"/>
    <s v="nagyvállalat"/>
    <n v="38"/>
    <n v="37"/>
    <n v="39"/>
    <n v="34"/>
    <n v="32"/>
    <n v="36"/>
    <n v="36"/>
    <n v="35"/>
    <n v="45"/>
    <n v="40"/>
    <n v="36"/>
    <n v="37"/>
    <n v="30"/>
    <n v="34"/>
    <n v="36"/>
    <n v="37"/>
    <n v="33"/>
    <n v="33"/>
    <n v="36"/>
    <n v="28"/>
    <n v="38"/>
    <n v="37"/>
    <n v="33"/>
    <n v="32"/>
    <n v="26"/>
    <n v="28"/>
    <n v="30"/>
    <n v="28"/>
    <n v="28"/>
    <n v="32"/>
    <n v="38"/>
    <n v="33"/>
    <n v="27"/>
    <n v="28"/>
    <n v="28"/>
    <n v="30"/>
    <n v="23"/>
    <n v="22"/>
    <n v="23"/>
    <n v="23"/>
    <n v="23"/>
    <n v="21"/>
    <n v="22"/>
    <n v="21"/>
    <n v="31.5"/>
    <n v="32.5"/>
    <n v="5.9357019921433736"/>
    <n v="0.18843498387756741"/>
    <n v="21"/>
    <n v="45"/>
    <n v="24"/>
    <n v="-17"/>
    <n v="17"/>
  </r>
  <r>
    <n v="264"/>
    <n v="123309"/>
    <s v="jateknet.hu"/>
    <s v="10929829-2-43"/>
    <s v="10929829 4649 113 01"/>
    <n v="46.49"/>
    <s v="Egyéb háztartási cikk nagykereskedelme"/>
    <n v="46.4"/>
    <s v="Háztartási cikk nagykereskedelme"/>
    <n v="46"/>
    <s v="Nagy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4"/>
    <n v="5"/>
    <n v="8776170000"/>
    <n v="22"/>
    <x v="8"/>
    <s v="B"/>
    <s v="7001 - 10000"/>
    <s v="1991 - 1995"/>
    <s v="középvállalkozás"/>
    <n v="126"/>
    <n v="129"/>
    <n v="128"/>
    <n v="129"/>
    <n v="127"/>
    <n v="131"/>
    <n v="127"/>
    <n v="123"/>
    <n v="129"/>
    <n v="126"/>
    <n v="129"/>
    <n v="126"/>
    <n v="128"/>
    <n v="123"/>
    <n v="124"/>
    <n v="125"/>
    <n v="163"/>
    <n v="158"/>
    <n v="158"/>
    <n v="214"/>
    <n v="196"/>
    <n v="194"/>
    <n v="193"/>
    <n v="201"/>
    <n v="192"/>
    <n v="217"/>
    <n v="219"/>
    <n v="225"/>
    <n v="224"/>
    <n v="218"/>
    <n v="219"/>
    <n v="222"/>
    <n v="220"/>
    <n v="225"/>
    <n v="219"/>
    <n v="219"/>
    <n v="221"/>
    <n v="221"/>
    <n v="222"/>
    <n v="218"/>
    <n v="218"/>
    <n v="220"/>
    <n v="219"/>
    <n v="218"/>
    <n v="179.15909090909091"/>
    <n v="195"/>
    <n v="43.039161821730737"/>
    <n v="0.24022873527288499"/>
    <n v="123"/>
    <n v="225"/>
    <n v="102"/>
    <n v="92"/>
    <n v="92"/>
  </r>
  <r>
    <n v="265"/>
    <n v="123498"/>
    <s v="foldhivatal.hu"/>
    <s v="15849272-2-41"/>
    <s v="15849272 8411 311 01"/>
    <n v="84.11"/>
    <s v="Általános közigazgatás"/>
    <n v="84.1"/>
    <s v="Közigazgatás"/>
    <n v="84"/>
    <s v="Közigazgatás, védelem, kötelező társadalombiztosítás"/>
    <s v="P"/>
    <x v="6"/>
    <n v="311"/>
    <s v="Központi költségvetési irányító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2024"/>
    <n v="612"/>
    <m/>
    <n v="91"/>
    <x v="16"/>
    <s v="0"/>
    <s v="ismeretlen"/>
    <s v="2021 - 2025"/>
    <s v=""/>
    <n v="12"/>
    <n v="12"/>
    <n v="12"/>
    <n v="12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2.909090909090908"/>
    <n v="13"/>
    <n v="0.29080336345115299"/>
    <n v="2.252702111241326E-2"/>
    <n v="12"/>
    <n v="13"/>
    <n v="1"/>
    <n v="1"/>
    <n v="1"/>
  </r>
  <r>
    <n v="266"/>
    <n v="123787"/>
    <s v="hu-go.hu"/>
    <s v="12147715-2-44"/>
    <s v="12147715 5221 114 01"/>
    <n v="52.21"/>
    <s v="Szárazföldi szállítást kiegészítő szolgáltatás"/>
    <n v="52.2"/>
    <s v="Szállítást kiegészítő tevékenység"/>
    <n v="52"/>
    <s v="Raktározás, tárolás, szállítást kiegészítő tevékenység"/>
    <s v="H"/>
    <x v="11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6"/>
    <n v="7"/>
    <n v="679661000000"/>
    <n v="22"/>
    <x v="8"/>
    <s v="C"/>
    <s v="10001 -"/>
    <s v="1996 - 2000"/>
    <s v="nagyvállalat"/>
    <n v="54"/>
    <n v="54"/>
    <n v="54"/>
    <n v="54"/>
    <n v="54"/>
    <n v="54"/>
    <n v="54"/>
    <n v="54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.18181818181818"/>
    <n v="53"/>
    <n v="0.3901536532574098"/>
    <n v="7.3362225398829195E-3"/>
    <n v="53"/>
    <n v="54"/>
    <n v="1"/>
    <n v="-1"/>
    <n v="1"/>
  </r>
  <r>
    <n v="269"/>
    <n v="124650"/>
    <s v="nemzeticegtar.hu"/>
    <s v="14662874-2-43"/>
    <s v="14662874 6391 573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573"/>
    <s v="Nonprofit részvénytársaság"/>
    <n v="57"/>
    <s v="Nonprofit gazdasági társaság"/>
    <n v="5"/>
    <s v="Jogi személyiségű nonprofit szervezet"/>
    <n v="1"/>
    <s v="Budapest"/>
    <n v="11"/>
    <s v="Budapest"/>
    <n v="1"/>
    <s v="Közép-Magyarország"/>
    <n v="2008"/>
    <m/>
    <n v="7280000"/>
    <n v="0"/>
    <x v="11"/>
    <s v="1"/>
    <s v="0 - 20"/>
    <s v="2006 - 2010"/>
    <s v=""/>
    <n v="15"/>
    <n v="15"/>
    <n v="15"/>
    <n v="15"/>
    <n v="15"/>
    <n v="15"/>
    <n v="15"/>
    <n v="15"/>
    <n v="15"/>
    <n v="15"/>
    <n v="16"/>
    <n v="16"/>
    <n v="16"/>
    <n v="15"/>
    <n v="15"/>
    <n v="16"/>
    <n v="16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6"/>
    <n v="15"/>
    <n v="15"/>
    <n v="15"/>
    <n v="15"/>
    <n v="16"/>
    <n v="16"/>
    <n v="16"/>
    <n v="17"/>
    <n v="18"/>
    <n v="15.318181818181818"/>
    <n v="15"/>
    <n v="0.6387752551864212"/>
    <n v="4.170046176291177E-2"/>
    <n v="15"/>
    <n v="18"/>
    <n v="3"/>
    <n v="3"/>
    <n v="3"/>
  </r>
  <r>
    <n v="270"/>
    <n v="124904"/>
    <s v="birosag.hu"/>
    <s v="15795960-2-41"/>
    <s v="15795960 8423 311 01"/>
    <n v="84.23"/>
    <s v="Igazságügy, bíróság"/>
    <n v="84.2"/>
    <s v="Társadalmi közszolgáltatás"/>
    <n v="84"/>
    <s v="Közigazgatás, védelem, kötelező társadalombiztosítás"/>
    <s v="P"/>
    <x v="6"/>
    <n v="311"/>
    <s v="Központi költségvetési irányító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2012"/>
    <n v="271"/>
    <m/>
    <n v="81"/>
    <x v="7"/>
    <s v="0"/>
    <s v="ismeretlen"/>
    <s v="2011 - 2015"/>
    <s v=""/>
    <n v="18"/>
    <n v="18"/>
    <n v="18"/>
    <n v="18"/>
    <n v="18"/>
    <n v="18"/>
    <n v="18"/>
    <n v="18"/>
    <n v="18"/>
    <n v="18"/>
    <n v="18"/>
    <n v="18"/>
    <n v="18"/>
    <n v="18"/>
    <n v="18"/>
    <n v="1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7.1818181818181817"/>
    <n v="1"/>
    <n v="8.2723206925621504"/>
    <n v="1.1518421217491601"/>
    <n v="1"/>
    <n v="18"/>
    <n v="17"/>
    <n v="-17"/>
    <n v="17"/>
  </r>
  <r>
    <n v="271"/>
    <n v="125084"/>
    <s v="reformatus.hu"/>
    <s v="19024048-1-42"/>
    <s v="19024048 9491 551 01"/>
    <n v="94.91"/>
    <s v="Egyházi tevékenység"/>
    <n v="94.9"/>
    <s v="Egyéb közösségi, társadalmi tevékenység"/>
    <n v="94"/>
    <s v="Érdekképviselet"/>
    <s v="T"/>
    <x v="8"/>
    <n v="551"/>
    <s v="Bevett egyház"/>
    <n v="55"/>
    <s v="Egyházi jogi személy"/>
    <n v="5"/>
    <s v="Jogi személyiségű nonprofit szervezet"/>
    <n v="1"/>
    <s v="Budapest"/>
    <n v="11"/>
    <s v="Budapest"/>
    <n v="1"/>
    <s v="Közép-Magyarország"/>
    <n v="1982"/>
    <n v="37"/>
    <m/>
    <n v="40"/>
    <x v="14"/>
    <s v="0"/>
    <s v="ismeretlen"/>
    <s v="- 1985"/>
    <s v=""/>
    <n v="79"/>
    <n v="71"/>
    <n v="77"/>
    <n v="73"/>
    <n v="73"/>
    <n v="72"/>
    <n v="79"/>
    <n v="87"/>
    <n v="73"/>
    <n v="73"/>
    <n v="79"/>
    <n v="79"/>
    <n v="84"/>
    <n v="90"/>
    <n v="95"/>
    <n v="83"/>
    <n v="75"/>
    <n v="80"/>
    <n v="76"/>
    <n v="78"/>
    <n v="80"/>
    <n v="77"/>
    <n v="82"/>
    <n v="81"/>
    <n v="72"/>
    <n v="79"/>
    <n v="88"/>
    <n v="71"/>
    <n v="71"/>
    <n v="78"/>
    <n v="73"/>
    <n v="77"/>
    <n v="60"/>
    <n v="65"/>
    <n v="68"/>
    <n v="72"/>
    <n v="74"/>
    <n v="74"/>
    <n v="67"/>
    <n v="70"/>
    <n v="65"/>
    <n v="69"/>
    <n v="72"/>
    <n v="79"/>
    <n v="75.909090909090907"/>
    <n v="75.5"/>
    <n v="6.8431537059097343"/>
    <n v="9.0149330257493512E-2"/>
    <n v="60"/>
    <n v="95"/>
    <n v="35"/>
    <n v="0"/>
    <n v="0"/>
  </r>
  <r>
    <n v="272"/>
    <n v="125173"/>
    <s v="meta-inf.hu"/>
    <s v="13024583-2-43"/>
    <s v="13024583 6210 113 01"/>
    <n v="62.1"/>
    <s v="Számítógépes programozás"/>
    <n v="62.1"/>
    <s v="Számítógépes programoz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3"/>
    <n v="59"/>
    <n v="3848020000"/>
    <n v="50"/>
    <x v="2"/>
    <s v="8"/>
    <s v="2501 - 4000"/>
    <s v="2001 - 2005"/>
    <s v="középvállalkozás"/>
    <n v="100"/>
    <n v="100"/>
    <n v="100"/>
    <n v="100"/>
    <n v="100"/>
    <n v="101"/>
    <n v="101"/>
    <n v="101"/>
    <n v="100"/>
    <n v="100"/>
    <n v="100"/>
    <n v="100"/>
    <n v="100"/>
    <n v="100"/>
    <n v="100"/>
    <n v="100"/>
    <n v="87"/>
    <n v="87"/>
    <n v="88"/>
    <n v="87"/>
    <n v="87"/>
    <n v="87"/>
    <n v="87"/>
    <n v="87"/>
    <n v="87"/>
    <n v="87"/>
    <n v="87"/>
    <n v="98"/>
    <n v="98"/>
    <n v="98"/>
    <n v="98"/>
    <n v="98"/>
    <n v="98"/>
    <n v="96"/>
    <n v="96"/>
    <n v="97"/>
    <n v="97"/>
    <n v="91"/>
    <n v="91"/>
    <n v="91"/>
    <n v="90"/>
    <n v="90"/>
    <n v="90"/>
    <n v="92"/>
    <n v="94.772727272727266"/>
    <n v="97.5"/>
    <n v="5.531573796676315"/>
    <n v="5.8366725912172152E-2"/>
    <n v="87"/>
    <n v="101"/>
    <n v="14"/>
    <n v="-8"/>
    <n v="8"/>
  </r>
  <r>
    <n v="273"/>
    <n v="125185"/>
    <s v="koponyeg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50"/>
    <n v="50"/>
    <n v="49"/>
    <n v="50"/>
    <n v="50"/>
    <n v="49"/>
    <n v="50"/>
    <n v="50"/>
    <n v="50"/>
    <n v="50"/>
    <n v="50"/>
    <n v="37"/>
    <n v="37"/>
    <n v="36"/>
    <n v="37"/>
    <n v="37"/>
    <n v="35"/>
    <n v="37"/>
    <n v="37"/>
    <n v="36"/>
    <n v="37"/>
    <n v="35"/>
    <n v="37"/>
    <n v="37"/>
    <n v="37"/>
    <n v="37"/>
    <n v="37"/>
    <n v="37"/>
    <n v="35"/>
    <n v="25"/>
    <n v="25"/>
    <n v="37"/>
    <n v="25"/>
    <n v="25"/>
    <n v="23"/>
    <n v="23"/>
    <n v="23"/>
    <n v="23"/>
    <n v="35"/>
    <n v="35"/>
    <n v="35"/>
    <n v="35"/>
    <n v="35"/>
    <n v="35"/>
    <n v="37.38636363636364"/>
    <n v="37"/>
    <n v="8.6272038885412261"/>
    <n v="0.2307580371403124"/>
    <n v="23"/>
    <n v="50"/>
    <n v="27"/>
    <n v="-15"/>
    <n v="15"/>
  </r>
  <r>
    <n v="274"/>
    <n v="126847"/>
    <s v="parom.hu"/>
    <s v="12927191-2-43"/>
    <s v="12927191 7311 113 01"/>
    <n v="73.11"/>
    <s v="Reklámügynöki tevékenység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2"/>
    <n v="2"/>
    <n v="143200000"/>
    <n v="12"/>
    <x v="10"/>
    <s v="3"/>
    <s v="51 - 300"/>
    <s v="2001 - 2005"/>
    <s v="mikrovállalkozás"/>
    <n v="95"/>
    <n v="95"/>
    <n v="96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108"/>
    <n v="108"/>
    <n v="95.61363636363636"/>
    <n v="95"/>
    <n v="2.7383232782710953"/>
    <n v="2.8639463808872879E-2"/>
    <n v="95"/>
    <n v="108"/>
    <n v="13"/>
    <n v="13"/>
    <n v="13"/>
  </r>
  <r>
    <n v="276"/>
    <n v="128445"/>
    <s v="nb1.hu"/>
    <s v="26633040-2-41"/>
    <s v="26633040 7311 113 01"/>
    <n v="73.11"/>
    <s v="Reklámügynöki tevékenység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9"/>
    <n v="4"/>
    <n v="429330000"/>
    <n v="15"/>
    <x v="6"/>
    <s v="4"/>
    <s v="301 - 500"/>
    <s v="2016 - 2020"/>
    <s v="mikrovállalkozás"/>
    <n v="24"/>
    <n v="27"/>
    <n v="27"/>
    <n v="27"/>
    <n v="27"/>
    <n v="27"/>
    <n v="27"/>
    <n v="27"/>
    <n v="27"/>
    <n v="27"/>
    <n v="27"/>
    <n v="27"/>
    <n v="27"/>
    <n v="27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4"/>
    <n v="26"/>
    <n v="26"/>
    <n v="26"/>
    <n v="26"/>
    <n v="26"/>
    <n v="26"/>
    <n v="26"/>
    <n v="26"/>
    <n v="26"/>
    <n v="26.204545454545453"/>
    <n v="26"/>
    <n v="0.66750299901932098"/>
    <n v="2.5472794411838789E-2"/>
    <n v="24"/>
    <n v="27"/>
    <n v="3"/>
    <n v="2"/>
    <n v="2"/>
  </r>
  <r>
    <n v="278"/>
    <n v="128572"/>
    <s v="propeller.hu"/>
    <s v="24814601-2-13"/>
    <s v="24814601 6391 113 13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13"/>
    <n v="1"/>
    <n v="128300000"/>
    <n v="11"/>
    <x v="13"/>
    <s v="3"/>
    <s v="51 - 300"/>
    <s v="2011 - 2015"/>
    <s v="mikrovállalkozás"/>
    <n v="56"/>
    <n v="56"/>
    <n v="56"/>
    <n v="54"/>
    <n v="56"/>
    <n v="54"/>
    <n v="54"/>
    <n v="55"/>
    <n v="56"/>
    <n v="56"/>
    <n v="57"/>
    <n v="58"/>
    <n v="56"/>
    <n v="56"/>
    <n v="56"/>
    <n v="56"/>
    <n v="56"/>
    <n v="56"/>
    <n v="56"/>
    <n v="56"/>
    <n v="57"/>
    <n v="56"/>
    <n v="57"/>
    <n v="57"/>
    <n v="56"/>
    <n v="55"/>
    <n v="55"/>
    <n v="55"/>
    <n v="56"/>
    <n v="56"/>
    <n v="55"/>
    <n v="55"/>
    <n v="54"/>
    <n v="50"/>
    <n v="48"/>
    <n v="47"/>
    <n v="47"/>
    <n v="43"/>
    <n v="43"/>
    <n v="41"/>
    <n v="37"/>
    <n v="41"/>
    <n v="39"/>
    <n v="41"/>
    <n v="52.659090909090907"/>
    <n v="56"/>
    <n v="5.8347124112312452"/>
    <n v="0.11080161678643712"/>
    <n v="37"/>
    <n v="58"/>
    <n v="21"/>
    <n v="-15"/>
    <n v="15"/>
  </r>
  <r>
    <n v="279"/>
    <n v="128987"/>
    <s v="pelenka.hu"/>
    <s v="26218032-2-41"/>
    <s v="26218032 4778 113 01"/>
    <n v="47.78"/>
    <s v="Egyéb új áru kiskereskedelme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7"/>
    <n v="21"/>
    <n v="5307860000"/>
    <n v="40"/>
    <x v="14"/>
    <s v="A"/>
    <s v="4001 - 7000"/>
    <s v="2016 - 2020"/>
    <s v="középvállalkozás"/>
    <n v="27"/>
    <n v="26"/>
    <n v="10"/>
    <n v="9"/>
    <n v="26"/>
    <n v="29"/>
    <n v="29"/>
    <n v="10"/>
    <n v="10"/>
    <n v="21"/>
    <n v="21"/>
    <n v="3"/>
    <n v="3"/>
    <n v="22"/>
    <n v="24"/>
    <n v="21"/>
    <n v="16"/>
    <n v="16"/>
    <n v="14"/>
    <n v="13"/>
    <n v="6"/>
    <n v="5"/>
    <n v="4"/>
    <n v="4"/>
    <n v="5"/>
    <n v="4"/>
    <n v="3"/>
    <n v="4"/>
    <n v="3"/>
    <n v="3"/>
    <n v="3"/>
    <n v="5"/>
    <n v="6"/>
    <n v="3"/>
    <n v="3"/>
    <n v="5"/>
    <n v="3"/>
    <n v="4"/>
    <n v="4"/>
    <n v="5"/>
    <n v="4"/>
    <n v="4"/>
    <n v="3"/>
    <n v="3"/>
    <n v="10.136363636363637"/>
    <n v="5"/>
    <n v="8.7699033674263358"/>
    <n v="0.86519226046358466"/>
    <n v="3"/>
    <n v="29"/>
    <n v="26"/>
    <n v="-24"/>
    <n v="24"/>
  </r>
  <r>
    <n v="280"/>
    <n v="129016"/>
    <s v="koltozzbe.hu"/>
    <s v="29311419-2-41"/>
    <s v="29311419 6310 113 01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1"/>
    <n v="55"/>
    <n v="770870000"/>
    <n v="50"/>
    <x v="2"/>
    <s v="6"/>
    <s v="701 - 1000"/>
    <s v="2021 - 2025"/>
    <s v="középvállalkozás"/>
    <n v="27"/>
    <n v="30"/>
    <n v="33"/>
    <n v="32"/>
    <n v="29"/>
    <n v="33"/>
    <n v="33"/>
    <n v="39"/>
    <n v="39"/>
    <n v="38"/>
    <n v="38"/>
    <n v="37"/>
    <n v="37"/>
    <n v="39"/>
    <n v="41"/>
    <n v="41"/>
    <n v="40"/>
    <n v="41"/>
    <n v="42"/>
    <n v="40"/>
    <n v="40"/>
    <n v="40"/>
    <n v="40"/>
    <n v="41"/>
    <n v="41"/>
    <n v="41"/>
    <n v="41"/>
    <n v="41"/>
    <n v="41"/>
    <n v="41"/>
    <n v="40"/>
    <n v="41"/>
    <n v="38"/>
    <n v="36"/>
    <n v="39"/>
    <n v="39"/>
    <n v="0"/>
    <n v="32"/>
    <n v="24"/>
    <n v="24"/>
    <n v="24"/>
    <n v="24"/>
    <n v="24"/>
    <n v="24"/>
    <n v="35.11363636363636"/>
    <n v="39"/>
    <n v="8.0931090673684452"/>
    <n v="0.23048336502537969"/>
    <n v="0"/>
    <n v="42"/>
    <n v="42"/>
    <n v="-3"/>
    <n v="3"/>
  </r>
  <r>
    <n v="282"/>
    <n v="129485"/>
    <s v="dorko.hu"/>
    <s v="10318102-2-44"/>
    <s v="10318102 4771 113 01"/>
    <n v="47.71"/>
    <s v="Ruházat-kiskereskedelem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89"/>
    <n v="396"/>
    <n v="19093990000"/>
    <n v="82"/>
    <x v="1"/>
    <s v="C"/>
    <s v="10001 -"/>
    <s v="1986 - 1990"/>
    <s v="nagyvállalat"/>
    <n v="67"/>
    <n v="66"/>
    <n v="67"/>
    <n v="70"/>
    <n v="71"/>
    <n v="71"/>
    <n v="70"/>
    <n v="69"/>
    <n v="69"/>
    <n v="71"/>
    <n v="70"/>
    <n v="68"/>
    <n v="74"/>
    <n v="68"/>
    <n v="66"/>
    <n v="71"/>
    <n v="71"/>
    <n v="78"/>
    <n v="72"/>
    <n v="79"/>
    <n v="72"/>
    <n v="72"/>
    <n v="70"/>
    <n v="59"/>
    <n v="63"/>
    <n v="52"/>
    <n v="62"/>
    <n v="60"/>
    <n v="60"/>
    <n v="60"/>
    <n v="60"/>
    <n v="60"/>
    <n v="60"/>
    <n v="58"/>
    <n v="51"/>
    <n v="52"/>
    <n v="53"/>
    <n v="60"/>
    <n v="57"/>
    <n v="43"/>
    <n v="43"/>
    <n v="43"/>
    <n v="43"/>
    <n v="43"/>
    <n v="62.81818181818182"/>
    <n v="66"/>
    <n v="9.8341425354747756"/>
    <n v="0.15654930230133507"/>
    <n v="43"/>
    <n v="79"/>
    <n v="36"/>
    <n v="-24"/>
    <n v="24"/>
  </r>
  <r>
    <n v="283"/>
    <n v="129496"/>
    <s v="teletal.hu"/>
    <s v="14894729-2-13"/>
    <s v="14894729 5622 113 13"/>
    <n v="56.22"/>
    <s v="Szerződéses étkeztetés és egyéb vendéglátás"/>
    <n v="56.2"/>
    <s v="Rendezvényi étkeztetés, szerződéses étkeztetés és egyéb vendéglátás"/>
    <n v="56"/>
    <s v="Vendéglátás"/>
    <s v="I"/>
    <x v="14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09"/>
    <n v="13"/>
    <n v="13500330000"/>
    <n v="30"/>
    <x v="3"/>
    <s v="C"/>
    <s v="10001 -"/>
    <s v="2006 - 2010"/>
    <s v="középvállalkozás"/>
    <n v="38"/>
    <n v="38"/>
    <n v="37"/>
    <n v="39"/>
    <n v="39"/>
    <n v="41"/>
    <n v="40"/>
    <n v="41"/>
    <n v="41"/>
    <n v="40"/>
    <n v="42"/>
    <n v="42"/>
    <n v="41"/>
    <n v="39"/>
    <n v="41"/>
    <n v="41"/>
    <n v="42"/>
    <n v="43"/>
    <n v="41"/>
    <n v="39"/>
    <n v="37"/>
    <n v="38"/>
    <n v="40"/>
    <n v="40"/>
    <n v="41"/>
    <n v="41"/>
    <n v="40"/>
    <n v="41"/>
    <n v="42"/>
    <n v="42"/>
    <n v="43"/>
    <n v="39"/>
    <n v="41"/>
    <n v="40"/>
    <n v="34"/>
    <n v="34"/>
    <n v="34"/>
    <n v="33"/>
    <n v="34"/>
    <n v="34"/>
    <n v="34"/>
    <n v="36"/>
    <n v="34"/>
    <n v="34"/>
    <n v="38.886363636363633"/>
    <n v="40"/>
    <n v="2.9822413070592777"/>
    <n v="7.6691184985744149E-2"/>
    <n v="33"/>
    <n v="43"/>
    <n v="10"/>
    <n v="-4"/>
    <n v="4"/>
  </r>
  <r>
    <n v="284"/>
    <n v="129730"/>
    <s v="crystalnails.hu"/>
    <s v="25334188-4-42"/>
    <s v="25334188 4645 113 01"/>
    <n v="46.45"/>
    <s v="Illatszer, kozmetikai cikk nagykereskedelme"/>
    <n v="46.4"/>
    <s v="Háztartási cikk nagykereskedelme"/>
    <n v="46"/>
    <s v="Nagy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5"/>
    <m/>
    <n v="4864920000"/>
    <n v="0"/>
    <x v="11"/>
    <s v="A"/>
    <s v="4001 - 7000"/>
    <s v="2011 - 2015"/>
    <s v=""/>
    <n v="106"/>
    <n v="107"/>
    <n v="108"/>
    <n v="107"/>
    <n v="109"/>
    <n v="110"/>
    <n v="110"/>
    <n v="109"/>
    <n v="110"/>
    <n v="108"/>
    <n v="110"/>
    <n v="110"/>
    <n v="109"/>
    <n v="108"/>
    <n v="113"/>
    <n v="114"/>
    <n v="113"/>
    <n v="119"/>
    <n v="117"/>
    <n v="114"/>
    <n v="117"/>
    <n v="117"/>
    <n v="120"/>
    <n v="122"/>
    <n v="123"/>
    <n v="120"/>
    <n v="119"/>
    <n v="121"/>
    <n v="120"/>
    <n v="116"/>
    <n v="115"/>
    <n v="116"/>
    <n v="117"/>
    <n v="108"/>
    <n v="111"/>
    <n v="110"/>
    <n v="111"/>
    <n v="104"/>
    <n v="104"/>
    <n v="103"/>
    <n v="113"/>
    <n v="115"/>
    <n v="113"/>
    <n v="113"/>
    <n v="112.70454545454545"/>
    <n v="113"/>
    <n v="5.1605820180797179"/>
    <n v="4.5788588182195521E-2"/>
    <n v="103"/>
    <n v="123"/>
    <n v="20"/>
    <n v="7"/>
    <n v="7"/>
  </r>
  <r>
    <n v="285"/>
    <n v="129740"/>
    <s v="homelux.hu"/>
    <s v="13764351-2-03"/>
    <s v="13764351 4712 113 03"/>
    <n v="47.12"/>
    <s v="Iparcikk jellegű vegyes kiskereskedelem"/>
    <n v="47.1"/>
    <s v="Vegyes termékkörű kiskereskedelem"/>
    <n v="47"/>
    <s v="Kiskereskedelem"/>
    <s v="G"/>
    <x v="5"/>
    <n v="113"/>
    <s v="Korlátolt felelősségű társaság"/>
    <n v="11"/>
    <s v="Gazdasági társaság"/>
    <n v="1"/>
    <s v="Jogi személyiségű vállalkozás"/>
    <n v="3"/>
    <s v="Bács-Kiskun"/>
    <n v="70"/>
    <s v="Dél-Alföld"/>
    <n v="3"/>
    <s v="Alföld és Észak"/>
    <n v="2006"/>
    <n v="113"/>
    <n v="6628600000"/>
    <n v="61"/>
    <x v="4"/>
    <s v="A"/>
    <s v="4001 - 7000"/>
    <s v="2006 - 2010"/>
    <s v="középvállalkozás"/>
    <n v="26"/>
    <n v="26"/>
    <n v="26"/>
    <n v="27"/>
    <n v="27"/>
    <n v="27"/>
    <n v="27"/>
    <n v="27"/>
    <n v="29"/>
    <n v="20"/>
    <n v="20"/>
    <n v="20"/>
    <n v="20"/>
    <n v="20"/>
    <n v="17"/>
    <n v="19"/>
    <n v="19"/>
    <n v="21"/>
    <n v="21"/>
    <n v="21"/>
    <n v="21"/>
    <n v="21"/>
    <n v="21"/>
    <n v="22"/>
    <n v="21"/>
    <n v="21"/>
    <n v="21"/>
    <n v="21"/>
    <n v="21"/>
    <n v="16"/>
    <n v="21"/>
    <n v="21"/>
    <n v="21"/>
    <n v="21"/>
    <n v="21"/>
    <n v="21"/>
    <n v="21"/>
    <n v="21"/>
    <n v="19"/>
    <n v="19"/>
    <n v="18"/>
    <n v="18"/>
    <n v="18"/>
    <n v="18"/>
    <n v="21.454545454545453"/>
    <n v="21"/>
    <n v="3.0837499480457042"/>
    <n v="0.143734107747893"/>
    <n v="16"/>
    <n v="29"/>
    <n v="13"/>
    <n v="-8"/>
    <n v="8"/>
  </r>
  <r>
    <n v="287"/>
    <n v="130123"/>
    <s v="autonavigator.hu"/>
    <s v="29201640-2-13"/>
    <s v="29201640 7312 113 13"/>
    <n v="73.12"/>
    <s v="Médiareklám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21"/>
    <n v="8"/>
    <n v="160220000"/>
    <n v="22"/>
    <x v="8"/>
    <s v="3"/>
    <s v="51 - 300"/>
    <s v="2021 - 2025"/>
    <s v="mikrovállalkozás"/>
    <n v="167"/>
    <n v="165"/>
    <n v="167"/>
    <n v="162"/>
    <n v="166"/>
    <n v="168"/>
    <n v="168"/>
    <n v="164"/>
    <n v="163"/>
    <n v="169"/>
    <n v="170"/>
    <n v="167"/>
    <n v="162"/>
    <n v="165"/>
    <n v="167"/>
    <n v="168"/>
    <n v="164"/>
    <n v="166"/>
    <n v="165"/>
    <n v="163"/>
    <n v="166"/>
    <n v="160"/>
    <n v="166"/>
    <n v="168"/>
    <n v="167"/>
    <n v="159"/>
    <n v="164"/>
    <n v="159"/>
    <n v="161"/>
    <n v="175"/>
    <n v="175"/>
    <n v="176"/>
    <n v="143"/>
    <n v="143"/>
    <n v="141"/>
    <n v="143"/>
    <n v="143"/>
    <n v="144"/>
    <n v="52"/>
    <n v="53"/>
    <n v="53"/>
    <n v="61"/>
    <n v="54"/>
    <n v="52"/>
    <n v="147.59090909090909"/>
    <n v="164"/>
    <n v="38.562735465682337"/>
    <n v="0.26128123814136478"/>
    <n v="52"/>
    <n v="176"/>
    <n v="124"/>
    <n v="-115"/>
    <n v="115"/>
  </r>
  <r>
    <n v="289"/>
    <n v="130942"/>
    <s v="uni-obuda.hu"/>
    <s v="19308760-2-41"/>
    <s v="19308760 8540 563 01"/>
    <n v="85.4"/>
    <s v="Felsőoktatás"/>
    <n v="85.4"/>
    <s v="Felsőoktatás"/>
    <n v="85"/>
    <s v="Oktatás"/>
    <s v="Q"/>
    <x v="4"/>
    <n v="563"/>
    <s v="Egyéb alapítvány önálló intézménye"/>
    <n v="56"/>
    <s v="Alapítvány, jogi személyiségű intézménye és szervezeti egysége"/>
    <n v="5"/>
    <s v="Jogi személyiségű nonprofit szervezet"/>
    <n v="1"/>
    <s v="Budapest"/>
    <n v="11"/>
    <s v="Budapest"/>
    <n v="1"/>
    <s v="Közép-Magyarország"/>
    <n v="2021"/>
    <n v="1357"/>
    <m/>
    <n v="93"/>
    <x v="0"/>
    <s v="0"/>
    <s v="ismeretlen"/>
    <s v="2021 - 2025"/>
    <s v=""/>
    <n v="59"/>
    <n v="60"/>
    <n v="60"/>
    <n v="61"/>
    <n v="60"/>
    <n v="60"/>
    <n v="59"/>
    <n v="59"/>
    <n v="61"/>
    <n v="62"/>
    <n v="61"/>
    <n v="60"/>
    <n v="61"/>
    <n v="61"/>
    <n v="61"/>
    <n v="61"/>
    <n v="61"/>
    <n v="60"/>
    <n v="62"/>
    <n v="61"/>
    <n v="61"/>
    <n v="62"/>
    <n v="62"/>
    <n v="61"/>
    <n v="61"/>
    <n v="62"/>
    <n v="61"/>
    <n v="61"/>
    <n v="61"/>
    <n v="60"/>
    <n v="60"/>
    <n v="61"/>
    <n v="60"/>
    <n v="60"/>
    <n v="59"/>
    <n v="60"/>
    <n v="59"/>
    <n v="59"/>
    <n v="59"/>
    <n v="59"/>
    <n v="61"/>
    <n v="61"/>
    <n v="62"/>
    <n v="61"/>
    <n v="60.522727272727273"/>
    <n v="61"/>
    <n v="0.95207573383624766"/>
    <n v="1.5730879567703679E-2"/>
    <n v="59"/>
    <n v="62"/>
    <n v="3"/>
    <n v="2"/>
    <n v="2"/>
  </r>
  <r>
    <n v="290"/>
    <n v="131396"/>
    <s v="atlatszo.hu"/>
    <s v="23399538-1-42"/>
    <s v="23399538 9499 572 01"/>
    <n v="94.99"/>
    <s v="M.n.s. egyéb közösségi, társadalmi tevékenység"/>
    <n v="94.9"/>
    <s v="Egyéb közösségi, társadalmi tevékenység"/>
    <n v="94"/>
    <s v="Érdekképviselet"/>
    <s v="T"/>
    <x v="8"/>
    <n v="572"/>
    <s v="Nonprofit korlátolt felelősségű társaság"/>
    <n v="57"/>
    <s v="Nonprofit gazdasági társaság"/>
    <n v="5"/>
    <s v="Jogi személyiségű nonprofit szervezet"/>
    <n v="1"/>
    <s v="Budapest"/>
    <n v="11"/>
    <s v="Budapest"/>
    <n v="1"/>
    <s v="Közép-Magyarország"/>
    <n v="2011"/>
    <n v="14"/>
    <n v="3670000"/>
    <n v="30"/>
    <x v="3"/>
    <s v="1"/>
    <s v="0 - 20"/>
    <s v="2011 - 2015"/>
    <s v="kisvállalkozás"/>
    <n v="125"/>
    <n v="125"/>
    <n v="125"/>
    <n v="125"/>
    <n v="125"/>
    <n v="127"/>
    <n v="125"/>
    <n v="126"/>
    <n v="124"/>
    <n v="125"/>
    <n v="125"/>
    <n v="125"/>
    <n v="124"/>
    <n v="128"/>
    <n v="126"/>
    <n v="124"/>
    <n v="124"/>
    <n v="126"/>
    <n v="125"/>
    <n v="124"/>
    <n v="121"/>
    <n v="121"/>
    <n v="123"/>
    <n v="124"/>
    <n v="122"/>
    <n v="125"/>
    <n v="124"/>
    <n v="124"/>
    <n v="123"/>
    <n v="124"/>
    <n v="131"/>
    <n v="125"/>
    <n v="123"/>
    <n v="123"/>
    <n v="123"/>
    <n v="123"/>
    <n v="123"/>
    <n v="122"/>
    <n v="123"/>
    <n v="125"/>
    <n v="123"/>
    <n v="125"/>
    <n v="123"/>
    <n v="124"/>
    <n v="124.31818181818181"/>
    <n v="124"/>
    <n v="1.7490559217292516"/>
    <n v="1.4069188401478441E-2"/>
    <n v="121"/>
    <n v="131"/>
    <n v="10"/>
    <n v="-1"/>
    <n v="1"/>
  </r>
  <r>
    <n v="292"/>
    <n v="131992"/>
    <s v="heavytools.hu"/>
    <s v="14101087-2-41"/>
    <s v="14101087 4642 113 01"/>
    <n v="46.42"/>
    <s v="Ruházat, lábbeli nagykereskedelme"/>
    <n v="46.4"/>
    <s v="Háztartási cikk nagykereskedelme"/>
    <n v="46"/>
    <s v="Nagy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7"/>
    <n v="217"/>
    <n v="12737160000"/>
    <n v="70"/>
    <x v="15"/>
    <s v="C"/>
    <s v="10001 -"/>
    <s v="2006 - 2010"/>
    <s v="középvállalkozás"/>
    <n v="47"/>
    <n v="47"/>
    <n v="49"/>
    <n v="49"/>
    <n v="51"/>
    <n v="53"/>
    <n v="53"/>
    <n v="52"/>
    <n v="50"/>
    <n v="50"/>
    <n v="50"/>
    <n v="50"/>
    <n v="50"/>
    <n v="42"/>
    <n v="40"/>
    <n v="40"/>
    <n v="40"/>
    <n v="40"/>
    <n v="40"/>
    <n v="40"/>
    <n v="40"/>
    <n v="38"/>
    <n v="38"/>
    <n v="40"/>
    <n v="38"/>
    <n v="38"/>
    <n v="36"/>
    <n v="38"/>
    <n v="38"/>
    <n v="36"/>
    <n v="32"/>
    <n v="32"/>
    <n v="32"/>
    <n v="32"/>
    <n v="32"/>
    <n v="32"/>
    <n v="32"/>
    <n v="32"/>
    <n v="35"/>
    <n v="37"/>
    <n v="36"/>
    <n v="36"/>
    <n v="38"/>
    <n v="38"/>
    <n v="40.659090909090907"/>
    <n v="39"/>
    <n v="6.8026779330871427"/>
    <n v="0.16731013362539648"/>
    <n v="32"/>
    <n v="53"/>
    <n v="21"/>
    <n v="-9"/>
    <n v="9"/>
  </r>
  <r>
    <n v="293"/>
    <n v="132366"/>
    <s v="rendeljkinait.hu"/>
    <s v="13567020-2-42"/>
    <s v="13567020 7311 113 01"/>
    <n v="73.11"/>
    <s v="Reklámügynöki tevékenység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5"/>
    <n v="7"/>
    <n v="91290000"/>
    <n v="22"/>
    <x v="8"/>
    <s v="3"/>
    <s v="51 - 300"/>
    <s v="2001 - 2005"/>
    <s v="mikrovállalkozás"/>
    <n v="133"/>
    <n v="133"/>
    <n v="133"/>
    <n v="133"/>
    <n v="133"/>
    <n v="133"/>
    <n v="133"/>
    <n v="136"/>
    <n v="134"/>
    <n v="135"/>
    <n v="133"/>
    <n v="133"/>
    <n v="136"/>
    <n v="134"/>
    <n v="137"/>
    <n v="133"/>
    <n v="134"/>
    <n v="133"/>
    <n v="133"/>
    <n v="133"/>
    <n v="135"/>
    <n v="134"/>
    <n v="133"/>
    <n v="133"/>
    <n v="133"/>
    <n v="130"/>
    <n v="130"/>
    <n v="131"/>
    <n v="131"/>
    <n v="130"/>
    <n v="130"/>
    <n v="131"/>
    <n v="131"/>
    <n v="130"/>
    <n v="130"/>
    <n v="142"/>
    <n v="142"/>
    <n v="142"/>
    <n v="138"/>
    <n v="142"/>
    <n v="141"/>
    <n v="142"/>
    <n v="142"/>
    <n v="141"/>
    <n v="134.52272727272728"/>
    <n v="133"/>
    <n v="3.8968600142167977"/>
    <n v="2.896804200465266E-2"/>
    <n v="130"/>
    <n v="142"/>
    <n v="12"/>
    <n v="8"/>
    <n v="8"/>
  </r>
  <r>
    <n v="294"/>
    <n v="132378"/>
    <s v="diego.hu"/>
    <s v="10744804-2-44"/>
    <s v="10744804 4683 113 13"/>
    <n v="46.83"/>
    <s v="Fa-, építőanyag-, szaniteráru-nagykereskedelem"/>
    <n v="46.8"/>
    <s v="Egyéb szakosodott nagykereskedelem"/>
    <n v="46"/>
    <s v="Nagykereskedelem"/>
    <s v="G"/>
    <x v="5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1992"/>
    <n v="235"/>
    <n v="27660300000"/>
    <n v="70"/>
    <x v="15"/>
    <s v="C"/>
    <s v="10001 -"/>
    <s v="1991 - 1995"/>
    <s v="nagyvállalat"/>
    <n v="224"/>
    <n v="234"/>
    <n v="194"/>
    <n v="180"/>
    <n v="207"/>
    <n v="211"/>
    <n v="203"/>
    <n v="202"/>
    <n v="205"/>
    <n v="278"/>
    <n v="295"/>
    <n v="285"/>
    <n v="295"/>
    <n v="287"/>
    <n v="282"/>
    <n v="284"/>
    <n v="279"/>
    <n v="191"/>
    <n v="158"/>
    <n v="203"/>
    <n v="241"/>
    <n v="243"/>
    <n v="229"/>
    <n v="229"/>
    <n v="229"/>
    <n v="227"/>
    <n v="203"/>
    <n v="227"/>
    <n v="232"/>
    <n v="232"/>
    <n v="231"/>
    <n v="239"/>
    <n v="231"/>
    <n v="237"/>
    <n v="219"/>
    <n v="230"/>
    <n v="226"/>
    <n v="228"/>
    <n v="228"/>
    <n v="231"/>
    <n v="232"/>
    <n v="232"/>
    <n v="234"/>
    <n v="238"/>
    <n v="232.38636363636363"/>
    <n v="230.5"/>
    <n v="30.698243195768619"/>
    <n v="0.13210001961993342"/>
    <n v="158"/>
    <n v="295"/>
    <n v="137"/>
    <n v="14"/>
    <n v="14"/>
  </r>
  <r>
    <n v="296"/>
    <n v="132501"/>
    <s v="monobrand.hu"/>
    <s v="13985581-2-42"/>
    <s v="13985581 4772 113 01"/>
    <n v="47.72"/>
    <s v="Lábbeli-, bőráru-kiskereskedelem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7"/>
    <n v="16"/>
    <n v="1334000000"/>
    <n v="30"/>
    <x v="3"/>
    <s v="7"/>
    <s v="1001 - 2500"/>
    <s v="2006 - 2010"/>
    <s v="kisvállalkozás"/>
    <n v="100"/>
    <n v="100"/>
    <n v="100"/>
    <n v="100"/>
    <n v="100"/>
    <n v="100"/>
    <n v="100"/>
    <n v="100"/>
    <n v="104"/>
    <n v="102"/>
    <n v="110"/>
    <n v="110"/>
    <n v="110"/>
    <n v="100"/>
    <n v="95"/>
    <n v="100"/>
    <n v="100"/>
    <n v="100"/>
    <n v="100"/>
    <n v="100"/>
    <n v="118"/>
    <n v="100"/>
    <n v="100"/>
    <n v="95"/>
    <n v="92"/>
    <n v="95"/>
    <n v="102"/>
    <n v="103"/>
    <n v="103"/>
    <n v="106"/>
    <n v="103"/>
    <n v="103"/>
    <n v="103"/>
    <n v="102"/>
    <n v="90"/>
    <n v="107"/>
    <n v="107"/>
    <n v="97"/>
    <n v="97"/>
    <n v="97"/>
    <n v="96"/>
    <n v="96"/>
    <n v="117"/>
    <n v="99"/>
    <n v="101.34090909090909"/>
    <n v="100"/>
    <n v="5.5821275506336585"/>
    <n v="5.5082667016793221E-2"/>
    <n v="90"/>
    <n v="118"/>
    <n v="28"/>
    <n v="-1"/>
    <n v="1"/>
  </r>
  <r>
    <n v="297"/>
    <n v="133278"/>
    <s v="szavazo.hu"/>
    <s v="66406156-1-38"/>
    <s v="66406156 6310 231 18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231"/>
    <s v="Egyéni vállalkozó"/>
    <n v="23"/>
    <s v="Önálló vállalkozó"/>
    <n v="2"/>
    <s v="Jogi személyiség nélküli vállalkozás"/>
    <n v="18"/>
    <s v="Vas"/>
    <n v="30"/>
    <s v="Nyugat-Dunántúl"/>
    <n v="2"/>
    <s v="Dunántúl"/>
    <n v="2013"/>
    <m/>
    <n v="2570000"/>
    <n v="0"/>
    <x v="11"/>
    <s v="1"/>
    <s v="0 - 20"/>
    <s v="2011 - 2015"/>
    <s v=""/>
    <n v="64"/>
    <n v="64"/>
    <n v="64"/>
    <n v="64"/>
    <n v="64"/>
    <n v="64"/>
    <n v="64"/>
    <n v="64"/>
    <n v="64"/>
    <n v="64"/>
    <n v="64"/>
    <n v="64"/>
    <n v="64"/>
    <n v="64"/>
    <n v="64"/>
    <n v="64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.363636363636367"/>
    <n v="63"/>
    <n v="0.48660709956247805"/>
    <n v="7.6795955454623506E-3"/>
    <n v="63"/>
    <n v="64"/>
    <n v="1"/>
    <n v="-1"/>
    <n v="1"/>
  </r>
  <r>
    <n v="298"/>
    <n v="133481"/>
    <s v="zakanyszerszamhaz.hu"/>
    <s v="13478164-2-09"/>
    <s v="13478164 4752 113 09"/>
    <n v="47.52"/>
    <s v="Vasáru-, építőanyag-, festék-, üveg-kiskereskedelem"/>
    <n v="47.5"/>
    <s v="Egyéb háztartási cik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9"/>
    <s v="Hajdú-Bihar"/>
    <n v="60"/>
    <s v="Észak-Alföld"/>
    <n v="3"/>
    <s v="Alföld és Észak"/>
    <n v="2005"/>
    <n v="113"/>
    <n v="10834930000"/>
    <n v="61"/>
    <x v="4"/>
    <s v="C"/>
    <s v="10001 -"/>
    <s v="2001 - 2005"/>
    <s v="középvállalkozás"/>
    <n v="178"/>
    <n v="179"/>
    <n v="176"/>
    <n v="118"/>
    <n v="116"/>
    <n v="116"/>
    <n v="125"/>
    <n v="121"/>
    <n v="116"/>
    <n v="112"/>
    <n v="115"/>
    <n v="113"/>
    <n v="114"/>
    <n v="116"/>
    <n v="115"/>
    <n v="117"/>
    <n v="98"/>
    <n v="98"/>
    <n v="97"/>
    <n v="100"/>
    <n v="99"/>
    <n v="100"/>
    <n v="102"/>
    <n v="102"/>
    <n v="142"/>
    <n v="95"/>
    <n v="96"/>
    <n v="114"/>
    <n v="109"/>
    <n v="105"/>
    <n v="103"/>
    <n v="86"/>
    <n v="86"/>
    <n v="87"/>
    <n v="79"/>
    <n v="89"/>
    <n v="89"/>
    <n v="73"/>
    <n v="75"/>
    <n v="123"/>
    <n v="123"/>
    <n v="126"/>
    <n v="120"/>
    <n v="95"/>
    <n v="110.40909090909091"/>
    <n v="110.5"/>
    <n v="23.573061272541288"/>
    <n v="0.21350652449399274"/>
    <n v="73"/>
    <n v="179"/>
    <n v="106"/>
    <n v="-83"/>
    <n v="83"/>
  </r>
  <r>
    <n v="302"/>
    <n v="135026"/>
    <s v="vizmuvek.hu"/>
    <s v="10898824-2-44"/>
    <s v="10898824 3600 114 01"/>
    <n v="36"/>
    <s v="Víztermelés, -kezelés, -ellátás"/>
    <n v="36"/>
    <s v="Víztermelés, -kezelés, -ellátás"/>
    <n v="36"/>
    <s v="Víztermelés, -kezelés, -ellátás"/>
    <s v="E"/>
    <x v="15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4"/>
    <n v="1587"/>
    <n v="57678860000"/>
    <n v="93"/>
    <x v="0"/>
    <s v="C"/>
    <s v="10001 -"/>
    <s v="1991 - 1995"/>
    <s v="nagyvállalat"/>
    <n v="133"/>
    <n v="133"/>
    <n v="133"/>
    <n v="94"/>
    <n v="94"/>
    <n v="94"/>
    <n v="94"/>
    <n v="94"/>
    <n v="94"/>
    <n v="94"/>
    <n v="94"/>
    <n v="94"/>
    <n v="98"/>
    <n v="108"/>
    <n v="94"/>
    <n v="94"/>
    <n v="94"/>
    <n v="94"/>
    <n v="94"/>
    <n v="94"/>
    <n v="94"/>
    <n v="88"/>
    <n v="94"/>
    <n v="94"/>
    <n v="94"/>
    <n v="94"/>
    <n v="94"/>
    <n v="94"/>
    <n v="94"/>
    <n v="98"/>
    <n v="108"/>
    <n v="98"/>
    <n v="98"/>
    <n v="98"/>
    <n v="98"/>
    <n v="98"/>
    <n v="98"/>
    <n v="98"/>
    <n v="98"/>
    <n v="98"/>
    <n v="98"/>
    <n v="98"/>
    <n v="97"/>
    <n v="97"/>
    <n v="98.47727272727272"/>
    <n v="94"/>
    <n v="10.040588874520552"/>
    <n v="0.10195843768264581"/>
    <n v="88"/>
    <n v="133"/>
    <n v="45"/>
    <n v="-36"/>
    <n v="36"/>
  </r>
  <r>
    <n v="305"/>
    <n v="136529"/>
    <s v="viszony.hu"/>
    <s v="24925543-2-41"/>
    <s v="24925543 6391 114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23"/>
    <n v="801920000"/>
    <n v="40"/>
    <x v="14"/>
    <s v="6"/>
    <s v="701 - 1000"/>
    <s v="2011 - 2015"/>
    <s v="kisvállalkozás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8"/>
    <n v="18"/>
    <n v="18"/>
    <n v="16.136363636363637"/>
    <n v="16"/>
    <n v="0.5099434118587054"/>
    <n v="3.1602126932088782E-2"/>
    <n v="16"/>
    <n v="18"/>
    <n v="2"/>
    <n v="2"/>
    <n v="2"/>
  </r>
  <r>
    <n v="306"/>
    <n v="136847"/>
    <s v="lumenet.hu"/>
    <s v="23460694-2-13"/>
    <s v="23460694 4755 113 13"/>
    <n v="47.55"/>
    <s v="Bútor, világítási eszköz, edény, evőeszköz és egyéb háztartási cikk kiskereskedelme"/>
    <n v="47.5"/>
    <s v="Egyéb háztartási cik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11"/>
    <n v="11"/>
    <n v="1227160000"/>
    <n v="30"/>
    <x v="3"/>
    <s v="7"/>
    <s v="1001 - 2500"/>
    <s v="2011 - 2015"/>
    <s v="kisvállalkozás"/>
    <n v="111"/>
    <n v="174"/>
    <n v="175"/>
    <n v="122"/>
    <n v="132"/>
    <n v="121"/>
    <n v="121"/>
    <n v="121"/>
    <n v="121"/>
    <n v="114"/>
    <n v="112"/>
    <n v="112"/>
    <n v="112"/>
    <n v="112"/>
    <n v="112"/>
    <n v="112"/>
    <n v="112"/>
    <n v="114"/>
    <n v="114"/>
    <n v="100"/>
    <n v="106"/>
    <n v="106"/>
    <n v="106"/>
    <n v="106"/>
    <n v="104"/>
    <n v="104"/>
    <n v="104"/>
    <n v="104"/>
    <n v="104"/>
    <n v="104"/>
    <n v="104"/>
    <n v="104"/>
    <n v="104"/>
    <n v="104"/>
    <n v="104"/>
    <n v="104"/>
    <n v="104"/>
    <n v="103"/>
    <n v="101"/>
    <n v="101"/>
    <n v="100"/>
    <n v="99"/>
    <n v="100"/>
    <n v="100"/>
    <n v="111.45454545454545"/>
    <n v="106"/>
    <n v="15.76049601606195"/>
    <n v="0.14140738676727688"/>
    <n v="99"/>
    <n v="175"/>
    <n v="76"/>
    <n v="-11"/>
    <n v="11"/>
  </r>
  <r>
    <n v="307"/>
    <n v="137277"/>
    <s v="repjegy.hu"/>
    <s v="10331615-2-41"/>
    <s v="10331615 7990 113 01"/>
    <n v="79.900000000000006"/>
    <s v="Egyéb foglalás"/>
    <n v="79.900000000000006"/>
    <s v="Egyéb foglalás"/>
    <n v="79"/>
    <s v="Utazásközvetítés, utazásszervezés, egyéb foglalás"/>
    <s v="O"/>
    <x v="13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0"/>
    <n v="47"/>
    <n v="11719290000"/>
    <n v="40"/>
    <x v="14"/>
    <s v="C"/>
    <s v="10001 -"/>
    <s v="1986 - 1990"/>
    <s v="középvállalkozás"/>
    <n v="94"/>
    <n v="94"/>
    <n v="96"/>
    <n v="96"/>
    <n v="96"/>
    <n v="76"/>
    <n v="80"/>
    <n v="80"/>
    <n v="102"/>
    <n v="102"/>
    <n v="102"/>
    <n v="98"/>
    <n v="102"/>
    <n v="102"/>
    <n v="102"/>
    <n v="102"/>
    <n v="102"/>
    <n v="102"/>
    <n v="81"/>
    <n v="102"/>
    <n v="102"/>
    <n v="102"/>
    <n v="102"/>
    <n v="102"/>
    <n v="102"/>
    <n v="102"/>
    <n v="102"/>
    <n v="102"/>
    <n v="102"/>
    <n v="102"/>
    <n v="102"/>
    <n v="102"/>
    <n v="102"/>
    <n v="94"/>
    <n v="94"/>
    <n v="90"/>
    <n v="94"/>
    <n v="94"/>
    <n v="86"/>
    <n v="86"/>
    <n v="85"/>
    <n v="85"/>
    <n v="85"/>
    <n v="85"/>
    <n v="95.795454545454547"/>
    <n v="102"/>
    <n v="7.9404163251362627"/>
    <n v="8.2889280736891002E-2"/>
    <n v="76"/>
    <n v="102"/>
    <n v="26"/>
    <n v="-9"/>
    <n v="9"/>
  </r>
  <r>
    <n v="308"/>
    <n v="137523"/>
    <s v="eropolis.hu"/>
    <s v="12754081-2-42"/>
    <s v="12754081 6290 113 01"/>
    <n v="62.9"/>
    <s v="Egyéb információtechnológiai szolgáltatás"/>
    <n v="62.9"/>
    <s v="Egyéb információtechnológiai szolgáltat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1"/>
    <n v="2"/>
    <n v="25740000"/>
    <n v="12"/>
    <x v="10"/>
    <s v="2"/>
    <s v="21 - 50"/>
    <s v="2001 - 2005"/>
    <s v="mikrovállalkozás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0"/>
    <n v="0"/>
    <n v="37"/>
    <n v="37"/>
    <n v="0"/>
    <n v="0"/>
    <n v="0"/>
  </r>
  <r>
    <n v="309"/>
    <n v="138597"/>
    <s v="budapestinfo.hu"/>
    <s v="28748511-2-41"/>
    <s v="28748511 7990 573 01"/>
    <n v="79.900000000000006"/>
    <s v="Egyéb foglalás"/>
    <n v="79.900000000000006"/>
    <s v="Egyéb foglalás"/>
    <n v="79"/>
    <s v="Utazásközvetítés, utazásszervezés, egyéb foglalás"/>
    <s v="O"/>
    <x v="13"/>
    <n v="573"/>
    <s v="Nonprofit részvénytársaság"/>
    <n v="57"/>
    <s v="Nonprofit gazdasági társaság"/>
    <n v="5"/>
    <s v="Jogi személyiségű nonprofit szervezet"/>
    <n v="1"/>
    <s v="Budapest"/>
    <n v="11"/>
    <s v="Budapest"/>
    <n v="1"/>
    <s v="Közép-Magyarország"/>
    <n v="2020"/>
    <n v="8"/>
    <n v="361860000"/>
    <n v="22"/>
    <x v="8"/>
    <s v="4"/>
    <s v="301 - 500"/>
    <s v="2016 - 2020"/>
    <s v="mikrovállalkozás"/>
    <n v="47"/>
    <n v="39"/>
    <n v="39"/>
    <n v="39"/>
    <n v="41"/>
    <n v="41"/>
    <n v="41"/>
    <n v="47"/>
    <n v="47"/>
    <n v="47"/>
    <n v="47"/>
    <n v="47"/>
    <n v="47"/>
    <n v="47"/>
    <n v="31"/>
    <n v="31"/>
    <n v="31"/>
    <n v="31"/>
    <n v="31"/>
    <n v="31"/>
    <n v="31"/>
    <n v="30"/>
    <n v="31"/>
    <n v="31"/>
    <n v="31"/>
    <n v="30"/>
    <n v="30"/>
    <n v="30"/>
    <n v="30"/>
    <n v="30"/>
    <n v="30"/>
    <n v="30"/>
    <n v="30"/>
    <n v="30"/>
    <n v="28"/>
    <n v="30"/>
    <n v="30"/>
    <n v="30"/>
    <n v="30"/>
    <n v="30"/>
    <n v="29"/>
    <n v="29"/>
    <n v="29"/>
    <n v="29"/>
    <n v="34.545454545454547"/>
    <n v="31"/>
    <n v="6.8656697210699038"/>
    <n v="0.19874307087307616"/>
    <n v="28"/>
    <n v="47"/>
    <n v="19"/>
    <n v="-18"/>
    <n v="18"/>
  </r>
  <r>
    <n v="311"/>
    <n v="139371"/>
    <s v="raketa.hu"/>
    <s v="27715518-2-43"/>
    <s v="27715518 6391 114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21"/>
    <n v="13"/>
    <n v="372630000"/>
    <n v="30"/>
    <x v="3"/>
    <s v="4"/>
    <s v="301 - 500"/>
    <s v="2021 - 2025"/>
    <s v="kisvállalkozás"/>
    <n v="45"/>
    <n v="45"/>
    <n v="45"/>
    <n v="45"/>
    <n v="45"/>
    <n v="45"/>
    <n v="45"/>
    <n v="45"/>
    <n v="45"/>
    <n v="45"/>
    <n v="45"/>
    <n v="45"/>
    <n v="45"/>
    <n v="45"/>
    <n v="45"/>
    <n v="45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5"/>
    <n v="45"/>
    <n v="45"/>
    <n v="45"/>
    <n v="45.545454545454547"/>
    <n v="46"/>
    <n v="0.50368620050931323"/>
    <n v="1.1058978454296297E-2"/>
    <n v="45"/>
    <n v="46"/>
    <n v="1"/>
    <n v="0"/>
    <n v="0"/>
  </r>
  <r>
    <n v="314"/>
    <n v="141021"/>
    <s v="nepitelet.hu"/>
    <s v="12514988-2-41"/>
    <s v="12514988 5811 113 01"/>
    <n v="58.11"/>
    <s v="Könyvkiadás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0"/>
    <n v="13"/>
    <n v="235750000"/>
    <n v="30"/>
    <x v="3"/>
    <s v="3"/>
    <s v="51 - 300"/>
    <s v="1996 - 2000"/>
    <s v="kisvállalkozás"/>
    <n v="47"/>
    <n v="51"/>
    <n v="50"/>
    <n v="50"/>
    <n v="50"/>
    <n v="50"/>
    <n v="50"/>
    <n v="50"/>
    <n v="47"/>
    <n v="50"/>
    <n v="50"/>
    <n v="50"/>
    <n v="47"/>
    <n v="47"/>
    <n v="47"/>
    <n v="46"/>
    <n v="50"/>
    <n v="49"/>
    <n v="45"/>
    <n v="45"/>
    <n v="45"/>
    <n v="45"/>
    <n v="47"/>
    <n v="46"/>
    <n v="45"/>
    <n v="47"/>
    <n v="45"/>
    <n v="50"/>
    <n v="47"/>
    <n v="51"/>
    <n v="48"/>
    <n v="45"/>
    <n v="49"/>
    <n v="45"/>
    <n v="50"/>
    <n v="50"/>
    <n v="42"/>
    <n v="47"/>
    <n v="45"/>
    <n v="45"/>
    <n v="45"/>
    <n v="47"/>
    <n v="45"/>
    <n v="47"/>
    <n v="47.477272727272727"/>
    <n v="47"/>
    <n v="2.2771732411921768"/>
    <n v="4.7963438301797882E-2"/>
    <n v="42"/>
    <n v="51"/>
    <n v="9"/>
    <n v="0"/>
    <n v="0"/>
  </r>
  <r>
    <n v="315"/>
    <n v="141029"/>
    <s v="pharmindex-online.hu"/>
    <s v="14590621-2-43"/>
    <s v="14590621 6039 113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8"/>
    <n v="8"/>
    <n v="123860000"/>
    <n v="22"/>
    <x v="8"/>
    <s v="3"/>
    <s v="51 - 300"/>
    <s v="2006 - 2010"/>
    <s v="mikrovállalkozás"/>
    <n v="42"/>
    <n v="43"/>
    <n v="42"/>
    <n v="43"/>
    <n v="44"/>
    <n v="42"/>
    <n v="43"/>
    <n v="42"/>
    <n v="42"/>
    <n v="42"/>
    <n v="42"/>
    <n v="44"/>
    <n v="43"/>
    <n v="42"/>
    <n v="42"/>
    <n v="42"/>
    <n v="43"/>
    <n v="45"/>
    <n v="44"/>
    <n v="42"/>
    <n v="42"/>
    <n v="43"/>
    <n v="44"/>
    <n v="45"/>
    <n v="43"/>
    <n v="43"/>
    <n v="43"/>
    <n v="44"/>
    <n v="43"/>
    <n v="45"/>
    <n v="45"/>
    <n v="42"/>
    <n v="42"/>
    <n v="43"/>
    <n v="44"/>
    <n v="42"/>
    <n v="42"/>
    <n v="44"/>
    <n v="43"/>
    <n v="42"/>
    <n v="42"/>
    <n v="44"/>
    <n v="42"/>
    <n v="42"/>
    <n v="42.909090909090907"/>
    <n v="43"/>
    <n v="1.0073724010186278"/>
    <n v="2.3476899176281582E-2"/>
    <n v="42"/>
    <n v="45"/>
    <n v="3"/>
    <n v="0"/>
    <n v="0"/>
  </r>
  <r>
    <n v="316"/>
    <n v="141042"/>
    <s v="tesztarena.hu"/>
    <s v="27237843-1-19"/>
    <s v="27237843 6210 117 19"/>
    <n v="62.1"/>
    <s v="Számítógépes programozás"/>
    <n v="62.1"/>
    <s v="Számítógépes programozás"/>
    <n v="62"/>
    <s v="Információtechnológiai szolgáltatás"/>
    <s v="K"/>
    <x v="2"/>
    <n v="117"/>
    <s v="Betéti társaság"/>
    <n v="11"/>
    <s v="Gazdasági társaság"/>
    <n v="1"/>
    <s v="Jogi személyiségű vállalkozás"/>
    <n v="19"/>
    <s v="Veszprém"/>
    <n v="20"/>
    <s v="Közép-Dunántúl"/>
    <n v="2"/>
    <s v="Dunántúl"/>
    <n v="1993"/>
    <m/>
    <n v="27650000"/>
    <n v="0"/>
    <x v="11"/>
    <s v="2"/>
    <s v="21 - 50"/>
    <s v="1991 - 1995"/>
    <s v=""/>
    <n v="364"/>
    <n v="356"/>
    <n v="353"/>
    <n v="353"/>
    <n v="360"/>
    <n v="346"/>
    <n v="352"/>
    <n v="348"/>
    <n v="352"/>
    <n v="349"/>
    <n v="347"/>
    <n v="346"/>
    <n v="348"/>
    <n v="346"/>
    <n v="347"/>
    <n v="348"/>
    <n v="347"/>
    <n v="347"/>
    <n v="346"/>
    <n v="348"/>
    <n v="348"/>
    <n v="350"/>
    <n v="348"/>
    <n v="347"/>
    <n v="351"/>
    <n v="354"/>
    <n v="356"/>
    <n v="356"/>
    <n v="348"/>
    <n v="352"/>
    <n v="346"/>
    <n v="348"/>
    <n v="347"/>
    <n v="350"/>
    <n v="347"/>
    <n v="348"/>
    <n v="348"/>
    <n v="349"/>
    <n v="349"/>
    <n v="347"/>
    <n v="349"/>
    <n v="348"/>
    <n v="352"/>
    <n v="353"/>
    <n v="349.86363636363637"/>
    <n v="348"/>
    <n v="3.927191487688436"/>
    <n v="1.1224920453312406E-2"/>
    <n v="346"/>
    <n v="364"/>
    <n v="18"/>
    <n v="-11"/>
    <n v="11"/>
  </r>
  <r>
    <n v="317"/>
    <n v="141050"/>
    <s v="anrodiszlec.hu"/>
    <s v="13531168-2-09"/>
    <s v="13531168 4755 113 09"/>
    <n v="47.55"/>
    <s v="Bútor, világítási eszköz, edény, evőeszköz és egyéb háztartási cikk kiskereskedelme"/>
    <n v="47.5"/>
    <s v="Egyéb háztartási cik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9"/>
    <s v="Hajdú-Bihar"/>
    <n v="60"/>
    <s v="Észak-Alföld"/>
    <n v="3"/>
    <s v="Alföld és Észak"/>
    <n v="2005"/>
    <n v="41"/>
    <n v="2844540000"/>
    <n v="40"/>
    <x v="14"/>
    <s v="8"/>
    <s v="2501 - 4000"/>
    <s v="2001 - 2005"/>
    <s v="kisvállalkozás"/>
    <n v="25"/>
    <n v="27"/>
    <n v="26"/>
    <n v="31"/>
    <n v="25"/>
    <n v="27"/>
    <n v="27"/>
    <n v="27"/>
    <n v="26"/>
    <n v="25"/>
    <n v="24"/>
    <n v="24"/>
    <n v="24"/>
    <n v="26"/>
    <n v="25"/>
    <n v="24"/>
    <n v="27"/>
    <n v="26"/>
    <n v="25"/>
    <n v="24"/>
    <n v="25"/>
    <n v="24"/>
    <n v="24"/>
    <n v="29"/>
    <n v="29"/>
    <n v="28"/>
    <n v="25"/>
    <n v="26"/>
    <n v="25"/>
    <n v="25"/>
    <n v="26"/>
    <n v="25"/>
    <n v="25"/>
    <n v="26"/>
    <n v="25"/>
    <n v="26"/>
    <n v="27"/>
    <n v="26"/>
    <n v="25"/>
    <n v="26"/>
    <n v="24"/>
    <n v="25"/>
    <n v="23"/>
    <n v="23"/>
    <n v="25.613636363636363"/>
    <n v="25"/>
    <n v="1.6025547785276542"/>
    <n v="6.2566468726900429E-2"/>
    <n v="23"/>
    <n v="31"/>
    <n v="8"/>
    <n v="-2"/>
    <n v="2"/>
  </r>
  <r>
    <n v="319"/>
    <n v="141894"/>
    <s v="vagyaim.hu"/>
    <s v="23121076-2-43"/>
    <s v="23121076 4778 113 01"/>
    <n v="47.78"/>
    <s v="Egyéb új áru kiskereskedelme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1"/>
    <n v="27"/>
    <n v="3260640000"/>
    <n v="40"/>
    <x v="14"/>
    <s v="8"/>
    <s v="2501 - 4000"/>
    <s v="2011 - 2015"/>
    <s v="kisvállalkozás"/>
    <n v="213"/>
    <n v="221"/>
    <n v="219"/>
    <n v="222"/>
    <n v="217"/>
    <n v="221"/>
    <n v="226"/>
    <n v="230"/>
    <n v="229"/>
    <n v="226"/>
    <n v="229"/>
    <n v="247"/>
    <n v="250"/>
    <n v="245"/>
    <n v="231"/>
    <n v="238"/>
    <n v="239"/>
    <n v="244"/>
    <n v="177"/>
    <n v="171"/>
    <n v="171"/>
    <n v="169"/>
    <n v="172"/>
    <n v="172"/>
    <n v="172"/>
    <n v="172"/>
    <n v="174"/>
    <n v="172"/>
    <n v="173"/>
    <n v="172"/>
    <n v="173"/>
    <n v="172"/>
    <n v="166"/>
    <n v="164"/>
    <n v="163"/>
    <n v="181"/>
    <n v="234"/>
    <n v="226"/>
    <n v="176"/>
    <n v="178"/>
    <n v="176"/>
    <n v="176"/>
    <n v="176"/>
    <n v="176"/>
    <n v="198.88636363636363"/>
    <n v="177.5"/>
    <n v="30.051286323968874"/>
    <n v="0.1510977714837882"/>
    <n v="163"/>
    <n v="250"/>
    <n v="87"/>
    <n v="-37"/>
    <n v="37"/>
  </r>
  <r>
    <n v="320"/>
    <n v="141927"/>
    <s v="erodium.hu"/>
    <s v="20956927-2-13"/>
    <s v="20956927 8621 117 13"/>
    <n v="86.21"/>
    <s v="Háziorvosi ellátás"/>
    <n v="86.2"/>
    <s v="Orvosi, fogorvosi ellátás"/>
    <n v="86"/>
    <s v="Humánegészségügyi ellátás"/>
    <s v="R"/>
    <x v="16"/>
    <n v="117"/>
    <s v="Betéti társaság"/>
    <n v="11"/>
    <s v="Gazdasági társaság"/>
    <n v="1"/>
    <s v="Jogi személyiségű vállalkozás"/>
    <n v="13"/>
    <s v="Pest"/>
    <n v="12"/>
    <s v="Pest"/>
    <n v="1"/>
    <s v="Közép-Magyarország"/>
    <n v="2000"/>
    <n v="3"/>
    <n v="83380000"/>
    <n v="15"/>
    <x v="6"/>
    <s v="3"/>
    <s v="51 - 300"/>
    <s v="1996 - 2000"/>
    <s v="mikrovállalkozás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0"/>
    <n v="0"/>
    <n v="8"/>
    <n v="8"/>
    <n v="0"/>
    <n v="0"/>
    <n v="0"/>
  </r>
  <r>
    <n v="321"/>
    <n v="142029"/>
    <s v="tka.hu"/>
    <s v="18154180-2-42"/>
    <s v="18154180 9499 561 01"/>
    <n v="94.99"/>
    <s v="M.n.s. egyéb közösségi, társadalmi tevékenység"/>
    <n v="94.9"/>
    <s v="Egyéb közösségi, társadalmi tevékenység"/>
    <n v="94"/>
    <s v="Érdekképviselet"/>
    <s v="T"/>
    <x v="8"/>
    <n v="561"/>
    <s v="Közalapítvány"/>
    <n v="56"/>
    <s v="Alapítvány, jogi személyiségű intézménye és szervezeti egysége"/>
    <n v="5"/>
    <s v="Jogi személyiségű nonprofit szervezet"/>
    <n v="1"/>
    <s v="Budapest"/>
    <n v="11"/>
    <s v="Budapest"/>
    <n v="1"/>
    <s v="Közép-Magyarország"/>
    <n v="1996"/>
    <n v="6"/>
    <m/>
    <n v="22"/>
    <x v="8"/>
    <s v="0"/>
    <s v="ismeretlen"/>
    <s v="1996 - 2000"/>
    <s v=""/>
    <n v="83"/>
    <n v="83"/>
    <n v="83"/>
    <n v="82"/>
    <n v="82"/>
    <n v="83"/>
    <n v="83"/>
    <n v="83"/>
    <n v="83"/>
    <n v="82"/>
    <n v="83"/>
    <n v="83"/>
    <n v="83"/>
    <n v="83"/>
    <n v="83"/>
    <n v="83"/>
    <n v="82"/>
    <n v="81"/>
    <n v="83"/>
    <n v="83"/>
    <n v="83"/>
    <n v="82"/>
    <n v="83"/>
    <n v="83"/>
    <n v="83"/>
    <n v="83"/>
    <n v="83"/>
    <n v="83"/>
    <n v="83"/>
    <n v="83"/>
    <n v="83"/>
    <n v="83"/>
    <n v="83"/>
    <n v="82"/>
    <n v="83"/>
    <n v="82"/>
    <n v="82"/>
    <n v="83"/>
    <n v="83"/>
    <n v="83"/>
    <n v="83"/>
    <n v="83"/>
    <n v="20"/>
    <n v="27"/>
    <n v="80.068181818181813"/>
    <n v="83"/>
    <n v="12.518633046843499"/>
    <n v="0.1563496605339523"/>
    <n v="20"/>
    <n v="83"/>
    <n v="63"/>
    <n v="-56"/>
    <n v="56"/>
  </r>
  <r>
    <n v="324"/>
    <n v="142766"/>
    <s v="gyertyalang.hu"/>
    <s v="10369658-2-08"/>
    <s v="10369658 6310 113 08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8"/>
    <s v="Győr-Moson-Sopron"/>
    <n v="30"/>
    <s v="Nyugat-Dunántúl"/>
    <n v="2"/>
    <s v="Dunántúl"/>
    <n v="1990"/>
    <n v="3"/>
    <n v="60980000"/>
    <n v="15"/>
    <x v="6"/>
    <s v="3"/>
    <s v="51 - 300"/>
    <s v="1986 - 1990"/>
    <s v="mikrovállalkozás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0"/>
    <n v="0"/>
    <n v="124"/>
    <n v="124"/>
    <n v="0"/>
    <n v="0"/>
    <n v="0"/>
  </r>
  <r>
    <n v="325"/>
    <n v="143157"/>
    <s v="mkosz.hu"/>
    <s v="19012504-2-13"/>
    <s v="19012504 9319 515 13"/>
    <n v="93.19"/>
    <s v="M.n.s. sporttevékenység"/>
    <n v="93.1"/>
    <s v="Sporttevékenység"/>
    <n v="93"/>
    <s v="Sport-, szórakoztató, szabadidős tevékenység"/>
    <s v="S"/>
    <x v="3"/>
    <n v="515"/>
    <s v="Országos sportági szakszövetség"/>
    <n v="51"/>
    <s v="Párt, érdekképviselet, szövetség, az egyesület jogi személyiséggel rendelkező szervezeti egysége"/>
    <n v="5"/>
    <s v="Jogi személyiségű nonprofit szervezet"/>
    <n v="13"/>
    <s v="Pest"/>
    <n v="12"/>
    <s v="Pest"/>
    <n v="1"/>
    <s v="Közép-Magyarország"/>
    <n v="1990"/>
    <n v="42"/>
    <m/>
    <n v="40"/>
    <x v="14"/>
    <s v="0"/>
    <s v="ismeretlen"/>
    <s v="1986 - 1990"/>
    <s v=""/>
    <n v="33"/>
    <n v="34"/>
    <n v="34"/>
    <n v="32"/>
    <n v="32"/>
    <n v="32"/>
    <n v="32"/>
    <n v="32"/>
    <n v="32"/>
    <n v="55"/>
    <n v="32"/>
    <n v="32"/>
    <n v="63"/>
    <n v="34"/>
    <n v="54"/>
    <n v="54"/>
    <n v="54"/>
    <n v="79"/>
    <n v="79"/>
    <n v="79"/>
    <n v="79"/>
    <n v="78"/>
    <n v="78"/>
    <n v="78"/>
    <n v="126"/>
    <n v="78"/>
    <n v="78"/>
    <n v="126"/>
    <n v="78"/>
    <n v="78"/>
    <n v="78"/>
    <n v="88"/>
    <n v="78"/>
    <n v="78"/>
    <n v="106"/>
    <n v="134"/>
    <n v="136"/>
    <n v="78"/>
    <n v="78"/>
    <n v="78"/>
    <n v="82"/>
    <n v="79"/>
    <n v="79"/>
    <n v="79"/>
    <n v="69"/>
    <n v="78"/>
    <n v="28.811334978716516"/>
    <n v="0.41755557940168864"/>
    <n v="32"/>
    <n v="136"/>
    <n v="104"/>
    <n v="46"/>
    <n v="46"/>
  </r>
  <r>
    <n v="326"/>
    <n v="143220"/>
    <s v="tipplap.hu"/>
    <s v="25391213-2-42"/>
    <s v="25391213 7311 113 01"/>
    <n v="73.11"/>
    <s v="Reklámügynöki tevékenység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5"/>
    <m/>
    <n v="2920000"/>
    <n v="0"/>
    <x v="11"/>
    <s v="1"/>
    <s v="0 - 20"/>
    <s v="2011 - 2015"/>
    <s v="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0"/>
    <n v="0"/>
    <n v="37"/>
    <n v="37"/>
    <n v="0"/>
    <n v="0"/>
    <n v="0"/>
  </r>
  <r>
    <n v="327"/>
    <n v="143296"/>
    <s v="elektrikstore.hu"/>
    <s v="14800250-2-13"/>
    <s v="14800250 4754 113 13"/>
    <n v="47.54"/>
    <s v="Villamos háztartási készülék kiskereskedelme"/>
    <n v="47.5"/>
    <s v="Egyéb háztartási cik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09"/>
    <n v="44"/>
    <n v="5089770000"/>
    <n v="40"/>
    <x v="14"/>
    <s v="A"/>
    <s v="4001 - 7000"/>
    <s v="2006 - 2010"/>
    <s v="középvállalkozás"/>
    <n v="35"/>
    <n v="35"/>
    <n v="35"/>
    <n v="35"/>
    <n v="35"/>
    <n v="35"/>
    <n v="35"/>
    <n v="35"/>
    <n v="35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7"/>
    <n v="27"/>
    <n v="27"/>
    <n v="27"/>
    <n v="29.34090909090909"/>
    <n v="28"/>
    <n v="2.917016489642402"/>
    <n v="9.9418067811205033E-2"/>
    <n v="27"/>
    <n v="35"/>
    <n v="8"/>
    <n v="-8"/>
    <n v="8"/>
  </r>
  <r>
    <n v="329"/>
    <n v="143575"/>
    <s v="elsotalalkozas.hu"/>
    <s v="57702698-1-24"/>
    <s v="57702698 6391 231 04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231"/>
    <s v="Egyéni vállalkozó"/>
    <n v="23"/>
    <s v="Önálló vállalkozó"/>
    <n v="2"/>
    <s v="Jogi személyiség nélküli vállalkozás"/>
    <n v="4"/>
    <s v="Békés"/>
    <n v="70"/>
    <s v="Dél-Alföld"/>
    <n v="3"/>
    <s v="Alföld és Észak"/>
    <n v="2021"/>
    <m/>
    <n v="5930000"/>
    <n v="0"/>
    <x v="11"/>
    <s v="1"/>
    <s v="0 - 20"/>
    <s v="2021 - 2025"/>
    <s v="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0"/>
    <n v="0"/>
    <n v="122"/>
    <n v="122"/>
    <n v="0"/>
    <n v="0"/>
    <n v="0"/>
  </r>
  <r>
    <n v="331"/>
    <n v="144608"/>
    <s v="ctk.hu"/>
    <s v="24168247-2-41"/>
    <s v="24168247 9699 113 01"/>
    <n v="96.99"/>
    <s v="M.n.s. egyéb személyi szolgáltatás"/>
    <n v="96.9"/>
    <s v="Egyéb személyi szolgáltatás"/>
    <n v="96"/>
    <s v="Személyi szolgáltatás"/>
    <s v="T"/>
    <x v="8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2"/>
    <m/>
    <n v="162530000"/>
    <n v="0"/>
    <x v="11"/>
    <s v="3"/>
    <s v="51 - 300"/>
    <s v="2011 - 2015"/>
    <s v=""/>
    <n v="53"/>
    <n v="53"/>
    <n v="53"/>
    <n v="53"/>
    <n v="53"/>
    <n v="53"/>
    <n v="53"/>
    <n v="53"/>
    <n v="51"/>
    <n v="51"/>
    <n v="53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7"/>
    <n v="57"/>
    <n v="57"/>
    <n v="57"/>
    <n v="57"/>
    <n v="57"/>
    <n v="57"/>
    <n v="57"/>
    <n v="56"/>
    <n v="56"/>
    <n v="56"/>
    <n v="57"/>
    <n v="56.31818181818182"/>
    <n v="57"/>
    <n v="2.2595814314255458"/>
    <n v="4.0121704189961263E-2"/>
    <n v="51"/>
    <n v="58"/>
    <n v="7"/>
    <n v="4"/>
    <n v="4"/>
  </r>
  <r>
    <n v="332"/>
    <n v="144670"/>
    <s v="dh.hu"/>
    <s v="13287065-2-41"/>
    <s v="13287065 7020 113 01"/>
    <n v="70.2"/>
    <s v="Üzletviteli, egyéb üzletvezetési tanácsadás"/>
    <n v="70.2"/>
    <s v="Üzletviteli, egyéb üzletvezetési tanácsadás"/>
    <n v="70"/>
    <s v="Üzletvezetés, üzletvezetési tanácsadás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4"/>
    <n v="30"/>
    <n v="1520300000"/>
    <n v="40"/>
    <x v="14"/>
    <s v="7"/>
    <s v="1001 - 2500"/>
    <s v="2001 - 2005"/>
    <s v="kisvállalkozás"/>
    <n v="33"/>
    <n v="33"/>
    <n v="33"/>
    <n v="33"/>
    <n v="33"/>
    <n v="33"/>
    <n v="33"/>
    <n v="33"/>
    <n v="33"/>
    <n v="33"/>
    <n v="33"/>
    <n v="44"/>
    <n v="34"/>
    <n v="34"/>
    <n v="34"/>
    <n v="34"/>
    <n v="34"/>
    <n v="34"/>
    <n v="34"/>
    <n v="34"/>
    <n v="34"/>
    <n v="34"/>
    <n v="34"/>
    <n v="34"/>
    <n v="34"/>
    <n v="34"/>
    <n v="34"/>
    <n v="0"/>
    <n v="34"/>
    <n v="34"/>
    <n v="34"/>
    <n v="34"/>
    <n v="34"/>
    <n v="34"/>
    <n v="34"/>
    <n v="34"/>
    <n v="35"/>
    <n v="35"/>
    <n v="37"/>
    <n v="34"/>
    <n v="36"/>
    <n v="34"/>
    <n v="34"/>
    <n v="36"/>
    <n v="33.409090909090907"/>
    <n v="34"/>
    <n v="5.4359620009032676"/>
    <n v="0.16270906669370327"/>
    <n v="0"/>
    <n v="44"/>
    <n v="44"/>
    <n v="3"/>
    <n v="3"/>
  </r>
  <r>
    <n v="336"/>
    <n v="145730"/>
    <s v="mostszamlazz.hu"/>
    <s v="13421739-2-41"/>
    <s v="13421739 6210 113 01"/>
    <n v="62.1"/>
    <s v="Számítógépes programozás"/>
    <n v="62.1"/>
    <s v="Számítógépes programoz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4"/>
    <n v="69"/>
    <n v="5227240000"/>
    <n v="50"/>
    <x v="2"/>
    <s v="A"/>
    <s v="4001 - 7000"/>
    <s v="2001 - 2005"/>
    <s v="középvállalkozás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0"/>
    <n v="0"/>
    <n v="63"/>
    <n v="63"/>
    <n v="0"/>
    <n v="0"/>
    <n v="0"/>
  </r>
  <r>
    <n v="337"/>
    <n v="145940"/>
    <s v="paratlan.hu"/>
    <s v="21902282-1-42"/>
    <s v="21902282 6210 117 01"/>
    <n v="62.1"/>
    <s v="Számítógépes programozás"/>
    <n v="62.1"/>
    <s v="Számítógépes programozás"/>
    <n v="62"/>
    <s v="Információtechnológiai szolgáltatás"/>
    <s v="K"/>
    <x v="2"/>
    <n v="117"/>
    <s v="Betéti társaság"/>
    <n v="11"/>
    <s v="Gazdasági társaság"/>
    <n v="1"/>
    <s v="Jogi személyiségű vállalkozás"/>
    <n v="1"/>
    <s v="Budapest"/>
    <n v="11"/>
    <s v="Budapest"/>
    <n v="1"/>
    <s v="Közép-Magyarország"/>
    <n v="2003"/>
    <m/>
    <n v="11370000"/>
    <n v="0"/>
    <x v="11"/>
    <s v="1"/>
    <s v="0 - 20"/>
    <s v="2001 - 2005"/>
    <s v=""/>
    <n v="25"/>
    <n v="25"/>
    <n v="25"/>
    <n v="20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0"/>
    <n v="25"/>
    <n v="25"/>
    <n v="20"/>
    <n v="25"/>
    <n v="25"/>
    <n v="20"/>
    <n v="20"/>
    <n v="20"/>
    <n v="20"/>
    <n v="20"/>
    <n v="20"/>
    <n v="20"/>
    <n v="20"/>
    <n v="20"/>
    <n v="20"/>
    <n v="20"/>
    <n v="25"/>
    <n v="25"/>
    <n v="25"/>
    <n v="23.40909090909091"/>
    <n v="25"/>
    <n v="2.3557764909397214"/>
    <n v="0.10063511223431819"/>
    <n v="20"/>
    <n v="25"/>
    <n v="5"/>
    <n v="0"/>
    <n v="0"/>
  </r>
  <r>
    <n v="339"/>
    <n v="146025"/>
    <s v="poet.hu"/>
    <s v="23894538-1-16"/>
    <s v="23894538 6039 113 16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6"/>
    <s v="Jász-Nagykun-Szolnok"/>
    <n v="60"/>
    <s v="Észak-Alföld"/>
    <n v="3"/>
    <s v="Alföld és Észak"/>
    <n v="2012"/>
    <n v="2"/>
    <n v="14830000"/>
    <n v="12"/>
    <x v="10"/>
    <s v="1"/>
    <s v="0 - 20"/>
    <s v="2011 - 2015"/>
    <s v="mikrovállalkozás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9"/>
    <n v="18.022727272727273"/>
    <n v="18"/>
    <n v="0.15075567228888176"/>
    <n v="8.3647535696226953E-3"/>
    <n v="18"/>
    <n v="19"/>
    <n v="1"/>
    <n v="1"/>
    <n v="1"/>
  </r>
  <r>
    <n v="341"/>
    <n v="146532"/>
    <s v="synlab.hu"/>
    <s v="14872925-2-43"/>
    <s v="14872925 8691 113 01"/>
    <n v="86.91"/>
    <s v="Képalkotó diagnosztikai szolgáltatás, orvosi laboratóriumi tevékenység"/>
    <n v="86.9"/>
    <s v="Egyéb humánegészségügyi ellátás"/>
    <n v="86"/>
    <s v="Humánegészségügyi ellátás"/>
    <s v="R"/>
    <x v="16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9"/>
    <n v="813"/>
    <n v="21871920000"/>
    <n v="91"/>
    <x v="16"/>
    <s v="C"/>
    <s v="10001 -"/>
    <s v="2006 - 2010"/>
    <s v="nagyvállalat"/>
    <n v="47"/>
    <n v="47"/>
    <n v="48"/>
    <n v="47"/>
    <n v="47"/>
    <n v="47"/>
    <n v="47"/>
    <n v="47"/>
    <n v="47"/>
    <n v="47"/>
    <n v="47"/>
    <n v="48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39"/>
    <n v="39"/>
    <n v="39"/>
    <n v="39"/>
    <n v="39"/>
    <n v="39"/>
    <n v="39"/>
    <n v="38"/>
    <n v="38"/>
    <n v="38"/>
    <n v="38"/>
    <n v="44.954545454545453"/>
    <n v="47"/>
    <n v="3.7038920161977349"/>
    <n v="8.2391935648483489E-2"/>
    <n v="38"/>
    <n v="48"/>
    <n v="10"/>
    <n v="-9"/>
    <n v="9"/>
  </r>
  <r>
    <n v="342"/>
    <n v="146534"/>
    <s v="szextortenetek.hu"/>
    <s v="23179794-2-41"/>
    <s v="23179794 6039 113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1"/>
    <n v="19"/>
    <n v="825580000"/>
    <n v="30"/>
    <x v="3"/>
    <s v="6"/>
    <s v="701 - 1000"/>
    <s v="2011 - 2015"/>
    <s v="kisvállalkozás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1"/>
    <n v="16"/>
    <n v="16"/>
    <n v="16"/>
    <n v="16"/>
    <n v="16"/>
    <n v="16"/>
    <n v="16"/>
    <n v="15.886363636363637"/>
    <n v="16"/>
    <n v="0.75377836144440913"/>
    <n v="4.7448137201078683E-2"/>
    <n v="11"/>
    <n v="16"/>
    <n v="5"/>
    <n v="0"/>
    <n v="0"/>
  </r>
  <r>
    <n v="343"/>
    <n v="146537"/>
    <s v="tacklebait.hu"/>
    <s v="25010903-2-18"/>
    <s v="25010903 4763 113 18"/>
    <n v="47.63"/>
    <s v="Sportszer-kiskereskedelem"/>
    <n v="47.6"/>
    <s v="Kulturális, szabadidős cik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8"/>
    <s v="Vas"/>
    <n v="30"/>
    <s v="Nyugat-Dunántúl"/>
    <n v="2"/>
    <s v="Dunántúl"/>
    <n v="2014"/>
    <n v="13"/>
    <n v="1148690000"/>
    <n v="30"/>
    <x v="3"/>
    <s v="7"/>
    <s v="1001 - 2500"/>
    <s v="2011 - 2015"/>
    <s v="kisvállalkozás"/>
    <n v="78"/>
    <n v="78"/>
    <n v="77"/>
    <n v="78"/>
    <n v="78"/>
    <n v="77"/>
    <n v="77"/>
    <n v="75"/>
    <n v="75"/>
    <n v="68"/>
    <n v="70"/>
    <n v="72"/>
    <n v="73"/>
    <n v="70"/>
    <n v="69"/>
    <n v="69"/>
    <n v="69"/>
    <n v="71"/>
    <n v="70"/>
    <n v="72"/>
    <n v="70"/>
    <n v="71"/>
    <n v="72"/>
    <n v="72"/>
    <n v="72"/>
    <n v="70"/>
    <n v="70"/>
    <n v="71"/>
    <n v="72"/>
    <n v="72"/>
    <n v="72"/>
    <n v="72"/>
    <n v="70"/>
    <n v="70"/>
    <n v="68"/>
    <n v="68"/>
    <n v="68"/>
    <n v="71"/>
    <n v="73"/>
    <n v="73"/>
    <n v="72"/>
    <n v="72"/>
    <n v="72"/>
    <n v="72"/>
    <n v="72.068181818181813"/>
    <n v="72"/>
    <n v="2.9206380895096054"/>
    <n v="4.0526040977112154E-2"/>
    <n v="68"/>
    <n v="78"/>
    <n v="10"/>
    <n v="-6"/>
    <n v="6"/>
  </r>
  <r>
    <n v="346"/>
    <n v="150634"/>
    <s v="mersz.hu"/>
    <s v="11387729-2-43"/>
    <s v="11387729 5811 114 01"/>
    <n v="58.11"/>
    <s v="Könyv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6"/>
    <n v="30"/>
    <n v="2291020000"/>
    <n v="40"/>
    <x v="14"/>
    <s v="7"/>
    <s v="1001 - 2500"/>
    <s v="1996 - 2000"/>
    <s v="kisvállalkozás"/>
    <n v="165"/>
    <n v="165"/>
    <n v="165"/>
    <n v="165"/>
    <n v="165"/>
    <n v="165"/>
    <n v="165"/>
    <n v="165"/>
    <n v="163"/>
    <n v="163"/>
    <n v="163"/>
    <n v="163"/>
    <n v="163"/>
    <n v="163"/>
    <n v="165"/>
    <n v="165"/>
    <n v="165"/>
    <n v="167"/>
    <n v="167"/>
    <n v="167"/>
    <n v="167"/>
    <n v="167"/>
    <n v="167"/>
    <n v="165"/>
    <n v="165"/>
    <n v="165"/>
    <n v="165"/>
    <n v="165"/>
    <n v="165"/>
    <n v="165"/>
    <n v="165"/>
    <n v="165"/>
    <n v="165"/>
    <n v="165"/>
    <n v="165"/>
    <n v="165"/>
    <n v="165"/>
    <n v="165"/>
    <n v="165"/>
    <n v="165"/>
    <n v="164"/>
    <n v="164"/>
    <n v="164"/>
    <n v="164"/>
    <n v="164.90909090909091"/>
    <n v="165"/>
    <n v="1.095831038966294"/>
    <n v="6.6450614270282433E-3"/>
    <n v="163"/>
    <n v="167"/>
    <n v="4"/>
    <n v="-1"/>
    <n v="1"/>
  </r>
  <r>
    <n v="347"/>
    <n v="151213"/>
    <s v="wellis.hu"/>
    <s v="25584864-2-44"/>
    <s v="25584864 4618 114 01"/>
    <n v="46.18"/>
    <s v="Egyéb termék ügynöki nagykereskedelme"/>
    <n v="46.1"/>
    <s v="Ügynöki nagykereskedelem"/>
    <n v="46"/>
    <s v="Nagykereskedelem"/>
    <s v="G"/>
    <x v="5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6"/>
    <n v="689"/>
    <n v="35783100000"/>
    <n v="91"/>
    <x v="16"/>
    <s v="C"/>
    <s v="10001 -"/>
    <s v="2016 - 2020"/>
    <s v="nagyvállalat"/>
    <n v="49"/>
    <n v="49"/>
    <n v="49"/>
    <n v="49"/>
    <n v="49"/>
    <n v="49"/>
    <n v="49"/>
    <n v="49"/>
    <n v="49"/>
    <n v="49"/>
    <n v="49"/>
    <n v="49"/>
    <n v="49"/>
    <n v="49"/>
    <n v="57"/>
    <n v="57"/>
    <n v="57"/>
    <n v="57"/>
    <n v="56"/>
    <n v="56"/>
    <n v="56"/>
    <n v="56"/>
    <n v="56"/>
    <n v="56"/>
    <n v="56"/>
    <n v="56"/>
    <n v="56"/>
    <n v="53"/>
    <n v="56"/>
    <n v="56"/>
    <n v="56"/>
    <n v="56"/>
    <n v="56"/>
    <n v="56"/>
    <n v="56"/>
    <n v="56"/>
    <n v="56"/>
    <n v="56"/>
    <n v="56"/>
    <n v="56"/>
    <n v="55"/>
    <n v="55"/>
    <n v="55"/>
    <n v="55"/>
    <n v="53.704545454545453"/>
    <n v="56"/>
    <n v="3.3101643706433292"/>
    <n v="6.1636577362804271E-2"/>
    <n v="49"/>
    <n v="57"/>
    <n v="8"/>
    <n v="6"/>
    <n v="6"/>
  </r>
  <r>
    <n v="348"/>
    <n v="151457"/>
    <s v="mlsz.hu"/>
    <s v="19020848-2-44"/>
    <s v="19020848 9319 515 01"/>
    <n v="93.19"/>
    <s v="M.n.s. sporttevékenység"/>
    <n v="93.1"/>
    <s v="Sporttevékenység"/>
    <n v="93"/>
    <s v="Sport-, szórakoztató, szabadidős tevékenység"/>
    <s v="S"/>
    <x v="3"/>
    <n v="515"/>
    <s v="Országos sportági szakszövetség"/>
    <n v="51"/>
    <s v="Párt, érdekképviselet, szövetség, az egyesület jogi személyiséggel rendelkező szervezeti egysége"/>
    <n v="5"/>
    <s v="Jogi személyiségű nonprofit szervezet"/>
    <n v="1"/>
    <s v="Budapest"/>
    <n v="11"/>
    <s v="Budapest"/>
    <n v="1"/>
    <s v="Közép-Magyarország"/>
    <n v="1989"/>
    <m/>
    <n v="19912040000"/>
    <n v="0"/>
    <x v="11"/>
    <s v="C"/>
    <s v="10001 -"/>
    <s v="1986 - 1990"/>
    <s v=""/>
    <n v="93"/>
    <n v="94"/>
    <n v="94"/>
    <n v="94"/>
    <n v="94"/>
    <n v="92"/>
    <n v="92"/>
    <n v="92"/>
    <n v="92"/>
    <n v="92"/>
    <n v="91"/>
    <n v="90"/>
    <n v="90"/>
    <n v="91"/>
    <n v="92"/>
    <n v="91"/>
    <n v="90"/>
    <n v="89"/>
    <n v="89"/>
    <n v="90"/>
    <n v="92"/>
    <n v="90"/>
    <n v="90"/>
    <n v="90"/>
    <n v="91"/>
    <n v="92"/>
    <n v="91"/>
    <n v="91"/>
    <n v="91"/>
    <n v="92"/>
    <n v="92"/>
    <n v="92"/>
    <n v="92"/>
    <n v="92"/>
    <n v="92"/>
    <n v="90"/>
    <n v="89"/>
    <n v="88"/>
    <n v="88"/>
    <n v="90"/>
    <n v="91"/>
    <n v="91"/>
    <n v="89"/>
    <n v="92"/>
    <n v="91.13636363636364"/>
    <n v="91"/>
    <n v="1.5033437009872643"/>
    <n v="1.6495541856219358E-2"/>
    <n v="88"/>
    <n v="94"/>
    <n v="6"/>
    <n v="-1"/>
    <n v="1"/>
  </r>
  <r>
    <n v="350"/>
    <n v="152034"/>
    <s v="hirklikk.hu"/>
    <s v="23886490-2-43"/>
    <s v="23886490 6039 113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2"/>
    <n v="3"/>
    <n v="4310000"/>
    <n v="15"/>
    <x v="6"/>
    <s v="1"/>
    <s v="0 - 20"/>
    <s v="2011 - 2015"/>
    <s v="mikrovállalkozás"/>
    <n v="27"/>
    <n v="28"/>
    <n v="29"/>
    <n v="33"/>
    <n v="28"/>
    <n v="28"/>
    <n v="28"/>
    <n v="28"/>
    <n v="28"/>
    <n v="29"/>
    <n v="30"/>
    <n v="28"/>
    <n v="29"/>
    <n v="29"/>
    <n v="28"/>
    <n v="28"/>
    <n v="28"/>
    <n v="28"/>
    <n v="28"/>
    <n v="28"/>
    <n v="28"/>
    <n v="28"/>
    <n v="28"/>
    <n v="28"/>
    <n v="29"/>
    <n v="29"/>
    <n v="29"/>
    <n v="29"/>
    <n v="29"/>
    <n v="29"/>
    <n v="29"/>
    <n v="29"/>
    <n v="29"/>
    <n v="29"/>
    <n v="29"/>
    <n v="29"/>
    <n v="29"/>
    <n v="29"/>
    <n v="29"/>
    <n v="29"/>
    <n v="34"/>
    <n v="34"/>
    <n v="34"/>
    <n v="34"/>
    <n v="29.136363636363637"/>
    <n v="29"/>
    <n v="1.7861340491233086"/>
    <n v="6.1302572668818701E-2"/>
    <n v="27"/>
    <n v="34"/>
    <n v="7"/>
    <n v="7"/>
    <n v="7"/>
  </r>
  <r>
    <n v="351"/>
    <n v="152627"/>
    <s v="e-szigno.hu"/>
    <s v="23584497-2-41"/>
    <s v="23584497 6392 114 01"/>
    <n v="63.92"/>
    <s v="Egyéb információs szolgáltatás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1"/>
    <n v="137"/>
    <n v="6449230000"/>
    <n v="61"/>
    <x v="4"/>
    <s v="A"/>
    <s v="4001 - 7000"/>
    <s v="2011 - 2015"/>
    <s v="középvállalkozás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2"/>
    <n v="2"/>
    <n v="2"/>
    <n v="2"/>
    <n v="2"/>
    <n v="2"/>
    <n v="2"/>
    <n v="2"/>
    <n v="2"/>
    <n v="2"/>
    <n v="2"/>
    <n v="2"/>
    <n v="1.9545454545454546"/>
    <n v="2"/>
    <n v="0.30151134457776363"/>
    <n v="0.15426161815606512"/>
    <n v="0"/>
    <n v="2"/>
    <n v="2"/>
    <n v="0"/>
    <n v="0"/>
  </r>
  <r>
    <n v="352"/>
    <n v="154719"/>
    <s v="tarki.hu"/>
    <s v="12385184-2-41"/>
    <s v="12385184 7220 114 01"/>
    <n v="72.2"/>
    <s v="Társadalomtudományi, humán kutatás, kísérleti fejlesztés"/>
    <n v="72.2"/>
    <s v="Társadalomtudományi, humán kutatás, kísérleti fejlesztés"/>
    <n v="72"/>
    <s v="Tudományos kutatás, fejlesztés"/>
    <s v="N"/>
    <x v="1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8"/>
    <n v="17"/>
    <n v="169080000"/>
    <n v="30"/>
    <x v="3"/>
    <s v="3"/>
    <s v="51 - 300"/>
    <s v="1996 - 2000"/>
    <s v="kisvállalkozás"/>
    <n v="58"/>
    <n v="58"/>
    <n v="58"/>
    <n v="58"/>
    <n v="58"/>
    <n v="58"/>
    <n v="58"/>
    <n v="58"/>
    <n v="58"/>
    <n v="58"/>
    <n v="58"/>
    <n v="58"/>
    <n v="59"/>
    <n v="58"/>
    <n v="58"/>
    <n v="58"/>
    <n v="58"/>
    <n v="58"/>
    <n v="58"/>
    <n v="58"/>
    <n v="58"/>
    <n v="58"/>
    <n v="58"/>
    <n v="58"/>
    <n v="58"/>
    <n v="58"/>
    <n v="58"/>
    <n v="56"/>
    <n v="56"/>
    <n v="56"/>
    <n v="56"/>
    <n v="58"/>
    <n v="58"/>
    <n v="58"/>
    <n v="58"/>
    <n v="58"/>
    <n v="58"/>
    <n v="58"/>
    <n v="58"/>
    <n v="58"/>
    <n v="58"/>
    <n v="58"/>
    <n v="58"/>
    <n v="58"/>
    <n v="57.840909090909093"/>
    <n v="58"/>
    <n v="0.60782424854947759"/>
    <n v="1.0508552823645191E-2"/>
    <n v="56"/>
    <n v="59"/>
    <n v="3"/>
    <n v="0"/>
    <n v="0"/>
  </r>
  <r>
    <n v="353"/>
    <n v="155838"/>
    <s v="mno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17"/>
    <n v="14"/>
    <n v="17"/>
    <n v="17"/>
    <n v="16"/>
    <n v="18"/>
    <n v="17"/>
    <n v="18"/>
    <n v="16"/>
    <n v="16"/>
    <n v="17"/>
    <n v="16"/>
    <n v="18"/>
    <n v="20"/>
    <n v="15"/>
    <n v="17"/>
    <n v="27"/>
    <n v="15"/>
    <n v="20"/>
    <n v="25"/>
    <n v="26"/>
    <n v="26"/>
    <n v="23"/>
    <n v="29"/>
    <n v="23"/>
    <n v="29"/>
    <n v="22"/>
    <n v="29"/>
    <n v="26"/>
    <n v="28"/>
    <n v="27"/>
    <n v="24"/>
    <n v="19"/>
    <n v="20"/>
    <n v="19"/>
    <n v="32"/>
    <n v="18"/>
    <n v="18"/>
    <n v="26"/>
    <n v="24"/>
    <n v="25"/>
    <n v="253"/>
    <n v="164"/>
    <n v="169"/>
    <n v="33.068181818181813"/>
    <n v="20"/>
    <n v="45.93595021547646"/>
    <n v="1.3891283913958519"/>
    <n v="14"/>
    <n v="253"/>
    <n v="239"/>
    <n v="152"/>
    <n v="152"/>
  </r>
  <r>
    <n v="356"/>
    <n v="157760"/>
    <s v="abouthungary.hu"/>
    <s v="15833167-2-41"/>
    <s v="15833167 8411 311 01"/>
    <n v="84.11"/>
    <s v="Általános közigazgatás"/>
    <n v="84.1"/>
    <s v="Közigazgatás"/>
    <n v="84"/>
    <s v="Közigazgatás, védelem, kötelező társadalombiztosítás"/>
    <s v="P"/>
    <x v="6"/>
    <n v="311"/>
    <s v="Központi költségvetési irányító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2015"/>
    <n v="509"/>
    <m/>
    <n v="91"/>
    <x v="16"/>
    <s v="0"/>
    <s v="ismeretlen"/>
    <s v="2011 - 2015"/>
    <s v="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0"/>
    <n v="0"/>
    <n v="48"/>
    <n v="48"/>
    <n v="0"/>
    <n v="0"/>
    <n v="0"/>
  </r>
  <r>
    <n v="357"/>
    <n v="158929"/>
    <s v="winwithhell.hu"/>
    <s v="13324223-4-44"/>
    <s v="13324223 1107 113 01"/>
    <n v="11.07"/>
    <s v="Üdítőital, ásványvíz gyártása"/>
    <n v="11"/>
    <s v="Italgyártás"/>
    <n v="11"/>
    <s v="Italgyártás"/>
    <s v="C"/>
    <x v="17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4"/>
    <m/>
    <n v="181780000000"/>
    <n v="0"/>
    <x v="11"/>
    <s v="C"/>
    <s v="10001 -"/>
    <s v="2001 - 2005"/>
    <s v=""/>
    <n v="3"/>
    <n v="3"/>
    <n v="3"/>
    <n v="3"/>
    <n v="3"/>
    <n v="3"/>
    <n v="3"/>
    <n v="3"/>
    <n v="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1"/>
    <n v="1"/>
    <n v="1"/>
    <n v="2.1136363636363638"/>
    <n v="2"/>
    <n v="0.53769140846768015"/>
    <n v="0.25439163411374116"/>
    <n v="1"/>
    <n v="3"/>
    <n v="2"/>
    <n v="-2"/>
    <n v="2"/>
  </r>
  <r>
    <n v="358"/>
    <n v="159137"/>
    <s v="formula.hu"/>
    <s v="32000975-2-05"/>
    <s v="32000975 7311 113 05"/>
    <n v="73.11"/>
    <s v="Reklámügynöki tevékenység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5"/>
    <s v="Borsod-Abaúj-Zemplén"/>
    <n v="50"/>
    <s v="Észak-Magyarország"/>
    <n v="3"/>
    <s v="Alföld és Észak"/>
    <n v="2022"/>
    <n v="3"/>
    <n v="207830000"/>
    <n v="15"/>
    <x v="6"/>
    <s v="3"/>
    <s v="51 - 300"/>
    <s v="2021 - 2025"/>
    <s v="mikrovállalkozás"/>
    <n v="120"/>
    <n v="219"/>
    <n v="123"/>
    <n v="121"/>
    <n v="120"/>
    <n v="218"/>
    <n v="123"/>
    <n v="123"/>
    <n v="121"/>
    <n v="123"/>
    <n v="218"/>
    <n v="121"/>
    <n v="123"/>
    <n v="123"/>
    <n v="128"/>
    <n v="128"/>
    <n v="123"/>
    <n v="221"/>
    <n v="121"/>
    <n v="123"/>
    <n v="123"/>
    <n v="123"/>
    <n v="123"/>
    <n v="123"/>
    <n v="121"/>
    <n v="219"/>
    <n v="123"/>
    <n v="123"/>
    <n v="123"/>
    <n v="123"/>
    <n v="219"/>
    <n v="219"/>
    <n v="119"/>
    <n v="121"/>
    <n v="214"/>
    <n v="120"/>
    <n v="120"/>
    <n v="120"/>
    <n v="122"/>
    <n v="120"/>
    <n v="122"/>
    <n v="122"/>
    <n v="218"/>
    <n v="122"/>
    <n v="141.86363636363637"/>
    <n v="123"/>
    <n v="39.27102660557005"/>
    <n v="0.27682235992391574"/>
    <n v="119"/>
    <n v="221"/>
    <n v="102"/>
    <n v="2"/>
    <n v="2"/>
  </r>
  <r>
    <n v="360"/>
    <n v="159854"/>
    <s v="indaplay.hu"/>
    <s v="27958896-2-41"/>
    <s v="27958896 7311 114 01"/>
    <n v="73.11"/>
    <s v="Reklámügynöki tevékenység"/>
    <n v="73.099999999999994"/>
    <s v="Reklám"/>
    <n v="73"/>
    <s v="Reklám, piackutatás, PR-tevékenység"/>
    <s v="N"/>
    <x v="1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20"/>
    <n v="12"/>
    <n v="1986580000"/>
    <n v="30"/>
    <x v="3"/>
    <s v="7"/>
    <s v="1001 - 2500"/>
    <s v="2016 - 2020"/>
    <s v="kisvállalkozás"/>
    <n v="416"/>
    <n v="417"/>
    <n v="417"/>
    <n v="418"/>
    <n v="420"/>
    <n v="419"/>
    <n v="419"/>
    <n v="420"/>
    <n v="421"/>
    <n v="422"/>
    <n v="425"/>
    <n v="425"/>
    <n v="424"/>
    <n v="424"/>
    <n v="425"/>
    <n v="419"/>
    <n v="427"/>
    <n v="406"/>
    <n v="408"/>
    <n v="412"/>
    <n v="413"/>
    <n v="421"/>
    <n v="421"/>
    <n v="419"/>
    <n v="419"/>
    <n v="420"/>
    <n v="419"/>
    <n v="419"/>
    <n v="402"/>
    <n v="424"/>
    <n v="419"/>
    <n v="389"/>
    <n v="420"/>
    <n v="419"/>
    <n v="421"/>
    <n v="421"/>
    <n v="421"/>
    <n v="422"/>
    <n v="421"/>
    <n v="483"/>
    <n v="514"/>
    <n v="514"/>
    <n v="9"/>
    <n v="518"/>
    <n v="417.09090909090907"/>
    <n v="420"/>
    <n v="68.499810959446563"/>
    <n v="0.1642323279324133"/>
    <n v="9"/>
    <n v="518"/>
    <n v="509"/>
    <n v="102"/>
    <n v="102"/>
  </r>
  <r>
    <n v="361"/>
    <n v="160010"/>
    <s v="budapest.hu"/>
    <s v="15735636-2-41"/>
    <s v="15735636 8411 321 01"/>
    <n v="84.11"/>
    <s v="Általános közigazgatás"/>
    <n v="84.1"/>
    <s v="Közigazgatás"/>
    <n v="84"/>
    <s v="Közigazgatás, védelem, kötelező társadalombiztosítás"/>
    <s v="P"/>
    <x v="6"/>
    <n v="321"/>
    <s v="Helyi önkormányzat"/>
    <n v="32"/>
    <s v="Helyi önkormányza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90"/>
    <n v="1"/>
    <m/>
    <n v="11"/>
    <x v="13"/>
    <s v="0"/>
    <s v="ismeretlen"/>
    <s v="1986 - 1990"/>
    <s v=""/>
    <n v="23"/>
    <n v="25"/>
    <n v="25"/>
    <n v="32"/>
    <n v="31"/>
    <n v="31"/>
    <n v="33"/>
    <n v="30"/>
    <n v="30"/>
    <n v="30"/>
    <n v="34"/>
    <n v="34"/>
    <n v="31"/>
    <n v="34"/>
    <n v="12"/>
    <n v="12"/>
    <n v="1"/>
    <n v="1"/>
    <n v="1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1.363636363636363"/>
    <n v="2"/>
    <n v="13.340079336417107"/>
    <n v="1.1739269816047055"/>
    <n v="1"/>
    <n v="34"/>
    <n v="33"/>
    <n v="-21"/>
    <n v="21"/>
  </r>
  <r>
    <n v="362"/>
    <n v="160033"/>
    <s v="hungaricana.hu"/>
    <s v="15321226-2-42"/>
    <s v="15321226 9121 312 01"/>
    <n v="91.21"/>
    <s v="Múzeumi, gyűjteményi tevékenység"/>
    <n v="91.2"/>
    <s v="Múzeumi, gyűjteményi, történelmi helyszíni, műemléki tevékenységek"/>
    <n v="91"/>
    <s v="Könyvtári, levéltári, múzeumi, egyéb kulturális tevékenység"/>
    <s v="S"/>
    <x v="3"/>
    <n v="312"/>
    <s v="Központi költségvetési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83"/>
    <n v="1727"/>
    <m/>
    <n v="93"/>
    <x v="0"/>
    <s v="0"/>
    <s v="ismeretlen"/>
    <s v="- 1985"/>
    <s v="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0"/>
    <n v="0"/>
    <n v="4"/>
    <n v="4"/>
    <n v="0"/>
    <n v="0"/>
    <n v="0"/>
  </r>
  <r>
    <n v="363"/>
    <n v="160397"/>
    <s v="valasztas.hu"/>
    <s v="15815563-1-41"/>
    <s v="15815563 8411 311 01"/>
    <n v="84.11"/>
    <s v="Általános közigazgatás"/>
    <n v="84.1"/>
    <s v="Közigazgatás"/>
    <n v="84"/>
    <s v="Közigazgatás, védelem, kötelező társadalombiztosítás"/>
    <s v="P"/>
    <x v="6"/>
    <n v="311"/>
    <s v="Központi költségvetési irányító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2013"/>
    <n v="72"/>
    <m/>
    <n v="50"/>
    <x v="2"/>
    <s v="0"/>
    <s v="ismeretlen"/>
    <s v="2011 - 2015"/>
    <s v=""/>
    <n v="37"/>
    <n v="37"/>
    <n v="38"/>
    <n v="38"/>
    <n v="38"/>
    <n v="37"/>
    <n v="37"/>
    <n v="37"/>
    <n v="37"/>
    <n v="37"/>
    <n v="37"/>
    <n v="37"/>
    <n v="37"/>
    <n v="37"/>
    <n v="37"/>
    <n v="36"/>
    <n v="37"/>
    <n v="37"/>
    <n v="37"/>
    <n v="38"/>
    <n v="39"/>
    <n v="36"/>
    <n v="37"/>
    <n v="37"/>
    <n v="38"/>
    <n v="38"/>
    <n v="40"/>
    <n v="40"/>
    <n v="36"/>
    <n v="7"/>
    <n v="8"/>
    <n v="8"/>
    <n v="8"/>
    <n v="5"/>
    <n v="5"/>
    <n v="5"/>
    <n v="5"/>
    <n v="5"/>
    <n v="5"/>
    <n v="5"/>
    <n v="5"/>
    <n v="5"/>
    <n v="5"/>
    <n v="5"/>
    <n v="26.590909090909093"/>
    <n v="37"/>
    <n v="15.212171047932094"/>
    <n v="0.57208164624701885"/>
    <n v="5"/>
    <n v="40"/>
    <n v="35"/>
    <n v="-32"/>
    <n v="32"/>
  </r>
  <r>
    <n v="364"/>
    <n v="160782"/>
    <s v="termalfurdo.hu"/>
    <s v="13484705-2-04"/>
    <s v="13484705 6039 113 04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4"/>
    <s v="Békés"/>
    <n v="70"/>
    <s v="Dél-Alföld"/>
    <n v="3"/>
    <s v="Alföld és Észak"/>
    <n v="2005"/>
    <n v="2"/>
    <n v="62630000"/>
    <n v="12"/>
    <x v="10"/>
    <s v="3"/>
    <s v="51 - 300"/>
    <s v="2001 - 2005"/>
    <s v="mikrovállalkozás"/>
    <n v="27"/>
    <n v="28"/>
    <n v="32"/>
    <n v="29"/>
    <n v="27"/>
    <n v="25"/>
    <n v="24"/>
    <n v="22"/>
    <n v="27"/>
    <n v="33"/>
    <n v="25"/>
    <n v="20"/>
    <n v="20"/>
    <n v="23"/>
    <n v="22"/>
    <n v="23"/>
    <n v="28"/>
    <n v="27"/>
    <n v="30"/>
    <n v="29"/>
    <n v="21"/>
    <n v="27"/>
    <n v="20"/>
    <n v="21"/>
    <n v="23"/>
    <n v="31"/>
    <n v="29"/>
    <n v="31"/>
    <n v="24"/>
    <n v="26"/>
    <n v="21"/>
    <n v="19"/>
    <n v="24"/>
    <n v="27"/>
    <n v="28"/>
    <n v="27"/>
    <n v="26"/>
    <n v="32"/>
    <n v="27"/>
    <n v="24"/>
    <n v="24"/>
    <n v="25"/>
    <n v="22"/>
    <n v="23"/>
    <n v="25.522727272727273"/>
    <n v="25.5"/>
    <n v="3.6183552499150413"/>
    <n v="0.1417699296493872"/>
    <n v="19"/>
    <n v="33"/>
    <n v="14"/>
    <n v="-4"/>
    <n v="4"/>
  </r>
  <r>
    <n v="365"/>
    <n v="162303"/>
    <s v="magyarkozlony.hu"/>
    <s v="15300076-2-41"/>
    <s v="15300076 8411 311 01"/>
    <n v="84.11"/>
    <s v="Általános közigazgatás"/>
    <n v="84.1"/>
    <s v="Közigazgatás"/>
    <n v="84"/>
    <s v="Közigazgatás, védelem, kötelező társadalombiztosítás"/>
    <s v="P"/>
    <x v="6"/>
    <n v="311"/>
    <s v="Központi költségvetési irányító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83"/>
    <n v="523"/>
    <m/>
    <n v="91"/>
    <x v="16"/>
    <s v="0"/>
    <s v="ismeretlen"/>
    <s v="- 1985"/>
    <s v="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8"/>
    <n v="28"/>
    <n v="28"/>
    <n v="28"/>
    <n v="28"/>
    <n v="28"/>
    <n v="28.863636363636363"/>
    <n v="29"/>
    <n v="0.34714175717877427"/>
    <n v="1.2026958516429974E-2"/>
    <n v="28"/>
    <n v="29"/>
    <n v="1"/>
    <n v="-1"/>
    <n v="1"/>
  </r>
  <r>
    <n v="366"/>
    <n v="162311"/>
    <s v="mti.hu"/>
    <s v="10324224-4-41"/>
    <s v="10324224 6020 573 01"/>
    <n v="60.2"/>
    <s v="Televízióműsor összeállítása, szolgáltatása, videótartalom-terjesztés"/>
    <n v="60.2"/>
    <s v="Televízióműsor összeállítása, szolgáltatása, videótartalom-terjesztés"/>
    <n v="60"/>
    <s v="Műsor-összeállítás, műsorszolgáltatás, hírügynökségi és egyéb tartalomterjesztési tevékenység"/>
    <s v="J"/>
    <x v="0"/>
    <n v="573"/>
    <s v="Nonprofit részvénytársaság"/>
    <n v="57"/>
    <s v="Nonprofit gazdasági társaság"/>
    <n v="5"/>
    <s v="Jogi személyiségű nonprofit szervezet"/>
    <n v="1"/>
    <s v="Budapest"/>
    <n v="11"/>
    <s v="Budapest"/>
    <n v="1"/>
    <s v="Közép-Magyarország"/>
    <n v="1989"/>
    <m/>
    <n v="78390000"/>
    <n v="0"/>
    <x v="11"/>
    <s v="3"/>
    <s v="51 - 300"/>
    <s v="1986 - 1990"/>
    <s v=""/>
    <n v="11"/>
    <n v="9"/>
    <n v="8"/>
    <n v="8"/>
    <n v="11"/>
    <n v="10"/>
    <n v="11"/>
    <n v="9"/>
    <n v="8"/>
    <n v="10"/>
    <n v="8"/>
    <n v="9"/>
    <n v="8"/>
    <n v="10"/>
    <n v="10"/>
    <n v="9"/>
    <n v="8"/>
    <n v="9"/>
    <n v="8"/>
    <n v="8"/>
    <n v="10"/>
    <n v="9"/>
    <n v="11"/>
    <n v="10"/>
    <n v="8"/>
    <n v="8"/>
    <n v="10"/>
    <n v="11"/>
    <n v="9"/>
    <n v="10"/>
    <n v="8"/>
    <n v="9"/>
    <n v="9"/>
    <n v="8"/>
    <n v="11"/>
    <n v="8"/>
    <n v="10"/>
    <n v="9"/>
    <n v="10"/>
    <n v="8"/>
    <n v="9"/>
    <n v="9"/>
    <n v="9"/>
    <n v="9"/>
    <n v="9.1818181818181817"/>
    <n v="9"/>
    <n v="1.040409742019768"/>
    <n v="0.11331195210116285"/>
    <n v="8"/>
    <n v="11"/>
    <n v="3"/>
    <n v="-2"/>
    <n v="2"/>
  </r>
  <r>
    <n v="368"/>
    <n v="162920"/>
    <s v="ininet.hu"/>
    <s v="23537646-2-42"/>
    <s v="23537646 6310 113 01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1"/>
    <n v="2"/>
    <n v="87730000"/>
    <n v="12"/>
    <x v="10"/>
    <s v="3"/>
    <s v="51 - 300"/>
    <s v="2011 - 2015"/>
    <s v="mikrovállalkozás"/>
    <n v="28"/>
    <n v="28"/>
    <n v="28"/>
    <n v="28"/>
    <n v="28"/>
    <n v="29"/>
    <n v="90"/>
    <n v="89"/>
    <n v="89"/>
    <n v="89"/>
    <n v="89"/>
    <n v="89"/>
    <n v="89"/>
    <n v="89"/>
    <n v="89"/>
    <n v="89"/>
    <n v="89"/>
    <n v="89"/>
    <n v="89"/>
    <n v="89"/>
    <n v="1"/>
    <n v="89"/>
    <n v="90"/>
    <n v="90"/>
    <n v="91"/>
    <n v="88"/>
    <n v="87"/>
    <n v="87"/>
    <n v="87"/>
    <n v="86"/>
    <n v="86"/>
    <n v="68"/>
    <n v="68"/>
    <n v="68"/>
    <n v="68"/>
    <n v="68"/>
    <n v="68"/>
    <n v="68"/>
    <n v="68"/>
    <n v="68"/>
    <n v="68"/>
    <n v="68"/>
    <n v="68"/>
    <n v="68"/>
    <n v="72.318181818181813"/>
    <n v="86.5"/>
    <n v="23.365421407446707"/>
    <n v="0.32309193649517765"/>
    <n v="1"/>
    <n v="91"/>
    <n v="90"/>
    <n v="40"/>
    <n v="40"/>
  </r>
  <r>
    <n v="369"/>
    <n v="164376"/>
    <s v="haldorado.hu"/>
    <s v="14871632-2-03"/>
    <s v="14871632 4764 113 03"/>
    <n v="47.64"/>
    <s v="Játék-kiskereskedelem"/>
    <n v="47.6"/>
    <s v="Kulturális, szabadidős cik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3"/>
    <s v="Bács-Kiskun"/>
    <n v="70"/>
    <s v="Dél-Alföld"/>
    <n v="3"/>
    <s v="Alföld és Észak"/>
    <n v="2009"/>
    <n v="21"/>
    <n v="1651120000"/>
    <n v="40"/>
    <x v="14"/>
    <s v="7"/>
    <s v="1001 - 2500"/>
    <s v="2006 - 2010"/>
    <s v="kisvállalkozás"/>
    <n v="34"/>
    <n v="35"/>
    <n v="34"/>
    <n v="41"/>
    <n v="41"/>
    <n v="41"/>
    <n v="41"/>
    <n v="41"/>
    <n v="41"/>
    <n v="33"/>
    <n v="33"/>
    <n v="33"/>
    <n v="33"/>
    <n v="33"/>
    <n v="33"/>
    <n v="33"/>
    <n v="33"/>
    <n v="33"/>
    <n v="33"/>
    <n v="33"/>
    <n v="33"/>
    <n v="33"/>
    <n v="33"/>
    <n v="33"/>
    <n v="34"/>
    <n v="34"/>
    <n v="37"/>
    <n v="37"/>
    <n v="43"/>
    <n v="43"/>
    <n v="34"/>
    <n v="34"/>
    <n v="34"/>
    <n v="34"/>
    <n v="34"/>
    <n v="34"/>
    <n v="34"/>
    <n v="34"/>
    <n v="34"/>
    <n v="34"/>
    <n v="34"/>
    <n v="34"/>
    <n v="34"/>
    <n v="34"/>
    <n v="35.18181818181818"/>
    <n v="34"/>
    <n v="3.1569246683318566"/>
    <n v="8.9731708918993347E-2"/>
    <n v="33"/>
    <n v="43"/>
    <n v="10"/>
    <n v="0"/>
    <n v="0"/>
  </r>
  <r>
    <n v="370"/>
    <n v="164889"/>
    <s v="bankmonitor.hu"/>
    <s v="23745025-2-41"/>
    <s v="23745025 7020 113 01"/>
    <n v="70.2"/>
    <s v="Üzletviteli, egyéb üzletvezetési tanácsadás"/>
    <n v="70.2"/>
    <s v="Üzletviteli, egyéb üzletvezetési tanácsadás"/>
    <n v="70"/>
    <s v="Üzletvezetés, üzletvezetési tanácsadás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1"/>
    <n v="7"/>
    <n v="489180000"/>
    <n v="22"/>
    <x v="8"/>
    <s v="4"/>
    <s v="301 - 500"/>
    <s v="2011 - 2015"/>
    <s v="mikrovállalkozás"/>
    <n v="21"/>
    <n v="23"/>
    <n v="23"/>
    <n v="25"/>
    <n v="23"/>
    <n v="25"/>
    <n v="23"/>
    <n v="29"/>
    <n v="31"/>
    <n v="33"/>
    <n v="10"/>
    <n v="33"/>
    <n v="31"/>
    <n v="29"/>
    <n v="31"/>
    <n v="31"/>
    <n v="29"/>
    <n v="29"/>
    <n v="31"/>
    <n v="30"/>
    <n v="29"/>
    <n v="33"/>
    <n v="29"/>
    <n v="31"/>
    <n v="24"/>
    <n v="22"/>
    <n v="11"/>
    <n v="20"/>
    <n v="20"/>
    <n v="22"/>
    <n v="20"/>
    <n v="20"/>
    <n v="20"/>
    <n v="18"/>
    <n v="10"/>
    <n v="20"/>
    <n v="18"/>
    <n v="16"/>
    <n v="14"/>
    <n v="14"/>
    <n v="12"/>
    <n v="14"/>
    <n v="12"/>
    <n v="12"/>
    <n v="22.75"/>
    <n v="23"/>
    <n v="7.1564737321581635"/>
    <n v="0.31457027394101816"/>
    <n v="10"/>
    <n v="33"/>
    <n v="23"/>
    <n v="-9"/>
    <n v="9"/>
  </r>
  <r>
    <n v="371"/>
    <n v="165144"/>
    <s v="szepmuveszeti.hu"/>
    <s v="15321202-2-42"/>
    <s v="15321202 9121 312 01"/>
    <n v="91.21"/>
    <s v="Múzeumi, gyűjteményi tevékenység"/>
    <n v="91.2"/>
    <s v="Múzeumi, gyűjteményi, történelmi helyszíni, műemléki tevékenységek"/>
    <n v="91"/>
    <s v="Könyvtári, levéltári, múzeumi, egyéb kulturális tevékenység"/>
    <s v="S"/>
    <x v="3"/>
    <n v="312"/>
    <s v="Központi költségvetési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85"/>
    <n v="584"/>
    <m/>
    <n v="91"/>
    <x v="16"/>
    <s v="0"/>
    <s v="ismeretlen"/>
    <s v="- 1985"/>
    <s v=""/>
    <n v="9"/>
    <n v="9"/>
    <n v="9"/>
    <n v="9"/>
    <n v="9"/>
    <n v="9"/>
    <n v="9"/>
    <n v="9"/>
    <n v="9"/>
    <n v="9"/>
    <n v="9"/>
    <n v="9"/>
    <n v="11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11"/>
    <n v="11"/>
    <n v="11"/>
    <n v="11"/>
    <n v="11"/>
    <n v="11"/>
    <n v="11"/>
    <n v="9.3636363636363633"/>
    <n v="9"/>
    <n v="0.78030730651482638"/>
    <n v="8.3333790016146506E-2"/>
    <n v="9"/>
    <n v="11"/>
    <n v="2"/>
    <n v="2"/>
    <n v="2"/>
  </r>
  <r>
    <n v="372"/>
    <n v="165712"/>
    <s v="mediaworks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12"/>
    <n v="12"/>
    <n v="12"/>
    <n v="12"/>
    <n v="12"/>
    <n v="12"/>
    <n v="12"/>
    <n v="12"/>
    <n v="12"/>
    <n v="13"/>
    <n v="13"/>
    <n v="13"/>
    <n v="13"/>
    <n v="13"/>
    <n v="13"/>
    <n v="13"/>
    <n v="13"/>
    <n v="13"/>
    <n v="12"/>
    <n v="13"/>
    <n v="13"/>
    <n v="13"/>
    <n v="13"/>
    <n v="12"/>
    <n v="13"/>
    <n v="13"/>
    <n v="13"/>
    <n v="13"/>
    <n v="13"/>
    <n v="13"/>
    <n v="13"/>
    <n v="13"/>
    <n v="13"/>
    <n v="13"/>
    <n v="13"/>
    <n v="13"/>
    <n v="13"/>
    <n v="13"/>
    <n v="13"/>
    <n v="13"/>
    <n v="12"/>
    <n v="13"/>
    <n v="13"/>
    <n v="13"/>
    <n v="12.727272727272727"/>
    <n v="13"/>
    <n v="0.45051063346696724"/>
    <n v="3.5397264058118855E-2"/>
    <n v="12"/>
    <n v="13"/>
    <n v="1"/>
    <n v="1"/>
    <n v="1"/>
  </r>
  <r>
    <n v="373"/>
    <n v="165956"/>
    <s v="katasztrofavedelem.hu"/>
    <s v="15722720-2-51"/>
    <s v="15722720 8425 312 01"/>
    <n v="84.25"/>
    <s v="Tűzvédelem"/>
    <n v="84.2"/>
    <s v="Társadalmi közszolgáltatás"/>
    <n v="84"/>
    <s v="Közigazgatás, védelem, kötelező társadalombiztosítás"/>
    <s v="P"/>
    <x v="6"/>
    <n v="312"/>
    <s v="Központi költségvetési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99"/>
    <m/>
    <m/>
    <n v="0"/>
    <x v="11"/>
    <s v="0"/>
    <s v="ismeretlen"/>
    <s v="1996 - 2000"/>
    <s v=""/>
    <n v="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3"/>
    <n v="2"/>
    <n v="2"/>
    <n v="3"/>
    <n v="2"/>
    <n v="2"/>
    <n v="2"/>
    <n v="2"/>
    <n v="2"/>
    <n v="2"/>
    <n v="2"/>
    <n v="2"/>
    <n v="2.0681818181818183"/>
    <n v="2"/>
    <n v="0.25497170592935275"/>
    <n v="0.12328302264715957"/>
    <n v="2"/>
    <n v="3"/>
    <n v="1"/>
    <n v="-1"/>
    <n v="1"/>
  </r>
  <r>
    <n v="374"/>
    <n v="166924"/>
    <s v="connectmedia.hu"/>
    <s v="10834730-2-44"/>
    <s v="10834730 6421 114 01"/>
    <n v="64.209999999999994"/>
    <s v="Vagyonkezelés (holding)"/>
    <n v="64.2"/>
    <s v="Vagyonkezelés (holding), csoportfinanszírozás"/>
    <n v="64"/>
    <s v="Pénzügyi szolgáltatás (kivéve: biztosítási, nyugdíjpénztári tevékenység)"/>
    <s v="L"/>
    <x v="7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2"/>
    <n v="8"/>
    <n v="30445000000"/>
    <n v="22"/>
    <x v="8"/>
    <s v="C"/>
    <s v="10001 -"/>
    <s v="1991 - 1995"/>
    <s v="nagyvállalat"/>
    <n v="2"/>
    <n v="9"/>
    <n v="9"/>
    <n v="9"/>
    <n v="2"/>
    <n v="2"/>
    <n v="2"/>
    <n v="2"/>
    <n v="9"/>
    <n v="2"/>
    <n v="9"/>
    <n v="9"/>
    <n v="9"/>
    <n v="9"/>
    <n v="2"/>
    <n v="9"/>
    <n v="9"/>
    <n v="2"/>
    <n v="9"/>
    <n v="9"/>
    <n v="2"/>
    <n v="9"/>
    <n v="9"/>
    <n v="9"/>
    <n v="9"/>
    <n v="9"/>
    <n v="9"/>
    <n v="9"/>
    <n v="2"/>
    <n v="9"/>
    <n v="9"/>
    <n v="9"/>
    <n v="2"/>
    <n v="9"/>
    <n v="0"/>
    <n v="2"/>
    <n v="2"/>
    <n v="2"/>
    <n v="2"/>
    <n v="9"/>
    <n v="9"/>
    <n v="9"/>
    <n v="2"/>
    <n v="2"/>
    <n v="6.0909090909090908"/>
    <n v="9"/>
    <n v="3.5491117907402194"/>
    <n v="0.58268999549466294"/>
    <n v="0"/>
    <n v="9"/>
    <n v="9"/>
    <n v="0"/>
    <n v="0"/>
  </r>
  <r>
    <n v="378"/>
    <n v="171324"/>
    <s v="sokakcio.hu"/>
    <s v="23051423-1-42"/>
    <s v="23051423 6210 113 01"/>
    <n v="62.1"/>
    <s v="Számítógépes programozás"/>
    <n v="62.1"/>
    <s v="Számítógépes programoz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0"/>
    <m/>
    <n v="1300000"/>
    <n v="0"/>
    <x v="11"/>
    <s v="1"/>
    <s v="0 - 20"/>
    <s v="2006 - 2010"/>
    <s v="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2"/>
    <n v="13"/>
    <n v="13"/>
    <n v="13"/>
    <n v="7"/>
    <n v="7"/>
    <n v="7"/>
    <n v="7"/>
    <n v="7"/>
    <n v="7"/>
    <n v="0"/>
    <n v="7"/>
    <n v="7"/>
    <n v="7"/>
    <n v="7"/>
    <n v="7"/>
    <n v="11.181818181818182"/>
    <n v="13"/>
    <n v="3.1273194352183293"/>
    <n v="0.27967897388131402"/>
    <n v="0"/>
    <n v="13"/>
    <n v="13"/>
    <n v="-6"/>
    <n v="6"/>
  </r>
  <r>
    <n v="380"/>
    <n v="172042"/>
    <s v="sugarshop.hu"/>
    <s v="13403740-2-41"/>
    <s v="13403740 5611 113 01"/>
    <n v="56.11"/>
    <s v="Éttermi vendéglátás"/>
    <n v="56.1"/>
    <s v="Éttermi, mozgó vendéglátás"/>
    <n v="56"/>
    <s v="Vendéglátás"/>
    <s v="I"/>
    <x v="14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4"/>
    <n v="71"/>
    <n v="1131480000"/>
    <n v="50"/>
    <x v="2"/>
    <s v="7"/>
    <s v="1001 - 2500"/>
    <s v="2001 - 2005"/>
    <s v="középvállalkozás"/>
    <n v="98"/>
    <n v="98"/>
    <n v="97"/>
    <n v="98"/>
    <n v="98"/>
    <n v="98"/>
    <n v="98"/>
    <n v="99"/>
    <n v="99"/>
    <n v="99"/>
    <n v="98"/>
    <n v="98"/>
    <n v="97"/>
    <n v="97"/>
    <n v="97"/>
    <n v="96"/>
    <n v="96"/>
    <n v="96"/>
    <n v="98"/>
    <n v="96"/>
    <n v="97"/>
    <n v="98"/>
    <n v="98"/>
    <n v="98"/>
    <n v="98"/>
    <n v="98"/>
    <n v="98"/>
    <n v="97"/>
    <n v="98"/>
    <n v="98"/>
    <n v="98"/>
    <n v="98"/>
    <n v="98"/>
    <n v="98"/>
    <n v="96"/>
    <n v="96"/>
    <n v="96"/>
    <n v="97"/>
    <n v="97"/>
    <n v="96"/>
    <n v="98"/>
    <n v="99"/>
    <n v="99"/>
    <n v="99"/>
    <n v="97.590909090909093"/>
    <n v="98"/>
    <n v="0.94790299322588656"/>
    <n v="9.7130255477268293E-3"/>
    <n v="96"/>
    <n v="99"/>
    <n v="3"/>
    <n v="1"/>
    <n v="1"/>
  </r>
  <r>
    <n v="381"/>
    <n v="172437"/>
    <s v="stipendiumhungaricum.hu"/>
    <s v="18154180-2-42"/>
    <s v="18154180 9499 561 01"/>
    <n v="94.99"/>
    <s v="M.n.s. egyéb közösségi, társadalmi tevékenység"/>
    <n v="94.9"/>
    <s v="Egyéb közösségi, társadalmi tevékenység"/>
    <n v="94"/>
    <s v="Érdekképviselet"/>
    <s v="T"/>
    <x v="8"/>
    <n v="561"/>
    <s v="Közalapítvány"/>
    <n v="56"/>
    <s v="Alapítvány, jogi személyiségű intézménye és szervezeti egysége"/>
    <n v="5"/>
    <s v="Jogi személyiségű nonprofit szervezet"/>
    <n v="1"/>
    <s v="Budapest"/>
    <n v="11"/>
    <s v="Budapest"/>
    <n v="1"/>
    <s v="Közép-Magyarország"/>
    <n v="1996"/>
    <n v="6"/>
    <m/>
    <n v="22"/>
    <x v="8"/>
    <s v="0"/>
    <s v="ismeretlen"/>
    <s v="1996 - 2000"/>
    <s v="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6"/>
    <n v="26"/>
    <n v="26"/>
    <n v="26"/>
    <n v="26.90909090909091"/>
    <n v="27"/>
    <n v="0.29080336345115287"/>
    <n v="1.0806881749873924E-2"/>
    <n v="26"/>
    <n v="27"/>
    <n v="1"/>
    <n v="-1"/>
    <n v="1"/>
  </r>
  <r>
    <n v="382"/>
    <n v="173267"/>
    <s v="jegymester.hu"/>
    <s v="12033791-2-42"/>
    <s v="12033791 8240 113 01"/>
    <n v="82.4"/>
    <s v="Egyéb üzletmenetet támogató szolgáltatás közvetítése"/>
    <n v="82.4"/>
    <s v="Egyéb üzletmenetet támogató szolgáltatás közvetítése"/>
    <n v="82"/>
    <s v="Adminisztratív, irodai és egyéb üzletmenetet támogató szolgáltatás"/>
    <s v="O"/>
    <x v="13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5"/>
    <n v="19"/>
    <n v="4809850000"/>
    <n v="30"/>
    <x v="3"/>
    <s v="A"/>
    <s v="4001 - 7000"/>
    <s v="1991 - 1995"/>
    <s v="középvállalkozás"/>
    <n v="160"/>
    <n v="158"/>
    <n v="159"/>
    <n v="5"/>
    <n v="6"/>
    <n v="6"/>
    <n v="7"/>
    <n v="8"/>
    <n v="7"/>
    <n v="8"/>
    <n v="7"/>
    <n v="7"/>
    <n v="7"/>
    <n v="7"/>
    <n v="8"/>
    <n v="7"/>
    <n v="7"/>
    <n v="6"/>
    <n v="9"/>
    <n v="6"/>
    <n v="8"/>
    <n v="7"/>
    <n v="6"/>
    <n v="5"/>
    <n v="6"/>
    <n v="8"/>
    <n v="4"/>
    <n v="8"/>
    <n v="9"/>
    <n v="8"/>
    <n v="5"/>
    <n v="6"/>
    <n v="9"/>
    <n v="7"/>
    <n v="6"/>
    <n v="5"/>
    <n v="5"/>
    <n v="5"/>
    <n v="5"/>
    <n v="6"/>
    <n v="6"/>
    <n v="5"/>
    <n v="5"/>
    <n v="10"/>
    <n v="17.02272727272728"/>
    <n v="7"/>
    <n v="38.872773180139689"/>
    <n v="2.2835808009694865"/>
    <n v="4"/>
    <n v="160"/>
    <n v="156"/>
    <n v="-150"/>
    <n v="150"/>
  </r>
  <r>
    <n v="384"/>
    <n v="174580"/>
    <s v="ppke.hu"/>
    <s v="18055342-2-42"/>
    <s v="18055342 8540 552 01"/>
    <n v="85.4"/>
    <s v="Felsőoktatás"/>
    <n v="85.4"/>
    <s v="Felsőoktatás"/>
    <n v="85"/>
    <s v="Oktatás"/>
    <s v="Q"/>
    <x v="4"/>
    <n v="552"/>
    <s v="Bevett egyház elsődlegesen közfeladatot ellátó belső egyházi jogi személye"/>
    <n v="55"/>
    <s v="Egyházi jogi személy"/>
    <n v="5"/>
    <s v="Jogi személyiségű nonprofit szervezet"/>
    <n v="1"/>
    <s v="Budapest"/>
    <n v="11"/>
    <s v="Budapest"/>
    <n v="1"/>
    <s v="Közép-Magyarország"/>
    <n v="1994"/>
    <n v="841"/>
    <m/>
    <n v="91"/>
    <x v="16"/>
    <s v="0"/>
    <s v="ismeretlen"/>
    <s v="1991 - 1995"/>
    <s v=""/>
    <n v="26"/>
    <n v="23"/>
    <n v="30"/>
    <n v="27"/>
    <n v="27"/>
    <n v="27"/>
    <n v="24"/>
    <n v="21"/>
    <n v="30"/>
    <n v="30"/>
    <n v="30"/>
    <n v="30"/>
    <n v="30"/>
    <n v="24"/>
    <n v="30"/>
    <n v="31"/>
    <n v="25"/>
    <n v="29"/>
    <n v="28"/>
    <n v="31"/>
    <n v="25"/>
    <n v="25"/>
    <n v="28"/>
    <n v="22"/>
    <n v="22"/>
    <n v="25"/>
    <n v="25"/>
    <n v="28"/>
    <n v="28"/>
    <n v="37"/>
    <n v="37"/>
    <n v="36"/>
    <n v="35"/>
    <n v="36"/>
    <n v="35"/>
    <n v="30"/>
    <n v="27"/>
    <n v="33"/>
    <n v="27"/>
    <n v="35"/>
    <n v="35"/>
    <n v="32"/>
    <n v="35"/>
    <n v="32"/>
    <n v="29.15909090909091"/>
    <n v="29.5"/>
    <n v="4.3559271665071995"/>
    <n v="0.14938487554662258"/>
    <n v="21"/>
    <n v="37"/>
    <n v="16"/>
    <n v="6"/>
    <n v="6"/>
  </r>
  <r>
    <n v="385"/>
    <n v="174766"/>
    <s v="csaladinet.hu"/>
    <s v="18195682-2-42"/>
    <s v="18195682 9499 569 01"/>
    <n v="94.99"/>
    <s v="M.n.s. egyéb közösségi, társadalmi tevékenység"/>
    <n v="94.9"/>
    <s v="Egyéb közösségi, társadalmi tevékenység"/>
    <n v="94"/>
    <s v="Érdekképviselet"/>
    <s v="T"/>
    <x v="8"/>
    <n v="569"/>
    <s v="Egyéb alapítvány"/>
    <n v="56"/>
    <s v="Alapítvány, jogi személyiségű intézménye és szervezeti egysége"/>
    <n v="5"/>
    <s v="Jogi személyiségű nonprofit szervezet"/>
    <n v="1"/>
    <s v="Budapest"/>
    <n v="11"/>
    <s v="Budapest"/>
    <n v="1"/>
    <s v="Közép-Magyarország"/>
    <n v="2007"/>
    <m/>
    <n v="470000"/>
    <n v="0"/>
    <x v="11"/>
    <s v="1"/>
    <s v="0 - 20"/>
    <s v="2006 - 2010"/>
    <s v=""/>
    <n v="129"/>
    <n v="129"/>
    <n v="132"/>
    <n v="132"/>
    <n v="131"/>
    <n v="131"/>
    <n v="131"/>
    <n v="131"/>
    <n v="132"/>
    <n v="132"/>
    <n v="132"/>
    <n v="133"/>
    <n v="127"/>
    <n v="128"/>
    <n v="129"/>
    <n v="131"/>
    <n v="131"/>
    <n v="131"/>
    <n v="131"/>
    <n v="131"/>
    <n v="131"/>
    <n v="130"/>
    <n v="130"/>
    <n v="130"/>
    <n v="130"/>
    <n v="130"/>
    <n v="130"/>
    <n v="129"/>
    <n v="132"/>
    <n v="130"/>
    <n v="130"/>
    <n v="128"/>
    <n v="130"/>
    <n v="130"/>
    <n v="128"/>
    <n v="130"/>
    <n v="130"/>
    <n v="130"/>
    <n v="130"/>
    <n v="126"/>
    <n v="127"/>
    <n v="126"/>
    <n v="131"/>
    <n v="130"/>
    <n v="130.04545454545453"/>
    <n v="130"/>
    <n v="1.598757445636724"/>
    <n v="1.2293835653270861E-2"/>
    <n v="126"/>
    <n v="133"/>
    <n v="7"/>
    <n v="1"/>
    <n v="1"/>
  </r>
  <r>
    <n v="386"/>
    <n v="175941"/>
    <s v="atmedia.hu"/>
    <s v="11674199-2-44"/>
    <s v="11674199 7312 113 01"/>
    <n v="73.12"/>
    <s v="Médiareklám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9"/>
    <n v="93"/>
    <n v="50856530000"/>
    <n v="50"/>
    <x v="2"/>
    <s v="C"/>
    <s v="10001 -"/>
    <s v="2006 - 2010"/>
    <s v="nagyvállalat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0"/>
    <n v="0"/>
  </r>
  <r>
    <n v="387"/>
    <n v="176151"/>
    <s v="nmhh.hu"/>
    <s v="15775883-2-41"/>
    <s v="15775883 8413 381 01"/>
    <n v="84.13"/>
    <s v="Üzleti élet szabályozása, hatékonyságának ösztönzése"/>
    <n v="84.1"/>
    <s v="Közigazgatás"/>
    <n v="84"/>
    <s v="Közigazgatás, védelem, kötelező társadalombiztosítás"/>
    <s v="P"/>
    <x v="6"/>
    <n v="381"/>
    <s v="Költségvetési rend szerint gazdálkodó, központi költségvetési körbe tartozó szerv"/>
    <n v="38"/>
    <s v="Költségvetési rend szerint gazdálkodó egyéb szervek"/>
    <n v="3"/>
    <s v="Költségvetési szervek és költségvetési rend szerint gazdálkodó szervek"/>
    <n v="1"/>
    <s v="Budapest"/>
    <n v="11"/>
    <s v="Budapest"/>
    <n v="1"/>
    <s v="Közép-Magyarország"/>
    <n v="2010"/>
    <n v="805"/>
    <m/>
    <n v="91"/>
    <x v="16"/>
    <s v="0"/>
    <s v="ismeretlen"/>
    <s v="2006 - 2010"/>
    <s v="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3.7954545454545454"/>
    <n v="4"/>
    <n v="0.76491511778805854"/>
    <n v="0.20153452205194358"/>
    <n v="2"/>
    <n v="5"/>
    <n v="3"/>
    <n v="3"/>
    <n v="3"/>
  </r>
  <r>
    <n v="389"/>
    <n v="178015"/>
    <s v="zt.hu"/>
    <s v="25134270-2-20"/>
    <s v="25134270 6110 114 20"/>
    <n v="61.1"/>
    <s v="Vezetékes, vezeték nélküli és műholdas távközlés"/>
    <n v="61.1"/>
    <s v="Vezetékes, vezeték nélküli és műholdas távközlés"/>
    <n v="61"/>
    <s v="Távközlés"/>
    <s v="K"/>
    <x v="2"/>
    <n v="114"/>
    <s v="Részvénytársaság"/>
    <n v="11"/>
    <s v="Gazdasági társaság"/>
    <n v="1"/>
    <s v="Jogi személyiségű vállalkozás"/>
    <n v="20"/>
    <s v="Zala"/>
    <n v="30"/>
    <s v="Nyugat-Dunántúl"/>
    <n v="2"/>
    <s v="Dunántúl"/>
    <n v="2014"/>
    <n v="120"/>
    <n v="3613490000"/>
    <n v="61"/>
    <x v="4"/>
    <s v="8"/>
    <s v="2501 - 4000"/>
    <s v="2011 - 2015"/>
    <s v="középvállalkozás"/>
    <n v="63"/>
    <n v="62"/>
    <n v="62"/>
    <n v="63"/>
    <n v="63"/>
    <n v="63"/>
    <n v="62"/>
    <n v="63"/>
    <n v="62"/>
    <n v="69"/>
    <n v="69"/>
    <n v="69"/>
    <n v="69"/>
    <n v="68"/>
    <n v="68"/>
    <n v="69"/>
    <n v="68"/>
    <n v="68"/>
    <n v="68"/>
    <n v="69"/>
    <n v="68"/>
    <n v="68"/>
    <n v="68"/>
    <n v="69"/>
    <n v="68"/>
    <n v="69"/>
    <n v="68"/>
    <n v="69"/>
    <n v="68"/>
    <n v="68"/>
    <n v="68"/>
    <n v="68"/>
    <n v="68"/>
    <n v="68"/>
    <n v="68"/>
    <n v="68"/>
    <n v="68"/>
    <n v="68"/>
    <n v="68"/>
    <n v="68"/>
    <n v="67"/>
    <n v="67"/>
    <n v="67"/>
    <n v="67"/>
    <n v="67"/>
    <n v="68"/>
    <n v="2.3526333587982213"/>
    <n v="3.511393072833166E-2"/>
    <n v="62"/>
    <n v="69"/>
    <n v="7"/>
    <n v="4"/>
    <n v="4"/>
  </r>
  <r>
    <n v="390"/>
    <n v="178140"/>
    <s v="minicrm.hu"/>
    <s v="23982273-2-42"/>
    <s v="23982273 6210 114 01"/>
    <n v="62.1"/>
    <s v="Számítógépes programozás"/>
    <n v="62.1"/>
    <s v="Számítógépes programozás"/>
    <n v="62"/>
    <s v="Információtechnológiai szolgáltatás"/>
    <s v="K"/>
    <x v="2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2"/>
    <n v="77"/>
    <n v="2125920000"/>
    <n v="50"/>
    <x v="2"/>
    <s v="7"/>
    <s v="1001 - 2500"/>
    <s v="2011 - 2015"/>
    <s v="középvállalkozás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8"/>
    <n v="8"/>
    <n v="8"/>
    <n v="8"/>
    <n v="9"/>
    <n v="9"/>
    <n v="9"/>
    <n v="9"/>
    <n v="9"/>
    <n v="9"/>
    <n v="9"/>
    <n v="9"/>
    <n v="9"/>
    <n v="8"/>
    <n v="8"/>
    <n v="8"/>
    <n v="8"/>
    <n v="8.8181818181818183"/>
    <n v="9"/>
    <n v="0.39015365325741264"/>
    <n v="4.4244228719912772E-2"/>
    <n v="8"/>
    <n v="9"/>
    <n v="1"/>
    <n v="-1"/>
    <n v="1"/>
  </r>
  <r>
    <n v="391"/>
    <n v="178453"/>
    <s v="hwsw.hu"/>
    <s v="20613491-2-41"/>
    <s v="20613491 4778 117 01"/>
    <n v="47.78"/>
    <s v="Egyéb új áru kiskereskedelme"/>
    <n v="47.7"/>
    <s v="Egyéb áruk kiskereskedelme (kivéve: gépjármű, motorkerékpár)"/>
    <n v="47"/>
    <s v="Kiskereskedelem"/>
    <s v="G"/>
    <x v="5"/>
    <n v="117"/>
    <s v="Betéti társaság"/>
    <n v="11"/>
    <s v="Gazdasági társaság"/>
    <n v="1"/>
    <s v="Jogi személyiségű vállalkozás"/>
    <n v="1"/>
    <s v="Budapest"/>
    <n v="11"/>
    <s v="Budapest"/>
    <n v="1"/>
    <s v="Közép-Magyarország"/>
    <n v="1999"/>
    <n v="3"/>
    <n v="52500000"/>
    <n v="15"/>
    <x v="6"/>
    <s v="3"/>
    <s v="51 - 300"/>
    <s v="1996 - 2000"/>
    <s v="mikrovállalkozás"/>
    <n v="37"/>
    <n v="37"/>
    <n v="35"/>
    <n v="37"/>
    <n v="34"/>
    <n v="34"/>
    <n v="35"/>
    <n v="38"/>
    <n v="36"/>
    <n v="37"/>
    <n v="35"/>
    <n v="36"/>
    <n v="35"/>
    <n v="37"/>
    <n v="36"/>
    <n v="37"/>
    <n v="38"/>
    <n v="38"/>
    <n v="36"/>
    <n v="34"/>
    <n v="37"/>
    <n v="36"/>
    <n v="37"/>
    <n v="38"/>
    <n v="35"/>
    <n v="36"/>
    <n v="37"/>
    <n v="38"/>
    <n v="36"/>
    <n v="36"/>
    <n v="36"/>
    <n v="36"/>
    <n v="37"/>
    <n v="37"/>
    <n v="37"/>
    <n v="37"/>
    <n v="37"/>
    <n v="38"/>
    <n v="35"/>
    <n v="37"/>
    <n v="37"/>
    <n v="38"/>
    <n v="38"/>
    <n v="37"/>
    <n v="36.477272727272727"/>
    <n v="37"/>
    <n v="1.1511094014569665"/>
    <n v="3.1556893248664501E-2"/>
    <n v="34"/>
    <n v="38"/>
    <n v="4"/>
    <n v="0"/>
    <n v="0"/>
  </r>
  <r>
    <n v="392"/>
    <n v="178539"/>
    <s v="bazilikabudapest.hu"/>
    <s v="19818719-2-41"/>
    <s v="19818719 9491 555 01"/>
    <n v="94.91"/>
    <s v="Egyházi tevékenység"/>
    <n v="94.9"/>
    <s v="Egyéb közösségi, társadalmi tevékenység"/>
    <n v="94"/>
    <s v="Érdekképviselet"/>
    <s v="T"/>
    <x v="8"/>
    <n v="555"/>
    <s v="Bevett egyház elsődlegesen vallási tevékenységet végző belső egyházi jogi személye"/>
    <n v="55"/>
    <s v="Egyházi jogi személy"/>
    <n v="5"/>
    <s v="Jogi személyiségű nonprofit szervezet"/>
    <n v="1"/>
    <s v="Budapest"/>
    <n v="11"/>
    <s v="Budapest"/>
    <n v="1"/>
    <s v="Közép-Magyarország"/>
    <n v="1979"/>
    <m/>
    <m/>
    <n v="0"/>
    <x v="11"/>
    <s v="0"/>
    <s v="ismeretlen"/>
    <s v="- 1985"/>
    <s v=""/>
    <n v="63"/>
    <n v="63"/>
    <n v="63"/>
    <n v="63"/>
    <n v="63"/>
    <n v="63"/>
    <n v="62"/>
    <n v="63"/>
    <n v="63"/>
    <n v="63"/>
    <n v="63"/>
    <n v="63"/>
    <n v="63"/>
    <n v="63"/>
    <n v="61"/>
    <n v="61"/>
    <n v="62"/>
    <n v="62"/>
    <n v="62"/>
    <n v="62"/>
    <n v="62"/>
    <n v="62"/>
    <n v="62"/>
    <n v="62"/>
    <n v="62"/>
    <n v="62"/>
    <n v="62"/>
    <n v="62"/>
    <n v="62"/>
    <n v="61"/>
    <n v="61"/>
    <n v="61"/>
    <n v="61"/>
    <n v="61"/>
    <n v="61"/>
    <n v="61"/>
    <n v="61"/>
    <n v="61"/>
    <n v="61"/>
    <n v="63"/>
    <n v="63"/>
    <n v="63"/>
    <n v="63"/>
    <n v="63"/>
    <n v="62.136363636363633"/>
    <n v="62"/>
    <n v="0.82380030010973326"/>
    <n v="1.3257941918371714E-2"/>
    <n v="61"/>
    <n v="63"/>
    <n v="2"/>
    <n v="0"/>
    <n v="0"/>
  </r>
  <r>
    <n v="393"/>
    <n v="179841"/>
    <s v="aqua.hu"/>
    <s v="32930212-2-13"/>
    <s v="32930212 4740 113 13"/>
    <n v="47.4"/>
    <s v="Információs, híradástechnikai termék kiskereskedelme"/>
    <n v="47.4"/>
    <s v="Információs, híradástechnikai termé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25"/>
    <n v="18"/>
    <m/>
    <n v="30"/>
    <x v="3"/>
    <s v="0"/>
    <s v="ismeretlen"/>
    <s v="2021 - 2025"/>
    <s v=""/>
    <n v="332"/>
    <n v="357"/>
    <n v="359"/>
    <n v="327"/>
    <n v="352"/>
    <n v="353"/>
    <n v="356"/>
    <n v="352"/>
    <n v="354"/>
    <n v="355"/>
    <n v="351"/>
    <n v="332"/>
    <n v="284"/>
    <n v="350"/>
    <n v="382"/>
    <n v="379"/>
    <n v="68"/>
    <n v="377"/>
    <n v="329"/>
    <n v="348"/>
    <n v="366"/>
    <n v="279"/>
    <n v="252"/>
    <n v="204"/>
    <n v="221"/>
    <n v="165"/>
    <n v="6"/>
    <n v="216"/>
    <n v="221"/>
    <n v="212"/>
    <n v="209"/>
    <n v="203"/>
    <n v="208"/>
    <n v="202"/>
    <n v="204"/>
    <n v="207"/>
    <n v="204"/>
    <n v="206"/>
    <n v="277"/>
    <n v="277"/>
    <n v="275"/>
    <n v="280"/>
    <n v="254"/>
    <n v="409"/>
    <n v="278.5"/>
    <n v="279.5"/>
    <n v="86.763109725864041"/>
    <n v="0.31153719829753695"/>
    <n v="6"/>
    <n v="409"/>
    <n v="403"/>
    <n v="77"/>
    <n v="77"/>
  </r>
  <r>
    <n v="394"/>
    <n v="179863"/>
    <s v="kutyubazar.hu"/>
    <s v="25119064-2-15"/>
    <s v="25119064 4712 113 15"/>
    <n v="47.12"/>
    <s v="Iparcikk jellegű vegyes kiskereskedelem"/>
    <n v="47.1"/>
    <s v="Vegyes termékkörű kiskereskedelem"/>
    <n v="47"/>
    <s v="Kiskereskedelem"/>
    <s v="G"/>
    <x v="5"/>
    <n v="113"/>
    <s v="Korlátolt felelősségű társaság"/>
    <n v="11"/>
    <s v="Gazdasági társaság"/>
    <n v="1"/>
    <s v="Jogi személyiségű vállalkozás"/>
    <n v="15"/>
    <s v="Szabolcs-Szatmár-Bereg"/>
    <n v="60"/>
    <s v="Észak-Alföld"/>
    <n v="3"/>
    <s v="Alföld és Észak"/>
    <n v="2015"/>
    <n v="13"/>
    <n v="981040000"/>
    <n v="30"/>
    <x v="3"/>
    <s v="6"/>
    <s v="701 - 1000"/>
    <s v="2011 - 2015"/>
    <s v="kisvállalkozás"/>
    <n v="19"/>
    <n v="15"/>
    <n v="15"/>
    <n v="17"/>
    <n v="15"/>
    <n v="15"/>
    <n v="15"/>
    <n v="15"/>
    <n v="15"/>
    <n v="7"/>
    <n v="7"/>
    <n v="8"/>
    <n v="25"/>
    <n v="25"/>
    <n v="15"/>
    <n v="12"/>
    <n v="24"/>
    <n v="8"/>
    <n v="13"/>
    <n v="7"/>
    <n v="46"/>
    <n v="12"/>
    <n v="8"/>
    <n v="10"/>
    <n v="8"/>
    <n v="8"/>
    <n v="20"/>
    <n v="32"/>
    <n v="27"/>
    <n v="29"/>
    <n v="7"/>
    <n v="7"/>
    <n v="8"/>
    <n v="10"/>
    <n v="9"/>
    <n v="10"/>
    <n v="10"/>
    <n v="10"/>
    <n v="10"/>
    <n v="7"/>
    <n v="6"/>
    <n v="6"/>
    <n v="6"/>
    <n v="6"/>
    <n v="13.727272727272727"/>
    <n v="10"/>
    <n v="8.4285330356588393"/>
    <n v="0.61399909531289565"/>
    <n v="6"/>
    <n v="46"/>
    <n v="40"/>
    <n v="-13"/>
    <n v="13"/>
  </r>
  <r>
    <n v="395"/>
    <n v="181087"/>
    <s v="utcakereso.hu"/>
    <s v="13320690-2-43"/>
    <s v="13320690 6120 113 01"/>
    <n v="61.2"/>
    <s v="Távközlés viszonteladása, közvetítése"/>
    <n v="61.2"/>
    <s v="Távközlés viszonteladása, közvetítése"/>
    <n v="61"/>
    <s v="Távközlés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4"/>
    <n v="1"/>
    <n v="5550000"/>
    <n v="11"/>
    <x v="13"/>
    <s v="1"/>
    <s v="0 - 20"/>
    <s v="2001 - 2005"/>
    <s v="mikrovállalkozás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0"/>
    <n v="0"/>
    <n v="21"/>
    <n v="21"/>
    <n v="0"/>
    <n v="0"/>
    <n v="0"/>
  </r>
  <r>
    <n v="397"/>
    <n v="182646"/>
    <s v="fotav.hu"/>
    <s v="10941362-2-44"/>
    <s v="10941362 3530 573 01"/>
    <n v="35.299999999999997"/>
    <s v="Gőzellátás, légkondicionálás"/>
    <n v="35.299999999999997"/>
    <s v="Gőzellátás, légkondicionálás"/>
    <n v="35"/>
    <s v="Villamosenergia-, gáz-, gőzellátás, légkondicionálás"/>
    <s v="D"/>
    <x v="12"/>
    <n v="573"/>
    <s v="Nonprofit részvénytársaság"/>
    <n v="57"/>
    <s v="Nonprofit gazdasági társaság"/>
    <n v="5"/>
    <s v="Jogi személyiségű nonprofit szervezet"/>
    <n v="1"/>
    <s v="Budapest"/>
    <n v="11"/>
    <s v="Budapest"/>
    <n v="1"/>
    <s v="Közép-Magyarország"/>
    <n v="1994"/>
    <n v="3380"/>
    <n v="85428000000"/>
    <n v="94"/>
    <x v="9"/>
    <s v="C"/>
    <s v="10001 -"/>
    <s v="1991 - 1995"/>
    <s v="nagyvállalat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0"/>
    <n v="0"/>
    <n v="19"/>
    <n v="19"/>
    <n v="0"/>
    <n v="0"/>
    <n v="0"/>
  </r>
  <r>
    <n v="398"/>
    <n v="183370"/>
    <s v="bhc.hu"/>
    <s v="27714933-2-43"/>
    <s v="27714933 8610 114 01"/>
    <n v="86.1"/>
    <s v="Fekvőbeteg-ellátás"/>
    <n v="86.1"/>
    <s v="Fekvőbeteg-ellátás"/>
    <n v="86"/>
    <s v="Humánegészségügyi ellátás"/>
    <s v="R"/>
    <x v="16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21"/>
    <n v="732"/>
    <n v="19054510000"/>
    <n v="91"/>
    <x v="16"/>
    <s v="C"/>
    <s v="10001 -"/>
    <s v="2021 - 2025"/>
    <s v="nagyvállalat"/>
    <n v="9"/>
    <n v="9"/>
    <n v="9"/>
    <n v="9"/>
    <n v="9"/>
    <n v="9"/>
    <n v="9"/>
    <n v="9"/>
    <n v="9"/>
    <n v="9"/>
    <n v="9"/>
    <n v="9"/>
    <n v="9"/>
    <n v="9"/>
    <n v="9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4"/>
    <n v="14"/>
    <n v="14"/>
    <n v="8"/>
    <n v="8"/>
    <n v="8"/>
    <n v="8"/>
    <n v="8"/>
    <n v="8"/>
    <n v="8"/>
    <n v="8"/>
    <n v="12.022727272727273"/>
    <n v="9"/>
    <n v="3.6183552499150409"/>
    <n v="0.30095960490786727"/>
    <n v="8"/>
    <n v="16"/>
    <n v="8"/>
    <n v="-1"/>
    <n v="1"/>
  </r>
  <r>
    <n v="399"/>
    <n v="185130"/>
    <s v="nethely.hu"/>
    <s v="23358005-2-43"/>
    <s v="23358005 6310 113 01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1"/>
    <n v="8"/>
    <n v="99190000"/>
    <n v="22"/>
    <x v="8"/>
    <s v="3"/>
    <s v="51 - 300"/>
    <s v="2011 - 2015"/>
    <s v="mikrovállalkozás"/>
    <n v="21"/>
    <n v="21"/>
    <n v="21"/>
    <n v="21"/>
    <n v="21"/>
    <n v="21"/>
    <n v="21"/>
    <n v="21"/>
    <n v="21"/>
    <n v="21"/>
    <n v="21"/>
    <n v="23"/>
    <n v="24"/>
    <n v="24"/>
    <n v="24"/>
    <n v="24"/>
    <n v="24"/>
    <n v="24"/>
    <n v="24"/>
    <n v="24"/>
    <n v="24"/>
    <n v="24"/>
    <n v="24"/>
    <n v="23"/>
    <n v="24"/>
    <n v="24"/>
    <n v="24"/>
    <n v="24"/>
    <n v="24"/>
    <n v="25"/>
    <n v="25"/>
    <n v="25"/>
    <n v="25"/>
    <n v="25"/>
    <n v="25"/>
    <n v="25"/>
    <n v="25"/>
    <n v="25"/>
    <n v="25"/>
    <n v="24"/>
    <n v="24"/>
    <n v="25"/>
    <n v="25"/>
    <n v="25"/>
    <n v="23.5"/>
    <n v="24"/>
    <n v="1.5476914541371936"/>
    <n v="6.5859210814348659E-2"/>
    <n v="21"/>
    <n v="25"/>
    <n v="4"/>
    <n v="4"/>
    <n v="4"/>
  </r>
  <r>
    <n v="400"/>
    <n v="186584"/>
    <s v="rackhost.hu"/>
    <s v="25333572-2-06"/>
    <s v="25333572 6310 114 06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4"/>
    <s v="Részvénytársaság"/>
    <n v="11"/>
    <s v="Gazdasági társaság"/>
    <n v="1"/>
    <s v="Jogi személyiségű vállalkozás"/>
    <n v="6"/>
    <s v="Csongrád-Csanád"/>
    <n v="70"/>
    <s v="Dél-Alföld"/>
    <n v="3"/>
    <s v="Alföld és Észak"/>
    <n v="2015"/>
    <n v="37"/>
    <n v="1132010000"/>
    <n v="40"/>
    <x v="14"/>
    <s v="7"/>
    <s v="1001 - 2500"/>
    <s v="2011 - 2015"/>
    <s v="kisvállalkozás"/>
    <n v="116"/>
    <n v="116"/>
    <n v="116"/>
    <n v="116"/>
    <n v="116"/>
    <n v="116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2"/>
    <n v="122"/>
    <n v="122"/>
    <n v="122"/>
    <n v="121.95454545454545"/>
    <n v="123"/>
    <n v="2.4107756684244315"/>
    <n v="1.9767821358679646E-2"/>
    <n v="116"/>
    <n v="123"/>
    <n v="7"/>
    <n v="6"/>
    <n v="6"/>
  </r>
  <r>
    <n v="401"/>
    <n v="187821"/>
    <s v="inda.hu"/>
    <s v="14307544-2-41"/>
    <s v="14307544 6391 114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08"/>
    <n v="10"/>
    <n v="702400000"/>
    <n v="30"/>
    <x v="3"/>
    <s v="6"/>
    <s v="701 - 1000"/>
    <s v="2006 - 2010"/>
    <s v="kisvállalkozás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0"/>
    <n v="0"/>
    <n v="6"/>
    <n v="6"/>
    <n v="0"/>
    <n v="0"/>
    <n v="0"/>
  </r>
  <r>
    <n v="403"/>
    <n v="188407"/>
    <s v="szerencsejatek.hu"/>
    <s v="10580204-2-44"/>
    <s v="10580204 9200 114 01"/>
    <n v="92"/>
    <s v="Szerencsejáték, fogadás"/>
    <n v="92"/>
    <s v="Szerencsejáték, fogadás"/>
    <n v="92"/>
    <s v="Szerencsejáték, fogadás"/>
    <s v="S"/>
    <x v="3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0"/>
    <n v="1910"/>
    <n v="1235816000000"/>
    <n v="93"/>
    <x v="0"/>
    <s v="C"/>
    <s v="10001 -"/>
    <s v="1986 - 1990"/>
    <s v="nagyvállalat"/>
    <n v="127"/>
    <n v="127"/>
    <n v="127"/>
    <n v="127"/>
    <n v="126"/>
    <n v="126"/>
    <n v="131"/>
    <n v="131"/>
    <n v="131"/>
    <n v="130"/>
    <n v="131"/>
    <n v="131"/>
    <n v="130"/>
    <n v="130"/>
    <n v="130"/>
    <n v="131"/>
    <n v="131"/>
    <n v="130"/>
    <n v="130"/>
    <n v="134"/>
    <n v="134"/>
    <n v="134"/>
    <n v="134"/>
    <n v="134"/>
    <n v="134"/>
    <n v="134"/>
    <n v="138"/>
    <n v="138"/>
    <n v="134"/>
    <n v="134"/>
    <n v="134"/>
    <n v="134"/>
    <n v="134"/>
    <n v="134"/>
    <n v="134"/>
    <n v="134"/>
    <n v="134"/>
    <n v="134"/>
    <n v="134"/>
    <n v="134"/>
    <n v="133"/>
    <n v="133"/>
    <n v="140"/>
    <n v="158"/>
    <n v="132.79545454545453"/>
    <n v="134"/>
    <n v="4.9770615476452242"/>
    <n v="3.7479155929555003E-2"/>
    <n v="126"/>
    <n v="158"/>
    <n v="32"/>
    <n v="31"/>
    <n v="31"/>
  </r>
  <r>
    <n v="404"/>
    <n v="189446"/>
    <s v="kh.hu"/>
    <s v="10195664-4-44"/>
    <s v="10195664 6419 114 01"/>
    <n v="64.19"/>
    <s v="Egyéb monetáris közvetítés"/>
    <n v="64.099999999999994"/>
    <s v="Monetáris közvetítés"/>
    <n v="64"/>
    <s v="Pénzügyi szolgáltatás (kivéve: biztosítási, nyugdíjpénztári tevékenység)"/>
    <s v="L"/>
    <x v="7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86"/>
    <m/>
    <n v="627954000000"/>
    <n v="0"/>
    <x v="11"/>
    <s v="C"/>
    <s v="10001 -"/>
    <s v="1986 - 1990"/>
    <s v=""/>
    <n v="105"/>
    <n v="134"/>
    <n v="134"/>
    <n v="134"/>
    <n v="133"/>
    <n v="136"/>
    <n v="136"/>
    <n v="136"/>
    <n v="136"/>
    <n v="136"/>
    <n v="136"/>
    <n v="136"/>
    <n v="136"/>
    <n v="136"/>
    <n v="138"/>
    <n v="138"/>
    <n v="138"/>
    <n v="138"/>
    <n v="138"/>
    <n v="138"/>
    <n v="138"/>
    <n v="138"/>
    <n v="138"/>
    <n v="138"/>
    <n v="138"/>
    <n v="138"/>
    <n v="138"/>
    <n v="138"/>
    <n v="139"/>
    <n v="140"/>
    <n v="112"/>
    <n v="139"/>
    <n v="139"/>
    <n v="139"/>
    <n v="139"/>
    <n v="139"/>
    <n v="139"/>
    <n v="139"/>
    <n v="140"/>
    <n v="140"/>
    <n v="140"/>
    <n v="140"/>
    <n v="140"/>
    <n v="140"/>
    <n v="136.36363636363637"/>
    <n v="138"/>
    <n v="6.4559001645363692"/>
    <n v="4.7343267873266703E-2"/>
    <n v="105"/>
    <n v="140"/>
    <n v="35"/>
    <n v="35"/>
    <n v="35"/>
  </r>
  <r>
    <n v="405"/>
    <n v="189799"/>
    <s v="rosszlanyok.hu"/>
    <s v="23179794-2-41"/>
    <s v="23179794 6039 113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1"/>
    <n v="19"/>
    <n v="825580000"/>
    <n v="30"/>
    <x v="3"/>
    <s v="6"/>
    <s v="701 - 1000"/>
    <s v="2011 - 2015"/>
    <s v="kisvállalkozás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0"/>
    <n v="0"/>
    <n v="25"/>
    <n v="25"/>
    <n v="0"/>
    <n v="0"/>
    <n v="0"/>
  </r>
  <r>
    <n v="406"/>
    <n v="190587"/>
    <s v="hun-ren.hu"/>
    <s v="19426244-2-43"/>
    <s v="19426244 7210 599 01"/>
    <n v="72.099999999999994"/>
    <s v="Természettudományi, műszaki kutatás, kísérleti fejlesztés"/>
    <n v="72.099999999999994"/>
    <s v="Természettudományi, műszaki kutatás, kísérleti fejlesztés"/>
    <n v="72"/>
    <s v="Tudományos kutatás, fejlesztés"/>
    <s v="N"/>
    <x v="1"/>
    <n v="599"/>
    <s v="Egyéb, jogi személyiségű nonprofit szervezet"/>
    <n v="59"/>
    <s v="Egyéb, jogi személyiségű nonprofit szervezet"/>
    <n v="5"/>
    <s v="Jogi személyiségű nonprofit szervezet"/>
    <n v="1"/>
    <s v="Budapest"/>
    <n v="11"/>
    <s v="Budapest"/>
    <n v="1"/>
    <s v="Közép-Magyarország"/>
    <n v="2025"/>
    <n v="398"/>
    <m/>
    <n v="82"/>
    <x v="1"/>
    <s v="0"/>
    <s v="ismeretlen"/>
    <s v="2021 - 2025"/>
    <s v=""/>
    <n v="53"/>
    <n v="52"/>
    <n v="49"/>
    <n v="47"/>
    <n v="46"/>
    <n v="50"/>
    <n v="47"/>
    <n v="48"/>
    <n v="47"/>
    <n v="48"/>
    <n v="47"/>
    <n v="53"/>
    <n v="53"/>
    <n v="53"/>
    <n v="53"/>
    <n v="53"/>
    <n v="51"/>
    <n v="49"/>
    <n v="50"/>
    <n v="51"/>
    <n v="53"/>
    <n v="53"/>
    <n v="53"/>
    <n v="53"/>
    <n v="53"/>
    <n v="50"/>
    <n v="48"/>
    <n v="53"/>
    <n v="52"/>
    <n v="52"/>
    <n v="52"/>
    <n v="50"/>
    <n v="49"/>
    <n v="47"/>
    <n v="52"/>
    <n v="52"/>
    <n v="48"/>
    <n v="47"/>
    <n v="46"/>
    <n v="47"/>
    <n v="47"/>
    <n v="47"/>
    <n v="47"/>
    <n v="52"/>
    <n v="50.06818181818182"/>
    <n v="50"/>
    <n v="2.5462944099195015"/>
    <n v="5.085653837333548E-2"/>
    <n v="46"/>
    <n v="53"/>
    <n v="7"/>
    <n v="-1"/>
    <n v="1"/>
  </r>
  <r>
    <n v="408"/>
    <n v="194299"/>
    <s v="dmkert.hu"/>
    <s v="13798857-2-02"/>
    <s v="13798857 4622 113 02"/>
    <n v="46.22"/>
    <s v="Virág, növény nagykereskedelme"/>
    <n v="46.2"/>
    <s v="Mezőgazdasági nyersanyag, élő állat nagykereskedelme"/>
    <n v="46"/>
    <s v="Nagykereskedelem"/>
    <s v="G"/>
    <x v="5"/>
    <n v="113"/>
    <s v="Korlátolt felelősségű társaság"/>
    <n v="11"/>
    <s v="Gazdasági társaság"/>
    <n v="1"/>
    <s v="Jogi személyiségű vállalkozás"/>
    <n v="2"/>
    <s v="Baranya"/>
    <n v="40"/>
    <s v="Dél-Dunántúl"/>
    <n v="2"/>
    <s v="Dunántúl"/>
    <n v="2006"/>
    <n v="3"/>
    <n v="110640000"/>
    <n v="15"/>
    <x v="6"/>
    <s v="3"/>
    <s v="51 - 300"/>
    <s v="2006 - 2010"/>
    <s v="mikrovállalkozás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2"/>
    <n v="32"/>
    <n v="1.0115610777177459"/>
    <n v="3.1611283678679561E-2"/>
    <n v="31"/>
    <n v="33"/>
    <n v="2"/>
    <n v="-2"/>
    <n v="2"/>
  </r>
  <r>
    <n v="409"/>
    <n v="196216"/>
    <s v="audischule.hu"/>
    <s v="18292301-2-08"/>
    <s v="18292301 8520 562 08"/>
    <n v="85.2"/>
    <s v="Alapfokú oktatás"/>
    <n v="85.2"/>
    <s v="Alapfokú oktatás"/>
    <n v="85"/>
    <s v="Oktatás"/>
    <s v="Q"/>
    <x v="4"/>
    <n v="562"/>
    <s v="Közalapítvány önálló intézménye"/>
    <n v="56"/>
    <s v="Alapítvány, jogi személyiségű intézménye és szervezeti egysége"/>
    <n v="5"/>
    <s v="Jogi személyiségű nonprofit szervezet"/>
    <n v="8"/>
    <s v="Győr-Moson-Sopron"/>
    <n v="30"/>
    <s v="Nyugat-Dunántúl"/>
    <n v="2"/>
    <s v="Dunántúl"/>
    <n v="2012"/>
    <n v="135"/>
    <m/>
    <n v="61"/>
    <x v="4"/>
    <s v="0"/>
    <s v="ismeretlen"/>
    <s v="2011 - 2015"/>
    <s v=""/>
    <n v="19"/>
    <n v="18"/>
    <n v="18"/>
    <n v="20"/>
    <n v="20"/>
    <n v="20"/>
    <n v="20"/>
    <n v="20"/>
    <n v="20"/>
    <n v="20"/>
    <n v="20"/>
    <n v="20"/>
    <n v="20"/>
    <n v="20"/>
    <n v="20"/>
    <n v="20"/>
    <n v="20"/>
    <n v="20"/>
    <n v="24"/>
    <n v="20"/>
    <n v="20"/>
    <n v="20"/>
    <n v="20"/>
    <n v="20"/>
    <n v="20"/>
    <n v="20"/>
    <n v="24"/>
    <n v="20"/>
    <n v="20"/>
    <n v="20"/>
    <n v="20"/>
    <n v="20"/>
    <n v="20"/>
    <n v="20"/>
    <n v="20"/>
    <n v="20"/>
    <n v="20"/>
    <n v="20"/>
    <n v="20"/>
    <n v="20"/>
    <n v="20"/>
    <n v="20"/>
    <n v="24"/>
    <n v="20"/>
    <n v="20.15909090909091"/>
    <n v="20"/>
    <n v="1.1400363482206477"/>
    <n v="5.6551972177799885E-2"/>
    <n v="18"/>
    <n v="24"/>
    <n v="6"/>
    <n v="1"/>
    <n v="1"/>
  </r>
  <r>
    <n v="411"/>
    <n v="196526"/>
    <s v="chemark.hu"/>
    <s v="26372185-2-19"/>
    <s v="26372185 2020 114 19"/>
    <n v="20.2"/>
    <s v="Mezőgazdasági vegyi termék gyártása"/>
    <n v="20.2"/>
    <s v="Mezőgazdasági vegyi termék gyártása"/>
    <n v="20"/>
    <s v="Vegyi anyag, termék gyártása"/>
    <s v="C"/>
    <x v="17"/>
    <n v="114"/>
    <s v="Részvénytársaság"/>
    <n v="11"/>
    <s v="Gazdasági társaság"/>
    <n v="1"/>
    <s v="Jogi személyiségű vállalkozás"/>
    <n v="19"/>
    <s v="Veszprém"/>
    <n v="20"/>
    <s v="Közép-Dunántúl"/>
    <n v="2"/>
    <s v="Dunántúl"/>
    <n v="2018"/>
    <n v="416"/>
    <n v="23029630000"/>
    <n v="82"/>
    <x v="1"/>
    <s v="C"/>
    <s v="10001 -"/>
    <s v="2016 - 2020"/>
    <s v="nagyvállalat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0"/>
    <n v="0"/>
    <n v="12"/>
    <n v="12"/>
    <n v="0"/>
    <n v="0"/>
    <n v="0"/>
  </r>
  <r>
    <n v="412"/>
    <n v="196873"/>
    <s v="egis.hu"/>
    <s v="10686506-2-44"/>
    <s v="10686506 2120 114 01"/>
    <n v="21.2"/>
    <s v="Gyógyszerkészítmény gyártása"/>
    <n v="21.2"/>
    <s v="Gyógyszerkészítmény gyártása"/>
    <n v="21"/>
    <s v="Gyógyszergyártás"/>
    <s v="C"/>
    <x v="17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1"/>
    <n v="3885"/>
    <n v="234132000000"/>
    <n v="94"/>
    <x v="9"/>
    <s v="C"/>
    <s v="10001 -"/>
    <s v="1991 - 1995"/>
    <s v="nagyvállalat"/>
    <n v="48"/>
    <n v="48"/>
    <n v="48"/>
    <n v="48"/>
    <n v="48"/>
    <n v="48"/>
    <n v="48"/>
    <n v="48"/>
    <n v="48"/>
    <n v="48"/>
    <n v="48"/>
    <n v="50"/>
    <n v="50"/>
    <n v="50"/>
    <n v="49"/>
    <n v="49"/>
    <n v="52"/>
    <n v="52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1.31818181818182"/>
    <n v="53"/>
    <n v="2.2180310488393142"/>
    <n v="4.3221154184645623E-2"/>
    <n v="48"/>
    <n v="53"/>
    <n v="5"/>
    <n v="5"/>
    <n v="5"/>
  </r>
  <r>
    <n v="415"/>
    <n v="200119"/>
    <s v="cafeblog.hu"/>
    <s v="25087910-2-41"/>
    <s v="25087910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409"/>
    <n v="14254790000"/>
    <n v="82"/>
    <x v="1"/>
    <s v="C"/>
    <s v="10001 -"/>
    <s v="2011 - 2015"/>
    <s v="nagyvállalat"/>
    <n v="135"/>
    <n v="135"/>
    <n v="135"/>
    <n v="135"/>
    <n v="131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4"/>
    <n v="135"/>
    <n v="135"/>
    <n v="135"/>
    <n v="135"/>
    <n v="135"/>
    <n v="135"/>
    <n v="135"/>
    <n v="135"/>
    <n v="135"/>
    <n v="131"/>
    <n v="131"/>
    <n v="135"/>
    <n v="135"/>
    <n v="135"/>
    <n v="134"/>
    <n v="135"/>
    <n v="135"/>
    <n v="135"/>
    <n v="134.68181818181819"/>
    <n v="135"/>
    <n v="1.029172783033125"/>
    <n v="7.6415123951160142E-3"/>
    <n v="131"/>
    <n v="135"/>
    <n v="4"/>
    <n v="0"/>
    <n v="0"/>
  </r>
  <r>
    <n v="416"/>
    <n v="201214"/>
    <s v="wawona.hu"/>
    <s v="13696164-2-02"/>
    <s v="13696164 6210 113 02"/>
    <n v="62.1"/>
    <s v="Számítógépes programozás"/>
    <n v="62.1"/>
    <s v="Számítógépes programoz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2"/>
    <s v="Baranya"/>
    <n v="40"/>
    <s v="Dél-Dunántúl"/>
    <n v="2"/>
    <s v="Dunántúl"/>
    <n v="2006"/>
    <n v="1"/>
    <n v="12860000"/>
    <n v="11"/>
    <x v="13"/>
    <s v="1"/>
    <s v="0 - 20"/>
    <s v="2006 - 2010"/>
    <s v="mikrovállalkozás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0"/>
    <n v="20"/>
    <n v="20"/>
    <n v="20"/>
    <n v="20"/>
    <n v="20"/>
    <n v="20"/>
    <n v="20"/>
    <n v="20"/>
    <n v="27.954545454545453"/>
    <n v="30"/>
    <n v="4.0803245735839209"/>
    <n v="0.14596283027454676"/>
    <n v="20"/>
    <n v="30"/>
    <n v="10"/>
    <n v="-10"/>
    <n v="10"/>
  </r>
  <r>
    <n v="417"/>
    <n v="201388"/>
    <s v="nemzetiutdij.hu"/>
    <s v="12147715-2-44"/>
    <s v="12147715 5221 114 01"/>
    <n v="52.21"/>
    <s v="Szárazföldi szállítást kiegészítő szolgáltatás"/>
    <n v="52.2"/>
    <s v="Szállítást kiegészítő tevékenység"/>
    <n v="52"/>
    <s v="Raktározás, tárolás, szállítást kiegészítő tevékenység"/>
    <s v="H"/>
    <x v="11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6"/>
    <n v="7"/>
    <n v="679661000000"/>
    <n v="22"/>
    <x v="8"/>
    <s v="C"/>
    <s v="10001 -"/>
    <s v="1996 - 2000"/>
    <s v="nagyvállalat"/>
    <n v="12"/>
    <n v="12"/>
    <n v="12"/>
    <n v="12"/>
    <n v="13"/>
    <n v="13"/>
    <n v="13"/>
    <n v="13"/>
    <n v="13"/>
    <n v="13"/>
    <n v="13"/>
    <n v="13"/>
    <n v="12"/>
    <n v="12"/>
    <n v="13"/>
    <n v="11"/>
    <n v="11"/>
    <n v="10"/>
    <n v="10"/>
    <n v="10"/>
    <n v="10"/>
    <n v="8"/>
    <n v="8"/>
    <n v="10"/>
    <n v="10"/>
    <n v="10"/>
    <n v="10"/>
    <n v="10"/>
    <n v="6"/>
    <n v="10"/>
    <n v="10"/>
    <n v="10"/>
    <n v="10"/>
    <n v="10"/>
    <n v="10"/>
    <n v="10"/>
    <n v="10"/>
    <n v="10"/>
    <n v="10"/>
    <n v="9"/>
    <n v="9"/>
    <n v="9"/>
    <n v="9"/>
    <n v="9"/>
    <n v="10.636363636363637"/>
    <n v="10"/>
    <n v="1.6578342427158856"/>
    <n v="0.15586475786217727"/>
    <n v="6"/>
    <n v="13"/>
    <n v="7"/>
    <n v="-3"/>
    <n v="3"/>
  </r>
  <r>
    <n v="418"/>
    <n v="201641"/>
    <s v="tordasielmenyfalu.hu"/>
    <s v="22779229-2-41"/>
    <s v="22779229 9329 113 01"/>
    <n v="93.29"/>
    <s v="M.n.s. szórakoztatás, szabadidős tevékenység"/>
    <n v="93.2"/>
    <s v="Egyéb szórakoztatás, szabadidős tevékenység"/>
    <n v="93"/>
    <s v="Sport-, szórakoztató, szabadidős tevékenység"/>
    <s v="S"/>
    <x v="3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0"/>
    <n v="25"/>
    <n v="618180000"/>
    <n v="40"/>
    <x v="14"/>
    <s v="5"/>
    <s v="501 - 700"/>
    <s v="2006 - 2010"/>
    <s v="kisvállalkozás"/>
    <n v="10"/>
    <n v="10"/>
    <n v="10"/>
    <n v="10"/>
    <n v="10"/>
    <n v="10"/>
    <n v="10"/>
    <n v="10"/>
    <n v="10"/>
    <n v="10"/>
    <n v="10"/>
    <n v="10"/>
    <n v="10"/>
    <n v="10"/>
    <n v="9"/>
    <n v="10"/>
    <n v="10"/>
    <n v="13"/>
    <n v="13"/>
    <n v="13"/>
    <n v="10"/>
    <n v="10"/>
    <n v="10"/>
    <n v="10"/>
    <n v="10"/>
    <n v="10"/>
    <n v="11"/>
    <n v="11"/>
    <n v="11"/>
    <n v="11"/>
    <n v="11"/>
    <n v="11"/>
    <n v="11"/>
    <n v="12"/>
    <n v="10"/>
    <n v="13"/>
    <n v="13"/>
    <n v="12"/>
    <n v="13"/>
    <n v="13"/>
    <n v="12"/>
    <n v="12"/>
    <n v="12"/>
    <n v="12"/>
    <n v="10.886363636363637"/>
    <n v="10"/>
    <n v="1.1854919318609469"/>
    <n v="0.10889696242564022"/>
    <n v="9"/>
    <n v="13"/>
    <n v="4"/>
    <n v="2"/>
    <n v="2"/>
  </r>
  <r>
    <n v="419"/>
    <n v="202108"/>
    <s v="lezermindenkinek.hu"/>
    <s v="27973356-2-43"/>
    <s v="27973356 6220 113 01"/>
    <n v="62.2"/>
    <s v="Információtechnológiai szaktanácsadás és számítástechnikai eszközök, rendszerek üzemeltetése"/>
    <n v="62.2"/>
    <s v="Információtechnológiai szaktanácsadás és számítástechnikai eszközök, rendszerek üzemeltetése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0"/>
    <n v="8"/>
    <n v="416560000"/>
    <n v="22"/>
    <x v="8"/>
    <s v="4"/>
    <s v="301 - 500"/>
    <s v="2016 - 2020"/>
    <s v="mikrovállalkozás"/>
    <n v="28"/>
    <n v="31"/>
    <n v="28"/>
    <n v="26"/>
    <n v="28"/>
    <n v="26"/>
    <n v="27"/>
    <n v="26"/>
    <n v="24"/>
    <n v="18"/>
    <n v="18"/>
    <n v="18"/>
    <n v="17"/>
    <n v="20"/>
    <n v="20"/>
    <n v="20"/>
    <n v="20"/>
    <n v="19"/>
    <n v="19"/>
    <n v="19"/>
    <n v="18"/>
    <n v="18"/>
    <n v="18"/>
    <n v="25"/>
    <n v="24"/>
    <n v="36"/>
    <n v="36"/>
    <n v="21"/>
    <n v="21"/>
    <n v="21"/>
    <n v="21"/>
    <n v="21"/>
    <n v="21"/>
    <n v="21"/>
    <n v="21"/>
    <n v="21"/>
    <n v="21"/>
    <n v="18"/>
    <n v="21"/>
    <n v="23"/>
    <n v="20"/>
    <n v="20"/>
    <n v="20"/>
    <n v="23"/>
    <n v="22.31818181818182"/>
    <n v="21"/>
    <n v="4.5020549688911533"/>
    <n v="0.20172140390143659"/>
    <n v="17"/>
    <n v="36"/>
    <n v="19"/>
    <n v="-5"/>
    <n v="5"/>
  </r>
  <r>
    <n v="421"/>
    <n v="203367"/>
    <s v="kifli.hu"/>
    <s v="26693075-2-44"/>
    <s v="26693075 4711 113 01"/>
    <n v="47.11"/>
    <s v="Élelmiszer jellegű vegyes kiskereskedelem"/>
    <n v="47.1"/>
    <s v="Vegyes termékkörű kiskereskedelem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9"/>
    <n v="253"/>
    <n v="57119230000"/>
    <n v="81"/>
    <x v="7"/>
    <s v="C"/>
    <s v="10001 -"/>
    <s v="2016 - 2020"/>
    <s v="nagyvállalat"/>
    <n v="37"/>
    <n v="40"/>
    <n v="42"/>
    <n v="43"/>
    <n v="37"/>
    <n v="39"/>
    <n v="40"/>
    <n v="40"/>
    <n v="41"/>
    <n v="39"/>
    <n v="25"/>
    <n v="27"/>
    <n v="24"/>
    <n v="10"/>
    <n v="24"/>
    <n v="10"/>
    <n v="30"/>
    <n v="32"/>
    <n v="9"/>
    <n v="27"/>
    <n v="22"/>
    <n v="28"/>
    <n v="25"/>
    <n v="21"/>
    <n v="20"/>
    <n v="21"/>
    <n v="21"/>
    <n v="14"/>
    <n v="23"/>
    <n v="21"/>
    <n v="19"/>
    <n v="12"/>
    <n v="22"/>
    <n v="22"/>
    <n v="27"/>
    <n v="22"/>
    <n v="22"/>
    <n v="23"/>
    <n v="28"/>
    <n v="27"/>
    <n v="15"/>
    <n v="34"/>
    <n v="34"/>
    <n v="34"/>
    <n v="26.659090909090907"/>
    <n v="25"/>
    <n v="9.3135140167597612"/>
    <n v="0.34935602449908743"/>
    <n v="9"/>
    <n v="43"/>
    <n v="34"/>
    <n v="-3"/>
    <n v="3"/>
  </r>
  <r>
    <n v="422"/>
    <n v="203994"/>
    <s v="gruppi.hu"/>
    <s v="23376458-2-41"/>
    <s v="23376458 7311 113 01"/>
    <n v="73.11"/>
    <s v="Reklámügynöki tevékenység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1"/>
    <n v="4"/>
    <n v="223250000"/>
    <n v="15"/>
    <x v="6"/>
    <s v="3"/>
    <s v="51 - 300"/>
    <s v="2011 - 2015"/>
    <s v="mikrovállalkozás"/>
    <n v="86"/>
    <n v="95"/>
    <n v="95"/>
    <n v="100"/>
    <n v="98"/>
    <n v="95"/>
    <n v="95"/>
    <n v="98"/>
    <n v="96"/>
    <n v="95"/>
    <n v="95"/>
    <n v="101"/>
    <n v="101"/>
    <n v="97"/>
    <n v="95"/>
    <n v="95"/>
    <n v="95"/>
    <n v="95"/>
    <n v="78"/>
    <n v="96"/>
    <n v="98"/>
    <n v="96"/>
    <n v="96"/>
    <n v="153"/>
    <n v="151"/>
    <n v="156"/>
    <n v="97"/>
    <n v="96"/>
    <n v="97"/>
    <n v="103"/>
    <n v="101"/>
    <n v="98"/>
    <n v="98"/>
    <n v="92"/>
    <n v="89"/>
    <n v="88"/>
    <n v="91"/>
    <n v="86"/>
    <n v="83"/>
    <n v="84"/>
    <n v="82"/>
    <n v="82"/>
    <n v="74"/>
    <n v="82"/>
    <n v="97.13636363636364"/>
    <n v="95"/>
    <n v="16.742358074990669"/>
    <n v="0.17235932505839716"/>
    <n v="74"/>
    <n v="156"/>
    <n v="82"/>
    <n v="-4"/>
    <n v="4"/>
  </r>
  <r>
    <n v="423"/>
    <n v="204044"/>
    <s v="lapunk.hu"/>
    <s v="22690238-1-19"/>
    <s v="22690238 6310 113 19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9"/>
    <s v="Veszprém"/>
    <n v="20"/>
    <s v="Közép-Dunántúl"/>
    <n v="2"/>
    <s v="Dunántúl"/>
    <n v="2010"/>
    <n v="1"/>
    <n v="8700000"/>
    <n v="11"/>
    <x v="13"/>
    <s v="1"/>
    <s v="0 - 20"/>
    <s v="2006 - 2010"/>
    <s v="mikrovállalkozás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n v="0"/>
    <n v="0"/>
    <n v="0"/>
  </r>
  <r>
    <n v="424"/>
    <n v="204091"/>
    <s v="biotechusa.hu"/>
    <s v="25114681-2-44"/>
    <s v="25114681 4638 113 01"/>
    <n v="46.38"/>
    <s v="Egyéb élelmiszer nagykereskedelme"/>
    <n v="46.3"/>
    <s v="Élelmiszer, ital, dohányáru nagykereskedelme"/>
    <n v="46"/>
    <s v="Nagy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1689"/>
    <n v="82534850000"/>
    <n v="93"/>
    <x v="0"/>
    <s v="C"/>
    <s v="10001 -"/>
    <s v="2011 - 2015"/>
    <s v="nagyvállalat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20"/>
    <n v="31"/>
    <n v="31"/>
    <n v="33"/>
    <n v="33"/>
    <n v="33"/>
    <n v="33"/>
    <n v="33"/>
    <n v="33"/>
    <n v="33"/>
    <n v="33"/>
    <n v="33"/>
    <n v="33"/>
    <n v="33"/>
    <n v="33"/>
    <n v="31"/>
    <n v="31"/>
    <n v="31"/>
    <n v="25"/>
    <n v="25"/>
    <n v="25"/>
    <n v="25"/>
    <n v="25"/>
    <n v="25"/>
    <n v="26"/>
    <n v="26"/>
    <n v="30.25"/>
    <n v="31"/>
    <n v="3.088801980447859"/>
    <n v="0.10210915637844162"/>
    <n v="20"/>
    <n v="33"/>
    <n v="13"/>
    <n v="-5"/>
    <n v="5"/>
  </r>
  <r>
    <n v="425"/>
    <n v="204156"/>
    <s v="uni-pannon.hu"/>
    <s v="19310321-2-19"/>
    <s v="19310321 8540 563 19"/>
    <n v="85.4"/>
    <s v="Felsőoktatás"/>
    <n v="85.4"/>
    <s v="Felsőoktatás"/>
    <n v="85"/>
    <s v="Oktatás"/>
    <s v="Q"/>
    <x v="4"/>
    <n v="563"/>
    <s v="Egyéb alapítvány önálló intézménye"/>
    <n v="56"/>
    <s v="Alapítvány, jogi személyiségű intézménye és szervezeti egysége"/>
    <n v="5"/>
    <s v="Jogi személyiségű nonprofit szervezet"/>
    <n v="19"/>
    <s v="Veszprém"/>
    <n v="20"/>
    <s v="Közép-Dunántúl"/>
    <n v="2"/>
    <s v="Dunántúl"/>
    <n v="2021"/>
    <m/>
    <m/>
    <n v="0"/>
    <x v="11"/>
    <s v="0"/>
    <s v="ismeretlen"/>
    <s v="2021 - 2025"/>
    <s v=""/>
    <n v="35"/>
    <n v="27"/>
    <n v="27"/>
    <n v="27"/>
    <n v="31"/>
    <n v="31"/>
    <n v="40"/>
    <n v="39"/>
    <n v="35"/>
    <n v="35"/>
    <n v="35"/>
    <n v="35"/>
    <n v="35"/>
    <n v="35"/>
    <n v="35"/>
    <n v="35"/>
    <n v="26"/>
    <n v="30"/>
    <n v="30"/>
    <n v="39"/>
    <n v="34"/>
    <n v="34"/>
    <n v="43"/>
    <n v="34"/>
    <n v="43"/>
    <n v="39"/>
    <n v="39"/>
    <n v="40"/>
    <n v="40"/>
    <n v="31"/>
    <n v="40"/>
    <n v="40"/>
    <n v="40"/>
    <n v="31"/>
    <n v="40"/>
    <n v="40"/>
    <n v="36"/>
    <n v="36"/>
    <n v="35"/>
    <n v="23"/>
    <n v="23"/>
    <n v="23"/>
    <n v="23"/>
    <n v="23"/>
    <n v="33.909090909090907"/>
    <n v="35"/>
    <n v="5.8102482908087207"/>
    <n v="0.17134780482277731"/>
    <n v="23"/>
    <n v="43"/>
    <n v="20"/>
    <n v="-12"/>
    <n v="12"/>
  </r>
  <r>
    <n v="427"/>
    <n v="204921"/>
    <s v="honvedelem.hu"/>
    <s v="20758444-2-51"/>
    <s v="20758444 7112 572 01"/>
    <n v="71.12"/>
    <s v="Mérnöki tevékenység, műszaki tanácsadás"/>
    <n v="71.099999999999994"/>
    <s v="Építészmérnöki, mérnöki tevékenység, műszaki tanácsadás"/>
    <n v="71"/>
    <s v="Építészmérnöki, mérnöki tevékenység, műszaki vizsgálat, elemzés"/>
    <s v="N"/>
    <x v="1"/>
    <n v="572"/>
    <s v="Nonprofit korlátolt felelősségű társaság"/>
    <n v="57"/>
    <s v="Nonprofit gazdasági társaság"/>
    <n v="5"/>
    <s v="Jogi személyiségű nonprofit szervezet"/>
    <n v="1"/>
    <s v="Budapest"/>
    <n v="11"/>
    <s v="Budapest"/>
    <n v="1"/>
    <s v="Közép-Magyarország"/>
    <n v="2009"/>
    <n v="358"/>
    <n v="700750000"/>
    <n v="82"/>
    <x v="1"/>
    <s v="5"/>
    <s v="501 - 700"/>
    <s v="2006 - 2010"/>
    <s v="nagyvállalat"/>
    <n v="158"/>
    <n v="158"/>
    <n v="158"/>
    <n v="158"/>
    <n v="154"/>
    <n v="158"/>
    <n v="158"/>
    <n v="158"/>
    <n v="154"/>
    <n v="154"/>
    <n v="158"/>
    <n v="158"/>
    <n v="154"/>
    <n v="158"/>
    <n v="154"/>
    <n v="154"/>
    <n v="154"/>
    <n v="154"/>
    <n v="158"/>
    <n v="154"/>
    <n v="154"/>
    <n v="154"/>
    <n v="158"/>
    <n v="154"/>
    <n v="158"/>
    <n v="158"/>
    <n v="154"/>
    <n v="158"/>
    <n v="154"/>
    <n v="158"/>
    <n v="154"/>
    <n v="154"/>
    <n v="158"/>
    <n v="158"/>
    <n v="158"/>
    <n v="154"/>
    <n v="154"/>
    <n v="154"/>
    <n v="158"/>
    <n v="154"/>
    <n v="158"/>
    <n v="154"/>
    <n v="158"/>
    <n v="154"/>
    <n v="156"/>
    <n v="156"/>
    <n v="2.0231221554354928"/>
    <n v="1.2968731765612133E-2"/>
    <n v="154"/>
    <n v="158"/>
    <n v="4"/>
    <n v="-4"/>
    <n v="4"/>
  </r>
  <r>
    <n v="428"/>
    <n v="205063"/>
    <s v="unas.hu"/>
    <s v="14114113-2-08"/>
    <s v="14114113 6310 113 08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8"/>
    <s v="Győr-Moson-Sopron"/>
    <n v="30"/>
    <s v="Nyugat-Dunántúl"/>
    <n v="2"/>
    <s v="Dunántúl"/>
    <n v="2007"/>
    <n v="23"/>
    <n v="1677370000"/>
    <n v="40"/>
    <x v="14"/>
    <s v="7"/>
    <s v="1001 - 2500"/>
    <s v="2006 - 2010"/>
    <s v="kisvállalkozás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1"/>
    <n v="11"/>
    <n v="11"/>
    <n v="11"/>
    <n v="11"/>
    <n v="11"/>
    <n v="11"/>
    <n v="11"/>
    <n v="11"/>
    <n v="11"/>
    <n v="8"/>
    <n v="8"/>
    <n v="8"/>
    <n v="8"/>
    <n v="8"/>
    <n v="8"/>
    <n v="8"/>
    <n v="8"/>
    <n v="8"/>
    <n v="8"/>
    <n v="8"/>
    <n v="12.34090909090909"/>
    <n v="15"/>
    <n v="3.003433553089264"/>
    <n v="0.24337214794830134"/>
    <n v="8"/>
    <n v="15"/>
    <n v="7"/>
    <n v="-7"/>
    <n v="7"/>
  </r>
  <r>
    <n v="429"/>
    <n v="205193"/>
    <s v="uni-nke.hu"/>
    <s v="15795719-4-42"/>
    <s v="15795719 8540 312 01"/>
    <n v="85.4"/>
    <s v="Felsőoktatás"/>
    <n v="85.4"/>
    <s v="Felsőoktatás"/>
    <n v="85"/>
    <s v="Oktatás"/>
    <s v="Q"/>
    <x v="4"/>
    <n v="312"/>
    <s v="Központi költségvetési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2012"/>
    <m/>
    <m/>
    <n v="0"/>
    <x v="11"/>
    <s v="0"/>
    <s v="ismeretlen"/>
    <s v="2011 - 2015"/>
    <s v=""/>
    <n v="50"/>
    <n v="50"/>
    <n v="51"/>
    <n v="53"/>
    <n v="48"/>
    <n v="50"/>
    <n v="50"/>
    <n v="50"/>
    <n v="50"/>
    <n v="50"/>
    <n v="50"/>
    <n v="50"/>
    <n v="50"/>
    <n v="56"/>
    <n v="57"/>
    <n v="55"/>
    <n v="58"/>
    <n v="60"/>
    <n v="55"/>
    <n v="55"/>
    <n v="58"/>
    <n v="58"/>
    <n v="55"/>
    <n v="55"/>
    <n v="61"/>
    <n v="61"/>
    <n v="52"/>
    <n v="53"/>
    <n v="52"/>
    <n v="52"/>
    <n v="52"/>
    <n v="46"/>
    <n v="46"/>
    <n v="50"/>
    <n v="51"/>
    <n v="48"/>
    <n v="50"/>
    <n v="52"/>
    <n v="55"/>
    <n v="48"/>
    <n v="53"/>
    <n v="53"/>
    <n v="54"/>
    <n v="56"/>
    <n v="52.704545454545453"/>
    <n v="52"/>
    <n v="3.7390431897251499"/>
    <n v="7.0943467161667356E-2"/>
    <n v="46"/>
    <n v="61"/>
    <n v="15"/>
    <n v="6"/>
    <n v="6"/>
  </r>
  <r>
    <n v="430"/>
    <n v="205359"/>
    <s v="merce.hu"/>
    <s v="18728907-1-42"/>
    <s v="18728907 9499 529 01"/>
    <n v="94.99"/>
    <s v="M.n.s. egyéb közösségi, társadalmi tevékenység"/>
    <n v="94.9"/>
    <s v="Egyéb közösségi, társadalmi tevékenység"/>
    <n v="94"/>
    <s v="Érdekképviselet"/>
    <s v="T"/>
    <x v="8"/>
    <n v="529"/>
    <s v="Egyéb egyesület"/>
    <n v="52"/>
    <s v="Az egyesület egyéb formái"/>
    <n v="5"/>
    <s v="Jogi személyiségű nonprofit szervezet"/>
    <n v="1"/>
    <s v="Budapest"/>
    <n v="11"/>
    <s v="Budapest"/>
    <n v="1"/>
    <s v="Közép-Magyarország"/>
    <n v="2015"/>
    <n v="13"/>
    <n v="1430000"/>
    <n v="30"/>
    <x v="3"/>
    <s v="1"/>
    <s v="0 - 20"/>
    <s v="2011 - 2015"/>
    <s v="kisvállalkozás"/>
    <n v="70"/>
    <n v="73"/>
    <n v="75"/>
    <n v="80"/>
    <n v="80"/>
    <n v="70"/>
    <n v="79"/>
    <n v="74"/>
    <n v="69"/>
    <n v="63"/>
    <n v="64"/>
    <n v="60"/>
    <n v="71"/>
    <n v="73"/>
    <n v="68"/>
    <n v="62"/>
    <n v="68"/>
    <n v="76"/>
    <n v="88"/>
    <n v="72"/>
    <n v="63"/>
    <n v="83"/>
    <n v="85"/>
    <n v="76"/>
    <n v="72"/>
    <n v="80"/>
    <n v="93"/>
    <n v="82"/>
    <n v="82"/>
    <n v="76"/>
    <n v="68"/>
    <n v="69"/>
    <n v="61"/>
    <n v="70"/>
    <n v="71"/>
    <n v="68"/>
    <n v="77"/>
    <n v="83"/>
    <n v="71"/>
    <n v="69"/>
    <n v="89"/>
    <n v="90"/>
    <n v="88"/>
    <n v="96"/>
    <n v="74.931818181818187"/>
    <n v="73"/>
    <n v="8.893158403220875"/>
    <n v="0.1186833393211157"/>
    <n v="60"/>
    <n v="96"/>
    <n v="36"/>
    <n v="26"/>
    <n v="26"/>
  </r>
  <r>
    <n v="431"/>
    <n v="206324"/>
    <s v="duol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82"/>
    <n v="82"/>
    <n v="81"/>
    <n v="81"/>
    <n v="81"/>
    <n v="81"/>
    <n v="81"/>
    <n v="81"/>
    <n v="72"/>
    <n v="72"/>
    <n v="72"/>
    <n v="73"/>
    <n v="72"/>
    <n v="72"/>
    <n v="72"/>
    <n v="72"/>
    <n v="72"/>
    <n v="72"/>
    <n v="71"/>
    <n v="71"/>
    <n v="70"/>
    <n v="70"/>
    <n v="70"/>
    <n v="70"/>
    <n v="35"/>
    <n v="34"/>
    <n v="34"/>
    <n v="35"/>
    <n v="33"/>
    <n v="33"/>
    <n v="33"/>
    <n v="33"/>
    <n v="33"/>
    <n v="35"/>
    <n v="34"/>
    <n v="33"/>
    <n v="32"/>
    <n v="35"/>
    <n v="36"/>
    <n v="38"/>
    <n v="38"/>
    <n v="36"/>
    <n v="37"/>
    <n v="38"/>
    <n v="56.545454545454547"/>
    <n v="70"/>
    <n v="20.468301693281447"/>
    <n v="0.36197961193906097"/>
    <n v="32"/>
    <n v="82"/>
    <n v="50"/>
    <n v="-44"/>
    <n v="44"/>
  </r>
  <r>
    <n v="433"/>
    <n v="207851"/>
    <s v="netlock.hu"/>
    <s v="12201521-2-42"/>
    <s v="12201521 6290 113 01"/>
    <n v="62.9"/>
    <s v="Egyéb információtechnológiai szolgáltatás"/>
    <n v="62.9"/>
    <s v="Egyéb információtechnológiai szolgáltat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6"/>
    <n v="61"/>
    <n v="1656440000"/>
    <n v="50"/>
    <x v="2"/>
    <s v="7"/>
    <s v="1001 - 2500"/>
    <s v="1996 - 2000"/>
    <s v="középvállalkozás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9.0909090909090912E-2"/>
    <n v="0"/>
    <n v="0.42141410988297084"/>
    <n v="4.6355552087126792"/>
    <n v="0"/>
    <n v="2"/>
    <n v="2"/>
    <n v="2"/>
    <n v="2"/>
  </r>
  <r>
    <n v="434"/>
    <n v="208547"/>
    <s v="sziget.hu"/>
    <s v="26189905-2-41"/>
    <s v="26189905 9020 114 01"/>
    <n v="90.2"/>
    <s v="Előadó-művészet"/>
    <n v="90.2"/>
    <s v="Előadó-művészet"/>
    <n v="90"/>
    <s v="Alkotóművészet, előadó-művészet"/>
    <s v="S"/>
    <x v="3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7"/>
    <n v="37"/>
    <n v="13142530000"/>
    <n v="40"/>
    <x v="14"/>
    <s v="C"/>
    <s v="10001 -"/>
    <s v="2016 - 2020"/>
    <s v="középvállalkozás"/>
    <n v="204"/>
    <n v="204"/>
    <n v="204"/>
    <n v="203"/>
    <n v="207"/>
    <n v="209"/>
    <n v="207"/>
    <n v="208"/>
    <n v="206"/>
    <n v="204"/>
    <n v="26"/>
    <n v="30"/>
    <n v="30"/>
    <n v="30"/>
    <n v="24"/>
    <n v="24"/>
    <n v="29"/>
    <n v="29"/>
    <n v="29"/>
    <n v="26"/>
    <n v="26"/>
    <n v="26"/>
    <n v="24"/>
    <n v="35"/>
    <n v="35"/>
    <n v="36"/>
    <n v="34"/>
    <n v="38"/>
    <n v="38"/>
    <n v="34"/>
    <n v="34"/>
    <n v="34"/>
    <n v="34"/>
    <n v="39"/>
    <n v="40"/>
    <n v="46"/>
    <n v="41"/>
    <n v="41"/>
    <n v="41"/>
    <n v="43"/>
    <n v="39"/>
    <n v="43"/>
    <n v="44"/>
    <n v="38"/>
    <n v="73.090909090909093"/>
    <n v="38"/>
    <n v="72.919139090268757"/>
    <n v="0.99764991292656258"/>
    <n v="24"/>
    <n v="209"/>
    <n v="185"/>
    <n v="-166"/>
    <n v="166"/>
  </r>
  <r>
    <n v="435"/>
    <n v="208676"/>
    <s v="miniszterelnok.hu"/>
    <s v="15833167-2-41"/>
    <s v="15833167 8411 311 01"/>
    <n v="84.11"/>
    <s v="Általános közigazgatás"/>
    <n v="84.1"/>
    <s v="Közigazgatás"/>
    <n v="84"/>
    <s v="Közigazgatás, védelem, kötelező társadalombiztosítás"/>
    <s v="P"/>
    <x v="6"/>
    <n v="311"/>
    <s v="Központi költségvetési irányító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2015"/>
    <n v="509"/>
    <m/>
    <n v="91"/>
    <x v="16"/>
    <s v="0"/>
    <s v="ismeretlen"/>
    <s v="2011 - 2015"/>
    <s v=""/>
    <n v="44"/>
    <n v="44"/>
    <n v="44"/>
    <n v="44"/>
    <n v="44"/>
    <n v="44"/>
    <n v="44"/>
    <n v="44"/>
    <n v="44"/>
    <n v="44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4"/>
    <n v="44"/>
    <n v="44"/>
    <n v="44"/>
    <n v="44"/>
    <n v="44"/>
    <n v="44"/>
    <n v="44"/>
    <n v="45"/>
    <n v="44"/>
    <n v="44"/>
    <n v="44"/>
    <n v="44"/>
    <n v="44"/>
    <n v="44.477272727272727"/>
    <n v="44"/>
    <n v="0.50525776813637679"/>
    <n v="1.1359908941236882E-2"/>
    <n v="44"/>
    <n v="45"/>
    <n v="1"/>
    <n v="0"/>
    <n v="0"/>
  </r>
  <r>
    <n v="437"/>
    <n v="209392"/>
    <s v="epiteszforum.hu"/>
    <s v="12486807-2-42"/>
    <s v="12486807 5812 113 01"/>
    <n v="58.12"/>
    <s v="Napilapkiadás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0"/>
    <n v="1"/>
    <n v="75270000"/>
    <n v="11"/>
    <x v="13"/>
    <s v="3"/>
    <s v="51 - 300"/>
    <s v="1996 - 2000"/>
    <s v="mikrovállalkozás"/>
    <n v="92"/>
    <n v="94"/>
    <n v="91"/>
    <n v="93"/>
    <n v="97"/>
    <n v="97"/>
    <n v="98"/>
    <n v="94"/>
    <n v="93"/>
    <n v="92"/>
    <n v="96"/>
    <n v="94"/>
    <n v="90"/>
    <n v="91"/>
    <n v="90"/>
    <n v="90"/>
    <n v="90"/>
    <n v="94"/>
    <n v="94"/>
    <n v="93"/>
    <n v="89"/>
    <n v="94"/>
    <n v="96"/>
    <n v="95"/>
    <n v="97"/>
    <n v="90"/>
    <n v="95"/>
    <n v="91"/>
    <n v="96"/>
    <n v="91"/>
    <n v="90"/>
    <n v="92"/>
    <n v="93"/>
    <n v="93"/>
    <n v="90"/>
    <n v="94"/>
    <n v="93"/>
    <n v="98"/>
    <n v="97"/>
    <n v="94"/>
    <n v="97"/>
    <n v="94"/>
    <n v="92"/>
    <n v="92"/>
    <n v="93.318181818181813"/>
    <n v="93"/>
    <n v="2.5036970549404614"/>
    <n v="2.6829681056351754E-2"/>
    <n v="89"/>
    <n v="98"/>
    <n v="9"/>
    <n v="0"/>
    <n v="0"/>
  </r>
  <r>
    <n v="438"/>
    <n v="209562"/>
    <s v="bonuszbrigad.hu"/>
    <s v="12414682-2-43"/>
    <s v="12414682 6039 113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0"/>
    <n v="11"/>
    <n v="80870000"/>
    <n v="30"/>
    <x v="3"/>
    <s v="3"/>
    <s v="51 - 300"/>
    <s v="2006 - 2010"/>
    <s v="kisvállalkozás"/>
    <n v="99"/>
    <n v="99"/>
    <n v="99"/>
    <n v="102"/>
    <n v="119"/>
    <n v="117"/>
    <n v="120"/>
    <n v="120"/>
    <n v="122"/>
    <n v="115"/>
    <n v="118"/>
    <n v="123"/>
    <n v="127"/>
    <n v="123"/>
    <n v="123"/>
    <n v="127"/>
    <n v="125"/>
    <n v="125"/>
    <n v="125"/>
    <n v="128"/>
    <n v="125"/>
    <n v="116"/>
    <n v="125"/>
    <n v="123"/>
    <n v="129"/>
    <n v="64"/>
    <n v="120"/>
    <n v="127"/>
    <n v="124"/>
    <n v="127"/>
    <n v="126"/>
    <n v="123"/>
    <n v="129"/>
    <n v="129"/>
    <n v="94"/>
    <n v="123"/>
    <n v="123"/>
    <n v="125"/>
    <n v="127"/>
    <n v="122"/>
    <n v="128"/>
    <n v="124"/>
    <n v="125"/>
    <n v="125"/>
    <n v="119.52272727272728"/>
    <n v="123"/>
    <n v="12.255968904348411"/>
    <n v="0.10254090735716487"/>
    <n v="64"/>
    <n v="129"/>
    <n v="65"/>
    <n v="26"/>
    <n v="26"/>
  </r>
  <r>
    <n v="439"/>
    <n v="210665"/>
    <s v="olcsobbat.hu"/>
    <s v="24711199-2-41"/>
    <s v="24711199 6391 114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7"/>
    <n v="2154870000"/>
    <n v="30"/>
    <x v="3"/>
    <s v="7"/>
    <s v="1001 - 2500"/>
    <s v="2011 - 2015"/>
    <s v="kisvállalkozás"/>
    <n v="126"/>
    <n v="128"/>
    <n v="126"/>
    <n v="137"/>
    <n v="128"/>
    <n v="134"/>
    <n v="126"/>
    <n v="122"/>
    <n v="128"/>
    <n v="126"/>
    <n v="126"/>
    <n v="128"/>
    <n v="128"/>
    <n v="128"/>
    <n v="140"/>
    <n v="136"/>
    <n v="126"/>
    <n v="128"/>
    <n v="136"/>
    <n v="134"/>
    <n v="126"/>
    <n v="134"/>
    <n v="126"/>
    <n v="126"/>
    <n v="134"/>
    <n v="128"/>
    <n v="126"/>
    <n v="126"/>
    <n v="126"/>
    <n v="132"/>
    <n v="122"/>
    <n v="112"/>
    <n v="126"/>
    <n v="124"/>
    <n v="124"/>
    <n v="140"/>
    <n v="43"/>
    <n v="118"/>
    <n v="128"/>
    <n v="126"/>
    <n v="117"/>
    <n v="117"/>
    <n v="117"/>
    <n v="117"/>
    <n v="125.13636363636364"/>
    <n v="126"/>
    <n v="14.077180791177051"/>
    <n v="0.11249472481144029"/>
    <n v="43"/>
    <n v="140"/>
    <n v="97"/>
    <n v="-9"/>
    <n v="9"/>
  </r>
  <r>
    <n v="441"/>
    <n v="211510"/>
    <s v="mng.hu"/>
    <s v="15321202-2-42"/>
    <s v="15321202 9121 312 01"/>
    <n v="91.21"/>
    <s v="Múzeumi, gyűjteményi tevékenység"/>
    <n v="91.2"/>
    <s v="Múzeumi, gyűjteményi, történelmi helyszíni, műemléki tevékenységek"/>
    <n v="91"/>
    <s v="Könyvtári, levéltári, múzeumi, egyéb kulturális tevékenység"/>
    <s v="S"/>
    <x v="3"/>
    <n v="312"/>
    <s v="Központi költségvetési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85"/>
    <n v="584"/>
    <m/>
    <n v="91"/>
    <x v="16"/>
    <s v="0"/>
    <s v="ismeretlen"/>
    <s v="- 1985"/>
    <s v=""/>
    <n v="14"/>
    <n v="14"/>
    <n v="14"/>
    <n v="14"/>
    <n v="14"/>
    <n v="14"/>
    <n v="14"/>
    <n v="14"/>
    <n v="14"/>
    <n v="14"/>
    <n v="16"/>
    <n v="16"/>
    <n v="14"/>
    <n v="15"/>
    <n v="14"/>
    <n v="14"/>
    <n v="14"/>
    <n v="14"/>
    <n v="11"/>
    <n v="15"/>
    <n v="15"/>
    <n v="14"/>
    <n v="14"/>
    <n v="14"/>
    <n v="14"/>
    <n v="14"/>
    <n v="14"/>
    <n v="14"/>
    <n v="16"/>
    <n v="16"/>
    <n v="16"/>
    <n v="14"/>
    <n v="14"/>
    <n v="14"/>
    <n v="14"/>
    <n v="14"/>
    <n v="14"/>
    <n v="14"/>
    <n v="14"/>
    <n v="12"/>
    <n v="12"/>
    <n v="14"/>
    <n v="14"/>
    <n v="14"/>
    <n v="14.136363636363637"/>
    <n v="14"/>
    <n v="0.95457062284347094"/>
    <n v="6.7525896149698908E-2"/>
    <n v="11"/>
    <n v="16"/>
    <n v="5"/>
    <n v="0"/>
    <n v="0"/>
  </r>
  <r>
    <n v="442"/>
    <n v="211718"/>
    <s v="qubit.hu"/>
    <s v="24298083-2-42"/>
    <s v="24298083 6039 114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84"/>
    <n v="1137110000"/>
    <n v="50"/>
    <x v="2"/>
    <s v="7"/>
    <s v="1001 - 2500"/>
    <s v="2011 - 2015"/>
    <s v="középvállalkozás"/>
    <n v="26"/>
    <n v="22"/>
    <n v="29"/>
    <n v="30"/>
    <n v="31"/>
    <n v="33"/>
    <n v="31"/>
    <n v="34"/>
    <n v="23"/>
    <n v="23"/>
    <n v="27"/>
    <n v="31"/>
    <n v="23"/>
    <n v="25"/>
    <n v="30"/>
    <n v="30"/>
    <n v="27"/>
    <n v="27"/>
    <n v="28"/>
    <n v="29"/>
    <n v="30"/>
    <n v="23"/>
    <n v="29"/>
    <n v="26"/>
    <n v="27"/>
    <n v="32"/>
    <n v="27"/>
    <n v="28"/>
    <n v="26"/>
    <n v="28"/>
    <n v="21"/>
    <n v="22"/>
    <n v="25"/>
    <n v="26"/>
    <n v="32"/>
    <n v="29"/>
    <n v="27"/>
    <n v="30"/>
    <n v="23"/>
    <n v="28"/>
    <n v="28"/>
    <n v="29"/>
    <n v="28"/>
    <n v="31"/>
    <n v="27.59090909090909"/>
    <n v="28"/>
    <n v="3.1719569325955566"/>
    <n v="0.1149638426970383"/>
    <n v="21"/>
    <n v="34"/>
    <n v="13"/>
    <n v="5"/>
    <n v="5"/>
  </r>
  <r>
    <n v="443"/>
    <n v="212158"/>
    <s v="szechenyibath.hu"/>
    <s v="12165814-2-44"/>
    <s v="12165814 9623 114 01"/>
    <n v="96.23"/>
    <s v="Fürdő-, szauna-, gőzfürdő-szolgáltatás"/>
    <n v="96.2"/>
    <s v="Fodrászat, szépségápolás, fürdőszolgáltatás"/>
    <n v="96"/>
    <s v="Személyi szolgáltatás"/>
    <s v="T"/>
    <x v="8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6"/>
    <n v="1114"/>
    <n v="26294180000"/>
    <n v="93"/>
    <x v="0"/>
    <s v="C"/>
    <s v="10001 -"/>
    <s v="1996 - 2000"/>
    <s v="nagyvállalat"/>
    <n v="20"/>
    <n v="20"/>
    <n v="21"/>
    <n v="22"/>
    <n v="21"/>
    <n v="21"/>
    <n v="21"/>
    <n v="22"/>
    <n v="22"/>
    <n v="21"/>
    <n v="21"/>
    <n v="21"/>
    <n v="21"/>
    <n v="21"/>
    <n v="21"/>
    <n v="21"/>
    <n v="21"/>
    <n v="22"/>
    <n v="21"/>
    <n v="21"/>
    <n v="22"/>
    <n v="22"/>
    <n v="21"/>
    <n v="21"/>
    <n v="31"/>
    <n v="31"/>
    <n v="31"/>
    <n v="31"/>
    <n v="31"/>
    <n v="31"/>
    <n v="31"/>
    <n v="30"/>
    <n v="30"/>
    <n v="31"/>
    <n v="31"/>
    <n v="31"/>
    <n v="31"/>
    <n v="31"/>
    <n v="31"/>
    <n v="31"/>
    <n v="31"/>
    <n v="31"/>
    <n v="31"/>
    <n v="31"/>
    <n v="25.59090909090909"/>
    <n v="22"/>
    <n v="4.9241605674336943"/>
    <n v="0.1924183525462545"/>
    <n v="20"/>
    <n v="31"/>
    <n v="11"/>
    <n v="11"/>
    <n v="11"/>
  </r>
  <r>
    <n v="444"/>
    <n v="213245"/>
    <s v="katolikus.hu"/>
    <s v="19017097-1-42"/>
    <s v="19017097 9491 555 01"/>
    <n v="94.91"/>
    <s v="Egyházi tevékenység"/>
    <n v="94.9"/>
    <s v="Egyéb közösségi, társadalmi tevékenység"/>
    <n v="94"/>
    <s v="Érdekképviselet"/>
    <s v="T"/>
    <x v="8"/>
    <n v="555"/>
    <s v="Bevett egyház elsődlegesen vallási tevékenységet végző belső egyházi jogi személye"/>
    <n v="55"/>
    <s v="Egyházi jogi személy"/>
    <n v="5"/>
    <s v="Jogi személyiségű nonprofit szervezet"/>
    <n v="1"/>
    <s v="Budapest"/>
    <n v="11"/>
    <s v="Budapest"/>
    <n v="1"/>
    <s v="Közép-Magyarország"/>
    <n v="1990"/>
    <n v="31"/>
    <m/>
    <n v="40"/>
    <x v="14"/>
    <s v="0"/>
    <s v="ismeretlen"/>
    <s v="1986 - 1990"/>
    <s v=""/>
    <n v="38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27"/>
    <n v="27"/>
    <n v="27"/>
    <n v="27"/>
    <n v="38"/>
    <n v="38"/>
    <n v="39"/>
    <n v="39"/>
    <n v="39"/>
    <n v="39"/>
    <n v="39"/>
    <n v="39"/>
    <n v="27"/>
    <n v="27"/>
    <n v="27"/>
    <n v="27"/>
    <n v="27"/>
    <n v="27"/>
    <n v="36.204545454545453"/>
    <n v="39"/>
    <n v="5.0558717669129205"/>
    <n v="0.13964743110117295"/>
    <n v="27"/>
    <n v="39"/>
    <n v="12"/>
    <n v="-11"/>
    <n v="11"/>
  </r>
  <r>
    <n v="446"/>
    <n v="213890"/>
    <s v="dehir.hu"/>
    <s v="11146797-2-09"/>
    <s v="11146797 6020 113 09"/>
    <n v="60.2"/>
    <s v="Televízióműsor összeállítása, szolgáltatása, videótartalom-terjesztés"/>
    <n v="60.2"/>
    <s v="Televízióműsor összeállítása, szolgáltatása, videótartalom-terjesztés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9"/>
    <s v="Hajdú-Bihar"/>
    <n v="60"/>
    <s v="Észak-Alföld"/>
    <n v="3"/>
    <s v="Alföld és Észak"/>
    <n v="1993"/>
    <n v="50"/>
    <n v="826530000"/>
    <n v="50"/>
    <x v="2"/>
    <s v="6"/>
    <s v="701 - 1000"/>
    <s v="1991 - 1995"/>
    <s v="középvállalkozás"/>
    <n v="31"/>
    <n v="31"/>
    <n v="33"/>
    <n v="32"/>
    <n v="35"/>
    <n v="36"/>
    <n v="33"/>
    <n v="36"/>
    <n v="32"/>
    <n v="33"/>
    <n v="31"/>
    <n v="33"/>
    <n v="35"/>
    <n v="35"/>
    <n v="36"/>
    <n v="33"/>
    <n v="35"/>
    <n v="36"/>
    <n v="38"/>
    <n v="36"/>
    <n v="35"/>
    <n v="35"/>
    <n v="33"/>
    <n v="37"/>
    <n v="37"/>
    <n v="36"/>
    <n v="39"/>
    <n v="39"/>
    <n v="37"/>
    <n v="38"/>
    <n v="35"/>
    <n v="31"/>
    <n v="36"/>
    <n v="34"/>
    <n v="40"/>
    <n v="39"/>
    <n v="38"/>
    <n v="40"/>
    <n v="36"/>
    <n v="31"/>
    <n v="39"/>
    <n v="38"/>
    <n v="37"/>
    <n v="39"/>
    <n v="35.43181818181818"/>
    <n v="36"/>
    <n v="2.6623798348053205"/>
    <n v="7.5140931835429192E-2"/>
    <n v="31"/>
    <n v="40"/>
    <n v="9"/>
    <n v="8"/>
    <n v="8"/>
  </r>
  <r>
    <n v="447"/>
    <n v="213897"/>
    <s v="koncert.hu"/>
    <s v="11713634-2-43"/>
    <s v="11713634 6391 113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9"/>
    <m/>
    <m/>
    <n v="0"/>
    <x v="11"/>
    <s v="0"/>
    <s v="ismeretlen"/>
    <s v="2006 - 2010"/>
    <s v=""/>
    <n v="42"/>
    <n v="43"/>
    <n v="42"/>
    <n v="42"/>
    <n v="42"/>
    <n v="42"/>
    <n v="43"/>
    <n v="42"/>
    <n v="42"/>
    <n v="42"/>
    <n v="42"/>
    <n v="42"/>
    <n v="42"/>
    <n v="42"/>
    <n v="42"/>
    <n v="42"/>
    <n v="42"/>
    <n v="42"/>
    <n v="42"/>
    <n v="41"/>
    <n v="42"/>
    <n v="41"/>
    <n v="41"/>
    <n v="45"/>
    <n v="42"/>
    <n v="42"/>
    <n v="40"/>
    <n v="38"/>
    <n v="38"/>
    <n v="38"/>
    <n v="40"/>
    <n v="39"/>
    <n v="40"/>
    <n v="41"/>
    <n v="41"/>
    <n v="40"/>
    <n v="40"/>
    <n v="40"/>
    <n v="40"/>
    <n v="40"/>
    <n v="40"/>
    <n v="40"/>
    <n v="40"/>
    <n v="40"/>
    <n v="41.113636363636367"/>
    <n v="42"/>
    <n v="1.4177595999668242"/>
    <n v="3.4483926146235633E-2"/>
    <n v="38"/>
    <n v="45"/>
    <n v="7"/>
    <n v="-2"/>
    <n v="2"/>
  </r>
  <r>
    <n v="448"/>
    <n v="214946"/>
    <s v="egyszervolt.hu"/>
    <s v="13933735-2-43"/>
    <s v="13933735 6391 113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7"/>
    <n v="5"/>
    <n v="967820000"/>
    <n v="22"/>
    <x v="8"/>
    <s v="6"/>
    <s v="701 - 1000"/>
    <s v="2006 - 2010"/>
    <s v="kisvállalkozás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0"/>
    <n v="0"/>
  </r>
  <r>
    <n v="450"/>
    <n v="217004"/>
    <s v="egeszsegugyitudakozo.hu"/>
    <s v="14465990-2-42"/>
    <s v="14465990 6039 113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8"/>
    <n v="1"/>
    <n v="16450000"/>
    <n v="11"/>
    <x v="13"/>
    <s v="1"/>
    <s v="0 - 20"/>
    <s v="2006 - 2010"/>
    <s v="mikrovállalkozás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7"/>
    <n v="57"/>
    <n v="57"/>
    <n v="57"/>
    <n v="57"/>
    <n v="57"/>
    <n v="57"/>
    <n v="57"/>
    <n v="57"/>
    <n v="57"/>
    <n v="57"/>
    <n v="57"/>
    <n v="57"/>
    <n v="57"/>
    <n v="57"/>
    <n v="57"/>
    <n v="57"/>
    <n v="56.386363636363633"/>
    <n v="56"/>
    <n v="0.49254484347415661"/>
    <n v="8.7351765872079375E-3"/>
    <n v="56"/>
    <n v="57"/>
    <n v="1"/>
    <n v="1"/>
    <n v="1"/>
  </r>
  <r>
    <n v="451"/>
    <n v="217133"/>
    <s v="23net.hu"/>
    <s v="12188224-2-43"/>
    <s v="12188224 6310 113 01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6"/>
    <n v="5"/>
    <n v="130790000"/>
    <n v="22"/>
    <x v="8"/>
    <s v="3"/>
    <s v="51 - 300"/>
    <s v="1996 - 2000"/>
    <s v="mikrovállalkozás"/>
    <n v="63"/>
    <n v="63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1"/>
    <n v="61"/>
    <n v="61"/>
    <n v="61"/>
    <n v="61"/>
    <n v="61"/>
    <n v="61"/>
    <n v="61"/>
    <n v="61"/>
    <n v="60"/>
    <n v="60"/>
    <n v="60"/>
    <n v="60"/>
    <n v="60.340909090909093"/>
    <n v="60"/>
    <n v="0.71343198754027393"/>
    <n v="1.1823354972418851E-2"/>
    <n v="60"/>
    <n v="63"/>
    <n v="3"/>
    <n v="-3"/>
    <n v="3"/>
  </r>
  <r>
    <n v="452"/>
    <n v="217508"/>
    <s v="rsoe.hu"/>
    <s v="19722083-2-42"/>
    <s v="19722083 9499 529 01"/>
    <n v="94.99"/>
    <s v="M.n.s. egyéb közösségi, társadalmi tevékenység"/>
    <n v="94.9"/>
    <s v="Egyéb közösségi, társadalmi tevékenység"/>
    <n v="94"/>
    <s v="Érdekképviselet"/>
    <s v="T"/>
    <x v="8"/>
    <n v="529"/>
    <s v="Egyéb egyesület"/>
    <n v="52"/>
    <s v="Az egyesület egyéb formái"/>
    <n v="5"/>
    <s v="Jogi személyiségű nonprofit szervezet"/>
    <n v="1"/>
    <s v="Budapest"/>
    <n v="11"/>
    <s v="Budapest"/>
    <n v="1"/>
    <s v="Közép-Magyarország"/>
    <n v="1983"/>
    <n v="72"/>
    <n v="586250000"/>
    <n v="50"/>
    <x v="2"/>
    <s v="5"/>
    <s v="501 - 700"/>
    <s v="- 1985"/>
    <s v="középvállalkozás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11"/>
    <n v="11"/>
    <n v="9.0909090909090917"/>
    <n v="9"/>
    <n v="0.42141410988297084"/>
    <n v="4.6355552087126786E-2"/>
    <n v="9"/>
    <n v="11"/>
    <n v="2"/>
    <n v="2"/>
    <n v="2"/>
  </r>
  <r>
    <n v="453"/>
    <n v="217708"/>
    <s v="mtva.hu"/>
    <s v="18091715-4-44"/>
    <s v="18091715 9499 919 01"/>
    <n v="94.99"/>
    <s v="M.n.s. egyéb közösségi, társadalmi tevékenység"/>
    <n v="94.9"/>
    <s v="Egyéb közösségi, társadalmi tevékenység"/>
    <n v="94"/>
    <s v="Érdekképviselet"/>
    <s v="T"/>
    <x v="8"/>
    <n v="919"/>
    <s v="Egyéb alap"/>
    <n v="91"/>
    <s v="Alap"/>
    <n v="9"/>
    <s v="Technikai kód"/>
    <n v="1"/>
    <s v="Budapest"/>
    <n v="11"/>
    <s v="Budapest"/>
    <n v="1"/>
    <s v="Közép-Magyarország"/>
    <n v="1998"/>
    <m/>
    <m/>
    <n v="0"/>
    <x v="11"/>
    <s v="0"/>
    <s v="ismeretlen"/>
    <s v="1996 - 2000"/>
    <s v=""/>
    <n v="549"/>
    <n v="547"/>
    <n v="263"/>
    <n v="273"/>
    <n v="286"/>
    <n v="291"/>
    <n v="298"/>
    <n v="303"/>
    <n v="308"/>
    <n v="309"/>
    <n v="312"/>
    <n v="317"/>
    <n v="327"/>
    <n v="346"/>
    <n v="355"/>
    <n v="365"/>
    <n v="372"/>
    <n v="384"/>
    <n v="388"/>
    <n v="391"/>
    <n v="395"/>
    <n v="395"/>
    <n v="407"/>
    <n v="415"/>
    <n v="380"/>
    <n v="387"/>
    <n v="389"/>
    <n v="402"/>
    <n v="411"/>
    <n v="421"/>
    <n v="426"/>
    <n v="431"/>
    <n v="431"/>
    <n v="445"/>
    <n v="464"/>
    <n v="470"/>
    <n v="480"/>
    <n v="496"/>
    <n v="479"/>
    <n v="483"/>
    <n v="489"/>
    <n v="490"/>
    <n v="494"/>
    <n v="507"/>
    <n v="399.34090909090912"/>
    <n v="395"/>
    <n v="75.908127818579359"/>
    <n v="0.19008352535527243"/>
    <n v="263"/>
    <n v="549"/>
    <n v="286"/>
    <n v="-42"/>
    <n v="42"/>
  </r>
  <r>
    <n v="456"/>
    <n v="218940"/>
    <s v="tarr.hu"/>
    <s v="10401127-2-17"/>
    <s v="10401127 6110 113 17"/>
    <n v="61.1"/>
    <s v="Vezetékes, vezeték nélküli és műholdas távközlés"/>
    <n v="61.1"/>
    <s v="Vezetékes, vezeték nélküli és műholdas távközlés"/>
    <n v="61"/>
    <s v="Távközlés"/>
    <s v="K"/>
    <x v="2"/>
    <n v="113"/>
    <s v="Korlátolt felelősségű társaság"/>
    <n v="11"/>
    <s v="Gazdasági társaság"/>
    <n v="1"/>
    <s v="Jogi személyiségű vállalkozás"/>
    <n v="17"/>
    <s v="Tolna"/>
    <n v="40"/>
    <s v="Dél-Dunántúl"/>
    <n v="2"/>
    <s v="Dunántúl"/>
    <n v="1990"/>
    <n v="374"/>
    <n v="15991040000"/>
    <n v="82"/>
    <x v="1"/>
    <s v="C"/>
    <s v="10001 -"/>
    <s v="1986 - 1990"/>
    <s v="nagyvállalat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0"/>
    <n v="0"/>
    <n v="42"/>
    <n v="42"/>
    <n v="0"/>
    <n v="0"/>
    <n v="0"/>
  </r>
  <r>
    <n v="457"/>
    <n v="219410"/>
    <s v="handballveszprem.hu"/>
    <s v="24118716-2-19"/>
    <s v="24118716 9319 114 19"/>
    <n v="93.19"/>
    <s v="M.n.s. sporttevékenység"/>
    <n v="93.1"/>
    <s v="Sporttevékenység"/>
    <n v="93"/>
    <s v="Sport-, szórakoztató, szabadidős tevékenység"/>
    <s v="S"/>
    <x v="3"/>
    <n v="114"/>
    <s v="Részvénytársaság"/>
    <n v="11"/>
    <s v="Gazdasági társaság"/>
    <n v="1"/>
    <s v="Jogi személyiségű vállalkozás"/>
    <n v="19"/>
    <s v="Veszprém"/>
    <n v="20"/>
    <s v="Közép-Dunántúl"/>
    <n v="2"/>
    <s v="Dunántúl"/>
    <n v="2012"/>
    <n v="69"/>
    <n v="3747000000"/>
    <n v="50"/>
    <x v="2"/>
    <s v="8"/>
    <s v="2501 - 4000"/>
    <s v="2011 - 2015"/>
    <s v="középvállalkozás"/>
    <n v="247"/>
    <n v="244"/>
    <n v="244"/>
    <n v="244"/>
    <n v="244"/>
    <n v="166"/>
    <n v="166"/>
    <n v="166"/>
    <n v="223"/>
    <n v="223"/>
    <n v="220"/>
    <n v="219"/>
    <n v="219"/>
    <n v="219"/>
    <n v="219"/>
    <n v="219"/>
    <n v="218"/>
    <n v="218"/>
    <n v="218"/>
    <n v="218"/>
    <n v="218"/>
    <n v="218"/>
    <n v="218"/>
    <n v="218"/>
    <n v="218"/>
    <n v="218"/>
    <n v="218"/>
    <n v="219"/>
    <n v="219"/>
    <n v="219"/>
    <n v="219"/>
    <n v="219"/>
    <n v="219"/>
    <n v="220"/>
    <n v="220"/>
    <n v="220"/>
    <n v="220"/>
    <n v="221"/>
    <n v="222"/>
    <n v="222"/>
    <n v="222"/>
    <n v="222"/>
    <n v="222"/>
    <n v="222"/>
    <n v="218.79545454545456"/>
    <n v="219"/>
    <n v="16.576222176631457"/>
    <n v="7.5761273062406154E-2"/>
    <n v="166"/>
    <n v="247"/>
    <n v="81"/>
    <n v="-25"/>
    <n v="25"/>
  </r>
  <r>
    <n v="458"/>
    <n v="222180"/>
    <s v="uni-eszterhazy.hu"/>
    <s v="19308698-2-10"/>
    <s v="19308698 8540 552 10"/>
    <n v="85.4"/>
    <s v="Felsőoktatás"/>
    <n v="85.4"/>
    <s v="Felsőoktatás"/>
    <n v="85"/>
    <s v="Oktatás"/>
    <s v="Q"/>
    <x v="4"/>
    <n v="552"/>
    <s v="Bevett egyház elsődlegesen közfeladatot ellátó belső egyházi jogi személye"/>
    <n v="55"/>
    <s v="Egyházi jogi személy"/>
    <n v="5"/>
    <s v="Jogi személyiségű nonprofit szervezet"/>
    <n v="10"/>
    <s v="Heves"/>
    <n v="50"/>
    <s v="Észak-Magyarország"/>
    <n v="3"/>
    <s v="Alföld és Észak"/>
    <n v="2021"/>
    <n v="951"/>
    <m/>
    <n v="91"/>
    <x v="16"/>
    <s v="0"/>
    <s v="ismeretlen"/>
    <s v="2021 - 2025"/>
    <s v=""/>
    <n v="22"/>
    <n v="26"/>
    <n v="22"/>
    <n v="22"/>
    <n v="30"/>
    <n v="22"/>
    <n v="22"/>
    <n v="29"/>
    <n v="23"/>
    <n v="23"/>
    <n v="23"/>
    <n v="23"/>
    <n v="23"/>
    <n v="23"/>
    <n v="23"/>
    <n v="23"/>
    <n v="23"/>
    <n v="26"/>
    <n v="26"/>
    <n v="26"/>
    <n v="26"/>
    <n v="26"/>
    <n v="26"/>
    <n v="26"/>
    <n v="26"/>
    <n v="26"/>
    <n v="26"/>
    <n v="26"/>
    <n v="23"/>
    <n v="29"/>
    <n v="29"/>
    <n v="33"/>
    <n v="32"/>
    <n v="32"/>
    <n v="30"/>
    <n v="26"/>
    <n v="26"/>
    <n v="22"/>
    <n v="22"/>
    <n v="32"/>
    <n v="28"/>
    <n v="24"/>
    <n v="24"/>
    <n v="24"/>
    <n v="25.545454545454547"/>
    <n v="26"/>
    <n v="3.1435023087835803"/>
    <n v="0.12305525052177715"/>
    <n v="22"/>
    <n v="33"/>
    <n v="11"/>
    <n v="2"/>
    <n v="2"/>
  </r>
  <r>
    <n v="459"/>
    <n v="222444"/>
    <s v="univet.hu"/>
    <s v="19253268-2-42"/>
    <s v="19253268 8540 563 01"/>
    <n v="85.4"/>
    <s v="Felsőoktatás"/>
    <n v="85.4"/>
    <s v="Felsőoktatás"/>
    <n v="85"/>
    <s v="Oktatás"/>
    <s v="Q"/>
    <x v="4"/>
    <n v="563"/>
    <s v="Egyéb alapítvány önálló intézménye"/>
    <n v="56"/>
    <s v="Alapítvány, jogi személyiségű intézménye és szervezeti egysége"/>
    <n v="5"/>
    <s v="Jogi személyiségű nonprofit szervezet"/>
    <n v="1"/>
    <s v="Budapest"/>
    <n v="11"/>
    <s v="Budapest"/>
    <n v="1"/>
    <s v="Közép-Magyarország"/>
    <n v="2020"/>
    <n v="673"/>
    <m/>
    <n v="91"/>
    <x v="16"/>
    <s v="0"/>
    <s v="ismeretlen"/>
    <s v="2016 - 2020"/>
    <s v="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2"/>
    <n v="22"/>
    <n v="22"/>
    <n v="22"/>
    <n v="22.90909090909091"/>
    <n v="23"/>
    <n v="0.29080336345115287"/>
    <n v="1.2693797610963021E-2"/>
    <n v="22"/>
    <n v="23"/>
    <n v="1"/>
    <n v="-1"/>
    <n v="1"/>
  </r>
  <r>
    <n v="460"/>
    <n v="222825"/>
    <s v="munka.hu"/>
    <s v="15848398-2-41"/>
    <s v="15848398 8411 311 01"/>
    <n v="84.11"/>
    <s v="Általános közigazgatás"/>
    <n v="84.1"/>
    <s v="Közigazgatás"/>
    <n v="84"/>
    <s v="Közigazgatás, védelem, kötelező társadalombiztosítás"/>
    <s v="P"/>
    <x v="6"/>
    <n v="311"/>
    <s v="Központi költségvetési irányító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2023"/>
    <n v="1089"/>
    <m/>
    <n v="93"/>
    <x v="0"/>
    <s v="0"/>
    <s v="ismeretlen"/>
    <s v="2021 - 2025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0909090909090912E-2"/>
    <n v="0"/>
    <n v="0.4214141098829709"/>
    <n v="4.6355552087126801"/>
    <n v="0"/>
    <n v="2"/>
    <n v="2"/>
    <n v="0"/>
    <n v="0"/>
  </r>
  <r>
    <n v="461"/>
    <n v="224511"/>
    <s v="utinform.hu"/>
    <s v="14605749-2-44"/>
    <s v="14605749 5221 573 01"/>
    <n v="52.21"/>
    <s v="Szárazföldi szállítást kiegészítő szolgáltatás"/>
    <n v="52.2"/>
    <s v="Szállítást kiegészítő tevékenység"/>
    <n v="52"/>
    <s v="Raktározás, tárolás, szállítást kiegészítő tevékenység"/>
    <s v="H"/>
    <x v="11"/>
    <n v="573"/>
    <s v="Nonprofit részvénytársaság"/>
    <n v="57"/>
    <s v="Nonprofit gazdasági társaság"/>
    <n v="5"/>
    <s v="Jogi személyiségű nonprofit szervezet"/>
    <n v="1"/>
    <s v="Budapest"/>
    <n v="11"/>
    <s v="Budapest"/>
    <n v="1"/>
    <s v="Közép-Magyarország"/>
    <n v="2008"/>
    <n v="6288"/>
    <n v="8576000000"/>
    <n v="95"/>
    <x v="12"/>
    <s v="B"/>
    <s v="7001 - 10000"/>
    <s v="2006 - 2010"/>
    <s v="nagyvállalat"/>
    <n v="27"/>
    <n v="29"/>
    <n v="21"/>
    <n v="23"/>
    <n v="26"/>
    <n v="21"/>
    <n v="19"/>
    <n v="23"/>
    <n v="25"/>
    <n v="25"/>
    <n v="23"/>
    <n v="31"/>
    <n v="29"/>
    <n v="27"/>
    <n v="0"/>
    <n v="32"/>
    <n v="0"/>
    <n v="35"/>
    <n v="0"/>
    <n v="0"/>
    <n v="0"/>
    <n v="0"/>
    <n v="0"/>
    <n v="0"/>
    <n v="42"/>
    <n v="38"/>
    <n v="0"/>
    <n v="40"/>
    <n v="42"/>
    <n v="34"/>
    <n v="32"/>
    <n v="0"/>
    <n v="37"/>
    <n v="29"/>
    <n v="33"/>
    <n v="32"/>
    <n v="32"/>
    <n v="36"/>
    <n v="34"/>
    <n v="38"/>
    <n v="38"/>
    <n v="37"/>
    <n v="0"/>
    <n v="39"/>
    <n v="23.386363636363637"/>
    <n v="28"/>
    <n v="14.762012702456399"/>
    <n v="0.63122308931786353"/>
    <n v="0"/>
    <n v="42"/>
    <n v="42"/>
    <n v="12"/>
    <n v="12"/>
  </r>
  <r>
    <n v="462"/>
    <n v="225165"/>
    <s v="villanyautosok.hu"/>
    <s v="13535564-2-41"/>
    <s v="13535564 5812 113 01"/>
    <n v="58.12"/>
    <s v="Napilapkiadás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5"/>
    <n v="3"/>
    <n v="85380000"/>
    <n v="15"/>
    <x v="6"/>
    <s v="3"/>
    <s v="51 - 300"/>
    <s v="2001 - 2005"/>
    <s v="mikrovállalkozás"/>
    <n v="59"/>
    <n v="59"/>
    <n v="61"/>
    <n v="61"/>
    <n v="61"/>
    <n v="60"/>
    <n v="58"/>
    <n v="60"/>
    <n v="63"/>
    <n v="61"/>
    <n v="60"/>
    <n v="58"/>
    <n v="60"/>
    <n v="61"/>
    <n v="57"/>
    <n v="57"/>
    <n v="61"/>
    <n v="64"/>
    <n v="62"/>
    <n v="59"/>
    <n v="62"/>
    <n v="60"/>
    <n v="61"/>
    <n v="61"/>
    <n v="67"/>
    <n v="59"/>
    <n v="62"/>
    <n v="59"/>
    <n v="61"/>
    <n v="60"/>
    <n v="59"/>
    <n v="59"/>
    <n v="59"/>
    <n v="58"/>
    <n v="58"/>
    <n v="60"/>
    <n v="60"/>
    <n v="61"/>
    <n v="57"/>
    <n v="59"/>
    <n v="60"/>
    <n v="62"/>
    <n v="62"/>
    <n v="65"/>
    <n v="60.295454545454547"/>
    <n v="60"/>
    <n v="2.0297731051403152"/>
    <n v="3.3663783123322223E-2"/>
    <n v="57"/>
    <n v="67"/>
    <n v="10"/>
    <n v="6"/>
    <n v="6"/>
  </r>
  <r>
    <n v="464"/>
    <n v="225238"/>
    <s v="budapesttimes.hu"/>
    <s v="11837853-2-41"/>
    <s v="11837853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9"/>
    <n v="1"/>
    <n v="42600000"/>
    <n v="11"/>
    <x v="13"/>
    <s v="2"/>
    <s v="21 - 50"/>
    <s v="1996 - 2000"/>
    <s v="mikrovállalkozás"/>
    <n v="42"/>
    <n v="40"/>
    <n v="42"/>
    <n v="40"/>
    <n v="39"/>
    <n v="39"/>
    <n v="40"/>
    <n v="40"/>
    <n v="39"/>
    <n v="41"/>
    <n v="40"/>
    <n v="41"/>
    <n v="41"/>
    <n v="38"/>
    <n v="40"/>
    <n v="39"/>
    <n v="43"/>
    <n v="45"/>
    <n v="42"/>
    <n v="44"/>
    <n v="40"/>
    <n v="40"/>
    <n v="41"/>
    <n v="38"/>
    <n v="41"/>
    <n v="38"/>
    <n v="40"/>
    <n v="39"/>
    <n v="40"/>
    <n v="39"/>
    <n v="38"/>
    <n v="40"/>
    <n v="41"/>
    <n v="40"/>
    <n v="41"/>
    <n v="40"/>
    <n v="40"/>
    <n v="40"/>
    <n v="39"/>
    <n v="39"/>
    <n v="38"/>
    <n v="39"/>
    <n v="40"/>
    <n v="39"/>
    <n v="40.113636363636367"/>
    <n v="40"/>
    <n v="1.5129811799027615"/>
    <n v="3.7717377855932863E-2"/>
    <n v="38"/>
    <n v="45"/>
    <n v="7"/>
    <n v="-3"/>
    <n v="3"/>
  </r>
  <r>
    <n v="465"/>
    <n v="225688"/>
    <s v="pataibicaj.hu"/>
    <s v="11083872-2-43"/>
    <s v="11083872 4649 113 01"/>
    <n v="46.49"/>
    <s v="Egyéb háztartási cikk nagykereskedelme"/>
    <n v="46.4"/>
    <s v="Háztartási cikk nagykereskedelme"/>
    <n v="46"/>
    <s v="Nagy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3"/>
    <n v="4"/>
    <n v="209780000"/>
    <n v="15"/>
    <x v="6"/>
    <s v="3"/>
    <s v="51 - 300"/>
    <s v="1991 - 1995"/>
    <s v="mikrovállalkozás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0"/>
    <n v="0"/>
    <n v="28"/>
    <n v="28"/>
    <n v="0"/>
    <n v="0"/>
    <n v="0"/>
  </r>
  <r>
    <n v="466"/>
    <n v="225737"/>
    <s v="e-cegjegyzek.hu"/>
    <s v="15300076-2-41"/>
    <s v="15300076 8411 311 01"/>
    <n v="84.11"/>
    <s v="Általános közigazgatás"/>
    <n v="84.1"/>
    <s v="Közigazgatás"/>
    <n v="84"/>
    <s v="Közigazgatás, védelem, kötelező társadalombiztosítás"/>
    <s v="P"/>
    <x v="6"/>
    <n v="311"/>
    <s v="Központi költségvetési irányító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83"/>
    <n v="523"/>
    <m/>
    <n v="91"/>
    <x v="16"/>
    <s v="0"/>
    <s v="ismeretlen"/>
    <s v="- 1985"/>
    <s v="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0"/>
    <n v="0"/>
    <n v="11"/>
    <n v="11"/>
    <n v="0"/>
    <n v="0"/>
    <n v="0"/>
  </r>
  <r>
    <n v="469"/>
    <n v="228380"/>
    <s v="valaszonline.hu"/>
    <s v="26581338-2-43"/>
    <s v="26581338 5812 113 01"/>
    <n v="58.12"/>
    <s v="Napilapkiadás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8"/>
    <n v="8"/>
    <n v="25830000"/>
    <n v="22"/>
    <x v="8"/>
    <s v="2"/>
    <s v="21 - 50"/>
    <s v="2016 - 2020"/>
    <s v="mikrovállalkozás"/>
    <n v="86"/>
    <n v="86"/>
    <n v="86"/>
    <n v="86"/>
    <n v="86"/>
    <n v="86"/>
    <n v="86"/>
    <n v="86"/>
    <n v="86"/>
    <n v="86"/>
    <n v="86"/>
    <n v="86"/>
    <n v="86"/>
    <n v="86"/>
    <n v="84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5"/>
    <n v="85"/>
    <n v="87"/>
    <n v="87"/>
    <n v="86"/>
    <n v="85.954545454545453"/>
    <n v="86"/>
    <n v="0.42887334578293035"/>
    <n v="4.9895365453328754E-3"/>
    <n v="84"/>
    <n v="87"/>
    <n v="3"/>
    <n v="0"/>
    <n v="0"/>
  </r>
  <r>
    <n v="470"/>
    <n v="228675"/>
    <s v="evamagazin.hu"/>
    <s v="10353835-2-41"/>
    <s v="10353835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0"/>
    <n v="43"/>
    <n v="1407230000"/>
    <n v="40"/>
    <x v="14"/>
    <s v="7"/>
    <s v="1001 - 2500"/>
    <s v="1986 - 1990"/>
    <s v="kisvállalkozás"/>
    <n v="92"/>
    <n v="75"/>
    <n v="75"/>
    <n v="81"/>
    <n v="79"/>
    <n v="77"/>
    <n v="80"/>
    <n v="74"/>
    <n v="76"/>
    <n v="80"/>
    <n v="79"/>
    <n v="80"/>
    <n v="81"/>
    <n v="79"/>
    <n v="82"/>
    <n v="80"/>
    <n v="76"/>
    <n v="89"/>
    <n v="94"/>
    <n v="90"/>
    <n v="82"/>
    <n v="74"/>
    <n v="80"/>
    <n v="85"/>
    <n v="86"/>
    <n v="85"/>
    <n v="84"/>
    <n v="85"/>
    <n v="84"/>
    <n v="89"/>
    <n v="82"/>
    <n v="78"/>
    <n v="76"/>
    <n v="79"/>
    <n v="78"/>
    <n v="74"/>
    <n v="74"/>
    <n v="76"/>
    <n v="78"/>
    <n v="73"/>
    <n v="81"/>
    <n v="88"/>
    <n v="89"/>
    <n v="86"/>
    <n v="81.02272727272728"/>
    <n v="80"/>
    <n v="5.3417558143089998"/>
    <n v="6.5929104019522011E-2"/>
    <n v="73"/>
    <n v="94"/>
    <n v="21"/>
    <n v="-6"/>
    <n v="6"/>
  </r>
  <r>
    <n v="471"/>
    <n v="228904"/>
    <s v="bgazrt.hu"/>
    <s v="23300576-2-41"/>
    <s v="23300576 8299 573 01"/>
    <n v="82.99"/>
    <s v="M.n.s. egyéb üzletmenetet támogató szolgáltatás"/>
    <n v="82.9"/>
    <s v="Egyéb üzletmenetet támogató szolgáltatás"/>
    <n v="82"/>
    <s v="Adminisztratív, irodai és egyéb üzletmenetet támogató szolgáltatás"/>
    <s v="O"/>
    <x v="13"/>
    <n v="573"/>
    <s v="Nonprofit részvénytársaság"/>
    <n v="57"/>
    <s v="Nonprofit gazdasági társaság"/>
    <n v="5"/>
    <s v="Jogi személyiségű nonprofit szervezet"/>
    <n v="1"/>
    <s v="Budapest"/>
    <n v="11"/>
    <s v="Budapest"/>
    <n v="1"/>
    <s v="Közép-Magyarország"/>
    <n v="2011"/>
    <n v="230"/>
    <n v="25940000"/>
    <n v="70"/>
    <x v="15"/>
    <s v="2"/>
    <s v="21 - 50"/>
    <s v="2011 - 2015"/>
    <s v="középvállalkozás"/>
    <n v="14"/>
    <n v="14"/>
    <n v="15"/>
    <n v="14"/>
    <n v="14"/>
    <n v="14"/>
    <n v="13"/>
    <n v="14"/>
    <n v="14"/>
    <n v="14"/>
    <n v="15"/>
    <n v="15"/>
    <n v="17"/>
    <n v="13"/>
    <n v="14"/>
    <n v="14"/>
    <n v="14"/>
    <n v="14"/>
    <n v="14"/>
    <n v="14"/>
    <n v="14"/>
    <n v="14"/>
    <n v="14"/>
    <n v="16"/>
    <n v="14"/>
    <n v="13"/>
    <n v="13"/>
    <n v="14"/>
    <n v="13"/>
    <n v="13"/>
    <n v="13"/>
    <n v="13"/>
    <n v="13"/>
    <n v="13"/>
    <n v="13"/>
    <n v="13"/>
    <n v="12"/>
    <n v="12"/>
    <n v="12"/>
    <n v="13"/>
    <n v="14"/>
    <n v="14"/>
    <n v="14"/>
    <n v="14"/>
    <n v="13.75"/>
    <n v="14"/>
    <n v="0.94315156985551862"/>
    <n v="6.8592841444037725E-2"/>
    <n v="12"/>
    <n v="17"/>
    <n v="5"/>
    <n v="0"/>
    <n v="0"/>
  </r>
  <r>
    <n v="472"/>
    <n v="229537"/>
    <s v="mkik.hu"/>
    <s v="18068265-2-41"/>
    <s v="18068265 6910 541 01"/>
    <n v="69.099999999999994"/>
    <s v="Jogi tevékenység"/>
    <n v="69.099999999999994"/>
    <s v="Jogi tevékenység"/>
    <n v="69"/>
    <s v="Jogi, számviteli tevékenység"/>
    <s v="N"/>
    <x v="1"/>
    <n v="541"/>
    <s v="Kamara"/>
    <n v="54"/>
    <s v="Köztestület"/>
    <n v="5"/>
    <s v="Jogi személyiségű nonprofit szervezet"/>
    <n v="1"/>
    <s v="Budapest"/>
    <n v="11"/>
    <s v="Budapest"/>
    <n v="1"/>
    <s v="Közép-Magyarország"/>
    <n v="1995"/>
    <n v="127"/>
    <m/>
    <n v="61"/>
    <x v="4"/>
    <s v="0"/>
    <s v="ismeretlen"/>
    <s v="1991 - 1995"/>
    <s v="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10"/>
    <n v="15"/>
    <n v="15"/>
    <n v="10"/>
    <n v="10"/>
    <n v="11"/>
    <n v="8"/>
    <n v="6"/>
    <n v="7"/>
    <n v="5"/>
    <n v="4"/>
    <n v="4"/>
    <n v="4"/>
    <n v="4"/>
    <n v="5"/>
    <n v="1"/>
    <n v="1"/>
    <n v="2"/>
    <n v="2"/>
    <n v="3"/>
    <n v="1"/>
    <n v="2"/>
    <n v="3"/>
    <n v="2"/>
    <n v="6"/>
    <n v="4"/>
    <n v="3.4772727272727271"/>
    <n v="2"/>
    <n v="4.1901803056261793"/>
    <n v="1.2050191728598163"/>
    <n v="0"/>
    <n v="15"/>
    <n v="15"/>
    <n v="4"/>
    <n v="4"/>
  </r>
  <r>
    <n v="477"/>
    <n v="231938"/>
    <s v="receptneked.hu"/>
    <s v="28990536-2-06"/>
    <s v="28990536 6391 113 06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6"/>
    <s v="Csongrád-Csanád"/>
    <n v="70"/>
    <s v="Dél-Alföld"/>
    <n v="3"/>
    <s v="Alföld és Észak"/>
    <n v="2021"/>
    <n v="3"/>
    <n v="42660000"/>
    <n v="15"/>
    <x v="6"/>
    <s v="2"/>
    <s v="21 - 50"/>
    <s v="2021 - 2025"/>
    <s v="mikrovállalkozás"/>
    <n v="150"/>
    <n v="150"/>
    <n v="123"/>
    <n v="123"/>
    <n v="126"/>
    <n v="120"/>
    <n v="120"/>
    <n v="125"/>
    <n v="124"/>
    <n v="125"/>
    <n v="126"/>
    <n v="124"/>
    <n v="129"/>
    <n v="122"/>
    <n v="131"/>
    <n v="125"/>
    <n v="127"/>
    <n v="124"/>
    <n v="125"/>
    <n v="129"/>
    <n v="126"/>
    <n v="126"/>
    <n v="126"/>
    <n v="117"/>
    <n v="128"/>
    <n v="124"/>
    <n v="128"/>
    <n v="128"/>
    <n v="127"/>
    <n v="126"/>
    <n v="129"/>
    <n v="122"/>
    <n v="127"/>
    <n v="120"/>
    <n v="125"/>
    <n v="119"/>
    <n v="123"/>
    <n v="124"/>
    <n v="125"/>
    <n v="126"/>
    <n v="124"/>
    <n v="124"/>
    <n v="120"/>
    <n v="125"/>
    <n v="125.84090909090909"/>
    <n v="125"/>
    <n v="6.0729793531759562"/>
    <n v="4.8259182145519608E-2"/>
    <n v="117"/>
    <n v="150"/>
    <n v="33"/>
    <n v="-25"/>
    <n v="25"/>
  </r>
  <r>
    <n v="478"/>
    <n v="232342"/>
    <s v="simplepay.hu"/>
    <s v="32835155-2-44"/>
    <s v="32835155 6290 114 01"/>
    <n v="62.9"/>
    <s v="Egyéb információtechnológiai szolgáltatás"/>
    <n v="62.9"/>
    <s v="Egyéb információtechnológiai szolgáltatás"/>
    <n v="62"/>
    <s v="Információtechnológiai szolgáltatás"/>
    <s v="K"/>
    <x v="2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25"/>
    <n v="193"/>
    <m/>
    <n v="62"/>
    <x v="5"/>
    <s v="0"/>
    <s v="ismeretlen"/>
    <s v="2021 - 2025"/>
    <s v=""/>
    <n v="39"/>
    <n v="39"/>
    <n v="39"/>
    <n v="39"/>
    <n v="39"/>
    <n v="41"/>
    <n v="41"/>
    <n v="41"/>
    <n v="41"/>
    <n v="41"/>
    <n v="41"/>
    <n v="42"/>
    <n v="42"/>
    <n v="43"/>
    <n v="43"/>
    <n v="44"/>
    <n v="44"/>
    <n v="44"/>
    <n v="45"/>
    <n v="45"/>
    <n v="45"/>
    <n v="46"/>
    <n v="46"/>
    <n v="46"/>
    <n v="46"/>
    <n v="46"/>
    <n v="46"/>
    <n v="46"/>
    <n v="47"/>
    <n v="47"/>
    <n v="47"/>
    <n v="47"/>
    <n v="47"/>
    <n v="47"/>
    <n v="47"/>
    <n v="13"/>
    <n v="13"/>
    <n v="13"/>
    <n v="13"/>
    <n v="41"/>
    <n v="41"/>
    <n v="41"/>
    <n v="41"/>
    <n v="42"/>
    <n v="40.613636363636367"/>
    <n v="42.5"/>
    <n v="9.2289128818605999"/>
    <n v="0.22723680291094928"/>
    <n v="13"/>
    <n v="47"/>
    <n v="34"/>
    <n v="3"/>
    <n v="3"/>
  </r>
  <r>
    <n v="479"/>
    <n v="232488"/>
    <s v="szallashelytudakozo.hu"/>
    <s v="14465990-2-42"/>
    <s v="14465990 6039 113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8"/>
    <n v="1"/>
    <n v="16450000"/>
    <n v="11"/>
    <x v="13"/>
    <s v="1"/>
    <s v="0 - 20"/>
    <s v="2006 - 2010"/>
    <s v="mikrovállalkozás"/>
    <n v="34"/>
    <n v="34"/>
    <n v="33"/>
    <n v="33"/>
    <n v="33"/>
    <n v="33"/>
    <n v="33"/>
    <n v="33"/>
    <n v="33"/>
    <n v="33"/>
    <n v="33"/>
    <n v="33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59"/>
    <n v="59"/>
    <n v="59"/>
    <n v="35.477272727272727"/>
    <n v="34"/>
    <n v="6.4501257833909351"/>
    <n v="0.18181007973683611"/>
    <n v="33"/>
    <n v="59"/>
    <n v="26"/>
    <n v="25"/>
    <n v="25"/>
  </r>
  <r>
    <n v="480"/>
    <n v="232652"/>
    <s v="hup.hu"/>
    <s v="20613491-2-41"/>
    <s v="20613491 4778 117 01"/>
    <n v="47.78"/>
    <s v="Egyéb új áru kiskereskedelme"/>
    <n v="47.7"/>
    <s v="Egyéb áruk kiskereskedelme (kivéve: gépjármű, motorkerékpár)"/>
    <n v="47"/>
    <s v="Kiskereskedelem"/>
    <s v="G"/>
    <x v="5"/>
    <n v="117"/>
    <s v="Betéti társaság"/>
    <n v="11"/>
    <s v="Gazdasági társaság"/>
    <n v="1"/>
    <s v="Jogi személyiségű vállalkozás"/>
    <n v="1"/>
    <s v="Budapest"/>
    <n v="11"/>
    <s v="Budapest"/>
    <n v="1"/>
    <s v="Közép-Magyarország"/>
    <n v="1999"/>
    <n v="3"/>
    <n v="52500000"/>
    <n v="15"/>
    <x v="6"/>
    <s v="3"/>
    <s v="51 - 300"/>
    <s v="1996 - 2000"/>
    <s v="mikrovállalkozás"/>
    <n v="53"/>
    <n v="50"/>
    <n v="49"/>
    <n v="55"/>
    <n v="56"/>
    <n v="58"/>
    <n v="57"/>
    <n v="54"/>
    <n v="58"/>
    <n v="56"/>
    <n v="56"/>
    <n v="55"/>
    <n v="56"/>
    <n v="58"/>
    <n v="54"/>
    <n v="55"/>
    <n v="80"/>
    <n v="81"/>
    <n v="66"/>
    <n v="68"/>
    <n v="63"/>
    <n v="64"/>
    <n v="31"/>
    <n v="41"/>
    <n v="58"/>
    <n v="51"/>
    <n v="40"/>
    <n v="27"/>
    <n v="24"/>
    <n v="25"/>
    <n v="25"/>
    <n v="24"/>
    <n v="22"/>
    <n v="23"/>
    <n v="23"/>
    <n v="21"/>
    <n v="18"/>
    <n v="19"/>
    <n v="21"/>
    <n v="21"/>
    <n v="22"/>
    <n v="22"/>
    <n v="20"/>
    <n v="21"/>
    <n v="43.204545454545453"/>
    <n v="50.5"/>
    <n v="18.722675650384847"/>
    <n v="0.4333496731283184"/>
    <n v="18"/>
    <n v="81"/>
    <n v="63"/>
    <n v="-32"/>
    <n v="32"/>
  </r>
  <r>
    <n v="481"/>
    <n v="233129"/>
    <s v="mome.hu"/>
    <s v="19253172-2-43"/>
    <s v="19253172 8540 563 01"/>
    <n v="85.4"/>
    <s v="Felsőoktatás"/>
    <n v="85.4"/>
    <s v="Felsőoktatás"/>
    <n v="85"/>
    <s v="Oktatás"/>
    <s v="Q"/>
    <x v="4"/>
    <n v="563"/>
    <s v="Egyéb alapítvány önálló intézménye"/>
    <n v="56"/>
    <s v="Alapítvány, jogi személyiségű intézménye és szervezeti egysége"/>
    <n v="5"/>
    <s v="Jogi személyiségű nonprofit szervezet"/>
    <n v="1"/>
    <s v="Budapest"/>
    <n v="11"/>
    <s v="Budapest"/>
    <n v="1"/>
    <s v="Közép-Magyarország"/>
    <n v="2020"/>
    <n v="443"/>
    <m/>
    <n v="82"/>
    <x v="1"/>
    <s v="0"/>
    <s v="ismeretlen"/>
    <s v="2016 - 2020"/>
    <s v=""/>
    <n v="40"/>
    <n v="40"/>
    <n v="42"/>
    <n v="44"/>
    <n v="40"/>
    <n v="40"/>
    <n v="42"/>
    <n v="40"/>
    <n v="40"/>
    <n v="40"/>
    <n v="40"/>
    <n v="46"/>
    <n v="46"/>
    <n v="46"/>
    <n v="40"/>
    <n v="31"/>
    <n v="33"/>
    <n v="33"/>
    <n v="34"/>
    <n v="32"/>
    <n v="33"/>
    <n v="34"/>
    <n v="34"/>
    <n v="34"/>
    <n v="34"/>
    <n v="34"/>
    <n v="34"/>
    <n v="34"/>
    <n v="34"/>
    <n v="33"/>
    <n v="33"/>
    <n v="33"/>
    <n v="32"/>
    <n v="32"/>
    <n v="32"/>
    <n v="32"/>
    <n v="26"/>
    <n v="25"/>
    <n v="26"/>
    <n v="25"/>
    <n v="25"/>
    <n v="25"/>
    <n v="25"/>
    <n v="25"/>
    <n v="34.61363636363636"/>
    <n v="34"/>
    <n v="6.1311856628335129"/>
    <n v="0.17713208743576794"/>
    <n v="25"/>
    <n v="46"/>
    <n v="21"/>
    <n v="-15"/>
    <n v="15"/>
  </r>
  <r>
    <n v="483"/>
    <n v="234994"/>
    <s v="media1.hu"/>
    <s v="27532825-2-13"/>
    <s v="27532825 6031 113 13"/>
    <n v="60.31"/>
    <s v="Hírügynökség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21"/>
    <n v="2"/>
    <n v="30580000"/>
    <n v="12"/>
    <x v="10"/>
    <s v="2"/>
    <s v="21 - 50"/>
    <s v="2021 - 2025"/>
    <s v="mikrovállalkozás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39"/>
    <n v="139"/>
    <n v="139"/>
    <n v="139"/>
    <n v="139"/>
    <n v="139"/>
    <n v="145"/>
    <n v="146"/>
    <n v="139"/>
    <n v="139"/>
    <n v="139"/>
    <n v="139"/>
    <n v="139"/>
    <n v="139"/>
    <n v="139"/>
    <n v="139"/>
    <n v="139.93181818181819"/>
    <n v="140"/>
    <n v="1.318874207601199"/>
    <n v="9.4251202102408234E-3"/>
    <n v="139"/>
    <n v="146"/>
    <n v="7"/>
    <n v="-1"/>
    <n v="1"/>
  </r>
  <r>
    <n v="484"/>
    <n v="236078"/>
    <s v="tixa.hu"/>
    <s v="24813064-2-04"/>
    <s v="24813064 7990 113 04"/>
    <n v="79.900000000000006"/>
    <s v="Egyéb foglalás"/>
    <n v="79.900000000000006"/>
    <s v="Egyéb foglalás"/>
    <n v="79"/>
    <s v="Utazásközvetítés, utazásszervezés, egyéb foglalás"/>
    <s v="O"/>
    <x v="13"/>
    <n v="113"/>
    <s v="Korlátolt felelősségű társaság"/>
    <n v="11"/>
    <s v="Gazdasági társaság"/>
    <n v="1"/>
    <s v="Jogi személyiségű vállalkozás"/>
    <n v="4"/>
    <s v="Békés"/>
    <n v="70"/>
    <s v="Dél-Alföld"/>
    <n v="3"/>
    <s v="Alföld és Észak"/>
    <n v="2013"/>
    <n v="18"/>
    <n v="2604310000"/>
    <n v="30"/>
    <x v="3"/>
    <s v="8"/>
    <s v="2501 - 4000"/>
    <s v="2011 - 2015"/>
    <s v="kisvállalkozás"/>
    <n v="32"/>
    <n v="31"/>
    <n v="31"/>
    <n v="32"/>
    <n v="33"/>
    <n v="33"/>
    <n v="33"/>
    <n v="34"/>
    <n v="33"/>
    <n v="34"/>
    <n v="34"/>
    <n v="34"/>
    <n v="34"/>
    <n v="33"/>
    <n v="36"/>
    <n v="0"/>
    <n v="32"/>
    <n v="33"/>
    <n v="44"/>
    <n v="39"/>
    <n v="44"/>
    <n v="43"/>
    <n v="44"/>
    <n v="43"/>
    <n v="44"/>
    <n v="44"/>
    <n v="45"/>
    <n v="46"/>
    <n v="60"/>
    <n v="54"/>
    <n v="60"/>
    <n v="53"/>
    <n v="53"/>
    <n v="50"/>
    <n v="63"/>
    <n v="67"/>
    <n v="67"/>
    <n v="68"/>
    <n v="68"/>
    <n v="67"/>
    <n v="65"/>
    <n v="65"/>
    <n v="65"/>
    <n v="67"/>
    <n v="45.227272727272727"/>
    <n v="44"/>
    <n v="15.037725638839349"/>
    <n v="0.33249242618539265"/>
    <n v="0"/>
    <n v="68"/>
    <n v="68"/>
    <n v="35"/>
    <n v="35"/>
  </r>
  <r>
    <n v="488"/>
    <n v="238288"/>
    <s v="mult-kor.hu"/>
    <s v="18689792-2-41"/>
    <s v="18689792 9499 569 01"/>
    <n v="94.99"/>
    <s v="M.n.s. egyéb közösségi, társadalmi tevékenység"/>
    <n v="94.9"/>
    <s v="Egyéb közösségi, társadalmi tevékenység"/>
    <n v="94"/>
    <s v="Érdekképviselet"/>
    <s v="T"/>
    <x v="8"/>
    <n v="569"/>
    <s v="Egyéb alapítvány"/>
    <n v="56"/>
    <s v="Alapítvány, jogi személyiségű intézménye és szervezeti egysége"/>
    <n v="5"/>
    <s v="Jogi személyiségű nonprofit szervezet"/>
    <n v="1"/>
    <s v="Budapest"/>
    <n v="11"/>
    <s v="Budapest"/>
    <n v="1"/>
    <s v="Közép-Magyarország"/>
    <n v="2000"/>
    <n v="4"/>
    <n v="147610000"/>
    <n v="15"/>
    <x v="6"/>
    <s v="3"/>
    <s v="51 - 300"/>
    <s v="1996 - 2000"/>
    <s v="mikrovállalkozás"/>
    <n v="66"/>
    <n v="68"/>
    <n v="69"/>
    <n v="72"/>
    <n v="69"/>
    <n v="71"/>
    <n v="68"/>
    <n v="71"/>
    <n v="68"/>
    <n v="67"/>
    <n v="67"/>
    <n v="66"/>
    <n v="64"/>
    <n v="66"/>
    <n v="63"/>
    <n v="64"/>
    <n v="62"/>
    <n v="62"/>
    <n v="67"/>
    <n v="61"/>
    <n v="63"/>
    <n v="67"/>
    <n v="64"/>
    <n v="65"/>
    <n v="63"/>
    <n v="65"/>
    <n v="65"/>
    <n v="64"/>
    <n v="63"/>
    <n v="64"/>
    <n v="63"/>
    <n v="64"/>
    <n v="64"/>
    <n v="64"/>
    <n v="66"/>
    <n v="67"/>
    <n v="68"/>
    <n v="63"/>
    <n v="67"/>
    <n v="68"/>
    <n v="63"/>
    <n v="66"/>
    <n v="67"/>
    <n v="65"/>
    <n v="65.659090909090907"/>
    <n v="65.5"/>
    <n v="2.5603704475627467"/>
    <n v="3.8994911627816153E-2"/>
    <n v="61"/>
    <n v="72"/>
    <n v="11"/>
    <n v="-1"/>
    <n v="1"/>
  </r>
  <r>
    <n v="490"/>
    <n v="239198"/>
    <s v="konzolvilag.hu"/>
    <s v="32739035-2-13"/>
    <s v="32739035 4740 113 13"/>
    <n v="47.4"/>
    <s v="Információs, híradástechnikai termék kiskereskedelme"/>
    <n v="47.4"/>
    <s v="Információs, híradástechnikai termé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25"/>
    <n v="54"/>
    <m/>
    <n v="50"/>
    <x v="2"/>
    <s v="0"/>
    <s v="ismeretlen"/>
    <s v="2021 - 2025"/>
    <s v=""/>
    <n v="42"/>
    <n v="42"/>
    <n v="42"/>
    <n v="42"/>
    <n v="42"/>
    <n v="44"/>
    <n v="44"/>
    <n v="45"/>
    <n v="45"/>
    <n v="45"/>
    <n v="45"/>
    <n v="44"/>
    <n v="43"/>
    <n v="43"/>
    <n v="43"/>
    <n v="45"/>
    <n v="44"/>
    <n v="44"/>
    <n v="44"/>
    <n v="44"/>
    <n v="42"/>
    <n v="44"/>
    <n v="43"/>
    <n v="45"/>
    <n v="45"/>
    <n v="294"/>
    <n v="41"/>
    <n v="300"/>
    <n v="308"/>
    <n v="274"/>
    <n v="42"/>
    <n v="43"/>
    <n v="43"/>
    <n v="42"/>
    <n v="44"/>
    <n v="46"/>
    <n v="47"/>
    <n v="44"/>
    <n v="44"/>
    <n v="44"/>
    <n v="44"/>
    <n v="42"/>
    <n v="42"/>
    <n v="44"/>
    <n v="66.340909090909093"/>
    <n v="44"/>
    <n v="72.93608006945891"/>
    <n v="1.099413334380333"/>
    <n v="41"/>
    <n v="308"/>
    <n v="267"/>
    <n v="2"/>
    <n v="2"/>
  </r>
  <r>
    <n v="491"/>
    <n v="239266"/>
    <s v="prtelecom.hu"/>
    <s v="11951216-2-05"/>
    <s v="11951216 6110 114 05"/>
    <n v="61.1"/>
    <s v="Vezetékes, vezeték nélküli és műholdas távközlés"/>
    <n v="61.1"/>
    <s v="Vezetékes, vezeték nélküli és műholdas távközlés"/>
    <n v="61"/>
    <s v="Távközlés"/>
    <s v="K"/>
    <x v="2"/>
    <n v="114"/>
    <s v="Részvénytársaság"/>
    <n v="11"/>
    <s v="Gazdasági társaság"/>
    <n v="1"/>
    <s v="Jogi személyiségű vállalkozás"/>
    <n v="5"/>
    <s v="Borsod-Abaúj-Zemplén"/>
    <n v="50"/>
    <s v="Észak-Magyarország"/>
    <n v="3"/>
    <s v="Alföld és Észak"/>
    <n v="1999"/>
    <n v="149"/>
    <n v="5618820000"/>
    <n v="61"/>
    <x v="4"/>
    <s v="A"/>
    <s v="4001 - 7000"/>
    <s v="1996 - 2000"/>
    <s v="középvállalkozás"/>
    <n v="79"/>
    <n v="79"/>
    <n v="77"/>
    <n v="77"/>
    <n v="77"/>
    <n v="83"/>
    <n v="85"/>
    <n v="85"/>
    <n v="85"/>
    <n v="83"/>
    <n v="86"/>
    <n v="84"/>
    <n v="82"/>
    <n v="84"/>
    <n v="82"/>
    <n v="86"/>
    <n v="80"/>
    <n v="84"/>
    <n v="80"/>
    <n v="80"/>
    <n v="84"/>
    <n v="80"/>
    <n v="82"/>
    <n v="86"/>
    <n v="83"/>
    <n v="90"/>
    <n v="84"/>
    <n v="78"/>
    <n v="82"/>
    <n v="82"/>
    <n v="84"/>
    <n v="76"/>
    <n v="79"/>
    <n v="81"/>
    <n v="81"/>
    <n v="77"/>
    <n v="77"/>
    <n v="81"/>
    <n v="81"/>
    <n v="74"/>
    <n v="85"/>
    <n v="84"/>
    <n v="79"/>
    <n v="77"/>
    <n v="81.477272727272734"/>
    <n v="82"/>
    <n v="3.3721750372763282"/>
    <n v="4.1387922354298029E-2"/>
    <n v="74"/>
    <n v="90"/>
    <n v="16"/>
    <n v="-2"/>
    <n v="2"/>
  </r>
  <r>
    <n v="492"/>
    <n v="240354"/>
    <s v="bank360.hu"/>
    <s v="25716355-2-42"/>
    <s v="25716355 7312 114 01"/>
    <n v="73.12"/>
    <s v="Médiareklám"/>
    <n v="73.099999999999994"/>
    <s v="Reklám"/>
    <n v="73"/>
    <s v="Reklám, piackutatás, PR-tevékenység"/>
    <s v="N"/>
    <x v="1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6"/>
    <n v="6"/>
    <n v="834700000"/>
    <n v="22"/>
    <x v="8"/>
    <s v="6"/>
    <s v="701 - 1000"/>
    <s v="2016 - 2020"/>
    <s v="kisvállalkozás"/>
    <n v="130"/>
    <n v="129"/>
    <n v="130"/>
    <n v="130"/>
    <n v="130"/>
    <n v="131"/>
    <n v="130"/>
    <n v="132"/>
    <n v="133"/>
    <n v="133"/>
    <n v="136"/>
    <n v="136"/>
    <n v="140"/>
    <n v="140"/>
    <n v="141"/>
    <n v="139"/>
    <n v="134"/>
    <n v="138"/>
    <n v="133"/>
    <n v="137"/>
    <n v="137"/>
    <n v="136"/>
    <n v="140"/>
    <n v="140"/>
    <n v="137"/>
    <n v="137"/>
    <n v="137"/>
    <n v="140"/>
    <n v="142"/>
    <n v="142"/>
    <n v="142"/>
    <n v="140"/>
    <n v="137"/>
    <n v="129"/>
    <n v="129"/>
    <n v="129"/>
    <n v="129"/>
    <n v="129"/>
    <n v="129"/>
    <n v="129"/>
    <n v="127"/>
    <n v="128"/>
    <n v="129"/>
    <n v="126"/>
    <n v="134.13636363636363"/>
    <n v="133.5"/>
    <n v="4.9017837716247001"/>
    <n v="3.6543288029733452E-2"/>
    <n v="126"/>
    <n v="142"/>
    <n v="16"/>
    <n v="-4"/>
    <n v="4"/>
  </r>
  <r>
    <n v="493"/>
    <n v="240726"/>
    <s v="direkt36.hu"/>
    <s v="25004582-2-41"/>
    <s v="25004582 6039 572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572"/>
    <s v="Nonprofit korlátolt felelősségű társaság"/>
    <n v="57"/>
    <s v="Nonprofit gazdasági társaság"/>
    <n v="5"/>
    <s v="Jogi személyiségű nonprofit szervezet"/>
    <n v="1"/>
    <s v="Budapest"/>
    <n v="11"/>
    <s v="Budapest"/>
    <n v="1"/>
    <s v="Közép-Magyarország"/>
    <n v="2014"/>
    <n v="12"/>
    <n v="1790000"/>
    <n v="30"/>
    <x v="3"/>
    <s v="1"/>
    <s v="0 - 20"/>
    <s v="2011 - 2015"/>
    <s v="kisvállalkozás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7"/>
    <n v="7"/>
    <n v="7"/>
    <n v="7"/>
    <n v="7"/>
    <n v="6"/>
    <n v="6"/>
    <n v="6"/>
    <n v="6"/>
    <n v="6"/>
    <n v="6"/>
    <n v="6"/>
    <n v="6"/>
    <n v="6"/>
    <n v="7"/>
    <n v="8"/>
    <n v="8"/>
    <n v="8"/>
    <n v="8"/>
    <n v="8"/>
    <n v="8"/>
    <n v="7"/>
    <n v="7"/>
    <n v="7"/>
    <n v="7"/>
    <n v="6"/>
    <n v="6.5"/>
    <n v="6"/>
    <n v="0.73135745086122739"/>
    <n v="0.11251653090172729"/>
    <n v="6"/>
    <n v="8"/>
    <n v="2"/>
    <n v="0"/>
    <n v="0"/>
  </r>
  <r>
    <n v="494"/>
    <n v="241281"/>
    <s v="szekesfehervar.hu"/>
    <s v="15726999-2-07"/>
    <s v="15726999 8411 321 07"/>
    <n v="84.11"/>
    <s v="Általános közigazgatás"/>
    <n v="84.1"/>
    <s v="Közigazgatás"/>
    <n v="84"/>
    <s v="Közigazgatás, védelem, kötelező társadalombiztosítás"/>
    <s v="P"/>
    <x v="6"/>
    <n v="321"/>
    <s v="Helyi önkormányzat"/>
    <n v="32"/>
    <s v="Helyi önkormányzati költségvetési irányító és költségvetési szervek"/>
    <n v="3"/>
    <s v="Költségvetési szervek és költségvetési rend szerint gazdálkodó szervek"/>
    <n v="7"/>
    <s v="Fejér"/>
    <n v="20"/>
    <s v="Közép-Dunántúl"/>
    <n v="2"/>
    <s v="Dunántúl"/>
    <n v="1990"/>
    <n v="4"/>
    <m/>
    <n v="15"/>
    <x v="6"/>
    <s v="0"/>
    <s v="ismeretlen"/>
    <s v="1986 - 1990"/>
    <s v=""/>
    <n v="3"/>
    <n v="3"/>
    <n v="3"/>
    <n v="3"/>
    <n v="3"/>
    <n v="4"/>
    <n v="3"/>
    <n v="3"/>
    <n v="3"/>
    <n v="4"/>
    <n v="4"/>
    <n v="4"/>
    <n v="4"/>
    <n v="3"/>
    <n v="3"/>
    <n v="3"/>
    <n v="3"/>
    <n v="3"/>
    <n v="3"/>
    <n v="3"/>
    <n v="3"/>
    <n v="3"/>
    <n v="4"/>
    <n v="3"/>
    <n v="3"/>
    <n v="3"/>
    <n v="4"/>
    <n v="4"/>
    <n v="4"/>
    <n v="5"/>
    <n v="3"/>
    <n v="3"/>
    <n v="3"/>
    <n v="3"/>
    <n v="3"/>
    <n v="3"/>
    <n v="3"/>
    <n v="5"/>
    <n v="5"/>
    <n v="5"/>
    <n v="4"/>
    <n v="5"/>
    <n v="5"/>
    <n v="4"/>
    <n v="3.5227272727272725"/>
    <n v="3"/>
    <n v="0.73099601893855526"/>
    <n v="0.20750854731158988"/>
    <n v="3"/>
    <n v="5"/>
    <n v="2"/>
    <n v="1"/>
    <n v="1"/>
  </r>
  <r>
    <n v="498"/>
    <n v="242026"/>
    <s v="mupa.hu"/>
    <s v="12697715-2-43"/>
    <s v="12697715 9020 572 01"/>
    <n v="90.2"/>
    <s v="Előadó-művészet"/>
    <n v="90.2"/>
    <s v="Előadó-művészet"/>
    <n v="90"/>
    <s v="Alkotóművészet, előadó-művészet"/>
    <s v="S"/>
    <x v="3"/>
    <n v="572"/>
    <s v="Nonprofit korlátolt felelősségű társaság"/>
    <n v="57"/>
    <s v="Nonprofit gazdasági társaság"/>
    <n v="5"/>
    <s v="Jogi személyiségű nonprofit szervezet"/>
    <n v="1"/>
    <s v="Budapest"/>
    <n v="11"/>
    <s v="Budapest"/>
    <n v="1"/>
    <s v="Közép-Magyarország"/>
    <n v="2001"/>
    <n v="222"/>
    <n v="3091440000"/>
    <n v="70"/>
    <x v="15"/>
    <s v="8"/>
    <s v="2501 - 4000"/>
    <s v="2001 - 2005"/>
    <s v="középvállalkozás"/>
    <n v="111"/>
    <n v="112"/>
    <n v="112"/>
    <n v="111"/>
    <n v="114"/>
    <n v="114"/>
    <n v="111"/>
    <n v="111"/>
    <n v="111"/>
    <n v="111"/>
    <n v="113"/>
    <n v="114"/>
    <n v="111"/>
    <n v="111"/>
    <n v="114"/>
    <n v="115"/>
    <n v="111"/>
    <n v="112"/>
    <n v="111"/>
    <n v="111"/>
    <n v="111"/>
    <n v="111"/>
    <n v="111"/>
    <n v="113"/>
    <n v="106"/>
    <n v="111"/>
    <n v="111"/>
    <n v="113"/>
    <n v="111"/>
    <n v="117"/>
    <n v="117"/>
    <n v="117"/>
    <n v="121"/>
    <n v="119"/>
    <n v="117"/>
    <n v="118"/>
    <n v="117"/>
    <n v="117"/>
    <n v="118"/>
    <n v="117"/>
    <n v="117"/>
    <n v="117"/>
    <n v="116"/>
    <n v="113"/>
    <n v="113.56818181818181"/>
    <n v="113"/>
    <n v="3.1133450736416384"/>
    <n v="2.741388497903384E-2"/>
    <n v="106"/>
    <n v="121"/>
    <n v="15"/>
    <n v="2"/>
    <n v="2"/>
  </r>
  <r>
    <n v="500"/>
    <n v="243579"/>
    <s v="nava.hu"/>
    <s v="23477683-2-41"/>
    <s v="23477683 6310 113 01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1"/>
    <n v="35"/>
    <n v="23160000"/>
    <n v="40"/>
    <x v="14"/>
    <s v="2"/>
    <s v="21 - 50"/>
    <s v="2011 - 2015"/>
    <s v="kisvállalkozás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0"/>
    <n v="0"/>
    <n v="239"/>
    <n v="239"/>
    <n v="0"/>
    <n v="0"/>
    <n v="0"/>
  </r>
  <r>
    <n v="501"/>
    <n v="243850"/>
    <s v="nlcafe.hu"/>
    <s v="25087910-2-41"/>
    <s v="25087910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409"/>
    <n v="14254790000"/>
    <n v="82"/>
    <x v="1"/>
    <s v="C"/>
    <s v="10001 -"/>
    <s v="2011 - 2015"/>
    <s v="nagyvállalat"/>
    <n v="132"/>
    <n v="130"/>
    <n v="146"/>
    <n v="140"/>
    <n v="133"/>
    <n v="142"/>
    <n v="143"/>
    <n v="141"/>
    <n v="141"/>
    <n v="142"/>
    <n v="136"/>
    <n v="135"/>
    <n v="134"/>
    <n v="136"/>
    <n v="150"/>
    <n v="149"/>
    <n v="149"/>
    <n v="109"/>
    <n v="114"/>
    <n v="110"/>
    <n v="109"/>
    <n v="115"/>
    <n v="118"/>
    <n v="118"/>
    <n v="121"/>
    <n v="123"/>
    <n v="117"/>
    <n v="124"/>
    <n v="118"/>
    <n v="123"/>
    <n v="119"/>
    <n v="119"/>
    <n v="117"/>
    <n v="115"/>
    <n v="116"/>
    <n v="115"/>
    <n v="124"/>
    <n v="114"/>
    <n v="115"/>
    <n v="115"/>
    <n v="108"/>
    <n v="113"/>
    <n v="112"/>
    <n v="102"/>
    <n v="125.04545454545455"/>
    <n v="120"/>
    <n v="13.190825820815579"/>
    <n v="0.10548824720390503"/>
    <n v="102"/>
    <n v="150"/>
    <n v="48"/>
    <n v="-30"/>
    <n v="30"/>
  </r>
  <r>
    <n v="504"/>
    <n v="244204"/>
    <s v="pcguru.hu"/>
    <s v="25957428-2-41"/>
    <s v="25957428 6391 113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7"/>
    <n v="21"/>
    <n v="718590000"/>
    <n v="40"/>
    <x v="14"/>
    <s v="6"/>
    <s v="701 - 1000"/>
    <s v="2016 - 2020"/>
    <s v="kisvállalkozás"/>
    <n v="35"/>
    <n v="29"/>
    <n v="30"/>
    <n v="31"/>
    <n v="34"/>
    <n v="31"/>
    <n v="33"/>
    <n v="32"/>
    <n v="33"/>
    <n v="32"/>
    <n v="32"/>
    <n v="32"/>
    <n v="34"/>
    <n v="35"/>
    <n v="35"/>
    <n v="34"/>
    <n v="35"/>
    <n v="31"/>
    <n v="34"/>
    <n v="24"/>
    <n v="24"/>
    <n v="24"/>
    <n v="24"/>
    <n v="23"/>
    <n v="21"/>
    <n v="15"/>
    <n v="11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23.31818181818182"/>
    <n v="24"/>
    <n v="8.9566727815082423"/>
    <n v="0.38410682493797527"/>
    <n v="11"/>
    <n v="35"/>
    <n v="24"/>
    <n v="-21"/>
    <n v="21"/>
  </r>
  <r>
    <n v="507"/>
    <n v="245648"/>
    <s v="haszon.hu"/>
    <s v="12965669-2-41"/>
    <s v="12965669 7330 113 01"/>
    <n v="73.3"/>
    <s v="PR-tevékenység"/>
    <n v="73.3"/>
    <s v="PR-tevékenység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2"/>
    <n v="45"/>
    <n v="1344780000"/>
    <n v="40"/>
    <x v="14"/>
    <s v="7"/>
    <s v="1001 - 2500"/>
    <s v="2001 - 2005"/>
    <s v="kisvállalkozás"/>
    <n v="26"/>
    <n v="26"/>
    <n v="26"/>
    <n v="26"/>
    <n v="26"/>
    <n v="26"/>
    <n v="26"/>
    <n v="26"/>
    <n v="21"/>
    <n v="27"/>
    <n v="23"/>
    <n v="22"/>
    <n v="22"/>
    <n v="26"/>
    <n v="27"/>
    <n v="26"/>
    <n v="26"/>
    <n v="26"/>
    <n v="27"/>
    <n v="27"/>
    <n v="22"/>
    <n v="22"/>
    <n v="22"/>
    <n v="22"/>
    <n v="22"/>
    <n v="22"/>
    <n v="22"/>
    <n v="22"/>
    <n v="22"/>
    <n v="22"/>
    <n v="22"/>
    <n v="22"/>
    <n v="23"/>
    <n v="22"/>
    <n v="18"/>
    <n v="24"/>
    <n v="23"/>
    <n v="24"/>
    <n v="23"/>
    <n v="23"/>
    <n v="22"/>
    <n v="22"/>
    <n v="22"/>
    <n v="22"/>
    <n v="23.636363636363637"/>
    <n v="23"/>
    <n v="2.1790856743876206"/>
    <n v="9.2192086224091641E-2"/>
    <n v="18"/>
    <n v="27"/>
    <n v="9"/>
    <n v="-4"/>
    <n v="4"/>
  </r>
  <r>
    <n v="509"/>
    <n v="246456"/>
    <s v="fszek.hu"/>
    <s v="15490768-2-42"/>
    <s v="15490768 9111 322 01"/>
    <n v="91.11"/>
    <s v="Könyvtári tevékenység"/>
    <n v="91.1"/>
    <s v="Könyvtári, levéltári tevékenység"/>
    <n v="91"/>
    <s v="Könyvtári, levéltári, múzeumi, egyéb kulturális tevékenység"/>
    <s v="S"/>
    <x v="3"/>
    <n v="322"/>
    <s v="Helyi önkormányzati költségvetési szerv"/>
    <n v="32"/>
    <s v="Helyi önkormányza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80"/>
    <n v="440"/>
    <m/>
    <n v="82"/>
    <x v="1"/>
    <s v="0"/>
    <s v="ismeretlen"/>
    <s v="- 1985"/>
    <s v=""/>
    <n v="57"/>
    <n v="56"/>
    <n v="56"/>
    <n v="54"/>
    <n v="53"/>
    <n v="54"/>
    <n v="54"/>
    <n v="58"/>
    <n v="58"/>
    <n v="64"/>
    <n v="64"/>
    <n v="64"/>
    <n v="65"/>
    <n v="52"/>
    <n v="62"/>
    <n v="64"/>
    <n v="55"/>
    <n v="54"/>
    <n v="50"/>
    <n v="52"/>
    <n v="62"/>
    <n v="58"/>
    <n v="57"/>
    <n v="65"/>
    <n v="64"/>
    <n v="60"/>
    <n v="55"/>
    <n v="61"/>
    <n v="53"/>
    <n v="56"/>
    <n v="54"/>
    <n v="54"/>
    <n v="57"/>
    <n v="59"/>
    <n v="57"/>
    <n v="49"/>
    <n v="60"/>
    <n v="60"/>
    <n v="60"/>
    <n v="49"/>
    <n v="53"/>
    <n v="55"/>
    <n v="53"/>
    <n v="55"/>
    <n v="57.090909090909093"/>
    <n v="56.5"/>
    <n v="4.4346321093222292"/>
    <n v="7.7676677074115477E-2"/>
    <n v="49"/>
    <n v="65"/>
    <n v="16"/>
    <n v="-2"/>
    <n v="2"/>
  </r>
  <r>
    <n v="511"/>
    <n v="246835"/>
    <s v="mnm.hu"/>
    <s v="15321226-2-42"/>
    <s v="15321226 9121 312 01"/>
    <n v="91.21"/>
    <s v="Múzeumi, gyűjteményi tevékenység"/>
    <n v="91.2"/>
    <s v="Múzeumi, gyűjteményi, történelmi helyszíni, műemléki tevékenységek"/>
    <n v="91"/>
    <s v="Könyvtári, levéltári, múzeumi, egyéb kulturális tevékenység"/>
    <s v="S"/>
    <x v="3"/>
    <n v="312"/>
    <s v="Központi költségvetési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83"/>
    <n v="1727"/>
    <m/>
    <n v="93"/>
    <x v="0"/>
    <s v="0"/>
    <s v="ismeretlen"/>
    <s v="- 1985"/>
    <s v=""/>
    <n v="13"/>
    <n v="14"/>
    <n v="12"/>
    <n v="11"/>
    <n v="14"/>
    <n v="14"/>
    <n v="14"/>
    <n v="12"/>
    <n v="12"/>
    <n v="12"/>
    <n v="13"/>
    <n v="13"/>
    <n v="12"/>
    <n v="14"/>
    <n v="13"/>
    <n v="12"/>
    <n v="15"/>
    <n v="12"/>
    <n v="14"/>
    <n v="17"/>
    <n v="15"/>
    <n v="14"/>
    <n v="13"/>
    <n v="14"/>
    <n v="13"/>
    <n v="12"/>
    <n v="14"/>
    <n v="16"/>
    <n v="15"/>
    <n v="14"/>
    <n v="14"/>
    <n v="12"/>
    <n v="1"/>
    <n v="1"/>
    <n v="1"/>
    <n v="1"/>
    <n v="3"/>
    <n v="3"/>
    <n v="3"/>
    <n v="3"/>
    <n v="3"/>
    <n v="3"/>
    <n v="3"/>
    <n v="3"/>
    <n v="10.386363636363637"/>
    <n v="12.5"/>
    <n v="5.1408799766636148"/>
    <n v="0.49496437412078564"/>
    <n v="1"/>
    <n v="17"/>
    <n v="16"/>
    <n v="-10"/>
    <n v="10"/>
  </r>
  <r>
    <n v="514"/>
    <n v="249375"/>
    <s v="maltai.hu"/>
    <s v="19025702-2-44"/>
    <s v="19025702 9499 529 01"/>
    <n v="94.99"/>
    <s v="M.n.s. egyéb közösségi, társadalmi tevékenység"/>
    <n v="94.9"/>
    <s v="Egyéb közösségi, társadalmi tevékenység"/>
    <n v="94"/>
    <s v="Érdekképviselet"/>
    <s v="T"/>
    <x v="8"/>
    <n v="529"/>
    <s v="Egyéb egyesület"/>
    <n v="52"/>
    <s v="Az egyesület egyéb formái"/>
    <n v="5"/>
    <s v="Jogi személyiségű nonprofit szervezet"/>
    <n v="1"/>
    <s v="Budapest"/>
    <n v="11"/>
    <s v="Budapest"/>
    <n v="1"/>
    <s v="Közép-Magyarország"/>
    <n v="1989"/>
    <n v="4899"/>
    <n v="1902820000"/>
    <n v="94"/>
    <x v="9"/>
    <s v="7"/>
    <s v="1001 - 2500"/>
    <s v="1986 - 1990"/>
    <s v="nagyvállalat"/>
    <n v="43"/>
    <n v="43"/>
    <n v="38"/>
    <n v="43"/>
    <n v="38"/>
    <n v="38"/>
    <n v="43"/>
    <n v="43"/>
    <n v="43"/>
    <n v="43"/>
    <n v="43"/>
    <n v="43"/>
    <n v="43"/>
    <n v="43"/>
    <n v="41"/>
    <n v="41"/>
    <n v="41"/>
    <n v="41"/>
    <n v="36"/>
    <n v="36"/>
    <n v="41"/>
    <n v="41"/>
    <n v="41"/>
    <n v="41"/>
    <n v="41"/>
    <n v="41"/>
    <n v="41"/>
    <n v="36"/>
    <n v="41"/>
    <n v="41"/>
    <n v="41"/>
    <n v="41"/>
    <n v="41"/>
    <n v="39"/>
    <n v="39"/>
    <n v="39"/>
    <n v="28"/>
    <n v="33"/>
    <n v="28"/>
    <n v="28"/>
    <n v="28"/>
    <n v="28"/>
    <n v="28"/>
    <n v="28"/>
    <n v="38.56818181818182"/>
    <n v="41"/>
    <n v="5.1597626016812272"/>
    <n v="0.13378288419208839"/>
    <n v="28"/>
    <n v="43"/>
    <n v="15"/>
    <n v="-15"/>
    <n v="15"/>
  </r>
  <r>
    <n v="515"/>
    <n v="250208"/>
    <s v="epitoipartudakozo.hu"/>
    <s v="14465990-2-42"/>
    <s v="14465990 6039 113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8"/>
    <n v="1"/>
    <n v="16450000"/>
    <n v="11"/>
    <x v="13"/>
    <s v="1"/>
    <s v="0 - 20"/>
    <s v="2006 - 2010"/>
    <s v="mikrovállalkozás"/>
    <n v="47"/>
    <n v="47"/>
    <n v="47"/>
    <n v="47"/>
    <n v="47"/>
    <n v="47"/>
    <n v="47"/>
    <n v="47"/>
    <n v="47"/>
    <n v="47"/>
    <n v="47"/>
    <n v="47"/>
    <n v="47"/>
    <n v="47"/>
    <n v="47"/>
    <n v="48"/>
    <n v="48"/>
    <n v="48"/>
    <n v="48"/>
    <n v="49"/>
    <n v="49"/>
    <n v="49"/>
    <n v="49"/>
    <n v="49"/>
    <n v="49"/>
    <n v="49"/>
    <n v="49"/>
    <n v="49"/>
    <n v="49"/>
    <n v="49"/>
    <n v="49"/>
    <n v="49"/>
    <n v="47"/>
    <n v="47"/>
    <n v="47"/>
    <n v="47"/>
    <n v="47"/>
    <n v="47"/>
    <n v="47"/>
    <n v="47"/>
    <n v="47"/>
    <n v="47"/>
    <n v="47"/>
    <n v="47"/>
    <n v="47.68181818181818"/>
    <n v="47"/>
    <n v="0.90919661119103856"/>
    <n v="1.9067993752338273E-2"/>
    <n v="47"/>
    <n v="49"/>
    <n v="2"/>
    <n v="0"/>
    <n v="0"/>
  </r>
  <r>
    <n v="516"/>
    <n v="251285"/>
    <s v="pcwplus.hu"/>
    <s v="27922965-2-42"/>
    <s v="27922965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0"/>
    <m/>
    <n v="342920000"/>
    <n v="0"/>
    <x v="11"/>
    <s v="4"/>
    <s v="301 - 500"/>
    <s v="2016 - 2020"/>
    <s v=""/>
    <n v="22"/>
    <n v="22"/>
    <n v="23"/>
    <n v="23"/>
    <n v="15"/>
    <n v="17"/>
    <n v="14"/>
    <n v="15"/>
    <n v="16"/>
    <n v="16"/>
    <n v="18"/>
    <n v="18"/>
    <n v="16"/>
    <n v="14"/>
    <n v="16"/>
    <n v="16"/>
    <n v="18"/>
    <n v="17"/>
    <n v="16"/>
    <n v="19"/>
    <n v="14"/>
    <n v="13"/>
    <n v="15"/>
    <n v="14"/>
    <n v="15"/>
    <n v="13"/>
    <n v="14"/>
    <n v="15"/>
    <n v="14"/>
    <n v="16"/>
    <n v="16"/>
    <n v="13"/>
    <n v="13"/>
    <n v="12"/>
    <n v="13"/>
    <n v="12"/>
    <n v="12"/>
    <n v="13"/>
    <n v="13"/>
    <n v="17"/>
    <n v="16"/>
    <n v="16"/>
    <n v="14"/>
    <n v="16"/>
    <n v="15.681818181818182"/>
    <n v="15.5"/>
    <n v="2.7851159824935126"/>
    <n v="0.17760159888364427"/>
    <n v="12"/>
    <n v="23"/>
    <n v="11"/>
    <n v="-6"/>
    <n v="6"/>
  </r>
  <r>
    <n v="518"/>
    <n v="252700"/>
    <s v="p3k.hu"/>
    <s v="25087910-2-41"/>
    <s v="25087910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409"/>
    <n v="14254790000"/>
    <n v="82"/>
    <x v="1"/>
    <s v="C"/>
    <s v="10001 -"/>
    <s v="2011 - 2015"/>
    <s v="nagyvállalat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0"/>
    <n v="0"/>
    <n v="9"/>
    <n v="9"/>
    <n v="0"/>
    <n v="0"/>
    <n v="0"/>
  </r>
  <r>
    <n v="519"/>
    <n v="253132"/>
    <s v="oktatastudakozo.hu"/>
    <s v="14465990-2-42"/>
    <s v="14465990 6039 113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8"/>
    <n v="1"/>
    <n v="16450000"/>
    <n v="11"/>
    <x v="13"/>
    <s v="1"/>
    <s v="0 - 20"/>
    <s v="2006 - 2010"/>
    <s v="mikrovállalkozás"/>
    <n v="21"/>
    <n v="21"/>
    <n v="21"/>
    <n v="23"/>
    <n v="23"/>
    <n v="23"/>
    <n v="23"/>
    <n v="23"/>
    <n v="23"/>
    <n v="23"/>
    <n v="23"/>
    <n v="23"/>
    <n v="24"/>
    <n v="24"/>
    <n v="24"/>
    <n v="24"/>
    <n v="24"/>
    <n v="24"/>
    <n v="24"/>
    <n v="24"/>
    <n v="24"/>
    <n v="24"/>
    <n v="24"/>
    <n v="24"/>
    <n v="24"/>
    <n v="24"/>
    <n v="24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3.977272727272727"/>
    <n v="24"/>
    <n v="1.1099682870734033"/>
    <n v="4.6292516238132464E-2"/>
    <n v="21"/>
    <n v="25"/>
    <n v="4"/>
    <n v="4"/>
    <n v="4"/>
  </r>
  <r>
    <n v="520"/>
    <n v="253274"/>
    <s v="nyilvantarto.hu"/>
    <s v="15311605-2-41"/>
    <s v="15311605 8411 311 01"/>
    <n v="84.11"/>
    <s v="Általános közigazgatás"/>
    <n v="84.1"/>
    <s v="Közigazgatás"/>
    <n v="84"/>
    <s v="Közigazgatás, védelem, kötelező társadalombiztosítás"/>
    <s v="P"/>
    <x v="6"/>
    <n v="311"/>
    <s v="Központi költségvetési irányító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83"/>
    <n v="1261"/>
    <m/>
    <n v="93"/>
    <x v="0"/>
    <s v="0"/>
    <s v="ismeretlen"/>
    <s v="- 1985"/>
    <s v="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45"/>
    <n v="144"/>
    <n v="142"/>
    <n v="141"/>
    <n v="141"/>
    <n v="141"/>
    <n v="141"/>
    <n v="141"/>
    <n v="151"/>
    <n v="153"/>
    <n v="4.3401853995337039"/>
    <n v="2.8742949665786117E-2"/>
    <n v="141"/>
    <n v="153"/>
    <n v="12"/>
    <n v="-12"/>
    <n v="12"/>
  </r>
  <r>
    <n v="521"/>
    <n v="253279"/>
    <s v="listamester.hu"/>
    <s v="21158218-2-13"/>
    <s v="21158218 6210 117 13"/>
    <n v="62.1"/>
    <s v="Számítógépes programozás"/>
    <n v="62.1"/>
    <s v="Számítógépes programozás"/>
    <n v="62"/>
    <s v="Információtechnológiai szolgáltatás"/>
    <s v="K"/>
    <x v="2"/>
    <n v="117"/>
    <s v="Betéti társaság"/>
    <n v="11"/>
    <s v="Gazdasági társaság"/>
    <n v="1"/>
    <s v="Jogi személyiségű vállalkozás"/>
    <n v="13"/>
    <s v="Pest"/>
    <n v="12"/>
    <s v="Pest"/>
    <n v="1"/>
    <s v="Közép-Magyarország"/>
    <n v="2001"/>
    <n v="1"/>
    <n v="53080000"/>
    <n v="11"/>
    <x v="13"/>
    <s v="3"/>
    <s v="51 - 300"/>
    <s v="2001 - 2005"/>
    <s v="mikrovállalkozás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0"/>
    <n v="0"/>
    <n v="12"/>
    <n v="12"/>
    <n v="0"/>
    <n v="0"/>
    <n v="0"/>
  </r>
  <r>
    <n v="524"/>
    <n v="254922"/>
    <s v="erstebank.hu"/>
    <s v="10197879-4-44"/>
    <s v="10197879 6419 114 01"/>
    <n v="64.19"/>
    <s v="Egyéb monetáris közvetítés"/>
    <n v="64.099999999999994"/>
    <s v="Monetáris közvetítés"/>
    <n v="64"/>
    <s v="Pénzügyi szolgáltatás (kivéve: biztosítási, nyugdíjpénztári tevékenység)"/>
    <s v="L"/>
    <x v="7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86"/>
    <m/>
    <n v="520805000000"/>
    <n v="0"/>
    <x v="11"/>
    <s v="C"/>
    <s v="10001 -"/>
    <s v="1986 - 1990"/>
    <s v=""/>
    <n v="27"/>
    <n v="23"/>
    <n v="23"/>
    <n v="27"/>
    <n v="23"/>
    <n v="27"/>
    <n v="23"/>
    <n v="27"/>
    <n v="23"/>
    <n v="25"/>
    <n v="25"/>
    <n v="26"/>
    <n v="25"/>
    <n v="25"/>
    <n v="25"/>
    <n v="29"/>
    <n v="25"/>
    <n v="25"/>
    <n v="25"/>
    <n v="25"/>
    <n v="25"/>
    <n v="28"/>
    <n v="25"/>
    <n v="25"/>
    <n v="28"/>
    <n v="25"/>
    <n v="28"/>
    <n v="25"/>
    <n v="25"/>
    <n v="25"/>
    <n v="25"/>
    <n v="25"/>
    <n v="25"/>
    <n v="25"/>
    <n v="25"/>
    <n v="25"/>
    <n v="22"/>
    <n v="22"/>
    <n v="22"/>
    <n v="22"/>
    <n v="22"/>
    <n v="22"/>
    <n v="22"/>
    <n v="22"/>
    <n v="24.727272727272727"/>
    <n v="25"/>
    <n v="1.8597778857581839"/>
    <n v="7.521160567404421E-2"/>
    <n v="22"/>
    <n v="29"/>
    <n v="7"/>
    <n v="-5"/>
    <n v="5"/>
  </r>
  <r>
    <n v="525"/>
    <n v="255382"/>
    <s v="adaptivemedia.hu"/>
    <s v="14579770-2-43"/>
    <s v="14579770 7312 113 01"/>
    <n v="73.12"/>
    <s v="Médiareklám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8"/>
    <n v="35"/>
    <n v="2308310000"/>
    <n v="40"/>
    <x v="14"/>
    <s v="7"/>
    <s v="1001 - 2500"/>
    <s v="2006 - 2010"/>
    <s v="kisvállalkozás"/>
    <n v="82"/>
    <n v="82"/>
    <n v="81"/>
    <n v="82"/>
    <n v="82"/>
    <n v="81"/>
    <n v="82"/>
    <n v="82"/>
    <n v="82"/>
    <n v="81"/>
    <n v="82"/>
    <n v="81"/>
    <n v="82"/>
    <n v="81"/>
    <n v="81"/>
    <n v="82"/>
    <n v="82"/>
    <n v="83"/>
    <n v="82"/>
    <n v="83"/>
    <n v="82"/>
    <n v="83"/>
    <n v="83"/>
    <n v="83"/>
    <n v="82"/>
    <n v="83"/>
    <n v="83"/>
    <n v="82"/>
    <n v="83"/>
    <n v="83"/>
    <n v="83"/>
    <n v="82"/>
    <n v="82"/>
    <n v="82"/>
    <n v="83"/>
    <n v="83"/>
    <n v="82"/>
    <n v="82"/>
    <n v="82"/>
    <n v="82"/>
    <n v="82"/>
    <n v="82"/>
    <n v="82"/>
    <n v="82"/>
    <n v="82.13636363636364"/>
    <n v="82"/>
    <n v="0.63212116482446223"/>
    <n v="7.6959964726829927E-3"/>
    <n v="81"/>
    <n v="83"/>
    <n v="2"/>
    <n v="0"/>
    <n v="0"/>
  </r>
  <r>
    <n v="526"/>
    <n v="255656"/>
    <s v="fidelio.hu"/>
    <s v="26174293-2-41"/>
    <s v="26174293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7"/>
    <n v="4"/>
    <n v="107930000"/>
    <n v="15"/>
    <x v="6"/>
    <s v="3"/>
    <s v="51 - 300"/>
    <s v="2016 - 2020"/>
    <s v="mikrovállalkozás"/>
    <n v="133"/>
    <n v="126"/>
    <n v="134"/>
    <n v="122"/>
    <n v="119"/>
    <n v="125"/>
    <n v="119"/>
    <n v="118"/>
    <n v="116"/>
    <n v="127"/>
    <n v="109"/>
    <n v="106"/>
    <n v="112"/>
    <n v="114"/>
    <n v="121"/>
    <n v="115"/>
    <n v="120"/>
    <n v="120"/>
    <n v="120"/>
    <n v="118"/>
    <n v="113"/>
    <n v="118"/>
    <n v="119"/>
    <n v="117"/>
    <n v="123"/>
    <n v="134"/>
    <n v="138"/>
    <n v="127"/>
    <n v="127"/>
    <n v="128"/>
    <n v="127"/>
    <n v="113"/>
    <n v="114"/>
    <n v="106"/>
    <n v="106"/>
    <n v="107"/>
    <n v="107"/>
    <n v="108"/>
    <n v="108"/>
    <n v="107"/>
    <n v="112"/>
    <n v="113"/>
    <n v="112"/>
    <n v="109"/>
    <n v="117.88636363636364"/>
    <n v="118"/>
    <n v="8.5241542145831506"/>
    <n v="7.2308229312060657E-2"/>
    <n v="106"/>
    <n v="138"/>
    <n v="32"/>
    <n v="-24"/>
    <n v="24"/>
  </r>
  <r>
    <n v="527"/>
    <n v="255730"/>
    <s v="jobline.hu"/>
    <s v="10226353-2-41"/>
    <s v="10226353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89"/>
    <n v="194"/>
    <n v="5150780000"/>
    <n v="62"/>
    <x v="5"/>
    <s v="A"/>
    <s v="4001 - 7000"/>
    <s v="1986 - 1990"/>
    <s v="középvállalkozás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4"/>
    <n v="5"/>
    <n v="5"/>
    <n v="5"/>
    <n v="5"/>
    <n v="6"/>
    <n v="5"/>
    <n v="5"/>
    <n v="5"/>
    <n v="17.727272727272727"/>
    <n v="21"/>
    <n v="6.5320805345568553"/>
    <n v="0.36847633784679701"/>
    <n v="4"/>
    <n v="21"/>
    <n v="17"/>
    <n v="-16"/>
    <n v="16"/>
  </r>
  <r>
    <n v="528"/>
    <n v="256153"/>
    <s v="szegedma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36"/>
    <n v="36"/>
    <n v="36"/>
    <n v="36"/>
    <n v="41"/>
    <n v="41"/>
    <n v="41"/>
    <n v="41"/>
    <n v="41"/>
    <n v="41"/>
    <n v="41"/>
    <n v="18"/>
    <n v="18"/>
    <n v="18"/>
    <n v="18"/>
    <n v="18"/>
    <n v="18"/>
    <n v="18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6"/>
    <n v="26"/>
    <n v="27"/>
    <n v="27"/>
    <n v="27"/>
    <n v="27"/>
    <n v="27"/>
    <n v="27"/>
    <n v="31"/>
    <n v="26.727272727272727"/>
    <n v="22"/>
    <n v="7.9280591963963341"/>
    <n v="0.29662806517129142"/>
    <n v="18"/>
    <n v="41"/>
    <n v="23"/>
    <n v="-5"/>
    <n v="5"/>
  </r>
  <r>
    <n v="529"/>
    <n v="257335"/>
    <s v="szeged.hu"/>
    <s v="18457627-2-06"/>
    <s v="18457627 9039 572 06"/>
    <n v="90.39"/>
    <s v="Egyéb alkotó-, előadó-művészetet kiegészítő tevékenység"/>
    <n v="90.3"/>
    <s v="Alkotó-, előadó-művészetet kiegészítő tevékenység"/>
    <n v="90"/>
    <s v="Alkotóművészet, előadó-művészet"/>
    <s v="S"/>
    <x v="3"/>
    <n v="572"/>
    <s v="Nonprofit korlátolt felelősségű társaság"/>
    <n v="57"/>
    <s v="Nonprofit gazdasági társaság"/>
    <n v="5"/>
    <s v="Jogi személyiségű nonprofit szervezet"/>
    <n v="6"/>
    <s v="Csongrád-Csanád"/>
    <n v="70"/>
    <s v="Dél-Alföld"/>
    <n v="3"/>
    <s v="Alföld és Észak"/>
    <n v="2007"/>
    <n v="96"/>
    <n v="1647610000"/>
    <n v="50"/>
    <x v="2"/>
    <s v="7"/>
    <s v="1001 - 2500"/>
    <s v="2006 - 2010"/>
    <s v="középvállalkozás"/>
    <n v="14"/>
    <n v="16"/>
    <n v="17"/>
    <n v="17"/>
    <n v="21"/>
    <n v="19"/>
    <n v="21"/>
    <n v="22"/>
    <n v="21"/>
    <n v="19"/>
    <n v="21"/>
    <n v="25"/>
    <n v="25"/>
    <n v="19"/>
    <n v="20"/>
    <n v="20"/>
    <n v="20"/>
    <n v="22"/>
    <n v="13"/>
    <n v="20"/>
    <n v="21"/>
    <n v="19"/>
    <n v="22"/>
    <n v="18"/>
    <n v="13"/>
    <n v="17"/>
    <n v="19"/>
    <n v="19"/>
    <n v="20"/>
    <n v="22"/>
    <n v="21"/>
    <n v="17"/>
    <n v="15"/>
    <n v="15"/>
    <n v="16"/>
    <n v="13"/>
    <n v="14"/>
    <n v="13"/>
    <n v="14"/>
    <n v="16"/>
    <n v="16"/>
    <n v="15"/>
    <n v="18"/>
    <n v="14"/>
    <n v="18.15909090909091"/>
    <n v="19"/>
    <n v="3.2417564993141705"/>
    <n v="0.17851975715872778"/>
    <n v="13"/>
    <n v="25"/>
    <n v="12"/>
    <n v="0"/>
    <n v="0"/>
  </r>
  <r>
    <n v="531"/>
    <n v="258605"/>
    <s v="gyor.hu"/>
    <s v="15735595-2-08"/>
    <s v="15735595 8411 321 08"/>
    <n v="84.11"/>
    <s v="Általános közigazgatás"/>
    <n v="84.1"/>
    <s v="Közigazgatás"/>
    <n v="84"/>
    <s v="Közigazgatás, védelem, kötelező társadalombiztosítás"/>
    <s v="P"/>
    <x v="6"/>
    <n v="321"/>
    <s v="Helyi önkormányzat"/>
    <n v="32"/>
    <s v="Helyi önkormányzati költségvetési irányító és költségvetési szervek"/>
    <n v="3"/>
    <s v="Költségvetési szervek és költségvetési rend szerint gazdálkodó szervek"/>
    <n v="8"/>
    <s v="Győr-Moson-Sopron"/>
    <n v="30"/>
    <s v="Nyugat-Dunántúl"/>
    <n v="2"/>
    <s v="Dunántúl"/>
    <n v="1990"/>
    <n v="2"/>
    <m/>
    <n v="12"/>
    <x v="10"/>
    <s v="0"/>
    <s v="ismeretlen"/>
    <s v="1986 - 1990"/>
    <s v=""/>
    <n v="93"/>
    <n v="93"/>
    <n v="94"/>
    <n v="92"/>
    <n v="92"/>
    <n v="92"/>
    <n v="92"/>
    <n v="93"/>
    <n v="93"/>
    <n v="93"/>
    <n v="94"/>
    <n v="94"/>
    <n v="96"/>
    <n v="93"/>
    <n v="98"/>
    <n v="96"/>
    <n v="96"/>
    <n v="97"/>
    <n v="96"/>
    <n v="94"/>
    <n v="95"/>
    <n v="97"/>
    <n v="98"/>
    <n v="96"/>
    <n v="96"/>
    <n v="96"/>
    <n v="96"/>
    <n v="96"/>
    <n v="96"/>
    <n v="96"/>
    <n v="96"/>
    <n v="96"/>
    <n v="98"/>
    <n v="97"/>
    <n v="97"/>
    <n v="99"/>
    <n v="101"/>
    <n v="100"/>
    <n v="98"/>
    <n v="97"/>
    <n v="97"/>
    <n v="97"/>
    <n v="100"/>
    <n v="98"/>
    <n v="95.772727272727266"/>
    <n v="96"/>
    <n v="2.291172507423604"/>
    <n v="2.3923016214199948E-2"/>
    <n v="92"/>
    <n v="101"/>
    <n v="9"/>
    <n v="5"/>
    <n v="5"/>
  </r>
  <r>
    <n v="532"/>
    <n v="258737"/>
    <s v="innospectrum.hu"/>
    <s v="14626009-2-05"/>
    <s v="14626009 7210 572 05"/>
    <n v="72.099999999999994"/>
    <s v="Természettudományi, műszaki kutatás, kísérleti fejlesztés"/>
    <n v="72.099999999999994"/>
    <s v="Természettudományi, műszaki kutatás, kísérleti fejlesztés"/>
    <n v="72"/>
    <s v="Tudományos kutatás, fejlesztés"/>
    <s v="N"/>
    <x v="1"/>
    <n v="572"/>
    <s v="Nonprofit korlátolt felelősségű társaság"/>
    <n v="57"/>
    <s v="Nonprofit gazdasági társaság"/>
    <n v="5"/>
    <s v="Jogi személyiségű nonprofit szervezet"/>
    <n v="5"/>
    <s v="Borsod-Abaúj-Zemplén"/>
    <n v="50"/>
    <s v="Észak-Magyarország"/>
    <n v="3"/>
    <s v="Alföld és Észak"/>
    <n v="2009"/>
    <m/>
    <m/>
    <n v="0"/>
    <x v="11"/>
    <s v="0"/>
    <s v="ismeretlen"/>
    <s v="2006 - 2010"/>
    <s v="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0"/>
    <n v="0"/>
    <n v="48"/>
    <n v="48"/>
    <n v="0"/>
    <n v="0"/>
    <n v="0"/>
  </r>
  <r>
    <n v="533"/>
    <n v="259786"/>
    <s v="budapestpark.hu"/>
    <s v="27059571-2-43"/>
    <s v="27059571 9039 114 01"/>
    <n v="90.39"/>
    <s v="Egyéb alkotó-, előadó-művészetet kiegészítő tevékenység"/>
    <n v="90.3"/>
    <s v="Alkotó-, előadó-művészetet kiegészítő tevékenység"/>
    <n v="90"/>
    <s v="Alkotóművészet, előadó-művészet"/>
    <s v="S"/>
    <x v="3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9"/>
    <n v="61"/>
    <n v="9318450000"/>
    <n v="50"/>
    <x v="2"/>
    <s v="B"/>
    <s v="7001 - 10000"/>
    <s v="2016 - 2020"/>
    <s v="középvállalkozás"/>
    <n v="51"/>
    <n v="53"/>
    <n v="56"/>
    <n v="55"/>
    <n v="52"/>
    <n v="54"/>
    <n v="53"/>
    <n v="55"/>
    <n v="56"/>
    <n v="63"/>
    <n v="64"/>
    <n v="63"/>
    <n v="62"/>
    <n v="64"/>
    <n v="61"/>
    <n v="60"/>
    <n v="58"/>
    <n v="59"/>
    <n v="57"/>
    <n v="56"/>
    <n v="56"/>
    <n v="57"/>
    <n v="52"/>
    <n v="57"/>
    <n v="57"/>
    <n v="58"/>
    <n v="60"/>
    <n v="57"/>
    <n v="58"/>
    <n v="59"/>
    <n v="59"/>
    <n v="51"/>
    <n v="59"/>
    <n v="57"/>
    <n v="57"/>
    <n v="55"/>
    <n v="50"/>
    <n v="50"/>
    <n v="50"/>
    <n v="52"/>
    <n v="51"/>
    <n v="54"/>
    <n v="53"/>
    <n v="54"/>
    <n v="56.25"/>
    <n v="56.5"/>
    <n v="3.8707309567489818"/>
    <n v="6.8812994786648568E-2"/>
    <n v="50"/>
    <n v="64"/>
    <n v="14"/>
    <n v="3"/>
    <n v="3"/>
  </r>
  <r>
    <n v="534"/>
    <n v="260516"/>
    <s v="antsz.hu"/>
    <s v="15598787-2-43"/>
    <s v="15598787 8412 312 01"/>
    <n v="84.12"/>
    <s v="Egészségügy, oktatás, kultúra, egyéb szociális szolgáltatás igazgatása"/>
    <n v="84.1"/>
    <s v="Közigazgatás"/>
    <n v="84"/>
    <s v="Közigazgatás, védelem, kötelező társadalombiztosítás"/>
    <s v="P"/>
    <x v="6"/>
    <n v="312"/>
    <s v="Központi költségvetési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2007"/>
    <n v="1146"/>
    <m/>
    <n v="93"/>
    <x v="0"/>
    <s v="0"/>
    <s v="ismeretlen"/>
    <s v="2006 - 2010"/>
    <s v="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0"/>
    <n v="0"/>
    <n v="6"/>
    <n v="6"/>
    <n v="0"/>
    <n v="0"/>
    <n v="0"/>
  </r>
  <r>
    <n v="535"/>
    <n v="261569"/>
    <s v="magyarepitok.hu"/>
    <s v="32521591-2-43"/>
    <s v="32521591 5819 114 01"/>
    <n v="58.19"/>
    <s v="Egyéb kiadói tevékenység (kivéve: szoftverkiadás)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24"/>
    <n v="18"/>
    <n v="419590000"/>
    <n v="30"/>
    <x v="3"/>
    <s v="4"/>
    <s v="301 - 500"/>
    <s v="2021 - 2025"/>
    <s v="kisvállalkozás"/>
    <n v="22"/>
    <n v="22"/>
    <n v="22"/>
    <n v="20"/>
    <n v="20"/>
    <n v="20"/>
    <n v="20"/>
    <n v="21"/>
    <n v="20"/>
    <n v="20"/>
    <n v="20"/>
    <n v="20"/>
    <n v="20"/>
    <n v="21"/>
    <n v="21"/>
    <n v="21"/>
    <n v="21"/>
    <n v="21"/>
    <n v="21"/>
    <n v="21"/>
    <n v="21"/>
    <n v="23"/>
    <n v="24"/>
    <n v="23"/>
    <n v="23"/>
    <n v="23"/>
    <n v="23"/>
    <n v="25"/>
    <n v="24"/>
    <n v="24"/>
    <n v="23"/>
    <n v="23"/>
    <n v="23"/>
    <n v="23"/>
    <n v="23"/>
    <n v="24"/>
    <n v="24"/>
    <n v="24"/>
    <n v="24"/>
    <n v="24"/>
    <n v="23"/>
    <n v="23"/>
    <n v="23"/>
    <n v="24"/>
    <n v="22.15909090909091"/>
    <n v="23"/>
    <n v="1.5393018927828073"/>
    <n v="6.9465931571736944E-2"/>
    <n v="20"/>
    <n v="25"/>
    <n v="5"/>
    <n v="2"/>
    <n v="2"/>
  </r>
  <r>
    <n v="537"/>
    <n v="263193"/>
    <s v="bestbyte.hu"/>
    <s v="14858480-2-44"/>
    <s v="14858480 4712 113 01"/>
    <n v="47.12"/>
    <s v="Iparcikk jellegű vegyes kiskereskedelem"/>
    <n v="47.1"/>
    <s v="Vegyes termékkörű kiskereskedelem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9"/>
    <n v="328"/>
    <n v="39284070000"/>
    <n v="82"/>
    <x v="1"/>
    <s v="C"/>
    <s v="10001 -"/>
    <s v="2006 - 2010"/>
    <s v="nagyvállalat"/>
    <n v="119"/>
    <n v="116"/>
    <n v="121"/>
    <n v="119"/>
    <n v="105"/>
    <n v="113"/>
    <n v="116"/>
    <n v="115"/>
    <n v="117"/>
    <n v="114"/>
    <n v="119"/>
    <n v="120"/>
    <n v="119"/>
    <n v="114"/>
    <n v="113"/>
    <n v="118"/>
    <n v="119"/>
    <n v="114"/>
    <n v="116"/>
    <n v="92"/>
    <n v="118"/>
    <n v="124"/>
    <n v="112"/>
    <n v="116"/>
    <n v="114"/>
    <n v="116"/>
    <n v="106"/>
    <n v="116"/>
    <n v="111"/>
    <n v="114"/>
    <n v="104"/>
    <n v="102"/>
    <n v="114"/>
    <n v="102"/>
    <n v="55"/>
    <n v="104"/>
    <n v="109"/>
    <n v="117"/>
    <n v="104"/>
    <n v="99"/>
    <n v="108"/>
    <n v="109"/>
    <n v="109"/>
    <n v="108"/>
    <n v="111.13636363636364"/>
    <n v="114"/>
    <n v="10.900375306299409"/>
    <n v="9.8081086600649084E-2"/>
    <n v="55"/>
    <n v="124"/>
    <n v="69"/>
    <n v="-11"/>
    <n v="11"/>
  </r>
  <r>
    <n v="541"/>
    <n v="265814"/>
    <s v="itcafe.hu"/>
    <s v="12919709-2-41"/>
    <s v="12919709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2"/>
    <n v="4"/>
    <n v="133410000"/>
    <n v="15"/>
    <x v="6"/>
    <s v="3"/>
    <s v="51 - 300"/>
    <s v="2001 - 2005"/>
    <s v="mikrovállalkozás"/>
    <n v="97"/>
    <n v="98"/>
    <n v="98"/>
    <n v="96"/>
    <n v="97"/>
    <n v="97"/>
    <n v="97"/>
    <n v="97"/>
    <n v="0"/>
    <n v="102"/>
    <n v="102"/>
    <n v="102"/>
    <n v="102"/>
    <n v="100"/>
    <n v="102"/>
    <n v="99"/>
    <n v="99"/>
    <n v="97"/>
    <n v="97"/>
    <n v="97"/>
    <n v="97"/>
    <n v="95"/>
    <n v="97"/>
    <n v="99"/>
    <n v="72"/>
    <n v="97"/>
    <n v="97"/>
    <n v="71"/>
    <n v="97"/>
    <n v="98"/>
    <n v="70"/>
    <n v="72"/>
    <n v="72"/>
    <n v="72"/>
    <n v="72"/>
    <n v="70"/>
    <n v="70"/>
    <n v="70"/>
    <n v="71"/>
    <n v="72"/>
    <n v="74"/>
    <n v="98"/>
    <n v="99"/>
    <n v="97"/>
    <n v="88.068181818181813"/>
    <n v="97"/>
    <n v="18.429498254691094"/>
    <n v="0.20926398018229889"/>
    <n v="0"/>
    <n v="102"/>
    <n v="102"/>
    <n v="0"/>
    <n v="0"/>
  </r>
  <r>
    <n v="543"/>
    <n v="265951"/>
    <s v="vidi.hu"/>
    <s v="11604873-2-07"/>
    <s v="11604873 9319 113 07"/>
    <n v="93.19"/>
    <s v="M.n.s. sporttevékenység"/>
    <n v="93.1"/>
    <s v="Sporttevékenység"/>
    <n v="93"/>
    <s v="Sport-, szórakoztató, szabadidős tevékenység"/>
    <s v="S"/>
    <x v="3"/>
    <n v="113"/>
    <s v="Korlátolt felelősségű társaság"/>
    <n v="11"/>
    <s v="Gazdasági társaság"/>
    <n v="1"/>
    <s v="Jogi személyiségű vállalkozás"/>
    <n v="7"/>
    <s v="Fejér"/>
    <n v="20"/>
    <s v="Közép-Dunántúl"/>
    <n v="2"/>
    <s v="Dunántúl"/>
    <n v="1998"/>
    <n v="134"/>
    <n v="1687460000"/>
    <n v="61"/>
    <x v="4"/>
    <s v="7"/>
    <s v="1001 - 2500"/>
    <s v="1996 - 2000"/>
    <s v="középvállalkozás"/>
    <n v="97"/>
    <n v="97"/>
    <n v="97"/>
    <n v="70"/>
    <n v="69"/>
    <n v="71"/>
    <n v="80"/>
    <n v="81"/>
    <n v="80"/>
    <n v="81"/>
    <n v="81"/>
    <n v="84"/>
    <n v="82"/>
    <n v="81"/>
    <n v="82"/>
    <n v="83"/>
    <n v="82"/>
    <n v="82"/>
    <n v="80"/>
    <n v="81"/>
    <n v="79"/>
    <n v="80"/>
    <n v="81"/>
    <n v="81"/>
    <n v="84"/>
    <n v="82"/>
    <n v="81"/>
    <n v="80"/>
    <n v="82"/>
    <n v="82"/>
    <n v="82"/>
    <n v="82"/>
    <n v="81"/>
    <n v="82"/>
    <n v="82"/>
    <n v="85"/>
    <n v="82"/>
    <n v="81"/>
    <n v="84"/>
    <n v="80"/>
    <n v="82"/>
    <n v="81"/>
    <n v="81"/>
    <n v="82"/>
    <n v="81.818181818181813"/>
    <n v="81.5"/>
    <n v="5.2263764283511494"/>
    <n v="6.3877934124291824E-2"/>
    <n v="69"/>
    <n v="97"/>
    <n v="28"/>
    <n v="-15"/>
    <n v="15"/>
  </r>
  <r>
    <n v="546"/>
    <n v="267407"/>
    <s v="ezermester.hu"/>
    <s v="12325283-2-42"/>
    <s v="12325283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7"/>
    <n v="1"/>
    <n v="30580000"/>
    <n v="11"/>
    <x v="13"/>
    <s v="2"/>
    <s v="21 - 50"/>
    <s v="1996 - 2000"/>
    <s v="mikrovállalkozás"/>
    <n v="23"/>
    <n v="23"/>
    <n v="23"/>
    <n v="23"/>
    <n v="23"/>
    <n v="23"/>
    <n v="23"/>
    <n v="23"/>
    <n v="23"/>
    <n v="23"/>
    <n v="23"/>
    <n v="23"/>
    <n v="23"/>
    <n v="23"/>
    <n v="23"/>
    <n v="23"/>
    <n v="24"/>
    <n v="24"/>
    <n v="24"/>
    <n v="24"/>
    <n v="24"/>
    <n v="24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.136363636363637"/>
    <n v="23"/>
    <n v="0.34714175717877399"/>
    <n v="1.5004162392795731E-2"/>
    <n v="23"/>
    <n v="24"/>
    <n v="1"/>
    <n v="0"/>
    <n v="0"/>
  </r>
  <r>
    <n v="547"/>
    <n v="267517"/>
    <s v="bkik.hu"/>
    <s v="18067666-2-41"/>
    <s v="18067666 9411 541 01"/>
    <n v="94.11"/>
    <s v="Vállalkozói, munkaadói érdekképviselet"/>
    <n v="94.1"/>
    <s v="Vállalkozói, munkaadói, szakmai érdekképviselet"/>
    <n v="94"/>
    <s v="Érdekképviselet"/>
    <s v="T"/>
    <x v="8"/>
    <n v="541"/>
    <s v="Kamara"/>
    <n v="54"/>
    <s v="Köztestület"/>
    <n v="5"/>
    <s v="Jogi személyiségű nonprofit szervezet"/>
    <n v="1"/>
    <s v="Budapest"/>
    <n v="11"/>
    <s v="Budapest"/>
    <n v="1"/>
    <s v="Közép-Magyarország"/>
    <n v="1995"/>
    <n v="93"/>
    <m/>
    <n v="50"/>
    <x v="2"/>
    <s v="0"/>
    <s v="ismeretlen"/>
    <s v="1991 - 1995"/>
    <s v=""/>
    <n v="51"/>
    <n v="50"/>
    <n v="49"/>
    <n v="50"/>
    <n v="50"/>
    <n v="50"/>
    <n v="50"/>
    <n v="50"/>
    <n v="50"/>
    <n v="50"/>
    <n v="8"/>
    <n v="8"/>
    <n v="14"/>
    <n v="13"/>
    <n v="13"/>
    <n v="15"/>
    <n v="19"/>
    <n v="19"/>
    <n v="15"/>
    <n v="15"/>
    <n v="15"/>
    <n v="14"/>
    <n v="12"/>
    <n v="12"/>
    <n v="14"/>
    <n v="14"/>
    <n v="10"/>
    <n v="11"/>
    <n v="9"/>
    <n v="8"/>
    <n v="8"/>
    <n v="8"/>
    <n v="8"/>
    <n v="12"/>
    <n v="13"/>
    <n v="11"/>
    <n v="11"/>
    <n v="11"/>
    <n v="14"/>
    <n v="12"/>
    <n v="13"/>
    <n v="13"/>
    <n v="14"/>
    <n v="14"/>
    <n v="20.90909090909091"/>
    <n v="14"/>
    <n v="16.16027023406647"/>
    <n v="0.77288248945535287"/>
    <n v="8"/>
    <n v="51"/>
    <n v="43"/>
    <n v="-37"/>
    <n v="37"/>
  </r>
  <r>
    <n v="548"/>
    <n v="268019"/>
    <s v="terrorhaza.hu"/>
    <s v="18237010-2-43"/>
    <s v="18237010 9499 560 01"/>
    <n v="94.99"/>
    <s v="M.n.s. egyéb közösségi, társadalmi tevékenység"/>
    <n v="94.9"/>
    <s v="Egyéb közösségi, társadalmi tevékenység"/>
    <n v="94"/>
    <s v="Érdekképviselet"/>
    <s v="T"/>
    <x v="8"/>
    <n v="560"/>
    <s v="Közfeladatot ellátó közérdekű vagyonkezelő alapítvány"/>
    <n v="56"/>
    <s v="Alapítvány, jogi személyiségű intézménye és szervezeti egysége"/>
    <n v="5"/>
    <s v="Jogi személyiségű nonprofit szervezet"/>
    <n v="1"/>
    <s v="Budapest"/>
    <n v="11"/>
    <s v="Budapest"/>
    <n v="1"/>
    <s v="Közép-Magyarország"/>
    <n v="1999"/>
    <n v="95"/>
    <m/>
    <n v="50"/>
    <x v="2"/>
    <s v="0"/>
    <s v="ismeretlen"/>
    <s v="1996 - 2000"/>
    <s v=""/>
    <n v="6"/>
    <n v="6"/>
    <n v="6"/>
    <n v="4"/>
    <n v="6"/>
    <n v="4"/>
    <n v="6"/>
    <n v="4"/>
    <n v="6"/>
    <n v="6"/>
    <n v="4"/>
    <n v="6"/>
    <n v="6"/>
    <n v="6"/>
    <n v="4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5.6818181818181817"/>
    <n v="6"/>
    <n v="0.73997885804893648"/>
    <n v="0.13023627901661283"/>
    <n v="4"/>
    <n v="6"/>
    <n v="2"/>
    <n v="0"/>
    <n v="0"/>
  </r>
  <r>
    <n v="549"/>
    <n v="268165"/>
    <s v="butor1.hu"/>
    <s v="25359882-2-42"/>
    <s v="25359882 4755 113 01"/>
    <n v="47.55"/>
    <s v="Bútor, világítási eszköz, edény, evőeszköz és egyéb háztartási cikk kiskereskedelme"/>
    <n v="47.5"/>
    <s v="Egyéb háztartási cik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5"/>
    <n v="29"/>
    <n v="5278940000"/>
    <n v="40"/>
    <x v="14"/>
    <s v="A"/>
    <s v="4001 - 7000"/>
    <s v="2011 - 2015"/>
    <s v="középvállalkozás"/>
    <n v="107"/>
    <n v="189"/>
    <n v="191"/>
    <n v="161"/>
    <n v="161"/>
    <n v="150"/>
    <n v="151"/>
    <n v="150"/>
    <n v="140"/>
    <n v="150"/>
    <n v="146"/>
    <n v="144"/>
    <n v="143"/>
    <n v="144"/>
    <n v="144"/>
    <n v="144"/>
    <n v="144"/>
    <n v="143"/>
    <n v="133"/>
    <n v="140"/>
    <n v="140"/>
    <n v="148"/>
    <n v="148"/>
    <n v="158"/>
    <n v="158"/>
    <n v="158"/>
    <n v="153"/>
    <n v="147"/>
    <n v="148"/>
    <n v="148"/>
    <n v="148"/>
    <n v="148"/>
    <n v="147"/>
    <n v="144"/>
    <n v="142"/>
    <n v="144"/>
    <n v="144"/>
    <n v="144"/>
    <n v="144"/>
    <n v="144"/>
    <n v="145"/>
    <n v="145"/>
    <n v="145"/>
    <n v="145"/>
    <n v="147.95454545454544"/>
    <n v="145"/>
    <n v="12.403965130206316"/>
    <n v="8.3836323460687867E-2"/>
    <n v="107"/>
    <n v="191"/>
    <n v="84"/>
    <n v="38"/>
    <n v="38"/>
  </r>
  <r>
    <n v="551"/>
    <n v="268223"/>
    <s v="fidesz.hu"/>
    <s v="19007225-1-42"/>
    <s v="19007225 9492 511 01"/>
    <n v="94.92"/>
    <s v="Politikai tevékenység"/>
    <n v="94.9"/>
    <s v="Egyéb közösségi, társadalmi tevékenység"/>
    <n v="94"/>
    <s v="Érdekképviselet"/>
    <s v="T"/>
    <x v="8"/>
    <n v="511"/>
    <s v="Párt"/>
    <n v="51"/>
    <s v="Párt, érdekképviselet, szövetség, az egyesület jogi személyiséggel rendelkező szervezeti egysége"/>
    <n v="5"/>
    <s v="Jogi személyiségű nonprofit szervezet"/>
    <n v="1"/>
    <s v="Budapest"/>
    <n v="11"/>
    <s v="Budapest"/>
    <n v="1"/>
    <s v="Közép-Magyarország"/>
    <n v="1989"/>
    <n v="58"/>
    <m/>
    <n v="50"/>
    <x v="2"/>
    <s v="0"/>
    <s v="ismeretlen"/>
    <s v="1986 - 1990"/>
    <s v=""/>
    <n v="33"/>
    <n v="24"/>
    <n v="24"/>
    <n v="33"/>
    <n v="33"/>
    <n v="24"/>
    <n v="33"/>
    <n v="24"/>
    <n v="24"/>
    <n v="24"/>
    <n v="33"/>
    <n v="24"/>
    <n v="24"/>
    <n v="24"/>
    <n v="24"/>
    <n v="24"/>
    <n v="24"/>
    <n v="24"/>
    <n v="33"/>
    <n v="24"/>
    <n v="24"/>
    <n v="24"/>
    <n v="33"/>
    <n v="24"/>
    <n v="24"/>
    <n v="24"/>
    <n v="33"/>
    <n v="33"/>
    <n v="33"/>
    <n v="24"/>
    <n v="24"/>
    <n v="24"/>
    <n v="24"/>
    <n v="24"/>
    <n v="24"/>
    <n v="24"/>
    <n v="33"/>
    <n v="24"/>
    <n v="24"/>
    <n v="24"/>
    <n v="24"/>
    <n v="24"/>
    <n v="24"/>
    <n v="24"/>
    <n v="26.25"/>
    <n v="24"/>
    <n v="3.942169158524099"/>
    <n v="0.15017787270567995"/>
    <n v="24"/>
    <n v="33"/>
    <n v="9"/>
    <n v="-9"/>
    <n v="9"/>
  </r>
  <r>
    <n v="554"/>
    <n v="269507"/>
    <s v="funzine.hu"/>
    <s v="13712347-2-41"/>
    <s v="13712347 7311 113 01"/>
    <n v="73.11"/>
    <s v="Reklámügynöki tevékenység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6"/>
    <n v="12"/>
    <n v="328040000"/>
    <n v="30"/>
    <x v="3"/>
    <s v="4"/>
    <s v="301 - 500"/>
    <s v="2006 - 2010"/>
    <s v="kisvállalkozás"/>
    <n v="48"/>
    <n v="49"/>
    <n v="46"/>
    <n v="49"/>
    <n v="49"/>
    <n v="51"/>
    <n v="51"/>
    <n v="50"/>
    <n v="54"/>
    <n v="52"/>
    <n v="51"/>
    <n v="52"/>
    <n v="52"/>
    <n v="50"/>
    <n v="49"/>
    <n v="56"/>
    <n v="56"/>
    <n v="52"/>
    <n v="51"/>
    <n v="51"/>
    <n v="52"/>
    <n v="51"/>
    <n v="52"/>
    <n v="49"/>
    <n v="48"/>
    <n v="48"/>
    <n v="50"/>
    <n v="47"/>
    <n v="47"/>
    <n v="49"/>
    <n v="49"/>
    <n v="50"/>
    <n v="46"/>
    <n v="48"/>
    <n v="47"/>
    <n v="47"/>
    <n v="47"/>
    <n v="49"/>
    <n v="52"/>
    <n v="52"/>
    <n v="51"/>
    <n v="50"/>
    <n v="48"/>
    <n v="48"/>
    <n v="49.909090909090907"/>
    <n v="50"/>
    <n v="2.3409219195444746"/>
    <n v="4.6903717877940294E-2"/>
    <n v="46"/>
    <n v="56"/>
    <n v="10"/>
    <n v="0"/>
    <n v="0"/>
  </r>
  <r>
    <n v="555"/>
    <n v="269900"/>
    <s v="truetosole.hu"/>
    <s v="32001897-2-41"/>
    <s v="32001897 4772 114 01"/>
    <n v="47.72"/>
    <s v="Lábbeli-, bőráru-kiskereskedelem"/>
    <n v="47.7"/>
    <s v="Egyéb áruk kiskereskedelme (kivéve: gépjármű, motorkerékpár)"/>
    <n v="47"/>
    <s v="Kiskereskedelem"/>
    <s v="G"/>
    <x v="5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22"/>
    <n v="11"/>
    <n v="953340000"/>
    <n v="30"/>
    <x v="3"/>
    <s v="6"/>
    <s v="701 - 1000"/>
    <s v="2021 - 2025"/>
    <s v="kisvállalkozás"/>
    <n v="352"/>
    <n v="359"/>
    <n v="354"/>
    <n v="338"/>
    <n v="344"/>
    <n v="344"/>
    <n v="352"/>
    <n v="351"/>
    <n v="349"/>
    <n v="307"/>
    <n v="306"/>
    <n v="325"/>
    <n v="321"/>
    <n v="317"/>
    <n v="335"/>
    <n v="344"/>
    <n v="351"/>
    <n v="355"/>
    <n v="345"/>
    <n v="340"/>
    <n v="318"/>
    <n v="306"/>
    <n v="303"/>
    <n v="299"/>
    <n v="299"/>
    <n v="281"/>
    <n v="312"/>
    <n v="295"/>
    <n v="316"/>
    <n v="280"/>
    <n v="281"/>
    <n v="276"/>
    <n v="266"/>
    <n v="273"/>
    <n v="217"/>
    <n v="218"/>
    <n v="272"/>
    <n v="249"/>
    <n v="269"/>
    <n v="284"/>
    <n v="306"/>
    <n v="303"/>
    <n v="311"/>
    <n v="305"/>
    <n v="309.72727272727275"/>
    <n v="309"/>
    <n v="35.632728381698378"/>
    <n v="0.11504549815047906"/>
    <n v="217"/>
    <n v="359"/>
    <n v="142"/>
    <n v="-47"/>
    <n v="47"/>
  </r>
  <r>
    <n v="556"/>
    <n v="272250"/>
    <s v="fortepan.hu"/>
    <s v="21901913-2-42"/>
    <s v="21901913 9499 572 01"/>
    <n v="94.99"/>
    <s v="M.n.s. egyéb közösségi, társadalmi tevékenység"/>
    <n v="94.9"/>
    <s v="Egyéb közösségi, társadalmi tevékenység"/>
    <n v="94"/>
    <s v="Érdekképviselet"/>
    <s v="T"/>
    <x v="8"/>
    <n v="572"/>
    <s v="Nonprofit korlátolt felelősségű társaság"/>
    <n v="57"/>
    <s v="Nonprofit gazdasági társaság"/>
    <n v="5"/>
    <s v="Jogi személyiségű nonprofit szervezet"/>
    <n v="1"/>
    <s v="Budapest"/>
    <n v="11"/>
    <s v="Budapest"/>
    <n v="1"/>
    <s v="Közép-Magyarország"/>
    <n v="2009"/>
    <n v="4"/>
    <n v="16740000"/>
    <n v="15"/>
    <x v="6"/>
    <s v="1"/>
    <s v="0 - 20"/>
    <s v="2006 - 2010"/>
    <s v="mikrovállalkozás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60"/>
    <n v="60"/>
    <n v="60"/>
    <n v="60"/>
    <n v="60"/>
    <n v="60"/>
    <n v="60"/>
    <n v="60"/>
    <n v="60"/>
    <n v="60"/>
    <n v="59.227272727272727"/>
    <n v="59"/>
    <n v="0.42391510578571923"/>
    <n v="7.157430796075075E-3"/>
    <n v="59"/>
    <n v="60"/>
    <n v="1"/>
    <n v="1"/>
    <n v="1"/>
  </r>
  <r>
    <n v="559"/>
    <n v="274690"/>
    <s v="billingo.hu"/>
    <s v="27926309-2-41"/>
    <s v="27926309 6210 114 01"/>
    <n v="62.1"/>
    <s v="Számítógépes programozás"/>
    <n v="62.1"/>
    <s v="Számítógépes programozás"/>
    <n v="62"/>
    <s v="Információtechnológiai szolgáltatás"/>
    <s v="K"/>
    <x v="2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20"/>
    <n v="50"/>
    <n v="1187220000"/>
    <n v="50"/>
    <x v="2"/>
    <s v="7"/>
    <s v="1001 - 2500"/>
    <s v="2016 - 2020"/>
    <s v="középvállalkozás"/>
    <n v="33"/>
    <n v="33"/>
    <n v="33"/>
    <n v="33"/>
    <n v="33"/>
    <n v="33"/>
    <n v="26"/>
    <n v="26"/>
    <n v="26"/>
    <n v="26"/>
    <n v="26"/>
    <n v="26"/>
    <n v="26"/>
    <n v="26"/>
    <n v="26"/>
    <n v="26"/>
    <n v="26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3"/>
    <n v="2"/>
    <n v="2"/>
    <n v="2"/>
    <n v="1"/>
    <n v="1"/>
    <n v="1"/>
    <n v="1"/>
    <n v="12.15909090909091"/>
    <n v="2"/>
    <n v="13.264646458385609"/>
    <n v="1.090924194708349"/>
    <n v="1"/>
    <n v="33"/>
    <n v="32"/>
    <n v="-32"/>
    <n v="32"/>
  </r>
  <r>
    <n v="560"/>
    <n v="275243"/>
    <s v="regikonyvek.hu"/>
    <s v="25026317-2-41"/>
    <s v="25026317 4761 113 01"/>
    <n v="47.61"/>
    <s v="Könyv-kiskereskedelem"/>
    <n v="47.6"/>
    <s v="Kulturális, szabadidős cik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22"/>
    <n v="387380000"/>
    <n v="40"/>
    <x v="14"/>
    <s v="4"/>
    <s v="301 - 500"/>
    <s v="2011 - 2015"/>
    <s v="kisvállalkozás"/>
    <n v="74"/>
    <n v="81"/>
    <n v="87"/>
    <n v="88"/>
    <n v="72"/>
    <n v="79"/>
    <n v="68"/>
    <n v="73"/>
    <n v="76"/>
    <n v="77"/>
    <n v="81"/>
    <n v="62"/>
    <n v="71"/>
    <n v="67"/>
    <n v="68"/>
    <n v="73"/>
    <n v="77"/>
    <n v="79"/>
    <n v="73"/>
    <n v="76"/>
    <n v="79"/>
    <n v="75"/>
    <n v="75"/>
    <n v="55"/>
    <n v="67"/>
    <n v="67"/>
    <n v="78"/>
    <n v="68"/>
    <n v="76"/>
    <n v="71"/>
    <n v="70"/>
    <n v="73"/>
    <n v="75"/>
    <n v="65"/>
    <n v="80"/>
    <n v="69"/>
    <n v="75"/>
    <n v="79"/>
    <n v="71"/>
    <n v="73"/>
    <n v="71"/>
    <n v="82"/>
    <n v="77"/>
    <n v="82"/>
    <n v="73.977272727272734"/>
    <n v="74.5"/>
    <n v="6.3116305944739315"/>
    <n v="8.5318508803948687E-2"/>
    <n v="55"/>
    <n v="88"/>
    <n v="33"/>
    <n v="8"/>
    <n v="8"/>
  </r>
  <r>
    <n v="565"/>
    <n v="278073"/>
    <s v="techworld.hu"/>
    <s v="13853664-2-41"/>
    <s v="13853664 7330 113 01"/>
    <n v="73.3"/>
    <s v="PR-tevékenység"/>
    <n v="73.3"/>
    <s v="PR-tevékenység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6"/>
    <m/>
    <n v="18940000"/>
    <n v="0"/>
    <x v="11"/>
    <s v="1"/>
    <s v="0 - 20"/>
    <s v="2006 - 2010"/>
    <s v=""/>
    <n v="37"/>
    <n v="37"/>
    <n v="39"/>
    <n v="38"/>
    <n v="33"/>
    <n v="33"/>
    <n v="33"/>
    <n v="34"/>
    <n v="33"/>
    <n v="33"/>
    <n v="34"/>
    <n v="33"/>
    <n v="33"/>
    <n v="34"/>
    <n v="34"/>
    <n v="33"/>
    <n v="33"/>
    <n v="33"/>
    <n v="33"/>
    <n v="33"/>
    <n v="33"/>
    <n v="33"/>
    <n v="33"/>
    <n v="33"/>
    <n v="33"/>
    <n v="35"/>
    <n v="37"/>
    <n v="36"/>
    <n v="36"/>
    <n v="36"/>
    <n v="36"/>
    <n v="38"/>
    <n v="37"/>
    <n v="39"/>
    <n v="37"/>
    <n v="36"/>
    <n v="36"/>
    <n v="36"/>
    <n v="36"/>
    <n v="38"/>
    <n v="36"/>
    <n v="36"/>
    <n v="37"/>
    <n v="51"/>
    <n v="35.386363636363633"/>
    <n v="35.5"/>
    <n v="3.1045046722532543"/>
    <n v="8.7731667038627614E-2"/>
    <n v="33"/>
    <n v="51"/>
    <n v="18"/>
    <n v="14"/>
    <n v="14"/>
  </r>
  <r>
    <n v="566"/>
    <n v="278366"/>
    <s v="novekedes.hu"/>
    <s v="32382578-2-43"/>
    <s v="32382578 6391 113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3"/>
    <n v="2"/>
    <n v="226330000"/>
    <n v="12"/>
    <x v="10"/>
    <s v="3"/>
    <s v="51 - 300"/>
    <s v="2021 - 2025"/>
    <s v="mikrovállalkozás"/>
    <n v="194"/>
    <n v="191"/>
    <n v="191"/>
    <n v="191"/>
    <n v="191"/>
    <n v="191"/>
    <n v="191"/>
    <n v="191"/>
    <n v="191"/>
    <n v="191"/>
    <n v="191"/>
    <n v="191"/>
    <n v="191"/>
    <n v="191"/>
    <n v="191"/>
    <n v="191"/>
    <n v="191"/>
    <n v="191"/>
    <n v="195"/>
    <n v="196"/>
    <n v="195"/>
    <n v="195"/>
    <n v="191"/>
    <n v="196"/>
    <n v="191"/>
    <n v="191"/>
    <n v="191"/>
    <n v="191"/>
    <n v="194"/>
    <n v="191"/>
    <n v="191"/>
    <n v="193"/>
    <n v="195"/>
    <n v="195"/>
    <n v="188"/>
    <n v="185"/>
    <n v="186"/>
    <n v="188"/>
    <n v="187"/>
    <n v="186"/>
    <n v="186"/>
    <n v="188"/>
    <n v="186"/>
    <n v="185"/>
    <n v="190.84090909090909"/>
    <n v="191"/>
    <n v="2.9170164896424113"/>
    <n v="1.5285069137104453E-2"/>
    <n v="185"/>
    <n v="196"/>
    <n v="11"/>
    <n v="-9"/>
    <n v="9"/>
  </r>
  <r>
    <n v="567"/>
    <n v="279420"/>
    <s v="vasarnap.hu"/>
    <s v="19050735-2-42"/>
    <s v="19050735 9499 569 01"/>
    <n v="94.99"/>
    <s v="M.n.s. egyéb közösségi, társadalmi tevékenység"/>
    <n v="94.9"/>
    <s v="Egyéb közösségi, társadalmi tevékenység"/>
    <n v="94"/>
    <s v="Érdekképviselet"/>
    <s v="T"/>
    <x v="8"/>
    <n v="569"/>
    <s v="Egyéb alapítvány"/>
    <n v="56"/>
    <s v="Alapítvány, jogi személyiségű intézménye és szervezeti egysége"/>
    <n v="5"/>
    <s v="Jogi személyiségű nonprofit szervezet"/>
    <n v="1"/>
    <s v="Budapest"/>
    <n v="11"/>
    <s v="Budapest"/>
    <n v="1"/>
    <s v="Közép-Magyarország"/>
    <n v="2018"/>
    <n v="4"/>
    <n v="28410000"/>
    <n v="15"/>
    <x v="6"/>
    <s v="2"/>
    <s v="21 - 50"/>
    <s v="2016 - 2020"/>
    <s v="mikrovállalkozás"/>
    <n v="46"/>
    <n v="47"/>
    <n v="47"/>
    <n v="45"/>
    <n v="45"/>
    <n v="49"/>
    <n v="50"/>
    <n v="50"/>
    <n v="48"/>
    <n v="50"/>
    <n v="50"/>
    <n v="50"/>
    <n v="50"/>
    <n v="49"/>
    <n v="49"/>
    <n v="48"/>
    <n v="48"/>
    <n v="44"/>
    <n v="44"/>
    <n v="47"/>
    <n v="47"/>
    <n v="50"/>
    <n v="50"/>
    <n v="48"/>
    <n v="48"/>
    <n v="47"/>
    <n v="52"/>
    <n v="50"/>
    <n v="51"/>
    <n v="51"/>
    <n v="46"/>
    <n v="48"/>
    <n v="48"/>
    <n v="50"/>
    <n v="51"/>
    <n v="55"/>
    <n v="57"/>
    <n v="53"/>
    <n v="53"/>
    <n v="47"/>
    <n v="53"/>
    <n v="52"/>
    <n v="51"/>
    <n v="50"/>
    <n v="49.18181818181818"/>
    <n v="49.5"/>
    <n v="2.7388057766940004"/>
    <n v="5.5687363296920527E-2"/>
    <n v="44"/>
    <n v="57"/>
    <n v="13"/>
    <n v="4"/>
    <n v="4"/>
  </r>
  <r>
    <n v="568"/>
    <n v="280230"/>
    <s v="kultura.hu"/>
    <s v="29229158-4-41"/>
    <s v="29229158 7330 573 01"/>
    <n v="73.3"/>
    <s v="PR-tevékenység"/>
    <n v="73.3"/>
    <s v="PR-tevékenység"/>
    <n v="73"/>
    <s v="Reklám, piackutatás, PR-tevékenység"/>
    <s v="N"/>
    <x v="1"/>
    <n v="573"/>
    <s v="Nonprofit részvénytársaság"/>
    <n v="57"/>
    <s v="Nonprofit gazdasági társaság"/>
    <n v="5"/>
    <s v="Jogi személyiségű nonprofit szervezet"/>
    <n v="1"/>
    <s v="Budapest"/>
    <n v="11"/>
    <s v="Budapest"/>
    <n v="1"/>
    <s v="Közép-Magyarország"/>
    <n v="2021"/>
    <m/>
    <n v="714010000"/>
    <n v="0"/>
    <x v="11"/>
    <s v="6"/>
    <s v="701 - 1000"/>
    <s v="2021 - 2025"/>
    <s v=""/>
    <n v="69"/>
    <n v="69"/>
    <n v="69"/>
    <n v="74"/>
    <n v="70"/>
    <n v="70"/>
    <n v="68"/>
    <n v="64"/>
    <n v="71"/>
    <n v="71"/>
    <n v="73"/>
    <n v="69"/>
    <n v="69"/>
    <n v="72"/>
    <n v="69"/>
    <n v="65"/>
    <n v="65"/>
    <n v="65"/>
    <n v="65"/>
    <n v="65"/>
    <n v="65"/>
    <n v="65"/>
    <n v="65"/>
    <n v="67"/>
    <n v="69"/>
    <n v="67"/>
    <n v="485"/>
    <n v="451"/>
    <n v="407"/>
    <n v="355"/>
    <n v="319"/>
    <n v="295"/>
    <n v="283"/>
    <n v="278"/>
    <n v="294"/>
    <n v="291"/>
    <n v="265"/>
    <n v="303"/>
    <n v="338"/>
    <n v="335"/>
    <n v="385"/>
    <n v="389"/>
    <n v="451"/>
    <n v="116"/>
    <n v="177.5"/>
    <n v="71"/>
    <n v="143.61633320340241"/>
    <n v="0.80910610255437976"/>
    <n v="64"/>
    <n v="485"/>
    <n v="421"/>
    <n v="47"/>
    <n v="47"/>
  </r>
  <r>
    <n v="569"/>
    <n v="283304"/>
    <s v="obuda.hu"/>
    <s v="15735667-2-41"/>
    <s v="15735667 8411 321 01"/>
    <n v="84.11"/>
    <s v="Általános közigazgatás"/>
    <n v="84.1"/>
    <s v="Közigazgatás"/>
    <n v="84"/>
    <s v="Közigazgatás, védelem, kötelező társadalombiztosítás"/>
    <s v="P"/>
    <x v="6"/>
    <n v="321"/>
    <s v="Helyi önkormányzat"/>
    <n v="32"/>
    <s v="Helyi önkormányza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90"/>
    <n v="5"/>
    <m/>
    <n v="22"/>
    <x v="8"/>
    <s v="0"/>
    <s v="ismeretlen"/>
    <s v="1986 - 1990"/>
    <s v="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0"/>
    <n v="0"/>
    <n v="7"/>
    <n v="7"/>
    <n v="0"/>
    <n v="0"/>
    <n v="0"/>
  </r>
  <r>
    <n v="570"/>
    <n v="283771"/>
    <s v="granitbank.hu"/>
    <s v="10189377-2-44"/>
    <s v="10189377 6419 114 01"/>
    <n v="64.19"/>
    <s v="Egyéb monetáris közvetítés"/>
    <n v="64.099999999999994"/>
    <s v="Monetáris közvetítés"/>
    <n v="64"/>
    <s v="Pénzügyi szolgáltatás (kivéve: biztosítási, nyugdíjpénztári tevékenység)"/>
    <s v="L"/>
    <x v="7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85"/>
    <n v="409"/>
    <n v="108701000000"/>
    <n v="82"/>
    <x v="1"/>
    <s v="C"/>
    <s v="10001 -"/>
    <s v="- 1985"/>
    <s v="nagyvállalat"/>
    <n v="3"/>
    <n v="3"/>
    <n v="3"/>
    <n v="3"/>
    <n v="18"/>
    <n v="18"/>
    <n v="18"/>
    <n v="21"/>
    <n v="21"/>
    <n v="21"/>
    <n v="21"/>
    <n v="21"/>
    <n v="21"/>
    <n v="20"/>
    <n v="20"/>
    <n v="23"/>
    <n v="24"/>
    <n v="25"/>
    <n v="25"/>
    <n v="28"/>
    <n v="28"/>
    <n v="25"/>
    <n v="24"/>
    <n v="25"/>
    <n v="25"/>
    <n v="25"/>
    <n v="25"/>
    <n v="26"/>
    <n v="27"/>
    <n v="27"/>
    <n v="27"/>
    <n v="27"/>
    <n v="2"/>
    <n v="27"/>
    <n v="24"/>
    <n v="24"/>
    <n v="24"/>
    <n v="24"/>
    <n v="24"/>
    <n v="24"/>
    <n v="23"/>
    <n v="23"/>
    <n v="23"/>
    <n v="23"/>
    <n v="21.204545454545453"/>
    <n v="24"/>
    <n v="7.1384303709342518"/>
    <n v="0.33664623399904298"/>
    <n v="2"/>
    <n v="28"/>
    <n v="26"/>
    <n v="20"/>
    <n v="20"/>
  </r>
  <r>
    <n v="571"/>
    <n v="283883"/>
    <s v="minap.hu"/>
    <s v="18423121-2-05"/>
    <s v="18423121 6020 572 05"/>
    <n v="60.2"/>
    <s v="Televízióműsor összeállítása, szolgáltatása, videótartalom-terjesztés"/>
    <n v="60.2"/>
    <s v="Televízióműsor összeállítása, szolgáltatása, videótartalom-terjesztés"/>
    <n v="60"/>
    <s v="Műsor-összeállítás, műsorszolgáltatás, hírügynökségi és egyéb tartalomterjesztési tevékenység"/>
    <s v="J"/>
    <x v="0"/>
    <n v="572"/>
    <s v="Nonprofit korlátolt felelősségű társaság"/>
    <n v="57"/>
    <s v="Nonprofit gazdasági társaság"/>
    <n v="5"/>
    <s v="Jogi személyiségű nonprofit szervezet"/>
    <n v="5"/>
    <s v="Borsod-Abaúj-Zemplén"/>
    <n v="50"/>
    <s v="Észak-Magyarország"/>
    <n v="3"/>
    <s v="Alföld és Észak"/>
    <n v="2008"/>
    <n v="36"/>
    <n v="199850000"/>
    <n v="40"/>
    <x v="14"/>
    <s v="3"/>
    <s v="51 - 300"/>
    <s v="2006 - 2010"/>
    <s v="kisvállalkozás"/>
    <n v="27"/>
    <n v="22"/>
    <n v="22"/>
    <n v="22"/>
    <n v="20"/>
    <n v="19"/>
    <n v="14"/>
    <n v="22"/>
    <n v="11"/>
    <n v="21"/>
    <n v="20"/>
    <n v="18"/>
    <n v="18"/>
    <n v="23"/>
    <n v="24"/>
    <n v="21"/>
    <n v="24"/>
    <n v="23"/>
    <n v="23"/>
    <n v="23"/>
    <n v="18"/>
    <n v="22"/>
    <n v="19"/>
    <n v="22"/>
    <n v="25"/>
    <n v="20"/>
    <n v="19"/>
    <n v="24"/>
    <n v="22"/>
    <n v="24"/>
    <n v="19"/>
    <n v="16"/>
    <n v="21"/>
    <n v="23"/>
    <n v="22"/>
    <n v="25"/>
    <n v="25"/>
    <n v="21"/>
    <n v="27"/>
    <n v="21"/>
    <n v="21"/>
    <n v="19"/>
    <n v="21"/>
    <n v="24"/>
    <n v="21.295454545454547"/>
    <n v="22"/>
    <n v="3.0997340130040523"/>
    <n v="0.1455584808667858"/>
    <n v="11"/>
    <n v="27"/>
    <n v="16"/>
    <n v="-3"/>
    <n v="3"/>
  </r>
  <r>
    <n v="572"/>
    <n v="284654"/>
    <s v="kriptoworld.hu"/>
    <s v="48970372-1-39"/>
    <s v="48970372 6310 231 19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231"/>
    <s v="Egyéni vállalkozó"/>
    <n v="23"/>
    <s v="Önálló vállalkozó"/>
    <n v="2"/>
    <s v="Jogi személyiség nélküli vállalkozás"/>
    <n v="19"/>
    <s v="Veszprém"/>
    <n v="20"/>
    <s v="Közép-Dunántúl"/>
    <n v="2"/>
    <s v="Dunántúl"/>
    <n v="2024"/>
    <m/>
    <n v="300000"/>
    <n v="0"/>
    <x v="11"/>
    <s v="1"/>
    <s v="0 - 20"/>
    <s v="2021 - 2025"/>
    <s v=""/>
    <n v="75"/>
    <n v="71"/>
    <n v="70"/>
    <n v="71"/>
    <n v="71"/>
    <n v="71"/>
    <n v="73"/>
    <n v="73"/>
    <n v="71"/>
    <n v="73"/>
    <n v="73"/>
    <n v="72"/>
    <n v="71"/>
    <n v="77"/>
    <n v="77"/>
    <n v="73"/>
    <n v="71"/>
    <n v="72"/>
    <n v="73"/>
    <n v="73"/>
    <n v="72"/>
    <n v="71"/>
    <n v="73"/>
    <n v="73"/>
    <n v="74"/>
    <n v="70"/>
    <n v="71"/>
    <n v="70"/>
    <n v="70"/>
    <n v="70"/>
    <n v="67"/>
    <n v="70"/>
    <n v="71"/>
    <n v="70"/>
    <n v="70"/>
    <n v="74"/>
    <n v="71"/>
    <n v="70"/>
    <n v="67"/>
    <n v="67"/>
    <n v="67"/>
    <n v="67"/>
    <n v="67"/>
    <n v="67"/>
    <n v="71.13636363636364"/>
    <n v="71"/>
    <n v="2.4833483500073332"/>
    <n v="3.4909689265278807E-2"/>
    <n v="67"/>
    <n v="77"/>
    <n v="10"/>
    <n v="-8"/>
    <n v="8"/>
  </r>
  <r>
    <n v="575"/>
    <n v="285204"/>
    <s v="a38.hu"/>
    <s v="12664423-2-43"/>
    <s v="12664423 7330 113 01"/>
    <n v="73.3"/>
    <s v="PR-tevékenység"/>
    <n v="73.3"/>
    <s v="PR-tevékenység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1"/>
    <n v="48"/>
    <n v="1389850000"/>
    <n v="40"/>
    <x v="14"/>
    <s v="7"/>
    <s v="1001 - 2500"/>
    <s v="2001 - 2005"/>
    <s v="kisvállalkozás"/>
    <n v="87"/>
    <n v="88"/>
    <n v="77"/>
    <n v="66"/>
    <n v="56"/>
    <n v="83"/>
    <n v="68"/>
    <n v="63"/>
    <n v="64"/>
    <n v="75"/>
    <n v="69"/>
    <n v="61"/>
    <n v="67"/>
    <n v="75"/>
    <n v="70"/>
    <n v="92"/>
    <n v="76"/>
    <n v="43"/>
    <n v="42"/>
    <n v="44"/>
    <n v="68"/>
    <n v="39"/>
    <n v="27"/>
    <n v="57"/>
    <n v="47"/>
    <n v="50"/>
    <n v="32"/>
    <n v="28"/>
    <n v="34"/>
    <n v="20"/>
    <n v="27"/>
    <n v="26"/>
    <n v="32"/>
    <n v="39"/>
    <n v="39"/>
    <n v="38"/>
    <n v="47"/>
    <n v="60"/>
    <n v="65"/>
    <n v="49"/>
    <n v="42"/>
    <n v="66"/>
    <n v="51"/>
    <n v="33"/>
    <n v="54.136363636363633"/>
    <n v="53.5"/>
    <n v="19.062432199304084"/>
    <n v="0.35211881476464302"/>
    <n v="20"/>
    <n v="92"/>
    <n v="72"/>
    <n v="-54"/>
    <n v="54"/>
  </r>
  <r>
    <n v="576"/>
    <n v="286717"/>
    <s v="salonic.hu"/>
    <s v="32452499-2-41"/>
    <s v="32452499 6210 114 01"/>
    <n v="62.1"/>
    <s v="Számítógépes programozás"/>
    <n v="62.1"/>
    <s v="Számítógépes programozás"/>
    <n v="62"/>
    <s v="Információtechnológiai szolgáltatás"/>
    <s v="K"/>
    <x v="2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23"/>
    <n v="11"/>
    <n v="384350000"/>
    <n v="30"/>
    <x v="3"/>
    <s v="4"/>
    <s v="301 - 500"/>
    <s v="2021 - 2025"/>
    <s v="kisvállalkozás"/>
    <n v="87"/>
    <n v="87"/>
    <n v="87"/>
    <n v="87"/>
    <n v="87"/>
    <n v="87"/>
    <n v="87"/>
    <n v="87"/>
    <n v="87"/>
    <n v="87"/>
    <n v="87"/>
    <n v="87"/>
    <n v="87"/>
    <n v="87"/>
    <n v="87"/>
    <n v="87"/>
    <n v="87"/>
    <n v="24"/>
    <n v="23"/>
    <n v="26"/>
    <n v="26"/>
    <n v="17"/>
    <n v="18"/>
    <n v="42"/>
    <n v="34"/>
    <n v="31"/>
    <n v="28"/>
    <n v="22"/>
    <n v="18"/>
    <n v="16"/>
    <n v="17"/>
    <n v="18"/>
    <n v="19"/>
    <n v="16"/>
    <n v="17"/>
    <n v="11"/>
    <n v="12"/>
    <n v="12"/>
    <n v="9"/>
    <n v="11"/>
    <n v="11"/>
    <n v="11"/>
    <n v="12"/>
    <n v="12"/>
    <n v="45.272727272727273"/>
    <n v="26"/>
    <n v="34.082228634114827"/>
    <n v="0.75282031119530746"/>
    <n v="9"/>
    <n v="87"/>
    <n v="78"/>
    <n v="-75"/>
    <n v="75"/>
  </r>
  <r>
    <n v="579"/>
    <n v="287168"/>
    <s v="5percangol.hu"/>
    <s v="28755445-2-41"/>
    <s v="28755445 8559 113 01"/>
    <n v="85.59"/>
    <s v="M.n.s. egyéb oktatás"/>
    <n v="85.5"/>
    <s v="Egyéb oktatás"/>
    <n v="85"/>
    <s v="Oktatás"/>
    <s v="Q"/>
    <x v="4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0"/>
    <m/>
    <n v="84830000"/>
    <n v="0"/>
    <x v="11"/>
    <s v="3"/>
    <s v="51 - 300"/>
    <s v="2016 - 2020"/>
    <s v=""/>
    <n v="348"/>
    <n v="342"/>
    <n v="349"/>
    <n v="347"/>
    <n v="348"/>
    <n v="351"/>
    <n v="345"/>
    <n v="347"/>
    <n v="350"/>
    <n v="344"/>
    <n v="348"/>
    <n v="345"/>
    <n v="348"/>
    <n v="351"/>
    <n v="351"/>
    <n v="352"/>
    <n v="361"/>
    <n v="360"/>
    <n v="127"/>
    <n v="366"/>
    <n v="361"/>
    <n v="360"/>
    <n v="356"/>
    <n v="363"/>
    <n v="371"/>
    <n v="367"/>
    <n v="363"/>
    <n v="367"/>
    <n v="366"/>
    <n v="363"/>
    <n v="363"/>
    <n v="362"/>
    <n v="361"/>
    <n v="364"/>
    <n v="371"/>
    <n v="363"/>
    <n v="369"/>
    <n v="368"/>
    <n v="368"/>
    <n v="369"/>
    <n v="369"/>
    <n v="362"/>
    <n v="365"/>
    <n v="355"/>
    <n v="352.86363636363637"/>
    <n v="361"/>
    <n v="35.907238959925046"/>
    <n v="0.10175953331422788"/>
    <n v="127"/>
    <n v="371"/>
    <n v="244"/>
    <n v="7"/>
    <n v="7"/>
  </r>
  <r>
    <n v="580"/>
    <n v="287169"/>
    <s v="zaol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79"/>
    <n v="79"/>
    <n v="78"/>
    <n v="78"/>
    <n v="78"/>
    <n v="78"/>
    <n v="78"/>
    <n v="78"/>
    <n v="69"/>
    <n v="69"/>
    <n v="69"/>
    <n v="69"/>
    <n v="69"/>
    <n v="69"/>
    <n v="69"/>
    <n v="69"/>
    <n v="69"/>
    <n v="69"/>
    <n v="69"/>
    <n v="69"/>
    <n v="69"/>
    <n v="69"/>
    <n v="69"/>
    <n v="69"/>
    <n v="39"/>
    <n v="39"/>
    <n v="37"/>
    <n v="38"/>
    <n v="37"/>
    <n v="35"/>
    <n v="35"/>
    <n v="35"/>
    <n v="34"/>
    <n v="35"/>
    <n v="34"/>
    <n v="33"/>
    <n v="32"/>
    <n v="38"/>
    <n v="37"/>
    <n v="37"/>
    <n v="37"/>
    <n v="36"/>
    <n v="36"/>
    <n v="37"/>
    <n v="55.704545454545453"/>
    <n v="69"/>
    <n v="18.483908206309664"/>
    <n v="0.33182046555594663"/>
    <n v="32"/>
    <n v="79"/>
    <n v="47"/>
    <n v="-42"/>
    <n v="42"/>
  </r>
  <r>
    <n v="581"/>
    <n v="287420"/>
    <s v="kecskemet.hu"/>
    <s v="15724540-2-03"/>
    <s v="15724540 8411 321 03"/>
    <n v="84.11"/>
    <s v="Általános közigazgatás"/>
    <n v="84.1"/>
    <s v="Közigazgatás"/>
    <n v="84"/>
    <s v="Közigazgatás, védelem, kötelező társadalombiztosítás"/>
    <s v="P"/>
    <x v="6"/>
    <n v="321"/>
    <s v="Helyi önkormányzat"/>
    <n v="32"/>
    <s v="Helyi önkormányzati költségvetési irányító és költségvetési szervek"/>
    <n v="3"/>
    <s v="Költségvetési szervek és költségvetési rend szerint gazdálkodó szervek"/>
    <n v="3"/>
    <s v="Bács-Kiskun"/>
    <n v="70"/>
    <s v="Dél-Alföld"/>
    <n v="3"/>
    <s v="Alföld és Észak"/>
    <n v="1990"/>
    <n v="15"/>
    <m/>
    <n v="30"/>
    <x v="3"/>
    <s v="0"/>
    <s v="ismeretlen"/>
    <s v="1986 - 1990"/>
    <s v="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9"/>
    <n v="29"/>
    <n v="29"/>
    <n v="29"/>
    <n v="29"/>
    <n v="29"/>
    <n v="29"/>
    <n v="28.15909090909091"/>
    <n v="28"/>
    <n v="0.36998942902446813"/>
    <n v="1.3139253330973847E-2"/>
    <n v="28"/>
    <n v="29"/>
    <n v="1"/>
    <n v="1"/>
    <n v="1"/>
  </r>
  <r>
    <n v="582"/>
    <n v="287784"/>
    <s v="alfahir.hu"/>
    <s v="18593729-1-43"/>
    <s v="18593729 9499 569 01"/>
    <n v="94.99"/>
    <s v="M.n.s. egyéb közösségi, társadalmi tevékenység"/>
    <n v="94.9"/>
    <s v="Egyéb közösségi, társadalmi tevékenység"/>
    <n v="94"/>
    <s v="Érdekképviselet"/>
    <s v="T"/>
    <x v="8"/>
    <n v="569"/>
    <s v="Egyéb alapítvány"/>
    <n v="56"/>
    <s v="Alapítvány, jogi személyiségű intézménye és szervezeti egysége"/>
    <n v="5"/>
    <s v="Jogi személyiségű nonprofit szervezet"/>
    <n v="1"/>
    <s v="Budapest"/>
    <n v="11"/>
    <s v="Budapest"/>
    <n v="1"/>
    <s v="Közép-Magyarország"/>
    <n v="2014"/>
    <n v="5"/>
    <n v="670000"/>
    <n v="22"/>
    <x v="8"/>
    <s v="1"/>
    <s v="0 - 20"/>
    <s v="2011 - 2015"/>
    <s v="mikrovállalkozás"/>
    <n v="4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3.4318181818181817"/>
    <n v="3"/>
    <n v="0.50105596738531233"/>
    <n v="0.14600306334406452"/>
    <n v="3"/>
    <n v="4"/>
    <n v="1"/>
    <n v="0"/>
    <n v="0"/>
  </r>
  <r>
    <n v="583"/>
    <n v="287853"/>
    <s v="hiros.hu"/>
    <s v="14996656-2-03"/>
    <s v="14996656 6020 572 03"/>
    <n v="60.2"/>
    <s v="Televízióműsor összeállítása, szolgáltatása, videótartalom-terjesztés"/>
    <n v="60.2"/>
    <s v="Televízióműsor összeállítása, szolgáltatása, videótartalom-terjesztés"/>
    <n v="60"/>
    <s v="Műsor-összeállítás, műsorszolgáltatás, hírügynökségi és egyéb tartalomterjesztési tevékenység"/>
    <s v="J"/>
    <x v="0"/>
    <n v="572"/>
    <s v="Nonprofit korlátolt felelősségű társaság"/>
    <n v="57"/>
    <s v="Nonprofit gazdasági társaság"/>
    <n v="5"/>
    <s v="Jogi személyiségű nonprofit szervezet"/>
    <n v="3"/>
    <s v="Bács-Kiskun"/>
    <n v="70"/>
    <s v="Dél-Alföld"/>
    <n v="3"/>
    <s v="Alföld és Észak"/>
    <n v="2009"/>
    <n v="31"/>
    <n v="109950000"/>
    <n v="40"/>
    <x v="14"/>
    <s v="3"/>
    <s v="51 - 300"/>
    <s v="2006 - 2010"/>
    <s v="kisvállalkozás"/>
    <n v="286"/>
    <n v="270"/>
    <n v="272"/>
    <n v="276"/>
    <n v="267"/>
    <n v="261"/>
    <n v="254"/>
    <n v="246"/>
    <n v="251"/>
    <n v="265"/>
    <n v="264"/>
    <n v="270"/>
    <n v="265"/>
    <n v="287"/>
    <n v="274"/>
    <n v="269"/>
    <n v="297"/>
    <n v="277"/>
    <n v="277"/>
    <n v="295"/>
    <n v="282"/>
    <n v="270"/>
    <n v="260"/>
    <n v="265"/>
    <n v="309"/>
    <n v="306"/>
    <n v="294"/>
    <n v="290"/>
    <n v="263"/>
    <n v="282"/>
    <n v="243"/>
    <n v="236"/>
    <n v="249"/>
    <n v="249"/>
    <n v="279"/>
    <n v="281"/>
    <n v="262"/>
    <n v="264"/>
    <n v="272"/>
    <n v="265"/>
    <n v="268"/>
    <n v="275"/>
    <n v="245"/>
    <n v="277"/>
    <n v="270.65909090909093"/>
    <n v="270"/>
    <n v="16.325102915474865"/>
    <n v="6.0316107841203628E-2"/>
    <n v="236"/>
    <n v="309"/>
    <n v="73"/>
    <n v="-9"/>
    <n v="9"/>
  </r>
  <r>
    <n v="584"/>
    <n v="289696"/>
    <s v="turistamagazin.hu"/>
    <s v="19001511-2-42"/>
    <s v="19001511 9319 516 01"/>
    <n v="93.19"/>
    <s v="M.n.s. sporttevékenység"/>
    <n v="93.1"/>
    <s v="Sporttevékenység"/>
    <n v="93"/>
    <s v="Sport-, szórakoztató, szabadidős tevékenység"/>
    <s v="S"/>
    <x v="3"/>
    <n v="516"/>
    <s v="Egyéb sportszövetség"/>
    <n v="51"/>
    <s v="Párt, érdekképviselet, szövetség, az egyesület jogi személyiséggel rendelkező szervezeti egysége"/>
    <n v="5"/>
    <s v="Jogi személyiségű nonprofit szervezet"/>
    <n v="1"/>
    <s v="Budapest"/>
    <n v="11"/>
    <s v="Budapest"/>
    <n v="1"/>
    <s v="Közép-Magyarország"/>
    <n v="1987"/>
    <n v="58"/>
    <n v="124940000"/>
    <n v="50"/>
    <x v="2"/>
    <s v="3"/>
    <s v="51 - 300"/>
    <s v="1986 - 1990"/>
    <s v="középvállalkozás"/>
    <n v="50"/>
    <n v="50"/>
    <n v="50"/>
    <n v="50"/>
    <n v="50"/>
    <n v="50"/>
    <n v="50"/>
    <n v="50"/>
    <n v="50"/>
    <n v="47"/>
    <n v="47"/>
    <n v="50"/>
    <n v="50"/>
    <n v="50"/>
    <n v="50"/>
    <n v="50"/>
    <n v="50"/>
    <n v="50"/>
    <n v="50"/>
    <n v="50"/>
    <n v="50"/>
    <n v="50"/>
    <n v="50"/>
    <n v="51"/>
    <n v="47"/>
    <n v="47"/>
    <n v="50"/>
    <n v="50"/>
    <n v="50"/>
    <n v="50"/>
    <n v="50"/>
    <n v="50"/>
    <n v="50"/>
    <n v="50"/>
    <n v="50"/>
    <n v="50"/>
    <n v="50"/>
    <n v="49"/>
    <n v="49"/>
    <n v="49"/>
    <n v="49"/>
    <n v="49"/>
    <n v="49"/>
    <n v="46"/>
    <n v="49.522727272727273"/>
    <n v="50"/>
    <n v="1.0672424010011572"/>
    <n v="2.1550557890798953E-2"/>
    <n v="46"/>
    <n v="51"/>
    <n v="5"/>
    <n v="-4"/>
    <n v="4"/>
  </r>
  <r>
    <n v="585"/>
    <n v="289958"/>
    <s v="ludwigmuseum.hu"/>
    <s v="15329138-2-43"/>
    <s v="15329138 9121 312 01"/>
    <n v="91.21"/>
    <s v="Múzeumi, gyűjteményi tevékenység"/>
    <n v="91.2"/>
    <s v="Múzeumi, gyűjteményi, történelmi helyszíni, műemléki tevékenységek"/>
    <n v="91"/>
    <s v="Könyvtári, levéltári, múzeumi, egyéb kulturális tevékenység"/>
    <s v="S"/>
    <x v="3"/>
    <n v="312"/>
    <s v="Központi költségvetési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95"/>
    <n v="53"/>
    <m/>
    <n v="50"/>
    <x v="2"/>
    <s v="0"/>
    <s v="ismeretlen"/>
    <s v="1991 - 1995"/>
    <s v=""/>
    <n v="34"/>
    <n v="34"/>
    <n v="32"/>
    <n v="32"/>
    <n v="32"/>
    <n v="31"/>
    <n v="32"/>
    <n v="34"/>
    <n v="34"/>
    <n v="34"/>
    <n v="36"/>
    <n v="36"/>
    <n v="36"/>
    <n v="36"/>
    <n v="36"/>
    <n v="33"/>
    <n v="32"/>
    <n v="35"/>
    <n v="35"/>
    <n v="34"/>
    <n v="36"/>
    <n v="34"/>
    <n v="34"/>
    <n v="34"/>
    <n v="35"/>
    <n v="35"/>
    <n v="35"/>
    <n v="32"/>
    <n v="32"/>
    <n v="32"/>
    <n v="32"/>
    <n v="32"/>
    <n v="34"/>
    <n v="33"/>
    <n v="34"/>
    <n v="33"/>
    <n v="35"/>
    <n v="34"/>
    <n v="34"/>
    <n v="35"/>
    <n v="32"/>
    <n v="32"/>
    <n v="32"/>
    <n v="31"/>
    <n v="33.636363636363633"/>
    <n v="34"/>
    <n v="1.5110586015279457"/>
    <n v="4.4923363829209202E-2"/>
    <n v="31"/>
    <n v="36"/>
    <n v="5"/>
    <n v="-3"/>
    <n v="3"/>
  </r>
  <r>
    <n v="586"/>
    <n v="290778"/>
    <s v="doktori.hu"/>
    <s v="18999479-1-09"/>
    <s v="18999479 9412 549 09"/>
    <n v="94.12"/>
    <s v="Szakmai érdekképviselet"/>
    <n v="94.1"/>
    <s v="Vállalkozói, munkaadói, szakmai érdekképviselet"/>
    <n v="94"/>
    <s v="Érdekképviselet"/>
    <s v="T"/>
    <x v="8"/>
    <n v="549"/>
    <s v="Egyéb köztestület"/>
    <n v="54"/>
    <s v="Köztestület"/>
    <n v="5"/>
    <s v="Jogi személyiségű nonprofit szervezet"/>
    <n v="9"/>
    <s v="Hajdú-Bihar"/>
    <n v="60"/>
    <s v="Észak-Alföld"/>
    <n v="3"/>
    <s v="Alföld és Észak"/>
    <n v="2018"/>
    <m/>
    <m/>
    <n v="0"/>
    <x v="11"/>
    <s v="0"/>
    <s v="ismeretlen"/>
    <s v="2016 - 2020"/>
    <s v="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0"/>
    <n v="0"/>
    <n v="13"/>
    <n v="13"/>
    <n v="0"/>
    <n v="0"/>
    <n v="0"/>
  </r>
  <r>
    <n v="589"/>
    <n v="292383"/>
    <s v="kepmas.hu"/>
    <s v="26568179-2-41"/>
    <s v="26568179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8"/>
    <n v="4"/>
    <n v="93800000"/>
    <n v="15"/>
    <x v="6"/>
    <s v="3"/>
    <s v="51 - 300"/>
    <s v="2016 - 2020"/>
    <s v="mikrovállalkozás"/>
    <n v="38"/>
    <n v="39"/>
    <n v="39"/>
    <n v="37"/>
    <n v="37"/>
    <n v="37"/>
    <n v="40"/>
    <n v="41"/>
    <n v="40"/>
    <n v="39"/>
    <n v="38"/>
    <n v="38"/>
    <n v="38"/>
    <n v="39"/>
    <n v="39"/>
    <n v="38"/>
    <n v="39"/>
    <n v="39"/>
    <n v="37"/>
    <n v="37"/>
    <n v="39"/>
    <n v="38"/>
    <n v="38"/>
    <n v="38"/>
    <n v="40"/>
    <n v="39"/>
    <n v="40"/>
    <n v="43"/>
    <n v="41"/>
    <n v="41"/>
    <n v="41"/>
    <n v="39"/>
    <n v="39"/>
    <n v="40"/>
    <n v="40"/>
    <n v="40"/>
    <n v="39"/>
    <n v="39"/>
    <n v="40"/>
    <n v="39"/>
    <n v="38"/>
    <n v="40"/>
    <n v="40"/>
    <n v="40"/>
    <n v="39.090909090909093"/>
    <n v="39"/>
    <n v="1.2907214823623689"/>
    <n v="3.3018456525548974E-2"/>
    <n v="37"/>
    <n v="43"/>
    <n v="6"/>
    <n v="2"/>
    <n v="2"/>
  </r>
  <r>
    <n v="592"/>
    <n v="293011"/>
    <s v="retroradio.hu"/>
    <s v="26207788-2-41"/>
    <s v="26207788 5920 113 01"/>
    <n v="59.2"/>
    <s v="Hangfelvétel-készítés, -kiadás"/>
    <n v="59.2"/>
    <s v="Hangfelvétel-készítés, -kiadás"/>
    <n v="59"/>
    <s v="Film, videó, televízióműsor, hangfelvétel készítése és kiadása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7"/>
    <n v="23"/>
    <n v="2113850000"/>
    <n v="40"/>
    <x v="14"/>
    <s v="7"/>
    <s v="1001 - 2500"/>
    <s v="2016 - 2020"/>
    <s v="kisvállalkozás"/>
    <n v="36"/>
    <n v="36"/>
    <n v="28"/>
    <n v="37"/>
    <n v="36"/>
    <n v="36"/>
    <n v="36"/>
    <n v="36"/>
    <n v="36"/>
    <n v="36"/>
    <n v="36"/>
    <n v="36"/>
    <n v="36"/>
    <n v="36"/>
    <n v="36"/>
    <n v="36"/>
    <n v="36"/>
    <n v="36"/>
    <n v="28"/>
    <n v="28"/>
    <n v="37"/>
    <n v="36"/>
    <n v="36"/>
    <n v="36"/>
    <n v="36"/>
    <n v="36"/>
    <n v="37"/>
    <n v="37"/>
    <n v="36"/>
    <n v="39"/>
    <n v="36"/>
    <n v="36"/>
    <n v="36"/>
    <n v="36"/>
    <n v="36"/>
    <n v="37"/>
    <n v="28"/>
    <n v="36"/>
    <n v="36"/>
    <n v="28"/>
    <n v="28"/>
    <n v="36"/>
    <n v="37"/>
    <n v="36"/>
    <n v="35.113636363636367"/>
    <n v="36"/>
    <n v="2.9112125587747566"/>
    <n v="8.2908318825947749E-2"/>
    <n v="28"/>
    <n v="39"/>
    <n v="11"/>
    <n v="0"/>
    <n v="0"/>
  </r>
  <r>
    <n v="596"/>
    <n v="294134"/>
    <s v="nemzetiarchivum.hu"/>
    <s v="18091715-4-44"/>
    <s v="18091715 9499 919 01"/>
    <n v="94.99"/>
    <s v="M.n.s. egyéb közösségi, társadalmi tevékenység"/>
    <n v="94.9"/>
    <s v="Egyéb közösségi, társadalmi tevékenység"/>
    <n v="94"/>
    <s v="Érdekképviselet"/>
    <s v="T"/>
    <x v="8"/>
    <n v="919"/>
    <s v="Egyéb alap"/>
    <n v="91"/>
    <s v="Alap"/>
    <n v="9"/>
    <s v="Technikai kód"/>
    <n v="1"/>
    <s v="Budapest"/>
    <n v="11"/>
    <s v="Budapest"/>
    <n v="1"/>
    <s v="Közép-Magyarország"/>
    <n v="1998"/>
    <m/>
    <m/>
    <n v="0"/>
    <x v="11"/>
    <s v="0"/>
    <s v="ismeretlen"/>
    <s v="1996 - 2000"/>
    <s v=""/>
    <n v="4"/>
    <n v="4"/>
    <n v="4"/>
    <n v="4"/>
    <n v="4"/>
    <n v="4"/>
    <n v="4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.3181818181818183"/>
    <n v="2"/>
    <n v="0.73997885804893682"/>
    <n v="0.3192065662171884"/>
    <n v="2"/>
    <n v="4"/>
    <n v="2"/>
    <n v="-2"/>
    <n v="2"/>
  </r>
  <r>
    <n v="597"/>
    <n v="294326"/>
    <s v="pcforum.hu"/>
    <s v="59409391-2-22"/>
    <s v="59409391 5812 231 02"/>
    <n v="58.12"/>
    <s v="Napilapkiadás"/>
    <n v="58.1"/>
    <s v="Könyv-, napilapkiadás, egyéb kiadói tevékenység (kivéve: szoftverkiadás)"/>
    <n v="58"/>
    <s v="Kiadói tevékenység"/>
    <s v="J"/>
    <x v="0"/>
    <n v="231"/>
    <s v="Egyéni vállalkozó"/>
    <n v="23"/>
    <s v="Önálló vállalkozó"/>
    <n v="2"/>
    <s v="Jogi személyiség nélküli vállalkozás"/>
    <n v="2"/>
    <s v="Baranya"/>
    <n v="40"/>
    <s v="Dél-Dunántúl"/>
    <n v="2"/>
    <s v="Dunántúl"/>
    <n v="2022"/>
    <m/>
    <n v="8380000"/>
    <n v="0"/>
    <x v="11"/>
    <s v="1"/>
    <s v="0 - 20"/>
    <s v="2021 - 2025"/>
    <s v=""/>
    <n v="38"/>
    <n v="31"/>
    <n v="31"/>
    <n v="23"/>
    <n v="29"/>
    <n v="24"/>
    <n v="36"/>
    <n v="31"/>
    <n v="31"/>
    <n v="33"/>
    <n v="31"/>
    <n v="37"/>
    <n v="35"/>
    <n v="33"/>
    <n v="36"/>
    <n v="33"/>
    <n v="33"/>
    <n v="33"/>
    <n v="38"/>
    <n v="36"/>
    <n v="31"/>
    <n v="33"/>
    <n v="39"/>
    <n v="34"/>
    <n v="24"/>
    <n v="32"/>
    <n v="36"/>
    <n v="31"/>
    <n v="35"/>
    <n v="33"/>
    <n v="23"/>
    <n v="22"/>
    <n v="26"/>
    <n v="29"/>
    <n v="24"/>
    <n v="25"/>
    <n v="27"/>
    <n v="23"/>
    <n v="27"/>
    <n v="26"/>
    <n v="24"/>
    <n v="33"/>
    <n v="36"/>
    <n v="27"/>
    <n v="30.727272727272727"/>
    <n v="31"/>
    <n v="4.8338132492413513"/>
    <n v="0.15731344893980728"/>
    <n v="22"/>
    <n v="39"/>
    <n v="17"/>
    <n v="-11"/>
    <n v="11"/>
  </r>
  <r>
    <n v="599"/>
    <n v="295643"/>
    <s v="combat-zone.hu"/>
    <s v="14987043-2-11"/>
    <s v="14987043 4778 113 11"/>
    <n v="47.78"/>
    <s v="Egyéb új áru kiskereskedelme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11"/>
    <s v="Komárom-Esztergom"/>
    <n v="20"/>
    <s v="Közép-Dunántúl"/>
    <n v="2"/>
    <s v="Dunántúl"/>
    <n v="2009"/>
    <n v="18"/>
    <n v="627420000"/>
    <n v="30"/>
    <x v="3"/>
    <s v="5"/>
    <s v="501 - 700"/>
    <s v="2006 - 2010"/>
    <s v="kisvállalkozás"/>
    <n v="98"/>
    <n v="98"/>
    <n v="98"/>
    <n v="47"/>
    <n v="47"/>
    <n v="47"/>
    <n v="47"/>
    <n v="47"/>
    <n v="47"/>
    <n v="47"/>
    <n v="47"/>
    <n v="47"/>
    <n v="49"/>
    <n v="49"/>
    <n v="49"/>
    <n v="49"/>
    <n v="49"/>
    <n v="49"/>
    <n v="49"/>
    <n v="35"/>
    <n v="35"/>
    <n v="35"/>
    <n v="35"/>
    <n v="35"/>
    <n v="29"/>
    <n v="35"/>
    <n v="35"/>
    <n v="35"/>
    <n v="31"/>
    <n v="35"/>
    <n v="35"/>
    <n v="35"/>
    <n v="35"/>
    <n v="35"/>
    <n v="29"/>
    <n v="29"/>
    <n v="35"/>
    <n v="35"/>
    <n v="35"/>
    <n v="35"/>
    <n v="35"/>
    <n v="35"/>
    <n v="29"/>
    <n v="35"/>
    <n v="43.340909090909093"/>
    <n v="35"/>
    <n v="16.476824007887323"/>
    <n v="0.38016793725592146"/>
    <n v="29"/>
    <n v="98"/>
    <n v="69"/>
    <n v="-63"/>
    <n v="63"/>
  </r>
  <r>
    <n v="601"/>
    <n v="296127"/>
    <s v="hungaroring.hu"/>
    <s v="10603226-2-44"/>
    <s v="10603226 9319 114 13"/>
    <n v="93.19"/>
    <s v="M.n.s. sporttevékenység"/>
    <n v="93.1"/>
    <s v="Sporttevékenység"/>
    <n v="93"/>
    <s v="Sport-, szórakoztató, szabadidős tevékenység"/>
    <s v="S"/>
    <x v="3"/>
    <n v="114"/>
    <s v="Részvénytársaság"/>
    <n v="11"/>
    <s v="Gazdasági társaság"/>
    <n v="1"/>
    <s v="Jogi személyiségű vállalkozás"/>
    <n v="13"/>
    <s v="Pest"/>
    <n v="12"/>
    <s v="Pest"/>
    <n v="1"/>
    <s v="Közép-Magyarország"/>
    <n v="1991"/>
    <n v="58"/>
    <n v="12031820000"/>
    <n v="50"/>
    <x v="2"/>
    <s v="C"/>
    <s v="10001 -"/>
    <s v="1991 - 1995"/>
    <s v="középvállalkozás"/>
    <n v="35"/>
    <n v="27"/>
    <n v="27"/>
    <n v="27"/>
    <n v="27"/>
    <n v="27"/>
    <n v="27"/>
    <n v="27"/>
    <n v="27"/>
    <n v="27"/>
    <n v="26"/>
    <n v="26"/>
    <n v="26"/>
    <n v="26"/>
    <n v="26"/>
    <n v="27"/>
    <n v="27"/>
    <n v="27"/>
    <n v="27"/>
    <n v="27"/>
    <n v="27"/>
    <n v="27"/>
    <n v="27"/>
    <n v="35"/>
    <n v="35"/>
    <n v="35"/>
    <n v="35"/>
    <n v="35"/>
    <n v="35"/>
    <n v="35"/>
    <n v="35"/>
    <n v="35"/>
    <n v="35"/>
    <n v="33"/>
    <n v="34"/>
    <n v="28"/>
    <n v="28"/>
    <n v="27"/>
    <n v="27"/>
    <n v="27"/>
    <n v="31"/>
    <n v="31"/>
    <n v="32"/>
    <n v="33"/>
    <n v="29.65909090909091"/>
    <n v="27"/>
    <n v="3.665953867547326"/>
    <n v="0.12360304227745773"/>
    <n v="26"/>
    <n v="35"/>
    <n v="9"/>
    <n v="-2"/>
    <n v="2"/>
  </r>
  <r>
    <n v="602"/>
    <n v="296281"/>
    <s v="nhmus.hu"/>
    <s v="15309271-2-41"/>
    <s v="15309271 8411 311 01"/>
    <n v="84.11"/>
    <s v="Általános közigazgatás"/>
    <n v="84.1"/>
    <s v="Közigazgatás"/>
    <n v="84"/>
    <s v="Közigazgatás, védelem, kötelező társadalombiztosítás"/>
    <s v="P"/>
    <x v="6"/>
    <n v="311"/>
    <s v="Központi költségvetési irányító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83"/>
    <n v="574"/>
    <m/>
    <n v="91"/>
    <x v="16"/>
    <s v="0"/>
    <s v="ismeretlen"/>
    <s v="- 1985"/>
    <s v=""/>
    <n v="48"/>
    <n v="50"/>
    <n v="50"/>
    <n v="49"/>
    <n v="49"/>
    <n v="49"/>
    <n v="49"/>
    <n v="48"/>
    <n v="48"/>
    <n v="48"/>
    <n v="48"/>
    <n v="50"/>
    <n v="51"/>
    <n v="51"/>
    <n v="49"/>
    <n v="49"/>
    <n v="49"/>
    <n v="49"/>
    <n v="48"/>
    <n v="48"/>
    <n v="48"/>
    <n v="48"/>
    <n v="48"/>
    <n v="49"/>
    <n v="49"/>
    <n v="49"/>
    <n v="51"/>
    <n v="51"/>
    <n v="50"/>
    <n v="51"/>
    <n v="51"/>
    <n v="46"/>
    <n v="47"/>
    <n v="47"/>
    <n v="49"/>
    <n v="49"/>
    <n v="49"/>
    <n v="49"/>
    <n v="49"/>
    <n v="49"/>
    <n v="49"/>
    <n v="48"/>
    <n v="48"/>
    <n v="48"/>
    <n v="48.909090909090907"/>
    <n v="49"/>
    <n v="1.1577480510382532"/>
    <n v="2.3671428552826741E-2"/>
    <n v="46"/>
    <n v="51"/>
    <n v="5"/>
    <n v="0"/>
    <n v="0"/>
  </r>
  <r>
    <n v="604"/>
    <n v="297153"/>
    <s v="tudatosvasarlo.hu"/>
    <s v="18245770-1-43"/>
    <s v="18245770 9499 529 01"/>
    <n v="94.99"/>
    <s v="M.n.s. egyéb közösségi, társadalmi tevékenység"/>
    <n v="94.9"/>
    <s v="Egyéb közösségi, társadalmi tevékenység"/>
    <n v="94"/>
    <s v="Érdekképviselet"/>
    <s v="T"/>
    <x v="8"/>
    <n v="529"/>
    <s v="Egyéb egyesület"/>
    <n v="52"/>
    <s v="Az egyesület egyéb formái"/>
    <n v="5"/>
    <s v="Jogi személyiségű nonprofit szervezet"/>
    <n v="1"/>
    <s v="Budapest"/>
    <n v="11"/>
    <s v="Budapest"/>
    <n v="1"/>
    <s v="Közép-Magyarország"/>
    <n v="2002"/>
    <n v="14"/>
    <m/>
    <n v="30"/>
    <x v="3"/>
    <s v="0"/>
    <s v="ismeretlen"/>
    <s v="2001 - 2005"/>
    <s v=""/>
    <n v="65"/>
    <n v="66"/>
    <n v="66"/>
    <n v="66"/>
    <n v="65"/>
    <n v="65"/>
    <n v="69"/>
    <n v="69"/>
    <n v="70"/>
    <n v="69"/>
    <n v="69"/>
    <n v="66"/>
    <n v="65"/>
    <n v="65"/>
    <n v="63"/>
    <n v="58"/>
    <n v="58"/>
    <n v="59"/>
    <n v="64"/>
    <n v="64"/>
    <n v="65"/>
    <n v="64"/>
    <n v="64"/>
    <n v="65"/>
    <n v="66"/>
    <n v="66"/>
    <n v="66"/>
    <n v="66"/>
    <n v="67"/>
    <n v="67"/>
    <n v="67"/>
    <n v="67"/>
    <n v="67"/>
    <n v="66"/>
    <n v="69"/>
    <n v="69"/>
    <n v="70"/>
    <n v="69"/>
    <n v="68"/>
    <n v="68"/>
    <n v="66"/>
    <n v="66"/>
    <n v="66"/>
    <n v="65"/>
    <n v="65.909090909090907"/>
    <n v="66"/>
    <n v="2.7178837682266455"/>
    <n v="4.123685717309393E-2"/>
    <n v="58"/>
    <n v="70"/>
    <n v="12"/>
    <n v="0"/>
    <n v="0"/>
  </r>
  <r>
    <n v="605"/>
    <n v="297746"/>
    <s v="szechenyifurdo.hu"/>
    <s v="12165814-2-44"/>
    <s v="12165814 9623 114 01"/>
    <n v="96.23"/>
    <s v="Fürdő-, szauna-, gőzfürdő-szolgáltatás"/>
    <n v="96.2"/>
    <s v="Fodrászat, szépségápolás, fürdőszolgáltatás"/>
    <n v="96"/>
    <s v="Személyi szolgáltatás"/>
    <s v="T"/>
    <x v="8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6"/>
    <n v="1114"/>
    <n v="26294180000"/>
    <n v="93"/>
    <x v="0"/>
    <s v="C"/>
    <s v="10001 -"/>
    <s v="1996 - 2000"/>
    <s v="nagyvállalat"/>
    <n v="19"/>
    <n v="19"/>
    <n v="20"/>
    <n v="21"/>
    <n v="20"/>
    <n v="20"/>
    <n v="20"/>
    <n v="21"/>
    <n v="21"/>
    <n v="20"/>
    <n v="20"/>
    <n v="20"/>
    <n v="21"/>
    <n v="21"/>
    <n v="21"/>
    <n v="21"/>
    <n v="20"/>
    <n v="21"/>
    <n v="20"/>
    <n v="20"/>
    <n v="21"/>
    <n v="21"/>
    <n v="20"/>
    <n v="20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4.272727272727273"/>
    <n v="21"/>
    <n v="4.3900714427816849"/>
    <n v="0.18086436655654881"/>
    <n v="19"/>
    <n v="29"/>
    <n v="10"/>
    <n v="10"/>
    <n v="10"/>
  </r>
  <r>
    <n v="608"/>
    <n v="299273"/>
    <s v="magyarmezogazdasag.hu"/>
    <s v="10687583-2-42"/>
    <s v="10687583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1"/>
    <n v="28"/>
    <n v="555050000"/>
    <n v="40"/>
    <x v="14"/>
    <s v="5"/>
    <s v="501 - 700"/>
    <s v="1991 - 1995"/>
    <s v="kisvállalkozás"/>
    <n v="64"/>
    <n v="64"/>
    <n v="65"/>
    <n v="65"/>
    <n v="66"/>
    <n v="64"/>
    <n v="73"/>
    <n v="57"/>
    <n v="58"/>
    <n v="65"/>
    <n v="64"/>
    <n v="71"/>
    <n v="71"/>
    <n v="75"/>
    <n v="58"/>
    <n v="67"/>
    <n v="78"/>
    <n v="75"/>
    <n v="74"/>
    <n v="67"/>
    <n v="74"/>
    <n v="71"/>
    <n v="78"/>
    <n v="76"/>
    <n v="75"/>
    <n v="75"/>
    <n v="76"/>
    <n v="69"/>
    <n v="72"/>
    <n v="70"/>
    <n v="70"/>
    <n v="65"/>
    <n v="68"/>
    <n v="68"/>
    <n v="64"/>
    <n v="63"/>
    <n v="69"/>
    <n v="69"/>
    <n v="68"/>
    <n v="70"/>
    <n v="75"/>
    <n v="76"/>
    <n v="64"/>
    <n v="63"/>
    <n v="68.840909090909093"/>
    <n v="69"/>
    <n v="5.4343574610803067"/>
    <n v="7.8940814885286717E-2"/>
    <n v="57"/>
    <n v="78"/>
    <n v="21"/>
    <n v="-1"/>
    <n v="1"/>
  </r>
  <r>
    <n v="610"/>
    <n v="300045"/>
    <s v="autoszektor.hu"/>
    <s v="18010815-2-41"/>
    <s v="18010815 9412 529 01"/>
    <n v="94.12"/>
    <s v="Szakmai érdekképviselet"/>
    <n v="94.1"/>
    <s v="Vállalkozói, munkaadói, szakmai érdekképviselet"/>
    <n v="94"/>
    <s v="Érdekképviselet"/>
    <s v="T"/>
    <x v="8"/>
    <n v="529"/>
    <s v="Egyéb egyesület"/>
    <n v="52"/>
    <s v="Az egyesület egyéb formái"/>
    <n v="5"/>
    <s v="Jogi személyiségű nonprofit szervezet"/>
    <n v="1"/>
    <s v="Budapest"/>
    <n v="11"/>
    <s v="Budapest"/>
    <n v="1"/>
    <s v="Közép-Magyarország"/>
    <n v="2010"/>
    <m/>
    <m/>
    <n v="0"/>
    <x v="11"/>
    <s v="0"/>
    <s v="ismeretlen"/>
    <s v="2006 - 2010"/>
    <s v=""/>
    <n v="56"/>
    <n v="56"/>
    <n v="55"/>
    <n v="53"/>
    <n v="55"/>
    <n v="55"/>
    <n v="53"/>
    <n v="56"/>
    <n v="52"/>
    <n v="58"/>
    <n v="54"/>
    <n v="54"/>
    <n v="55"/>
    <n v="57"/>
    <n v="55"/>
    <n v="56"/>
    <n v="55"/>
    <n v="54"/>
    <n v="56"/>
    <n v="54"/>
    <n v="55"/>
    <n v="54"/>
    <n v="54"/>
    <n v="54"/>
    <n v="54"/>
    <n v="52"/>
    <n v="57"/>
    <n v="57"/>
    <n v="55"/>
    <n v="54"/>
    <n v="55"/>
    <n v="52"/>
    <n v="52"/>
    <n v="55"/>
    <n v="52"/>
    <n v="53"/>
    <n v="55"/>
    <n v="54"/>
    <n v="52"/>
    <n v="53"/>
    <n v="55"/>
    <n v="58"/>
    <n v="53"/>
    <n v="54"/>
    <n v="54.5"/>
    <n v="54.5"/>
    <n v="1.5921318164430471"/>
    <n v="2.9213427824643066E-2"/>
    <n v="52"/>
    <n v="58"/>
    <n v="6"/>
    <n v="-2"/>
    <n v="2"/>
  </r>
  <r>
    <n v="611"/>
    <n v="300060"/>
    <s v="0v.hu"/>
    <s v="57554660-1-26"/>
    <s v="57554660 6310 231 06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231"/>
    <s v="Egyéni vállalkozó"/>
    <n v="23"/>
    <s v="Önálló vállalkozó"/>
    <n v="2"/>
    <s v="Jogi személyiség nélküli vállalkozás"/>
    <n v="6"/>
    <s v="Csongrád-Csanád"/>
    <n v="70"/>
    <s v="Dél-Alföld"/>
    <n v="3"/>
    <s v="Alföld és Észak"/>
    <n v="2021"/>
    <m/>
    <n v="6600000"/>
    <n v="0"/>
    <x v="11"/>
    <s v="1"/>
    <s v="0 - 20"/>
    <s v="2021 - 2025"/>
    <s v="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  <n v="3.1590909090909092"/>
    <n v="3"/>
    <n v="0.36998942902446835"/>
    <n v="0.11711895595019142"/>
    <n v="3"/>
    <n v="4"/>
    <n v="1"/>
    <n v="1"/>
    <n v="1"/>
  </r>
  <r>
    <n v="612"/>
    <n v="300468"/>
    <s v="dockyard.hu"/>
    <s v="12183951-2-41"/>
    <s v="12183951 4771 113 01"/>
    <n v="47.71"/>
    <s v="Ruházat-kiskereskedelem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6"/>
    <n v="105"/>
    <n v="5526210000"/>
    <n v="61"/>
    <x v="4"/>
    <s v="A"/>
    <s v="4001 - 7000"/>
    <s v="1996 - 2000"/>
    <s v="középvállalkozás"/>
    <n v="49"/>
    <n v="68"/>
    <n v="55"/>
    <n v="59"/>
    <n v="56"/>
    <n v="67"/>
    <n v="58"/>
    <n v="68"/>
    <n v="65"/>
    <n v="63"/>
    <n v="71"/>
    <n v="71"/>
    <n v="74"/>
    <n v="75"/>
    <n v="55"/>
    <n v="54"/>
    <n v="56"/>
    <n v="58"/>
    <n v="75"/>
    <n v="57"/>
    <n v="56"/>
    <n v="59"/>
    <n v="54"/>
    <n v="65"/>
    <n v="60"/>
    <n v="62"/>
    <n v="61"/>
    <n v="61"/>
    <n v="59"/>
    <n v="57"/>
    <n v="66"/>
    <n v="62"/>
    <n v="61"/>
    <n v="60"/>
    <n v="44"/>
    <n v="53"/>
    <n v="53"/>
    <n v="34"/>
    <n v="57"/>
    <n v="51"/>
    <n v="52"/>
    <n v="49"/>
    <n v="50"/>
    <n v="53"/>
    <n v="58.93181818181818"/>
    <n v="58.5"/>
    <n v="8.2049268445436407"/>
    <n v="0.13922745127648292"/>
    <n v="34"/>
    <n v="75"/>
    <n v="41"/>
    <n v="4"/>
    <n v="4"/>
  </r>
  <r>
    <n v="613"/>
    <n v="300522"/>
    <s v="ellenszel.hu"/>
    <s v="58120750-2-42"/>
    <s v="58120750 5812 231 01"/>
    <n v="58.12"/>
    <s v="Napilapkiadás"/>
    <n v="58.1"/>
    <s v="Könyv-, napilapkiadás, egyéb kiadói tevékenység (kivéve: szoftverkiadás)"/>
    <n v="58"/>
    <s v="Kiadói tevékenység"/>
    <s v="J"/>
    <x v="0"/>
    <n v="231"/>
    <s v="Egyéni vállalkozó"/>
    <n v="23"/>
    <s v="Önálló vállalkozó"/>
    <n v="2"/>
    <s v="Jogi személyiség nélküli vállalkozás"/>
    <n v="1"/>
    <s v="Budapest"/>
    <n v="11"/>
    <s v="Budapest"/>
    <n v="1"/>
    <s v="Közép-Magyarország"/>
    <n v="2022"/>
    <m/>
    <n v="45050000"/>
    <n v="0"/>
    <x v="11"/>
    <s v="2"/>
    <s v="21 - 50"/>
    <s v="2021 - 2025"/>
    <s v=""/>
    <n v="236"/>
    <n v="235"/>
    <n v="241"/>
    <n v="238"/>
    <n v="237"/>
    <n v="240"/>
    <n v="239"/>
    <n v="237"/>
    <n v="238"/>
    <n v="235"/>
    <n v="235"/>
    <n v="235"/>
    <n v="238"/>
    <n v="235"/>
    <n v="236"/>
    <n v="235"/>
    <n v="236"/>
    <n v="236"/>
    <n v="240"/>
    <n v="238"/>
    <n v="235"/>
    <n v="238"/>
    <n v="241"/>
    <n v="239"/>
    <n v="235"/>
    <n v="236"/>
    <n v="91"/>
    <n v="84"/>
    <n v="91"/>
    <n v="91"/>
    <n v="91"/>
    <n v="94"/>
    <n v="91"/>
    <n v="91"/>
    <n v="91"/>
    <n v="92"/>
    <n v="93"/>
    <n v="99"/>
    <n v="94"/>
    <n v="94"/>
    <n v="94"/>
    <n v="91"/>
    <n v="95"/>
    <n v="95"/>
    <n v="177.86363636363637"/>
    <n v="235"/>
    <n v="72.029254686241131"/>
    <n v="0.40496897600237791"/>
    <n v="84"/>
    <n v="241"/>
    <n v="157"/>
    <n v="-141"/>
    <n v="141"/>
  </r>
  <r>
    <n v="617"/>
    <n v="301097"/>
    <s v="ovip.hu"/>
    <s v="24901376-2-06"/>
    <s v="24901376 6210 113 06"/>
    <n v="62.1"/>
    <s v="Számítógépes programozás"/>
    <n v="62.1"/>
    <s v="Számítógépes programoz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6"/>
    <s v="Csongrád-Csanád"/>
    <n v="70"/>
    <s v="Dél-Alföld"/>
    <n v="3"/>
    <s v="Alföld és Észak"/>
    <n v="2014"/>
    <n v="6"/>
    <n v="143950000"/>
    <n v="22"/>
    <x v="8"/>
    <s v="3"/>
    <s v="51 - 300"/>
    <s v="2011 - 2015"/>
    <s v="mikrovállalkozás"/>
    <n v="39"/>
    <n v="39"/>
    <n v="39"/>
    <n v="39"/>
    <n v="39"/>
    <n v="39"/>
    <n v="39"/>
    <n v="39"/>
    <n v="39"/>
    <n v="39"/>
    <n v="39"/>
    <n v="39"/>
    <n v="39"/>
    <n v="39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0"/>
    <n v="40"/>
    <n v="40"/>
    <n v="40"/>
    <n v="40.272727272727273"/>
    <n v="41"/>
    <n v="0.92418754674821091"/>
    <n v="2.2948223508420587E-2"/>
    <n v="39"/>
    <n v="41"/>
    <n v="2"/>
    <n v="1"/>
    <n v="1"/>
  </r>
  <r>
    <n v="618"/>
    <n v="301253"/>
    <s v="roadster.hu"/>
    <s v="27715518-2-43"/>
    <s v="27715518 6391 114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21"/>
    <n v="13"/>
    <n v="372630000"/>
    <n v="30"/>
    <x v="3"/>
    <s v="4"/>
    <s v="301 - 500"/>
    <s v="2021 - 2025"/>
    <s v="kisvállalkozás"/>
    <n v="25"/>
    <n v="25"/>
    <n v="25"/>
    <n v="25"/>
    <n v="25"/>
    <n v="25"/>
    <n v="39"/>
    <n v="39"/>
    <n v="38"/>
    <n v="38"/>
    <n v="39"/>
    <n v="38"/>
    <n v="39"/>
    <n v="38"/>
    <n v="38"/>
    <n v="39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9"/>
    <n v="39"/>
    <n v="39"/>
    <n v="40"/>
    <n v="38"/>
    <n v="39"/>
    <n v="40"/>
    <n v="38"/>
    <n v="38"/>
    <n v="36.522727272727273"/>
    <n v="38"/>
    <n v="4.6630094901560533"/>
    <n v="0.12767418641373138"/>
    <n v="25"/>
    <n v="40"/>
    <n v="15"/>
    <n v="13"/>
    <n v="13"/>
  </r>
  <r>
    <n v="619"/>
    <n v="301414"/>
    <s v="szentgyorgyialbertorvosidij.hu"/>
    <s v="18941926-1-06"/>
    <s v="18941926 9499 569 06"/>
    <n v="94.99"/>
    <s v="M.n.s. egyéb közösségi, társadalmi tevékenység"/>
    <n v="94.9"/>
    <s v="Egyéb közösségi, társadalmi tevékenység"/>
    <n v="94"/>
    <s v="Érdekképviselet"/>
    <s v="T"/>
    <x v="8"/>
    <n v="569"/>
    <s v="Egyéb alapítvány"/>
    <n v="56"/>
    <s v="Alapítvány, jogi személyiségű intézménye és szervezeti egysége"/>
    <n v="5"/>
    <s v="Jogi személyiségű nonprofit szervezet"/>
    <n v="6"/>
    <s v="Csongrád-Csanád"/>
    <n v="70"/>
    <s v="Dél-Alföld"/>
    <n v="3"/>
    <s v="Alföld és Észak"/>
    <n v="2017"/>
    <m/>
    <m/>
    <n v="0"/>
    <x v="11"/>
    <s v="0"/>
    <s v="ismeretlen"/>
    <s v="2016 - 2020"/>
    <s v=""/>
    <n v="276"/>
    <n v="276"/>
    <n v="275"/>
    <n v="275"/>
    <n v="275"/>
    <n v="275"/>
    <n v="275"/>
    <n v="275"/>
    <n v="276"/>
    <n v="275"/>
    <n v="276"/>
    <n v="275"/>
    <n v="275"/>
    <n v="275"/>
    <n v="272"/>
    <n v="261"/>
    <n v="261"/>
    <n v="261"/>
    <n v="261"/>
    <n v="261"/>
    <n v="261"/>
    <n v="261"/>
    <n v="261"/>
    <n v="261"/>
    <n v="240"/>
    <n v="240"/>
    <n v="240"/>
    <n v="240"/>
    <n v="240"/>
    <n v="240"/>
    <n v="240"/>
    <n v="240"/>
    <n v="240"/>
    <n v="240"/>
    <n v="240"/>
    <n v="240"/>
    <n v="240"/>
    <n v="241"/>
    <n v="242"/>
    <n v="241"/>
    <n v="243"/>
    <n v="243"/>
    <n v="268"/>
    <n v="268"/>
    <n v="257.75"/>
    <n v="261"/>
    <n v="15.368534753356135"/>
    <n v="5.9625741041148927E-2"/>
    <n v="240"/>
    <n v="276"/>
    <n v="36"/>
    <n v="-8"/>
    <n v="8"/>
  </r>
  <r>
    <n v="621"/>
    <n v="302162"/>
    <s v="miskolciharsona.hu"/>
    <s v="27973356-2-43"/>
    <s v="27973356 6220 113 01"/>
    <n v="62.2"/>
    <s v="Információtechnológiai szaktanácsadás és számítástechnikai eszközök, rendszerek üzemeltetése"/>
    <n v="62.2"/>
    <s v="Információtechnológiai szaktanácsadás és számítástechnikai eszközök, rendszerek üzemeltetése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0"/>
    <n v="8"/>
    <n v="416560000"/>
    <n v="22"/>
    <x v="8"/>
    <s v="4"/>
    <s v="301 - 500"/>
    <s v="2016 - 2020"/>
    <s v="mikrovállalkozá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NUM!"/>
    <n v="0"/>
    <n v="0"/>
    <n v="0"/>
    <n v="0"/>
    <n v="0"/>
  </r>
  <r>
    <n v="622"/>
    <n v="302380"/>
    <s v="hobbielektronika.hu"/>
    <s v="12302275-2-42"/>
    <s v="12302275 2790 113 01"/>
    <n v="27.9"/>
    <s v="Egyéb villamos berendezés gyártása"/>
    <n v="27.9"/>
    <s v="Egyéb villamos berendezés gyártása"/>
    <n v="27"/>
    <s v="Villamos berendezés gyártása"/>
    <s v="C"/>
    <x v="17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7"/>
    <n v="20"/>
    <n v="692700000"/>
    <n v="40"/>
    <x v="14"/>
    <s v="5"/>
    <s v="501 - 700"/>
    <s v="1996 - 2000"/>
    <s v="kisvállalkozás"/>
    <n v="29"/>
    <n v="30"/>
    <n v="29"/>
    <n v="29"/>
    <n v="30"/>
    <n v="29"/>
    <n v="29"/>
    <n v="29"/>
    <n v="29"/>
    <n v="29"/>
    <n v="29"/>
    <n v="29"/>
    <n v="29"/>
    <n v="29"/>
    <n v="29"/>
    <n v="29"/>
    <n v="29"/>
    <n v="29"/>
    <n v="32"/>
    <n v="30"/>
    <n v="29"/>
    <n v="29"/>
    <n v="29"/>
    <n v="29"/>
    <n v="29"/>
    <n v="29"/>
    <n v="31"/>
    <n v="29"/>
    <n v="30"/>
    <n v="29"/>
    <n v="29"/>
    <n v="29"/>
    <n v="30"/>
    <n v="29"/>
    <n v="29"/>
    <n v="29"/>
    <n v="30"/>
    <n v="30"/>
    <n v="30"/>
    <n v="30"/>
    <n v="30"/>
    <n v="30"/>
    <n v="30"/>
    <n v="29"/>
    <n v="29.386363636363637"/>
    <n v="29"/>
    <n v="0.65471133674382576"/>
    <n v="2.2279426772411702E-2"/>
    <n v="29"/>
    <n v="32"/>
    <n v="3"/>
    <n v="0"/>
    <n v="0"/>
  </r>
  <r>
    <n v="623"/>
    <n v="303153"/>
    <s v="uni-mate.hu"/>
    <s v="19294784-4-44"/>
    <s v="19294784 8540 563 13"/>
    <n v="85.4"/>
    <s v="Felsőoktatás"/>
    <n v="85.4"/>
    <s v="Felsőoktatás"/>
    <n v="85"/>
    <s v="Oktatás"/>
    <s v="Q"/>
    <x v="4"/>
    <n v="563"/>
    <s v="Egyéb alapítvány önálló intézménye"/>
    <n v="56"/>
    <s v="Alapítvány, jogi személyiségű intézménye és szervezeti egysége"/>
    <n v="5"/>
    <s v="Jogi személyiségű nonprofit szervezet"/>
    <n v="13"/>
    <s v="Pest"/>
    <n v="12"/>
    <s v="Pest"/>
    <n v="1"/>
    <s v="Közép-Magyarország"/>
    <n v="2021"/>
    <m/>
    <m/>
    <n v="0"/>
    <x v="11"/>
    <s v="0"/>
    <s v="ismeretlen"/>
    <s v="2021 - 2025"/>
    <s v="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50"/>
    <n v="50"/>
    <n v="50"/>
    <n v="50"/>
    <n v="50"/>
    <n v="50"/>
    <n v="46.363636363636367"/>
    <n v="48"/>
    <n v="2.373212023093155"/>
    <n v="5.1186925988283734E-2"/>
    <n v="44"/>
    <n v="50"/>
    <n v="6"/>
    <n v="6"/>
    <n v="6"/>
  </r>
  <r>
    <n v="626"/>
    <n v="304186"/>
    <s v="kodolanyi.hu"/>
    <s v="18483400-2-07"/>
    <s v="18483400 8540 599 07"/>
    <n v="85.4"/>
    <s v="Felsőoktatás"/>
    <n v="85.4"/>
    <s v="Felsőoktatás"/>
    <n v="85"/>
    <s v="Oktatás"/>
    <s v="Q"/>
    <x v="4"/>
    <n v="599"/>
    <s v="Egyéb, jogi személyiségű nonprofit szervezet"/>
    <n v="59"/>
    <s v="Egyéb, jogi személyiségű nonprofit szervezet"/>
    <n v="5"/>
    <s v="Jogi személyiségű nonprofit szervezet"/>
    <n v="7"/>
    <s v="Fejér"/>
    <n v="20"/>
    <s v="Közép-Dunántúl"/>
    <n v="2"/>
    <s v="Dunántúl"/>
    <n v="1995"/>
    <n v="136"/>
    <m/>
    <n v="61"/>
    <x v="4"/>
    <s v="0"/>
    <s v="ismeretlen"/>
    <s v="1991 - 1995"/>
    <s v=""/>
    <n v="58"/>
    <n v="58"/>
    <n v="58"/>
    <n v="5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7"/>
    <n v="7"/>
    <n v="13"/>
    <n v="13"/>
    <n v="13"/>
    <n v="13"/>
    <n v="13"/>
    <n v="13"/>
    <n v="13"/>
    <n v="8.3636363636363669"/>
    <n v="1"/>
    <n v="16.48831990974486"/>
    <n v="1.971429554426015"/>
    <n v="1"/>
    <n v="58"/>
    <n v="57"/>
    <n v="-45"/>
    <n v="45"/>
  </r>
  <r>
    <n v="628"/>
    <n v="305170"/>
    <s v="holtankoljak.hu"/>
    <s v="23097504-2-19"/>
    <s v="23097504 6039 113 19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9"/>
    <s v="Veszprém"/>
    <n v="20"/>
    <s v="Közép-Dunántúl"/>
    <n v="2"/>
    <s v="Dunántúl"/>
    <n v="2010"/>
    <n v="1"/>
    <n v="290350000"/>
    <n v="11"/>
    <x v="13"/>
    <s v="3"/>
    <s v="51 - 300"/>
    <s v="2006 - 2010"/>
    <s v="mikrovállalkozás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4"/>
    <n v="38"/>
    <n v="38"/>
    <n v="38"/>
    <n v="38"/>
    <n v="38"/>
    <n v="38"/>
    <n v="38"/>
    <n v="38"/>
    <n v="38"/>
    <n v="34"/>
    <n v="38"/>
    <n v="38"/>
    <n v="38"/>
    <n v="38"/>
    <n v="38"/>
    <n v="41"/>
    <n v="41"/>
    <n v="41"/>
    <n v="41"/>
    <n v="38.090909090909093"/>
    <n v="38"/>
    <n v="1.2541685250466788"/>
    <n v="3.2925665335354334E-2"/>
    <n v="34"/>
    <n v="41"/>
    <n v="7"/>
    <n v="3"/>
    <n v="3"/>
  </r>
  <r>
    <n v="629"/>
    <n v="306091"/>
    <s v="ungarnheute.hu"/>
    <s v="18219612-1-41"/>
    <s v="18219612 9499 569 01"/>
    <n v="94.99"/>
    <s v="M.n.s. egyéb közösségi, társadalmi tevékenység"/>
    <n v="94.9"/>
    <s v="Egyéb közösségi, társadalmi tevékenység"/>
    <n v="94"/>
    <s v="Érdekképviselet"/>
    <s v="T"/>
    <x v="8"/>
    <n v="569"/>
    <s v="Egyéb alapítvány"/>
    <n v="56"/>
    <s v="Alapítvány, jogi személyiségű intézménye és szervezeti egysége"/>
    <n v="5"/>
    <s v="Jogi személyiségű nonprofit szervezet"/>
    <n v="1"/>
    <s v="Budapest"/>
    <n v="11"/>
    <s v="Budapest"/>
    <n v="1"/>
    <s v="Közép-Magyarország"/>
    <n v="2011"/>
    <n v="13"/>
    <m/>
    <n v="30"/>
    <x v="3"/>
    <s v="0"/>
    <s v="ismeretlen"/>
    <s v="2011 - 2015"/>
    <s v=""/>
    <n v="42"/>
    <n v="42"/>
    <n v="42"/>
    <n v="42"/>
    <n v="42"/>
    <n v="42"/>
    <n v="42"/>
    <n v="41"/>
    <n v="41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3"/>
    <n v="42"/>
    <n v="42"/>
    <n v="42"/>
    <n v="42"/>
    <n v="42"/>
    <n v="42"/>
    <n v="42"/>
    <n v="42"/>
    <n v="42"/>
    <n v="42"/>
    <n v="42"/>
    <n v="53"/>
    <n v="42.227272727272727"/>
    <n v="42"/>
    <n v="1.6825179962220322"/>
    <n v="3.9844344366937255E-2"/>
    <n v="41"/>
    <n v="53"/>
    <n v="12"/>
    <n v="11"/>
    <n v="11"/>
  </r>
  <r>
    <n v="630"/>
    <n v="306482"/>
    <s v="aranyoldalak.hu"/>
    <s v="24753283-2-13"/>
    <s v="24753283 6391 113 13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13"/>
    <n v="12"/>
    <n v="372460000"/>
    <n v="30"/>
    <x v="3"/>
    <s v="4"/>
    <s v="301 - 500"/>
    <s v="2011 - 2015"/>
    <s v="kisvállalkozás"/>
    <n v="625"/>
    <n v="625"/>
    <n v="625"/>
    <n v="625"/>
    <n v="72"/>
    <n v="72"/>
    <n v="72"/>
    <n v="72"/>
    <n v="72"/>
    <n v="72"/>
    <n v="72"/>
    <n v="72"/>
    <n v="72"/>
    <n v="72"/>
    <n v="73"/>
    <n v="72"/>
    <n v="72"/>
    <n v="72"/>
    <n v="73"/>
    <n v="72"/>
    <n v="72"/>
    <n v="72"/>
    <n v="72"/>
    <n v="72"/>
    <n v="72"/>
    <n v="72"/>
    <n v="72"/>
    <n v="73"/>
    <n v="72"/>
    <n v="72"/>
    <n v="72"/>
    <n v="73"/>
    <n v="72"/>
    <n v="72"/>
    <n v="74"/>
    <n v="74"/>
    <n v="73"/>
    <n v="73"/>
    <n v="74"/>
    <n v="74"/>
    <n v="72"/>
    <n v="57"/>
    <n v="57"/>
    <n v="57"/>
    <n v="121.56818181818181"/>
    <n v="72"/>
    <n v="161.08821759452212"/>
    <n v="1.3250853569188583"/>
    <n v="57"/>
    <n v="625"/>
    <n v="568"/>
    <n v="-568"/>
    <n v="568"/>
  </r>
  <r>
    <n v="631"/>
    <n v="307325"/>
    <s v="gpszone.hu"/>
    <s v="23356209-2-41"/>
    <s v="23356209 4740 113 01"/>
    <n v="47.4"/>
    <s v="Információs, híradástechnikai termék kiskereskedelme"/>
    <n v="47.4"/>
    <s v="Információs, híradástechnikai termé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1"/>
    <n v="2"/>
    <n v="56940000"/>
    <n v="12"/>
    <x v="10"/>
    <s v="3"/>
    <s v="51 - 300"/>
    <s v="2011 - 2015"/>
    <s v="mikrovállalkozás"/>
    <n v="48"/>
    <n v="50"/>
    <n v="51"/>
    <n v="51"/>
    <n v="51"/>
    <n v="50"/>
    <n v="49"/>
    <n v="50"/>
    <n v="50"/>
    <n v="50"/>
    <n v="50"/>
    <n v="50"/>
    <n v="51"/>
    <n v="50"/>
    <n v="50"/>
    <n v="50"/>
    <n v="50"/>
    <n v="50"/>
    <n v="50"/>
    <n v="50"/>
    <n v="50"/>
    <n v="50"/>
    <n v="51"/>
    <n v="51"/>
    <n v="53"/>
    <n v="53"/>
    <n v="53"/>
    <n v="52"/>
    <n v="52"/>
    <n v="52"/>
    <n v="52"/>
    <n v="52"/>
    <n v="51"/>
    <n v="52"/>
    <n v="51"/>
    <n v="51"/>
    <n v="52"/>
    <n v="52"/>
    <n v="52"/>
    <n v="52"/>
    <n v="52"/>
    <n v="52"/>
    <n v="52"/>
    <n v="52"/>
    <n v="50.977272727272727"/>
    <n v="51"/>
    <n v="1.1307259730879313"/>
    <n v="2.2180982084649567E-2"/>
    <n v="48"/>
    <n v="53"/>
    <n v="5"/>
    <n v="4"/>
    <n v="4"/>
  </r>
  <r>
    <n v="632"/>
    <n v="307814"/>
    <s v="laserberles.hu"/>
    <s v="27973356-2-43"/>
    <s v="27973356 6220 113 01"/>
    <n v="62.2"/>
    <s v="Információtechnológiai szaktanácsadás és számítástechnikai eszközök, rendszerek üzemeltetése"/>
    <n v="62.2"/>
    <s v="Információtechnológiai szaktanácsadás és számítástechnikai eszközök, rendszerek üzemeltetése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0"/>
    <n v="8"/>
    <n v="416560000"/>
    <n v="22"/>
    <x v="8"/>
    <s v="4"/>
    <s v="301 - 500"/>
    <s v="2016 - 2020"/>
    <s v="mikrovállalkozás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103"/>
    <n v="102"/>
    <n v="102"/>
    <n v="102"/>
    <n v="102"/>
    <n v="102"/>
    <n v="102"/>
    <n v="102"/>
    <n v="102"/>
    <n v="102"/>
    <n v="101"/>
    <n v="101"/>
    <n v="102"/>
    <n v="102"/>
    <n v="102"/>
    <n v="101"/>
    <n v="101"/>
    <n v="99"/>
    <n v="99"/>
    <n v="102"/>
    <n v="23"/>
    <n v="102"/>
    <n v="94"/>
    <n v="90"/>
    <n v="12.404050351247333"/>
    <n v="0.131957982460078"/>
    <n v="23"/>
    <n v="103"/>
    <n v="80"/>
    <n v="12"/>
    <n v="12"/>
  </r>
  <r>
    <n v="633"/>
    <n v="307947"/>
    <s v="kaposvarmost.hu"/>
    <s v="14004344-2-14"/>
    <s v="14004344 5813 113 14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4"/>
    <s v="Somogy"/>
    <n v="40"/>
    <s v="Dél-Dunántúl"/>
    <n v="2"/>
    <s v="Dunántúl"/>
    <n v="2007"/>
    <n v="9"/>
    <n v="124130000"/>
    <n v="22"/>
    <x v="8"/>
    <s v="3"/>
    <s v="51 - 300"/>
    <s v="2006 - 2010"/>
    <s v="mikrovállalkozás"/>
    <n v="44"/>
    <n v="45"/>
    <n v="44"/>
    <n v="44"/>
    <n v="44"/>
    <n v="44"/>
    <n v="44"/>
    <n v="44"/>
    <n v="44"/>
    <n v="44"/>
    <n v="44"/>
    <n v="44"/>
    <n v="44"/>
    <n v="44"/>
    <n v="45"/>
    <n v="44"/>
    <n v="45"/>
    <n v="44"/>
    <n v="45"/>
    <n v="45"/>
    <n v="45"/>
    <n v="44"/>
    <n v="45"/>
    <n v="44"/>
    <n v="45"/>
    <n v="45"/>
    <n v="45"/>
    <n v="44"/>
    <n v="45"/>
    <n v="45"/>
    <n v="44"/>
    <n v="44"/>
    <n v="44"/>
    <n v="44"/>
    <n v="44"/>
    <n v="44"/>
    <n v="46"/>
    <n v="45"/>
    <n v="45"/>
    <n v="45"/>
    <n v="46"/>
    <n v="45"/>
    <n v="44"/>
    <n v="45"/>
    <n v="44.477272727272727"/>
    <n v="44"/>
    <n v="0.59017681085934393"/>
    <n v="1.3269177147578505E-2"/>
    <n v="44"/>
    <n v="46"/>
    <n v="2"/>
    <n v="1"/>
    <n v="1"/>
  </r>
  <r>
    <n v="634"/>
    <n v="308076"/>
    <s v="evangelikus.hu"/>
    <s v="19719483-2-42"/>
    <s v="19719483 9491 551 01"/>
    <n v="94.91"/>
    <s v="Egyházi tevékenység"/>
    <n v="94.9"/>
    <s v="Egyéb közösségi, társadalmi tevékenység"/>
    <n v="94"/>
    <s v="Érdekképviselet"/>
    <s v="T"/>
    <x v="8"/>
    <n v="551"/>
    <s v="Bevett egyház"/>
    <n v="55"/>
    <s v="Egyházi jogi személy"/>
    <n v="5"/>
    <s v="Jogi személyiségű nonprofit szervezet"/>
    <n v="1"/>
    <s v="Budapest"/>
    <n v="11"/>
    <s v="Budapest"/>
    <n v="1"/>
    <s v="Közép-Magyarország"/>
    <n v="1983"/>
    <n v="219"/>
    <m/>
    <n v="70"/>
    <x v="15"/>
    <s v="0"/>
    <s v="ismeretlen"/>
    <s v="- 1985"/>
    <s v=""/>
    <n v="101"/>
    <n v="101"/>
    <n v="102"/>
    <n v="102"/>
    <n v="102"/>
    <n v="101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1"/>
    <n v="101"/>
    <n v="101"/>
    <n v="103"/>
    <n v="103"/>
    <n v="102"/>
    <n v="102"/>
    <n v="102"/>
    <n v="102"/>
    <n v="101.90909090909091"/>
    <n v="102"/>
    <n v="0.4214141098829704"/>
    <n v="4.135196439529594E-3"/>
    <n v="101"/>
    <n v="103"/>
    <n v="2"/>
    <n v="1"/>
    <n v="1"/>
  </r>
  <r>
    <n v="635"/>
    <n v="308385"/>
    <s v="idrinks.hu"/>
    <s v="23783122-2-43"/>
    <s v="23783122 4634 113 01"/>
    <n v="46.34"/>
    <s v="Ital nagykereskedelme"/>
    <n v="46.3"/>
    <s v="Élelmiszer, ital, dohányáru nagykereskedelme"/>
    <n v="46"/>
    <s v="Nagy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1"/>
    <n v="73"/>
    <n v="10549530000"/>
    <n v="50"/>
    <x v="2"/>
    <s v="C"/>
    <s v="10001 -"/>
    <s v="2011 - 2015"/>
    <s v="középvállalkozás"/>
    <n v="60"/>
    <n v="60"/>
    <n v="59"/>
    <n v="60"/>
    <n v="60"/>
    <n v="60"/>
    <n v="60"/>
    <n v="60"/>
    <n v="60"/>
    <n v="60"/>
    <n v="60"/>
    <n v="60"/>
    <n v="79"/>
    <n v="62"/>
    <n v="60"/>
    <n v="60"/>
    <n v="60"/>
    <n v="60"/>
    <n v="60"/>
    <n v="60"/>
    <n v="60"/>
    <n v="62"/>
    <n v="57"/>
    <n v="63"/>
    <n v="57"/>
    <n v="73"/>
    <n v="57"/>
    <n v="57"/>
    <n v="57"/>
    <n v="58"/>
    <n v="57"/>
    <n v="57"/>
    <n v="57"/>
    <n v="57"/>
    <n v="56"/>
    <n v="57"/>
    <n v="59"/>
    <n v="59"/>
    <n v="59"/>
    <n v="59"/>
    <n v="57"/>
    <n v="57"/>
    <n v="57"/>
    <n v="57"/>
    <n v="59.68181818181818"/>
    <n v="60"/>
    <n v="4.01608815381294"/>
    <n v="6.7291652234489477E-2"/>
    <n v="56"/>
    <n v="79"/>
    <n v="23"/>
    <n v="-3"/>
    <n v="3"/>
  </r>
  <r>
    <n v="636"/>
    <n v="308819"/>
    <s v="richter.hu"/>
    <s v="10484878-2-44"/>
    <s v="10484878 2120 114 01"/>
    <n v="21.2"/>
    <s v="Gyógyszerkészítmény gyártása"/>
    <n v="21.2"/>
    <s v="Gyógyszerkészítmény gyártása"/>
    <n v="21"/>
    <s v="Gyógyszergyártás"/>
    <s v="C"/>
    <x v="17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23"/>
    <n v="6126"/>
    <n v="721981000000"/>
    <n v="95"/>
    <x v="12"/>
    <s v="C"/>
    <s v="10001 -"/>
    <s v="- 1985"/>
    <s v="nagyvállalat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9.431818181818183"/>
    <n v="29"/>
    <n v="0.50105596738531299"/>
    <n v="1.7024295416952717E-2"/>
    <n v="29"/>
    <n v="30"/>
    <n v="1"/>
    <n v="1"/>
    <n v="1"/>
  </r>
  <r>
    <n v="641"/>
    <n v="310701"/>
    <s v="ekreta.hu"/>
    <s v="22777375-2-43"/>
    <s v="22777375 5829 114 01"/>
    <n v="58.29"/>
    <s v="Egyéb szoftverkiadás"/>
    <n v="58.2"/>
    <s v="Szoftverkiadás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0"/>
    <n v="228"/>
    <n v="2502690000"/>
    <n v="70"/>
    <x v="15"/>
    <s v="8"/>
    <s v="2501 - 4000"/>
    <s v="2006 - 2010"/>
    <s v="középvállalkozás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0"/>
    <n v="0"/>
    <n v="20"/>
    <n v="20"/>
    <n v="0"/>
    <n v="0"/>
    <n v="0"/>
  </r>
  <r>
    <n v="643"/>
    <n v="310833"/>
    <s v="maxer.hu"/>
    <s v="13670452-2-08"/>
    <s v="13670452 6290 113 08"/>
    <n v="62.9"/>
    <s v="Egyéb információtechnológiai szolgáltatás"/>
    <n v="62.9"/>
    <s v="Egyéb információtechnológiai szolgáltat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8"/>
    <s v="Győr-Moson-Sopron"/>
    <n v="30"/>
    <s v="Nyugat-Dunántúl"/>
    <n v="2"/>
    <s v="Dunántúl"/>
    <n v="2006"/>
    <n v="1"/>
    <n v="95250000"/>
    <n v="11"/>
    <x v="13"/>
    <s v="3"/>
    <s v="51 - 300"/>
    <s v="2006 - 2010"/>
    <s v="mikrovállalkozás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0"/>
    <n v="0"/>
    <n v="9"/>
    <n v="9"/>
    <n v="0"/>
    <n v="0"/>
    <n v="0"/>
  </r>
  <r>
    <n v="644"/>
    <n v="311270"/>
    <s v="szelidmotorosok.hu"/>
    <s v="48103424-1-30"/>
    <s v="48103424 8553 231 10"/>
    <n v="85.53"/>
    <s v="Járművezető-képzés"/>
    <n v="85.5"/>
    <s v="Egyéb oktatás"/>
    <n v="85"/>
    <s v="Oktatás"/>
    <s v="Q"/>
    <x v="4"/>
    <n v="231"/>
    <s v="Egyéni vállalkozó"/>
    <n v="23"/>
    <s v="Önálló vállalkozó"/>
    <n v="2"/>
    <s v="Jogi személyiség nélküli vállalkozás"/>
    <n v="10"/>
    <s v="Heves"/>
    <n v="50"/>
    <s v="Észak-Magyarország"/>
    <n v="3"/>
    <s v="Alföld és Észak"/>
    <n v="1997"/>
    <m/>
    <m/>
    <n v="0"/>
    <x v="11"/>
    <s v="0"/>
    <s v="ismeretlen"/>
    <s v="1996 - 2000"/>
    <s v="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0"/>
    <n v="0"/>
    <n v="18"/>
    <n v="18"/>
    <n v="0"/>
    <n v="0"/>
    <n v="0"/>
  </r>
  <r>
    <n v="645"/>
    <n v="311447"/>
    <s v="utazzitthon.hu"/>
    <s v="14190551-2-13"/>
    <s v="14190551 7911 113 13"/>
    <n v="79.11"/>
    <s v="Utazásközvetítés"/>
    <n v="79.099999999999994"/>
    <s v="Utazásközvetítés, utazásszervezés"/>
    <n v="79"/>
    <s v="Utazásközvetítés, utazásszervezés, egyéb foglalás"/>
    <s v="O"/>
    <x v="13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08"/>
    <n v="3"/>
    <n v="223270000"/>
    <n v="15"/>
    <x v="6"/>
    <s v="3"/>
    <s v="51 - 300"/>
    <s v="2006 - 2010"/>
    <s v="mikrovállalkozás"/>
    <n v="64"/>
    <n v="56"/>
    <n v="55"/>
    <n v="59"/>
    <n v="61"/>
    <n v="61"/>
    <n v="61"/>
    <n v="59"/>
    <n v="61"/>
    <n v="63"/>
    <n v="63"/>
    <n v="64"/>
    <n v="64"/>
    <n v="63"/>
    <n v="61"/>
    <n v="64"/>
    <n v="64"/>
    <n v="62"/>
    <n v="64"/>
    <n v="64"/>
    <n v="64"/>
    <n v="64"/>
    <n v="62"/>
    <n v="62"/>
    <n v="62"/>
    <n v="60"/>
    <n v="60"/>
    <n v="60"/>
    <n v="60"/>
    <n v="60"/>
    <n v="60"/>
    <n v="59"/>
    <n v="59"/>
    <n v="50"/>
    <n v="53"/>
    <n v="51"/>
    <n v="51"/>
    <n v="48"/>
    <n v="51"/>
    <n v="51"/>
    <n v="48"/>
    <n v="50"/>
    <n v="51"/>
    <n v="51"/>
    <n v="58.63636363636364"/>
    <n v="60"/>
    <n v="5.2344605421207486"/>
    <n v="8.9269869710586411E-2"/>
    <n v="48"/>
    <n v="64"/>
    <n v="16"/>
    <n v="-13"/>
    <n v="13"/>
  </r>
  <r>
    <n v="646"/>
    <n v="312259"/>
    <s v="109.hu"/>
    <s v="11500030-2-16"/>
    <s v="11500030 7311 113 16"/>
    <n v="73.11"/>
    <s v="Reklámügynöki tevékenység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6"/>
    <s v="Jász-Nagykun-Szolnok"/>
    <n v="60"/>
    <s v="Észak-Alföld"/>
    <n v="3"/>
    <s v="Alföld és Észak"/>
    <n v="1997"/>
    <n v="4"/>
    <n v="30330000"/>
    <n v="15"/>
    <x v="6"/>
    <s v="2"/>
    <s v="21 - 50"/>
    <s v="1996 - 2000"/>
    <s v="mikrovállalkozás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0"/>
    <n v="0"/>
    <n v="29"/>
    <n v="29"/>
    <n v="0"/>
    <n v="0"/>
    <n v="0"/>
  </r>
  <r>
    <n v="648"/>
    <n v="312417"/>
    <s v="ecofamily.hu"/>
    <s v="13237912-2-19"/>
    <s v="13237912 4712 113 19"/>
    <n v="47.12"/>
    <s v="Iparcikk jellegű vegyes kiskereskedelem"/>
    <n v="47.1"/>
    <s v="Vegyes termékkörű kiskereskedelem"/>
    <n v="47"/>
    <s v="Kiskereskedelem"/>
    <s v="G"/>
    <x v="5"/>
    <n v="113"/>
    <s v="Korlátolt felelősségű társaság"/>
    <n v="11"/>
    <s v="Gazdasági társaság"/>
    <n v="1"/>
    <s v="Jogi személyiségű vállalkozás"/>
    <n v="19"/>
    <s v="Veszprém"/>
    <n v="20"/>
    <s v="Közép-Dunántúl"/>
    <n v="2"/>
    <s v="Dunántúl"/>
    <n v="2004"/>
    <n v="1645"/>
    <n v="111752280000"/>
    <n v="93"/>
    <x v="0"/>
    <s v="C"/>
    <s v="10001 -"/>
    <s v="2001 - 2005"/>
    <s v="nagyvállalat"/>
    <n v="464"/>
    <n v="487"/>
    <n v="483"/>
    <n v="455"/>
    <n v="449"/>
    <n v="424"/>
    <n v="430"/>
    <n v="418"/>
    <n v="415"/>
    <n v="495"/>
    <n v="520"/>
    <n v="437"/>
    <n v="466"/>
    <n v="463"/>
    <n v="455"/>
    <n v="389"/>
    <n v="367"/>
    <n v="353"/>
    <n v="350"/>
    <n v="345"/>
    <n v="465"/>
    <n v="118"/>
    <n v="124"/>
    <n v="113"/>
    <n v="116"/>
    <n v="70"/>
    <n v="126"/>
    <n v="140"/>
    <n v="134"/>
    <n v="124"/>
    <n v="113"/>
    <n v="126"/>
    <n v="123"/>
    <n v="131"/>
    <n v="113"/>
    <n v="115"/>
    <n v="104"/>
    <n v="92"/>
    <n v="94"/>
    <n v="90"/>
    <n v="117"/>
    <n v="122"/>
    <n v="117"/>
    <n v="117"/>
    <n v="267.47727272727275"/>
    <n v="137"/>
    <n v="165.63528000726987"/>
    <n v="0.61924992100602205"/>
    <n v="70"/>
    <n v="520"/>
    <n v="450"/>
    <n v="-347"/>
    <n v="347"/>
  </r>
  <r>
    <n v="649"/>
    <n v="312546"/>
    <s v="hungexpo.hu"/>
    <s v="10478701-2-42"/>
    <s v="10478701 8230 114 01"/>
    <n v="82.3"/>
    <s v="Konferencia, kereskedelmi bemutató szervezése"/>
    <n v="82.3"/>
    <s v="Konferencia, kereskedelmi bemutató szervezése"/>
    <n v="82"/>
    <s v="Adminisztratív, irodai és egyéb üzletmenetet támogató szolgáltatás"/>
    <s v="O"/>
    <x v="13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0"/>
    <n v="119"/>
    <n v="10814850000"/>
    <n v="61"/>
    <x v="4"/>
    <s v="C"/>
    <s v="10001 -"/>
    <s v="1986 - 1990"/>
    <s v="középvállalkozás"/>
    <n v="29"/>
    <n v="29"/>
    <n v="29"/>
    <n v="29"/>
    <n v="29"/>
    <n v="29"/>
    <n v="29"/>
    <n v="29"/>
    <n v="29"/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1"/>
    <n v="33"/>
    <n v="33"/>
    <n v="33"/>
    <n v="33"/>
    <n v="33"/>
    <n v="33"/>
    <n v="33"/>
    <n v="33"/>
    <n v="33"/>
    <n v="33"/>
    <n v="33"/>
    <n v="33"/>
    <n v="33"/>
    <n v="32"/>
    <n v="32"/>
    <n v="32"/>
    <n v="32"/>
    <n v="30.772727272727273"/>
    <n v="30"/>
    <n v="1.6825179962220307"/>
    <n v="5.4675621738382092E-2"/>
    <n v="29"/>
    <n v="33"/>
    <n v="4"/>
    <n v="3"/>
    <n v="3"/>
  </r>
  <r>
    <n v="650"/>
    <n v="312921"/>
    <s v="falatozz.hu"/>
    <s v="22709776-2-05"/>
    <s v="22709776 6391 113 05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5"/>
    <s v="Borsod-Abaúj-Zemplén"/>
    <n v="50"/>
    <s v="Észak-Magyarország"/>
    <n v="3"/>
    <s v="Alföld és Észak"/>
    <n v="2010"/>
    <n v="24"/>
    <n v="349230000"/>
    <n v="40"/>
    <x v="14"/>
    <s v="4"/>
    <s v="301 - 500"/>
    <s v="2006 - 2010"/>
    <s v="kisvállalkozás"/>
    <n v="67"/>
    <n v="67"/>
    <n v="32"/>
    <n v="67"/>
    <n v="67"/>
    <n v="67"/>
    <n v="68"/>
    <n v="68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3.795454545454547"/>
    <n v="64"/>
    <n v="5.0558717669129258"/>
    <n v="7.9251285266893026E-2"/>
    <n v="32"/>
    <n v="68"/>
    <n v="36"/>
    <n v="-3"/>
    <n v="3"/>
  </r>
  <r>
    <n v="652"/>
    <n v="313462"/>
    <s v="renyi.hu"/>
    <s v="19426237-2-41"/>
    <s v="19426237 7210 599 01"/>
    <n v="72.099999999999994"/>
    <s v="Természettudományi, műszaki kutatás, kísérleti fejlesztés"/>
    <n v="72.099999999999994"/>
    <s v="Természettudományi, műszaki kutatás, kísérleti fejlesztés"/>
    <n v="72"/>
    <s v="Tudományos kutatás, fejlesztés"/>
    <s v="N"/>
    <x v="1"/>
    <n v="599"/>
    <s v="Egyéb, jogi személyiségű nonprofit szervezet"/>
    <n v="59"/>
    <s v="Egyéb, jogi személyiségű nonprofit szervezet"/>
    <n v="5"/>
    <s v="Jogi személyiségű nonprofit szervezet"/>
    <n v="1"/>
    <s v="Budapest"/>
    <n v="11"/>
    <s v="Budapest"/>
    <n v="1"/>
    <s v="Közép-Magyarország"/>
    <n v="2025"/>
    <n v="224"/>
    <m/>
    <n v="70"/>
    <x v="15"/>
    <s v="0"/>
    <s v="ismeretlen"/>
    <s v="2021 - 2025"/>
    <s v=""/>
    <n v="2"/>
    <n v="2"/>
    <n v="2"/>
    <n v="2"/>
    <n v="2"/>
    <n v="2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  <n v="4"/>
    <n v="4"/>
    <n v="4"/>
    <n v="4"/>
    <n v="4"/>
    <n v="4"/>
    <n v="3.1590909090909092"/>
    <n v="3"/>
    <n v="0.6449511183273603"/>
    <n v="0.2041571885352795"/>
    <n v="2"/>
    <n v="4"/>
    <n v="2"/>
    <n v="2"/>
    <n v="2"/>
  </r>
  <r>
    <n v="653"/>
    <n v="313469"/>
    <s v="mdrs2.hu"/>
    <s v="26579117-2-42"/>
    <s v="26579117 7112 113 01"/>
    <n v="71.12"/>
    <s v="Mérnöki tevékenység, műszaki tanácsadás"/>
    <n v="71.099999999999994"/>
    <s v="Építészmérnöki, mérnöki tevékenység, műszaki tanácsadás"/>
    <n v="71"/>
    <s v="Építészmérnöki, mérnöki tevékenység, műszaki vizsgálat, elemzés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8"/>
    <n v="7"/>
    <n v="219480000"/>
    <n v="22"/>
    <x v="8"/>
    <s v="3"/>
    <s v="51 - 300"/>
    <s v="2016 - 2020"/>
    <s v="mikrovállalkozás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3.7727272727272725"/>
    <n v="4"/>
    <n v="0.64207644128110131"/>
    <n v="0.17018893624318349"/>
    <n v="2"/>
    <n v="4"/>
    <n v="2"/>
    <n v="2"/>
    <n v="2"/>
  </r>
  <r>
    <n v="655"/>
    <n v="316835"/>
    <s v="cipomarket.hu"/>
    <s v="13526391-2-11"/>
    <s v="13526391 4772 113 11"/>
    <n v="47.72"/>
    <s v="Lábbeli-, bőráru-kiskereskedelem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11"/>
    <s v="Komárom-Esztergom"/>
    <n v="20"/>
    <s v="Közép-Dunántúl"/>
    <n v="2"/>
    <s v="Dunántúl"/>
    <n v="2005"/>
    <n v="19"/>
    <n v="611190000"/>
    <n v="30"/>
    <x v="3"/>
    <s v="5"/>
    <s v="501 - 700"/>
    <s v="2001 - 2005"/>
    <s v="kisvállalkozás"/>
    <n v="116"/>
    <n v="116"/>
    <n v="116"/>
    <n v="117"/>
    <n v="117"/>
    <n v="115"/>
    <n v="121"/>
    <n v="121"/>
    <n v="121"/>
    <n v="123"/>
    <n v="123"/>
    <n v="121"/>
    <n v="123"/>
    <n v="123"/>
    <n v="85"/>
    <n v="88"/>
    <n v="89"/>
    <n v="82"/>
    <n v="84"/>
    <n v="88"/>
    <n v="89"/>
    <n v="99"/>
    <n v="98"/>
    <n v="102"/>
    <n v="102"/>
    <n v="108"/>
    <n v="108"/>
    <n v="114"/>
    <n v="113"/>
    <n v="114"/>
    <n v="114"/>
    <n v="103"/>
    <n v="103"/>
    <n v="103"/>
    <n v="107"/>
    <n v="107"/>
    <n v="107"/>
    <n v="105"/>
    <n v="105"/>
    <n v="94"/>
    <n v="93"/>
    <n v="92"/>
    <n v="92"/>
    <n v="85"/>
    <n v="105.59090909090909"/>
    <n v="107"/>
    <n v="12.732157021107936"/>
    <n v="0.12058004927437563"/>
    <n v="82"/>
    <n v="123"/>
    <n v="41"/>
    <n v="-31"/>
    <n v="31"/>
  </r>
  <r>
    <n v="656"/>
    <n v="316849"/>
    <s v="clb.hu"/>
    <s v="10828845-4-42"/>
    <s v="10828845 6622 113 01"/>
    <n v="66.22"/>
    <s v="Biztosítási ügynöki, brókeri tevékenység"/>
    <n v="66.2"/>
    <s v="Biztosítást, nyugdíjalapot kiegészítő tevékenység"/>
    <n v="66"/>
    <s v="Pénzügyi, biztosítási kiegészítő tevékenységek"/>
    <s v="L"/>
    <x v="7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3"/>
    <m/>
    <n v="4486640000"/>
    <n v="0"/>
    <x v="11"/>
    <s v="A"/>
    <s v="4001 - 7000"/>
    <s v="1991 - 1995"/>
    <s v=""/>
    <n v="126"/>
    <n v="126"/>
    <n v="126"/>
    <n v="126"/>
    <n v="126"/>
    <n v="126"/>
    <n v="126"/>
    <n v="126"/>
    <n v="126"/>
    <n v="126"/>
    <n v="126"/>
    <n v="125"/>
    <n v="125"/>
    <n v="125"/>
    <n v="125"/>
    <n v="125"/>
    <n v="125"/>
    <n v="125"/>
    <n v="125"/>
    <n v="125"/>
    <n v="125"/>
    <n v="125"/>
    <n v="125"/>
    <n v="125"/>
    <n v="2"/>
    <n v="125"/>
    <n v="125"/>
    <n v="125"/>
    <n v="125"/>
    <n v="125"/>
    <n v="125"/>
    <n v="125"/>
    <n v="125"/>
    <n v="125"/>
    <n v="125"/>
    <n v="125"/>
    <n v="125"/>
    <n v="125"/>
    <n v="125"/>
    <n v="125"/>
    <n v="128"/>
    <n v="128"/>
    <n v="128"/>
    <n v="128"/>
    <n v="122.72727272727273"/>
    <n v="125"/>
    <n v="18.645235860561886"/>
    <n v="0.15192414404902277"/>
    <n v="2"/>
    <n v="128"/>
    <n v="126"/>
    <n v="2"/>
    <n v="2"/>
  </r>
  <r>
    <n v="657"/>
    <n v="318089"/>
    <s v="ingatlantajolo.hu"/>
    <s v="25033399-2-41"/>
    <s v="25033399 6310 114 01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7"/>
    <n v="157110000"/>
    <n v="22"/>
    <x v="8"/>
    <s v="3"/>
    <s v="51 - 300"/>
    <s v="2011 - 2015"/>
    <s v="mikrovállalkozás"/>
    <n v="43"/>
    <n v="43"/>
    <n v="43"/>
    <n v="43"/>
    <n v="43"/>
    <n v="43"/>
    <n v="42"/>
    <n v="46"/>
    <n v="46"/>
    <n v="46"/>
    <n v="47"/>
    <n v="47"/>
    <n v="49"/>
    <n v="57"/>
    <n v="49"/>
    <n v="47"/>
    <n v="57"/>
    <n v="57"/>
    <n v="57"/>
    <n v="57"/>
    <n v="57"/>
    <n v="57"/>
    <n v="55"/>
    <n v="57"/>
    <n v="51"/>
    <n v="57"/>
    <n v="57"/>
    <n v="58"/>
    <n v="52"/>
    <n v="46"/>
    <n v="46"/>
    <n v="46"/>
    <n v="48"/>
    <n v="48"/>
    <n v="40"/>
    <n v="44"/>
    <n v="40"/>
    <n v="40"/>
    <n v="54"/>
    <n v="54"/>
    <n v="54"/>
    <n v="54"/>
    <n v="50"/>
    <n v="50"/>
    <n v="49.477272727272727"/>
    <n v="48.5"/>
    <n v="5.8329004168361447"/>
    <n v="0.11789049992686741"/>
    <n v="40"/>
    <n v="58"/>
    <n v="18"/>
    <n v="7"/>
    <n v="7"/>
  </r>
  <r>
    <n v="658"/>
    <n v="318579"/>
    <s v="magyartisza.hu"/>
    <s v="19286639-2-10"/>
    <s v="19286639 9492 511 10"/>
    <n v="94.92"/>
    <s v="Politikai tevékenység"/>
    <n v="94.9"/>
    <s v="Egyéb közösségi, társadalmi tevékenység"/>
    <n v="94"/>
    <s v="Érdekképviselet"/>
    <s v="T"/>
    <x v="8"/>
    <n v="511"/>
    <s v="Párt"/>
    <n v="51"/>
    <s v="Párt, érdekképviselet, szövetség, az egyesület jogi személyiséggel rendelkező szervezeti egysége"/>
    <n v="5"/>
    <s v="Jogi személyiségű nonprofit szervezet"/>
    <n v="10"/>
    <s v="Heves"/>
    <n v="50"/>
    <s v="Észak-Magyarország"/>
    <n v="3"/>
    <s v="Alföld és Észak"/>
    <n v="2020"/>
    <n v="105"/>
    <m/>
    <n v="61"/>
    <x v="4"/>
    <s v="0"/>
    <s v="ismeretlen"/>
    <s v="2016 - 2020"/>
    <s v=""/>
    <n v="23"/>
    <n v="23"/>
    <n v="23"/>
    <n v="90"/>
    <n v="103"/>
    <n v="90"/>
    <n v="64"/>
    <n v="74"/>
    <n v="84"/>
    <n v="57"/>
    <n v="71"/>
    <n v="78"/>
    <n v="80"/>
    <n v="69"/>
    <n v="52"/>
    <n v="51"/>
    <n v="231"/>
    <n v="246"/>
    <n v="258"/>
    <n v="277"/>
    <n v="289"/>
    <n v="296"/>
    <n v="304"/>
    <n v="311"/>
    <n v="325"/>
    <n v="333"/>
    <n v="343"/>
    <n v="351"/>
    <n v="358"/>
    <n v="366"/>
    <n v="42"/>
    <n v="42"/>
    <n v="44"/>
    <n v="38"/>
    <n v="30"/>
    <n v="29"/>
    <n v="32"/>
    <n v="32"/>
    <n v="69"/>
    <n v="29"/>
    <n v="30"/>
    <n v="31"/>
    <n v="31"/>
    <n v="70"/>
    <n v="133.38636363636363"/>
    <n v="70.5"/>
    <n v="123.32302372962714"/>
    <n v="0.92455495725056991"/>
    <n v="23"/>
    <n v="366"/>
    <n v="343"/>
    <n v="47"/>
    <n v="47"/>
  </r>
  <r>
    <n v="659"/>
    <n v="318613"/>
    <s v="markasbolt.hu"/>
    <s v="23945995-2-16"/>
    <s v="23945995 4771 113 16"/>
    <n v="47.71"/>
    <s v="Ruházat-kiskereskedelem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16"/>
    <s v="Jász-Nagykun-Szolnok"/>
    <n v="60"/>
    <s v="Észak-Alföld"/>
    <n v="3"/>
    <s v="Alföld és Észak"/>
    <n v="2011"/>
    <n v="9"/>
    <n v="530870000"/>
    <n v="22"/>
    <x v="8"/>
    <s v="5"/>
    <s v="501 - 700"/>
    <s v="2011 - 2015"/>
    <s v="mikrovállalkozás"/>
    <n v="235"/>
    <n v="263"/>
    <n v="264"/>
    <n v="256"/>
    <n v="261"/>
    <n v="273"/>
    <n v="286"/>
    <n v="283"/>
    <n v="296"/>
    <n v="287"/>
    <n v="280"/>
    <n v="281"/>
    <n v="273"/>
    <n v="224"/>
    <n v="240"/>
    <n v="256"/>
    <n v="254"/>
    <n v="256"/>
    <n v="248"/>
    <n v="207"/>
    <n v="253"/>
    <n v="253"/>
    <n v="254"/>
    <n v="256"/>
    <n v="247"/>
    <n v="249"/>
    <n v="235"/>
    <n v="268"/>
    <n v="211"/>
    <n v="340"/>
    <n v="354"/>
    <n v="260"/>
    <n v="318"/>
    <n v="296"/>
    <n v="299"/>
    <n v="283"/>
    <n v="293"/>
    <n v="272"/>
    <n v="263"/>
    <n v="265"/>
    <n v="258"/>
    <n v="258"/>
    <n v="257"/>
    <n v="275"/>
    <n v="266.81818181818181"/>
    <n v="262"/>
    <n v="28.420654728946452"/>
    <n v="0.10651693424818091"/>
    <n v="207"/>
    <n v="354"/>
    <n v="147"/>
    <n v="40"/>
    <n v="40"/>
  </r>
  <r>
    <n v="660"/>
    <n v="318645"/>
    <s v="matusz-vad.hu"/>
    <s v="14651245-2-44"/>
    <s v="14651245 4632 114 01"/>
    <n v="46.32"/>
    <s v="Hús, húskészítmény, hal, halkészítmény nagykereskedelme"/>
    <n v="46.3"/>
    <s v="Élelmiszer, ital, dohányáru nagykereskedelme"/>
    <n v="46"/>
    <s v="Nagykereskedelem"/>
    <s v="G"/>
    <x v="5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09"/>
    <n v="358"/>
    <n v="46112020000"/>
    <n v="82"/>
    <x v="1"/>
    <s v="C"/>
    <s v="10001 -"/>
    <s v="2006 - 2010"/>
    <s v="nagyvállalat"/>
    <n v="203"/>
    <n v="213"/>
    <n v="209"/>
    <n v="218"/>
    <n v="209"/>
    <n v="203"/>
    <n v="193"/>
    <n v="201"/>
    <n v="183"/>
    <n v="187"/>
    <n v="184"/>
    <n v="163"/>
    <n v="160"/>
    <n v="146"/>
    <n v="144"/>
    <n v="149"/>
    <n v="161"/>
    <n v="179"/>
    <n v="185"/>
    <n v="186"/>
    <n v="205"/>
    <n v="218"/>
    <n v="212"/>
    <n v="198"/>
    <n v="193"/>
    <n v="191"/>
    <n v="216"/>
    <n v="210"/>
    <n v="229"/>
    <n v="203"/>
    <n v="194"/>
    <n v="184"/>
    <n v="171"/>
    <n v="160"/>
    <n v="169"/>
    <n v="163"/>
    <n v="156"/>
    <n v="146"/>
    <n v="141"/>
    <n v="142"/>
    <n v="150"/>
    <n v="162"/>
    <n v="173"/>
    <n v="186"/>
    <n v="182.90909090909091"/>
    <n v="185.5"/>
    <n v="24.614061193891992"/>
    <n v="0.13456991706402183"/>
    <n v="141"/>
    <n v="229"/>
    <n v="88"/>
    <n v="-17"/>
    <n v="17"/>
  </r>
  <r>
    <n v="661"/>
    <n v="319082"/>
    <s v="ofotert.hu"/>
    <s v="12142143-2-44"/>
    <s v="12142143 4778 113 01"/>
    <n v="47.78"/>
    <s v="Egyéb új áru kiskereskedelme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6"/>
    <n v="1131"/>
    <n v="39142940000"/>
    <n v="93"/>
    <x v="0"/>
    <s v="C"/>
    <s v="10001 -"/>
    <s v="1996 - 2000"/>
    <s v="nagyvállalat"/>
    <n v="373"/>
    <n v="374"/>
    <n v="373"/>
    <n v="373"/>
    <n v="372"/>
    <n v="373"/>
    <n v="372"/>
    <n v="372"/>
    <n v="373"/>
    <n v="373"/>
    <n v="373"/>
    <n v="374"/>
    <n v="374"/>
    <n v="377"/>
    <n v="377"/>
    <n v="376"/>
    <n v="376"/>
    <n v="301"/>
    <n v="301"/>
    <n v="301"/>
    <n v="303"/>
    <n v="302"/>
    <n v="301"/>
    <n v="302"/>
    <n v="302"/>
    <n v="302"/>
    <n v="304"/>
    <n v="300"/>
    <n v="300"/>
    <n v="300"/>
    <n v="300"/>
    <n v="299"/>
    <n v="299"/>
    <n v="301"/>
    <n v="301"/>
    <n v="299"/>
    <n v="360"/>
    <n v="347"/>
    <n v="288"/>
    <n v="68"/>
    <n v="68"/>
    <n v="68"/>
    <n v="62"/>
    <n v="62"/>
    <n v="304.45454545454544"/>
    <n v="302"/>
    <n v="93.084471401344118"/>
    <n v="0.3057417693086848"/>
    <n v="62"/>
    <n v="377"/>
    <n v="315"/>
    <n v="-311"/>
    <n v="311"/>
  </r>
  <r>
    <n v="662"/>
    <n v="319237"/>
    <s v="petissimo.hu"/>
    <s v="25289246-4-17"/>
    <s v="25289246 6422 114 17"/>
    <n v="64.22"/>
    <s v="Csoportfinanszírozás"/>
    <n v="64.2"/>
    <s v="Vagyonkezelés (holding), csoportfinanszírozás"/>
    <n v="64"/>
    <s v="Pénzügyi szolgáltatás (kivéve: biztosítási, nyugdíjpénztári tevékenység)"/>
    <s v="L"/>
    <x v="7"/>
    <n v="114"/>
    <s v="Részvénytársaság"/>
    <n v="11"/>
    <s v="Gazdasági társaság"/>
    <n v="1"/>
    <s v="Jogi személyiségű vállalkozás"/>
    <n v="17"/>
    <s v="Tolna"/>
    <n v="40"/>
    <s v="Dél-Dunántúl"/>
    <n v="2"/>
    <s v="Dunántúl"/>
    <n v="2015"/>
    <m/>
    <m/>
    <n v="0"/>
    <x v="11"/>
    <s v="0"/>
    <s v="ismeretlen"/>
    <s v="2011 - 2015"/>
    <s v=""/>
    <n v="88"/>
    <n v="91"/>
    <n v="74"/>
    <n v="84"/>
    <n v="89"/>
    <n v="87"/>
    <n v="96"/>
    <n v="97"/>
    <n v="90"/>
    <n v="99"/>
    <n v="94"/>
    <n v="101"/>
    <n v="101"/>
    <n v="92"/>
    <n v="106"/>
    <n v="90"/>
    <n v="97"/>
    <n v="96"/>
    <n v="90"/>
    <n v="87"/>
    <n v="90"/>
    <n v="90"/>
    <n v="97"/>
    <n v="103"/>
    <n v="173"/>
    <n v="166"/>
    <n v="76"/>
    <n v="88"/>
    <n v="89"/>
    <n v="86"/>
    <n v="91"/>
    <n v="84"/>
    <n v="88"/>
    <n v="84"/>
    <n v="81"/>
    <n v="92"/>
    <n v="97"/>
    <n v="104"/>
    <n v="126"/>
    <n v="129"/>
    <n v="126"/>
    <n v="121"/>
    <n v="132"/>
    <n v="132"/>
    <n v="99.86363636363636"/>
    <n v="92"/>
    <n v="20.97239704068506"/>
    <n v="0.21001034815433378"/>
    <n v="74"/>
    <n v="173"/>
    <n v="99"/>
    <n v="44"/>
    <n v="44"/>
  </r>
  <r>
    <n v="667"/>
    <n v="320799"/>
    <s v="magnetbank.hu"/>
    <s v="14413591-4-44"/>
    <s v="14413591 6419 114 01"/>
    <n v="64.19"/>
    <s v="Egyéb monetáris közvetítés"/>
    <n v="64.099999999999994"/>
    <s v="Monetáris közvetítés"/>
    <n v="64"/>
    <s v="Pénzügyi szolgáltatás (kivéve: biztosítási, nyugdíjpénztári tevékenység)"/>
    <s v="L"/>
    <x v="7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08"/>
    <m/>
    <n v="30631000000"/>
    <n v="0"/>
    <x v="11"/>
    <s v="C"/>
    <s v="10001 -"/>
    <s v="2006 - 2010"/>
    <s v=""/>
    <n v="110"/>
    <n v="110"/>
    <n v="123"/>
    <n v="117"/>
    <n v="117"/>
    <n v="117"/>
    <n v="117"/>
    <n v="123"/>
    <n v="123"/>
    <n v="112"/>
    <n v="112"/>
    <n v="112"/>
    <n v="111"/>
    <n v="111"/>
    <n v="111"/>
    <n v="111"/>
    <n v="111"/>
    <n v="111"/>
    <n v="111"/>
    <n v="111"/>
    <n v="111"/>
    <n v="111"/>
    <n v="111"/>
    <n v="111"/>
    <n v="111"/>
    <n v="111"/>
    <n v="109"/>
    <n v="109"/>
    <n v="109"/>
    <n v="109"/>
    <n v="109"/>
    <n v="109"/>
    <n v="107"/>
    <n v="103"/>
    <n v="103"/>
    <n v="73"/>
    <n v="73"/>
    <n v="73"/>
    <n v="75"/>
    <n v="73"/>
    <n v="73"/>
    <n v="73"/>
    <n v="73"/>
    <n v="73"/>
    <n v="103.93181818181819"/>
    <n v="111"/>
    <n v="16.281531450842643"/>
    <n v="0.15665588975225808"/>
    <n v="73"/>
    <n v="123"/>
    <n v="50"/>
    <n v="-37"/>
    <n v="37"/>
  </r>
  <r>
    <n v="670"/>
    <n v="322236"/>
    <s v="termeszetjaro.hu"/>
    <s v="19001511-2-42"/>
    <s v="19001511 9319 516 01"/>
    <n v="93.19"/>
    <s v="M.n.s. sporttevékenység"/>
    <n v="93.1"/>
    <s v="Sporttevékenység"/>
    <n v="93"/>
    <s v="Sport-, szórakoztató, szabadidős tevékenység"/>
    <s v="S"/>
    <x v="3"/>
    <n v="516"/>
    <s v="Egyéb sportszövetség"/>
    <n v="51"/>
    <s v="Párt, érdekképviselet, szövetség, az egyesület jogi személyiséggel rendelkező szervezeti egysége"/>
    <n v="5"/>
    <s v="Jogi személyiségű nonprofit szervezet"/>
    <n v="1"/>
    <s v="Budapest"/>
    <n v="11"/>
    <s v="Budapest"/>
    <n v="1"/>
    <s v="Közép-Magyarország"/>
    <n v="1987"/>
    <n v="58"/>
    <n v="124940000"/>
    <n v="50"/>
    <x v="2"/>
    <s v="3"/>
    <s v="51 - 300"/>
    <s v="1986 - 1990"/>
    <s v="középvállalkozás"/>
    <n v="83"/>
    <n v="70"/>
    <n v="83"/>
    <n v="72"/>
    <n v="79"/>
    <n v="83"/>
    <n v="79"/>
    <n v="81"/>
    <n v="83"/>
    <n v="75"/>
    <n v="44"/>
    <n v="42"/>
    <n v="44"/>
    <n v="44"/>
    <n v="44"/>
    <n v="41"/>
    <n v="44"/>
    <n v="46"/>
    <n v="44"/>
    <n v="43"/>
    <n v="44"/>
    <n v="47"/>
    <n v="47"/>
    <n v="42"/>
    <n v="44"/>
    <n v="45"/>
    <n v="44"/>
    <n v="34"/>
    <n v="50"/>
    <n v="46"/>
    <n v="48"/>
    <n v="45"/>
    <n v="45"/>
    <n v="44"/>
    <n v="45"/>
    <n v="44"/>
    <n v="45"/>
    <n v="53"/>
    <n v="53"/>
    <n v="56"/>
    <n v="50"/>
    <n v="53"/>
    <n v="51"/>
    <n v="51"/>
    <n v="53.409090909090907"/>
    <n v="46"/>
    <n v="14.587854428556417"/>
    <n v="0.27313429568360953"/>
    <n v="34"/>
    <n v="83"/>
    <n v="49"/>
    <n v="-32"/>
    <n v="32"/>
  </r>
  <r>
    <n v="672"/>
    <n v="323895"/>
    <s v="csillagaszat.hu"/>
    <s v="19009162-2-43"/>
    <s v="19009162 9499 529 01"/>
    <n v="94.99"/>
    <s v="M.n.s. egyéb közösségi, társadalmi tevékenység"/>
    <n v="94.9"/>
    <s v="Egyéb közösségi, társadalmi tevékenység"/>
    <n v="94"/>
    <s v="Érdekképviselet"/>
    <s v="T"/>
    <x v="8"/>
    <n v="529"/>
    <s v="Egyéb egyesület"/>
    <n v="52"/>
    <s v="Az egyesület egyéb formái"/>
    <n v="5"/>
    <s v="Jogi személyiségű nonprofit szervezet"/>
    <n v="1"/>
    <s v="Budapest"/>
    <n v="11"/>
    <s v="Budapest"/>
    <n v="1"/>
    <s v="Közép-Magyarország"/>
    <n v="1989"/>
    <n v="1"/>
    <n v="13800000"/>
    <n v="11"/>
    <x v="13"/>
    <s v="1"/>
    <s v="0 - 20"/>
    <s v="1986 - 1990"/>
    <s v="mikrovállalkozás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0"/>
    <n v="120"/>
    <n v="120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0.93181818181819"/>
    <n v="121"/>
    <n v="0.25497170592935642"/>
    <n v="2.1083922309512652E-3"/>
    <n v="120"/>
    <n v="121"/>
    <n v="1"/>
    <n v="0"/>
    <n v="0"/>
  </r>
  <r>
    <n v="673"/>
    <n v="323944"/>
    <s v="cooltix.hu"/>
    <s v="25730223-2-43"/>
    <s v="25730223 7990 113 01"/>
    <n v="79.900000000000006"/>
    <s v="Egyéb foglalás"/>
    <n v="79.900000000000006"/>
    <s v="Egyéb foglalás"/>
    <n v="79"/>
    <s v="Utazásközvetítés, utazásszervezés, egyéb foglalás"/>
    <s v="O"/>
    <x v="13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6"/>
    <n v="6"/>
    <n v="468640000"/>
    <n v="22"/>
    <x v="8"/>
    <s v="4"/>
    <s v="301 - 500"/>
    <s v="2016 - 2020"/>
    <s v="mikrovállalkozás"/>
    <n v="18"/>
    <n v="18"/>
    <n v="18"/>
    <n v="18"/>
    <n v="18"/>
    <n v="18"/>
    <n v="18"/>
    <n v="18"/>
    <n v="18"/>
    <n v="17"/>
    <n v="18"/>
    <n v="18"/>
    <n v="17"/>
    <n v="17"/>
    <n v="18"/>
    <n v="16"/>
    <n v="17"/>
    <n v="17"/>
    <n v="18"/>
    <n v="17"/>
    <n v="18"/>
    <n v="18"/>
    <n v="18"/>
    <n v="17"/>
    <n v="17"/>
    <n v="18"/>
    <n v="18"/>
    <n v="17"/>
    <n v="18"/>
    <n v="18"/>
    <n v="18"/>
    <n v="18"/>
    <n v="18"/>
    <n v="18"/>
    <n v="18"/>
    <n v="18"/>
    <n v="18"/>
    <n v="18"/>
    <n v="18"/>
    <n v="18"/>
    <n v="17"/>
    <n v="17"/>
    <n v="17"/>
    <n v="17"/>
    <n v="17.65909090909091"/>
    <n v="18"/>
    <n v="0.52576331301335744"/>
    <n v="2.9772954662275065E-2"/>
    <n v="16"/>
    <n v="18"/>
    <n v="2"/>
    <n v="-1"/>
    <n v="1"/>
  </r>
  <r>
    <n v="677"/>
    <n v="325357"/>
    <s v="akvariumklub.hu"/>
    <s v="24790561-2-41"/>
    <s v="24790561 8230 113 01"/>
    <n v="82.3"/>
    <s v="Konferencia, kereskedelmi bemutató szervezése"/>
    <n v="82.3"/>
    <s v="Konferencia, kereskedelmi bemutató szervezése"/>
    <n v="82"/>
    <s v="Adminisztratív, irodai és egyéb üzletmenetet támogató szolgáltatás"/>
    <s v="O"/>
    <x v="13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33"/>
    <n v="1866940000"/>
    <n v="40"/>
    <x v="14"/>
    <s v="7"/>
    <s v="1001 - 2500"/>
    <s v="2011 - 2015"/>
    <s v="kisvállalkozás"/>
    <n v="24"/>
    <n v="22"/>
    <n v="21"/>
    <n v="24"/>
    <n v="24"/>
    <n v="23"/>
    <n v="24"/>
    <n v="22"/>
    <n v="23"/>
    <n v="23"/>
    <n v="17"/>
    <n v="19"/>
    <n v="19"/>
    <n v="19"/>
    <n v="20"/>
    <n v="17"/>
    <n v="19"/>
    <n v="19"/>
    <n v="19"/>
    <n v="19"/>
    <n v="20"/>
    <n v="20"/>
    <n v="20"/>
    <n v="19"/>
    <n v="19"/>
    <n v="20"/>
    <n v="19"/>
    <n v="19"/>
    <n v="19"/>
    <n v="20"/>
    <n v="20"/>
    <n v="19"/>
    <n v="20"/>
    <n v="19"/>
    <n v="20"/>
    <n v="20"/>
    <n v="19"/>
    <n v="19"/>
    <n v="20"/>
    <n v="19"/>
    <n v="20"/>
    <n v="20"/>
    <n v="19"/>
    <n v="20"/>
    <n v="20.136363636363637"/>
    <n v="20"/>
    <n v="1.7730660488348002"/>
    <n v="8.8052941477123267E-2"/>
    <n v="17"/>
    <n v="24"/>
    <n v="7"/>
    <n v="-4"/>
    <n v="4"/>
  </r>
  <r>
    <n v="679"/>
    <n v="327035"/>
    <s v="presstone.hu"/>
    <s v="13710840-2-43"/>
    <s v="13710840 4331 113 01"/>
    <n v="43.31"/>
    <s v="Vakolás"/>
    <n v="43.3"/>
    <s v="Befejező építés"/>
    <n v="43"/>
    <s v="Speciális szaképítés"/>
    <s v="F"/>
    <x v="18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6"/>
    <m/>
    <m/>
    <n v="0"/>
    <x v="11"/>
    <s v="0"/>
    <s v="ismeretlen"/>
    <s v="2006 - 2010"/>
    <s v="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0"/>
    <n v="0"/>
    <n v="10"/>
    <n v="10"/>
    <n v="0"/>
    <n v="0"/>
    <n v="0"/>
  </r>
  <r>
    <n v="680"/>
    <n v="327644"/>
    <s v="airportal.hu"/>
    <s v="25134225-2-13"/>
    <s v="25134225 6039 113 13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15"/>
    <m/>
    <n v="32240000"/>
    <n v="0"/>
    <x v="11"/>
    <s v="2"/>
    <s v="21 - 50"/>
    <s v="2011 - 2015"/>
    <s v=""/>
    <n v="215"/>
    <n v="217"/>
    <n v="217"/>
    <n v="205"/>
    <n v="170"/>
    <n v="161"/>
    <n v="159"/>
    <n v="153"/>
    <n v="145"/>
    <n v="149"/>
    <n v="163"/>
    <n v="165"/>
    <n v="182"/>
    <n v="185"/>
    <n v="171"/>
    <n v="173"/>
    <n v="159"/>
    <n v="153"/>
    <n v="151"/>
    <n v="147"/>
    <n v="147"/>
    <n v="163"/>
    <n v="163"/>
    <n v="167"/>
    <n v="177"/>
    <n v="159"/>
    <n v="159"/>
    <n v="155"/>
    <n v="153"/>
    <n v="153"/>
    <n v="147"/>
    <n v="149"/>
    <n v="143"/>
    <n v="185"/>
    <n v="189"/>
    <n v="185"/>
    <n v="187"/>
    <n v="151"/>
    <n v="149"/>
    <n v="171"/>
    <n v="173"/>
    <n v="178"/>
    <n v="180"/>
    <n v="154"/>
    <n v="167.65909090909091"/>
    <n v="163"/>
    <n v="19.587541343887963"/>
    <n v="0.11682958101275186"/>
    <n v="143"/>
    <n v="217"/>
    <n v="74"/>
    <n v="-61"/>
    <n v="61"/>
  </r>
  <r>
    <n v="683"/>
    <n v="330083"/>
    <s v="qjob.hu"/>
    <s v="27118935-2-43"/>
    <s v="27118935 6392 113 01"/>
    <n v="63.92"/>
    <s v="Egyéb információs szolgáltatás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9"/>
    <n v="2"/>
    <n v="5780000"/>
    <n v="12"/>
    <x v="10"/>
    <s v="1"/>
    <s v="0 - 20"/>
    <s v="2016 - 2020"/>
    <s v="mikrovállalkozás"/>
    <n v="36"/>
    <n v="36"/>
    <n v="37"/>
    <n v="36"/>
    <n v="36"/>
    <n v="36"/>
    <n v="36"/>
    <n v="36"/>
    <n v="38"/>
    <n v="38"/>
    <n v="37"/>
    <n v="37"/>
    <n v="38"/>
    <n v="38"/>
    <n v="38"/>
    <n v="37"/>
    <n v="37"/>
    <n v="37"/>
    <n v="37"/>
    <n v="37"/>
    <n v="37"/>
    <n v="37"/>
    <n v="37"/>
    <n v="37"/>
    <n v="37"/>
    <n v="37"/>
    <n v="37"/>
    <n v="37"/>
    <n v="37"/>
    <n v="37"/>
    <n v="39"/>
    <n v="39"/>
    <n v="39"/>
    <n v="41"/>
    <n v="41"/>
    <n v="41"/>
    <n v="41"/>
    <n v="40"/>
    <n v="40"/>
    <n v="36"/>
    <n v="35"/>
    <n v="36"/>
    <n v="35"/>
    <n v="35"/>
    <n v="37.409090909090907"/>
    <n v="37"/>
    <n v="1.6184715991097083"/>
    <n v="4.3264125371097917E-2"/>
    <n v="35"/>
    <n v="41"/>
    <n v="6"/>
    <n v="-1"/>
    <n v="1"/>
  </r>
  <r>
    <n v="684"/>
    <n v="330305"/>
    <s v="ingatlannet.hu"/>
    <s v="32899263-2-41"/>
    <s v="32899263 6391 113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5"/>
    <n v="4"/>
    <m/>
    <n v="15"/>
    <x v="6"/>
    <s v="0"/>
    <s v="ismeretlen"/>
    <s v="2021 - 2025"/>
    <s v=""/>
    <n v="157"/>
    <n v="156"/>
    <n v="156"/>
    <n v="158"/>
    <n v="160"/>
    <n v="161"/>
    <n v="160"/>
    <n v="159"/>
    <n v="156"/>
    <n v="160"/>
    <n v="156"/>
    <n v="160"/>
    <n v="158"/>
    <n v="160"/>
    <n v="160"/>
    <n v="163"/>
    <n v="163"/>
    <n v="161"/>
    <n v="161"/>
    <n v="161"/>
    <n v="161"/>
    <n v="161"/>
    <n v="163"/>
    <n v="170"/>
    <n v="161"/>
    <n v="158"/>
    <n v="161"/>
    <n v="163"/>
    <n v="162"/>
    <n v="159"/>
    <n v="162"/>
    <n v="160"/>
    <n v="155"/>
    <n v="157"/>
    <n v="157"/>
    <n v="161"/>
    <n v="159"/>
    <n v="153"/>
    <n v="148"/>
    <n v="149"/>
    <n v="154"/>
    <n v="154"/>
    <n v="153"/>
    <n v="155"/>
    <n v="158.68181818181819"/>
    <n v="160"/>
    <n v="3.9400904680483935"/>
    <n v="2.4830131852496318E-2"/>
    <n v="148"/>
    <n v="170"/>
    <n v="22"/>
    <n v="-2"/>
    <n v="2"/>
  </r>
  <r>
    <n v="685"/>
    <n v="330554"/>
    <s v="khertekpapir.hu"/>
    <s v="27807903-4-43"/>
    <s v="27807903 6612 226 01"/>
    <n v="66.12"/>
    <s v="Értékpapír-, árutőzsdei ügynöki tevékenység"/>
    <n v="66.099999999999994"/>
    <s v="Pénzügyi kiegészítő tevékenység (kivéve: biztosítás, nyugdíjalap)"/>
    <n v="66"/>
    <s v="Pénzügyi, biztosítási kiegészítő tevékenységek"/>
    <s v="L"/>
    <x v="7"/>
    <n v="226"/>
    <s v="Külföldi vállalkozás magyarországi fióktelepe"/>
    <n v="22"/>
    <s v="Gazdasági tevékenységet végző jogalany"/>
    <n v="2"/>
    <s v="Jogi személyiség nélküli vállalkozás"/>
    <n v="1"/>
    <s v="Budapest"/>
    <n v="11"/>
    <s v="Budapest"/>
    <n v="1"/>
    <s v="Közép-Magyarország"/>
    <n v="2022"/>
    <m/>
    <n v="13014280000"/>
    <n v="0"/>
    <x v="11"/>
    <s v="C"/>
    <s v="10001 -"/>
    <s v="2021 - 2025"/>
    <s v=""/>
    <n v="75"/>
    <n v="74"/>
    <n v="74"/>
    <n v="74"/>
    <n v="75"/>
    <n v="76"/>
    <n v="78"/>
    <n v="78"/>
    <n v="78"/>
    <n v="79"/>
    <n v="78"/>
    <n v="78"/>
    <n v="78"/>
    <n v="77"/>
    <n v="78"/>
    <n v="78"/>
    <n v="110"/>
    <n v="79"/>
    <n v="79"/>
    <n v="78"/>
    <n v="112"/>
    <n v="111"/>
    <n v="113"/>
    <n v="113"/>
    <n v="113"/>
    <n v="115"/>
    <n v="113"/>
    <n v="111"/>
    <n v="112"/>
    <n v="78"/>
    <n v="78"/>
    <n v="78"/>
    <n v="80"/>
    <n v="79"/>
    <n v="72"/>
    <n v="72"/>
    <n v="72"/>
    <n v="73"/>
    <n v="73"/>
    <n v="74"/>
    <n v="75"/>
    <n v="74"/>
    <n v="74"/>
    <n v="75"/>
    <n v="84.409090909090907"/>
    <n v="78"/>
    <n v="15.460855570384439"/>
    <n v="0.18316576335404289"/>
    <n v="72"/>
    <n v="115"/>
    <n v="43"/>
    <n v="0"/>
    <n v="0"/>
  </r>
  <r>
    <n v="687"/>
    <n v="330811"/>
    <s v="urania-nf.hu"/>
    <s v="21384095-2-42"/>
    <s v="21384095 5914 572 01"/>
    <n v="59.14"/>
    <s v="Filmvetítés"/>
    <n v="59.1"/>
    <s v="Film, videó, televízióműsor készítése, terjesztése"/>
    <n v="59"/>
    <s v="Film, videó, televízióműsor, hangfelvétel készítése és kiadása"/>
    <s v="J"/>
    <x v="0"/>
    <n v="572"/>
    <s v="Nonprofit korlátolt felelősségű társaság"/>
    <n v="57"/>
    <s v="Nonprofit gazdasági társaság"/>
    <n v="5"/>
    <s v="Jogi személyiségű nonprofit szervezet"/>
    <n v="1"/>
    <s v="Budapest"/>
    <n v="11"/>
    <s v="Budapest"/>
    <n v="1"/>
    <s v="Közép-Magyarország"/>
    <n v="2002"/>
    <n v="26"/>
    <n v="264400000"/>
    <n v="40"/>
    <x v="14"/>
    <s v="3"/>
    <s v="51 - 300"/>
    <s v="2001 - 2005"/>
    <s v="kisvállalkozás"/>
    <n v="63"/>
    <n v="59"/>
    <n v="57"/>
    <n v="55"/>
    <n v="53"/>
    <n v="51"/>
    <n v="55"/>
    <n v="54"/>
    <n v="55"/>
    <n v="54"/>
    <n v="54"/>
    <n v="53"/>
    <n v="53"/>
    <n v="62"/>
    <n v="63"/>
    <n v="58"/>
    <n v="60"/>
    <n v="61"/>
    <n v="56"/>
    <n v="59"/>
    <n v="62"/>
    <n v="61"/>
    <n v="67"/>
    <n v="68"/>
    <n v="71"/>
    <n v="71"/>
    <n v="64"/>
    <n v="68"/>
    <n v="70"/>
    <n v="60"/>
    <n v="54"/>
    <n v="53"/>
    <n v="52"/>
    <n v="58"/>
    <n v="57"/>
    <n v="61"/>
    <n v="81"/>
    <n v="67"/>
    <n v="69"/>
    <n v="84"/>
    <n v="87"/>
    <n v="72"/>
    <n v="76"/>
    <n v="74"/>
    <n v="62.31818181818182"/>
    <n v="60.5"/>
    <n v="8.8967533332755817"/>
    <n v="0.14276336493950606"/>
    <n v="51"/>
    <n v="87"/>
    <n v="36"/>
    <n v="11"/>
    <n v="11"/>
  </r>
  <r>
    <n v="689"/>
    <n v="332248"/>
    <s v="aquaworldresort.hu"/>
    <s v="13729185-2-41"/>
    <s v="13729185 5510 114 01"/>
    <n v="55.1"/>
    <s v="Szállodai szolgáltatás"/>
    <n v="55.1"/>
    <s v="Szállodai szolgáltatás"/>
    <n v="55"/>
    <s v="Szálláshely-szolgáltatás"/>
    <s v="I"/>
    <x v="14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06"/>
    <n v="252"/>
    <n v="10985050000"/>
    <n v="81"/>
    <x v="7"/>
    <s v="C"/>
    <s v="10001 -"/>
    <s v="2006 - 2010"/>
    <s v="nagyvállalat"/>
    <n v="69"/>
    <n v="69"/>
    <n v="69"/>
    <n v="69"/>
    <n v="69"/>
    <n v="69"/>
    <n v="69"/>
    <n v="69"/>
    <n v="69"/>
    <n v="69"/>
    <n v="69"/>
    <n v="69"/>
    <n v="69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7"/>
    <n v="67"/>
    <n v="67"/>
    <n v="67"/>
    <n v="68.204545454545453"/>
    <n v="68"/>
    <n v="0.59374826137499481"/>
    <n v="8.705406031489428E-3"/>
    <n v="67"/>
    <n v="69"/>
    <n v="2"/>
    <n v="-2"/>
    <n v="2"/>
  </r>
  <r>
    <n v="691"/>
    <n v="334044"/>
    <s v="joszaki.hu"/>
    <s v="26495248-2-42"/>
    <s v="26495248 6392 113 01"/>
    <n v="63.92"/>
    <s v="Egyéb információs szolgáltatás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8"/>
    <n v="16"/>
    <n v="378570000"/>
    <n v="30"/>
    <x v="3"/>
    <s v="4"/>
    <s v="301 - 500"/>
    <s v="2016 - 2020"/>
    <s v="kisvállalkozás"/>
    <n v="20"/>
    <n v="21"/>
    <n v="20"/>
    <n v="20"/>
    <n v="20"/>
    <n v="20"/>
    <n v="20"/>
    <n v="20"/>
    <n v="20"/>
    <n v="20"/>
    <n v="20"/>
    <n v="20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3"/>
    <n v="22"/>
    <n v="22"/>
    <n v="22"/>
    <n v="22"/>
    <n v="22"/>
    <n v="22"/>
    <n v="22"/>
    <n v="22"/>
    <n v="22"/>
    <n v="21.5"/>
    <n v="22"/>
    <n v="0.90219370889631367"/>
    <n v="4.1962498088200635E-2"/>
    <n v="20"/>
    <n v="23"/>
    <n v="3"/>
    <n v="2"/>
    <n v="2"/>
  </r>
  <r>
    <n v="692"/>
    <n v="334138"/>
    <s v="szerszamoutlet.hu"/>
    <s v="11309482-2-18"/>
    <s v="11309482 4752 113 18"/>
    <n v="47.52"/>
    <s v="Vasáru-, építőanyag-, festék-, üveg-kiskereskedelem"/>
    <n v="47.5"/>
    <s v="Egyéb háztartási cik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8"/>
    <s v="Vas"/>
    <n v="30"/>
    <s v="Nyugat-Dunántúl"/>
    <n v="2"/>
    <s v="Dunántúl"/>
    <n v="1994"/>
    <n v="108"/>
    <n v="10124960000"/>
    <n v="61"/>
    <x v="4"/>
    <s v="C"/>
    <s v="10001 -"/>
    <s v="1991 - 1995"/>
    <s v="középvállalkozás"/>
    <n v="13"/>
    <n v="13"/>
    <n v="13"/>
    <n v="13"/>
    <n v="13"/>
    <n v="14"/>
    <n v="13"/>
    <n v="13"/>
    <n v="13"/>
    <n v="13"/>
    <n v="13"/>
    <n v="13"/>
    <n v="13"/>
    <n v="14"/>
    <n v="14"/>
    <n v="14"/>
    <n v="14"/>
    <n v="14"/>
    <n v="15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21"/>
    <n v="21"/>
    <n v="22"/>
    <n v="14.25"/>
    <n v="14"/>
    <n v="2.0014529605984674"/>
    <n v="0.14045283934024333"/>
    <n v="13"/>
    <n v="22"/>
    <n v="9"/>
    <n v="9"/>
    <n v="9"/>
  </r>
  <r>
    <n v="694"/>
    <n v="334997"/>
    <s v="szeged365.hu"/>
    <s v="24192509-2-06"/>
    <s v="24192509 8230 113 06"/>
    <n v="82.3"/>
    <s v="Konferencia, kereskedelmi bemutató szervezése"/>
    <n v="82.3"/>
    <s v="Konferencia, kereskedelmi bemutató szervezése"/>
    <n v="82"/>
    <s v="Adminisztratív, irodai és egyéb üzletmenetet támogató szolgáltatás"/>
    <s v="O"/>
    <x v="13"/>
    <n v="113"/>
    <s v="Korlátolt felelősségű társaság"/>
    <n v="11"/>
    <s v="Gazdasági társaság"/>
    <n v="1"/>
    <s v="Jogi személyiségű vállalkozás"/>
    <n v="6"/>
    <s v="Csongrád-Csanád"/>
    <n v="70"/>
    <s v="Dél-Alföld"/>
    <n v="3"/>
    <s v="Alföld és Észak"/>
    <n v="2012"/>
    <n v="3"/>
    <n v="12470000"/>
    <n v="15"/>
    <x v="6"/>
    <s v="1"/>
    <s v="0 - 20"/>
    <s v="2011 - 2015"/>
    <s v="mikrovállalkozás"/>
    <n v="110"/>
    <n v="126"/>
    <n v="127"/>
    <n v="126"/>
    <n v="127"/>
    <n v="129"/>
    <n v="126"/>
    <n v="127"/>
    <n v="125"/>
    <n v="124"/>
    <n v="125"/>
    <n v="129"/>
    <n v="129"/>
    <n v="127"/>
    <n v="128"/>
    <n v="129"/>
    <n v="128"/>
    <n v="127"/>
    <n v="124"/>
    <n v="126"/>
    <n v="121"/>
    <n v="123"/>
    <n v="126"/>
    <n v="125"/>
    <n v="127"/>
    <n v="126"/>
    <n v="127"/>
    <n v="127"/>
    <n v="129"/>
    <n v="125"/>
    <n v="117"/>
    <n v="120"/>
    <n v="126"/>
    <n v="128"/>
    <n v="127"/>
    <n v="129"/>
    <n v="126"/>
    <n v="121"/>
    <n v="127"/>
    <n v="124"/>
    <n v="125"/>
    <n v="124"/>
    <n v="126"/>
    <n v="129"/>
    <n v="125.54545454545455"/>
    <n v="126"/>
    <n v="3.5071657241268892"/>
    <n v="2.7935425753364069E-2"/>
    <n v="110"/>
    <n v="129"/>
    <n v="19"/>
    <n v="19"/>
    <n v="19"/>
  </r>
  <r>
    <n v="695"/>
    <n v="336126"/>
    <s v="zerge.hu"/>
    <s v="14215197-2-41"/>
    <s v="14215197 4712 113 01"/>
    <n v="47.12"/>
    <s v="Iparcikk jellegű vegyes kiskereskedelem"/>
    <n v="47.1"/>
    <s v="Vegyes termékkörű kiskereskedelem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8"/>
    <n v="4"/>
    <n v="951230000"/>
    <n v="15"/>
    <x v="6"/>
    <s v="6"/>
    <s v="701 - 1000"/>
    <s v="2006 - 2010"/>
    <s v="kisvállalkozás"/>
    <n v="74"/>
    <n v="75"/>
    <n v="75"/>
    <n v="75"/>
    <n v="75"/>
    <n v="75"/>
    <n v="75"/>
    <n v="75"/>
    <n v="75"/>
    <n v="75"/>
    <n v="74"/>
    <n v="74"/>
    <n v="74"/>
    <n v="74"/>
    <n v="74"/>
    <n v="74"/>
    <n v="75"/>
    <n v="75"/>
    <n v="75"/>
    <n v="75"/>
    <n v="75"/>
    <n v="75"/>
    <n v="75"/>
    <n v="75"/>
    <n v="75"/>
    <n v="75"/>
    <n v="75"/>
    <n v="75"/>
    <n v="75"/>
    <n v="74"/>
    <n v="74"/>
    <n v="74"/>
    <n v="74"/>
    <n v="74"/>
    <n v="74"/>
    <n v="74"/>
    <n v="74"/>
    <n v="74"/>
    <n v="75"/>
    <n v="73"/>
    <n v="74"/>
    <n v="74"/>
    <n v="74"/>
    <n v="74"/>
    <n v="74.5"/>
    <n v="75"/>
    <n v="0.54984141476915627"/>
    <n v="7.3804216747537753E-3"/>
    <n v="73"/>
    <n v="75"/>
    <n v="2"/>
    <n v="0"/>
    <n v="0"/>
  </r>
  <r>
    <n v="696"/>
    <n v="336641"/>
    <s v="ahang.hu"/>
    <s v="26253851-1-42"/>
    <s v="26253851 6391 572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572"/>
    <s v="Nonprofit korlátolt felelősségű társaság"/>
    <n v="57"/>
    <s v="Nonprofit gazdasági társaság"/>
    <n v="5"/>
    <s v="Jogi személyiségű nonprofit szervezet"/>
    <n v="1"/>
    <s v="Budapest"/>
    <n v="11"/>
    <s v="Budapest"/>
    <n v="1"/>
    <s v="Közép-Magyarország"/>
    <n v="2018"/>
    <n v="6"/>
    <n v="2640000"/>
    <n v="22"/>
    <x v="8"/>
    <s v="1"/>
    <s v="0 - 20"/>
    <s v="2016 - 2020"/>
    <s v="mikrovállalkozás"/>
    <n v="125"/>
    <n v="125"/>
    <n v="125"/>
    <n v="125"/>
    <n v="125"/>
    <n v="125"/>
    <n v="125"/>
    <n v="129"/>
    <n v="129"/>
    <n v="129"/>
    <n v="129"/>
    <n v="132"/>
    <n v="129"/>
    <n v="129"/>
    <n v="129"/>
    <n v="129"/>
    <n v="129"/>
    <n v="129"/>
    <n v="129"/>
    <n v="129"/>
    <n v="129"/>
    <n v="125"/>
    <n v="125"/>
    <n v="125"/>
    <n v="125"/>
    <n v="125"/>
    <n v="125"/>
    <n v="125"/>
    <n v="125"/>
    <n v="125"/>
    <n v="125"/>
    <n v="125"/>
    <n v="125"/>
    <n v="119"/>
    <n v="119"/>
    <n v="119"/>
    <n v="119"/>
    <n v="119"/>
    <n v="119"/>
    <n v="121"/>
    <n v="121"/>
    <n v="121"/>
    <n v="121"/>
    <n v="121"/>
    <n v="125.06818181818181"/>
    <n v="125"/>
    <n v="3.5854857753508345"/>
    <n v="2.8668248976092443E-2"/>
    <n v="119"/>
    <n v="132"/>
    <n v="13"/>
    <n v="-4"/>
    <n v="4"/>
  </r>
  <r>
    <n v="697"/>
    <n v="336997"/>
    <s v="zenehaza.hu"/>
    <s v="28742838-2-42"/>
    <s v="28742838 9020 572 01"/>
    <n v="90.2"/>
    <s v="Előadó-művészet"/>
    <n v="90.2"/>
    <s v="Előadó-művészet"/>
    <n v="90"/>
    <s v="Alkotóművészet, előadó-művészet"/>
    <s v="S"/>
    <x v="3"/>
    <n v="572"/>
    <s v="Nonprofit korlátolt felelősségű társaság"/>
    <n v="57"/>
    <s v="Nonprofit gazdasági társaság"/>
    <n v="5"/>
    <s v="Jogi személyiségű nonprofit szervezet"/>
    <n v="1"/>
    <s v="Budapest"/>
    <n v="11"/>
    <s v="Budapest"/>
    <n v="1"/>
    <s v="Közép-Magyarország"/>
    <n v="2020"/>
    <n v="138"/>
    <n v="1062560000"/>
    <n v="61"/>
    <x v="4"/>
    <s v="7"/>
    <s v="1001 - 2500"/>
    <s v="2016 - 2020"/>
    <s v="középvállalkozás"/>
    <n v="11"/>
    <n v="11"/>
    <n v="11"/>
    <n v="11"/>
    <n v="11"/>
    <n v="11"/>
    <n v="11"/>
    <n v="11"/>
    <n v="11"/>
    <n v="11"/>
    <n v="11"/>
    <n v="11"/>
    <n v="11"/>
    <n v="11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1.681818181818182"/>
    <n v="12"/>
    <n v="0.4711552981879446"/>
    <n v="4.0332360156166466E-2"/>
    <n v="11"/>
    <n v="12"/>
    <n v="1"/>
    <n v="1"/>
    <n v="1"/>
  </r>
  <r>
    <n v="698"/>
    <n v="337660"/>
    <s v="hetek.hu"/>
    <s v="13647940-2-42"/>
    <s v="13647940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5"/>
    <n v="14"/>
    <n v="186050000"/>
    <n v="30"/>
    <x v="3"/>
    <s v="3"/>
    <s v="51 - 300"/>
    <s v="2001 - 2005"/>
    <s v="kisvállalkozás"/>
    <n v="147"/>
    <n v="147"/>
    <n v="148"/>
    <n v="148"/>
    <n v="148"/>
    <n v="136"/>
    <n v="147"/>
    <n v="148"/>
    <n v="148"/>
    <n v="147"/>
    <n v="148"/>
    <n v="148"/>
    <n v="143"/>
    <n v="148"/>
    <n v="148"/>
    <n v="149"/>
    <n v="149"/>
    <n v="151"/>
    <n v="151"/>
    <n v="151"/>
    <n v="149"/>
    <n v="151"/>
    <n v="149"/>
    <n v="148"/>
    <n v="148"/>
    <n v="149"/>
    <n v="151"/>
    <n v="149"/>
    <n v="150"/>
    <n v="149"/>
    <n v="148"/>
    <n v="150"/>
    <n v="151"/>
    <n v="149"/>
    <n v="148"/>
    <n v="149"/>
    <n v="149"/>
    <n v="148"/>
    <n v="141"/>
    <n v="152"/>
    <n v="152"/>
    <n v="152"/>
    <n v="154"/>
    <n v="153"/>
    <n v="148.61363636363637"/>
    <n v="149"/>
    <n v="2.9977969359755665"/>
    <n v="2.0171748766313644E-2"/>
    <n v="136"/>
    <n v="154"/>
    <n v="18"/>
    <n v="6"/>
    <n v="6"/>
  </r>
  <r>
    <n v="699"/>
    <n v="337754"/>
    <s v="tarhelypark.hu"/>
    <s v="25138205-2-43"/>
    <s v="25138205 6310 113 01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26"/>
    <n v="895030000"/>
    <n v="40"/>
    <x v="14"/>
    <s v="6"/>
    <s v="701 - 1000"/>
    <s v="2011 - 2015"/>
    <s v="kisvállalkozás"/>
    <n v="27"/>
    <n v="27"/>
    <n v="27"/>
    <n v="25"/>
    <n v="26"/>
    <n v="28"/>
    <n v="28"/>
    <n v="28"/>
    <n v="26"/>
    <n v="25"/>
    <n v="25"/>
    <n v="27"/>
    <n v="28"/>
    <n v="28"/>
    <n v="27"/>
    <n v="29"/>
    <n v="28"/>
    <n v="28"/>
    <n v="26"/>
    <n v="28"/>
    <n v="27"/>
    <n v="27"/>
    <n v="28"/>
    <n v="28"/>
    <n v="26"/>
    <n v="27"/>
    <n v="31"/>
    <n v="30"/>
    <n v="30"/>
    <n v="30"/>
    <n v="31"/>
    <n v="30"/>
    <n v="31"/>
    <n v="31"/>
    <n v="30"/>
    <n v="31"/>
    <n v="29"/>
    <n v="31"/>
    <n v="28"/>
    <n v="32"/>
    <n v="30"/>
    <n v="31"/>
    <n v="31"/>
    <n v="31"/>
    <n v="28.454545454545453"/>
    <n v="28"/>
    <n v="1.9583398932311815"/>
    <n v="6.8823446726974435E-2"/>
    <n v="25"/>
    <n v="32"/>
    <n v="7"/>
    <n v="4"/>
    <n v="4"/>
  </r>
  <r>
    <n v="700"/>
    <n v="337812"/>
    <s v="tilos.hu"/>
    <s v="18002454-2-41"/>
    <s v="18002454 9499 569 01"/>
    <n v="94.99"/>
    <s v="M.n.s. egyéb közösségi, társadalmi tevékenység"/>
    <n v="94.9"/>
    <s v="Egyéb közösségi, társadalmi tevékenység"/>
    <n v="94"/>
    <s v="Érdekképviselet"/>
    <s v="T"/>
    <x v="8"/>
    <n v="569"/>
    <s v="Egyéb alapítvány"/>
    <n v="56"/>
    <s v="Alapítvány, jogi személyiségű intézménye és szervezeti egysége"/>
    <n v="5"/>
    <s v="Jogi személyiségű nonprofit szervezet"/>
    <n v="1"/>
    <s v="Budapest"/>
    <n v="11"/>
    <s v="Budapest"/>
    <n v="1"/>
    <s v="Közép-Magyarország"/>
    <n v="1992"/>
    <n v="7"/>
    <n v="3000000"/>
    <n v="22"/>
    <x v="8"/>
    <s v="1"/>
    <s v="0 - 20"/>
    <s v="1991 - 1995"/>
    <s v="mikrovállalkozás"/>
    <n v="24"/>
    <n v="25"/>
    <n v="24"/>
    <n v="22"/>
    <n v="22"/>
    <n v="24"/>
    <n v="23"/>
    <n v="25"/>
    <n v="25"/>
    <n v="25"/>
    <n v="23"/>
    <n v="26"/>
    <n v="25"/>
    <n v="25"/>
    <n v="24"/>
    <n v="24"/>
    <n v="24"/>
    <n v="26"/>
    <n v="23"/>
    <n v="23"/>
    <n v="23"/>
    <n v="24"/>
    <n v="10"/>
    <n v="13"/>
    <n v="22"/>
    <n v="26"/>
    <n v="23"/>
    <n v="24"/>
    <n v="23"/>
    <n v="25"/>
    <n v="23"/>
    <n v="25"/>
    <n v="22"/>
    <n v="24"/>
    <n v="22"/>
    <n v="23"/>
    <n v="24"/>
    <n v="24"/>
    <n v="25"/>
    <n v="35"/>
    <n v="33"/>
    <n v="34"/>
    <n v="30"/>
    <n v="24"/>
    <n v="24.15909090909091"/>
    <n v="24"/>
    <n v="4.0459177348439432"/>
    <n v="0.16746978394462228"/>
    <n v="10"/>
    <n v="35"/>
    <n v="25"/>
    <n v="0"/>
    <n v="0"/>
  </r>
  <r>
    <n v="702"/>
    <n v="339265"/>
    <s v="giganet.hu"/>
    <s v="12885316-2-15"/>
    <s v="12885316 6190 113 15"/>
    <n v="61.9"/>
    <s v="Egyéb távközlés"/>
    <n v="61.9"/>
    <s v="Egyéb távközlés"/>
    <n v="61"/>
    <s v="Távközlés"/>
    <s v="K"/>
    <x v="2"/>
    <n v="113"/>
    <s v="Korlátolt felelősségű társaság"/>
    <n v="11"/>
    <s v="Gazdasági társaság"/>
    <n v="1"/>
    <s v="Jogi személyiségű vállalkozás"/>
    <n v="15"/>
    <s v="Szabolcs-Szatmár-Bereg"/>
    <n v="60"/>
    <s v="Észak-Alföld"/>
    <n v="3"/>
    <s v="Alföld és Észak"/>
    <n v="2002"/>
    <n v="12"/>
    <n v="828060000"/>
    <n v="30"/>
    <x v="3"/>
    <s v="6"/>
    <s v="701 - 1000"/>
    <s v="2001 - 2005"/>
    <s v="kisvállalkozás"/>
    <n v="30"/>
    <n v="32"/>
    <n v="32"/>
    <n v="32"/>
    <n v="32"/>
    <n v="32"/>
    <n v="32"/>
    <n v="32"/>
    <n v="32"/>
    <n v="32"/>
    <n v="32"/>
    <n v="32"/>
    <n v="32"/>
    <n v="32"/>
    <n v="36"/>
    <n v="36"/>
    <n v="38"/>
    <n v="39"/>
    <n v="39"/>
    <n v="39"/>
    <n v="39"/>
    <n v="39"/>
    <n v="39"/>
    <n v="39"/>
    <n v="39"/>
    <n v="42"/>
    <n v="42"/>
    <n v="42"/>
    <n v="42"/>
    <n v="42"/>
    <n v="42"/>
    <n v="39"/>
    <n v="39"/>
    <n v="39"/>
    <n v="39"/>
    <n v="39"/>
    <n v="39"/>
    <n v="39"/>
    <n v="39"/>
    <n v="39"/>
    <n v="39"/>
    <n v="39"/>
    <n v="39"/>
    <n v="39"/>
    <n v="36.977272727272727"/>
    <n v="39"/>
    <n v="3.7694527168217871"/>
    <n v="0.10193971698841957"/>
    <n v="30"/>
    <n v="42"/>
    <n v="12"/>
    <n v="9"/>
    <n v="9"/>
  </r>
  <r>
    <n v="703"/>
    <n v="339634"/>
    <s v="kiszamolo.hu"/>
    <s v="68607614-2-33"/>
    <s v="68607614 7020 231 13"/>
    <n v="70.2"/>
    <s v="Üzletviteli, egyéb üzletvezetési tanácsadás"/>
    <n v="70.2"/>
    <s v="Üzletviteli, egyéb üzletvezetési tanácsadás"/>
    <n v="70"/>
    <s v="Üzletvezetés, üzletvezetési tanácsadás"/>
    <s v="N"/>
    <x v="1"/>
    <n v="231"/>
    <s v="Egyéni vállalkozó"/>
    <n v="23"/>
    <s v="Önálló vállalkozó"/>
    <n v="2"/>
    <s v="Jogi személyiség nélküli vállalkozás"/>
    <n v="13"/>
    <s v="Pest"/>
    <n v="12"/>
    <s v="Pest"/>
    <n v="1"/>
    <s v="Közép-Magyarország"/>
    <n v="2017"/>
    <m/>
    <n v="22780000"/>
    <n v="0"/>
    <x v="11"/>
    <s v="2"/>
    <s v="21 - 50"/>
    <s v="2016 - 2020"/>
    <s v="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0"/>
    <n v="0"/>
    <n v="24"/>
    <n v="24"/>
    <n v="0"/>
    <n v="0"/>
    <n v="0"/>
  </r>
  <r>
    <n v="705"/>
    <n v="340266"/>
    <s v="prevenciopatika.hu"/>
    <s v="23066506-2-43"/>
    <s v="23066506 4727 113 01"/>
    <n v="47.27"/>
    <s v="Egyéb élelmiszer-kiskereskedelem"/>
    <n v="47.2"/>
    <s v="Élelmiszer, ital, dohányáru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0"/>
    <n v="6"/>
    <n v="2800000"/>
    <n v="22"/>
    <x v="8"/>
    <s v="1"/>
    <s v="0 - 20"/>
    <s v="2006 - 2010"/>
    <s v="mikrovállalkozás"/>
    <n v="133"/>
    <n v="126"/>
    <n v="126"/>
    <n v="126"/>
    <n v="128"/>
    <n v="118"/>
    <n v="128"/>
    <n v="129"/>
    <n v="128"/>
    <n v="133"/>
    <n v="130"/>
    <n v="133"/>
    <n v="131"/>
    <n v="132"/>
    <n v="116"/>
    <n v="114"/>
    <n v="114"/>
    <n v="115"/>
    <n v="85"/>
    <n v="91"/>
    <n v="107"/>
    <n v="106"/>
    <n v="106"/>
    <n v="102"/>
    <n v="92"/>
    <n v="100"/>
    <n v="90"/>
    <n v="91"/>
    <n v="92"/>
    <n v="89"/>
    <n v="90"/>
    <n v="86"/>
    <n v="86"/>
    <n v="77"/>
    <n v="79"/>
    <n v="78"/>
    <n v="86"/>
    <n v="83"/>
    <n v="76"/>
    <n v="87"/>
    <n v="78"/>
    <n v="79"/>
    <n v="87"/>
    <n v="93"/>
    <n v="104"/>
    <n v="101"/>
    <n v="19.910263801646696"/>
    <n v="0.19144484424660285"/>
    <n v="76"/>
    <n v="133"/>
    <n v="57"/>
    <n v="-40"/>
    <n v="40"/>
  </r>
  <r>
    <n v="707"/>
    <n v="340740"/>
    <s v="videakid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119"/>
    <n v="119"/>
    <n v="119"/>
    <n v="119"/>
    <n v="119"/>
    <n v="121"/>
    <n v="121"/>
    <n v="121"/>
    <n v="119"/>
    <n v="119"/>
    <n v="119"/>
    <n v="120"/>
    <n v="119"/>
    <n v="119"/>
    <n v="119"/>
    <n v="119"/>
    <n v="119"/>
    <n v="119"/>
    <n v="119"/>
    <n v="119"/>
    <n v="120"/>
    <n v="119"/>
    <n v="119"/>
    <n v="119"/>
    <n v="119"/>
    <n v="119"/>
    <n v="119"/>
    <n v="107"/>
    <n v="103"/>
    <n v="103"/>
    <n v="101"/>
    <n v="103"/>
    <n v="103"/>
    <n v="103"/>
    <n v="103"/>
    <n v="103"/>
    <n v="103"/>
    <n v="103"/>
    <n v="103"/>
    <n v="103"/>
    <n v="103"/>
    <n v="103"/>
    <n v="103"/>
    <n v="103"/>
    <n v="113.04545454545455"/>
    <n v="119"/>
    <n v="8.0143898067557142"/>
    <n v="7.089528578553507E-2"/>
    <n v="101"/>
    <n v="121"/>
    <n v="20"/>
    <n v="-16"/>
    <n v="16"/>
  </r>
  <r>
    <n v="708"/>
    <n v="340773"/>
    <s v="colore.hu"/>
    <s v="24669267-2-41"/>
    <s v="24669267 7311 113 01"/>
    <n v="73.11"/>
    <s v="Reklámügynöki tevékenység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6"/>
    <n v="1054510000"/>
    <n v="22"/>
    <x v="8"/>
    <s v="7"/>
    <s v="1001 - 2500"/>
    <s v="2011 - 2015"/>
    <s v="kisvállalkozás"/>
    <n v="52"/>
    <n v="52"/>
    <n v="52"/>
    <n v="54"/>
    <n v="54"/>
    <n v="54"/>
    <n v="52"/>
    <n v="52"/>
    <n v="52"/>
    <n v="52"/>
    <n v="52"/>
    <n v="52"/>
    <n v="52"/>
    <n v="52"/>
    <n v="51"/>
    <n v="49"/>
    <n v="54"/>
    <n v="54"/>
    <n v="52"/>
    <n v="54"/>
    <n v="54"/>
    <n v="56"/>
    <n v="56"/>
    <n v="56"/>
    <n v="56"/>
    <n v="55"/>
    <n v="55"/>
    <n v="56"/>
    <n v="54"/>
    <n v="52"/>
    <n v="52"/>
    <n v="52"/>
    <n v="52"/>
    <n v="48"/>
    <n v="52"/>
    <n v="52"/>
    <n v="52"/>
    <n v="52"/>
    <n v="52"/>
    <n v="52"/>
    <n v="50"/>
    <n v="50"/>
    <n v="48"/>
    <n v="48"/>
    <n v="52.5"/>
    <n v="52"/>
    <n v="2.0742048070032402"/>
    <n v="3.9508662990537909E-2"/>
    <n v="48"/>
    <n v="56"/>
    <n v="8"/>
    <n v="-4"/>
    <n v="4"/>
  </r>
  <r>
    <n v="711"/>
    <n v="342693"/>
    <s v="weborvos.hu"/>
    <s v="32733534-2-41"/>
    <s v="32733534 6031 113 01"/>
    <n v="60.31"/>
    <s v="Hírügynökség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5"/>
    <m/>
    <m/>
    <n v="0"/>
    <x v="11"/>
    <s v="0"/>
    <s v="ismeretlen"/>
    <s v="2021 - 2025"/>
    <s v=""/>
    <n v="75"/>
    <n v="73"/>
    <n v="73"/>
    <n v="75"/>
    <n v="74"/>
    <n v="73"/>
    <n v="74"/>
    <n v="73"/>
    <n v="76"/>
    <n v="73"/>
    <n v="75"/>
    <n v="73"/>
    <n v="73"/>
    <n v="73"/>
    <n v="84"/>
    <n v="85"/>
    <n v="86"/>
    <n v="93"/>
    <n v="93"/>
    <n v="94"/>
    <n v="99"/>
    <n v="98"/>
    <n v="82"/>
    <n v="82"/>
    <n v="82"/>
    <n v="82"/>
    <n v="82"/>
    <n v="83"/>
    <n v="82"/>
    <n v="268"/>
    <n v="273"/>
    <n v="273"/>
    <n v="273"/>
    <n v="271"/>
    <n v="271"/>
    <n v="273"/>
    <n v="273"/>
    <n v="264"/>
    <n v="263"/>
    <n v="263"/>
    <n v="264"/>
    <n v="264"/>
    <n v="264"/>
    <n v="263"/>
    <n v="144.54545454545456"/>
    <n v="84.5"/>
    <n v="90.092576300379747"/>
    <n v="0.62328197440514288"/>
    <n v="73"/>
    <n v="273"/>
    <n v="200"/>
    <n v="188"/>
    <n v="188"/>
  </r>
  <r>
    <n v="712"/>
    <n v="342725"/>
    <s v="logout.hu"/>
    <s v="12919709-2-41"/>
    <s v="12919709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2"/>
    <n v="4"/>
    <n v="133410000"/>
    <n v="15"/>
    <x v="6"/>
    <s v="3"/>
    <s v="51 - 300"/>
    <s v="2001 - 2005"/>
    <s v="mikrovállalkozás"/>
    <n v="58"/>
    <n v="60"/>
    <n v="60"/>
    <n v="56"/>
    <n v="57"/>
    <n v="59"/>
    <n v="58"/>
    <n v="57"/>
    <n v="0"/>
    <n v="64"/>
    <n v="64"/>
    <n v="60"/>
    <n v="60"/>
    <n v="60"/>
    <n v="64"/>
    <n v="59"/>
    <n v="57"/>
    <n v="59"/>
    <n v="59"/>
    <n v="59"/>
    <n v="61"/>
    <n v="61"/>
    <n v="59"/>
    <n v="59"/>
    <n v="58"/>
    <n v="59"/>
    <n v="59"/>
    <n v="60"/>
    <n v="59"/>
    <n v="59"/>
    <n v="58"/>
    <n v="59"/>
    <n v="57"/>
    <n v="59"/>
    <n v="59"/>
    <n v="56"/>
    <n v="57"/>
    <n v="56"/>
    <n v="57"/>
    <n v="57"/>
    <n v="57"/>
    <n v="57"/>
    <n v="57"/>
    <n v="57"/>
    <n v="57.43181818181818"/>
    <n v="59"/>
    <n v="9.0692368522633959"/>
    <n v="0.15791310704376313"/>
    <n v="0"/>
    <n v="64"/>
    <n v="64"/>
    <n v="-1"/>
    <n v="1"/>
  </r>
  <r>
    <n v="717"/>
    <n v="344939"/>
    <s v="etterem.hu"/>
    <s v="12965669-2-41"/>
    <s v="12965669 7330 113 01"/>
    <n v="73.3"/>
    <s v="PR-tevékenység"/>
    <n v="73.3"/>
    <s v="PR-tevékenység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2"/>
    <n v="45"/>
    <n v="1344780000"/>
    <n v="40"/>
    <x v="14"/>
    <s v="7"/>
    <s v="1001 - 2500"/>
    <s v="2001 - 2005"/>
    <s v="kisvállalkozás"/>
    <n v="34"/>
    <n v="35"/>
    <n v="34"/>
    <n v="34"/>
    <n v="37"/>
    <n v="34"/>
    <n v="36"/>
    <n v="34"/>
    <n v="35"/>
    <n v="36"/>
    <n v="33"/>
    <n v="34"/>
    <n v="35"/>
    <n v="35"/>
    <n v="36"/>
    <n v="35"/>
    <n v="35"/>
    <n v="34"/>
    <n v="35"/>
    <n v="35"/>
    <n v="35"/>
    <n v="35"/>
    <n v="35"/>
    <n v="34"/>
    <n v="35"/>
    <n v="35"/>
    <n v="37"/>
    <n v="34"/>
    <n v="35"/>
    <n v="35"/>
    <n v="35"/>
    <n v="35"/>
    <n v="35"/>
    <n v="36"/>
    <n v="36"/>
    <n v="34"/>
    <n v="36"/>
    <n v="36"/>
    <n v="37"/>
    <n v="36"/>
    <n v="35"/>
    <n v="36"/>
    <n v="35"/>
    <n v="36"/>
    <n v="35.090909090909093"/>
    <n v="35"/>
    <n v="0.91035852426729724"/>
    <n v="2.5942859499845258E-2"/>
    <n v="33"/>
    <n v="37"/>
    <n v="4"/>
    <n v="2"/>
    <n v="2"/>
  </r>
  <r>
    <n v="719"/>
    <n v="345466"/>
    <s v="utazomajom.hu"/>
    <s v="25443279-2-03"/>
    <s v="25443279 6210 113 03"/>
    <n v="62.1"/>
    <s v="Számítógépes programozás"/>
    <n v="62.1"/>
    <s v="Számítógépes programoz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3"/>
    <s v="Bács-Kiskun"/>
    <n v="70"/>
    <s v="Dél-Alföld"/>
    <n v="3"/>
    <s v="Alföld és Észak"/>
    <n v="2015"/>
    <n v="2"/>
    <n v="104380000"/>
    <n v="12"/>
    <x v="10"/>
    <s v="3"/>
    <s v="51 - 300"/>
    <s v="2011 - 2015"/>
    <s v="mikrovállalkozás"/>
    <n v="167"/>
    <n v="167"/>
    <n v="167"/>
    <n v="165"/>
    <n v="165"/>
    <n v="165"/>
    <n v="166"/>
    <n v="166"/>
    <n v="166"/>
    <n v="166"/>
    <n v="166"/>
    <n v="166"/>
    <n v="166"/>
    <n v="166"/>
    <n v="166"/>
    <n v="166"/>
    <n v="166"/>
    <n v="166"/>
    <n v="166"/>
    <n v="165"/>
    <n v="165"/>
    <n v="165"/>
    <n v="167"/>
    <n v="167"/>
    <n v="167"/>
    <n v="167"/>
    <n v="167"/>
    <n v="165"/>
    <n v="165"/>
    <n v="165"/>
    <n v="166"/>
    <n v="165"/>
    <n v="157"/>
    <n v="166"/>
    <n v="166"/>
    <n v="166"/>
    <n v="166"/>
    <n v="165"/>
    <n v="166"/>
    <n v="166"/>
    <n v="167"/>
    <n v="169"/>
    <n v="172"/>
    <n v="175"/>
    <n v="166.15909090909091"/>
    <n v="166"/>
    <n v="2.2919797659135908"/>
    <n v="1.3793887252112979E-2"/>
    <n v="157"/>
    <n v="175"/>
    <n v="18"/>
    <n v="8"/>
    <n v="8"/>
  </r>
  <r>
    <n v="720"/>
    <n v="346438"/>
    <s v="ibusz.hu"/>
    <s v="10871403-2-43"/>
    <s v="10871403 7912 113 01"/>
    <n v="79.12"/>
    <s v="Utazásszervezés"/>
    <n v="79.099999999999994"/>
    <s v="Utazásközvetítés, utazásszervezés"/>
    <n v="79"/>
    <s v="Utazásközvetítés, utazásszervezés, egyéb foglalás"/>
    <s v="O"/>
    <x v="13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3"/>
    <n v="269"/>
    <n v="30787940000"/>
    <n v="81"/>
    <x v="7"/>
    <s v="C"/>
    <s v="10001 -"/>
    <s v="1991 - 1995"/>
    <s v="nagyvállalat"/>
    <n v="97"/>
    <n v="97"/>
    <n v="91"/>
    <n v="91"/>
    <n v="89"/>
    <n v="99"/>
    <n v="98"/>
    <n v="99"/>
    <n v="97"/>
    <n v="108"/>
    <n v="105"/>
    <n v="107"/>
    <n v="108"/>
    <n v="106"/>
    <n v="105"/>
    <n v="92"/>
    <n v="123"/>
    <n v="121"/>
    <n v="130"/>
    <n v="123"/>
    <n v="123"/>
    <n v="123"/>
    <n v="121"/>
    <n v="123"/>
    <n v="123"/>
    <n v="123"/>
    <n v="123"/>
    <n v="123"/>
    <n v="123"/>
    <n v="126"/>
    <n v="126"/>
    <n v="125"/>
    <n v="124"/>
    <n v="125"/>
    <n v="122"/>
    <n v="122"/>
    <n v="123"/>
    <n v="118"/>
    <n v="118"/>
    <n v="120"/>
    <n v="108"/>
    <n v="95"/>
    <n v="108"/>
    <n v="108"/>
    <n v="112.70454545454545"/>
    <n v="119"/>
    <n v="12.3450009568972"/>
    <n v="0.10953418876859787"/>
    <n v="89"/>
    <n v="130"/>
    <n v="41"/>
    <n v="11"/>
    <n v="11"/>
  </r>
  <r>
    <n v="723"/>
    <n v="347839"/>
    <s v="fogyasztobarat.hu"/>
    <s v="10606542-2-02"/>
    <s v="10606542 6811 113 02"/>
    <n v="68.11"/>
    <s v="Saját tulajdonú ingatlan adásvétele"/>
    <n v="68.099999999999994"/>
    <s v="Ingatlanügylet saját tulajdonú ingatlannal, ingatlanfejlesztés"/>
    <n v="68"/>
    <s v="Ingatlanügyletek"/>
    <s v="M"/>
    <x v="10"/>
    <n v="113"/>
    <s v="Korlátolt felelősségű társaság"/>
    <n v="11"/>
    <s v="Gazdasági társaság"/>
    <n v="1"/>
    <s v="Jogi személyiségű vállalkozás"/>
    <n v="2"/>
    <s v="Baranya"/>
    <n v="40"/>
    <s v="Dél-Dunántúl"/>
    <n v="2"/>
    <s v="Dunántúl"/>
    <n v="1991"/>
    <n v="4"/>
    <n v="197770000"/>
    <n v="15"/>
    <x v="6"/>
    <s v="3"/>
    <s v="51 - 300"/>
    <s v="1991 - 1995"/>
    <s v="mikrovállalkozás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33"/>
    <n v="33"/>
    <n v="33"/>
    <n v="33"/>
    <n v="33"/>
    <n v="33"/>
    <n v="33"/>
    <n v="33"/>
    <n v="33"/>
    <n v="33"/>
    <n v="33"/>
    <n v="33"/>
    <n v="33"/>
    <n v="33"/>
    <n v="31"/>
    <n v="31"/>
    <n v="31"/>
    <n v="27"/>
    <n v="21"/>
    <n v="21"/>
    <n v="21"/>
    <n v="21"/>
    <n v="21"/>
    <n v="21"/>
    <n v="21"/>
    <n v="27.363636363636363"/>
    <n v="25"/>
    <n v="4.5088590269777304"/>
    <n v="0.16477557905898682"/>
    <n v="21"/>
    <n v="33"/>
    <n v="12"/>
    <n v="-4"/>
    <n v="4"/>
  </r>
  <r>
    <n v="724"/>
    <n v="348054"/>
    <s v="medicalonline.hu"/>
    <s v="10875153-2-41"/>
    <s v="10875153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3"/>
    <n v="55"/>
    <n v="1067490000"/>
    <n v="50"/>
    <x v="2"/>
    <s v="7"/>
    <s v="1001 - 2500"/>
    <s v="1991 - 1995"/>
    <s v="középvállalkozás"/>
    <n v="94"/>
    <n v="93"/>
    <n v="93"/>
    <n v="93"/>
    <n v="94"/>
    <n v="96"/>
    <n v="99"/>
    <n v="98"/>
    <n v="97"/>
    <n v="96"/>
    <n v="94"/>
    <n v="94"/>
    <n v="92"/>
    <n v="93"/>
    <n v="96"/>
    <n v="98"/>
    <n v="97"/>
    <n v="97"/>
    <n v="97"/>
    <n v="96"/>
    <n v="96"/>
    <n v="95"/>
    <n v="96"/>
    <n v="93"/>
    <n v="94"/>
    <n v="95"/>
    <n v="96"/>
    <n v="98"/>
    <n v="97"/>
    <n v="95"/>
    <n v="98"/>
    <n v="93"/>
    <n v="95"/>
    <n v="93"/>
    <n v="95"/>
    <n v="95"/>
    <n v="98"/>
    <n v="95"/>
    <n v="98"/>
    <n v="97"/>
    <n v="97"/>
    <n v="96"/>
    <n v="100"/>
    <n v="99"/>
    <n v="95.704545454545453"/>
    <n v="96"/>
    <n v="1.9716543101710455"/>
    <n v="2.0601469875926384E-2"/>
    <n v="92"/>
    <n v="100"/>
    <n v="8"/>
    <n v="5"/>
    <n v="5"/>
  </r>
  <r>
    <n v="726"/>
    <n v="348807"/>
    <s v="mvkzrt.hu"/>
    <s v="11072315-2-05"/>
    <s v="11072315 4931 114 05"/>
    <n v="49.31"/>
    <s v="Menetrend szerinti közúti személyszállítás"/>
    <n v="49.3"/>
    <s v="Egyéb szárazföldi személyszállítás"/>
    <n v="49"/>
    <s v="Szárazföldi, csővezetékes szállítás"/>
    <s v="H"/>
    <x v="11"/>
    <n v="114"/>
    <s v="Részvénytársaság"/>
    <n v="11"/>
    <s v="Gazdasági társaság"/>
    <n v="1"/>
    <s v="Jogi személyiségű vállalkozás"/>
    <n v="5"/>
    <s v="Borsod-Abaúj-Zemplén"/>
    <n v="50"/>
    <s v="Észak-Magyarország"/>
    <n v="3"/>
    <s v="Alföld és Észak"/>
    <n v="1994"/>
    <n v="688"/>
    <n v="4087130000"/>
    <n v="91"/>
    <x v="16"/>
    <s v="A"/>
    <s v="4001 - 7000"/>
    <s v="1991 - 1995"/>
    <s v="nagyvállalat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0"/>
    <n v="0"/>
    <n v="8"/>
    <n v="8"/>
    <n v="0"/>
    <n v="0"/>
    <n v="0"/>
  </r>
  <r>
    <n v="728"/>
    <n v="349678"/>
    <s v="kanizsakran.hu"/>
    <s v="13754462-2-20"/>
    <s v="13754462 4781 113 20"/>
    <n v="47.81"/>
    <s v="Gépjármű-kiskereskedelem"/>
    <n v="47.8"/>
    <s v="Gépjármű, motorkerékpár és ezekhez kapcsolódó alkatrész, tartozé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20"/>
    <s v="Zala"/>
    <n v="30"/>
    <s v="Nyugat-Dunántúl"/>
    <n v="2"/>
    <s v="Dunántúl"/>
    <n v="2006"/>
    <n v="4"/>
    <n v="62720000"/>
    <n v="15"/>
    <x v="6"/>
    <s v="3"/>
    <s v="51 - 300"/>
    <s v="2006 - 2010"/>
    <s v="mikrovállalkozás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9"/>
    <n v="29"/>
    <n v="29"/>
    <n v="29"/>
    <n v="29"/>
    <n v="29"/>
    <n v="29"/>
    <n v="29"/>
    <n v="29"/>
    <n v="29"/>
    <n v="29"/>
    <n v="29"/>
    <n v="29"/>
    <n v="28"/>
    <n v="29"/>
    <n v="29"/>
    <n v="29"/>
    <n v="29"/>
    <n v="29"/>
    <n v="28.40909090909091"/>
    <n v="28"/>
    <n v="0.49735027281476635"/>
    <n v="1.7506729603079776E-2"/>
    <n v="28"/>
    <n v="29"/>
    <n v="1"/>
    <n v="1"/>
    <n v="1"/>
  </r>
  <r>
    <n v="731"/>
    <n v="351953"/>
    <s v="kirandulastippek.hu"/>
    <s v="24121158-2-42"/>
    <s v="24121158 7311 113 01"/>
    <n v="73.11"/>
    <s v="Reklámügynöki tevékenység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2"/>
    <n v="1"/>
    <n v="10270000"/>
    <n v="11"/>
    <x v="13"/>
    <s v="1"/>
    <s v="0 - 20"/>
    <s v="2011 - 2015"/>
    <s v="mikrovállalkozás"/>
    <n v="84"/>
    <n v="84"/>
    <n v="85"/>
    <n v="86"/>
    <n v="85"/>
    <n v="82"/>
    <n v="82"/>
    <n v="81"/>
    <n v="82"/>
    <n v="82"/>
    <n v="81"/>
    <n v="82"/>
    <n v="82"/>
    <n v="82"/>
    <n v="82"/>
    <n v="81"/>
    <n v="81"/>
    <n v="82"/>
    <n v="82"/>
    <n v="81"/>
    <n v="79"/>
    <n v="79"/>
    <n v="79"/>
    <n v="80"/>
    <n v="82"/>
    <n v="80"/>
    <n v="80"/>
    <n v="79"/>
    <n v="80"/>
    <n v="79"/>
    <n v="72"/>
    <n v="73"/>
    <n v="74"/>
    <n v="74"/>
    <n v="68"/>
    <n v="73"/>
    <n v="73"/>
    <n v="73"/>
    <n v="73"/>
    <n v="73"/>
    <n v="74"/>
    <n v="74"/>
    <n v="73"/>
    <n v="74"/>
    <n v="78.795454545454547"/>
    <n v="80"/>
    <n v="4.4176156120197048"/>
    <n v="5.6064345811614368E-2"/>
    <n v="68"/>
    <n v="86"/>
    <n v="18"/>
    <n v="-10"/>
    <n v="10"/>
  </r>
  <r>
    <n v="732"/>
    <n v="352620"/>
    <s v="szkt.hu"/>
    <s v="11092612-2-06"/>
    <s v="11092612 4931 113 06"/>
    <n v="49.31"/>
    <s v="Menetrend szerinti közúti személyszállítás"/>
    <n v="49.3"/>
    <s v="Egyéb szárazföldi személyszállítás"/>
    <n v="49"/>
    <s v="Szárazföldi, csővezetékes szállítás"/>
    <s v="H"/>
    <x v="11"/>
    <n v="113"/>
    <s v="Korlátolt felelősségű társaság"/>
    <n v="11"/>
    <s v="Gazdasági társaság"/>
    <n v="1"/>
    <s v="Jogi személyiségű vállalkozás"/>
    <n v="6"/>
    <s v="Csongrád-Csanád"/>
    <n v="70"/>
    <s v="Dél-Alföld"/>
    <n v="3"/>
    <s v="Alföld és Észak"/>
    <n v="1994"/>
    <n v="542"/>
    <n v="5137660000"/>
    <n v="91"/>
    <x v="16"/>
    <s v="A"/>
    <s v="4001 - 7000"/>
    <s v="1991 - 1995"/>
    <s v="nagyvállalat"/>
    <n v="54"/>
    <n v="54"/>
    <n v="54"/>
    <n v="58"/>
    <n v="58"/>
    <n v="61"/>
    <n v="62"/>
    <n v="62"/>
    <n v="62"/>
    <n v="62"/>
    <n v="62"/>
    <n v="60"/>
    <n v="54"/>
    <n v="52"/>
    <n v="54"/>
    <n v="55"/>
    <n v="57"/>
    <n v="54"/>
    <n v="54"/>
    <n v="54"/>
    <n v="54"/>
    <n v="54"/>
    <n v="54"/>
    <n v="54"/>
    <n v="53"/>
    <n v="53"/>
    <n v="60"/>
    <n v="65"/>
    <n v="67"/>
    <n v="74"/>
    <n v="74"/>
    <n v="64"/>
    <n v="60"/>
    <n v="60"/>
    <n v="62"/>
    <n v="62"/>
    <n v="63"/>
    <n v="63"/>
    <n v="58"/>
    <n v="58"/>
    <n v="61"/>
    <n v="62"/>
    <n v="64"/>
    <n v="68"/>
    <n v="59.31818181818182"/>
    <n v="60"/>
    <n v="5.364711255034547"/>
    <n v="9.0439576713226083E-2"/>
    <n v="52"/>
    <n v="74"/>
    <n v="22"/>
    <n v="14"/>
    <n v="14"/>
  </r>
  <r>
    <n v="733"/>
    <n v="352811"/>
    <s v="noiportal.hu"/>
    <s v="14526167-2-07"/>
    <s v="14526167 7311 113 07"/>
    <n v="73.11"/>
    <s v="Reklámügynöki tevékenység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7"/>
    <s v="Fejér"/>
    <n v="20"/>
    <s v="Közép-Dunántúl"/>
    <n v="2"/>
    <s v="Dunántúl"/>
    <n v="2008"/>
    <n v="1"/>
    <n v="36650000"/>
    <n v="11"/>
    <x v="13"/>
    <s v="2"/>
    <s v="21 - 50"/>
    <s v="2006 - 2010"/>
    <s v="mikrovállalkozás"/>
    <n v="200"/>
    <n v="213"/>
    <n v="201"/>
    <n v="201"/>
    <n v="200"/>
    <n v="201"/>
    <n v="201"/>
    <n v="201"/>
    <n v="210"/>
    <n v="200"/>
    <n v="210"/>
    <n v="200"/>
    <n v="213"/>
    <n v="200"/>
    <n v="203"/>
    <n v="201"/>
    <n v="201"/>
    <n v="211"/>
    <n v="212"/>
    <n v="202"/>
    <n v="200"/>
    <n v="213"/>
    <n v="209"/>
    <n v="211"/>
    <n v="210"/>
    <n v="211"/>
    <n v="200"/>
    <n v="202"/>
    <n v="201"/>
    <n v="202"/>
    <n v="200"/>
    <n v="159"/>
    <n v="200"/>
    <n v="212"/>
    <n v="213"/>
    <n v="200"/>
    <n v="201"/>
    <n v="201"/>
    <n v="213"/>
    <n v="200"/>
    <n v="203"/>
    <n v="200"/>
    <n v="203"/>
    <n v="200"/>
    <n v="203.29545454545453"/>
    <n v="201"/>
    <n v="8.5306003100044858"/>
    <n v="4.1961589003934867E-2"/>
    <n v="159"/>
    <n v="213"/>
    <n v="54"/>
    <n v="0"/>
    <n v="0"/>
  </r>
  <r>
    <n v="734"/>
    <n v="355525"/>
    <s v="trendmaker.hu"/>
    <s v="24364649-2-43"/>
    <s v="24364649 4774 113 01"/>
    <n v="47.74"/>
    <s v="Gyógyászati és ortopédiai termék kiskereskedelme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6"/>
    <n v="533690000"/>
    <n v="22"/>
    <x v="8"/>
    <s v="5"/>
    <s v="501 - 700"/>
    <s v="2011 - 2015"/>
    <s v="mikrovállalkozás"/>
    <n v="22"/>
    <n v="27"/>
    <n v="27"/>
    <n v="27"/>
    <n v="27"/>
    <n v="22"/>
    <n v="22"/>
    <n v="22"/>
    <n v="22"/>
    <n v="16"/>
    <n v="16"/>
    <n v="17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5"/>
    <n v="14"/>
    <n v="14"/>
    <n v="14"/>
    <n v="13"/>
    <n v="13"/>
    <n v="13"/>
    <n v="13"/>
    <n v="16.18181818181818"/>
    <n v="14"/>
    <n v="4.3362867368115516"/>
    <n v="0.26797277587037682"/>
    <n v="13"/>
    <n v="27"/>
    <n v="14"/>
    <n v="-9"/>
    <n v="9"/>
  </r>
  <r>
    <n v="735"/>
    <n v="355560"/>
    <s v="bfnp.hu"/>
    <s v="15325770-2-19"/>
    <s v="15325770 8412 312 19"/>
    <n v="84.12"/>
    <s v="Egészségügy, oktatás, kultúra, egyéb szociális szolgáltatás igazgatása"/>
    <n v="84.1"/>
    <s v="Közigazgatás"/>
    <n v="84"/>
    <s v="Közigazgatás, védelem, kötelező társadalombiztosítás"/>
    <s v="P"/>
    <x v="6"/>
    <n v="312"/>
    <s v="Központi költségvetési szerv"/>
    <n v="31"/>
    <s v="Központi költségvetési irányító és költségvetési szervek"/>
    <n v="3"/>
    <s v="Költségvetési szervek és költségvetési rend szerint gazdálkodó szervek"/>
    <n v="19"/>
    <s v="Veszprém"/>
    <n v="20"/>
    <s v="Közép-Dunántúl"/>
    <n v="2"/>
    <s v="Dunántúl"/>
    <n v="1990"/>
    <n v="128"/>
    <m/>
    <n v="61"/>
    <x v="4"/>
    <s v="0"/>
    <s v="ismeretlen"/>
    <s v="1986 - 1990"/>
    <s v="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0"/>
    <n v="0"/>
    <n v="15"/>
    <n v="15"/>
    <n v="0"/>
    <n v="0"/>
    <n v="0"/>
  </r>
  <r>
    <n v="736"/>
    <n v="355795"/>
    <s v="szendreiadam.hu"/>
    <s v="24758893-2-06"/>
    <s v="24758893 8559 113 06"/>
    <n v="85.59"/>
    <s v="M.n.s. egyéb oktatás"/>
    <n v="85.5"/>
    <s v="Egyéb oktatás"/>
    <n v="85"/>
    <s v="Oktatás"/>
    <s v="Q"/>
    <x v="4"/>
    <n v="113"/>
    <s v="Korlátolt felelősségű társaság"/>
    <n v="11"/>
    <s v="Gazdasági társaság"/>
    <n v="1"/>
    <s v="Jogi személyiségű vállalkozás"/>
    <n v="6"/>
    <s v="Csongrád-Csanád"/>
    <n v="70"/>
    <s v="Dél-Alföld"/>
    <n v="3"/>
    <s v="Alföld és Észak"/>
    <n v="2013"/>
    <n v="1"/>
    <n v="459270000"/>
    <n v="11"/>
    <x v="13"/>
    <s v="4"/>
    <s v="301 - 500"/>
    <s v="2011 - 2015"/>
    <s v="mikrovállalkozás"/>
    <n v="61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32"/>
    <n v="158"/>
    <n v="158"/>
    <n v="157"/>
    <n v="157"/>
    <n v="157"/>
    <n v="157"/>
    <n v="74.295454545454547"/>
    <n v="62"/>
    <n v="33.681531441632814"/>
    <n v="0.45334578875247594"/>
    <n v="32"/>
    <n v="158"/>
    <n v="126"/>
    <n v="96"/>
    <n v="96"/>
  </r>
  <r>
    <n v="737"/>
    <n v="356364"/>
    <s v="wikiszotar.hu"/>
    <s v="27856873-2-13"/>
    <s v="27856873 8559 129 13"/>
    <n v="85.59"/>
    <s v="M.n.s. egyéb oktatás"/>
    <n v="85.5"/>
    <s v="Egyéb oktatás"/>
    <n v="85"/>
    <s v="Oktatás"/>
    <s v="Q"/>
    <x v="4"/>
    <n v="129"/>
    <s v="Egyéb szövetkezet"/>
    <n v="12"/>
    <s v="Szövetkezet"/>
    <n v="1"/>
    <s v="Jogi személyiségű vállalkozás"/>
    <n v="13"/>
    <s v="Pest"/>
    <n v="12"/>
    <s v="Pest"/>
    <n v="1"/>
    <s v="Közép-Magyarország"/>
    <n v="2022"/>
    <n v="3"/>
    <n v="39610000"/>
    <n v="15"/>
    <x v="6"/>
    <s v="2"/>
    <s v="21 - 50"/>
    <s v="2021 - 2025"/>
    <s v="mikrovállalkozás"/>
    <n v="40"/>
    <n v="40"/>
    <n v="40"/>
    <n v="40"/>
    <n v="40"/>
    <n v="41"/>
    <n v="40"/>
    <n v="40"/>
    <n v="40"/>
    <n v="41"/>
    <n v="40"/>
    <n v="40"/>
    <n v="40"/>
    <n v="40"/>
    <n v="40"/>
    <n v="40"/>
    <n v="40"/>
    <n v="40"/>
    <n v="41"/>
    <n v="40"/>
    <n v="41"/>
    <n v="40"/>
    <n v="40"/>
    <n v="40"/>
    <n v="41"/>
    <n v="41"/>
    <n v="40"/>
    <n v="40"/>
    <n v="40"/>
    <n v="40"/>
    <n v="40"/>
    <n v="41"/>
    <n v="40"/>
    <n v="40"/>
    <n v="40"/>
    <n v="40"/>
    <n v="40"/>
    <n v="41"/>
    <n v="41"/>
    <n v="40"/>
    <n v="41"/>
    <n v="41"/>
    <n v="41"/>
    <n v="2"/>
    <n v="39.409090909090907"/>
    <n v="40"/>
    <n v="5.7881923989581825"/>
    <n v="0.14687454760908883"/>
    <n v="2"/>
    <n v="41"/>
    <n v="39"/>
    <n v="-38"/>
    <n v="38"/>
  </r>
  <r>
    <n v="738"/>
    <n v="357108"/>
    <s v="metnet.hu"/>
    <s v="26697763-2-13"/>
    <s v="26697763 7499 113 13"/>
    <n v="74.989999999999995"/>
    <s v="M.n.s. egyéb szakmai, tudományos, műszaki tevékenység"/>
    <n v="74.900000000000006"/>
    <s v="M.n.s. egyéb szakmai, tudományos, műszaki tevékenység"/>
    <n v="74"/>
    <s v="Egyéb szakmai, tudományos, műszaki tevékenység"/>
    <s v="N"/>
    <x v="1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19"/>
    <m/>
    <n v="3930000"/>
    <n v="0"/>
    <x v="11"/>
    <s v="1"/>
    <s v="0 - 20"/>
    <s v="2016 - 2020"/>
    <s v=""/>
    <n v="84"/>
    <n v="91"/>
    <n v="93"/>
    <n v="81"/>
    <n v="76"/>
    <n v="92"/>
    <n v="89"/>
    <n v="83"/>
    <n v="93"/>
    <n v="90"/>
    <n v="72"/>
    <n v="93"/>
    <n v="88"/>
    <n v="82"/>
    <n v="93"/>
    <n v="92"/>
    <n v="94"/>
    <n v="94"/>
    <n v="93"/>
    <n v="93"/>
    <n v="92"/>
    <n v="93"/>
    <n v="95"/>
    <n v="95"/>
    <n v="97"/>
    <n v="94"/>
    <n v="95"/>
    <n v="93"/>
    <n v="95"/>
    <n v="95"/>
    <n v="94"/>
    <n v="96"/>
    <n v="94"/>
    <n v="96"/>
    <n v="95"/>
    <n v="95"/>
    <n v="93"/>
    <n v="90"/>
    <n v="93"/>
    <n v="91"/>
    <n v="93"/>
    <n v="93"/>
    <n v="95"/>
    <n v="93"/>
    <n v="91.38636363636364"/>
    <n v="93"/>
    <n v="5.2880554701507432"/>
    <n v="5.7864819867354561E-2"/>
    <n v="72"/>
    <n v="97"/>
    <n v="25"/>
    <n v="9"/>
    <n v="9"/>
  </r>
  <r>
    <n v="740"/>
    <n v="358572"/>
    <s v="olajwebshop.hu"/>
    <s v="23374731-2-13"/>
    <s v="23374731 4782 113 13"/>
    <n v="47.82"/>
    <s v="Gépjárműalkatrész és -tartozék kiskereskedelme"/>
    <n v="47.8"/>
    <s v="Gépjármű, motorkerékpár és ezekhez kapcsolódó alkatrész, tartozé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11"/>
    <n v="8"/>
    <n v="623210000"/>
    <n v="22"/>
    <x v="8"/>
    <s v="5"/>
    <s v="501 - 700"/>
    <s v="2011 - 2015"/>
    <s v="mikrovállalkozás"/>
    <n v="163"/>
    <n v="163"/>
    <n v="166"/>
    <n v="166"/>
    <n v="166"/>
    <n v="166"/>
    <n v="168"/>
    <n v="168"/>
    <n v="167"/>
    <n v="160"/>
    <n v="158"/>
    <n v="159"/>
    <n v="158"/>
    <n v="160"/>
    <n v="159"/>
    <n v="159"/>
    <n v="158"/>
    <n v="159"/>
    <n v="160"/>
    <n v="162"/>
    <n v="172"/>
    <n v="165"/>
    <n v="162"/>
    <n v="162"/>
    <n v="169"/>
    <n v="165"/>
    <n v="169"/>
    <n v="171"/>
    <n v="178"/>
    <n v="182"/>
    <n v="181"/>
    <n v="169"/>
    <n v="172"/>
    <n v="172"/>
    <n v="170"/>
    <n v="171"/>
    <n v="172"/>
    <n v="172"/>
    <n v="180"/>
    <n v="171"/>
    <n v="171"/>
    <n v="181"/>
    <n v="185"/>
    <n v="177"/>
    <n v="167.81818181818181"/>
    <n v="167.5"/>
    <n v="7.2793838458674376"/>
    <n v="4.337661013247119E-2"/>
    <n v="158"/>
    <n v="185"/>
    <n v="27"/>
    <n v="14"/>
    <n v="14"/>
  </r>
  <r>
    <n v="741"/>
    <n v="362159"/>
    <s v="dima.hu"/>
    <s v="14079665-2-09"/>
    <s v="14079665 6310 113 09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9"/>
    <s v="Hajdú-Bihar"/>
    <n v="60"/>
    <s v="Észak-Alföld"/>
    <n v="3"/>
    <s v="Alföld és Észak"/>
    <n v="2007"/>
    <n v="7"/>
    <n v="88080000"/>
    <n v="22"/>
    <x v="8"/>
    <s v="3"/>
    <s v="51 - 300"/>
    <s v="2006 - 2010"/>
    <s v="mikrovállalkozás"/>
    <n v="108"/>
    <n v="99"/>
    <n v="100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8"/>
    <n v="108"/>
    <n v="109"/>
    <n v="109"/>
    <n v="109"/>
    <n v="109"/>
    <n v="109"/>
    <n v="109"/>
    <n v="109"/>
    <n v="109"/>
    <n v="109"/>
    <n v="109"/>
    <n v="109"/>
    <n v="109"/>
    <n v="109"/>
    <n v="108"/>
    <n v="108"/>
    <n v="108"/>
    <n v="108"/>
    <n v="108"/>
    <n v="107.43181818181819"/>
    <n v="107"/>
    <n v="1.957665045734243"/>
    <n v="1.8222395179248296E-2"/>
    <n v="99"/>
    <n v="109"/>
    <n v="10"/>
    <n v="0"/>
    <n v="0"/>
  </r>
  <r>
    <n v="744"/>
    <n v="373538"/>
    <s v="papageno.hu"/>
    <s v="23974654-2-43"/>
    <s v="23974654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2"/>
    <n v="13"/>
    <n v="194930000"/>
    <n v="30"/>
    <x v="3"/>
    <s v="3"/>
    <s v="51 - 300"/>
    <s v="2011 - 2015"/>
    <s v="kisvállalkozás"/>
    <n v="154"/>
    <n v="116"/>
    <n v="126"/>
    <n v="135"/>
    <n v="142"/>
    <n v="145"/>
    <n v="143"/>
    <n v="145"/>
    <n v="143"/>
    <n v="118"/>
    <n v="119"/>
    <n v="117"/>
    <n v="109"/>
    <n v="100"/>
    <n v="95"/>
    <n v="104"/>
    <n v="99"/>
    <n v="107"/>
    <n v="114"/>
    <n v="111"/>
    <n v="113"/>
    <n v="114"/>
    <n v="111"/>
    <n v="123"/>
    <n v="115"/>
    <n v="132"/>
    <n v="115"/>
    <n v="116"/>
    <n v="116"/>
    <n v="124"/>
    <n v="130"/>
    <n v="122"/>
    <n v="122"/>
    <n v="118"/>
    <n v="125"/>
    <n v="123"/>
    <n v="125"/>
    <n v="120"/>
    <n v="123"/>
    <n v="127"/>
    <n v="126"/>
    <n v="123"/>
    <n v="115"/>
    <n v="107"/>
    <n v="121.06818181818181"/>
    <n v="119.5"/>
    <n v="12.942444554099543"/>
    <n v="0.10690211383149614"/>
    <n v="95"/>
    <n v="154"/>
    <n v="59"/>
    <n v="-47"/>
    <n v="47"/>
  </r>
  <r>
    <n v="745"/>
    <n v="373885"/>
    <s v="madachszinhaz.hu"/>
    <s v="21974593-2-42"/>
    <s v="21974593 9020 572 01"/>
    <n v="90.2"/>
    <s v="Előadó-művészet"/>
    <n v="90.2"/>
    <s v="Előadó-művészet"/>
    <n v="90"/>
    <s v="Alkotóművészet, előadó-művészet"/>
    <s v="S"/>
    <x v="3"/>
    <n v="572"/>
    <s v="Nonprofit korlátolt felelősségű társaság"/>
    <n v="57"/>
    <s v="Nonprofit gazdasági társaság"/>
    <n v="5"/>
    <s v="Jogi személyiségű nonprofit szervezet"/>
    <n v="1"/>
    <s v="Budapest"/>
    <n v="11"/>
    <s v="Budapest"/>
    <n v="1"/>
    <s v="Közép-Magyarország"/>
    <n v="2009"/>
    <n v="169"/>
    <n v="2184880000"/>
    <n v="62"/>
    <x v="5"/>
    <s v="7"/>
    <s v="1001 - 2500"/>
    <s v="2006 - 2010"/>
    <s v="középvállalkozás"/>
    <n v="6"/>
    <n v="4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4"/>
    <n v="8"/>
    <n v="8"/>
    <n v="6"/>
    <n v="4"/>
    <n v="6"/>
    <n v="8"/>
    <n v="8"/>
    <n v="8"/>
    <n v="2"/>
    <n v="2"/>
    <n v="2"/>
    <n v="4"/>
    <n v="4"/>
    <n v="4"/>
    <n v="4"/>
    <n v="4"/>
    <n v="2"/>
    <n v="4"/>
    <n v="4"/>
    <n v="4"/>
    <n v="4"/>
    <n v="3.5"/>
    <n v="2"/>
    <n v="2.0288615205990381"/>
    <n v="0.57967472017115373"/>
    <n v="2"/>
    <n v="8"/>
    <n v="6"/>
    <n v="-2"/>
    <n v="2"/>
  </r>
  <r>
    <n v="746"/>
    <n v="374119"/>
    <s v="kieselbach.hu"/>
    <s v="12483282-2-41"/>
    <s v="12483282 4779 113 01"/>
    <n v="47.79"/>
    <s v="Használt cikk kiskereskedelme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0"/>
    <n v="14"/>
    <n v="781400000"/>
    <n v="30"/>
    <x v="3"/>
    <s v="6"/>
    <s v="701 - 1000"/>
    <s v="1996 - 2000"/>
    <s v="kisvállalkozás"/>
    <n v="93"/>
    <n v="85"/>
    <n v="85"/>
    <n v="85"/>
    <n v="85"/>
    <n v="85"/>
    <n v="85"/>
    <n v="85"/>
    <n v="85"/>
    <n v="85"/>
    <n v="85"/>
    <n v="85"/>
    <n v="85"/>
    <n v="85"/>
    <n v="85"/>
    <n v="85"/>
    <n v="85"/>
    <n v="93"/>
    <n v="93"/>
    <n v="84"/>
    <n v="83"/>
    <n v="85"/>
    <n v="85"/>
    <n v="85"/>
    <n v="85"/>
    <n v="85"/>
    <n v="92"/>
    <n v="92"/>
    <n v="83"/>
    <n v="83"/>
    <n v="83"/>
    <n v="83"/>
    <n v="83"/>
    <n v="83"/>
    <n v="88"/>
    <n v="88"/>
    <n v="88"/>
    <n v="83"/>
    <n v="83"/>
    <n v="84"/>
    <n v="83"/>
    <n v="83"/>
    <n v="83"/>
    <n v="83"/>
    <n v="85.431818181818187"/>
    <n v="85"/>
    <n v="2.904669274475209"/>
    <n v="3.3999853172894168E-2"/>
    <n v="83"/>
    <n v="93"/>
    <n v="10"/>
    <n v="-10"/>
    <n v="10"/>
  </r>
  <r>
    <n v="747"/>
    <n v="374627"/>
    <s v="welovebalaton.hu"/>
    <s v="24381383-2-41"/>
    <s v="24381383 5812 113 01"/>
    <n v="58.12"/>
    <s v="Napilapkiadás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3"/>
    <n v="184320000"/>
    <n v="30"/>
    <x v="3"/>
    <s v="3"/>
    <s v="51 - 300"/>
    <s v="2011 - 2015"/>
    <s v="kisvállalkozás"/>
    <n v="107"/>
    <n v="100"/>
    <n v="91"/>
    <n v="90"/>
    <n v="94"/>
    <n v="96"/>
    <n v="93"/>
    <n v="95"/>
    <n v="96"/>
    <n v="102"/>
    <n v="104"/>
    <n v="93"/>
    <n v="95"/>
    <n v="105"/>
    <n v="101"/>
    <n v="101"/>
    <n v="101"/>
    <n v="103"/>
    <n v="97"/>
    <n v="101"/>
    <n v="103"/>
    <n v="95"/>
    <n v="93"/>
    <n v="96"/>
    <n v="93"/>
    <n v="95"/>
    <n v="100"/>
    <n v="101"/>
    <n v="104"/>
    <n v="102"/>
    <n v="101"/>
    <n v="95"/>
    <n v="99"/>
    <n v="96"/>
    <n v="95"/>
    <n v="100"/>
    <n v="103"/>
    <n v="100"/>
    <n v="97"/>
    <n v="96"/>
    <n v="95"/>
    <n v="95"/>
    <n v="94"/>
    <n v="99"/>
    <n v="98"/>
    <n v="97"/>
    <n v="4.0919660368228428"/>
    <n v="4.1754755477784108E-2"/>
    <n v="90"/>
    <n v="107"/>
    <n v="17"/>
    <n v="-8"/>
    <n v="8"/>
  </r>
  <r>
    <n v="748"/>
    <n v="374744"/>
    <s v="rudasfurdo.hu"/>
    <s v="12165814-2-44"/>
    <s v="12165814 9623 114 01"/>
    <n v="96.23"/>
    <s v="Fürdő-, szauna-, gőzfürdő-szolgáltatás"/>
    <n v="96.2"/>
    <s v="Fodrászat, szépségápolás, fürdőszolgáltatás"/>
    <n v="96"/>
    <s v="Személyi szolgáltatás"/>
    <s v="T"/>
    <x v="8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6"/>
    <n v="1114"/>
    <n v="26294180000"/>
    <n v="93"/>
    <x v="0"/>
    <s v="C"/>
    <s v="10001 -"/>
    <s v="1996 - 2000"/>
    <s v="nagyvállalat"/>
    <n v="21"/>
    <n v="21"/>
    <n v="21"/>
    <n v="21"/>
    <n v="21"/>
    <n v="21"/>
    <n v="22"/>
    <n v="22"/>
    <n v="22"/>
    <n v="22"/>
    <n v="23"/>
    <n v="23"/>
    <n v="22"/>
    <n v="21"/>
    <n v="21"/>
    <n v="21"/>
    <n v="21"/>
    <n v="21"/>
    <n v="20"/>
    <n v="21"/>
    <n v="21"/>
    <n v="22"/>
    <n v="22"/>
    <n v="22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26.704545454545453"/>
    <n v="22.5"/>
    <n v="5.8372482584214289"/>
    <n v="0.21858631776216417"/>
    <n v="20"/>
    <n v="33"/>
    <n v="13"/>
    <n v="12"/>
    <n v="12"/>
  </r>
  <r>
    <n v="752"/>
    <n v="375995"/>
    <s v="edenkert.hu"/>
    <s v="13414166-2-41"/>
    <s v="13414166 7020 113 01"/>
    <n v="70.2"/>
    <s v="Üzletviteli, egyéb üzletvezetési tanácsadás"/>
    <n v="70.2"/>
    <s v="Üzletviteli, egyéb üzletvezetési tanácsadás"/>
    <n v="70"/>
    <s v="Üzletvezetés, üzletvezetési tanácsadás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4"/>
    <n v="3"/>
    <n v="151010000"/>
    <n v="15"/>
    <x v="6"/>
    <s v="3"/>
    <s v="51 - 300"/>
    <s v="2001 - 2005"/>
    <s v="mikrovállalkozás"/>
    <n v="173"/>
    <n v="173"/>
    <n v="173"/>
    <n v="157"/>
    <n v="157"/>
    <n v="157"/>
    <n v="157"/>
    <n v="157"/>
    <n v="157"/>
    <n v="157"/>
    <n v="157"/>
    <n v="157"/>
    <n v="157"/>
    <n v="159"/>
    <n v="159"/>
    <n v="159"/>
    <n v="159"/>
    <n v="159"/>
    <n v="159"/>
    <n v="161"/>
    <n v="161"/>
    <n v="161"/>
    <n v="161"/>
    <n v="161"/>
    <n v="161"/>
    <n v="162"/>
    <n v="162"/>
    <n v="159"/>
    <n v="159"/>
    <n v="159"/>
    <n v="159"/>
    <n v="157"/>
    <n v="159"/>
    <n v="159"/>
    <n v="159"/>
    <n v="159"/>
    <n v="159"/>
    <n v="159"/>
    <n v="159"/>
    <n v="159"/>
    <n v="156"/>
    <n v="159"/>
    <n v="159"/>
    <n v="159"/>
    <n v="159.79545454545453"/>
    <n v="159"/>
    <n v="3.9033649493889775"/>
    <n v="2.4427258963606174E-2"/>
    <n v="156"/>
    <n v="173"/>
    <n v="17"/>
    <n v="-14"/>
    <n v="14"/>
  </r>
  <r>
    <n v="753"/>
    <n v="376494"/>
    <s v="civishir.hu"/>
    <s v="24650726-2-09"/>
    <s v="24650726 6039 113 09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9"/>
    <s v="Hajdú-Bihar"/>
    <n v="60"/>
    <s v="Észak-Alföld"/>
    <n v="3"/>
    <s v="Alföld és Észak"/>
    <n v="2013"/>
    <n v="8"/>
    <n v="152590000"/>
    <n v="22"/>
    <x v="8"/>
    <s v="3"/>
    <s v="51 - 300"/>
    <s v="2011 - 2015"/>
    <s v="mikrovállalkozás"/>
    <n v="15"/>
    <n v="14"/>
    <n v="12"/>
    <n v="14"/>
    <n v="14"/>
    <n v="14"/>
    <n v="14"/>
    <n v="14"/>
    <n v="14"/>
    <n v="14"/>
    <n v="14"/>
    <n v="13"/>
    <n v="14"/>
    <n v="14"/>
    <n v="12"/>
    <n v="13"/>
    <n v="15"/>
    <n v="13"/>
    <n v="10"/>
    <n v="15"/>
    <n v="12"/>
    <n v="14"/>
    <n v="13"/>
    <n v="14"/>
    <n v="14"/>
    <n v="13"/>
    <n v="12"/>
    <n v="12"/>
    <n v="14"/>
    <n v="13"/>
    <n v="12"/>
    <n v="13"/>
    <n v="12"/>
    <n v="12"/>
    <n v="13"/>
    <n v="13"/>
    <n v="12"/>
    <n v="12"/>
    <n v="12"/>
    <n v="13"/>
    <n v="14"/>
    <n v="14"/>
    <n v="13"/>
    <n v="15"/>
    <n v="13.25"/>
    <n v="13"/>
    <n v="1.0810201899885086"/>
    <n v="8.1586429433094992E-2"/>
    <n v="10"/>
    <n v="15"/>
    <n v="5"/>
    <n v="0"/>
    <n v="0"/>
  </r>
  <r>
    <n v="754"/>
    <n v="376813"/>
    <s v="mentok.hu"/>
    <s v="15309989-2-41"/>
    <s v="15309989 8692 312 01"/>
    <n v="86.92"/>
    <s v="Betegszállítás mentőszolgálattal"/>
    <n v="86.9"/>
    <s v="Egyéb humánegészségügyi ellátás"/>
    <n v="86"/>
    <s v="Humánegészségügyi ellátás"/>
    <s v="R"/>
    <x v="16"/>
    <n v="312"/>
    <s v="Központi költségvetési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83"/>
    <n v="9850"/>
    <m/>
    <n v="95"/>
    <x v="12"/>
    <s v="0"/>
    <s v="ismeretlen"/>
    <s v="- 1985"/>
    <s v=""/>
    <n v="2"/>
    <n v="2"/>
    <n v="2"/>
    <n v="2"/>
    <n v="2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.25"/>
    <n v="5"/>
    <n v="1.3140563861746997"/>
    <n v="0.30918973792345872"/>
    <n v="2"/>
    <n v="5"/>
    <n v="3"/>
    <n v="3"/>
    <n v="3"/>
  </r>
  <r>
    <n v="755"/>
    <n v="377197"/>
    <s v="harkakotony.hu"/>
    <s v="15724966-2-03"/>
    <s v="15724966 8411 321 03"/>
    <n v="84.11"/>
    <s v="Általános közigazgatás"/>
    <n v="84.1"/>
    <s v="Közigazgatás"/>
    <n v="84"/>
    <s v="Közigazgatás, védelem, kötelező társadalombiztosítás"/>
    <s v="P"/>
    <x v="6"/>
    <n v="321"/>
    <s v="Helyi önkormányzat"/>
    <n v="32"/>
    <s v="Helyi önkormányzati költségvetési irányító és költségvetési szervek"/>
    <n v="3"/>
    <s v="Költségvetési szervek és költségvetési rend szerint gazdálkodó szervek"/>
    <n v="3"/>
    <s v="Bács-Kiskun"/>
    <n v="70"/>
    <s v="Dél-Alföld"/>
    <n v="3"/>
    <s v="Alföld és Észak"/>
    <n v="1990"/>
    <n v="5"/>
    <m/>
    <n v="22"/>
    <x v="8"/>
    <s v="0"/>
    <s v="ismeretlen"/>
    <s v="1986 - 1990"/>
    <s v=""/>
    <n v="19"/>
    <n v="19"/>
    <n v="19"/>
    <n v="19"/>
    <n v="18"/>
    <n v="18"/>
    <n v="18"/>
    <n v="18"/>
    <n v="18"/>
    <n v="18"/>
    <n v="15"/>
    <n v="15"/>
    <n v="15"/>
    <n v="15"/>
    <n v="15"/>
    <n v="15"/>
    <n v="15"/>
    <n v="19"/>
    <n v="19"/>
    <n v="19"/>
    <n v="19"/>
    <n v="19"/>
    <n v="19"/>
    <n v="19"/>
    <n v="22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19"/>
    <n v="19"/>
    <n v="19.84090909090909"/>
    <n v="19"/>
    <n v="2.9249780903030098"/>
    <n v="0.14742157614356521"/>
    <n v="15"/>
    <n v="23"/>
    <n v="8"/>
    <n v="0"/>
    <n v="0"/>
  </r>
  <r>
    <n v="756"/>
    <n v="377962"/>
    <s v="snitt.hu"/>
    <s v="22366157-2-13"/>
    <s v="22366157 6290 117 13"/>
    <n v="62.9"/>
    <s v="Egyéb információtechnológiai szolgáltatás"/>
    <n v="62.9"/>
    <s v="Egyéb információtechnológiai szolgáltatás"/>
    <n v="62"/>
    <s v="Információtechnológiai szolgáltatás"/>
    <s v="K"/>
    <x v="2"/>
    <n v="117"/>
    <s v="Betéti társaság"/>
    <n v="11"/>
    <s v="Gazdasági társaság"/>
    <n v="1"/>
    <s v="Jogi személyiségű vállalkozás"/>
    <n v="13"/>
    <s v="Pest"/>
    <n v="12"/>
    <s v="Pest"/>
    <n v="1"/>
    <s v="Közép-Magyarország"/>
    <n v="2007"/>
    <n v="2"/>
    <n v="61030000"/>
    <n v="12"/>
    <x v="10"/>
    <s v="3"/>
    <s v="51 - 300"/>
    <s v="2006 - 2010"/>
    <s v="mikrovállalkozás"/>
    <n v="71"/>
    <n v="71"/>
    <n v="71"/>
    <n v="72"/>
    <n v="74"/>
    <n v="71"/>
    <n v="71"/>
    <n v="69"/>
    <n v="71"/>
    <n v="71"/>
    <n v="74"/>
    <n v="71"/>
    <n v="73"/>
    <n v="73"/>
    <n v="79"/>
    <n v="83"/>
    <n v="147"/>
    <n v="141"/>
    <n v="110"/>
    <n v="109"/>
    <n v="100"/>
    <n v="74"/>
    <n v="114"/>
    <n v="116"/>
    <n v="73"/>
    <n v="100"/>
    <n v="121"/>
    <n v="86"/>
    <n v="71"/>
    <n v="71"/>
    <n v="71"/>
    <n v="73"/>
    <n v="91"/>
    <n v="93"/>
    <n v="106"/>
    <n v="107"/>
    <n v="95"/>
    <n v="108"/>
    <n v="106"/>
    <n v="96"/>
    <n v="156"/>
    <n v="196"/>
    <n v="131"/>
    <n v="96"/>
    <n v="93.704545454545453"/>
    <n v="84.5"/>
    <n v="28.024556960134795"/>
    <n v="0.29907361296287438"/>
    <n v="69"/>
    <n v="196"/>
    <n v="127"/>
    <n v="25"/>
    <n v="25"/>
  </r>
  <r>
    <n v="757"/>
    <n v="378165"/>
    <s v="onlinemarkaboltok.hu"/>
    <s v="26384571-2-02"/>
    <s v="26384571 4712 113 02"/>
    <n v="47.12"/>
    <s v="Iparcikk jellegű vegyes kiskereskedelem"/>
    <n v="47.1"/>
    <s v="Vegyes termékkörű kiskereskedelem"/>
    <n v="47"/>
    <s v="Kiskereskedelem"/>
    <s v="G"/>
    <x v="5"/>
    <n v="113"/>
    <s v="Korlátolt felelősségű társaság"/>
    <n v="11"/>
    <s v="Gazdasági társaság"/>
    <n v="1"/>
    <s v="Jogi személyiségű vállalkozás"/>
    <n v="2"/>
    <s v="Baranya"/>
    <n v="40"/>
    <s v="Dél-Dunántúl"/>
    <n v="2"/>
    <s v="Dunántúl"/>
    <n v="2018"/>
    <n v="27"/>
    <n v="2484860000"/>
    <n v="40"/>
    <x v="14"/>
    <s v="7"/>
    <s v="1001 - 2500"/>
    <s v="2016 - 2020"/>
    <s v="kisvállalkozás"/>
    <n v="46"/>
    <n v="46"/>
    <n v="46"/>
    <n v="46"/>
    <n v="46"/>
    <n v="45"/>
    <n v="45"/>
    <n v="45"/>
    <n v="46"/>
    <n v="40"/>
    <n v="40"/>
    <n v="40"/>
    <n v="40"/>
    <n v="40"/>
    <n v="37"/>
    <n v="42"/>
    <n v="42"/>
    <n v="44"/>
    <n v="44"/>
    <n v="44"/>
    <n v="44"/>
    <n v="44"/>
    <n v="44"/>
    <n v="44"/>
    <n v="44"/>
    <n v="48"/>
    <n v="48"/>
    <n v="48"/>
    <n v="48"/>
    <n v="48"/>
    <n v="48"/>
    <n v="48"/>
    <n v="48"/>
    <n v="48"/>
    <n v="43"/>
    <n v="48"/>
    <n v="48"/>
    <n v="48"/>
    <n v="46"/>
    <n v="46"/>
    <n v="41"/>
    <n v="43"/>
    <n v="43"/>
    <n v="41"/>
    <n v="44.613636363636367"/>
    <n v="45"/>
    <n v="2.9271456776494444"/>
    <n v="6.5611008566773071E-2"/>
    <n v="37"/>
    <n v="48"/>
    <n v="11"/>
    <n v="-5"/>
    <n v="5"/>
  </r>
  <r>
    <n v="759"/>
    <n v="378556"/>
    <s v="pim.hu"/>
    <s v="15321226-2-42"/>
    <s v="15321226 9121 312 01"/>
    <n v="91.21"/>
    <s v="Múzeumi, gyűjteményi tevékenység"/>
    <n v="91.2"/>
    <s v="Múzeumi, gyűjteményi, történelmi helyszíni, műemléki tevékenységek"/>
    <n v="91"/>
    <s v="Könyvtári, levéltári, múzeumi, egyéb kulturális tevékenység"/>
    <s v="S"/>
    <x v="3"/>
    <n v="312"/>
    <s v="Központi költségvetési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83"/>
    <n v="1727"/>
    <m/>
    <n v="93"/>
    <x v="0"/>
    <s v="0"/>
    <s v="ismeretlen"/>
    <s v="- 1985"/>
    <s v=""/>
    <n v="6"/>
    <n v="6"/>
    <n v="6"/>
    <n v="6"/>
    <n v="6"/>
    <n v="6"/>
    <n v="6"/>
    <n v="6"/>
    <n v="6"/>
    <n v="6"/>
    <n v="6"/>
    <n v="6"/>
    <n v="6"/>
    <n v="6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6"/>
    <n v="6"/>
    <n v="6.6363636363636367"/>
    <n v="7"/>
    <n v="0.48660709956247911"/>
    <n v="7.3324357468318765E-2"/>
    <n v="6"/>
    <n v="7"/>
    <n v="1"/>
    <n v="0"/>
    <n v="0"/>
  </r>
  <r>
    <n v="760"/>
    <n v="378952"/>
    <s v="lakaskultura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83"/>
    <n v="79"/>
    <n v="75"/>
    <n v="75"/>
    <n v="72"/>
    <n v="75"/>
    <n v="75"/>
    <n v="75"/>
    <n v="76"/>
    <n v="83"/>
    <n v="79"/>
    <n v="75"/>
    <n v="70"/>
    <n v="78"/>
    <n v="70"/>
    <n v="72"/>
    <n v="77"/>
    <n v="74"/>
    <n v="81"/>
    <n v="79"/>
    <n v="84"/>
    <n v="74"/>
    <n v="75"/>
    <n v="80"/>
    <n v="75"/>
    <n v="81"/>
    <n v="62"/>
    <n v="76"/>
    <n v="61"/>
    <n v="82"/>
    <n v="73"/>
    <n v="73"/>
    <n v="77"/>
    <n v="76"/>
    <n v="74"/>
    <n v="74"/>
    <n v="77"/>
    <n v="76"/>
    <n v="79"/>
    <n v="85"/>
    <n v="73"/>
    <n v="77"/>
    <n v="63"/>
    <n v="80"/>
    <n v="75.681818181818187"/>
    <n v="75.5"/>
    <n v="5.1614525054652365"/>
    <n v="6.8199372444585696E-2"/>
    <n v="61"/>
    <n v="85"/>
    <n v="24"/>
    <n v="-3"/>
    <n v="3"/>
  </r>
  <r>
    <n v="761"/>
    <n v="378989"/>
    <s v="telefonguru.hu"/>
    <s v="13434566-2-42"/>
    <s v="13434566 4755 113 01"/>
    <n v="47.55"/>
    <s v="Bútor, világítási eszköz, edény, evőeszköz és egyéb háztartási cikk kiskereskedelme"/>
    <n v="47.5"/>
    <s v="Egyéb háztartási cik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5"/>
    <m/>
    <n v="8800000"/>
    <n v="0"/>
    <x v="11"/>
    <s v="1"/>
    <s v="0 - 20"/>
    <s v="2001 - 2005"/>
    <s v="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6"/>
    <n v="36"/>
    <n v="36"/>
    <n v="36"/>
    <n v="36"/>
    <n v="36"/>
    <n v="36"/>
    <n v="36"/>
    <n v="38"/>
    <n v="38"/>
    <n v="38"/>
    <n v="38"/>
    <n v="36"/>
    <n v="36"/>
    <n v="36"/>
    <n v="36"/>
    <n v="36"/>
    <n v="36"/>
    <n v="36"/>
    <n v="36"/>
    <n v="36"/>
    <n v="34"/>
    <n v="34"/>
    <n v="34"/>
    <n v="37.409090909090907"/>
    <n v="38"/>
    <n v="1.6749617394891849"/>
    <n v="4.4774189876989154E-2"/>
    <n v="34"/>
    <n v="39"/>
    <n v="5"/>
    <n v="-5"/>
    <n v="5"/>
  </r>
  <r>
    <n v="762"/>
    <n v="380173"/>
    <s v="mokk.hu"/>
    <s v="18000098-1-41"/>
    <s v="18000098 9412 541 01"/>
    <n v="94.12"/>
    <s v="Szakmai érdekképviselet"/>
    <n v="94.1"/>
    <s v="Vállalkozói, munkaadói, szakmai érdekképviselet"/>
    <n v="94"/>
    <s v="Érdekképviselet"/>
    <s v="T"/>
    <x v="8"/>
    <n v="541"/>
    <s v="Kamara"/>
    <n v="54"/>
    <s v="Köztestület"/>
    <n v="5"/>
    <s v="Jogi személyiségű nonprofit szervezet"/>
    <n v="1"/>
    <s v="Budapest"/>
    <n v="11"/>
    <s v="Budapest"/>
    <n v="1"/>
    <s v="Közép-Magyarország"/>
    <n v="1992"/>
    <n v="138"/>
    <m/>
    <n v="61"/>
    <x v="4"/>
    <s v="0"/>
    <s v="ismeretlen"/>
    <s v="1991 - 1995"/>
    <s v=""/>
    <n v="34"/>
    <n v="36"/>
    <n v="38"/>
    <n v="40"/>
    <n v="42"/>
    <n v="36"/>
    <n v="38"/>
    <n v="40"/>
    <n v="42"/>
    <n v="44"/>
    <n v="46"/>
    <n v="48"/>
    <n v="50"/>
    <n v="52"/>
    <n v="54"/>
    <n v="56"/>
    <n v="34"/>
    <n v="36"/>
    <n v="38"/>
    <n v="38"/>
    <n v="36"/>
    <n v="38"/>
    <n v="40"/>
    <n v="42"/>
    <n v="44"/>
    <n v="46"/>
    <n v="48"/>
    <n v="36"/>
    <n v="38"/>
    <n v="38"/>
    <n v="38"/>
    <n v="36"/>
    <n v="34"/>
    <n v="36"/>
    <n v="38"/>
    <n v="38"/>
    <n v="40"/>
    <n v="42"/>
    <n v="46"/>
    <n v="36"/>
    <n v="36"/>
    <n v="38"/>
    <n v="40"/>
    <n v="42"/>
    <n v="40.63636363636364"/>
    <n v="38"/>
    <n v="5.4178469468149464"/>
    <n v="0.13332509265092707"/>
    <n v="34"/>
    <n v="56"/>
    <n v="22"/>
    <n v="8"/>
    <n v="8"/>
  </r>
  <r>
    <n v="763"/>
    <n v="380178"/>
    <s v="uleshuzatshop.hu"/>
    <s v="66917807-1-22"/>
    <s v="66917807 1396 231 02"/>
    <n v="13.96"/>
    <s v="Műszaki textiláru gyártása"/>
    <n v="13.9"/>
    <s v="Egyéb textiláru gyártása"/>
    <n v="13"/>
    <s v="Textília gyártása"/>
    <s v="C"/>
    <x v="17"/>
    <n v="231"/>
    <s v="Egyéni vállalkozó"/>
    <n v="23"/>
    <s v="Önálló vállalkozó"/>
    <n v="2"/>
    <s v="Jogi személyiség nélküli vállalkozás"/>
    <n v="2"/>
    <s v="Baranya"/>
    <n v="40"/>
    <s v="Dél-Dunántúl"/>
    <n v="2"/>
    <s v="Dunántúl"/>
    <n v="2015"/>
    <m/>
    <m/>
    <n v="0"/>
    <x v="11"/>
    <s v="0"/>
    <s v="ismeretlen"/>
    <s v="2011 - 2015"/>
    <s v="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0"/>
    <n v="0"/>
    <n v="64"/>
    <n v="64"/>
    <n v="0"/>
    <n v="0"/>
    <n v="0"/>
  </r>
  <r>
    <n v="765"/>
    <n v="382018"/>
    <s v="szerszamkell.hu"/>
    <s v="13394666-2-13"/>
    <s v="13394666 4752 113 13"/>
    <n v="47.52"/>
    <s v="Vasáru-, építőanyag-, festék-, üveg-kiskereskedelem"/>
    <n v="47.5"/>
    <s v="Egyéb háztartási cik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04"/>
    <n v="24"/>
    <n v="1406760000"/>
    <n v="40"/>
    <x v="14"/>
    <s v="7"/>
    <s v="1001 - 2500"/>
    <s v="2001 - 2005"/>
    <s v="kisvállalkozás"/>
    <n v="163"/>
    <n v="208"/>
    <n v="207"/>
    <n v="207"/>
    <n v="217"/>
    <n v="203"/>
    <n v="217"/>
    <n v="209"/>
    <n v="163"/>
    <n v="185"/>
    <n v="194"/>
    <n v="165"/>
    <n v="168"/>
    <n v="170"/>
    <n v="174"/>
    <n v="174"/>
    <n v="170"/>
    <n v="168"/>
    <n v="166"/>
    <n v="180"/>
    <n v="164"/>
    <n v="174"/>
    <n v="164"/>
    <n v="195"/>
    <n v="192"/>
    <n v="229"/>
    <n v="190"/>
    <n v="192"/>
    <n v="245"/>
    <n v="252"/>
    <n v="250"/>
    <n v="240"/>
    <n v="198"/>
    <n v="197"/>
    <n v="254"/>
    <n v="197"/>
    <n v="193"/>
    <n v="166"/>
    <n v="190"/>
    <n v="172"/>
    <n v="165"/>
    <n v="170"/>
    <n v="166"/>
    <n v="165"/>
    <n v="191.54545454545456"/>
    <n v="190"/>
    <n v="27.018042675611085"/>
    <n v="0.14105290433399237"/>
    <n v="163"/>
    <n v="254"/>
    <n v="91"/>
    <n v="2"/>
    <n v="2"/>
  </r>
  <r>
    <n v="766"/>
    <n v="382201"/>
    <s v="moobius.hu"/>
    <s v="22636773-2-13"/>
    <s v="22636773 5811 113 13"/>
    <n v="58.11"/>
    <s v="Könyvkiadás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10"/>
    <n v="73"/>
    <n v="2539750000"/>
    <n v="50"/>
    <x v="2"/>
    <s v="8"/>
    <s v="2501 - 4000"/>
    <s v="2006 - 2010"/>
    <s v="középvállalkozás"/>
    <n v="82"/>
    <n v="82"/>
    <n v="82"/>
    <n v="76"/>
    <n v="76"/>
    <n v="76"/>
    <n v="82"/>
    <n v="104"/>
    <n v="110"/>
    <n v="110"/>
    <n v="110"/>
    <n v="110"/>
    <n v="103"/>
    <n v="108"/>
    <n v="107"/>
    <n v="108"/>
    <n v="108"/>
    <n v="108"/>
    <n v="107"/>
    <n v="108"/>
    <n v="108"/>
    <n v="109"/>
    <n v="109"/>
    <n v="109"/>
    <n v="109"/>
    <n v="110"/>
    <n v="110"/>
    <n v="110"/>
    <n v="111"/>
    <n v="111"/>
    <n v="111"/>
    <n v="111"/>
    <n v="110"/>
    <n v="111"/>
    <n v="110"/>
    <n v="109"/>
    <n v="139"/>
    <n v="110"/>
    <n v="110"/>
    <n v="110"/>
    <n v="109"/>
    <n v="109"/>
    <n v="109"/>
    <n v="108"/>
    <n v="104.97727272727272"/>
    <n v="109"/>
    <n v="12.274929330282301"/>
    <n v="0.11692939825339278"/>
    <n v="76"/>
    <n v="139"/>
    <n v="63"/>
    <n v="26"/>
    <n v="26"/>
  </r>
  <r>
    <n v="767"/>
    <n v="382701"/>
    <s v="azenkutyam.hu"/>
    <s v="27936748-2-41"/>
    <s v="27936748 6391 113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0"/>
    <n v="65"/>
    <n v="196970000"/>
    <n v="50"/>
    <x v="2"/>
    <s v="3"/>
    <s v="51 - 300"/>
    <s v="2016 - 2020"/>
    <s v="középvállalkozás"/>
    <n v="99"/>
    <n v="103"/>
    <n v="103"/>
    <n v="103"/>
    <n v="103"/>
    <n v="104"/>
    <n v="103"/>
    <n v="103"/>
    <n v="103"/>
    <n v="103"/>
    <n v="103"/>
    <n v="103"/>
    <n v="138"/>
    <n v="139"/>
    <n v="138"/>
    <n v="138"/>
    <n v="138"/>
    <n v="138"/>
    <n v="138"/>
    <n v="138"/>
    <n v="138"/>
    <n v="138"/>
    <n v="138"/>
    <n v="139"/>
    <n v="138"/>
    <n v="138"/>
    <n v="138"/>
    <n v="144"/>
    <n v="140"/>
    <n v="139"/>
    <n v="139"/>
    <n v="139"/>
    <n v="139"/>
    <n v="139"/>
    <n v="139"/>
    <n v="139"/>
    <n v="139"/>
    <n v="139"/>
    <n v="138"/>
    <n v="138"/>
    <n v="140"/>
    <n v="139"/>
    <n v="139"/>
    <n v="139"/>
    <n v="128.93181818181819"/>
    <n v="138"/>
    <n v="16.258661701944177"/>
    <n v="0.12610278774643818"/>
    <n v="99"/>
    <n v="144"/>
    <n v="45"/>
    <n v="40"/>
    <n v="40"/>
  </r>
  <r>
    <n v="768"/>
    <n v="382710"/>
    <s v="bergepkolcsonzo.hu"/>
    <s v="54336070-2-39"/>
    <s v="54336070 7732 231 19"/>
    <n v="77.319999999999993"/>
    <s v="Építőipari gép kölcsönzése"/>
    <n v="77.3"/>
    <s v="Egyéb gép, tárgyi eszköz kölcsönzése"/>
    <n v="77"/>
    <s v="Kölcsönzés, operatív lízing"/>
    <s v="O"/>
    <x v="13"/>
    <n v="231"/>
    <s v="Egyéni vállalkozó"/>
    <n v="23"/>
    <s v="Önálló vállalkozó"/>
    <n v="2"/>
    <s v="Jogi személyiség nélküli vállalkozás"/>
    <n v="19"/>
    <s v="Veszprém"/>
    <n v="20"/>
    <s v="Közép-Dunántúl"/>
    <n v="2"/>
    <s v="Dunántúl"/>
    <n v="1998"/>
    <n v="1"/>
    <n v="26040000"/>
    <n v="11"/>
    <x v="13"/>
    <s v="2"/>
    <s v="21 - 50"/>
    <s v="1996 - 2000"/>
    <s v="mikrovállalkozás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0"/>
    <n v="0"/>
    <n v="30"/>
    <n v="30"/>
    <n v="0"/>
    <n v="0"/>
    <n v="0"/>
  </r>
  <r>
    <n v="769"/>
    <n v="382905"/>
    <s v="hungarospa.hu"/>
    <s v="10605125-2-09"/>
    <s v="10605125 9623 114 09"/>
    <n v="96.23"/>
    <s v="Fürdő-, szauna-, gőzfürdő-szolgáltatás"/>
    <n v="96.2"/>
    <s v="Fodrászat, szépségápolás, fürdőszolgáltatás"/>
    <n v="96"/>
    <s v="Személyi szolgáltatás"/>
    <s v="T"/>
    <x v="8"/>
    <n v="114"/>
    <s v="Részvénytársaság"/>
    <n v="11"/>
    <s v="Gazdasági társaság"/>
    <n v="1"/>
    <s v="Jogi személyiségű vállalkozás"/>
    <n v="9"/>
    <s v="Hajdú-Bihar"/>
    <n v="60"/>
    <s v="Észak-Alföld"/>
    <n v="3"/>
    <s v="Alföld és Észak"/>
    <n v="1991"/>
    <n v="570"/>
    <n v="8261550000"/>
    <n v="91"/>
    <x v="16"/>
    <s v="B"/>
    <s v="7001 - 10000"/>
    <s v="1991 - 1995"/>
    <s v="nagyvállalat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9"/>
    <n v="9"/>
    <n v="9"/>
    <n v="9"/>
    <n v="9"/>
    <n v="9"/>
    <n v="8"/>
    <n v="8"/>
    <n v="8"/>
    <n v="8"/>
    <n v="8"/>
    <n v="7.3863636363636367"/>
    <n v="7"/>
    <n v="0.72226739527327521"/>
    <n v="9.7783893513920334E-2"/>
    <n v="7"/>
    <n v="9"/>
    <n v="2"/>
    <n v="1"/>
    <n v="1"/>
  </r>
  <r>
    <n v="771"/>
    <n v="383222"/>
    <s v="kossuth.hu"/>
    <s v="11524128-2-41"/>
    <s v="11524128 5811 114 01"/>
    <n v="58.11"/>
    <s v="Könyv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6"/>
    <n v="22"/>
    <n v="1132580000"/>
    <n v="40"/>
    <x v="14"/>
    <s v="7"/>
    <s v="1001 - 2500"/>
    <s v="1996 - 2000"/>
    <s v="kisvállalkozás"/>
    <n v="305"/>
    <n v="286"/>
    <n v="241"/>
    <n v="239"/>
    <n v="213"/>
    <n v="234"/>
    <n v="234"/>
    <n v="234"/>
    <n v="234"/>
    <n v="205"/>
    <n v="147"/>
    <n v="179"/>
    <n v="187"/>
    <n v="207"/>
    <n v="215"/>
    <n v="231"/>
    <n v="233"/>
    <n v="244"/>
    <n v="251"/>
    <n v="232"/>
    <n v="242"/>
    <n v="235"/>
    <n v="218"/>
    <n v="173"/>
    <n v="166"/>
    <n v="169"/>
    <n v="158"/>
    <n v="149"/>
    <n v="183"/>
    <n v="182"/>
    <n v="174"/>
    <n v="175"/>
    <n v="174"/>
    <n v="175"/>
    <n v="170"/>
    <n v="171"/>
    <n v="171"/>
    <n v="174"/>
    <n v="175"/>
    <n v="301"/>
    <n v="330"/>
    <n v="130"/>
    <n v="132"/>
    <n v="130"/>
    <n v="204.72727272727275"/>
    <n v="196"/>
    <n v="47.227486890267642"/>
    <n v="0.23068488267892717"/>
    <n v="130"/>
    <n v="330"/>
    <n v="200"/>
    <n v="-175"/>
    <n v="175"/>
  </r>
  <r>
    <n v="772"/>
    <n v="383241"/>
    <s v="waterpolo.hu"/>
    <s v="19011929-2-41"/>
    <s v="19011929 9499 515 01"/>
    <n v="94.99"/>
    <s v="M.n.s. egyéb közösségi, társadalmi tevékenység"/>
    <n v="94.9"/>
    <s v="Egyéb közösségi, társadalmi tevékenység"/>
    <n v="94"/>
    <s v="Érdekképviselet"/>
    <s v="T"/>
    <x v="8"/>
    <n v="515"/>
    <s v="Országos sportági szakszövetség"/>
    <n v="51"/>
    <s v="Párt, érdekképviselet, szövetség, az egyesület jogi személyiséggel rendelkező szervezeti egysége"/>
    <n v="5"/>
    <s v="Jogi személyiségű nonprofit szervezet"/>
    <n v="1"/>
    <s v="Budapest"/>
    <n v="11"/>
    <s v="Budapest"/>
    <n v="1"/>
    <s v="Közép-Magyarország"/>
    <n v="1990"/>
    <n v="34"/>
    <m/>
    <n v="40"/>
    <x v="14"/>
    <s v="0"/>
    <s v="ismeretlen"/>
    <s v="1986 - 1990"/>
    <s v=""/>
    <n v="2"/>
    <n v="2"/>
    <n v="2"/>
    <n v="2"/>
    <n v="2"/>
    <n v="2"/>
    <n v="2"/>
    <n v="2"/>
    <n v="2"/>
    <n v="2"/>
    <n v="2"/>
    <n v="2"/>
    <n v="5"/>
    <n v="2"/>
    <n v="2"/>
    <n v="2"/>
    <n v="2"/>
    <n v="2"/>
    <n v="2"/>
    <n v="2"/>
    <n v="2"/>
    <n v="2"/>
    <n v="2"/>
    <n v="2"/>
    <n v="2"/>
    <n v="2"/>
    <n v="2"/>
    <n v="3"/>
    <n v="3"/>
    <n v="3"/>
    <n v="3"/>
    <n v="3"/>
    <n v="3"/>
    <n v="3"/>
    <n v="3"/>
    <n v="3"/>
    <n v="4"/>
    <n v="3"/>
    <n v="3"/>
    <n v="3"/>
    <n v="3"/>
    <n v="3"/>
    <n v="3"/>
    <n v="3"/>
    <n v="2.4772727272727275"/>
    <n v="2"/>
    <n v="0.66432817484287332"/>
    <n v="0.26816917149620573"/>
    <n v="2"/>
    <n v="5"/>
    <n v="3"/>
    <n v="1"/>
    <n v="1"/>
  </r>
  <r>
    <n v="773"/>
    <n v="383426"/>
    <s v="newyorkcafe.hu"/>
    <s v="25739071-2-42"/>
    <s v="25739071 7020 113 01"/>
    <n v="70.2"/>
    <s v="Üzletviteli, egyéb üzletvezetési tanácsadás"/>
    <n v="70.2"/>
    <s v="Üzletviteli, egyéb üzletvezetési tanácsadás"/>
    <n v="70"/>
    <s v="Üzletvezetés, üzletvezetési tanácsadás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6"/>
    <m/>
    <n v="339410000"/>
    <n v="0"/>
    <x v="11"/>
    <s v="4"/>
    <s v="301 - 500"/>
    <s v="2016 - 2020"/>
    <s v=""/>
    <n v="28"/>
    <n v="28"/>
    <n v="28"/>
    <n v="28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34"/>
    <n v="34"/>
    <n v="34"/>
    <n v="34"/>
    <n v="34"/>
    <n v="34"/>
    <n v="34"/>
    <n v="34"/>
    <n v="34"/>
    <n v="30"/>
    <n v="30"/>
    <n v="30"/>
    <n v="30"/>
    <n v="30"/>
    <n v="30"/>
    <n v="30"/>
    <n v="30"/>
    <n v="30"/>
    <n v="30"/>
    <n v="26"/>
    <n v="29.181818181818183"/>
    <n v="28"/>
    <n v="2.7557358977714803"/>
    <n v="9.4433317369116143E-2"/>
    <n v="26"/>
    <n v="34"/>
    <n v="8"/>
    <n v="-2"/>
    <n v="2"/>
  </r>
  <r>
    <n v="774"/>
    <n v="383569"/>
    <s v="startutazas.hu"/>
    <s v="14489662-2-41"/>
    <s v="14489662 7911 113 01"/>
    <n v="79.11"/>
    <s v="Utazásközvetítés"/>
    <n v="79.099999999999994"/>
    <s v="Utazásközvetítés, utazásszervezés"/>
    <n v="79"/>
    <s v="Utazásközvetítés, utazásszervezés, egyéb foglalás"/>
    <s v="O"/>
    <x v="13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8"/>
    <n v="18"/>
    <n v="495580000"/>
    <n v="30"/>
    <x v="3"/>
    <s v="4"/>
    <s v="301 - 500"/>
    <s v="2006 - 2010"/>
    <s v="kisvállalkozás"/>
    <n v="69"/>
    <n v="69"/>
    <n v="69"/>
    <n v="69"/>
    <n v="69"/>
    <n v="69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6"/>
    <n v="76"/>
    <n v="76"/>
    <n v="76"/>
    <n v="75.818181818181813"/>
    <n v="77"/>
    <n v="2.7557358977714856"/>
    <n v="3.6346636541350535E-2"/>
    <n v="69"/>
    <n v="77"/>
    <n v="8"/>
    <n v="7"/>
    <n v="7"/>
  </r>
  <r>
    <n v="775"/>
    <n v="384396"/>
    <s v="nytud.hu"/>
    <s v="15854953-2-42"/>
    <s v="15854953 7220 381 01"/>
    <n v="72.2"/>
    <s v="Társadalomtudományi, humán kutatás, kísérleti fejlesztés"/>
    <n v="72.2"/>
    <s v="Társadalomtudományi, humán kutatás, kísérleti fejlesztés"/>
    <n v="72"/>
    <s v="Tudományos kutatás, fejlesztés"/>
    <s v="N"/>
    <x v="1"/>
    <n v="381"/>
    <s v="Költségvetési rend szerint gazdálkodó, központi költségvetési körbe tartozó szerv"/>
    <n v="38"/>
    <s v="Költségvetési rend szerint gazdálkodó egyéb szervek"/>
    <n v="3"/>
    <s v="Költségvetési szervek és költségvetési rend szerint gazdálkodó szervek"/>
    <n v="1"/>
    <s v="Budapest"/>
    <n v="11"/>
    <s v="Budapest"/>
    <n v="1"/>
    <s v="Közép-Magyarország"/>
    <n v="2025"/>
    <n v="151"/>
    <m/>
    <n v="62"/>
    <x v="5"/>
    <s v="0"/>
    <s v="ismeretlen"/>
    <s v="2021 - 2025"/>
    <s v=""/>
    <n v="1"/>
    <n v="1"/>
    <n v="1"/>
    <n v="1"/>
    <n v="1"/>
    <n v="1"/>
    <n v="1"/>
    <n v="1"/>
    <n v="1"/>
    <n v="1"/>
    <n v="1"/>
    <n v="1"/>
    <n v="1"/>
    <n v="1"/>
    <n v="1"/>
    <n v="3"/>
    <n v="3"/>
    <n v="3"/>
    <n v="3"/>
    <n v="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.2272727272727273"/>
    <n v="1"/>
    <n v="0.64207644128110086"/>
    <n v="0.52317339659941553"/>
    <n v="1"/>
    <n v="3"/>
    <n v="2"/>
    <n v="0"/>
    <n v="0"/>
  </r>
  <r>
    <n v="776"/>
    <n v="384867"/>
    <s v="szamlakozpont.hu"/>
    <s v="24091271-2-41"/>
    <s v="24091271 7020 114 01"/>
    <n v="70.2"/>
    <s v="Üzletviteli, egyéb üzletvezetési tanácsadás"/>
    <n v="70.2"/>
    <s v="Üzletviteli, egyéb üzletvezetési tanácsadás"/>
    <n v="70"/>
    <s v="Üzletvezetés, üzletvezetési tanácsadás"/>
    <s v="N"/>
    <x v="1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2"/>
    <n v="7"/>
    <n v="297670000"/>
    <n v="22"/>
    <x v="8"/>
    <s v="3"/>
    <s v="51 - 300"/>
    <s v="2011 - 2015"/>
    <s v="mikrovállalkozás"/>
    <n v="39"/>
    <n v="39"/>
    <n v="35"/>
    <n v="39"/>
    <n v="39"/>
    <n v="39"/>
    <n v="39"/>
    <n v="39"/>
    <n v="39"/>
    <n v="39"/>
    <n v="39"/>
    <n v="39"/>
    <n v="38"/>
    <n v="38"/>
    <n v="38"/>
    <n v="38"/>
    <n v="38"/>
    <n v="38"/>
    <n v="38"/>
    <n v="38"/>
    <n v="38"/>
    <n v="38"/>
    <n v="38"/>
    <n v="38"/>
    <n v="38"/>
    <n v="38"/>
    <n v="39"/>
    <n v="40"/>
    <n v="39"/>
    <n v="39"/>
    <n v="40"/>
    <n v="40"/>
    <n v="40"/>
    <n v="40"/>
    <n v="40"/>
    <n v="40"/>
    <n v="40"/>
    <n v="40"/>
    <n v="40"/>
    <n v="40"/>
    <n v="40"/>
    <n v="39"/>
    <n v="39"/>
    <n v="39"/>
    <n v="38.863636363636367"/>
    <n v="39"/>
    <n v="0.9786300127743629"/>
    <n v="2.5181123135714599E-2"/>
    <n v="35"/>
    <n v="40"/>
    <n v="5"/>
    <n v="0"/>
    <n v="0"/>
  </r>
  <r>
    <n v="777"/>
    <n v="385025"/>
    <s v="fundamenta.hu"/>
    <s v="12217595-4-44"/>
    <s v="12217595 6419 114 01"/>
    <n v="64.19"/>
    <s v="Egyéb monetáris közvetítés"/>
    <n v="64.099999999999994"/>
    <s v="Monetáris közvetítés"/>
    <n v="64"/>
    <s v="Pénzügyi szolgáltatás (kivéve: biztosítási, nyugdíjpénztári tevékenység)"/>
    <s v="L"/>
    <x v="7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6"/>
    <m/>
    <n v="40539000000"/>
    <n v="0"/>
    <x v="11"/>
    <s v="C"/>
    <s v="10001 -"/>
    <s v="1996 - 2000"/>
    <s v=""/>
    <n v="102"/>
    <n v="102"/>
    <n v="102"/>
    <n v="102"/>
    <n v="102"/>
    <n v="102"/>
    <n v="102"/>
    <n v="102"/>
    <n v="102"/>
    <n v="102"/>
    <n v="102"/>
    <n v="102"/>
    <n v="102"/>
    <n v="102"/>
    <n v="102"/>
    <n v="110"/>
    <n v="110"/>
    <n v="110"/>
    <n v="110"/>
    <n v="110"/>
    <n v="110"/>
    <n v="126"/>
    <n v="126"/>
    <n v="126"/>
    <n v="126"/>
    <n v="118"/>
    <n v="126"/>
    <n v="124"/>
    <n v="126"/>
    <n v="108"/>
    <n v="108"/>
    <n v="108"/>
    <n v="108"/>
    <n v="100"/>
    <n v="100"/>
    <n v="106"/>
    <n v="106"/>
    <n v="106"/>
    <n v="106"/>
    <n v="106"/>
    <n v="99"/>
    <n v="105"/>
    <n v="106"/>
    <n v="100"/>
    <n v="108.18181818181819"/>
    <n v="106"/>
    <n v="8.5841192672329747"/>
    <n v="7.9349001629884633E-2"/>
    <n v="99"/>
    <n v="126"/>
    <n v="27"/>
    <n v="-2"/>
    <n v="2"/>
  </r>
  <r>
    <n v="779"/>
    <n v="387523"/>
    <s v="behir.hu"/>
    <s v="25277506-2-04"/>
    <s v="25277506 6020 113 04"/>
    <n v="60.2"/>
    <s v="Televízióműsor összeállítása, szolgáltatása, videótartalom-terjesztés"/>
    <n v="60.2"/>
    <s v="Televízióműsor összeállítása, szolgáltatása, videótartalom-terjesztés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4"/>
    <s v="Békés"/>
    <n v="70"/>
    <s v="Dél-Alföld"/>
    <n v="3"/>
    <s v="Alföld és Észak"/>
    <n v="2015"/>
    <n v="23"/>
    <n v="165420000"/>
    <n v="40"/>
    <x v="14"/>
    <s v="3"/>
    <s v="51 - 300"/>
    <s v="2011 - 2015"/>
    <s v="kisvállalkozás"/>
    <n v="49"/>
    <n v="48"/>
    <n v="53"/>
    <n v="52"/>
    <n v="47"/>
    <n v="50"/>
    <n v="44"/>
    <n v="49"/>
    <n v="51"/>
    <n v="46"/>
    <n v="49"/>
    <n v="44"/>
    <n v="48"/>
    <n v="52"/>
    <n v="50"/>
    <n v="50"/>
    <n v="51"/>
    <n v="54"/>
    <n v="54"/>
    <n v="52"/>
    <n v="46"/>
    <n v="47"/>
    <n v="49"/>
    <n v="47"/>
    <n v="53"/>
    <n v="50"/>
    <n v="49"/>
    <n v="49"/>
    <n v="51"/>
    <n v="51"/>
    <n v="48"/>
    <n v="52"/>
    <n v="52"/>
    <n v="52"/>
    <n v="50"/>
    <n v="50"/>
    <n v="51"/>
    <n v="55"/>
    <n v="52"/>
    <n v="49"/>
    <n v="52"/>
    <n v="51"/>
    <n v="51"/>
    <n v="49"/>
    <n v="49.977272727272727"/>
    <n v="50"/>
    <n v="2.4823904117701163"/>
    <n v="4.9670385683440253E-2"/>
    <n v="44"/>
    <n v="55"/>
    <n v="11"/>
    <n v="0"/>
    <n v="0"/>
  </r>
  <r>
    <n v="780"/>
    <n v="387700"/>
    <s v="napidroid.hu"/>
    <s v="68311829-1-25"/>
    <s v="68311829 6310 231 05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231"/>
    <s v="Egyéni vállalkozó"/>
    <n v="23"/>
    <s v="Önálló vállalkozó"/>
    <n v="2"/>
    <s v="Jogi személyiség nélküli vállalkozás"/>
    <n v="5"/>
    <s v="Borsod-Abaúj-Zemplén"/>
    <n v="50"/>
    <s v="Észak-Magyarország"/>
    <n v="3"/>
    <s v="Alföld és Észak"/>
    <n v="2017"/>
    <m/>
    <n v="12430000"/>
    <n v="0"/>
    <x v="11"/>
    <s v="1"/>
    <s v="0 - 20"/>
    <s v="2016 - 2020"/>
    <s v="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3"/>
    <n v="163"/>
    <n v="163"/>
    <n v="163"/>
    <n v="163"/>
    <n v="163"/>
    <n v="163"/>
    <n v="163"/>
    <n v="163"/>
    <n v="163"/>
    <n v="163"/>
    <n v="163"/>
    <n v="163"/>
    <n v="163"/>
    <n v="163"/>
    <n v="163"/>
    <n v="163"/>
    <n v="163"/>
    <n v="163.59090909090909"/>
    <n v="164"/>
    <n v="0.49735027281475064"/>
    <n v="3.04020728033468E-3"/>
    <n v="163"/>
    <n v="164"/>
    <n v="1"/>
    <n v="-1"/>
    <n v="1"/>
  </r>
  <r>
    <n v="781"/>
    <n v="388008"/>
    <s v="levelcenter.hu"/>
    <s v="13922546-2-03"/>
    <s v="13922546 6290 113 03"/>
    <n v="62.9"/>
    <s v="Egyéb információtechnológiai szolgáltatás"/>
    <n v="62.9"/>
    <s v="Egyéb információtechnológiai szolgáltat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3"/>
    <s v="Bács-Kiskun"/>
    <n v="70"/>
    <s v="Dél-Alföld"/>
    <n v="3"/>
    <s v="Alföld és Észak"/>
    <n v="2007"/>
    <n v="7"/>
    <n v="522540000"/>
    <n v="22"/>
    <x v="8"/>
    <s v="5"/>
    <s v="501 - 700"/>
    <s v="2006 - 2010"/>
    <s v="mikrovállalkozás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0"/>
    <n v="0"/>
    <n v="9"/>
    <n v="9"/>
    <n v="0"/>
    <n v="0"/>
    <n v="0"/>
  </r>
  <r>
    <n v="782"/>
    <n v="388055"/>
    <s v="novitax.hu"/>
    <s v="10432390-2-42"/>
    <s v="10432390 5829 113 01"/>
    <n v="58.29"/>
    <s v="Egyéb szoftverkiadás"/>
    <n v="58.2"/>
    <s v="Szoftverkiadás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0"/>
    <n v="35"/>
    <n v="1112590000"/>
    <n v="40"/>
    <x v="14"/>
    <s v="7"/>
    <s v="1001 - 2500"/>
    <s v="1986 - 1990"/>
    <s v="kisvállalkozás"/>
    <n v="126"/>
    <n v="126"/>
    <n v="126"/>
    <n v="126"/>
    <n v="128"/>
    <n v="131"/>
    <n v="128"/>
    <n v="130"/>
    <n v="133"/>
    <n v="133"/>
    <n v="133"/>
    <n v="130"/>
    <n v="130"/>
    <n v="133"/>
    <n v="133"/>
    <n v="133"/>
    <n v="130"/>
    <n v="130"/>
    <n v="131"/>
    <n v="131"/>
    <n v="128"/>
    <n v="128"/>
    <n v="131"/>
    <n v="128"/>
    <n v="129"/>
    <n v="129"/>
    <n v="129"/>
    <n v="130"/>
    <n v="129"/>
    <n v="133"/>
    <n v="133"/>
    <n v="133"/>
    <n v="131"/>
    <n v="128"/>
    <n v="125"/>
    <n v="129"/>
    <n v="130"/>
    <n v="127"/>
    <n v="130"/>
    <n v="130"/>
    <n v="129"/>
    <n v="129"/>
    <n v="129"/>
    <n v="129"/>
    <n v="129.70454545454547"/>
    <n v="130"/>
    <n v="2.2264743790748009"/>
    <n v="1.7165739036147053E-2"/>
    <n v="125"/>
    <n v="133"/>
    <n v="8"/>
    <n v="3"/>
    <n v="3"/>
  </r>
  <r>
    <n v="784"/>
    <n v="388520"/>
    <s v="komal.hu"/>
    <s v="18157444-2-43"/>
    <s v="18157444 9499 569 01"/>
    <n v="94.99"/>
    <s v="M.n.s. egyéb közösségi, társadalmi tevékenység"/>
    <n v="94.9"/>
    <s v="Egyéb közösségi, társadalmi tevékenység"/>
    <n v="94"/>
    <s v="Érdekképviselet"/>
    <s v="T"/>
    <x v="8"/>
    <n v="569"/>
    <s v="Egyéb alapítvány"/>
    <n v="56"/>
    <s v="Alapítvány, jogi személyiségű intézménye és szervezeti egysége"/>
    <n v="5"/>
    <s v="Jogi személyiségű nonprofit szervezet"/>
    <n v="1"/>
    <s v="Budapest"/>
    <n v="11"/>
    <s v="Budapest"/>
    <n v="1"/>
    <s v="Közép-Magyarország"/>
    <n v="1997"/>
    <n v="2"/>
    <n v="11340000"/>
    <n v="12"/>
    <x v="10"/>
    <s v="1"/>
    <s v="0 - 20"/>
    <s v="1996 - 2000"/>
    <s v="mikrovállalkozás"/>
    <n v="67"/>
    <n v="67"/>
    <n v="67"/>
    <n v="67"/>
    <n v="67"/>
    <n v="67"/>
    <n v="67"/>
    <n v="67"/>
    <n v="67"/>
    <n v="67"/>
    <n v="67"/>
    <n v="67"/>
    <n v="66"/>
    <n v="66"/>
    <n v="84"/>
    <n v="85"/>
    <n v="85"/>
    <n v="85"/>
    <n v="85"/>
    <n v="73"/>
    <n v="73"/>
    <n v="74"/>
    <n v="74"/>
    <n v="74"/>
    <n v="74"/>
    <n v="74"/>
    <n v="74"/>
    <n v="74"/>
    <n v="74"/>
    <n v="75"/>
    <n v="75"/>
    <n v="76"/>
    <n v="76"/>
    <n v="76"/>
    <n v="76"/>
    <n v="64"/>
    <n v="306"/>
    <n v="174"/>
    <n v="170"/>
    <n v="1"/>
    <n v="170"/>
    <n v="245"/>
    <n v="238"/>
    <n v="238"/>
    <n v="94.5"/>
    <n v="74"/>
    <n v="59.756677159262118"/>
    <n v="0.63234579004510183"/>
    <n v="1"/>
    <n v="306"/>
    <n v="305"/>
    <n v="171"/>
    <n v="171"/>
  </r>
  <r>
    <n v="785"/>
    <n v="388961"/>
    <s v="konyvmolykepzo.hu"/>
    <s v="10628614-2-06"/>
    <s v="10628614 5811 113 06"/>
    <n v="58.11"/>
    <s v="Könyvkiadás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6"/>
    <s v="Csongrád-Csanád"/>
    <n v="70"/>
    <s v="Dél-Alföld"/>
    <n v="3"/>
    <s v="Alföld és Észak"/>
    <n v="1991"/>
    <n v="29"/>
    <n v="2216950000"/>
    <n v="40"/>
    <x v="14"/>
    <s v="7"/>
    <s v="1001 - 2500"/>
    <s v="1991 - 1995"/>
    <s v="kisvállalkozás"/>
    <n v="216"/>
    <n v="216"/>
    <n v="219"/>
    <n v="219"/>
    <n v="230"/>
    <n v="234"/>
    <n v="227"/>
    <n v="219"/>
    <n v="220"/>
    <n v="219"/>
    <n v="219"/>
    <n v="224"/>
    <n v="219"/>
    <n v="223"/>
    <n v="221"/>
    <n v="218"/>
    <n v="219"/>
    <n v="219"/>
    <n v="225"/>
    <n v="227"/>
    <n v="219"/>
    <n v="219"/>
    <n v="236"/>
    <n v="227"/>
    <n v="220"/>
    <n v="223"/>
    <n v="224"/>
    <n v="224"/>
    <n v="219"/>
    <n v="226"/>
    <n v="222"/>
    <n v="220"/>
    <n v="220"/>
    <n v="219"/>
    <n v="220"/>
    <n v="217"/>
    <n v="217"/>
    <n v="220"/>
    <n v="222"/>
    <n v="225"/>
    <n v="229"/>
    <n v="222"/>
    <n v="218"/>
    <n v="220"/>
    <n v="221.84090909090909"/>
    <n v="220"/>
    <n v="4.4874148657762714"/>
    <n v="2.0228076436241773E-2"/>
    <n v="216"/>
    <n v="236"/>
    <n v="20"/>
    <n v="4"/>
    <n v="4"/>
  </r>
  <r>
    <n v="787"/>
    <n v="389923"/>
    <s v="hidden.hu"/>
    <s v="23089655-2-43"/>
    <s v="23089655 6310 113 01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0"/>
    <m/>
    <n v="14820000"/>
    <n v="0"/>
    <x v="11"/>
    <s v="1"/>
    <s v="0 - 20"/>
    <s v="2006 - 2010"/>
    <s v="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0"/>
    <n v="0"/>
    <n v="19"/>
    <n v="19"/>
    <n v="0"/>
    <n v="0"/>
    <n v="0"/>
  </r>
  <r>
    <n v="791"/>
    <n v="391760"/>
    <s v="tasz.hu"/>
    <s v="18067109-1-41"/>
    <s v="18067109 8899 529 01"/>
    <n v="88.99"/>
    <s v="M.n.s. egyéb szociális ellátás, bentlakás nélkül"/>
    <n v="88.9"/>
    <s v="Egyéb szociális ellátás, bentlakás nélkül"/>
    <n v="88"/>
    <s v="Szociális ellátás, bentlakás nélkül"/>
    <s v="R"/>
    <x v="16"/>
    <n v="529"/>
    <s v="Egyéb egyesület"/>
    <n v="52"/>
    <s v="Az egyesület egyéb formái"/>
    <n v="5"/>
    <s v="Jogi személyiségű nonprofit szervezet"/>
    <n v="1"/>
    <s v="Budapest"/>
    <n v="11"/>
    <s v="Budapest"/>
    <n v="1"/>
    <s v="Közép-Magyarország"/>
    <n v="1994"/>
    <n v="39"/>
    <n v="3440000"/>
    <n v="40"/>
    <x v="14"/>
    <s v="1"/>
    <s v="0 - 20"/>
    <s v="1991 - 1995"/>
    <s v="kisvállalkozás"/>
    <n v="33"/>
    <n v="31"/>
    <n v="31"/>
    <n v="31"/>
    <n v="31"/>
    <n v="31"/>
    <n v="31"/>
    <n v="31"/>
    <n v="31"/>
    <n v="31"/>
    <n v="31"/>
    <n v="31"/>
    <n v="31"/>
    <n v="31"/>
    <n v="30"/>
    <n v="31"/>
    <n v="31"/>
    <n v="31"/>
    <n v="31"/>
    <n v="31"/>
    <n v="31"/>
    <n v="31"/>
    <n v="31"/>
    <n v="31"/>
    <n v="31"/>
    <n v="31"/>
    <n v="31"/>
    <n v="30"/>
    <n v="31"/>
    <n v="31"/>
    <n v="31"/>
    <n v="31"/>
    <n v="31"/>
    <n v="31"/>
    <n v="29"/>
    <n v="27"/>
    <n v="21"/>
    <n v="21"/>
    <n v="20"/>
    <n v="20"/>
    <n v="20"/>
    <n v="20"/>
    <n v="20"/>
    <n v="21"/>
    <n v="28.93181818181818"/>
    <n v="31"/>
    <n v="4.1562378296249989"/>
    <n v="0.14365629576080122"/>
    <n v="20"/>
    <n v="33"/>
    <n v="13"/>
    <n v="-12"/>
    <n v="12"/>
  </r>
  <r>
    <n v="792"/>
    <n v="392056"/>
    <s v="mohu.hu"/>
    <s v="32082230-2-44"/>
    <s v="32082230 3811 114 01"/>
    <n v="38.11"/>
    <s v="Nem veszélyes hulladék gyűjtése"/>
    <n v="38.1"/>
    <s v="Hulladékgyűjtés"/>
    <n v="38"/>
    <s v="Hulladékgazdálkodás"/>
    <s v="E"/>
    <x v="15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22"/>
    <n v="343"/>
    <n v="379232000000"/>
    <n v="82"/>
    <x v="1"/>
    <s v="C"/>
    <s v="10001 -"/>
    <s v="2021 - 2025"/>
    <s v="nagyvállalat"/>
    <n v="7"/>
    <n v="7"/>
    <n v="7"/>
    <n v="7"/>
    <n v="7"/>
    <n v="7"/>
    <n v="7"/>
    <n v="7"/>
    <n v="7"/>
    <n v="7"/>
    <n v="7"/>
    <n v="7"/>
    <n v="7"/>
    <n v="7"/>
    <n v="7"/>
    <n v="7"/>
    <n v="7"/>
    <n v="6"/>
    <n v="7"/>
    <n v="7"/>
    <n v="7"/>
    <n v="7"/>
    <n v="7"/>
    <n v="6"/>
    <n v="7"/>
    <n v="8"/>
    <n v="7"/>
    <n v="8"/>
    <n v="8"/>
    <n v="8"/>
    <n v="8"/>
    <n v="8"/>
    <n v="8"/>
    <n v="8"/>
    <n v="8"/>
    <n v="8"/>
    <n v="8"/>
    <n v="8"/>
    <n v="8"/>
    <n v="8"/>
    <n v="7"/>
    <n v="7"/>
    <n v="7"/>
    <n v="7"/>
    <n v="7.2727272727272725"/>
    <n v="7"/>
    <n v="0.54404327647785633"/>
    <n v="7.4805950515705252E-2"/>
    <n v="6"/>
    <n v="8"/>
    <n v="2"/>
    <n v="0"/>
    <n v="0"/>
  </r>
  <r>
    <n v="793"/>
    <n v="392362"/>
    <s v="uni-bge.hu"/>
    <s v="19308722-2-41"/>
    <s v="19308722 8540 563 01"/>
    <n v="85.4"/>
    <s v="Felsőoktatás"/>
    <n v="85.4"/>
    <s v="Felsőoktatás"/>
    <n v="85"/>
    <s v="Oktatás"/>
    <s v="Q"/>
    <x v="4"/>
    <n v="563"/>
    <s v="Egyéb alapítvány önálló intézménye"/>
    <n v="56"/>
    <s v="Alapítvány, jogi személyiségű intézménye és szervezeti egysége"/>
    <n v="5"/>
    <s v="Jogi személyiségű nonprofit szervezet"/>
    <n v="1"/>
    <s v="Budapest"/>
    <n v="11"/>
    <s v="Budapest"/>
    <n v="1"/>
    <s v="Közép-Magyarország"/>
    <n v="2021"/>
    <n v="705"/>
    <m/>
    <n v="91"/>
    <x v="16"/>
    <s v="0"/>
    <s v="ismeretlen"/>
    <s v="2021 - 2025"/>
    <s v=""/>
    <n v="33"/>
    <n v="35"/>
    <n v="31"/>
    <n v="29"/>
    <n v="29"/>
    <n v="29"/>
    <n v="31"/>
    <n v="31"/>
    <n v="32"/>
    <n v="29"/>
    <n v="29"/>
    <n v="29"/>
    <n v="29"/>
    <n v="29"/>
    <n v="33"/>
    <n v="33"/>
    <n v="33"/>
    <n v="31"/>
    <n v="29"/>
    <n v="31"/>
    <n v="30"/>
    <n v="30"/>
    <n v="0"/>
    <n v="28"/>
    <n v="28"/>
    <n v="28"/>
    <n v="29"/>
    <n v="29"/>
    <n v="30"/>
    <n v="30"/>
    <n v="30"/>
    <n v="29"/>
    <n v="29"/>
    <n v="29"/>
    <n v="29"/>
    <n v="29"/>
    <n v="28"/>
    <n v="31"/>
    <n v="29"/>
    <n v="28"/>
    <n v="28"/>
    <n v="28"/>
    <n v="28"/>
    <n v="28"/>
    <n v="29.09090909090909"/>
    <n v="29"/>
    <n v="4.7925241289353018"/>
    <n v="0.16474301693215102"/>
    <n v="0"/>
    <n v="35"/>
    <n v="35"/>
    <n v="-5"/>
    <n v="5"/>
  </r>
  <r>
    <n v="794"/>
    <n v="392399"/>
    <s v="ittjartam.hu"/>
    <s v="24212267-2-41"/>
    <s v="24212267 6391 113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2"/>
    <n v="1"/>
    <n v="9840000"/>
    <n v="11"/>
    <x v="13"/>
    <s v="1"/>
    <s v="0 - 20"/>
    <s v="2011 - 2015"/>
    <s v="mikrovállalkozás"/>
    <n v="45"/>
    <n v="39"/>
    <n v="47"/>
    <n v="27"/>
    <n v="33"/>
    <n v="42"/>
    <n v="39"/>
    <n v="43"/>
    <n v="35"/>
    <n v="32"/>
    <n v="47"/>
    <n v="39"/>
    <n v="44"/>
    <n v="39"/>
    <n v="47"/>
    <n v="43"/>
    <n v="33"/>
    <n v="40"/>
    <n v="47"/>
    <n v="44"/>
    <n v="38"/>
    <n v="27"/>
    <n v="40"/>
    <n v="47"/>
    <n v="47"/>
    <n v="27"/>
    <n v="44"/>
    <n v="27"/>
    <n v="36"/>
    <n v="46"/>
    <n v="36"/>
    <n v="47"/>
    <n v="47"/>
    <n v="46"/>
    <n v="47"/>
    <n v="35"/>
    <n v="39"/>
    <n v="44"/>
    <n v="41"/>
    <n v="43"/>
    <n v="41"/>
    <n v="47"/>
    <n v="39"/>
    <n v="38"/>
    <n v="40.31818181818182"/>
    <n v="41"/>
    <n v="6.1257091749776942"/>
    <n v="0.15193416217532049"/>
    <n v="27"/>
    <n v="47"/>
    <n v="20"/>
    <n v="-7"/>
    <n v="7"/>
  </r>
  <r>
    <n v="796"/>
    <n v="393071"/>
    <s v="trademagazin.hu"/>
    <s v="11776916-2-43"/>
    <s v="11776916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8"/>
    <n v="9"/>
    <n v="721550000"/>
    <n v="22"/>
    <x v="8"/>
    <s v="6"/>
    <s v="701 - 1000"/>
    <s v="1996 - 2000"/>
    <s v="mikrovállalkozás"/>
    <n v="96"/>
    <n v="96"/>
    <n v="95"/>
    <n v="95"/>
    <n v="95"/>
    <n v="96"/>
    <n v="97"/>
    <n v="89"/>
    <n v="99"/>
    <n v="100"/>
    <n v="97"/>
    <n v="97"/>
    <n v="97"/>
    <n v="97"/>
    <n v="96"/>
    <n v="97"/>
    <n v="97"/>
    <n v="97"/>
    <n v="98"/>
    <n v="96"/>
    <n v="96"/>
    <n v="96"/>
    <n v="97"/>
    <n v="96"/>
    <n v="98"/>
    <n v="96"/>
    <n v="97"/>
    <n v="98"/>
    <n v="99"/>
    <n v="99"/>
    <n v="97"/>
    <n v="99"/>
    <n v="98"/>
    <n v="99"/>
    <n v="99"/>
    <n v="98"/>
    <n v="98"/>
    <n v="95"/>
    <n v="98"/>
    <n v="99"/>
    <n v="99"/>
    <n v="99"/>
    <n v="100"/>
    <n v="101"/>
    <n v="97.227272727272734"/>
    <n v="97"/>
    <n v="1.9513100711208153"/>
    <n v="2.0069575299045319E-2"/>
    <n v="89"/>
    <n v="101"/>
    <n v="12"/>
    <n v="5"/>
    <n v="5"/>
  </r>
  <r>
    <n v="797"/>
    <n v="393732"/>
    <s v="foglaljorvost.hu"/>
    <s v="25307490-2-12"/>
    <s v="25307490 6039 113 12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2"/>
    <s v="Nógrád"/>
    <n v="50"/>
    <s v="Észak-Magyarország"/>
    <n v="3"/>
    <s v="Alföld és Észak"/>
    <n v="2015"/>
    <n v="15"/>
    <n v="441010000"/>
    <n v="30"/>
    <x v="3"/>
    <s v="4"/>
    <s v="301 - 500"/>
    <s v="2011 - 2015"/>
    <s v="kisvállalkozás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40"/>
    <n v="40"/>
    <n v="40"/>
    <n v="40"/>
    <n v="40"/>
    <n v="40"/>
    <n v="40"/>
    <n v="40"/>
    <n v="40"/>
    <n v="40"/>
    <n v="40"/>
    <n v="32"/>
    <n v="32"/>
    <n v="32"/>
    <n v="32"/>
    <n v="32"/>
    <n v="32"/>
    <n v="32"/>
    <n v="32"/>
    <n v="32"/>
    <n v="32"/>
    <n v="32"/>
    <n v="36"/>
    <n v="36"/>
    <n v="2.8611267905543625"/>
    <n v="7.9475744182065627E-2"/>
    <n v="32"/>
    <n v="40"/>
    <n v="8"/>
    <n v="-4"/>
    <n v="4"/>
  </r>
  <r>
    <n v="798"/>
    <n v="393884"/>
    <s v="smartdiszkont.hu"/>
    <s v="26186311-2-15"/>
    <s v="26186311 4690 113 15"/>
    <n v="46.9"/>
    <s v="Vegyes termékkörű nagykereskedelem"/>
    <n v="46.9"/>
    <s v="Vegyes termékkörű nagykereskedelem"/>
    <n v="46"/>
    <s v="Nagykereskedelem"/>
    <s v="G"/>
    <x v="5"/>
    <n v="113"/>
    <s v="Korlátolt felelősségű társaság"/>
    <n v="11"/>
    <s v="Gazdasági társaság"/>
    <n v="1"/>
    <s v="Jogi személyiségű vállalkozás"/>
    <n v="15"/>
    <s v="Szabolcs-Szatmár-Bereg"/>
    <n v="60"/>
    <s v="Észak-Alföld"/>
    <n v="3"/>
    <s v="Alföld és Észak"/>
    <n v="2017"/>
    <n v="19"/>
    <n v="632980000"/>
    <n v="30"/>
    <x v="3"/>
    <s v="5"/>
    <s v="501 - 700"/>
    <s v="2016 - 2020"/>
    <s v="kisvállalkozás"/>
    <n v="26"/>
    <n v="26"/>
    <n v="28"/>
    <n v="28"/>
    <n v="28"/>
    <n v="28"/>
    <n v="29"/>
    <n v="29"/>
    <n v="29"/>
    <n v="31"/>
    <n v="31"/>
    <n v="31"/>
    <n v="33"/>
    <n v="33"/>
    <n v="33"/>
    <n v="33"/>
    <n v="34"/>
    <n v="46"/>
    <n v="46"/>
    <n v="46"/>
    <n v="46"/>
    <n v="46"/>
    <n v="46"/>
    <n v="46"/>
    <n v="46"/>
    <n v="46"/>
    <n v="46"/>
    <n v="46"/>
    <n v="46"/>
    <n v="46"/>
    <n v="46"/>
    <n v="46"/>
    <n v="46"/>
    <n v="19"/>
    <n v="19"/>
    <n v="19"/>
    <n v="19"/>
    <n v="19"/>
    <n v="19"/>
    <n v="19"/>
    <n v="18"/>
    <n v="18"/>
    <n v="18"/>
    <n v="18"/>
    <n v="32.977272727272727"/>
    <n v="31"/>
    <n v="11.033750835744177"/>
    <n v="0.33458651741746642"/>
    <n v="18"/>
    <n v="46"/>
    <n v="28"/>
    <n v="-8"/>
    <n v="8"/>
  </r>
  <r>
    <n v="799"/>
    <n v="393994"/>
    <s v="hunbasket.hu"/>
    <s v="19012504-2-13"/>
    <s v="19012504 9319 515 13"/>
    <n v="93.19"/>
    <s v="M.n.s. sporttevékenység"/>
    <n v="93.1"/>
    <s v="Sporttevékenység"/>
    <n v="93"/>
    <s v="Sport-, szórakoztató, szabadidős tevékenység"/>
    <s v="S"/>
    <x v="3"/>
    <n v="515"/>
    <s v="Országos sportági szakszövetség"/>
    <n v="51"/>
    <s v="Párt, érdekképviselet, szövetség, az egyesület jogi személyiséggel rendelkező szervezeti egysége"/>
    <n v="5"/>
    <s v="Jogi személyiségű nonprofit szervezet"/>
    <n v="13"/>
    <s v="Pest"/>
    <n v="12"/>
    <s v="Pest"/>
    <n v="1"/>
    <s v="Közép-Magyarország"/>
    <n v="1990"/>
    <n v="42"/>
    <m/>
    <n v="40"/>
    <x v="14"/>
    <s v="0"/>
    <s v="ismeretlen"/>
    <s v="1986 - 1990"/>
    <s v=""/>
    <n v="41"/>
    <n v="43"/>
    <n v="43"/>
    <n v="43"/>
    <n v="43"/>
    <n v="43"/>
    <n v="43"/>
    <n v="43"/>
    <n v="43"/>
    <n v="43"/>
    <n v="44"/>
    <n v="44"/>
    <n v="43"/>
    <n v="27"/>
    <n v="27"/>
    <n v="27"/>
    <n v="79"/>
    <n v="117"/>
    <n v="101"/>
    <n v="93"/>
    <n v="89"/>
    <n v="93"/>
    <n v="86"/>
    <n v="74"/>
    <n v="90"/>
    <n v="65"/>
    <n v="117"/>
    <n v="93"/>
    <n v="93"/>
    <n v="61"/>
    <n v="101"/>
    <n v="109"/>
    <n v="78"/>
    <n v="97"/>
    <n v="145"/>
    <n v="149"/>
    <n v="130"/>
    <n v="98"/>
    <n v="94"/>
    <n v="97"/>
    <n v="97"/>
    <n v="137"/>
    <n v="169"/>
    <n v="125"/>
    <n v="79.931818181818187"/>
    <n v="87.5"/>
    <n v="36.814682186925275"/>
    <n v="0.46057606375453852"/>
    <n v="27"/>
    <n v="169"/>
    <n v="142"/>
    <n v="84"/>
    <n v="84"/>
  </r>
  <r>
    <n v="800"/>
    <n v="394977"/>
    <s v="szentiras.hu"/>
    <s v="19622763-2-42"/>
    <s v="19622763 9491 559 01"/>
    <n v="94.91"/>
    <s v="Egyházi tevékenység"/>
    <n v="94.9"/>
    <s v="Egyéb közösségi, társadalmi tevékenység"/>
    <n v="94"/>
    <s v="Érdekképviselet"/>
    <s v="T"/>
    <x v="8"/>
    <n v="559"/>
    <s v="Egyéb egyházi szervezet"/>
    <n v="55"/>
    <s v="Egyházi jogi személy"/>
    <n v="5"/>
    <s v="Jogi személyiségű nonprofit szervezet"/>
    <n v="1"/>
    <s v="Budapest"/>
    <n v="11"/>
    <s v="Budapest"/>
    <n v="1"/>
    <s v="Közép-Magyarország"/>
    <n v="1990"/>
    <n v="3"/>
    <m/>
    <n v="15"/>
    <x v="6"/>
    <s v="0"/>
    <s v="ismeretlen"/>
    <s v="1986 - 1990"/>
    <s v=""/>
    <n v="10"/>
    <n v="10"/>
    <n v="10"/>
    <n v="10"/>
    <n v="1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7"/>
    <n v="7"/>
    <n v="6"/>
    <n v="6"/>
    <n v="6"/>
    <n v="6"/>
    <n v="5"/>
    <n v="5"/>
    <n v="5"/>
    <n v="5"/>
    <n v="5"/>
    <n v="5"/>
    <n v="7.5909090909090908"/>
    <n v="8"/>
    <n v="1.4029567086788755"/>
    <n v="0.18482064425709738"/>
    <n v="5"/>
    <n v="10"/>
    <n v="5"/>
    <n v="-5"/>
    <n v="5"/>
  </r>
  <r>
    <n v="801"/>
    <n v="395066"/>
    <s v="eumet.hu"/>
    <s v="10928220-2-13"/>
    <s v="10928220 7499 113 13"/>
    <n v="74.989999999999995"/>
    <s v="M.n.s. egyéb szakmai, tudományos, műszaki tevékenység"/>
    <n v="74.900000000000006"/>
    <s v="M.n.s. egyéb szakmai, tudományos, műszaki tevékenység"/>
    <n v="74"/>
    <s v="Egyéb szakmai, tudományos, műszaki tevékenység"/>
    <s v="N"/>
    <x v="1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1994"/>
    <m/>
    <n v="24990000"/>
    <n v="0"/>
    <x v="11"/>
    <s v="2"/>
    <s v="21 - 50"/>
    <s v="1991 - 1995"/>
    <s v=""/>
    <n v="28"/>
    <n v="28"/>
    <n v="28"/>
    <n v="28"/>
    <n v="28"/>
    <n v="28"/>
    <n v="30"/>
    <n v="30"/>
    <n v="30"/>
    <n v="30"/>
    <n v="30"/>
    <n v="28"/>
    <n v="28"/>
    <n v="28"/>
    <n v="28"/>
    <n v="26"/>
    <n v="28"/>
    <n v="28"/>
    <n v="28"/>
    <n v="28"/>
    <n v="28"/>
    <n v="28"/>
    <n v="28"/>
    <n v="28"/>
    <n v="28"/>
    <n v="28"/>
    <n v="28"/>
    <n v="28"/>
    <n v="28"/>
    <n v="28"/>
    <n v="28"/>
    <n v="28"/>
    <n v="27"/>
    <n v="27"/>
    <n v="26"/>
    <n v="27"/>
    <n v="28"/>
    <n v="28"/>
    <n v="28"/>
    <n v="28"/>
    <n v="28"/>
    <n v="28"/>
    <n v="28"/>
    <n v="28"/>
    <n v="28.068181818181817"/>
    <n v="28"/>
    <n v="0.84627026505850866"/>
    <n v="3.0150519564837556E-2"/>
    <n v="26"/>
    <n v="30"/>
    <n v="4"/>
    <n v="0"/>
    <n v="0"/>
  </r>
  <r>
    <n v="803"/>
    <n v="395180"/>
    <s v="vansshop.hu"/>
    <s v="32654536-2-41"/>
    <s v="32654536 4771 113 01"/>
    <n v="47.71"/>
    <s v="Ruházat-kiskereskedelem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4"/>
    <n v="7"/>
    <n v="11480000"/>
    <n v="22"/>
    <x v="8"/>
    <s v="1"/>
    <s v="0 - 20"/>
    <s v="2021 - 2025"/>
    <s v="mikrovállalkozás"/>
    <n v="40"/>
    <n v="40"/>
    <n v="37"/>
    <n v="37"/>
    <n v="37"/>
    <n v="37"/>
    <n v="37"/>
    <n v="37"/>
    <n v="37"/>
    <n v="36"/>
    <n v="37"/>
    <n v="37"/>
    <n v="35"/>
    <n v="35"/>
    <n v="36"/>
    <n v="36"/>
    <n v="36"/>
    <n v="36"/>
    <n v="36"/>
    <n v="36"/>
    <n v="17"/>
    <n v="17"/>
    <n v="17"/>
    <n v="20"/>
    <n v="19"/>
    <n v="19"/>
    <n v="18"/>
    <n v="20"/>
    <n v="22"/>
    <n v="23"/>
    <n v="20"/>
    <n v="20"/>
    <n v="20"/>
    <n v="20"/>
    <n v="21"/>
    <n v="19"/>
    <n v="19"/>
    <n v="19"/>
    <n v="19"/>
    <n v="16"/>
    <n v="22"/>
    <n v="12"/>
    <n v="12"/>
    <n v="12"/>
    <n v="26.772727272727273"/>
    <n v="22"/>
    <n v="9.508536278336857"/>
    <n v="0.35515755199220855"/>
    <n v="12"/>
    <n v="40"/>
    <n v="28"/>
    <n v="-28"/>
    <n v="28"/>
  </r>
  <r>
    <n v="804"/>
    <n v="396118"/>
    <s v="biztositas.hu"/>
    <s v="26208600-4-41"/>
    <s v="26208600 6622 113 01"/>
    <n v="66.22"/>
    <s v="Biztosítási ügynöki, brókeri tevékenység"/>
    <n v="66.2"/>
    <s v="Biztosítást, nyugdíjalapot kiegészítő tevékenység"/>
    <n v="66"/>
    <s v="Pénzügyi, biztosítási kiegészítő tevékenységek"/>
    <s v="L"/>
    <x v="7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7"/>
    <m/>
    <n v="9820890000"/>
    <n v="0"/>
    <x v="11"/>
    <s v="B"/>
    <s v="7001 - 10000"/>
    <s v="2016 - 2020"/>
    <s v=""/>
    <n v="23"/>
    <n v="23"/>
    <n v="23"/>
    <n v="23"/>
    <n v="23"/>
    <n v="23"/>
    <n v="16"/>
    <n v="23"/>
    <n v="23"/>
    <n v="23"/>
    <n v="16"/>
    <n v="23"/>
    <n v="23"/>
    <n v="23"/>
    <n v="23"/>
    <n v="23"/>
    <n v="23"/>
    <n v="23"/>
    <n v="23"/>
    <n v="23"/>
    <n v="23"/>
    <n v="23"/>
    <n v="26"/>
    <n v="26"/>
    <n v="26"/>
    <n v="26"/>
    <n v="26"/>
    <n v="26"/>
    <n v="26"/>
    <n v="26"/>
    <n v="26"/>
    <n v="23"/>
    <n v="23"/>
    <n v="23"/>
    <n v="23"/>
    <n v="23"/>
    <n v="23"/>
    <n v="23"/>
    <n v="23"/>
    <n v="23"/>
    <n v="22"/>
    <n v="22"/>
    <n v="22"/>
    <n v="22"/>
    <n v="23.204545454545453"/>
    <n v="23"/>
    <n v="2.052559892954382"/>
    <n v="8.8455078638582582E-2"/>
    <n v="16"/>
    <n v="26"/>
    <n v="10"/>
    <n v="-1"/>
    <n v="1"/>
  </r>
  <r>
    <n v="805"/>
    <n v="396136"/>
    <s v="djborze.hu"/>
    <s v="32461064-2-13"/>
    <s v="32461064 6391 113 13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23"/>
    <n v="1"/>
    <n v="1050000"/>
    <n v="11"/>
    <x v="13"/>
    <s v="1"/>
    <s v="0 - 20"/>
    <s v="2021 - 2025"/>
    <s v="mikrovállalkozás"/>
    <n v="118"/>
    <n v="118"/>
    <n v="117"/>
    <n v="117"/>
    <n v="117"/>
    <n v="118"/>
    <n v="118"/>
    <n v="117"/>
    <n v="117"/>
    <n v="118"/>
    <n v="117"/>
    <n v="117"/>
    <n v="118"/>
    <n v="119"/>
    <n v="118"/>
    <n v="118"/>
    <n v="118"/>
    <n v="123"/>
    <n v="121"/>
    <n v="124"/>
    <n v="124"/>
    <n v="123"/>
    <n v="123"/>
    <n v="124"/>
    <n v="124"/>
    <n v="123"/>
    <n v="124"/>
    <n v="123"/>
    <n v="125"/>
    <n v="126"/>
    <n v="132"/>
    <n v="132"/>
    <n v="131"/>
    <n v="133"/>
    <n v="131"/>
    <n v="133"/>
    <n v="132"/>
    <n v="127"/>
    <n v="125"/>
    <n v="127"/>
    <n v="127"/>
    <n v="127"/>
    <n v="25"/>
    <n v="25"/>
    <n v="118.5"/>
    <n v="123"/>
    <n v="21.279425591128444"/>
    <n v="0.17957321173948054"/>
    <n v="25"/>
    <n v="133"/>
    <n v="108"/>
    <n v="-93"/>
    <n v="93"/>
  </r>
  <r>
    <n v="808"/>
    <n v="396860"/>
    <s v="autoalkatresz.hu"/>
    <s v="14918618-2-41"/>
    <s v="14918618 7312 113 01"/>
    <n v="73.12"/>
    <s v="Médiareklám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9"/>
    <n v="66"/>
    <n v="5514400000"/>
    <n v="50"/>
    <x v="2"/>
    <s v="A"/>
    <s v="4001 - 7000"/>
    <s v="2006 - 2010"/>
    <s v="középvállalkozás"/>
    <n v="43"/>
    <n v="42"/>
    <n v="43"/>
    <n v="43"/>
    <n v="43"/>
    <n v="47"/>
    <n v="47"/>
    <n v="47"/>
    <n v="47"/>
    <n v="47"/>
    <n v="47"/>
    <n v="47"/>
    <n v="47"/>
    <n v="47"/>
    <n v="47"/>
    <n v="47"/>
    <n v="47"/>
    <n v="47"/>
    <n v="46"/>
    <n v="47"/>
    <n v="46"/>
    <n v="46"/>
    <n v="46"/>
    <n v="46"/>
    <n v="44"/>
    <n v="46"/>
    <n v="46"/>
    <n v="46"/>
    <n v="46"/>
    <n v="44"/>
    <n v="45"/>
    <n v="46"/>
    <n v="47"/>
    <n v="47"/>
    <n v="44"/>
    <n v="47"/>
    <n v="47"/>
    <n v="46"/>
    <n v="46"/>
    <n v="46"/>
    <n v="47"/>
    <n v="47"/>
    <n v="47"/>
    <n v="46"/>
    <n v="45.954545454545453"/>
    <n v="46"/>
    <n v="1.4134658945638345"/>
    <n v="3.0757912641349517E-2"/>
    <n v="42"/>
    <n v="47"/>
    <n v="5"/>
    <n v="3"/>
    <n v="3"/>
  </r>
  <r>
    <n v="810"/>
    <n v="397230"/>
    <s v="joautok.hu"/>
    <s v="25575251-2-41"/>
    <s v="25575251 6310 114 01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6"/>
    <n v="16"/>
    <n v="386950000"/>
    <n v="30"/>
    <x v="3"/>
    <s v="4"/>
    <s v="301 - 500"/>
    <s v="2016 - 2020"/>
    <s v="kisvállalkozás"/>
    <n v="31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136363636363633"/>
    <n v="0"/>
    <n v="7.9041228838099338"/>
    <n v="3.7395850202971737"/>
    <n v="0"/>
    <n v="31"/>
    <n v="31"/>
    <n v="-31"/>
    <n v="31"/>
  </r>
  <r>
    <n v="811"/>
    <n v="397566"/>
    <s v="sassy.hu"/>
    <s v="23092822-2-43"/>
    <s v="23092822 5812 113 01"/>
    <n v="58.12"/>
    <s v="Napilapkiadás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0"/>
    <n v="7"/>
    <n v="203160000"/>
    <n v="22"/>
    <x v="8"/>
    <s v="3"/>
    <s v="51 - 300"/>
    <s v="2006 - 2010"/>
    <s v="mikrovállalkozás"/>
    <n v="59"/>
    <n v="59"/>
    <n v="59"/>
    <n v="58"/>
    <n v="59"/>
    <n v="58"/>
    <n v="58"/>
    <n v="59"/>
    <n v="58"/>
    <n v="58"/>
    <n v="59"/>
    <n v="59"/>
    <n v="58"/>
    <n v="59"/>
    <n v="59"/>
    <n v="59"/>
    <n v="59"/>
    <n v="58"/>
    <n v="59"/>
    <n v="59"/>
    <n v="59"/>
    <n v="59"/>
    <n v="58"/>
    <n v="59"/>
    <n v="59"/>
    <n v="60"/>
    <n v="60"/>
    <n v="60"/>
    <n v="58"/>
    <n v="58"/>
    <n v="58"/>
    <n v="59"/>
    <n v="59"/>
    <n v="59"/>
    <n v="60"/>
    <n v="57"/>
    <n v="56"/>
    <n v="56"/>
    <n v="56"/>
    <n v="58"/>
    <n v="59"/>
    <n v="59"/>
    <n v="58"/>
    <n v="65"/>
    <n v="58.68181818181818"/>
    <n v="59"/>
    <n v="1.3601081911946409"/>
    <n v="2.3177676379769249E-2"/>
    <n v="56"/>
    <n v="65"/>
    <n v="9"/>
    <n v="6"/>
    <n v="6"/>
  </r>
  <r>
    <n v="813"/>
    <n v="398462"/>
    <s v="egriugyek.hu"/>
    <s v="67573754-1-30"/>
    <s v="67573754 9020 231 10"/>
    <n v="90.2"/>
    <s v="Előadó-művészet"/>
    <n v="90.2"/>
    <s v="Előadó-művészet"/>
    <n v="90"/>
    <s v="Alkotóművészet, előadó-művészet"/>
    <s v="S"/>
    <x v="3"/>
    <n v="231"/>
    <s v="Egyéni vállalkozó"/>
    <n v="23"/>
    <s v="Önálló vállalkozó"/>
    <n v="2"/>
    <s v="Jogi személyiség nélküli vállalkozás"/>
    <n v="10"/>
    <s v="Heves"/>
    <n v="50"/>
    <s v="Észak-Magyarország"/>
    <n v="3"/>
    <s v="Alföld és Észak"/>
    <n v="2016"/>
    <m/>
    <n v="3680000"/>
    <n v="0"/>
    <x v="11"/>
    <s v="1"/>
    <s v="0 - 20"/>
    <s v="2016 - 2020"/>
    <s v=""/>
    <n v="33"/>
    <n v="33"/>
    <n v="33"/>
    <n v="33"/>
    <n v="33"/>
    <n v="33"/>
    <n v="33"/>
    <n v="33"/>
    <n v="33"/>
    <n v="33"/>
    <n v="33"/>
    <n v="33"/>
    <n v="33"/>
    <n v="33"/>
    <n v="33"/>
    <n v="27"/>
    <n v="33"/>
    <n v="33"/>
    <n v="33"/>
    <n v="33"/>
    <n v="33"/>
    <n v="33"/>
    <n v="33"/>
    <n v="30"/>
    <n v="33"/>
    <n v="33"/>
    <n v="33"/>
    <n v="33"/>
    <n v="33"/>
    <n v="30"/>
    <n v="33"/>
    <n v="33"/>
    <n v="33"/>
    <n v="33"/>
    <n v="27"/>
    <n v="33"/>
    <n v="33"/>
    <n v="33"/>
    <n v="30"/>
    <n v="33"/>
    <n v="33"/>
    <n v="33"/>
    <n v="33"/>
    <n v="33"/>
    <n v="32.522727272727273"/>
    <n v="33"/>
    <n v="1.4384849323626046"/>
    <n v="4.4230144670827809E-2"/>
    <n v="27"/>
    <n v="33"/>
    <n v="6"/>
    <n v="0"/>
    <n v="0"/>
  </r>
  <r>
    <n v="815"/>
    <n v="399047"/>
    <s v="bpiautosok.hu"/>
    <s v="66854054-1-43"/>
    <s v="66854054 7311 231 01"/>
    <n v="73.11"/>
    <s v="Reklámügynöki tevékenység"/>
    <n v="73.099999999999994"/>
    <s v="Reklám"/>
    <n v="73"/>
    <s v="Reklám, piackutatás, PR-tevékenység"/>
    <s v="N"/>
    <x v="1"/>
    <n v="231"/>
    <s v="Egyéni vállalkozó"/>
    <n v="23"/>
    <s v="Önálló vállalkozó"/>
    <n v="2"/>
    <s v="Jogi személyiség nélküli vállalkozás"/>
    <n v="1"/>
    <s v="Budapest"/>
    <n v="11"/>
    <s v="Budapest"/>
    <n v="1"/>
    <s v="Közép-Magyarország"/>
    <n v="2014"/>
    <m/>
    <n v="27960000"/>
    <n v="0"/>
    <x v="11"/>
    <s v="2"/>
    <s v="21 - 50"/>
    <s v="2011 - 2015"/>
    <s v=""/>
    <n v="75"/>
    <n v="73"/>
    <n v="70"/>
    <n v="75"/>
    <n v="73"/>
    <n v="73"/>
    <n v="75"/>
    <n v="74"/>
    <n v="74"/>
    <n v="74"/>
    <n v="70"/>
    <n v="71"/>
    <n v="72"/>
    <n v="75"/>
    <n v="76"/>
    <n v="73"/>
    <n v="73"/>
    <n v="76"/>
    <n v="72"/>
    <n v="77"/>
    <n v="74"/>
    <n v="72"/>
    <n v="73"/>
    <n v="72"/>
    <n v="76"/>
    <n v="73"/>
    <n v="73"/>
    <n v="76"/>
    <n v="72"/>
    <n v="72"/>
    <n v="73"/>
    <n v="71"/>
    <n v="73"/>
    <n v="73"/>
    <n v="71"/>
    <n v="71"/>
    <n v="71"/>
    <n v="72"/>
    <n v="72"/>
    <n v="73"/>
    <n v="73"/>
    <n v="75"/>
    <n v="76"/>
    <n v="74"/>
    <n v="73.227272727272734"/>
    <n v="73"/>
    <n v="1.7369264000638907"/>
    <n v="2.3719665301927741E-2"/>
    <n v="70"/>
    <n v="77"/>
    <n v="7"/>
    <n v="-1"/>
    <n v="1"/>
  </r>
  <r>
    <n v="821"/>
    <n v="400215"/>
    <s v="terapia24.hu"/>
    <s v="27973356-2-43"/>
    <s v="27973356 6220 113 01"/>
    <n v="62.2"/>
    <s v="Információtechnológiai szaktanácsadás és számítástechnikai eszközök, rendszerek üzemeltetése"/>
    <n v="62.2"/>
    <s v="Információtechnológiai szaktanácsadás és számítástechnikai eszközök, rendszerek üzemeltetése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0"/>
    <n v="8"/>
    <n v="416560000"/>
    <n v="22"/>
    <x v="8"/>
    <s v="4"/>
    <s v="301 - 500"/>
    <s v="2016 - 2020"/>
    <s v="mikrovállalkozás"/>
    <n v="19"/>
    <n v="18"/>
    <n v="19"/>
    <n v="19"/>
    <n v="19"/>
    <n v="19"/>
    <n v="18"/>
    <n v="20"/>
    <n v="18"/>
    <n v="19"/>
    <n v="19"/>
    <n v="19"/>
    <n v="19"/>
    <n v="19"/>
    <n v="19"/>
    <n v="18"/>
    <n v="18"/>
    <n v="19"/>
    <n v="19"/>
    <n v="18"/>
    <n v="18"/>
    <n v="19"/>
    <n v="39"/>
    <n v="39"/>
    <n v="47"/>
    <n v="25"/>
    <n v="40"/>
    <n v="40"/>
    <n v="40"/>
    <n v="25"/>
    <n v="39"/>
    <n v="39"/>
    <n v="40"/>
    <n v="36"/>
    <n v="24"/>
    <n v="23"/>
    <n v="23"/>
    <n v="18"/>
    <n v="25"/>
    <n v="25"/>
    <n v="25"/>
    <n v="25"/>
    <n v="25"/>
    <n v="25"/>
    <n v="24.977272727272727"/>
    <n v="19.5"/>
    <n v="8.6521636932649884"/>
    <n v="0.34640145814709689"/>
    <n v="18"/>
    <n v="47"/>
    <n v="29"/>
    <n v="6"/>
    <n v="6"/>
  </r>
  <r>
    <n v="824"/>
    <n v="402043"/>
    <s v="hold.hu"/>
    <s v="25188420-4-43"/>
    <s v="25188420 6612 114 01"/>
    <n v="66.12"/>
    <s v="Értékpapír-, árutőzsdei ügynöki tevékenység"/>
    <n v="66.099999999999994"/>
    <s v="Pénzügyi kiegészítő tevékenység (kivéve: biztosítás, nyugdíjalap)"/>
    <n v="66"/>
    <s v="Pénzügyi, biztosítási kiegészítő tevékenységek"/>
    <s v="L"/>
    <x v="7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5"/>
    <m/>
    <m/>
    <n v="0"/>
    <x v="11"/>
    <s v="0"/>
    <s v="ismeretlen"/>
    <s v="2011 - 2015"/>
    <s v=""/>
    <n v="29"/>
    <n v="29"/>
    <n v="29"/>
    <n v="29"/>
    <n v="29"/>
    <n v="29"/>
    <n v="29"/>
    <n v="29"/>
    <n v="29"/>
    <n v="29"/>
    <n v="29"/>
    <n v="37"/>
    <n v="39"/>
    <n v="39"/>
    <n v="39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5"/>
    <n v="29"/>
    <n v="29"/>
    <n v="29"/>
    <n v="29"/>
    <n v="29"/>
    <n v="29"/>
    <n v="29"/>
    <n v="29"/>
    <n v="29"/>
    <n v="29"/>
    <n v="33.272727272727273"/>
    <n v="36"/>
    <n v="4.172800277565198"/>
    <n v="0.12541203020004693"/>
    <n v="29"/>
    <n v="39"/>
    <n v="10"/>
    <n v="0"/>
    <n v="0"/>
  </r>
  <r>
    <n v="825"/>
    <n v="402064"/>
    <s v="uzletem.hu"/>
    <s v="14108565-2-41"/>
    <s v="14108565 7020 113 01"/>
    <n v="70.2"/>
    <s v="Üzletviteli, egyéb üzletvezetési tanácsadás"/>
    <n v="70.2"/>
    <s v="Üzletviteli, egyéb üzletvezetési tanácsadás"/>
    <n v="70"/>
    <s v="Üzletvezetés, üzletvezetési tanácsadás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7"/>
    <n v="1"/>
    <n v="87410000"/>
    <n v="11"/>
    <x v="13"/>
    <s v="3"/>
    <s v="51 - 300"/>
    <s v="2006 - 2010"/>
    <s v="mikrovállalkozás"/>
    <n v="99"/>
    <n v="99"/>
    <n v="99"/>
    <n v="99"/>
    <n v="99"/>
    <n v="99"/>
    <n v="99"/>
    <n v="99"/>
    <n v="99"/>
    <n v="99"/>
    <n v="96"/>
    <n v="99"/>
    <n v="99"/>
    <n v="99"/>
    <n v="99"/>
    <n v="99"/>
    <n v="99"/>
    <n v="99"/>
    <n v="99"/>
    <n v="99"/>
    <n v="99"/>
    <n v="99"/>
    <n v="99"/>
    <n v="99"/>
    <n v="99"/>
    <n v="99"/>
    <n v="100"/>
    <n v="99"/>
    <n v="99"/>
    <n v="99"/>
    <n v="99"/>
    <n v="99"/>
    <n v="99"/>
    <n v="99"/>
    <n v="99"/>
    <n v="99"/>
    <n v="99"/>
    <n v="99"/>
    <n v="99"/>
    <n v="99"/>
    <n v="99"/>
    <n v="99"/>
    <n v="99"/>
    <n v="99"/>
    <n v="98.954545454545453"/>
    <n v="99"/>
    <n v="0.48004580472077918"/>
    <n v="4.8511748754511445E-3"/>
    <n v="96"/>
    <n v="100"/>
    <n v="4"/>
    <n v="0"/>
    <n v="0"/>
  </r>
  <r>
    <n v="826"/>
    <n v="402449"/>
    <s v="simplepartner.hu"/>
    <s v="32835155-2-44"/>
    <s v="32835155 6290 114 01"/>
    <n v="62.9"/>
    <s v="Egyéb információtechnológiai szolgáltatás"/>
    <n v="62.9"/>
    <s v="Egyéb információtechnológiai szolgáltatás"/>
    <n v="62"/>
    <s v="Információtechnológiai szolgáltatás"/>
    <s v="K"/>
    <x v="2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25"/>
    <n v="193"/>
    <m/>
    <n v="62"/>
    <x v="5"/>
    <s v="0"/>
    <s v="ismeretlen"/>
    <s v="2021 - 2025"/>
    <s v="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0"/>
    <n v="0"/>
    <n v="7"/>
    <n v="7"/>
    <n v="0"/>
    <n v="0"/>
    <n v="0"/>
  </r>
  <r>
    <n v="827"/>
    <n v="402568"/>
    <s v="neokohn.hu"/>
    <s v="29217937-2-41"/>
    <s v="29217937 6421 113 01"/>
    <n v="64.209999999999994"/>
    <s v="Vagyonkezelés (holding)"/>
    <n v="64.2"/>
    <s v="Vagyonkezelés (holding), csoportfinanszírozás"/>
    <n v="64"/>
    <s v="Pénzügyi szolgáltatás (kivéve: biztosítási, nyugdíjpénztári tevékenység)"/>
    <s v="L"/>
    <x v="7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1"/>
    <m/>
    <m/>
    <n v="0"/>
    <x v="11"/>
    <s v="0"/>
    <s v="ismeretlen"/>
    <s v="2021 - 2025"/>
    <s v=""/>
    <n v="56"/>
    <n v="64"/>
    <n v="76"/>
    <n v="62"/>
    <n v="64"/>
    <n v="66"/>
    <n v="61"/>
    <n v="63"/>
    <n v="97"/>
    <n v="99"/>
    <n v="99"/>
    <n v="93"/>
    <n v="86"/>
    <n v="102"/>
    <n v="100"/>
    <n v="102"/>
    <n v="83"/>
    <n v="55"/>
    <n v="65"/>
    <n v="63"/>
    <n v="60"/>
    <n v="60"/>
    <n v="56"/>
    <n v="49"/>
    <n v="54"/>
    <n v="60"/>
    <n v="58"/>
    <n v="61"/>
    <n v="58"/>
    <n v="51"/>
    <n v="56"/>
    <n v="51"/>
    <n v="51"/>
    <n v="60"/>
    <n v="63"/>
    <n v="62"/>
    <n v="44"/>
    <n v="53"/>
    <n v="49"/>
    <n v="65"/>
    <n v="51"/>
    <n v="56"/>
    <n v="53"/>
    <n v="50"/>
    <n v="65.61363636363636"/>
    <n v="60.5"/>
    <n v="16.712640960204148"/>
    <n v="0.25471292076514807"/>
    <n v="44"/>
    <n v="102"/>
    <n v="58"/>
    <n v="-6"/>
    <n v="6"/>
  </r>
  <r>
    <n v="829"/>
    <n v="403051"/>
    <s v="cvonline.hu"/>
    <s v="11903079-2-41"/>
    <s v="11903079 6391 113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9"/>
    <n v="12"/>
    <n v="327070000"/>
    <n v="30"/>
    <x v="3"/>
    <s v="4"/>
    <s v="301 - 500"/>
    <s v="1996 - 2000"/>
    <s v="kisvállalkozás"/>
    <n v="7"/>
    <n v="7"/>
    <n v="8"/>
    <n v="8"/>
    <n v="7"/>
    <n v="8"/>
    <n v="7"/>
    <n v="7"/>
    <n v="7"/>
    <n v="7"/>
    <n v="7"/>
    <n v="7"/>
    <n v="7"/>
    <n v="7"/>
    <n v="7"/>
    <n v="7"/>
    <n v="7"/>
    <n v="7"/>
    <n v="5"/>
    <n v="6"/>
    <n v="5"/>
    <n v="4"/>
    <n v="5"/>
    <n v="5"/>
    <n v="5"/>
    <n v="5"/>
    <n v="4"/>
    <n v="5"/>
    <n v="5"/>
    <n v="5"/>
    <n v="5"/>
    <n v="5"/>
    <n v="5"/>
    <n v="5"/>
    <n v="6"/>
    <n v="5"/>
    <n v="5"/>
    <n v="7"/>
    <n v="5"/>
    <n v="5"/>
    <n v="5"/>
    <n v="5"/>
    <n v="4"/>
    <n v="4"/>
    <n v="5.8863636363636367"/>
    <n v="5"/>
    <n v="1.2049492721332202"/>
    <n v="0.20470180684888684"/>
    <n v="4"/>
    <n v="8"/>
    <n v="4"/>
    <n v="-3"/>
    <n v="3"/>
  </r>
  <r>
    <n v="830"/>
    <n v="403223"/>
    <s v="pecsma.hu"/>
    <s v="15735612-2-02"/>
    <s v="15735612 8411 321 02"/>
    <n v="84.11"/>
    <s v="Általános közigazgatás"/>
    <n v="84.1"/>
    <s v="Közigazgatás"/>
    <n v="84"/>
    <s v="Közigazgatás, védelem, kötelező társadalombiztosítás"/>
    <s v="P"/>
    <x v="6"/>
    <n v="321"/>
    <s v="Helyi önkormányzat"/>
    <n v="32"/>
    <s v="Helyi önkormányzati költségvetési irányító és költségvetési szervek"/>
    <n v="3"/>
    <s v="Költségvetési szervek és költségvetési rend szerint gazdálkodó szervek"/>
    <n v="2"/>
    <s v="Baranya"/>
    <n v="40"/>
    <s v="Dél-Dunántúl"/>
    <n v="2"/>
    <s v="Dunántúl"/>
    <n v="1990"/>
    <n v="6"/>
    <m/>
    <n v="22"/>
    <x v="8"/>
    <s v="0"/>
    <s v="ismeretlen"/>
    <s v="1986 - 1990"/>
    <s v=""/>
    <n v="51"/>
    <n v="16"/>
    <n v="47"/>
    <n v="46"/>
    <n v="47"/>
    <n v="45"/>
    <n v="47"/>
    <n v="45"/>
    <n v="45"/>
    <n v="45"/>
    <n v="45"/>
    <n v="45"/>
    <n v="45"/>
    <n v="48"/>
    <n v="45"/>
    <n v="45"/>
    <n v="45"/>
    <n v="45"/>
    <n v="49"/>
    <n v="47"/>
    <n v="45"/>
    <n v="45"/>
    <n v="45"/>
    <n v="45"/>
    <n v="45"/>
    <n v="45"/>
    <n v="45"/>
    <n v="45"/>
    <n v="47"/>
    <n v="45"/>
    <n v="45"/>
    <n v="44"/>
    <n v="44"/>
    <n v="44"/>
    <n v="44"/>
    <n v="44"/>
    <n v="44"/>
    <n v="44"/>
    <n v="44"/>
    <n v="44"/>
    <n v="46"/>
    <n v="43"/>
    <n v="43"/>
    <n v="43"/>
    <n v="44.56818181818182"/>
    <n v="45"/>
    <n v="4.6675411946101404"/>
    <n v="0.10472810431557683"/>
    <n v="16"/>
    <n v="51"/>
    <n v="35"/>
    <n v="-8"/>
    <n v="8"/>
  </r>
  <r>
    <n v="832"/>
    <n v="403607"/>
    <s v="penzvero.hu"/>
    <s v="10773965-2-43"/>
    <s v="10773965 3211 114 01"/>
    <n v="32.11"/>
    <s v="Érmegyártás"/>
    <n v="32.1"/>
    <s v="Ékszer, bizsu és kapcsolódó termék gyártása"/>
    <n v="32"/>
    <s v="Egyéb feldolgozóipari tevékenység"/>
    <s v="C"/>
    <x v="17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2"/>
    <n v="53"/>
    <n v="8015530000"/>
    <n v="50"/>
    <x v="2"/>
    <s v="B"/>
    <s v="7001 - 10000"/>
    <s v="1991 - 1995"/>
    <s v="középvállalkozás"/>
    <n v="25"/>
    <n v="27"/>
    <n v="27"/>
    <n v="27"/>
    <n v="27"/>
    <n v="27"/>
    <n v="27"/>
    <n v="27"/>
    <n v="24"/>
    <n v="27"/>
    <n v="25"/>
    <n v="25"/>
    <n v="25"/>
    <n v="21"/>
    <n v="21"/>
    <n v="21"/>
    <n v="21"/>
    <n v="2"/>
    <n v="20"/>
    <n v="21"/>
    <n v="21"/>
    <n v="21"/>
    <n v="20"/>
    <n v="21"/>
    <n v="21"/>
    <n v="19"/>
    <n v="2"/>
    <n v="20"/>
    <n v="20"/>
    <n v="20"/>
    <n v="20"/>
    <n v="20"/>
    <n v="21"/>
    <n v="21"/>
    <n v="19"/>
    <n v="19"/>
    <n v="20"/>
    <n v="20"/>
    <n v="21"/>
    <n v="21"/>
    <n v="20"/>
    <n v="20"/>
    <n v="20"/>
    <n v="19"/>
    <n v="21.204545454545453"/>
    <n v="21"/>
    <n v="5.0788185105398398"/>
    <n v="0.23951555676715217"/>
    <n v="2"/>
    <n v="27"/>
    <n v="25"/>
    <n v="-6"/>
    <n v="6"/>
  </r>
  <r>
    <n v="833"/>
    <n v="403672"/>
    <s v="ittlakunk.hu"/>
    <s v="23471584-2-43"/>
    <s v="23471584 6391 113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1"/>
    <m/>
    <n v="62660000"/>
    <n v="0"/>
    <x v="11"/>
    <s v="3"/>
    <s v="51 - 300"/>
    <s v="2011 - 2015"/>
    <s v=""/>
    <n v="43"/>
    <n v="43"/>
    <n v="43"/>
    <n v="43"/>
    <n v="42"/>
    <n v="42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2"/>
    <n v="43"/>
    <n v="43"/>
    <n v="42"/>
    <n v="54"/>
    <n v="54"/>
    <n v="54"/>
    <n v="54"/>
    <n v="54"/>
    <n v="54"/>
    <n v="54"/>
    <n v="54"/>
    <n v="44.909090909090907"/>
    <n v="43"/>
    <n v="4.3445672132691353"/>
    <n v="9.6741375194252008E-2"/>
    <n v="42"/>
    <n v="54"/>
    <n v="12"/>
    <n v="11"/>
    <n v="11"/>
  </r>
  <r>
    <n v="834"/>
    <n v="403911"/>
    <s v="jegkorongblog.hu"/>
    <s v="25503160-2-42"/>
    <s v="25503160 6210 113 01"/>
    <n v="62.1"/>
    <s v="Számítógépes programozás"/>
    <n v="62.1"/>
    <s v="Számítógépes programoz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6"/>
    <n v="13"/>
    <n v="488160000"/>
    <n v="30"/>
    <x v="3"/>
    <s v="4"/>
    <s v="301 - 500"/>
    <s v="2016 - 2020"/>
    <s v="kisvállalkozás"/>
    <n v="143"/>
    <n v="134"/>
    <n v="139"/>
    <n v="139"/>
    <n v="137"/>
    <n v="143"/>
    <n v="142"/>
    <n v="141"/>
    <n v="140"/>
    <n v="141"/>
    <n v="136"/>
    <n v="137"/>
    <n v="137"/>
    <n v="136"/>
    <n v="139"/>
    <n v="149"/>
    <n v="146"/>
    <n v="142"/>
    <n v="149"/>
    <n v="147"/>
    <n v="142"/>
    <n v="144"/>
    <n v="147"/>
    <n v="143"/>
    <n v="140"/>
    <n v="144"/>
    <n v="149"/>
    <n v="144"/>
    <n v="138"/>
    <n v="145"/>
    <n v="144"/>
    <n v="148"/>
    <n v="147"/>
    <n v="143"/>
    <n v="146"/>
    <n v="144"/>
    <n v="138"/>
    <n v="152"/>
    <n v="146"/>
    <n v="138"/>
    <n v="140"/>
    <n v="151"/>
    <n v="145"/>
    <n v="146"/>
    <n v="142.75"/>
    <n v="143"/>
    <n v="4.3675601192598261"/>
    <n v="3.0595867735620497E-2"/>
    <n v="134"/>
    <n v="152"/>
    <n v="18"/>
    <n v="3"/>
    <n v="3"/>
  </r>
  <r>
    <n v="835"/>
    <n v="404160"/>
    <s v="sorozatwiki.hu"/>
    <s v="27516247-2-43"/>
    <s v="27516247 6310 113 01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1"/>
    <n v="2"/>
    <n v="14480000"/>
    <n v="12"/>
    <x v="10"/>
    <s v="1"/>
    <s v="0 - 20"/>
    <s v="2021 - 2025"/>
    <s v="mikrovállalkozás"/>
    <n v="57"/>
    <n v="57"/>
    <n v="57"/>
    <n v="61"/>
    <n v="61"/>
    <n v="61"/>
    <n v="57"/>
    <n v="57"/>
    <n v="57"/>
    <n v="59"/>
    <n v="59"/>
    <n v="59"/>
    <n v="65"/>
    <n v="65"/>
    <n v="65"/>
    <n v="65"/>
    <n v="65"/>
    <n v="59"/>
    <n v="57"/>
    <n v="57"/>
    <n v="57"/>
    <n v="57"/>
    <n v="57"/>
    <n v="61"/>
    <n v="62"/>
    <n v="62"/>
    <n v="62"/>
    <n v="64"/>
    <n v="62"/>
    <n v="66"/>
    <n v="66"/>
    <n v="64"/>
    <n v="61"/>
    <n v="59"/>
    <n v="59"/>
    <n v="59"/>
    <n v="59"/>
    <n v="59"/>
    <n v="57"/>
    <n v="57"/>
    <n v="57"/>
    <n v="57"/>
    <n v="54"/>
    <n v="55"/>
    <n v="59.840909090909093"/>
    <n v="59"/>
    <n v="3.2489224103928089"/>
    <n v="5.4292664662849821E-2"/>
    <n v="54"/>
    <n v="66"/>
    <n v="12"/>
    <n v="-2"/>
    <n v="2"/>
  </r>
  <r>
    <n v="836"/>
    <n v="405315"/>
    <s v="batz.hu"/>
    <s v="14372535-2-13"/>
    <s v="14372535 1520 113 13"/>
    <n v="15.2"/>
    <s v="Lábbeligyártás"/>
    <n v="15.2"/>
    <s v="Lábbeligyártás"/>
    <n v="15"/>
    <s v="Bőr, bőrtermék, más anyagból készült kapcsolódó termék, lábbeli gyártása"/>
    <s v="C"/>
    <x v="17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08"/>
    <n v="60"/>
    <n v="3626780000"/>
    <n v="50"/>
    <x v="2"/>
    <s v="8"/>
    <s v="2501 - 4000"/>
    <s v="2006 - 2010"/>
    <s v="középvállalkozás"/>
    <n v="148"/>
    <n v="151"/>
    <n v="151"/>
    <n v="149"/>
    <n v="147"/>
    <n v="147"/>
    <n v="151"/>
    <n v="151"/>
    <n v="151"/>
    <n v="152"/>
    <n v="153"/>
    <n v="153"/>
    <n v="150"/>
    <n v="151"/>
    <n v="66"/>
    <n v="152"/>
    <n v="153"/>
    <n v="152"/>
    <n v="154"/>
    <n v="153"/>
    <n v="158"/>
    <n v="157"/>
    <n v="156"/>
    <n v="146"/>
    <n v="147"/>
    <n v="149"/>
    <n v="151"/>
    <n v="153"/>
    <n v="154"/>
    <n v="155"/>
    <n v="154"/>
    <n v="151"/>
    <n v="151"/>
    <n v="152"/>
    <n v="152"/>
    <n v="144"/>
    <n v="62"/>
    <n v="138"/>
    <n v="142"/>
    <n v="136"/>
    <n v="138"/>
    <n v="137"/>
    <n v="138"/>
    <n v="138"/>
    <n v="145.31818181818181"/>
    <n v="151"/>
    <n v="18.814606803637311"/>
    <n v="0.12947180158899621"/>
    <n v="62"/>
    <n v="158"/>
    <n v="96"/>
    <n v="-10"/>
    <n v="10"/>
  </r>
  <r>
    <n v="838"/>
    <n v="405770"/>
    <s v="csomagnet.hu"/>
    <s v="25181227-2-19"/>
    <s v="25181227 5320 113 19"/>
    <n v="53.2"/>
    <s v="Egyéb postai, futárpostai tevékenység"/>
    <n v="53.2"/>
    <s v="Egyéb postai, futárpostai tevékenység"/>
    <n v="53"/>
    <s v="Postai, futárpostai tevékenység"/>
    <s v="H"/>
    <x v="11"/>
    <n v="113"/>
    <s v="Korlátolt felelősségű társaság"/>
    <n v="11"/>
    <s v="Gazdasági társaság"/>
    <n v="1"/>
    <s v="Jogi személyiségű vállalkozás"/>
    <n v="19"/>
    <s v="Veszprém"/>
    <n v="20"/>
    <s v="Közép-Dunántúl"/>
    <n v="2"/>
    <s v="Dunántúl"/>
    <n v="2015"/>
    <n v="7"/>
    <n v="712380000"/>
    <n v="22"/>
    <x v="8"/>
    <s v="6"/>
    <s v="701 - 1000"/>
    <s v="2011 - 2015"/>
    <s v="mikrovállalkozás"/>
    <n v="44"/>
    <n v="44"/>
    <n v="44"/>
    <n v="44"/>
    <n v="44"/>
    <n v="44"/>
    <n v="44"/>
    <n v="44"/>
    <n v="44"/>
    <n v="44"/>
    <n v="46"/>
    <n v="44"/>
    <n v="44"/>
    <n v="44"/>
    <n v="44"/>
    <n v="44"/>
    <n v="44"/>
    <n v="44"/>
    <n v="44"/>
    <n v="44"/>
    <n v="44"/>
    <n v="44"/>
    <n v="44"/>
    <n v="44"/>
    <n v="45"/>
    <n v="47"/>
    <n v="47"/>
    <n v="47"/>
    <n v="4"/>
    <n v="4"/>
    <n v="4"/>
    <n v="44"/>
    <n v="44"/>
    <n v="36"/>
    <n v="36"/>
    <n v="36"/>
    <n v="37"/>
    <n v="39"/>
    <n v="74"/>
    <n v="74"/>
    <n v="75"/>
    <n v="77"/>
    <n v="77"/>
    <n v="77"/>
    <n v="45.045454545454547"/>
    <n v="44"/>
    <n v="16.050725616365117"/>
    <n v="0.35632286938449298"/>
    <n v="4"/>
    <n v="77"/>
    <n v="73"/>
    <n v="33"/>
    <n v="33"/>
  </r>
  <r>
    <n v="839"/>
    <n v="406134"/>
    <s v="f1vilag.hu"/>
    <s v="67475515-1-23"/>
    <s v="67475515 5911 231 03"/>
    <n v="59.11"/>
    <s v="Film, videó, televízióműsor készítése"/>
    <n v="59.1"/>
    <s v="Film, videó, televízióműsor készítése, terjesztése"/>
    <n v="59"/>
    <s v="Film, videó, televízióműsor, hangfelvétel készítése és kiadása"/>
    <s v="J"/>
    <x v="0"/>
    <n v="231"/>
    <s v="Egyéni vállalkozó"/>
    <n v="23"/>
    <s v="Önálló vállalkozó"/>
    <n v="2"/>
    <s v="Jogi személyiség nélküli vállalkozás"/>
    <n v="3"/>
    <s v="Bács-Kiskun"/>
    <n v="70"/>
    <s v="Dél-Alföld"/>
    <n v="3"/>
    <s v="Alföld és Észak"/>
    <n v="2016"/>
    <m/>
    <n v="12900000"/>
    <n v="0"/>
    <x v="11"/>
    <s v="1"/>
    <s v="0 - 20"/>
    <s v="2016 - 2020"/>
    <s v=""/>
    <n v="132"/>
    <n v="132"/>
    <n v="132"/>
    <n v="132"/>
    <n v="132"/>
    <n v="132"/>
    <n v="132"/>
    <n v="132"/>
    <n v="132"/>
    <n v="132"/>
    <n v="140"/>
    <n v="140"/>
    <n v="140"/>
    <n v="141"/>
    <n v="141"/>
    <n v="140"/>
    <n v="141"/>
    <n v="139"/>
    <n v="140"/>
    <n v="140"/>
    <n v="141"/>
    <n v="141"/>
    <n v="140"/>
    <n v="140"/>
    <n v="140"/>
    <n v="140"/>
    <n v="140"/>
    <n v="140"/>
    <n v="140"/>
    <n v="140"/>
    <n v="140"/>
    <n v="140"/>
    <n v="140"/>
    <n v="140"/>
    <n v="139"/>
    <n v="140"/>
    <n v="140"/>
    <n v="139"/>
    <n v="140"/>
    <n v="149"/>
    <n v="139"/>
    <n v="139"/>
    <n v="139"/>
    <n v="139"/>
    <n v="138.34090909090909"/>
    <n v="140"/>
    <n v="3.7722560137673367"/>
    <n v="2.7267827272180519E-2"/>
    <n v="132"/>
    <n v="149"/>
    <n v="17"/>
    <n v="7"/>
    <n v="7"/>
  </r>
  <r>
    <n v="840"/>
    <n v="406216"/>
    <s v="fishingtime.hu"/>
    <s v="24178923-2-13"/>
    <s v="24178923 4763 113 13"/>
    <n v="47.63"/>
    <s v="Sportszer-kiskereskedelem"/>
    <n v="47.6"/>
    <s v="Kulturális, szabadidős cik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12"/>
    <n v="1"/>
    <n v="63470000"/>
    <n v="11"/>
    <x v="13"/>
    <s v="3"/>
    <s v="51 - 300"/>
    <s v="2011 - 2015"/>
    <s v="mikrovállalkozás"/>
    <n v="13"/>
    <n v="13"/>
    <n v="13"/>
    <n v="13"/>
    <n v="13"/>
    <n v="13"/>
    <n v="13"/>
    <n v="13"/>
    <n v="13"/>
    <n v="13"/>
    <n v="13"/>
    <n v="13"/>
    <n v="14"/>
    <n v="13"/>
    <n v="13"/>
    <n v="13"/>
    <n v="14"/>
    <n v="14"/>
    <n v="15"/>
    <n v="14"/>
    <n v="14"/>
    <n v="14"/>
    <n v="14"/>
    <n v="14"/>
    <n v="14"/>
    <n v="14"/>
    <n v="14"/>
    <n v="14"/>
    <n v="14"/>
    <n v="14"/>
    <n v="14"/>
    <n v="14"/>
    <n v="14"/>
    <n v="14"/>
    <n v="15"/>
    <n v="15"/>
    <n v="15"/>
    <n v="15"/>
    <n v="15"/>
    <n v="15"/>
    <n v="15"/>
    <n v="15"/>
    <n v="16"/>
    <n v="16"/>
    <n v="13.954545454545455"/>
    <n v="14"/>
    <n v="0.86143594167341675"/>
    <n v="6.1731565852818138E-2"/>
    <n v="13"/>
    <n v="16"/>
    <n v="3"/>
    <n v="3"/>
    <n v="3"/>
  </r>
  <r>
    <n v="841"/>
    <n v="406265"/>
    <s v="fotoplus.hu"/>
    <s v="10367027-2-02"/>
    <s v="10367027 7420 113 02"/>
    <n v="74.2"/>
    <s v="Fényképészet"/>
    <n v="74.2"/>
    <s v="Fényképészet"/>
    <n v="74"/>
    <s v="Egyéb szakmai, tudományos, műszaki tevékenység"/>
    <s v="N"/>
    <x v="1"/>
    <n v="113"/>
    <s v="Korlátolt felelősségű társaság"/>
    <n v="11"/>
    <s v="Gazdasági társaság"/>
    <n v="1"/>
    <s v="Jogi személyiségű vállalkozás"/>
    <n v="2"/>
    <s v="Baranya"/>
    <n v="40"/>
    <s v="Dél-Dunántúl"/>
    <n v="2"/>
    <s v="Dunántúl"/>
    <n v="1996"/>
    <n v="36"/>
    <n v="5231660000"/>
    <n v="40"/>
    <x v="14"/>
    <s v="A"/>
    <s v="4001 - 7000"/>
    <s v="1996 - 2000"/>
    <s v="középvállalkozás"/>
    <n v="71"/>
    <n v="69"/>
    <n v="69"/>
    <n v="75"/>
    <n v="71"/>
    <n v="76"/>
    <n v="76"/>
    <n v="77"/>
    <n v="71"/>
    <n v="79"/>
    <n v="82"/>
    <n v="116"/>
    <n v="118"/>
    <n v="108"/>
    <n v="113"/>
    <n v="98"/>
    <n v="115"/>
    <n v="108"/>
    <n v="103"/>
    <n v="144"/>
    <n v="113"/>
    <n v="125"/>
    <n v="129"/>
    <n v="172"/>
    <n v="177"/>
    <n v="216"/>
    <n v="184"/>
    <n v="186"/>
    <n v="173"/>
    <n v="166"/>
    <n v="173"/>
    <n v="148"/>
    <n v="139"/>
    <n v="139"/>
    <n v="133"/>
    <n v="123"/>
    <n v="142"/>
    <n v="161"/>
    <n v="158"/>
    <n v="136"/>
    <n v="161"/>
    <n v="152"/>
    <n v="154"/>
    <n v="161"/>
    <n v="126.36363636363637"/>
    <n v="127"/>
    <n v="39.125968839533364"/>
    <n v="0.30962996923371722"/>
    <n v="69"/>
    <n v="216"/>
    <n v="147"/>
    <n v="90"/>
    <n v="90"/>
  </r>
  <r>
    <n v="844"/>
    <n v="407132"/>
    <s v="maiige.hu"/>
    <s v="19552622-1-03"/>
    <s v="19552622 9499 569 03"/>
    <n v="94.99"/>
    <s v="M.n.s. egyéb közösségi, társadalmi tevékenység"/>
    <n v="94.9"/>
    <s v="Egyéb közösségi, társadalmi tevékenység"/>
    <n v="94"/>
    <s v="Érdekképviselet"/>
    <s v="T"/>
    <x v="8"/>
    <n v="569"/>
    <s v="Egyéb alapítvány"/>
    <n v="56"/>
    <s v="Alapítvány, jogi személyiségű intézménye és szervezeti egysége"/>
    <n v="5"/>
    <s v="Jogi személyiségű nonprofit szervezet"/>
    <n v="3"/>
    <s v="Bács-Kiskun"/>
    <n v="70"/>
    <s v="Dél-Alföld"/>
    <n v="3"/>
    <s v="Alföld és Észak"/>
    <n v="2009"/>
    <n v="30"/>
    <m/>
    <n v="40"/>
    <x v="14"/>
    <s v="0"/>
    <s v="ismeretlen"/>
    <s v="2006 - 2010"/>
    <s v="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16"/>
    <n v="16"/>
    <n v="8"/>
    <n v="16"/>
    <n v="16"/>
    <n v="16"/>
    <n v="16"/>
    <n v="16"/>
    <n v="16"/>
    <n v="20"/>
    <n v="16"/>
    <n v="16"/>
    <n v="10.09090909090909"/>
    <n v="8"/>
    <n v="3.7093106099173836"/>
    <n v="0.36758933972154256"/>
    <n v="8"/>
    <n v="20"/>
    <n v="12"/>
    <n v="8"/>
    <n v="8"/>
  </r>
  <r>
    <n v="846"/>
    <n v="407209"/>
    <s v="meglepkek.hu"/>
    <s v="25567838-2-43"/>
    <s v="25567838 4769 113 01"/>
    <n v="47.69"/>
    <s v="M.n.s. kulturális, szabadidős cikk kiskereskedelme"/>
    <n v="47.6"/>
    <s v="Kulturális, szabadidős cik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6"/>
    <n v="12"/>
    <n v="299560000"/>
    <n v="30"/>
    <x v="3"/>
    <s v="3"/>
    <s v="51 - 300"/>
    <s v="2016 - 2020"/>
    <s v="kisvállalkozás"/>
    <n v="117"/>
    <n v="118"/>
    <n v="116"/>
    <n v="101"/>
    <n v="99"/>
    <n v="101"/>
    <n v="102"/>
    <n v="103"/>
    <n v="103"/>
    <n v="100"/>
    <n v="102"/>
    <n v="100"/>
    <n v="101"/>
    <n v="101"/>
    <n v="100"/>
    <n v="103"/>
    <n v="102"/>
    <n v="103"/>
    <n v="104"/>
    <n v="100"/>
    <n v="101"/>
    <n v="101"/>
    <n v="98"/>
    <n v="99"/>
    <n v="102"/>
    <n v="101"/>
    <n v="102"/>
    <n v="101"/>
    <n v="101"/>
    <n v="102"/>
    <n v="102"/>
    <n v="103"/>
    <n v="105"/>
    <n v="104"/>
    <n v="99"/>
    <n v="104"/>
    <n v="105"/>
    <n v="102"/>
    <n v="101"/>
    <n v="104"/>
    <n v="100"/>
    <n v="102"/>
    <n v="101"/>
    <n v="106"/>
    <n v="102.77272727272728"/>
    <n v="102"/>
    <n v="4.2583086300791262"/>
    <n v="4.1434228156453236E-2"/>
    <n v="98"/>
    <n v="118"/>
    <n v="20"/>
    <n v="-11"/>
    <n v="11"/>
  </r>
  <r>
    <n v="849"/>
    <n v="407480"/>
    <s v="netamin.hu"/>
    <s v="25910281-2-43"/>
    <s v="25910281 7210 113 01"/>
    <n v="72.099999999999994"/>
    <s v="Természettudományi, műszaki kutatás, kísérleti fejlesztés"/>
    <n v="72.099999999999994"/>
    <s v="Természettudományi, műszaki kutatás, kísérleti fejlesztés"/>
    <n v="72"/>
    <s v="Tudományos kutatás, fejlesztés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7"/>
    <n v="20"/>
    <n v="617100000"/>
    <n v="40"/>
    <x v="14"/>
    <s v="5"/>
    <s v="501 - 700"/>
    <s v="2016 - 2020"/>
    <s v="kisvállalkozás"/>
    <n v="130"/>
    <n v="128"/>
    <n v="128"/>
    <n v="80"/>
    <n v="80"/>
    <n v="80"/>
    <n v="80"/>
    <n v="82"/>
    <n v="82"/>
    <n v="82"/>
    <n v="75"/>
    <n v="75"/>
    <n v="75"/>
    <n v="75"/>
    <n v="73"/>
    <n v="73"/>
    <n v="73"/>
    <n v="73"/>
    <n v="73"/>
    <n v="67"/>
    <n v="61"/>
    <n v="61"/>
    <n v="62"/>
    <n v="62"/>
    <n v="61"/>
    <n v="61"/>
    <n v="66"/>
    <n v="66"/>
    <n v="68"/>
    <n v="68"/>
    <n v="68"/>
    <n v="67"/>
    <n v="67"/>
    <n v="65"/>
    <n v="64"/>
    <n v="60"/>
    <n v="54"/>
    <n v="54"/>
    <n v="54"/>
    <n v="48"/>
    <n v="48"/>
    <n v="48"/>
    <n v="48"/>
    <n v="48"/>
    <n v="70.75"/>
    <n v="67.5"/>
    <n v="18.771731592390303"/>
    <n v="0.26532482816099368"/>
    <n v="48"/>
    <n v="130"/>
    <n v="82"/>
    <n v="-82"/>
    <n v="82"/>
  </r>
  <r>
    <n v="851"/>
    <n v="407782"/>
    <s v="pizzaforte.hu"/>
    <s v="13592084-2-43"/>
    <s v="13592084 5611 113 01"/>
    <n v="56.11"/>
    <s v="Éttermi vendéglátás"/>
    <n v="56.1"/>
    <s v="Éttermi, mozgó vendéglátás"/>
    <n v="56"/>
    <s v="Vendéglátás"/>
    <s v="I"/>
    <x v="14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5"/>
    <n v="230"/>
    <n v="9183100000"/>
    <n v="70"/>
    <x v="15"/>
    <s v="B"/>
    <s v="7001 - 10000"/>
    <s v="2001 - 2005"/>
    <s v="középvállalkozás"/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14"/>
    <n v="30"/>
    <n v="30"/>
    <n v="30"/>
    <n v="30"/>
    <n v="30"/>
    <n v="30"/>
    <n v="30"/>
    <n v="29.522727272727273"/>
    <n v="30"/>
    <n v="2.4159223416946505"/>
    <n v="8.1832627432305322E-2"/>
    <n v="14"/>
    <n v="30"/>
    <n v="16"/>
    <n v="1"/>
    <n v="1"/>
  </r>
  <r>
    <n v="852"/>
    <n v="407811"/>
    <s v="pom-pom.hu"/>
    <s v="14060148-2-08"/>
    <s v="14060148 2042 113 08"/>
    <n v="20.420000000000002"/>
    <s v="Testápolási cikk gyártása"/>
    <n v="20.399999999999999"/>
    <s v="Tisztítószer, testápolási cikk gyártása"/>
    <n v="20"/>
    <s v="Vegyi anyag, termék gyártása"/>
    <s v="C"/>
    <x v="17"/>
    <n v="113"/>
    <s v="Korlátolt felelősségű társaság"/>
    <n v="11"/>
    <s v="Gazdasági társaság"/>
    <n v="1"/>
    <s v="Jogi személyiségű vállalkozás"/>
    <n v="8"/>
    <s v="Győr-Moson-Sopron"/>
    <n v="30"/>
    <s v="Nyugat-Dunántúl"/>
    <n v="2"/>
    <s v="Dunántúl"/>
    <n v="2007"/>
    <n v="21"/>
    <n v="1294470000"/>
    <n v="40"/>
    <x v="14"/>
    <s v="7"/>
    <s v="1001 - 2500"/>
    <s v="2006 - 2010"/>
    <s v="kisvállalkozás"/>
    <n v="36"/>
    <n v="26"/>
    <n v="26"/>
    <n v="26"/>
    <n v="26"/>
    <n v="26"/>
    <n v="34"/>
    <n v="36"/>
    <n v="24"/>
    <n v="26"/>
    <n v="36"/>
    <n v="24"/>
    <n v="26"/>
    <n v="24"/>
    <n v="27"/>
    <n v="35"/>
    <n v="24"/>
    <n v="20"/>
    <n v="28"/>
    <n v="36"/>
    <n v="26"/>
    <n v="27"/>
    <n v="36"/>
    <n v="26"/>
    <n v="32"/>
    <n v="22"/>
    <n v="36"/>
    <n v="27"/>
    <n v="25"/>
    <n v="21"/>
    <n v="21"/>
    <n v="28"/>
    <n v="26"/>
    <n v="24"/>
    <n v="26"/>
    <n v="36"/>
    <n v="26"/>
    <n v="26"/>
    <n v="28"/>
    <n v="26"/>
    <n v="36"/>
    <n v="34"/>
    <n v="34"/>
    <n v="27"/>
    <n v="28.227272727272727"/>
    <n v="26"/>
    <n v="4.8935821110285298"/>
    <n v="0.17336361745994791"/>
    <n v="20"/>
    <n v="36"/>
    <n v="16"/>
    <n v="-9"/>
    <n v="9"/>
  </r>
  <r>
    <n v="854"/>
    <n v="408034"/>
    <s v="roviden.hu"/>
    <s v="66584263-1-27"/>
    <s v="66584263 6310 231 07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231"/>
    <s v="Egyéni vállalkozó"/>
    <n v="23"/>
    <s v="Önálló vállalkozó"/>
    <n v="2"/>
    <s v="Jogi személyiség nélküli vállalkozás"/>
    <n v="7"/>
    <s v="Fejér"/>
    <n v="20"/>
    <s v="Közép-Dunántúl"/>
    <n v="2"/>
    <s v="Dunántúl"/>
    <n v="2014"/>
    <m/>
    <n v="9820000"/>
    <n v="0"/>
    <x v="11"/>
    <s v="1"/>
    <s v="0 - 20"/>
    <s v="2011 - 2015"/>
    <s v=""/>
    <n v="7"/>
    <n v="7"/>
    <n v="7"/>
    <n v="7"/>
    <n v="7"/>
    <n v="7"/>
    <n v="7"/>
    <n v="7"/>
    <n v="8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6"/>
    <n v="7"/>
    <n v="7"/>
    <n v="7"/>
    <n v="7"/>
    <n v="7"/>
    <n v="7"/>
    <n v="7"/>
    <n v="7"/>
    <n v="7"/>
    <n v="7"/>
    <n v="7"/>
    <n v="7"/>
    <n v="0.21566554640687671"/>
    <n v="3.0809363772410957E-2"/>
    <n v="6"/>
    <n v="8"/>
    <n v="2"/>
    <n v="0"/>
    <n v="0"/>
  </r>
  <r>
    <n v="855"/>
    <n v="408179"/>
    <s v="shopbuilder.hu"/>
    <s v="25114681-2-44"/>
    <s v="25114681 4638 113 01"/>
    <n v="46.38"/>
    <s v="Egyéb élelmiszer nagykereskedelme"/>
    <n v="46.3"/>
    <s v="Élelmiszer, ital, dohányáru nagykereskedelme"/>
    <n v="46"/>
    <s v="Nagy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1689"/>
    <n v="82534850000"/>
    <n v="93"/>
    <x v="0"/>
    <s v="C"/>
    <s v="10001 -"/>
    <s v="2011 - 2015"/>
    <s v="nagyvállalat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3"/>
    <n v="13"/>
    <n v="13"/>
    <n v="11"/>
    <n v="13"/>
    <n v="11"/>
    <n v="11"/>
    <n v="13"/>
    <n v="13"/>
    <n v="10"/>
    <n v="10"/>
    <n v="12"/>
    <n v="10"/>
    <n v="13"/>
    <n v="13"/>
    <n v="11"/>
    <n v="13"/>
    <n v="13"/>
    <n v="13"/>
    <n v="1"/>
    <n v="11"/>
    <n v="11"/>
    <n v="10"/>
    <n v="10"/>
    <n v="10"/>
    <n v="10"/>
    <n v="11.136363636363637"/>
    <n v="11"/>
    <n v="1.8750616621291341"/>
    <n v="0.16837288394628958"/>
    <n v="1"/>
    <n v="13"/>
    <n v="12"/>
    <n v="-1"/>
    <n v="1"/>
  </r>
  <r>
    <n v="857"/>
    <n v="408568"/>
    <s v="tudjukki.hu"/>
    <s v="29205675-2-41"/>
    <s v="29205675 7311 113 01"/>
    <n v="73.11"/>
    <s v="Reklámügynöki tevékenység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1"/>
    <n v="7"/>
    <n v="251530000"/>
    <n v="22"/>
    <x v="8"/>
    <s v="3"/>
    <s v="51 - 300"/>
    <s v="2021 - 2025"/>
    <s v="mikrovállalkozás"/>
    <n v="17"/>
    <n v="17"/>
    <n v="17"/>
    <n v="17"/>
    <n v="17"/>
    <n v="17"/>
    <n v="17"/>
    <n v="17"/>
    <n v="17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5"/>
    <n v="17"/>
    <n v="15"/>
    <n v="16.181818181818183"/>
    <n v="16"/>
    <n v="0.49522028327205991"/>
    <n v="3.0603500651644151E-2"/>
    <n v="15"/>
    <n v="17"/>
    <n v="2"/>
    <n v="-2"/>
    <n v="2"/>
  </r>
  <r>
    <n v="858"/>
    <n v="408750"/>
    <s v="webdoki.hu"/>
    <s v="23712348-2-41"/>
    <s v="23712348 6310 113 01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1"/>
    <n v="6"/>
    <n v="183640000"/>
    <n v="22"/>
    <x v="8"/>
    <s v="3"/>
    <s v="51 - 300"/>
    <s v="2011 - 2015"/>
    <s v="mikrovállalkozás"/>
    <n v="57"/>
    <n v="57"/>
    <n v="57"/>
    <n v="57"/>
    <n v="57"/>
    <n v="57"/>
    <n v="57"/>
    <n v="57"/>
    <n v="57"/>
    <n v="57"/>
    <n v="57"/>
    <n v="57"/>
    <n v="57"/>
    <n v="57"/>
    <n v="57"/>
    <n v="57"/>
    <n v="1"/>
    <n v="1"/>
    <n v="57"/>
    <n v="57"/>
    <n v="57"/>
    <n v="57"/>
    <n v="57"/>
    <n v="57"/>
    <n v="57"/>
    <n v="57"/>
    <n v="57"/>
    <n v="57"/>
    <n v="57"/>
    <n v="57"/>
    <n v="57"/>
    <n v="57"/>
    <n v="56"/>
    <n v="56"/>
    <n v="56"/>
    <n v="56"/>
    <n v="56"/>
    <n v="56"/>
    <n v="56"/>
    <n v="56"/>
    <n v="56"/>
    <n v="56"/>
    <n v="56"/>
    <n v="56"/>
    <n v="54.18181818181818"/>
    <n v="57"/>
    <n v="11.747880021068873"/>
    <n v="0.21682328897945907"/>
    <n v="1"/>
    <n v="57"/>
    <n v="56"/>
    <n v="-1"/>
    <n v="1"/>
  </r>
  <r>
    <n v="859"/>
    <n v="409678"/>
    <s v="csalad.hu"/>
    <s v="11673260-2-41"/>
    <s v="11673260 9499 572 01"/>
    <n v="94.99"/>
    <s v="M.n.s. egyéb közösségi, társadalmi tevékenység"/>
    <n v="94.9"/>
    <s v="Egyéb közösségi, társadalmi tevékenység"/>
    <n v="94"/>
    <s v="Érdekképviselet"/>
    <s v="T"/>
    <x v="8"/>
    <n v="572"/>
    <s v="Nonprofit korlátolt felelősségű társaság"/>
    <n v="57"/>
    <s v="Nonprofit gazdasági társaság"/>
    <n v="5"/>
    <s v="Jogi személyiségű nonprofit szervezet"/>
    <n v="1"/>
    <s v="Budapest"/>
    <n v="11"/>
    <s v="Budapest"/>
    <n v="1"/>
    <s v="Közép-Magyarország"/>
    <n v="1998"/>
    <n v="4"/>
    <n v="7450000"/>
    <n v="15"/>
    <x v="6"/>
    <s v="1"/>
    <s v="0 - 20"/>
    <s v="1996 - 2000"/>
    <s v="mikrovállalkozás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0"/>
    <n v="0"/>
  </r>
  <r>
    <n v="860"/>
    <n v="409817"/>
    <s v="harmonet.hu"/>
    <s v="23702916-2-42"/>
    <s v="23702916 9039 113 01"/>
    <n v="90.39"/>
    <s v="Egyéb alkotó-, előadó-művészetet kiegészítő tevékenység"/>
    <n v="90.3"/>
    <s v="Alkotó-, előadó-művészetet kiegészítő tevékenység"/>
    <n v="90"/>
    <s v="Alkotóművészet, előadó-művészet"/>
    <s v="S"/>
    <x v="3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1"/>
    <n v="1"/>
    <n v="39530000"/>
    <n v="11"/>
    <x v="13"/>
    <s v="2"/>
    <s v="21 - 50"/>
    <s v="2011 - 2015"/>
    <s v="mikrovállalkozás"/>
    <n v="157"/>
    <n v="160"/>
    <n v="158"/>
    <n v="154"/>
    <n v="151"/>
    <n v="151"/>
    <n v="155"/>
    <n v="160"/>
    <n v="154"/>
    <n v="151"/>
    <n v="151"/>
    <n v="162"/>
    <n v="142"/>
    <n v="1"/>
    <n v="151"/>
    <n v="154"/>
    <n v="0"/>
    <n v="156"/>
    <n v="157"/>
    <n v="156"/>
    <n v="142"/>
    <n v="145"/>
    <n v="156"/>
    <n v="156"/>
    <n v="156"/>
    <n v="156"/>
    <n v="156"/>
    <n v="156"/>
    <n v="156"/>
    <n v="156"/>
    <n v="156"/>
    <n v="156"/>
    <n v="156"/>
    <n v="156"/>
    <n v="156"/>
    <n v="156"/>
    <n v="156"/>
    <n v="156"/>
    <n v="157"/>
    <n v="156"/>
    <n v="157"/>
    <n v="156"/>
    <n v="157"/>
    <n v="156"/>
    <n v="147.79545454545453"/>
    <n v="156"/>
    <n v="32.752475173964207"/>
    <n v="0.22160678266252887"/>
    <n v="0"/>
    <n v="162"/>
    <n v="162"/>
    <n v="-1"/>
    <n v="1"/>
  </r>
  <r>
    <n v="861"/>
    <n v="411113"/>
    <s v="cafeteriatrend.hu"/>
    <s v="23151358-2-07"/>
    <s v="23151358 5813 113 07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7"/>
    <s v="Fejér"/>
    <n v="20"/>
    <s v="Közép-Dunántúl"/>
    <n v="2"/>
    <s v="Dunántúl"/>
    <n v="2011"/>
    <n v="3"/>
    <n v="25560000"/>
    <n v="15"/>
    <x v="6"/>
    <s v="2"/>
    <s v="21 - 50"/>
    <s v="2011 - 2015"/>
    <s v="mikrovállalkozás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0"/>
    <n v="0"/>
    <n v="14"/>
    <n v="14"/>
    <n v="0"/>
    <n v="0"/>
    <n v="0"/>
  </r>
  <r>
    <n v="862"/>
    <n v="411373"/>
    <s v="operett.hu"/>
    <s v="15309271-2-41"/>
    <s v="15309271 8411 311 01"/>
    <n v="84.11"/>
    <s v="Általános közigazgatás"/>
    <n v="84.1"/>
    <s v="Közigazgatás"/>
    <n v="84"/>
    <s v="Közigazgatás, védelem, kötelező társadalombiztosítás"/>
    <s v="P"/>
    <x v="6"/>
    <n v="311"/>
    <s v="Központi költségvetési irányító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83"/>
    <n v="574"/>
    <m/>
    <n v="91"/>
    <x v="16"/>
    <s v="0"/>
    <s v="ismeretlen"/>
    <s v="- 1985"/>
    <s v=""/>
    <n v="45"/>
    <n v="42"/>
    <n v="43"/>
    <n v="51"/>
    <n v="51"/>
    <n v="40"/>
    <n v="40"/>
    <n v="49"/>
    <n v="42"/>
    <n v="44"/>
    <n v="44"/>
    <n v="50"/>
    <n v="43"/>
    <n v="43"/>
    <n v="45"/>
    <n v="45"/>
    <n v="45"/>
    <n v="45"/>
    <n v="43"/>
    <n v="50"/>
    <n v="42"/>
    <n v="46"/>
    <n v="44"/>
    <n v="46"/>
    <n v="51"/>
    <n v="45"/>
    <n v="44"/>
    <n v="46"/>
    <n v="44"/>
    <n v="45"/>
    <n v="56"/>
    <n v="53"/>
    <n v="46"/>
    <n v="46"/>
    <n v="45"/>
    <n v="45"/>
    <n v="47"/>
    <n v="47"/>
    <n v="43"/>
    <n v="47"/>
    <n v="47"/>
    <n v="47"/>
    <n v="47"/>
    <n v="44"/>
    <n v="45.75"/>
    <n v="45"/>
    <n v="3.2928746189027547"/>
    <n v="7.1975401506071138E-2"/>
    <n v="40"/>
    <n v="56"/>
    <n v="16"/>
    <n v="-1"/>
    <n v="1"/>
  </r>
  <r>
    <n v="865"/>
    <n v="412482"/>
    <s v="szabadfold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88"/>
    <n v="88"/>
    <n v="88"/>
    <n v="88"/>
    <n v="88"/>
    <n v="88"/>
    <n v="88"/>
    <n v="88"/>
    <n v="88"/>
    <n v="88"/>
    <n v="88"/>
    <n v="79"/>
    <n v="79"/>
    <n v="79"/>
    <n v="79"/>
    <n v="79"/>
    <n v="79"/>
    <n v="79"/>
    <n v="79"/>
    <n v="79"/>
    <n v="79"/>
    <n v="79"/>
    <n v="79"/>
    <n v="79"/>
    <n v="79"/>
    <n v="79"/>
    <n v="79"/>
    <n v="79"/>
    <n v="79"/>
    <n v="77"/>
    <n v="79"/>
    <n v="53"/>
    <n v="53"/>
    <n v="53"/>
    <n v="79"/>
    <n v="79"/>
    <n v="53"/>
    <n v="79"/>
    <n v="79"/>
    <n v="79"/>
    <n v="79"/>
    <n v="79"/>
    <n v="79"/>
    <n v="85"/>
    <n v="78.97727272727272"/>
    <n v="79"/>
    <n v="9.1942566409527675"/>
    <n v="0.11641648696458182"/>
    <n v="53"/>
    <n v="88"/>
    <n v="35"/>
    <n v="-3"/>
    <n v="3"/>
  </r>
  <r>
    <n v="867"/>
    <n v="412791"/>
    <s v="ugytudjuk.hu"/>
    <s v="26491725-2-18"/>
    <s v="26491725 5813 572 18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572"/>
    <s v="Nonprofit korlátolt felelősségű társaság"/>
    <n v="57"/>
    <s v="Nonprofit gazdasági társaság"/>
    <n v="5"/>
    <s v="Jogi személyiségű nonprofit szervezet"/>
    <n v="18"/>
    <s v="Vas"/>
    <n v="30"/>
    <s v="Nyugat-Dunántúl"/>
    <n v="2"/>
    <s v="Dunántúl"/>
    <n v="2018"/>
    <n v="1"/>
    <n v="18430000"/>
    <n v="11"/>
    <x v="13"/>
    <s v="1"/>
    <s v="0 - 20"/>
    <s v="2016 - 2020"/>
    <s v="mikrovállalkozás"/>
    <n v="208"/>
    <n v="207"/>
    <n v="203"/>
    <n v="204"/>
    <n v="202"/>
    <n v="206"/>
    <n v="208"/>
    <n v="208"/>
    <n v="204"/>
    <n v="204"/>
    <n v="206"/>
    <n v="203"/>
    <n v="202"/>
    <n v="202"/>
    <n v="208"/>
    <n v="212"/>
    <n v="210"/>
    <n v="206"/>
    <n v="209"/>
    <n v="214"/>
    <n v="205"/>
    <n v="202"/>
    <n v="202"/>
    <n v="204"/>
    <n v="200"/>
    <n v="206"/>
    <n v="204"/>
    <n v="203"/>
    <n v="200"/>
    <n v="201"/>
    <n v="204"/>
    <n v="202"/>
    <n v="203"/>
    <n v="204"/>
    <n v="201"/>
    <n v="205"/>
    <n v="205"/>
    <n v="205"/>
    <n v="197"/>
    <n v="203"/>
    <n v="201"/>
    <n v="198"/>
    <n v="200"/>
    <n v="204"/>
    <n v="204.20454545454547"/>
    <n v="204"/>
    <n v="3.4275189036816718"/>
    <n v="1.6784733640733841E-2"/>
    <n v="197"/>
    <n v="214"/>
    <n v="17"/>
    <n v="-4"/>
    <n v="4"/>
  </r>
  <r>
    <n v="868"/>
    <n v="412842"/>
    <s v="bortarsasag.hu"/>
    <s v="12052884-2-43"/>
    <s v="12052884 4634 113 01"/>
    <n v="46.34"/>
    <s v="Ital nagykereskedelme"/>
    <n v="46.3"/>
    <s v="Élelmiszer, ital, dohányáru nagykereskedelme"/>
    <n v="46"/>
    <s v="Nagy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5"/>
    <n v="199"/>
    <n v="13335840000"/>
    <n v="62"/>
    <x v="5"/>
    <s v="C"/>
    <s v="10001 -"/>
    <s v="1991 - 1995"/>
    <s v="középvállalkozás"/>
    <n v="33"/>
    <n v="33"/>
    <n v="33"/>
    <n v="31"/>
    <n v="30"/>
    <n v="31"/>
    <n v="35"/>
    <n v="35"/>
    <n v="37"/>
    <n v="36"/>
    <n v="35"/>
    <n v="33"/>
    <n v="33"/>
    <n v="28"/>
    <n v="34"/>
    <n v="32"/>
    <n v="30"/>
    <n v="30"/>
    <n v="29"/>
    <n v="30"/>
    <n v="30"/>
    <n v="32"/>
    <n v="33"/>
    <n v="33"/>
    <n v="35"/>
    <n v="34"/>
    <n v="34"/>
    <n v="30"/>
    <n v="29"/>
    <n v="29"/>
    <n v="29"/>
    <n v="29"/>
    <n v="29"/>
    <n v="27"/>
    <n v="27"/>
    <n v="21"/>
    <n v="21"/>
    <n v="23"/>
    <n v="23"/>
    <n v="21"/>
    <n v="22"/>
    <n v="22"/>
    <n v="22"/>
    <n v="22"/>
    <n v="29.65909090909091"/>
    <n v="30"/>
    <n v="4.6402845833848581"/>
    <n v="0.15645403959305268"/>
    <n v="21"/>
    <n v="37"/>
    <n v="16"/>
    <n v="-11"/>
    <n v="11"/>
  </r>
  <r>
    <n v="869"/>
    <n v="413123"/>
    <s v="szakiweb.hu"/>
    <s v="56565681-1-26"/>
    <s v="56565681 6391 231 06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231"/>
    <s v="Egyéni vállalkozó"/>
    <n v="23"/>
    <s v="Önálló vállalkozó"/>
    <n v="2"/>
    <s v="Jogi személyiség nélküli vállalkozás"/>
    <n v="6"/>
    <s v="Csongrád-Csanád"/>
    <n v="70"/>
    <s v="Dél-Alföld"/>
    <n v="3"/>
    <s v="Alföld és Észak"/>
    <n v="2020"/>
    <m/>
    <n v="7360000"/>
    <n v="0"/>
    <x v="11"/>
    <s v="1"/>
    <s v="0 - 20"/>
    <s v="2016 - 2020"/>
    <s v=""/>
    <n v="30"/>
    <n v="30"/>
    <n v="30"/>
    <n v="30"/>
    <n v="30"/>
    <n v="30"/>
    <n v="30"/>
    <n v="30"/>
    <n v="30"/>
    <n v="30"/>
    <n v="30"/>
    <n v="29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9.977272727272727"/>
    <n v="30"/>
    <n v="0.15075567228888218"/>
    <n v="5.028998923965744E-3"/>
    <n v="29"/>
    <n v="30"/>
    <n v="1"/>
    <n v="0"/>
    <n v="0"/>
  </r>
  <r>
    <n v="870"/>
    <n v="413213"/>
    <s v="biztosdontes.hu"/>
    <s v="29028397-2-13"/>
    <s v="29028397 7312 113 13"/>
    <n v="73.12"/>
    <s v="Médiareklám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21"/>
    <n v="5"/>
    <n v="471670000"/>
    <n v="22"/>
    <x v="8"/>
    <s v="4"/>
    <s v="301 - 500"/>
    <s v="2021 - 2025"/>
    <s v="mikrovállalkozás"/>
    <n v="19"/>
    <n v="19"/>
    <n v="19"/>
    <n v="19"/>
    <n v="19"/>
    <n v="19"/>
    <n v="21"/>
    <n v="22"/>
    <n v="22"/>
    <n v="22"/>
    <n v="22"/>
    <n v="22"/>
    <n v="22"/>
    <n v="22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18"/>
    <n v="18"/>
    <n v="18"/>
    <n v="13"/>
    <n v="13"/>
    <n v="14"/>
    <n v="14"/>
    <n v="12"/>
    <n v="12"/>
    <n v="12"/>
    <n v="12"/>
    <n v="18.75"/>
    <n v="20"/>
    <n v="3.0661315677409666"/>
    <n v="0.16352701694618488"/>
    <n v="12"/>
    <n v="22"/>
    <n v="10"/>
    <n v="-7"/>
    <n v="7"/>
  </r>
  <r>
    <n v="871"/>
    <n v="413263"/>
    <s v="babaagynemubolt.hu"/>
    <s v="23382130-2-43"/>
    <s v="23382130 4764 113 01"/>
    <n v="47.64"/>
    <s v="Játék-kiskereskedelem"/>
    <n v="47.6"/>
    <s v="Kulturális, szabadidős cik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1"/>
    <n v="12"/>
    <n v="629940000"/>
    <n v="30"/>
    <x v="3"/>
    <s v="5"/>
    <s v="501 - 700"/>
    <s v="2011 - 2015"/>
    <s v="kisvállalkozás"/>
    <n v="28"/>
    <n v="29"/>
    <n v="28"/>
    <n v="35"/>
    <n v="35"/>
    <n v="36"/>
    <n v="35"/>
    <n v="35"/>
    <n v="36"/>
    <n v="26"/>
    <n v="26"/>
    <n v="25"/>
    <n v="15"/>
    <n v="28"/>
    <n v="26"/>
    <n v="27"/>
    <n v="27"/>
    <n v="26"/>
    <n v="30"/>
    <n v="27"/>
    <n v="24"/>
    <n v="21"/>
    <n v="19"/>
    <n v="19"/>
    <n v="21"/>
    <n v="23"/>
    <n v="29"/>
    <n v="30"/>
    <n v="29"/>
    <n v="32"/>
    <n v="32"/>
    <n v="29"/>
    <n v="36"/>
    <n v="36"/>
    <n v="35"/>
    <n v="21"/>
    <n v="21"/>
    <n v="23"/>
    <n v="28"/>
    <n v="29"/>
    <n v="31"/>
    <n v="39"/>
    <n v="40"/>
    <n v="29"/>
    <n v="28.545454545454547"/>
    <n v="28.5"/>
    <n v="5.7645853254705166"/>
    <n v="0.20194407191138752"/>
    <n v="15"/>
    <n v="40"/>
    <n v="25"/>
    <n v="1"/>
    <n v="1"/>
  </r>
  <r>
    <n v="872"/>
    <n v="413281"/>
    <s v="rekafitness.hu"/>
    <s v="32298820-2-13"/>
    <s v="32298820 5829 113 13"/>
    <n v="58.29"/>
    <s v="Egyéb szoftverkiadás"/>
    <n v="58.2"/>
    <s v="Szoftverkiadás"/>
    <n v="58"/>
    <s v="Kiadói tevékenység"/>
    <s v="J"/>
    <x v="0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23"/>
    <n v="3"/>
    <n v="1109460000"/>
    <n v="15"/>
    <x v="6"/>
    <s v="7"/>
    <s v="1001 - 2500"/>
    <s v="2021 - 2025"/>
    <s v="kisvállalkozás"/>
    <n v="206"/>
    <n v="206"/>
    <n v="206"/>
    <n v="208"/>
    <n v="206"/>
    <n v="206"/>
    <n v="208"/>
    <n v="210"/>
    <n v="210"/>
    <n v="207"/>
    <n v="207"/>
    <n v="212"/>
    <n v="201"/>
    <n v="199"/>
    <n v="200"/>
    <n v="200"/>
    <n v="202"/>
    <n v="202"/>
    <n v="201"/>
    <n v="201"/>
    <n v="203"/>
    <n v="203"/>
    <n v="201"/>
    <n v="201"/>
    <n v="201"/>
    <n v="203"/>
    <n v="201"/>
    <n v="201"/>
    <n v="201"/>
    <n v="227"/>
    <n v="227"/>
    <n v="225"/>
    <n v="225"/>
    <n v="225"/>
    <n v="227"/>
    <n v="225"/>
    <n v="226"/>
    <n v="226"/>
    <n v="228"/>
    <n v="226"/>
    <n v="225"/>
    <n v="225"/>
    <n v="227"/>
    <n v="224"/>
    <n v="211.38636363636363"/>
    <n v="206.5"/>
    <n v="10.937913386932717"/>
    <n v="5.1743703797982966E-2"/>
    <n v="199"/>
    <n v="228"/>
    <n v="29"/>
    <n v="18"/>
    <n v="18"/>
  </r>
  <r>
    <n v="874"/>
    <n v="415107"/>
    <s v="mksz.hu"/>
    <s v="18161777-2-42"/>
    <s v="18161777 9319 515 01"/>
    <n v="93.19"/>
    <s v="M.n.s. sporttevékenység"/>
    <n v="93.1"/>
    <s v="Sporttevékenység"/>
    <n v="93"/>
    <s v="Sport-, szórakoztató, szabadidős tevékenység"/>
    <s v="S"/>
    <x v="3"/>
    <n v="515"/>
    <s v="Országos sportági szakszövetség"/>
    <n v="51"/>
    <s v="Párt, érdekképviselet, szövetség, az egyesület jogi személyiséggel rendelkező szervezeti egysége"/>
    <n v="5"/>
    <s v="Jogi személyiségű nonprofit szervezet"/>
    <n v="1"/>
    <s v="Budapest"/>
    <n v="11"/>
    <s v="Budapest"/>
    <n v="1"/>
    <s v="Közép-Magyarország"/>
    <n v="1996"/>
    <n v="77"/>
    <n v="5500000"/>
    <n v="50"/>
    <x v="2"/>
    <s v="1"/>
    <s v="0 - 20"/>
    <s v="1996 - 2000"/>
    <s v="középvállalkozás"/>
    <n v="93"/>
    <n v="93"/>
    <n v="97"/>
    <n v="95"/>
    <n v="65"/>
    <n v="73"/>
    <n v="72"/>
    <n v="65"/>
    <n v="93"/>
    <n v="95"/>
    <n v="95"/>
    <n v="93"/>
    <n v="95"/>
    <n v="100"/>
    <n v="99"/>
    <n v="95"/>
    <n v="93"/>
    <n v="99"/>
    <n v="95"/>
    <n v="93"/>
    <n v="93"/>
    <n v="96"/>
    <n v="103"/>
    <n v="93"/>
    <n v="93"/>
    <n v="93"/>
    <n v="95"/>
    <n v="101"/>
    <n v="95"/>
    <n v="100"/>
    <n v="104"/>
    <n v="100"/>
    <n v="98"/>
    <n v="102"/>
    <n v="98"/>
    <n v="98"/>
    <n v="95"/>
    <n v="93"/>
    <n v="93"/>
    <n v="93"/>
    <n v="93"/>
    <n v="95"/>
    <n v="96"/>
    <n v="96"/>
    <n v="93.5"/>
    <n v="95"/>
    <n v="8.5467251990401021"/>
    <n v="9.140882565818291E-2"/>
    <n v="65"/>
    <n v="104"/>
    <n v="39"/>
    <n v="3"/>
    <n v="3"/>
  </r>
  <r>
    <n v="876"/>
    <n v="415386"/>
    <s v="hoc.hu"/>
    <s v="69496527-1-40"/>
    <s v="69496527 6310 231 20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231"/>
    <s v="Egyéni vállalkozó"/>
    <n v="23"/>
    <s v="Önálló vállalkozó"/>
    <n v="2"/>
    <s v="Jogi személyiség nélküli vállalkozás"/>
    <n v="20"/>
    <s v="Zala"/>
    <n v="30"/>
    <s v="Nyugat-Dunántúl"/>
    <n v="2"/>
    <s v="Dunántúl"/>
    <n v="2019"/>
    <m/>
    <n v="4870000"/>
    <n v="0"/>
    <x v="11"/>
    <s v="1"/>
    <s v="0 - 20"/>
    <s v="2016 - 2020"/>
    <s v=""/>
    <n v="122"/>
    <n v="123"/>
    <n v="120"/>
    <n v="122"/>
    <n v="116"/>
    <n v="114"/>
    <n v="115"/>
    <n v="115"/>
    <n v="115"/>
    <n v="115"/>
    <n v="114"/>
    <n v="114"/>
    <n v="113"/>
    <n v="119"/>
    <n v="121"/>
    <n v="125"/>
    <n v="117"/>
    <n v="50"/>
    <n v="1"/>
    <n v="3"/>
    <n v="1"/>
    <n v="1"/>
    <n v="1"/>
    <n v="2"/>
    <n v="1"/>
    <n v="1"/>
    <n v="4"/>
    <n v="2"/>
    <n v="2"/>
    <n v="3"/>
    <n v="3"/>
    <n v="3"/>
    <n v="3"/>
    <n v="3"/>
    <n v="3"/>
    <n v="4"/>
    <n v="3"/>
    <n v="3"/>
    <n v="3"/>
    <n v="3"/>
    <n v="3"/>
    <n v="3"/>
    <n v="3"/>
    <n v="3"/>
    <n v="48.068181818181813"/>
    <n v="3"/>
    <n v="56.351635921559009"/>
    <n v="1.1723271775643482"/>
    <n v="1"/>
    <n v="125"/>
    <n v="124"/>
    <n v="-119"/>
    <n v="119"/>
  </r>
  <r>
    <n v="880"/>
    <n v="416593"/>
    <s v="devergo.hu"/>
    <s v="10794177-2-41"/>
    <s v="10794177 4642 113 01"/>
    <n v="46.42"/>
    <s v="Ruházat, lábbeli nagykereskedelme"/>
    <n v="46.4"/>
    <s v="Háztartási cikk nagykereskedelme"/>
    <n v="46"/>
    <s v="Nagy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2"/>
    <n v="32"/>
    <n v="2756390000"/>
    <n v="40"/>
    <x v="14"/>
    <s v="8"/>
    <s v="2501 - 4000"/>
    <s v="1991 - 1995"/>
    <s v="kisvállalkozás"/>
    <n v="14"/>
    <n v="14"/>
    <n v="14"/>
    <n v="14"/>
    <n v="14"/>
    <n v="14"/>
    <n v="14"/>
    <n v="14"/>
    <n v="14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14"/>
    <n v="14"/>
    <n v="14"/>
    <n v="14"/>
    <n v="14"/>
    <n v="14"/>
    <n v="14"/>
    <n v="14"/>
    <n v="14"/>
    <n v="14"/>
    <n v="14"/>
    <n v="18.363636363636363"/>
    <n v="22"/>
    <n v="4.0294896040745183"/>
    <n v="0.21942765170702822"/>
    <n v="14"/>
    <n v="22"/>
    <n v="8"/>
    <n v="0"/>
    <n v="0"/>
  </r>
  <r>
    <n v="882"/>
    <n v="416955"/>
    <s v="odbe.hu"/>
    <s v="25311565-2-06"/>
    <s v="25311565 4635 113 06"/>
    <n v="46.35"/>
    <s v="Dohányáru nagykereskedelme"/>
    <n v="46.3"/>
    <s v="Élelmiszer, ital, dohányáru nagykereskedelme"/>
    <n v="46"/>
    <s v="Nagykereskedelem"/>
    <s v="G"/>
    <x v="5"/>
    <n v="113"/>
    <s v="Korlátolt felelősségű társaság"/>
    <n v="11"/>
    <s v="Gazdasági társaság"/>
    <n v="1"/>
    <s v="Jogi személyiségű vállalkozás"/>
    <n v="6"/>
    <s v="Csongrád-Csanád"/>
    <n v="70"/>
    <s v="Dél-Alföld"/>
    <n v="3"/>
    <s v="Alföld és Észak"/>
    <n v="2015"/>
    <n v="555"/>
    <n v="1123223000000"/>
    <n v="91"/>
    <x v="16"/>
    <s v="C"/>
    <s v="10001 -"/>
    <s v="2011 - 2015"/>
    <s v="nagyvállalat"/>
    <n v="14"/>
    <n v="14"/>
    <n v="14"/>
    <n v="14"/>
    <n v="14"/>
    <n v="14"/>
    <n v="14"/>
    <n v="14"/>
    <n v="14"/>
    <n v="14"/>
    <n v="14"/>
    <n v="14"/>
    <n v="14"/>
    <n v="14"/>
    <n v="14"/>
    <n v="15"/>
    <n v="15"/>
    <n v="15"/>
    <n v="15"/>
    <n v="15"/>
    <n v="15"/>
    <n v="15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.159090909090908"/>
    <n v="14"/>
    <n v="0.36998942902446791"/>
    <n v="2.61308746020491E-2"/>
    <n v="14"/>
    <n v="15"/>
    <n v="1"/>
    <n v="0"/>
    <n v="0"/>
  </r>
  <r>
    <n v="883"/>
    <n v="417128"/>
    <s v="szexneked.hu"/>
    <s v="12927191-2-43"/>
    <s v="12927191 7311 113 01"/>
    <n v="73.11"/>
    <s v="Reklámügynöki tevékenység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2"/>
    <n v="2"/>
    <n v="143200000"/>
    <n v="12"/>
    <x v="10"/>
    <s v="3"/>
    <s v="51 - 300"/>
    <s v="2001 - 2005"/>
    <s v="mikrovállalkozás"/>
    <n v="81"/>
    <n v="81"/>
    <n v="82"/>
    <n v="80"/>
    <n v="80"/>
    <n v="80"/>
    <n v="80"/>
    <n v="80"/>
    <n v="79"/>
    <n v="79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79"/>
    <n v="79"/>
    <n v="79"/>
    <n v="79"/>
    <n v="79.954545454545453"/>
    <n v="80"/>
    <n v="0.52626571476489026"/>
    <n v="6.5820612420850405E-3"/>
    <n v="79"/>
    <n v="82"/>
    <n v="3"/>
    <n v="-2"/>
    <n v="2"/>
  </r>
  <r>
    <n v="884"/>
    <n v="417169"/>
    <s v="torte-net.hu"/>
    <s v="23116474-2-17"/>
    <s v="23116474 7312 113 17"/>
    <n v="73.12"/>
    <s v="Médiareklám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7"/>
    <s v="Tolna"/>
    <n v="40"/>
    <s v="Dél-Dunántúl"/>
    <n v="2"/>
    <s v="Dunántúl"/>
    <n v="2011"/>
    <n v="2"/>
    <n v="90470000"/>
    <n v="12"/>
    <x v="10"/>
    <s v="3"/>
    <s v="51 - 300"/>
    <s v="2011 - 2015"/>
    <s v="mikrovállalkozás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0"/>
    <n v="0"/>
    <n v="4"/>
    <n v="4"/>
    <n v="0"/>
    <n v="0"/>
    <n v="0"/>
  </r>
  <r>
    <n v="885"/>
    <n v="417279"/>
    <s v="viszlaysport.hu"/>
    <s v="11996145-2-41"/>
    <s v="11996145 4771 113 01"/>
    <n v="47.71"/>
    <s v="Ruházat-kiskereskedelem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0"/>
    <n v="4"/>
    <n v="189760000"/>
    <n v="15"/>
    <x v="6"/>
    <s v="3"/>
    <s v="51 - 300"/>
    <s v="1996 - 2000"/>
    <s v="mikrovállalkozás"/>
    <n v="20"/>
    <n v="20"/>
    <n v="20"/>
    <n v="20"/>
    <n v="20"/>
    <n v="20"/>
    <n v="20"/>
    <n v="20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3"/>
    <n v="21"/>
    <n v="22"/>
    <n v="22"/>
    <n v="22"/>
    <n v="22"/>
    <n v="24"/>
    <n v="24"/>
    <n v="24"/>
    <n v="24"/>
    <n v="24"/>
    <n v="24"/>
    <n v="24"/>
    <n v="24"/>
    <n v="22"/>
    <n v="22"/>
    <n v="21"/>
    <n v="21"/>
    <n v="21.545454545454547"/>
    <n v="21"/>
    <n v="1.3373793439087289"/>
    <n v="6.2072458999983197E-2"/>
    <n v="20"/>
    <n v="24"/>
    <n v="4"/>
    <n v="1"/>
    <n v="1"/>
  </r>
  <r>
    <n v="886"/>
    <n v="417347"/>
    <s v="rockbook.hu"/>
    <s v="66550073-1-26"/>
    <s v="66550073 7312 231 06"/>
    <n v="73.12"/>
    <s v="Médiareklám"/>
    <n v="73.099999999999994"/>
    <s v="Reklám"/>
    <n v="73"/>
    <s v="Reklám, piackutatás, PR-tevékenység"/>
    <s v="N"/>
    <x v="1"/>
    <n v="231"/>
    <s v="Egyéni vállalkozó"/>
    <n v="23"/>
    <s v="Önálló vállalkozó"/>
    <n v="2"/>
    <s v="Jogi személyiség nélküli vállalkozás"/>
    <n v="6"/>
    <s v="Csongrád-Csanád"/>
    <n v="70"/>
    <s v="Dél-Alföld"/>
    <n v="3"/>
    <s v="Alföld és Észak"/>
    <n v="2014"/>
    <m/>
    <n v="3810000"/>
    <n v="0"/>
    <x v="11"/>
    <s v="1"/>
    <s v="0 - 20"/>
    <s v="2011 - 2015"/>
    <s v=""/>
    <n v="89"/>
    <n v="91"/>
    <n v="91"/>
    <n v="91"/>
    <n v="92"/>
    <n v="92"/>
    <n v="91"/>
    <n v="95"/>
    <n v="98"/>
    <n v="98"/>
    <n v="99"/>
    <n v="99"/>
    <n v="99"/>
    <n v="98"/>
    <n v="98"/>
    <n v="98"/>
    <n v="98"/>
    <n v="98"/>
    <n v="99"/>
    <n v="99"/>
    <n v="99"/>
    <n v="99"/>
    <n v="99"/>
    <n v="98"/>
    <n v="98"/>
    <n v="98"/>
    <n v="99"/>
    <n v="99"/>
    <n v="99"/>
    <n v="99"/>
    <n v="99"/>
    <n v="99"/>
    <n v="99"/>
    <n v="97"/>
    <n v="97"/>
    <n v="95"/>
    <n v="95"/>
    <n v="96"/>
    <n v="96"/>
    <n v="99"/>
    <n v="99"/>
    <n v="99"/>
    <n v="98"/>
    <n v="98"/>
    <n v="96.954545454545453"/>
    <n v="98"/>
    <n v="2.8769698647252069"/>
    <n v="2.9673388196884459E-2"/>
    <n v="89"/>
    <n v="99"/>
    <n v="10"/>
    <n v="9"/>
    <n v="9"/>
  </r>
  <r>
    <n v="887"/>
    <n v="417680"/>
    <s v="kektura.hu"/>
    <s v="19001511-2-42"/>
    <s v="19001511 9319 516 01"/>
    <n v="93.19"/>
    <s v="M.n.s. sporttevékenység"/>
    <n v="93.1"/>
    <s v="Sporttevékenység"/>
    <n v="93"/>
    <s v="Sport-, szórakoztató, szabadidős tevékenység"/>
    <s v="S"/>
    <x v="3"/>
    <n v="516"/>
    <s v="Egyéb sportszövetség"/>
    <n v="51"/>
    <s v="Párt, érdekképviselet, szövetség, az egyesület jogi személyiséggel rendelkező szervezeti egysége"/>
    <n v="5"/>
    <s v="Jogi személyiségű nonprofit szervezet"/>
    <n v="1"/>
    <s v="Budapest"/>
    <n v="11"/>
    <s v="Budapest"/>
    <n v="1"/>
    <s v="Közép-Magyarország"/>
    <n v="1987"/>
    <n v="58"/>
    <n v="124940000"/>
    <n v="50"/>
    <x v="2"/>
    <s v="3"/>
    <s v="51 - 300"/>
    <s v="1986 - 1990"/>
    <s v="középvállalkozás"/>
    <n v="142"/>
    <n v="140"/>
    <n v="140"/>
    <n v="149"/>
    <n v="152"/>
    <n v="161"/>
    <n v="161"/>
    <n v="161"/>
    <n v="158"/>
    <n v="155"/>
    <n v="155"/>
    <n v="149"/>
    <n v="89"/>
    <n v="643"/>
    <n v="686"/>
    <n v="89"/>
    <n v="265"/>
    <n v="251"/>
    <n v="185"/>
    <n v="182"/>
    <n v="179"/>
    <n v="179"/>
    <n v="158"/>
    <n v="164"/>
    <n v="197"/>
    <n v="229"/>
    <n v="219"/>
    <n v="249"/>
    <n v="228"/>
    <n v="216"/>
    <n v="210"/>
    <n v="219"/>
    <n v="222"/>
    <n v="210"/>
    <n v="195"/>
    <n v="162"/>
    <n v="156"/>
    <n v="150"/>
    <n v="150"/>
    <n v="573"/>
    <n v="573"/>
    <n v="573"/>
    <n v="153"/>
    <n v="156"/>
    <n v="225.75"/>
    <n v="171.5"/>
    <n v="144.93865984022025"/>
    <n v="0.64203171579278073"/>
    <n v="89"/>
    <n v="686"/>
    <n v="597"/>
    <n v="14"/>
    <n v="14"/>
  </r>
  <r>
    <n v="889"/>
    <n v="418382"/>
    <s v="palyazatmenedzser.hu"/>
    <s v="13611837-2-13"/>
    <s v="13611837 6039 113 13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05"/>
    <m/>
    <n v="39280000"/>
    <n v="0"/>
    <x v="11"/>
    <s v="2"/>
    <s v="21 - 50"/>
    <s v="2001 - 2005"/>
    <s v=""/>
    <n v="9"/>
    <n v="9"/>
    <n v="9"/>
    <n v="9"/>
    <n v="9"/>
    <n v="1"/>
    <n v="1"/>
    <n v="1"/>
    <n v="9"/>
    <n v="1"/>
    <n v="2"/>
    <n v="10"/>
    <n v="2"/>
    <n v="2"/>
    <n v="10"/>
    <n v="2"/>
    <n v="10"/>
    <n v="2"/>
    <n v="10"/>
    <n v="10"/>
    <n v="2"/>
    <n v="10"/>
    <n v="2"/>
    <n v="2"/>
    <n v="10"/>
    <n v="2"/>
    <n v="2"/>
    <n v="2"/>
    <n v="2"/>
    <n v="2"/>
    <n v="2"/>
    <n v="2"/>
    <n v="2"/>
    <n v="2"/>
    <n v="2"/>
    <n v="2"/>
    <n v="2"/>
    <n v="2"/>
    <n v="11"/>
    <n v="11"/>
    <n v="10"/>
    <n v="10"/>
    <n v="10"/>
    <n v="2"/>
    <n v="5.0909090909090908"/>
    <n v="2"/>
    <n v="3.9756127614183749"/>
    <n v="0.78092393527860937"/>
    <n v="1"/>
    <n v="11"/>
    <n v="10"/>
    <n v="-7"/>
    <n v="7"/>
  </r>
  <r>
    <n v="890"/>
    <n v="418439"/>
    <s v="reflexshop.hu"/>
    <s v="23900860-2-42"/>
    <s v="23900860 4764 113 01"/>
    <n v="47.64"/>
    <s v="Játék-kiskereskedelem"/>
    <n v="47.6"/>
    <s v="Kulturális, szabadidős cik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2"/>
    <n v="41"/>
    <n v="3049830000"/>
    <n v="40"/>
    <x v="14"/>
    <s v="8"/>
    <s v="2501 - 4000"/>
    <s v="2011 - 2015"/>
    <s v="kisvállalkozás"/>
    <n v="101"/>
    <n v="86"/>
    <n v="93"/>
    <n v="103"/>
    <n v="115"/>
    <n v="121"/>
    <n v="121"/>
    <n v="121"/>
    <n v="49"/>
    <n v="40"/>
    <n v="102"/>
    <n v="100"/>
    <n v="40"/>
    <n v="102"/>
    <n v="98"/>
    <n v="97"/>
    <n v="35"/>
    <n v="35"/>
    <n v="35"/>
    <n v="91"/>
    <n v="90"/>
    <n v="30"/>
    <n v="31"/>
    <n v="32"/>
    <n v="32"/>
    <n v="32"/>
    <n v="32"/>
    <n v="32"/>
    <n v="34"/>
    <n v="34"/>
    <n v="32"/>
    <n v="32"/>
    <n v="32"/>
    <n v="92"/>
    <n v="94"/>
    <n v="32"/>
    <n v="32"/>
    <n v="92"/>
    <n v="32"/>
    <n v="32"/>
    <n v="31"/>
    <n v="30"/>
    <n v="30"/>
    <n v="30"/>
    <n v="61.06818181818182"/>
    <n v="35"/>
    <n v="34.532356062423347"/>
    <n v="0.56547214988709604"/>
    <n v="30"/>
    <n v="121"/>
    <n v="91"/>
    <n v="-71"/>
    <n v="71"/>
  </r>
  <r>
    <n v="891"/>
    <n v="418910"/>
    <s v="agraragazat.hu"/>
    <s v="12585391-2-03"/>
    <s v="12585391 7311 113 03"/>
    <n v="73.11"/>
    <s v="Reklámügynöki tevékenység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3"/>
    <s v="Bács-Kiskun"/>
    <n v="70"/>
    <s v="Dél-Alföld"/>
    <n v="3"/>
    <s v="Alföld és Észak"/>
    <n v="2000"/>
    <n v="18"/>
    <n v="414990000"/>
    <n v="30"/>
    <x v="3"/>
    <s v="4"/>
    <s v="301 - 500"/>
    <s v="1996 - 2000"/>
    <s v="kisvállalkozás"/>
    <n v="39"/>
    <n v="42"/>
    <n v="33"/>
    <n v="33"/>
    <n v="42"/>
    <n v="32"/>
    <n v="31"/>
    <n v="27"/>
    <n v="27"/>
    <n v="35"/>
    <n v="32"/>
    <n v="28"/>
    <n v="30"/>
    <n v="41"/>
    <n v="32"/>
    <n v="34"/>
    <n v="28"/>
    <n v="25"/>
    <n v="37"/>
    <n v="36"/>
    <n v="32"/>
    <n v="32"/>
    <n v="41"/>
    <n v="33"/>
    <n v="31"/>
    <n v="26"/>
    <n v="26"/>
    <n v="21"/>
    <n v="23"/>
    <n v="27"/>
    <n v="27"/>
    <n v="27"/>
    <n v="28"/>
    <n v="32"/>
    <n v="21"/>
    <n v="22"/>
    <n v="31"/>
    <n v="28"/>
    <n v="30"/>
    <n v="30"/>
    <n v="23"/>
    <n v="26"/>
    <n v="26"/>
    <n v="21"/>
    <n v="30.18181818181818"/>
    <n v="30"/>
    <n v="5.5918242947107641"/>
    <n v="0.18527128687294703"/>
    <n v="21"/>
    <n v="42"/>
    <n v="21"/>
    <n v="-18"/>
    <n v="18"/>
  </r>
  <r>
    <n v="892"/>
    <n v="419013"/>
    <s v="peakshop.hu"/>
    <s v="13851181-2-13"/>
    <s v="13851181 4638 113 13"/>
    <n v="46.38"/>
    <s v="Egyéb élelmiszer nagykereskedelme"/>
    <n v="46.3"/>
    <s v="Élelmiszer, ital, dohányáru nagykereskedelme"/>
    <n v="46"/>
    <s v="Nagykereskedelem"/>
    <s v="G"/>
    <x v="5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06"/>
    <m/>
    <n v="290170000"/>
    <n v="0"/>
    <x v="11"/>
    <s v="3"/>
    <s v="51 - 300"/>
    <s v="2006 - 2010"/>
    <s v=""/>
    <n v="99"/>
    <n v="107"/>
    <n v="107"/>
    <n v="110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10"/>
    <n v="106"/>
    <n v="106"/>
    <n v="110"/>
    <n v="106"/>
    <n v="106"/>
    <n v="110"/>
    <n v="110"/>
    <n v="110"/>
    <n v="108"/>
    <n v="102"/>
    <n v="102"/>
    <n v="102"/>
    <n v="102"/>
    <n v="102"/>
    <n v="102"/>
    <n v="101"/>
    <n v="97"/>
    <n v="97"/>
    <n v="97"/>
    <n v="105.20454545454545"/>
    <n v="106"/>
    <n v="3.3658997584497916"/>
    <n v="3.1993862469602688E-2"/>
    <n v="97"/>
    <n v="110"/>
    <n v="13"/>
    <n v="-2"/>
    <n v="2"/>
  </r>
  <r>
    <n v="893"/>
    <n v="419082"/>
    <s v="tudas.hu"/>
    <s v="25974148-2-43"/>
    <s v="25974148 7311 117 01"/>
    <n v="73.11"/>
    <s v="Reklámügynöki tevékenység"/>
    <n v="73.099999999999994"/>
    <s v="Reklám"/>
    <n v="73"/>
    <s v="Reklám, piackutatás, PR-tevékenység"/>
    <s v="N"/>
    <x v="1"/>
    <n v="117"/>
    <s v="Betéti társaság"/>
    <n v="11"/>
    <s v="Gazdasági társaság"/>
    <n v="1"/>
    <s v="Jogi személyiségű vállalkozás"/>
    <n v="1"/>
    <s v="Budapest"/>
    <n v="11"/>
    <s v="Budapest"/>
    <n v="1"/>
    <s v="Közép-Magyarország"/>
    <n v="2017"/>
    <n v="1"/>
    <n v="99340000"/>
    <n v="11"/>
    <x v="13"/>
    <s v="3"/>
    <s v="51 - 300"/>
    <s v="2016 - 2020"/>
    <s v="mikrovállalkozás"/>
    <n v="48"/>
    <n v="48"/>
    <n v="49"/>
    <n v="47"/>
    <n v="48"/>
    <n v="49"/>
    <n v="48"/>
    <n v="51"/>
    <n v="49"/>
    <n v="48"/>
    <n v="48"/>
    <n v="48"/>
    <n v="49"/>
    <n v="49"/>
    <n v="48"/>
    <n v="47"/>
    <n v="50"/>
    <n v="47"/>
    <n v="47"/>
    <n v="48"/>
    <n v="47"/>
    <n v="48"/>
    <n v="48"/>
    <n v="48"/>
    <n v="48"/>
    <n v="48"/>
    <n v="48"/>
    <n v="47"/>
    <n v="48"/>
    <n v="47"/>
    <n v="48"/>
    <n v="48"/>
    <n v="48"/>
    <n v="45"/>
    <n v="42"/>
    <n v="48"/>
    <n v="48"/>
    <n v="48"/>
    <n v="48"/>
    <n v="48"/>
    <n v="45"/>
    <n v="48"/>
    <n v="48"/>
    <n v="48"/>
    <n v="47.795454545454547"/>
    <n v="48"/>
    <n v="1.3395512170134105"/>
    <n v="2.802674919096056E-2"/>
    <n v="42"/>
    <n v="51"/>
    <n v="9"/>
    <n v="0"/>
    <n v="0"/>
  </r>
  <r>
    <n v="894"/>
    <n v="419703"/>
    <s v="erdmost.hu"/>
    <s v="15394909-2-13"/>
    <s v="15394909 8411 325 13"/>
    <n v="84.11"/>
    <s v="Általános közigazgatás"/>
    <n v="84.1"/>
    <s v="Közigazgatás"/>
    <n v="84"/>
    <s v="Közigazgatás, védelem, kötelező társadalombiztosítás"/>
    <s v="P"/>
    <x v="6"/>
    <n v="325"/>
    <s v="Önkormányzati hivatal (költségvetési szerv)"/>
    <n v="32"/>
    <s v="Helyi önkormányzati költségvetési irányító és költségvetési szervek"/>
    <n v="3"/>
    <s v="Költségvetési szervek és költségvetési rend szerint gazdálkodó szervek"/>
    <n v="13"/>
    <s v="Pest"/>
    <n v="12"/>
    <s v="Pest"/>
    <n v="1"/>
    <s v="Közép-Magyarország"/>
    <n v="1980"/>
    <n v="155"/>
    <m/>
    <n v="62"/>
    <x v="5"/>
    <s v="0"/>
    <s v="ismeretlen"/>
    <s v="- 1985"/>
    <s v=""/>
    <n v="115"/>
    <n v="114"/>
    <n v="112"/>
    <n v="115"/>
    <n v="115"/>
    <n v="114"/>
    <n v="115"/>
    <n v="51"/>
    <n v="51"/>
    <n v="50"/>
    <n v="51"/>
    <n v="51"/>
    <n v="50"/>
    <n v="51"/>
    <n v="50"/>
    <n v="50"/>
    <n v="50"/>
    <n v="50"/>
    <n v="51"/>
    <n v="50"/>
    <n v="50"/>
    <n v="74"/>
    <n v="73"/>
    <n v="74"/>
    <n v="74"/>
    <n v="73"/>
    <n v="73"/>
    <n v="72"/>
    <n v="72"/>
    <n v="73"/>
    <n v="73"/>
    <n v="74"/>
    <n v="74"/>
    <n v="73"/>
    <n v="74"/>
    <n v="73"/>
    <n v="74"/>
    <n v="74"/>
    <n v="73"/>
    <n v="74"/>
    <n v="74"/>
    <n v="74"/>
    <n v="74"/>
    <n v="74"/>
    <n v="72.636363636363626"/>
    <n v="73"/>
    <n v="21.066992709406392"/>
    <n v="0.29003369186917438"/>
    <n v="50"/>
    <n v="115"/>
    <n v="65"/>
    <n v="-41"/>
    <n v="41"/>
  </r>
  <r>
    <n v="895"/>
    <n v="419816"/>
    <s v="gemklub.hu"/>
    <s v="23933097-2-42"/>
    <s v="23933097 4649 113 01"/>
    <n v="46.49"/>
    <s v="Egyéb háztartási cikk nagykereskedelme"/>
    <n v="46.4"/>
    <s v="Háztartási cikk nagykereskedelme"/>
    <n v="46"/>
    <s v="Nagy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2"/>
    <n v="44"/>
    <n v="2989370000"/>
    <n v="40"/>
    <x v="14"/>
    <s v="8"/>
    <s v="2501 - 4000"/>
    <s v="2011 - 2015"/>
    <s v="kisvállalkozás"/>
    <n v="159"/>
    <n v="159"/>
    <n v="177"/>
    <n v="177"/>
    <n v="179"/>
    <n v="180"/>
    <n v="177"/>
    <n v="178"/>
    <n v="177"/>
    <n v="177"/>
    <n v="177"/>
    <n v="177"/>
    <n v="176"/>
    <n v="176"/>
    <n v="177"/>
    <n v="177"/>
    <n v="177"/>
    <n v="177"/>
    <n v="189"/>
    <n v="177"/>
    <n v="177"/>
    <n v="180"/>
    <n v="177"/>
    <n v="175"/>
    <n v="175"/>
    <n v="176"/>
    <n v="60"/>
    <n v="57"/>
    <n v="74"/>
    <n v="87"/>
    <n v="57"/>
    <n v="57"/>
    <n v="57"/>
    <n v="57"/>
    <n v="58"/>
    <n v="58"/>
    <n v="58"/>
    <n v="58"/>
    <n v="58"/>
    <n v="58"/>
    <n v="57"/>
    <n v="57"/>
    <n v="57"/>
    <n v="56"/>
    <n v="128.65909090909091"/>
    <n v="175.5"/>
    <n v="58.111738069687036"/>
    <n v="0.45167222665010237"/>
    <n v="56"/>
    <n v="189"/>
    <n v="133"/>
    <n v="-103"/>
    <n v="103"/>
  </r>
  <r>
    <n v="896"/>
    <n v="419976"/>
    <s v="pestbuda.hu"/>
    <s v="24739810-2-41"/>
    <s v="24739810 5811 113 01"/>
    <n v="58.11"/>
    <s v="Könyvkiadás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3"/>
    <m/>
    <n v="2430000"/>
    <n v="0"/>
    <x v="11"/>
    <s v="1"/>
    <s v="0 - 20"/>
    <s v="2011 - 2015"/>
    <s v="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n v="0"/>
    <n v="0"/>
    <n v="0"/>
  </r>
  <r>
    <n v="897"/>
    <n v="420030"/>
    <s v="funcode.hu"/>
    <s v="14479670-2-13"/>
    <s v="14479670 9039 113 13"/>
    <n v="90.39"/>
    <s v="Egyéb alkotó-, előadó-művészetet kiegészítő tevékenység"/>
    <n v="90.3"/>
    <s v="Alkotó-, előadó-művészetet kiegészítő tevékenység"/>
    <n v="90"/>
    <s v="Alkotóművészet, előadó-művészet"/>
    <s v="S"/>
    <x v="3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08"/>
    <n v="2"/>
    <n v="489960000"/>
    <n v="12"/>
    <x v="10"/>
    <s v="4"/>
    <s v="301 - 500"/>
    <s v="2006 - 2010"/>
    <s v="mikrovállalkozás"/>
    <n v="60"/>
    <n v="60"/>
    <n v="60"/>
    <n v="58"/>
    <n v="60"/>
    <n v="60"/>
    <n v="60"/>
    <n v="60"/>
    <n v="60"/>
    <n v="62"/>
    <n v="64"/>
    <n v="66"/>
    <n v="62"/>
    <n v="64"/>
    <n v="60"/>
    <n v="60"/>
    <n v="61"/>
    <n v="62"/>
    <n v="59"/>
    <n v="64"/>
    <n v="64"/>
    <n v="64"/>
    <n v="63"/>
    <n v="62"/>
    <n v="62"/>
    <n v="60"/>
    <n v="60"/>
    <n v="60"/>
    <n v="60"/>
    <n v="58"/>
    <n v="58"/>
    <n v="60"/>
    <n v="60"/>
    <n v="62"/>
    <n v="62"/>
    <n v="62"/>
    <n v="62"/>
    <n v="64"/>
    <n v="64"/>
    <n v="63"/>
    <n v="62"/>
    <n v="64"/>
    <n v="64"/>
    <n v="66"/>
    <n v="61.545454545454547"/>
    <n v="62"/>
    <n v="2.0624499481401961"/>
    <n v="3.3511003588688561E-2"/>
    <n v="58"/>
    <n v="66"/>
    <n v="8"/>
    <n v="6"/>
    <n v="6"/>
  </r>
  <r>
    <n v="898"/>
    <n v="420046"/>
    <s v="gyorgytea.hu"/>
    <s v="24657936-2-41"/>
    <s v="24657936 4727 113 01"/>
    <n v="47.27"/>
    <s v="Egyéb élelmiszer-kiskereskedelem"/>
    <n v="47.2"/>
    <s v="Élelmiszer, ital, dohányáru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8"/>
    <n v="586990000"/>
    <n v="22"/>
    <x v="8"/>
    <s v="5"/>
    <s v="501 - 700"/>
    <s v="2011 - 2015"/>
    <s v="mikrovállalkozás"/>
    <n v="47"/>
    <n v="47"/>
    <n v="48"/>
    <n v="49"/>
    <n v="49"/>
    <n v="47"/>
    <n v="48"/>
    <n v="47"/>
    <n v="47"/>
    <n v="48"/>
    <n v="48"/>
    <n v="41"/>
    <n v="41"/>
    <n v="44"/>
    <n v="44"/>
    <n v="44"/>
    <n v="43"/>
    <n v="42"/>
    <n v="41"/>
    <n v="41"/>
    <n v="42"/>
    <n v="42"/>
    <n v="52"/>
    <n v="52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31.68181818181818"/>
    <n v="41"/>
    <n v="15.611225429415645"/>
    <n v="0.49275030049805485"/>
    <n v="15"/>
    <n v="52"/>
    <n v="37"/>
    <n v="-32"/>
    <n v="32"/>
  </r>
  <r>
    <n v="899"/>
    <n v="420146"/>
    <s v="aprohirdetesingyen.hu"/>
    <s v="14342026-2-43"/>
    <s v="14342026 7312 113 01"/>
    <n v="73.12"/>
    <s v="Médiareklám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8"/>
    <n v="1"/>
    <n v="4550000"/>
    <n v="11"/>
    <x v="13"/>
    <s v="1"/>
    <s v="0 - 20"/>
    <s v="2006 - 2010"/>
    <s v="mikrovállalkozás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1"/>
    <n v="11"/>
    <n v="10.045454545454545"/>
    <n v="10"/>
    <n v="0.21070705494148548"/>
    <n v="2.0975362935351495E-2"/>
    <n v="10"/>
    <n v="11"/>
    <n v="1"/>
    <n v="1"/>
    <n v="1"/>
  </r>
  <r>
    <n v="900"/>
    <n v="420511"/>
    <s v="tutuora.hu"/>
    <s v="20344852-2-42"/>
    <s v="20344852 4777 117 01"/>
    <n v="47.77"/>
    <s v="Óra-, ékszer-kiskereskedelem"/>
    <n v="47.7"/>
    <s v="Egyéb áruk kiskereskedelme (kivéve: gépjármű, motorkerékpár)"/>
    <n v="47"/>
    <s v="Kiskereskedelem"/>
    <s v="G"/>
    <x v="5"/>
    <n v="117"/>
    <s v="Betéti társaság"/>
    <n v="11"/>
    <s v="Gazdasági társaság"/>
    <n v="1"/>
    <s v="Jogi személyiségű vállalkozás"/>
    <n v="1"/>
    <s v="Budapest"/>
    <n v="11"/>
    <s v="Budapest"/>
    <n v="1"/>
    <s v="Közép-Magyarország"/>
    <n v="1999"/>
    <n v="17"/>
    <n v="1118890000"/>
    <n v="30"/>
    <x v="3"/>
    <s v="7"/>
    <s v="1001 - 2500"/>
    <s v="1996 - 2000"/>
    <s v="kisvállalkozás"/>
    <n v="53"/>
    <n v="53"/>
    <n v="53"/>
    <n v="53"/>
    <n v="45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2"/>
    <n v="52"/>
    <n v="52"/>
    <n v="52"/>
    <n v="52.727272727272727"/>
    <n v="53"/>
    <n v="1.2269007344777958"/>
    <n v="2.3268807033199574E-2"/>
    <n v="45"/>
    <n v="53"/>
    <n v="8"/>
    <n v="-1"/>
    <n v="1"/>
  </r>
  <r>
    <n v="901"/>
    <n v="420711"/>
    <s v="168ora.hu"/>
    <s v="10317792-2-41"/>
    <s v="10317792 5813 113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0"/>
    <m/>
    <m/>
    <n v="0"/>
    <x v="11"/>
    <s v="0"/>
    <s v="ismeretlen"/>
    <s v="1986 - 1990"/>
    <s v=""/>
    <n v="16"/>
    <n v="16"/>
    <n v="16"/>
    <n v="17"/>
    <n v="17"/>
    <n v="17"/>
    <n v="17"/>
    <n v="16"/>
    <n v="17"/>
    <n v="20"/>
    <n v="19"/>
    <n v="21"/>
    <n v="20"/>
    <n v="21"/>
    <n v="18"/>
    <n v="14"/>
    <n v="19"/>
    <n v="17"/>
    <n v="19"/>
    <n v="19"/>
    <n v="18"/>
    <n v="18"/>
    <n v="24"/>
    <n v="19"/>
    <n v="22"/>
    <n v="24"/>
    <n v="21"/>
    <n v="29"/>
    <n v="20"/>
    <n v="10"/>
    <n v="21"/>
    <n v="24"/>
    <n v="14"/>
    <n v="10"/>
    <n v="12"/>
    <n v="12"/>
    <n v="13"/>
    <n v="23"/>
    <n v="22"/>
    <n v="20"/>
    <n v="19"/>
    <n v="19"/>
    <n v="10"/>
    <n v="21"/>
    <n v="18.204545454545453"/>
    <n v="19"/>
    <n v="4.0207574518065536"/>
    <n v="0.22086557787701419"/>
    <n v="10"/>
    <n v="29"/>
    <n v="19"/>
    <n v="5"/>
    <n v="5"/>
  </r>
  <r>
    <n v="902"/>
    <n v="420865"/>
    <s v="oroscafe.hu"/>
    <s v="27991644-2-04"/>
    <s v="27991644 5911 113 04"/>
    <n v="59.11"/>
    <s v="Film, videó, televízióműsor készítése"/>
    <n v="59.1"/>
    <s v="Film, videó, televízióműsor készítése, terjesztése"/>
    <n v="59"/>
    <s v="Film, videó, televízióműsor, hangfelvétel készítése és kiadása"/>
    <s v="J"/>
    <x v="0"/>
    <n v="113"/>
    <s v="Korlátolt felelősségű társaság"/>
    <n v="11"/>
    <s v="Gazdasági társaság"/>
    <n v="1"/>
    <s v="Jogi személyiségű vállalkozás"/>
    <n v="4"/>
    <s v="Békés"/>
    <n v="70"/>
    <s v="Dél-Alföld"/>
    <n v="3"/>
    <s v="Alföld és Észak"/>
    <n v="2020"/>
    <n v="9"/>
    <n v="25880000"/>
    <n v="22"/>
    <x v="8"/>
    <s v="2"/>
    <s v="21 - 50"/>
    <s v="2016 - 2020"/>
    <s v="mikrovállalkozás"/>
    <n v="16"/>
    <n v="17"/>
    <n v="17"/>
    <n v="17"/>
    <n v="16"/>
    <n v="17"/>
    <n v="17"/>
    <n v="17"/>
    <n v="17"/>
    <n v="18"/>
    <n v="16"/>
    <n v="16"/>
    <n v="17"/>
    <n v="17"/>
    <n v="17"/>
    <n v="17"/>
    <n v="17"/>
    <n v="16"/>
    <n v="17"/>
    <n v="16"/>
    <n v="16"/>
    <n v="17"/>
    <n v="16"/>
    <n v="16"/>
    <n v="17"/>
    <n v="16"/>
    <n v="16"/>
    <n v="16"/>
    <n v="17"/>
    <n v="16"/>
    <n v="17"/>
    <n v="16"/>
    <n v="17"/>
    <n v="16"/>
    <n v="17"/>
    <n v="18"/>
    <n v="19"/>
    <n v="18"/>
    <n v="17"/>
    <n v="19"/>
    <n v="21"/>
    <n v="20"/>
    <n v="19"/>
    <n v="21"/>
    <n v="17.113636363636363"/>
    <n v="17"/>
    <n v="1.279823917592686"/>
    <n v="7.4783867694658945E-2"/>
    <n v="16"/>
    <n v="21"/>
    <n v="5"/>
    <n v="5"/>
    <n v="5"/>
  </r>
  <r>
    <n v="903"/>
    <n v="421247"/>
    <s v="e-nyelv.hu"/>
    <s v="18155284-2-42"/>
    <s v="18155284 5811 572 01"/>
    <n v="58.11"/>
    <s v="Könyvkiadás"/>
    <n v="58.1"/>
    <s v="Könyv-, napilapkiadás, egyéb kiadói tevékenység (kivéve: szoftverkiadás)"/>
    <n v="58"/>
    <s v="Kiadói tevékenység"/>
    <s v="J"/>
    <x v="0"/>
    <n v="572"/>
    <s v="Nonprofit korlátolt felelősségű társaság"/>
    <n v="57"/>
    <s v="Nonprofit gazdasági társaság"/>
    <n v="5"/>
    <s v="Jogi személyiségű nonprofit szervezet"/>
    <n v="1"/>
    <s v="Budapest"/>
    <n v="11"/>
    <s v="Budapest"/>
    <n v="1"/>
    <s v="Közép-Magyarország"/>
    <n v="2009"/>
    <n v="1"/>
    <n v="4360000"/>
    <n v="11"/>
    <x v="13"/>
    <s v="1"/>
    <s v="0 - 20"/>
    <s v="2006 - 2010"/>
    <s v="mikrovállalkozás"/>
    <n v="20"/>
    <n v="20"/>
    <n v="20"/>
    <n v="20"/>
    <n v="20"/>
    <n v="20"/>
    <n v="20"/>
    <n v="20"/>
    <n v="20"/>
    <n v="20"/>
    <n v="20"/>
    <n v="20"/>
    <n v="20"/>
    <n v="20"/>
    <n v="20"/>
    <n v="19"/>
    <n v="19"/>
    <n v="20"/>
    <n v="21"/>
    <n v="19"/>
    <n v="20"/>
    <n v="19"/>
    <n v="19"/>
    <n v="19"/>
    <n v="19"/>
    <n v="19"/>
    <n v="19"/>
    <n v="20"/>
    <n v="20"/>
    <n v="20"/>
    <n v="20"/>
    <n v="21"/>
    <n v="21"/>
    <n v="21"/>
    <n v="21"/>
    <n v="21"/>
    <n v="21"/>
    <n v="21"/>
    <n v="22"/>
    <n v="21"/>
    <n v="21"/>
    <n v="22"/>
    <n v="21"/>
    <n v="19"/>
    <n v="20.113636363636363"/>
    <n v="20"/>
    <n v="0.81314517399771402"/>
    <n v="4.0427556673332678E-2"/>
    <n v="19"/>
    <n v="22"/>
    <n v="3"/>
    <n v="-1"/>
    <n v="1"/>
  </r>
  <r>
    <n v="904"/>
    <n v="421578"/>
    <s v="dumaszinhaz.hu"/>
    <s v="14888229-2-43"/>
    <s v="14888229 9020 113 01"/>
    <n v="90.2"/>
    <s v="Előadó-művészet"/>
    <n v="90.2"/>
    <s v="Előadó-művészet"/>
    <n v="90"/>
    <s v="Alkotóművészet, előadó-művészet"/>
    <s v="S"/>
    <x v="3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9"/>
    <n v="22"/>
    <n v="3749040000"/>
    <n v="40"/>
    <x v="14"/>
    <s v="8"/>
    <s v="2501 - 4000"/>
    <s v="2006 - 2010"/>
    <s v="kisvállalkozás"/>
    <n v="58"/>
    <n v="66"/>
    <n v="75"/>
    <n v="83"/>
    <n v="65"/>
    <n v="72"/>
    <n v="78"/>
    <n v="89"/>
    <n v="95"/>
    <n v="68"/>
    <n v="80"/>
    <n v="86"/>
    <n v="94"/>
    <n v="70"/>
    <n v="77"/>
    <n v="84"/>
    <n v="91"/>
    <n v="98"/>
    <n v="75"/>
    <n v="81"/>
    <n v="86"/>
    <n v="94"/>
    <n v="72"/>
    <n v="79"/>
    <n v="87"/>
    <n v="93"/>
    <n v="72"/>
    <n v="79"/>
    <n v="85"/>
    <n v="92"/>
    <n v="97"/>
    <n v="73"/>
    <n v="80"/>
    <n v="85"/>
    <n v="93"/>
    <n v="213"/>
    <n v="69"/>
    <n v="76"/>
    <n v="74"/>
    <n v="54"/>
    <n v="60"/>
    <n v="67"/>
    <n v="74"/>
    <n v="81"/>
    <n v="82.27272727272728"/>
    <n v="79.5"/>
    <n v="22.866003643434603"/>
    <n v="0.27792932605279624"/>
    <n v="54"/>
    <n v="213"/>
    <n v="159"/>
    <n v="23"/>
    <n v="23"/>
  </r>
  <r>
    <n v="905"/>
    <n v="421682"/>
    <s v="szimpla.hu"/>
    <s v="12883974-2-42"/>
    <s v="12883974 5611 113 01"/>
    <n v="56.11"/>
    <s v="Éttermi vendéglátás"/>
    <n v="56.1"/>
    <s v="Éttermi, mozgó vendéglátás"/>
    <n v="56"/>
    <s v="Vendéglátás"/>
    <s v="I"/>
    <x v="14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2"/>
    <n v="91"/>
    <n v="4656680000"/>
    <n v="50"/>
    <x v="2"/>
    <s v="A"/>
    <s v="4001 - 7000"/>
    <s v="2001 - 2005"/>
    <s v="középvállalkozás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n v="0"/>
    <n v="0"/>
    <n v="0"/>
  </r>
  <r>
    <n v="908"/>
    <n v="423718"/>
    <s v="heviz.hu"/>
    <s v="15734374-2-20"/>
    <s v="15734374 8411 321 20"/>
    <n v="84.11"/>
    <s v="Általános közigazgatás"/>
    <n v="84.1"/>
    <s v="Közigazgatás"/>
    <n v="84"/>
    <s v="Közigazgatás, védelem, kötelező társadalombiztosítás"/>
    <s v="P"/>
    <x v="6"/>
    <n v="321"/>
    <s v="Helyi önkormányzat"/>
    <n v="32"/>
    <s v="Helyi önkormányzati költségvetési irányító és költségvetési szervek"/>
    <n v="3"/>
    <s v="Költségvetési szervek és költségvetési rend szerint gazdálkodó szervek"/>
    <n v="20"/>
    <s v="Zala"/>
    <n v="30"/>
    <s v="Nyugat-Dunántúl"/>
    <n v="2"/>
    <s v="Dunántúl"/>
    <n v="1990"/>
    <n v="7"/>
    <m/>
    <n v="22"/>
    <x v="8"/>
    <s v="0"/>
    <s v="ismeretlen"/>
    <s v="1986 - 1990"/>
    <s v=""/>
    <n v="72"/>
    <n v="74"/>
    <n v="73"/>
    <n v="72"/>
    <n v="72"/>
    <n v="72"/>
    <n v="76"/>
    <n v="72"/>
    <n v="72"/>
    <n v="75"/>
    <n v="73"/>
    <n v="73"/>
    <n v="71"/>
    <n v="76"/>
    <n v="77"/>
    <n v="71"/>
    <n v="74"/>
    <n v="71"/>
    <n v="71"/>
    <n v="74"/>
    <n v="77"/>
    <n v="73"/>
    <n v="75"/>
    <n v="74"/>
    <n v="74"/>
    <n v="74"/>
    <n v="74"/>
    <n v="74"/>
    <n v="74"/>
    <n v="77"/>
    <n v="74"/>
    <n v="71"/>
    <n v="73"/>
    <n v="73"/>
    <n v="73"/>
    <n v="72"/>
    <n v="72"/>
    <n v="75"/>
    <n v="71"/>
    <n v="70"/>
    <n v="66"/>
    <n v="68"/>
    <n v="69"/>
    <n v="69"/>
    <n v="72.795454545454547"/>
    <n v="73"/>
    <n v="2.3285842135826487"/>
    <n v="3.1988044145375129E-2"/>
    <n v="66"/>
    <n v="77"/>
    <n v="11"/>
    <n v="-3"/>
    <n v="3"/>
  </r>
  <r>
    <n v="911"/>
    <n v="425939"/>
    <s v="nka.hu"/>
    <s v="18407529-1-42"/>
    <s v="18407529 8412 919 01"/>
    <n v="84.12"/>
    <s v="Egészségügy, oktatás, kultúra, egyéb szociális szolgáltatás igazgatása"/>
    <n v="84.1"/>
    <s v="Közigazgatás"/>
    <n v="84"/>
    <s v="Közigazgatás, védelem, kötelező társadalombiztosítás"/>
    <s v="P"/>
    <x v="6"/>
    <n v="919"/>
    <s v="Egyéb alap"/>
    <n v="91"/>
    <s v="Alap"/>
    <n v="9"/>
    <s v="Technikai kód"/>
    <n v="1"/>
    <s v="Budapest"/>
    <n v="11"/>
    <s v="Budapest"/>
    <n v="1"/>
    <s v="Közép-Magyarország"/>
    <n v="2013"/>
    <m/>
    <m/>
    <n v="0"/>
    <x v="11"/>
    <s v="0"/>
    <s v="ismeretlen"/>
    <s v="2011 - 2015"/>
    <s v=""/>
    <n v="49"/>
    <n v="55"/>
    <n v="56"/>
    <n v="64"/>
    <n v="67"/>
    <n v="65"/>
    <n v="58"/>
    <n v="53"/>
    <n v="50"/>
    <n v="48"/>
    <n v="48"/>
    <n v="46"/>
    <n v="46"/>
    <n v="46"/>
    <n v="49"/>
    <n v="49"/>
    <n v="48"/>
    <n v="48"/>
    <n v="48"/>
    <n v="46"/>
    <n v="46"/>
    <n v="43"/>
    <n v="43"/>
    <n v="45"/>
    <n v="49"/>
    <n v="49"/>
    <n v="49"/>
    <n v="58"/>
    <n v="58"/>
    <n v="54"/>
    <n v="57"/>
    <n v="57"/>
    <n v="46"/>
    <n v="48"/>
    <n v="55"/>
    <n v="55"/>
    <n v="54"/>
    <n v="56"/>
    <n v="55"/>
    <n v="58"/>
    <n v="56"/>
    <n v="55"/>
    <n v="72"/>
    <n v="73"/>
    <n v="52.954545454545453"/>
    <n v="51.5"/>
    <n v="7.1786328472784682"/>
    <n v="0.13556216535633159"/>
    <n v="43"/>
    <n v="73"/>
    <n v="30"/>
    <n v="24"/>
    <n v="24"/>
  </r>
  <r>
    <n v="912"/>
    <n v="426290"/>
    <s v="testbike.hu"/>
    <s v="14975097-2-43"/>
    <s v="14975097 6391 113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9"/>
    <m/>
    <n v="23950000"/>
    <n v="0"/>
    <x v="11"/>
    <s v="2"/>
    <s v="21 - 50"/>
    <s v="2006 - 2010"/>
    <s v=""/>
    <n v="7"/>
    <n v="18"/>
    <n v="20"/>
    <n v="20"/>
    <n v="18"/>
    <n v="19"/>
    <n v="19"/>
    <n v="19"/>
    <n v="16"/>
    <n v="17"/>
    <n v="17"/>
    <n v="18"/>
    <n v="18"/>
    <n v="19"/>
    <n v="18"/>
    <n v="19"/>
    <n v="19"/>
    <n v="17"/>
    <n v="19"/>
    <n v="20"/>
    <n v="18"/>
    <n v="19"/>
    <n v="18"/>
    <n v="18"/>
    <n v="19"/>
    <n v="19"/>
    <n v="20"/>
    <n v="18"/>
    <n v="19"/>
    <n v="18"/>
    <n v="18"/>
    <n v="16"/>
    <n v="18"/>
    <n v="18"/>
    <n v="17"/>
    <n v="17"/>
    <n v="18"/>
    <n v="17"/>
    <n v="17"/>
    <n v="17"/>
    <n v="18"/>
    <n v="17"/>
    <n v="16"/>
    <n v="20"/>
    <n v="17.886363636363637"/>
    <n v="18"/>
    <n v="2.0025089970579648"/>
    <n v="0.11195730097909841"/>
    <n v="7"/>
    <n v="20"/>
    <n v="13"/>
    <n v="13"/>
    <n v="13"/>
  </r>
  <r>
    <n v="913"/>
    <n v="426537"/>
    <s v="mountex.hu"/>
    <s v="12744491-2-41"/>
    <s v="12744491 4778 113 01"/>
    <n v="47.78"/>
    <s v="Egyéb új áru kiskereskedelme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1"/>
    <n v="130"/>
    <n v="4536300000"/>
    <n v="61"/>
    <x v="4"/>
    <s v="A"/>
    <s v="4001 - 7000"/>
    <s v="2001 - 2005"/>
    <s v="középvállalkozás"/>
    <n v="20"/>
    <n v="29"/>
    <n v="21"/>
    <n v="21"/>
    <n v="40"/>
    <n v="40"/>
    <n v="45"/>
    <n v="45"/>
    <n v="45"/>
    <n v="45"/>
    <n v="49"/>
    <n v="55"/>
    <n v="39"/>
    <n v="39"/>
    <n v="39"/>
    <n v="39"/>
    <n v="39"/>
    <n v="39"/>
    <n v="39"/>
    <n v="23"/>
    <n v="32"/>
    <n v="40"/>
    <n v="24"/>
    <n v="19"/>
    <n v="40"/>
    <n v="38"/>
    <n v="25"/>
    <n v="44"/>
    <n v="46"/>
    <n v="50"/>
    <n v="49"/>
    <n v="49"/>
    <n v="77"/>
    <n v="83"/>
    <n v="77"/>
    <n v="58"/>
    <n v="19"/>
    <n v="39"/>
    <n v="20"/>
    <n v="22"/>
    <n v="30"/>
    <n v="30"/>
    <n v="38"/>
    <n v="58"/>
    <n v="39.954545454545453"/>
    <n v="39"/>
    <n v="15.1380539215835"/>
    <n v="0.37888189564827873"/>
    <n v="19"/>
    <n v="83"/>
    <n v="64"/>
    <n v="38"/>
    <n v="38"/>
  </r>
  <r>
    <n v="914"/>
    <n v="426547"/>
    <s v="fuvarmarket.hu"/>
    <s v="10733608-2-07"/>
    <s v="10733608 2512 113 07"/>
    <n v="25.12"/>
    <s v="Fém épületelem gyártása"/>
    <n v="25.1"/>
    <s v="Fémszerkezet, épületelem gyártása"/>
    <n v="25"/>
    <s v="Fémfeldolgozási termék gyártása"/>
    <s v="C"/>
    <x v="17"/>
    <n v="113"/>
    <s v="Korlátolt felelősségű társaság"/>
    <n v="11"/>
    <s v="Gazdasági társaság"/>
    <n v="1"/>
    <s v="Jogi személyiségű vállalkozás"/>
    <n v="7"/>
    <s v="Fejér"/>
    <n v="20"/>
    <s v="Közép-Dunántúl"/>
    <n v="2"/>
    <s v="Dunántúl"/>
    <n v="1992"/>
    <n v="103"/>
    <n v="6013780000"/>
    <n v="61"/>
    <x v="4"/>
    <s v="A"/>
    <s v="4001 - 7000"/>
    <s v="1991 - 1995"/>
    <s v="középvállalkozás"/>
    <n v="45"/>
    <n v="45"/>
    <n v="45"/>
    <n v="45"/>
    <n v="45"/>
    <n v="45"/>
    <n v="45"/>
    <n v="45"/>
    <n v="45"/>
    <n v="45"/>
    <n v="38"/>
    <n v="38"/>
    <n v="38"/>
    <n v="38"/>
    <n v="38"/>
    <n v="38"/>
    <n v="38"/>
    <n v="38"/>
    <n v="38"/>
    <n v="38"/>
    <n v="38"/>
    <n v="38"/>
    <n v="37"/>
    <n v="38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3.204545454545453"/>
    <n v="38"/>
    <n v="19.753809812645382"/>
    <n v="0.85129053061351312"/>
    <n v="2"/>
    <n v="45"/>
    <n v="43"/>
    <n v="-43"/>
    <n v="43"/>
  </r>
  <r>
    <n v="915"/>
    <n v="426739"/>
    <s v="sportmotor.hu"/>
    <s v="23761342-2-18"/>
    <s v="23761342 6039 113 18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8"/>
    <s v="Vas"/>
    <n v="30"/>
    <s v="Nyugat-Dunántúl"/>
    <n v="2"/>
    <s v="Dunántúl"/>
    <n v="2011"/>
    <n v="1"/>
    <n v="44530000"/>
    <n v="11"/>
    <x v="13"/>
    <s v="2"/>
    <s v="21 - 50"/>
    <s v="2011 - 2015"/>
    <s v="mikrovállalkozás"/>
    <n v="30"/>
    <n v="30"/>
    <n v="30"/>
    <n v="7"/>
    <n v="30"/>
    <n v="30"/>
    <n v="30"/>
    <n v="30"/>
    <n v="30"/>
    <n v="30"/>
    <n v="7"/>
    <n v="30"/>
    <n v="30"/>
    <n v="30"/>
    <n v="30"/>
    <n v="30"/>
    <n v="30"/>
    <n v="30"/>
    <n v="30"/>
    <n v="30"/>
    <n v="30"/>
    <n v="30"/>
    <n v="30"/>
    <n v="30"/>
    <n v="7"/>
    <n v="31"/>
    <n v="31"/>
    <n v="7"/>
    <n v="31"/>
    <n v="31"/>
    <n v="7"/>
    <n v="7"/>
    <n v="7"/>
    <n v="7"/>
    <n v="7"/>
    <n v="7"/>
    <n v="7"/>
    <n v="7"/>
    <n v="2"/>
    <n v="7"/>
    <n v="7"/>
    <n v="31"/>
    <n v="31"/>
    <n v="31"/>
    <n v="22.204545454545453"/>
    <n v="30"/>
    <n v="11.333382560105337"/>
    <n v="0.51040822174476441"/>
    <n v="2"/>
    <n v="31"/>
    <n v="29"/>
    <n v="1"/>
    <n v="1"/>
  </r>
  <r>
    <n v="916"/>
    <n v="426964"/>
    <s v="csodasmagyarorszag.hu"/>
    <s v="10356113-4-43"/>
    <s v="10356113 8230 114 01"/>
    <n v="82.3"/>
    <s v="Konferencia, kereskedelmi bemutató szervezése"/>
    <n v="82.3"/>
    <s v="Konferencia, kereskedelmi bemutató szervezése"/>
    <n v="82"/>
    <s v="Adminisztratív, irodai és egyéb üzletmenetet támogató szolgáltatás"/>
    <s v="O"/>
    <x v="13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89"/>
    <m/>
    <n v="173980000"/>
    <n v="0"/>
    <x v="11"/>
    <s v="3"/>
    <s v="51 - 300"/>
    <s v="1986 - 1990"/>
    <s v=""/>
    <n v="18"/>
    <n v="18"/>
    <n v="18"/>
    <n v="28"/>
    <n v="28"/>
    <n v="28"/>
    <n v="28"/>
    <n v="28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38"/>
    <n v="32"/>
    <n v="32"/>
    <n v="32"/>
    <n v="32"/>
    <n v="24"/>
    <n v="24"/>
    <n v="23"/>
    <n v="23"/>
    <n v="23"/>
    <n v="23"/>
    <n v="34.090909090909093"/>
    <n v="40"/>
    <n v="7.7213632421434975"/>
    <n v="0.22649332176954257"/>
    <n v="18"/>
    <n v="40"/>
    <n v="22"/>
    <n v="5"/>
    <n v="5"/>
  </r>
  <r>
    <n v="917"/>
    <n v="428039"/>
    <s v="energofish.hu"/>
    <s v="10797534-2-43"/>
    <s v="10797534 3230 113 01"/>
    <n v="32.299999999999997"/>
    <s v="Sportszergyártás"/>
    <n v="32.299999999999997"/>
    <s v="Sportszergyártás"/>
    <n v="32"/>
    <s v="Egyéb feldolgozóipari tevékenység"/>
    <s v="C"/>
    <x v="17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2"/>
    <n v="107"/>
    <n v="4622480000"/>
    <n v="61"/>
    <x v="4"/>
    <s v="A"/>
    <s v="4001 - 7000"/>
    <s v="1991 - 1995"/>
    <s v="középvállalkozás"/>
    <n v="131"/>
    <n v="131"/>
    <n v="131"/>
    <n v="132"/>
    <n v="131"/>
    <n v="131"/>
    <n v="127"/>
    <n v="127"/>
    <n v="131"/>
    <n v="131"/>
    <n v="131"/>
    <n v="127"/>
    <n v="127"/>
    <n v="127"/>
    <n v="132"/>
    <n v="133"/>
    <n v="133"/>
    <n v="134"/>
    <n v="134"/>
    <n v="133"/>
    <n v="137"/>
    <n v="140"/>
    <n v="141"/>
    <n v="140"/>
    <n v="142"/>
    <n v="142"/>
    <n v="148"/>
    <n v="154"/>
    <n v="129"/>
    <n v="127"/>
    <n v="120"/>
    <n v="122"/>
    <n v="120"/>
    <n v="121"/>
    <n v="121"/>
    <n v="122"/>
    <n v="122"/>
    <n v="121"/>
    <n v="118"/>
    <n v="117"/>
    <n v="123"/>
    <n v="126"/>
    <n v="126"/>
    <n v="132"/>
    <n v="130.11363636363637"/>
    <n v="131"/>
    <n v="7.9539836708901204"/>
    <n v="6.1131053540465552E-2"/>
    <n v="117"/>
    <n v="154"/>
    <n v="37"/>
    <n v="1"/>
    <n v="1"/>
  </r>
  <r>
    <n v="918"/>
    <n v="428152"/>
    <s v="kockaaruhaz.hu"/>
    <s v="13887287-2-02"/>
    <s v="13887287 4764 113 02"/>
    <n v="47.64"/>
    <s v="Játék-kiskereskedelem"/>
    <n v="47.6"/>
    <s v="Kulturális, szabadidős cik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2"/>
    <s v="Baranya"/>
    <n v="40"/>
    <s v="Dél-Dunántúl"/>
    <n v="2"/>
    <s v="Dunántúl"/>
    <n v="2007"/>
    <n v="3"/>
    <n v="1443430000"/>
    <n v="15"/>
    <x v="6"/>
    <s v="7"/>
    <s v="1001 - 2500"/>
    <s v="2006 - 2010"/>
    <s v="kisvállalkozás"/>
    <n v="25"/>
    <n v="23"/>
    <n v="23"/>
    <n v="24"/>
    <n v="22"/>
    <n v="23"/>
    <n v="22"/>
    <n v="21"/>
    <n v="23"/>
    <n v="24"/>
    <n v="22"/>
    <n v="23"/>
    <n v="23"/>
    <n v="24"/>
    <n v="26"/>
    <n v="25"/>
    <n v="25"/>
    <n v="24"/>
    <n v="22"/>
    <n v="23"/>
    <n v="24"/>
    <n v="23"/>
    <n v="23"/>
    <n v="23"/>
    <n v="25"/>
    <n v="25"/>
    <n v="25"/>
    <n v="23"/>
    <n v="24"/>
    <n v="22"/>
    <n v="22"/>
    <n v="22"/>
    <n v="23"/>
    <n v="22"/>
    <n v="22"/>
    <n v="23"/>
    <n v="24"/>
    <n v="23"/>
    <n v="19"/>
    <n v="23"/>
    <n v="23"/>
    <n v="22"/>
    <n v="23"/>
    <n v="22"/>
    <n v="23.113636363636363"/>
    <n v="23"/>
    <n v="1.2798239175926835"/>
    <n v="5.5370946287195751E-2"/>
    <n v="19"/>
    <n v="26"/>
    <n v="7"/>
    <n v="-3"/>
    <n v="3"/>
  </r>
  <r>
    <n v="919"/>
    <n v="428196"/>
    <s v="megatool.hu"/>
    <s v="10978892-2-43"/>
    <s v="10978892 4752 113 01"/>
    <n v="47.52"/>
    <s v="Vasáru-, építőanyag-, festék-, üveg-kiskereskedelem"/>
    <n v="47.5"/>
    <s v="Egyéb háztartási cik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4"/>
    <n v="24"/>
    <n v="2895410000"/>
    <n v="40"/>
    <x v="14"/>
    <s v="8"/>
    <s v="2501 - 4000"/>
    <s v="1991 - 1995"/>
    <s v="kisvállalkozás"/>
    <n v="45"/>
    <n v="45"/>
    <n v="44"/>
    <n v="44"/>
    <n v="44"/>
    <n v="45"/>
    <n v="44"/>
    <n v="46"/>
    <n v="44"/>
    <n v="36"/>
    <n v="36"/>
    <n v="36"/>
    <n v="36"/>
    <n v="37"/>
    <n v="37"/>
    <n v="37"/>
    <n v="39"/>
    <n v="39"/>
    <n v="38"/>
    <n v="38"/>
    <n v="38"/>
    <n v="38"/>
    <n v="39"/>
    <n v="39"/>
    <n v="39"/>
    <n v="39"/>
    <n v="39"/>
    <n v="39"/>
    <n v="39"/>
    <n v="39"/>
    <n v="39"/>
    <n v="40"/>
    <n v="42"/>
    <n v="40"/>
    <n v="40"/>
    <n v="40"/>
    <n v="40"/>
    <n v="40"/>
    <n v="40"/>
    <n v="40"/>
    <n v="39"/>
    <n v="39"/>
    <n v="38"/>
    <n v="39"/>
    <n v="39.86363636363636"/>
    <n v="39"/>
    <n v="2.7244876547660319"/>
    <n v="6.8345186322523038E-2"/>
    <n v="36"/>
    <n v="46"/>
    <n v="10"/>
    <n v="-6"/>
    <n v="6"/>
  </r>
  <r>
    <n v="920"/>
    <n v="428207"/>
    <s v="mindenszo.hu"/>
    <s v="65905346-1-31"/>
    <s v="65905346 6220 231 11"/>
    <n v="62.2"/>
    <s v="Információtechnológiai szaktanácsadás és számítástechnikai eszközök, rendszerek üzemeltetése"/>
    <n v="62.2"/>
    <s v="Információtechnológiai szaktanácsadás és számítástechnikai eszközök, rendszerek üzemeltetése"/>
    <n v="62"/>
    <s v="Információtechnológiai szolgáltatás"/>
    <s v="K"/>
    <x v="2"/>
    <n v="231"/>
    <s v="Egyéni vállalkozó"/>
    <n v="23"/>
    <s v="Önálló vállalkozó"/>
    <n v="2"/>
    <s v="Jogi személyiség nélküli vállalkozás"/>
    <n v="11"/>
    <s v="Komárom-Esztergom"/>
    <n v="20"/>
    <s v="Közép-Dunántúl"/>
    <n v="2"/>
    <s v="Dunántúl"/>
    <n v="2012"/>
    <m/>
    <n v="2480000"/>
    <n v="0"/>
    <x v="11"/>
    <s v="1"/>
    <s v="0 - 20"/>
    <s v="2011 - 2015"/>
    <s v=""/>
    <n v="27"/>
    <n v="27"/>
    <n v="27"/>
    <n v="27"/>
    <n v="27"/>
    <n v="27"/>
    <n v="27"/>
    <n v="27"/>
    <n v="27"/>
    <n v="27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7.772727272727273"/>
    <n v="28"/>
    <n v="0.423915105785722"/>
    <n v="1.5263719029927797E-2"/>
    <n v="27"/>
    <n v="28"/>
    <n v="1"/>
    <n v="1"/>
    <n v="1"/>
  </r>
  <r>
    <n v="921"/>
    <n v="428232"/>
    <s v="netkazan.hu"/>
    <s v="13947446-2-15"/>
    <s v="13947446 4752 113 15"/>
    <n v="47.52"/>
    <s v="Vasáru-, építőanyag-, festék-, üveg-kiskereskedelem"/>
    <n v="47.5"/>
    <s v="Egyéb háztartási cik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5"/>
    <s v="Szabolcs-Szatmár-Bereg"/>
    <n v="60"/>
    <s v="Észak-Alföld"/>
    <n v="3"/>
    <s v="Alföld és Észak"/>
    <n v="2007"/>
    <n v="48"/>
    <n v="7215260000"/>
    <n v="40"/>
    <x v="14"/>
    <s v="B"/>
    <s v="7001 - 10000"/>
    <s v="2006 - 2010"/>
    <s v="középvállalkozás"/>
    <n v="104"/>
    <n v="103"/>
    <n v="101"/>
    <n v="102"/>
    <n v="105"/>
    <n v="106"/>
    <n v="101"/>
    <n v="102"/>
    <n v="106"/>
    <n v="108"/>
    <n v="109"/>
    <n v="104"/>
    <n v="103"/>
    <n v="100"/>
    <n v="103"/>
    <n v="99"/>
    <n v="105"/>
    <n v="101"/>
    <n v="103"/>
    <n v="105"/>
    <n v="102"/>
    <n v="99"/>
    <n v="108"/>
    <n v="109"/>
    <n v="106"/>
    <n v="107"/>
    <n v="105"/>
    <n v="107"/>
    <n v="104"/>
    <n v="108"/>
    <n v="110"/>
    <n v="106"/>
    <n v="103"/>
    <n v="92"/>
    <n v="93"/>
    <n v="93"/>
    <n v="87"/>
    <n v="86"/>
    <n v="87"/>
    <n v="87"/>
    <n v="84"/>
    <n v="89"/>
    <n v="90"/>
    <n v="90"/>
    <n v="100.5"/>
    <n v="103"/>
    <n v="7.3721663850799066"/>
    <n v="7.3354889403780169E-2"/>
    <n v="84"/>
    <n v="110"/>
    <n v="26"/>
    <n v="-14"/>
    <n v="14"/>
  </r>
  <r>
    <n v="923"/>
    <n v="429185"/>
    <s v="insura.hu"/>
    <s v="24756437-2-08"/>
    <s v="24756437 6622 114 08"/>
    <n v="66.22"/>
    <s v="Biztosítási ügynöki, brókeri tevékenység"/>
    <n v="66.2"/>
    <s v="Biztosítást, nyugdíjalapot kiegészítő tevékenység"/>
    <n v="66"/>
    <s v="Pénzügyi, biztosítási kiegészítő tevékenységek"/>
    <s v="L"/>
    <x v="7"/>
    <n v="114"/>
    <s v="Részvénytársaság"/>
    <n v="11"/>
    <s v="Gazdasági társaság"/>
    <n v="1"/>
    <s v="Jogi személyiségű vállalkozás"/>
    <n v="8"/>
    <s v="Győr-Moson-Sopron"/>
    <n v="30"/>
    <s v="Nyugat-Dunántúl"/>
    <n v="2"/>
    <s v="Dunántúl"/>
    <n v="2013"/>
    <n v="75"/>
    <n v="3351890000"/>
    <n v="50"/>
    <x v="2"/>
    <s v="8"/>
    <s v="2501 - 4000"/>
    <s v="2011 - 2015"/>
    <s v="középvállalkozás"/>
    <n v="44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4"/>
    <n v="44"/>
    <n v="44"/>
    <n v="44"/>
    <n v="44"/>
    <n v="44"/>
    <n v="44"/>
    <n v="44"/>
    <n v="44"/>
    <n v="44"/>
    <n v="18"/>
    <n v="44"/>
    <n v="39"/>
    <n v="47"/>
    <n v="47"/>
    <n v="47"/>
    <n v="44.113636363636367"/>
    <n v="45"/>
    <n v="4.1886663753787223"/>
    <n v="9.495173648462843E-2"/>
    <n v="18"/>
    <n v="47"/>
    <n v="29"/>
    <n v="3"/>
    <n v="3"/>
  </r>
  <r>
    <n v="925"/>
    <n v="431500"/>
    <s v="elin.hu"/>
    <s v="14315754-2-08"/>
    <s v="14315754 6310 113 08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8"/>
    <s v="Győr-Moson-Sopron"/>
    <n v="30"/>
    <s v="Nyugat-Dunántúl"/>
    <n v="2"/>
    <s v="Dunántúl"/>
    <n v="2008"/>
    <n v="7"/>
    <n v="155740000"/>
    <n v="22"/>
    <x v="8"/>
    <s v="3"/>
    <s v="51 - 300"/>
    <s v="2006 - 2010"/>
    <s v="mikrovállalkozás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8"/>
    <n v="98"/>
    <n v="97"/>
    <n v="97"/>
    <n v="97"/>
    <n v="97"/>
    <n v="97.045454545454547"/>
    <n v="97"/>
    <n v="0.21070705494148601"/>
    <n v="2.1712202382729237E-3"/>
    <n v="97"/>
    <n v="98"/>
    <n v="1"/>
    <n v="0"/>
    <n v="0"/>
  </r>
  <r>
    <n v="926"/>
    <n v="433050"/>
    <s v="pecs.hu"/>
    <s v="15735612-2-02"/>
    <s v="15735612 8411 321 02"/>
    <n v="84.11"/>
    <s v="Általános közigazgatás"/>
    <n v="84.1"/>
    <s v="Közigazgatás"/>
    <n v="84"/>
    <s v="Közigazgatás, védelem, kötelező társadalombiztosítás"/>
    <s v="P"/>
    <x v="6"/>
    <n v="321"/>
    <s v="Helyi önkormányzat"/>
    <n v="32"/>
    <s v="Helyi önkormányzati költségvetési irányító és költségvetési szervek"/>
    <n v="3"/>
    <s v="Költségvetési szervek és költségvetési rend szerint gazdálkodó szervek"/>
    <n v="2"/>
    <s v="Baranya"/>
    <n v="40"/>
    <s v="Dél-Dunántúl"/>
    <n v="2"/>
    <s v="Dunántúl"/>
    <n v="1990"/>
    <n v="6"/>
    <m/>
    <n v="22"/>
    <x v="8"/>
    <s v="0"/>
    <s v="ismeretlen"/>
    <s v="1986 - 1990"/>
    <s v="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5"/>
    <n v="11"/>
    <n v="11"/>
    <n v="11"/>
    <n v="11"/>
    <n v="11"/>
    <n v="10"/>
    <n v="10"/>
    <n v="10"/>
    <n v="10"/>
    <n v="10"/>
    <n v="10"/>
    <n v="10"/>
    <n v="10"/>
    <n v="11"/>
    <n v="11"/>
    <n v="11"/>
    <n v="11"/>
    <n v="11"/>
    <n v="10.340909090909092"/>
    <n v="10"/>
    <n v="0.83368561968740518"/>
    <n v="8.0620147837902917E-2"/>
    <n v="10"/>
    <n v="15"/>
    <n v="5"/>
    <n v="1"/>
    <n v="1"/>
  </r>
  <r>
    <n v="927"/>
    <n v="433269"/>
    <s v="voroskereszt.hu"/>
    <s v="19002093-2-41"/>
    <s v="19002093 9499 529 01"/>
    <n v="94.99"/>
    <s v="M.n.s. egyéb közösségi, társadalmi tevékenység"/>
    <n v="94.9"/>
    <s v="Egyéb közösségi, társadalmi tevékenység"/>
    <n v="94"/>
    <s v="Érdekképviselet"/>
    <s v="T"/>
    <x v="8"/>
    <n v="529"/>
    <s v="Egyéb egyesület"/>
    <n v="52"/>
    <s v="Az egyesület egyéb formái"/>
    <n v="5"/>
    <s v="Jogi személyiségű nonprofit szervezet"/>
    <n v="1"/>
    <s v="Budapest"/>
    <n v="11"/>
    <s v="Budapest"/>
    <n v="1"/>
    <s v="Közép-Magyarország"/>
    <n v="1988"/>
    <n v="52"/>
    <n v="39710000"/>
    <n v="50"/>
    <x v="2"/>
    <s v="2"/>
    <s v="21 - 50"/>
    <s v="1986 - 1990"/>
    <s v="középvállalkozás"/>
    <n v="90"/>
    <n v="90"/>
    <n v="90"/>
    <n v="90"/>
    <n v="90"/>
    <n v="90"/>
    <n v="85"/>
    <n v="90"/>
    <n v="90"/>
    <n v="90"/>
    <n v="90"/>
    <n v="85"/>
    <n v="85"/>
    <n v="90"/>
    <n v="90"/>
    <n v="90"/>
    <n v="90"/>
    <n v="85"/>
    <n v="90"/>
    <n v="92"/>
    <n v="87"/>
    <n v="92"/>
    <n v="87"/>
    <n v="87"/>
    <n v="87"/>
    <n v="87"/>
    <n v="92"/>
    <n v="87"/>
    <n v="87"/>
    <n v="92"/>
    <n v="92"/>
    <n v="92"/>
    <n v="92"/>
    <n v="92"/>
    <n v="92"/>
    <n v="92"/>
    <n v="92"/>
    <n v="92"/>
    <n v="92"/>
    <n v="92"/>
    <n v="92"/>
    <n v="92"/>
    <n v="92"/>
    <n v="92"/>
    <n v="89.88636363636364"/>
    <n v="90"/>
    <n v="2.3349309943581531"/>
    <n v="2.5976476296272751E-2"/>
    <n v="85"/>
    <n v="92"/>
    <n v="7"/>
    <n v="2"/>
    <n v="2"/>
  </r>
  <r>
    <n v="929"/>
    <n v="433544"/>
    <s v="gyermekvasut.hu"/>
    <s v="32694422-4-43"/>
    <s v="32694422 5221 114 01"/>
    <n v="52.21"/>
    <s v="Szárazföldi szállítást kiegészítő szolgáltatás"/>
    <n v="52.2"/>
    <s v="Szállítást kiegészítő tevékenység"/>
    <n v="52"/>
    <s v="Raktározás, tárolás, szállítást kiegészítő tevékenység"/>
    <s v="H"/>
    <x v="11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24"/>
    <m/>
    <m/>
    <n v="0"/>
    <x v="11"/>
    <s v="0"/>
    <s v="ismeretlen"/>
    <s v="2021 - 2025"/>
    <s v=""/>
    <n v="7"/>
    <n v="7"/>
    <n v="7"/>
    <n v="9"/>
    <n v="9"/>
    <n v="7"/>
    <n v="7"/>
    <n v="7"/>
    <n v="7"/>
    <n v="7"/>
    <n v="7"/>
    <n v="7"/>
    <n v="4"/>
    <n v="4"/>
    <n v="4"/>
    <n v="4"/>
    <n v="4"/>
    <n v="4"/>
    <n v="4"/>
    <n v="6"/>
    <n v="6"/>
    <n v="6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3"/>
    <n v="3"/>
    <n v="3"/>
    <n v="3"/>
    <n v="5.045454545454545"/>
    <n v="4"/>
    <n v="1.6418161449138537"/>
    <n v="0.32540500169463771"/>
    <n v="3"/>
    <n v="9"/>
    <n v="6"/>
    <n v="-4"/>
    <n v="4"/>
  </r>
  <r>
    <n v="931"/>
    <n v="433876"/>
    <s v="startlapjatekok.hu"/>
    <s v="25087910-2-41"/>
    <s v="25087910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4"/>
    <n v="409"/>
    <n v="14254790000"/>
    <n v="82"/>
    <x v="1"/>
    <s v="C"/>
    <s v="10001 -"/>
    <s v="2011 - 2015"/>
    <s v="nagyvállalat"/>
    <n v="34"/>
    <n v="35"/>
    <n v="34"/>
    <n v="36"/>
    <n v="34"/>
    <n v="34"/>
    <n v="34"/>
    <n v="34"/>
    <n v="35"/>
    <n v="36"/>
    <n v="35"/>
    <n v="35"/>
    <n v="36"/>
    <n v="34"/>
    <n v="39"/>
    <n v="36"/>
    <n v="36"/>
    <n v="36"/>
    <n v="36"/>
    <n v="36"/>
    <n v="36"/>
    <n v="36"/>
    <n v="37"/>
    <n v="36"/>
    <n v="38"/>
    <n v="36"/>
    <n v="38"/>
    <n v="38"/>
    <n v="36"/>
    <n v="34"/>
    <n v="36"/>
    <n v="36"/>
    <n v="36"/>
    <n v="36"/>
    <n v="38"/>
    <n v="38"/>
    <n v="36"/>
    <n v="36"/>
    <n v="37"/>
    <n v="32"/>
    <n v="34"/>
    <n v="32"/>
    <n v="32"/>
    <n v="32"/>
    <n v="35.477272727272727"/>
    <n v="36"/>
    <n v="1.6911347004460802"/>
    <n v="4.7668114554533972E-2"/>
    <n v="32"/>
    <n v="39"/>
    <n v="7"/>
    <n v="-2"/>
    <n v="2"/>
  </r>
  <r>
    <n v="932"/>
    <n v="434756"/>
    <s v="mtmt.hu"/>
    <s v="15300289-2-41"/>
    <s v="15300289 9111 342 01"/>
    <n v="91.11"/>
    <s v="Könyvtári tevékenység"/>
    <n v="91.1"/>
    <s v="Könyvtári, levéltári tevékenység"/>
    <n v="91"/>
    <s v="Könyvtári, levéltári, múzeumi, egyéb kulturális tevékenység"/>
    <s v="S"/>
    <x v="3"/>
    <n v="342"/>
    <s v="Köztestületi költségvetési szerv"/>
    <n v="34"/>
    <s v="Köztestüle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83"/>
    <n v="115"/>
    <m/>
    <n v="61"/>
    <x v="4"/>
    <s v="0"/>
    <s v="ismeretlen"/>
    <s v="- 1985"/>
    <s v="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0"/>
    <n v="20"/>
    <n v="20"/>
    <n v="20"/>
    <n v="20"/>
    <n v="20"/>
    <n v="20"/>
    <n v="20"/>
    <n v="20"/>
    <n v="20"/>
    <n v="20"/>
    <n v="20"/>
    <n v="20"/>
    <n v="20"/>
    <n v="20"/>
    <n v="20"/>
    <n v="21.272727272727273"/>
    <n v="22"/>
    <n v="0.97321419912495799"/>
    <n v="4.5749385428951017E-2"/>
    <n v="20"/>
    <n v="22"/>
    <n v="2"/>
    <n v="-2"/>
    <n v="2"/>
  </r>
  <r>
    <n v="933"/>
    <n v="436312"/>
    <s v="divatekszerbolt.hu"/>
    <s v="11886493-2-20"/>
    <s v="11886493 4778 113 20"/>
    <n v="47.78"/>
    <s v="Egyéb új áru kiskereskedelme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20"/>
    <s v="Zala"/>
    <n v="30"/>
    <s v="Nyugat-Dunántúl"/>
    <n v="2"/>
    <s v="Dunántúl"/>
    <n v="1999"/>
    <n v="8"/>
    <n v="929320000"/>
    <n v="22"/>
    <x v="8"/>
    <s v="6"/>
    <s v="701 - 1000"/>
    <s v="1996 - 2000"/>
    <s v="kisvállalkozás"/>
    <n v="57"/>
    <n v="57"/>
    <n v="57"/>
    <n v="58"/>
    <n v="57"/>
    <n v="57"/>
    <n v="57"/>
    <n v="57"/>
    <n v="57"/>
    <n v="58"/>
    <n v="57"/>
    <n v="57"/>
    <n v="59"/>
    <n v="57"/>
    <n v="57"/>
    <n v="58"/>
    <n v="57"/>
    <n v="57"/>
    <n v="57"/>
    <n v="57"/>
    <n v="57"/>
    <n v="57"/>
    <n v="57"/>
    <n v="57"/>
    <n v="57"/>
    <n v="63"/>
    <n v="56"/>
    <n v="58"/>
    <n v="58"/>
    <n v="58"/>
    <n v="58"/>
    <n v="57"/>
    <n v="58"/>
    <n v="55"/>
    <n v="55"/>
    <n v="56"/>
    <n v="50"/>
    <n v="49"/>
    <n v="49"/>
    <n v="49"/>
    <n v="49"/>
    <n v="49"/>
    <n v="50"/>
    <n v="50"/>
    <n v="55.840909090909093"/>
    <n v="57"/>
    <n v="3.2915902837677886"/>
    <n v="5.8945857747571301E-2"/>
    <n v="49"/>
    <n v="63"/>
    <n v="14"/>
    <n v="-7"/>
    <n v="7"/>
  </r>
  <r>
    <n v="935"/>
    <n v="437285"/>
    <s v="tvmustra.hu"/>
    <s v="13843483-2-17"/>
    <s v="13843483 6210 113 17"/>
    <n v="62.1"/>
    <s v="Számítógépes programozás"/>
    <n v="62.1"/>
    <s v="Számítógépes programozás"/>
    <n v="62"/>
    <s v="Információtechnológiai szolgáltatás"/>
    <s v="K"/>
    <x v="2"/>
    <n v="113"/>
    <s v="Korlátolt felelősségű társaság"/>
    <n v="11"/>
    <s v="Gazdasági társaság"/>
    <n v="1"/>
    <s v="Jogi személyiségű vállalkozás"/>
    <n v="17"/>
    <s v="Tolna"/>
    <n v="40"/>
    <s v="Dél-Dunántúl"/>
    <n v="2"/>
    <s v="Dunántúl"/>
    <n v="2006"/>
    <m/>
    <n v="3530000"/>
    <n v="0"/>
    <x v="11"/>
    <s v="1"/>
    <s v="0 - 20"/>
    <s v="2006 - 2010"/>
    <s v="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6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6.977272727272727"/>
    <n v="17"/>
    <n v="0.15075567228888204"/>
    <n v="8.879852183013133E-3"/>
    <n v="16"/>
    <n v="17"/>
    <n v="1"/>
    <n v="0"/>
    <n v="0"/>
  </r>
  <r>
    <n v="936"/>
    <n v="438478"/>
    <s v="agroforum.hu"/>
    <s v="24836027-2-13"/>
    <s v="24836027 5813 113 13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14"/>
    <n v="9"/>
    <n v="210510000"/>
    <n v="22"/>
    <x v="8"/>
    <s v="3"/>
    <s v="51 - 300"/>
    <s v="2011 - 2015"/>
    <s v="mikrovállalkozás"/>
    <n v="132"/>
    <n v="132"/>
    <n v="128"/>
    <n v="138"/>
    <n v="140"/>
    <n v="142"/>
    <n v="141"/>
    <n v="141"/>
    <n v="136"/>
    <n v="137"/>
    <n v="138"/>
    <n v="137"/>
    <n v="134"/>
    <n v="137"/>
    <n v="137"/>
    <n v="142"/>
    <n v="142"/>
    <n v="141"/>
    <n v="137"/>
    <n v="133"/>
    <n v="136"/>
    <n v="135"/>
    <n v="133"/>
    <n v="139"/>
    <n v="138"/>
    <n v="138"/>
    <n v="134"/>
    <n v="137"/>
    <n v="139"/>
    <n v="137"/>
    <n v="135"/>
    <n v="135"/>
    <n v="140"/>
    <n v="134"/>
    <n v="133"/>
    <n v="139"/>
    <n v="132"/>
    <n v="132"/>
    <n v="132"/>
    <n v="135"/>
    <n v="134"/>
    <n v="132"/>
    <n v="133"/>
    <n v="131"/>
    <n v="136.09090909090909"/>
    <n v="136.5"/>
    <n v="3.4291376759829366"/>
    <n v="2.519740443274035E-2"/>
    <n v="128"/>
    <n v="142"/>
    <n v="14"/>
    <n v="-1"/>
    <n v="1"/>
  </r>
  <r>
    <n v="937"/>
    <n v="438572"/>
    <s v="ceginfo.hu"/>
    <s v="25914979-2-42"/>
    <s v="25914979 5819 113 01"/>
    <n v="58.19"/>
    <s v="Egyéb kiadói tevékenység (kivéve: szoftverkiadás)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7"/>
    <m/>
    <n v="254410000"/>
    <n v="0"/>
    <x v="11"/>
    <s v="3"/>
    <s v="51 - 300"/>
    <s v="2016 - 2020"/>
    <s v=""/>
    <n v="20"/>
    <n v="19"/>
    <n v="19"/>
    <n v="19"/>
    <n v="19"/>
    <n v="19"/>
    <n v="19"/>
    <n v="20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20"/>
    <n v="20"/>
    <n v="20"/>
    <n v="20"/>
    <n v="19"/>
    <n v="19.136363636363637"/>
    <n v="19"/>
    <n v="0.34714175717877394"/>
    <n v="1.8140424365636641E-2"/>
    <n v="19"/>
    <n v="20"/>
    <n v="1"/>
    <n v="-1"/>
    <n v="1"/>
  </r>
  <r>
    <n v="938"/>
    <n v="439891"/>
    <s v="profibarkacs.hu"/>
    <s v="27288454-2-43"/>
    <s v="27288454 4712 113 01"/>
    <n v="47.12"/>
    <s v="Iparcikk jellegű vegyes kiskereskedelem"/>
    <n v="47.1"/>
    <s v="Vegyes termékkörű kiskereskedelem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9"/>
    <n v="18"/>
    <n v="1183920000"/>
    <n v="30"/>
    <x v="3"/>
    <s v="7"/>
    <s v="1001 - 2500"/>
    <s v="2016 - 2020"/>
    <s v="kisvállalkozás"/>
    <n v="174"/>
    <n v="174"/>
    <n v="187"/>
    <n v="210"/>
    <n v="204"/>
    <n v="202"/>
    <n v="213"/>
    <n v="220"/>
    <n v="217"/>
    <n v="200"/>
    <n v="202"/>
    <n v="202"/>
    <n v="204"/>
    <n v="196"/>
    <n v="198"/>
    <n v="199"/>
    <n v="200"/>
    <n v="194"/>
    <n v="184"/>
    <n v="182"/>
    <n v="188"/>
    <n v="185"/>
    <n v="171"/>
    <n v="174"/>
    <n v="202"/>
    <n v="204"/>
    <n v="197"/>
    <n v="198"/>
    <n v="171"/>
    <n v="186"/>
    <n v="183"/>
    <n v="172"/>
    <n v="181"/>
    <n v="193"/>
    <n v="198"/>
    <n v="175"/>
    <n v="185"/>
    <n v="191"/>
    <n v="207"/>
    <n v="202"/>
    <n v="196"/>
    <n v="163"/>
    <n v="179"/>
    <n v="195"/>
    <n v="192.22727272727272"/>
    <n v="195.5"/>
    <n v="13.450795146140058"/>
    <n v="6.9973396362043333E-2"/>
    <n v="163"/>
    <n v="220"/>
    <n v="57"/>
    <n v="21"/>
    <n v="21"/>
  </r>
  <r>
    <n v="941"/>
    <n v="440334"/>
    <s v="atalon.hu"/>
    <s v="11674199-2-44"/>
    <s v="11674199 7312 113 01"/>
    <n v="73.12"/>
    <s v="Médiareklám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9"/>
    <n v="93"/>
    <n v="50856530000"/>
    <n v="50"/>
    <x v="2"/>
    <s v="C"/>
    <s v="10001 -"/>
    <s v="2006 - 2010"/>
    <s v="nagyvállalat"/>
    <n v="21"/>
    <n v="21"/>
    <n v="21"/>
    <n v="23"/>
    <n v="21"/>
    <n v="22"/>
    <n v="21"/>
    <n v="21"/>
    <n v="21"/>
    <n v="21"/>
    <n v="21"/>
    <n v="22"/>
    <n v="23"/>
    <n v="21"/>
    <n v="22"/>
    <n v="21"/>
    <n v="23"/>
    <n v="22"/>
    <n v="23"/>
    <n v="22"/>
    <n v="24"/>
    <n v="22"/>
    <n v="22"/>
    <n v="22"/>
    <n v="22"/>
    <n v="22"/>
    <n v="18"/>
    <n v="22"/>
    <n v="21"/>
    <n v="22"/>
    <n v="24"/>
    <n v="21"/>
    <n v="21"/>
    <n v="25"/>
    <n v="18"/>
    <n v="23"/>
    <n v="24"/>
    <n v="21"/>
    <n v="22"/>
    <n v="20"/>
    <n v="21"/>
    <n v="22"/>
    <n v="22"/>
    <n v="23"/>
    <n v="21.75"/>
    <n v="22"/>
    <n v="1.3316365172048596"/>
    <n v="6.1224667457694698E-2"/>
    <n v="18"/>
    <n v="25"/>
    <n v="7"/>
    <n v="2"/>
    <n v="2"/>
  </r>
  <r>
    <n v="943"/>
    <n v="440602"/>
    <s v="jateksziget.hu"/>
    <s v="14578346-2-43"/>
    <s v="14578346 4618 113 01"/>
    <n v="46.18"/>
    <s v="Egyéb termék ügynöki nagykereskedelme"/>
    <n v="46.1"/>
    <s v="Ügynöki nagykereskedelem"/>
    <n v="46"/>
    <s v="Nagy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8"/>
    <n v="9"/>
    <n v="514170000"/>
    <n v="22"/>
    <x v="8"/>
    <s v="5"/>
    <s v="501 - 700"/>
    <s v="2006 - 2010"/>
    <s v="mikrovállalkozás"/>
    <n v="193"/>
    <n v="205"/>
    <n v="216"/>
    <n v="161"/>
    <n v="165"/>
    <n v="127"/>
    <n v="175"/>
    <n v="132"/>
    <n v="179"/>
    <n v="165"/>
    <n v="185"/>
    <n v="182"/>
    <n v="172"/>
    <n v="159"/>
    <n v="144"/>
    <n v="139"/>
    <n v="158"/>
    <n v="162"/>
    <n v="164"/>
    <n v="138"/>
    <n v="152"/>
    <n v="128"/>
    <n v="190"/>
    <n v="176"/>
    <n v="193"/>
    <n v="197"/>
    <n v="153"/>
    <n v="154"/>
    <n v="177"/>
    <n v="129"/>
    <n v="141"/>
    <n v="126"/>
    <n v="109"/>
    <n v="135"/>
    <n v="120"/>
    <n v="126"/>
    <n v="115"/>
    <n v="129"/>
    <n v="122"/>
    <n v="115"/>
    <n v="104"/>
    <n v="111"/>
    <n v="104"/>
    <n v="119"/>
    <n v="151.04545454545456"/>
    <n v="152.5"/>
    <n v="29.741486603227823"/>
    <n v="0.1969042146467084"/>
    <n v="104"/>
    <n v="216"/>
    <n v="112"/>
    <n v="-74"/>
    <n v="74"/>
  </r>
  <r>
    <n v="944"/>
    <n v="440606"/>
    <s v="officeshoes.hu"/>
    <s v="12318847-2-44"/>
    <s v="12318847 4642 113 13"/>
    <n v="46.42"/>
    <s v="Ruházat, lábbeli nagykereskedelme"/>
    <n v="46.4"/>
    <s v="Háztartási cikk nagykereskedelme"/>
    <n v="46"/>
    <s v="Nagykereskedelem"/>
    <s v="G"/>
    <x v="5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1997"/>
    <n v="267"/>
    <n v="32499150000"/>
    <n v="81"/>
    <x v="7"/>
    <s v="C"/>
    <s v="10001 -"/>
    <s v="1996 - 2000"/>
    <s v="nagyvállalat"/>
    <n v="52"/>
    <n v="47"/>
    <n v="47"/>
    <n v="47"/>
    <n v="37"/>
    <n v="37"/>
    <n v="37"/>
    <n v="4"/>
    <n v="4"/>
    <n v="4"/>
    <n v="4"/>
    <n v="4"/>
    <n v="4"/>
    <n v="4"/>
    <n v="4"/>
    <n v="4"/>
    <n v="4"/>
    <n v="4"/>
    <n v="14"/>
    <n v="11"/>
    <n v="11"/>
    <n v="13"/>
    <n v="4"/>
    <n v="4"/>
    <n v="4"/>
    <n v="4"/>
    <n v="4"/>
    <n v="5"/>
    <n v="5"/>
    <n v="5"/>
    <n v="4"/>
    <n v="4"/>
    <n v="4"/>
    <n v="4"/>
    <n v="4"/>
    <n v="4"/>
    <n v="4"/>
    <n v="4"/>
    <n v="4"/>
    <n v="5"/>
    <n v="15"/>
    <n v="15"/>
    <n v="15"/>
    <n v="15"/>
    <n v="12.113636363636367"/>
    <n v="4"/>
    <n v="14.45798388770895"/>
    <n v="1.1935296267527085"/>
    <n v="4"/>
    <n v="52"/>
    <n v="48"/>
    <n v="-37"/>
    <n v="37"/>
  </r>
  <r>
    <n v="946"/>
    <n v="440816"/>
    <s v="sostozoo.hu"/>
    <s v="18800489-2-15"/>
    <s v="18800489 9141 572 15"/>
    <n v="91.41"/>
    <s v="Növény-, állatkert működtetése"/>
    <n v="91.4"/>
    <s v="Növény-, állatkert működtetése, természetvédelmi területtel kapcsolatos tevékenység"/>
    <n v="91"/>
    <s v="Könyvtári, levéltári, múzeumi, egyéb kulturális tevékenység"/>
    <s v="S"/>
    <x v="3"/>
    <n v="572"/>
    <s v="Nonprofit korlátolt felelősségű társaság"/>
    <n v="57"/>
    <s v="Nonprofit gazdasági társaság"/>
    <n v="5"/>
    <s v="Jogi személyiségű nonprofit szervezet"/>
    <n v="15"/>
    <s v="Szabolcs-Szatmár-Bereg"/>
    <n v="60"/>
    <s v="Észak-Alföld"/>
    <n v="3"/>
    <s v="Alföld és Észak"/>
    <n v="2008"/>
    <n v="162"/>
    <n v="3481760000"/>
    <n v="62"/>
    <x v="5"/>
    <s v="8"/>
    <s v="2501 - 4000"/>
    <s v="2006 - 2010"/>
    <s v="középvállalkozás"/>
    <n v="15"/>
    <n v="15"/>
    <n v="15"/>
    <n v="14"/>
    <n v="15"/>
    <n v="15"/>
    <n v="15"/>
    <n v="15"/>
    <n v="15"/>
    <n v="14"/>
    <n v="14"/>
    <n v="15"/>
    <n v="15"/>
    <n v="15"/>
    <n v="15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0"/>
    <n v="0"/>
    <n v="0"/>
    <n v="0"/>
    <n v="0"/>
    <n v="0"/>
    <n v="0"/>
    <n v="0"/>
    <n v="0"/>
    <n v="12.318181818181818"/>
    <n v="15"/>
    <n v="6.3457465236895132"/>
    <n v="0.51515285432165792"/>
    <n v="0"/>
    <n v="16"/>
    <n v="16"/>
    <n v="-15"/>
    <n v="15"/>
  </r>
  <r>
    <n v="947"/>
    <n v="441013"/>
    <s v="kozbeszerzes.hu"/>
    <s v="15329190-2-41"/>
    <s v="15329190 8411 311 01"/>
    <n v="84.11"/>
    <s v="Általános közigazgatás"/>
    <n v="84.1"/>
    <s v="Közigazgatás"/>
    <n v="84"/>
    <s v="Közigazgatás, védelem, kötelező társadalombiztosítás"/>
    <s v="P"/>
    <x v="6"/>
    <n v="311"/>
    <s v="Központi költségvetési irányító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95"/>
    <n v="138"/>
    <m/>
    <n v="61"/>
    <x v="4"/>
    <s v="0"/>
    <s v="ismeretlen"/>
    <s v="1991 - 1995"/>
    <s v=""/>
    <n v="52"/>
    <n v="52"/>
    <n v="52"/>
    <n v="52"/>
    <n v="52"/>
    <n v="52"/>
    <n v="52"/>
    <n v="52"/>
    <n v="48"/>
    <n v="48"/>
    <n v="48"/>
    <n v="48"/>
    <n v="48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7"/>
    <n v="47"/>
    <n v="47"/>
    <n v="47"/>
    <n v="47"/>
    <n v="47"/>
    <n v="47"/>
    <n v="47"/>
    <n v="47"/>
    <n v="49.022727272727273"/>
    <n v="49"/>
    <n v="1.620919009549207"/>
    <n v="3.3064643681115023E-2"/>
    <n v="47"/>
    <n v="52"/>
    <n v="5"/>
    <n v="-5"/>
    <n v="5"/>
  </r>
  <r>
    <n v="949"/>
    <n v="442105"/>
    <s v="futanet.hu"/>
    <s v="13320360-2-41"/>
    <s v="13320360 9329 113 01"/>
    <n v="93.29"/>
    <s v="M.n.s. szórakoztatás, szabadidős tevékenység"/>
    <n v="93.2"/>
    <s v="Egyéb szórakoztatás, szabadidős tevékenység"/>
    <n v="93"/>
    <s v="Sport-, szórakoztató, szabadidős tevékenység"/>
    <s v="S"/>
    <x v="3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4"/>
    <n v="21"/>
    <n v="1267830000"/>
    <n v="40"/>
    <x v="14"/>
    <s v="7"/>
    <s v="1001 - 2500"/>
    <s v="2001 - 2005"/>
    <s v="kisvállalkozás"/>
    <n v="31"/>
    <n v="31"/>
    <n v="32"/>
    <n v="32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2"/>
    <n v="32"/>
    <n v="31"/>
    <n v="31"/>
    <n v="31"/>
    <n v="31"/>
    <n v="31"/>
    <n v="31"/>
    <n v="31"/>
    <n v="31"/>
    <n v="31"/>
    <n v="32"/>
    <n v="32"/>
    <n v="33"/>
    <n v="33"/>
    <n v="33"/>
    <n v="32"/>
    <n v="32"/>
    <n v="32"/>
    <n v="32"/>
    <n v="31"/>
    <n v="31.363636363636363"/>
    <n v="31"/>
    <n v="0.61345036723889823"/>
    <n v="1.955928707138516E-2"/>
    <n v="31"/>
    <n v="33"/>
    <n v="2"/>
    <n v="0"/>
    <n v="0"/>
  </r>
  <r>
    <n v="951"/>
    <n v="443370"/>
    <s v="confidenzacsapagy.hu"/>
    <s v="10544116-2-41"/>
    <s v="10544116 4664 113 01"/>
    <n v="46.64"/>
    <s v="Egyéb gép, berendezés nagykereskedelme"/>
    <n v="46.6"/>
    <s v="Egyéb gép, berendezés, tartozék nagykereskedelme"/>
    <n v="46"/>
    <s v="Nagy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1"/>
    <n v="12"/>
    <n v="353060000"/>
    <n v="30"/>
    <x v="3"/>
    <s v="4"/>
    <s v="301 - 500"/>
    <s v="1991 - 1995"/>
    <s v="kisvállalkozás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0"/>
    <n v="0"/>
    <n v="12"/>
    <n v="12"/>
    <n v="0"/>
    <n v="0"/>
    <n v="0"/>
  </r>
  <r>
    <n v="952"/>
    <n v="443815"/>
    <s v="alberlet.hu"/>
    <s v="13402646-2-41"/>
    <s v="13402646 6391 113 01"/>
    <n v="63.91"/>
    <s v="Internetes keresőportállal kapcsolatos tevékenységek"/>
    <n v="63.9"/>
    <s v="Internetes keresőportállal kapcsolatos tevékenységek és egyéb információs szolgáltatás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4"/>
    <n v="2"/>
    <n v="31080000"/>
    <n v="12"/>
    <x v="10"/>
    <s v="2"/>
    <s v="21 - 50"/>
    <s v="2001 - 2005"/>
    <s v="mikrovállalkozás"/>
    <n v="351"/>
    <n v="227"/>
    <n v="231"/>
    <n v="299"/>
    <n v="319"/>
    <n v="231"/>
    <n v="251"/>
    <n v="268"/>
    <n v="267"/>
    <n v="222"/>
    <n v="216"/>
    <n v="255"/>
    <n v="243"/>
    <n v="223"/>
    <n v="283"/>
    <n v="273"/>
    <n v="191"/>
    <n v="263"/>
    <n v="176"/>
    <n v="212"/>
    <n v="238"/>
    <n v="240"/>
    <n v="10"/>
    <n v="223"/>
    <n v="285"/>
    <n v="302"/>
    <n v="235"/>
    <n v="270"/>
    <n v="227"/>
    <n v="230"/>
    <n v="175"/>
    <n v="9"/>
    <n v="283"/>
    <n v="270"/>
    <n v="242"/>
    <n v="251"/>
    <n v="213"/>
    <n v="227"/>
    <n v="226"/>
    <n v="262"/>
    <n v="262"/>
    <n v="217"/>
    <n v="230"/>
    <n v="278"/>
    <n v="236.5"/>
    <n v="239"/>
    <n v="61.092952434870107"/>
    <n v="0.25832115194448246"/>
    <n v="9"/>
    <n v="351"/>
    <n v="342"/>
    <n v="-73"/>
    <n v="73"/>
  </r>
  <r>
    <n v="953"/>
    <n v="444052"/>
    <s v="multi-vitamin.hu"/>
    <s v="23277407-2-43"/>
    <s v="23277407 4727 113 01"/>
    <n v="47.27"/>
    <s v="Egyéb élelmiszer-kiskereskedelem"/>
    <n v="47.2"/>
    <s v="Élelmiszer, ital, dohányáru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1"/>
    <n v="76"/>
    <n v="2777550000"/>
    <n v="50"/>
    <x v="2"/>
    <s v="8"/>
    <s v="2501 - 4000"/>
    <s v="2011 - 2015"/>
    <s v="középvállalkozás"/>
    <n v="126"/>
    <n v="128"/>
    <n v="129"/>
    <n v="129"/>
    <n v="129"/>
    <n v="118"/>
    <n v="118"/>
    <n v="118"/>
    <n v="117"/>
    <n v="117"/>
    <n v="117"/>
    <n v="116"/>
    <n v="126"/>
    <n v="126"/>
    <n v="126"/>
    <n v="125"/>
    <n v="125"/>
    <n v="125"/>
    <n v="125"/>
    <n v="125"/>
    <n v="126"/>
    <n v="124"/>
    <n v="123"/>
    <n v="123"/>
    <n v="124"/>
    <n v="124"/>
    <n v="124"/>
    <n v="123"/>
    <n v="123"/>
    <n v="124"/>
    <n v="124"/>
    <n v="124"/>
    <n v="125"/>
    <n v="123"/>
    <n v="116"/>
    <n v="116"/>
    <n v="116"/>
    <n v="114"/>
    <n v="116"/>
    <n v="116"/>
    <n v="115"/>
    <n v="115"/>
    <n v="115"/>
    <n v="115"/>
    <n v="121.65909090909091"/>
    <n v="123.5"/>
    <n v="4.6851729600903695"/>
    <n v="3.8510668829437003E-2"/>
    <n v="114"/>
    <n v="129"/>
    <n v="15"/>
    <n v="-11"/>
    <n v="11"/>
  </r>
  <r>
    <n v="954"/>
    <n v="444087"/>
    <s v="patika24.hu"/>
    <s v="27127957-2-41"/>
    <s v="27127957 4773 113 01"/>
    <n v="47.73"/>
    <s v="Gyógyszer-kiskereskedelem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9"/>
    <n v="12"/>
    <n v="2794410000"/>
    <n v="30"/>
    <x v="3"/>
    <s v="8"/>
    <s v="2501 - 4000"/>
    <s v="2016 - 2020"/>
    <s v="kisvállalkozás"/>
    <n v="112"/>
    <n v="111"/>
    <n v="111"/>
    <n v="111"/>
    <n v="111"/>
    <n v="112"/>
    <n v="111"/>
    <n v="120"/>
    <n v="120"/>
    <n v="105"/>
    <n v="105"/>
    <n v="104"/>
    <n v="104"/>
    <n v="103"/>
    <n v="103"/>
    <n v="103"/>
    <n v="103"/>
    <n v="103"/>
    <n v="104"/>
    <n v="112"/>
    <n v="104"/>
    <n v="113"/>
    <n v="104"/>
    <n v="104"/>
    <n v="104"/>
    <n v="104"/>
    <n v="104"/>
    <n v="104"/>
    <n v="104"/>
    <n v="104"/>
    <n v="104"/>
    <n v="104"/>
    <n v="104"/>
    <n v="104"/>
    <n v="103"/>
    <n v="104"/>
    <n v="104"/>
    <n v="108"/>
    <n v="108"/>
    <n v="108"/>
    <n v="107"/>
    <n v="107"/>
    <n v="107"/>
    <n v="116"/>
    <n v="106.93181818181819"/>
    <n v="104"/>
    <n v="4.5207414871987952"/>
    <n v="4.2276859816524334E-2"/>
    <n v="103"/>
    <n v="120"/>
    <n v="17"/>
    <n v="4"/>
    <n v="4"/>
  </r>
  <r>
    <n v="956"/>
    <n v="444153"/>
    <s v="szerelvenybolt.hu"/>
    <s v="11030953-2-03"/>
    <s v="11030953 4684 113 03"/>
    <n v="46.84"/>
    <s v="Fémáru-, szerelvény, fűtési berendezés nagykereskedelme"/>
    <n v="46.8"/>
    <s v="Egyéb szakosodott nagykereskedelem"/>
    <n v="46"/>
    <s v="Nagykereskedelem"/>
    <s v="G"/>
    <x v="5"/>
    <n v="113"/>
    <s v="Korlátolt felelősségű társaság"/>
    <n v="11"/>
    <s v="Gazdasági társaság"/>
    <n v="1"/>
    <s v="Jogi személyiségű vállalkozás"/>
    <n v="3"/>
    <s v="Bács-Kiskun"/>
    <n v="70"/>
    <s v="Dél-Alföld"/>
    <n v="3"/>
    <s v="Alföld és Észak"/>
    <n v="1993"/>
    <n v="140"/>
    <n v="10371830000"/>
    <n v="61"/>
    <x v="4"/>
    <s v="C"/>
    <s v="10001 -"/>
    <s v="1991 - 1995"/>
    <s v="középvállalkozás"/>
    <n v="143"/>
    <n v="146"/>
    <n v="144"/>
    <n v="147"/>
    <n v="147"/>
    <n v="147"/>
    <n v="144"/>
    <n v="144"/>
    <n v="122"/>
    <n v="147"/>
    <n v="143"/>
    <n v="143"/>
    <n v="143"/>
    <n v="143"/>
    <n v="142"/>
    <n v="143"/>
    <n v="143"/>
    <n v="145"/>
    <n v="147"/>
    <n v="147"/>
    <n v="149"/>
    <n v="147"/>
    <n v="139"/>
    <n v="142"/>
    <n v="143"/>
    <n v="143"/>
    <n v="131"/>
    <n v="131"/>
    <n v="132"/>
    <n v="133"/>
    <n v="135"/>
    <n v="128"/>
    <n v="131"/>
    <n v="130"/>
    <n v="127"/>
    <n v="130"/>
    <n v="130"/>
    <n v="123"/>
    <n v="119"/>
    <n v="119"/>
    <n v="120"/>
    <n v="88"/>
    <n v="87"/>
    <n v="90"/>
    <n v="134.47727272727272"/>
    <n v="142.5"/>
    <n v="15.388743449260105"/>
    <n v="0.11443378600092016"/>
    <n v="87"/>
    <n v="149"/>
    <n v="62"/>
    <n v="-53"/>
    <n v="53"/>
  </r>
  <r>
    <n v="958"/>
    <n v="444331"/>
    <s v="diamondnails.hu"/>
    <s v="22101594-2-09"/>
    <s v="22101594 4775 117 09"/>
    <n v="47.75"/>
    <s v="Illatszer, kozmetikai cikk, tisztálkodószer kiskereskedelme"/>
    <n v="47.7"/>
    <s v="Egyéb áruk kiskereskedelme (kivéve: gépjármű, motorkerékpár)"/>
    <n v="47"/>
    <s v="Kiskereskedelem"/>
    <s v="G"/>
    <x v="5"/>
    <n v="117"/>
    <s v="Betéti társaság"/>
    <n v="11"/>
    <s v="Gazdasági társaság"/>
    <n v="1"/>
    <s v="Jogi személyiségű vállalkozás"/>
    <n v="9"/>
    <s v="Hajdú-Bihar"/>
    <n v="60"/>
    <s v="Észak-Alföld"/>
    <n v="3"/>
    <s v="Alföld és Észak"/>
    <n v="2004"/>
    <n v="18"/>
    <n v="294220000"/>
    <n v="30"/>
    <x v="3"/>
    <s v="3"/>
    <s v="51 - 300"/>
    <s v="2001 - 2005"/>
    <s v="kisvállalkozás"/>
    <n v="18"/>
    <n v="18"/>
    <n v="18"/>
    <n v="18"/>
    <n v="18"/>
    <n v="18"/>
    <n v="18"/>
    <n v="18"/>
    <n v="19"/>
    <n v="12"/>
    <n v="15"/>
    <n v="15"/>
    <n v="12"/>
    <n v="12"/>
    <n v="12"/>
    <n v="12"/>
    <n v="12"/>
    <n v="12"/>
    <n v="12"/>
    <n v="15"/>
    <n v="12"/>
    <n v="12"/>
    <n v="11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3.431818181818182"/>
    <n v="12"/>
    <n v="2.5279620183407352"/>
    <n v="0.1882069861370429"/>
    <n v="11"/>
    <n v="19"/>
    <n v="8"/>
    <n v="-6"/>
    <n v="6"/>
  </r>
  <r>
    <n v="959"/>
    <n v="444385"/>
    <s v="hasznaltalma.hu"/>
    <s v="27472453-2-42"/>
    <s v="27472453 7312 113 01"/>
    <n v="73.12"/>
    <s v="Médiareklám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21"/>
    <n v="1"/>
    <n v="16340000"/>
    <n v="11"/>
    <x v="13"/>
    <s v="1"/>
    <s v="0 - 20"/>
    <s v="2021 - 2025"/>
    <s v="mikrovállalkozás"/>
    <n v="421"/>
    <n v="426"/>
    <n v="435"/>
    <n v="427"/>
    <n v="423"/>
    <n v="412"/>
    <n v="407"/>
    <n v="430"/>
    <n v="433"/>
    <n v="448"/>
    <n v="436"/>
    <n v="429"/>
    <n v="381"/>
    <n v="432"/>
    <n v="435"/>
    <n v="448"/>
    <n v="410"/>
    <n v="438"/>
    <n v="416"/>
    <n v="417"/>
    <n v="442"/>
    <n v="424"/>
    <n v="432"/>
    <n v="441"/>
    <n v="429"/>
    <n v="433"/>
    <n v="427"/>
    <n v="427"/>
    <n v="427"/>
    <n v="430"/>
    <n v="377"/>
    <n v="381"/>
    <n v="438"/>
    <n v="434"/>
    <n v="426"/>
    <n v="415"/>
    <n v="428"/>
    <n v="429"/>
    <n v="442"/>
    <n v="427"/>
    <n v="419"/>
    <n v="424"/>
    <n v="429"/>
    <n v="421"/>
    <n v="425.13636363636363"/>
    <n v="427.5"/>
    <n v="15.413058355326287"/>
    <n v="3.6254387235879218E-2"/>
    <n v="377"/>
    <n v="448"/>
    <n v="71"/>
    <n v="0"/>
    <n v="0"/>
  </r>
  <r>
    <n v="961"/>
    <n v="444419"/>
    <s v="konzolkiraly.hu"/>
    <s v="66447036-2-23"/>
    <s v="66447036 4712 231 03"/>
    <n v="47.12"/>
    <s v="Iparcikk jellegű vegyes kiskereskedelem"/>
    <n v="47.1"/>
    <s v="Vegyes termékkörű kiskereskedelem"/>
    <n v="47"/>
    <s v="Kiskereskedelem"/>
    <s v="G"/>
    <x v="5"/>
    <n v="231"/>
    <s v="Egyéni vállalkozó"/>
    <n v="23"/>
    <s v="Önálló vállalkozó"/>
    <n v="2"/>
    <s v="Jogi személyiség nélküli vállalkozás"/>
    <n v="3"/>
    <s v="Bács-Kiskun"/>
    <n v="70"/>
    <s v="Dél-Alföld"/>
    <n v="3"/>
    <s v="Alföld és Észak"/>
    <n v="2013"/>
    <n v="7"/>
    <n v="1119300000"/>
    <n v="22"/>
    <x v="8"/>
    <s v="7"/>
    <s v="1001 - 2500"/>
    <s v="2011 - 2015"/>
    <s v="kisvállalkozás"/>
    <n v="130"/>
    <n v="130"/>
    <n v="130"/>
    <n v="94"/>
    <n v="95"/>
    <n v="94"/>
    <n v="94"/>
    <n v="100"/>
    <n v="93"/>
    <n v="83"/>
    <n v="82"/>
    <n v="82"/>
    <n v="84"/>
    <n v="83"/>
    <n v="81"/>
    <n v="83"/>
    <n v="84"/>
    <n v="84"/>
    <n v="84"/>
    <n v="73"/>
    <n v="71"/>
    <n v="71"/>
    <n v="71"/>
    <n v="72"/>
    <n v="72"/>
    <n v="72"/>
    <n v="73"/>
    <n v="71"/>
    <n v="71"/>
    <n v="71"/>
    <n v="71"/>
    <n v="68"/>
    <n v="72"/>
    <n v="71"/>
    <n v="71"/>
    <n v="72"/>
    <n v="72"/>
    <n v="73"/>
    <n v="72"/>
    <n v="73"/>
    <n v="72"/>
    <n v="72"/>
    <n v="71"/>
    <n v="72"/>
    <n v="81.363636363636374"/>
    <n v="73"/>
    <n v="15.767335840039696"/>
    <n v="0.1937884851848454"/>
    <n v="68"/>
    <n v="130"/>
    <n v="62"/>
    <n v="-58"/>
    <n v="58"/>
  </r>
  <r>
    <n v="962"/>
    <n v="444429"/>
    <s v="lipotipekseg.hu"/>
    <s v="12730498-2-08"/>
    <s v="12730498 1071 113 08"/>
    <n v="10.71"/>
    <s v="Kenyér; friss pékáru gyártása"/>
    <n v="10.7"/>
    <s v="Pékáru, tésztafélék gyártása"/>
    <n v="10"/>
    <s v="Élelmiszergyártás"/>
    <s v="C"/>
    <x v="17"/>
    <n v="113"/>
    <s v="Korlátolt felelősségű társaság"/>
    <n v="11"/>
    <s v="Gazdasági társaság"/>
    <n v="1"/>
    <s v="Jogi személyiségű vállalkozás"/>
    <n v="8"/>
    <s v="Győr-Moson-Sopron"/>
    <n v="30"/>
    <s v="Nyugat-Dunántúl"/>
    <n v="2"/>
    <s v="Dunántúl"/>
    <n v="2001"/>
    <n v="248"/>
    <n v="6831110000"/>
    <n v="70"/>
    <x v="15"/>
    <s v="A"/>
    <s v="4001 - 7000"/>
    <s v="2001 - 2005"/>
    <s v="középvállalkozás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26"/>
    <n v="26"/>
    <n v="26"/>
    <n v="26"/>
    <n v="26"/>
    <n v="26"/>
    <n v="26"/>
    <n v="16.75"/>
    <n v="15"/>
    <n v="4.0698837192691508"/>
    <n v="0.24297813249368064"/>
    <n v="15"/>
    <n v="26"/>
    <n v="11"/>
    <n v="11"/>
    <n v="11"/>
  </r>
  <r>
    <n v="967"/>
    <n v="448701"/>
    <s v="puncs.hu"/>
    <s v="25145201-2-41"/>
    <s v="25145201 6039 113 01"/>
    <n v="60.39"/>
    <s v="Egyéb tartalomterjesztési tevékenység"/>
    <n v="60.3"/>
    <s v="Hírügynökségi és egyéb tartalomterjesztési tevékenység"/>
    <n v="60"/>
    <s v="Műsor-összeállítás, műsorszolgáltatás, hírügynökségi és egyéb tartalomterjesztési tevékenység"/>
    <s v="J"/>
    <x v="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5"/>
    <n v="5"/>
    <n v="278490000"/>
    <n v="22"/>
    <x v="8"/>
    <s v="3"/>
    <s v="51 - 300"/>
    <s v="2011 - 2015"/>
    <s v="mikrovállalkozás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0"/>
    <n v="60"/>
    <n v="60"/>
    <n v="60"/>
    <n v="60"/>
    <n v="60"/>
    <n v="60"/>
    <n v="60"/>
    <n v="60"/>
    <n v="60"/>
    <n v="60"/>
    <n v="60"/>
    <n v="60"/>
    <n v="60"/>
    <n v="60"/>
    <n v="60"/>
    <n v="59"/>
    <n v="17"/>
    <n v="17"/>
    <n v="17"/>
    <n v="59.227272727272727"/>
    <n v="64"/>
    <n v="11.719321427223834"/>
    <n v="0.19787035410508391"/>
    <n v="17"/>
    <n v="64"/>
    <n v="47"/>
    <n v="-47"/>
    <n v="47"/>
  </r>
  <r>
    <n v="968"/>
    <n v="449000"/>
    <s v="shox.hu"/>
    <s v="13351344-2-41"/>
    <s v="13351344 4642 113 01"/>
    <n v="46.42"/>
    <s v="Ruházat, lábbeli nagykereskedelme"/>
    <n v="46.4"/>
    <s v="Háztartási cikk nagykereskedelme"/>
    <n v="46"/>
    <s v="Nagykereskedelem"/>
    <s v="G"/>
    <x v="5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04"/>
    <n v="41"/>
    <n v="1964440000"/>
    <n v="40"/>
    <x v="14"/>
    <s v="7"/>
    <s v="1001 - 2500"/>
    <s v="2001 - 2005"/>
    <s v="kisvállalkozás"/>
    <n v="127"/>
    <n v="125"/>
    <n v="124"/>
    <n v="123"/>
    <n v="123"/>
    <n v="126"/>
    <n v="124"/>
    <n v="126"/>
    <n v="126"/>
    <n v="126"/>
    <n v="125"/>
    <n v="125"/>
    <n v="125"/>
    <n v="125"/>
    <n v="125"/>
    <n v="125"/>
    <n v="125"/>
    <n v="124"/>
    <n v="124"/>
    <n v="124"/>
    <n v="124"/>
    <n v="123"/>
    <n v="123"/>
    <n v="123"/>
    <n v="123"/>
    <n v="124"/>
    <n v="124"/>
    <n v="124"/>
    <n v="124"/>
    <n v="124"/>
    <n v="124"/>
    <n v="124"/>
    <n v="124"/>
    <n v="123"/>
    <n v="123"/>
    <n v="124"/>
    <n v="124"/>
    <n v="127"/>
    <n v="127"/>
    <n v="126"/>
    <n v="126"/>
    <n v="126"/>
    <n v="126"/>
    <n v="126"/>
    <n v="124.61363636363636"/>
    <n v="124"/>
    <n v="1.2049492721332218"/>
    <n v="9.6694816658511318E-3"/>
    <n v="123"/>
    <n v="127"/>
    <n v="4"/>
    <n v="-1"/>
    <n v="1"/>
  </r>
  <r>
    <n v="969"/>
    <n v="450553"/>
    <s v="gvh.hu"/>
    <s v="15325275-1-41"/>
    <s v="15325275 8413 311 01"/>
    <n v="84.13"/>
    <s v="Üzleti élet szabályozása, hatékonyságának ösztönzése"/>
    <n v="84.1"/>
    <s v="Közigazgatás"/>
    <n v="84"/>
    <s v="Közigazgatás, védelem, kötelező társadalombiztosítás"/>
    <s v="P"/>
    <x v="6"/>
    <n v="311"/>
    <s v="Központi költségvetési irányító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90"/>
    <m/>
    <m/>
    <n v="0"/>
    <x v="11"/>
    <s v="0"/>
    <s v="ismeretlen"/>
    <s v="1986 - 1990"/>
    <s v="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0"/>
    <n v="0"/>
    <n v="13"/>
    <n v="13"/>
    <n v="0"/>
    <n v="0"/>
    <n v="0"/>
  </r>
  <r>
    <n v="971"/>
    <n v="450684"/>
    <s v="admax.hu"/>
    <s v="27900752-2-13"/>
    <s v="27900752 7312 113 13"/>
    <n v="73.12"/>
    <s v="Médiareklám"/>
    <n v="73.099999999999994"/>
    <s v="Reklám"/>
    <n v="73"/>
    <s v="Reklám, piackutatás, PR-tevékenység"/>
    <s v="N"/>
    <x v="1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20"/>
    <n v="4"/>
    <n v="507920000"/>
    <n v="15"/>
    <x v="6"/>
    <s v="5"/>
    <s v="501 - 700"/>
    <s v="2016 - 2020"/>
    <s v="mikrovállalkozás"/>
    <n v="16"/>
    <n v="16"/>
    <n v="16"/>
    <n v="16"/>
    <n v="18"/>
    <n v="18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.09090909090909"/>
    <n v="16"/>
    <n v="0.42141410988297029"/>
    <n v="2.6189577450354086E-2"/>
    <n v="16"/>
    <n v="18"/>
    <n v="2"/>
    <n v="0"/>
    <n v="0"/>
  </r>
  <r>
    <n v="972"/>
    <n v="450722"/>
    <s v="pamutlabor.hu"/>
    <s v="24902724-2-03"/>
    <s v="24902724 1421 113 03"/>
    <n v="14.21"/>
    <s v="Felsőruházat gyártása"/>
    <n v="14.2"/>
    <s v="Egyéb ruházati termék, ruházati kiegészítő gyártása"/>
    <n v="14"/>
    <s v="Ruházati termék gyártása"/>
    <s v="C"/>
    <x v="17"/>
    <n v="113"/>
    <s v="Korlátolt felelősségű társaság"/>
    <n v="11"/>
    <s v="Gazdasági társaság"/>
    <n v="1"/>
    <s v="Jogi személyiségű vállalkozás"/>
    <n v="3"/>
    <s v="Bács-Kiskun"/>
    <n v="70"/>
    <s v="Dél-Alföld"/>
    <n v="3"/>
    <s v="Alföld és Észak"/>
    <n v="2014"/>
    <n v="20"/>
    <n v="814860000"/>
    <n v="40"/>
    <x v="14"/>
    <s v="6"/>
    <s v="701 - 1000"/>
    <s v="2011 - 2015"/>
    <s v="kisvállalkozás"/>
    <n v="86"/>
    <n v="87"/>
    <n v="83"/>
    <n v="83"/>
    <n v="87"/>
    <n v="87"/>
    <n v="87"/>
    <n v="87"/>
    <n v="87"/>
    <n v="92"/>
    <n v="92"/>
    <n v="89"/>
    <n v="89"/>
    <n v="89"/>
    <n v="89"/>
    <n v="92"/>
    <n v="94"/>
    <n v="96"/>
    <n v="96"/>
    <n v="96"/>
    <n v="96"/>
    <n v="103"/>
    <n v="103"/>
    <n v="104"/>
    <n v="104"/>
    <n v="101"/>
    <n v="102"/>
    <n v="104"/>
    <n v="104"/>
    <n v="100"/>
    <n v="100"/>
    <n v="100"/>
    <n v="102"/>
    <n v="102"/>
    <n v="102"/>
    <n v="102"/>
    <n v="102"/>
    <n v="102"/>
    <n v="100"/>
    <n v="100"/>
    <n v="99"/>
    <n v="99"/>
    <n v="99"/>
    <n v="95"/>
    <n v="95.75"/>
    <n v="97.5"/>
    <n v="6.6616744874501563"/>
    <n v="6.9573623889818859E-2"/>
    <n v="83"/>
    <n v="104"/>
    <n v="21"/>
    <n v="9"/>
    <n v="9"/>
  </r>
  <r>
    <n v="973"/>
    <n v="450759"/>
    <s v="pecsaktual.hu"/>
    <s v="26553168-2-02"/>
    <s v="26553168 8230 114 02"/>
    <n v="82.3"/>
    <s v="Konferencia, kereskedelmi bemutató szervezése"/>
    <n v="82.3"/>
    <s v="Konferencia, kereskedelmi bemutató szervezése"/>
    <n v="82"/>
    <s v="Adminisztratív, irodai és egyéb üzletmenetet támogató szolgáltatás"/>
    <s v="O"/>
    <x v="13"/>
    <n v="114"/>
    <s v="Részvénytársaság"/>
    <n v="11"/>
    <s v="Gazdasági társaság"/>
    <n v="1"/>
    <s v="Jogi személyiségű vállalkozás"/>
    <n v="2"/>
    <s v="Baranya"/>
    <n v="40"/>
    <s v="Dél-Dunántúl"/>
    <n v="2"/>
    <s v="Dunántúl"/>
    <n v="2018"/>
    <n v="4"/>
    <n v="102330000"/>
    <n v="15"/>
    <x v="6"/>
    <s v="3"/>
    <s v="51 - 300"/>
    <s v="2016 - 2020"/>
    <s v="mikrovállalkozás"/>
    <n v="133"/>
    <n v="138"/>
    <n v="137"/>
    <n v="133"/>
    <n v="132"/>
    <n v="129"/>
    <n v="91"/>
    <n v="100"/>
    <n v="102"/>
    <n v="101"/>
    <n v="105"/>
    <n v="95"/>
    <n v="90"/>
    <n v="128"/>
    <n v="118"/>
    <n v="130"/>
    <n v="136"/>
    <n v="133"/>
    <n v="136"/>
    <n v="135"/>
    <n v="127"/>
    <n v="127"/>
    <n v="127"/>
    <n v="127"/>
    <n v="146"/>
    <n v="127"/>
    <n v="126"/>
    <n v="145"/>
    <n v="126"/>
    <n v="126"/>
    <n v="144"/>
    <n v="144"/>
    <n v="145"/>
    <n v="144"/>
    <n v="144"/>
    <n v="144"/>
    <n v="144"/>
    <n v="144"/>
    <n v="144"/>
    <n v="144"/>
    <n v="144"/>
    <n v="127"/>
    <n v="127"/>
    <n v="125"/>
    <n v="128.86363636363637"/>
    <n v="131"/>
    <n v="15.723765022072314"/>
    <n v="0.12201863509191918"/>
    <n v="90"/>
    <n v="146"/>
    <n v="56"/>
    <n v="-8"/>
    <n v="8"/>
  </r>
  <r>
    <n v="974"/>
    <n v="450982"/>
    <s v="kozlonyok.hu"/>
    <s v="10941908-2-42"/>
    <s v="10941908 5813 114 01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1994"/>
    <n v="250"/>
    <n v="3654260000"/>
    <n v="81"/>
    <x v="7"/>
    <s v="8"/>
    <s v="2501 - 4000"/>
    <s v="1991 - 1995"/>
    <s v="nagyvállalat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4"/>
    <n v="4"/>
    <n v="0"/>
    <n v="32.795454545454547"/>
    <n v="35"/>
    <n v="8.2591163034652126"/>
    <n v="0.25183722616248744"/>
    <n v="0"/>
    <n v="35"/>
    <n v="35"/>
    <n v="-35"/>
    <n v="35"/>
  </r>
  <r>
    <n v="975"/>
    <n v="451194"/>
    <s v="leier.hu"/>
    <s v="11138075-2-08"/>
    <s v="11138075 2361 113 08"/>
    <n v="23.61"/>
    <s v="Építési betontermék gyártása"/>
    <n v="23.6"/>
    <s v="Beton-, gipsz-, cementtermék gyártása"/>
    <n v="23"/>
    <s v="Nemfém ásványi termék gyártása"/>
    <s v="C"/>
    <x v="17"/>
    <n v="113"/>
    <s v="Korlátolt felelősségű társaság"/>
    <n v="11"/>
    <s v="Gazdasági társaság"/>
    <n v="1"/>
    <s v="Jogi személyiségű vállalkozás"/>
    <n v="8"/>
    <s v="Győr-Moson-Sopron"/>
    <n v="30"/>
    <s v="Nyugat-Dunántúl"/>
    <n v="2"/>
    <s v="Dunántúl"/>
    <n v="1994"/>
    <n v="1068"/>
    <n v="57022640000"/>
    <n v="93"/>
    <x v="0"/>
    <s v="C"/>
    <s v="10001 -"/>
    <s v="1991 - 1995"/>
    <s v="nagyvállalat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8"/>
    <n v="29"/>
    <n v="29"/>
    <n v="29"/>
    <n v="29.886363636363637"/>
    <n v="30"/>
    <n v="0.38675207435646408"/>
    <n v="1.2940753818771421E-2"/>
    <n v="28"/>
    <n v="30"/>
    <n v="2"/>
    <n v="-1"/>
    <n v="1"/>
  </r>
  <r>
    <n v="976"/>
    <n v="452753"/>
    <s v="bama.hu"/>
    <s v="24785725-2-44"/>
    <s v="24785725 5812 114 01"/>
    <n v="58.12"/>
    <s v="Napilapkiadás"/>
    <n v="58.1"/>
    <s v="Könyv-, napilapkiadás, egyéb kiadói tevékenység (kivéve: szoftverkiadás)"/>
    <n v="58"/>
    <s v="Kiadói tevékenység"/>
    <s v="J"/>
    <x v="0"/>
    <n v="114"/>
    <s v="Részvénytársaság"/>
    <n v="11"/>
    <s v="Gazdasági társaság"/>
    <n v="1"/>
    <s v="Jogi személyiségű vállalkozás"/>
    <n v="1"/>
    <s v="Budapest"/>
    <n v="11"/>
    <s v="Budapest"/>
    <n v="1"/>
    <s v="Közép-Magyarország"/>
    <n v="2013"/>
    <n v="1974"/>
    <n v="57098150000"/>
    <n v="93"/>
    <x v="0"/>
    <s v="C"/>
    <s v="10001 -"/>
    <s v="2011 - 2015"/>
    <s v="nagyvállalat"/>
    <n v="84"/>
    <n v="84"/>
    <n v="83"/>
    <n v="83"/>
    <n v="83"/>
    <n v="83"/>
    <n v="83"/>
    <n v="83"/>
    <n v="74"/>
    <n v="74"/>
    <n v="74"/>
    <n v="74"/>
    <n v="74"/>
    <n v="74"/>
    <n v="74"/>
    <n v="74"/>
    <n v="74"/>
    <n v="74"/>
    <n v="74"/>
    <n v="74"/>
    <n v="74"/>
    <n v="74"/>
    <n v="74"/>
    <n v="74"/>
    <n v="23"/>
    <n v="23"/>
    <n v="23"/>
    <n v="23"/>
    <n v="23"/>
    <n v="23"/>
    <n v="23"/>
    <n v="22"/>
    <n v="23"/>
    <n v="23"/>
    <n v="23"/>
    <n v="23"/>
    <n v="22"/>
    <n v="25"/>
    <n v="26"/>
    <n v="25"/>
    <n v="25"/>
    <n v="24"/>
    <n v="24"/>
    <n v="25"/>
    <n v="52.75"/>
    <n v="74"/>
    <n v="27.170542359198937"/>
    <n v="0.51508137173836843"/>
    <n v="22"/>
    <n v="84"/>
    <n v="62"/>
    <n v="-59"/>
    <n v="59"/>
  </r>
  <r>
    <n v="977"/>
    <n v="453215"/>
    <s v="sybell.hu"/>
    <s v="25859502-2-41"/>
    <s v="25859502 6310 113 01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2016"/>
    <n v="11"/>
    <n v="290010000"/>
    <n v="30"/>
    <x v="3"/>
    <s v="3"/>
    <s v="51 - 300"/>
    <s v="2016 - 2020"/>
    <s v="kisvállalkozás"/>
    <n v="35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5"/>
    <n v="35"/>
    <n v="35"/>
    <n v="35"/>
    <n v="35.886363636363633"/>
    <n v="36"/>
    <n v="0.32103822064054749"/>
    <n v="8.945966882953826E-3"/>
    <n v="35"/>
    <n v="36"/>
    <n v="1"/>
    <n v="0"/>
    <n v="0"/>
  </r>
  <r>
    <n v="978"/>
    <n v="453813"/>
    <s v="777blog.hu"/>
    <s v="18905216-2-43"/>
    <s v="18905216 9499 529 01"/>
    <n v="94.99"/>
    <s v="M.n.s. egyéb közösségi, társadalmi tevékenység"/>
    <n v="94.9"/>
    <s v="Egyéb közösségi, társadalmi tevékenység"/>
    <n v="94"/>
    <s v="Érdekképviselet"/>
    <s v="T"/>
    <x v="8"/>
    <n v="529"/>
    <s v="Egyéb egyesület"/>
    <n v="52"/>
    <s v="Az egyesület egyéb formái"/>
    <n v="5"/>
    <s v="Jogi személyiségű nonprofit szervezet"/>
    <n v="1"/>
    <s v="Budapest"/>
    <n v="11"/>
    <s v="Budapest"/>
    <n v="1"/>
    <s v="Közép-Magyarország"/>
    <n v="2017"/>
    <n v="5"/>
    <m/>
    <n v="22"/>
    <x v="8"/>
    <s v="0"/>
    <s v="ismeretlen"/>
    <s v="2016 - 2020"/>
    <s v=""/>
    <n v="68"/>
    <n v="65"/>
    <n v="65"/>
    <n v="64"/>
    <n v="63"/>
    <n v="65"/>
    <n v="65"/>
    <n v="63"/>
    <n v="62"/>
    <n v="62"/>
    <n v="65"/>
    <n v="58"/>
    <n v="58"/>
    <n v="61"/>
    <n v="62"/>
    <n v="62"/>
    <n v="62"/>
    <n v="62"/>
    <n v="58"/>
    <n v="62"/>
    <n v="62"/>
    <n v="64"/>
    <n v="58"/>
    <n v="65"/>
    <n v="62"/>
    <n v="62"/>
    <n v="62"/>
    <n v="63"/>
    <n v="62"/>
    <n v="62"/>
    <n v="61"/>
    <n v="58"/>
    <n v="67"/>
    <n v="62"/>
    <n v="64"/>
    <n v="67"/>
    <n v="63"/>
    <n v="62"/>
    <n v="66"/>
    <n v="61"/>
    <n v="70"/>
    <n v="69"/>
    <n v="75"/>
    <n v="76"/>
    <n v="63.522727272727273"/>
    <n v="62"/>
    <n v="3.8306513889187266"/>
    <n v="6.0303635460616803E-2"/>
    <n v="58"/>
    <n v="76"/>
    <n v="18"/>
    <n v="8"/>
    <n v="8"/>
  </r>
  <r>
    <n v="979"/>
    <n v="454067"/>
    <s v="otpip.hu"/>
    <s v="10953253-2-41"/>
    <s v="10953253 6831 113 01"/>
    <n v="68.31"/>
    <s v="Ingatlanügyletek közvetítése"/>
    <n v="68.3"/>
    <s v="Ingatlanügynöki, -kezelési szolgáltatás díjazásos vagy szerződéses alapon"/>
    <n v="68"/>
    <s v="Ingatlanügyletek"/>
    <s v="M"/>
    <x v="10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4"/>
    <n v="44"/>
    <n v="4427860000"/>
    <n v="40"/>
    <x v="14"/>
    <s v="A"/>
    <s v="4001 - 7000"/>
    <s v="1991 - 1995"/>
    <s v="középvállalkozás"/>
    <n v="26"/>
    <n v="26"/>
    <n v="23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5"/>
    <n v="26"/>
    <n v="26"/>
    <n v="26"/>
    <n v="26"/>
    <n v="26"/>
    <n v="26"/>
    <n v="26"/>
    <n v="26"/>
    <n v="26"/>
    <n v="69"/>
    <n v="69"/>
    <n v="27.863636363636363"/>
    <n v="26"/>
    <n v="9.0927799343468614"/>
    <n v="0.32633141689336209"/>
    <n v="23"/>
    <n v="69"/>
    <n v="46"/>
    <n v="43"/>
    <n v="43"/>
  </r>
  <r>
    <n v="984"/>
    <n v="454811"/>
    <s v="supershop.hu"/>
    <s v="11756114-2-43"/>
    <s v="11756114 8299 113 01"/>
    <n v="82.99"/>
    <s v="M.n.s. egyéb üzletmenetet támogató szolgáltatás"/>
    <n v="82.9"/>
    <s v="Egyéb üzletmenetet támogató szolgáltatás"/>
    <n v="82"/>
    <s v="Adminisztratív, irodai és egyéb üzletmenetet támogató szolgáltatás"/>
    <s v="O"/>
    <x v="13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8"/>
    <n v="17"/>
    <n v="1039540000"/>
    <n v="30"/>
    <x v="3"/>
    <s v="7"/>
    <s v="1001 - 2500"/>
    <s v="1996 - 2000"/>
    <s v="kisvállalkozás"/>
    <n v="47"/>
    <n v="47"/>
    <n v="46"/>
    <n v="50"/>
    <n v="45"/>
    <n v="67"/>
    <n v="67"/>
    <n v="68"/>
    <n v="67"/>
    <n v="68"/>
    <n v="68"/>
    <n v="68"/>
    <n v="68"/>
    <n v="67"/>
    <n v="67"/>
    <n v="67"/>
    <n v="67"/>
    <n v="68"/>
    <n v="67"/>
    <n v="67"/>
    <n v="68"/>
    <n v="68"/>
    <n v="68"/>
    <n v="68"/>
    <n v="68"/>
    <n v="69"/>
    <n v="70"/>
    <n v="70"/>
    <n v="68"/>
    <n v="66"/>
    <n v="67"/>
    <n v="68"/>
    <n v="68"/>
    <n v="68"/>
    <n v="68"/>
    <n v="68"/>
    <n v="67"/>
    <n v="68"/>
    <n v="68"/>
    <n v="68"/>
    <n v="67"/>
    <n v="67"/>
    <n v="68"/>
    <n v="68"/>
    <n v="65.38636363636364"/>
    <n v="68"/>
    <n v="6.724533040210261"/>
    <n v="0.10284304962434879"/>
    <n v="45"/>
    <n v="70"/>
    <n v="25"/>
    <n v="21"/>
    <n v="21"/>
  </r>
  <r>
    <n v="986"/>
    <n v="456010"/>
    <s v="interfood.hu"/>
    <s v="22968223-2-13"/>
    <s v="22968223 1085 113 13"/>
    <n v="10.85"/>
    <s v="Készétel gyártása"/>
    <n v="10.8"/>
    <s v="Egyéb élelmiszer gyártása"/>
    <n v="10"/>
    <s v="Élelmiszergyártás"/>
    <s v="C"/>
    <x v="17"/>
    <n v="113"/>
    <s v="Korlátolt felelősségű társaság"/>
    <n v="11"/>
    <s v="Gazdasági társaság"/>
    <n v="1"/>
    <s v="Jogi személyiségű vállalkozás"/>
    <n v="13"/>
    <s v="Pest"/>
    <n v="12"/>
    <s v="Pest"/>
    <n v="1"/>
    <s v="Közép-Magyarország"/>
    <n v="2010"/>
    <n v="94"/>
    <n v="12280020000"/>
    <n v="50"/>
    <x v="2"/>
    <s v="C"/>
    <s v="10001 -"/>
    <s v="2006 - 2010"/>
    <s v="középvállalkozás"/>
    <n v="46"/>
    <n v="46"/>
    <n v="46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2"/>
    <n v="49"/>
    <n v="49"/>
    <n v="49"/>
    <n v="49"/>
    <n v="49"/>
    <n v="49"/>
    <n v="51"/>
    <n v="50"/>
    <n v="50"/>
    <n v="49"/>
    <n v="49"/>
    <n v="49"/>
    <n v="49"/>
    <n v="50"/>
    <n v="49"/>
    <n v="50"/>
    <n v="50"/>
    <n v="53"/>
    <n v="52"/>
    <n v="52"/>
    <n v="52"/>
    <n v="52"/>
    <n v="52"/>
    <n v="47.68181818181818"/>
    <n v="49"/>
    <n v="2.8183182126170077"/>
    <n v="5.9106768996734192E-2"/>
    <n v="42"/>
    <n v="53"/>
    <n v="11"/>
    <n v="6"/>
    <n v="6"/>
  </r>
  <r>
    <n v="987"/>
    <n v="456526"/>
    <s v="maxapro.hu"/>
    <s v="26781466-2-06"/>
    <s v="26781466 6310 113 06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6"/>
    <s v="Csongrád-Csanád"/>
    <n v="70"/>
    <s v="Dél-Alföld"/>
    <n v="3"/>
    <s v="Alföld és Észak"/>
    <n v="2019"/>
    <m/>
    <n v="4950000"/>
    <n v="0"/>
    <x v="11"/>
    <s v="1"/>
    <s v="0 - 20"/>
    <s v="2016 - 2020"/>
    <s v=""/>
    <n v="25"/>
    <n v="25"/>
    <n v="25"/>
    <n v="25"/>
    <n v="25"/>
    <n v="25"/>
    <n v="25"/>
    <n v="25"/>
    <n v="25"/>
    <n v="25"/>
    <n v="25"/>
    <n v="25"/>
    <n v="25"/>
    <n v="25"/>
    <n v="22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4.931818181818183"/>
    <n v="25"/>
    <n v="0.4522670168666455"/>
    <n v="1.8140153821451597E-2"/>
    <n v="22"/>
    <n v="25"/>
    <n v="3"/>
    <n v="0"/>
    <n v="0"/>
  </r>
  <r>
    <n v="988"/>
    <n v="456753"/>
    <s v="szaktars.hu"/>
    <s v="12257003-2-43"/>
    <s v="12257003 6310 113 01"/>
    <n v="63.1"/>
    <s v="Számítástechnikai infrastruktúra, adatfeldolgozás, tárhelyszolgáltatás és kapcsolódó szolgáltatások"/>
    <n v="63.1"/>
    <s v="Számítástechnikai infrastruktúra, adatfeldolgozás, tárhelyszolgáltatás és kapcsolódó szolgáltatások"/>
    <n v="63"/>
    <s v="Számítástechnikai infrastruktúra, adatfeldolgozás, tárhelyszolgáltatás és egyéb információs szolgáltatási tevékenységek"/>
    <s v="K"/>
    <x v="2"/>
    <n v="113"/>
    <s v="Korlátolt felelősségű társaság"/>
    <n v="11"/>
    <s v="Gazdasági társaság"/>
    <n v="1"/>
    <s v="Jogi személyiségű vállalkozás"/>
    <n v="1"/>
    <s v="Budapest"/>
    <n v="11"/>
    <s v="Budapest"/>
    <n v="1"/>
    <s v="Közép-Magyarország"/>
    <n v="1997"/>
    <n v="26"/>
    <n v="756080000"/>
    <n v="40"/>
    <x v="14"/>
    <s v="6"/>
    <s v="701 - 1000"/>
    <s v="1996 - 2000"/>
    <s v="kisvállalkozás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0"/>
    <n v="0"/>
  </r>
  <r>
    <n v="991"/>
    <n v="459024"/>
    <s v="allatpatikapecs.hu"/>
    <s v="11856661-2-02"/>
    <s v="11856661 4773 113 02"/>
    <n v="47.73"/>
    <s v="Gyógyszer-kiskereskedelem"/>
    <n v="47.7"/>
    <s v="Egyéb áruk kiskereskedelme (kivéve: gépjármű, motorkerékpár)"/>
    <n v="47"/>
    <s v="Kiskereskedelem"/>
    <s v="G"/>
    <x v="5"/>
    <n v="113"/>
    <s v="Korlátolt felelősségű társaság"/>
    <n v="11"/>
    <s v="Gazdasági társaság"/>
    <n v="1"/>
    <s v="Jogi személyiségű vállalkozás"/>
    <n v="2"/>
    <s v="Baranya"/>
    <n v="40"/>
    <s v="Dél-Dunántúl"/>
    <n v="2"/>
    <s v="Dunántúl"/>
    <n v="1999"/>
    <n v="6"/>
    <n v="205150000"/>
    <n v="22"/>
    <x v="8"/>
    <s v="3"/>
    <s v="51 - 300"/>
    <s v="1996 - 2000"/>
    <s v="mikrovállalkozás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0"/>
    <n v="0"/>
    <n v="9"/>
    <n v="9"/>
    <n v="0"/>
    <n v="0"/>
    <n v="0"/>
  </r>
  <r>
    <n v="992"/>
    <n v="460929"/>
    <s v="netrejtveny.hu"/>
    <s v="26088701-2-07"/>
    <s v="26088701 5813 113 07"/>
    <n v="58.13"/>
    <s v="Folyóirat, időszaki kiadvány kiadása"/>
    <n v="58.1"/>
    <s v="Könyv-, napilapkiadás, egyéb kiadói tevékenység (kivéve: szoftverkiadás)"/>
    <n v="58"/>
    <s v="Kiadói tevékenység"/>
    <s v="J"/>
    <x v="0"/>
    <n v="113"/>
    <s v="Korlátolt felelősségű társaság"/>
    <n v="11"/>
    <s v="Gazdasági társaság"/>
    <n v="1"/>
    <s v="Jogi személyiségű vállalkozás"/>
    <n v="7"/>
    <s v="Fejér"/>
    <n v="20"/>
    <s v="Közép-Dunántúl"/>
    <n v="2"/>
    <s v="Dunántúl"/>
    <n v="2017"/>
    <n v="14"/>
    <n v="2008650000"/>
    <n v="30"/>
    <x v="3"/>
    <s v="7"/>
    <s v="1001 - 2500"/>
    <s v="2016 - 2020"/>
    <s v="kisvállalkozás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0"/>
    <n v="10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2.863636363636363"/>
    <n v="13"/>
    <n v="0.63212116482445657"/>
    <n v="4.9140161223102635E-2"/>
    <n v="10"/>
    <n v="13"/>
    <n v="3"/>
    <n v="0"/>
    <n v="0"/>
  </r>
  <r>
    <n v="993"/>
    <n v="461545"/>
    <s v="nyiregyhaza.hu"/>
    <s v="15731766-2-15"/>
    <s v="15731766 8411 321 15"/>
    <n v="84.11"/>
    <s v="Általános közigazgatás"/>
    <n v="84.1"/>
    <s v="Közigazgatás"/>
    <n v="84"/>
    <s v="Közigazgatás, védelem, kötelező társadalombiztosítás"/>
    <s v="P"/>
    <x v="6"/>
    <n v="321"/>
    <s v="Helyi önkormányzat"/>
    <n v="32"/>
    <s v="Helyi önkormányzati költségvetési irányító és költségvetési szervek"/>
    <n v="3"/>
    <s v="Költségvetési szervek és költségvetési rend szerint gazdálkodó szervek"/>
    <n v="15"/>
    <s v="Szabolcs-Szatmár-Bereg"/>
    <n v="60"/>
    <s v="Észak-Alföld"/>
    <n v="3"/>
    <s v="Alföld és Észak"/>
    <n v="1990"/>
    <n v="4"/>
    <m/>
    <n v="15"/>
    <x v="6"/>
    <s v="0"/>
    <s v="ismeretlen"/>
    <s v="1986 - 1990"/>
    <s v=""/>
    <n v="48"/>
    <n v="50"/>
    <n v="50"/>
    <n v="48"/>
    <n v="48"/>
    <n v="49"/>
    <n v="49"/>
    <n v="51"/>
    <n v="49"/>
    <n v="51"/>
    <n v="50"/>
    <n v="50"/>
    <n v="48"/>
    <n v="48"/>
    <n v="53"/>
    <n v="52"/>
    <n v="49"/>
    <n v="48"/>
    <n v="52"/>
    <n v="53"/>
    <n v="54"/>
    <n v="52"/>
    <n v="53"/>
    <n v="53"/>
    <n v="52"/>
    <n v="52"/>
    <n v="56"/>
    <n v="56"/>
    <n v="60"/>
    <n v="53"/>
    <n v="51"/>
    <n v="51"/>
    <n v="54"/>
    <n v="55"/>
    <n v="59"/>
    <n v="57"/>
    <n v="63"/>
    <n v="58"/>
    <n v="56"/>
    <n v="53"/>
    <n v="58"/>
    <n v="57"/>
    <n v="56"/>
    <n v="59"/>
    <n v="52.81818181818182"/>
    <n v="52"/>
    <n v="3.7804437248649796"/>
    <n v="7.1574666047357613E-2"/>
    <n v="48"/>
    <n v="63"/>
    <n v="15"/>
    <n v="11"/>
    <n v="11"/>
  </r>
  <r>
    <n v="994"/>
    <n v="462280"/>
    <s v="lfze.hu"/>
    <s v="15308957-2-42"/>
    <s v="15308957 8540 312 01"/>
    <n v="85.4"/>
    <s v="Felsőoktatás"/>
    <n v="85.4"/>
    <s v="Felsőoktatás"/>
    <n v="85"/>
    <s v="Oktatás"/>
    <s v="Q"/>
    <x v="4"/>
    <n v="312"/>
    <s v="Központi költségvetési szerv"/>
    <n v="31"/>
    <s v="Központi költségvetési irányító és költségvetési szervek"/>
    <n v="3"/>
    <s v="Költségvetési szervek és költségvetési rend szerint gazdálkodó szervek"/>
    <n v="1"/>
    <s v="Budapest"/>
    <n v="11"/>
    <s v="Budapest"/>
    <n v="1"/>
    <s v="Közép-Magyarország"/>
    <n v="1983"/>
    <n v="540"/>
    <m/>
    <n v="91"/>
    <x v="16"/>
    <s v="0"/>
    <s v="ismeretlen"/>
    <s v="- 1985"/>
    <s v="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0"/>
    <n v="31"/>
    <n v="31"/>
    <n v="31"/>
    <n v="31"/>
    <n v="31"/>
    <n v="31"/>
    <n v="31"/>
    <n v="30"/>
    <n v="30"/>
    <n v="30"/>
    <n v="30"/>
    <n v="30.886363636363637"/>
    <n v="31"/>
    <n v="0.32103822064055104"/>
    <n v="1.0394173442372513E-2"/>
    <n v="30"/>
    <n v="31"/>
    <n v="1"/>
    <n v="-1"/>
    <n v="1"/>
  </r>
  <r>
    <n v="995"/>
    <n v="462322"/>
    <s v="patika-akcio.hu"/>
    <s v="22870708-2-09"/>
    <s v="22870708 4773 117 09"/>
    <n v="47.73"/>
    <s v="Gyógyszer-kiskereskedelem"/>
    <n v="47.7"/>
    <s v="Egyéb áruk kiskereskedelme (kivéve: gépjármű, motorkerékpár)"/>
    <n v="47"/>
    <s v="Kiskereskedelem"/>
    <s v="G"/>
    <x v="5"/>
    <n v="117"/>
    <s v="Betéti társaság"/>
    <n v="11"/>
    <s v="Gazdasági társaság"/>
    <n v="1"/>
    <s v="Jogi személyiségű vállalkozás"/>
    <n v="9"/>
    <s v="Hajdú-Bihar"/>
    <n v="60"/>
    <s v="Észak-Alföld"/>
    <n v="3"/>
    <s v="Alföld és Észak"/>
    <n v="1995"/>
    <n v="27"/>
    <n v="2455580000"/>
    <n v="40"/>
    <x v="14"/>
    <s v="7"/>
    <s v="1001 - 2500"/>
    <s v="1991 - 1995"/>
    <s v="kisvállalkozás"/>
    <n v="139"/>
    <n v="139"/>
    <n v="137"/>
    <n v="139"/>
    <n v="139"/>
    <n v="139"/>
    <n v="137"/>
    <n v="136"/>
    <n v="138"/>
    <n v="138"/>
    <n v="139"/>
    <n v="125"/>
    <n v="140"/>
    <n v="132"/>
    <n v="137"/>
    <n v="137"/>
    <n v="137"/>
    <n v="137"/>
    <n v="122"/>
    <n v="134"/>
    <n v="136"/>
    <n v="136"/>
    <n v="136"/>
    <n v="138"/>
    <n v="1"/>
    <n v="137"/>
    <n v="137"/>
    <n v="132"/>
    <n v="128"/>
    <n v="128"/>
    <n v="135"/>
    <n v="139"/>
    <n v="138"/>
    <n v="139"/>
    <n v="138"/>
    <n v="138"/>
    <n v="134"/>
    <n v="138"/>
    <n v="133"/>
    <n v="137"/>
    <n v="138"/>
    <n v="137"/>
    <n v="139"/>
    <n v="133"/>
    <n v="132.86363636363637"/>
    <n v="137"/>
    <n v="20.70567937939656"/>
    <n v="0.15584158273921461"/>
    <n v="1"/>
    <n v="140"/>
    <n v="139"/>
    <n v="-6"/>
    <n v="6"/>
  </r>
  <r>
    <n v="999"/>
    <n v="464100"/>
    <s v="oem-parts.hu"/>
    <s v="23890833-2-05"/>
    <s v="23890833 4783 113 05"/>
    <n v="47.83"/>
    <s v="Motorkerékpár, motorkerékpár-alkatrész és -tartozék kiskereskedelme"/>
    <n v="47.8"/>
    <s v="Gépjármű, motorkerékpár és ezekhez kapcsolódó alkatrész, tartozék kiskereskedelme"/>
    <n v="47"/>
    <s v="Kiskereskedelem"/>
    <s v="G"/>
    <x v="5"/>
    <n v="113"/>
    <s v="Korlátolt felelősségű társaság"/>
    <n v="11"/>
    <s v="Gazdasági társaság"/>
    <n v="1"/>
    <s v="Jogi személyiségű vállalkozás"/>
    <n v="5"/>
    <s v="Borsod-Abaúj-Zemplén"/>
    <n v="50"/>
    <s v="Észak-Magyarország"/>
    <n v="3"/>
    <s v="Alföld és Észak"/>
    <n v="2012"/>
    <n v="6"/>
    <n v="1069520000"/>
    <n v="22"/>
    <x v="8"/>
    <s v="7"/>
    <s v="1001 - 2500"/>
    <s v="2011 - 2015"/>
    <s v="kisvállalkozás"/>
    <n v="55"/>
    <n v="1"/>
    <n v="1"/>
    <n v="56"/>
    <n v="56"/>
    <n v="56"/>
    <n v="56"/>
    <n v="55"/>
    <n v="55"/>
    <n v="56"/>
    <n v="1"/>
    <n v="1"/>
    <n v="1"/>
    <n v="1"/>
    <n v="1"/>
    <n v="56"/>
    <n v="56"/>
    <n v="1"/>
    <n v="1"/>
    <n v="1"/>
    <n v="56"/>
    <n v="56"/>
    <n v="1"/>
    <n v="1"/>
    <n v="56"/>
    <n v="56"/>
    <n v="56"/>
    <n v="56"/>
    <n v="56"/>
    <n v="56"/>
    <n v="56"/>
    <n v="56"/>
    <n v="56"/>
    <n v="56"/>
    <n v="56"/>
    <n v="56"/>
    <n v="56"/>
    <n v="1"/>
    <n v="56"/>
    <n v="1"/>
    <n v="56"/>
    <n v="1"/>
    <n v="1"/>
    <n v="1"/>
    <n v="34.681818181818187"/>
    <n v="56"/>
    <n v="27.036386100245018"/>
    <n v="0.77955503827705153"/>
    <n v="1"/>
    <n v="56"/>
    <n v="55"/>
    <n v="-54"/>
    <n v="54"/>
  </r>
  <r>
    <n v="1000"/>
    <n v="464337"/>
    <s v="enternet.hu"/>
    <s v="12524286-2-02"/>
    <s v="12524286 6110 114 02"/>
    <n v="61.1"/>
    <s v="Vezetékes, vezeték nélküli és műholdas távközlés"/>
    <n v="61.1"/>
    <s v="Vezetékes, vezeték nélküli és műholdas távközlés"/>
    <n v="61"/>
    <s v="Távközlés"/>
    <s v="K"/>
    <x v="2"/>
    <n v="114"/>
    <s v="Részvénytársaság"/>
    <n v="11"/>
    <s v="Gazdasági társaság"/>
    <n v="1"/>
    <s v="Jogi személyiségű vállalkozás"/>
    <n v="2"/>
    <s v="Baranya"/>
    <n v="40"/>
    <s v="Dél-Dunántúl"/>
    <n v="2"/>
    <s v="Dunántúl"/>
    <n v="2000"/>
    <n v="13"/>
    <n v="809590000"/>
    <n v="30"/>
    <x v="3"/>
    <s v="6"/>
    <s v="701 - 1000"/>
    <s v="1996 - 2000"/>
    <s v="kisvállalkozás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20"/>
    <n v="20"/>
    <n v="20"/>
    <n v="20"/>
    <n v="20"/>
    <n v="19.113636363636363"/>
    <n v="19"/>
    <n v="0.3210382206405511"/>
    <n v="1.679629216193133E-2"/>
    <n v="19"/>
    <n v="20"/>
    <n v="1"/>
    <n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1">
  <r>
    <n v="154"/>
    <n v="162"/>
    <n v="153"/>
    <n v="144"/>
    <n v="140"/>
    <n v="154"/>
    <n v="162"/>
    <n v="154"/>
    <n v="152"/>
    <n v="153"/>
    <n v="139"/>
    <n v="154"/>
    <n v="146"/>
    <n v="156"/>
    <n v="149"/>
    <n v="152"/>
    <n v="161"/>
    <n v="158"/>
    <n v="141"/>
    <n v="160"/>
    <n v="150"/>
    <n v="164"/>
    <n v="156"/>
    <n v="156"/>
    <n v="162"/>
    <n v="144"/>
    <n v="165"/>
    <n v="154"/>
    <n v="150"/>
    <n v="162"/>
    <n v="156"/>
    <n v="149"/>
    <n v="140"/>
    <n v="153"/>
    <n v="164"/>
    <n v="160"/>
    <n v="154"/>
    <n v="165"/>
    <n v="156"/>
    <n v="154"/>
    <n v="157"/>
    <n v="146"/>
    <n v="165"/>
    <n v="152"/>
  </r>
  <r>
    <n v="136"/>
    <n v="139"/>
    <n v="155"/>
    <n v="137"/>
    <n v="143"/>
    <n v="147"/>
    <n v="146"/>
    <n v="152"/>
    <n v="146"/>
    <n v="138"/>
    <n v="149"/>
    <n v="146"/>
    <n v="140"/>
    <n v="146"/>
    <n v="147"/>
    <n v="156"/>
    <n v="139"/>
    <n v="144"/>
    <n v="161"/>
    <n v="154"/>
    <n v="147"/>
    <n v="152"/>
    <n v="139"/>
    <n v="148"/>
    <n v="151"/>
    <n v="153"/>
    <n v="153"/>
    <n v="146"/>
    <n v="147"/>
    <n v="146"/>
    <n v="146"/>
    <n v="138"/>
    <n v="134"/>
    <n v="118"/>
    <n v="118"/>
    <n v="129"/>
    <n v="112"/>
    <n v="117"/>
    <n v="124"/>
    <n v="125"/>
    <n v="124"/>
    <n v="124"/>
    <n v="116"/>
    <n v="123"/>
  </r>
  <r>
    <n v="174"/>
    <n v="181"/>
    <n v="174"/>
    <n v="174"/>
    <n v="175"/>
    <n v="174"/>
    <n v="174"/>
    <n v="174"/>
    <n v="174"/>
    <n v="176"/>
    <n v="174"/>
    <n v="164"/>
    <n v="164"/>
    <n v="175"/>
    <n v="175"/>
    <n v="175"/>
    <n v="174"/>
    <n v="175"/>
    <n v="173"/>
    <n v="174"/>
    <n v="172"/>
    <n v="174"/>
    <n v="173"/>
    <n v="180"/>
    <n v="174"/>
    <n v="173"/>
    <n v="168"/>
    <n v="173"/>
    <n v="173"/>
    <n v="130"/>
    <n v="129"/>
    <n v="129"/>
    <n v="130"/>
    <n v="129"/>
    <n v="129"/>
    <n v="130"/>
    <n v="135"/>
    <n v="129"/>
    <n v="130"/>
    <n v="135"/>
    <n v="124"/>
    <n v="134"/>
    <n v="129"/>
    <n v="2"/>
  </r>
  <r>
    <n v="126"/>
    <n v="123"/>
    <n v="121"/>
    <n v="110"/>
    <n v="121"/>
    <n v="127"/>
    <n v="122"/>
    <n v="124"/>
    <n v="124"/>
    <n v="126"/>
    <n v="124"/>
    <n v="120"/>
    <n v="118"/>
    <n v="119"/>
    <n v="123"/>
    <n v="119"/>
    <n v="121"/>
    <n v="120"/>
    <n v="117"/>
    <n v="112"/>
    <n v="115"/>
    <n v="116"/>
    <n v="119"/>
    <n v="117"/>
    <n v="109"/>
    <n v="116"/>
    <n v="115"/>
    <n v="112"/>
    <n v="124"/>
    <n v="125"/>
    <n v="113"/>
    <n v="117"/>
    <n v="112"/>
    <n v="118"/>
    <n v="114"/>
    <n v="118"/>
    <n v="114"/>
    <n v="116"/>
    <n v="107"/>
    <n v="167"/>
    <n v="132"/>
    <n v="179"/>
    <n v="142"/>
    <n v="203"/>
  </r>
  <r>
    <n v="156"/>
    <n v="167"/>
    <n v="150"/>
    <n v="155"/>
    <n v="162"/>
    <n v="159"/>
    <n v="159"/>
    <n v="159"/>
    <n v="158"/>
    <n v="159"/>
    <n v="155"/>
    <n v="147"/>
    <n v="145"/>
    <n v="141"/>
    <n v="138"/>
    <n v="137"/>
    <n v="139"/>
    <n v="140"/>
    <n v="139"/>
    <n v="140"/>
    <n v="141"/>
    <n v="141"/>
    <n v="136"/>
    <n v="142"/>
    <n v="141"/>
    <n v="139"/>
    <n v="134"/>
    <n v="140"/>
    <n v="134"/>
    <n v="141"/>
    <n v="137"/>
    <n v="140"/>
    <n v="135"/>
    <n v="131"/>
    <n v="135"/>
    <n v="135"/>
    <n v="135"/>
    <n v="134"/>
    <n v="134"/>
    <n v="131"/>
    <n v="135"/>
    <n v="136"/>
    <n v="136"/>
    <n v="136"/>
  </r>
  <r>
    <n v="230"/>
    <n v="227"/>
    <n v="243"/>
    <n v="105"/>
    <n v="195"/>
    <n v="208"/>
    <n v="139"/>
    <n v="152"/>
    <n v="143"/>
    <n v="163"/>
    <n v="158"/>
    <n v="161"/>
    <n v="161"/>
    <n v="155"/>
    <n v="139"/>
    <n v="140"/>
    <n v="137"/>
    <n v="149"/>
    <n v="145"/>
    <n v="161"/>
    <n v="134"/>
    <n v="159"/>
    <n v="151"/>
    <n v="160"/>
    <n v="74"/>
    <n v="158"/>
    <n v="158"/>
    <n v="72"/>
    <n v="144"/>
    <n v="144"/>
    <n v="55"/>
    <n v="66"/>
    <n v="67"/>
    <n v="66"/>
    <n v="76"/>
    <n v="41"/>
    <n v="75"/>
    <n v="55"/>
    <n v="81"/>
    <n v="81"/>
    <n v="76"/>
    <n v="152"/>
    <n v="148"/>
    <n v="147"/>
  </r>
  <r>
    <n v="202"/>
    <n v="185"/>
    <n v="78"/>
    <n v="84"/>
    <n v="97"/>
    <n v="76"/>
    <n v="89"/>
    <n v="74"/>
    <n v="72"/>
    <n v="66"/>
    <n v="66"/>
    <n v="72"/>
    <n v="60"/>
    <n v="30"/>
    <n v="27"/>
    <n v="28"/>
    <n v="36"/>
    <n v="29"/>
    <n v="28"/>
    <n v="29"/>
    <n v="29"/>
    <n v="31"/>
    <n v="25"/>
    <n v="25"/>
    <n v="45"/>
    <n v="29"/>
    <n v="23"/>
    <n v="33"/>
    <n v="23"/>
    <n v="22"/>
    <n v="34"/>
    <n v="44"/>
    <n v="36"/>
    <n v="33"/>
    <n v="26"/>
    <n v="26"/>
    <n v="17"/>
    <n v="25"/>
    <n v="24"/>
    <n v="21"/>
    <n v="18"/>
    <n v="21"/>
    <n v="20"/>
    <n v="23"/>
  </r>
  <r>
    <n v="163"/>
    <n v="163"/>
    <n v="163"/>
    <n v="163"/>
    <n v="163"/>
    <n v="163"/>
    <n v="163"/>
    <n v="163"/>
    <n v="163"/>
    <n v="163"/>
    <n v="163"/>
    <n v="163"/>
    <n v="163"/>
    <n v="163"/>
    <n v="163"/>
    <n v="162"/>
    <n v="162"/>
    <n v="162"/>
    <n v="156"/>
    <n v="162"/>
    <n v="162"/>
    <n v="162"/>
    <n v="162"/>
    <n v="162"/>
    <n v="162"/>
    <n v="162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1"/>
    <n v="1"/>
  </r>
  <r>
    <n v="42"/>
    <n v="42"/>
    <n v="42"/>
    <n v="42"/>
    <n v="42"/>
    <n v="44"/>
    <n v="44"/>
    <n v="43"/>
    <n v="44"/>
    <n v="44"/>
    <n v="44"/>
    <n v="34"/>
    <n v="35"/>
    <n v="35"/>
    <n v="37"/>
    <n v="36"/>
    <n v="37"/>
    <n v="37"/>
    <n v="36"/>
    <n v="36"/>
    <n v="36"/>
    <n v="37"/>
    <n v="37"/>
    <n v="33"/>
    <n v="33"/>
    <n v="34"/>
    <n v="34"/>
    <n v="34"/>
    <n v="35"/>
    <n v="36"/>
    <n v="36"/>
    <n v="35"/>
    <n v="35"/>
    <n v="34"/>
    <n v="35"/>
    <n v="35"/>
    <n v="37"/>
    <n v="36"/>
    <n v="37"/>
    <n v="38"/>
    <n v="36"/>
    <n v="37"/>
    <n v="33"/>
    <n v="33"/>
  </r>
  <r>
    <n v="203"/>
    <n v="196"/>
    <n v="200"/>
    <n v="109"/>
    <n v="196"/>
    <n v="199"/>
    <n v="195"/>
    <n v="182"/>
    <n v="188"/>
    <n v="193"/>
    <n v="206"/>
    <n v="205"/>
    <n v="209"/>
    <n v="208"/>
    <n v="187"/>
    <n v="192"/>
    <n v="197"/>
    <n v="201"/>
    <n v="195"/>
    <n v="219"/>
    <n v="216"/>
    <n v="222"/>
    <n v="233"/>
    <n v="224"/>
    <n v="141"/>
    <n v="246"/>
    <n v="233"/>
    <n v="125"/>
    <n v="240"/>
    <n v="235"/>
    <n v="131"/>
    <n v="131"/>
    <n v="127"/>
    <n v="132"/>
    <n v="136"/>
    <n v="135"/>
    <n v="151"/>
    <n v="151"/>
    <n v="132"/>
    <n v="137"/>
    <n v="144"/>
    <n v="257"/>
    <n v="275"/>
    <n v="269"/>
  </r>
  <r>
    <n v="620"/>
    <n v="602"/>
    <n v="580"/>
    <n v="568"/>
    <n v="512"/>
    <n v="554"/>
    <n v="572"/>
    <n v="559"/>
    <n v="518"/>
    <n v="539"/>
    <n v="612"/>
    <n v="588"/>
    <n v="587"/>
    <n v="606"/>
    <n v="579"/>
    <n v="588"/>
    <n v="607"/>
    <n v="591"/>
    <n v="677"/>
    <n v="282"/>
    <n v="329"/>
    <n v="324"/>
    <n v="277"/>
    <n v="315"/>
    <n v="336"/>
    <n v="385"/>
    <n v="310"/>
    <n v="288"/>
    <n v="348"/>
    <n v="275"/>
    <n v="332"/>
    <n v="314"/>
    <n v="299"/>
    <n v="318"/>
    <n v="312"/>
    <n v="300"/>
    <n v="283"/>
    <n v="298"/>
    <n v="336"/>
    <n v="321"/>
    <n v="331"/>
    <n v="258"/>
    <n v="277"/>
    <n v="308"/>
  </r>
  <r>
    <n v="74"/>
    <n v="74"/>
    <n v="74"/>
    <n v="74"/>
    <n v="73"/>
    <n v="73"/>
    <n v="73"/>
    <n v="73"/>
    <n v="73"/>
    <n v="80"/>
    <n v="80"/>
    <n v="82"/>
    <n v="79"/>
    <n v="69"/>
    <n v="69"/>
    <n v="75"/>
    <n v="75"/>
    <n v="75"/>
    <n v="72"/>
    <n v="75"/>
    <n v="75"/>
    <n v="75"/>
    <n v="74"/>
    <n v="75"/>
    <n v="70"/>
    <n v="73"/>
    <n v="68"/>
    <n v="68"/>
    <n v="69"/>
    <n v="79"/>
    <n v="78"/>
    <n v="77"/>
    <n v="77"/>
    <n v="78"/>
    <n v="78"/>
    <n v="66"/>
    <n v="76"/>
    <n v="75"/>
    <n v="72"/>
    <n v="70"/>
    <n v="65"/>
    <n v="69"/>
    <n v="69"/>
    <n v="69"/>
  </r>
  <r>
    <n v="30"/>
    <n v="36"/>
    <n v="36"/>
    <n v="31"/>
    <n v="37"/>
    <n v="35"/>
    <n v="33"/>
    <n v="30"/>
    <n v="28"/>
    <n v="31"/>
    <n v="32"/>
    <n v="26"/>
    <n v="29"/>
    <n v="27"/>
    <n v="33"/>
    <n v="30"/>
    <n v="30"/>
    <n v="30"/>
    <n v="31"/>
    <n v="33"/>
    <n v="31"/>
    <n v="34"/>
    <n v="31"/>
    <n v="34"/>
    <n v="26"/>
    <n v="32"/>
    <n v="35"/>
    <n v="32"/>
    <n v="37"/>
    <n v="36"/>
    <n v="34"/>
    <n v="37"/>
    <n v="33"/>
    <n v="35"/>
    <n v="34"/>
    <n v="34"/>
    <n v="36"/>
    <n v="33"/>
    <n v="33"/>
    <n v="36"/>
    <n v="35"/>
    <n v="35"/>
    <n v="39"/>
    <n v="36"/>
  </r>
  <r>
    <n v="43"/>
    <n v="43"/>
    <n v="43"/>
    <n v="44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4"/>
    <n v="44"/>
    <n v="44"/>
    <n v="44"/>
    <n v="44"/>
    <n v="44"/>
    <n v="44"/>
    <n v="44"/>
    <n v="44"/>
    <n v="44"/>
    <n v="44"/>
    <n v="44"/>
    <n v="44"/>
    <n v="44"/>
    <n v="44"/>
    <n v="44"/>
  </r>
  <r>
    <n v="29"/>
    <n v="29"/>
    <n v="29"/>
    <n v="31"/>
    <n v="31"/>
    <n v="31"/>
    <n v="30"/>
    <n v="30"/>
    <n v="30"/>
    <n v="31"/>
    <n v="31"/>
    <n v="31"/>
    <n v="31"/>
    <n v="31"/>
    <n v="31"/>
    <n v="31"/>
    <n v="31"/>
    <n v="30"/>
    <n v="31"/>
    <n v="30"/>
    <n v="30"/>
    <n v="33"/>
    <n v="33"/>
    <n v="33"/>
    <n v="33"/>
    <n v="32"/>
    <n v="31"/>
    <n v="31"/>
    <n v="32"/>
    <n v="32"/>
    <n v="32"/>
    <n v="32"/>
    <n v="31"/>
    <n v="31"/>
    <n v="30"/>
    <n v="29"/>
    <n v="29"/>
    <n v="29"/>
    <n v="29"/>
    <n v="29"/>
    <n v="20"/>
    <n v="18"/>
    <n v="18"/>
    <n v="20"/>
  </r>
  <r>
    <n v="36"/>
    <n v="35"/>
    <n v="35"/>
    <n v="36"/>
    <n v="34"/>
    <n v="34"/>
    <n v="34"/>
    <n v="31"/>
    <n v="31"/>
    <n v="31"/>
    <n v="31"/>
    <n v="31"/>
    <n v="31"/>
    <n v="31"/>
    <n v="31"/>
    <n v="31"/>
    <n v="31"/>
    <n v="31"/>
    <n v="28"/>
    <n v="26"/>
    <n v="26"/>
    <n v="26"/>
    <n v="27"/>
    <n v="27"/>
    <n v="27"/>
    <n v="28"/>
    <n v="27"/>
    <n v="27"/>
    <n v="28"/>
    <n v="27"/>
    <n v="28"/>
    <n v="28"/>
    <n v="27"/>
    <n v="28"/>
    <n v="28"/>
    <n v="31"/>
    <n v="31"/>
    <n v="28"/>
    <n v="28"/>
    <n v="28"/>
    <n v="30"/>
    <n v="29"/>
    <n v="29"/>
    <n v="28"/>
  </r>
  <r>
    <n v="13"/>
    <n v="13"/>
    <n v="30"/>
    <n v="15"/>
    <n v="11"/>
    <n v="21"/>
    <n v="34"/>
    <n v="26"/>
    <n v="26"/>
    <n v="26"/>
    <n v="24"/>
    <n v="37"/>
    <n v="24"/>
    <n v="24"/>
    <n v="24"/>
    <n v="24"/>
    <n v="24"/>
    <n v="24"/>
    <n v="10"/>
    <n v="38"/>
    <n v="26"/>
    <n v="26"/>
    <n v="26"/>
    <n v="24"/>
    <n v="28"/>
    <n v="24"/>
    <n v="24"/>
    <n v="30"/>
    <n v="26"/>
    <n v="26"/>
    <n v="30"/>
    <n v="15"/>
    <n v="31"/>
    <n v="15"/>
    <n v="23"/>
    <n v="32"/>
    <n v="35"/>
    <n v="36"/>
    <n v="35"/>
    <n v="36"/>
    <n v="34"/>
    <n v="27"/>
    <n v="29"/>
    <n v="27"/>
  </r>
  <r>
    <n v="48"/>
    <n v="48"/>
    <n v="46"/>
    <n v="46"/>
    <n v="46"/>
    <n v="46"/>
    <n v="49"/>
    <n v="42"/>
    <n v="42"/>
    <n v="44"/>
    <n v="42"/>
    <n v="44"/>
    <n v="44"/>
    <n v="44"/>
    <n v="42"/>
    <n v="14"/>
    <n v="42"/>
    <n v="44"/>
    <n v="44"/>
    <n v="44"/>
    <n v="44"/>
    <n v="44"/>
    <n v="42"/>
    <n v="42"/>
    <n v="46"/>
    <n v="42"/>
    <n v="45"/>
    <n v="35"/>
    <n v="33"/>
    <n v="33"/>
    <n v="33"/>
    <n v="33"/>
    <n v="33"/>
    <n v="33"/>
    <n v="35"/>
    <n v="35"/>
    <n v="35"/>
    <n v="32"/>
    <n v="31"/>
    <n v="32"/>
    <n v="32"/>
    <n v="32"/>
    <n v="32"/>
    <n v="32"/>
  </r>
  <r>
    <n v="92"/>
    <n v="92"/>
    <n v="93"/>
    <n v="96"/>
    <n v="98"/>
    <n v="103"/>
    <n v="93"/>
    <n v="100"/>
    <n v="99"/>
    <n v="97"/>
    <n v="95"/>
    <n v="93"/>
    <n v="91"/>
    <n v="84"/>
    <n v="88"/>
    <n v="88"/>
    <n v="91"/>
    <n v="86"/>
    <n v="89"/>
    <n v="89"/>
    <n v="82"/>
    <n v="88"/>
    <n v="85"/>
    <n v="87"/>
    <n v="86"/>
    <n v="81"/>
    <n v="88"/>
    <n v="158"/>
    <n v="97"/>
    <n v="90"/>
    <n v="90"/>
    <n v="86"/>
    <n v="87"/>
    <n v="90"/>
    <n v="86"/>
    <n v="89"/>
    <n v="86"/>
    <n v="89"/>
    <n v="88"/>
    <n v="88"/>
    <n v="84"/>
    <n v="87"/>
    <n v="85"/>
    <n v="86"/>
  </r>
  <r>
    <n v="3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247"/>
    <n v="247"/>
    <n v="245"/>
    <n v="244"/>
    <n v="247"/>
    <n v="244"/>
    <n v="247"/>
    <n v="244"/>
    <n v="245"/>
    <n v="249"/>
    <n v="247"/>
    <n v="247"/>
    <n v="244"/>
    <n v="248"/>
    <n v="243"/>
    <n v="246"/>
    <n v="244"/>
    <n v="247"/>
    <n v="224"/>
    <n v="245"/>
    <n v="241"/>
    <n v="242"/>
    <n v="249"/>
    <n v="245"/>
    <n v="246"/>
    <n v="246"/>
    <n v="241"/>
    <n v="247"/>
    <n v="255"/>
    <n v="253"/>
    <n v="253"/>
    <n v="244"/>
    <n v="243"/>
    <n v="250"/>
    <n v="243"/>
    <n v="248"/>
    <n v="248"/>
    <n v="246"/>
    <n v="250"/>
    <n v="245"/>
    <n v="246"/>
    <n v="247"/>
    <n v="257"/>
    <n v="255"/>
  </r>
  <r>
    <n v="244"/>
    <n v="226"/>
    <n v="228"/>
    <n v="188"/>
    <n v="185"/>
    <n v="185"/>
    <n v="185"/>
    <n v="184"/>
    <n v="185"/>
    <n v="163"/>
    <n v="163"/>
    <n v="160"/>
    <n v="161"/>
    <n v="160"/>
    <n v="162"/>
    <n v="161"/>
    <n v="161"/>
    <n v="162"/>
    <n v="162"/>
    <n v="161"/>
    <n v="163"/>
    <n v="163"/>
    <n v="163"/>
    <n v="165"/>
    <n v="164"/>
    <n v="164"/>
    <n v="168"/>
    <n v="160"/>
    <n v="207"/>
    <n v="187"/>
    <n v="160"/>
    <n v="159"/>
    <n v="156"/>
    <n v="158"/>
    <n v="158"/>
    <n v="158"/>
    <n v="153"/>
    <n v="157"/>
    <n v="159"/>
    <n v="164"/>
    <n v="163"/>
    <n v="174"/>
    <n v="203"/>
    <n v="206"/>
  </r>
  <r>
    <n v="210"/>
    <n v="216"/>
    <n v="212"/>
    <n v="207"/>
    <n v="211"/>
    <n v="218"/>
    <n v="209"/>
    <n v="199"/>
    <n v="195"/>
    <n v="207"/>
    <n v="204"/>
    <n v="208"/>
    <n v="201"/>
    <n v="198"/>
    <n v="206"/>
    <n v="204"/>
    <n v="201"/>
    <n v="209"/>
    <n v="193"/>
    <n v="206"/>
    <n v="228"/>
    <n v="214"/>
    <n v="210"/>
    <n v="214"/>
    <n v="207"/>
    <n v="205"/>
    <n v="204"/>
    <n v="205"/>
    <n v="211"/>
    <n v="221"/>
    <n v="210"/>
    <n v="213"/>
    <n v="227"/>
    <n v="227"/>
    <n v="222"/>
    <n v="228"/>
    <n v="224"/>
    <n v="234"/>
    <n v="224"/>
    <n v="222"/>
    <n v="217"/>
    <n v="227"/>
    <n v="225"/>
    <n v="230"/>
  </r>
  <r>
    <n v="152"/>
    <n v="148"/>
    <n v="149"/>
    <n v="148"/>
    <n v="145"/>
    <n v="150"/>
    <n v="150"/>
    <n v="146"/>
    <n v="147"/>
    <n v="149"/>
    <n v="152"/>
    <n v="153"/>
    <n v="192"/>
    <n v="193"/>
    <n v="188"/>
    <n v="189"/>
    <n v="190"/>
    <n v="199"/>
    <n v="183"/>
    <n v="184"/>
    <n v="247"/>
    <n v="276"/>
    <n v="245"/>
    <n v="279"/>
    <n v="212"/>
    <n v="250"/>
    <n v="283"/>
    <n v="255"/>
    <n v="282"/>
    <n v="250"/>
    <n v="212"/>
    <n v="233"/>
    <n v="228"/>
    <n v="237"/>
    <n v="273"/>
    <n v="270"/>
    <n v="245"/>
    <n v="248"/>
    <n v="274"/>
    <n v="280"/>
    <n v="249"/>
    <n v="273"/>
    <n v="273"/>
    <n v="206"/>
  </r>
  <r>
    <n v="413"/>
    <n v="436"/>
    <n v="432"/>
    <n v="425"/>
    <n v="458"/>
    <n v="399"/>
    <n v="405"/>
    <n v="400"/>
    <n v="417"/>
    <n v="401"/>
    <n v="434"/>
    <n v="459"/>
    <n v="409"/>
    <n v="409"/>
    <n v="495"/>
    <n v="442"/>
    <n v="440"/>
    <n v="467"/>
    <n v="302"/>
    <n v="436"/>
    <n v="463"/>
    <n v="433"/>
    <n v="455"/>
    <n v="447"/>
    <n v="452"/>
    <n v="458"/>
    <n v="423"/>
    <n v="423"/>
    <n v="431"/>
    <n v="394"/>
    <n v="434"/>
    <n v="395"/>
    <n v="429"/>
    <n v="421"/>
    <n v="431"/>
    <n v="426"/>
    <n v="462"/>
    <n v="435"/>
    <n v="442"/>
    <n v="430"/>
    <n v="438"/>
    <n v="440"/>
    <n v="449"/>
    <n v="442"/>
  </r>
  <r>
    <n v="55"/>
    <n v="50"/>
    <n v="53"/>
    <n v="57"/>
    <n v="49"/>
    <n v="51"/>
    <n v="54"/>
    <n v="57"/>
    <n v="55"/>
    <n v="63"/>
    <n v="59"/>
    <n v="61"/>
    <n v="67"/>
    <n v="64"/>
    <n v="59"/>
    <n v="58"/>
    <n v="62"/>
    <n v="65"/>
    <n v="58"/>
    <n v="60"/>
    <n v="64"/>
    <n v="68"/>
    <n v="63"/>
    <n v="71"/>
    <n v="68"/>
    <n v="81"/>
    <n v="59"/>
    <n v="70"/>
    <n v="67"/>
    <n v="72"/>
    <n v="61"/>
    <n v="55"/>
    <n v="61"/>
    <n v="83"/>
    <n v="82"/>
    <n v="66"/>
    <n v="77"/>
    <n v="68"/>
    <n v="68"/>
    <n v="74"/>
    <n v="72"/>
    <n v="72"/>
    <n v="81"/>
    <n v="73"/>
  </r>
  <r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</r>
  <r>
    <n v="7"/>
    <n v="7"/>
    <n v="7"/>
    <n v="7"/>
    <n v="8"/>
    <n v="7"/>
    <n v="8"/>
    <n v="7"/>
    <n v="7"/>
    <n v="7"/>
    <n v="7"/>
    <n v="7"/>
    <n v="8"/>
    <n v="7"/>
    <n v="7"/>
    <n v="7"/>
    <n v="7"/>
    <n v="7"/>
    <n v="3"/>
    <n v="7"/>
    <n v="7"/>
    <n v="7"/>
    <n v="7"/>
    <n v="7"/>
    <n v="7"/>
    <n v="7"/>
    <n v="7"/>
    <n v="7"/>
    <n v="7"/>
    <n v="7"/>
    <n v="7"/>
    <n v="7"/>
    <n v="7"/>
    <n v="7"/>
    <n v="7"/>
    <n v="8"/>
    <n v="8"/>
    <n v="8"/>
    <n v="7"/>
    <n v="7"/>
    <n v="7"/>
    <n v="7"/>
    <n v="7"/>
    <n v="7"/>
  </r>
  <r>
    <n v="508"/>
    <n v="499"/>
    <n v="484"/>
    <n v="503"/>
    <n v="483"/>
    <n v="485"/>
    <n v="477"/>
    <n v="486"/>
    <n v="0"/>
    <n v="450"/>
    <n v="459"/>
    <n v="478"/>
    <n v="471"/>
    <n v="478"/>
    <n v="493"/>
    <n v="468"/>
    <n v="472"/>
    <n v="475"/>
    <n v="489"/>
    <n v="483"/>
    <n v="496"/>
    <n v="452"/>
    <n v="486"/>
    <n v="502"/>
    <n v="305"/>
    <n v="501"/>
    <n v="468"/>
    <n v="304"/>
    <n v="486"/>
    <n v="493"/>
    <n v="296"/>
    <n v="293"/>
    <n v="292"/>
    <n v="290"/>
    <n v="294"/>
    <n v="276"/>
    <n v="282"/>
    <n v="285"/>
    <n v="287"/>
    <n v="284"/>
    <n v="287"/>
    <n v="456"/>
    <n v="481"/>
    <n v="486"/>
  </r>
  <r>
    <n v="132"/>
    <n v="131"/>
    <n v="142"/>
    <n v="140"/>
    <n v="133"/>
    <n v="142"/>
    <n v="146"/>
    <n v="141"/>
    <n v="141"/>
    <n v="146"/>
    <n v="136"/>
    <n v="136"/>
    <n v="134"/>
    <n v="136"/>
    <n v="148"/>
    <n v="149"/>
    <n v="148"/>
    <n v="109"/>
    <n v="112"/>
    <n v="113"/>
    <n v="109"/>
    <n v="113"/>
    <n v="117"/>
    <n v="114"/>
    <n v="121"/>
    <n v="121"/>
    <n v="116"/>
    <n v="122"/>
    <n v="120"/>
    <n v="124"/>
    <n v="115"/>
    <n v="119"/>
    <n v="117"/>
    <n v="116"/>
    <n v="116"/>
    <n v="116"/>
    <n v="119"/>
    <n v="115"/>
    <n v="115"/>
    <n v="113"/>
    <n v="108"/>
    <n v="113"/>
    <n v="113"/>
    <n v="102"/>
  </r>
  <r>
    <n v="81"/>
    <n v="80"/>
    <n v="81"/>
    <n v="85"/>
    <n v="84"/>
    <n v="75"/>
    <n v="77"/>
    <n v="81"/>
    <n v="80"/>
    <n v="74"/>
    <n v="80"/>
    <n v="81"/>
    <n v="75"/>
    <n v="81"/>
    <n v="80"/>
    <n v="83"/>
    <n v="81"/>
    <n v="88"/>
    <n v="81"/>
    <n v="81"/>
    <n v="81"/>
    <n v="81"/>
    <n v="75"/>
    <n v="74"/>
    <n v="76"/>
    <n v="81"/>
    <n v="80"/>
    <n v="81"/>
    <n v="81"/>
    <n v="81"/>
    <n v="75"/>
    <n v="80"/>
    <n v="81"/>
    <n v="81"/>
    <n v="81"/>
    <n v="81"/>
    <n v="76"/>
    <n v="85"/>
    <n v="80"/>
    <n v="74"/>
    <n v="80"/>
    <n v="80"/>
    <n v="75"/>
    <n v="80"/>
  </r>
  <r>
    <n v="75"/>
    <n v="77"/>
    <n v="79"/>
    <n v="75"/>
    <n v="79"/>
    <n v="77"/>
    <n v="82"/>
    <n v="77"/>
    <n v="80"/>
    <n v="77"/>
    <n v="77"/>
    <n v="76"/>
    <n v="79"/>
    <n v="74"/>
    <n v="78"/>
    <n v="80"/>
    <n v="75"/>
    <n v="76"/>
    <n v="74"/>
    <n v="75"/>
    <n v="77"/>
    <n v="74"/>
    <n v="73"/>
    <n v="73"/>
    <n v="75"/>
    <n v="83"/>
    <n v="75"/>
    <n v="75"/>
    <n v="79"/>
    <n v="78"/>
    <n v="74"/>
    <n v="76"/>
    <n v="77"/>
    <n v="72"/>
    <n v="73"/>
    <n v="72"/>
    <n v="66"/>
    <n v="73"/>
    <n v="67"/>
    <n v="74"/>
    <n v="77"/>
    <n v="75"/>
    <n v="69"/>
    <n v="75"/>
  </r>
  <r>
    <n v="137"/>
    <n v="137"/>
    <n v="137"/>
    <n v="137"/>
    <n v="137"/>
    <n v="137"/>
    <n v="137"/>
    <n v="137"/>
    <n v="137"/>
    <n v="137"/>
    <n v="137"/>
    <n v="137"/>
    <n v="137"/>
    <n v="137"/>
    <n v="137"/>
    <n v="137"/>
    <n v="138"/>
    <n v="138"/>
    <n v="137"/>
    <n v="137"/>
    <n v="137"/>
    <n v="137"/>
    <n v="137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</r>
  <r>
    <n v="6"/>
    <n v="37"/>
    <n v="13"/>
    <n v="36"/>
    <n v="41"/>
    <n v="36"/>
    <n v="37"/>
    <n v="41"/>
    <n v="14"/>
    <n v="42"/>
    <n v="42"/>
    <n v="41"/>
    <n v="14"/>
    <n v="14"/>
    <n v="13"/>
    <n v="13"/>
    <n v="12"/>
    <n v="13"/>
    <n v="12"/>
    <n v="29"/>
    <n v="12"/>
    <n v="28"/>
    <n v="12"/>
    <n v="14"/>
    <n v="12"/>
    <n v="13"/>
    <n v="12"/>
    <n v="41"/>
    <n v="13"/>
    <n v="41"/>
    <n v="41"/>
    <n v="41"/>
    <n v="12"/>
    <n v="41"/>
    <n v="42"/>
    <n v="42"/>
    <n v="15"/>
    <n v="14"/>
    <n v="43"/>
    <n v="41"/>
    <n v="13"/>
    <n v="41"/>
    <n v="41"/>
    <n v="41"/>
  </r>
  <r>
    <n v="48"/>
    <n v="52"/>
    <n v="49"/>
    <n v="48"/>
    <n v="47"/>
    <n v="46"/>
    <n v="49"/>
    <n v="49"/>
    <n v="46"/>
    <n v="47"/>
    <n v="46"/>
    <n v="46"/>
    <n v="46"/>
    <n v="45"/>
    <n v="47"/>
    <n v="49"/>
    <n v="45"/>
    <n v="46"/>
    <n v="45"/>
    <n v="48"/>
    <n v="48"/>
    <n v="47"/>
    <n v="48"/>
    <n v="48"/>
    <n v="47"/>
    <n v="47"/>
    <n v="46"/>
    <n v="47"/>
    <n v="47"/>
    <n v="47"/>
    <n v="47"/>
    <n v="46"/>
    <n v="47"/>
    <n v="46"/>
    <n v="47"/>
    <n v="45"/>
    <n v="45"/>
    <n v="46"/>
    <n v="47"/>
    <n v="46"/>
    <n v="47"/>
    <n v="47"/>
    <n v="47"/>
    <n v="39"/>
  </r>
  <r>
    <n v="82"/>
    <n v="82"/>
    <n v="82"/>
    <n v="85"/>
    <n v="85"/>
    <n v="84"/>
    <n v="84"/>
    <n v="92"/>
    <n v="88"/>
    <n v="91"/>
    <n v="92"/>
    <n v="90"/>
    <n v="90"/>
    <n v="89"/>
    <n v="89"/>
    <n v="89"/>
    <n v="93"/>
    <n v="89"/>
    <n v="88"/>
    <n v="89"/>
    <n v="88"/>
    <n v="88"/>
    <n v="87"/>
    <n v="87"/>
    <n v="94"/>
    <n v="91"/>
    <n v="95"/>
    <n v="89"/>
    <n v="93"/>
    <n v="94"/>
    <n v="83"/>
    <n v="84"/>
    <n v="63"/>
    <n v="83"/>
    <n v="83"/>
    <n v="83"/>
    <n v="80"/>
    <n v="74"/>
    <n v="69"/>
    <n v="69"/>
    <n v="67"/>
    <n v="70"/>
    <n v="69"/>
    <n v="65"/>
  </r>
  <r>
    <n v="33"/>
    <n v="33"/>
    <n v="33"/>
    <n v="33"/>
    <n v="33"/>
    <n v="32"/>
    <n v="33"/>
    <n v="32"/>
    <n v="33"/>
    <n v="32"/>
    <n v="32"/>
    <n v="32"/>
    <n v="32"/>
    <n v="31"/>
    <n v="32"/>
    <n v="32"/>
    <n v="33"/>
    <n v="33"/>
    <n v="32"/>
    <n v="33"/>
    <n v="32"/>
    <n v="32"/>
    <n v="32"/>
    <n v="32"/>
    <n v="13"/>
    <n v="32"/>
    <n v="32"/>
    <n v="32"/>
    <n v="32"/>
    <n v="32"/>
    <n v="32"/>
    <n v="32"/>
    <n v="32"/>
    <n v="32"/>
    <n v="32"/>
    <n v="32"/>
    <n v="32"/>
    <n v="32"/>
    <n v="32"/>
    <n v="32"/>
    <n v="31"/>
    <n v="31"/>
    <n v="31"/>
    <n v="31"/>
  </r>
  <r>
    <n v="68"/>
    <n v="68"/>
    <n v="67"/>
    <n v="67"/>
    <n v="67"/>
    <n v="69"/>
    <n v="67"/>
    <n v="67"/>
    <n v="67"/>
    <n v="67"/>
    <n v="67"/>
    <n v="67"/>
    <n v="67"/>
    <n v="67"/>
    <n v="67"/>
    <n v="66"/>
    <n v="66"/>
    <n v="67"/>
    <n v="67"/>
    <n v="67"/>
    <n v="67"/>
    <n v="66"/>
    <n v="67"/>
    <n v="66"/>
    <n v="66"/>
    <n v="68"/>
    <n v="67"/>
    <n v="65"/>
    <n v="64"/>
    <n v="65"/>
    <n v="65"/>
    <n v="66"/>
    <n v="66"/>
    <n v="70"/>
    <n v="73"/>
    <n v="72"/>
    <n v="69"/>
    <n v="66"/>
    <n v="68"/>
    <n v="68"/>
    <n v="69"/>
    <n v="68"/>
    <n v="67"/>
    <n v="67"/>
  </r>
  <r>
    <n v="17"/>
    <n v="14"/>
    <n v="17"/>
    <n v="17"/>
    <n v="16"/>
    <n v="18"/>
    <n v="17"/>
    <n v="18"/>
    <n v="16"/>
    <n v="15"/>
    <n v="17"/>
    <n v="16"/>
    <n v="18"/>
    <n v="19"/>
    <n v="15"/>
    <n v="17"/>
    <n v="27"/>
    <n v="15"/>
    <n v="19"/>
    <n v="25"/>
    <n v="26"/>
    <n v="25"/>
    <n v="23"/>
    <n v="28"/>
    <n v="23"/>
    <n v="30"/>
    <n v="22"/>
    <n v="29"/>
    <n v="26"/>
    <n v="27"/>
    <n v="21"/>
    <n v="24"/>
    <n v="18"/>
    <n v="26"/>
    <n v="24"/>
    <n v="26"/>
    <n v="18"/>
    <n v="18"/>
    <n v="24"/>
    <n v="24"/>
    <n v="25"/>
    <n v="251"/>
    <n v="163"/>
    <n v="170"/>
  </r>
  <r>
    <n v="65"/>
    <n v="66"/>
    <n v="62"/>
    <n v="62"/>
    <n v="63"/>
    <n v="63"/>
    <n v="63"/>
    <n v="63"/>
    <n v="63"/>
    <n v="60"/>
    <n v="60"/>
    <n v="56"/>
    <n v="56"/>
    <n v="56"/>
    <n v="56"/>
    <n v="56"/>
    <n v="56"/>
    <n v="56"/>
    <n v="56"/>
    <n v="56"/>
    <n v="56"/>
    <n v="55"/>
    <n v="56"/>
    <n v="57"/>
    <n v="57"/>
    <n v="63"/>
    <n v="59"/>
    <n v="62"/>
    <n v="62"/>
    <n v="60"/>
    <n v="60"/>
    <n v="60"/>
    <n v="60"/>
    <n v="60"/>
    <n v="60"/>
    <n v="62"/>
    <n v="62"/>
    <n v="62"/>
    <n v="47"/>
    <n v="47"/>
    <n v="46"/>
    <n v="51"/>
    <n v="51"/>
    <n v="52"/>
  </r>
  <r>
    <n v="18"/>
    <n v="18"/>
    <n v="13"/>
    <n v="14"/>
    <n v="14"/>
    <n v="19"/>
    <n v="19"/>
    <n v="19"/>
    <n v="19"/>
    <n v="18"/>
    <n v="18"/>
    <n v="18"/>
    <n v="18"/>
    <n v="18"/>
    <n v="18"/>
    <n v="18"/>
    <n v="18"/>
    <n v="18"/>
    <n v="18"/>
    <n v="18"/>
    <n v="18"/>
    <n v="18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0"/>
    <n v="160"/>
    <n v="160"/>
    <n v="160"/>
    <n v="160"/>
    <n v="160"/>
    <n v="159"/>
    <n v="159"/>
    <n v="159"/>
    <n v="159"/>
    <n v="160"/>
    <n v="165"/>
    <n v="158"/>
    <n v="165"/>
    <n v="165"/>
    <n v="164"/>
    <n v="165"/>
    <n v="165"/>
    <n v="164"/>
    <n v="164"/>
    <n v="164"/>
    <n v="164"/>
    <n v="164"/>
    <n v="164"/>
    <n v="165"/>
    <n v="164"/>
    <n v="164"/>
    <n v="164"/>
    <n v="164"/>
    <n v="164"/>
    <n v="164"/>
    <n v="164"/>
    <n v="164"/>
    <n v="164"/>
    <n v="164"/>
    <n v="165"/>
    <n v="156"/>
    <n v="164"/>
    <n v="155"/>
    <n v="155"/>
    <n v="155"/>
    <n v="165"/>
    <n v="156"/>
    <n v="165"/>
  </r>
  <r>
    <n v="114"/>
    <n v="114"/>
    <n v="115"/>
    <n v="120"/>
    <n v="113"/>
    <n v="117"/>
    <n v="113"/>
    <n v="117"/>
    <n v="114"/>
    <n v="113"/>
    <n v="113"/>
    <n v="113"/>
    <n v="121"/>
    <n v="113"/>
    <n v="113"/>
    <n v="119"/>
    <n v="120"/>
    <n v="120"/>
    <n v="117"/>
    <n v="120"/>
    <n v="122"/>
    <n v="119"/>
    <n v="122"/>
    <n v="114"/>
    <n v="120"/>
    <n v="117"/>
    <n v="117"/>
    <n v="118"/>
    <n v="113"/>
    <n v="113"/>
    <n v="111"/>
    <n v="115"/>
    <n v="108"/>
    <n v="107"/>
    <n v="114"/>
    <n v="114"/>
    <n v="115"/>
    <n v="116"/>
    <n v="115"/>
    <n v="117"/>
    <n v="118"/>
    <n v="117"/>
    <n v="86"/>
    <n v="118"/>
  </r>
  <r>
    <n v="980"/>
    <n v="1171"/>
    <n v="1231"/>
    <n v="674"/>
    <n v="1269"/>
    <n v="1233"/>
    <n v="1276"/>
    <n v="1226"/>
    <n v="1286"/>
    <n v="1373"/>
    <n v="1415"/>
    <n v="38"/>
    <n v="42"/>
    <n v="42"/>
    <n v="45"/>
    <n v="44"/>
    <n v="44"/>
    <n v="44"/>
    <n v="44"/>
    <n v="45"/>
    <n v="46"/>
    <n v="46"/>
    <n v="42"/>
    <n v="42"/>
    <n v="43"/>
    <n v="43"/>
    <n v="43"/>
    <n v="43"/>
    <n v="44"/>
    <n v="44"/>
    <n v="40"/>
    <n v="42"/>
    <n v="43"/>
    <n v="43"/>
    <n v="44"/>
    <n v="44"/>
    <n v="43"/>
    <n v="43"/>
    <n v="43"/>
    <n v="38"/>
    <n v="36"/>
    <n v="36"/>
    <n v="36"/>
    <n v="36"/>
  </r>
  <r>
    <n v="39"/>
    <n v="37"/>
    <n v="39"/>
    <n v="40"/>
    <n v="38"/>
    <n v="38"/>
    <n v="38"/>
    <n v="40"/>
    <n v="38"/>
    <n v="38"/>
    <n v="38"/>
    <n v="38"/>
    <n v="38"/>
    <n v="38"/>
    <n v="40"/>
    <n v="38"/>
    <n v="41"/>
    <n v="38"/>
    <n v="29"/>
    <n v="38"/>
    <n v="38"/>
    <n v="38"/>
    <n v="38"/>
    <n v="38"/>
    <n v="38"/>
    <n v="40"/>
    <n v="38"/>
    <n v="42"/>
    <n v="42"/>
    <n v="42"/>
    <n v="38"/>
    <n v="38"/>
    <n v="38"/>
    <n v="38"/>
    <n v="38"/>
    <n v="42"/>
    <n v="38"/>
    <n v="38"/>
    <n v="38"/>
    <n v="38"/>
    <n v="38"/>
    <n v="38"/>
    <n v="38"/>
    <n v="38"/>
  </r>
  <r>
    <n v="61"/>
    <n v="62"/>
    <n v="62"/>
    <n v="63"/>
    <n v="61"/>
    <n v="61"/>
    <n v="62"/>
    <n v="62"/>
    <n v="62"/>
    <n v="62"/>
    <n v="62"/>
    <n v="62"/>
    <n v="61"/>
    <n v="62"/>
    <n v="62"/>
    <n v="61"/>
    <n v="61"/>
    <n v="62"/>
    <n v="60"/>
    <n v="61"/>
    <n v="62"/>
    <n v="63"/>
    <n v="61"/>
    <n v="62"/>
    <n v="60"/>
    <n v="59"/>
    <n v="59"/>
    <n v="61"/>
    <n v="61"/>
    <n v="59"/>
    <n v="59"/>
    <n v="59"/>
    <n v="60"/>
    <n v="61"/>
    <n v="61"/>
    <n v="60"/>
    <n v="61"/>
    <n v="62"/>
    <n v="61"/>
    <n v="61"/>
    <n v="63"/>
    <n v="61"/>
    <n v="63"/>
    <n v="64"/>
  </r>
  <r>
    <n v="130"/>
    <n v="131"/>
    <n v="119"/>
    <n v="107"/>
    <n v="131"/>
    <n v="131"/>
    <n v="131"/>
    <n v="129"/>
    <n v="117"/>
    <n v="134"/>
    <n v="131"/>
    <n v="130"/>
    <n v="128"/>
    <n v="128"/>
    <n v="134"/>
    <n v="127"/>
    <n v="132"/>
    <n v="130"/>
    <n v="128"/>
    <n v="135"/>
    <n v="119"/>
    <n v="119"/>
    <n v="124"/>
    <n v="133"/>
    <n v="108"/>
    <n v="132"/>
    <n v="129"/>
    <n v="108"/>
    <n v="134"/>
    <n v="131"/>
    <n v="109"/>
    <n v="104"/>
    <n v="108"/>
    <n v="107"/>
    <n v="104"/>
    <n v="104"/>
    <n v="104"/>
    <n v="106"/>
    <n v="107"/>
    <n v="107"/>
    <n v="106"/>
    <n v="132"/>
    <n v="129"/>
    <n v="130"/>
  </r>
  <r>
    <n v="28"/>
    <n v="29"/>
    <n v="31"/>
    <n v="29"/>
    <n v="37"/>
    <n v="30"/>
    <n v="34"/>
    <n v="30"/>
    <n v="33"/>
    <n v="30"/>
    <n v="26"/>
    <n v="22"/>
    <n v="20"/>
    <n v="20"/>
    <n v="25"/>
    <n v="25"/>
    <n v="19"/>
    <n v="24"/>
    <n v="20"/>
    <n v="20"/>
    <n v="23"/>
    <n v="23"/>
    <n v="19"/>
    <n v="19"/>
    <n v="20"/>
    <n v="28"/>
    <n v="21"/>
    <n v="11"/>
    <n v="22"/>
    <n v="20"/>
    <n v="18"/>
    <n v="20"/>
    <n v="14"/>
    <n v="23"/>
    <n v="18"/>
    <n v="26"/>
    <n v="14"/>
    <n v="17"/>
    <n v="19"/>
    <n v="17"/>
    <n v="22"/>
    <n v="20"/>
    <n v="19"/>
    <n v="19"/>
  </r>
  <r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</r>
  <r>
    <n v="72"/>
    <n v="70"/>
    <n v="68"/>
    <n v="67"/>
    <n v="68"/>
    <n v="66"/>
    <n v="70"/>
    <n v="73"/>
    <n v="73"/>
    <n v="68"/>
    <n v="67"/>
    <n v="74"/>
    <n v="75"/>
    <n v="68"/>
    <n v="72"/>
    <n v="67"/>
    <n v="69"/>
    <n v="71"/>
    <n v="66"/>
    <n v="68"/>
    <n v="68"/>
    <n v="65"/>
    <n v="65"/>
    <n v="64"/>
    <n v="172"/>
    <n v="170"/>
    <n v="173"/>
    <n v="161"/>
    <n v="163"/>
    <n v="164"/>
    <n v="162"/>
    <n v="160"/>
    <n v="163"/>
    <n v="169"/>
    <n v="164"/>
    <n v="161"/>
    <n v="163"/>
    <n v="162"/>
    <n v="163"/>
    <n v="163"/>
    <n v="169"/>
    <n v="173"/>
    <n v="166"/>
    <n v="169"/>
  </r>
  <r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0"/>
    <n v="50"/>
    <n v="50"/>
    <n v="50"/>
    <n v="50"/>
    <n v="50"/>
    <n v="50"/>
    <n v="48"/>
    <n v="48"/>
    <n v="48"/>
    <n v="48"/>
    <n v="69"/>
    <n v="71"/>
    <n v="64"/>
    <n v="66"/>
    <n v="65"/>
    <n v="64"/>
    <n v="71"/>
    <n v="66"/>
    <n v="66"/>
    <n v="69"/>
    <n v="68"/>
    <n v="64"/>
  </r>
  <r>
    <n v="218"/>
    <n v="222"/>
    <n v="231"/>
    <n v="224"/>
    <n v="222"/>
    <n v="224"/>
    <n v="44"/>
    <n v="44"/>
    <n v="42"/>
    <n v="42"/>
    <n v="39"/>
    <n v="39"/>
    <n v="39"/>
    <n v="38"/>
    <n v="31"/>
    <n v="31"/>
    <n v="31"/>
    <n v="32"/>
    <n v="26"/>
    <n v="31"/>
    <n v="32"/>
    <n v="31"/>
    <n v="31"/>
    <n v="13"/>
    <n v="13"/>
    <n v="13"/>
    <n v="13"/>
    <n v="12"/>
    <n v="13"/>
    <n v="13"/>
    <n v="13"/>
    <n v="12"/>
    <n v="12"/>
    <n v="13"/>
    <n v="13"/>
    <n v="13"/>
    <n v="14"/>
    <n v="14"/>
    <n v="13"/>
    <n v="13"/>
    <n v="13"/>
    <n v="12"/>
    <n v="12"/>
    <n v="13"/>
  </r>
  <r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</r>
  <r>
    <n v="13"/>
    <n v="13"/>
    <n v="14"/>
    <n v="14"/>
    <n v="14"/>
    <n v="14"/>
    <n v="8"/>
    <n v="9"/>
    <n v="13"/>
    <n v="16"/>
    <n v="6"/>
    <n v="8"/>
    <n v="8"/>
    <n v="11"/>
    <n v="11"/>
    <n v="11"/>
    <n v="8"/>
    <n v="6"/>
    <n v="6"/>
    <n v="6"/>
    <n v="9"/>
    <n v="9"/>
    <n v="8"/>
    <n v="10"/>
    <n v="8"/>
    <n v="8"/>
    <n v="6"/>
    <n v="6"/>
    <n v="6"/>
    <n v="14"/>
    <n v="11"/>
    <n v="14"/>
    <n v="17"/>
    <n v="17"/>
    <n v="20"/>
    <n v="20"/>
    <n v="19"/>
    <n v="6"/>
    <n v="6"/>
    <n v="6"/>
    <n v="6"/>
    <n v="6"/>
    <n v="6"/>
    <n v="7"/>
  </r>
  <r>
    <n v="133"/>
    <n v="134"/>
    <n v="130"/>
    <n v="74"/>
    <n v="70"/>
    <n v="67"/>
    <n v="72"/>
    <n v="76"/>
    <n v="76"/>
    <n v="78"/>
    <n v="79"/>
    <n v="83"/>
    <n v="80"/>
    <n v="79"/>
    <n v="80"/>
    <n v="83"/>
    <n v="84"/>
    <n v="79"/>
    <n v="20"/>
    <n v="25"/>
    <n v="28"/>
    <n v="25"/>
    <n v="26"/>
    <n v="22"/>
    <n v="25"/>
    <n v="28"/>
    <n v="28"/>
    <n v="31"/>
    <n v="23"/>
    <n v="27"/>
    <n v="25"/>
    <n v="18"/>
    <n v="21"/>
    <n v="18"/>
    <n v="17"/>
    <n v="23"/>
    <n v="22"/>
    <n v="20"/>
    <n v="20"/>
    <n v="18"/>
    <n v="17"/>
    <n v="23"/>
    <n v="18"/>
    <n v="18"/>
  </r>
  <r>
    <n v="121"/>
    <n v="121"/>
    <n v="121"/>
    <n v="121"/>
    <n v="121"/>
    <n v="121"/>
    <n v="121"/>
    <n v="121"/>
    <n v="121"/>
    <n v="121"/>
    <n v="121"/>
    <n v="121"/>
    <n v="121"/>
    <n v="85"/>
    <n v="92"/>
    <n v="89"/>
    <n v="84"/>
    <n v="94"/>
    <n v="85"/>
    <n v="88"/>
    <n v="85"/>
    <n v="93"/>
    <n v="94"/>
    <n v="92"/>
    <n v="90"/>
    <n v="96"/>
    <n v="94"/>
    <n v="96"/>
    <n v="94"/>
    <n v="94"/>
    <n v="94"/>
    <n v="94"/>
    <n v="94"/>
    <n v="95"/>
    <n v="97"/>
    <n v="99"/>
    <n v="99"/>
    <n v="97"/>
    <n v="97"/>
    <n v="97"/>
    <n v="96"/>
    <n v="90"/>
    <n v="92"/>
    <n v="88"/>
  </r>
  <r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</r>
  <r>
    <n v="26"/>
    <n v="22"/>
    <n v="22"/>
    <n v="26"/>
    <n v="24"/>
    <n v="27"/>
    <n v="27"/>
    <n v="33"/>
    <n v="27"/>
    <n v="27"/>
    <n v="29"/>
    <n v="30"/>
    <n v="29"/>
    <n v="31"/>
    <n v="27"/>
    <n v="28"/>
    <n v="26"/>
    <n v="39"/>
    <n v="22"/>
    <n v="30"/>
    <n v="27"/>
    <n v="28"/>
    <n v="30"/>
    <n v="31"/>
    <n v="37"/>
    <n v="30"/>
    <n v="30"/>
    <n v="31"/>
    <n v="27"/>
    <n v="35"/>
    <n v="25"/>
    <n v="30"/>
    <n v="32"/>
    <n v="32"/>
    <n v="28"/>
    <n v="30"/>
    <n v="24"/>
    <n v="20"/>
    <n v="27"/>
    <n v="33"/>
    <n v="30"/>
    <n v="30"/>
    <n v="59"/>
    <n v="54"/>
  </r>
  <r>
    <n v="45"/>
    <n v="43"/>
    <n v="44"/>
    <n v="44"/>
    <n v="44"/>
    <n v="45"/>
    <n v="44"/>
    <n v="44"/>
    <n v="45"/>
    <n v="51"/>
    <n v="44"/>
    <n v="44"/>
    <n v="44"/>
    <n v="50"/>
    <n v="45"/>
    <n v="46"/>
    <n v="46"/>
    <n v="45"/>
    <n v="39"/>
    <n v="46"/>
    <n v="43"/>
    <n v="43"/>
    <n v="46"/>
    <n v="44"/>
    <n v="47"/>
    <n v="45"/>
    <n v="47"/>
    <n v="47"/>
    <n v="45"/>
    <n v="46"/>
    <n v="46"/>
    <n v="43"/>
    <n v="43"/>
    <n v="47"/>
    <n v="48"/>
    <n v="45"/>
    <n v="45"/>
    <n v="44"/>
    <n v="45"/>
    <n v="45"/>
    <n v="45"/>
    <n v="45"/>
    <n v="216"/>
    <n v="218"/>
  </r>
  <r>
    <n v="74"/>
    <n v="74"/>
    <n v="74"/>
    <n v="74"/>
    <n v="74"/>
    <n v="74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2"/>
    <n v="72"/>
    <n v="72"/>
    <n v="72"/>
    <n v="72"/>
    <n v="72"/>
  </r>
  <r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</r>
  <r>
    <n v="124"/>
    <n v="125"/>
    <n v="123"/>
    <n v="135"/>
    <n v="127"/>
    <n v="129"/>
    <n v="131"/>
    <n v="120"/>
    <n v="128"/>
    <n v="128"/>
    <n v="130"/>
    <n v="113"/>
    <n v="96"/>
    <n v="103"/>
    <n v="102"/>
    <n v="112"/>
    <n v="124"/>
    <n v="136"/>
    <n v="131"/>
    <n v="133"/>
    <n v="127"/>
    <n v="135"/>
    <n v="154"/>
    <n v="109"/>
    <n v="118"/>
    <n v="125"/>
    <n v="116"/>
    <n v="124"/>
    <n v="109"/>
    <n v="118"/>
    <n v="149"/>
    <n v="132"/>
    <n v="138"/>
    <n v="115"/>
    <n v="115"/>
    <n v="100"/>
    <n v="104"/>
    <n v="98"/>
    <n v="108"/>
    <n v="120"/>
    <n v="115"/>
    <n v="116"/>
    <n v="100"/>
    <n v="134"/>
  </r>
  <r>
    <n v="116"/>
    <n v="108"/>
    <n v="106"/>
    <n v="106"/>
    <n v="105"/>
    <n v="105"/>
    <n v="106"/>
    <n v="107"/>
    <n v="105"/>
    <n v="107"/>
    <n v="108"/>
    <n v="106"/>
    <n v="109"/>
    <n v="105"/>
    <n v="111"/>
    <n v="108"/>
    <n v="111"/>
    <n v="109"/>
    <n v="107"/>
    <n v="107"/>
    <n v="106"/>
    <n v="105"/>
    <n v="107"/>
    <n v="112"/>
    <n v="105"/>
    <n v="105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268"/>
    <n v="270"/>
    <n v="264"/>
    <n v="261"/>
    <n v="253"/>
    <n v="244"/>
    <n v="248"/>
    <n v="249"/>
    <n v="255"/>
    <n v="263"/>
    <n v="250"/>
    <n v="250"/>
    <n v="249"/>
    <n v="245"/>
    <n v="248"/>
    <n v="246"/>
    <n v="248"/>
    <n v="247"/>
    <n v="221"/>
    <n v="246"/>
    <n v="257"/>
    <n v="244"/>
    <n v="251"/>
    <n v="251"/>
    <n v="251"/>
    <n v="256"/>
    <n v="252"/>
    <n v="251"/>
    <n v="245"/>
    <n v="248"/>
    <n v="246"/>
    <n v="244"/>
    <n v="241"/>
    <n v="240"/>
    <n v="240"/>
    <n v="243"/>
    <n v="242"/>
    <n v="238"/>
    <n v="239"/>
    <n v="234"/>
    <n v="235"/>
    <n v="237"/>
    <n v="242"/>
    <n v="243"/>
  </r>
  <r>
    <n v="228"/>
    <n v="226"/>
    <n v="230"/>
    <n v="227"/>
    <n v="232"/>
    <n v="238"/>
    <n v="238"/>
    <n v="234"/>
    <n v="233"/>
    <n v="234"/>
    <n v="232"/>
    <n v="231"/>
    <n v="231"/>
    <n v="226"/>
    <n v="226"/>
    <n v="227"/>
    <n v="223"/>
    <n v="224"/>
    <n v="222"/>
    <n v="231"/>
    <n v="233"/>
    <n v="226"/>
    <n v="214"/>
    <n v="218"/>
    <n v="212"/>
    <n v="218"/>
    <n v="224"/>
    <n v="224"/>
    <n v="222"/>
    <n v="227"/>
    <n v="221"/>
    <n v="217"/>
    <n v="220"/>
    <n v="214"/>
    <n v="212"/>
    <n v="214"/>
    <n v="214"/>
    <n v="193"/>
    <n v="212"/>
    <n v="212"/>
    <n v="214"/>
    <n v="215"/>
    <n v="213"/>
    <n v="211"/>
  </r>
  <r>
    <n v="35"/>
    <n v="36"/>
    <n v="36"/>
    <n v="37"/>
    <n v="36"/>
    <n v="38"/>
    <n v="36"/>
    <n v="36"/>
    <n v="31"/>
    <n v="31"/>
    <n v="32"/>
    <n v="30"/>
    <n v="30"/>
    <n v="30"/>
    <n v="30"/>
    <n v="30"/>
    <n v="31"/>
    <n v="30"/>
    <n v="29"/>
    <n v="30"/>
    <n v="30"/>
    <n v="30"/>
    <n v="29"/>
    <n v="30"/>
    <n v="30"/>
    <n v="4"/>
    <n v="3"/>
    <n v="7"/>
    <n v="7"/>
    <n v="6"/>
    <n v="6"/>
    <n v="7"/>
    <n v="6"/>
    <n v="6"/>
    <n v="7"/>
    <n v="8"/>
    <n v="5"/>
    <n v="4"/>
    <n v="8"/>
    <n v="5"/>
    <n v="5"/>
    <n v="9"/>
    <n v="7"/>
    <n v="6"/>
  </r>
  <r>
    <n v="82"/>
    <n v="82"/>
    <n v="81"/>
    <n v="82"/>
    <n v="82"/>
    <n v="82"/>
    <n v="82"/>
    <n v="82"/>
    <n v="73"/>
    <n v="73"/>
    <n v="73"/>
    <n v="74"/>
    <n v="73"/>
    <n v="73"/>
    <n v="73"/>
    <n v="73"/>
    <n v="73"/>
    <n v="73"/>
    <n v="73"/>
    <n v="73"/>
    <n v="73"/>
    <n v="73"/>
    <n v="73"/>
    <n v="73"/>
    <n v="31"/>
    <n v="31"/>
    <n v="32"/>
    <n v="32"/>
    <n v="31"/>
    <n v="30"/>
    <n v="29"/>
    <n v="30"/>
    <n v="29"/>
    <n v="31"/>
    <n v="29"/>
    <n v="29"/>
    <n v="28"/>
    <n v="32"/>
    <n v="31"/>
    <n v="34"/>
    <n v="34"/>
    <n v="33"/>
    <n v="33"/>
    <n v="34"/>
  </r>
  <r>
    <n v="66"/>
    <n v="63"/>
    <n v="65"/>
    <n v="69"/>
    <n v="65"/>
    <n v="68"/>
    <n v="69"/>
    <n v="67"/>
    <n v="69"/>
    <n v="66"/>
    <n v="67"/>
    <n v="64"/>
    <n v="71"/>
    <n v="67"/>
    <n v="64"/>
    <n v="67"/>
    <n v="65"/>
    <n v="70"/>
    <n v="68"/>
    <n v="65"/>
    <n v="71"/>
    <n v="65"/>
    <n v="65"/>
    <n v="62"/>
    <n v="65"/>
    <n v="65"/>
    <n v="63"/>
    <n v="64"/>
    <n v="67"/>
    <n v="67"/>
    <n v="64"/>
    <n v="62"/>
    <n v="58"/>
    <n v="58"/>
    <n v="63"/>
    <n v="57"/>
    <n v="58"/>
    <n v="55"/>
    <n v="58"/>
    <n v="58"/>
    <n v="62"/>
    <n v="58"/>
    <n v="62"/>
    <n v="57"/>
  </r>
  <r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5"/>
  </r>
  <r>
    <n v="41"/>
    <n v="41"/>
    <n v="41"/>
    <n v="31"/>
    <n v="32"/>
    <n v="32"/>
    <n v="32"/>
    <n v="32"/>
    <n v="33"/>
    <n v="32"/>
    <n v="32"/>
    <n v="32"/>
    <n v="32"/>
    <n v="32"/>
    <n v="32"/>
    <n v="33"/>
    <n v="33"/>
    <n v="33"/>
    <n v="34"/>
    <n v="33"/>
    <n v="34"/>
    <n v="34"/>
    <n v="34"/>
    <n v="34"/>
    <n v="33"/>
    <n v="34"/>
    <n v="34"/>
    <n v="33"/>
    <n v="33"/>
    <n v="34"/>
    <n v="34"/>
    <n v="33"/>
    <n v="33"/>
    <n v="33"/>
    <n v="33"/>
    <n v="33"/>
    <n v="33"/>
    <n v="34"/>
    <n v="33"/>
    <n v="33"/>
    <n v="33"/>
    <n v="33"/>
    <n v="33"/>
    <n v="33"/>
  </r>
  <r>
    <n v="15"/>
    <n v="14"/>
    <n v="14"/>
    <n v="15"/>
    <n v="14"/>
    <n v="14"/>
    <n v="13"/>
    <n v="14"/>
    <n v="14"/>
    <n v="14"/>
    <n v="15"/>
    <n v="13"/>
    <n v="13"/>
    <n v="14"/>
    <n v="13"/>
    <n v="14"/>
    <n v="14"/>
    <n v="13"/>
    <n v="13"/>
    <n v="14"/>
    <n v="13"/>
    <n v="13"/>
    <n v="13"/>
    <n v="15"/>
    <n v="13"/>
    <n v="13"/>
    <n v="13"/>
    <n v="13"/>
    <n v="13"/>
    <n v="13"/>
    <n v="13"/>
    <n v="13"/>
    <n v="13"/>
    <n v="13"/>
    <n v="12"/>
    <n v="12"/>
    <n v="12"/>
    <n v="12"/>
    <n v="12"/>
    <n v="13"/>
    <n v="12"/>
    <n v="12"/>
    <n v="13"/>
    <n v="18"/>
  </r>
  <r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36"/>
    <n v="34"/>
    <n v="34"/>
    <n v="34"/>
    <n v="33"/>
    <n v="33"/>
    <n v="32"/>
    <n v="33"/>
    <n v="33"/>
    <n v="33"/>
    <n v="32"/>
    <n v="32"/>
    <n v="32"/>
    <n v="33"/>
    <n v="33"/>
    <n v="36"/>
    <n v="36"/>
    <n v="35"/>
    <n v="35"/>
    <n v="36"/>
  </r>
  <r>
    <n v="210"/>
    <n v="198"/>
    <n v="200"/>
    <n v="206"/>
    <n v="204"/>
    <n v="205"/>
    <n v="207"/>
    <n v="207"/>
    <n v="212"/>
    <n v="211"/>
    <n v="209"/>
    <n v="209"/>
    <n v="210"/>
    <n v="212"/>
    <n v="214"/>
    <n v="209"/>
    <n v="214"/>
    <n v="213"/>
    <n v="212"/>
    <n v="207"/>
    <n v="207"/>
    <n v="212"/>
    <n v="210"/>
    <n v="205"/>
    <n v="209"/>
    <n v="215"/>
    <n v="227"/>
    <n v="218"/>
    <n v="219"/>
    <n v="217"/>
    <n v="219"/>
    <n v="221"/>
    <n v="224"/>
    <n v="222"/>
    <n v="222"/>
    <n v="223"/>
    <n v="228"/>
    <n v="227"/>
    <n v="231"/>
    <n v="227"/>
    <n v="224"/>
    <n v="231"/>
    <n v="232"/>
    <n v="235"/>
  </r>
  <r>
    <n v="141"/>
    <n v="138"/>
    <n v="139"/>
    <n v="140"/>
    <n v="140"/>
    <n v="137"/>
    <n v="142"/>
    <n v="145"/>
    <n v="120"/>
    <n v="126"/>
    <n v="129"/>
    <n v="125"/>
    <n v="125"/>
    <n v="128"/>
    <n v="124"/>
    <n v="123"/>
    <n v="125"/>
    <n v="125"/>
    <n v="128"/>
    <n v="123"/>
    <n v="122"/>
    <n v="124"/>
    <n v="122"/>
    <n v="123"/>
    <n v="122"/>
    <n v="125"/>
    <n v="124"/>
    <n v="132"/>
    <n v="132"/>
    <n v="125"/>
    <n v="122"/>
    <n v="120"/>
    <n v="126"/>
    <n v="119"/>
    <n v="124"/>
    <n v="128"/>
    <n v="121"/>
    <n v="125"/>
    <n v="127"/>
    <n v="124"/>
    <n v="138"/>
    <n v="131"/>
    <n v="125"/>
    <n v="128"/>
  </r>
  <r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</r>
  <r>
    <n v="81"/>
    <n v="81"/>
    <n v="80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23"/>
    <n v="23"/>
    <n v="22"/>
    <n v="23"/>
    <n v="23"/>
    <n v="23"/>
    <n v="23"/>
    <n v="23"/>
    <n v="23"/>
    <n v="23"/>
    <n v="23"/>
    <n v="23"/>
    <n v="23"/>
    <n v="23"/>
    <n v="22"/>
    <n v="25"/>
    <n v="25"/>
    <n v="24"/>
    <n v="24"/>
    <n v="25"/>
  </r>
  <r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</r>
  <r>
    <n v="82"/>
    <n v="82"/>
    <n v="80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33"/>
    <n v="33"/>
    <n v="32"/>
    <n v="32"/>
    <n v="30"/>
    <n v="30"/>
    <n v="29"/>
    <n v="30"/>
    <n v="29"/>
    <n v="32"/>
    <n v="31"/>
    <n v="29"/>
    <n v="29"/>
    <n v="32"/>
    <n v="31"/>
    <n v="34"/>
    <n v="33"/>
    <n v="33"/>
    <n v="33"/>
    <n v="34"/>
  </r>
  <r>
    <n v="114"/>
    <n v="115"/>
    <n v="112"/>
    <n v="112"/>
    <n v="111"/>
    <n v="112"/>
    <n v="112"/>
    <n v="111"/>
    <n v="0"/>
    <n v="119"/>
    <n v="118"/>
    <n v="117"/>
    <n v="117"/>
    <n v="116"/>
    <n v="117"/>
    <n v="114"/>
    <n v="113"/>
    <n v="114"/>
    <n v="113"/>
    <n v="112"/>
    <n v="114"/>
    <n v="111"/>
    <n v="113"/>
    <n v="112"/>
    <n v="86"/>
    <n v="113"/>
    <n v="112"/>
    <n v="87"/>
    <n v="112"/>
    <n v="115"/>
    <n v="86"/>
    <n v="88"/>
    <n v="86"/>
    <n v="88"/>
    <n v="86"/>
    <n v="86"/>
    <n v="86"/>
    <n v="86"/>
    <n v="85"/>
    <n v="86"/>
    <n v="90"/>
    <n v="114"/>
    <n v="114"/>
    <n v="111"/>
  </r>
  <r>
    <n v="87"/>
    <n v="85"/>
    <n v="85"/>
    <n v="85"/>
    <n v="84"/>
    <n v="84"/>
    <n v="84"/>
    <n v="84"/>
    <n v="85"/>
    <n v="87"/>
    <n v="87"/>
    <n v="85"/>
    <n v="85"/>
    <n v="84"/>
    <n v="83"/>
    <n v="83"/>
    <n v="87"/>
    <n v="87"/>
    <n v="83"/>
    <n v="82"/>
    <n v="82"/>
    <n v="84"/>
    <n v="81"/>
    <n v="80"/>
    <n v="81"/>
    <n v="80"/>
    <n v="79"/>
    <n v="81"/>
    <n v="80"/>
    <n v="81"/>
    <n v="79"/>
    <n v="79"/>
    <n v="80"/>
    <n v="79"/>
    <n v="80"/>
    <n v="79"/>
    <n v="79"/>
    <n v="79"/>
    <n v="79"/>
    <n v="81"/>
    <n v="80"/>
    <n v="79"/>
    <n v="81"/>
    <n v="79"/>
  </r>
  <r>
    <n v="52"/>
    <n v="51"/>
    <n v="51"/>
    <n v="51"/>
    <n v="49"/>
    <n v="49"/>
    <n v="51"/>
    <n v="50"/>
    <n v="50"/>
    <n v="51"/>
    <n v="49"/>
    <n v="49"/>
    <n v="51"/>
    <n v="51"/>
    <n v="53"/>
    <n v="53"/>
    <n v="51"/>
    <n v="51"/>
    <n v="51"/>
    <n v="51"/>
    <n v="50"/>
    <n v="52"/>
    <n v="61"/>
    <n v="61"/>
    <n v="60"/>
    <n v="61"/>
    <n v="51"/>
    <n v="53"/>
    <n v="53"/>
    <n v="45"/>
    <n v="45"/>
    <n v="41"/>
    <n v="41"/>
    <n v="41"/>
    <n v="42"/>
    <n v="49"/>
    <n v="49"/>
    <n v="48"/>
    <n v="49"/>
    <n v="40"/>
    <n v="41"/>
    <n v="41"/>
    <n v="42"/>
    <n v="42"/>
  </r>
  <r>
    <n v="93"/>
    <n v="93"/>
    <n v="93"/>
    <n v="93"/>
    <n v="93"/>
    <n v="93"/>
    <n v="93"/>
    <n v="93"/>
    <n v="93"/>
    <n v="93"/>
    <n v="93"/>
    <n v="93"/>
    <n v="93"/>
    <n v="94"/>
    <n v="93"/>
    <n v="94"/>
    <n v="94"/>
    <n v="94"/>
    <n v="94"/>
    <n v="94"/>
    <n v="93"/>
    <n v="94"/>
    <n v="93"/>
    <n v="93"/>
    <n v="93"/>
    <n v="93"/>
    <n v="93"/>
    <n v="93"/>
    <n v="93"/>
    <n v="93"/>
    <n v="93"/>
    <n v="93"/>
    <n v="93"/>
    <n v="93"/>
    <n v="93"/>
    <n v="93"/>
    <n v="93"/>
    <n v="92"/>
    <n v="92"/>
    <n v="85"/>
    <n v="85"/>
    <n v="90"/>
    <n v="90"/>
    <n v="90"/>
  </r>
  <r>
    <n v="82"/>
    <n v="82"/>
    <n v="80"/>
    <n v="81"/>
    <n v="81"/>
    <n v="81"/>
    <n v="81"/>
    <n v="81"/>
    <n v="72"/>
    <n v="72"/>
    <n v="72"/>
    <n v="72"/>
    <n v="72"/>
    <n v="72"/>
    <n v="72"/>
    <n v="72"/>
    <n v="72"/>
    <n v="72"/>
    <n v="71"/>
    <n v="72"/>
    <n v="72"/>
    <n v="72"/>
    <n v="72"/>
    <n v="72"/>
    <n v="32"/>
    <n v="32"/>
    <n v="35"/>
    <n v="36"/>
    <n v="35"/>
    <n v="34"/>
    <n v="33"/>
    <n v="34"/>
    <n v="33"/>
    <n v="32"/>
    <n v="30"/>
    <n v="31"/>
    <n v="30"/>
    <n v="34"/>
    <n v="33"/>
    <n v="36"/>
    <n v="36"/>
    <n v="35"/>
    <n v="35"/>
    <n v="36"/>
  </r>
  <r>
    <n v="65"/>
    <n v="69"/>
    <n v="72"/>
    <n v="59"/>
    <n v="54"/>
    <n v="57"/>
    <n v="58"/>
    <n v="58"/>
    <n v="61"/>
    <n v="60"/>
    <n v="63"/>
    <n v="52"/>
    <n v="65"/>
    <n v="64"/>
    <n v="68"/>
    <n v="56"/>
    <n v="64"/>
    <n v="57"/>
    <n v="59"/>
    <n v="56"/>
    <n v="58"/>
    <n v="53"/>
    <n v="50"/>
    <n v="57"/>
    <n v="55"/>
    <n v="58"/>
    <n v="62"/>
    <n v="60"/>
    <n v="56"/>
    <n v="57"/>
    <n v="50"/>
    <n v="52"/>
    <n v="55"/>
    <n v="67"/>
    <n v="67"/>
    <n v="59"/>
    <n v="67"/>
    <n v="63"/>
    <n v="70"/>
    <n v="59"/>
    <n v="70"/>
    <n v="67"/>
    <n v="69"/>
    <n v="65"/>
  </r>
  <r>
    <n v="84"/>
    <n v="73"/>
    <n v="72"/>
    <n v="73"/>
    <n v="75"/>
    <n v="84"/>
    <n v="81"/>
    <n v="75"/>
    <n v="75"/>
    <n v="74"/>
    <n v="74"/>
    <n v="104"/>
    <n v="94"/>
    <n v="95"/>
    <n v="73"/>
    <n v="73"/>
    <n v="73"/>
    <n v="73"/>
    <n v="97"/>
    <n v="86"/>
    <n v="86"/>
    <n v="86"/>
    <n v="78"/>
    <n v="92"/>
    <n v="91"/>
    <n v="83"/>
    <n v="85"/>
    <n v="78"/>
    <n v="91"/>
    <n v="74"/>
    <n v="72"/>
    <n v="94"/>
    <n v="72"/>
    <n v="72"/>
    <n v="78"/>
    <n v="91"/>
    <n v="72"/>
    <n v="83"/>
    <n v="85"/>
    <n v="85"/>
    <n v="100"/>
    <n v="88"/>
    <n v="88"/>
    <n v="91"/>
  </r>
  <r>
    <n v="131"/>
    <n v="131"/>
    <n v="131"/>
    <n v="131"/>
    <n v="131"/>
    <n v="131"/>
    <n v="131"/>
    <n v="131"/>
    <n v="131"/>
    <n v="129"/>
    <n v="129"/>
    <n v="131"/>
    <n v="131"/>
    <n v="131"/>
    <n v="127"/>
    <n v="131"/>
    <n v="124"/>
    <n v="128"/>
    <n v="127"/>
    <n v="128"/>
    <n v="128"/>
    <n v="130"/>
    <n v="128"/>
    <n v="126"/>
    <n v="126"/>
    <n v="128"/>
    <n v="126"/>
    <n v="126"/>
    <n v="127"/>
    <n v="127"/>
    <n v="129"/>
    <n v="131"/>
    <n v="131"/>
    <n v="129"/>
    <n v="131"/>
    <n v="131"/>
    <n v="129"/>
    <n v="126"/>
    <n v="130"/>
    <n v="123"/>
    <n v="123"/>
    <n v="126"/>
    <n v="128"/>
    <n v="128"/>
  </r>
  <r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</r>
  <r>
    <n v="82"/>
    <n v="82"/>
    <n v="80"/>
    <n v="6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22"/>
    <n v="22"/>
    <n v="23"/>
    <n v="23"/>
    <n v="23"/>
    <n v="23"/>
    <n v="23"/>
    <n v="23"/>
    <n v="23"/>
    <n v="23"/>
    <n v="23"/>
    <n v="23"/>
    <n v="22"/>
    <n v="24"/>
    <n v="25"/>
    <n v="26"/>
    <n v="25"/>
    <n v="24"/>
    <n v="24"/>
    <n v="25"/>
  </r>
  <r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0"/>
    <n v="85"/>
    <n v="85"/>
    <n v="80"/>
    <n v="85"/>
    <n v="85"/>
    <n v="85"/>
    <n v="85"/>
    <n v="85"/>
    <n v="85"/>
    <n v="85"/>
    <n v="85"/>
    <n v="80"/>
    <n v="80"/>
    <n v="85"/>
    <n v="85"/>
    <n v="85"/>
    <n v="85"/>
    <n v="80"/>
    <n v="85"/>
    <n v="85"/>
    <n v="82"/>
    <n v="85"/>
  </r>
  <r>
    <n v="80"/>
    <n v="79"/>
    <n v="77"/>
    <n v="78"/>
    <n v="78"/>
    <n v="78"/>
    <n v="78"/>
    <n v="78"/>
    <n v="69"/>
    <n v="69"/>
    <n v="69"/>
    <n v="70"/>
    <n v="69"/>
    <n v="69"/>
    <n v="69"/>
    <n v="69"/>
    <n v="69"/>
    <n v="69"/>
    <n v="69"/>
    <n v="69"/>
    <n v="69"/>
    <n v="69"/>
    <n v="69"/>
    <n v="69"/>
    <n v="33"/>
    <n v="33"/>
    <n v="36"/>
    <n v="36"/>
    <n v="35"/>
    <n v="34"/>
    <n v="33"/>
    <n v="34"/>
    <n v="33"/>
    <n v="33"/>
    <n v="32"/>
    <n v="32"/>
    <n v="31"/>
    <n v="34"/>
    <n v="34"/>
    <n v="37"/>
    <n v="36"/>
    <n v="35"/>
    <n v="35"/>
    <n v="36"/>
  </r>
  <r>
    <n v="53"/>
    <n v="53"/>
    <n v="30"/>
    <n v="50"/>
    <n v="46"/>
    <n v="50"/>
    <n v="51"/>
    <n v="52"/>
    <n v="52"/>
    <n v="51"/>
    <n v="31"/>
    <n v="32"/>
    <n v="52"/>
    <n v="53"/>
    <n v="53"/>
    <n v="52"/>
    <n v="52"/>
    <n v="52"/>
    <n v="52"/>
    <n v="52"/>
    <n v="53"/>
    <n v="52"/>
    <n v="52"/>
    <n v="52"/>
    <n v="53"/>
    <n v="53"/>
    <n v="53"/>
    <n v="53"/>
    <n v="52"/>
    <n v="53"/>
    <n v="52"/>
    <n v="51"/>
    <n v="52"/>
    <n v="52"/>
    <n v="53"/>
    <n v="52"/>
    <n v="53"/>
    <n v="53"/>
    <n v="53"/>
    <n v="53"/>
    <n v="52"/>
    <n v="52"/>
    <n v="52"/>
    <n v="52"/>
  </r>
  <r>
    <n v="82"/>
    <n v="82"/>
    <n v="80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23"/>
    <n v="23"/>
    <n v="22"/>
    <n v="23"/>
    <n v="23"/>
    <n v="23"/>
    <n v="22"/>
    <n v="22"/>
    <n v="23"/>
    <n v="23"/>
    <n v="23"/>
    <n v="23"/>
    <n v="22"/>
    <n v="23"/>
    <n v="22"/>
    <n v="25"/>
    <n v="25"/>
    <n v="24"/>
    <n v="24"/>
    <n v="25"/>
  </r>
  <r>
    <n v="408"/>
    <n v="408"/>
    <n v="83"/>
    <n v="50"/>
    <n v="56"/>
    <n v="54"/>
    <n v="58"/>
    <n v="57"/>
    <n v="59"/>
    <n v="63"/>
    <n v="62"/>
    <n v="36"/>
    <n v="35"/>
    <n v="38"/>
    <n v="42"/>
    <n v="45"/>
    <n v="44"/>
    <n v="43"/>
    <n v="45"/>
    <n v="45"/>
    <n v="49"/>
    <n v="48"/>
    <n v="46"/>
    <n v="39"/>
    <n v="46"/>
    <n v="47"/>
    <n v="43"/>
    <n v="47"/>
    <n v="45"/>
    <n v="47"/>
    <n v="48"/>
    <n v="49"/>
    <n v="43"/>
    <n v="47"/>
    <n v="49"/>
    <n v="47"/>
    <n v="43"/>
    <n v="44"/>
    <n v="47"/>
    <n v="42"/>
    <n v="48"/>
    <n v="45"/>
    <n v="41"/>
    <n v="45"/>
  </r>
  <r>
    <n v="255"/>
    <n v="258"/>
    <n v="252"/>
    <n v="254"/>
    <n v="253"/>
    <n v="256"/>
    <n v="268"/>
    <n v="266"/>
    <n v="261"/>
    <n v="258"/>
    <n v="251"/>
    <n v="257"/>
    <n v="251"/>
    <n v="254"/>
    <n v="41"/>
    <n v="43"/>
    <n v="43"/>
    <n v="52"/>
    <n v="53"/>
    <n v="57"/>
    <n v="57"/>
    <n v="59"/>
    <n v="61"/>
    <n v="62"/>
    <n v="64"/>
    <n v="62"/>
    <n v="62"/>
    <n v="62"/>
    <n v="64"/>
    <n v="64"/>
    <n v="64"/>
    <n v="62"/>
    <n v="62"/>
    <n v="64"/>
    <n v="61"/>
    <n v="64"/>
    <n v="64"/>
    <n v="66"/>
    <n v="64"/>
    <n v="64"/>
    <n v="63"/>
    <n v="55"/>
    <n v="57"/>
    <n v="57"/>
  </r>
  <r>
    <n v="38"/>
    <n v="38"/>
    <n v="38"/>
    <n v="38"/>
    <n v="37"/>
    <n v="38"/>
    <n v="38"/>
    <n v="37"/>
    <n v="37"/>
    <n v="37"/>
    <n v="37"/>
    <n v="38"/>
    <n v="38"/>
    <n v="38"/>
    <n v="38"/>
    <n v="38"/>
    <n v="38"/>
    <n v="40"/>
    <n v="40"/>
    <n v="38"/>
    <n v="40"/>
    <n v="40"/>
    <n v="40"/>
    <n v="39"/>
    <n v="39"/>
    <n v="40"/>
    <n v="40"/>
    <n v="40"/>
    <n v="40"/>
    <n v="39"/>
    <n v="39"/>
    <n v="39"/>
    <n v="42"/>
    <n v="37"/>
    <n v="37"/>
    <n v="37"/>
    <n v="37"/>
    <n v="35"/>
    <n v="35"/>
    <n v="35"/>
    <n v="34"/>
    <n v="34"/>
    <n v="34"/>
    <n v="34"/>
  </r>
  <r>
    <n v="22"/>
    <n v="22"/>
    <n v="22"/>
    <n v="22"/>
    <n v="22"/>
    <n v="22"/>
    <n v="22"/>
    <n v="22"/>
    <n v="22"/>
    <n v="22"/>
    <n v="22"/>
    <n v="22"/>
    <n v="24"/>
    <n v="24"/>
    <n v="24"/>
    <n v="24"/>
    <n v="23"/>
    <n v="23"/>
    <n v="23"/>
    <n v="23"/>
    <n v="24"/>
    <n v="24"/>
    <n v="24"/>
    <n v="24"/>
    <n v="25"/>
    <n v="24"/>
    <n v="23"/>
    <n v="23"/>
    <n v="23"/>
    <n v="23"/>
    <n v="23"/>
    <n v="24"/>
    <n v="24"/>
    <n v="24"/>
    <n v="23"/>
    <n v="23"/>
    <n v="24"/>
    <n v="24"/>
    <n v="23"/>
    <n v="24"/>
    <n v="24"/>
    <n v="24"/>
    <n v="24"/>
    <n v="24"/>
  </r>
  <r>
    <n v="11"/>
    <n v="11"/>
    <n v="11"/>
    <n v="11"/>
    <n v="11"/>
    <n v="11"/>
    <n v="8"/>
    <n v="8"/>
    <n v="11"/>
    <n v="6"/>
    <n v="8"/>
    <n v="11"/>
    <n v="11"/>
    <n v="6"/>
    <n v="8"/>
    <n v="8"/>
    <n v="8"/>
    <n v="8"/>
    <n v="8"/>
    <n v="8"/>
    <n v="8"/>
    <n v="8"/>
    <n v="5"/>
    <n v="8"/>
    <n v="8"/>
    <n v="5"/>
    <n v="3"/>
    <n v="5"/>
    <n v="3"/>
    <n v="3"/>
    <n v="3"/>
    <n v="2"/>
    <n v="8"/>
    <n v="8"/>
    <n v="8"/>
    <n v="9"/>
    <n v="11"/>
    <n v="5"/>
    <n v="3"/>
    <n v="3"/>
    <n v="5"/>
    <n v="8"/>
    <n v="8"/>
    <n v="5"/>
  </r>
  <r>
    <n v="119"/>
    <n v="118"/>
    <n v="123"/>
    <n v="122"/>
    <n v="121"/>
    <n v="121"/>
    <n v="122"/>
    <n v="121"/>
    <n v="119"/>
    <n v="122"/>
    <n v="116"/>
    <n v="117"/>
    <n v="118"/>
    <n v="112"/>
    <n v="117"/>
    <n v="119"/>
    <n v="118"/>
    <n v="121"/>
    <n v="122"/>
    <n v="117"/>
    <n v="119"/>
    <n v="120"/>
    <n v="118"/>
    <n v="120"/>
    <n v="121"/>
    <n v="121"/>
    <n v="120"/>
    <n v="121"/>
    <n v="118"/>
    <n v="116"/>
    <n v="116"/>
    <n v="119"/>
    <n v="121"/>
    <n v="123"/>
    <n v="118"/>
    <n v="120"/>
    <n v="120"/>
    <n v="124"/>
    <n v="124"/>
    <n v="126"/>
    <n v="126"/>
    <n v="132"/>
    <n v="127"/>
    <n v="129"/>
  </r>
  <r>
    <n v="138"/>
    <n v="139"/>
    <n v="138"/>
    <n v="134"/>
    <n v="137"/>
    <n v="136"/>
    <n v="140"/>
    <n v="131"/>
    <n v="128"/>
    <n v="131"/>
    <n v="125"/>
    <n v="136"/>
    <n v="136"/>
    <n v="126"/>
    <n v="127"/>
    <n v="136"/>
    <n v="134"/>
    <n v="129"/>
    <n v="118"/>
    <n v="140"/>
    <n v="138"/>
    <n v="136"/>
    <n v="141"/>
    <n v="144"/>
    <n v="142"/>
    <n v="142"/>
    <n v="139"/>
    <n v="137"/>
    <n v="135"/>
    <n v="136"/>
    <n v="132"/>
    <n v="137"/>
    <n v="131"/>
    <n v="133"/>
    <n v="129"/>
    <n v="145"/>
    <n v="134"/>
    <n v="134"/>
    <n v="136"/>
    <n v="129"/>
    <n v="131"/>
    <n v="134"/>
    <n v="131"/>
    <n v="135"/>
  </r>
  <r>
    <n v="34"/>
    <n v="35"/>
    <n v="36"/>
    <n v="36"/>
    <n v="36"/>
    <n v="36"/>
    <n v="35"/>
    <n v="35"/>
    <n v="35"/>
    <n v="35"/>
    <n v="35"/>
    <n v="35"/>
    <n v="35"/>
    <n v="35"/>
    <n v="35"/>
    <n v="34"/>
    <n v="35"/>
    <n v="35"/>
    <n v="35"/>
    <n v="35"/>
    <n v="35"/>
    <n v="35"/>
    <n v="34"/>
    <n v="35"/>
    <n v="35"/>
    <n v="35"/>
    <n v="34"/>
    <n v="34"/>
    <n v="34"/>
    <n v="34"/>
    <n v="35"/>
    <n v="34"/>
    <n v="33"/>
    <n v="35"/>
    <n v="33"/>
    <n v="34"/>
    <n v="34"/>
    <n v="34"/>
    <n v="35"/>
    <n v="35"/>
    <n v="35"/>
    <n v="35"/>
    <n v="35"/>
    <n v="35"/>
  </r>
  <r>
    <n v="15"/>
    <n v="15"/>
    <n v="15"/>
    <n v="15"/>
    <n v="15"/>
    <n v="16"/>
    <n v="17"/>
    <n v="15"/>
    <n v="15"/>
    <n v="15"/>
    <n v="17"/>
    <n v="21"/>
    <n v="17"/>
    <n v="17"/>
    <n v="17"/>
    <n v="17"/>
    <n v="20"/>
    <n v="12"/>
    <n v="6"/>
    <n v="13"/>
    <n v="15"/>
    <n v="16"/>
    <n v="15"/>
    <n v="15"/>
    <n v="15"/>
    <n v="15"/>
    <n v="18"/>
    <n v="25"/>
    <n v="18"/>
    <n v="18"/>
    <n v="16"/>
    <n v="15"/>
    <n v="18"/>
    <n v="19"/>
    <n v="15"/>
    <n v="19"/>
    <n v="15"/>
    <n v="16"/>
    <n v="17"/>
    <n v="15"/>
    <n v="27"/>
    <n v="17"/>
    <n v="33"/>
    <n v="16"/>
  </r>
  <r>
    <n v="78"/>
    <n v="79"/>
    <n v="77"/>
    <n v="78"/>
    <n v="75"/>
    <n v="77"/>
    <n v="77"/>
    <n v="77"/>
    <n v="0"/>
    <n v="84"/>
    <n v="86"/>
    <n v="84"/>
    <n v="89"/>
    <n v="79"/>
    <n v="81"/>
    <n v="79"/>
    <n v="77"/>
    <n v="76"/>
    <n v="75"/>
    <n v="75"/>
    <n v="75"/>
    <n v="76"/>
    <n v="77"/>
    <n v="77"/>
    <n v="73"/>
    <n v="79"/>
    <n v="76"/>
    <n v="72"/>
    <n v="76"/>
    <n v="76"/>
    <n v="70"/>
    <n v="74"/>
    <n v="72"/>
    <n v="74"/>
    <n v="74"/>
    <n v="73"/>
    <n v="72"/>
    <n v="72"/>
    <n v="72"/>
    <n v="72"/>
    <n v="76"/>
    <n v="83"/>
    <n v="80"/>
    <n v="78"/>
  </r>
  <r>
    <n v="22"/>
    <n v="25"/>
    <n v="27"/>
    <n v="24"/>
    <n v="25"/>
    <n v="27"/>
    <n v="25"/>
    <n v="26"/>
    <n v="28"/>
    <n v="25"/>
    <n v="24"/>
    <n v="25"/>
    <n v="25"/>
    <n v="23"/>
    <n v="26"/>
    <n v="23"/>
    <n v="26"/>
    <n v="25"/>
    <n v="27"/>
    <n v="25"/>
    <n v="23"/>
    <n v="26"/>
    <n v="24"/>
    <n v="26"/>
    <n v="26"/>
    <n v="28"/>
    <n v="23"/>
    <n v="26"/>
    <n v="25"/>
    <n v="21"/>
    <n v="24"/>
    <n v="28"/>
    <n v="27"/>
    <n v="26"/>
    <n v="25"/>
    <n v="26"/>
    <n v="24"/>
    <n v="31"/>
    <n v="24"/>
    <n v="26"/>
    <n v="22"/>
    <n v="24"/>
    <n v="24"/>
    <n v="23"/>
  </r>
  <r>
    <n v="170"/>
    <n v="172"/>
    <n v="172"/>
    <n v="135"/>
    <n v="133"/>
    <n v="137"/>
    <n v="109"/>
    <n v="134"/>
    <n v="135"/>
    <n v="140"/>
    <n v="109"/>
    <n v="141"/>
    <n v="138"/>
    <n v="146"/>
    <n v="144"/>
    <n v="143"/>
    <n v="144"/>
    <n v="138"/>
    <n v="134"/>
    <n v="135"/>
    <n v="135"/>
    <n v="132"/>
    <n v="141"/>
    <n v="140"/>
    <n v="139"/>
    <n v="104"/>
    <n v="133"/>
    <n v="133"/>
    <n v="135"/>
    <n v="132"/>
    <n v="132"/>
    <n v="104"/>
    <n v="135"/>
    <n v="139"/>
    <n v="137"/>
    <n v="139"/>
    <n v="136"/>
    <n v="137"/>
    <n v="135"/>
    <n v="140"/>
    <n v="139"/>
    <n v="139"/>
    <n v="142"/>
    <n v="143"/>
  </r>
  <r>
    <n v="84"/>
    <n v="75"/>
    <n v="77"/>
    <n v="79"/>
    <n v="83"/>
    <n v="79"/>
    <n v="85"/>
    <n v="90"/>
    <n v="83"/>
    <n v="84"/>
    <n v="85"/>
    <n v="78"/>
    <n v="74"/>
    <n v="85"/>
    <n v="73"/>
    <n v="79"/>
    <n v="74"/>
    <n v="79"/>
    <n v="65"/>
    <n v="76"/>
    <n v="73"/>
    <n v="67"/>
    <n v="76"/>
    <n v="55"/>
    <n v="77"/>
    <n v="73"/>
    <n v="164"/>
    <n v="166"/>
    <n v="166"/>
    <n v="168"/>
    <n v="164"/>
    <n v="165"/>
    <n v="165"/>
    <n v="165"/>
    <n v="164"/>
    <n v="162"/>
    <n v="163"/>
    <n v="163"/>
    <n v="164"/>
    <n v="155"/>
    <n v="168"/>
    <n v="161"/>
    <n v="155"/>
    <n v="163"/>
  </r>
  <r>
    <n v="314"/>
    <n v="314"/>
    <n v="314"/>
    <n v="314"/>
    <n v="314"/>
    <n v="314"/>
    <n v="314"/>
    <n v="314"/>
    <n v="314"/>
    <n v="314"/>
    <n v="314"/>
    <n v="311"/>
    <n v="302"/>
    <n v="312"/>
    <n v="314"/>
    <n v="314"/>
    <n v="314"/>
    <n v="62"/>
    <n v="57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0"/>
    <n v="60"/>
    <n v="60"/>
    <n v="59"/>
    <n v="59"/>
    <n v="59"/>
    <n v="59"/>
  </r>
  <r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3"/>
    <n v="43"/>
    <n v="43"/>
    <n v="43"/>
    <n v="43"/>
    <n v="43"/>
    <n v="43"/>
    <n v="43"/>
  </r>
  <r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1"/>
    <n v="11"/>
    <n v="11"/>
    <n v="11"/>
    <n v="11"/>
    <n v="11"/>
    <n v="11"/>
    <n v="11"/>
    <n v="11"/>
    <n v="11"/>
    <n v="11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n v="73"/>
    <n v="73"/>
    <n v="73"/>
    <n v="73"/>
    <n v="73"/>
    <n v="72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82"/>
    <n v="83"/>
  </r>
  <r>
    <n v="81"/>
    <n v="81"/>
    <n v="80"/>
    <n v="75"/>
    <n v="79"/>
    <n v="79"/>
    <n v="81"/>
    <n v="79"/>
    <n v="81"/>
    <n v="79"/>
    <n v="82"/>
    <n v="80"/>
    <n v="80"/>
    <n v="80"/>
    <n v="81"/>
    <n v="81"/>
    <n v="81"/>
    <n v="81"/>
    <n v="77"/>
    <n v="78"/>
    <n v="79"/>
    <n v="78"/>
    <n v="79"/>
    <n v="79"/>
    <n v="101"/>
    <n v="107"/>
    <n v="106"/>
    <n v="101"/>
    <n v="79"/>
    <n v="79"/>
    <n v="74"/>
    <n v="73"/>
    <n v="74"/>
    <n v="72"/>
    <n v="101"/>
    <n v="101"/>
    <n v="102"/>
    <n v="102"/>
    <n v="102"/>
    <n v="101"/>
    <n v="104"/>
    <n v="109"/>
    <n v="109"/>
    <n v="80"/>
  </r>
  <r>
    <n v="13"/>
    <n v="13"/>
    <n v="13"/>
    <n v="17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7"/>
    <n v="13"/>
    <n v="13"/>
    <n v="17"/>
    <n v="13"/>
    <n v="13"/>
    <n v="17"/>
    <n v="17"/>
    <n v="17"/>
    <n v="17"/>
    <n v="17"/>
    <n v="17"/>
    <n v="17"/>
    <n v="17"/>
    <n v="17"/>
    <n v="17"/>
    <n v="17"/>
    <n v="13"/>
    <n v="13"/>
    <n v="15"/>
  </r>
  <r>
    <n v="128"/>
    <n v="128"/>
    <n v="128"/>
    <n v="131"/>
    <n v="127"/>
    <n v="128"/>
    <n v="133"/>
    <n v="130"/>
    <n v="133"/>
    <n v="132"/>
    <n v="128"/>
    <n v="129"/>
    <n v="130"/>
    <n v="128"/>
    <n v="128"/>
    <n v="126"/>
    <n v="129"/>
    <n v="133"/>
    <n v="126"/>
    <n v="126"/>
    <n v="126"/>
    <n v="127"/>
    <n v="126"/>
    <n v="126"/>
    <n v="126"/>
    <n v="125"/>
    <n v="125"/>
    <n v="128"/>
    <n v="132"/>
    <n v="138"/>
    <n v="137"/>
    <n v="125"/>
    <n v="125"/>
    <n v="124"/>
    <n v="127"/>
    <n v="127"/>
    <n v="102"/>
    <n v="102"/>
    <n v="123"/>
    <n v="121"/>
    <n v="122"/>
    <n v="125"/>
    <n v="124"/>
    <n v="129"/>
  </r>
  <r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139"/>
    <n v="132"/>
    <n v="129"/>
    <n v="134"/>
    <n v="129"/>
    <n v="131"/>
    <n v="129"/>
    <n v="125"/>
    <n v="122"/>
    <n v="129"/>
    <n v="128"/>
    <n v="129"/>
    <n v="131"/>
    <n v="129"/>
    <n v="124"/>
    <n v="128"/>
    <n v="125"/>
    <n v="127"/>
    <n v="126"/>
    <n v="127"/>
    <n v="124"/>
    <n v="124"/>
    <n v="123"/>
    <n v="124"/>
    <n v="130"/>
    <n v="126"/>
    <n v="128"/>
    <n v="130"/>
    <n v="125"/>
    <n v="123"/>
    <n v="122"/>
    <n v="128"/>
    <n v="130"/>
    <n v="125"/>
    <n v="123"/>
    <n v="129"/>
    <n v="126"/>
    <n v="138"/>
    <n v="134"/>
    <n v="137"/>
    <n v="133"/>
    <n v="132"/>
    <n v="2"/>
    <n v="2"/>
  </r>
  <r>
    <n v="43"/>
    <n v="43"/>
    <n v="43"/>
    <n v="43"/>
    <n v="43"/>
    <n v="41"/>
    <n v="43"/>
    <n v="43"/>
    <n v="43"/>
    <n v="42"/>
    <n v="43"/>
    <n v="44"/>
    <n v="43"/>
    <n v="46"/>
    <n v="42"/>
    <n v="33"/>
    <n v="33"/>
    <n v="33"/>
    <n v="32"/>
    <n v="31"/>
    <n v="37"/>
    <n v="32"/>
    <n v="45"/>
    <n v="45"/>
    <n v="32"/>
    <n v="33"/>
    <n v="33"/>
    <n v="33"/>
    <n v="33"/>
    <n v="33"/>
    <n v="32"/>
    <n v="31"/>
    <n v="32"/>
    <n v="31"/>
    <n v="33"/>
    <n v="29"/>
    <n v="29"/>
    <n v="29"/>
    <n v="29"/>
    <n v="29"/>
    <n v="27"/>
    <n v="28"/>
    <n v="29"/>
    <n v="29"/>
  </r>
  <r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2"/>
    <n v="72"/>
    <n v="23"/>
    <n v="23"/>
    <n v="23"/>
    <n v="23"/>
    <n v="23"/>
    <n v="23"/>
    <n v="23"/>
    <n v="23"/>
    <n v="23"/>
    <n v="23"/>
    <n v="23"/>
    <n v="23"/>
    <n v="23"/>
    <n v="22"/>
    <n v="26"/>
    <n v="25"/>
    <n v="25"/>
    <n v="24"/>
    <n v="24"/>
    <n v="25"/>
  </r>
  <r>
    <n v="16"/>
    <n v="16"/>
    <n v="24"/>
    <n v="15"/>
    <n v="16"/>
    <n v="24"/>
    <n v="16"/>
    <n v="24"/>
    <n v="24"/>
    <n v="24"/>
    <n v="16"/>
    <n v="24"/>
    <n v="24"/>
    <n v="16"/>
    <n v="16"/>
    <n v="24"/>
    <n v="16"/>
    <n v="16"/>
    <n v="24"/>
    <n v="24"/>
    <n v="24"/>
    <n v="24"/>
    <n v="16"/>
    <n v="24"/>
    <n v="16"/>
    <n v="16"/>
    <n v="24"/>
    <n v="24"/>
    <n v="23"/>
    <n v="24"/>
    <n v="16"/>
    <n v="22"/>
    <n v="22"/>
    <n v="14"/>
    <n v="22"/>
    <n v="14"/>
    <n v="14"/>
    <n v="22"/>
    <n v="22"/>
    <n v="22"/>
    <n v="14"/>
    <n v="22"/>
    <n v="14"/>
    <n v="22"/>
  </r>
  <r>
    <n v="139"/>
    <n v="145"/>
    <n v="146"/>
    <n v="140"/>
    <n v="141"/>
    <n v="138"/>
    <n v="137"/>
    <n v="137"/>
    <n v="135"/>
    <n v="141"/>
    <n v="142"/>
    <n v="146"/>
    <n v="141"/>
    <n v="134"/>
    <n v="136"/>
    <n v="144"/>
    <n v="139"/>
    <n v="142"/>
    <n v="133"/>
    <n v="131"/>
    <n v="143"/>
    <n v="142"/>
    <n v="142"/>
    <n v="135"/>
    <n v="143"/>
    <n v="133"/>
    <n v="128"/>
    <n v="133"/>
    <n v="128"/>
    <n v="136"/>
    <n v="137"/>
    <n v="143"/>
    <n v="142"/>
    <n v="135"/>
    <n v="133"/>
    <n v="134"/>
    <n v="135"/>
    <n v="134"/>
    <n v="135"/>
    <n v="128"/>
    <n v="134"/>
    <n v="137"/>
    <n v="143"/>
    <n v="139"/>
  </r>
  <r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64"/>
    <n v="68"/>
    <n v="90"/>
    <n v="90"/>
    <n v="89"/>
    <n v="89"/>
    <n v="90"/>
    <n v="90"/>
    <n v="90"/>
    <n v="90"/>
    <n v="90"/>
    <n v="90"/>
    <n v="91"/>
    <n v="91"/>
    <n v="91"/>
    <n v="90"/>
    <n v="90"/>
    <n v="90"/>
    <n v="90"/>
  </r>
  <r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9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9"/>
    <n v="9"/>
    <n v="9"/>
    <n v="10"/>
    <n v="10"/>
    <n v="10"/>
    <n v="10"/>
  </r>
  <r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n v="101"/>
    <n v="96"/>
    <n v="88"/>
    <n v="88"/>
    <n v="84"/>
    <n v="88"/>
    <n v="90"/>
    <n v="95"/>
    <n v="90"/>
    <n v="96"/>
    <n v="84"/>
    <n v="81"/>
    <n v="92"/>
    <n v="95"/>
    <n v="87"/>
    <n v="91"/>
    <n v="92"/>
    <n v="84"/>
    <n v="91"/>
    <n v="84"/>
    <n v="95"/>
    <n v="86"/>
    <n v="87"/>
    <n v="90"/>
    <n v="87"/>
    <n v="89"/>
    <n v="81"/>
    <n v="86"/>
    <n v="79"/>
    <n v="87"/>
    <n v="80"/>
    <n v="86"/>
    <n v="79"/>
    <n v="79"/>
    <n v="86"/>
    <n v="88"/>
    <n v="87"/>
    <n v="90"/>
    <n v="81"/>
    <n v="86"/>
    <n v="86"/>
    <n v="86"/>
    <n v="88"/>
    <n v="83"/>
  </r>
  <r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</r>
  <r>
    <n v="44"/>
    <n v="45"/>
    <n v="45"/>
    <n v="42"/>
    <n v="45"/>
    <n v="45"/>
    <n v="42"/>
    <n v="44"/>
    <n v="43"/>
    <n v="43"/>
    <n v="45"/>
    <n v="44"/>
    <n v="42"/>
    <n v="44"/>
    <n v="45"/>
    <n v="44"/>
    <n v="42"/>
    <n v="44"/>
    <n v="44"/>
    <n v="42"/>
    <n v="44"/>
    <n v="44"/>
    <n v="43"/>
    <n v="42"/>
    <n v="44"/>
    <n v="42"/>
    <n v="44"/>
    <n v="42"/>
    <n v="44"/>
    <n v="43"/>
    <n v="45"/>
    <n v="44"/>
    <n v="44"/>
    <n v="42"/>
    <n v="43"/>
    <n v="44"/>
    <n v="44"/>
    <n v="43"/>
    <n v="45"/>
    <n v="45"/>
    <n v="45"/>
    <n v="77"/>
    <n v="77"/>
    <n v="75"/>
  </r>
  <r>
    <n v="137"/>
    <n v="116"/>
    <n v="123"/>
    <n v="142"/>
    <n v="121"/>
    <n v="130"/>
    <n v="127"/>
    <n v="120"/>
    <n v="125"/>
    <n v="131"/>
    <n v="123"/>
    <n v="130"/>
    <n v="134"/>
    <n v="128"/>
    <n v="120"/>
    <n v="129"/>
    <n v="130"/>
    <n v="131"/>
    <n v="147"/>
    <n v="148"/>
    <n v="147"/>
    <n v="136"/>
    <n v="140"/>
    <n v="141"/>
    <n v="145"/>
    <n v="126"/>
    <n v="143"/>
    <n v="146"/>
    <n v="143"/>
    <n v="143"/>
    <n v="135"/>
    <n v="120"/>
    <n v="125"/>
    <n v="132"/>
    <n v="133"/>
    <n v="130"/>
    <n v="121"/>
    <n v="114"/>
    <n v="112"/>
    <n v="112"/>
    <n v="117"/>
    <n v="118"/>
    <n v="114"/>
    <n v="125"/>
  </r>
  <r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</r>
  <r>
    <n v="15"/>
    <n v="11"/>
    <n v="15"/>
    <n v="15"/>
    <n v="15"/>
    <n v="15"/>
    <n v="15"/>
    <n v="15"/>
    <n v="15"/>
    <n v="15"/>
    <n v="8"/>
    <n v="8"/>
    <n v="8"/>
    <n v="8"/>
    <n v="8"/>
    <n v="8"/>
    <n v="8"/>
    <n v="9"/>
    <n v="10"/>
    <n v="12"/>
    <n v="12"/>
    <n v="12"/>
    <n v="12"/>
    <n v="12"/>
    <n v="12"/>
    <n v="12"/>
    <n v="11"/>
    <n v="11"/>
    <n v="11"/>
    <n v="1"/>
    <n v="1"/>
    <n v="9"/>
    <n v="5"/>
    <n v="1"/>
    <n v="1"/>
    <n v="8"/>
    <n v="1"/>
    <n v="10"/>
    <n v="25"/>
    <n v="25"/>
    <n v="25"/>
    <n v="25"/>
    <n v="35"/>
    <n v="34"/>
  </r>
  <r>
    <n v="73"/>
    <n v="73"/>
    <n v="73"/>
    <n v="73"/>
    <n v="62"/>
    <n v="62"/>
    <n v="77"/>
    <n v="81"/>
    <n v="63"/>
    <n v="63"/>
    <n v="63"/>
    <n v="63"/>
    <n v="63"/>
    <n v="63"/>
    <n v="62"/>
    <n v="103"/>
    <n v="103"/>
    <n v="103"/>
    <n v="104"/>
    <n v="103"/>
    <n v="104"/>
    <n v="102"/>
    <n v="103"/>
    <n v="104"/>
    <n v="104"/>
    <n v="104"/>
    <n v="104"/>
    <n v="107"/>
    <n v="103"/>
    <n v="104"/>
    <n v="104"/>
    <n v="105"/>
    <n v="104"/>
    <n v="111"/>
    <n v="103"/>
    <n v="116"/>
    <n v="114"/>
    <n v="123"/>
    <n v="126"/>
    <n v="102"/>
    <n v="104"/>
    <n v="102"/>
    <n v="102"/>
    <n v="102"/>
  </r>
  <r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25"/>
    <n v="25"/>
    <n v="36"/>
    <n v="35"/>
    <n v="35"/>
    <n v="35"/>
    <n v="35"/>
    <n v="35"/>
    <n v="35"/>
    <n v="35"/>
    <n v="35"/>
    <n v="35"/>
    <n v="35"/>
    <n v="38"/>
    <n v="50"/>
    <n v="50"/>
    <n v="46"/>
    <n v="46"/>
    <n v="46"/>
    <n v="46"/>
    <n v="28"/>
    <n v="37"/>
    <n v="45"/>
    <n v="34"/>
    <n v="34"/>
    <n v="35"/>
  </r>
  <r>
    <n v="47"/>
    <n v="67"/>
    <n v="63"/>
    <n v="49"/>
    <n v="66"/>
    <n v="66"/>
    <n v="49"/>
    <n v="46"/>
    <n v="45"/>
    <n v="44"/>
    <n v="43"/>
    <n v="44"/>
    <n v="44"/>
    <n v="44"/>
    <n v="48"/>
    <n v="44"/>
    <n v="46"/>
    <n v="44"/>
    <n v="44"/>
    <n v="44"/>
    <n v="44"/>
    <n v="48"/>
    <n v="44"/>
    <n v="44"/>
    <n v="44"/>
    <n v="44"/>
    <n v="44"/>
    <n v="45"/>
    <n v="44"/>
    <n v="44"/>
    <n v="44"/>
    <n v="44"/>
    <n v="44"/>
    <n v="44"/>
    <n v="45"/>
    <n v="45"/>
    <n v="46"/>
    <n v="44"/>
    <n v="44"/>
    <n v="46"/>
    <n v="45"/>
    <n v="44"/>
    <n v="44"/>
    <n v="44"/>
  </r>
  <r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0"/>
    <n v="17"/>
    <n v="17"/>
    <n v="17"/>
    <n v="17"/>
    <n v="17"/>
  </r>
  <r>
    <n v="74"/>
    <n v="73"/>
    <n v="75"/>
    <n v="75"/>
    <n v="78"/>
    <n v="78"/>
    <n v="77"/>
    <n v="76"/>
    <n v="78"/>
    <n v="75"/>
    <n v="75"/>
    <n v="73"/>
    <n v="73"/>
    <n v="73"/>
    <n v="73"/>
    <n v="73"/>
    <n v="73"/>
    <n v="72"/>
    <n v="73"/>
    <n v="73"/>
    <n v="73"/>
    <n v="72"/>
    <n v="73"/>
    <n v="73"/>
    <n v="73"/>
    <n v="73"/>
    <n v="73"/>
    <n v="73"/>
    <n v="73"/>
    <n v="73"/>
    <n v="73"/>
    <n v="73"/>
    <n v="73"/>
    <n v="73"/>
    <n v="72"/>
    <n v="72"/>
    <n v="73"/>
    <n v="73"/>
    <n v="73"/>
    <n v="73"/>
    <n v="73"/>
    <n v="73"/>
    <n v="72"/>
    <n v="73"/>
  </r>
  <r>
    <n v="32"/>
    <n v="32"/>
    <n v="27"/>
    <n v="31"/>
    <n v="27"/>
    <n v="31"/>
    <n v="27"/>
    <n v="33"/>
    <n v="28"/>
    <n v="33"/>
    <n v="26"/>
    <n v="26"/>
    <n v="31"/>
    <n v="26"/>
    <n v="26"/>
    <n v="26"/>
    <n v="27"/>
    <n v="31"/>
    <n v="31"/>
    <n v="32"/>
    <n v="31"/>
    <n v="31"/>
    <n v="31"/>
    <n v="31"/>
    <n v="27"/>
    <n v="33"/>
    <n v="37"/>
    <n v="36"/>
    <n v="34"/>
    <n v="35"/>
    <n v="35"/>
    <n v="32"/>
    <n v="28"/>
    <n v="33"/>
    <n v="29"/>
    <n v="33"/>
    <n v="32"/>
    <n v="32"/>
    <n v="32"/>
    <n v="32"/>
    <n v="31"/>
    <n v="28"/>
    <n v="43"/>
    <n v="39"/>
  </r>
  <r>
    <n v="33"/>
    <n v="37"/>
    <n v="29"/>
    <n v="30"/>
    <n v="34"/>
    <n v="40"/>
    <n v="42"/>
    <n v="41"/>
    <n v="39"/>
    <n v="31"/>
    <n v="31"/>
    <n v="29"/>
    <n v="31"/>
    <n v="45"/>
    <n v="45"/>
    <n v="45"/>
    <n v="43"/>
    <n v="39"/>
    <n v="36"/>
    <n v="24"/>
    <n v="25"/>
    <n v="26"/>
    <n v="21"/>
    <n v="20"/>
    <n v="20"/>
    <n v="19"/>
    <n v="23"/>
    <n v="21"/>
    <n v="21"/>
    <n v="24"/>
    <n v="19"/>
    <n v="20"/>
    <n v="24"/>
    <n v="23"/>
    <n v="23"/>
    <n v="22"/>
    <n v="24"/>
    <n v="22"/>
    <n v="24"/>
    <n v="19"/>
    <n v="22"/>
    <n v="22"/>
    <n v="20"/>
    <n v="23"/>
  </r>
  <r>
    <n v="25"/>
    <n v="25"/>
    <n v="25"/>
    <n v="3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0"/>
    <n v="22"/>
    <n v="22"/>
    <n v="22"/>
    <n v="22"/>
    <n v="22"/>
    <n v="22"/>
    <n v="22"/>
    <n v="22"/>
    <n v="22"/>
  </r>
  <r>
    <n v="62"/>
    <n v="20"/>
    <n v="59"/>
    <n v="60"/>
    <n v="61"/>
    <n v="61"/>
    <n v="51"/>
    <n v="43"/>
    <n v="54"/>
    <n v="54"/>
    <n v="55"/>
    <n v="57"/>
    <n v="56"/>
    <n v="56"/>
    <n v="55"/>
    <n v="57"/>
    <n v="57"/>
    <n v="58"/>
    <n v="53"/>
    <n v="56"/>
    <n v="55"/>
    <n v="11"/>
    <n v="11"/>
    <n v="57"/>
    <n v="38"/>
    <n v="56"/>
    <n v="20"/>
    <n v="20"/>
    <n v="20"/>
    <n v="11"/>
    <n v="63"/>
    <n v="11"/>
    <n v="61"/>
    <n v="9"/>
    <n v="52"/>
    <n v="51"/>
    <n v="51"/>
    <n v="55"/>
    <n v="56"/>
    <n v="56"/>
    <n v="53"/>
    <n v="54"/>
    <n v="53"/>
    <n v="53"/>
  </r>
  <r>
    <n v="130"/>
    <n v="128"/>
    <n v="126"/>
    <n v="118"/>
    <n v="128"/>
    <n v="123"/>
    <n v="128"/>
    <n v="118"/>
    <n v="118"/>
    <n v="118"/>
    <n v="119"/>
    <n v="118"/>
    <n v="118"/>
    <n v="124"/>
    <n v="1"/>
    <n v="120"/>
    <n v="1"/>
    <n v="118"/>
    <n v="118"/>
    <n v="118"/>
    <n v="121"/>
    <n v="119"/>
    <n v="119"/>
    <n v="117"/>
    <n v="119"/>
    <n v="119"/>
    <n v="119"/>
    <n v="119"/>
    <n v="119"/>
    <n v="118"/>
    <n v="119"/>
    <n v="119"/>
    <n v="119"/>
    <n v="119"/>
    <n v="119"/>
    <n v="1"/>
    <n v="119"/>
    <n v="118"/>
    <n v="119"/>
    <n v="118"/>
    <n v="119"/>
    <n v="117"/>
    <n v="118"/>
    <n v="118"/>
  </r>
  <r>
    <n v="8"/>
    <n v="7"/>
    <n v="10"/>
    <n v="9"/>
    <n v="6"/>
    <n v="8"/>
    <n v="5"/>
    <n v="6"/>
    <n v="7"/>
    <n v="4"/>
    <n v="6"/>
    <n v="9"/>
    <n v="7"/>
    <n v="5"/>
    <n v="7"/>
    <n v="7"/>
    <n v="7"/>
    <n v="6"/>
    <n v="7"/>
    <n v="8"/>
    <n v="7"/>
    <n v="7"/>
    <n v="8"/>
    <n v="9"/>
    <n v="10"/>
    <n v="9"/>
    <n v="10"/>
    <n v="12"/>
    <n v="11"/>
    <n v="12"/>
    <n v="11"/>
    <n v="7"/>
    <n v="5"/>
    <n v="5"/>
    <n v="4"/>
    <n v="5"/>
    <n v="5"/>
    <n v="6"/>
    <n v="5"/>
    <n v="6"/>
    <n v="7"/>
    <n v="9"/>
    <n v="6"/>
    <n v="8"/>
  </r>
  <r>
    <n v="73"/>
    <n v="73"/>
    <n v="74"/>
    <n v="74"/>
    <n v="76"/>
    <n v="76"/>
    <n v="77"/>
    <n v="75"/>
    <n v="67"/>
    <n v="66"/>
    <n v="67"/>
    <n v="68"/>
    <n v="67"/>
    <n v="67"/>
    <n v="67"/>
    <n v="67"/>
    <n v="67"/>
    <n v="67"/>
    <n v="67"/>
    <n v="67"/>
    <n v="67"/>
    <n v="67"/>
    <n v="68"/>
    <n v="69"/>
    <n v="38"/>
    <n v="38"/>
    <n v="34"/>
    <n v="35"/>
    <n v="35"/>
    <n v="33"/>
    <n v="33"/>
    <n v="33"/>
    <n v="31"/>
    <n v="35"/>
    <n v="33"/>
    <n v="32"/>
    <n v="32"/>
    <n v="35"/>
    <n v="34"/>
    <n v="38"/>
    <n v="37"/>
    <n v="36"/>
    <n v="36"/>
    <n v="37"/>
  </r>
  <r>
    <n v="158"/>
    <n v="142"/>
    <n v="141"/>
    <n v="142"/>
    <n v="142"/>
    <n v="141"/>
    <n v="142"/>
    <n v="141"/>
    <n v="117"/>
    <n v="140"/>
    <n v="139"/>
    <n v="141"/>
    <n v="139"/>
    <n v="140"/>
    <n v="140"/>
    <n v="140"/>
    <n v="132"/>
    <n v="131"/>
    <n v="129"/>
    <n v="129"/>
    <n v="131"/>
    <n v="131"/>
    <n v="130"/>
    <n v="131"/>
    <n v="130"/>
    <n v="131"/>
    <n v="134"/>
    <n v="132"/>
    <n v="131"/>
    <n v="132"/>
    <n v="128"/>
    <n v="130"/>
    <n v="125"/>
    <n v="128"/>
    <n v="130"/>
    <n v="128"/>
    <n v="128"/>
    <n v="128"/>
    <n v="132"/>
    <n v="134"/>
    <n v="132"/>
    <n v="135"/>
    <n v="132"/>
    <n v="133"/>
  </r>
  <r>
    <n v="30"/>
    <n v="30"/>
    <n v="30"/>
    <n v="30"/>
    <n v="30"/>
    <n v="29"/>
    <n v="29"/>
    <n v="30"/>
    <n v="30"/>
    <n v="30"/>
    <n v="30"/>
    <n v="30"/>
    <n v="30"/>
    <n v="30"/>
    <n v="30"/>
    <n v="30"/>
    <n v="30"/>
    <n v="43"/>
    <n v="43"/>
    <n v="32"/>
    <n v="38"/>
    <n v="40"/>
    <n v="40"/>
    <n v="40"/>
    <n v="40"/>
    <n v="40"/>
    <n v="40"/>
    <n v="40"/>
    <n v="39"/>
    <n v="40"/>
    <n v="40"/>
    <n v="40"/>
    <n v="42"/>
    <n v="40"/>
    <n v="40"/>
    <n v="41"/>
    <n v="39"/>
    <n v="41"/>
    <n v="39"/>
    <n v="41"/>
    <n v="39"/>
    <n v="39"/>
    <n v="39"/>
    <n v="41"/>
  </r>
  <r>
    <n v="34"/>
    <n v="35"/>
    <n v="35"/>
    <n v="37"/>
    <n v="36"/>
    <n v="37"/>
    <n v="36"/>
    <n v="33"/>
    <n v="33"/>
    <n v="34"/>
    <n v="34"/>
    <n v="33"/>
    <n v="32"/>
    <n v="33"/>
    <n v="38"/>
    <n v="37"/>
    <n v="36"/>
    <n v="42"/>
    <n v="41"/>
    <n v="33"/>
    <n v="42"/>
    <n v="42"/>
    <n v="42"/>
    <n v="41"/>
    <n v="44"/>
    <n v="38"/>
    <n v="37"/>
    <n v="37"/>
    <n v="38"/>
    <n v="38"/>
    <n v="36"/>
    <n v="33"/>
    <n v="35"/>
    <n v="36"/>
    <n v="35"/>
    <n v="29"/>
    <n v="27"/>
    <n v="25"/>
    <n v="30"/>
    <n v="28"/>
    <n v="27"/>
    <n v="25"/>
    <n v="28"/>
    <n v="27"/>
  </r>
  <r>
    <n v="30"/>
    <n v="30"/>
    <n v="30"/>
    <n v="30"/>
    <n v="30"/>
    <n v="30"/>
    <n v="30"/>
    <n v="30"/>
    <n v="30"/>
    <n v="24"/>
    <n v="30"/>
    <n v="30"/>
    <n v="30"/>
    <n v="30"/>
    <n v="30"/>
    <n v="30"/>
    <n v="29"/>
    <n v="24"/>
    <n v="29"/>
    <n v="29"/>
    <n v="29"/>
    <n v="29"/>
    <n v="29"/>
    <n v="29"/>
    <n v="24"/>
    <n v="29"/>
    <n v="29"/>
    <n v="29"/>
    <n v="29"/>
    <n v="24"/>
    <n v="29"/>
    <n v="24"/>
    <n v="29"/>
    <n v="29"/>
    <n v="29"/>
    <n v="29"/>
    <n v="29"/>
    <n v="29"/>
    <n v="24"/>
    <n v="29"/>
    <n v="29"/>
    <n v="29"/>
    <n v="29"/>
    <n v="29"/>
  </r>
  <r>
    <n v="17"/>
    <n v="17"/>
    <n v="17"/>
    <n v="14"/>
    <n v="14"/>
    <n v="14"/>
    <n v="14"/>
    <n v="14"/>
    <n v="14"/>
    <n v="14"/>
    <n v="14"/>
    <n v="14"/>
    <n v="14"/>
    <n v="14"/>
    <n v="15"/>
    <n v="15"/>
    <n v="14"/>
    <n v="14"/>
    <n v="14"/>
    <n v="13"/>
    <n v="12"/>
    <n v="12"/>
    <n v="11"/>
    <n v="12"/>
    <n v="12"/>
    <n v="13"/>
    <n v="13"/>
    <n v="13"/>
    <n v="15"/>
    <n v="16"/>
    <n v="16"/>
    <n v="16"/>
    <n v="11"/>
    <n v="12"/>
    <n v="12"/>
    <n v="14"/>
    <n v="14"/>
    <n v="15"/>
    <n v="14"/>
    <n v="17"/>
    <n v="16"/>
    <n v="16"/>
    <n v="14"/>
    <n v="14"/>
  </r>
  <r>
    <n v="0"/>
    <n v="0"/>
    <n v="0"/>
    <n v="0"/>
    <n v="0"/>
    <n v="0"/>
    <n v="0"/>
    <n v="0"/>
    <n v="0"/>
    <n v="0"/>
    <n v="0"/>
    <n v="4"/>
    <n v="4"/>
    <n v="8"/>
    <n v="8"/>
    <n v="8"/>
    <n v="8"/>
    <n v="8"/>
    <n v="8"/>
    <n v="8"/>
    <n v="8"/>
    <n v="8"/>
    <n v="0"/>
    <n v="0"/>
    <n v="0"/>
    <n v="0"/>
    <n v="0"/>
    <n v="2"/>
    <n v="4"/>
    <n v="4"/>
    <n v="4"/>
    <n v="4"/>
    <n v="0"/>
    <n v="0"/>
    <n v="2"/>
    <n v="2"/>
    <n v="2"/>
    <n v="2"/>
    <n v="2"/>
    <n v="2"/>
    <n v="2"/>
    <n v="0"/>
    <n v="0"/>
    <n v="0"/>
  </r>
  <r>
    <n v="118"/>
    <n v="118"/>
    <n v="118"/>
    <n v="113"/>
    <n v="113"/>
    <n v="113"/>
    <n v="113"/>
    <n v="113"/>
    <n v="52"/>
    <n v="52"/>
    <n v="52"/>
    <n v="62"/>
    <n v="61"/>
    <n v="61"/>
    <n v="63"/>
    <n v="53"/>
    <n v="53"/>
    <n v="55"/>
    <n v="55"/>
    <n v="55"/>
    <n v="55"/>
    <n v="56"/>
    <n v="55"/>
    <n v="57"/>
    <n v="55"/>
    <n v="55"/>
    <n v="55"/>
    <n v="55"/>
    <n v="55"/>
    <n v="55"/>
    <n v="55"/>
    <n v="55"/>
    <n v="55"/>
    <n v="36"/>
    <n v="55"/>
    <n v="55"/>
    <n v="55"/>
    <n v="55"/>
    <n v="40"/>
    <n v="53"/>
    <n v="52"/>
    <n v="52"/>
    <n v="52"/>
    <n v="52"/>
  </r>
  <r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9"/>
    <n v="99"/>
    <n v="99"/>
    <n v="99"/>
    <n v="99"/>
    <n v="99"/>
    <n v="99"/>
    <n v="99"/>
    <n v="99"/>
    <n v="98"/>
    <n v="99"/>
    <n v="99"/>
    <n v="99"/>
    <n v="93"/>
    <n v="93"/>
    <n v="93"/>
    <n v="93"/>
    <n v="93"/>
    <n v="93"/>
    <n v="93"/>
  </r>
  <r>
    <n v="91"/>
    <n v="93"/>
    <n v="93"/>
    <n v="93"/>
    <n v="92"/>
    <n v="90"/>
    <n v="94"/>
    <n v="92"/>
    <n v="97"/>
    <n v="92"/>
    <n v="90"/>
    <n v="97"/>
    <n v="91"/>
    <n v="93"/>
    <n v="91"/>
    <n v="91"/>
    <n v="90"/>
    <n v="92"/>
    <n v="92"/>
    <n v="91"/>
    <n v="92"/>
    <n v="93"/>
    <n v="92"/>
    <n v="91"/>
    <n v="94"/>
    <n v="102"/>
    <n v="97"/>
    <n v="102"/>
    <n v="95"/>
    <n v="96"/>
    <n v="96"/>
    <n v="102"/>
    <n v="96"/>
    <n v="96"/>
    <n v="102"/>
    <n v="102"/>
    <n v="97"/>
    <n v="96"/>
    <n v="98"/>
    <n v="96"/>
    <n v="102"/>
    <n v="99"/>
    <n v="102"/>
    <n v="98"/>
  </r>
  <r>
    <n v="83"/>
    <n v="81"/>
    <n v="83"/>
    <n v="85"/>
    <n v="88"/>
    <n v="88"/>
    <n v="85"/>
    <n v="84"/>
    <n v="81"/>
    <n v="82"/>
    <n v="85"/>
    <n v="83"/>
    <n v="82"/>
    <n v="86"/>
    <n v="83"/>
    <n v="83"/>
    <n v="83"/>
    <n v="81"/>
    <n v="84"/>
    <n v="87"/>
    <n v="87"/>
    <n v="85"/>
    <n v="85"/>
    <n v="89"/>
    <n v="87"/>
    <n v="83"/>
    <n v="91"/>
    <n v="93"/>
    <n v="89"/>
    <n v="86"/>
    <n v="83"/>
    <n v="81"/>
    <n v="81"/>
    <n v="81"/>
    <n v="83"/>
    <n v="87"/>
    <n v="90"/>
    <n v="81"/>
    <n v="85"/>
    <n v="85"/>
    <n v="83"/>
    <n v="83"/>
    <n v="83"/>
    <n v="81"/>
  </r>
  <r>
    <n v="0"/>
    <n v="0"/>
    <n v="0"/>
    <n v="0"/>
    <n v="0"/>
    <n v="0"/>
    <n v="0"/>
    <n v="0"/>
    <n v="2"/>
    <n v="2"/>
    <n v="2"/>
    <n v="2"/>
    <n v="2"/>
    <n v="2"/>
    <n v="2"/>
    <n v="2"/>
    <n v="2"/>
    <n v="2"/>
    <n v="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10"/>
    <n v="10"/>
    <n v="10"/>
    <n v="10"/>
    <n v="10"/>
    <n v="10"/>
    <n v="10"/>
    <n v="10"/>
    <n v="9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</r>
  <r>
    <n v="274"/>
    <n v="284"/>
    <n v="204"/>
    <n v="452"/>
    <n v="287"/>
    <n v="295"/>
    <n v="283"/>
    <n v="433"/>
    <n v="267"/>
    <n v="276"/>
    <n v="272"/>
    <n v="287"/>
    <n v="428"/>
    <n v="274"/>
    <n v="269"/>
    <n v="270"/>
    <n v="438"/>
    <n v="276"/>
    <n v="267"/>
    <n v="272"/>
    <n v="414"/>
    <n v="253"/>
    <n v="240"/>
    <n v="282"/>
    <n v="379"/>
    <n v="387"/>
    <n v="374"/>
    <n v="377"/>
    <n v="453"/>
    <n v="371"/>
    <n v="375"/>
    <n v="376"/>
    <n v="382"/>
    <n v="380"/>
    <n v="178"/>
    <n v="329"/>
    <n v="329"/>
    <n v="334"/>
    <n v="410"/>
    <n v="332"/>
    <n v="324"/>
    <n v="333"/>
    <n v="407"/>
    <n v="331"/>
  </r>
  <r>
    <n v="102"/>
    <n v="102"/>
    <n v="101"/>
    <n v="101"/>
    <n v="101"/>
    <n v="101"/>
    <n v="101"/>
    <n v="101"/>
    <n v="101"/>
    <n v="101"/>
    <n v="101"/>
    <n v="98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99"/>
    <n v="102"/>
    <n v="102"/>
    <n v="102"/>
    <n v="102"/>
    <n v="102"/>
    <n v="102"/>
    <n v="102"/>
    <n v="102"/>
    <n v="94"/>
    <n v="94"/>
    <n v="94"/>
    <n v="94"/>
    <n v="94"/>
  </r>
  <r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8"/>
    <n v="18"/>
    <n v="18"/>
    <n v="18"/>
  </r>
  <r>
    <n v="59"/>
    <n v="59"/>
    <n v="64"/>
    <n v="64"/>
    <n v="56"/>
    <n v="56"/>
    <n v="58"/>
    <n v="58"/>
    <n v="55"/>
    <n v="56"/>
    <n v="56"/>
    <n v="56"/>
    <n v="61"/>
    <n v="61"/>
    <n v="63"/>
    <n v="63"/>
    <n v="60"/>
    <n v="59"/>
    <n v="59"/>
    <n v="58"/>
    <n v="57"/>
    <n v="62"/>
    <n v="62"/>
    <n v="56"/>
    <n v="58"/>
    <n v="60"/>
    <n v="56"/>
    <n v="50"/>
    <n v="49"/>
    <n v="49"/>
    <n v="49"/>
    <n v="56"/>
    <n v="56"/>
    <n v="52"/>
    <n v="51"/>
    <n v="51"/>
    <n v="52"/>
    <n v="51"/>
    <n v="51"/>
    <n v="59"/>
    <n v="53"/>
    <n v="52"/>
    <n v="55"/>
    <n v="54"/>
  </r>
  <r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0"/>
    <n v="20"/>
    <n v="20"/>
    <n v="20"/>
  </r>
  <r>
    <n v="19"/>
    <n v="23"/>
    <n v="20"/>
    <n v="22"/>
    <n v="19"/>
    <n v="18"/>
    <n v="18"/>
    <n v="19"/>
    <n v="19"/>
    <n v="18"/>
    <n v="18"/>
    <n v="18"/>
    <n v="18"/>
    <n v="18"/>
    <n v="18"/>
    <n v="18"/>
    <n v="18"/>
    <n v="18"/>
    <n v="18"/>
    <n v="18"/>
    <n v="19"/>
    <n v="18"/>
    <n v="18"/>
    <n v="18"/>
    <n v="19"/>
    <n v="15"/>
    <n v="15"/>
    <n v="15"/>
    <n v="15"/>
    <n v="15"/>
    <n v="15"/>
    <n v="15"/>
    <n v="17"/>
    <n v="16"/>
    <n v="13"/>
    <n v="16"/>
    <n v="16"/>
    <n v="15"/>
    <n v="16"/>
    <n v="16"/>
    <n v="16"/>
    <n v="16"/>
    <n v="16"/>
    <n v="15"/>
  </r>
  <r>
    <n v="96"/>
    <n v="95"/>
    <n v="96"/>
    <n v="96"/>
    <n v="96"/>
    <n v="95"/>
    <n v="96"/>
    <n v="96"/>
    <n v="96"/>
    <n v="96"/>
    <n v="95"/>
    <n v="97"/>
    <n v="95"/>
    <n v="95"/>
    <n v="95"/>
    <n v="96"/>
    <n v="95"/>
    <n v="95"/>
    <n v="96"/>
    <n v="96"/>
    <n v="96"/>
    <n v="96"/>
    <n v="96"/>
    <n v="90"/>
    <n v="96"/>
    <n v="95"/>
    <n v="96"/>
    <n v="96"/>
    <n v="96"/>
    <n v="96"/>
    <n v="96"/>
    <n v="93"/>
    <n v="96"/>
    <n v="96"/>
    <n v="95"/>
    <n v="95"/>
    <n v="94"/>
    <n v="95"/>
    <n v="97"/>
    <n v="96"/>
    <n v="96"/>
    <n v="95"/>
    <n v="96"/>
    <n v="95"/>
  </r>
  <r>
    <n v="50"/>
    <n v="48"/>
    <n v="51"/>
    <n v="51"/>
    <n v="51"/>
    <n v="51"/>
    <n v="52"/>
    <n v="49"/>
    <n v="49"/>
    <n v="48"/>
    <n v="37"/>
    <n v="37"/>
    <n v="37"/>
    <n v="37"/>
    <n v="37"/>
    <n v="37"/>
    <n v="42"/>
    <n v="42"/>
    <n v="40"/>
    <n v="39"/>
    <n v="38"/>
    <n v="3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34"/>
    <n v="33"/>
    <n v="33"/>
    <n v="34"/>
    <n v="34"/>
    <n v="34"/>
    <n v="34"/>
    <n v="34"/>
    <n v="33"/>
    <n v="33"/>
    <n v="32"/>
    <n v="31"/>
    <n v="30"/>
    <n v="32"/>
    <n v="33"/>
    <n v="36"/>
    <n v="35"/>
    <n v="35"/>
    <n v="35"/>
    <n v="36"/>
  </r>
  <r>
    <n v="15"/>
    <n v="18"/>
    <n v="18"/>
    <n v="13"/>
    <n v="17"/>
    <n v="14"/>
    <n v="16"/>
    <n v="16"/>
    <n v="20"/>
    <n v="15"/>
    <n v="14"/>
    <n v="17"/>
    <n v="22"/>
    <n v="18"/>
    <n v="18"/>
    <n v="14"/>
    <n v="16"/>
    <n v="15"/>
    <n v="19"/>
    <n v="14"/>
    <n v="15"/>
    <n v="15"/>
    <n v="14"/>
    <n v="16"/>
    <n v="14"/>
    <n v="15"/>
    <n v="15"/>
    <n v="14"/>
    <n v="16"/>
    <n v="18"/>
    <n v="25"/>
    <n v="15"/>
    <n v="16"/>
    <n v="21"/>
    <n v="15"/>
    <n v="20"/>
    <n v="14"/>
    <n v="20"/>
    <n v="18"/>
    <n v="20"/>
    <n v="20"/>
    <n v="20"/>
    <n v="14"/>
    <n v="20"/>
  </r>
  <r>
    <n v="26"/>
    <n v="26"/>
    <n v="26"/>
    <n v="26"/>
    <n v="26"/>
    <n v="26"/>
    <n v="26"/>
    <n v="26"/>
    <n v="25"/>
    <n v="26"/>
    <n v="26"/>
    <n v="26"/>
    <n v="26"/>
    <n v="26"/>
    <n v="26"/>
    <n v="26"/>
    <n v="26"/>
    <n v="26"/>
    <n v="26"/>
    <n v="26"/>
    <n v="78"/>
    <n v="28"/>
    <n v="28"/>
    <n v="26"/>
    <n v="26"/>
    <n v="26"/>
    <n v="26"/>
    <n v="26"/>
    <n v="26"/>
    <n v="26"/>
    <n v="26"/>
    <n v="26"/>
    <n v="26"/>
    <n v="26"/>
    <n v="26"/>
    <n v="26"/>
    <n v="26"/>
    <n v="26"/>
    <n v="25"/>
    <n v="26"/>
    <n v="27"/>
    <n v="26"/>
    <n v="27"/>
    <n v="26"/>
  </r>
  <r>
    <n v="26"/>
    <n v="26"/>
    <n v="26"/>
    <n v="26"/>
    <n v="26"/>
    <n v="26"/>
    <n v="26"/>
    <n v="26"/>
    <n v="26"/>
    <n v="26"/>
    <n v="26"/>
    <n v="26"/>
    <n v="26"/>
    <n v="26"/>
    <n v="24"/>
    <n v="26"/>
    <n v="26"/>
    <n v="26"/>
    <n v="25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</r>
  <r>
    <n v="77"/>
    <n v="86"/>
    <n v="82"/>
    <n v="87"/>
    <n v="83"/>
    <n v="99"/>
    <n v="103"/>
    <n v="96"/>
    <n v="97"/>
    <n v="92"/>
    <n v="91"/>
    <n v="89"/>
    <n v="92"/>
    <n v="82"/>
    <n v="83"/>
    <n v="83"/>
    <n v="81"/>
    <n v="87"/>
    <n v="87"/>
    <n v="82"/>
    <n v="93"/>
    <n v="84"/>
    <n v="85"/>
    <n v="82"/>
    <n v="77"/>
    <n v="86"/>
    <n v="82"/>
    <n v="90"/>
    <n v="91"/>
    <n v="89"/>
    <n v="85"/>
    <n v="74"/>
    <n v="81"/>
    <n v="81"/>
    <n v="78"/>
    <n v="80"/>
    <n v="84"/>
    <n v="80"/>
    <n v="81"/>
    <n v="74"/>
    <n v="79"/>
    <n v="73"/>
    <n v="80"/>
    <n v="80"/>
  </r>
  <r>
    <n v="13"/>
    <n v="13"/>
    <n v="13"/>
    <n v="14"/>
    <n v="14"/>
    <n v="14"/>
    <n v="14"/>
    <n v="14"/>
    <n v="14"/>
    <n v="15"/>
    <n v="14"/>
    <n v="14"/>
    <n v="14"/>
    <n v="14"/>
    <n v="14"/>
    <n v="14"/>
    <n v="14"/>
    <n v="15"/>
    <n v="15"/>
    <n v="16"/>
    <n v="16"/>
    <n v="17"/>
    <n v="17"/>
    <n v="17"/>
    <n v="17"/>
    <n v="17"/>
    <n v="16"/>
    <n v="18"/>
    <n v="19"/>
    <n v="19"/>
    <n v="19"/>
    <n v="19"/>
    <n v="19"/>
    <n v="19"/>
    <n v="20"/>
    <n v="19"/>
    <n v="19"/>
    <n v="19"/>
    <n v="19"/>
    <n v="20"/>
    <n v="20"/>
    <n v="20"/>
    <n v="20"/>
    <n v="21"/>
  </r>
  <r>
    <n v="122"/>
    <n v="131"/>
    <n v="128"/>
    <n v="127"/>
    <n v="150"/>
    <n v="113"/>
    <n v="127"/>
    <n v="139"/>
    <n v="126"/>
    <n v="127"/>
    <n v="130"/>
    <n v="120"/>
    <n v="125"/>
    <n v="122"/>
    <n v="164"/>
    <n v="135"/>
    <n v="123"/>
    <n v="135"/>
    <n v="135"/>
    <n v="131"/>
    <n v="135"/>
    <n v="127"/>
    <n v="121"/>
    <n v="146"/>
    <n v="128"/>
    <n v="135"/>
    <n v="131"/>
    <n v="121"/>
    <n v="121"/>
    <n v="97"/>
    <n v="115"/>
    <n v="105"/>
    <n v="116"/>
    <n v="139"/>
    <n v="121"/>
    <n v="142"/>
    <n v="168"/>
    <n v="171"/>
    <n v="147"/>
    <n v="146"/>
    <n v="168"/>
    <n v="61"/>
    <n v="61"/>
    <n v="61"/>
  </r>
  <r>
    <n v="138"/>
    <n v="135"/>
    <n v="132"/>
    <n v="139"/>
    <n v="124"/>
    <n v="122"/>
    <n v="125"/>
    <n v="125"/>
    <n v="122"/>
    <n v="152"/>
    <n v="148"/>
    <n v="153"/>
    <n v="166"/>
    <n v="169"/>
    <n v="174"/>
    <n v="166"/>
    <n v="178"/>
    <n v="182"/>
    <n v="178"/>
    <n v="190"/>
    <n v="197"/>
    <n v="203"/>
    <n v="196"/>
    <n v="204"/>
    <n v="205"/>
    <n v="239"/>
    <n v="258"/>
    <n v="267"/>
    <n v="256"/>
    <n v="261"/>
    <n v="267"/>
    <n v="282"/>
    <n v="345"/>
    <n v="338"/>
    <n v="308"/>
    <n v="313"/>
    <n v="307"/>
    <n v="304"/>
    <n v="302"/>
    <n v="289"/>
    <n v="284"/>
    <n v="268"/>
    <n v="235"/>
    <n v="234"/>
  </r>
  <r>
    <n v="76"/>
    <n v="76"/>
    <n v="75"/>
    <n v="75"/>
    <n v="75"/>
    <n v="75"/>
    <n v="75"/>
    <n v="75"/>
    <n v="66"/>
    <n v="66"/>
    <n v="66"/>
    <n v="66"/>
    <n v="66"/>
    <n v="66"/>
    <n v="66"/>
    <n v="66"/>
    <n v="66"/>
    <n v="66"/>
    <n v="66"/>
    <n v="66"/>
    <n v="66"/>
    <n v="66"/>
    <n v="66"/>
    <n v="66"/>
    <n v="23"/>
    <n v="22"/>
    <n v="23"/>
    <n v="23"/>
    <n v="23"/>
    <n v="22"/>
    <n v="23"/>
    <n v="23"/>
    <n v="23"/>
    <n v="23"/>
    <n v="22"/>
    <n v="22"/>
    <n v="21"/>
    <n v="25"/>
    <n v="26"/>
    <n v="24"/>
    <n v="24"/>
    <n v="24"/>
    <n v="24"/>
    <n v="25"/>
  </r>
  <r>
    <n v="20"/>
    <n v="20"/>
    <n v="22"/>
    <n v="23"/>
    <n v="19"/>
    <n v="24"/>
    <n v="22"/>
    <n v="25"/>
    <n v="20"/>
    <n v="25"/>
    <n v="23"/>
    <n v="20"/>
    <n v="19"/>
    <n v="21"/>
    <n v="25"/>
    <n v="24"/>
    <n v="26"/>
    <n v="21"/>
    <n v="22"/>
    <n v="18"/>
    <n v="19"/>
    <n v="19"/>
    <n v="22"/>
    <n v="17"/>
    <n v="20"/>
    <n v="18"/>
    <n v="20"/>
    <n v="18"/>
    <n v="22"/>
    <n v="21"/>
    <n v="22"/>
    <n v="15"/>
    <n v="18"/>
    <n v="19"/>
    <n v="18"/>
    <n v="23"/>
    <n v="18"/>
    <n v="18"/>
    <n v="19"/>
    <n v="20"/>
    <n v="22"/>
    <n v="18"/>
    <n v="18"/>
    <n v="21"/>
  </r>
  <r>
    <n v="43"/>
    <n v="43"/>
    <n v="44"/>
    <n v="58"/>
    <n v="58"/>
    <n v="58"/>
    <n v="58"/>
    <n v="57"/>
    <n v="57"/>
    <n v="57"/>
    <n v="58"/>
    <n v="58"/>
    <n v="57"/>
    <n v="58"/>
    <n v="58"/>
    <n v="58"/>
    <n v="58"/>
    <n v="58"/>
    <n v="57"/>
    <n v="57"/>
    <n v="58"/>
    <n v="58"/>
    <n v="58"/>
    <n v="58"/>
    <n v="58"/>
    <n v="59"/>
    <n v="58"/>
    <n v="58"/>
    <n v="58"/>
    <n v="58"/>
    <n v="58"/>
    <n v="58"/>
    <n v="58"/>
    <n v="58"/>
    <n v="58"/>
    <n v="57"/>
    <n v="57"/>
    <n v="57"/>
    <n v="57"/>
    <n v="57"/>
    <n v="57"/>
    <n v="57"/>
    <n v="57"/>
    <n v="57"/>
  </r>
  <r>
    <n v="17"/>
    <n v="17"/>
    <n v="17"/>
    <n v="15"/>
    <n v="13"/>
    <n v="14"/>
    <n v="17"/>
    <n v="17"/>
    <n v="17"/>
    <n v="17"/>
    <n v="17"/>
    <n v="17"/>
    <n v="17"/>
    <n v="14"/>
    <n v="14"/>
    <n v="18"/>
    <n v="17"/>
    <n v="15"/>
    <n v="6"/>
    <n v="13"/>
    <n v="17"/>
    <n v="13"/>
    <n v="14"/>
    <n v="14"/>
    <n v="15"/>
    <n v="13"/>
    <n v="13"/>
    <n v="17"/>
    <n v="15"/>
    <n v="15"/>
    <n v="14"/>
    <n v="17"/>
    <n v="17"/>
    <n v="17"/>
    <n v="13"/>
    <n v="13"/>
    <n v="13"/>
    <n v="14"/>
    <n v="15"/>
    <n v="13"/>
    <n v="14"/>
    <n v="13"/>
    <n v="14"/>
    <n v="14"/>
  </r>
  <r>
    <n v="34"/>
    <n v="34"/>
    <n v="34"/>
    <n v="34"/>
    <n v="34"/>
    <n v="34"/>
    <n v="34"/>
    <n v="34"/>
    <n v="34"/>
    <n v="32"/>
    <n v="34"/>
    <n v="33"/>
    <n v="33"/>
    <n v="34"/>
    <n v="33"/>
    <n v="32"/>
    <n v="33"/>
    <n v="34"/>
    <n v="34"/>
    <n v="33"/>
    <n v="34"/>
    <n v="34"/>
    <n v="33"/>
    <n v="34"/>
    <n v="34"/>
    <n v="31"/>
    <n v="31"/>
    <n v="31"/>
    <n v="31"/>
    <n v="31"/>
    <n v="28"/>
    <n v="27"/>
    <n v="29"/>
    <n v="29"/>
    <n v="29"/>
    <n v="29"/>
    <n v="29"/>
    <n v="30"/>
    <n v="29"/>
    <n v="30"/>
    <n v="29"/>
    <n v="31"/>
    <n v="29"/>
    <n v="29"/>
  </r>
  <r>
    <n v="48"/>
    <n v="53"/>
    <n v="47"/>
    <n v="49"/>
    <n v="50"/>
    <n v="45"/>
    <n v="46"/>
    <n v="50"/>
    <n v="55"/>
    <n v="53"/>
    <n v="51"/>
    <n v="51"/>
    <n v="51"/>
    <n v="46"/>
    <n v="51"/>
    <n v="51"/>
    <n v="51"/>
    <n v="60"/>
    <n v="52"/>
    <n v="52"/>
    <n v="48"/>
    <n v="47"/>
    <n v="51"/>
    <n v="51"/>
    <n v="52"/>
    <n v="47"/>
    <n v="47"/>
    <n v="53"/>
    <n v="58"/>
    <n v="55"/>
    <n v="51"/>
    <n v="51"/>
    <n v="58"/>
    <n v="54"/>
    <n v="50"/>
    <n v="52"/>
    <n v="57"/>
    <n v="60"/>
    <n v="60"/>
    <n v="60"/>
    <n v="53"/>
    <n v="44"/>
    <n v="54"/>
    <n v="57"/>
  </r>
  <r>
    <n v="105"/>
    <n v="119"/>
    <n v="137"/>
    <n v="137"/>
    <n v="137"/>
    <n v="137"/>
    <n v="127"/>
    <n v="121"/>
    <n v="131"/>
    <n v="150"/>
    <n v="135"/>
    <n v="126"/>
    <n v="136"/>
    <n v="118"/>
    <n v="121"/>
    <n v="121"/>
    <n v="134"/>
    <n v="142"/>
    <n v="137"/>
    <n v="142"/>
    <n v="150"/>
    <n v="137"/>
    <n v="140"/>
    <n v="149"/>
    <n v="157"/>
    <n v="149"/>
    <n v="139"/>
    <n v="141"/>
    <n v="140"/>
    <n v="154"/>
    <n v="134"/>
    <n v="125"/>
    <n v="131"/>
    <n v="139"/>
    <n v="138"/>
    <n v="124"/>
    <n v="162"/>
    <n v="138"/>
    <n v="142"/>
    <n v="140"/>
    <n v="133"/>
    <n v="121"/>
    <n v="133"/>
    <n v="127"/>
  </r>
  <r>
    <n v="43"/>
    <n v="71"/>
    <n v="71"/>
    <n v="71"/>
    <n v="71"/>
    <n v="43"/>
    <n v="43"/>
    <n v="2"/>
    <n v="71"/>
    <n v="71"/>
    <n v="71"/>
    <n v="71"/>
    <n v="71"/>
    <n v="43"/>
    <n v="71"/>
    <n v="71"/>
    <n v="71"/>
    <n v="71"/>
    <n v="71"/>
    <n v="71"/>
    <n v="71"/>
    <n v="71"/>
    <n v="71"/>
    <n v="71"/>
    <n v="71"/>
    <n v="71"/>
    <n v="71"/>
    <n v="71"/>
    <n v="71"/>
    <n v="43"/>
    <n v="71"/>
    <n v="71"/>
    <n v="71"/>
    <n v="69"/>
    <n v="69"/>
    <n v="69"/>
    <n v="35"/>
    <n v="35"/>
    <n v="36"/>
    <n v="36"/>
    <n v="63"/>
    <n v="63"/>
    <n v="63"/>
    <n v="63"/>
  </r>
  <r>
    <n v="75"/>
    <n v="77"/>
    <n v="71"/>
    <n v="69"/>
    <n v="68"/>
    <n v="75"/>
    <n v="75"/>
    <n v="78"/>
    <n v="73"/>
    <n v="71"/>
    <n v="71"/>
    <n v="69"/>
    <n v="73"/>
    <n v="68"/>
    <n v="72"/>
    <n v="73"/>
    <n v="69"/>
    <n v="73"/>
    <n v="76"/>
    <n v="70"/>
    <n v="76"/>
    <n v="72"/>
    <n v="75"/>
    <n v="72"/>
    <n v="71"/>
    <n v="75"/>
    <n v="74"/>
    <n v="73"/>
    <n v="71"/>
    <n v="70"/>
    <n v="68"/>
    <n v="76"/>
    <n v="73"/>
    <n v="74"/>
    <n v="16"/>
    <n v="13"/>
    <n v="13"/>
    <n v="14"/>
    <n v="13"/>
    <n v="14"/>
    <n v="15"/>
    <n v="14"/>
    <n v="14"/>
    <n v="14"/>
  </r>
  <r>
    <n v="14"/>
    <n v="16"/>
    <n v="14"/>
    <n v="16"/>
    <n v="16"/>
    <n v="16"/>
    <n v="16"/>
    <n v="16"/>
    <n v="16"/>
    <n v="16"/>
    <n v="14"/>
    <n v="16"/>
    <n v="14"/>
    <n v="17"/>
    <n v="15"/>
    <n v="17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3"/>
    <n v="13"/>
    <n v="13"/>
    <n v="13"/>
    <n v="13"/>
    <n v="13"/>
    <n v="13"/>
    <n v="13"/>
    <n v="13"/>
  </r>
  <r>
    <n v="24"/>
    <n v="29"/>
    <n v="29"/>
    <n v="25"/>
    <n v="27"/>
    <n v="25"/>
    <n v="24"/>
    <n v="27"/>
    <n v="28"/>
    <n v="29"/>
    <n v="25"/>
    <n v="23"/>
    <n v="25"/>
    <n v="24"/>
    <n v="29"/>
    <n v="25"/>
    <n v="27"/>
    <n v="28"/>
    <n v="26"/>
    <n v="23"/>
    <n v="24"/>
    <n v="28"/>
    <n v="28"/>
    <n v="27"/>
    <n v="28"/>
    <n v="28"/>
    <n v="25"/>
    <n v="23"/>
    <n v="22"/>
    <n v="29"/>
    <n v="26"/>
    <n v="25"/>
    <n v="26"/>
    <n v="26"/>
    <n v="31"/>
    <n v="26"/>
    <n v="27"/>
    <n v="25"/>
    <n v="27"/>
    <n v="30"/>
    <n v="26"/>
    <n v="27"/>
    <n v="28"/>
    <n v="31"/>
  </r>
  <r>
    <n v="81"/>
    <n v="81"/>
    <n v="81"/>
    <n v="81"/>
    <n v="81"/>
    <n v="81"/>
    <n v="81"/>
    <n v="81"/>
    <n v="72"/>
    <n v="72"/>
    <n v="72"/>
    <n v="72"/>
    <n v="72"/>
    <n v="72"/>
    <n v="72"/>
    <n v="71"/>
    <n v="71"/>
    <n v="71"/>
    <n v="71"/>
    <n v="71"/>
    <n v="71"/>
    <n v="71"/>
    <n v="71"/>
    <n v="71"/>
    <n v="32"/>
    <n v="32"/>
    <n v="34"/>
    <n v="36"/>
    <n v="35"/>
    <n v="33"/>
    <n v="33"/>
    <n v="34"/>
    <n v="35"/>
    <n v="34"/>
    <n v="34"/>
    <n v="32"/>
    <n v="32"/>
    <n v="34"/>
    <n v="33"/>
    <n v="37"/>
    <n v="36"/>
    <n v="35"/>
    <n v="36"/>
    <n v="36"/>
  </r>
  <r>
    <n v="80"/>
    <n v="80"/>
    <n v="78"/>
    <n v="79"/>
    <n v="79"/>
    <n v="79"/>
    <n v="79"/>
    <n v="79"/>
    <n v="70"/>
    <n v="70"/>
    <n v="70"/>
    <n v="71"/>
    <n v="69"/>
    <n v="69"/>
    <n v="69"/>
    <n v="69"/>
    <n v="69"/>
    <n v="70"/>
    <n v="70"/>
    <n v="70"/>
    <n v="70"/>
    <n v="70"/>
    <n v="71"/>
    <n v="72"/>
    <n v="23"/>
    <n v="22"/>
    <n v="23"/>
    <n v="23"/>
    <n v="23"/>
    <n v="23"/>
    <n v="23"/>
    <n v="23"/>
    <n v="23"/>
    <n v="23"/>
    <n v="23"/>
    <n v="23"/>
    <n v="22"/>
    <n v="22"/>
    <n v="22"/>
    <n v="25"/>
    <n v="25"/>
    <n v="24"/>
    <n v="24"/>
    <n v="25"/>
  </r>
  <r>
    <n v="112"/>
    <n v="101"/>
    <n v="103"/>
    <n v="126"/>
    <n v="109"/>
    <n v="118"/>
    <n v="116"/>
    <n v="118"/>
    <n v="105"/>
    <n v="91"/>
    <n v="98"/>
    <n v="95"/>
    <n v="83"/>
    <n v="91"/>
    <n v="94"/>
    <n v="93"/>
    <n v="103"/>
    <n v="105"/>
    <n v="101"/>
    <n v="102"/>
    <n v="94"/>
    <n v="99"/>
    <n v="99"/>
    <n v="100"/>
    <n v="96"/>
    <n v="96"/>
    <n v="85"/>
    <n v="93"/>
    <n v="87"/>
    <n v="91"/>
    <n v="86"/>
    <n v="95"/>
    <n v="92"/>
    <n v="92"/>
    <n v="95"/>
    <n v="92"/>
    <n v="96"/>
    <n v="91"/>
    <n v="93"/>
    <n v="99"/>
    <n v="101"/>
    <n v="100"/>
    <n v="105"/>
    <n v="100"/>
  </r>
  <r>
    <n v="21"/>
    <n v="21"/>
    <n v="21"/>
    <n v="21"/>
    <n v="20"/>
    <n v="21"/>
    <n v="20"/>
    <n v="20"/>
    <n v="20"/>
    <n v="20"/>
    <n v="20"/>
    <n v="18"/>
    <n v="18"/>
    <n v="18"/>
    <n v="18"/>
    <n v="18"/>
    <n v="18"/>
    <n v="18"/>
    <n v="18"/>
    <n v="18"/>
    <n v="18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6"/>
    <n v="16"/>
    <n v="16"/>
    <n v="16"/>
  </r>
  <r>
    <n v="125"/>
    <n v="125"/>
    <n v="125"/>
    <n v="125"/>
    <n v="125"/>
    <n v="125"/>
    <n v="125"/>
    <n v="125"/>
    <n v="125"/>
    <n v="125"/>
    <n v="125"/>
    <n v="125"/>
    <n v="125"/>
    <n v="125"/>
    <n v="125"/>
    <n v="125"/>
    <n v="125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5"/>
    <n v="125"/>
    <n v="125"/>
    <n v="125"/>
    <n v="125"/>
    <n v="125"/>
  </r>
  <r>
    <n v="40"/>
    <n v="40"/>
    <n v="41"/>
    <n v="39"/>
    <n v="41"/>
    <n v="41"/>
    <n v="40"/>
    <n v="40"/>
    <n v="40"/>
    <n v="40"/>
    <n v="40"/>
    <n v="41"/>
    <n v="40"/>
    <n v="41"/>
    <n v="41"/>
    <n v="40"/>
    <n v="40"/>
    <n v="40"/>
    <n v="40"/>
    <n v="40"/>
    <n v="40"/>
    <n v="40"/>
    <n v="8"/>
    <n v="10"/>
    <n v="11"/>
    <n v="10"/>
    <n v="10"/>
    <n v="9"/>
    <n v="9"/>
    <n v="9"/>
    <n v="9"/>
    <n v="9"/>
    <n v="8"/>
    <n v="9"/>
    <n v="9"/>
    <n v="9"/>
    <n v="9"/>
    <n v="9"/>
    <n v="9"/>
    <n v="9"/>
    <n v="8"/>
    <n v="8"/>
    <n v="9"/>
    <n v="8"/>
  </r>
  <r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6"/>
    <n v="6"/>
    <n v="8"/>
    <n v="8"/>
    <n v="8"/>
    <n v="8"/>
    <n v="8"/>
    <n v="8"/>
    <n v="8"/>
    <n v="8"/>
  </r>
  <r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</r>
  <r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</r>
  <r>
    <n v="27"/>
    <n v="27"/>
    <n v="27"/>
    <n v="27"/>
    <n v="27"/>
    <n v="27"/>
    <n v="27"/>
    <n v="27"/>
    <n v="27"/>
    <n v="27"/>
    <n v="27"/>
    <n v="27"/>
    <n v="27"/>
    <n v="27"/>
    <n v="25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5"/>
    <n v="27"/>
    <n v="27"/>
    <n v="27"/>
    <n v="26"/>
    <n v="26"/>
    <n v="26"/>
    <n v="26"/>
  </r>
  <r>
    <n v="11"/>
    <n v="11"/>
    <n v="11"/>
    <n v="11"/>
    <n v="11"/>
    <n v="11"/>
    <n v="11"/>
    <n v="11"/>
    <n v="11"/>
    <n v="11"/>
    <n v="11"/>
    <n v="11"/>
    <n v="11"/>
    <n v="11"/>
    <n v="11"/>
    <n v="11"/>
    <n v="10"/>
    <n v="10"/>
    <n v="10"/>
    <n v="10"/>
    <n v="10"/>
    <n v="10"/>
    <n v="10"/>
    <n v="10"/>
    <n v="10"/>
    <n v="70"/>
    <n v="70"/>
    <n v="70"/>
    <n v="70"/>
    <n v="70"/>
    <n v="70"/>
    <n v="70"/>
    <n v="70"/>
    <n v="70"/>
    <n v="70"/>
    <n v="70"/>
    <n v="70"/>
    <n v="70"/>
    <n v="70"/>
    <n v="70"/>
    <n v="70"/>
    <n v="70"/>
    <n v="70"/>
    <n v="71"/>
  </r>
  <r>
    <n v="136"/>
    <n v="137"/>
    <n v="138"/>
    <n v="137"/>
    <n v="137"/>
    <n v="134"/>
    <n v="136"/>
    <n v="137"/>
    <n v="138"/>
    <n v="138"/>
    <n v="138"/>
    <n v="137"/>
    <n v="137"/>
    <n v="133"/>
    <n v="117"/>
    <n v="140"/>
    <n v="120"/>
    <n v="121"/>
    <n v="121"/>
    <n v="121"/>
    <n v="121"/>
    <n v="85"/>
    <n v="70"/>
    <n v="71"/>
    <n v="70"/>
    <n v="72"/>
    <n v="72"/>
    <n v="73"/>
    <n v="73"/>
    <n v="75"/>
    <n v="75"/>
    <n v="75"/>
    <n v="75"/>
    <n v="66"/>
    <n v="67"/>
    <n v="67"/>
    <n v="66"/>
    <n v="67"/>
    <n v="67"/>
    <n v="72"/>
    <n v="72"/>
    <n v="72"/>
    <n v="72"/>
    <n v="70"/>
  </r>
  <r>
    <n v="48"/>
    <n v="48"/>
    <n v="47"/>
    <n v="48"/>
    <n v="47"/>
    <n v="48"/>
    <n v="48"/>
    <n v="47"/>
    <n v="47"/>
    <n v="47"/>
    <n v="47"/>
    <n v="47"/>
    <n v="47"/>
    <n v="47"/>
    <n v="47"/>
    <n v="47"/>
    <n v="48"/>
    <n v="48"/>
    <n v="47"/>
    <n v="47"/>
    <n v="47"/>
    <n v="47"/>
    <n v="47"/>
    <n v="47"/>
    <n v="47"/>
    <n v="47"/>
    <n v="47"/>
    <n v="47"/>
    <n v="47"/>
    <n v="47"/>
    <n v="47"/>
    <n v="47"/>
    <n v="47"/>
    <n v="45"/>
    <n v="39"/>
    <n v="39"/>
    <n v="39"/>
    <n v="39"/>
    <n v="39"/>
    <n v="39"/>
    <n v="38"/>
    <n v="38"/>
    <n v="38"/>
    <n v="38"/>
  </r>
  <r>
    <n v="44"/>
    <n v="40"/>
    <n v="40"/>
    <n v="38"/>
    <n v="42"/>
    <n v="38"/>
    <n v="38"/>
    <n v="38"/>
    <n v="38"/>
    <n v="38"/>
    <n v="38"/>
    <n v="42"/>
    <n v="34"/>
    <n v="34"/>
    <n v="38"/>
    <n v="34"/>
    <n v="34"/>
    <n v="34"/>
    <n v="34"/>
    <n v="31"/>
    <n v="38"/>
    <n v="38"/>
    <n v="38"/>
    <n v="38"/>
    <n v="34"/>
    <n v="33"/>
    <n v="33"/>
    <n v="26"/>
    <n v="26"/>
    <n v="26"/>
    <n v="22"/>
    <n v="22"/>
    <n v="22"/>
    <n v="26"/>
    <n v="26"/>
    <n v="22"/>
    <n v="30"/>
    <n v="26"/>
    <n v="26"/>
    <n v="26"/>
    <n v="26"/>
    <n v="30"/>
    <n v="27"/>
    <n v="27"/>
  </r>
  <r>
    <n v="86"/>
    <n v="86"/>
    <n v="86"/>
    <n v="84"/>
    <n v="81"/>
    <n v="80"/>
    <n v="80"/>
    <n v="80"/>
    <n v="80"/>
    <n v="80"/>
    <n v="80"/>
    <n v="80"/>
    <n v="80"/>
    <n v="80"/>
    <n v="81"/>
    <n v="81"/>
    <n v="82"/>
    <n v="82"/>
    <n v="81"/>
    <n v="80"/>
    <n v="80"/>
    <n v="80"/>
    <n v="80"/>
    <n v="80"/>
    <n v="80"/>
    <n v="80"/>
    <n v="80"/>
    <n v="79"/>
    <n v="80"/>
    <n v="80"/>
    <n v="80"/>
    <n v="80"/>
    <n v="80"/>
    <n v="80"/>
    <n v="80"/>
    <n v="80"/>
    <n v="80"/>
    <n v="80"/>
    <n v="80"/>
    <n v="80"/>
    <n v="80"/>
    <n v="80"/>
    <n v="80"/>
    <n v="80"/>
  </r>
  <r>
    <n v="73"/>
    <n v="73"/>
    <n v="71"/>
    <n v="72"/>
    <n v="72"/>
    <n v="72"/>
    <n v="72"/>
    <n v="72"/>
    <n v="64"/>
    <n v="63"/>
    <n v="63"/>
    <n v="64"/>
    <n v="63"/>
    <n v="63"/>
    <n v="63"/>
    <n v="63"/>
    <n v="63"/>
    <n v="63"/>
    <n v="63"/>
    <n v="63"/>
    <n v="63"/>
    <n v="63"/>
    <n v="63"/>
    <n v="62"/>
    <n v="23"/>
    <n v="23"/>
    <n v="23"/>
    <n v="23"/>
    <n v="23"/>
    <n v="23"/>
    <n v="23"/>
    <n v="23"/>
    <n v="23"/>
    <n v="23"/>
    <n v="23"/>
    <n v="23"/>
    <n v="22"/>
    <n v="22"/>
    <n v="23"/>
    <n v="25"/>
    <n v="25"/>
    <n v="24"/>
    <n v="24"/>
    <n v="25"/>
  </r>
  <r>
    <n v="40"/>
    <n v="37"/>
    <n v="38"/>
    <n v="41"/>
    <n v="39"/>
    <n v="41"/>
    <n v="44"/>
    <n v="1"/>
    <n v="42"/>
    <n v="40"/>
    <n v="41"/>
    <n v="41"/>
    <n v="41"/>
    <n v="40"/>
    <n v="41"/>
    <n v="40"/>
    <n v="39"/>
    <n v="39"/>
    <n v="37"/>
    <n v="39"/>
    <n v="39"/>
    <n v="39"/>
    <n v="39"/>
    <n v="40"/>
    <n v="40"/>
    <n v="42"/>
    <n v="41"/>
    <n v="37"/>
    <n v="37"/>
    <n v="38"/>
    <n v="38"/>
    <n v="39"/>
    <n v="39"/>
    <n v="40"/>
    <n v="39"/>
    <n v="38"/>
    <n v="39"/>
    <n v="40"/>
    <n v="38"/>
    <n v="38"/>
    <n v="40"/>
    <n v="18"/>
    <n v="20"/>
    <n v="20"/>
  </r>
  <r>
    <n v="39"/>
    <n v="38"/>
    <n v="39"/>
    <n v="39"/>
    <n v="41"/>
    <n v="42"/>
    <n v="43"/>
    <n v="44"/>
    <n v="40"/>
    <n v="36"/>
    <n v="38"/>
    <n v="35"/>
    <n v="38"/>
    <n v="35"/>
    <n v="39"/>
    <n v="35"/>
    <n v="37"/>
    <n v="36"/>
    <n v="30"/>
    <n v="37"/>
    <n v="37"/>
    <n v="41"/>
    <n v="44"/>
    <n v="34"/>
    <n v="40"/>
    <n v="35"/>
    <n v="53"/>
    <n v="53"/>
    <n v="33"/>
    <n v="38"/>
    <n v="33"/>
    <n v="33"/>
    <n v="40"/>
    <n v="41"/>
    <n v="28"/>
    <n v="48"/>
    <n v="54"/>
    <n v="53"/>
    <n v="45"/>
    <n v="31"/>
    <n v="41"/>
    <n v="43"/>
    <n v="39"/>
    <n v="38"/>
  </r>
  <r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</r>
  <r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3"/>
    <n v="13"/>
    <n v="13"/>
    <n v="13"/>
    <n v="13"/>
    <n v="13"/>
    <n v="16"/>
    <n v="13"/>
    <n v="13"/>
    <n v="13"/>
    <n v="13"/>
    <n v="13"/>
    <n v="13"/>
    <n v="13"/>
    <n v="13"/>
    <n v="13"/>
    <n v="13"/>
    <n v="13"/>
    <n v="13"/>
    <n v="13"/>
    <n v="26"/>
    <n v="26"/>
    <n v="26"/>
    <n v="26"/>
    <n v="26"/>
    <n v="13"/>
    <n v="13"/>
    <n v="13"/>
    <n v="38"/>
    <n v="38"/>
    <n v="38"/>
    <n v="38"/>
    <n v="38"/>
    <n v="38"/>
    <n v="13"/>
    <n v="13"/>
    <n v="13"/>
    <n v="13"/>
    <n v="13"/>
    <n v="13"/>
    <n v="13"/>
    <n v="13"/>
    <n v="13"/>
    <n v="13"/>
  </r>
  <r>
    <n v="38"/>
    <n v="37"/>
    <n v="38"/>
    <n v="37"/>
    <n v="38"/>
    <n v="37"/>
    <n v="37"/>
    <n v="37"/>
    <n v="37"/>
    <n v="37"/>
    <n v="37"/>
    <n v="37"/>
    <n v="37"/>
    <n v="37"/>
    <n v="37"/>
    <n v="37"/>
    <n v="37"/>
    <n v="37"/>
    <n v="38"/>
    <n v="37"/>
    <n v="37"/>
    <n v="37"/>
    <n v="37"/>
    <n v="37"/>
    <n v="37"/>
    <n v="37"/>
    <n v="37"/>
    <n v="37"/>
    <n v="37"/>
    <n v="38"/>
    <n v="37"/>
    <n v="37"/>
    <n v="37"/>
    <n v="37"/>
    <n v="37"/>
    <n v="37"/>
    <n v="37"/>
    <n v="37"/>
    <n v="37"/>
    <n v="37"/>
    <n v="37"/>
    <n v="37"/>
    <n v="37"/>
    <n v="37"/>
  </r>
  <r>
    <n v="100"/>
    <n v="108"/>
    <n v="93"/>
    <n v="116"/>
    <n v="126"/>
    <n v="95"/>
    <n v="109"/>
    <n v="93"/>
    <n v="92"/>
    <n v="102"/>
    <n v="91"/>
    <n v="113"/>
    <n v="95"/>
    <n v="104"/>
    <n v="79"/>
    <n v="79"/>
    <n v="97"/>
    <n v="79"/>
    <n v="86"/>
    <n v="106"/>
    <n v="96"/>
    <n v="86"/>
    <n v="91"/>
    <n v="97"/>
    <n v="101"/>
    <n v="97"/>
    <n v="97"/>
    <n v="99"/>
    <n v="105"/>
    <n v="114"/>
    <n v="105"/>
    <n v="96"/>
    <n v="85"/>
    <n v="132"/>
    <n v="86"/>
    <n v="93"/>
    <n v="86"/>
    <n v="84"/>
    <n v="111"/>
    <n v="94"/>
    <n v="109"/>
    <n v="85"/>
    <n v="103"/>
    <n v="94"/>
  </r>
  <r>
    <n v="56"/>
    <n v="55"/>
    <n v="57"/>
    <n v="55"/>
    <n v="56"/>
    <n v="56"/>
    <n v="55"/>
    <n v="59"/>
    <n v="55"/>
    <n v="57"/>
    <n v="56"/>
    <n v="55"/>
    <n v="60"/>
    <n v="56"/>
    <n v="57"/>
    <n v="55"/>
    <n v="59"/>
    <n v="56"/>
    <n v="56"/>
    <n v="57"/>
    <n v="56"/>
    <n v="55"/>
    <n v="55"/>
    <n v="55"/>
    <n v="55"/>
    <n v="55"/>
    <n v="57"/>
    <n v="55"/>
    <n v="58"/>
    <n v="56"/>
    <n v="56"/>
    <n v="54"/>
    <n v="56"/>
    <n v="55"/>
    <n v="58"/>
    <n v="56"/>
    <n v="55"/>
    <n v="55"/>
    <n v="55"/>
    <n v="55"/>
    <n v="57"/>
    <n v="54"/>
    <n v="54"/>
    <n v="56"/>
  </r>
  <r>
    <n v="82"/>
    <n v="82"/>
    <n v="81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33"/>
    <n v="33"/>
    <n v="32"/>
    <n v="32"/>
    <n v="31"/>
    <n v="30"/>
    <n v="30"/>
    <n v="30"/>
    <n v="29"/>
    <n v="31"/>
    <n v="30"/>
    <n v="28"/>
    <n v="27"/>
    <n v="31"/>
    <n v="32"/>
    <n v="35"/>
    <n v="36"/>
    <n v="34"/>
    <n v="34"/>
    <n v="35"/>
  </r>
  <r>
    <n v="34"/>
    <n v="34"/>
    <n v="35"/>
    <n v="36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6"/>
    <n v="35"/>
    <n v="35"/>
    <n v="36"/>
    <n v="33"/>
    <n v="36"/>
    <n v="39"/>
    <n v="39"/>
    <n v="39"/>
    <n v="39"/>
    <n v="39"/>
    <n v="39"/>
    <n v="39"/>
    <n v="30"/>
    <n v="30"/>
    <n v="30"/>
    <n v="30"/>
    <n v="31"/>
    <n v="31"/>
    <n v="31"/>
  </r>
  <r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</r>
  <r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1"/>
    <n v="40"/>
    <n v="40"/>
    <n v="40"/>
    <n v="42"/>
    <n v="43"/>
    <n v="43"/>
    <n v="43"/>
    <n v="43"/>
    <n v="42"/>
    <n v="42"/>
    <n v="42"/>
    <n v="37"/>
    <n v="43"/>
    <n v="43"/>
    <n v="41"/>
    <n v="44"/>
    <n v="45"/>
    <n v="44"/>
    <n v="44"/>
    <n v="44"/>
    <n v="44"/>
  </r>
  <r>
    <n v="48"/>
    <n v="48"/>
    <n v="48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</r>
  <r>
    <n v="38"/>
    <n v="37"/>
    <n v="39"/>
    <n v="34"/>
    <n v="32"/>
    <n v="36"/>
    <n v="36"/>
    <n v="35"/>
    <n v="45"/>
    <n v="40"/>
    <n v="36"/>
    <n v="37"/>
    <n v="30"/>
    <n v="34"/>
    <n v="36"/>
    <n v="37"/>
    <n v="33"/>
    <n v="33"/>
    <n v="36"/>
    <n v="28"/>
    <n v="38"/>
    <n v="37"/>
    <n v="33"/>
    <n v="32"/>
    <n v="26"/>
    <n v="28"/>
    <n v="30"/>
    <n v="28"/>
    <n v="28"/>
    <n v="32"/>
    <n v="38"/>
    <n v="33"/>
    <n v="27"/>
    <n v="28"/>
    <n v="28"/>
    <n v="30"/>
    <n v="23"/>
    <n v="22"/>
    <n v="23"/>
    <n v="23"/>
    <n v="23"/>
    <n v="21"/>
    <n v="22"/>
    <n v="21"/>
  </r>
  <r>
    <n v="126"/>
    <n v="129"/>
    <n v="128"/>
    <n v="129"/>
    <n v="127"/>
    <n v="131"/>
    <n v="127"/>
    <n v="123"/>
    <n v="129"/>
    <n v="126"/>
    <n v="129"/>
    <n v="126"/>
    <n v="128"/>
    <n v="123"/>
    <n v="124"/>
    <n v="125"/>
    <n v="163"/>
    <n v="158"/>
    <n v="158"/>
    <n v="214"/>
    <n v="196"/>
    <n v="194"/>
    <n v="193"/>
    <n v="201"/>
    <n v="192"/>
    <n v="217"/>
    <n v="219"/>
    <n v="225"/>
    <n v="224"/>
    <n v="218"/>
    <n v="219"/>
    <n v="222"/>
    <n v="220"/>
    <n v="225"/>
    <n v="219"/>
    <n v="219"/>
    <n v="221"/>
    <n v="221"/>
    <n v="222"/>
    <n v="218"/>
    <n v="218"/>
    <n v="220"/>
    <n v="219"/>
    <n v="218"/>
  </r>
  <r>
    <n v="12"/>
    <n v="12"/>
    <n v="12"/>
    <n v="12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</r>
  <r>
    <n v="54"/>
    <n v="54"/>
    <n v="54"/>
    <n v="54"/>
    <n v="54"/>
    <n v="54"/>
    <n v="54"/>
    <n v="54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</r>
  <r>
    <n v="15"/>
    <n v="15"/>
    <n v="15"/>
    <n v="15"/>
    <n v="15"/>
    <n v="15"/>
    <n v="15"/>
    <n v="15"/>
    <n v="15"/>
    <n v="15"/>
    <n v="16"/>
    <n v="16"/>
    <n v="16"/>
    <n v="15"/>
    <n v="15"/>
    <n v="16"/>
    <n v="16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6"/>
    <n v="15"/>
    <n v="15"/>
    <n v="15"/>
    <n v="15"/>
    <n v="16"/>
    <n v="16"/>
    <n v="16"/>
    <n v="17"/>
    <n v="18"/>
  </r>
  <r>
    <n v="18"/>
    <n v="18"/>
    <n v="18"/>
    <n v="18"/>
    <n v="18"/>
    <n v="18"/>
    <n v="18"/>
    <n v="18"/>
    <n v="18"/>
    <n v="18"/>
    <n v="18"/>
    <n v="18"/>
    <n v="18"/>
    <n v="18"/>
    <n v="18"/>
    <n v="1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79"/>
    <n v="71"/>
    <n v="77"/>
    <n v="73"/>
    <n v="73"/>
    <n v="72"/>
    <n v="79"/>
    <n v="87"/>
    <n v="73"/>
    <n v="73"/>
    <n v="79"/>
    <n v="79"/>
    <n v="84"/>
    <n v="90"/>
    <n v="95"/>
    <n v="83"/>
    <n v="75"/>
    <n v="80"/>
    <n v="76"/>
    <n v="78"/>
    <n v="80"/>
    <n v="77"/>
    <n v="82"/>
    <n v="81"/>
    <n v="72"/>
    <n v="79"/>
    <n v="88"/>
    <n v="71"/>
    <n v="71"/>
    <n v="78"/>
    <n v="73"/>
    <n v="77"/>
    <n v="60"/>
    <n v="65"/>
    <n v="68"/>
    <n v="72"/>
    <n v="74"/>
    <n v="74"/>
    <n v="67"/>
    <n v="70"/>
    <n v="65"/>
    <n v="69"/>
    <n v="72"/>
    <n v="79"/>
  </r>
  <r>
    <n v="100"/>
    <n v="100"/>
    <n v="100"/>
    <n v="100"/>
    <n v="100"/>
    <n v="101"/>
    <n v="101"/>
    <n v="101"/>
    <n v="100"/>
    <n v="100"/>
    <n v="100"/>
    <n v="100"/>
    <n v="100"/>
    <n v="100"/>
    <n v="100"/>
    <n v="100"/>
    <n v="87"/>
    <n v="87"/>
    <n v="88"/>
    <n v="87"/>
    <n v="87"/>
    <n v="87"/>
    <n v="87"/>
    <n v="87"/>
    <n v="87"/>
    <n v="87"/>
    <n v="87"/>
    <n v="98"/>
    <n v="98"/>
    <n v="98"/>
    <n v="98"/>
    <n v="98"/>
    <n v="98"/>
    <n v="96"/>
    <n v="96"/>
    <n v="97"/>
    <n v="97"/>
    <n v="91"/>
    <n v="91"/>
    <n v="91"/>
    <n v="90"/>
    <n v="90"/>
    <n v="90"/>
    <n v="92"/>
  </r>
  <r>
    <n v="50"/>
    <n v="50"/>
    <n v="49"/>
    <n v="50"/>
    <n v="50"/>
    <n v="49"/>
    <n v="50"/>
    <n v="50"/>
    <n v="50"/>
    <n v="50"/>
    <n v="50"/>
    <n v="37"/>
    <n v="37"/>
    <n v="36"/>
    <n v="37"/>
    <n v="37"/>
    <n v="35"/>
    <n v="37"/>
    <n v="37"/>
    <n v="36"/>
    <n v="37"/>
    <n v="35"/>
    <n v="37"/>
    <n v="37"/>
    <n v="37"/>
    <n v="37"/>
    <n v="37"/>
    <n v="37"/>
    <n v="35"/>
    <n v="25"/>
    <n v="25"/>
    <n v="37"/>
    <n v="25"/>
    <n v="25"/>
    <n v="23"/>
    <n v="23"/>
    <n v="23"/>
    <n v="23"/>
    <n v="35"/>
    <n v="35"/>
    <n v="35"/>
    <n v="35"/>
    <n v="35"/>
    <n v="35"/>
  </r>
  <r>
    <n v="95"/>
    <n v="95"/>
    <n v="96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108"/>
    <n v="108"/>
  </r>
  <r>
    <n v="24"/>
    <n v="27"/>
    <n v="27"/>
    <n v="27"/>
    <n v="27"/>
    <n v="27"/>
    <n v="27"/>
    <n v="27"/>
    <n v="27"/>
    <n v="27"/>
    <n v="27"/>
    <n v="27"/>
    <n v="27"/>
    <n v="27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4"/>
    <n v="26"/>
    <n v="26"/>
    <n v="26"/>
    <n v="26"/>
    <n v="26"/>
    <n v="26"/>
    <n v="26"/>
    <n v="26"/>
    <n v="26"/>
  </r>
  <r>
    <n v="56"/>
    <n v="56"/>
    <n v="56"/>
    <n v="54"/>
    <n v="56"/>
    <n v="54"/>
    <n v="54"/>
    <n v="55"/>
    <n v="56"/>
    <n v="56"/>
    <n v="57"/>
    <n v="58"/>
    <n v="56"/>
    <n v="56"/>
    <n v="56"/>
    <n v="56"/>
    <n v="56"/>
    <n v="56"/>
    <n v="56"/>
    <n v="56"/>
    <n v="57"/>
    <n v="56"/>
    <n v="57"/>
    <n v="57"/>
    <n v="56"/>
    <n v="55"/>
    <n v="55"/>
    <n v="55"/>
    <n v="56"/>
    <n v="56"/>
    <n v="55"/>
    <n v="55"/>
    <n v="54"/>
    <n v="50"/>
    <n v="48"/>
    <n v="47"/>
    <n v="47"/>
    <n v="43"/>
    <n v="43"/>
    <n v="41"/>
    <n v="37"/>
    <n v="41"/>
    <n v="39"/>
    <n v="41"/>
  </r>
  <r>
    <n v="27"/>
    <n v="26"/>
    <n v="10"/>
    <n v="9"/>
    <n v="26"/>
    <n v="29"/>
    <n v="29"/>
    <n v="10"/>
    <n v="10"/>
    <n v="21"/>
    <n v="21"/>
    <n v="3"/>
    <n v="3"/>
    <n v="22"/>
    <n v="24"/>
    <n v="21"/>
    <n v="16"/>
    <n v="16"/>
    <n v="14"/>
    <n v="13"/>
    <n v="6"/>
    <n v="5"/>
    <n v="4"/>
    <n v="4"/>
    <n v="5"/>
    <n v="4"/>
    <n v="3"/>
    <n v="4"/>
    <n v="3"/>
    <n v="3"/>
    <n v="3"/>
    <n v="5"/>
    <n v="6"/>
    <n v="3"/>
    <n v="3"/>
    <n v="5"/>
    <n v="3"/>
    <n v="4"/>
    <n v="4"/>
    <n v="5"/>
    <n v="4"/>
    <n v="4"/>
    <n v="3"/>
    <n v="3"/>
  </r>
  <r>
    <n v="27"/>
    <n v="30"/>
    <n v="33"/>
    <n v="32"/>
    <n v="29"/>
    <n v="33"/>
    <n v="33"/>
    <n v="39"/>
    <n v="39"/>
    <n v="38"/>
    <n v="38"/>
    <n v="37"/>
    <n v="37"/>
    <n v="39"/>
    <n v="41"/>
    <n v="41"/>
    <n v="40"/>
    <n v="41"/>
    <n v="42"/>
    <n v="40"/>
    <n v="40"/>
    <n v="40"/>
    <n v="40"/>
    <n v="41"/>
    <n v="41"/>
    <n v="41"/>
    <n v="41"/>
    <n v="41"/>
    <n v="41"/>
    <n v="41"/>
    <n v="40"/>
    <n v="41"/>
    <n v="38"/>
    <n v="36"/>
    <n v="39"/>
    <n v="39"/>
    <n v="0"/>
    <n v="32"/>
    <n v="24"/>
    <n v="24"/>
    <n v="24"/>
    <n v="24"/>
    <n v="24"/>
    <n v="24"/>
  </r>
  <r>
    <n v="67"/>
    <n v="66"/>
    <n v="67"/>
    <n v="70"/>
    <n v="71"/>
    <n v="71"/>
    <n v="70"/>
    <n v="69"/>
    <n v="69"/>
    <n v="71"/>
    <n v="70"/>
    <n v="68"/>
    <n v="74"/>
    <n v="68"/>
    <n v="66"/>
    <n v="71"/>
    <n v="71"/>
    <n v="78"/>
    <n v="72"/>
    <n v="79"/>
    <n v="72"/>
    <n v="72"/>
    <n v="70"/>
    <n v="59"/>
    <n v="63"/>
    <n v="52"/>
    <n v="62"/>
    <n v="60"/>
    <n v="60"/>
    <n v="60"/>
    <n v="60"/>
    <n v="60"/>
    <n v="60"/>
    <n v="58"/>
    <n v="51"/>
    <n v="52"/>
    <n v="53"/>
    <n v="60"/>
    <n v="57"/>
    <n v="43"/>
    <n v="43"/>
    <n v="43"/>
    <n v="43"/>
    <n v="43"/>
  </r>
  <r>
    <n v="38"/>
    <n v="38"/>
    <n v="37"/>
    <n v="39"/>
    <n v="39"/>
    <n v="41"/>
    <n v="40"/>
    <n v="41"/>
    <n v="41"/>
    <n v="40"/>
    <n v="42"/>
    <n v="42"/>
    <n v="41"/>
    <n v="39"/>
    <n v="41"/>
    <n v="41"/>
    <n v="42"/>
    <n v="43"/>
    <n v="41"/>
    <n v="39"/>
    <n v="37"/>
    <n v="38"/>
    <n v="40"/>
    <n v="40"/>
    <n v="41"/>
    <n v="41"/>
    <n v="40"/>
    <n v="41"/>
    <n v="42"/>
    <n v="42"/>
    <n v="43"/>
    <n v="39"/>
    <n v="41"/>
    <n v="40"/>
    <n v="34"/>
    <n v="34"/>
    <n v="34"/>
    <n v="33"/>
    <n v="34"/>
    <n v="34"/>
    <n v="34"/>
    <n v="36"/>
    <n v="34"/>
    <n v="34"/>
  </r>
  <r>
    <n v="106"/>
    <n v="107"/>
    <n v="108"/>
    <n v="107"/>
    <n v="109"/>
    <n v="110"/>
    <n v="110"/>
    <n v="109"/>
    <n v="110"/>
    <n v="108"/>
    <n v="110"/>
    <n v="110"/>
    <n v="109"/>
    <n v="108"/>
    <n v="113"/>
    <n v="114"/>
    <n v="113"/>
    <n v="119"/>
    <n v="117"/>
    <n v="114"/>
    <n v="117"/>
    <n v="117"/>
    <n v="120"/>
    <n v="122"/>
    <n v="123"/>
    <n v="120"/>
    <n v="119"/>
    <n v="121"/>
    <n v="120"/>
    <n v="116"/>
    <n v="115"/>
    <n v="116"/>
    <n v="117"/>
    <n v="108"/>
    <n v="111"/>
    <n v="110"/>
    <n v="111"/>
    <n v="104"/>
    <n v="104"/>
    <n v="103"/>
    <n v="113"/>
    <n v="115"/>
    <n v="113"/>
    <n v="113"/>
  </r>
  <r>
    <n v="26"/>
    <n v="26"/>
    <n v="26"/>
    <n v="27"/>
    <n v="27"/>
    <n v="27"/>
    <n v="27"/>
    <n v="27"/>
    <n v="29"/>
    <n v="20"/>
    <n v="20"/>
    <n v="20"/>
    <n v="20"/>
    <n v="20"/>
    <n v="17"/>
    <n v="19"/>
    <n v="19"/>
    <n v="21"/>
    <n v="21"/>
    <n v="21"/>
    <n v="21"/>
    <n v="21"/>
    <n v="21"/>
    <n v="22"/>
    <n v="21"/>
    <n v="21"/>
    <n v="21"/>
    <n v="21"/>
    <n v="21"/>
    <n v="16"/>
    <n v="21"/>
    <n v="21"/>
    <n v="21"/>
    <n v="21"/>
    <n v="21"/>
    <n v="21"/>
    <n v="21"/>
    <n v="21"/>
    <n v="19"/>
    <n v="19"/>
    <n v="18"/>
    <n v="18"/>
    <n v="18"/>
    <n v="18"/>
  </r>
  <r>
    <n v="167"/>
    <n v="165"/>
    <n v="167"/>
    <n v="162"/>
    <n v="166"/>
    <n v="168"/>
    <n v="168"/>
    <n v="164"/>
    <n v="163"/>
    <n v="169"/>
    <n v="170"/>
    <n v="167"/>
    <n v="162"/>
    <n v="165"/>
    <n v="167"/>
    <n v="168"/>
    <n v="164"/>
    <n v="166"/>
    <n v="165"/>
    <n v="163"/>
    <n v="166"/>
    <n v="160"/>
    <n v="166"/>
    <n v="168"/>
    <n v="167"/>
    <n v="159"/>
    <n v="164"/>
    <n v="159"/>
    <n v="161"/>
    <n v="175"/>
    <n v="175"/>
    <n v="176"/>
    <n v="143"/>
    <n v="143"/>
    <n v="141"/>
    <n v="143"/>
    <n v="143"/>
    <n v="144"/>
    <n v="52"/>
    <n v="53"/>
    <n v="53"/>
    <n v="61"/>
    <n v="54"/>
    <n v="52"/>
  </r>
  <r>
    <n v="59"/>
    <n v="60"/>
    <n v="60"/>
    <n v="61"/>
    <n v="60"/>
    <n v="60"/>
    <n v="59"/>
    <n v="59"/>
    <n v="61"/>
    <n v="62"/>
    <n v="61"/>
    <n v="60"/>
    <n v="61"/>
    <n v="61"/>
    <n v="61"/>
    <n v="61"/>
    <n v="61"/>
    <n v="60"/>
    <n v="62"/>
    <n v="61"/>
    <n v="61"/>
    <n v="62"/>
    <n v="62"/>
    <n v="61"/>
    <n v="61"/>
    <n v="62"/>
    <n v="61"/>
    <n v="61"/>
    <n v="61"/>
    <n v="60"/>
    <n v="60"/>
    <n v="61"/>
    <n v="60"/>
    <n v="60"/>
    <n v="59"/>
    <n v="60"/>
    <n v="59"/>
    <n v="59"/>
    <n v="59"/>
    <n v="59"/>
    <n v="61"/>
    <n v="61"/>
    <n v="62"/>
    <n v="61"/>
  </r>
  <r>
    <n v="125"/>
    <n v="125"/>
    <n v="125"/>
    <n v="125"/>
    <n v="125"/>
    <n v="127"/>
    <n v="125"/>
    <n v="126"/>
    <n v="124"/>
    <n v="125"/>
    <n v="125"/>
    <n v="125"/>
    <n v="124"/>
    <n v="128"/>
    <n v="126"/>
    <n v="124"/>
    <n v="124"/>
    <n v="126"/>
    <n v="125"/>
    <n v="124"/>
    <n v="121"/>
    <n v="121"/>
    <n v="123"/>
    <n v="124"/>
    <n v="122"/>
    <n v="125"/>
    <n v="124"/>
    <n v="124"/>
    <n v="123"/>
    <n v="124"/>
    <n v="131"/>
    <n v="125"/>
    <n v="123"/>
    <n v="123"/>
    <n v="123"/>
    <n v="123"/>
    <n v="123"/>
    <n v="122"/>
    <n v="123"/>
    <n v="125"/>
    <n v="123"/>
    <n v="125"/>
    <n v="123"/>
    <n v="124"/>
  </r>
  <r>
    <n v="47"/>
    <n v="47"/>
    <n v="49"/>
    <n v="49"/>
    <n v="51"/>
    <n v="53"/>
    <n v="53"/>
    <n v="52"/>
    <n v="50"/>
    <n v="50"/>
    <n v="50"/>
    <n v="50"/>
    <n v="50"/>
    <n v="42"/>
    <n v="40"/>
    <n v="40"/>
    <n v="40"/>
    <n v="40"/>
    <n v="40"/>
    <n v="40"/>
    <n v="40"/>
    <n v="38"/>
    <n v="38"/>
    <n v="40"/>
    <n v="38"/>
    <n v="38"/>
    <n v="36"/>
    <n v="38"/>
    <n v="38"/>
    <n v="36"/>
    <n v="32"/>
    <n v="32"/>
    <n v="32"/>
    <n v="32"/>
    <n v="32"/>
    <n v="32"/>
    <n v="32"/>
    <n v="32"/>
    <n v="35"/>
    <n v="37"/>
    <n v="36"/>
    <n v="36"/>
    <n v="38"/>
    <n v="38"/>
  </r>
  <r>
    <n v="133"/>
    <n v="133"/>
    <n v="133"/>
    <n v="133"/>
    <n v="133"/>
    <n v="133"/>
    <n v="133"/>
    <n v="136"/>
    <n v="134"/>
    <n v="135"/>
    <n v="133"/>
    <n v="133"/>
    <n v="136"/>
    <n v="134"/>
    <n v="137"/>
    <n v="133"/>
    <n v="134"/>
    <n v="133"/>
    <n v="133"/>
    <n v="133"/>
    <n v="135"/>
    <n v="134"/>
    <n v="133"/>
    <n v="133"/>
    <n v="133"/>
    <n v="130"/>
    <n v="130"/>
    <n v="131"/>
    <n v="131"/>
    <n v="130"/>
    <n v="130"/>
    <n v="131"/>
    <n v="131"/>
    <n v="130"/>
    <n v="130"/>
    <n v="142"/>
    <n v="142"/>
    <n v="142"/>
    <n v="138"/>
    <n v="142"/>
    <n v="141"/>
    <n v="142"/>
    <n v="142"/>
    <n v="141"/>
  </r>
  <r>
    <n v="224"/>
    <n v="234"/>
    <n v="194"/>
    <n v="180"/>
    <n v="207"/>
    <n v="211"/>
    <n v="203"/>
    <n v="202"/>
    <n v="205"/>
    <n v="278"/>
    <n v="295"/>
    <n v="285"/>
    <n v="295"/>
    <n v="287"/>
    <n v="282"/>
    <n v="284"/>
    <n v="279"/>
    <n v="191"/>
    <n v="158"/>
    <n v="203"/>
    <n v="241"/>
    <n v="243"/>
    <n v="229"/>
    <n v="229"/>
    <n v="229"/>
    <n v="227"/>
    <n v="203"/>
    <n v="227"/>
    <n v="232"/>
    <n v="232"/>
    <n v="231"/>
    <n v="239"/>
    <n v="231"/>
    <n v="237"/>
    <n v="219"/>
    <n v="230"/>
    <n v="226"/>
    <n v="228"/>
    <n v="228"/>
    <n v="231"/>
    <n v="232"/>
    <n v="232"/>
    <n v="234"/>
    <n v="238"/>
  </r>
  <r>
    <n v="100"/>
    <n v="100"/>
    <n v="100"/>
    <n v="100"/>
    <n v="100"/>
    <n v="100"/>
    <n v="100"/>
    <n v="100"/>
    <n v="104"/>
    <n v="102"/>
    <n v="110"/>
    <n v="110"/>
    <n v="110"/>
    <n v="100"/>
    <n v="95"/>
    <n v="100"/>
    <n v="100"/>
    <n v="100"/>
    <n v="100"/>
    <n v="100"/>
    <n v="118"/>
    <n v="100"/>
    <n v="100"/>
    <n v="95"/>
    <n v="92"/>
    <n v="95"/>
    <n v="102"/>
    <n v="103"/>
    <n v="103"/>
    <n v="106"/>
    <n v="103"/>
    <n v="103"/>
    <n v="103"/>
    <n v="102"/>
    <n v="90"/>
    <n v="107"/>
    <n v="107"/>
    <n v="97"/>
    <n v="97"/>
    <n v="97"/>
    <n v="96"/>
    <n v="96"/>
    <n v="117"/>
    <n v="99"/>
  </r>
  <r>
    <n v="64"/>
    <n v="64"/>
    <n v="64"/>
    <n v="64"/>
    <n v="64"/>
    <n v="64"/>
    <n v="64"/>
    <n v="64"/>
    <n v="64"/>
    <n v="64"/>
    <n v="64"/>
    <n v="64"/>
    <n v="64"/>
    <n v="64"/>
    <n v="64"/>
    <n v="64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</r>
  <r>
    <n v="178"/>
    <n v="179"/>
    <n v="176"/>
    <n v="118"/>
    <n v="116"/>
    <n v="116"/>
    <n v="125"/>
    <n v="121"/>
    <n v="116"/>
    <n v="112"/>
    <n v="115"/>
    <n v="113"/>
    <n v="114"/>
    <n v="116"/>
    <n v="115"/>
    <n v="117"/>
    <n v="98"/>
    <n v="98"/>
    <n v="97"/>
    <n v="100"/>
    <n v="99"/>
    <n v="100"/>
    <n v="102"/>
    <n v="102"/>
    <n v="142"/>
    <n v="95"/>
    <n v="96"/>
    <n v="114"/>
    <n v="109"/>
    <n v="105"/>
    <n v="103"/>
    <n v="86"/>
    <n v="86"/>
    <n v="87"/>
    <n v="79"/>
    <n v="89"/>
    <n v="89"/>
    <n v="73"/>
    <n v="75"/>
    <n v="123"/>
    <n v="123"/>
    <n v="126"/>
    <n v="120"/>
    <n v="95"/>
  </r>
  <r>
    <n v="133"/>
    <n v="133"/>
    <n v="133"/>
    <n v="94"/>
    <n v="94"/>
    <n v="94"/>
    <n v="94"/>
    <n v="94"/>
    <n v="94"/>
    <n v="94"/>
    <n v="94"/>
    <n v="94"/>
    <n v="98"/>
    <n v="108"/>
    <n v="94"/>
    <n v="94"/>
    <n v="94"/>
    <n v="94"/>
    <n v="94"/>
    <n v="94"/>
    <n v="94"/>
    <n v="88"/>
    <n v="94"/>
    <n v="94"/>
    <n v="94"/>
    <n v="94"/>
    <n v="94"/>
    <n v="94"/>
    <n v="94"/>
    <n v="98"/>
    <n v="108"/>
    <n v="98"/>
    <n v="98"/>
    <n v="98"/>
    <n v="98"/>
    <n v="98"/>
    <n v="98"/>
    <n v="98"/>
    <n v="98"/>
    <n v="98"/>
    <n v="98"/>
    <n v="98"/>
    <n v="97"/>
    <n v="97"/>
  </r>
  <r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8"/>
    <n v="18"/>
    <n v="18"/>
  </r>
  <r>
    <n v="111"/>
    <n v="174"/>
    <n v="175"/>
    <n v="122"/>
    <n v="132"/>
    <n v="121"/>
    <n v="121"/>
    <n v="121"/>
    <n v="121"/>
    <n v="114"/>
    <n v="112"/>
    <n v="112"/>
    <n v="112"/>
    <n v="112"/>
    <n v="112"/>
    <n v="112"/>
    <n v="112"/>
    <n v="114"/>
    <n v="114"/>
    <n v="100"/>
    <n v="106"/>
    <n v="106"/>
    <n v="106"/>
    <n v="106"/>
    <n v="104"/>
    <n v="104"/>
    <n v="104"/>
    <n v="104"/>
    <n v="104"/>
    <n v="104"/>
    <n v="104"/>
    <n v="104"/>
    <n v="104"/>
    <n v="104"/>
    <n v="104"/>
    <n v="104"/>
    <n v="104"/>
    <n v="103"/>
    <n v="101"/>
    <n v="101"/>
    <n v="100"/>
    <n v="99"/>
    <n v="100"/>
    <n v="100"/>
  </r>
  <r>
    <n v="94"/>
    <n v="94"/>
    <n v="96"/>
    <n v="96"/>
    <n v="96"/>
    <n v="76"/>
    <n v="80"/>
    <n v="80"/>
    <n v="102"/>
    <n v="102"/>
    <n v="102"/>
    <n v="98"/>
    <n v="102"/>
    <n v="102"/>
    <n v="102"/>
    <n v="102"/>
    <n v="102"/>
    <n v="102"/>
    <n v="81"/>
    <n v="102"/>
    <n v="102"/>
    <n v="102"/>
    <n v="102"/>
    <n v="102"/>
    <n v="102"/>
    <n v="102"/>
    <n v="102"/>
    <n v="102"/>
    <n v="102"/>
    <n v="102"/>
    <n v="102"/>
    <n v="102"/>
    <n v="102"/>
    <n v="94"/>
    <n v="94"/>
    <n v="90"/>
    <n v="94"/>
    <n v="94"/>
    <n v="86"/>
    <n v="86"/>
    <n v="85"/>
    <n v="85"/>
    <n v="85"/>
    <n v="85"/>
  </r>
  <r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</r>
  <r>
    <n v="47"/>
    <n v="39"/>
    <n v="39"/>
    <n v="39"/>
    <n v="41"/>
    <n v="41"/>
    <n v="41"/>
    <n v="47"/>
    <n v="47"/>
    <n v="47"/>
    <n v="47"/>
    <n v="47"/>
    <n v="47"/>
    <n v="47"/>
    <n v="31"/>
    <n v="31"/>
    <n v="31"/>
    <n v="31"/>
    <n v="31"/>
    <n v="31"/>
    <n v="31"/>
    <n v="30"/>
    <n v="31"/>
    <n v="31"/>
    <n v="31"/>
    <n v="30"/>
    <n v="30"/>
    <n v="30"/>
    <n v="30"/>
    <n v="30"/>
    <n v="30"/>
    <n v="30"/>
    <n v="30"/>
    <n v="30"/>
    <n v="28"/>
    <n v="30"/>
    <n v="30"/>
    <n v="30"/>
    <n v="30"/>
    <n v="30"/>
    <n v="29"/>
    <n v="29"/>
    <n v="29"/>
    <n v="29"/>
  </r>
  <r>
    <n v="45"/>
    <n v="45"/>
    <n v="45"/>
    <n v="45"/>
    <n v="45"/>
    <n v="45"/>
    <n v="45"/>
    <n v="45"/>
    <n v="45"/>
    <n v="45"/>
    <n v="45"/>
    <n v="45"/>
    <n v="45"/>
    <n v="45"/>
    <n v="45"/>
    <n v="45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5"/>
    <n v="45"/>
    <n v="45"/>
    <n v="45"/>
  </r>
  <r>
    <n v="47"/>
    <n v="51"/>
    <n v="50"/>
    <n v="50"/>
    <n v="50"/>
    <n v="50"/>
    <n v="50"/>
    <n v="50"/>
    <n v="47"/>
    <n v="50"/>
    <n v="50"/>
    <n v="50"/>
    <n v="47"/>
    <n v="47"/>
    <n v="47"/>
    <n v="46"/>
    <n v="50"/>
    <n v="49"/>
    <n v="45"/>
    <n v="45"/>
    <n v="45"/>
    <n v="45"/>
    <n v="47"/>
    <n v="46"/>
    <n v="45"/>
    <n v="47"/>
    <n v="45"/>
    <n v="50"/>
    <n v="47"/>
    <n v="51"/>
    <n v="48"/>
    <n v="45"/>
    <n v="49"/>
    <n v="45"/>
    <n v="50"/>
    <n v="50"/>
    <n v="42"/>
    <n v="47"/>
    <n v="45"/>
    <n v="45"/>
    <n v="45"/>
    <n v="47"/>
    <n v="45"/>
    <n v="47"/>
  </r>
  <r>
    <n v="42"/>
    <n v="43"/>
    <n v="42"/>
    <n v="43"/>
    <n v="44"/>
    <n v="42"/>
    <n v="43"/>
    <n v="42"/>
    <n v="42"/>
    <n v="42"/>
    <n v="42"/>
    <n v="44"/>
    <n v="43"/>
    <n v="42"/>
    <n v="42"/>
    <n v="42"/>
    <n v="43"/>
    <n v="45"/>
    <n v="44"/>
    <n v="42"/>
    <n v="42"/>
    <n v="43"/>
    <n v="44"/>
    <n v="45"/>
    <n v="43"/>
    <n v="43"/>
    <n v="43"/>
    <n v="44"/>
    <n v="43"/>
    <n v="45"/>
    <n v="45"/>
    <n v="42"/>
    <n v="42"/>
    <n v="43"/>
    <n v="44"/>
    <n v="42"/>
    <n v="42"/>
    <n v="44"/>
    <n v="43"/>
    <n v="42"/>
    <n v="42"/>
    <n v="44"/>
    <n v="42"/>
    <n v="42"/>
  </r>
  <r>
    <n v="364"/>
    <n v="356"/>
    <n v="353"/>
    <n v="353"/>
    <n v="360"/>
    <n v="346"/>
    <n v="352"/>
    <n v="348"/>
    <n v="352"/>
    <n v="349"/>
    <n v="347"/>
    <n v="346"/>
    <n v="348"/>
    <n v="346"/>
    <n v="347"/>
    <n v="348"/>
    <n v="347"/>
    <n v="347"/>
    <n v="346"/>
    <n v="348"/>
    <n v="348"/>
    <n v="350"/>
    <n v="348"/>
    <n v="347"/>
    <n v="351"/>
    <n v="354"/>
    <n v="356"/>
    <n v="356"/>
    <n v="348"/>
    <n v="352"/>
    <n v="346"/>
    <n v="348"/>
    <n v="347"/>
    <n v="350"/>
    <n v="347"/>
    <n v="348"/>
    <n v="348"/>
    <n v="349"/>
    <n v="349"/>
    <n v="347"/>
    <n v="349"/>
    <n v="348"/>
    <n v="352"/>
    <n v="353"/>
  </r>
  <r>
    <n v="25"/>
    <n v="27"/>
    <n v="26"/>
    <n v="31"/>
    <n v="25"/>
    <n v="27"/>
    <n v="27"/>
    <n v="27"/>
    <n v="26"/>
    <n v="25"/>
    <n v="24"/>
    <n v="24"/>
    <n v="24"/>
    <n v="26"/>
    <n v="25"/>
    <n v="24"/>
    <n v="27"/>
    <n v="26"/>
    <n v="25"/>
    <n v="24"/>
    <n v="25"/>
    <n v="24"/>
    <n v="24"/>
    <n v="29"/>
    <n v="29"/>
    <n v="28"/>
    <n v="25"/>
    <n v="26"/>
    <n v="25"/>
    <n v="25"/>
    <n v="26"/>
    <n v="25"/>
    <n v="25"/>
    <n v="26"/>
    <n v="25"/>
    <n v="26"/>
    <n v="27"/>
    <n v="26"/>
    <n v="25"/>
    <n v="26"/>
    <n v="24"/>
    <n v="25"/>
    <n v="23"/>
    <n v="23"/>
  </r>
  <r>
    <n v="213"/>
    <n v="221"/>
    <n v="219"/>
    <n v="222"/>
    <n v="217"/>
    <n v="221"/>
    <n v="226"/>
    <n v="230"/>
    <n v="229"/>
    <n v="226"/>
    <n v="229"/>
    <n v="247"/>
    <n v="250"/>
    <n v="245"/>
    <n v="231"/>
    <n v="238"/>
    <n v="239"/>
    <n v="244"/>
    <n v="177"/>
    <n v="171"/>
    <n v="171"/>
    <n v="169"/>
    <n v="172"/>
    <n v="172"/>
    <n v="172"/>
    <n v="172"/>
    <n v="174"/>
    <n v="172"/>
    <n v="173"/>
    <n v="172"/>
    <n v="173"/>
    <n v="172"/>
    <n v="166"/>
    <n v="164"/>
    <n v="163"/>
    <n v="181"/>
    <n v="234"/>
    <n v="226"/>
    <n v="176"/>
    <n v="178"/>
    <n v="176"/>
    <n v="176"/>
    <n v="176"/>
    <n v="176"/>
  </r>
  <r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n v="83"/>
    <n v="83"/>
    <n v="83"/>
    <n v="82"/>
    <n v="82"/>
    <n v="83"/>
    <n v="83"/>
    <n v="83"/>
    <n v="83"/>
    <n v="82"/>
    <n v="83"/>
    <n v="83"/>
    <n v="83"/>
    <n v="83"/>
    <n v="83"/>
    <n v="83"/>
    <n v="82"/>
    <n v="81"/>
    <n v="83"/>
    <n v="83"/>
    <n v="83"/>
    <n v="82"/>
    <n v="83"/>
    <n v="83"/>
    <n v="83"/>
    <n v="83"/>
    <n v="83"/>
    <n v="83"/>
    <n v="83"/>
    <n v="83"/>
    <n v="83"/>
    <n v="83"/>
    <n v="83"/>
    <n v="82"/>
    <n v="83"/>
    <n v="82"/>
    <n v="82"/>
    <n v="83"/>
    <n v="83"/>
    <n v="83"/>
    <n v="83"/>
    <n v="83"/>
    <n v="20"/>
    <n v="27"/>
  </r>
  <r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</r>
  <r>
    <n v="33"/>
    <n v="34"/>
    <n v="34"/>
    <n v="32"/>
    <n v="32"/>
    <n v="32"/>
    <n v="32"/>
    <n v="32"/>
    <n v="32"/>
    <n v="55"/>
    <n v="32"/>
    <n v="32"/>
    <n v="63"/>
    <n v="34"/>
    <n v="54"/>
    <n v="54"/>
    <n v="54"/>
    <n v="79"/>
    <n v="79"/>
    <n v="79"/>
    <n v="79"/>
    <n v="78"/>
    <n v="78"/>
    <n v="78"/>
    <n v="126"/>
    <n v="78"/>
    <n v="78"/>
    <n v="126"/>
    <n v="78"/>
    <n v="78"/>
    <n v="78"/>
    <n v="88"/>
    <n v="78"/>
    <n v="78"/>
    <n v="106"/>
    <n v="134"/>
    <n v="136"/>
    <n v="78"/>
    <n v="78"/>
    <n v="78"/>
    <n v="82"/>
    <n v="79"/>
    <n v="79"/>
    <n v="79"/>
  </r>
  <r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</r>
  <r>
    <n v="35"/>
    <n v="35"/>
    <n v="35"/>
    <n v="35"/>
    <n v="35"/>
    <n v="35"/>
    <n v="35"/>
    <n v="35"/>
    <n v="35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7"/>
    <n v="27"/>
    <n v="27"/>
    <n v="27"/>
  </r>
  <r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</r>
  <r>
    <n v="53"/>
    <n v="53"/>
    <n v="53"/>
    <n v="53"/>
    <n v="53"/>
    <n v="53"/>
    <n v="53"/>
    <n v="53"/>
    <n v="51"/>
    <n v="51"/>
    <n v="53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7"/>
    <n v="57"/>
    <n v="57"/>
    <n v="57"/>
    <n v="57"/>
    <n v="57"/>
    <n v="57"/>
    <n v="57"/>
    <n v="56"/>
    <n v="56"/>
    <n v="56"/>
    <n v="57"/>
  </r>
  <r>
    <n v="33"/>
    <n v="33"/>
    <n v="33"/>
    <n v="33"/>
    <n v="33"/>
    <n v="33"/>
    <n v="33"/>
    <n v="33"/>
    <n v="33"/>
    <n v="33"/>
    <n v="33"/>
    <n v="44"/>
    <n v="34"/>
    <n v="34"/>
    <n v="34"/>
    <n v="34"/>
    <n v="34"/>
    <n v="34"/>
    <n v="34"/>
    <n v="34"/>
    <n v="34"/>
    <n v="34"/>
    <n v="34"/>
    <n v="34"/>
    <n v="34"/>
    <n v="34"/>
    <n v="34"/>
    <n v="0"/>
    <n v="34"/>
    <n v="34"/>
    <n v="34"/>
    <n v="34"/>
    <n v="34"/>
    <n v="34"/>
    <n v="34"/>
    <n v="34"/>
    <n v="35"/>
    <n v="35"/>
    <n v="37"/>
    <n v="34"/>
    <n v="36"/>
    <n v="34"/>
    <n v="34"/>
    <n v="36"/>
  </r>
  <r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</r>
  <r>
    <n v="25"/>
    <n v="25"/>
    <n v="25"/>
    <n v="20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0"/>
    <n v="25"/>
    <n v="25"/>
    <n v="20"/>
    <n v="25"/>
    <n v="25"/>
    <n v="20"/>
    <n v="20"/>
    <n v="20"/>
    <n v="20"/>
    <n v="20"/>
    <n v="20"/>
    <n v="20"/>
    <n v="20"/>
    <n v="20"/>
    <n v="20"/>
    <n v="20"/>
    <n v="25"/>
    <n v="25"/>
    <n v="25"/>
  </r>
  <r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9"/>
  </r>
  <r>
    <n v="47"/>
    <n v="47"/>
    <n v="48"/>
    <n v="47"/>
    <n v="47"/>
    <n v="47"/>
    <n v="47"/>
    <n v="47"/>
    <n v="47"/>
    <n v="47"/>
    <n v="47"/>
    <n v="48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39"/>
    <n v="39"/>
    <n v="39"/>
    <n v="39"/>
    <n v="39"/>
    <n v="39"/>
    <n v="39"/>
    <n v="38"/>
    <n v="38"/>
    <n v="38"/>
    <n v="38"/>
  </r>
  <r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1"/>
    <n v="16"/>
    <n v="16"/>
    <n v="16"/>
    <n v="16"/>
    <n v="16"/>
    <n v="16"/>
    <n v="16"/>
  </r>
  <r>
    <n v="78"/>
    <n v="78"/>
    <n v="77"/>
    <n v="78"/>
    <n v="78"/>
    <n v="77"/>
    <n v="77"/>
    <n v="75"/>
    <n v="75"/>
    <n v="68"/>
    <n v="70"/>
    <n v="72"/>
    <n v="73"/>
    <n v="70"/>
    <n v="69"/>
    <n v="69"/>
    <n v="69"/>
    <n v="71"/>
    <n v="70"/>
    <n v="72"/>
    <n v="70"/>
    <n v="71"/>
    <n v="72"/>
    <n v="72"/>
    <n v="72"/>
    <n v="70"/>
    <n v="70"/>
    <n v="71"/>
    <n v="72"/>
    <n v="72"/>
    <n v="72"/>
    <n v="72"/>
    <n v="70"/>
    <n v="70"/>
    <n v="68"/>
    <n v="68"/>
    <n v="68"/>
    <n v="71"/>
    <n v="73"/>
    <n v="73"/>
    <n v="72"/>
    <n v="72"/>
    <n v="72"/>
    <n v="72"/>
  </r>
  <r>
    <n v="165"/>
    <n v="165"/>
    <n v="165"/>
    <n v="165"/>
    <n v="165"/>
    <n v="165"/>
    <n v="165"/>
    <n v="165"/>
    <n v="163"/>
    <n v="163"/>
    <n v="163"/>
    <n v="163"/>
    <n v="163"/>
    <n v="163"/>
    <n v="165"/>
    <n v="165"/>
    <n v="165"/>
    <n v="167"/>
    <n v="167"/>
    <n v="167"/>
    <n v="167"/>
    <n v="167"/>
    <n v="167"/>
    <n v="165"/>
    <n v="165"/>
    <n v="165"/>
    <n v="165"/>
    <n v="165"/>
    <n v="165"/>
    <n v="165"/>
    <n v="165"/>
    <n v="165"/>
    <n v="165"/>
    <n v="165"/>
    <n v="165"/>
    <n v="165"/>
    <n v="165"/>
    <n v="165"/>
    <n v="165"/>
    <n v="165"/>
    <n v="164"/>
    <n v="164"/>
    <n v="164"/>
    <n v="164"/>
  </r>
  <r>
    <n v="49"/>
    <n v="49"/>
    <n v="49"/>
    <n v="49"/>
    <n v="49"/>
    <n v="49"/>
    <n v="49"/>
    <n v="49"/>
    <n v="49"/>
    <n v="49"/>
    <n v="49"/>
    <n v="49"/>
    <n v="49"/>
    <n v="49"/>
    <n v="57"/>
    <n v="57"/>
    <n v="57"/>
    <n v="57"/>
    <n v="56"/>
    <n v="56"/>
    <n v="56"/>
    <n v="56"/>
    <n v="56"/>
    <n v="56"/>
    <n v="56"/>
    <n v="56"/>
    <n v="56"/>
    <n v="53"/>
    <n v="56"/>
    <n v="56"/>
    <n v="56"/>
    <n v="56"/>
    <n v="56"/>
    <n v="56"/>
    <n v="56"/>
    <n v="56"/>
    <n v="56"/>
    <n v="56"/>
    <n v="56"/>
    <n v="56"/>
    <n v="55"/>
    <n v="55"/>
    <n v="55"/>
    <n v="55"/>
  </r>
  <r>
    <n v="93"/>
    <n v="94"/>
    <n v="94"/>
    <n v="94"/>
    <n v="94"/>
    <n v="92"/>
    <n v="92"/>
    <n v="92"/>
    <n v="92"/>
    <n v="92"/>
    <n v="91"/>
    <n v="90"/>
    <n v="90"/>
    <n v="91"/>
    <n v="92"/>
    <n v="91"/>
    <n v="90"/>
    <n v="89"/>
    <n v="89"/>
    <n v="90"/>
    <n v="92"/>
    <n v="90"/>
    <n v="90"/>
    <n v="90"/>
    <n v="91"/>
    <n v="92"/>
    <n v="91"/>
    <n v="91"/>
    <n v="91"/>
    <n v="92"/>
    <n v="92"/>
    <n v="92"/>
    <n v="92"/>
    <n v="92"/>
    <n v="92"/>
    <n v="90"/>
    <n v="89"/>
    <n v="88"/>
    <n v="88"/>
    <n v="90"/>
    <n v="91"/>
    <n v="91"/>
    <n v="89"/>
    <n v="92"/>
  </r>
  <r>
    <n v="27"/>
    <n v="28"/>
    <n v="29"/>
    <n v="33"/>
    <n v="28"/>
    <n v="28"/>
    <n v="28"/>
    <n v="28"/>
    <n v="28"/>
    <n v="29"/>
    <n v="30"/>
    <n v="28"/>
    <n v="29"/>
    <n v="29"/>
    <n v="28"/>
    <n v="28"/>
    <n v="28"/>
    <n v="28"/>
    <n v="28"/>
    <n v="28"/>
    <n v="28"/>
    <n v="28"/>
    <n v="28"/>
    <n v="28"/>
    <n v="29"/>
    <n v="29"/>
    <n v="29"/>
    <n v="29"/>
    <n v="29"/>
    <n v="29"/>
    <n v="29"/>
    <n v="29"/>
    <n v="29"/>
    <n v="29"/>
    <n v="29"/>
    <n v="29"/>
    <n v="29"/>
    <n v="29"/>
    <n v="29"/>
    <n v="29"/>
    <n v="34"/>
    <n v="34"/>
    <n v="34"/>
    <n v="34"/>
  </r>
  <r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2"/>
    <n v="2"/>
    <n v="2"/>
    <n v="2"/>
    <n v="2"/>
    <n v="2"/>
    <n v="2"/>
    <n v="2"/>
    <n v="2"/>
    <n v="2"/>
    <n v="2"/>
    <n v="2"/>
  </r>
  <r>
    <n v="58"/>
    <n v="58"/>
    <n v="58"/>
    <n v="58"/>
    <n v="58"/>
    <n v="58"/>
    <n v="58"/>
    <n v="58"/>
    <n v="58"/>
    <n v="58"/>
    <n v="58"/>
    <n v="58"/>
    <n v="59"/>
    <n v="58"/>
    <n v="58"/>
    <n v="58"/>
    <n v="58"/>
    <n v="58"/>
    <n v="58"/>
    <n v="58"/>
    <n v="58"/>
    <n v="58"/>
    <n v="58"/>
    <n v="58"/>
    <n v="58"/>
    <n v="58"/>
    <n v="58"/>
    <n v="56"/>
    <n v="56"/>
    <n v="56"/>
    <n v="56"/>
    <n v="58"/>
    <n v="58"/>
    <n v="58"/>
    <n v="58"/>
    <n v="58"/>
    <n v="58"/>
    <n v="58"/>
    <n v="58"/>
    <n v="58"/>
    <n v="58"/>
    <n v="58"/>
    <n v="58"/>
    <n v="58"/>
  </r>
  <r>
    <n v="17"/>
    <n v="14"/>
    <n v="17"/>
    <n v="17"/>
    <n v="16"/>
    <n v="18"/>
    <n v="17"/>
    <n v="18"/>
    <n v="16"/>
    <n v="16"/>
    <n v="17"/>
    <n v="16"/>
    <n v="18"/>
    <n v="20"/>
    <n v="15"/>
    <n v="17"/>
    <n v="27"/>
    <n v="15"/>
    <n v="20"/>
    <n v="25"/>
    <n v="26"/>
    <n v="26"/>
    <n v="23"/>
    <n v="29"/>
    <n v="23"/>
    <n v="29"/>
    <n v="22"/>
    <n v="29"/>
    <n v="26"/>
    <n v="28"/>
    <n v="27"/>
    <n v="24"/>
    <n v="19"/>
    <n v="20"/>
    <n v="19"/>
    <n v="32"/>
    <n v="18"/>
    <n v="18"/>
    <n v="26"/>
    <n v="24"/>
    <n v="25"/>
    <n v="253"/>
    <n v="164"/>
    <n v="169"/>
  </r>
  <r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</r>
  <r>
    <n v="3"/>
    <n v="3"/>
    <n v="3"/>
    <n v="3"/>
    <n v="3"/>
    <n v="3"/>
    <n v="3"/>
    <n v="3"/>
    <n v="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1"/>
    <n v="1"/>
    <n v="1"/>
  </r>
  <r>
    <n v="120"/>
    <n v="219"/>
    <n v="123"/>
    <n v="121"/>
    <n v="120"/>
    <n v="218"/>
    <n v="123"/>
    <n v="123"/>
    <n v="121"/>
    <n v="123"/>
    <n v="218"/>
    <n v="121"/>
    <n v="123"/>
    <n v="123"/>
    <n v="128"/>
    <n v="128"/>
    <n v="123"/>
    <n v="221"/>
    <n v="121"/>
    <n v="123"/>
    <n v="123"/>
    <n v="123"/>
    <n v="123"/>
    <n v="123"/>
    <n v="121"/>
    <n v="219"/>
    <n v="123"/>
    <n v="123"/>
    <n v="123"/>
    <n v="123"/>
    <n v="219"/>
    <n v="219"/>
    <n v="119"/>
    <n v="121"/>
    <n v="214"/>
    <n v="120"/>
    <n v="120"/>
    <n v="120"/>
    <n v="122"/>
    <n v="120"/>
    <n v="122"/>
    <n v="122"/>
    <n v="218"/>
    <n v="122"/>
  </r>
  <r>
    <n v="416"/>
    <n v="417"/>
    <n v="417"/>
    <n v="418"/>
    <n v="420"/>
    <n v="419"/>
    <n v="419"/>
    <n v="420"/>
    <n v="421"/>
    <n v="422"/>
    <n v="425"/>
    <n v="425"/>
    <n v="424"/>
    <n v="424"/>
    <n v="425"/>
    <n v="419"/>
    <n v="427"/>
    <n v="406"/>
    <n v="408"/>
    <n v="412"/>
    <n v="413"/>
    <n v="421"/>
    <n v="421"/>
    <n v="419"/>
    <n v="419"/>
    <n v="420"/>
    <n v="419"/>
    <n v="419"/>
    <n v="402"/>
    <n v="424"/>
    <n v="419"/>
    <n v="389"/>
    <n v="420"/>
    <n v="419"/>
    <n v="421"/>
    <n v="421"/>
    <n v="421"/>
    <n v="422"/>
    <n v="421"/>
    <n v="483"/>
    <n v="514"/>
    <n v="514"/>
    <n v="9"/>
    <n v="518"/>
  </r>
  <r>
    <n v="23"/>
    <n v="25"/>
    <n v="25"/>
    <n v="32"/>
    <n v="31"/>
    <n v="31"/>
    <n v="33"/>
    <n v="30"/>
    <n v="30"/>
    <n v="30"/>
    <n v="34"/>
    <n v="34"/>
    <n v="31"/>
    <n v="34"/>
    <n v="12"/>
    <n v="12"/>
    <n v="1"/>
    <n v="1"/>
    <n v="1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37"/>
    <n v="37"/>
    <n v="38"/>
    <n v="38"/>
    <n v="38"/>
    <n v="37"/>
    <n v="37"/>
    <n v="37"/>
    <n v="37"/>
    <n v="37"/>
    <n v="37"/>
    <n v="37"/>
    <n v="37"/>
    <n v="37"/>
    <n v="37"/>
    <n v="36"/>
    <n v="37"/>
    <n v="37"/>
    <n v="37"/>
    <n v="38"/>
    <n v="39"/>
    <n v="36"/>
    <n v="37"/>
    <n v="37"/>
    <n v="38"/>
    <n v="38"/>
    <n v="40"/>
    <n v="40"/>
    <n v="36"/>
    <n v="7"/>
    <n v="8"/>
    <n v="8"/>
    <n v="8"/>
    <n v="5"/>
    <n v="5"/>
    <n v="5"/>
    <n v="5"/>
    <n v="5"/>
    <n v="5"/>
    <n v="5"/>
    <n v="5"/>
    <n v="5"/>
    <n v="5"/>
    <n v="5"/>
  </r>
  <r>
    <n v="27"/>
    <n v="28"/>
    <n v="32"/>
    <n v="29"/>
    <n v="27"/>
    <n v="25"/>
    <n v="24"/>
    <n v="22"/>
    <n v="27"/>
    <n v="33"/>
    <n v="25"/>
    <n v="20"/>
    <n v="20"/>
    <n v="23"/>
    <n v="22"/>
    <n v="23"/>
    <n v="28"/>
    <n v="27"/>
    <n v="30"/>
    <n v="29"/>
    <n v="21"/>
    <n v="27"/>
    <n v="20"/>
    <n v="21"/>
    <n v="23"/>
    <n v="31"/>
    <n v="29"/>
    <n v="31"/>
    <n v="24"/>
    <n v="26"/>
    <n v="21"/>
    <n v="19"/>
    <n v="24"/>
    <n v="27"/>
    <n v="28"/>
    <n v="27"/>
    <n v="26"/>
    <n v="32"/>
    <n v="27"/>
    <n v="24"/>
    <n v="24"/>
    <n v="25"/>
    <n v="22"/>
    <n v="23"/>
  </r>
  <r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8"/>
    <n v="28"/>
    <n v="28"/>
    <n v="28"/>
    <n v="28"/>
    <n v="28"/>
  </r>
  <r>
    <n v="11"/>
    <n v="9"/>
    <n v="8"/>
    <n v="8"/>
    <n v="11"/>
    <n v="10"/>
    <n v="11"/>
    <n v="9"/>
    <n v="8"/>
    <n v="10"/>
    <n v="8"/>
    <n v="9"/>
    <n v="8"/>
    <n v="10"/>
    <n v="10"/>
    <n v="9"/>
    <n v="8"/>
    <n v="9"/>
    <n v="8"/>
    <n v="8"/>
    <n v="10"/>
    <n v="9"/>
    <n v="11"/>
    <n v="10"/>
    <n v="8"/>
    <n v="8"/>
    <n v="10"/>
    <n v="11"/>
    <n v="9"/>
    <n v="10"/>
    <n v="8"/>
    <n v="9"/>
    <n v="9"/>
    <n v="8"/>
    <n v="11"/>
    <n v="8"/>
    <n v="10"/>
    <n v="9"/>
    <n v="10"/>
    <n v="8"/>
    <n v="9"/>
    <n v="9"/>
    <n v="9"/>
    <n v="9"/>
  </r>
  <r>
    <n v="28"/>
    <n v="28"/>
    <n v="28"/>
    <n v="28"/>
    <n v="28"/>
    <n v="29"/>
    <n v="90"/>
    <n v="89"/>
    <n v="89"/>
    <n v="89"/>
    <n v="89"/>
    <n v="89"/>
    <n v="89"/>
    <n v="89"/>
    <n v="89"/>
    <n v="89"/>
    <n v="89"/>
    <n v="89"/>
    <n v="89"/>
    <n v="89"/>
    <n v="1"/>
    <n v="89"/>
    <n v="90"/>
    <n v="90"/>
    <n v="91"/>
    <n v="88"/>
    <n v="87"/>
    <n v="87"/>
    <n v="87"/>
    <n v="86"/>
    <n v="86"/>
    <n v="68"/>
    <n v="68"/>
    <n v="68"/>
    <n v="68"/>
    <n v="68"/>
    <n v="68"/>
    <n v="68"/>
    <n v="68"/>
    <n v="68"/>
    <n v="68"/>
    <n v="68"/>
    <n v="68"/>
    <n v="68"/>
  </r>
  <r>
    <n v="34"/>
    <n v="35"/>
    <n v="34"/>
    <n v="41"/>
    <n v="41"/>
    <n v="41"/>
    <n v="41"/>
    <n v="41"/>
    <n v="41"/>
    <n v="33"/>
    <n v="33"/>
    <n v="33"/>
    <n v="33"/>
    <n v="33"/>
    <n v="33"/>
    <n v="33"/>
    <n v="33"/>
    <n v="33"/>
    <n v="33"/>
    <n v="33"/>
    <n v="33"/>
    <n v="33"/>
    <n v="33"/>
    <n v="33"/>
    <n v="34"/>
    <n v="34"/>
    <n v="37"/>
    <n v="37"/>
    <n v="43"/>
    <n v="43"/>
    <n v="34"/>
    <n v="34"/>
    <n v="34"/>
    <n v="34"/>
    <n v="34"/>
    <n v="34"/>
    <n v="34"/>
    <n v="34"/>
    <n v="34"/>
    <n v="34"/>
    <n v="34"/>
    <n v="34"/>
    <n v="34"/>
    <n v="34"/>
  </r>
  <r>
    <n v="21"/>
    <n v="23"/>
    <n v="23"/>
    <n v="25"/>
    <n v="23"/>
    <n v="25"/>
    <n v="23"/>
    <n v="29"/>
    <n v="31"/>
    <n v="33"/>
    <n v="10"/>
    <n v="33"/>
    <n v="31"/>
    <n v="29"/>
    <n v="31"/>
    <n v="31"/>
    <n v="29"/>
    <n v="29"/>
    <n v="31"/>
    <n v="30"/>
    <n v="29"/>
    <n v="33"/>
    <n v="29"/>
    <n v="31"/>
    <n v="24"/>
    <n v="22"/>
    <n v="11"/>
    <n v="20"/>
    <n v="20"/>
    <n v="22"/>
    <n v="20"/>
    <n v="20"/>
    <n v="20"/>
    <n v="18"/>
    <n v="10"/>
    <n v="20"/>
    <n v="18"/>
    <n v="16"/>
    <n v="14"/>
    <n v="14"/>
    <n v="12"/>
    <n v="14"/>
    <n v="12"/>
    <n v="12"/>
  </r>
  <r>
    <n v="9"/>
    <n v="9"/>
    <n v="9"/>
    <n v="9"/>
    <n v="9"/>
    <n v="9"/>
    <n v="9"/>
    <n v="9"/>
    <n v="9"/>
    <n v="9"/>
    <n v="9"/>
    <n v="9"/>
    <n v="11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11"/>
    <n v="11"/>
    <n v="11"/>
    <n v="11"/>
    <n v="11"/>
    <n v="11"/>
    <n v="11"/>
  </r>
  <r>
    <n v="12"/>
    <n v="12"/>
    <n v="12"/>
    <n v="12"/>
    <n v="12"/>
    <n v="12"/>
    <n v="12"/>
    <n v="12"/>
    <n v="12"/>
    <n v="13"/>
    <n v="13"/>
    <n v="13"/>
    <n v="13"/>
    <n v="13"/>
    <n v="13"/>
    <n v="13"/>
    <n v="13"/>
    <n v="13"/>
    <n v="12"/>
    <n v="13"/>
    <n v="13"/>
    <n v="13"/>
    <n v="13"/>
    <n v="12"/>
    <n v="13"/>
    <n v="13"/>
    <n v="13"/>
    <n v="13"/>
    <n v="13"/>
    <n v="13"/>
    <n v="13"/>
    <n v="13"/>
    <n v="13"/>
    <n v="13"/>
    <n v="13"/>
    <n v="13"/>
    <n v="13"/>
    <n v="13"/>
    <n v="13"/>
    <n v="13"/>
    <n v="12"/>
    <n v="13"/>
    <n v="13"/>
    <n v="13"/>
  </r>
  <r>
    <n v="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3"/>
    <n v="2"/>
    <n v="2"/>
    <n v="3"/>
    <n v="2"/>
    <n v="2"/>
    <n v="2"/>
    <n v="2"/>
    <n v="2"/>
    <n v="2"/>
    <n v="2"/>
    <n v="2"/>
  </r>
  <r>
    <n v="2"/>
    <n v="9"/>
    <n v="9"/>
    <n v="9"/>
    <n v="2"/>
    <n v="2"/>
    <n v="2"/>
    <n v="2"/>
    <n v="9"/>
    <n v="2"/>
    <n v="9"/>
    <n v="9"/>
    <n v="9"/>
    <n v="9"/>
    <n v="2"/>
    <n v="9"/>
    <n v="9"/>
    <n v="2"/>
    <n v="9"/>
    <n v="9"/>
    <n v="2"/>
    <n v="9"/>
    <n v="9"/>
    <n v="9"/>
    <n v="9"/>
    <n v="9"/>
    <n v="9"/>
    <n v="9"/>
    <n v="2"/>
    <n v="9"/>
    <n v="9"/>
    <n v="9"/>
    <n v="2"/>
    <n v="9"/>
    <n v="0"/>
    <n v="2"/>
    <n v="2"/>
    <n v="2"/>
    <n v="2"/>
    <n v="9"/>
    <n v="9"/>
    <n v="9"/>
    <n v="2"/>
    <n v="2"/>
  </r>
  <r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2"/>
    <n v="13"/>
    <n v="13"/>
    <n v="13"/>
    <n v="7"/>
    <n v="7"/>
    <n v="7"/>
    <n v="7"/>
    <n v="7"/>
    <n v="7"/>
    <n v="0"/>
    <n v="7"/>
    <n v="7"/>
    <n v="7"/>
    <n v="7"/>
    <n v="7"/>
  </r>
  <r>
    <n v="98"/>
    <n v="98"/>
    <n v="97"/>
    <n v="98"/>
    <n v="98"/>
    <n v="98"/>
    <n v="98"/>
    <n v="99"/>
    <n v="99"/>
    <n v="99"/>
    <n v="98"/>
    <n v="98"/>
    <n v="97"/>
    <n v="97"/>
    <n v="97"/>
    <n v="96"/>
    <n v="96"/>
    <n v="96"/>
    <n v="98"/>
    <n v="96"/>
    <n v="97"/>
    <n v="98"/>
    <n v="98"/>
    <n v="98"/>
    <n v="98"/>
    <n v="98"/>
    <n v="98"/>
    <n v="97"/>
    <n v="98"/>
    <n v="98"/>
    <n v="98"/>
    <n v="98"/>
    <n v="98"/>
    <n v="98"/>
    <n v="96"/>
    <n v="96"/>
    <n v="96"/>
    <n v="97"/>
    <n v="97"/>
    <n v="96"/>
    <n v="98"/>
    <n v="99"/>
    <n v="99"/>
    <n v="99"/>
  </r>
  <r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6"/>
    <n v="26"/>
    <n v="26"/>
    <n v="26"/>
  </r>
  <r>
    <n v="160"/>
    <n v="158"/>
    <n v="159"/>
    <n v="5"/>
    <n v="6"/>
    <n v="6"/>
    <n v="7"/>
    <n v="8"/>
    <n v="7"/>
    <n v="8"/>
    <n v="7"/>
    <n v="7"/>
    <n v="7"/>
    <n v="7"/>
    <n v="8"/>
    <n v="7"/>
    <n v="7"/>
    <n v="6"/>
    <n v="9"/>
    <n v="6"/>
    <n v="8"/>
    <n v="7"/>
    <n v="6"/>
    <n v="5"/>
    <n v="6"/>
    <n v="8"/>
    <n v="4"/>
    <n v="8"/>
    <n v="9"/>
    <n v="8"/>
    <n v="5"/>
    <n v="6"/>
    <n v="9"/>
    <n v="7"/>
    <n v="6"/>
    <n v="5"/>
    <n v="5"/>
    <n v="5"/>
    <n v="5"/>
    <n v="6"/>
    <n v="6"/>
    <n v="5"/>
    <n v="5"/>
    <n v="10"/>
  </r>
  <r>
    <n v="26"/>
    <n v="23"/>
    <n v="30"/>
    <n v="27"/>
    <n v="27"/>
    <n v="27"/>
    <n v="24"/>
    <n v="21"/>
    <n v="30"/>
    <n v="30"/>
    <n v="30"/>
    <n v="30"/>
    <n v="30"/>
    <n v="24"/>
    <n v="30"/>
    <n v="31"/>
    <n v="25"/>
    <n v="29"/>
    <n v="28"/>
    <n v="31"/>
    <n v="25"/>
    <n v="25"/>
    <n v="28"/>
    <n v="22"/>
    <n v="22"/>
    <n v="25"/>
    <n v="25"/>
    <n v="28"/>
    <n v="28"/>
    <n v="37"/>
    <n v="37"/>
    <n v="36"/>
    <n v="35"/>
    <n v="36"/>
    <n v="35"/>
    <n v="30"/>
    <n v="27"/>
    <n v="33"/>
    <n v="27"/>
    <n v="35"/>
    <n v="35"/>
    <n v="32"/>
    <n v="35"/>
    <n v="32"/>
  </r>
  <r>
    <n v="129"/>
    <n v="129"/>
    <n v="132"/>
    <n v="132"/>
    <n v="131"/>
    <n v="131"/>
    <n v="131"/>
    <n v="131"/>
    <n v="132"/>
    <n v="132"/>
    <n v="132"/>
    <n v="133"/>
    <n v="127"/>
    <n v="128"/>
    <n v="129"/>
    <n v="131"/>
    <n v="131"/>
    <n v="131"/>
    <n v="131"/>
    <n v="131"/>
    <n v="131"/>
    <n v="130"/>
    <n v="130"/>
    <n v="130"/>
    <n v="130"/>
    <n v="130"/>
    <n v="130"/>
    <n v="129"/>
    <n v="132"/>
    <n v="130"/>
    <n v="130"/>
    <n v="128"/>
    <n v="130"/>
    <n v="130"/>
    <n v="128"/>
    <n v="130"/>
    <n v="130"/>
    <n v="130"/>
    <n v="130"/>
    <n v="126"/>
    <n v="127"/>
    <n v="126"/>
    <n v="131"/>
    <n v="130"/>
  </r>
  <r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</r>
  <r>
    <n v="63"/>
    <n v="62"/>
    <n v="62"/>
    <n v="63"/>
    <n v="63"/>
    <n v="63"/>
    <n v="62"/>
    <n v="63"/>
    <n v="62"/>
    <n v="69"/>
    <n v="69"/>
    <n v="69"/>
    <n v="69"/>
    <n v="68"/>
    <n v="68"/>
    <n v="69"/>
    <n v="68"/>
    <n v="68"/>
    <n v="68"/>
    <n v="69"/>
    <n v="68"/>
    <n v="68"/>
    <n v="68"/>
    <n v="69"/>
    <n v="68"/>
    <n v="69"/>
    <n v="68"/>
    <n v="69"/>
    <n v="68"/>
    <n v="68"/>
    <n v="68"/>
    <n v="68"/>
    <n v="68"/>
    <n v="68"/>
    <n v="68"/>
    <n v="68"/>
    <n v="68"/>
    <n v="68"/>
    <n v="68"/>
    <n v="68"/>
    <n v="67"/>
    <n v="67"/>
    <n v="67"/>
    <n v="67"/>
  </r>
  <r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8"/>
    <n v="8"/>
    <n v="8"/>
    <n v="8"/>
    <n v="9"/>
    <n v="9"/>
    <n v="9"/>
    <n v="9"/>
    <n v="9"/>
    <n v="9"/>
    <n v="9"/>
    <n v="9"/>
    <n v="9"/>
    <n v="8"/>
    <n v="8"/>
    <n v="8"/>
    <n v="8"/>
  </r>
  <r>
    <n v="37"/>
    <n v="37"/>
    <n v="35"/>
    <n v="37"/>
    <n v="34"/>
    <n v="34"/>
    <n v="35"/>
    <n v="38"/>
    <n v="36"/>
    <n v="37"/>
    <n v="35"/>
    <n v="36"/>
    <n v="35"/>
    <n v="37"/>
    <n v="36"/>
    <n v="37"/>
    <n v="38"/>
    <n v="38"/>
    <n v="36"/>
    <n v="34"/>
    <n v="37"/>
    <n v="36"/>
    <n v="37"/>
    <n v="38"/>
    <n v="35"/>
    <n v="36"/>
    <n v="37"/>
    <n v="38"/>
    <n v="36"/>
    <n v="36"/>
    <n v="36"/>
    <n v="36"/>
    <n v="37"/>
    <n v="37"/>
    <n v="37"/>
    <n v="37"/>
    <n v="37"/>
    <n v="38"/>
    <n v="35"/>
    <n v="37"/>
    <n v="37"/>
    <n v="38"/>
    <n v="38"/>
    <n v="37"/>
  </r>
  <r>
    <n v="63"/>
    <n v="63"/>
    <n v="63"/>
    <n v="63"/>
    <n v="63"/>
    <n v="63"/>
    <n v="62"/>
    <n v="63"/>
    <n v="63"/>
    <n v="63"/>
    <n v="63"/>
    <n v="63"/>
    <n v="63"/>
    <n v="63"/>
    <n v="61"/>
    <n v="61"/>
    <n v="62"/>
    <n v="62"/>
    <n v="62"/>
    <n v="62"/>
    <n v="62"/>
    <n v="62"/>
    <n v="62"/>
    <n v="62"/>
    <n v="62"/>
    <n v="62"/>
    <n v="62"/>
    <n v="62"/>
    <n v="62"/>
    <n v="61"/>
    <n v="61"/>
    <n v="61"/>
    <n v="61"/>
    <n v="61"/>
    <n v="61"/>
    <n v="61"/>
    <n v="61"/>
    <n v="61"/>
    <n v="61"/>
    <n v="63"/>
    <n v="63"/>
    <n v="63"/>
    <n v="63"/>
    <n v="63"/>
  </r>
  <r>
    <n v="332"/>
    <n v="357"/>
    <n v="359"/>
    <n v="327"/>
    <n v="352"/>
    <n v="353"/>
    <n v="356"/>
    <n v="352"/>
    <n v="354"/>
    <n v="355"/>
    <n v="351"/>
    <n v="332"/>
    <n v="284"/>
    <n v="350"/>
    <n v="382"/>
    <n v="379"/>
    <n v="68"/>
    <n v="377"/>
    <n v="329"/>
    <n v="348"/>
    <n v="366"/>
    <n v="279"/>
    <n v="252"/>
    <n v="204"/>
    <n v="221"/>
    <n v="165"/>
    <n v="6"/>
    <n v="216"/>
    <n v="221"/>
    <n v="212"/>
    <n v="209"/>
    <n v="203"/>
    <n v="208"/>
    <n v="202"/>
    <n v="204"/>
    <n v="207"/>
    <n v="204"/>
    <n v="206"/>
    <n v="277"/>
    <n v="277"/>
    <n v="275"/>
    <n v="280"/>
    <n v="254"/>
    <n v="409"/>
  </r>
  <r>
    <n v="19"/>
    <n v="15"/>
    <n v="15"/>
    <n v="17"/>
    <n v="15"/>
    <n v="15"/>
    <n v="15"/>
    <n v="15"/>
    <n v="15"/>
    <n v="7"/>
    <n v="7"/>
    <n v="8"/>
    <n v="25"/>
    <n v="25"/>
    <n v="15"/>
    <n v="12"/>
    <n v="24"/>
    <n v="8"/>
    <n v="13"/>
    <n v="7"/>
    <n v="46"/>
    <n v="12"/>
    <n v="8"/>
    <n v="10"/>
    <n v="8"/>
    <n v="8"/>
    <n v="20"/>
    <n v="32"/>
    <n v="27"/>
    <n v="29"/>
    <n v="7"/>
    <n v="7"/>
    <n v="8"/>
    <n v="10"/>
    <n v="9"/>
    <n v="10"/>
    <n v="10"/>
    <n v="10"/>
    <n v="10"/>
    <n v="7"/>
    <n v="6"/>
    <n v="6"/>
    <n v="6"/>
    <n v="6"/>
  </r>
  <r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</r>
  <r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</r>
  <r>
    <n v="9"/>
    <n v="9"/>
    <n v="9"/>
    <n v="9"/>
    <n v="9"/>
    <n v="9"/>
    <n v="9"/>
    <n v="9"/>
    <n v="9"/>
    <n v="9"/>
    <n v="9"/>
    <n v="9"/>
    <n v="9"/>
    <n v="9"/>
    <n v="9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4"/>
    <n v="14"/>
    <n v="14"/>
    <n v="8"/>
    <n v="8"/>
    <n v="8"/>
    <n v="8"/>
    <n v="8"/>
    <n v="8"/>
    <n v="8"/>
    <n v="8"/>
  </r>
  <r>
    <n v="21"/>
    <n v="21"/>
    <n v="21"/>
    <n v="21"/>
    <n v="21"/>
    <n v="21"/>
    <n v="21"/>
    <n v="21"/>
    <n v="21"/>
    <n v="21"/>
    <n v="21"/>
    <n v="23"/>
    <n v="24"/>
    <n v="24"/>
    <n v="24"/>
    <n v="24"/>
    <n v="24"/>
    <n v="24"/>
    <n v="24"/>
    <n v="24"/>
    <n v="24"/>
    <n v="24"/>
    <n v="24"/>
    <n v="23"/>
    <n v="24"/>
    <n v="24"/>
    <n v="24"/>
    <n v="24"/>
    <n v="24"/>
    <n v="25"/>
    <n v="25"/>
    <n v="25"/>
    <n v="25"/>
    <n v="25"/>
    <n v="25"/>
    <n v="25"/>
    <n v="25"/>
    <n v="25"/>
    <n v="25"/>
    <n v="24"/>
    <n v="24"/>
    <n v="25"/>
    <n v="25"/>
    <n v="25"/>
  </r>
  <r>
    <n v="116"/>
    <n v="116"/>
    <n v="116"/>
    <n v="116"/>
    <n v="116"/>
    <n v="116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2"/>
    <n v="122"/>
    <n v="122"/>
    <n v="122"/>
  </r>
  <r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27"/>
    <n v="127"/>
    <n v="127"/>
    <n v="127"/>
    <n v="126"/>
    <n v="126"/>
    <n v="131"/>
    <n v="131"/>
    <n v="131"/>
    <n v="130"/>
    <n v="131"/>
    <n v="131"/>
    <n v="130"/>
    <n v="130"/>
    <n v="130"/>
    <n v="131"/>
    <n v="131"/>
    <n v="130"/>
    <n v="130"/>
    <n v="134"/>
    <n v="134"/>
    <n v="134"/>
    <n v="134"/>
    <n v="134"/>
    <n v="134"/>
    <n v="134"/>
    <n v="138"/>
    <n v="138"/>
    <n v="134"/>
    <n v="134"/>
    <n v="134"/>
    <n v="134"/>
    <n v="134"/>
    <n v="134"/>
    <n v="134"/>
    <n v="134"/>
    <n v="134"/>
    <n v="134"/>
    <n v="134"/>
    <n v="134"/>
    <n v="133"/>
    <n v="133"/>
    <n v="140"/>
    <n v="158"/>
  </r>
  <r>
    <n v="105"/>
    <n v="134"/>
    <n v="134"/>
    <n v="134"/>
    <n v="133"/>
    <n v="136"/>
    <n v="136"/>
    <n v="136"/>
    <n v="136"/>
    <n v="136"/>
    <n v="136"/>
    <n v="136"/>
    <n v="136"/>
    <n v="136"/>
    <n v="138"/>
    <n v="138"/>
    <n v="138"/>
    <n v="138"/>
    <n v="138"/>
    <n v="138"/>
    <n v="138"/>
    <n v="138"/>
    <n v="138"/>
    <n v="138"/>
    <n v="138"/>
    <n v="138"/>
    <n v="138"/>
    <n v="138"/>
    <n v="139"/>
    <n v="140"/>
    <n v="112"/>
    <n v="139"/>
    <n v="139"/>
    <n v="139"/>
    <n v="139"/>
    <n v="139"/>
    <n v="139"/>
    <n v="139"/>
    <n v="140"/>
    <n v="140"/>
    <n v="140"/>
    <n v="140"/>
    <n v="140"/>
    <n v="140"/>
  </r>
  <r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</r>
  <r>
    <n v="53"/>
    <n v="52"/>
    <n v="49"/>
    <n v="47"/>
    <n v="46"/>
    <n v="50"/>
    <n v="47"/>
    <n v="48"/>
    <n v="47"/>
    <n v="48"/>
    <n v="47"/>
    <n v="53"/>
    <n v="53"/>
    <n v="53"/>
    <n v="53"/>
    <n v="53"/>
    <n v="51"/>
    <n v="49"/>
    <n v="50"/>
    <n v="51"/>
    <n v="53"/>
    <n v="53"/>
    <n v="53"/>
    <n v="53"/>
    <n v="53"/>
    <n v="50"/>
    <n v="48"/>
    <n v="53"/>
    <n v="52"/>
    <n v="52"/>
    <n v="52"/>
    <n v="50"/>
    <n v="49"/>
    <n v="47"/>
    <n v="52"/>
    <n v="52"/>
    <n v="48"/>
    <n v="47"/>
    <n v="46"/>
    <n v="47"/>
    <n v="47"/>
    <n v="47"/>
    <n v="47"/>
    <n v="52"/>
  </r>
  <r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</r>
  <r>
    <n v="19"/>
    <n v="18"/>
    <n v="18"/>
    <n v="20"/>
    <n v="20"/>
    <n v="20"/>
    <n v="20"/>
    <n v="20"/>
    <n v="20"/>
    <n v="20"/>
    <n v="20"/>
    <n v="20"/>
    <n v="20"/>
    <n v="20"/>
    <n v="20"/>
    <n v="20"/>
    <n v="20"/>
    <n v="20"/>
    <n v="24"/>
    <n v="20"/>
    <n v="20"/>
    <n v="20"/>
    <n v="20"/>
    <n v="20"/>
    <n v="20"/>
    <n v="20"/>
    <n v="24"/>
    <n v="20"/>
    <n v="20"/>
    <n v="20"/>
    <n v="20"/>
    <n v="20"/>
    <n v="20"/>
    <n v="20"/>
    <n v="20"/>
    <n v="20"/>
    <n v="20"/>
    <n v="20"/>
    <n v="20"/>
    <n v="20"/>
    <n v="20"/>
    <n v="20"/>
    <n v="24"/>
    <n v="20"/>
  </r>
  <r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n v="48"/>
    <n v="48"/>
    <n v="48"/>
    <n v="48"/>
    <n v="48"/>
    <n v="48"/>
    <n v="48"/>
    <n v="48"/>
    <n v="48"/>
    <n v="48"/>
    <n v="48"/>
    <n v="50"/>
    <n v="50"/>
    <n v="50"/>
    <n v="49"/>
    <n v="49"/>
    <n v="52"/>
    <n v="52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</r>
  <r>
    <n v="135"/>
    <n v="135"/>
    <n v="135"/>
    <n v="135"/>
    <n v="131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4"/>
    <n v="135"/>
    <n v="135"/>
    <n v="135"/>
    <n v="135"/>
    <n v="135"/>
    <n v="135"/>
    <n v="135"/>
    <n v="135"/>
    <n v="135"/>
    <n v="131"/>
    <n v="131"/>
    <n v="135"/>
    <n v="135"/>
    <n v="135"/>
    <n v="134"/>
    <n v="135"/>
    <n v="135"/>
    <n v="135"/>
  </r>
  <r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0"/>
    <n v="20"/>
    <n v="20"/>
    <n v="20"/>
    <n v="20"/>
    <n v="20"/>
    <n v="20"/>
    <n v="20"/>
    <n v="20"/>
  </r>
  <r>
    <n v="12"/>
    <n v="12"/>
    <n v="12"/>
    <n v="12"/>
    <n v="13"/>
    <n v="13"/>
    <n v="13"/>
    <n v="13"/>
    <n v="13"/>
    <n v="13"/>
    <n v="13"/>
    <n v="13"/>
    <n v="12"/>
    <n v="12"/>
    <n v="13"/>
    <n v="11"/>
    <n v="11"/>
    <n v="10"/>
    <n v="10"/>
    <n v="10"/>
    <n v="10"/>
    <n v="8"/>
    <n v="8"/>
    <n v="10"/>
    <n v="10"/>
    <n v="10"/>
    <n v="10"/>
    <n v="10"/>
    <n v="6"/>
    <n v="10"/>
    <n v="10"/>
    <n v="10"/>
    <n v="10"/>
    <n v="10"/>
    <n v="10"/>
    <n v="10"/>
    <n v="10"/>
    <n v="10"/>
    <n v="10"/>
    <n v="9"/>
    <n v="9"/>
    <n v="9"/>
    <n v="9"/>
    <n v="9"/>
  </r>
  <r>
    <n v="10"/>
    <n v="10"/>
    <n v="10"/>
    <n v="10"/>
    <n v="10"/>
    <n v="10"/>
    <n v="10"/>
    <n v="10"/>
    <n v="10"/>
    <n v="10"/>
    <n v="10"/>
    <n v="10"/>
    <n v="10"/>
    <n v="10"/>
    <n v="9"/>
    <n v="10"/>
    <n v="10"/>
    <n v="13"/>
    <n v="13"/>
    <n v="13"/>
    <n v="10"/>
    <n v="10"/>
    <n v="10"/>
    <n v="10"/>
    <n v="10"/>
    <n v="10"/>
    <n v="11"/>
    <n v="11"/>
    <n v="11"/>
    <n v="11"/>
    <n v="11"/>
    <n v="11"/>
    <n v="11"/>
    <n v="12"/>
    <n v="10"/>
    <n v="13"/>
    <n v="13"/>
    <n v="12"/>
    <n v="13"/>
    <n v="13"/>
    <n v="12"/>
    <n v="12"/>
    <n v="12"/>
    <n v="12"/>
  </r>
  <r>
    <n v="28"/>
    <n v="31"/>
    <n v="28"/>
    <n v="26"/>
    <n v="28"/>
    <n v="26"/>
    <n v="27"/>
    <n v="26"/>
    <n v="24"/>
    <n v="18"/>
    <n v="18"/>
    <n v="18"/>
    <n v="17"/>
    <n v="20"/>
    <n v="20"/>
    <n v="20"/>
    <n v="20"/>
    <n v="19"/>
    <n v="19"/>
    <n v="19"/>
    <n v="18"/>
    <n v="18"/>
    <n v="18"/>
    <n v="25"/>
    <n v="24"/>
    <n v="36"/>
    <n v="36"/>
    <n v="21"/>
    <n v="21"/>
    <n v="21"/>
    <n v="21"/>
    <n v="21"/>
    <n v="21"/>
    <n v="21"/>
    <n v="21"/>
    <n v="21"/>
    <n v="21"/>
    <n v="18"/>
    <n v="21"/>
    <n v="23"/>
    <n v="20"/>
    <n v="20"/>
    <n v="20"/>
    <n v="23"/>
  </r>
  <r>
    <n v="37"/>
    <n v="40"/>
    <n v="42"/>
    <n v="43"/>
    <n v="37"/>
    <n v="39"/>
    <n v="40"/>
    <n v="40"/>
    <n v="41"/>
    <n v="39"/>
    <n v="25"/>
    <n v="27"/>
    <n v="24"/>
    <n v="10"/>
    <n v="24"/>
    <n v="10"/>
    <n v="30"/>
    <n v="32"/>
    <n v="9"/>
    <n v="27"/>
    <n v="22"/>
    <n v="28"/>
    <n v="25"/>
    <n v="21"/>
    <n v="20"/>
    <n v="21"/>
    <n v="21"/>
    <n v="14"/>
    <n v="23"/>
    <n v="21"/>
    <n v="19"/>
    <n v="12"/>
    <n v="22"/>
    <n v="22"/>
    <n v="27"/>
    <n v="22"/>
    <n v="22"/>
    <n v="23"/>
    <n v="28"/>
    <n v="27"/>
    <n v="15"/>
    <n v="34"/>
    <n v="34"/>
    <n v="34"/>
  </r>
  <r>
    <n v="86"/>
    <n v="95"/>
    <n v="95"/>
    <n v="100"/>
    <n v="98"/>
    <n v="95"/>
    <n v="95"/>
    <n v="98"/>
    <n v="96"/>
    <n v="95"/>
    <n v="95"/>
    <n v="101"/>
    <n v="101"/>
    <n v="97"/>
    <n v="95"/>
    <n v="95"/>
    <n v="95"/>
    <n v="95"/>
    <n v="78"/>
    <n v="96"/>
    <n v="98"/>
    <n v="96"/>
    <n v="96"/>
    <n v="153"/>
    <n v="151"/>
    <n v="156"/>
    <n v="97"/>
    <n v="96"/>
    <n v="97"/>
    <n v="103"/>
    <n v="101"/>
    <n v="98"/>
    <n v="98"/>
    <n v="92"/>
    <n v="89"/>
    <n v="88"/>
    <n v="91"/>
    <n v="86"/>
    <n v="83"/>
    <n v="84"/>
    <n v="82"/>
    <n v="82"/>
    <n v="74"/>
    <n v="82"/>
  </r>
  <r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20"/>
    <n v="31"/>
    <n v="31"/>
    <n v="33"/>
    <n v="33"/>
    <n v="33"/>
    <n v="33"/>
    <n v="33"/>
    <n v="33"/>
    <n v="33"/>
    <n v="33"/>
    <n v="33"/>
    <n v="33"/>
    <n v="33"/>
    <n v="33"/>
    <n v="31"/>
    <n v="31"/>
    <n v="31"/>
    <n v="25"/>
    <n v="25"/>
    <n v="25"/>
    <n v="25"/>
    <n v="25"/>
    <n v="25"/>
    <n v="26"/>
    <n v="26"/>
  </r>
  <r>
    <n v="35"/>
    <n v="27"/>
    <n v="27"/>
    <n v="27"/>
    <n v="31"/>
    <n v="31"/>
    <n v="40"/>
    <n v="39"/>
    <n v="35"/>
    <n v="35"/>
    <n v="35"/>
    <n v="35"/>
    <n v="35"/>
    <n v="35"/>
    <n v="35"/>
    <n v="35"/>
    <n v="26"/>
    <n v="30"/>
    <n v="30"/>
    <n v="39"/>
    <n v="34"/>
    <n v="34"/>
    <n v="43"/>
    <n v="34"/>
    <n v="43"/>
    <n v="39"/>
    <n v="39"/>
    <n v="40"/>
    <n v="40"/>
    <n v="31"/>
    <n v="40"/>
    <n v="40"/>
    <n v="40"/>
    <n v="31"/>
    <n v="40"/>
    <n v="40"/>
    <n v="36"/>
    <n v="36"/>
    <n v="35"/>
    <n v="23"/>
    <n v="23"/>
    <n v="23"/>
    <n v="23"/>
    <n v="23"/>
  </r>
  <r>
    <n v="158"/>
    <n v="158"/>
    <n v="158"/>
    <n v="158"/>
    <n v="154"/>
    <n v="158"/>
    <n v="158"/>
    <n v="158"/>
    <n v="154"/>
    <n v="154"/>
    <n v="158"/>
    <n v="158"/>
    <n v="154"/>
    <n v="158"/>
    <n v="154"/>
    <n v="154"/>
    <n v="154"/>
    <n v="154"/>
    <n v="158"/>
    <n v="154"/>
    <n v="154"/>
    <n v="154"/>
    <n v="158"/>
    <n v="154"/>
    <n v="158"/>
    <n v="158"/>
    <n v="154"/>
    <n v="158"/>
    <n v="154"/>
    <n v="158"/>
    <n v="154"/>
    <n v="154"/>
    <n v="158"/>
    <n v="158"/>
    <n v="158"/>
    <n v="154"/>
    <n v="154"/>
    <n v="154"/>
    <n v="158"/>
    <n v="154"/>
    <n v="158"/>
    <n v="154"/>
    <n v="158"/>
    <n v="154"/>
  </r>
  <r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1"/>
    <n v="11"/>
    <n v="11"/>
    <n v="11"/>
    <n v="11"/>
    <n v="11"/>
    <n v="11"/>
    <n v="11"/>
    <n v="11"/>
    <n v="11"/>
    <n v="8"/>
    <n v="8"/>
    <n v="8"/>
    <n v="8"/>
    <n v="8"/>
    <n v="8"/>
    <n v="8"/>
    <n v="8"/>
    <n v="8"/>
    <n v="8"/>
    <n v="8"/>
  </r>
  <r>
    <n v="50"/>
    <n v="50"/>
    <n v="51"/>
    <n v="53"/>
    <n v="48"/>
    <n v="50"/>
    <n v="50"/>
    <n v="50"/>
    <n v="50"/>
    <n v="50"/>
    <n v="50"/>
    <n v="50"/>
    <n v="50"/>
    <n v="56"/>
    <n v="57"/>
    <n v="55"/>
    <n v="58"/>
    <n v="60"/>
    <n v="55"/>
    <n v="55"/>
    <n v="58"/>
    <n v="58"/>
    <n v="55"/>
    <n v="55"/>
    <n v="61"/>
    <n v="61"/>
    <n v="52"/>
    <n v="53"/>
    <n v="52"/>
    <n v="52"/>
    <n v="52"/>
    <n v="46"/>
    <n v="46"/>
    <n v="50"/>
    <n v="51"/>
    <n v="48"/>
    <n v="50"/>
    <n v="52"/>
    <n v="55"/>
    <n v="48"/>
    <n v="53"/>
    <n v="53"/>
    <n v="54"/>
    <n v="56"/>
  </r>
  <r>
    <n v="70"/>
    <n v="73"/>
    <n v="75"/>
    <n v="80"/>
    <n v="80"/>
    <n v="70"/>
    <n v="79"/>
    <n v="74"/>
    <n v="69"/>
    <n v="63"/>
    <n v="64"/>
    <n v="60"/>
    <n v="71"/>
    <n v="73"/>
    <n v="68"/>
    <n v="62"/>
    <n v="68"/>
    <n v="76"/>
    <n v="88"/>
    <n v="72"/>
    <n v="63"/>
    <n v="83"/>
    <n v="85"/>
    <n v="76"/>
    <n v="72"/>
    <n v="80"/>
    <n v="93"/>
    <n v="82"/>
    <n v="82"/>
    <n v="76"/>
    <n v="68"/>
    <n v="69"/>
    <n v="61"/>
    <n v="70"/>
    <n v="71"/>
    <n v="68"/>
    <n v="77"/>
    <n v="83"/>
    <n v="71"/>
    <n v="69"/>
    <n v="89"/>
    <n v="90"/>
    <n v="88"/>
    <n v="96"/>
  </r>
  <r>
    <n v="82"/>
    <n v="82"/>
    <n v="81"/>
    <n v="81"/>
    <n v="81"/>
    <n v="81"/>
    <n v="81"/>
    <n v="81"/>
    <n v="72"/>
    <n v="72"/>
    <n v="72"/>
    <n v="73"/>
    <n v="72"/>
    <n v="72"/>
    <n v="72"/>
    <n v="72"/>
    <n v="72"/>
    <n v="72"/>
    <n v="71"/>
    <n v="71"/>
    <n v="70"/>
    <n v="70"/>
    <n v="70"/>
    <n v="70"/>
    <n v="35"/>
    <n v="34"/>
    <n v="34"/>
    <n v="35"/>
    <n v="33"/>
    <n v="33"/>
    <n v="33"/>
    <n v="33"/>
    <n v="33"/>
    <n v="35"/>
    <n v="34"/>
    <n v="33"/>
    <n v="32"/>
    <n v="35"/>
    <n v="36"/>
    <n v="38"/>
    <n v="38"/>
    <n v="36"/>
    <n v="37"/>
    <n v="38"/>
  </r>
  <r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n v="204"/>
    <n v="204"/>
    <n v="204"/>
    <n v="203"/>
    <n v="207"/>
    <n v="209"/>
    <n v="207"/>
    <n v="208"/>
    <n v="206"/>
    <n v="204"/>
    <n v="26"/>
    <n v="30"/>
    <n v="30"/>
    <n v="30"/>
    <n v="24"/>
    <n v="24"/>
    <n v="29"/>
    <n v="29"/>
    <n v="29"/>
    <n v="26"/>
    <n v="26"/>
    <n v="26"/>
    <n v="24"/>
    <n v="35"/>
    <n v="35"/>
    <n v="36"/>
    <n v="34"/>
    <n v="38"/>
    <n v="38"/>
    <n v="34"/>
    <n v="34"/>
    <n v="34"/>
    <n v="34"/>
    <n v="39"/>
    <n v="40"/>
    <n v="46"/>
    <n v="41"/>
    <n v="41"/>
    <n v="41"/>
    <n v="43"/>
    <n v="39"/>
    <n v="43"/>
    <n v="44"/>
    <n v="38"/>
  </r>
  <r>
    <n v="44"/>
    <n v="44"/>
    <n v="44"/>
    <n v="44"/>
    <n v="44"/>
    <n v="44"/>
    <n v="44"/>
    <n v="44"/>
    <n v="44"/>
    <n v="44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4"/>
    <n v="44"/>
    <n v="44"/>
    <n v="44"/>
    <n v="44"/>
    <n v="44"/>
    <n v="44"/>
    <n v="44"/>
    <n v="45"/>
    <n v="44"/>
    <n v="44"/>
    <n v="44"/>
    <n v="44"/>
    <n v="44"/>
  </r>
  <r>
    <n v="92"/>
    <n v="94"/>
    <n v="91"/>
    <n v="93"/>
    <n v="97"/>
    <n v="97"/>
    <n v="98"/>
    <n v="94"/>
    <n v="93"/>
    <n v="92"/>
    <n v="96"/>
    <n v="94"/>
    <n v="90"/>
    <n v="91"/>
    <n v="90"/>
    <n v="90"/>
    <n v="90"/>
    <n v="94"/>
    <n v="94"/>
    <n v="93"/>
    <n v="89"/>
    <n v="94"/>
    <n v="96"/>
    <n v="95"/>
    <n v="97"/>
    <n v="90"/>
    <n v="95"/>
    <n v="91"/>
    <n v="96"/>
    <n v="91"/>
    <n v="90"/>
    <n v="92"/>
    <n v="93"/>
    <n v="93"/>
    <n v="90"/>
    <n v="94"/>
    <n v="93"/>
    <n v="98"/>
    <n v="97"/>
    <n v="94"/>
    <n v="97"/>
    <n v="94"/>
    <n v="92"/>
    <n v="92"/>
  </r>
  <r>
    <n v="99"/>
    <n v="99"/>
    <n v="99"/>
    <n v="102"/>
    <n v="119"/>
    <n v="117"/>
    <n v="120"/>
    <n v="120"/>
    <n v="122"/>
    <n v="115"/>
    <n v="118"/>
    <n v="123"/>
    <n v="127"/>
    <n v="123"/>
    <n v="123"/>
    <n v="127"/>
    <n v="125"/>
    <n v="125"/>
    <n v="125"/>
    <n v="128"/>
    <n v="125"/>
    <n v="116"/>
    <n v="125"/>
    <n v="123"/>
    <n v="129"/>
    <n v="64"/>
    <n v="120"/>
    <n v="127"/>
    <n v="124"/>
    <n v="127"/>
    <n v="126"/>
    <n v="123"/>
    <n v="129"/>
    <n v="129"/>
    <n v="94"/>
    <n v="123"/>
    <n v="123"/>
    <n v="125"/>
    <n v="127"/>
    <n v="122"/>
    <n v="128"/>
    <n v="124"/>
    <n v="125"/>
    <n v="125"/>
  </r>
  <r>
    <n v="126"/>
    <n v="128"/>
    <n v="126"/>
    <n v="137"/>
    <n v="128"/>
    <n v="134"/>
    <n v="126"/>
    <n v="122"/>
    <n v="128"/>
    <n v="126"/>
    <n v="126"/>
    <n v="128"/>
    <n v="128"/>
    <n v="128"/>
    <n v="140"/>
    <n v="136"/>
    <n v="126"/>
    <n v="128"/>
    <n v="136"/>
    <n v="134"/>
    <n v="126"/>
    <n v="134"/>
    <n v="126"/>
    <n v="126"/>
    <n v="134"/>
    <n v="128"/>
    <n v="126"/>
    <n v="126"/>
    <n v="126"/>
    <n v="132"/>
    <n v="122"/>
    <n v="112"/>
    <n v="126"/>
    <n v="124"/>
    <n v="124"/>
    <n v="140"/>
    <n v="43"/>
    <n v="118"/>
    <n v="128"/>
    <n v="126"/>
    <n v="117"/>
    <n v="117"/>
    <n v="117"/>
    <n v="117"/>
  </r>
  <r>
    <n v="14"/>
    <n v="14"/>
    <n v="14"/>
    <n v="14"/>
    <n v="14"/>
    <n v="14"/>
    <n v="14"/>
    <n v="14"/>
    <n v="14"/>
    <n v="14"/>
    <n v="16"/>
    <n v="16"/>
    <n v="14"/>
    <n v="15"/>
    <n v="14"/>
    <n v="14"/>
    <n v="14"/>
    <n v="14"/>
    <n v="11"/>
    <n v="15"/>
    <n v="15"/>
    <n v="14"/>
    <n v="14"/>
    <n v="14"/>
    <n v="14"/>
    <n v="14"/>
    <n v="14"/>
    <n v="14"/>
    <n v="16"/>
    <n v="16"/>
    <n v="16"/>
    <n v="14"/>
    <n v="14"/>
    <n v="14"/>
    <n v="14"/>
    <n v="14"/>
    <n v="14"/>
    <n v="14"/>
    <n v="14"/>
    <n v="12"/>
    <n v="12"/>
    <n v="14"/>
    <n v="14"/>
    <n v="14"/>
  </r>
  <r>
    <n v="26"/>
    <n v="22"/>
    <n v="29"/>
    <n v="30"/>
    <n v="31"/>
    <n v="33"/>
    <n v="31"/>
    <n v="34"/>
    <n v="23"/>
    <n v="23"/>
    <n v="27"/>
    <n v="31"/>
    <n v="23"/>
    <n v="25"/>
    <n v="30"/>
    <n v="30"/>
    <n v="27"/>
    <n v="27"/>
    <n v="28"/>
    <n v="29"/>
    <n v="30"/>
    <n v="23"/>
    <n v="29"/>
    <n v="26"/>
    <n v="27"/>
    <n v="32"/>
    <n v="27"/>
    <n v="28"/>
    <n v="26"/>
    <n v="28"/>
    <n v="21"/>
    <n v="22"/>
    <n v="25"/>
    <n v="26"/>
    <n v="32"/>
    <n v="29"/>
    <n v="27"/>
    <n v="30"/>
    <n v="23"/>
    <n v="28"/>
    <n v="28"/>
    <n v="29"/>
    <n v="28"/>
    <n v="31"/>
  </r>
  <r>
    <n v="20"/>
    <n v="20"/>
    <n v="21"/>
    <n v="22"/>
    <n v="21"/>
    <n v="21"/>
    <n v="21"/>
    <n v="22"/>
    <n v="22"/>
    <n v="21"/>
    <n v="21"/>
    <n v="21"/>
    <n v="21"/>
    <n v="21"/>
    <n v="21"/>
    <n v="21"/>
    <n v="21"/>
    <n v="22"/>
    <n v="21"/>
    <n v="21"/>
    <n v="22"/>
    <n v="22"/>
    <n v="21"/>
    <n v="21"/>
    <n v="31"/>
    <n v="31"/>
    <n v="31"/>
    <n v="31"/>
    <n v="31"/>
    <n v="31"/>
    <n v="31"/>
    <n v="30"/>
    <n v="30"/>
    <n v="31"/>
    <n v="31"/>
    <n v="31"/>
    <n v="31"/>
    <n v="31"/>
    <n v="31"/>
    <n v="31"/>
    <n v="31"/>
    <n v="31"/>
    <n v="31"/>
    <n v="31"/>
  </r>
  <r>
    <n v="38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27"/>
    <n v="27"/>
    <n v="27"/>
    <n v="27"/>
    <n v="38"/>
    <n v="38"/>
    <n v="39"/>
    <n v="39"/>
    <n v="39"/>
    <n v="39"/>
    <n v="39"/>
    <n v="39"/>
    <n v="27"/>
    <n v="27"/>
    <n v="27"/>
    <n v="27"/>
    <n v="27"/>
    <n v="27"/>
  </r>
  <r>
    <n v="31"/>
    <n v="31"/>
    <n v="33"/>
    <n v="32"/>
    <n v="35"/>
    <n v="36"/>
    <n v="33"/>
    <n v="36"/>
    <n v="32"/>
    <n v="33"/>
    <n v="31"/>
    <n v="33"/>
    <n v="35"/>
    <n v="35"/>
    <n v="36"/>
    <n v="33"/>
    <n v="35"/>
    <n v="36"/>
    <n v="38"/>
    <n v="36"/>
    <n v="35"/>
    <n v="35"/>
    <n v="33"/>
    <n v="37"/>
    <n v="37"/>
    <n v="36"/>
    <n v="39"/>
    <n v="39"/>
    <n v="37"/>
    <n v="38"/>
    <n v="35"/>
    <n v="31"/>
    <n v="36"/>
    <n v="34"/>
    <n v="40"/>
    <n v="39"/>
    <n v="38"/>
    <n v="40"/>
    <n v="36"/>
    <n v="31"/>
    <n v="39"/>
    <n v="38"/>
    <n v="37"/>
    <n v="39"/>
  </r>
  <r>
    <n v="42"/>
    <n v="43"/>
    <n v="42"/>
    <n v="42"/>
    <n v="42"/>
    <n v="42"/>
    <n v="43"/>
    <n v="42"/>
    <n v="42"/>
    <n v="42"/>
    <n v="42"/>
    <n v="42"/>
    <n v="42"/>
    <n v="42"/>
    <n v="42"/>
    <n v="42"/>
    <n v="42"/>
    <n v="42"/>
    <n v="42"/>
    <n v="41"/>
    <n v="42"/>
    <n v="41"/>
    <n v="41"/>
    <n v="45"/>
    <n v="42"/>
    <n v="42"/>
    <n v="40"/>
    <n v="38"/>
    <n v="38"/>
    <n v="38"/>
    <n v="40"/>
    <n v="39"/>
    <n v="40"/>
    <n v="41"/>
    <n v="41"/>
    <n v="40"/>
    <n v="40"/>
    <n v="40"/>
    <n v="40"/>
    <n v="40"/>
    <n v="40"/>
    <n v="40"/>
    <n v="40"/>
    <n v="40"/>
  </r>
  <r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7"/>
    <n v="57"/>
    <n v="57"/>
    <n v="57"/>
    <n v="57"/>
    <n v="57"/>
    <n v="57"/>
    <n v="57"/>
    <n v="57"/>
    <n v="57"/>
    <n v="57"/>
    <n v="57"/>
    <n v="57"/>
    <n v="57"/>
    <n v="57"/>
    <n v="57"/>
    <n v="57"/>
  </r>
  <r>
    <n v="63"/>
    <n v="63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1"/>
    <n v="61"/>
    <n v="61"/>
    <n v="61"/>
    <n v="61"/>
    <n v="61"/>
    <n v="61"/>
    <n v="61"/>
    <n v="61"/>
    <n v="60"/>
    <n v="60"/>
    <n v="60"/>
    <n v="60"/>
  </r>
  <r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11"/>
    <n v="11"/>
  </r>
  <r>
    <n v="549"/>
    <n v="547"/>
    <n v="263"/>
    <n v="273"/>
    <n v="286"/>
    <n v="291"/>
    <n v="298"/>
    <n v="303"/>
    <n v="308"/>
    <n v="309"/>
    <n v="312"/>
    <n v="317"/>
    <n v="327"/>
    <n v="346"/>
    <n v="355"/>
    <n v="365"/>
    <n v="372"/>
    <n v="384"/>
    <n v="388"/>
    <n v="391"/>
    <n v="395"/>
    <n v="395"/>
    <n v="407"/>
    <n v="415"/>
    <n v="380"/>
    <n v="387"/>
    <n v="389"/>
    <n v="402"/>
    <n v="411"/>
    <n v="421"/>
    <n v="426"/>
    <n v="431"/>
    <n v="431"/>
    <n v="445"/>
    <n v="464"/>
    <n v="470"/>
    <n v="480"/>
    <n v="496"/>
    <n v="479"/>
    <n v="483"/>
    <n v="489"/>
    <n v="490"/>
    <n v="494"/>
    <n v="507"/>
  </r>
  <r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</r>
  <r>
    <n v="247"/>
    <n v="244"/>
    <n v="244"/>
    <n v="244"/>
    <n v="244"/>
    <n v="166"/>
    <n v="166"/>
    <n v="166"/>
    <n v="223"/>
    <n v="223"/>
    <n v="220"/>
    <n v="219"/>
    <n v="219"/>
    <n v="219"/>
    <n v="219"/>
    <n v="219"/>
    <n v="218"/>
    <n v="218"/>
    <n v="218"/>
    <n v="218"/>
    <n v="218"/>
    <n v="218"/>
    <n v="218"/>
    <n v="218"/>
    <n v="218"/>
    <n v="218"/>
    <n v="218"/>
    <n v="219"/>
    <n v="219"/>
    <n v="219"/>
    <n v="219"/>
    <n v="219"/>
    <n v="219"/>
    <n v="220"/>
    <n v="220"/>
    <n v="220"/>
    <n v="220"/>
    <n v="221"/>
    <n v="222"/>
    <n v="222"/>
    <n v="222"/>
    <n v="222"/>
    <n v="222"/>
    <n v="222"/>
  </r>
  <r>
    <n v="22"/>
    <n v="26"/>
    <n v="22"/>
    <n v="22"/>
    <n v="30"/>
    <n v="22"/>
    <n v="22"/>
    <n v="29"/>
    <n v="23"/>
    <n v="23"/>
    <n v="23"/>
    <n v="23"/>
    <n v="23"/>
    <n v="23"/>
    <n v="23"/>
    <n v="23"/>
    <n v="23"/>
    <n v="26"/>
    <n v="26"/>
    <n v="26"/>
    <n v="26"/>
    <n v="26"/>
    <n v="26"/>
    <n v="26"/>
    <n v="26"/>
    <n v="26"/>
    <n v="26"/>
    <n v="26"/>
    <n v="23"/>
    <n v="29"/>
    <n v="29"/>
    <n v="33"/>
    <n v="32"/>
    <n v="32"/>
    <n v="30"/>
    <n v="26"/>
    <n v="26"/>
    <n v="22"/>
    <n v="22"/>
    <n v="32"/>
    <n v="28"/>
    <n v="24"/>
    <n v="24"/>
    <n v="24"/>
  </r>
  <r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2"/>
    <n v="22"/>
    <n v="22"/>
    <n v="22"/>
  </r>
  <r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7"/>
    <n v="29"/>
    <n v="21"/>
    <n v="23"/>
    <n v="26"/>
    <n v="21"/>
    <n v="19"/>
    <n v="23"/>
    <n v="25"/>
    <n v="25"/>
    <n v="23"/>
    <n v="31"/>
    <n v="29"/>
    <n v="27"/>
    <n v="0"/>
    <n v="32"/>
    <n v="0"/>
    <n v="35"/>
    <n v="0"/>
    <n v="0"/>
    <n v="0"/>
    <n v="0"/>
    <n v="0"/>
    <n v="0"/>
    <n v="42"/>
    <n v="38"/>
    <n v="0"/>
    <n v="40"/>
    <n v="42"/>
    <n v="34"/>
    <n v="32"/>
    <n v="0"/>
    <n v="37"/>
    <n v="29"/>
    <n v="33"/>
    <n v="32"/>
    <n v="32"/>
    <n v="36"/>
    <n v="34"/>
    <n v="38"/>
    <n v="38"/>
    <n v="37"/>
    <n v="0"/>
    <n v="39"/>
  </r>
  <r>
    <n v="59"/>
    <n v="59"/>
    <n v="61"/>
    <n v="61"/>
    <n v="61"/>
    <n v="60"/>
    <n v="58"/>
    <n v="60"/>
    <n v="63"/>
    <n v="61"/>
    <n v="60"/>
    <n v="58"/>
    <n v="60"/>
    <n v="61"/>
    <n v="57"/>
    <n v="57"/>
    <n v="61"/>
    <n v="64"/>
    <n v="62"/>
    <n v="59"/>
    <n v="62"/>
    <n v="60"/>
    <n v="61"/>
    <n v="61"/>
    <n v="67"/>
    <n v="59"/>
    <n v="62"/>
    <n v="59"/>
    <n v="61"/>
    <n v="60"/>
    <n v="59"/>
    <n v="59"/>
    <n v="59"/>
    <n v="58"/>
    <n v="58"/>
    <n v="60"/>
    <n v="60"/>
    <n v="61"/>
    <n v="57"/>
    <n v="59"/>
    <n v="60"/>
    <n v="62"/>
    <n v="62"/>
    <n v="65"/>
  </r>
  <r>
    <n v="42"/>
    <n v="40"/>
    <n v="42"/>
    <n v="40"/>
    <n v="39"/>
    <n v="39"/>
    <n v="40"/>
    <n v="40"/>
    <n v="39"/>
    <n v="41"/>
    <n v="40"/>
    <n v="41"/>
    <n v="41"/>
    <n v="38"/>
    <n v="40"/>
    <n v="39"/>
    <n v="43"/>
    <n v="45"/>
    <n v="42"/>
    <n v="44"/>
    <n v="40"/>
    <n v="40"/>
    <n v="41"/>
    <n v="38"/>
    <n v="41"/>
    <n v="38"/>
    <n v="40"/>
    <n v="39"/>
    <n v="40"/>
    <n v="39"/>
    <n v="38"/>
    <n v="40"/>
    <n v="41"/>
    <n v="40"/>
    <n v="41"/>
    <n v="40"/>
    <n v="40"/>
    <n v="40"/>
    <n v="39"/>
    <n v="39"/>
    <n v="38"/>
    <n v="39"/>
    <n v="40"/>
    <n v="39"/>
  </r>
  <r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</r>
  <r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</r>
  <r>
    <n v="86"/>
    <n v="86"/>
    <n v="86"/>
    <n v="86"/>
    <n v="86"/>
    <n v="86"/>
    <n v="86"/>
    <n v="86"/>
    <n v="86"/>
    <n v="86"/>
    <n v="86"/>
    <n v="86"/>
    <n v="86"/>
    <n v="86"/>
    <n v="84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5"/>
    <n v="85"/>
    <n v="87"/>
    <n v="87"/>
    <n v="86"/>
  </r>
  <r>
    <n v="92"/>
    <n v="75"/>
    <n v="75"/>
    <n v="81"/>
    <n v="79"/>
    <n v="77"/>
    <n v="80"/>
    <n v="74"/>
    <n v="76"/>
    <n v="80"/>
    <n v="79"/>
    <n v="80"/>
    <n v="81"/>
    <n v="79"/>
    <n v="82"/>
    <n v="80"/>
    <n v="76"/>
    <n v="89"/>
    <n v="94"/>
    <n v="90"/>
    <n v="82"/>
    <n v="74"/>
    <n v="80"/>
    <n v="85"/>
    <n v="86"/>
    <n v="85"/>
    <n v="84"/>
    <n v="85"/>
    <n v="84"/>
    <n v="89"/>
    <n v="82"/>
    <n v="78"/>
    <n v="76"/>
    <n v="79"/>
    <n v="78"/>
    <n v="74"/>
    <n v="74"/>
    <n v="76"/>
    <n v="78"/>
    <n v="73"/>
    <n v="81"/>
    <n v="88"/>
    <n v="89"/>
    <n v="86"/>
  </r>
  <r>
    <n v="14"/>
    <n v="14"/>
    <n v="15"/>
    <n v="14"/>
    <n v="14"/>
    <n v="14"/>
    <n v="13"/>
    <n v="14"/>
    <n v="14"/>
    <n v="14"/>
    <n v="15"/>
    <n v="15"/>
    <n v="17"/>
    <n v="13"/>
    <n v="14"/>
    <n v="14"/>
    <n v="14"/>
    <n v="14"/>
    <n v="14"/>
    <n v="14"/>
    <n v="14"/>
    <n v="14"/>
    <n v="14"/>
    <n v="16"/>
    <n v="14"/>
    <n v="13"/>
    <n v="13"/>
    <n v="14"/>
    <n v="13"/>
    <n v="13"/>
    <n v="13"/>
    <n v="13"/>
    <n v="13"/>
    <n v="13"/>
    <n v="13"/>
    <n v="13"/>
    <n v="12"/>
    <n v="12"/>
    <n v="12"/>
    <n v="13"/>
    <n v="14"/>
    <n v="14"/>
    <n v="14"/>
    <n v="14"/>
  </r>
  <r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10"/>
    <n v="15"/>
    <n v="15"/>
    <n v="10"/>
    <n v="10"/>
    <n v="11"/>
    <n v="8"/>
    <n v="6"/>
    <n v="7"/>
    <n v="5"/>
    <n v="4"/>
    <n v="4"/>
    <n v="4"/>
    <n v="4"/>
    <n v="5"/>
    <n v="1"/>
    <n v="1"/>
    <n v="2"/>
    <n v="2"/>
    <n v="3"/>
    <n v="1"/>
    <n v="2"/>
    <n v="3"/>
    <n v="2"/>
    <n v="6"/>
    <n v="4"/>
  </r>
  <r>
    <n v="150"/>
    <n v="150"/>
    <n v="123"/>
    <n v="123"/>
    <n v="126"/>
    <n v="120"/>
    <n v="120"/>
    <n v="125"/>
    <n v="124"/>
    <n v="125"/>
    <n v="126"/>
    <n v="124"/>
    <n v="129"/>
    <n v="122"/>
    <n v="131"/>
    <n v="125"/>
    <n v="127"/>
    <n v="124"/>
    <n v="125"/>
    <n v="129"/>
    <n v="126"/>
    <n v="126"/>
    <n v="126"/>
    <n v="117"/>
    <n v="128"/>
    <n v="124"/>
    <n v="128"/>
    <n v="128"/>
    <n v="127"/>
    <n v="126"/>
    <n v="129"/>
    <n v="122"/>
    <n v="127"/>
    <n v="120"/>
    <n v="125"/>
    <n v="119"/>
    <n v="123"/>
    <n v="124"/>
    <n v="125"/>
    <n v="126"/>
    <n v="124"/>
    <n v="124"/>
    <n v="120"/>
    <n v="125"/>
  </r>
  <r>
    <n v="39"/>
    <n v="39"/>
    <n v="39"/>
    <n v="39"/>
    <n v="39"/>
    <n v="41"/>
    <n v="41"/>
    <n v="41"/>
    <n v="41"/>
    <n v="41"/>
    <n v="41"/>
    <n v="42"/>
    <n v="42"/>
    <n v="43"/>
    <n v="43"/>
    <n v="44"/>
    <n v="44"/>
    <n v="44"/>
    <n v="45"/>
    <n v="45"/>
    <n v="45"/>
    <n v="46"/>
    <n v="46"/>
    <n v="46"/>
    <n v="46"/>
    <n v="46"/>
    <n v="46"/>
    <n v="46"/>
    <n v="47"/>
    <n v="47"/>
    <n v="47"/>
    <n v="47"/>
    <n v="47"/>
    <n v="47"/>
    <n v="47"/>
    <n v="13"/>
    <n v="13"/>
    <n v="13"/>
    <n v="13"/>
    <n v="41"/>
    <n v="41"/>
    <n v="41"/>
    <n v="41"/>
    <n v="42"/>
  </r>
  <r>
    <n v="34"/>
    <n v="34"/>
    <n v="33"/>
    <n v="33"/>
    <n v="33"/>
    <n v="33"/>
    <n v="33"/>
    <n v="33"/>
    <n v="33"/>
    <n v="33"/>
    <n v="33"/>
    <n v="33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59"/>
    <n v="59"/>
    <n v="59"/>
  </r>
  <r>
    <n v="53"/>
    <n v="50"/>
    <n v="49"/>
    <n v="55"/>
    <n v="56"/>
    <n v="58"/>
    <n v="57"/>
    <n v="54"/>
    <n v="58"/>
    <n v="56"/>
    <n v="56"/>
    <n v="55"/>
    <n v="56"/>
    <n v="58"/>
    <n v="54"/>
    <n v="55"/>
    <n v="80"/>
    <n v="81"/>
    <n v="66"/>
    <n v="68"/>
    <n v="63"/>
    <n v="64"/>
    <n v="31"/>
    <n v="41"/>
    <n v="58"/>
    <n v="51"/>
    <n v="40"/>
    <n v="27"/>
    <n v="24"/>
    <n v="25"/>
    <n v="25"/>
    <n v="24"/>
    <n v="22"/>
    <n v="23"/>
    <n v="23"/>
    <n v="21"/>
    <n v="18"/>
    <n v="19"/>
    <n v="21"/>
    <n v="21"/>
    <n v="22"/>
    <n v="22"/>
    <n v="20"/>
    <n v="21"/>
  </r>
  <r>
    <n v="40"/>
    <n v="40"/>
    <n v="42"/>
    <n v="44"/>
    <n v="40"/>
    <n v="40"/>
    <n v="42"/>
    <n v="40"/>
    <n v="40"/>
    <n v="40"/>
    <n v="40"/>
    <n v="46"/>
    <n v="46"/>
    <n v="46"/>
    <n v="40"/>
    <n v="31"/>
    <n v="33"/>
    <n v="33"/>
    <n v="34"/>
    <n v="32"/>
    <n v="33"/>
    <n v="34"/>
    <n v="34"/>
    <n v="34"/>
    <n v="34"/>
    <n v="34"/>
    <n v="34"/>
    <n v="34"/>
    <n v="34"/>
    <n v="33"/>
    <n v="33"/>
    <n v="33"/>
    <n v="32"/>
    <n v="32"/>
    <n v="32"/>
    <n v="32"/>
    <n v="26"/>
    <n v="25"/>
    <n v="26"/>
    <n v="25"/>
    <n v="25"/>
    <n v="25"/>
    <n v="25"/>
    <n v="25"/>
  </r>
  <r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39"/>
    <n v="139"/>
    <n v="139"/>
    <n v="139"/>
    <n v="139"/>
    <n v="139"/>
    <n v="145"/>
    <n v="146"/>
    <n v="139"/>
    <n v="139"/>
    <n v="139"/>
    <n v="139"/>
    <n v="139"/>
    <n v="139"/>
    <n v="139"/>
    <n v="139"/>
  </r>
  <r>
    <n v="32"/>
    <n v="31"/>
    <n v="31"/>
    <n v="32"/>
    <n v="33"/>
    <n v="33"/>
    <n v="33"/>
    <n v="34"/>
    <n v="33"/>
    <n v="34"/>
    <n v="34"/>
    <n v="34"/>
    <n v="34"/>
    <n v="33"/>
    <n v="36"/>
    <n v="0"/>
    <n v="32"/>
    <n v="33"/>
    <n v="44"/>
    <n v="39"/>
    <n v="44"/>
    <n v="43"/>
    <n v="44"/>
    <n v="43"/>
    <n v="44"/>
    <n v="44"/>
    <n v="45"/>
    <n v="46"/>
    <n v="60"/>
    <n v="54"/>
    <n v="60"/>
    <n v="53"/>
    <n v="53"/>
    <n v="50"/>
    <n v="63"/>
    <n v="67"/>
    <n v="67"/>
    <n v="68"/>
    <n v="68"/>
    <n v="67"/>
    <n v="65"/>
    <n v="65"/>
    <n v="65"/>
    <n v="67"/>
  </r>
  <r>
    <n v="66"/>
    <n v="68"/>
    <n v="69"/>
    <n v="72"/>
    <n v="69"/>
    <n v="71"/>
    <n v="68"/>
    <n v="71"/>
    <n v="68"/>
    <n v="67"/>
    <n v="67"/>
    <n v="66"/>
    <n v="64"/>
    <n v="66"/>
    <n v="63"/>
    <n v="64"/>
    <n v="62"/>
    <n v="62"/>
    <n v="67"/>
    <n v="61"/>
    <n v="63"/>
    <n v="67"/>
    <n v="64"/>
    <n v="65"/>
    <n v="63"/>
    <n v="65"/>
    <n v="65"/>
    <n v="64"/>
    <n v="63"/>
    <n v="64"/>
    <n v="63"/>
    <n v="64"/>
    <n v="64"/>
    <n v="64"/>
    <n v="66"/>
    <n v="67"/>
    <n v="68"/>
    <n v="63"/>
    <n v="67"/>
    <n v="68"/>
    <n v="63"/>
    <n v="66"/>
    <n v="67"/>
    <n v="65"/>
  </r>
  <r>
    <n v="42"/>
    <n v="42"/>
    <n v="42"/>
    <n v="42"/>
    <n v="42"/>
    <n v="44"/>
    <n v="44"/>
    <n v="45"/>
    <n v="45"/>
    <n v="45"/>
    <n v="45"/>
    <n v="44"/>
    <n v="43"/>
    <n v="43"/>
    <n v="43"/>
    <n v="45"/>
    <n v="44"/>
    <n v="44"/>
    <n v="44"/>
    <n v="44"/>
    <n v="42"/>
    <n v="44"/>
    <n v="43"/>
    <n v="45"/>
    <n v="45"/>
    <n v="294"/>
    <n v="41"/>
    <n v="300"/>
    <n v="308"/>
    <n v="274"/>
    <n v="42"/>
    <n v="43"/>
    <n v="43"/>
    <n v="42"/>
    <n v="44"/>
    <n v="46"/>
    <n v="47"/>
    <n v="44"/>
    <n v="44"/>
    <n v="44"/>
    <n v="44"/>
    <n v="42"/>
    <n v="42"/>
    <n v="44"/>
  </r>
  <r>
    <n v="79"/>
    <n v="79"/>
    <n v="77"/>
    <n v="77"/>
    <n v="77"/>
    <n v="83"/>
    <n v="85"/>
    <n v="85"/>
    <n v="85"/>
    <n v="83"/>
    <n v="86"/>
    <n v="84"/>
    <n v="82"/>
    <n v="84"/>
    <n v="82"/>
    <n v="86"/>
    <n v="80"/>
    <n v="84"/>
    <n v="80"/>
    <n v="80"/>
    <n v="84"/>
    <n v="80"/>
    <n v="82"/>
    <n v="86"/>
    <n v="83"/>
    <n v="90"/>
    <n v="84"/>
    <n v="78"/>
    <n v="82"/>
    <n v="82"/>
    <n v="84"/>
    <n v="76"/>
    <n v="79"/>
    <n v="81"/>
    <n v="81"/>
    <n v="77"/>
    <n v="77"/>
    <n v="81"/>
    <n v="81"/>
    <n v="74"/>
    <n v="85"/>
    <n v="84"/>
    <n v="79"/>
    <n v="77"/>
  </r>
  <r>
    <n v="130"/>
    <n v="129"/>
    <n v="130"/>
    <n v="130"/>
    <n v="130"/>
    <n v="131"/>
    <n v="130"/>
    <n v="132"/>
    <n v="133"/>
    <n v="133"/>
    <n v="136"/>
    <n v="136"/>
    <n v="140"/>
    <n v="140"/>
    <n v="141"/>
    <n v="139"/>
    <n v="134"/>
    <n v="138"/>
    <n v="133"/>
    <n v="137"/>
    <n v="137"/>
    <n v="136"/>
    <n v="140"/>
    <n v="140"/>
    <n v="137"/>
    <n v="137"/>
    <n v="137"/>
    <n v="140"/>
    <n v="142"/>
    <n v="142"/>
    <n v="142"/>
    <n v="140"/>
    <n v="137"/>
    <n v="129"/>
    <n v="129"/>
    <n v="129"/>
    <n v="129"/>
    <n v="129"/>
    <n v="129"/>
    <n v="129"/>
    <n v="127"/>
    <n v="128"/>
    <n v="129"/>
    <n v="126"/>
  </r>
  <r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7"/>
    <n v="7"/>
    <n v="7"/>
    <n v="7"/>
    <n v="7"/>
    <n v="6"/>
    <n v="6"/>
    <n v="6"/>
    <n v="6"/>
    <n v="6"/>
    <n v="6"/>
    <n v="6"/>
    <n v="6"/>
    <n v="6"/>
    <n v="7"/>
    <n v="8"/>
    <n v="8"/>
    <n v="8"/>
    <n v="8"/>
    <n v="8"/>
    <n v="8"/>
    <n v="7"/>
    <n v="7"/>
    <n v="7"/>
    <n v="7"/>
    <n v="6"/>
  </r>
  <r>
    <n v="3"/>
    <n v="3"/>
    <n v="3"/>
    <n v="3"/>
    <n v="3"/>
    <n v="4"/>
    <n v="3"/>
    <n v="3"/>
    <n v="3"/>
    <n v="4"/>
    <n v="4"/>
    <n v="4"/>
    <n v="4"/>
    <n v="3"/>
    <n v="3"/>
    <n v="3"/>
    <n v="3"/>
    <n v="3"/>
    <n v="3"/>
    <n v="3"/>
    <n v="3"/>
    <n v="3"/>
    <n v="4"/>
    <n v="3"/>
    <n v="3"/>
    <n v="3"/>
    <n v="4"/>
    <n v="4"/>
    <n v="4"/>
    <n v="5"/>
    <n v="3"/>
    <n v="3"/>
    <n v="3"/>
    <n v="3"/>
    <n v="3"/>
    <n v="3"/>
    <n v="3"/>
    <n v="5"/>
    <n v="5"/>
    <n v="5"/>
    <n v="4"/>
    <n v="5"/>
    <n v="5"/>
    <n v="4"/>
  </r>
  <r>
    <n v="111"/>
    <n v="112"/>
    <n v="112"/>
    <n v="111"/>
    <n v="114"/>
    <n v="114"/>
    <n v="111"/>
    <n v="111"/>
    <n v="111"/>
    <n v="111"/>
    <n v="113"/>
    <n v="114"/>
    <n v="111"/>
    <n v="111"/>
    <n v="114"/>
    <n v="115"/>
    <n v="111"/>
    <n v="112"/>
    <n v="111"/>
    <n v="111"/>
    <n v="111"/>
    <n v="111"/>
    <n v="111"/>
    <n v="113"/>
    <n v="106"/>
    <n v="111"/>
    <n v="111"/>
    <n v="113"/>
    <n v="111"/>
    <n v="117"/>
    <n v="117"/>
    <n v="117"/>
    <n v="121"/>
    <n v="119"/>
    <n v="117"/>
    <n v="118"/>
    <n v="117"/>
    <n v="117"/>
    <n v="118"/>
    <n v="117"/>
    <n v="117"/>
    <n v="117"/>
    <n v="116"/>
    <n v="113"/>
  </r>
  <r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</r>
  <r>
    <n v="132"/>
    <n v="130"/>
    <n v="146"/>
    <n v="140"/>
    <n v="133"/>
    <n v="142"/>
    <n v="143"/>
    <n v="141"/>
    <n v="141"/>
    <n v="142"/>
    <n v="136"/>
    <n v="135"/>
    <n v="134"/>
    <n v="136"/>
    <n v="150"/>
    <n v="149"/>
    <n v="149"/>
    <n v="109"/>
    <n v="114"/>
    <n v="110"/>
    <n v="109"/>
    <n v="115"/>
    <n v="118"/>
    <n v="118"/>
    <n v="121"/>
    <n v="123"/>
    <n v="117"/>
    <n v="124"/>
    <n v="118"/>
    <n v="123"/>
    <n v="119"/>
    <n v="119"/>
    <n v="117"/>
    <n v="115"/>
    <n v="116"/>
    <n v="115"/>
    <n v="124"/>
    <n v="114"/>
    <n v="115"/>
    <n v="115"/>
    <n v="108"/>
    <n v="113"/>
    <n v="112"/>
    <n v="102"/>
  </r>
  <r>
    <n v="35"/>
    <n v="29"/>
    <n v="30"/>
    <n v="31"/>
    <n v="34"/>
    <n v="31"/>
    <n v="33"/>
    <n v="32"/>
    <n v="33"/>
    <n v="32"/>
    <n v="32"/>
    <n v="32"/>
    <n v="34"/>
    <n v="35"/>
    <n v="35"/>
    <n v="34"/>
    <n v="35"/>
    <n v="31"/>
    <n v="34"/>
    <n v="24"/>
    <n v="24"/>
    <n v="24"/>
    <n v="24"/>
    <n v="23"/>
    <n v="21"/>
    <n v="15"/>
    <n v="11"/>
    <n v="14"/>
    <n v="14"/>
    <n v="14"/>
    <n v="14"/>
    <n v="14"/>
    <n v="14"/>
    <n v="14"/>
    <n v="14"/>
    <n v="14"/>
    <n v="14"/>
    <n v="14"/>
    <n v="14"/>
    <n v="14"/>
    <n v="14"/>
    <n v="14"/>
    <n v="14"/>
    <n v="14"/>
  </r>
  <r>
    <n v="26"/>
    <n v="26"/>
    <n v="26"/>
    <n v="26"/>
    <n v="26"/>
    <n v="26"/>
    <n v="26"/>
    <n v="26"/>
    <n v="21"/>
    <n v="27"/>
    <n v="23"/>
    <n v="22"/>
    <n v="22"/>
    <n v="26"/>
    <n v="27"/>
    <n v="26"/>
    <n v="26"/>
    <n v="26"/>
    <n v="27"/>
    <n v="27"/>
    <n v="22"/>
    <n v="22"/>
    <n v="22"/>
    <n v="22"/>
    <n v="22"/>
    <n v="22"/>
    <n v="22"/>
    <n v="22"/>
    <n v="22"/>
    <n v="22"/>
    <n v="22"/>
    <n v="22"/>
    <n v="23"/>
    <n v="22"/>
    <n v="18"/>
    <n v="24"/>
    <n v="23"/>
    <n v="24"/>
    <n v="23"/>
    <n v="23"/>
    <n v="22"/>
    <n v="22"/>
    <n v="22"/>
    <n v="22"/>
  </r>
  <r>
    <n v="57"/>
    <n v="56"/>
    <n v="56"/>
    <n v="54"/>
    <n v="53"/>
    <n v="54"/>
    <n v="54"/>
    <n v="58"/>
    <n v="58"/>
    <n v="64"/>
    <n v="64"/>
    <n v="64"/>
    <n v="65"/>
    <n v="52"/>
    <n v="62"/>
    <n v="64"/>
    <n v="55"/>
    <n v="54"/>
    <n v="50"/>
    <n v="52"/>
    <n v="62"/>
    <n v="58"/>
    <n v="57"/>
    <n v="65"/>
    <n v="64"/>
    <n v="60"/>
    <n v="55"/>
    <n v="61"/>
    <n v="53"/>
    <n v="56"/>
    <n v="54"/>
    <n v="54"/>
    <n v="57"/>
    <n v="59"/>
    <n v="57"/>
    <n v="49"/>
    <n v="60"/>
    <n v="60"/>
    <n v="60"/>
    <n v="49"/>
    <n v="53"/>
    <n v="55"/>
    <n v="53"/>
    <n v="55"/>
  </r>
  <r>
    <n v="13"/>
    <n v="14"/>
    <n v="12"/>
    <n v="11"/>
    <n v="14"/>
    <n v="14"/>
    <n v="14"/>
    <n v="12"/>
    <n v="12"/>
    <n v="12"/>
    <n v="13"/>
    <n v="13"/>
    <n v="12"/>
    <n v="14"/>
    <n v="13"/>
    <n v="12"/>
    <n v="15"/>
    <n v="12"/>
    <n v="14"/>
    <n v="17"/>
    <n v="15"/>
    <n v="14"/>
    <n v="13"/>
    <n v="14"/>
    <n v="13"/>
    <n v="12"/>
    <n v="14"/>
    <n v="16"/>
    <n v="15"/>
    <n v="14"/>
    <n v="14"/>
    <n v="12"/>
    <n v="1"/>
    <n v="1"/>
    <n v="1"/>
    <n v="1"/>
    <n v="3"/>
    <n v="3"/>
    <n v="3"/>
    <n v="3"/>
    <n v="3"/>
    <n v="3"/>
    <n v="3"/>
    <n v="3"/>
  </r>
  <r>
    <n v="43"/>
    <n v="43"/>
    <n v="38"/>
    <n v="43"/>
    <n v="38"/>
    <n v="38"/>
    <n v="43"/>
    <n v="43"/>
    <n v="43"/>
    <n v="43"/>
    <n v="43"/>
    <n v="43"/>
    <n v="43"/>
    <n v="43"/>
    <n v="41"/>
    <n v="41"/>
    <n v="41"/>
    <n v="41"/>
    <n v="36"/>
    <n v="36"/>
    <n v="41"/>
    <n v="41"/>
    <n v="41"/>
    <n v="41"/>
    <n v="41"/>
    <n v="41"/>
    <n v="41"/>
    <n v="36"/>
    <n v="41"/>
    <n v="41"/>
    <n v="41"/>
    <n v="41"/>
    <n v="41"/>
    <n v="39"/>
    <n v="39"/>
    <n v="39"/>
    <n v="28"/>
    <n v="33"/>
    <n v="28"/>
    <n v="28"/>
    <n v="28"/>
    <n v="28"/>
    <n v="28"/>
    <n v="28"/>
  </r>
  <r>
    <n v="47"/>
    <n v="47"/>
    <n v="47"/>
    <n v="47"/>
    <n v="47"/>
    <n v="47"/>
    <n v="47"/>
    <n v="47"/>
    <n v="47"/>
    <n v="47"/>
    <n v="47"/>
    <n v="47"/>
    <n v="47"/>
    <n v="47"/>
    <n v="47"/>
    <n v="48"/>
    <n v="48"/>
    <n v="48"/>
    <n v="48"/>
    <n v="49"/>
    <n v="49"/>
    <n v="49"/>
    <n v="49"/>
    <n v="49"/>
    <n v="49"/>
    <n v="49"/>
    <n v="49"/>
    <n v="49"/>
    <n v="49"/>
    <n v="49"/>
    <n v="49"/>
    <n v="49"/>
    <n v="47"/>
    <n v="47"/>
    <n v="47"/>
    <n v="47"/>
    <n v="47"/>
    <n v="47"/>
    <n v="47"/>
    <n v="47"/>
    <n v="47"/>
    <n v="47"/>
    <n v="47"/>
    <n v="47"/>
  </r>
  <r>
    <n v="22"/>
    <n v="22"/>
    <n v="23"/>
    <n v="23"/>
    <n v="15"/>
    <n v="17"/>
    <n v="14"/>
    <n v="15"/>
    <n v="16"/>
    <n v="16"/>
    <n v="18"/>
    <n v="18"/>
    <n v="16"/>
    <n v="14"/>
    <n v="16"/>
    <n v="16"/>
    <n v="18"/>
    <n v="17"/>
    <n v="16"/>
    <n v="19"/>
    <n v="14"/>
    <n v="13"/>
    <n v="15"/>
    <n v="14"/>
    <n v="15"/>
    <n v="13"/>
    <n v="14"/>
    <n v="15"/>
    <n v="14"/>
    <n v="16"/>
    <n v="16"/>
    <n v="13"/>
    <n v="13"/>
    <n v="12"/>
    <n v="13"/>
    <n v="12"/>
    <n v="12"/>
    <n v="13"/>
    <n v="13"/>
    <n v="17"/>
    <n v="16"/>
    <n v="16"/>
    <n v="14"/>
    <n v="16"/>
  </r>
  <r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</r>
  <r>
    <n v="21"/>
    <n v="21"/>
    <n v="21"/>
    <n v="23"/>
    <n v="23"/>
    <n v="23"/>
    <n v="23"/>
    <n v="23"/>
    <n v="23"/>
    <n v="23"/>
    <n v="23"/>
    <n v="23"/>
    <n v="24"/>
    <n v="24"/>
    <n v="24"/>
    <n v="24"/>
    <n v="24"/>
    <n v="24"/>
    <n v="24"/>
    <n v="24"/>
    <n v="24"/>
    <n v="24"/>
    <n v="24"/>
    <n v="24"/>
    <n v="24"/>
    <n v="24"/>
    <n v="24"/>
    <n v="25"/>
    <n v="25"/>
    <n v="25"/>
    <n v="25"/>
    <n v="25"/>
    <n v="25"/>
    <n v="25"/>
    <n v="25"/>
    <n v="25"/>
    <n v="25"/>
    <n v="25"/>
    <n v="25"/>
    <n v="25"/>
    <n v="25"/>
    <n v="25"/>
    <n v="25"/>
    <n v="25"/>
  </r>
  <r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45"/>
    <n v="144"/>
    <n v="142"/>
    <n v="141"/>
    <n v="141"/>
    <n v="141"/>
    <n v="141"/>
    <n v="141"/>
  </r>
  <r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n v="27"/>
    <n v="23"/>
    <n v="23"/>
    <n v="27"/>
    <n v="23"/>
    <n v="27"/>
    <n v="23"/>
    <n v="27"/>
    <n v="23"/>
    <n v="25"/>
    <n v="25"/>
    <n v="26"/>
    <n v="25"/>
    <n v="25"/>
    <n v="25"/>
    <n v="29"/>
    <n v="25"/>
    <n v="25"/>
    <n v="25"/>
    <n v="25"/>
    <n v="25"/>
    <n v="28"/>
    <n v="25"/>
    <n v="25"/>
    <n v="28"/>
    <n v="25"/>
    <n v="28"/>
    <n v="25"/>
    <n v="25"/>
    <n v="25"/>
    <n v="25"/>
    <n v="25"/>
    <n v="25"/>
    <n v="25"/>
    <n v="25"/>
    <n v="25"/>
    <n v="22"/>
    <n v="22"/>
    <n v="22"/>
    <n v="22"/>
    <n v="22"/>
    <n v="22"/>
    <n v="22"/>
    <n v="22"/>
  </r>
  <r>
    <n v="82"/>
    <n v="82"/>
    <n v="81"/>
    <n v="82"/>
    <n v="82"/>
    <n v="81"/>
    <n v="82"/>
    <n v="82"/>
    <n v="82"/>
    <n v="81"/>
    <n v="82"/>
    <n v="81"/>
    <n v="82"/>
    <n v="81"/>
    <n v="81"/>
    <n v="82"/>
    <n v="82"/>
    <n v="83"/>
    <n v="82"/>
    <n v="83"/>
    <n v="82"/>
    <n v="83"/>
    <n v="83"/>
    <n v="83"/>
    <n v="82"/>
    <n v="83"/>
    <n v="83"/>
    <n v="82"/>
    <n v="83"/>
    <n v="83"/>
    <n v="83"/>
    <n v="82"/>
    <n v="82"/>
    <n v="82"/>
    <n v="83"/>
    <n v="83"/>
    <n v="82"/>
    <n v="82"/>
    <n v="82"/>
    <n v="82"/>
    <n v="82"/>
    <n v="82"/>
    <n v="82"/>
    <n v="82"/>
  </r>
  <r>
    <n v="133"/>
    <n v="126"/>
    <n v="134"/>
    <n v="122"/>
    <n v="119"/>
    <n v="125"/>
    <n v="119"/>
    <n v="118"/>
    <n v="116"/>
    <n v="127"/>
    <n v="109"/>
    <n v="106"/>
    <n v="112"/>
    <n v="114"/>
    <n v="121"/>
    <n v="115"/>
    <n v="120"/>
    <n v="120"/>
    <n v="120"/>
    <n v="118"/>
    <n v="113"/>
    <n v="118"/>
    <n v="119"/>
    <n v="117"/>
    <n v="123"/>
    <n v="134"/>
    <n v="138"/>
    <n v="127"/>
    <n v="127"/>
    <n v="128"/>
    <n v="127"/>
    <n v="113"/>
    <n v="114"/>
    <n v="106"/>
    <n v="106"/>
    <n v="107"/>
    <n v="107"/>
    <n v="108"/>
    <n v="108"/>
    <n v="107"/>
    <n v="112"/>
    <n v="113"/>
    <n v="112"/>
    <n v="109"/>
  </r>
  <r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4"/>
    <n v="5"/>
    <n v="5"/>
    <n v="5"/>
    <n v="5"/>
    <n v="6"/>
    <n v="5"/>
    <n v="5"/>
    <n v="5"/>
  </r>
  <r>
    <n v="36"/>
    <n v="36"/>
    <n v="36"/>
    <n v="36"/>
    <n v="41"/>
    <n v="41"/>
    <n v="41"/>
    <n v="41"/>
    <n v="41"/>
    <n v="41"/>
    <n v="41"/>
    <n v="18"/>
    <n v="18"/>
    <n v="18"/>
    <n v="18"/>
    <n v="18"/>
    <n v="18"/>
    <n v="18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6"/>
    <n v="26"/>
    <n v="27"/>
    <n v="27"/>
    <n v="27"/>
    <n v="27"/>
    <n v="27"/>
    <n v="27"/>
    <n v="31"/>
  </r>
  <r>
    <n v="14"/>
    <n v="16"/>
    <n v="17"/>
    <n v="17"/>
    <n v="21"/>
    <n v="19"/>
    <n v="21"/>
    <n v="22"/>
    <n v="21"/>
    <n v="19"/>
    <n v="21"/>
    <n v="25"/>
    <n v="25"/>
    <n v="19"/>
    <n v="20"/>
    <n v="20"/>
    <n v="20"/>
    <n v="22"/>
    <n v="13"/>
    <n v="20"/>
    <n v="21"/>
    <n v="19"/>
    <n v="22"/>
    <n v="18"/>
    <n v="13"/>
    <n v="17"/>
    <n v="19"/>
    <n v="19"/>
    <n v="20"/>
    <n v="22"/>
    <n v="21"/>
    <n v="17"/>
    <n v="15"/>
    <n v="15"/>
    <n v="16"/>
    <n v="13"/>
    <n v="14"/>
    <n v="13"/>
    <n v="14"/>
    <n v="16"/>
    <n v="16"/>
    <n v="15"/>
    <n v="18"/>
    <n v="14"/>
  </r>
  <r>
    <n v="93"/>
    <n v="93"/>
    <n v="94"/>
    <n v="92"/>
    <n v="92"/>
    <n v="92"/>
    <n v="92"/>
    <n v="93"/>
    <n v="93"/>
    <n v="93"/>
    <n v="94"/>
    <n v="94"/>
    <n v="96"/>
    <n v="93"/>
    <n v="98"/>
    <n v="96"/>
    <n v="96"/>
    <n v="97"/>
    <n v="96"/>
    <n v="94"/>
    <n v="95"/>
    <n v="97"/>
    <n v="98"/>
    <n v="96"/>
    <n v="96"/>
    <n v="96"/>
    <n v="96"/>
    <n v="96"/>
    <n v="96"/>
    <n v="96"/>
    <n v="96"/>
    <n v="96"/>
    <n v="98"/>
    <n v="97"/>
    <n v="97"/>
    <n v="99"/>
    <n v="101"/>
    <n v="100"/>
    <n v="98"/>
    <n v="97"/>
    <n v="97"/>
    <n v="97"/>
    <n v="100"/>
    <n v="98"/>
  </r>
  <r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</r>
  <r>
    <n v="51"/>
    <n v="53"/>
    <n v="56"/>
    <n v="55"/>
    <n v="52"/>
    <n v="54"/>
    <n v="53"/>
    <n v="55"/>
    <n v="56"/>
    <n v="63"/>
    <n v="64"/>
    <n v="63"/>
    <n v="62"/>
    <n v="64"/>
    <n v="61"/>
    <n v="60"/>
    <n v="58"/>
    <n v="59"/>
    <n v="57"/>
    <n v="56"/>
    <n v="56"/>
    <n v="57"/>
    <n v="52"/>
    <n v="57"/>
    <n v="57"/>
    <n v="58"/>
    <n v="60"/>
    <n v="57"/>
    <n v="58"/>
    <n v="59"/>
    <n v="59"/>
    <n v="51"/>
    <n v="59"/>
    <n v="57"/>
    <n v="57"/>
    <n v="55"/>
    <n v="50"/>
    <n v="50"/>
    <n v="50"/>
    <n v="52"/>
    <n v="51"/>
    <n v="54"/>
    <n v="53"/>
    <n v="54"/>
  </r>
  <r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22"/>
    <n v="22"/>
    <n v="22"/>
    <n v="20"/>
    <n v="20"/>
    <n v="20"/>
    <n v="20"/>
    <n v="21"/>
    <n v="20"/>
    <n v="20"/>
    <n v="20"/>
    <n v="20"/>
    <n v="20"/>
    <n v="21"/>
    <n v="21"/>
    <n v="21"/>
    <n v="21"/>
    <n v="21"/>
    <n v="21"/>
    <n v="21"/>
    <n v="21"/>
    <n v="23"/>
    <n v="24"/>
    <n v="23"/>
    <n v="23"/>
    <n v="23"/>
    <n v="23"/>
    <n v="25"/>
    <n v="24"/>
    <n v="24"/>
    <n v="23"/>
    <n v="23"/>
    <n v="23"/>
    <n v="23"/>
    <n v="23"/>
    <n v="24"/>
    <n v="24"/>
    <n v="24"/>
    <n v="24"/>
    <n v="24"/>
    <n v="23"/>
    <n v="23"/>
    <n v="23"/>
    <n v="24"/>
  </r>
  <r>
    <n v="119"/>
    <n v="116"/>
    <n v="121"/>
    <n v="119"/>
    <n v="105"/>
    <n v="113"/>
    <n v="116"/>
    <n v="115"/>
    <n v="117"/>
    <n v="114"/>
    <n v="119"/>
    <n v="120"/>
    <n v="119"/>
    <n v="114"/>
    <n v="113"/>
    <n v="118"/>
    <n v="119"/>
    <n v="114"/>
    <n v="116"/>
    <n v="92"/>
    <n v="118"/>
    <n v="124"/>
    <n v="112"/>
    <n v="116"/>
    <n v="114"/>
    <n v="116"/>
    <n v="106"/>
    <n v="116"/>
    <n v="111"/>
    <n v="114"/>
    <n v="104"/>
    <n v="102"/>
    <n v="114"/>
    <n v="102"/>
    <n v="55"/>
    <n v="104"/>
    <n v="109"/>
    <n v="117"/>
    <n v="104"/>
    <n v="99"/>
    <n v="108"/>
    <n v="109"/>
    <n v="109"/>
    <n v="108"/>
  </r>
  <r>
    <n v="97"/>
    <n v="98"/>
    <n v="98"/>
    <n v="96"/>
    <n v="97"/>
    <n v="97"/>
    <n v="97"/>
    <n v="97"/>
    <n v="0"/>
    <n v="102"/>
    <n v="102"/>
    <n v="102"/>
    <n v="102"/>
    <n v="100"/>
    <n v="102"/>
    <n v="99"/>
    <n v="99"/>
    <n v="97"/>
    <n v="97"/>
    <n v="97"/>
    <n v="97"/>
    <n v="95"/>
    <n v="97"/>
    <n v="99"/>
    <n v="72"/>
    <n v="97"/>
    <n v="97"/>
    <n v="71"/>
    <n v="97"/>
    <n v="98"/>
    <n v="70"/>
    <n v="72"/>
    <n v="72"/>
    <n v="72"/>
    <n v="72"/>
    <n v="70"/>
    <n v="70"/>
    <n v="70"/>
    <n v="71"/>
    <n v="72"/>
    <n v="74"/>
    <n v="98"/>
    <n v="99"/>
    <n v="97"/>
  </r>
  <r>
    <n v="97"/>
    <n v="97"/>
    <n v="97"/>
    <n v="70"/>
    <n v="69"/>
    <n v="71"/>
    <n v="80"/>
    <n v="81"/>
    <n v="80"/>
    <n v="81"/>
    <n v="81"/>
    <n v="84"/>
    <n v="82"/>
    <n v="81"/>
    <n v="82"/>
    <n v="83"/>
    <n v="82"/>
    <n v="82"/>
    <n v="80"/>
    <n v="81"/>
    <n v="79"/>
    <n v="80"/>
    <n v="81"/>
    <n v="81"/>
    <n v="84"/>
    <n v="82"/>
    <n v="81"/>
    <n v="80"/>
    <n v="82"/>
    <n v="82"/>
    <n v="82"/>
    <n v="82"/>
    <n v="81"/>
    <n v="82"/>
    <n v="82"/>
    <n v="85"/>
    <n v="82"/>
    <n v="81"/>
    <n v="84"/>
    <n v="80"/>
    <n v="82"/>
    <n v="81"/>
    <n v="81"/>
    <n v="82"/>
  </r>
  <r>
    <n v="23"/>
    <n v="23"/>
    <n v="23"/>
    <n v="23"/>
    <n v="23"/>
    <n v="23"/>
    <n v="23"/>
    <n v="23"/>
    <n v="23"/>
    <n v="23"/>
    <n v="23"/>
    <n v="23"/>
    <n v="23"/>
    <n v="23"/>
    <n v="23"/>
    <n v="23"/>
    <n v="24"/>
    <n v="24"/>
    <n v="24"/>
    <n v="24"/>
    <n v="24"/>
    <n v="24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</r>
  <r>
    <n v="51"/>
    <n v="50"/>
    <n v="49"/>
    <n v="50"/>
    <n v="50"/>
    <n v="50"/>
    <n v="50"/>
    <n v="50"/>
    <n v="50"/>
    <n v="50"/>
    <n v="8"/>
    <n v="8"/>
    <n v="14"/>
    <n v="13"/>
    <n v="13"/>
    <n v="15"/>
    <n v="19"/>
    <n v="19"/>
    <n v="15"/>
    <n v="15"/>
    <n v="15"/>
    <n v="14"/>
    <n v="12"/>
    <n v="12"/>
    <n v="14"/>
    <n v="14"/>
    <n v="10"/>
    <n v="11"/>
    <n v="9"/>
    <n v="8"/>
    <n v="8"/>
    <n v="8"/>
    <n v="8"/>
    <n v="12"/>
    <n v="13"/>
    <n v="11"/>
    <n v="11"/>
    <n v="11"/>
    <n v="14"/>
    <n v="12"/>
    <n v="13"/>
    <n v="13"/>
    <n v="14"/>
    <n v="14"/>
  </r>
  <r>
    <n v="6"/>
    <n v="6"/>
    <n v="6"/>
    <n v="4"/>
    <n v="6"/>
    <n v="4"/>
    <n v="6"/>
    <n v="4"/>
    <n v="6"/>
    <n v="6"/>
    <n v="4"/>
    <n v="6"/>
    <n v="6"/>
    <n v="6"/>
    <n v="4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</r>
  <r>
    <n v="107"/>
    <n v="189"/>
    <n v="191"/>
    <n v="161"/>
    <n v="161"/>
    <n v="150"/>
    <n v="151"/>
    <n v="150"/>
    <n v="140"/>
    <n v="150"/>
    <n v="146"/>
    <n v="144"/>
    <n v="143"/>
    <n v="144"/>
    <n v="144"/>
    <n v="144"/>
    <n v="144"/>
    <n v="143"/>
    <n v="133"/>
    <n v="140"/>
    <n v="140"/>
    <n v="148"/>
    <n v="148"/>
    <n v="158"/>
    <n v="158"/>
    <n v="158"/>
    <n v="153"/>
    <n v="147"/>
    <n v="148"/>
    <n v="148"/>
    <n v="148"/>
    <n v="148"/>
    <n v="147"/>
    <n v="144"/>
    <n v="142"/>
    <n v="144"/>
    <n v="144"/>
    <n v="144"/>
    <n v="144"/>
    <n v="144"/>
    <n v="145"/>
    <n v="145"/>
    <n v="145"/>
    <n v="145"/>
  </r>
  <r>
    <n v="33"/>
    <n v="24"/>
    <n v="24"/>
    <n v="33"/>
    <n v="33"/>
    <n v="24"/>
    <n v="33"/>
    <n v="24"/>
    <n v="24"/>
    <n v="24"/>
    <n v="33"/>
    <n v="24"/>
    <n v="24"/>
    <n v="24"/>
    <n v="24"/>
    <n v="24"/>
    <n v="24"/>
    <n v="24"/>
    <n v="33"/>
    <n v="24"/>
    <n v="24"/>
    <n v="24"/>
    <n v="33"/>
    <n v="24"/>
    <n v="24"/>
    <n v="24"/>
    <n v="33"/>
    <n v="33"/>
    <n v="33"/>
    <n v="24"/>
    <n v="24"/>
    <n v="24"/>
    <n v="24"/>
    <n v="24"/>
    <n v="24"/>
    <n v="24"/>
    <n v="33"/>
    <n v="24"/>
    <n v="24"/>
    <n v="24"/>
    <n v="24"/>
    <n v="24"/>
    <n v="24"/>
    <n v="24"/>
  </r>
  <r>
    <n v="48"/>
    <n v="49"/>
    <n v="46"/>
    <n v="49"/>
    <n v="49"/>
    <n v="51"/>
    <n v="51"/>
    <n v="50"/>
    <n v="54"/>
    <n v="52"/>
    <n v="51"/>
    <n v="52"/>
    <n v="52"/>
    <n v="50"/>
    <n v="49"/>
    <n v="56"/>
    <n v="56"/>
    <n v="52"/>
    <n v="51"/>
    <n v="51"/>
    <n v="52"/>
    <n v="51"/>
    <n v="52"/>
    <n v="49"/>
    <n v="48"/>
    <n v="48"/>
    <n v="50"/>
    <n v="47"/>
    <n v="47"/>
    <n v="49"/>
    <n v="49"/>
    <n v="50"/>
    <n v="46"/>
    <n v="48"/>
    <n v="47"/>
    <n v="47"/>
    <n v="47"/>
    <n v="49"/>
    <n v="52"/>
    <n v="52"/>
    <n v="51"/>
    <n v="50"/>
    <n v="48"/>
    <n v="48"/>
  </r>
  <r>
    <n v="352"/>
    <n v="359"/>
    <n v="354"/>
    <n v="338"/>
    <n v="344"/>
    <n v="344"/>
    <n v="352"/>
    <n v="351"/>
    <n v="349"/>
    <n v="307"/>
    <n v="306"/>
    <n v="325"/>
    <n v="321"/>
    <n v="317"/>
    <n v="335"/>
    <n v="344"/>
    <n v="351"/>
    <n v="355"/>
    <n v="345"/>
    <n v="340"/>
    <n v="318"/>
    <n v="306"/>
    <n v="303"/>
    <n v="299"/>
    <n v="299"/>
    <n v="281"/>
    <n v="312"/>
    <n v="295"/>
    <n v="316"/>
    <n v="280"/>
    <n v="281"/>
    <n v="276"/>
    <n v="266"/>
    <n v="273"/>
    <n v="217"/>
    <n v="218"/>
    <n v="272"/>
    <n v="249"/>
    <n v="269"/>
    <n v="284"/>
    <n v="306"/>
    <n v="303"/>
    <n v="311"/>
    <n v="305"/>
  </r>
  <r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60"/>
    <n v="60"/>
    <n v="60"/>
    <n v="60"/>
    <n v="60"/>
    <n v="60"/>
    <n v="60"/>
    <n v="60"/>
    <n v="60"/>
    <n v="60"/>
  </r>
  <r>
    <n v="33"/>
    <n v="33"/>
    <n v="33"/>
    <n v="33"/>
    <n v="33"/>
    <n v="33"/>
    <n v="26"/>
    <n v="26"/>
    <n v="26"/>
    <n v="26"/>
    <n v="26"/>
    <n v="26"/>
    <n v="26"/>
    <n v="26"/>
    <n v="26"/>
    <n v="26"/>
    <n v="26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3"/>
    <n v="2"/>
    <n v="2"/>
    <n v="2"/>
    <n v="1"/>
    <n v="1"/>
    <n v="1"/>
    <n v="1"/>
  </r>
  <r>
    <n v="74"/>
    <n v="81"/>
    <n v="87"/>
    <n v="88"/>
    <n v="72"/>
    <n v="79"/>
    <n v="68"/>
    <n v="73"/>
    <n v="76"/>
    <n v="77"/>
    <n v="81"/>
    <n v="62"/>
    <n v="71"/>
    <n v="67"/>
    <n v="68"/>
    <n v="73"/>
    <n v="77"/>
    <n v="79"/>
    <n v="73"/>
    <n v="76"/>
    <n v="79"/>
    <n v="75"/>
    <n v="75"/>
    <n v="55"/>
    <n v="67"/>
    <n v="67"/>
    <n v="78"/>
    <n v="68"/>
    <n v="76"/>
    <n v="71"/>
    <n v="70"/>
    <n v="73"/>
    <n v="75"/>
    <n v="65"/>
    <n v="80"/>
    <n v="69"/>
    <n v="75"/>
    <n v="79"/>
    <n v="71"/>
    <n v="73"/>
    <n v="71"/>
    <n v="82"/>
    <n v="77"/>
    <n v="82"/>
  </r>
  <r>
    <n v="37"/>
    <n v="37"/>
    <n v="39"/>
    <n v="38"/>
    <n v="33"/>
    <n v="33"/>
    <n v="33"/>
    <n v="34"/>
    <n v="33"/>
    <n v="33"/>
    <n v="34"/>
    <n v="33"/>
    <n v="33"/>
    <n v="34"/>
    <n v="34"/>
    <n v="33"/>
    <n v="33"/>
    <n v="33"/>
    <n v="33"/>
    <n v="33"/>
    <n v="33"/>
    <n v="33"/>
    <n v="33"/>
    <n v="33"/>
    <n v="33"/>
    <n v="35"/>
    <n v="37"/>
    <n v="36"/>
    <n v="36"/>
    <n v="36"/>
    <n v="36"/>
    <n v="38"/>
    <n v="37"/>
    <n v="39"/>
    <n v="37"/>
    <n v="36"/>
    <n v="36"/>
    <n v="36"/>
    <n v="36"/>
    <n v="38"/>
    <n v="36"/>
    <n v="36"/>
    <n v="37"/>
    <n v="51"/>
  </r>
  <r>
    <n v="194"/>
    <n v="191"/>
    <n v="191"/>
    <n v="191"/>
    <n v="191"/>
    <n v="191"/>
    <n v="191"/>
    <n v="191"/>
    <n v="191"/>
    <n v="191"/>
    <n v="191"/>
    <n v="191"/>
    <n v="191"/>
    <n v="191"/>
    <n v="191"/>
    <n v="191"/>
    <n v="191"/>
    <n v="191"/>
    <n v="195"/>
    <n v="196"/>
    <n v="195"/>
    <n v="195"/>
    <n v="191"/>
    <n v="196"/>
    <n v="191"/>
    <n v="191"/>
    <n v="191"/>
    <n v="191"/>
    <n v="194"/>
    <n v="191"/>
    <n v="191"/>
    <n v="193"/>
    <n v="195"/>
    <n v="195"/>
    <n v="188"/>
    <n v="185"/>
    <n v="186"/>
    <n v="188"/>
    <n v="187"/>
    <n v="186"/>
    <n v="186"/>
    <n v="188"/>
    <n v="186"/>
    <n v="185"/>
  </r>
  <r>
    <n v="46"/>
    <n v="47"/>
    <n v="47"/>
    <n v="45"/>
    <n v="45"/>
    <n v="49"/>
    <n v="50"/>
    <n v="50"/>
    <n v="48"/>
    <n v="50"/>
    <n v="50"/>
    <n v="50"/>
    <n v="50"/>
    <n v="49"/>
    <n v="49"/>
    <n v="48"/>
    <n v="48"/>
    <n v="44"/>
    <n v="44"/>
    <n v="47"/>
    <n v="47"/>
    <n v="50"/>
    <n v="50"/>
    <n v="48"/>
    <n v="48"/>
    <n v="47"/>
    <n v="52"/>
    <n v="50"/>
    <n v="51"/>
    <n v="51"/>
    <n v="46"/>
    <n v="48"/>
    <n v="48"/>
    <n v="50"/>
    <n v="51"/>
    <n v="55"/>
    <n v="57"/>
    <n v="53"/>
    <n v="53"/>
    <n v="47"/>
    <n v="53"/>
    <n v="52"/>
    <n v="51"/>
    <n v="50"/>
  </r>
  <r>
    <n v="69"/>
    <n v="69"/>
    <n v="69"/>
    <n v="74"/>
    <n v="70"/>
    <n v="70"/>
    <n v="68"/>
    <n v="64"/>
    <n v="71"/>
    <n v="71"/>
    <n v="73"/>
    <n v="69"/>
    <n v="69"/>
    <n v="72"/>
    <n v="69"/>
    <n v="65"/>
    <n v="65"/>
    <n v="65"/>
    <n v="65"/>
    <n v="65"/>
    <n v="65"/>
    <n v="65"/>
    <n v="65"/>
    <n v="67"/>
    <n v="69"/>
    <n v="67"/>
    <n v="485"/>
    <n v="451"/>
    <n v="407"/>
    <n v="355"/>
    <n v="319"/>
    <n v="295"/>
    <n v="283"/>
    <n v="278"/>
    <n v="294"/>
    <n v="291"/>
    <n v="265"/>
    <n v="303"/>
    <n v="338"/>
    <n v="335"/>
    <n v="385"/>
    <n v="389"/>
    <n v="451"/>
    <n v="116"/>
  </r>
  <r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</r>
  <r>
    <n v="3"/>
    <n v="3"/>
    <n v="3"/>
    <n v="3"/>
    <n v="18"/>
    <n v="18"/>
    <n v="18"/>
    <n v="21"/>
    <n v="21"/>
    <n v="21"/>
    <n v="21"/>
    <n v="21"/>
    <n v="21"/>
    <n v="20"/>
    <n v="20"/>
    <n v="23"/>
    <n v="24"/>
    <n v="25"/>
    <n v="25"/>
    <n v="28"/>
    <n v="28"/>
    <n v="25"/>
    <n v="24"/>
    <n v="25"/>
    <n v="25"/>
    <n v="25"/>
    <n v="25"/>
    <n v="26"/>
    <n v="27"/>
    <n v="27"/>
    <n v="27"/>
    <n v="27"/>
    <n v="2"/>
    <n v="27"/>
    <n v="24"/>
    <n v="24"/>
    <n v="24"/>
    <n v="24"/>
    <n v="24"/>
    <n v="24"/>
    <n v="23"/>
    <n v="23"/>
    <n v="23"/>
    <n v="23"/>
  </r>
  <r>
    <n v="27"/>
    <n v="22"/>
    <n v="22"/>
    <n v="22"/>
    <n v="20"/>
    <n v="19"/>
    <n v="14"/>
    <n v="22"/>
    <n v="11"/>
    <n v="21"/>
    <n v="20"/>
    <n v="18"/>
    <n v="18"/>
    <n v="23"/>
    <n v="24"/>
    <n v="21"/>
    <n v="24"/>
    <n v="23"/>
    <n v="23"/>
    <n v="23"/>
    <n v="18"/>
    <n v="22"/>
    <n v="19"/>
    <n v="22"/>
    <n v="25"/>
    <n v="20"/>
    <n v="19"/>
    <n v="24"/>
    <n v="22"/>
    <n v="24"/>
    <n v="19"/>
    <n v="16"/>
    <n v="21"/>
    <n v="23"/>
    <n v="22"/>
    <n v="25"/>
    <n v="25"/>
    <n v="21"/>
    <n v="27"/>
    <n v="21"/>
    <n v="21"/>
    <n v="19"/>
    <n v="21"/>
    <n v="24"/>
  </r>
  <r>
    <n v="75"/>
    <n v="71"/>
    <n v="70"/>
    <n v="71"/>
    <n v="71"/>
    <n v="71"/>
    <n v="73"/>
    <n v="73"/>
    <n v="71"/>
    <n v="73"/>
    <n v="73"/>
    <n v="72"/>
    <n v="71"/>
    <n v="77"/>
    <n v="77"/>
    <n v="73"/>
    <n v="71"/>
    <n v="72"/>
    <n v="73"/>
    <n v="73"/>
    <n v="72"/>
    <n v="71"/>
    <n v="73"/>
    <n v="73"/>
    <n v="74"/>
    <n v="70"/>
    <n v="71"/>
    <n v="70"/>
    <n v="70"/>
    <n v="70"/>
    <n v="67"/>
    <n v="70"/>
    <n v="71"/>
    <n v="70"/>
    <n v="70"/>
    <n v="74"/>
    <n v="71"/>
    <n v="70"/>
    <n v="67"/>
    <n v="67"/>
    <n v="67"/>
    <n v="67"/>
    <n v="67"/>
    <n v="67"/>
  </r>
  <r>
    <n v="87"/>
    <n v="88"/>
    <n v="77"/>
    <n v="66"/>
    <n v="56"/>
    <n v="83"/>
    <n v="68"/>
    <n v="63"/>
    <n v="64"/>
    <n v="75"/>
    <n v="69"/>
    <n v="61"/>
    <n v="67"/>
    <n v="75"/>
    <n v="70"/>
    <n v="92"/>
    <n v="76"/>
    <n v="43"/>
    <n v="42"/>
    <n v="44"/>
    <n v="68"/>
    <n v="39"/>
    <n v="27"/>
    <n v="57"/>
    <n v="47"/>
    <n v="50"/>
    <n v="32"/>
    <n v="28"/>
    <n v="34"/>
    <n v="20"/>
    <n v="27"/>
    <n v="26"/>
    <n v="32"/>
    <n v="39"/>
    <n v="39"/>
    <n v="38"/>
    <n v="47"/>
    <n v="60"/>
    <n v="65"/>
    <n v="49"/>
    <n v="42"/>
    <n v="66"/>
    <n v="51"/>
    <n v="33"/>
  </r>
  <r>
    <n v="87"/>
    <n v="87"/>
    <n v="87"/>
    <n v="87"/>
    <n v="87"/>
    <n v="87"/>
    <n v="87"/>
    <n v="87"/>
    <n v="87"/>
    <n v="87"/>
    <n v="87"/>
    <n v="87"/>
    <n v="87"/>
    <n v="87"/>
    <n v="87"/>
    <n v="87"/>
    <n v="87"/>
    <n v="24"/>
    <n v="23"/>
    <n v="26"/>
    <n v="26"/>
    <n v="17"/>
    <n v="18"/>
    <n v="42"/>
    <n v="34"/>
    <n v="31"/>
    <n v="28"/>
    <n v="22"/>
    <n v="18"/>
    <n v="16"/>
    <n v="17"/>
    <n v="18"/>
    <n v="19"/>
    <n v="16"/>
    <n v="17"/>
    <n v="11"/>
    <n v="12"/>
    <n v="12"/>
    <n v="9"/>
    <n v="11"/>
    <n v="11"/>
    <n v="11"/>
    <n v="12"/>
    <n v="12"/>
  </r>
  <r>
    <n v="348"/>
    <n v="342"/>
    <n v="349"/>
    <n v="347"/>
    <n v="348"/>
    <n v="351"/>
    <n v="345"/>
    <n v="347"/>
    <n v="350"/>
    <n v="344"/>
    <n v="348"/>
    <n v="345"/>
    <n v="348"/>
    <n v="351"/>
    <n v="351"/>
    <n v="352"/>
    <n v="361"/>
    <n v="360"/>
    <n v="127"/>
    <n v="366"/>
    <n v="361"/>
    <n v="360"/>
    <n v="356"/>
    <n v="363"/>
    <n v="371"/>
    <n v="367"/>
    <n v="363"/>
    <n v="367"/>
    <n v="366"/>
    <n v="363"/>
    <n v="363"/>
    <n v="362"/>
    <n v="361"/>
    <n v="364"/>
    <n v="371"/>
    <n v="363"/>
    <n v="369"/>
    <n v="368"/>
    <n v="368"/>
    <n v="369"/>
    <n v="369"/>
    <n v="362"/>
    <n v="365"/>
    <n v="355"/>
  </r>
  <r>
    <n v="79"/>
    <n v="79"/>
    <n v="78"/>
    <n v="78"/>
    <n v="78"/>
    <n v="78"/>
    <n v="78"/>
    <n v="78"/>
    <n v="69"/>
    <n v="69"/>
    <n v="69"/>
    <n v="69"/>
    <n v="69"/>
    <n v="69"/>
    <n v="69"/>
    <n v="69"/>
    <n v="69"/>
    <n v="69"/>
    <n v="69"/>
    <n v="69"/>
    <n v="69"/>
    <n v="69"/>
    <n v="69"/>
    <n v="69"/>
    <n v="39"/>
    <n v="39"/>
    <n v="37"/>
    <n v="38"/>
    <n v="37"/>
    <n v="35"/>
    <n v="35"/>
    <n v="35"/>
    <n v="34"/>
    <n v="35"/>
    <n v="34"/>
    <n v="33"/>
    <n v="32"/>
    <n v="38"/>
    <n v="37"/>
    <n v="37"/>
    <n v="37"/>
    <n v="36"/>
    <n v="36"/>
    <n v="37"/>
  </r>
  <r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9"/>
    <n v="29"/>
    <n v="29"/>
    <n v="29"/>
    <n v="29"/>
    <n v="29"/>
    <n v="29"/>
  </r>
  <r>
    <n v="4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286"/>
    <n v="270"/>
    <n v="272"/>
    <n v="276"/>
    <n v="267"/>
    <n v="261"/>
    <n v="254"/>
    <n v="246"/>
    <n v="251"/>
    <n v="265"/>
    <n v="264"/>
    <n v="270"/>
    <n v="265"/>
    <n v="287"/>
    <n v="274"/>
    <n v="269"/>
    <n v="297"/>
    <n v="277"/>
    <n v="277"/>
    <n v="295"/>
    <n v="282"/>
    <n v="270"/>
    <n v="260"/>
    <n v="265"/>
    <n v="309"/>
    <n v="306"/>
    <n v="294"/>
    <n v="290"/>
    <n v="263"/>
    <n v="282"/>
    <n v="243"/>
    <n v="236"/>
    <n v="249"/>
    <n v="249"/>
    <n v="279"/>
    <n v="281"/>
    <n v="262"/>
    <n v="264"/>
    <n v="272"/>
    <n v="265"/>
    <n v="268"/>
    <n v="275"/>
    <n v="245"/>
    <n v="277"/>
  </r>
  <r>
    <n v="50"/>
    <n v="50"/>
    <n v="50"/>
    <n v="50"/>
    <n v="50"/>
    <n v="50"/>
    <n v="50"/>
    <n v="50"/>
    <n v="50"/>
    <n v="47"/>
    <n v="47"/>
    <n v="50"/>
    <n v="50"/>
    <n v="50"/>
    <n v="50"/>
    <n v="50"/>
    <n v="50"/>
    <n v="50"/>
    <n v="50"/>
    <n v="50"/>
    <n v="50"/>
    <n v="50"/>
    <n v="50"/>
    <n v="51"/>
    <n v="47"/>
    <n v="47"/>
    <n v="50"/>
    <n v="50"/>
    <n v="50"/>
    <n v="50"/>
    <n v="50"/>
    <n v="50"/>
    <n v="50"/>
    <n v="50"/>
    <n v="50"/>
    <n v="50"/>
    <n v="50"/>
    <n v="49"/>
    <n v="49"/>
    <n v="49"/>
    <n v="49"/>
    <n v="49"/>
    <n v="49"/>
    <n v="46"/>
  </r>
  <r>
    <n v="34"/>
    <n v="34"/>
    <n v="32"/>
    <n v="32"/>
    <n v="32"/>
    <n v="31"/>
    <n v="32"/>
    <n v="34"/>
    <n v="34"/>
    <n v="34"/>
    <n v="36"/>
    <n v="36"/>
    <n v="36"/>
    <n v="36"/>
    <n v="36"/>
    <n v="33"/>
    <n v="32"/>
    <n v="35"/>
    <n v="35"/>
    <n v="34"/>
    <n v="36"/>
    <n v="34"/>
    <n v="34"/>
    <n v="34"/>
    <n v="35"/>
    <n v="35"/>
    <n v="35"/>
    <n v="32"/>
    <n v="32"/>
    <n v="32"/>
    <n v="32"/>
    <n v="32"/>
    <n v="34"/>
    <n v="33"/>
    <n v="34"/>
    <n v="33"/>
    <n v="35"/>
    <n v="34"/>
    <n v="34"/>
    <n v="35"/>
    <n v="32"/>
    <n v="32"/>
    <n v="32"/>
    <n v="31"/>
  </r>
  <r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</r>
  <r>
    <n v="38"/>
    <n v="39"/>
    <n v="39"/>
    <n v="37"/>
    <n v="37"/>
    <n v="37"/>
    <n v="40"/>
    <n v="41"/>
    <n v="40"/>
    <n v="39"/>
    <n v="38"/>
    <n v="38"/>
    <n v="38"/>
    <n v="39"/>
    <n v="39"/>
    <n v="38"/>
    <n v="39"/>
    <n v="39"/>
    <n v="37"/>
    <n v="37"/>
    <n v="39"/>
    <n v="38"/>
    <n v="38"/>
    <n v="38"/>
    <n v="40"/>
    <n v="39"/>
    <n v="40"/>
    <n v="43"/>
    <n v="41"/>
    <n v="41"/>
    <n v="41"/>
    <n v="39"/>
    <n v="39"/>
    <n v="40"/>
    <n v="40"/>
    <n v="40"/>
    <n v="39"/>
    <n v="39"/>
    <n v="40"/>
    <n v="39"/>
    <n v="38"/>
    <n v="40"/>
    <n v="40"/>
    <n v="40"/>
  </r>
  <r>
    <n v="36"/>
    <n v="36"/>
    <n v="28"/>
    <n v="37"/>
    <n v="36"/>
    <n v="36"/>
    <n v="36"/>
    <n v="36"/>
    <n v="36"/>
    <n v="36"/>
    <n v="36"/>
    <n v="36"/>
    <n v="36"/>
    <n v="36"/>
    <n v="36"/>
    <n v="36"/>
    <n v="36"/>
    <n v="36"/>
    <n v="28"/>
    <n v="28"/>
    <n v="37"/>
    <n v="36"/>
    <n v="36"/>
    <n v="36"/>
    <n v="36"/>
    <n v="36"/>
    <n v="37"/>
    <n v="37"/>
    <n v="36"/>
    <n v="39"/>
    <n v="36"/>
    <n v="36"/>
    <n v="36"/>
    <n v="36"/>
    <n v="36"/>
    <n v="37"/>
    <n v="28"/>
    <n v="36"/>
    <n v="36"/>
    <n v="28"/>
    <n v="28"/>
    <n v="36"/>
    <n v="37"/>
    <n v="36"/>
  </r>
  <r>
    <n v="4"/>
    <n v="4"/>
    <n v="4"/>
    <n v="4"/>
    <n v="4"/>
    <n v="4"/>
    <n v="4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38"/>
    <n v="31"/>
    <n v="31"/>
    <n v="23"/>
    <n v="29"/>
    <n v="24"/>
    <n v="36"/>
    <n v="31"/>
    <n v="31"/>
    <n v="33"/>
    <n v="31"/>
    <n v="37"/>
    <n v="35"/>
    <n v="33"/>
    <n v="36"/>
    <n v="33"/>
    <n v="33"/>
    <n v="33"/>
    <n v="38"/>
    <n v="36"/>
    <n v="31"/>
    <n v="33"/>
    <n v="39"/>
    <n v="34"/>
    <n v="24"/>
    <n v="32"/>
    <n v="36"/>
    <n v="31"/>
    <n v="35"/>
    <n v="33"/>
    <n v="23"/>
    <n v="22"/>
    <n v="26"/>
    <n v="29"/>
    <n v="24"/>
    <n v="25"/>
    <n v="27"/>
    <n v="23"/>
    <n v="27"/>
    <n v="26"/>
    <n v="24"/>
    <n v="33"/>
    <n v="36"/>
    <n v="27"/>
  </r>
  <r>
    <n v="98"/>
    <n v="98"/>
    <n v="98"/>
    <n v="47"/>
    <n v="47"/>
    <n v="47"/>
    <n v="47"/>
    <n v="47"/>
    <n v="47"/>
    <n v="47"/>
    <n v="47"/>
    <n v="47"/>
    <n v="49"/>
    <n v="49"/>
    <n v="49"/>
    <n v="49"/>
    <n v="49"/>
    <n v="49"/>
    <n v="49"/>
    <n v="35"/>
    <n v="35"/>
    <n v="35"/>
    <n v="35"/>
    <n v="35"/>
    <n v="29"/>
    <n v="35"/>
    <n v="35"/>
    <n v="35"/>
    <n v="31"/>
    <n v="35"/>
    <n v="35"/>
    <n v="35"/>
    <n v="35"/>
    <n v="35"/>
    <n v="29"/>
    <n v="29"/>
    <n v="35"/>
    <n v="35"/>
    <n v="35"/>
    <n v="35"/>
    <n v="35"/>
    <n v="35"/>
    <n v="29"/>
    <n v="35"/>
  </r>
  <r>
    <n v="35"/>
    <n v="27"/>
    <n v="27"/>
    <n v="27"/>
    <n v="27"/>
    <n v="27"/>
    <n v="27"/>
    <n v="27"/>
    <n v="27"/>
    <n v="27"/>
    <n v="26"/>
    <n v="26"/>
    <n v="26"/>
    <n v="26"/>
    <n v="26"/>
    <n v="27"/>
    <n v="27"/>
    <n v="27"/>
    <n v="27"/>
    <n v="27"/>
    <n v="27"/>
    <n v="27"/>
    <n v="27"/>
    <n v="35"/>
    <n v="35"/>
    <n v="35"/>
    <n v="35"/>
    <n v="35"/>
    <n v="35"/>
    <n v="35"/>
    <n v="35"/>
    <n v="35"/>
    <n v="35"/>
    <n v="33"/>
    <n v="34"/>
    <n v="28"/>
    <n v="28"/>
    <n v="27"/>
    <n v="27"/>
    <n v="27"/>
    <n v="31"/>
    <n v="31"/>
    <n v="32"/>
    <n v="33"/>
  </r>
  <r>
    <n v="48"/>
    <n v="50"/>
    <n v="50"/>
    <n v="49"/>
    <n v="49"/>
    <n v="49"/>
    <n v="49"/>
    <n v="48"/>
    <n v="48"/>
    <n v="48"/>
    <n v="48"/>
    <n v="50"/>
    <n v="51"/>
    <n v="51"/>
    <n v="49"/>
    <n v="49"/>
    <n v="49"/>
    <n v="49"/>
    <n v="48"/>
    <n v="48"/>
    <n v="48"/>
    <n v="48"/>
    <n v="48"/>
    <n v="49"/>
    <n v="49"/>
    <n v="49"/>
    <n v="51"/>
    <n v="51"/>
    <n v="50"/>
    <n v="51"/>
    <n v="51"/>
    <n v="46"/>
    <n v="47"/>
    <n v="47"/>
    <n v="49"/>
    <n v="49"/>
    <n v="49"/>
    <n v="49"/>
    <n v="49"/>
    <n v="49"/>
    <n v="49"/>
    <n v="48"/>
    <n v="48"/>
    <n v="48"/>
  </r>
  <r>
    <n v="65"/>
    <n v="66"/>
    <n v="66"/>
    <n v="66"/>
    <n v="65"/>
    <n v="65"/>
    <n v="69"/>
    <n v="69"/>
    <n v="70"/>
    <n v="69"/>
    <n v="69"/>
    <n v="66"/>
    <n v="65"/>
    <n v="65"/>
    <n v="63"/>
    <n v="58"/>
    <n v="58"/>
    <n v="59"/>
    <n v="64"/>
    <n v="64"/>
    <n v="65"/>
    <n v="64"/>
    <n v="64"/>
    <n v="65"/>
    <n v="66"/>
    <n v="66"/>
    <n v="66"/>
    <n v="66"/>
    <n v="67"/>
    <n v="67"/>
    <n v="67"/>
    <n v="67"/>
    <n v="67"/>
    <n v="66"/>
    <n v="69"/>
    <n v="69"/>
    <n v="70"/>
    <n v="69"/>
    <n v="68"/>
    <n v="68"/>
    <n v="66"/>
    <n v="66"/>
    <n v="66"/>
    <n v="65"/>
  </r>
  <r>
    <n v="19"/>
    <n v="19"/>
    <n v="20"/>
    <n v="21"/>
    <n v="20"/>
    <n v="20"/>
    <n v="20"/>
    <n v="21"/>
    <n v="21"/>
    <n v="20"/>
    <n v="20"/>
    <n v="20"/>
    <n v="21"/>
    <n v="21"/>
    <n v="21"/>
    <n v="21"/>
    <n v="20"/>
    <n v="21"/>
    <n v="20"/>
    <n v="20"/>
    <n v="21"/>
    <n v="21"/>
    <n v="20"/>
    <n v="20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</r>
  <r>
    <n v="64"/>
    <n v="64"/>
    <n v="65"/>
    <n v="65"/>
    <n v="66"/>
    <n v="64"/>
    <n v="73"/>
    <n v="57"/>
    <n v="58"/>
    <n v="65"/>
    <n v="64"/>
    <n v="71"/>
    <n v="71"/>
    <n v="75"/>
    <n v="58"/>
    <n v="67"/>
    <n v="78"/>
    <n v="75"/>
    <n v="74"/>
    <n v="67"/>
    <n v="74"/>
    <n v="71"/>
    <n v="78"/>
    <n v="76"/>
    <n v="75"/>
    <n v="75"/>
    <n v="76"/>
    <n v="69"/>
    <n v="72"/>
    <n v="70"/>
    <n v="70"/>
    <n v="65"/>
    <n v="68"/>
    <n v="68"/>
    <n v="64"/>
    <n v="63"/>
    <n v="69"/>
    <n v="69"/>
    <n v="68"/>
    <n v="70"/>
    <n v="75"/>
    <n v="76"/>
    <n v="64"/>
    <n v="63"/>
  </r>
  <r>
    <n v="56"/>
    <n v="56"/>
    <n v="55"/>
    <n v="53"/>
    <n v="55"/>
    <n v="55"/>
    <n v="53"/>
    <n v="56"/>
    <n v="52"/>
    <n v="58"/>
    <n v="54"/>
    <n v="54"/>
    <n v="55"/>
    <n v="57"/>
    <n v="55"/>
    <n v="56"/>
    <n v="55"/>
    <n v="54"/>
    <n v="56"/>
    <n v="54"/>
    <n v="55"/>
    <n v="54"/>
    <n v="54"/>
    <n v="54"/>
    <n v="54"/>
    <n v="52"/>
    <n v="57"/>
    <n v="57"/>
    <n v="55"/>
    <n v="54"/>
    <n v="55"/>
    <n v="52"/>
    <n v="52"/>
    <n v="55"/>
    <n v="52"/>
    <n v="53"/>
    <n v="55"/>
    <n v="54"/>
    <n v="52"/>
    <n v="53"/>
    <n v="55"/>
    <n v="58"/>
    <n v="53"/>
    <n v="54"/>
  </r>
  <r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</r>
  <r>
    <n v="49"/>
    <n v="68"/>
    <n v="55"/>
    <n v="59"/>
    <n v="56"/>
    <n v="67"/>
    <n v="58"/>
    <n v="68"/>
    <n v="65"/>
    <n v="63"/>
    <n v="71"/>
    <n v="71"/>
    <n v="74"/>
    <n v="75"/>
    <n v="55"/>
    <n v="54"/>
    <n v="56"/>
    <n v="58"/>
    <n v="75"/>
    <n v="57"/>
    <n v="56"/>
    <n v="59"/>
    <n v="54"/>
    <n v="65"/>
    <n v="60"/>
    <n v="62"/>
    <n v="61"/>
    <n v="61"/>
    <n v="59"/>
    <n v="57"/>
    <n v="66"/>
    <n v="62"/>
    <n v="61"/>
    <n v="60"/>
    <n v="44"/>
    <n v="53"/>
    <n v="53"/>
    <n v="34"/>
    <n v="57"/>
    <n v="51"/>
    <n v="52"/>
    <n v="49"/>
    <n v="50"/>
    <n v="53"/>
  </r>
  <r>
    <n v="236"/>
    <n v="235"/>
    <n v="241"/>
    <n v="238"/>
    <n v="237"/>
    <n v="240"/>
    <n v="239"/>
    <n v="237"/>
    <n v="238"/>
    <n v="235"/>
    <n v="235"/>
    <n v="235"/>
    <n v="238"/>
    <n v="235"/>
    <n v="236"/>
    <n v="235"/>
    <n v="236"/>
    <n v="236"/>
    <n v="240"/>
    <n v="238"/>
    <n v="235"/>
    <n v="238"/>
    <n v="241"/>
    <n v="239"/>
    <n v="235"/>
    <n v="236"/>
    <n v="91"/>
    <n v="84"/>
    <n v="91"/>
    <n v="91"/>
    <n v="91"/>
    <n v="94"/>
    <n v="91"/>
    <n v="91"/>
    <n v="91"/>
    <n v="92"/>
    <n v="93"/>
    <n v="99"/>
    <n v="94"/>
    <n v="94"/>
    <n v="94"/>
    <n v="91"/>
    <n v="95"/>
    <n v="95"/>
  </r>
  <r>
    <n v="39"/>
    <n v="39"/>
    <n v="39"/>
    <n v="39"/>
    <n v="39"/>
    <n v="39"/>
    <n v="39"/>
    <n v="39"/>
    <n v="39"/>
    <n v="39"/>
    <n v="39"/>
    <n v="39"/>
    <n v="39"/>
    <n v="39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0"/>
    <n v="40"/>
    <n v="40"/>
    <n v="40"/>
  </r>
  <r>
    <n v="25"/>
    <n v="25"/>
    <n v="25"/>
    <n v="25"/>
    <n v="25"/>
    <n v="25"/>
    <n v="39"/>
    <n v="39"/>
    <n v="38"/>
    <n v="38"/>
    <n v="39"/>
    <n v="38"/>
    <n v="39"/>
    <n v="38"/>
    <n v="38"/>
    <n v="39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9"/>
    <n v="39"/>
    <n v="39"/>
    <n v="40"/>
    <n v="38"/>
    <n v="39"/>
    <n v="40"/>
    <n v="38"/>
    <n v="38"/>
  </r>
  <r>
    <n v="276"/>
    <n v="276"/>
    <n v="275"/>
    <n v="275"/>
    <n v="275"/>
    <n v="275"/>
    <n v="275"/>
    <n v="275"/>
    <n v="276"/>
    <n v="275"/>
    <n v="276"/>
    <n v="275"/>
    <n v="275"/>
    <n v="275"/>
    <n v="272"/>
    <n v="261"/>
    <n v="261"/>
    <n v="261"/>
    <n v="261"/>
    <n v="261"/>
    <n v="261"/>
    <n v="261"/>
    <n v="261"/>
    <n v="261"/>
    <n v="240"/>
    <n v="240"/>
    <n v="240"/>
    <n v="240"/>
    <n v="240"/>
    <n v="240"/>
    <n v="240"/>
    <n v="240"/>
    <n v="240"/>
    <n v="240"/>
    <n v="240"/>
    <n v="240"/>
    <n v="240"/>
    <n v="241"/>
    <n v="242"/>
    <n v="241"/>
    <n v="243"/>
    <n v="243"/>
    <n v="268"/>
    <n v="268"/>
  </r>
  <r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9"/>
    <n v="30"/>
    <n v="29"/>
    <n v="29"/>
    <n v="30"/>
    <n v="29"/>
    <n v="29"/>
    <n v="29"/>
    <n v="29"/>
    <n v="29"/>
    <n v="29"/>
    <n v="29"/>
    <n v="29"/>
    <n v="29"/>
    <n v="29"/>
    <n v="29"/>
    <n v="29"/>
    <n v="29"/>
    <n v="32"/>
    <n v="30"/>
    <n v="29"/>
    <n v="29"/>
    <n v="29"/>
    <n v="29"/>
    <n v="29"/>
    <n v="29"/>
    <n v="31"/>
    <n v="29"/>
    <n v="30"/>
    <n v="29"/>
    <n v="29"/>
    <n v="29"/>
    <n v="30"/>
    <n v="29"/>
    <n v="29"/>
    <n v="29"/>
    <n v="30"/>
    <n v="30"/>
    <n v="30"/>
    <n v="30"/>
    <n v="30"/>
    <n v="30"/>
    <n v="30"/>
    <n v="29"/>
  </r>
  <r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50"/>
    <n v="50"/>
    <n v="50"/>
    <n v="50"/>
    <n v="50"/>
    <n v="50"/>
  </r>
  <r>
    <n v="58"/>
    <n v="58"/>
    <n v="58"/>
    <n v="5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7"/>
    <n v="7"/>
    <n v="13"/>
    <n v="13"/>
    <n v="13"/>
    <n v="13"/>
    <n v="13"/>
    <n v="13"/>
    <n v="13"/>
  </r>
  <r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4"/>
    <n v="38"/>
    <n v="38"/>
    <n v="38"/>
    <n v="38"/>
    <n v="38"/>
    <n v="38"/>
    <n v="38"/>
    <n v="38"/>
    <n v="38"/>
    <n v="34"/>
    <n v="38"/>
    <n v="38"/>
    <n v="38"/>
    <n v="38"/>
    <n v="38"/>
    <n v="41"/>
    <n v="41"/>
    <n v="41"/>
    <n v="41"/>
  </r>
  <r>
    <n v="42"/>
    <n v="42"/>
    <n v="42"/>
    <n v="42"/>
    <n v="42"/>
    <n v="42"/>
    <n v="42"/>
    <n v="41"/>
    <n v="41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3"/>
    <n v="42"/>
    <n v="42"/>
    <n v="42"/>
    <n v="42"/>
    <n v="42"/>
    <n v="42"/>
    <n v="42"/>
    <n v="42"/>
    <n v="42"/>
    <n v="42"/>
    <n v="42"/>
    <n v="53"/>
  </r>
  <r>
    <n v="625"/>
    <n v="625"/>
    <n v="625"/>
    <n v="625"/>
    <n v="72"/>
    <n v="72"/>
    <n v="72"/>
    <n v="72"/>
    <n v="72"/>
    <n v="72"/>
    <n v="72"/>
    <n v="72"/>
    <n v="72"/>
    <n v="72"/>
    <n v="73"/>
    <n v="72"/>
    <n v="72"/>
    <n v="72"/>
    <n v="73"/>
    <n v="72"/>
    <n v="72"/>
    <n v="72"/>
    <n v="72"/>
    <n v="72"/>
    <n v="72"/>
    <n v="72"/>
    <n v="72"/>
    <n v="73"/>
    <n v="72"/>
    <n v="72"/>
    <n v="72"/>
    <n v="73"/>
    <n v="72"/>
    <n v="72"/>
    <n v="74"/>
    <n v="74"/>
    <n v="73"/>
    <n v="73"/>
    <n v="74"/>
    <n v="74"/>
    <n v="72"/>
    <n v="57"/>
    <n v="57"/>
    <n v="57"/>
  </r>
  <r>
    <n v="48"/>
    <n v="50"/>
    <n v="51"/>
    <n v="51"/>
    <n v="51"/>
    <n v="50"/>
    <n v="49"/>
    <n v="50"/>
    <n v="50"/>
    <n v="50"/>
    <n v="50"/>
    <n v="50"/>
    <n v="51"/>
    <n v="50"/>
    <n v="50"/>
    <n v="50"/>
    <n v="50"/>
    <n v="50"/>
    <n v="50"/>
    <n v="50"/>
    <n v="50"/>
    <n v="50"/>
    <n v="51"/>
    <n v="51"/>
    <n v="53"/>
    <n v="53"/>
    <n v="53"/>
    <n v="52"/>
    <n v="52"/>
    <n v="52"/>
    <n v="52"/>
    <n v="52"/>
    <n v="51"/>
    <n v="52"/>
    <n v="51"/>
    <n v="51"/>
    <n v="52"/>
    <n v="52"/>
    <n v="52"/>
    <n v="52"/>
    <n v="52"/>
    <n v="52"/>
    <n v="52"/>
    <n v="52"/>
  </r>
  <r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103"/>
    <n v="102"/>
    <n v="102"/>
    <n v="102"/>
    <n v="102"/>
    <n v="102"/>
    <n v="102"/>
    <n v="102"/>
    <n v="102"/>
    <n v="102"/>
    <n v="101"/>
    <n v="101"/>
    <n v="102"/>
    <n v="102"/>
    <n v="102"/>
    <n v="101"/>
    <n v="101"/>
    <n v="99"/>
    <n v="99"/>
    <n v="102"/>
    <n v="23"/>
    <n v="102"/>
  </r>
  <r>
    <n v="44"/>
    <n v="45"/>
    <n v="44"/>
    <n v="44"/>
    <n v="44"/>
    <n v="44"/>
    <n v="44"/>
    <n v="44"/>
    <n v="44"/>
    <n v="44"/>
    <n v="44"/>
    <n v="44"/>
    <n v="44"/>
    <n v="44"/>
    <n v="45"/>
    <n v="44"/>
    <n v="45"/>
    <n v="44"/>
    <n v="45"/>
    <n v="45"/>
    <n v="45"/>
    <n v="44"/>
    <n v="45"/>
    <n v="44"/>
    <n v="45"/>
    <n v="45"/>
    <n v="45"/>
    <n v="44"/>
    <n v="45"/>
    <n v="45"/>
    <n v="44"/>
    <n v="44"/>
    <n v="44"/>
    <n v="44"/>
    <n v="44"/>
    <n v="44"/>
    <n v="46"/>
    <n v="45"/>
    <n v="45"/>
    <n v="45"/>
    <n v="46"/>
    <n v="45"/>
    <n v="44"/>
    <n v="45"/>
  </r>
  <r>
    <n v="101"/>
    <n v="101"/>
    <n v="102"/>
    <n v="102"/>
    <n v="102"/>
    <n v="101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1"/>
    <n v="101"/>
    <n v="101"/>
    <n v="103"/>
    <n v="103"/>
    <n v="102"/>
    <n v="102"/>
    <n v="102"/>
    <n v="102"/>
  </r>
  <r>
    <n v="60"/>
    <n v="60"/>
    <n v="59"/>
    <n v="60"/>
    <n v="60"/>
    <n v="60"/>
    <n v="60"/>
    <n v="60"/>
    <n v="60"/>
    <n v="60"/>
    <n v="60"/>
    <n v="60"/>
    <n v="79"/>
    <n v="62"/>
    <n v="60"/>
    <n v="60"/>
    <n v="60"/>
    <n v="60"/>
    <n v="60"/>
    <n v="60"/>
    <n v="60"/>
    <n v="62"/>
    <n v="57"/>
    <n v="63"/>
    <n v="57"/>
    <n v="73"/>
    <n v="57"/>
    <n v="57"/>
    <n v="57"/>
    <n v="58"/>
    <n v="57"/>
    <n v="57"/>
    <n v="57"/>
    <n v="57"/>
    <n v="56"/>
    <n v="57"/>
    <n v="59"/>
    <n v="59"/>
    <n v="59"/>
    <n v="59"/>
    <n v="57"/>
    <n v="57"/>
    <n v="57"/>
    <n v="57"/>
  </r>
  <r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</r>
  <r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</r>
  <r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</r>
  <r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</r>
  <r>
    <n v="64"/>
    <n v="56"/>
    <n v="55"/>
    <n v="59"/>
    <n v="61"/>
    <n v="61"/>
    <n v="61"/>
    <n v="59"/>
    <n v="61"/>
    <n v="63"/>
    <n v="63"/>
    <n v="64"/>
    <n v="64"/>
    <n v="63"/>
    <n v="61"/>
    <n v="64"/>
    <n v="64"/>
    <n v="62"/>
    <n v="64"/>
    <n v="64"/>
    <n v="64"/>
    <n v="64"/>
    <n v="62"/>
    <n v="62"/>
    <n v="62"/>
    <n v="60"/>
    <n v="60"/>
    <n v="60"/>
    <n v="60"/>
    <n v="60"/>
    <n v="60"/>
    <n v="59"/>
    <n v="59"/>
    <n v="50"/>
    <n v="53"/>
    <n v="51"/>
    <n v="51"/>
    <n v="48"/>
    <n v="51"/>
    <n v="51"/>
    <n v="48"/>
    <n v="50"/>
    <n v="51"/>
    <n v="51"/>
  </r>
  <r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</r>
  <r>
    <n v="464"/>
    <n v="487"/>
    <n v="483"/>
    <n v="455"/>
    <n v="449"/>
    <n v="424"/>
    <n v="430"/>
    <n v="418"/>
    <n v="415"/>
    <n v="495"/>
    <n v="520"/>
    <n v="437"/>
    <n v="466"/>
    <n v="463"/>
    <n v="455"/>
    <n v="389"/>
    <n v="367"/>
    <n v="353"/>
    <n v="350"/>
    <n v="345"/>
    <n v="465"/>
    <n v="118"/>
    <n v="124"/>
    <n v="113"/>
    <n v="116"/>
    <n v="70"/>
    <n v="126"/>
    <n v="140"/>
    <n v="134"/>
    <n v="124"/>
    <n v="113"/>
    <n v="126"/>
    <n v="123"/>
    <n v="131"/>
    <n v="113"/>
    <n v="115"/>
    <n v="104"/>
    <n v="92"/>
    <n v="94"/>
    <n v="90"/>
    <n v="117"/>
    <n v="122"/>
    <n v="117"/>
    <n v="117"/>
  </r>
  <r>
    <n v="29"/>
    <n v="29"/>
    <n v="29"/>
    <n v="29"/>
    <n v="29"/>
    <n v="29"/>
    <n v="29"/>
    <n v="29"/>
    <n v="29"/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1"/>
    <n v="33"/>
    <n v="33"/>
    <n v="33"/>
    <n v="33"/>
    <n v="33"/>
    <n v="33"/>
    <n v="33"/>
    <n v="33"/>
    <n v="33"/>
    <n v="33"/>
    <n v="33"/>
    <n v="33"/>
    <n v="33"/>
    <n v="32"/>
    <n v="32"/>
    <n v="32"/>
    <n v="32"/>
  </r>
  <r>
    <n v="67"/>
    <n v="67"/>
    <n v="32"/>
    <n v="67"/>
    <n v="67"/>
    <n v="67"/>
    <n v="68"/>
    <n v="68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</r>
  <r>
    <n v="2"/>
    <n v="2"/>
    <n v="2"/>
    <n v="2"/>
    <n v="2"/>
    <n v="2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  <n v="4"/>
    <n v="4"/>
    <n v="4"/>
    <n v="4"/>
    <n v="4"/>
    <n v="4"/>
  </r>
  <r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116"/>
    <n v="116"/>
    <n v="116"/>
    <n v="117"/>
    <n v="117"/>
    <n v="115"/>
    <n v="121"/>
    <n v="121"/>
    <n v="121"/>
    <n v="123"/>
    <n v="123"/>
    <n v="121"/>
    <n v="123"/>
    <n v="123"/>
    <n v="85"/>
    <n v="88"/>
    <n v="89"/>
    <n v="82"/>
    <n v="84"/>
    <n v="88"/>
    <n v="89"/>
    <n v="99"/>
    <n v="98"/>
    <n v="102"/>
    <n v="102"/>
    <n v="108"/>
    <n v="108"/>
    <n v="114"/>
    <n v="113"/>
    <n v="114"/>
    <n v="114"/>
    <n v="103"/>
    <n v="103"/>
    <n v="103"/>
    <n v="107"/>
    <n v="107"/>
    <n v="107"/>
    <n v="105"/>
    <n v="105"/>
    <n v="94"/>
    <n v="93"/>
    <n v="92"/>
    <n v="92"/>
    <n v="85"/>
  </r>
  <r>
    <n v="126"/>
    <n v="126"/>
    <n v="126"/>
    <n v="126"/>
    <n v="126"/>
    <n v="126"/>
    <n v="126"/>
    <n v="126"/>
    <n v="126"/>
    <n v="126"/>
    <n v="126"/>
    <n v="125"/>
    <n v="125"/>
    <n v="125"/>
    <n v="125"/>
    <n v="125"/>
    <n v="125"/>
    <n v="125"/>
    <n v="125"/>
    <n v="125"/>
    <n v="125"/>
    <n v="125"/>
    <n v="125"/>
    <n v="125"/>
    <n v="2"/>
    <n v="125"/>
    <n v="125"/>
    <n v="125"/>
    <n v="125"/>
    <n v="125"/>
    <n v="125"/>
    <n v="125"/>
    <n v="125"/>
    <n v="125"/>
    <n v="125"/>
    <n v="125"/>
    <n v="125"/>
    <n v="125"/>
    <n v="125"/>
    <n v="125"/>
    <n v="128"/>
    <n v="128"/>
    <n v="128"/>
    <n v="128"/>
  </r>
  <r>
    <n v="43"/>
    <n v="43"/>
    <n v="43"/>
    <n v="43"/>
    <n v="43"/>
    <n v="43"/>
    <n v="42"/>
    <n v="46"/>
    <n v="46"/>
    <n v="46"/>
    <n v="47"/>
    <n v="47"/>
    <n v="49"/>
    <n v="57"/>
    <n v="49"/>
    <n v="47"/>
    <n v="57"/>
    <n v="57"/>
    <n v="57"/>
    <n v="57"/>
    <n v="57"/>
    <n v="57"/>
    <n v="55"/>
    <n v="57"/>
    <n v="51"/>
    <n v="57"/>
    <n v="57"/>
    <n v="58"/>
    <n v="52"/>
    <n v="46"/>
    <n v="46"/>
    <n v="46"/>
    <n v="48"/>
    <n v="48"/>
    <n v="40"/>
    <n v="44"/>
    <n v="40"/>
    <n v="40"/>
    <n v="54"/>
    <n v="54"/>
    <n v="54"/>
    <n v="54"/>
    <n v="50"/>
    <n v="50"/>
  </r>
  <r>
    <n v="23"/>
    <n v="23"/>
    <n v="23"/>
    <n v="90"/>
    <n v="103"/>
    <n v="90"/>
    <n v="64"/>
    <n v="74"/>
    <n v="84"/>
    <n v="57"/>
    <n v="71"/>
    <n v="78"/>
    <n v="80"/>
    <n v="69"/>
    <n v="52"/>
    <n v="51"/>
    <n v="231"/>
    <n v="246"/>
    <n v="258"/>
    <n v="277"/>
    <n v="289"/>
    <n v="296"/>
    <n v="304"/>
    <n v="311"/>
    <n v="325"/>
    <n v="333"/>
    <n v="343"/>
    <n v="351"/>
    <n v="358"/>
    <n v="366"/>
    <n v="42"/>
    <n v="42"/>
    <n v="44"/>
    <n v="38"/>
    <n v="30"/>
    <n v="29"/>
    <n v="32"/>
    <n v="32"/>
    <n v="69"/>
    <n v="29"/>
    <n v="30"/>
    <n v="31"/>
    <n v="31"/>
    <n v="70"/>
  </r>
  <r>
    <n v="235"/>
    <n v="263"/>
    <n v="264"/>
    <n v="256"/>
    <n v="261"/>
    <n v="273"/>
    <n v="286"/>
    <n v="283"/>
    <n v="296"/>
    <n v="287"/>
    <n v="280"/>
    <n v="281"/>
    <n v="273"/>
    <n v="224"/>
    <n v="240"/>
    <n v="256"/>
    <n v="254"/>
    <n v="256"/>
    <n v="248"/>
    <n v="207"/>
    <n v="253"/>
    <n v="253"/>
    <n v="254"/>
    <n v="256"/>
    <n v="247"/>
    <n v="249"/>
    <n v="235"/>
    <n v="268"/>
    <n v="211"/>
    <n v="340"/>
    <n v="354"/>
    <n v="260"/>
    <n v="318"/>
    <n v="296"/>
    <n v="299"/>
    <n v="283"/>
    <n v="293"/>
    <n v="272"/>
    <n v="263"/>
    <n v="265"/>
    <n v="258"/>
    <n v="258"/>
    <n v="257"/>
    <n v="275"/>
  </r>
  <r>
    <n v="203"/>
    <n v="213"/>
    <n v="209"/>
    <n v="218"/>
    <n v="209"/>
    <n v="203"/>
    <n v="193"/>
    <n v="201"/>
    <n v="183"/>
    <n v="187"/>
    <n v="184"/>
    <n v="163"/>
    <n v="160"/>
    <n v="146"/>
    <n v="144"/>
    <n v="149"/>
    <n v="161"/>
    <n v="179"/>
    <n v="185"/>
    <n v="186"/>
    <n v="205"/>
    <n v="218"/>
    <n v="212"/>
    <n v="198"/>
    <n v="193"/>
    <n v="191"/>
    <n v="216"/>
    <n v="210"/>
    <n v="229"/>
    <n v="203"/>
    <n v="194"/>
    <n v="184"/>
    <n v="171"/>
    <n v="160"/>
    <n v="169"/>
    <n v="163"/>
    <n v="156"/>
    <n v="146"/>
    <n v="141"/>
    <n v="142"/>
    <n v="150"/>
    <n v="162"/>
    <n v="173"/>
    <n v="186"/>
  </r>
  <r>
    <n v="373"/>
    <n v="374"/>
    <n v="373"/>
    <n v="373"/>
    <n v="372"/>
    <n v="373"/>
    <n v="372"/>
    <n v="372"/>
    <n v="373"/>
    <n v="373"/>
    <n v="373"/>
    <n v="374"/>
    <n v="374"/>
    <n v="377"/>
    <n v="377"/>
    <n v="376"/>
    <n v="376"/>
    <n v="301"/>
    <n v="301"/>
    <n v="301"/>
    <n v="303"/>
    <n v="302"/>
    <n v="301"/>
    <n v="302"/>
    <n v="302"/>
    <n v="302"/>
    <n v="304"/>
    <n v="300"/>
    <n v="300"/>
    <n v="300"/>
    <n v="300"/>
    <n v="299"/>
    <n v="299"/>
    <n v="301"/>
    <n v="301"/>
    <n v="299"/>
    <n v="360"/>
    <n v="347"/>
    <n v="288"/>
    <n v="68"/>
    <n v="68"/>
    <n v="68"/>
    <n v="62"/>
    <n v="62"/>
  </r>
  <r>
    <n v="88"/>
    <n v="91"/>
    <n v="74"/>
    <n v="84"/>
    <n v="89"/>
    <n v="87"/>
    <n v="96"/>
    <n v="97"/>
    <n v="90"/>
    <n v="99"/>
    <n v="94"/>
    <n v="101"/>
    <n v="101"/>
    <n v="92"/>
    <n v="106"/>
    <n v="90"/>
    <n v="97"/>
    <n v="96"/>
    <n v="90"/>
    <n v="87"/>
    <n v="90"/>
    <n v="90"/>
    <n v="97"/>
    <n v="103"/>
    <n v="173"/>
    <n v="166"/>
    <n v="76"/>
    <n v="88"/>
    <n v="89"/>
    <n v="86"/>
    <n v="91"/>
    <n v="84"/>
    <n v="88"/>
    <n v="84"/>
    <n v="81"/>
    <n v="92"/>
    <n v="97"/>
    <n v="104"/>
    <n v="126"/>
    <n v="129"/>
    <n v="126"/>
    <n v="121"/>
    <n v="132"/>
    <n v="132"/>
  </r>
  <r>
    <n v="110"/>
    <n v="110"/>
    <n v="123"/>
    <n v="117"/>
    <n v="117"/>
    <n v="117"/>
    <n v="117"/>
    <n v="123"/>
    <n v="123"/>
    <n v="112"/>
    <n v="112"/>
    <n v="112"/>
    <n v="111"/>
    <n v="111"/>
    <n v="111"/>
    <n v="111"/>
    <n v="111"/>
    <n v="111"/>
    <n v="111"/>
    <n v="111"/>
    <n v="111"/>
    <n v="111"/>
    <n v="111"/>
    <n v="111"/>
    <n v="111"/>
    <n v="111"/>
    <n v="109"/>
    <n v="109"/>
    <n v="109"/>
    <n v="109"/>
    <n v="109"/>
    <n v="109"/>
    <n v="107"/>
    <n v="103"/>
    <n v="103"/>
    <n v="73"/>
    <n v="73"/>
    <n v="73"/>
    <n v="75"/>
    <n v="73"/>
    <n v="73"/>
    <n v="73"/>
    <n v="73"/>
    <n v="73"/>
  </r>
  <r>
    <n v="83"/>
    <n v="70"/>
    <n v="83"/>
    <n v="72"/>
    <n v="79"/>
    <n v="83"/>
    <n v="79"/>
    <n v="81"/>
    <n v="83"/>
    <n v="75"/>
    <n v="44"/>
    <n v="42"/>
    <n v="44"/>
    <n v="44"/>
    <n v="44"/>
    <n v="41"/>
    <n v="44"/>
    <n v="46"/>
    <n v="44"/>
    <n v="43"/>
    <n v="44"/>
    <n v="47"/>
    <n v="47"/>
    <n v="42"/>
    <n v="44"/>
    <n v="45"/>
    <n v="44"/>
    <n v="34"/>
    <n v="50"/>
    <n v="46"/>
    <n v="48"/>
    <n v="45"/>
    <n v="45"/>
    <n v="44"/>
    <n v="45"/>
    <n v="44"/>
    <n v="45"/>
    <n v="53"/>
    <n v="53"/>
    <n v="56"/>
    <n v="50"/>
    <n v="53"/>
    <n v="51"/>
    <n v="51"/>
  </r>
  <r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0"/>
    <n v="120"/>
    <n v="120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</r>
  <r>
    <n v="18"/>
    <n v="18"/>
    <n v="18"/>
    <n v="18"/>
    <n v="18"/>
    <n v="18"/>
    <n v="18"/>
    <n v="18"/>
    <n v="18"/>
    <n v="17"/>
    <n v="18"/>
    <n v="18"/>
    <n v="17"/>
    <n v="17"/>
    <n v="18"/>
    <n v="16"/>
    <n v="17"/>
    <n v="17"/>
    <n v="18"/>
    <n v="17"/>
    <n v="18"/>
    <n v="18"/>
    <n v="18"/>
    <n v="17"/>
    <n v="17"/>
    <n v="18"/>
    <n v="18"/>
    <n v="17"/>
    <n v="18"/>
    <n v="18"/>
    <n v="18"/>
    <n v="18"/>
    <n v="18"/>
    <n v="18"/>
    <n v="18"/>
    <n v="18"/>
    <n v="18"/>
    <n v="18"/>
    <n v="18"/>
    <n v="18"/>
    <n v="17"/>
    <n v="17"/>
    <n v="17"/>
    <n v="17"/>
  </r>
  <r>
    <n v="24"/>
    <n v="22"/>
    <n v="21"/>
    <n v="24"/>
    <n v="24"/>
    <n v="23"/>
    <n v="24"/>
    <n v="22"/>
    <n v="23"/>
    <n v="23"/>
    <n v="17"/>
    <n v="19"/>
    <n v="19"/>
    <n v="19"/>
    <n v="20"/>
    <n v="17"/>
    <n v="19"/>
    <n v="19"/>
    <n v="19"/>
    <n v="19"/>
    <n v="20"/>
    <n v="20"/>
    <n v="20"/>
    <n v="19"/>
    <n v="19"/>
    <n v="20"/>
    <n v="19"/>
    <n v="19"/>
    <n v="19"/>
    <n v="20"/>
    <n v="20"/>
    <n v="19"/>
    <n v="20"/>
    <n v="19"/>
    <n v="20"/>
    <n v="20"/>
    <n v="19"/>
    <n v="19"/>
    <n v="20"/>
    <n v="19"/>
    <n v="20"/>
    <n v="20"/>
    <n v="19"/>
    <n v="20"/>
  </r>
  <r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</r>
  <r>
    <n v="215"/>
    <n v="217"/>
    <n v="217"/>
    <n v="205"/>
    <n v="170"/>
    <n v="161"/>
    <n v="159"/>
    <n v="153"/>
    <n v="145"/>
    <n v="149"/>
    <n v="163"/>
    <n v="165"/>
    <n v="182"/>
    <n v="185"/>
    <n v="171"/>
    <n v="173"/>
    <n v="159"/>
    <n v="153"/>
    <n v="151"/>
    <n v="147"/>
    <n v="147"/>
    <n v="163"/>
    <n v="163"/>
    <n v="167"/>
    <n v="177"/>
    <n v="159"/>
    <n v="159"/>
    <n v="155"/>
    <n v="153"/>
    <n v="153"/>
    <n v="147"/>
    <n v="149"/>
    <n v="143"/>
    <n v="185"/>
    <n v="189"/>
    <n v="185"/>
    <n v="187"/>
    <n v="151"/>
    <n v="149"/>
    <n v="171"/>
    <n v="173"/>
    <n v="178"/>
    <n v="180"/>
    <n v="154"/>
  </r>
  <r>
    <n v="36"/>
    <n v="36"/>
    <n v="37"/>
    <n v="36"/>
    <n v="36"/>
    <n v="36"/>
    <n v="36"/>
    <n v="36"/>
    <n v="38"/>
    <n v="38"/>
    <n v="37"/>
    <n v="37"/>
    <n v="38"/>
    <n v="38"/>
    <n v="38"/>
    <n v="37"/>
    <n v="37"/>
    <n v="37"/>
    <n v="37"/>
    <n v="37"/>
    <n v="37"/>
    <n v="37"/>
    <n v="37"/>
    <n v="37"/>
    <n v="37"/>
    <n v="37"/>
    <n v="37"/>
    <n v="37"/>
    <n v="37"/>
    <n v="37"/>
    <n v="39"/>
    <n v="39"/>
    <n v="39"/>
    <n v="41"/>
    <n v="41"/>
    <n v="41"/>
    <n v="41"/>
    <n v="40"/>
    <n v="40"/>
    <n v="36"/>
    <n v="35"/>
    <n v="36"/>
    <n v="35"/>
    <n v="35"/>
  </r>
  <r>
    <n v="157"/>
    <n v="156"/>
    <n v="156"/>
    <n v="158"/>
    <n v="160"/>
    <n v="161"/>
    <n v="160"/>
    <n v="159"/>
    <n v="156"/>
    <n v="160"/>
    <n v="156"/>
    <n v="160"/>
    <n v="158"/>
    <n v="160"/>
    <n v="160"/>
    <n v="163"/>
    <n v="163"/>
    <n v="161"/>
    <n v="161"/>
    <n v="161"/>
    <n v="161"/>
    <n v="161"/>
    <n v="163"/>
    <n v="170"/>
    <n v="161"/>
    <n v="158"/>
    <n v="161"/>
    <n v="163"/>
    <n v="162"/>
    <n v="159"/>
    <n v="162"/>
    <n v="160"/>
    <n v="155"/>
    <n v="157"/>
    <n v="157"/>
    <n v="161"/>
    <n v="159"/>
    <n v="153"/>
    <n v="148"/>
    <n v="149"/>
    <n v="154"/>
    <n v="154"/>
    <n v="153"/>
    <n v="155"/>
  </r>
  <r>
    <n v="75"/>
    <n v="74"/>
    <n v="74"/>
    <n v="74"/>
    <n v="75"/>
    <n v="76"/>
    <n v="78"/>
    <n v="78"/>
    <n v="78"/>
    <n v="79"/>
    <n v="78"/>
    <n v="78"/>
    <n v="78"/>
    <n v="77"/>
    <n v="78"/>
    <n v="78"/>
    <n v="110"/>
    <n v="79"/>
    <n v="79"/>
    <n v="78"/>
    <n v="112"/>
    <n v="111"/>
    <n v="113"/>
    <n v="113"/>
    <n v="113"/>
    <n v="115"/>
    <n v="113"/>
    <n v="111"/>
    <n v="112"/>
    <n v="78"/>
    <n v="78"/>
    <n v="78"/>
    <n v="80"/>
    <n v="79"/>
    <n v="72"/>
    <n v="72"/>
    <n v="72"/>
    <n v="73"/>
    <n v="73"/>
    <n v="74"/>
    <n v="75"/>
    <n v="74"/>
    <n v="74"/>
    <n v="75"/>
  </r>
  <r>
    <n v="63"/>
    <n v="59"/>
    <n v="57"/>
    <n v="55"/>
    <n v="53"/>
    <n v="51"/>
    <n v="55"/>
    <n v="54"/>
    <n v="55"/>
    <n v="54"/>
    <n v="54"/>
    <n v="53"/>
    <n v="53"/>
    <n v="62"/>
    <n v="63"/>
    <n v="58"/>
    <n v="60"/>
    <n v="61"/>
    <n v="56"/>
    <n v="59"/>
    <n v="62"/>
    <n v="61"/>
    <n v="67"/>
    <n v="68"/>
    <n v="71"/>
    <n v="71"/>
    <n v="64"/>
    <n v="68"/>
    <n v="70"/>
    <n v="60"/>
    <n v="54"/>
    <n v="53"/>
    <n v="52"/>
    <n v="58"/>
    <n v="57"/>
    <n v="61"/>
    <n v="81"/>
    <n v="67"/>
    <n v="69"/>
    <n v="84"/>
    <n v="87"/>
    <n v="72"/>
    <n v="76"/>
    <n v="74"/>
  </r>
  <r>
    <n v="69"/>
    <n v="69"/>
    <n v="69"/>
    <n v="69"/>
    <n v="69"/>
    <n v="69"/>
    <n v="69"/>
    <n v="69"/>
    <n v="69"/>
    <n v="69"/>
    <n v="69"/>
    <n v="69"/>
    <n v="69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7"/>
    <n v="67"/>
    <n v="67"/>
    <n v="67"/>
  </r>
  <r>
    <n v="20"/>
    <n v="21"/>
    <n v="20"/>
    <n v="20"/>
    <n v="20"/>
    <n v="20"/>
    <n v="20"/>
    <n v="20"/>
    <n v="20"/>
    <n v="20"/>
    <n v="20"/>
    <n v="20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3"/>
    <n v="22"/>
    <n v="22"/>
    <n v="22"/>
    <n v="22"/>
    <n v="22"/>
    <n v="22"/>
    <n v="22"/>
    <n v="22"/>
    <n v="22"/>
  </r>
  <r>
    <n v="13"/>
    <n v="13"/>
    <n v="13"/>
    <n v="13"/>
    <n v="13"/>
    <n v="14"/>
    <n v="13"/>
    <n v="13"/>
    <n v="13"/>
    <n v="13"/>
    <n v="13"/>
    <n v="13"/>
    <n v="13"/>
    <n v="14"/>
    <n v="14"/>
    <n v="14"/>
    <n v="14"/>
    <n v="14"/>
    <n v="15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21"/>
    <n v="21"/>
    <n v="22"/>
  </r>
  <r>
    <n v="110"/>
    <n v="126"/>
    <n v="127"/>
    <n v="126"/>
    <n v="127"/>
    <n v="129"/>
    <n v="126"/>
    <n v="127"/>
    <n v="125"/>
    <n v="124"/>
    <n v="125"/>
    <n v="129"/>
    <n v="129"/>
    <n v="127"/>
    <n v="128"/>
    <n v="129"/>
    <n v="128"/>
    <n v="127"/>
    <n v="124"/>
    <n v="126"/>
    <n v="121"/>
    <n v="123"/>
    <n v="126"/>
    <n v="125"/>
    <n v="127"/>
    <n v="126"/>
    <n v="127"/>
    <n v="127"/>
    <n v="129"/>
    <n v="125"/>
    <n v="117"/>
    <n v="120"/>
    <n v="126"/>
    <n v="128"/>
    <n v="127"/>
    <n v="129"/>
    <n v="126"/>
    <n v="121"/>
    <n v="127"/>
    <n v="124"/>
    <n v="125"/>
    <n v="124"/>
    <n v="126"/>
    <n v="129"/>
  </r>
  <r>
    <n v="74"/>
    <n v="75"/>
    <n v="75"/>
    <n v="75"/>
    <n v="75"/>
    <n v="75"/>
    <n v="75"/>
    <n v="75"/>
    <n v="75"/>
    <n v="75"/>
    <n v="74"/>
    <n v="74"/>
    <n v="74"/>
    <n v="74"/>
    <n v="74"/>
    <n v="74"/>
    <n v="75"/>
    <n v="75"/>
    <n v="75"/>
    <n v="75"/>
    <n v="75"/>
    <n v="75"/>
    <n v="75"/>
    <n v="75"/>
    <n v="75"/>
    <n v="75"/>
    <n v="75"/>
    <n v="75"/>
    <n v="75"/>
    <n v="74"/>
    <n v="74"/>
    <n v="74"/>
    <n v="74"/>
    <n v="74"/>
    <n v="74"/>
    <n v="74"/>
    <n v="74"/>
    <n v="74"/>
    <n v="75"/>
    <n v="73"/>
    <n v="74"/>
    <n v="74"/>
    <n v="74"/>
    <n v="74"/>
  </r>
  <r>
    <n v="125"/>
    <n v="125"/>
    <n v="125"/>
    <n v="125"/>
    <n v="125"/>
    <n v="125"/>
    <n v="125"/>
    <n v="129"/>
    <n v="129"/>
    <n v="129"/>
    <n v="129"/>
    <n v="132"/>
    <n v="129"/>
    <n v="129"/>
    <n v="129"/>
    <n v="129"/>
    <n v="129"/>
    <n v="129"/>
    <n v="129"/>
    <n v="129"/>
    <n v="129"/>
    <n v="125"/>
    <n v="125"/>
    <n v="125"/>
    <n v="125"/>
    <n v="125"/>
    <n v="125"/>
    <n v="125"/>
    <n v="125"/>
    <n v="125"/>
    <n v="125"/>
    <n v="125"/>
    <n v="125"/>
    <n v="119"/>
    <n v="119"/>
    <n v="119"/>
    <n v="119"/>
    <n v="119"/>
    <n v="119"/>
    <n v="121"/>
    <n v="121"/>
    <n v="121"/>
    <n v="121"/>
    <n v="121"/>
  </r>
  <r>
    <n v="11"/>
    <n v="11"/>
    <n v="11"/>
    <n v="11"/>
    <n v="11"/>
    <n v="11"/>
    <n v="11"/>
    <n v="11"/>
    <n v="11"/>
    <n v="11"/>
    <n v="11"/>
    <n v="11"/>
    <n v="11"/>
    <n v="11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n v="147"/>
    <n v="147"/>
    <n v="148"/>
    <n v="148"/>
    <n v="148"/>
    <n v="136"/>
    <n v="147"/>
    <n v="148"/>
    <n v="148"/>
    <n v="147"/>
    <n v="148"/>
    <n v="148"/>
    <n v="143"/>
    <n v="148"/>
    <n v="148"/>
    <n v="149"/>
    <n v="149"/>
    <n v="151"/>
    <n v="151"/>
    <n v="151"/>
    <n v="149"/>
    <n v="151"/>
    <n v="149"/>
    <n v="148"/>
    <n v="148"/>
    <n v="149"/>
    <n v="151"/>
    <n v="149"/>
    <n v="150"/>
    <n v="149"/>
    <n v="148"/>
    <n v="150"/>
    <n v="151"/>
    <n v="149"/>
    <n v="148"/>
    <n v="149"/>
    <n v="149"/>
    <n v="148"/>
    <n v="141"/>
    <n v="152"/>
    <n v="152"/>
    <n v="152"/>
    <n v="154"/>
    <n v="153"/>
  </r>
  <r>
    <n v="27"/>
    <n v="27"/>
    <n v="27"/>
    <n v="25"/>
    <n v="26"/>
    <n v="28"/>
    <n v="28"/>
    <n v="28"/>
    <n v="26"/>
    <n v="25"/>
    <n v="25"/>
    <n v="27"/>
    <n v="28"/>
    <n v="28"/>
    <n v="27"/>
    <n v="29"/>
    <n v="28"/>
    <n v="28"/>
    <n v="26"/>
    <n v="28"/>
    <n v="27"/>
    <n v="27"/>
    <n v="28"/>
    <n v="28"/>
    <n v="26"/>
    <n v="27"/>
    <n v="31"/>
    <n v="30"/>
    <n v="30"/>
    <n v="30"/>
    <n v="31"/>
    <n v="30"/>
    <n v="31"/>
    <n v="31"/>
    <n v="30"/>
    <n v="31"/>
    <n v="29"/>
    <n v="31"/>
    <n v="28"/>
    <n v="32"/>
    <n v="30"/>
    <n v="31"/>
    <n v="31"/>
    <n v="31"/>
  </r>
  <r>
    <n v="24"/>
    <n v="25"/>
    <n v="24"/>
    <n v="22"/>
    <n v="22"/>
    <n v="24"/>
    <n v="23"/>
    <n v="25"/>
    <n v="25"/>
    <n v="25"/>
    <n v="23"/>
    <n v="26"/>
    <n v="25"/>
    <n v="25"/>
    <n v="24"/>
    <n v="24"/>
    <n v="24"/>
    <n v="26"/>
    <n v="23"/>
    <n v="23"/>
    <n v="23"/>
    <n v="24"/>
    <n v="10"/>
    <n v="13"/>
    <n v="22"/>
    <n v="26"/>
    <n v="23"/>
    <n v="24"/>
    <n v="23"/>
    <n v="25"/>
    <n v="23"/>
    <n v="25"/>
    <n v="22"/>
    <n v="24"/>
    <n v="22"/>
    <n v="23"/>
    <n v="24"/>
    <n v="24"/>
    <n v="25"/>
    <n v="35"/>
    <n v="33"/>
    <n v="34"/>
    <n v="30"/>
    <n v="24"/>
  </r>
  <r>
    <n v="30"/>
    <n v="32"/>
    <n v="32"/>
    <n v="32"/>
    <n v="32"/>
    <n v="32"/>
    <n v="32"/>
    <n v="32"/>
    <n v="32"/>
    <n v="32"/>
    <n v="32"/>
    <n v="32"/>
    <n v="32"/>
    <n v="32"/>
    <n v="36"/>
    <n v="36"/>
    <n v="38"/>
    <n v="39"/>
    <n v="39"/>
    <n v="39"/>
    <n v="39"/>
    <n v="39"/>
    <n v="39"/>
    <n v="39"/>
    <n v="39"/>
    <n v="42"/>
    <n v="42"/>
    <n v="42"/>
    <n v="42"/>
    <n v="42"/>
    <n v="42"/>
    <n v="39"/>
    <n v="39"/>
    <n v="39"/>
    <n v="39"/>
    <n v="39"/>
    <n v="39"/>
    <n v="39"/>
    <n v="39"/>
    <n v="39"/>
    <n v="39"/>
    <n v="39"/>
    <n v="39"/>
    <n v="39"/>
  </r>
  <r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</r>
  <r>
    <n v="133"/>
    <n v="126"/>
    <n v="126"/>
    <n v="126"/>
    <n v="128"/>
    <n v="118"/>
    <n v="128"/>
    <n v="129"/>
    <n v="128"/>
    <n v="133"/>
    <n v="130"/>
    <n v="133"/>
    <n v="131"/>
    <n v="132"/>
    <n v="116"/>
    <n v="114"/>
    <n v="114"/>
    <n v="115"/>
    <n v="85"/>
    <n v="91"/>
    <n v="107"/>
    <n v="106"/>
    <n v="106"/>
    <n v="102"/>
    <n v="92"/>
    <n v="100"/>
    <n v="90"/>
    <n v="91"/>
    <n v="92"/>
    <n v="89"/>
    <n v="90"/>
    <n v="86"/>
    <n v="86"/>
    <n v="77"/>
    <n v="79"/>
    <n v="78"/>
    <n v="86"/>
    <n v="83"/>
    <n v="76"/>
    <n v="87"/>
    <n v="78"/>
    <n v="79"/>
    <n v="87"/>
    <n v="93"/>
  </r>
  <r>
    <n v="119"/>
    <n v="119"/>
    <n v="119"/>
    <n v="119"/>
    <n v="119"/>
    <n v="121"/>
    <n v="121"/>
    <n v="121"/>
    <n v="119"/>
    <n v="119"/>
    <n v="119"/>
    <n v="120"/>
    <n v="119"/>
    <n v="119"/>
    <n v="119"/>
    <n v="119"/>
    <n v="119"/>
    <n v="119"/>
    <n v="119"/>
    <n v="119"/>
    <n v="120"/>
    <n v="119"/>
    <n v="119"/>
    <n v="119"/>
    <n v="119"/>
    <n v="119"/>
    <n v="119"/>
    <n v="107"/>
    <n v="103"/>
    <n v="103"/>
    <n v="101"/>
    <n v="103"/>
    <n v="103"/>
    <n v="103"/>
    <n v="103"/>
    <n v="103"/>
    <n v="103"/>
    <n v="103"/>
    <n v="103"/>
    <n v="103"/>
    <n v="103"/>
    <n v="103"/>
    <n v="103"/>
    <n v="103"/>
  </r>
  <r>
    <n v="52"/>
    <n v="52"/>
    <n v="52"/>
    <n v="54"/>
    <n v="54"/>
    <n v="54"/>
    <n v="52"/>
    <n v="52"/>
    <n v="52"/>
    <n v="52"/>
    <n v="52"/>
    <n v="52"/>
    <n v="52"/>
    <n v="52"/>
    <n v="51"/>
    <n v="49"/>
    <n v="54"/>
    <n v="54"/>
    <n v="52"/>
    <n v="54"/>
    <n v="54"/>
    <n v="56"/>
    <n v="56"/>
    <n v="56"/>
    <n v="56"/>
    <n v="55"/>
    <n v="55"/>
    <n v="56"/>
    <n v="54"/>
    <n v="52"/>
    <n v="52"/>
    <n v="52"/>
    <n v="52"/>
    <n v="48"/>
    <n v="52"/>
    <n v="52"/>
    <n v="52"/>
    <n v="52"/>
    <n v="52"/>
    <n v="52"/>
    <n v="50"/>
    <n v="50"/>
    <n v="48"/>
    <n v="48"/>
  </r>
  <r>
    <n v="75"/>
    <n v="73"/>
    <n v="73"/>
    <n v="75"/>
    <n v="74"/>
    <n v="73"/>
    <n v="74"/>
    <n v="73"/>
    <n v="76"/>
    <n v="73"/>
    <n v="75"/>
    <n v="73"/>
    <n v="73"/>
    <n v="73"/>
    <n v="84"/>
    <n v="85"/>
    <n v="86"/>
    <n v="93"/>
    <n v="93"/>
    <n v="94"/>
    <n v="99"/>
    <n v="98"/>
    <n v="82"/>
    <n v="82"/>
    <n v="82"/>
    <n v="82"/>
    <n v="82"/>
    <n v="83"/>
    <n v="82"/>
    <n v="268"/>
    <n v="273"/>
    <n v="273"/>
    <n v="273"/>
    <n v="271"/>
    <n v="271"/>
    <n v="273"/>
    <n v="273"/>
    <n v="264"/>
    <n v="263"/>
    <n v="263"/>
    <n v="264"/>
    <n v="264"/>
    <n v="264"/>
    <n v="263"/>
  </r>
  <r>
    <n v="58"/>
    <n v="60"/>
    <n v="60"/>
    <n v="56"/>
    <n v="57"/>
    <n v="59"/>
    <n v="58"/>
    <n v="57"/>
    <n v="0"/>
    <n v="64"/>
    <n v="64"/>
    <n v="60"/>
    <n v="60"/>
    <n v="60"/>
    <n v="64"/>
    <n v="59"/>
    <n v="57"/>
    <n v="59"/>
    <n v="59"/>
    <n v="59"/>
    <n v="61"/>
    <n v="61"/>
    <n v="59"/>
    <n v="59"/>
    <n v="58"/>
    <n v="59"/>
    <n v="59"/>
    <n v="60"/>
    <n v="59"/>
    <n v="59"/>
    <n v="58"/>
    <n v="59"/>
    <n v="57"/>
    <n v="59"/>
    <n v="59"/>
    <n v="56"/>
    <n v="57"/>
    <n v="56"/>
    <n v="57"/>
    <n v="57"/>
    <n v="57"/>
    <n v="57"/>
    <n v="57"/>
    <n v="57"/>
  </r>
  <r>
    <n v="34"/>
    <n v="35"/>
    <n v="34"/>
    <n v="34"/>
    <n v="37"/>
    <n v="34"/>
    <n v="36"/>
    <n v="34"/>
    <n v="35"/>
    <n v="36"/>
    <n v="33"/>
    <n v="34"/>
    <n v="35"/>
    <n v="35"/>
    <n v="36"/>
    <n v="35"/>
    <n v="35"/>
    <n v="34"/>
    <n v="35"/>
    <n v="35"/>
    <n v="35"/>
    <n v="35"/>
    <n v="35"/>
    <n v="34"/>
    <n v="35"/>
    <n v="35"/>
    <n v="37"/>
    <n v="34"/>
    <n v="35"/>
    <n v="35"/>
    <n v="35"/>
    <n v="35"/>
    <n v="35"/>
    <n v="36"/>
    <n v="36"/>
    <n v="34"/>
    <n v="36"/>
    <n v="36"/>
    <n v="37"/>
    <n v="36"/>
    <n v="35"/>
    <n v="36"/>
    <n v="35"/>
    <n v="36"/>
  </r>
  <r>
    <n v="167"/>
    <n v="167"/>
    <n v="167"/>
    <n v="165"/>
    <n v="165"/>
    <n v="165"/>
    <n v="166"/>
    <n v="166"/>
    <n v="166"/>
    <n v="166"/>
    <n v="166"/>
    <n v="166"/>
    <n v="166"/>
    <n v="166"/>
    <n v="166"/>
    <n v="166"/>
    <n v="166"/>
    <n v="166"/>
    <n v="166"/>
    <n v="165"/>
    <n v="165"/>
    <n v="165"/>
    <n v="167"/>
    <n v="167"/>
    <n v="167"/>
    <n v="167"/>
    <n v="167"/>
    <n v="165"/>
    <n v="165"/>
    <n v="165"/>
    <n v="166"/>
    <n v="165"/>
    <n v="157"/>
    <n v="166"/>
    <n v="166"/>
    <n v="166"/>
    <n v="166"/>
    <n v="165"/>
    <n v="166"/>
    <n v="166"/>
    <n v="167"/>
    <n v="169"/>
    <n v="172"/>
    <n v="175"/>
  </r>
  <r>
    <n v="97"/>
    <n v="97"/>
    <n v="91"/>
    <n v="91"/>
    <n v="89"/>
    <n v="99"/>
    <n v="98"/>
    <n v="99"/>
    <n v="97"/>
    <n v="108"/>
    <n v="105"/>
    <n v="107"/>
    <n v="108"/>
    <n v="106"/>
    <n v="105"/>
    <n v="92"/>
    <n v="123"/>
    <n v="121"/>
    <n v="130"/>
    <n v="123"/>
    <n v="123"/>
    <n v="123"/>
    <n v="121"/>
    <n v="123"/>
    <n v="123"/>
    <n v="123"/>
    <n v="123"/>
    <n v="123"/>
    <n v="123"/>
    <n v="126"/>
    <n v="126"/>
    <n v="125"/>
    <n v="124"/>
    <n v="125"/>
    <n v="122"/>
    <n v="122"/>
    <n v="123"/>
    <n v="118"/>
    <n v="118"/>
    <n v="120"/>
    <n v="108"/>
    <n v="95"/>
    <n v="108"/>
    <n v="108"/>
  </r>
  <r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33"/>
    <n v="33"/>
    <n v="33"/>
    <n v="33"/>
    <n v="33"/>
    <n v="33"/>
    <n v="33"/>
    <n v="33"/>
    <n v="33"/>
    <n v="33"/>
    <n v="33"/>
    <n v="33"/>
    <n v="33"/>
    <n v="33"/>
    <n v="31"/>
    <n v="31"/>
    <n v="31"/>
    <n v="27"/>
    <n v="21"/>
    <n v="21"/>
    <n v="21"/>
    <n v="21"/>
    <n v="21"/>
    <n v="21"/>
    <n v="21"/>
  </r>
  <r>
    <n v="94"/>
    <n v="93"/>
    <n v="93"/>
    <n v="93"/>
    <n v="94"/>
    <n v="96"/>
    <n v="99"/>
    <n v="98"/>
    <n v="97"/>
    <n v="96"/>
    <n v="94"/>
    <n v="94"/>
    <n v="92"/>
    <n v="93"/>
    <n v="96"/>
    <n v="98"/>
    <n v="97"/>
    <n v="97"/>
    <n v="97"/>
    <n v="96"/>
    <n v="96"/>
    <n v="95"/>
    <n v="96"/>
    <n v="93"/>
    <n v="94"/>
    <n v="95"/>
    <n v="96"/>
    <n v="98"/>
    <n v="97"/>
    <n v="95"/>
    <n v="98"/>
    <n v="93"/>
    <n v="95"/>
    <n v="93"/>
    <n v="95"/>
    <n v="95"/>
    <n v="98"/>
    <n v="95"/>
    <n v="98"/>
    <n v="97"/>
    <n v="97"/>
    <n v="96"/>
    <n v="100"/>
    <n v="99"/>
  </r>
  <r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9"/>
    <n v="29"/>
    <n v="29"/>
    <n v="29"/>
    <n v="29"/>
    <n v="29"/>
    <n v="29"/>
    <n v="29"/>
    <n v="29"/>
    <n v="29"/>
    <n v="29"/>
    <n v="29"/>
    <n v="29"/>
    <n v="28"/>
    <n v="29"/>
    <n v="29"/>
    <n v="29"/>
    <n v="29"/>
    <n v="29"/>
  </r>
  <r>
    <n v="84"/>
    <n v="84"/>
    <n v="85"/>
    <n v="86"/>
    <n v="85"/>
    <n v="82"/>
    <n v="82"/>
    <n v="81"/>
    <n v="82"/>
    <n v="82"/>
    <n v="81"/>
    <n v="82"/>
    <n v="82"/>
    <n v="82"/>
    <n v="82"/>
    <n v="81"/>
    <n v="81"/>
    <n v="82"/>
    <n v="82"/>
    <n v="81"/>
    <n v="79"/>
    <n v="79"/>
    <n v="79"/>
    <n v="80"/>
    <n v="82"/>
    <n v="80"/>
    <n v="80"/>
    <n v="79"/>
    <n v="80"/>
    <n v="79"/>
    <n v="72"/>
    <n v="73"/>
    <n v="74"/>
    <n v="74"/>
    <n v="68"/>
    <n v="73"/>
    <n v="73"/>
    <n v="73"/>
    <n v="73"/>
    <n v="73"/>
    <n v="74"/>
    <n v="74"/>
    <n v="73"/>
    <n v="74"/>
  </r>
  <r>
    <n v="54"/>
    <n v="54"/>
    <n v="54"/>
    <n v="58"/>
    <n v="58"/>
    <n v="61"/>
    <n v="62"/>
    <n v="62"/>
    <n v="62"/>
    <n v="62"/>
    <n v="62"/>
    <n v="60"/>
    <n v="54"/>
    <n v="52"/>
    <n v="54"/>
    <n v="55"/>
    <n v="57"/>
    <n v="54"/>
    <n v="54"/>
    <n v="54"/>
    <n v="54"/>
    <n v="54"/>
    <n v="54"/>
    <n v="54"/>
    <n v="53"/>
    <n v="53"/>
    <n v="60"/>
    <n v="65"/>
    <n v="67"/>
    <n v="74"/>
    <n v="74"/>
    <n v="64"/>
    <n v="60"/>
    <n v="60"/>
    <n v="62"/>
    <n v="62"/>
    <n v="63"/>
    <n v="63"/>
    <n v="58"/>
    <n v="58"/>
    <n v="61"/>
    <n v="62"/>
    <n v="64"/>
    <n v="68"/>
  </r>
  <r>
    <n v="200"/>
    <n v="213"/>
    <n v="201"/>
    <n v="201"/>
    <n v="200"/>
    <n v="201"/>
    <n v="201"/>
    <n v="201"/>
    <n v="210"/>
    <n v="200"/>
    <n v="210"/>
    <n v="200"/>
    <n v="213"/>
    <n v="200"/>
    <n v="203"/>
    <n v="201"/>
    <n v="201"/>
    <n v="211"/>
    <n v="212"/>
    <n v="202"/>
    <n v="200"/>
    <n v="213"/>
    <n v="209"/>
    <n v="211"/>
    <n v="210"/>
    <n v="211"/>
    <n v="200"/>
    <n v="202"/>
    <n v="201"/>
    <n v="202"/>
    <n v="200"/>
    <n v="159"/>
    <n v="200"/>
    <n v="212"/>
    <n v="213"/>
    <n v="200"/>
    <n v="201"/>
    <n v="201"/>
    <n v="213"/>
    <n v="200"/>
    <n v="203"/>
    <n v="200"/>
    <n v="203"/>
    <n v="200"/>
  </r>
  <r>
    <n v="22"/>
    <n v="27"/>
    <n v="27"/>
    <n v="27"/>
    <n v="27"/>
    <n v="22"/>
    <n v="22"/>
    <n v="22"/>
    <n v="22"/>
    <n v="16"/>
    <n v="16"/>
    <n v="17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5"/>
    <n v="14"/>
    <n v="14"/>
    <n v="14"/>
    <n v="13"/>
    <n v="13"/>
    <n v="13"/>
    <n v="13"/>
  </r>
  <r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</r>
  <r>
    <n v="61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32"/>
    <n v="158"/>
    <n v="158"/>
    <n v="157"/>
    <n v="157"/>
    <n v="157"/>
    <n v="157"/>
  </r>
  <r>
    <n v="40"/>
    <n v="40"/>
    <n v="40"/>
    <n v="40"/>
    <n v="40"/>
    <n v="41"/>
    <n v="40"/>
    <n v="40"/>
    <n v="40"/>
    <n v="41"/>
    <n v="40"/>
    <n v="40"/>
    <n v="40"/>
    <n v="40"/>
    <n v="40"/>
    <n v="40"/>
    <n v="40"/>
    <n v="40"/>
    <n v="41"/>
    <n v="40"/>
    <n v="41"/>
    <n v="40"/>
    <n v="40"/>
    <n v="40"/>
    <n v="41"/>
    <n v="41"/>
    <n v="40"/>
    <n v="40"/>
    <n v="40"/>
    <n v="40"/>
    <n v="40"/>
    <n v="41"/>
    <n v="40"/>
    <n v="40"/>
    <n v="40"/>
    <n v="40"/>
    <n v="40"/>
    <n v="41"/>
    <n v="41"/>
    <n v="40"/>
    <n v="41"/>
    <n v="41"/>
    <n v="41"/>
    <n v="2"/>
  </r>
  <r>
    <n v="84"/>
    <n v="91"/>
    <n v="93"/>
    <n v="81"/>
    <n v="76"/>
    <n v="92"/>
    <n v="89"/>
    <n v="83"/>
    <n v="93"/>
    <n v="90"/>
    <n v="72"/>
    <n v="93"/>
    <n v="88"/>
    <n v="82"/>
    <n v="93"/>
    <n v="92"/>
    <n v="94"/>
    <n v="94"/>
    <n v="93"/>
    <n v="93"/>
    <n v="92"/>
    <n v="93"/>
    <n v="95"/>
    <n v="95"/>
    <n v="97"/>
    <n v="94"/>
    <n v="95"/>
    <n v="93"/>
    <n v="95"/>
    <n v="95"/>
    <n v="94"/>
    <n v="96"/>
    <n v="94"/>
    <n v="96"/>
    <n v="95"/>
    <n v="95"/>
    <n v="93"/>
    <n v="90"/>
    <n v="93"/>
    <n v="91"/>
    <n v="93"/>
    <n v="93"/>
    <n v="95"/>
    <n v="93"/>
  </r>
  <r>
    <n v="163"/>
    <n v="163"/>
    <n v="166"/>
    <n v="166"/>
    <n v="166"/>
    <n v="166"/>
    <n v="168"/>
    <n v="168"/>
    <n v="167"/>
    <n v="160"/>
    <n v="158"/>
    <n v="159"/>
    <n v="158"/>
    <n v="160"/>
    <n v="159"/>
    <n v="159"/>
    <n v="158"/>
    <n v="159"/>
    <n v="160"/>
    <n v="162"/>
    <n v="172"/>
    <n v="165"/>
    <n v="162"/>
    <n v="162"/>
    <n v="169"/>
    <n v="165"/>
    <n v="169"/>
    <n v="171"/>
    <n v="178"/>
    <n v="182"/>
    <n v="181"/>
    <n v="169"/>
    <n v="172"/>
    <n v="172"/>
    <n v="170"/>
    <n v="171"/>
    <n v="172"/>
    <n v="172"/>
    <n v="180"/>
    <n v="171"/>
    <n v="171"/>
    <n v="181"/>
    <n v="185"/>
    <n v="177"/>
  </r>
  <r>
    <n v="108"/>
    <n v="99"/>
    <n v="100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8"/>
    <n v="108"/>
    <n v="109"/>
    <n v="109"/>
    <n v="109"/>
    <n v="109"/>
    <n v="109"/>
    <n v="109"/>
    <n v="109"/>
    <n v="109"/>
    <n v="109"/>
    <n v="109"/>
    <n v="109"/>
    <n v="109"/>
    <n v="109"/>
    <n v="108"/>
    <n v="108"/>
    <n v="108"/>
    <n v="108"/>
    <n v="108"/>
  </r>
  <r>
    <n v="154"/>
    <n v="116"/>
    <n v="126"/>
    <n v="135"/>
    <n v="142"/>
    <n v="145"/>
    <n v="143"/>
    <n v="145"/>
    <n v="143"/>
    <n v="118"/>
    <n v="119"/>
    <n v="117"/>
    <n v="109"/>
    <n v="100"/>
    <n v="95"/>
    <n v="104"/>
    <n v="99"/>
    <n v="107"/>
    <n v="114"/>
    <n v="111"/>
    <n v="113"/>
    <n v="114"/>
    <n v="111"/>
    <n v="123"/>
    <n v="115"/>
    <n v="132"/>
    <n v="115"/>
    <n v="116"/>
    <n v="116"/>
    <n v="124"/>
    <n v="130"/>
    <n v="122"/>
    <n v="122"/>
    <n v="118"/>
    <n v="125"/>
    <n v="123"/>
    <n v="125"/>
    <n v="120"/>
    <n v="123"/>
    <n v="127"/>
    <n v="126"/>
    <n v="123"/>
    <n v="115"/>
    <n v="107"/>
  </r>
  <r>
    <n v="6"/>
    <n v="4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4"/>
    <n v="8"/>
    <n v="8"/>
    <n v="6"/>
    <n v="4"/>
    <n v="6"/>
    <n v="8"/>
    <n v="8"/>
    <n v="8"/>
    <n v="2"/>
    <n v="2"/>
    <n v="2"/>
    <n v="4"/>
    <n v="4"/>
    <n v="4"/>
    <n v="4"/>
    <n v="4"/>
    <n v="2"/>
    <n v="4"/>
    <n v="4"/>
    <n v="4"/>
    <n v="4"/>
  </r>
  <r>
    <n v="93"/>
    <n v="85"/>
    <n v="85"/>
    <n v="85"/>
    <n v="85"/>
    <n v="85"/>
    <n v="85"/>
    <n v="85"/>
    <n v="85"/>
    <n v="85"/>
    <n v="85"/>
    <n v="85"/>
    <n v="85"/>
    <n v="85"/>
    <n v="85"/>
    <n v="85"/>
    <n v="85"/>
    <n v="93"/>
    <n v="93"/>
    <n v="84"/>
    <n v="83"/>
    <n v="85"/>
    <n v="85"/>
    <n v="85"/>
    <n v="85"/>
    <n v="85"/>
    <n v="92"/>
    <n v="92"/>
    <n v="83"/>
    <n v="83"/>
    <n v="83"/>
    <n v="83"/>
    <n v="83"/>
    <n v="83"/>
    <n v="88"/>
    <n v="88"/>
    <n v="88"/>
    <n v="83"/>
    <n v="83"/>
    <n v="84"/>
    <n v="83"/>
    <n v="83"/>
    <n v="83"/>
    <n v="83"/>
  </r>
  <r>
    <n v="107"/>
    <n v="100"/>
    <n v="91"/>
    <n v="90"/>
    <n v="94"/>
    <n v="96"/>
    <n v="93"/>
    <n v="95"/>
    <n v="96"/>
    <n v="102"/>
    <n v="104"/>
    <n v="93"/>
    <n v="95"/>
    <n v="105"/>
    <n v="101"/>
    <n v="101"/>
    <n v="101"/>
    <n v="103"/>
    <n v="97"/>
    <n v="101"/>
    <n v="103"/>
    <n v="95"/>
    <n v="93"/>
    <n v="96"/>
    <n v="93"/>
    <n v="95"/>
    <n v="100"/>
    <n v="101"/>
    <n v="104"/>
    <n v="102"/>
    <n v="101"/>
    <n v="95"/>
    <n v="99"/>
    <n v="96"/>
    <n v="95"/>
    <n v="100"/>
    <n v="103"/>
    <n v="100"/>
    <n v="97"/>
    <n v="96"/>
    <n v="95"/>
    <n v="95"/>
    <n v="94"/>
    <n v="99"/>
  </r>
  <r>
    <n v="21"/>
    <n v="21"/>
    <n v="21"/>
    <n v="21"/>
    <n v="21"/>
    <n v="21"/>
    <n v="22"/>
    <n v="22"/>
    <n v="22"/>
    <n v="22"/>
    <n v="23"/>
    <n v="23"/>
    <n v="22"/>
    <n v="21"/>
    <n v="21"/>
    <n v="21"/>
    <n v="21"/>
    <n v="21"/>
    <n v="20"/>
    <n v="21"/>
    <n v="21"/>
    <n v="22"/>
    <n v="22"/>
    <n v="22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</r>
  <r>
    <n v="173"/>
    <n v="173"/>
    <n v="173"/>
    <n v="157"/>
    <n v="157"/>
    <n v="157"/>
    <n v="157"/>
    <n v="157"/>
    <n v="157"/>
    <n v="157"/>
    <n v="157"/>
    <n v="157"/>
    <n v="157"/>
    <n v="159"/>
    <n v="159"/>
    <n v="159"/>
    <n v="159"/>
    <n v="159"/>
    <n v="159"/>
    <n v="161"/>
    <n v="161"/>
    <n v="161"/>
    <n v="161"/>
    <n v="161"/>
    <n v="161"/>
    <n v="162"/>
    <n v="162"/>
    <n v="159"/>
    <n v="159"/>
    <n v="159"/>
    <n v="159"/>
    <n v="157"/>
    <n v="159"/>
    <n v="159"/>
    <n v="159"/>
    <n v="159"/>
    <n v="159"/>
    <n v="159"/>
    <n v="159"/>
    <n v="159"/>
    <n v="156"/>
    <n v="159"/>
    <n v="159"/>
    <n v="159"/>
  </r>
  <r>
    <n v="15"/>
    <n v="14"/>
    <n v="12"/>
    <n v="14"/>
    <n v="14"/>
    <n v="14"/>
    <n v="14"/>
    <n v="14"/>
    <n v="14"/>
    <n v="14"/>
    <n v="14"/>
    <n v="13"/>
    <n v="14"/>
    <n v="14"/>
    <n v="12"/>
    <n v="13"/>
    <n v="15"/>
    <n v="13"/>
    <n v="10"/>
    <n v="15"/>
    <n v="12"/>
    <n v="14"/>
    <n v="13"/>
    <n v="14"/>
    <n v="14"/>
    <n v="13"/>
    <n v="12"/>
    <n v="12"/>
    <n v="14"/>
    <n v="13"/>
    <n v="12"/>
    <n v="13"/>
    <n v="12"/>
    <n v="12"/>
    <n v="13"/>
    <n v="13"/>
    <n v="12"/>
    <n v="12"/>
    <n v="12"/>
    <n v="13"/>
    <n v="14"/>
    <n v="14"/>
    <n v="13"/>
    <n v="15"/>
  </r>
  <r>
    <n v="2"/>
    <n v="2"/>
    <n v="2"/>
    <n v="2"/>
    <n v="2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19"/>
    <n v="19"/>
    <n v="19"/>
    <n v="19"/>
    <n v="18"/>
    <n v="18"/>
    <n v="18"/>
    <n v="18"/>
    <n v="18"/>
    <n v="18"/>
    <n v="15"/>
    <n v="15"/>
    <n v="15"/>
    <n v="15"/>
    <n v="15"/>
    <n v="15"/>
    <n v="15"/>
    <n v="19"/>
    <n v="19"/>
    <n v="19"/>
    <n v="19"/>
    <n v="19"/>
    <n v="19"/>
    <n v="19"/>
    <n v="22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19"/>
    <n v="19"/>
  </r>
  <r>
    <n v="71"/>
    <n v="71"/>
    <n v="71"/>
    <n v="72"/>
    <n v="74"/>
    <n v="71"/>
    <n v="71"/>
    <n v="69"/>
    <n v="71"/>
    <n v="71"/>
    <n v="74"/>
    <n v="71"/>
    <n v="73"/>
    <n v="73"/>
    <n v="79"/>
    <n v="83"/>
    <n v="147"/>
    <n v="141"/>
    <n v="110"/>
    <n v="109"/>
    <n v="100"/>
    <n v="74"/>
    <n v="114"/>
    <n v="116"/>
    <n v="73"/>
    <n v="100"/>
    <n v="121"/>
    <n v="86"/>
    <n v="71"/>
    <n v="71"/>
    <n v="71"/>
    <n v="73"/>
    <n v="91"/>
    <n v="93"/>
    <n v="106"/>
    <n v="107"/>
    <n v="95"/>
    <n v="108"/>
    <n v="106"/>
    <n v="96"/>
    <n v="156"/>
    <n v="196"/>
    <n v="131"/>
    <n v="96"/>
  </r>
  <r>
    <n v="46"/>
    <n v="46"/>
    <n v="46"/>
    <n v="46"/>
    <n v="46"/>
    <n v="45"/>
    <n v="45"/>
    <n v="45"/>
    <n v="46"/>
    <n v="40"/>
    <n v="40"/>
    <n v="40"/>
    <n v="40"/>
    <n v="40"/>
    <n v="37"/>
    <n v="42"/>
    <n v="42"/>
    <n v="44"/>
    <n v="44"/>
    <n v="44"/>
    <n v="44"/>
    <n v="44"/>
    <n v="44"/>
    <n v="44"/>
    <n v="44"/>
    <n v="48"/>
    <n v="48"/>
    <n v="48"/>
    <n v="48"/>
    <n v="48"/>
    <n v="48"/>
    <n v="48"/>
    <n v="48"/>
    <n v="48"/>
    <n v="43"/>
    <n v="48"/>
    <n v="48"/>
    <n v="48"/>
    <n v="46"/>
    <n v="46"/>
    <n v="41"/>
    <n v="43"/>
    <n v="43"/>
    <n v="41"/>
  </r>
  <r>
    <n v="6"/>
    <n v="6"/>
    <n v="6"/>
    <n v="6"/>
    <n v="6"/>
    <n v="6"/>
    <n v="6"/>
    <n v="6"/>
    <n v="6"/>
    <n v="6"/>
    <n v="6"/>
    <n v="6"/>
    <n v="6"/>
    <n v="6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6"/>
    <n v="6"/>
  </r>
  <r>
    <n v="83"/>
    <n v="79"/>
    <n v="75"/>
    <n v="75"/>
    <n v="72"/>
    <n v="75"/>
    <n v="75"/>
    <n v="75"/>
    <n v="76"/>
    <n v="83"/>
    <n v="79"/>
    <n v="75"/>
    <n v="70"/>
    <n v="78"/>
    <n v="70"/>
    <n v="72"/>
    <n v="77"/>
    <n v="74"/>
    <n v="81"/>
    <n v="79"/>
    <n v="84"/>
    <n v="74"/>
    <n v="75"/>
    <n v="80"/>
    <n v="75"/>
    <n v="81"/>
    <n v="62"/>
    <n v="76"/>
    <n v="61"/>
    <n v="82"/>
    <n v="73"/>
    <n v="73"/>
    <n v="77"/>
    <n v="76"/>
    <n v="74"/>
    <n v="74"/>
    <n v="77"/>
    <n v="76"/>
    <n v="79"/>
    <n v="85"/>
    <n v="73"/>
    <n v="77"/>
    <n v="63"/>
    <n v="80"/>
  </r>
  <r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6"/>
    <n v="36"/>
    <n v="36"/>
    <n v="36"/>
    <n v="36"/>
    <n v="36"/>
    <n v="36"/>
    <n v="36"/>
    <n v="38"/>
    <n v="38"/>
    <n v="38"/>
    <n v="38"/>
    <n v="36"/>
    <n v="36"/>
    <n v="36"/>
    <n v="36"/>
    <n v="36"/>
    <n v="36"/>
    <n v="36"/>
    <n v="36"/>
    <n v="36"/>
    <n v="34"/>
    <n v="34"/>
    <n v="34"/>
  </r>
  <r>
    <n v="34"/>
    <n v="36"/>
    <n v="38"/>
    <n v="40"/>
    <n v="42"/>
    <n v="36"/>
    <n v="38"/>
    <n v="40"/>
    <n v="42"/>
    <n v="44"/>
    <n v="46"/>
    <n v="48"/>
    <n v="50"/>
    <n v="52"/>
    <n v="54"/>
    <n v="56"/>
    <n v="34"/>
    <n v="36"/>
    <n v="38"/>
    <n v="38"/>
    <n v="36"/>
    <n v="38"/>
    <n v="40"/>
    <n v="42"/>
    <n v="44"/>
    <n v="46"/>
    <n v="48"/>
    <n v="36"/>
    <n v="38"/>
    <n v="38"/>
    <n v="38"/>
    <n v="36"/>
    <n v="34"/>
    <n v="36"/>
    <n v="38"/>
    <n v="38"/>
    <n v="40"/>
    <n v="42"/>
    <n v="46"/>
    <n v="36"/>
    <n v="36"/>
    <n v="38"/>
    <n v="40"/>
    <n v="42"/>
  </r>
  <r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</r>
  <r>
    <n v="163"/>
    <n v="208"/>
    <n v="207"/>
    <n v="207"/>
    <n v="217"/>
    <n v="203"/>
    <n v="217"/>
    <n v="209"/>
    <n v="163"/>
    <n v="185"/>
    <n v="194"/>
    <n v="165"/>
    <n v="168"/>
    <n v="170"/>
    <n v="174"/>
    <n v="174"/>
    <n v="170"/>
    <n v="168"/>
    <n v="166"/>
    <n v="180"/>
    <n v="164"/>
    <n v="174"/>
    <n v="164"/>
    <n v="195"/>
    <n v="192"/>
    <n v="229"/>
    <n v="190"/>
    <n v="192"/>
    <n v="245"/>
    <n v="252"/>
    <n v="250"/>
    <n v="240"/>
    <n v="198"/>
    <n v="197"/>
    <n v="254"/>
    <n v="197"/>
    <n v="193"/>
    <n v="166"/>
    <n v="190"/>
    <n v="172"/>
    <n v="165"/>
    <n v="170"/>
    <n v="166"/>
    <n v="165"/>
  </r>
  <r>
    <n v="82"/>
    <n v="82"/>
    <n v="82"/>
    <n v="76"/>
    <n v="76"/>
    <n v="76"/>
    <n v="82"/>
    <n v="104"/>
    <n v="110"/>
    <n v="110"/>
    <n v="110"/>
    <n v="110"/>
    <n v="103"/>
    <n v="108"/>
    <n v="107"/>
    <n v="108"/>
    <n v="108"/>
    <n v="108"/>
    <n v="107"/>
    <n v="108"/>
    <n v="108"/>
    <n v="109"/>
    <n v="109"/>
    <n v="109"/>
    <n v="109"/>
    <n v="110"/>
    <n v="110"/>
    <n v="110"/>
    <n v="111"/>
    <n v="111"/>
    <n v="111"/>
    <n v="111"/>
    <n v="110"/>
    <n v="111"/>
    <n v="110"/>
    <n v="109"/>
    <n v="139"/>
    <n v="110"/>
    <n v="110"/>
    <n v="110"/>
    <n v="109"/>
    <n v="109"/>
    <n v="109"/>
    <n v="108"/>
  </r>
  <r>
    <n v="99"/>
    <n v="103"/>
    <n v="103"/>
    <n v="103"/>
    <n v="103"/>
    <n v="104"/>
    <n v="103"/>
    <n v="103"/>
    <n v="103"/>
    <n v="103"/>
    <n v="103"/>
    <n v="103"/>
    <n v="138"/>
    <n v="139"/>
    <n v="138"/>
    <n v="138"/>
    <n v="138"/>
    <n v="138"/>
    <n v="138"/>
    <n v="138"/>
    <n v="138"/>
    <n v="138"/>
    <n v="138"/>
    <n v="139"/>
    <n v="138"/>
    <n v="138"/>
    <n v="138"/>
    <n v="144"/>
    <n v="140"/>
    <n v="139"/>
    <n v="139"/>
    <n v="139"/>
    <n v="139"/>
    <n v="139"/>
    <n v="139"/>
    <n v="139"/>
    <n v="139"/>
    <n v="139"/>
    <n v="138"/>
    <n v="138"/>
    <n v="140"/>
    <n v="139"/>
    <n v="139"/>
    <n v="139"/>
  </r>
  <r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</r>
  <r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9"/>
    <n v="9"/>
    <n v="9"/>
    <n v="9"/>
    <n v="9"/>
    <n v="9"/>
    <n v="8"/>
    <n v="8"/>
    <n v="8"/>
    <n v="8"/>
    <n v="8"/>
  </r>
  <r>
    <n v="305"/>
    <n v="286"/>
    <n v="241"/>
    <n v="239"/>
    <n v="213"/>
    <n v="234"/>
    <n v="234"/>
    <n v="234"/>
    <n v="234"/>
    <n v="205"/>
    <n v="147"/>
    <n v="179"/>
    <n v="187"/>
    <n v="207"/>
    <n v="215"/>
    <n v="231"/>
    <n v="233"/>
    <n v="244"/>
    <n v="251"/>
    <n v="232"/>
    <n v="242"/>
    <n v="235"/>
    <n v="218"/>
    <n v="173"/>
    <n v="166"/>
    <n v="169"/>
    <n v="158"/>
    <n v="149"/>
    <n v="183"/>
    <n v="182"/>
    <n v="174"/>
    <n v="175"/>
    <n v="174"/>
    <n v="175"/>
    <n v="170"/>
    <n v="171"/>
    <n v="171"/>
    <n v="174"/>
    <n v="175"/>
    <n v="301"/>
    <n v="330"/>
    <n v="130"/>
    <n v="132"/>
    <n v="130"/>
  </r>
  <r>
    <n v="2"/>
    <n v="2"/>
    <n v="2"/>
    <n v="2"/>
    <n v="2"/>
    <n v="2"/>
    <n v="2"/>
    <n v="2"/>
    <n v="2"/>
    <n v="2"/>
    <n v="2"/>
    <n v="2"/>
    <n v="5"/>
    <n v="2"/>
    <n v="2"/>
    <n v="2"/>
    <n v="2"/>
    <n v="2"/>
    <n v="2"/>
    <n v="2"/>
    <n v="2"/>
    <n v="2"/>
    <n v="2"/>
    <n v="2"/>
    <n v="2"/>
    <n v="2"/>
    <n v="2"/>
    <n v="3"/>
    <n v="3"/>
    <n v="3"/>
    <n v="3"/>
    <n v="3"/>
    <n v="3"/>
    <n v="3"/>
    <n v="3"/>
    <n v="3"/>
    <n v="4"/>
    <n v="3"/>
    <n v="3"/>
    <n v="3"/>
    <n v="3"/>
    <n v="3"/>
    <n v="3"/>
    <n v="3"/>
  </r>
  <r>
    <n v="28"/>
    <n v="28"/>
    <n v="28"/>
    <n v="28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34"/>
    <n v="34"/>
    <n v="34"/>
    <n v="34"/>
    <n v="34"/>
    <n v="34"/>
    <n v="34"/>
    <n v="34"/>
    <n v="34"/>
    <n v="30"/>
    <n v="30"/>
    <n v="30"/>
    <n v="30"/>
    <n v="30"/>
    <n v="30"/>
    <n v="30"/>
    <n v="30"/>
    <n v="30"/>
    <n v="30"/>
    <n v="26"/>
  </r>
  <r>
    <n v="69"/>
    <n v="69"/>
    <n v="69"/>
    <n v="69"/>
    <n v="69"/>
    <n v="69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6"/>
    <n v="76"/>
    <n v="76"/>
    <n v="76"/>
  </r>
  <r>
    <n v="1"/>
    <n v="1"/>
    <n v="1"/>
    <n v="1"/>
    <n v="1"/>
    <n v="1"/>
    <n v="1"/>
    <n v="1"/>
    <n v="1"/>
    <n v="1"/>
    <n v="1"/>
    <n v="1"/>
    <n v="1"/>
    <n v="1"/>
    <n v="1"/>
    <n v="3"/>
    <n v="3"/>
    <n v="3"/>
    <n v="3"/>
    <n v="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9"/>
    <n v="39"/>
    <n v="35"/>
    <n v="39"/>
    <n v="39"/>
    <n v="39"/>
    <n v="39"/>
    <n v="39"/>
    <n v="39"/>
    <n v="39"/>
    <n v="39"/>
    <n v="39"/>
    <n v="38"/>
    <n v="38"/>
    <n v="38"/>
    <n v="38"/>
    <n v="38"/>
    <n v="38"/>
    <n v="38"/>
    <n v="38"/>
    <n v="38"/>
    <n v="38"/>
    <n v="38"/>
    <n v="38"/>
    <n v="38"/>
    <n v="38"/>
    <n v="39"/>
    <n v="40"/>
    <n v="39"/>
    <n v="39"/>
    <n v="40"/>
    <n v="40"/>
    <n v="40"/>
    <n v="40"/>
    <n v="40"/>
    <n v="40"/>
    <n v="40"/>
    <n v="40"/>
    <n v="40"/>
    <n v="40"/>
    <n v="40"/>
    <n v="39"/>
    <n v="39"/>
    <n v="39"/>
  </r>
  <r>
    <n v="102"/>
    <n v="102"/>
    <n v="102"/>
    <n v="102"/>
    <n v="102"/>
    <n v="102"/>
    <n v="102"/>
    <n v="102"/>
    <n v="102"/>
    <n v="102"/>
    <n v="102"/>
    <n v="102"/>
    <n v="102"/>
    <n v="102"/>
    <n v="102"/>
    <n v="110"/>
    <n v="110"/>
    <n v="110"/>
    <n v="110"/>
    <n v="110"/>
    <n v="110"/>
    <n v="126"/>
    <n v="126"/>
    <n v="126"/>
    <n v="126"/>
    <n v="118"/>
    <n v="126"/>
    <n v="124"/>
    <n v="126"/>
    <n v="108"/>
    <n v="108"/>
    <n v="108"/>
    <n v="108"/>
    <n v="100"/>
    <n v="100"/>
    <n v="106"/>
    <n v="106"/>
    <n v="106"/>
    <n v="106"/>
    <n v="106"/>
    <n v="99"/>
    <n v="105"/>
    <n v="106"/>
    <n v="100"/>
  </r>
  <r>
    <n v="49"/>
    <n v="48"/>
    <n v="53"/>
    <n v="52"/>
    <n v="47"/>
    <n v="50"/>
    <n v="44"/>
    <n v="49"/>
    <n v="51"/>
    <n v="46"/>
    <n v="49"/>
    <n v="44"/>
    <n v="48"/>
    <n v="52"/>
    <n v="50"/>
    <n v="50"/>
    <n v="51"/>
    <n v="54"/>
    <n v="54"/>
    <n v="52"/>
    <n v="46"/>
    <n v="47"/>
    <n v="49"/>
    <n v="47"/>
    <n v="53"/>
    <n v="50"/>
    <n v="49"/>
    <n v="49"/>
    <n v="51"/>
    <n v="51"/>
    <n v="48"/>
    <n v="52"/>
    <n v="52"/>
    <n v="52"/>
    <n v="50"/>
    <n v="50"/>
    <n v="51"/>
    <n v="55"/>
    <n v="52"/>
    <n v="49"/>
    <n v="52"/>
    <n v="51"/>
    <n v="51"/>
    <n v="49"/>
  </r>
  <r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3"/>
    <n v="163"/>
    <n v="163"/>
    <n v="163"/>
    <n v="163"/>
    <n v="163"/>
    <n v="163"/>
    <n v="163"/>
    <n v="163"/>
    <n v="163"/>
    <n v="163"/>
    <n v="163"/>
    <n v="163"/>
    <n v="163"/>
    <n v="163"/>
    <n v="163"/>
    <n v="163"/>
    <n v="163"/>
  </r>
  <r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</r>
  <r>
    <n v="126"/>
    <n v="126"/>
    <n v="126"/>
    <n v="126"/>
    <n v="128"/>
    <n v="131"/>
    <n v="128"/>
    <n v="130"/>
    <n v="133"/>
    <n v="133"/>
    <n v="133"/>
    <n v="130"/>
    <n v="130"/>
    <n v="133"/>
    <n v="133"/>
    <n v="133"/>
    <n v="130"/>
    <n v="130"/>
    <n v="131"/>
    <n v="131"/>
    <n v="128"/>
    <n v="128"/>
    <n v="131"/>
    <n v="128"/>
    <n v="129"/>
    <n v="129"/>
    <n v="129"/>
    <n v="130"/>
    <n v="129"/>
    <n v="133"/>
    <n v="133"/>
    <n v="133"/>
    <n v="131"/>
    <n v="128"/>
    <n v="125"/>
    <n v="129"/>
    <n v="130"/>
    <n v="127"/>
    <n v="130"/>
    <n v="130"/>
    <n v="129"/>
    <n v="129"/>
    <n v="129"/>
    <n v="129"/>
  </r>
  <r>
    <n v="67"/>
    <n v="67"/>
    <n v="67"/>
    <n v="67"/>
    <n v="67"/>
    <n v="67"/>
    <n v="67"/>
    <n v="67"/>
    <n v="67"/>
    <n v="67"/>
    <n v="67"/>
    <n v="67"/>
    <n v="66"/>
    <n v="66"/>
    <n v="84"/>
    <n v="85"/>
    <n v="85"/>
    <n v="85"/>
    <n v="85"/>
    <n v="73"/>
    <n v="73"/>
    <n v="74"/>
    <n v="74"/>
    <n v="74"/>
    <n v="74"/>
    <n v="74"/>
    <n v="74"/>
    <n v="74"/>
    <n v="74"/>
    <n v="75"/>
    <n v="75"/>
    <n v="76"/>
    <n v="76"/>
    <n v="76"/>
    <n v="76"/>
    <n v="64"/>
    <n v="306"/>
    <n v="174"/>
    <n v="170"/>
    <n v="1"/>
    <n v="170"/>
    <n v="245"/>
    <n v="238"/>
    <n v="238"/>
  </r>
  <r>
    <n v="216"/>
    <n v="216"/>
    <n v="219"/>
    <n v="219"/>
    <n v="230"/>
    <n v="234"/>
    <n v="227"/>
    <n v="219"/>
    <n v="220"/>
    <n v="219"/>
    <n v="219"/>
    <n v="224"/>
    <n v="219"/>
    <n v="223"/>
    <n v="221"/>
    <n v="218"/>
    <n v="219"/>
    <n v="219"/>
    <n v="225"/>
    <n v="227"/>
    <n v="219"/>
    <n v="219"/>
    <n v="236"/>
    <n v="227"/>
    <n v="220"/>
    <n v="223"/>
    <n v="224"/>
    <n v="224"/>
    <n v="219"/>
    <n v="226"/>
    <n v="222"/>
    <n v="220"/>
    <n v="220"/>
    <n v="219"/>
    <n v="220"/>
    <n v="217"/>
    <n v="217"/>
    <n v="220"/>
    <n v="222"/>
    <n v="225"/>
    <n v="229"/>
    <n v="222"/>
    <n v="218"/>
    <n v="220"/>
  </r>
  <r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</r>
  <r>
    <n v="33"/>
    <n v="31"/>
    <n v="31"/>
    <n v="31"/>
    <n v="31"/>
    <n v="31"/>
    <n v="31"/>
    <n v="31"/>
    <n v="31"/>
    <n v="31"/>
    <n v="31"/>
    <n v="31"/>
    <n v="31"/>
    <n v="31"/>
    <n v="30"/>
    <n v="31"/>
    <n v="31"/>
    <n v="31"/>
    <n v="31"/>
    <n v="31"/>
    <n v="31"/>
    <n v="31"/>
    <n v="31"/>
    <n v="31"/>
    <n v="31"/>
    <n v="31"/>
    <n v="31"/>
    <n v="30"/>
    <n v="31"/>
    <n v="31"/>
    <n v="31"/>
    <n v="31"/>
    <n v="31"/>
    <n v="31"/>
    <n v="29"/>
    <n v="27"/>
    <n v="21"/>
    <n v="21"/>
    <n v="20"/>
    <n v="20"/>
    <n v="20"/>
    <n v="20"/>
    <n v="20"/>
    <n v="21"/>
  </r>
  <r>
    <n v="7"/>
    <n v="7"/>
    <n v="7"/>
    <n v="7"/>
    <n v="7"/>
    <n v="7"/>
    <n v="7"/>
    <n v="7"/>
    <n v="7"/>
    <n v="7"/>
    <n v="7"/>
    <n v="7"/>
    <n v="7"/>
    <n v="7"/>
    <n v="7"/>
    <n v="7"/>
    <n v="7"/>
    <n v="6"/>
    <n v="7"/>
    <n v="7"/>
    <n v="7"/>
    <n v="7"/>
    <n v="7"/>
    <n v="6"/>
    <n v="7"/>
    <n v="8"/>
    <n v="7"/>
    <n v="8"/>
    <n v="8"/>
    <n v="8"/>
    <n v="8"/>
    <n v="8"/>
    <n v="8"/>
    <n v="8"/>
    <n v="8"/>
    <n v="8"/>
    <n v="8"/>
    <n v="8"/>
    <n v="8"/>
    <n v="8"/>
    <n v="7"/>
    <n v="7"/>
    <n v="7"/>
    <n v="7"/>
  </r>
  <r>
    <n v="33"/>
    <n v="35"/>
    <n v="31"/>
    <n v="29"/>
    <n v="29"/>
    <n v="29"/>
    <n v="31"/>
    <n v="31"/>
    <n v="32"/>
    <n v="29"/>
    <n v="29"/>
    <n v="29"/>
    <n v="29"/>
    <n v="29"/>
    <n v="33"/>
    <n v="33"/>
    <n v="33"/>
    <n v="31"/>
    <n v="29"/>
    <n v="31"/>
    <n v="30"/>
    <n v="30"/>
    <n v="0"/>
    <n v="28"/>
    <n v="28"/>
    <n v="28"/>
    <n v="29"/>
    <n v="29"/>
    <n v="30"/>
    <n v="30"/>
    <n v="30"/>
    <n v="29"/>
    <n v="29"/>
    <n v="29"/>
    <n v="29"/>
    <n v="29"/>
    <n v="28"/>
    <n v="31"/>
    <n v="29"/>
    <n v="28"/>
    <n v="28"/>
    <n v="28"/>
    <n v="28"/>
    <n v="28"/>
  </r>
  <r>
    <n v="45"/>
    <n v="39"/>
    <n v="47"/>
    <n v="27"/>
    <n v="33"/>
    <n v="42"/>
    <n v="39"/>
    <n v="43"/>
    <n v="35"/>
    <n v="32"/>
    <n v="47"/>
    <n v="39"/>
    <n v="44"/>
    <n v="39"/>
    <n v="47"/>
    <n v="43"/>
    <n v="33"/>
    <n v="40"/>
    <n v="47"/>
    <n v="44"/>
    <n v="38"/>
    <n v="27"/>
    <n v="40"/>
    <n v="47"/>
    <n v="47"/>
    <n v="27"/>
    <n v="44"/>
    <n v="27"/>
    <n v="36"/>
    <n v="46"/>
    <n v="36"/>
    <n v="47"/>
    <n v="47"/>
    <n v="46"/>
    <n v="47"/>
    <n v="35"/>
    <n v="39"/>
    <n v="44"/>
    <n v="41"/>
    <n v="43"/>
    <n v="41"/>
    <n v="47"/>
    <n v="39"/>
    <n v="38"/>
  </r>
  <r>
    <n v="96"/>
    <n v="96"/>
    <n v="95"/>
    <n v="95"/>
    <n v="95"/>
    <n v="96"/>
    <n v="97"/>
    <n v="89"/>
    <n v="99"/>
    <n v="100"/>
    <n v="97"/>
    <n v="97"/>
    <n v="97"/>
    <n v="97"/>
    <n v="96"/>
    <n v="97"/>
    <n v="97"/>
    <n v="97"/>
    <n v="98"/>
    <n v="96"/>
    <n v="96"/>
    <n v="96"/>
    <n v="97"/>
    <n v="96"/>
    <n v="98"/>
    <n v="96"/>
    <n v="97"/>
    <n v="98"/>
    <n v="99"/>
    <n v="99"/>
    <n v="97"/>
    <n v="99"/>
    <n v="98"/>
    <n v="99"/>
    <n v="99"/>
    <n v="98"/>
    <n v="98"/>
    <n v="95"/>
    <n v="98"/>
    <n v="99"/>
    <n v="99"/>
    <n v="99"/>
    <n v="100"/>
    <n v="101"/>
  </r>
  <r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40"/>
    <n v="40"/>
    <n v="40"/>
    <n v="40"/>
    <n v="40"/>
    <n v="40"/>
    <n v="40"/>
    <n v="40"/>
    <n v="40"/>
    <n v="40"/>
    <n v="40"/>
    <n v="32"/>
    <n v="32"/>
    <n v="32"/>
    <n v="32"/>
    <n v="32"/>
    <n v="32"/>
    <n v="32"/>
    <n v="32"/>
    <n v="32"/>
    <n v="32"/>
    <n v="32"/>
  </r>
  <r>
    <n v="26"/>
    <n v="26"/>
    <n v="28"/>
    <n v="28"/>
    <n v="28"/>
    <n v="28"/>
    <n v="29"/>
    <n v="29"/>
    <n v="29"/>
    <n v="31"/>
    <n v="31"/>
    <n v="31"/>
    <n v="33"/>
    <n v="33"/>
    <n v="33"/>
    <n v="33"/>
    <n v="34"/>
    <n v="46"/>
    <n v="46"/>
    <n v="46"/>
    <n v="46"/>
    <n v="46"/>
    <n v="46"/>
    <n v="46"/>
    <n v="46"/>
    <n v="46"/>
    <n v="46"/>
    <n v="46"/>
    <n v="46"/>
    <n v="46"/>
    <n v="46"/>
    <n v="46"/>
    <n v="46"/>
    <n v="19"/>
    <n v="19"/>
    <n v="19"/>
    <n v="19"/>
    <n v="19"/>
    <n v="19"/>
    <n v="19"/>
    <n v="18"/>
    <n v="18"/>
    <n v="18"/>
    <n v="18"/>
  </r>
  <r>
    <n v="41"/>
    <n v="43"/>
    <n v="43"/>
    <n v="43"/>
    <n v="43"/>
    <n v="43"/>
    <n v="43"/>
    <n v="43"/>
    <n v="43"/>
    <n v="43"/>
    <n v="44"/>
    <n v="44"/>
    <n v="43"/>
    <n v="27"/>
    <n v="27"/>
    <n v="27"/>
    <n v="79"/>
    <n v="117"/>
    <n v="101"/>
    <n v="93"/>
    <n v="89"/>
    <n v="93"/>
    <n v="86"/>
    <n v="74"/>
    <n v="90"/>
    <n v="65"/>
    <n v="117"/>
    <n v="93"/>
    <n v="93"/>
    <n v="61"/>
    <n v="101"/>
    <n v="109"/>
    <n v="78"/>
    <n v="97"/>
    <n v="145"/>
    <n v="149"/>
    <n v="130"/>
    <n v="98"/>
    <n v="94"/>
    <n v="97"/>
    <n v="97"/>
    <n v="137"/>
    <n v="169"/>
    <n v="125"/>
  </r>
  <r>
    <n v="10"/>
    <n v="10"/>
    <n v="10"/>
    <n v="10"/>
    <n v="1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7"/>
    <n v="7"/>
    <n v="6"/>
    <n v="6"/>
    <n v="6"/>
    <n v="6"/>
    <n v="5"/>
    <n v="5"/>
    <n v="5"/>
    <n v="5"/>
    <n v="5"/>
    <n v="5"/>
  </r>
  <r>
    <n v="28"/>
    <n v="28"/>
    <n v="28"/>
    <n v="28"/>
    <n v="28"/>
    <n v="28"/>
    <n v="30"/>
    <n v="30"/>
    <n v="30"/>
    <n v="30"/>
    <n v="30"/>
    <n v="28"/>
    <n v="28"/>
    <n v="28"/>
    <n v="28"/>
    <n v="26"/>
    <n v="28"/>
    <n v="28"/>
    <n v="28"/>
    <n v="28"/>
    <n v="28"/>
    <n v="28"/>
    <n v="28"/>
    <n v="28"/>
    <n v="28"/>
    <n v="28"/>
    <n v="28"/>
    <n v="28"/>
    <n v="28"/>
    <n v="28"/>
    <n v="28"/>
    <n v="28"/>
    <n v="27"/>
    <n v="27"/>
    <n v="26"/>
    <n v="27"/>
    <n v="28"/>
    <n v="28"/>
    <n v="28"/>
    <n v="28"/>
    <n v="28"/>
    <n v="28"/>
    <n v="28"/>
    <n v="28"/>
  </r>
  <r>
    <n v="40"/>
    <n v="40"/>
    <n v="37"/>
    <n v="37"/>
    <n v="37"/>
    <n v="37"/>
    <n v="37"/>
    <n v="37"/>
    <n v="37"/>
    <n v="36"/>
    <n v="37"/>
    <n v="37"/>
    <n v="35"/>
    <n v="35"/>
    <n v="36"/>
    <n v="36"/>
    <n v="36"/>
    <n v="36"/>
    <n v="36"/>
    <n v="36"/>
    <n v="17"/>
    <n v="17"/>
    <n v="17"/>
    <n v="20"/>
    <n v="19"/>
    <n v="19"/>
    <n v="18"/>
    <n v="20"/>
    <n v="22"/>
    <n v="23"/>
    <n v="20"/>
    <n v="20"/>
    <n v="20"/>
    <n v="20"/>
    <n v="21"/>
    <n v="19"/>
    <n v="19"/>
    <n v="19"/>
    <n v="19"/>
    <n v="16"/>
    <n v="22"/>
    <n v="12"/>
    <n v="12"/>
    <n v="12"/>
  </r>
  <r>
    <n v="23"/>
    <n v="23"/>
    <n v="23"/>
    <n v="23"/>
    <n v="23"/>
    <n v="23"/>
    <n v="16"/>
    <n v="23"/>
    <n v="23"/>
    <n v="23"/>
    <n v="16"/>
    <n v="23"/>
    <n v="23"/>
    <n v="23"/>
    <n v="23"/>
    <n v="23"/>
    <n v="23"/>
    <n v="23"/>
    <n v="23"/>
    <n v="23"/>
    <n v="23"/>
    <n v="23"/>
    <n v="26"/>
    <n v="26"/>
    <n v="26"/>
    <n v="26"/>
    <n v="26"/>
    <n v="26"/>
    <n v="26"/>
    <n v="26"/>
    <n v="26"/>
    <n v="23"/>
    <n v="23"/>
    <n v="23"/>
    <n v="23"/>
    <n v="23"/>
    <n v="23"/>
    <n v="23"/>
    <n v="23"/>
    <n v="23"/>
    <n v="22"/>
    <n v="22"/>
    <n v="22"/>
    <n v="22"/>
  </r>
  <r>
    <n v="118"/>
    <n v="118"/>
    <n v="117"/>
    <n v="117"/>
    <n v="117"/>
    <n v="118"/>
    <n v="118"/>
    <n v="117"/>
    <n v="117"/>
    <n v="118"/>
    <n v="117"/>
    <n v="117"/>
    <n v="118"/>
    <n v="119"/>
    <n v="118"/>
    <n v="118"/>
    <n v="118"/>
    <n v="123"/>
    <n v="121"/>
    <n v="124"/>
    <n v="124"/>
    <n v="123"/>
    <n v="123"/>
    <n v="124"/>
    <n v="124"/>
    <n v="123"/>
    <n v="124"/>
    <n v="123"/>
    <n v="125"/>
    <n v="126"/>
    <n v="132"/>
    <n v="132"/>
    <n v="131"/>
    <n v="133"/>
    <n v="131"/>
    <n v="133"/>
    <n v="132"/>
    <n v="127"/>
    <n v="125"/>
    <n v="127"/>
    <n v="127"/>
    <n v="127"/>
    <n v="25"/>
    <n v="25"/>
  </r>
  <r>
    <n v="43"/>
    <n v="42"/>
    <n v="43"/>
    <n v="43"/>
    <n v="43"/>
    <n v="47"/>
    <n v="47"/>
    <n v="47"/>
    <n v="47"/>
    <n v="47"/>
    <n v="47"/>
    <n v="47"/>
    <n v="47"/>
    <n v="47"/>
    <n v="47"/>
    <n v="47"/>
    <n v="47"/>
    <n v="47"/>
    <n v="46"/>
    <n v="47"/>
    <n v="46"/>
    <n v="46"/>
    <n v="46"/>
    <n v="46"/>
    <n v="44"/>
    <n v="46"/>
    <n v="46"/>
    <n v="46"/>
    <n v="46"/>
    <n v="44"/>
    <n v="45"/>
    <n v="46"/>
    <n v="47"/>
    <n v="47"/>
    <n v="44"/>
    <n v="47"/>
    <n v="47"/>
    <n v="46"/>
    <n v="46"/>
    <n v="46"/>
    <n v="47"/>
    <n v="47"/>
    <n v="47"/>
    <n v="46"/>
  </r>
  <r>
    <n v="31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9"/>
    <n v="59"/>
    <n v="59"/>
    <n v="58"/>
    <n v="59"/>
    <n v="58"/>
    <n v="58"/>
    <n v="59"/>
    <n v="58"/>
    <n v="58"/>
    <n v="59"/>
    <n v="59"/>
    <n v="58"/>
    <n v="59"/>
    <n v="59"/>
    <n v="59"/>
    <n v="59"/>
    <n v="58"/>
    <n v="59"/>
    <n v="59"/>
    <n v="59"/>
    <n v="59"/>
    <n v="58"/>
    <n v="59"/>
    <n v="59"/>
    <n v="60"/>
    <n v="60"/>
    <n v="60"/>
    <n v="58"/>
    <n v="58"/>
    <n v="58"/>
    <n v="59"/>
    <n v="59"/>
    <n v="59"/>
    <n v="60"/>
    <n v="57"/>
    <n v="56"/>
    <n v="56"/>
    <n v="56"/>
    <n v="58"/>
    <n v="59"/>
    <n v="59"/>
    <n v="58"/>
    <n v="65"/>
  </r>
  <r>
    <n v="33"/>
    <n v="33"/>
    <n v="33"/>
    <n v="33"/>
    <n v="33"/>
    <n v="33"/>
    <n v="33"/>
    <n v="33"/>
    <n v="33"/>
    <n v="33"/>
    <n v="33"/>
    <n v="33"/>
    <n v="33"/>
    <n v="33"/>
    <n v="33"/>
    <n v="27"/>
    <n v="33"/>
    <n v="33"/>
    <n v="33"/>
    <n v="33"/>
    <n v="33"/>
    <n v="33"/>
    <n v="33"/>
    <n v="30"/>
    <n v="33"/>
    <n v="33"/>
    <n v="33"/>
    <n v="33"/>
    <n v="33"/>
    <n v="30"/>
    <n v="33"/>
    <n v="33"/>
    <n v="33"/>
    <n v="33"/>
    <n v="27"/>
    <n v="33"/>
    <n v="33"/>
    <n v="33"/>
    <n v="30"/>
    <n v="33"/>
    <n v="33"/>
    <n v="33"/>
    <n v="33"/>
    <n v="33"/>
  </r>
  <r>
    <n v="75"/>
    <n v="73"/>
    <n v="70"/>
    <n v="75"/>
    <n v="73"/>
    <n v="73"/>
    <n v="75"/>
    <n v="74"/>
    <n v="74"/>
    <n v="74"/>
    <n v="70"/>
    <n v="71"/>
    <n v="72"/>
    <n v="75"/>
    <n v="76"/>
    <n v="73"/>
    <n v="73"/>
    <n v="76"/>
    <n v="72"/>
    <n v="77"/>
    <n v="74"/>
    <n v="72"/>
    <n v="73"/>
    <n v="72"/>
    <n v="76"/>
    <n v="73"/>
    <n v="73"/>
    <n v="76"/>
    <n v="72"/>
    <n v="72"/>
    <n v="73"/>
    <n v="71"/>
    <n v="73"/>
    <n v="73"/>
    <n v="71"/>
    <n v="71"/>
    <n v="71"/>
    <n v="72"/>
    <n v="72"/>
    <n v="73"/>
    <n v="73"/>
    <n v="75"/>
    <n v="76"/>
    <n v="74"/>
  </r>
  <r>
    <n v="19"/>
    <n v="18"/>
    <n v="19"/>
    <n v="19"/>
    <n v="19"/>
    <n v="19"/>
    <n v="18"/>
    <n v="20"/>
    <n v="18"/>
    <n v="19"/>
    <n v="19"/>
    <n v="19"/>
    <n v="19"/>
    <n v="19"/>
    <n v="19"/>
    <n v="18"/>
    <n v="18"/>
    <n v="19"/>
    <n v="19"/>
    <n v="18"/>
    <n v="18"/>
    <n v="19"/>
    <n v="39"/>
    <n v="39"/>
    <n v="47"/>
    <n v="25"/>
    <n v="40"/>
    <n v="40"/>
    <n v="40"/>
    <n v="25"/>
    <n v="39"/>
    <n v="39"/>
    <n v="40"/>
    <n v="36"/>
    <n v="24"/>
    <n v="23"/>
    <n v="23"/>
    <n v="18"/>
    <n v="25"/>
    <n v="25"/>
    <n v="25"/>
    <n v="25"/>
    <n v="25"/>
    <n v="25"/>
  </r>
  <r>
    <n v="29"/>
    <n v="29"/>
    <n v="29"/>
    <n v="29"/>
    <n v="29"/>
    <n v="29"/>
    <n v="29"/>
    <n v="29"/>
    <n v="29"/>
    <n v="29"/>
    <n v="29"/>
    <n v="37"/>
    <n v="39"/>
    <n v="39"/>
    <n v="39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5"/>
    <n v="29"/>
    <n v="29"/>
    <n v="29"/>
    <n v="29"/>
    <n v="29"/>
    <n v="29"/>
    <n v="29"/>
    <n v="29"/>
    <n v="29"/>
    <n v="29"/>
  </r>
  <r>
    <n v="99"/>
    <n v="99"/>
    <n v="99"/>
    <n v="99"/>
    <n v="99"/>
    <n v="99"/>
    <n v="99"/>
    <n v="99"/>
    <n v="99"/>
    <n v="99"/>
    <n v="96"/>
    <n v="99"/>
    <n v="99"/>
    <n v="99"/>
    <n v="99"/>
    <n v="99"/>
    <n v="99"/>
    <n v="99"/>
    <n v="99"/>
    <n v="99"/>
    <n v="99"/>
    <n v="99"/>
    <n v="99"/>
    <n v="99"/>
    <n v="99"/>
    <n v="99"/>
    <n v="100"/>
    <n v="99"/>
    <n v="99"/>
    <n v="99"/>
    <n v="99"/>
    <n v="99"/>
    <n v="99"/>
    <n v="99"/>
    <n v="99"/>
    <n v="99"/>
    <n v="99"/>
    <n v="99"/>
    <n v="99"/>
    <n v="99"/>
    <n v="99"/>
    <n v="99"/>
    <n v="99"/>
    <n v="99"/>
  </r>
  <r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</r>
  <r>
    <n v="56"/>
    <n v="64"/>
    <n v="76"/>
    <n v="62"/>
    <n v="64"/>
    <n v="66"/>
    <n v="61"/>
    <n v="63"/>
    <n v="97"/>
    <n v="99"/>
    <n v="99"/>
    <n v="93"/>
    <n v="86"/>
    <n v="102"/>
    <n v="100"/>
    <n v="102"/>
    <n v="83"/>
    <n v="55"/>
    <n v="65"/>
    <n v="63"/>
    <n v="60"/>
    <n v="60"/>
    <n v="56"/>
    <n v="49"/>
    <n v="54"/>
    <n v="60"/>
    <n v="58"/>
    <n v="61"/>
    <n v="58"/>
    <n v="51"/>
    <n v="56"/>
    <n v="51"/>
    <n v="51"/>
    <n v="60"/>
    <n v="63"/>
    <n v="62"/>
    <n v="44"/>
    <n v="53"/>
    <n v="49"/>
    <n v="65"/>
    <n v="51"/>
    <n v="56"/>
    <n v="53"/>
    <n v="50"/>
  </r>
  <r>
    <n v="7"/>
    <n v="7"/>
    <n v="8"/>
    <n v="8"/>
    <n v="7"/>
    <n v="8"/>
    <n v="7"/>
    <n v="7"/>
    <n v="7"/>
    <n v="7"/>
    <n v="7"/>
    <n v="7"/>
    <n v="7"/>
    <n v="7"/>
    <n v="7"/>
    <n v="7"/>
    <n v="7"/>
    <n v="7"/>
    <n v="5"/>
    <n v="6"/>
    <n v="5"/>
    <n v="4"/>
    <n v="5"/>
    <n v="5"/>
    <n v="5"/>
    <n v="5"/>
    <n v="4"/>
    <n v="5"/>
    <n v="5"/>
    <n v="5"/>
    <n v="5"/>
    <n v="5"/>
    <n v="5"/>
    <n v="5"/>
    <n v="6"/>
    <n v="5"/>
    <n v="5"/>
    <n v="7"/>
    <n v="5"/>
    <n v="5"/>
    <n v="5"/>
    <n v="5"/>
    <n v="4"/>
    <n v="4"/>
  </r>
  <r>
    <n v="51"/>
    <n v="16"/>
    <n v="47"/>
    <n v="46"/>
    <n v="47"/>
    <n v="45"/>
    <n v="47"/>
    <n v="45"/>
    <n v="45"/>
    <n v="45"/>
    <n v="45"/>
    <n v="45"/>
    <n v="45"/>
    <n v="48"/>
    <n v="45"/>
    <n v="45"/>
    <n v="45"/>
    <n v="45"/>
    <n v="49"/>
    <n v="47"/>
    <n v="45"/>
    <n v="45"/>
    <n v="45"/>
    <n v="45"/>
    <n v="45"/>
    <n v="45"/>
    <n v="45"/>
    <n v="45"/>
    <n v="47"/>
    <n v="45"/>
    <n v="45"/>
    <n v="44"/>
    <n v="44"/>
    <n v="44"/>
    <n v="44"/>
    <n v="44"/>
    <n v="44"/>
    <n v="44"/>
    <n v="44"/>
    <n v="44"/>
    <n v="46"/>
    <n v="43"/>
    <n v="43"/>
    <n v="43"/>
  </r>
  <r>
    <n v="25"/>
    <n v="27"/>
    <n v="27"/>
    <n v="27"/>
    <n v="27"/>
    <n v="27"/>
    <n v="27"/>
    <n v="27"/>
    <n v="24"/>
    <n v="27"/>
    <n v="25"/>
    <n v="25"/>
    <n v="25"/>
    <n v="21"/>
    <n v="21"/>
    <n v="21"/>
    <n v="21"/>
    <n v="2"/>
    <n v="20"/>
    <n v="21"/>
    <n v="21"/>
    <n v="21"/>
    <n v="20"/>
    <n v="21"/>
    <n v="21"/>
    <n v="19"/>
    <n v="2"/>
    <n v="20"/>
    <n v="20"/>
    <n v="20"/>
    <n v="20"/>
    <n v="20"/>
    <n v="21"/>
    <n v="21"/>
    <n v="19"/>
    <n v="19"/>
    <n v="20"/>
    <n v="20"/>
    <n v="21"/>
    <n v="21"/>
    <n v="20"/>
    <n v="20"/>
    <n v="20"/>
    <n v="19"/>
  </r>
  <r>
    <n v="43"/>
    <n v="43"/>
    <n v="43"/>
    <n v="43"/>
    <n v="42"/>
    <n v="42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2"/>
    <n v="43"/>
    <n v="43"/>
    <n v="42"/>
    <n v="54"/>
    <n v="54"/>
    <n v="54"/>
    <n v="54"/>
    <n v="54"/>
    <n v="54"/>
    <n v="54"/>
    <n v="54"/>
  </r>
  <r>
    <n v="143"/>
    <n v="134"/>
    <n v="139"/>
    <n v="139"/>
    <n v="137"/>
    <n v="143"/>
    <n v="142"/>
    <n v="141"/>
    <n v="140"/>
    <n v="141"/>
    <n v="136"/>
    <n v="137"/>
    <n v="137"/>
    <n v="136"/>
    <n v="139"/>
    <n v="149"/>
    <n v="146"/>
    <n v="142"/>
    <n v="149"/>
    <n v="147"/>
    <n v="142"/>
    <n v="144"/>
    <n v="147"/>
    <n v="143"/>
    <n v="140"/>
    <n v="144"/>
    <n v="149"/>
    <n v="144"/>
    <n v="138"/>
    <n v="145"/>
    <n v="144"/>
    <n v="148"/>
    <n v="147"/>
    <n v="143"/>
    <n v="146"/>
    <n v="144"/>
    <n v="138"/>
    <n v="152"/>
    <n v="146"/>
    <n v="138"/>
    <n v="140"/>
    <n v="151"/>
    <n v="145"/>
    <n v="146"/>
  </r>
  <r>
    <n v="57"/>
    <n v="57"/>
    <n v="57"/>
    <n v="61"/>
    <n v="61"/>
    <n v="61"/>
    <n v="57"/>
    <n v="57"/>
    <n v="57"/>
    <n v="59"/>
    <n v="59"/>
    <n v="59"/>
    <n v="65"/>
    <n v="65"/>
    <n v="65"/>
    <n v="65"/>
    <n v="65"/>
    <n v="59"/>
    <n v="57"/>
    <n v="57"/>
    <n v="57"/>
    <n v="57"/>
    <n v="57"/>
    <n v="61"/>
    <n v="62"/>
    <n v="62"/>
    <n v="62"/>
    <n v="64"/>
    <n v="62"/>
    <n v="66"/>
    <n v="66"/>
    <n v="64"/>
    <n v="61"/>
    <n v="59"/>
    <n v="59"/>
    <n v="59"/>
    <n v="59"/>
    <n v="59"/>
    <n v="57"/>
    <n v="57"/>
    <n v="57"/>
    <n v="57"/>
    <n v="54"/>
    <n v="55"/>
  </r>
  <r>
    <n v="148"/>
    <n v="151"/>
    <n v="151"/>
    <n v="149"/>
    <n v="147"/>
    <n v="147"/>
    <n v="151"/>
    <n v="151"/>
    <n v="151"/>
    <n v="152"/>
    <n v="153"/>
    <n v="153"/>
    <n v="150"/>
    <n v="151"/>
    <n v="66"/>
    <n v="152"/>
    <n v="153"/>
    <n v="152"/>
    <n v="154"/>
    <n v="153"/>
    <n v="158"/>
    <n v="157"/>
    <n v="156"/>
    <n v="146"/>
    <n v="147"/>
    <n v="149"/>
    <n v="151"/>
    <n v="153"/>
    <n v="154"/>
    <n v="155"/>
    <n v="154"/>
    <n v="151"/>
    <n v="151"/>
    <n v="152"/>
    <n v="152"/>
    <n v="144"/>
    <n v="62"/>
    <n v="138"/>
    <n v="142"/>
    <n v="136"/>
    <n v="138"/>
    <n v="137"/>
    <n v="138"/>
    <n v="138"/>
  </r>
  <r>
    <n v="44"/>
    <n v="44"/>
    <n v="44"/>
    <n v="44"/>
    <n v="44"/>
    <n v="44"/>
    <n v="44"/>
    <n v="44"/>
    <n v="44"/>
    <n v="44"/>
    <n v="46"/>
    <n v="44"/>
    <n v="44"/>
    <n v="44"/>
    <n v="44"/>
    <n v="44"/>
    <n v="44"/>
    <n v="44"/>
    <n v="44"/>
    <n v="44"/>
    <n v="44"/>
    <n v="44"/>
    <n v="44"/>
    <n v="44"/>
    <n v="45"/>
    <n v="47"/>
    <n v="47"/>
    <n v="47"/>
    <n v="4"/>
    <n v="4"/>
    <n v="4"/>
    <n v="44"/>
    <n v="44"/>
    <n v="36"/>
    <n v="36"/>
    <n v="36"/>
    <n v="37"/>
    <n v="39"/>
    <n v="74"/>
    <n v="74"/>
    <n v="75"/>
    <n v="77"/>
    <n v="77"/>
    <n v="77"/>
  </r>
  <r>
    <n v="132"/>
    <n v="132"/>
    <n v="132"/>
    <n v="132"/>
    <n v="132"/>
    <n v="132"/>
    <n v="132"/>
    <n v="132"/>
    <n v="132"/>
    <n v="132"/>
    <n v="140"/>
    <n v="140"/>
    <n v="140"/>
    <n v="141"/>
    <n v="141"/>
    <n v="140"/>
    <n v="141"/>
    <n v="139"/>
    <n v="140"/>
    <n v="140"/>
    <n v="141"/>
    <n v="141"/>
    <n v="140"/>
    <n v="140"/>
    <n v="140"/>
    <n v="140"/>
    <n v="140"/>
    <n v="140"/>
    <n v="140"/>
    <n v="140"/>
    <n v="140"/>
    <n v="140"/>
    <n v="140"/>
    <n v="140"/>
    <n v="139"/>
    <n v="140"/>
    <n v="140"/>
    <n v="139"/>
    <n v="140"/>
    <n v="149"/>
    <n v="139"/>
    <n v="139"/>
    <n v="139"/>
    <n v="139"/>
  </r>
  <r>
    <n v="13"/>
    <n v="13"/>
    <n v="13"/>
    <n v="13"/>
    <n v="13"/>
    <n v="13"/>
    <n v="13"/>
    <n v="13"/>
    <n v="13"/>
    <n v="13"/>
    <n v="13"/>
    <n v="13"/>
    <n v="14"/>
    <n v="13"/>
    <n v="13"/>
    <n v="13"/>
    <n v="14"/>
    <n v="14"/>
    <n v="15"/>
    <n v="14"/>
    <n v="14"/>
    <n v="14"/>
    <n v="14"/>
    <n v="14"/>
    <n v="14"/>
    <n v="14"/>
    <n v="14"/>
    <n v="14"/>
    <n v="14"/>
    <n v="14"/>
    <n v="14"/>
    <n v="14"/>
    <n v="14"/>
    <n v="14"/>
    <n v="15"/>
    <n v="15"/>
    <n v="15"/>
    <n v="15"/>
    <n v="15"/>
    <n v="15"/>
    <n v="15"/>
    <n v="15"/>
    <n v="16"/>
    <n v="16"/>
  </r>
  <r>
    <n v="71"/>
    <n v="69"/>
    <n v="69"/>
    <n v="75"/>
    <n v="71"/>
    <n v="76"/>
    <n v="76"/>
    <n v="77"/>
    <n v="71"/>
    <n v="79"/>
    <n v="82"/>
    <n v="116"/>
    <n v="118"/>
    <n v="108"/>
    <n v="113"/>
    <n v="98"/>
    <n v="115"/>
    <n v="108"/>
    <n v="103"/>
    <n v="144"/>
    <n v="113"/>
    <n v="125"/>
    <n v="129"/>
    <n v="172"/>
    <n v="177"/>
    <n v="216"/>
    <n v="184"/>
    <n v="186"/>
    <n v="173"/>
    <n v="166"/>
    <n v="173"/>
    <n v="148"/>
    <n v="139"/>
    <n v="139"/>
    <n v="133"/>
    <n v="123"/>
    <n v="142"/>
    <n v="161"/>
    <n v="158"/>
    <n v="136"/>
    <n v="161"/>
    <n v="152"/>
    <n v="154"/>
    <n v="161"/>
  </r>
  <r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16"/>
    <n v="16"/>
    <n v="8"/>
    <n v="16"/>
    <n v="16"/>
    <n v="16"/>
    <n v="16"/>
    <n v="16"/>
    <n v="16"/>
    <n v="20"/>
    <n v="16"/>
    <n v="16"/>
  </r>
  <r>
    <n v="117"/>
    <n v="118"/>
    <n v="116"/>
    <n v="101"/>
    <n v="99"/>
    <n v="101"/>
    <n v="102"/>
    <n v="103"/>
    <n v="103"/>
    <n v="100"/>
    <n v="102"/>
    <n v="100"/>
    <n v="101"/>
    <n v="101"/>
    <n v="100"/>
    <n v="103"/>
    <n v="102"/>
    <n v="103"/>
    <n v="104"/>
    <n v="100"/>
    <n v="101"/>
    <n v="101"/>
    <n v="98"/>
    <n v="99"/>
    <n v="102"/>
    <n v="101"/>
    <n v="102"/>
    <n v="101"/>
    <n v="101"/>
    <n v="102"/>
    <n v="102"/>
    <n v="103"/>
    <n v="105"/>
    <n v="104"/>
    <n v="99"/>
    <n v="104"/>
    <n v="105"/>
    <n v="102"/>
    <n v="101"/>
    <n v="104"/>
    <n v="100"/>
    <n v="102"/>
    <n v="101"/>
    <n v="106"/>
  </r>
  <r>
    <n v="130"/>
    <n v="128"/>
    <n v="128"/>
    <n v="80"/>
    <n v="80"/>
    <n v="80"/>
    <n v="80"/>
    <n v="82"/>
    <n v="82"/>
    <n v="82"/>
    <n v="75"/>
    <n v="75"/>
    <n v="75"/>
    <n v="75"/>
    <n v="73"/>
    <n v="73"/>
    <n v="73"/>
    <n v="73"/>
    <n v="73"/>
    <n v="67"/>
    <n v="61"/>
    <n v="61"/>
    <n v="62"/>
    <n v="62"/>
    <n v="61"/>
    <n v="61"/>
    <n v="66"/>
    <n v="66"/>
    <n v="68"/>
    <n v="68"/>
    <n v="68"/>
    <n v="67"/>
    <n v="67"/>
    <n v="65"/>
    <n v="64"/>
    <n v="60"/>
    <n v="54"/>
    <n v="54"/>
    <n v="54"/>
    <n v="48"/>
    <n v="48"/>
    <n v="48"/>
    <n v="48"/>
    <n v="48"/>
  </r>
  <r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14"/>
    <n v="30"/>
    <n v="30"/>
    <n v="30"/>
    <n v="30"/>
    <n v="30"/>
    <n v="30"/>
    <n v="30"/>
  </r>
  <r>
    <n v="36"/>
    <n v="26"/>
    <n v="26"/>
    <n v="26"/>
    <n v="26"/>
    <n v="26"/>
    <n v="34"/>
    <n v="36"/>
    <n v="24"/>
    <n v="26"/>
    <n v="36"/>
    <n v="24"/>
    <n v="26"/>
    <n v="24"/>
    <n v="27"/>
    <n v="35"/>
    <n v="24"/>
    <n v="20"/>
    <n v="28"/>
    <n v="36"/>
    <n v="26"/>
    <n v="27"/>
    <n v="36"/>
    <n v="26"/>
    <n v="32"/>
    <n v="22"/>
    <n v="36"/>
    <n v="27"/>
    <n v="25"/>
    <n v="21"/>
    <n v="21"/>
    <n v="28"/>
    <n v="26"/>
    <n v="24"/>
    <n v="26"/>
    <n v="36"/>
    <n v="26"/>
    <n v="26"/>
    <n v="28"/>
    <n v="26"/>
    <n v="36"/>
    <n v="34"/>
    <n v="34"/>
    <n v="27"/>
  </r>
  <r>
    <n v="7"/>
    <n v="7"/>
    <n v="7"/>
    <n v="7"/>
    <n v="7"/>
    <n v="7"/>
    <n v="7"/>
    <n v="7"/>
    <n v="8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6"/>
    <n v="7"/>
    <n v="7"/>
    <n v="7"/>
    <n v="7"/>
    <n v="7"/>
    <n v="7"/>
    <n v="7"/>
    <n v="7"/>
    <n v="7"/>
    <n v="7"/>
  </r>
  <r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3"/>
    <n v="13"/>
    <n v="13"/>
    <n v="11"/>
    <n v="13"/>
    <n v="11"/>
    <n v="11"/>
    <n v="13"/>
    <n v="13"/>
    <n v="10"/>
    <n v="10"/>
    <n v="12"/>
    <n v="10"/>
    <n v="13"/>
    <n v="13"/>
    <n v="11"/>
    <n v="13"/>
    <n v="13"/>
    <n v="13"/>
    <n v="1"/>
    <n v="11"/>
    <n v="11"/>
    <n v="10"/>
    <n v="10"/>
    <n v="10"/>
    <n v="10"/>
  </r>
  <r>
    <n v="17"/>
    <n v="17"/>
    <n v="17"/>
    <n v="17"/>
    <n v="17"/>
    <n v="17"/>
    <n v="17"/>
    <n v="17"/>
    <n v="17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5"/>
    <n v="17"/>
    <n v="15"/>
  </r>
  <r>
    <n v="57"/>
    <n v="57"/>
    <n v="57"/>
    <n v="57"/>
    <n v="57"/>
    <n v="57"/>
    <n v="57"/>
    <n v="57"/>
    <n v="57"/>
    <n v="57"/>
    <n v="57"/>
    <n v="57"/>
    <n v="57"/>
    <n v="57"/>
    <n v="57"/>
    <n v="57"/>
    <n v="1"/>
    <n v="1"/>
    <n v="57"/>
    <n v="57"/>
    <n v="57"/>
    <n v="57"/>
    <n v="57"/>
    <n v="57"/>
    <n v="57"/>
    <n v="57"/>
    <n v="57"/>
    <n v="57"/>
    <n v="57"/>
    <n v="57"/>
    <n v="57"/>
    <n v="57"/>
    <n v="56"/>
    <n v="56"/>
    <n v="56"/>
    <n v="56"/>
    <n v="56"/>
    <n v="56"/>
    <n v="56"/>
    <n v="56"/>
    <n v="56"/>
    <n v="56"/>
    <n v="56"/>
    <n v="56"/>
  </r>
  <r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57"/>
    <n v="160"/>
    <n v="158"/>
    <n v="154"/>
    <n v="151"/>
    <n v="151"/>
    <n v="155"/>
    <n v="160"/>
    <n v="154"/>
    <n v="151"/>
    <n v="151"/>
    <n v="162"/>
    <n v="142"/>
    <n v="1"/>
    <n v="151"/>
    <n v="154"/>
    <n v="0"/>
    <n v="156"/>
    <n v="157"/>
    <n v="156"/>
    <n v="142"/>
    <n v="145"/>
    <n v="156"/>
    <n v="156"/>
    <n v="156"/>
    <n v="156"/>
    <n v="156"/>
    <n v="156"/>
    <n v="156"/>
    <n v="156"/>
    <n v="156"/>
    <n v="156"/>
    <n v="156"/>
    <n v="156"/>
    <n v="156"/>
    <n v="156"/>
    <n v="156"/>
    <n v="156"/>
    <n v="157"/>
    <n v="156"/>
    <n v="157"/>
    <n v="156"/>
    <n v="157"/>
    <n v="156"/>
  </r>
  <r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</r>
  <r>
    <n v="45"/>
    <n v="42"/>
    <n v="43"/>
    <n v="51"/>
    <n v="51"/>
    <n v="40"/>
    <n v="40"/>
    <n v="49"/>
    <n v="42"/>
    <n v="44"/>
    <n v="44"/>
    <n v="50"/>
    <n v="43"/>
    <n v="43"/>
    <n v="45"/>
    <n v="45"/>
    <n v="45"/>
    <n v="45"/>
    <n v="43"/>
    <n v="50"/>
    <n v="42"/>
    <n v="46"/>
    <n v="44"/>
    <n v="46"/>
    <n v="51"/>
    <n v="45"/>
    <n v="44"/>
    <n v="46"/>
    <n v="44"/>
    <n v="45"/>
    <n v="56"/>
    <n v="53"/>
    <n v="46"/>
    <n v="46"/>
    <n v="45"/>
    <n v="45"/>
    <n v="47"/>
    <n v="47"/>
    <n v="43"/>
    <n v="47"/>
    <n v="47"/>
    <n v="47"/>
    <n v="47"/>
    <n v="44"/>
  </r>
  <r>
    <n v="88"/>
    <n v="88"/>
    <n v="88"/>
    <n v="88"/>
    <n v="88"/>
    <n v="88"/>
    <n v="88"/>
    <n v="88"/>
    <n v="88"/>
    <n v="88"/>
    <n v="88"/>
    <n v="79"/>
    <n v="79"/>
    <n v="79"/>
    <n v="79"/>
    <n v="79"/>
    <n v="79"/>
    <n v="79"/>
    <n v="79"/>
    <n v="79"/>
    <n v="79"/>
    <n v="79"/>
    <n v="79"/>
    <n v="79"/>
    <n v="79"/>
    <n v="79"/>
    <n v="79"/>
    <n v="79"/>
    <n v="79"/>
    <n v="77"/>
    <n v="79"/>
    <n v="53"/>
    <n v="53"/>
    <n v="53"/>
    <n v="79"/>
    <n v="79"/>
    <n v="53"/>
    <n v="79"/>
    <n v="79"/>
    <n v="79"/>
    <n v="79"/>
    <n v="79"/>
    <n v="79"/>
    <n v="85"/>
  </r>
  <r>
    <n v="208"/>
    <n v="207"/>
    <n v="203"/>
    <n v="204"/>
    <n v="202"/>
    <n v="206"/>
    <n v="208"/>
    <n v="208"/>
    <n v="204"/>
    <n v="204"/>
    <n v="206"/>
    <n v="203"/>
    <n v="202"/>
    <n v="202"/>
    <n v="208"/>
    <n v="212"/>
    <n v="210"/>
    <n v="206"/>
    <n v="209"/>
    <n v="214"/>
    <n v="205"/>
    <n v="202"/>
    <n v="202"/>
    <n v="204"/>
    <n v="200"/>
    <n v="206"/>
    <n v="204"/>
    <n v="203"/>
    <n v="200"/>
    <n v="201"/>
    <n v="204"/>
    <n v="202"/>
    <n v="203"/>
    <n v="204"/>
    <n v="201"/>
    <n v="205"/>
    <n v="205"/>
    <n v="205"/>
    <n v="197"/>
    <n v="203"/>
    <n v="201"/>
    <n v="198"/>
    <n v="200"/>
    <n v="204"/>
  </r>
  <r>
    <n v="33"/>
    <n v="33"/>
    <n v="33"/>
    <n v="31"/>
    <n v="30"/>
    <n v="31"/>
    <n v="35"/>
    <n v="35"/>
    <n v="37"/>
    <n v="36"/>
    <n v="35"/>
    <n v="33"/>
    <n v="33"/>
    <n v="28"/>
    <n v="34"/>
    <n v="32"/>
    <n v="30"/>
    <n v="30"/>
    <n v="29"/>
    <n v="30"/>
    <n v="30"/>
    <n v="32"/>
    <n v="33"/>
    <n v="33"/>
    <n v="35"/>
    <n v="34"/>
    <n v="34"/>
    <n v="30"/>
    <n v="29"/>
    <n v="29"/>
    <n v="29"/>
    <n v="29"/>
    <n v="29"/>
    <n v="27"/>
    <n v="27"/>
    <n v="21"/>
    <n v="21"/>
    <n v="23"/>
    <n v="23"/>
    <n v="21"/>
    <n v="22"/>
    <n v="22"/>
    <n v="22"/>
    <n v="22"/>
  </r>
  <r>
    <n v="30"/>
    <n v="30"/>
    <n v="30"/>
    <n v="30"/>
    <n v="30"/>
    <n v="30"/>
    <n v="30"/>
    <n v="30"/>
    <n v="30"/>
    <n v="30"/>
    <n v="30"/>
    <n v="29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</r>
  <r>
    <n v="19"/>
    <n v="19"/>
    <n v="19"/>
    <n v="19"/>
    <n v="19"/>
    <n v="19"/>
    <n v="21"/>
    <n v="22"/>
    <n v="22"/>
    <n v="22"/>
    <n v="22"/>
    <n v="22"/>
    <n v="22"/>
    <n v="22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18"/>
    <n v="18"/>
    <n v="18"/>
    <n v="13"/>
    <n v="13"/>
    <n v="14"/>
    <n v="14"/>
    <n v="12"/>
    <n v="12"/>
    <n v="12"/>
    <n v="12"/>
  </r>
  <r>
    <n v="28"/>
    <n v="29"/>
    <n v="28"/>
    <n v="35"/>
    <n v="35"/>
    <n v="36"/>
    <n v="35"/>
    <n v="35"/>
    <n v="36"/>
    <n v="26"/>
    <n v="26"/>
    <n v="25"/>
    <n v="15"/>
    <n v="28"/>
    <n v="26"/>
    <n v="27"/>
    <n v="27"/>
    <n v="26"/>
    <n v="30"/>
    <n v="27"/>
    <n v="24"/>
    <n v="21"/>
    <n v="19"/>
    <n v="19"/>
    <n v="21"/>
    <n v="23"/>
    <n v="29"/>
    <n v="30"/>
    <n v="29"/>
    <n v="32"/>
    <n v="32"/>
    <n v="29"/>
    <n v="36"/>
    <n v="36"/>
    <n v="35"/>
    <n v="21"/>
    <n v="21"/>
    <n v="23"/>
    <n v="28"/>
    <n v="29"/>
    <n v="31"/>
    <n v="39"/>
    <n v="40"/>
    <n v="29"/>
  </r>
  <r>
    <n v="206"/>
    <n v="206"/>
    <n v="206"/>
    <n v="208"/>
    <n v="206"/>
    <n v="206"/>
    <n v="208"/>
    <n v="210"/>
    <n v="210"/>
    <n v="207"/>
    <n v="207"/>
    <n v="212"/>
    <n v="201"/>
    <n v="199"/>
    <n v="200"/>
    <n v="200"/>
    <n v="202"/>
    <n v="202"/>
    <n v="201"/>
    <n v="201"/>
    <n v="203"/>
    <n v="203"/>
    <n v="201"/>
    <n v="201"/>
    <n v="201"/>
    <n v="203"/>
    <n v="201"/>
    <n v="201"/>
    <n v="201"/>
    <n v="227"/>
    <n v="227"/>
    <n v="225"/>
    <n v="225"/>
    <n v="225"/>
    <n v="227"/>
    <n v="225"/>
    <n v="226"/>
    <n v="226"/>
    <n v="228"/>
    <n v="226"/>
    <n v="225"/>
    <n v="225"/>
    <n v="227"/>
    <n v="224"/>
  </r>
  <r>
    <n v="93"/>
    <n v="93"/>
    <n v="97"/>
    <n v="95"/>
    <n v="65"/>
    <n v="73"/>
    <n v="72"/>
    <n v="65"/>
    <n v="93"/>
    <n v="95"/>
    <n v="95"/>
    <n v="93"/>
    <n v="95"/>
    <n v="100"/>
    <n v="99"/>
    <n v="95"/>
    <n v="93"/>
    <n v="99"/>
    <n v="95"/>
    <n v="93"/>
    <n v="93"/>
    <n v="96"/>
    <n v="103"/>
    <n v="93"/>
    <n v="93"/>
    <n v="93"/>
    <n v="95"/>
    <n v="101"/>
    <n v="95"/>
    <n v="100"/>
    <n v="104"/>
    <n v="100"/>
    <n v="98"/>
    <n v="102"/>
    <n v="98"/>
    <n v="98"/>
    <n v="95"/>
    <n v="93"/>
    <n v="93"/>
    <n v="93"/>
    <n v="93"/>
    <n v="95"/>
    <n v="96"/>
    <n v="96"/>
  </r>
  <r>
    <n v="122"/>
    <n v="123"/>
    <n v="120"/>
    <n v="122"/>
    <n v="116"/>
    <n v="114"/>
    <n v="115"/>
    <n v="115"/>
    <n v="115"/>
    <n v="115"/>
    <n v="114"/>
    <n v="114"/>
    <n v="113"/>
    <n v="119"/>
    <n v="121"/>
    <n v="125"/>
    <n v="117"/>
    <n v="50"/>
    <n v="1"/>
    <n v="3"/>
    <n v="1"/>
    <n v="1"/>
    <n v="1"/>
    <n v="2"/>
    <n v="1"/>
    <n v="1"/>
    <n v="4"/>
    <n v="2"/>
    <n v="2"/>
    <n v="3"/>
    <n v="3"/>
    <n v="3"/>
    <n v="3"/>
    <n v="3"/>
    <n v="3"/>
    <n v="4"/>
    <n v="3"/>
    <n v="3"/>
    <n v="3"/>
    <n v="3"/>
    <n v="3"/>
    <n v="3"/>
    <n v="3"/>
    <n v="3"/>
  </r>
  <r>
    <n v="14"/>
    <n v="14"/>
    <n v="14"/>
    <n v="14"/>
    <n v="14"/>
    <n v="14"/>
    <n v="14"/>
    <n v="14"/>
    <n v="14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14"/>
    <n v="14"/>
    <n v="14"/>
    <n v="14"/>
    <n v="14"/>
    <n v="14"/>
    <n v="14"/>
    <n v="14"/>
    <n v="14"/>
    <n v="14"/>
    <n v="14"/>
  </r>
  <r>
    <n v="14"/>
    <n v="14"/>
    <n v="14"/>
    <n v="14"/>
    <n v="14"/>
    <n v="14"/>
    <n v="14"/>
    <n v="14"/>
    <n v="14"/>
    <n v="14"/>
    <n v="14"/>
    <n v="14"/>
    <n v="14"/>
    <n v="14"/>
    <n v="14"/>
    <n v="15"/>
    <n v="15"/>
    <n v="15"/>
    <n v="15"/>
    <n v="15"/>
    <n v="15"/>
    <n v="15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</r>
  <r>
    <n v="81"/>
    <n v="81"/>
    <n v="82"/>
    <n v="80"/>
    <n v="80"/>
    <n v="80"/>
    <n v="80"/>
    <n v="80"/>
    <n v="79"/>
    <n v="79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79"/>
    <n v="79"/>
    <n v="79"/>
    <n v="79"/>
  </r>
  <r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20"/>
    <n v="20"/>
    <n v="20"/>
    <n v="20"/>
    <n v="20"/>
    <n v="20"/>
    <n v="20"/>
    <n v="20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3"/>
    <n v="21"/>
    <n v="22"/>
    <n v="22"/>
    <n v="22"/>
    <n v="22"/>
    <n v="24"/>
    <n v="24"/>
    <n v="24"/>
    <n v="24"/>
    <n v="24"/>
    <n v="24"/>
    <n v="24"/>
    <n v="24"/>
    <n v="22"/>
    <n v="22"/>
    <n v="21"/>
    <n v="21"/>
  </r>
  <r>
    <n v="89"/>
    <n v="91"/>
    <n v="91"/>
    <n v="91"/>
    <n v="92"/>
    <n v="92"/>
    <n v="91"/>
    <n v="95"/>
    <n v="98"/>
    <n v="98"/>
    <n v="99"/>
    <n v="99"/>
    <n v="99"/>
    <n v="98"/>
    <n v="98"/>
    <n v="98"/>
    <n v="98"/>
    <n v="98"/>
    <n v="99"/>
    <n v="99"/>
    <n v="99"/>
    <n v="99"/>
    <n v="99"/>
    <n v="98"/>
    <n v="98"/>
    <n v="98"/>
    <n v="99"/>
    <n v="99"/>
    <n v="99"/>
    <n v="99"/>
    <n v="99"/>
    <n v="99"/>
    <n v="99"/>
    <n v="97"/>
    <n v="97"/>
    <n v="95"/>
    <n v="95"/>
    <n v="96"/>
    <n v="96"/>
    <n v="99"/>
    <n v="99"/>
    <n v="99"/>
    <n v="98"/>
    <n v="98"/>
  </r>
  <r>
    <n v="142"/>
    <n v="140"/>
    <n v="140"/>
    <n v="149"/>
    <n v="152"/>
    <n v="161"/>
    <n v="161"/>
    <n v="161"/>
    <n v="158"/>
    <n v="155"/>
    <n v="155"/>
    <n v="149"/>
    <n v="89"/>
    <n v="643"/>
    <n v="686"/>
    <n v="89"/>
    <n v="265"/>
    <n v="251"/>
    <n v="185"/>
    <n v="182"/>
    <n v="179"/>
    <n v="179"/>
    <n v="158"/>
    <n v="164"/>
    <n v="197"/>
    <n v="229"/>
    <n v="219"/>
    <n v="249"/>
    <n v="228"/>
    <n v="216"/>
    <n v="210"/>
    <n v="219"/>
    <n v="222"/>
    <n v="210"/>
    <n v="195"/>
    <n v="162"/>
    <n v="156"/>
    <n v="150"/>
    <n v="150"/>
    <n v="573"/>
    <n v="573"/>
    <n v="573"/>
    <n v="153"/>
    <n v="156"/>
  </r>
  <r>
    <n v="9"/>
    <n v="9"/>
    <n v="9"/>
    <n v="9"/>
    <n v="9"/>
    <n v="1"/>
    <n v="1"/>
    <n v="1"/>
    <n v="9"/>
    <n v="1"/>
    <n v="2"/>
    <n v="10"/>
    <n v="2"/>
    <n v="2"/>
    <n v="10"/>
    <n v="2"/>
    <n v="10"/>
    <n v="2"/>
    <n v="10"/>
    <n v="10"/>
    <n v="2"/>
    <n v="10"/>
    <n v="2"/>
    <n v="2"/>
    <n v="10"/>
    <n v="2"/>
    <n v="2"/>
    <n v="2"/>
    <n v="2"/>
    <n v="2"/>
    <n v="2"/>
    <n v="2"/>
    <n v="2"/>
    <n v="2"/>
    <n v="2"/>
    <n v="2"/>
    <n v="2"/>
    <n v="2"/>
    <n v="11"/>
    <n v="11"/>
    <n v="10"/>
    <n v="10"/>
    <n v="10"/>
    <n v="2"/>
  </r>
  <r>
    <n v="101"/>
    <n v="86"/>
    <n v="93"/>
    <n v="103"/>
    <n v="115"/>
    <n v="121"/>
    <n v="121"/>
    <n v="121"/>
    <n v="49"/>
    <n v="40"/>
    <n v="102"/>
    <n v="100"/>
    <n v="40"/>
    <n v="102"/>
    <n v="98"/>
    <n v="97"/>
    <n v="35"/>
    <n v="35"/>
    <n v="35"/>
    <n v="91"/>
    <n v="90"/>
    <n v="30"/>
    <n v="31"/>
    <n v="32"/>
    <n v="32"/>
    <n v="32"/>
    <n v="32"/>
    <n v="32"/>
    <n v="34"/>
    <n v="34"/>
    <n v="32"/>
    <n v="32"/>
    <n v="32"/>
    <n v="92"/>
    <n v="94"/>
    <n v="32"/>
    <n v="32"/>
    <n v="92"/>
    <n v="32"/>
    <n v="32"/>
    <n v="31"/>
    <n v="30"/>
    <n v="30"/>
    <n v="30"/>
  </r>
  <r>
    <n v="39"/>
    <n v="42"/>
    <n v="33"/>
    <n v="33"/>
    <n v="42"/>
    <n v="32"/>
    <n v="31"/>
    <n v="27"/>
    <n v="27"/>
    <n v="35"/>
    <n v="32"/>
    <n v="28"/>
    <n v="30"/>
    <n v="41"/>
    <n v="32"/>
    <n v="34"/>
    <n v="28"/>
    <n v="25"/>
    <n v="37"/>
    <n v="36"/>
    <n v="32"/>
    <n v="32"/>
    <n v="41"/>
    <n v="33"/>
    <n v="31"/>
    <n v="26"/>
    <n v="26"/>
    <n v="21"/>
    <n v="23"/>
    <n v="27"/>
    <n v="27"/>
    <n v="27"/>
    <n v="28"/>
    <n v="32"/>
    <n v="21"/>
    <n v="22"/>
    <n v="31"/>
    <n v="28"/>
    <n v="30"/>
    <n v="30"/>
    <n v="23"/>
    <n v="26"/>
    <n v="26"/>
    <n v="21"/>
  </r>
  <r>
    <n v="99"/>
    <n v="107"/>
    <n v="107"/>
    <n v="110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10"/>
    <n v="106"/>
    <n v="106"/>
    <n v="110"/>
    <n v="106"/>
    <n v="106"/>
    <n v="110"/>
    <n v="110"/>
    <n v="110"/>
    <n v="108"/>
    <n v="102"/>
    <n v="102"/>
    <n v="102"/>
    <n v="102"/>
    <n v="102"/>
    <n v="102"/>
    <n v="101"/>
    <n v="97"/>
    <n v="97"/>
    <n v="97"/>
  </r>
  <r>
    <n v="48"/>
    <n v="48"/>
    <n v="49"/>
    <n v="47"/>
    <n v="48"/>
    <n v="49"/>
    <n v="48"/>
    <n v="51"/>
    <n v="49"/>
    <n v="48"/>
    <n v="48"/>
    <n v="48"/>
    <n v="49"/>
    <n v="49"/>
    <n v="48"/>
    <n v="47"/>
    <n v="50"/>
    <n v="47"/>
    <n v="47"/>
    <n v="48"/>
    <n v="47"/>
    <n v="48"/>
    <n v="48"/>
    <n v="48"/>
    <n v="48"/>
    <n v="48"/>
    <n v="48"/>
    <n v="47"/>
    <n v="48"/>
    <n v="47"/>
    <n v="48"/>
    <n v="48"/>
    <n v="48"/>
    <n v="45"/>
    <n v="42"/>
    <n v="48"/>
    <n v="48"/>
    <n v="48"/>
    <n v="48"/>
    <n v="48"/>
    <n v="45"/>
    <n v="48"/>
    <n v="48"/>
    <n v="48"/>
  </r>
  <r>
    <n v="115"/>
    <n v="114"/>
    <n v="112"/>
    <n v="115"/>
    <n v="115"/>
    <n v="114"/>
    <n v="115"/>
    <n v="51"/>
    <n v="51"/>
    <n v="50"/>
    <n v="51"/>
    <n v="51"/>
    <n v="50"/>
    <n v="51"/>
    <n v="50"/>
    <n v="50"/>
    <n v="50"/>
    <n v="50"/>
    <n v="51"/>
    <n v="50"/>
    <n v="50"/>
    <n v="74"/>
    <n v="73"/>
    <n v="74"/>
    <n v="74"/>
    <n v="73"/>
    <n v="73"/>
    <n v="72"/>
    <n v="72"/>
    <n v="73"/>
    <n v="73"/>
    <n v="74"/>
    <n v="74"/>
    <n v="73"/>
    <n v="74"/>
    <n v="73"/>
    <n v="74"/>
    <n v="74"/>
    <n v="73"/>
    <n v="74"/>
    <n v="74"/>
    <n v="74"/>
    <n v="74"/>
    <n v="74"/>
  </r>
  <r>
    <n v="159"/>
    <n v="159"/>
    <n v="177"/>
    <n v="177"/>
    <n v="179"/>
    <n v="180"/>
    <n v="177"/>
    <n v="178"/>
    <n v="177"/>
    <n v="177"/>
    <n v="177"/>
    <n v="177"/>
    <n v="176"/>
    <n v="176"/>
    <n v="177"/>
    <n v="177"/>
    <n v="177"/>
    <n v="177"/>
    <n v="189"/>
    <n v="177"/>
    <n v="177"/>
    <n v="180"/>
    <n v="177"/>
    <n v="175"/>
    <n v="175"/>
    <n v="176"/>
    <n v="60"/>
    <n v="57"/>
    <n v="74"/>
    <n v="87"/>
    <n v="57"/>
    <n v="57"/>
    <n v="57"/>
    <n v="57"/>
    <n v="58"/>
    <n v="58"/>
    <n v="58"/>
    <n v="58"/>
    <n v="58"/>
    <n v="58"/>
    <n v="57"/>
    <n v="57"/>
    <n v="57"/>
    <n v="56"/>
  </r>
  <r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60"/>
    <n v="60"/>
    <n v="60"/>
    <n v="58"/>
    <n v="60"/>
    <n v="60"/>
    <n v="60"/>
    <n v="60"/>
    <n v="60"/>
    <n v="62"/>
    <n v="64"/>
    <n v="66"/>
    <n v="62"/>
    <n v="64"/>
    <n v="60"/>
    <n v="60"/>
    <n v="61"/>
    <n v="62"/>
    <n v="59"/>
    <n v="64"/>
    <n v="64"/>
    <n v="64"/>
    <n v="63"/>
    <n v="62"/>
    <n v="62"/>
    <n v="60"/>
    <n v="60"/>
    <n v="60"/>
    <n v="60"/>
    <n v="58"/>
    <n v="58"/>
    <n v="60"/>
    <n v="60"/>
    <n v="62"/>
    <n v="62"/>
    <n v="62"/>
    <n v="62"/>
    <n v="64"/>
    <n v="64"/>
    <n v="63"/>
    <n v="62"/>
    <n v="64"/>
    <n v="64"/>
    <n v="66"/>
  </r>
  <r>
    <n v="47"/>
    <n v="47"/>
    <n v="48"/>
    <n v="49"/>
    <n v="49"/>
    <n v="47"/>
    <n v="48"/>
    <n v="47"/>
    <n v="47"/>
    <n v="48"/>
    <n v="48"/>
    <n v="41"/>
    <n v="41"/>
    <n v="44"/>
    <n v="44"/>
    <n v="44"/>
    <n v="43"/>
    <n v="42"/>
    <n v="41"/>
    <n v="41"/>
    <n v="42"/>
    <n v="42"/>
    <n v="52"/>
    <n v="52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</r>
  <r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1"/>
    <n v="11"/>
  </r>
  <r>
    <n v="53"/>
    <n v="53"/>
    <n v="53"/>
    <n v="53"/>
    <n v="45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2"/>
    <n v="52"/>
    <n v="52"/>
    <n v="52"/>
  </r>
  <r>
    <n v="16"/>
    <n v="16"/>
    <n v="16"/>
    <n v="17"/>
    <n v="17"/>
    <n v="17"/>
    <n v="17"/>
    <n v="16"/>
    <n v="17"/>
    <n v="20"/>
    <n v="19"/>
    <n v="21"/>
    <n v="20"/>
    <n v="21"/>
    <n v="18"/>
    <n v="14"/>
    <n v="19"/>
    <n v="17"/>
    <n v="19"/>
    <n v="19"/>
    <n v="18"/>
    <n v="18"/>
    <n v="24"/>
    <n v="19"/>
    <n v="22"/>
    <n v="24"/>
    <n v="21"/>
    <n v="29"/>
    <n v="20"/>
    <n v="10"/>
    <n v="21"/>
    <n v="24"/>
    <n v="14"/>
    <n v="10"/>
    <n v="12"/>
    <n v="12"/>
    <n v="13"/>
    <n v="23"/>
    <n v="22"/>
    <n v="20"/>
    <n v="19"/>
    <n v="19"/>
    <n v="10"/>
    <n v="21"/>
  </r>
  <r>
    <n v="16"/>
    <n v="17"/>
    <n v="17"/>
    <n v="17"/>
    <n v="16"/>
    <n v="17"/>
    <n v="17"/>
    <n v="17"/>
    <n v="17"/>
    <n v="18"/>
    <n v="16"/>
    <n v="16"/>
    <n v="17"/>
    <n v="17"/>
    <n v="17"/>
    <n v="17"/>
    <n v="17"/>
    <n v="16"/>
    <n v="17"/>
    <n v="16"/>
    <n v="16"/>
    <n v="17"/>
    <n v="16"/>
    <n v="16"/>
    <n v="17"/>
    <n v="16"/>
    <n v="16"/>
    <n v="16"/>
    <n v="17"/>
    <n v="16"/>
    <n v="17"/>
    <n v="16"/>
    <n v="17"/>
    <n v="16"/>
    <n v="17"/>
    <n v="18"/>
    <n v="19"/>
    <n v="18"/>
    <n v="17"/>
    <n v="19"/>
    <n v="21"/>
    <n v="20"/>
    <n v="19"/>
    <n v="21"/>
  </r>
  <r>
    <n v="20"/>
    <n v="20"/>
    <n v="20"/>
    <n v="20"/>
    <n v="20"/>
    <n v="20"/>
    <n v="20"/>
    <n v="20"/>
    <n v="20"/>
    <n v="20"/>
    <n v="20"/>
    <n v="20"/>
    <n v="20"/>
    <n v="20"/>
    <n v="20"/>
    <n v="19"/>
    <n v="19"/>
    <n v="20"/>
    <n v="21"/>
    <n v="19"/>
    <n v="20"/>
    <n v="19"/>
    <n v="19"/>
    <n v="19"/>
    <n v="19"/>
    <n v="19"/>
    <n v="19"/>
    <n v="20"/>
    <n v="20"/>
    <n v="20"/>
    <n v="20"/>
    <n v="21"/>
    <n v="21"/>
    <n v="21"/>
    <n v="21"/>
    <n v="21"/>
    <n v="21"/>
    <n v="21"/>
    <n v="22"/>
    <n v="21"/>
    <n v="21"/>
    <n v="22"/>
    <n v="21"/>
    <n v="19"/>
  </r>
  <r>
    <n v="58"/>
    <n v="66"/>
    <n v="75"/>
    <n v="83"/>
    <n v="65"/>
    <n v="72"/>
    <n v="78"/>
    <n v="89"/>
    <n v="95"/>
    <n v="68"/>
    <n v="80"/>
    <n v="86"/>
    <n v="94"/>
    <n v="70"/>
    <n v="77"/>
    <n v="84"/>
    <n v="91"/>
    <n v="98"/>
    <n v="75"/>
    <n v="81"/>
    <n v="86"/>
    <n v="94"/>
    <n v="72"/>
    <n v="79"/>
    <n v="87"/>
    <n v="93"/>
    <n v="72"/>
    <n v="79"/>
    <n v="85"/>
    <n v="92"/>
    <n v="97"/>
    <n v="73"/>
    <n v="80"/>
    <n v="85"/>
    <n v="93"/>
    <n v="213"/>
    <n v="69"/>
    <n v="76"/>
    <n v="74"/>
    <n v="54"/>
    <n v="60"/>
    <n v="67"/>
    <n v="74"/>
    <n v="81"/>
  </r>
  <r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72"/>
    <n v="74"/>
    <n v="73"/>
    <n v="72"/>
    <n v="72"/>
    <n v="72"/>
    <n v="76"/>
    <n v="72"/>
    <n v="72"/>
    <n v="75"/>
    <n v="73"/>
    <n v="73"/>
    <n v="71"/>
    <n v="76"/>
    <n v="77"/>
    <n v="71"/>
    <n v="74"/>
    <n v="71"/>
    <n v="71"/>
    <n v="74"/>
    <n v="77"/>
    <n v="73"/>
    <n v="75"/>
    <n v="74"/>
    <n v="74"/>
    <n v="74"/>
    <n v="74"/>
    <n v="74"/>
    <n v="74"/>
    <n v="77"/>
    <n v="74"/>
    <n v="71"/>
    <n v="73"/>
    <n v="73"/>
    <n v="73"/>
    <n v="72"/>
    <n v="72"/>
    <n v="75"/>
    <n v="71"/>
    <n v="70"/>
    <n v="66"/>
    <n v="68"/>
    <n v="69"/>
    <n v="69"/>
  </r>
  <r>
    <n v="49"/>
    <n v="55"/>
    <n v="56"/>
    <n v="64"/>
    <n v="67"/>
    <n v="65"/>
    <n v="58"/>
    <n v="53"/>
    <n v="50"/>
    <n v="48"/>
    <n v="48"/>
    <n v="46"/>
    <n v="46"/>
    <n v="46"/>
    <n v="49"/>
    <n v="49"/>
    <n v="48"/>
    <n v="48"/>
    <n v="48"/>
    <n v="46"/>
    <n v="46"/>
    <n v="43"/>
    <n v="43"/>
    <n v="45"/>
    <n v="49"/>
    <n v="49"/>
    <n v="49"/>
    <n v="58"/>
    <n v="58"/>
    <n v="54"/>
    <n v="57"/>
    <n v="57"/>
    <n v="46"/>
    <n v="48"/>
    <n v="55"/>
    <n v="55"/>
    <n v="54"/>
    <n v="56"/>
    <n v="55"/>
    <n v="58"/>
    <n v="56"/>
    <n v="55"/>
    <n v="72"/>
    <n v="73"/>
  </r>
  <r>
    <n v="7"/>
    <n v="18"/>
    <n v="20"/>
    <n v="20"/>
    <n v="18"/>
    <n v="19"/>
    <n v="19"/>
    <n v="19"/>
    <n v="16"/>
    <n v="17"/>
    <n v="17"/>
    <n v="18"/>
    <n v="18"/>
    <n v="19"/>
    <n v="18"/>
    <n v="19"/>
    <n v="19"/>
    <n v="17"/>
    <n v="19"/>
    <n v="20"/>
    <n v="18"/>
    <n v="19"/>
    <n v="18"/>
    <n v="18"/>
    <n v="19"/>
    <n v="19"/>
    <n v="20"/>
    <n v="18"/>
    <n v="19"/>
    <n v="18"/>
    <n v="18"/>
    <n v="16"/>
    <n v="18"/>
    <n v="18"/>
    <n v="17"/>
    <n v="17"/>
    <n v="18"/>
    <n v="17"/>
    <n v="17"/>
    <n v="17"/>
    <n v="18"/>
    <n v="17"/>
    <n v="16"/>
    <n v="20"/>
  </r>
  <r>
    <n v="20"/>
    <n v="29"/>
    <n v="21"/>
    <n v="21"/>
    <n v="40"/>
    <n v="40"/>
    <n v="45"/>
    <n v="45"/>
    <n v="45"/>
    <n v="45"/>
    <n v="49"/>
    <n v="55"/>
    <n v="39"/>
    <n v="39"/>
    <n v="39"/>
    <n v="39"/>
    <n v="39"/>
    <n v="39"/>
    <n v="39"/>
    <n v="23"/>
    <n v="32"/>
    <n v="40"/>
    <n v="24"/>
    <n v="19"/>
    <n v="40"/>
    <n v="38"/>
    <n v="25"/>
    <n v="44"/>
    <n v="46"/>
    <n v="50"/>
    <n v="49"/>
    <n v="49"/>
    <n v="77"/>
    <n v="83"/>
    <n v="77"/>
    <n v="58"/>
    <n v="19"/>
    <n v="39"/>
    <n v="20"/>
    <n v="22"/>
    <n v="30"/>
    <n v="30"/>
    <n v="38"/>
    <n v="58"/>
  </r>
  <r>
    <n v="45"/>
    <n v="45"/>
    <n v="45"/>
    <n v="45"/>
    <n v="45"/>
    <n v="45"/>
    <n v="45"/>
    <n v="45"/>
    <n v="45"/>
    <n v="45"/>
    <n v="38"/>
    <n v="38"/>
    <n v="38"/>
    <n v="38"/>
    <n v="38"/>
    <n v="38"/>
    <n v="38"/>
    <n v="38"/>
    <n v="38"/>
    <n v="38"/>
    <n v="38"/>
    <n v="38"/>
    <n v="37"/>
    <n v="38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30"/>
    <n v="30"/>
    <n v="30"/>
    <n v="7"/>
    <n v="30"/>
    <n v="30"/>
    <n v="30"/>
    <n v="30"/>
    <n v="30"/>
    <n v="30"/>
    <n v="7"/>
    <n v="30"/>
    <n v="30"/>
    <n v="30"/>
    <n v="30"/>
    <n v="30"/>
    <n v="30"/>
    <n v="30"/>
    <n v="30"/>
    <n v="30"/>
    <n v="30"/>
    <n v="30"/>
    <n v="30"/>
    <n v="30"/>
    <n v="7"/>
    <n v="31"/>
    <n v="31"/>
    <n v="7"/>
    <n v="31"/>
    <n v="31"/>
    <n v="7"/>
    <n v="7"/>
    <n v="7"/>
    <n v="7"/>
    <n v="7"/>
    <n v="7"/>
    <n v="7"/>
    <n v="7"/>
    <n v="2"/>
    <n v="7"/>
    <n v="7"/>
    <n v="31"/>
    <n v="31"/>
    <n v="31"/>
  </r>
  <r>
    <n v="18"/>
    <n v="18"/>
    <n v="18"/>
    <n v="28"/>
    <n v="28"/>
    <n v="28"/>
    <n v="28"/>
    <n v="28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38"/>
    <n v="32"/>
    <n v="32"/>
    <n v="32"/>
    <n v="32"/>
    <n v="24"/>
    <n v="24"/>
    <n v="23"/>
    <n v="23"/>
    <n v="23"/>
    <n v="23"/>
  </r>
  <r>
    <n v="131"/>
    <n v="131"/>
    <n v="131"/>
    <n v="132"/>
    <n v="131"/>
    <n v="131"/>
    <n v="127"/>
    <n v="127"/>
    <n v="131"/>
    <n v="131"/>
    <n v="131"/>
    <n v="127"/>
    <n v="127"/>
    <n v="127"/>
    <n v="132"/>
    <n v="133"/>
    <n v="133"/>
    <n v="134"/>
    <n v="134"/>
    <n v="133"/>
    <n v="137"/>
    <n v="140"/>
    <n v="141"/>
    <n v="140"/>
    <n v="142"/>
    <n v="142"/>
    <n v="148"/>
    <n v="154"/>
    <n v="129"/>
    <n v="127"/>
    <n v="120"/>
    <n v="122"/>
    <n v="120"/>
    <n v="121"/>
    <n v="121"/>
    <n v="122"/>
    <n v="122"/>
    <n v="121"/>
    <n v="118"/>
    <n v="117"/>
    <n v="123"/>
    <n v="126"/>
    <n v="126"/>
    <n v="132"/>
  </r>
  <r>
    <n v="25"/>
    <n v="23"/>
    <n v="23"/>
    <n v="24"/>
    <n v="22"/>
    <n v="23"/>
    <n v="22"/>
    <n v="21"/>
    <n v="23"/>
    <n v="24"/>
    <n v="22"/>
    <n v="23"/>
    <n v="23"/>
    <n v="24"/>
    <n v="26"/>
    <n v="25"/>
    <n v="25"/>
    <n v="24"/>
    <n v="22"/>
    <n v="23"/>
    <n v="24"/>
    <n v="23"/>
    <n v="23"/>
    <n v="23"/>
    <n v="25"/>
    <n v="25"/>
    <n v="25"/>
    <n v="23"/>
    <n v="24"/>
    <n v="22"/>
    <n v="22"/>
    <n v="22"/>
    <n v="23"/>
    <n v="22"/>
    <n v="22"/>
    <n v="23"/>
    <n v="24"/>
    <n v="23"/>
    <n v="19"/>
    <n v="23"/>
    <n v="23"/>
    <n v="22"/>
    <n v="23"/>
    <n v="22"/>
  </r>
  <r>
    <n v="45"/>
    <n v="45"/>
    <n v="44"/>
    <n v="44"/>
    <n v="44"/>
    <n v="45"/>
    <n v="44"/>
    <n v="46"/>
    <n v="44"/>
    <n v="36"/>
    <n v="36"/>
    <n v="36"/>
    <n v="36"/>
    <n v="37"/>
    <n v="37"/>
    <n v="37"/>
    <n v="39"/>
    <n v="39"/>
    <n v="38"/>
    <n v="38"/>
    <n v="38"/>
    <n v="38"/>
    <n v="39"/>
    <n v="39"/>
    <n v="39"/>
    <n v="39"/>
    <n v="39"/>
    <n v="39"/>
    <n v="39"/>
    <n v="39"/>
    <n v="39"/>
    <n v="40"/>
    <n v="42"/>
    <n v="40"/>
    <n v="40"/>
    <n v="40"/>
    <n v="40"/>
    <n v="40"/>
    <n v="40"/>
    <n v="40"/>
    <n v="39"/>
    <n v="39"/>
    <n v="38"/>
    <n v="39"/>
  </r>
  <r>
    <n v="27"/>
    <n v="27"/>
    <n v="27"/>
    <n v="27"/>
    <n v="27"/>
    <n v="27"/>
    <n v="27"/>
    <n v="27"/>
    <n v="27"/>
    <n v="27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</r>
  <r>
    <n v="104"/>
    <n v="103"/>
    <n v="101"/>
    <n v="102"/>
    <n v="105"/>
    <n v="106"/>
    <n v="101"/>
    <n v="102"/>
    <n v="106"/>
    <n v="108"/>
    <n v="109"/>
    <n v="104"/>
    <n v="103"/>
    <n v="100"/>
    <n v="103"/>
    <n v="99"/>
    <n v="105"/>
    <n v="101"/>
    <n v="103"/>
    <n v="105"/>
    <n v="102"/>
    <n v="99"/>
    <n v="108"/>
    <n v="109"/>
    <n v="106"/>
    <n v="107"/>
    <n v="105"/>
    <n v="107"/>
    <n v="104"/>
    <n v="108"/>
    <n v="110"/>
    <n v="106"/>
    <n v="103"/>
    <n v="92"/>
    <n v="93"/>
    <n v="93"/>
    <n v="87"/>
    <n v="86"/>
    <n v="87"/>
    <n v="87"/>
    <n v="84"/>
    <n v="89"/>
    <n v="90"/>
    <n v="90"/>
  </r>
  <r>
    <n v="44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4"/>
    <n v="44"/>
    <n v="44"/>
    <n v="44"/>
    <n v="44"/>
    <n v="44"/>
    <n v="44"/>
    <n v="44"/>
    <n v="44"/>
    <n v="44"/>
    <n v="18"/>
    <n v="44"/>
    <n v="39"/>
    <n v="47"/>
    <n v="47"/>
    <n v="47"/>
  </r>
  <r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8"/>
    <n v="98"/>
    <n v="97"/>
    <n v="97"/>
    <n v="97"/>
    <n v="97"/>
  </r>
  <r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5"/>
    <n v="11"/>
    <n v="11"/>
    <n v="11"/>
    <n v="11"/>
    <n v="11"/>
    <n v="10"/>
    <n v="10"/>
    <n v="10"/>
    <n v="10"/>
    <n v="10"/>
    <n v="10"/>
    <n v="10"/>
    <n v="10"/>
    <n v="11"/>
    <n v="11"/>
    <n v="11"/>
    <n v="11"/>
    <n v="11"/>
  </r>
  <r>
    <n v="90"/>
    <n v="90"/>
    <n v="90"/>
    <n v="90"/>
    <n v="90"/>
    <n v="90"/>
    <n v="85"/>
    <n v="90"/>
    <n v="90"/>
    <n v="90"/>
    <n v="90"/>
    <n v="85"/>
    <n v="85"/>
    <n v="90"/>
    <n v="90"/>
    <n v="90"/>
    <n v="90"/>
    <n v="85"/>
    <n v="90"/>
    <n v="92"/>
    <n v="87"/>
    <n v="92"/>
    <n v="87"/>
    <n v="87"/>
    <n v="87"/>
    <n v="87"/>
    <n v="92"/>
    <n v="87"/>
    <n v="87"/>
    <n v="92"/>
    <n v="92"/>
    <n v="92"/>
    <n v="92"/>
    <n v="92"/>
    <n v="92"/>
    <n v="92"/>
    <n v="92"/>
    <n v="92"/>
    <n v="92"/>
    <n v="92"/>
    <n v="92"/>
    <n v="92"/>
    <n v="92"/>
    <n v="92"/>
  </r>
  <r>
    <n v="7"/>
    <n v="7"/>
    <n v="7"/>
    <n v="9"/>
    <n v="9"/>
    <n v="7"/>
    <n v="7"/>
    <n v="7"/>
    <n v="7"/>
    <n v="7"/>
    <n v="7"/>
    <n v="7"/>
    <n v="4"/>
    <n v="4"/>
    <n v="4"/>
    <n v="4"/>
    <n v="4"/>
    <n v="4"/>
    <n v="4"/>
    <n v="6"/>
    <n v="6"/>
    <n v="6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3"/>
    <n v="3"/>
    <n v="3"/>
    <n v="3"/>
  </r>
  <r>
    <n v="34"/>
    <n v="35"/>
    <n v="34"/>
    <n v="36"/>
    <n v="34"/>
    <n v="34"/>
    <n v="34"/>
    <n v="34"/>
    <n v="35"/>
    <n v="36"/>
    <n v="35"/>
    <n v="35"/>
    <n v="36"/>
    <n v="34"/>
    <n v="39"/>
    <n v="36"/>
    <n v="36"/>
    <n v="36"/>
    <n v="36"/>
    <n v="36"/>
    <n v="36"/>
    <n v="36"/>
    <n v="37"/>
    <n v="36"/>
    <n v="38"/>
    <n v="36"/>
    <n v="38"/>
    <n v="38"/>
    <n v="36"/>
    <n v="34"/>
    <n v="36"/>
    <n v="36"/>
    <n v="36"/>
    <n v="36"/>
    <n v="38"/>
    <n v="38"/>
    <n v="36"/>
    <n v="36"/>
    <n v="37"/>
    <n v="32"/>
    <n v="34"/>
    <n v="32"/>
    <n v="32"/>
    <n v="32"/>
  </r>
  <r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0"/>
    <n v="20"/>
    <n v="20"/>
    <n v="20"/>
    <n v="20"/>
    <n v="20"/>
    <n v="20"/>
    <n v="20"/>
    <n v="20"/>
    <n v="20"/>
    <n v="20"/>
    <n v="20"/>
    <n v="20"/>
    <n v="20"/>
    <n v="20"/>
    <n v="20"/>
  </r>
  <r>
    <n v="57"/>
    <n v="57"/>
    <n v="57"/>
    <n v="58"/>
    <n v="57"/>
    <n v="57"/>
    <n v="57"/>
    <n v="57"/>
    <n v="57"/>
    <n v="58"/>
    <n v="57"/>
    <n v="57"/>
    <n v="59"/>
    <n v="57"/>
    <n v="57"/>
    <n v="58"/>
    <n v="57"/>
    <n v="57"/>
    <n v="57"/>
    <n v="57"/>
    <n v="57"/>
    <n v="57"/>
    <n v="57"/>
    <n v="57"/>
    <n v="57"/>
    <n v="63"/>
    <n v="56"/>
    <n v="58"/>
    <n v="58"/>
    <n v="58"/>
    <n v="58"/>
    <n v="57"/>
    <n v="58"/>
    <n v="55"/>
    <n v="55"/>
    <n v="56"/>
    <n v="50"/>
    <n v="49"/>
    <n v="49"/>
    <n v="49"/>
    <n v="49"/>
    <n v="49"/>
    <n v="50"/>
    <n v="50"/>
  </r>
  <r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6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</r>
  <r>
    <n v="132"/>
    <n v="132"/>
    <n v="128"/>
    <n v="138"/>
    <n v="140"/>
    <n v="142"/>
    <n v="141"/>
    <n v="141"/>
    <n v="136"/>
    <n v="137"/>
    <n v="138"/>
    <n v="137"/>
    <n v="134"/>
    <n v="137"/>
    <n v="137"/>
    <n v="142"/>
    <n v="142"/>
    <n v="141"/>
    <n v="137"/>
    <n v="133"/>
    <n v="136"/>
    <n v="135"/>
    <n v="133"/>
    <n v="139"/>
    <n v="138"/>
    <n v="138"/>
    <n v="134"/>
    <n v="137"/>
    <n v="139"/>
    <n v="137"/>
    <n v="135"/>
    <n v="135"/>
    <n v="140"/>
    <n v="134"/>
    <n v="133"/>
    <n v="139"/>
    <n v="132"/>
    <n v="132"/>
    <n v="132"/>
    <n v="135"/>
    <n v="134"/>
    <n v="132"/>
    <n v="133"/>
    <n v="131"/>
  </r>
  <r>
    <n v="20"/>
    <n v="19"/>
    <n v="19"/>
    <n v="19"/>
    <n v="19"/>
    <n v="19"/>
    <n v="19"/>
    <n v="20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20"/>
    <n v="20"/>
    <n v="20"/>
    <n v="20"/>
    <n v="19"/>
  </r>
  <r>
    <n v="174"/>
    <n v="174"/>
    <n v="187"/>
    <n v="210"/>
    <n v="204"/>
    <n v="202"/>
    <n v="213"/>
    <n v="220"/>
    <n v="217"/>
    <n v="200"/>
    <n v="202"/>
    <n v="202"/>
    <n v="204"/>
    <n v="196"/>
    <n v="198"/>
    <n v="199"/>
    <n v="200"/>
    <n v="194"/>
    <n v="184"/>
    <n v="182"/>
    <n v="188"/>
    <n v="185"/>
    <n v="171"/>
    <n v="174"/>
    <n v="202"/>
    <n v="204"/>
    <n v="197"/>
    <n v="198"/>
    <n v="171"/>
    <n v="186"/>
    <n v="183"/>
    <n v="172"/>
    <n v="181"/>
    <n v="193"/>
    <n v="198"/>
    <n v="175"/>
    <n v="185"/>
    <n v="191"/>
    <n v="207"/>
    <n v="202"/>
    <n v="196"/>
    <n v="163"/>
    <n v="179"/>
    <n v="195"/>
  </r>
  <r>
    <n v="21"/>
    <n v="21"/>
    <n v="21"/>
    <n v="23"/>
    <n v="21"/>
    <n v="22"/>
    <n v="21"/>
    <n v="21"/>
    <n v="21"/>
    <n v="21"/>
    <n v="21"/>
    <n v="22"/>
    <n v="23"/>
    <n v="21"/>
    <n v="22"/>
    <n v="21"/>
    <n v="23"/>
    <n v="22"/>
    <n v="23"/>
    <n v="22"/>
    <n v="24"/>
    <n v="22"/>
    <n v="22"/>
    <n v="22"/>
    <n v="22"/>
    <n v="22"/>
    <n v="18"/>
    <n v="22"/>
    <n v="21"/>
    <n v="22"/>
    <n v="24"/>
    <n v="21"/>
    <n v="21"/>
    <n v="25"/>
    <n v="18"/>
    <n v="23"/>
    <n v="24"/>
    <n v="21"/>
    <n v="22"/>
    <n v="20"/>
    <n v="21"/>
    <n v="22"/>
    <n v="22"/>
    <n v="23"/>
  </r>
  <r>
    <n v="193"/>
    <n v="205"/>
    <n v="216"/>
    <n v="161"/>
    <n v="165"/>
    <n v="127"/>
    <n v="175"/>
    <n v="132"/>
    <n v="179"/>
    <n v="165"/>
    <n v="185"/>
    <n v="182"/>
    <n v="172"/>
    <n v="159"/>
    <n v="144"/>
    <n v="139"/>
    <n v="158"/>
    <n v="162"/>
    <n v="164"/>
    <n v="138"/>
    <n v="152"/>
    <n v="128"/>
    <n v="190"/>
    <n v="176"/>
    <n v="193"/>
    <n v="197"/>
    <n v="153"/>
    <n v="154"/>
    <n v="177"/>
    <n v="129"/>
    <n v="141"/>
    <n v="126"/>
    <n v="109"/>
    <n v="135"/>
    <n v="120"/>
    <n v="126"/>
    <n v="115"/>
    <n v="129"/>
    <n v="122"/>
    <n v="115"/>
    <n v="104"/>
    <n v="111"/>
    <n v="104"/>
    <n v="119"/>
  </r>
  <r>
    <n v="52"/>
    <n v="47"/>
    <n v="47"/>
    <n v="47"/>
    <n v="37"/>
    <n v="37"/>
    <n v="37"/>
    <n v="4"/>
    <n v="4"/>
    <n v="4"/>
    <n v="4"/>
    <n v="4"/>
    <n v="4"/>
    <n v="4"/>
    <n v="4"/>
    <n v="4"/>
    <n v="4"/>
    <n v="4"/>
    <n v="14"/>
    <n v="11"/>
    <n v="11"/>
    <n v="13"/>
    <n v="4"/>
    <n v="4"/>
    <n v="4"/>
    <n v="4"/>
    <n v="4"/>
    <n v="5"/>
    <n v="5"/>
    <n v="5"/>
    <n v="4"/>
    <n v="4"/>
    <n v="4"/>
    <n v="4"/>
    <n v="4"/>
    <n v="4"/>
    <n v="4"/>
    <n v="4"/>
    <n v="4"/>
    <n v="5"/>
    <n v="15"/>
    <n v="15"/>
    <n v="15"/>
    <n v="15"/>
  </r>
  <r>
    <n v="15"/>
    <n v="15"/>
    <n v="15"/>
    <n v="14"/>
    <n v="15"/>
    <n v="15"/>
    <n v="15"/>
    <n v="15"/>
    <n v="15"/>
    <n v="14"/>
    <n v="14"/>
    <n v="15"/>
    <n v="15"/>
    <n v="15"/>
    <n v="15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0"/>
    <n v="0"/>
    <n v="0"/>
    <n v="0"/>
    <n v="0"/>
    <n v="0"/>
    <n v="0"/>
    <n v="0"/>
    <n v="0"/>
  </r>
  <r>
    <n v="52"/>
    <n v="52"/>
    <n v="52"/>
    <n v="52"/>
    <n v="52"/>
    <n v="52"/>
    <n v="52"/>
    <n v="52"/>
    <n v="48"/>
    <n v="48"/>
    <n v="48"/>
    <n v="48"/>
    <n v="48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7"/>
    <n v="47"/>
    <n v="47"/>
    <n v="47"/>
    <n v="47"/>
    <n v="47"/>
    <n v="47"/>
    <n v="47"/>
    <n v="47"/>
  </r>
  <r>
    <n v="31"/>
    <n v="31"/>
    <n v="32"/>
    <n v="32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2"/>
    <n v="32"/>
    <n v="31"/>
    <n v="31"/>
    <n v="31"/>
    <n v="31"/>
    <n v="31"/>
    <n v="31"/>
    <n v="31"/>
    <n v="31"/>
    <n v="31"/>
    <n v="32"/>
    <n v="32"/>
    <n v="33"/>
    <n v="33"/>
    <n v="33"/>
    <n v="32"/>
    <n v="32"/>
    <n v="32"/>
    <n v="32"/>
    <n v="31"/>
  </r>
  <r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n v="351"/>
    <n v="227"/>
    <n v="231"/>
    <n v="299"/>
    <n v="319"/>
    <n v="231"/>
    <n v="251"/>
    <n v="268"/>
    <n v="267"/>
    <n v="222"/>
    <n v="216"/>
    <n v="255"/>
    <n v="243"/>
    <n v="223"/>
    <n v="283"/>
    <n v="273"/>
    <n v="191"/>
    <n v="263"/>
    <n v="176"/>
    <n v="212"/>
    <n v="238"/>
    <n v="240"/>
    <n v="10"/>
    <n v="223"/>
    <n v="285"/>
    <n v="302"/>
    <n v="235"/>
    <n v="270"/>
    <n v="227"/>
    <n v="230"/>
    <n v="175"/>
    <n v="9"/>
    <n v="283"/>
    <n v="270"/>
    <n v="242"/>
    <n v="251"/>
    <n v="213"/>
    <n v="227"/>
    <n v="226"/>
    <n v="262"/>
    <n v="262"/>
    <n v="217"/>
    <n v="230"/>
    <n v="278"/>
  </r>
  <r>
    <n v="126"/>
    <n v="128"/>
    <n v="129"/>
    <n v="129"/>
    <n v="129"/>
    <n v="118"/>
    <n v="118"/>
    <n v="118"/>
    <n v="117"/>
    <n v="117"/>
    <n v="117"/>
    <n v="116"/>
    <n v="126"/>
    <n v="126"/>
    <n v="126"/>
    <n v="125"/>
    <n v="125"/>
    <n v="125"/>
    <n v="125"/>
    <n v="125"/>
    <n v="126"/>
    <n v="124"/>
    <n v="123"/>
    <n v="123"/>
    <n v="124"/>
    <n v="124"/>
    <n v="124"/>
    <n v="123"/>
    <n v="123"/>
    <n v="124"/>
    <n v="124"/>
    <n v="124"/>
    <n v="125"/>
    <n v="123"/>
    <n v="116"/>
    <n v="116"/>
    <n v="116"/>
    <n v="114"/>
    <n v="116"/>
    <n v="116"/>
    <n v="115"/>
    <n v="115"/>
    <n v="115"/>
    <n v="115"/>
  </r>
  <r>
    <n v="112"/>
    <n v="111"/>
    <n v="111"/>
    <n v="111"/>
    <n v="111"/>
    <n v="112"/>
    <n v="111"/>
    <n v="120"/>
    <n v="120"/>
    <n v="105"/>
    <n v="105"/>
    <n v="104"/>
    <n v="104"/>
    <n v="103"/>
    <n v="103"/>
    <n v="103"/>
    <n v="103"/>
    <n v="103"/>
    <n v="104"/>
    <n v="112"/>
    <n v="104"/>
    <n v="113"/>
    <n v="104"/>
    <n v="104"/>
    <n v="104"/>
    <n v="104"/>
    <n v="104"/>
    <n v="104"/>
    <n v="104"/>
    <n v="104"/>
    <n v="104"/>
    <n v="104"/>
    <n v="104"/>
    <n v="104"/>
    <n v="103"/>
    <n v="104"/>
    <n v="104"/>
    <n v="108"/>
    <n v="108"/>
    <n v="108"/>
    <n v="107"/>
    <n v="107"/>
    <n v="107"/>
    <n v="116"/>
  </r>
  <r>
    <n v="143"/>
    <n v="146"/>
    <n v="144"/>
    <n v="147"/>
    <n v="147"/>
    <n v="147"/>
    <n v="144"/>
    <n v="144"/>
    <n v="122"/>
    <n v="147"/>
    <n v="143"/>
    <n v="143"/>
    <n v="143"/>
    <n v="143"/>
    <n v="142"/>
    <n v="143"/>
    <n v="143"/>
    <n v="145"/>
    <n v="147"/>
    <n v="147"/>
    <n v="149"/>
    <n v="147"/>
    <n v="139"/>
    <n v="142"/>
    <n v="143"/>
    <n v="143"/>
    <n v="131"/>
    <n v="131"/>
    <n v="132"/>
    <n v="133"/>
    <n v="135"/>
    <n v="128"/>
    <n v="131"/>
    <n v="130"/>
    <n v="127"/>
    <n v="130"/>
    <n v="130"/>
    <n v="123"/>
    <n v="119"/>
    <n v="119"/>
    <n v="120"/>
    <n v="88"/>
    <n v="87"/>
    <n v="90"/>
  </r>
  <r>
    <n v="18"/>
    <n v="18"/>
    <n v="18"/>
    <n v="18"/>
    <n v="18"/>
    <n v="18"/>
    <n v="18"/>
    <n v="18"/>
    <n v="19"/>
    <n v="12"/>
    <n v="15"/>
    <n v="15"/>
    <n v="12"/>
    <n v="12"/>
    <n v="12"/>
    <n v="12"/>
    <n v="12"/>
    <n v="12"/>
    <n v="12"/>
    <n v="15"/>
    <n v="12"/>
    <n v="12"/>
    <n v="11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n v="421"/>
    <n v="426"/>
    <n v="435"/>
    <n v="427"/>
    <n v="423"/>
    <n v="412"/>
    <n v="407"/>
    <n v="430"/>
    <n v="433"/>
    <n v="448"/>
    <n v="436"/>
    <n v="429"/>
    <n v="381"/>
    <n v="432"/>
    <n v="435"/>
    <n v="448"/>
    <n v="410"/>
    <n v="438"/>
    <n v="416"/>
    <n v="417"/>
    <n v="442"/>
    <n v="424"/>
    <n v="432"/>
    <n v="441"/>
    <n v="429"/>
    <n v="433"/>
    <n v="427"/>
    <n v="427"/>
    <n v="427"/>
    <n v="430"/>
    <n v="377"/>
    <n v="381"/>
    <n v="438"/>
    <n v="434"/>
    <n v="426"/>
    <n v="415"/>
    <n v="428"/>
    <n v="429"/>
    <n v="442"/>
    <n v="427"/>
    <n v="419"/>
    <n v="424"/>
    <n v="429"/>
    <n v="421"/>
  </r>
  <r>
    <n v="130"/>
    <n v="130"/>
    <n v="130"/>
    <n v="94"/>
    <n v="95"/>
    <n v="94"/>
    <n v="94"/>
    <n v="100"/>
    <n v="93"/>
    <n v="83"/>
    <n v="82"/>
    <n v="82"/>
    <n v="84"/>
    <n v="83"/>
    <n v="81"/>
    <n v="83"/>
    <n v="84"/>
    <n v="84"/>
    <n v="84"/>
    <n v="73"/>
    <n v="71"/>
    <n v="71"/>
    <n v="71"/>
    <n v="72"/>
    <n v="72"/>
    <n v="72"/>
    <n v="73"/>
    <n v="71"/>
    <n v="71"/>
    <n v="71"/>
    <n v="71"/>
    <n v="68"/>
    <n v="72"/>
    <n v="71"/>
    <n v="71"/>
    <n v="72"/>
    <n v="72"/>
    <n v="73"/>
    <n v="72"/>
    <n v="73"/>
    <n v="72"/>
    <n v="72"/>
    <n v="71"/>
    <n v="72"/>
  </r>
  <r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26"/>
    <n v="26"/>
    <n v="26"/>
    <n v="26"/>
    <n v="26"/>
    <n v="26"/>
    <n v="26"/>
  </r>
  <r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0"/>
    <n v="60"/>
    <n v="60"/>
    <n v="60"/>
    <n v="60"/>
    <n v="60"/>
    <n v="60"/>
    <n v="60"/>
    <n v="60"/>
    <n v="60"/>
    <n v="60"/>
    <n v="60"/>
    <n v="60"/>
    <n v="60"/>
    <n v="60"/>
    <n v="60"/>
    <n v="59"/>
    <n v="17"/>
    <n v="17"/>
    <n v="17"/>
  </r>
  <r>
    <n v="127"/>
    <n v="125"/>
    <n v="124"/>
    <n v="123"/>
    <n v="123"/>
    <n v="126"/>
    <n v="124"/>
    <n v="126"/>
    <n v="126"/>
    <n v="126"/>
    <n v="125"/>
    <n v="125"/>
    <n v="125"/>
    <n v="125"/>
    <n v="125"/>
    <n v="125"/>
    <n v="125"/>
    <n v="124"/>
    <n v="124"/>
    <n v="124"/>
    <n v="124"/>
    <n v="123"/>
    <n v="123"/>
    <n v="123"/>
    <n v="123"/>
    <n v="124"/>
    <n v="124"/>
    <n v="124"/>
    <n v="124"/>
    <n v="124"/>
    <n v="124"/>
    <n v="124"/>
    <n v="124"/>
    <n v="123"/>
    <n v="123"/>
    <n v="124"/>
    <n v="124"/>
    <n v="127"/>
    <n v="127"/>
    <n v="126"/>
    <n v="126"/>
    <n v="126"/>
    <n v="126"/>
    <n v="126"/>
  </r>
  <r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</r>
  <r>
    <n v="16"/>
    <n v="16"/>
    <n v="16"/>
    <n v="16"/>
    <n v="18"/>
    <n v="18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</r>
  <r>
    <n v="86"/>
    <n v="87"/>
    <n v="83"/>
    <n v="83"/>
    <n v="87"/>
    <n v="87"/>
    <n v="87"/>
    <n v="87"/>
    <n v="87"/>
    <n v="92"/>
    <n v="92"/>
    <n v="89"/>
    <n v="89"/>
    <n v="89"/>
    <n v="89"/>
    <n v="92"/>
    <n v="94"/>
    <n v="96"/>
    <n v="96"/>
    <n v="96"/>
    <n v="96"/>
    <n v="103"/>
    <n v="103"/>
    <n v="104"/>
    <n v="104"/>
    <n v="101"/>
    <n v="102"/>
    <n v="104"/>
    <n v="104"/>
    <n v="100"/>
    <n v="100"/>
    <n v="100"/>
    <n v="102"/>
    <n v="102"/>
    <n v="102"/>
    <n v="102"/>
    <n v="102"/>
    <n v="102"/>
    <n v="100"/>
    <n v="100"/>
    <n v="99"/>
    <n v="99"/>
    <n v="99"/>
    <n v="95"/>
  </r>
  <r>
    <n v="133"/>
    <n v="138"/>
    <n v="137"/>
    <n v="133"/>
    <n v="132"/>
    <n v="129"/>
    <n v="91"/>
    <n v="100"/>
    <n v="102"/>
    <n v="101"/>
    <n v="105"/>
    <n v="95"/>
    <n v="90"/>
    <n v="128"/>
    <n v="118"/>
    <n v="130"/>
    <n v="136"/>
    <n v="133"/>
    <n v="136"/>
    <n v="135"/>
    <n v="127"/>
    <n v="127"/>
    <n v="127"/>
    <n v="127"/>
    <n v="146"/>
    <n v="127"/>
    <n v="126"/>
    <n v="145"/>
    <n v="126"/>
    <n v="126"/>
    <n v="144"/>
    <n v="144"/>
    <n v="145"/>
    <n v="144"/>
    <n v="144"/>
    <n v="144"/>
    <n v="144"/>
    <n v="144"/>
    <n v="144"/>
    <n v="144"/>
    <n v="144"/>
    <n v="127"/>
    <n v="127"/>
    <n v="125"/>
  </r>
  <r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4"/>
    <n v="4"/>
    <n v="0"/>
  </r>
  <r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8"/>
    <n v="29"/>
    <n v="29"/>
    <n v="29"/>
  </r>
  <r>
    <n v="84"/>
    <n v="84"/>
    <n v="83"/>
    <n v="83"/>
    <n v="83"/>
    <n v="83"/>
    <n v="83"/>
    <n v="83"/>
    <n v="74"/>
    <n v="74"/>
    <n v="74"/>
    <n v="74"/>
    <n v="74"/>
    <n v="74"/>
    <n v="74"/>
    <n v="74"/>
    <n v="74"/>
    <n v="74"/>
    <n v="74"/>
    <n v="74"/>
    <n v="74"/>
    <n v="74"/>
    <n v="74"/>
    <n v="74"/>
    <n v="23"/>
    <n v="23"/>
    <n v="23"/>
    <n v="23"/>
    <n v="23"/>
    <n v="23"/>
    <n v="23"/>
    <n v="22"/>
    <n v="23"/>
    <n v="23"/>
    <n v="23"/>
    <n v="23"/>
    <n v="22"/>
    <n v="25"/>
    <n v="26"/>
    <n v="25"/>
    <n v="25"/>
    <n v="24"/>
    <n v="24"/>
    <n v="25"/>
  </r>
  <r>
    <n v="35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5"/>
    <n v="35"/>
    <n v="35"/>
    <n v="35"/>
  </r>
  <r>
    <n v="68"/>
    <n v="65"/>
    <n v="65"/>
    <n v="64"/>
    <n v="63"/>
    <n v="65"/>
    <n v="65"/>
    <n v="63"/>
    <n v="62"/>
    <n v="62"/>
    <n v="65"/>
    <n v="58"/>
    <n v="58"/>
    <n v="61"/>
    <n v="62"/>
    <n v="62"/>
    <n v="62"/>
    <n v="62"/>
    <n v="58"/>
    <n v="62"/>
    <n v="62"/>
    <n v="64"/>
    <n v="58"/>
    <n v="65"/>
    <n v="62"/>
    <n v="62"/>
    <n v="62"/>
    <n v="63"/>
    <n v="62"/>
    <n v="62"/>
    <n v="61"/>
    <n v="58"/>
    <n v="67"/>
    <n v="62"/>
    <n v="64"/>
    <n v="67"/>
    <n v="63"/>
    <n v="62"/>
    <n v="66"/>
    <n v="61"/>
    <n v="70"/>
    <n v="69"/>
    <n v="75"/>
    <n v="76"/>
  </r>
  <r>
    <n v="26"/>
    <n v="26"/>
    <n v="23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5"/>
    <n v="26"/>
    <n v="26"/>
    <n v="26"/>
    <n v="26"/>
    <n v="26"/>
    <n v="26"/>
    <n v="26"/>
    <n v="26"/>
    <n v="26"/>
    <n v="69"/>
    <n v="69"/>
  </r>
  <r>
    <n v="47"/>
    <n v="47"/>
    <n v="46"/>
    <n v="50"/>
    <n v="45"/>
    <n v="67"/>
    <n v="67"/>
    <n v="68"/>
    <n v="67"/>
    <n v="68"/>
    <n v="68"/>
    <n v="68"/>
    <n v="68"/>
    <n v="67"/>
    <n v="67"/>
    <n v="67"/>
    <n v="67"/>
    <n v="68"/>
    <n v="67"/>
    <n v="67"/>
    <n v="68"/>
    <n v="68"/>
    <n v="68"/>
    <n v="68"/>
    <n v="68"/>
    <n v="69"/>
    <n v="70"/>
    <n v="70"/>
    <n v="68"/>
    <n v="66"/>
    <n v="67"/>
    <n v="68"/>
    <n v="68"/>
    <n v="68"/>
    <n v="68"/>
    <n v="68"/>
    <n v="67"/>
    <n v="68"/>
    <n v="68"/>
    <n v="68"/>
    <n v="67"/>
    <n v="67"/>
    <n v="68"/>
    <n v="68"/>
  </r>
  <r>
    <n v="46"/>
    <n v="46"/>
    <n v="46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2"/>
    <n v="49"/>
    <n v="49"/>
    <n v="49"/>
    <n v="49"/>
    <n v="49"/>
    <n v="49"/>
    <n v="51"/>
    <n v="50"/>
    <n v="50"/>
    <n v="49"/>
    <n v="49"/>
    <n v="49"/>
    <n v="49"/>
    <n v="50"/>
    <n v="49"/>
    <n v="50"/>
    <n v="50"/>
    <n v="53"/>
    <n v="52"/>
    <n v="52"/>
    <n v="52"/>
    <n v="52"/>
    <n v="52"/>
  </r>
  <r>
    <n v="25"/>
    <n v="25"/>
    <n v="25"/>
    <n v="25"/>
    <n v="25"/>
    <n v="25"/>
    <n v="25"/>
    <n v="25"/>
    <n v="25"/>
    <n v="25"/>
    <n v="25"/>
    <n v="25"/>
    <n v="25"/>
    <n v="25"/>
    <n v="22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</r>
  <r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</r>
  <r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0"/>
    <n v="10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</r>
  <r>
    <n v="48"/>
    <n v="50"/>
    <n v="50"/>
    <n v="48"/>
    <n v="48"/>
    <n v="49"/>
    <n v="49"/>
    <n v="51"/>
    <n v="49"/>
    <n v="51"/>
    <n v="50"/>
    <n v="50"/>
    <n v="48"/>
    <n v="48"/>
    <n v="53"/>
    <n v="52"/>
    <n v="49"/>
    <n v="48"/>
    <n v="52"/>
    <n v="53"/>
    <n v="54"/>
    <n v="52"/>
    <n v="53"/>
    <n v="53"/>
    <n v="52"/>
    <n v="52"/>
    <n v="56"/>
    <n v="56"/>
    <n v="60"/>
    <n v="53"/>
    <n v="51"/>
    <n v="51"/>
    <n v="54"/>
    <n v="55"/>
    <n v="59"/>
    <n v="57"/>
    <n v="63"/>
    <n v="58"/>
    <n v="56"/>
    <n v="53"/>
    <n v="58"/>
    <n v="57"/>
    <n v="56"/>
    <n v="59"/>
  </r>
  <r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0"/>
    <n v="31"/>
    <n v="31"/>
    <n v="31"/>
    <n v="31"/>
    <n v="31"/>
    <n v="31"/>
    <n v="31"/>
    <n v="30"/>
    <n v="30"/>
    <n v="30"/>
    <n v="30"/>
  </r>
  <r>
    <n v="139"/>
    <n v="139"/>
    <n v="137"/>
    <n v="139"/>
    <n v="139"/>
    <n v="139"/>
    <n v="137"/>
    <n v="136"/>
    <n v="138"/>
    <n v="138"/>
    <n v="139"/>
    <n v="125"/>
    <n v="140"/>
    <n v="132"/>
    <n v="137"/>
    <n v="137"/>
    <n v="137"/>
    <n v="137"/>
    <n v="122"/>
    <n v="134"/>
    <n v="136"/>
    <n v="136"/>
    <n v="136"/>
    <n v="138"/>
    <n v="1"/>
    <n v="137"/>
    <n v="137"/>
    <n v="132"/>
    <n v="128"/>
    <n v="128"/>
    <n v="135"/>
    <n v="139"/>
    <n v="138"/>
    <n v="139"/>
    <n v="138"/>
    <n v="138"/>
    <n v="134"/>
    <n v="138"/>
    <n v="133"/>
    <n v="137"/>
    <n v="138"/>
    <n v="137"/>
    <n v="139"/>
    <n v="133"/>
  </r>
  <r>
    <n v="55"/>
    <n v="1"/>
    <n v="1"/>
    <n v="56"/>
    <n v="56"/>
    <n v="56"/>
    <n v="56"/>
    <n v="55"/>
    <n v="55"/>
    <n v="56"/>
    <n v="1"/>
    <n v="1"/>
    <n v="1"/>
    <n v="1"/>
    <n v="1"/>
    <n v="56"/>
    <n v="56"/>
    <n v="1"/>
    <n v="1"/>
    <n v="1"/>
    <n v="56"/>
    <n v="56"/>
    <n v="1"/>
    <n v="1"/>
    <n v="56"/>
    <n v="56"/>
    <n v="56"/>
    <n v="56"/>
    <n v="56"/>
    <n v="56"/>
    <n v="56"/>
    <n v="56"/>
    <n v="56"/>
    <n v="56"/>
    <n v="56"/>
    <n v="56"/>
    <n v="56"/>
    <n v="1"/>
    <n v="56"/>
    <n v="1"/>
    <n v="56"/>
    <n v="1"/>
    <n v="1"/>
    <n v="1"/>
  </r>
  <r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20"/>
    <n v="20"/>
    <n v="20"/>
    <n v="20"/>
    <n v="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1">
  <r>
    <n v="1"/>
    <s v="Budapest"/>
    <n v="11"/>
    <s v="Budapest"/>
    <n v="1"/>
    <x v="0"/>
    <n v="154"/>
    <n v="162"/>
    <n v="153"/>
    <n v="144"/>
    <n v="140"/>
    <n v="154"/>
    <n v="162"/>
    <n v="154"/>
    <n v="152"/>
    <n v="153"/>
    <n v="139"/>
    <n v="154"/>
    <n v="146"/>
    <n v="156"/>
    <n v="149"/>
    <n v="152"/>
    <n v="161"/>
    <n v="158"/>
    <n v="141"/>
    <n v="160"/>
    <n v="150"/>
    <n v="164"/>
    <n v="156"/>
    <n v="156"/>
    <n v="162"/>
    <n v="144"/>
    <n v="165"/>
    <n v="154"/>
    <n v="150"/>
    <n v="162"/>
    <n v="156"/>
    <n v="149"/>
    <n v="140"/>
    <n v="153"/>
    <n v="164"/>
    <n v="160"/>
    <n v="154"/>
    <n v="165"/>
    <n v="156"/>
    <n v="154"/>
    <n v="157"/>
    <n v="146"/>
    <n v="165"/>
    <n v="152"/>
  </r>
  <r>
    <n v="1"/>
    <s v="Budapest"/>
    <n v="11"/>
    <s v="Budapest"/>
    <n v="1"/>
    <x v="0"/>
    <n v="136"/>
    <n v="139"/>
    <n v="155"/>
    <n v="137"/>
    <n v="143"/>
    <n v="147"/>
    <n v="146"/>
    <n v="152"/>
    <n v="146"/>
    <n v="138"/>
    <n v="149"/>
    <n v="146"/>
    <n v="140"/>
    <n v="146"/>
    <n v="147"/>
    <n v="156"/>
    <n v="139"/>
    <n v="144"/>
    <n v="161"/>
    <n v="154"/>
    <n v="147"/>
    <n v="152"/>
    <n v="139"/>
    <n v="148"/>
    <n v="151"/>
    <n v="153"/>
    <n v="153"/>
    <n v="146"/>
    <n v="147"/>
    <n v="146"/>
    <n v="146"/>
    <n v="138"/>
    <n v="134"/>
    <n v="118"/>
    <n v="118"/>
    <n v="129"/>
    <n v="112"/>
    <n v="117"/>
    <n v="124"/>
    <n v="125"/>
    <n v="124"/>
    <n v="124"/>
    <n v="116"/>
    <n v="123"/>
  </r>
  <r>
    <n v="1"/>
    <s v="Budapest"/>
    <n v="11"/>
    <s v="Budapest"/>
    <n v="1"/>
    <x v="0"/>
    <n v="174"/>
    <n v="181"/>
    <n v="174"/>
    <n v="174"/>
    <n v="175"/>
    <n v="174"/>
    <n v="174"/>
    <n v="174"/>
    <n v="174"/>
    <n v="176"/>
    <n v="174"/>
    <n v="164"/>
    <n v="164"/>
    <n v="175"/>
    <n v="175"/>
    <n v="175"/>
    <n v="174"/>
    <n v="175"/>
    <n v="173"/>
    <n v="174"/>
    <n v="172"/>
    <n v="174"/>
    <n v="173"/>
    <n v="180"/>
    <n v="174"/>
    <n v="173"/>
    <n v="168"/>
    <n v="173"/>
    <n v="173"/>
    <n v="130"/>
    <n v="129"/>
    <n v="129"/>
    <n v="130"/>
    <n v="129"/>
    <n v="129"/>
    <n v="130"/>
    <n v="135"/>
    <n v="129"/>
    <n v="130"/>
    <n v="135"/>
    <n v="124"/>
    <n v="134"/>
    <n v="129"/>
    <n v="2"/>
  </r>
  <r>
    <n v="13"/>
    <s v="Pest"/>
    <n v="12"/>
    <s v="Pest"/>
    <n v="1"/>
    <x v="0"/>
    <n v="126"/>
    <n v="123"/>
    <n v="121"/>
    <n v="110"/>
    <n v="121"/>
    <n v="127"/>
    <n v="122"/>
    <n v="124"/>
    <n v="124"/>
    <n v="126"/>
    <n v="124"/>
    <n v="120"/>
    <n v="118"/>
    <n v="119"/>
    <n v="123"/>
    <n v="119"/>
    <n v="121"/>
    <n v="120"/>
    <n v="117"/>
    <n v="112"/>
    <n v="115"/>
    <n v="116"/>
    <n v="119"/>
    <n v="117"/>
    <n v="109"/>
    <n v="116"/>
    <n v="115"/>
    <n v="112"/>
    <n v="124"/>
    <n v="125"/>
    <n v="113"/>
    <n v="117"/>
    <n v="112"/>
    <n v="118"/>
    <n v="114"/>
    <n v="118"/>
    <n v="114"/>
    <n v="116"/>
    <n v="107"/>
    <n v="167"/>
    <n v="132"/>
    <n v="179"/>
    <n v="142"/>
    <n v="203"/>
  </r>
  <r>
    <n v="1"/>
    <s v="Budapest"/>
    <n v="11"/>
    <s v="Budapest"/>
    <n v="1"/>
    <x v="0"/>
    <n v="156"/>
    <n v="167"/>
    <n v="150"/>
    <n v="155"/>
    <n v="162"/>
    <n v="159"/>
    <n v="159"/>
    <n v="159"/>
    <n v="158"/>
    <n v="159"/>
    <n v="155"/>
    <n v="147"/>
    <n v="145"/>
    <n v="141"/>
    <n v="138"/>
    <n v="137"/>
    <n v="139"/>
    <n v="140"/>
    <n v="139"/>
    <n v="140"/>
    <n v="141"/>
    <n v="141"/>
    <n v="136"/>
    <n v="142"/>
    <n v="141"/>
    <n v="139"/>
    <n v="134"/>
    <n v="140"/>
    <n v="134"/>
    <n v="141"/>
    <n v="137"/>
    <n v="140"/>
    <n v="135"/>
    <n v="131"/>
    <n v="135"/>
    <n v="135"/>
    <n v="135"/>
    <n v="134"/>
    <n v="134"/>
    <n v="131"/>
    <n v="135"/>
    <n v="136"/>
    <n v="136"/>
    <n v="136"/>
  </r>
  <r>
    <n v="1"/>
    <s v="Budapest"/>
    <n v="11"/>
    <s v="Budapest"/>
    <n v="1"/>
    <x v="0"/>
    <n v="230"/>
    <n v="227"/>
    <n v="243"/>
    <n v="105"/>
    <n v="195"/>
    <n v="208"/>
    <n v="139"/>
    <n v="152"/>
    <n v="143"/>
    <n v="163"/>
    <n v="158"/>
    <n v="161"/>
    <n v="161"/>
    <n v="155"/>
    <n v="139"/>
    <n v="140"/>
    <n v="137"/>
    <n v="149"/>
    <n v="145"/>
    <n v="161"/>
    <n v="134"/>
    <n v="159"/>
    <n v="151"/>
    <n v="160"/>
    <n v="74"/>
    <n v="158"/>
    <n v="158"/>
    <n v="72"/>
    <n v="144"/>
    <n v="144"/>
    <n v="55"/>
    <n v="66"/>
    <n v="67"/>
    <n v="66"/>
    <n v="76"/>
    <n v="41"/>
    <n v="75"/>
    <n v="55"/>
    <n v="81"/>
    <n v="81"/>
    <n v="76"/>
    <n v="152"/>
    <n v="148"/>
    <n v="147"/>
  </r>
  <r>
    <n v="1"/>
    <s v="Budapest"/>
    <n v="11"/>
    <s v="Budapest"/>
    <n v="1"/>
    <x v="0"/>
    <n v="202"/>
    <n v="185"/>
    <n v="78"/>
    <n v="84"/>
    <n v="97"/>
    <n v="76"/>
    <n v="89"/>
    <n v="74"/>
    <n v="72"/>
    <n v="66"/>
    <n v="66"/>
    <n v="72"/>
    <n v="60"/>
    <n v="30"/>
    <n v="27"/>
    <n v="28"/>
    <n v="36"/>
    <n v="29"/>
    <n v="28"/>
    <n v="29"/>
    <n v="29"/>
    <n v="31"/>
    <n v="25"/>
    <n v="25"/>
    <n v="45"/>
    <n v="29"/>
    <n v="23"/>
    <n v="33"/>
    <n v="23"/>
    <n v="22"/>
    <n v="34"/>
    <n v="44"/>
    <n v="36"/>
    <n v="33"/>
    <n v="26"/>
    <n v="26"/>
    <n v="17"/>
    <n v="25"/>
    <n v="24"/>
    <n v="21"/>
    <n v="18"/>
    <n v="21"/>
    <n v="20"/>
    <n v="23"/>
  </r>
  <r>
    <n v="1"/>
    <s v="Budapest"/>
    <n v="11"/>
    <s v="Budapest"/>
    <n v="1"/>
    <x v="0"/>
    <n v="163"/>
    <n v="163"/>
    <n v="163"/>
    <n v="163"/>
    <n v="163"/>
    <n v="163"/>
    <n v="163"/>
    <n v="163"/>
    <n v="163"/>
    <n v="163"/>
    <n v="163"/>
    <n v="163"/>
    <n v="163"/>
    <n v="163"/>
    <n v="163"/>
    <n v="162"/>
    <n v="162"/>
    <n v="162"/>
    <n v="156"/>
    <n v="162"/>
    <n v="162"/>
    <n v="162"/>
    <n v="162"/>
    <n v="162"/>
    <n v="162"/>
    <n v="162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3"/>
    <s v="Pest"/>
    <n v="12"/>
    <s v="Pest"/>
    <n v="1"/>
    <x v="0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1"/>
    <n v="1"/>
  </r>
  <r>
    <n v="1"/>
    <s v="Budapest"/>
    <n v="11"/>
    <s v="Budapest"/>
    <n v="1"/>
    <x v="0"/>
    <n v="42"/>
    <n v="42"/>
    <n v="42"/>
    <n v="42"/>
    <n v="42"/>
    <n v="44"/>
    <n v="44"/>
    <n v="43"/>
    <n v="44"/>
    <n v="44"/>
    <n v="44"/>
    <n v="34"/>
    <n v="35"/>
    <n v="35"/>
    <n v="37"/>
    <n v="36"/>
    <n v="37"/>
    <n v="37"/>
    <n v="36"/>
    <n v="36"/>
    <n v="36"/>
    <n v="37"/>
    <n v="37"/>
    <n v="33"/>
    <n v="33"/>
    <n v="34"/>
    <n v="34"/>
    <n v="34"/>
    <n v="35"/>
    <n v="36"/>
    <n v="36"/>
    <n v="35"/>
    <n v="35"/>
    <n v="34"/>
    <n v="35"/>
    <n v="35"/>
    <n v="37"/>
    <n v="36"/>
    <n v="37"/>
    <n v="38"/>
    <n v="36"/>
    <n v="37"/>
    <n v="33"/>
    <n v="33"/>
  </r>
  <r>
    <n v="1"/>
    <s v="Budapest"/>
    <n v="11"/>
    <s v="Budapest"/>
    <n v="1"/>
    <x v="0"/>
    <n v="203"/>
    <n v="196"/>
    <n v="200"/>
    <n v="109"/>
    <n v="196"/>
    <n v="199"/>
    <n v="195"/>
    <n v="182"/>
    <n v="188"/>
    <n v="193"/>
    <n v="206"/>
    <n v="205"/>
    <n v="209"/>
    <n v="208"/>
    <n v="187"/>
    <n v="192"/>
    <n v="197"/>
    <n v="201"/>
    <n v="195"/>
    <n v="219"/>
    <n v="216"/>
    <n v="222"/>
    <n v="233"/>
    <n v="224"/>
    <n v="141"/>
    <n v="246"/>
    <n v="233"/>
    <n v="125"/>
    <n v="240"/>
    <n v="235"/>
    <n v="131"/>
    <n v="131"/>
    <n v="127"/>
    <n v="132"/>
    <n v="136"/>
    <n v="135"/>
    <n v="151"/>
    <n v="151"/>
    <n v="132"/>
    <n v="137"/>
    <n v="144"/>
    <n v="257"/>
    <n v="275"/>
    <n v="269"/>
  </r>
  <r>
    <n v="1"/>
    <s v="Budapest"/>
    <n v="11"/>
    <s v="Budapest"/>
    <n v="1"/>
    <x v="0"/>
    <n v="620"/>
    <n v="602"/>
    <n v="580"/>
    <n v="568"/>
    <n v="512"/>
    <n v="554"/>
    <n v="572"/>
    <n v="559"/>
    <n v="518"/>
    <n v="539"/>
    <n v="612"/>
    <n v="588"/>
    <n v="587"/>
    <n v="606"/>
    <n v="579"/>
    <n v="588"/>
    <n v="607"/>
    <n v="591"/>
    <n v="677"/>
    <n v="282"/>
    <n v="329"/>
    <n v="324"/>
    <n v="277"/>
    <n v="315"/>
    <n v="336"/>
    <n v="385"/>
    <n v="310"/>
    <n v="288"/>
    <n v="348"/>
    <n v="275"/>
    <n v="332"/>
    <n v="314"/>
    <n v="299"/>
    <n v="318"/>
    <n v="312"/>
    <n v="300"/>
    <n v="283"/>
    <n v="298"/>
    <n v="336"/>
    <n v="321"/>
    <n v="331"/>
    <n v="258"/>
    <n v="277"/>
    <n v="308"/>
  </r>
  <r>
    <n v="1"/>
    <s v="Budapest"/>
    <n v="11"/>
    <s v="Budapest"/>
    <n v="1"/>
    <x v="0"/>
    <n v="74"/>
    <n v="74"/>
    <n v="74"/>
    <n v="74"/>
    <n v="73"/>
    <n v="73"/>
    <n v="73"/>
    <n v="73"/>
    <n v="73"/>
    <n v="80"/>
    <n v="80"/>
    <n v="82"/>
    <n v="79"/>
    <n v="69"/>
    <n v="69"/>
    <n v="75"/>
    <n v="75"/>
    <n v="75"/>
    <n v="72"/>
    <n v="75"/>
    <n v="75"/>
    <n v="75"/>
    <n v="74"/>
    <n v="75"/>
    <n v="70"/>
    <n v="73"/>
    <n v="68"/>
    <n v="68"/>
    <n v="69"/>
    <n v="79"/>
    <n v="78"/>
    <n v="77"/>
    <n v="77"/>
    <n v="78"/>
    <n v="78"/>
    <n v="66"/>
    <n v="76"/>
    <n v="75"/>
    <n v="72"/>
    <n v="70"/>
    <n v="65"/>
    <n v="69"/>
    <n v="69"/>
    <n v="69"/>
  </r>
  <r>
    <n v="1"/>
    <s v="Budapest"/>
    <n v="11"/>
    <s v="Budapest"/>
    <n v="1"/>
    <x v="0"/>
    <n v="30"/>
    <n v="36"/>
    <n v="36"/>
    <n v="31"/>
    <n v="37"/>
    <n v="35"/>
    <n v="33"/>
    <n v="30"/>
    <n v="28"/>
    <n v="31"/>
    <n v="32"/>
    <n v="26"/>
    <n v="29"/>
    <n v="27"/>
    <n v="33"/>
    <n v="30"/>
    <n v="30"/>
    <n v="30"/>
    <n v="31"/>
    <n v="33"/>
    <n v="31"/>
    <n v="34"/>
    <n v="31"/>
    <n v="34"/>
    <n v="26"/>
    <n v="32"/>
    <n v="35"/>
    <n v="32"/>
    <n v="37"/>
    <n v="36"/>
    <n v="34"/>
    <n v="37"/>
    <n v="33"/>
    <n v="35"/>
    <n v="34"/>
    <n v="34"/>
    <n v="36"/>
    <n v="33"/>
    <n v="33"/>
    <n v="36"/>
    <n v="35"/>
    <n v="35"/>
    <n v="39"/>
    <n v="36"/>
  </r>
  <r>
    <n v="1"/>
    <s v="Budapest"/>
    <n v="11"/>
    <s v="Budapest"/>
    <n v="1"/>
    <x v="0"/>
    <n v="43"/>
    <n v="43"/>
    <n v="43"/>
    <n v="44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4"/>
    <n v="44"/>
    <n v="44"/>
    <n v="44"/>
    <n v="44"/>
    <n v="44"/>
    <n v="44"/>
    <n v="44"/>
    <n v="44"/>
    <n v="44"/>
    <n v="44"/>
    <n v="44"/>
    <n v="44"/>
    <n v="44"/>
    <n v="44"/>
    <n v="44"/>
  </r>
  <r>
    <n v="1"/>
    <s v="Budapest"/>
    <n v="11"/>
    <s v="Budapest"/>
    <n v="1"/>
    <x v="0"/>
    <n v="29"/>
    <n v="29"/>
    <n v="29"/>
    <n v="31"/>
    <n v="31"/>
    <n v="31"/>
    <n v="30"/>
    <n v="30"/>
    <n v="30"/>
    <n v="31"/>
    <n v="31"/>
    <n v="31"/>
    <n v="31"/>
    <n v="31"/>
    <n v="31"/>
    <n v="31"/>
    <n v="31"/>
    <n v="30"/>
    <n v="31"/>
    <n v="30"/>
    <n v="30"/>
    <n v="33"/>
    <n v="33"/>
    <n v="33"/>
    <n v="33"/>
    <n v="32"/>
    <n v="31"/>
    <n v="31"/>
    <n v="32"/>
    <n v="32"/>
    <n v="32"/>
    <n v="32"/>
    <n v="31"/>
    <n v="31"/>
    <n v="30"/>
    <n v="29"/>
    <n v="29"/>
    <n v="29"/>
    <n v="29"/>
    <n v="29"/>
    <n v="20"/>
    <n v="18"/>
    <n v="18"/>
    <n v="20"/>
  </r>
  <r>
    <n v="1"/>
    <s v="Budapest"/>
    <n v="11"/>
    <s v="Budapest"/>
    <n v="1"/>
    <x v="0"/>
    <n v="36"/>
    <n v="35"/>
    <n v="35"/>
    <n v="36"/>
    <n v="34"/>
    <n v="34"/>
    <n v="34"/>
    <n v="31"/>
    <n v="31"/>
    <n v="31"/>
    <n v="31"/>
    <n v="31"/>
    <n v="31"/>
    <n v="31"/>
    <n v="31"/>
    <n v="31"/>
    <n v="31"/>
    <n v="31"/>
    <n v="28"/>
    <n v="26"/>
    <n v="26"/>
    <n v="26"/>
    <n v="27"/>
    <n v="27"/>
    <n v="27"/>
    <n v="28"/>
    <n v="27"/>
    <n v="27"/>
    <n v="28"/>
    <n v="27"/>
    <n v="28"/>
    <n v="28"/>
    <n v="27"/>
    <n v="28"/>
    <n v="28"/>
    <n v="31"/>
    <n v="31"/>
    <n v="28"/>
    <n v="28"/>
    <n v="28"/>
    <n v="30"/>
    <n v="29"/>
    <n v="29"/>
    <n v="28"/>
  </r>
  <r>
    <n v="1"/>
    <s v="Budapest"/>
    <n v="11"/>
    <s v="Budapest"/>
    <n v="1"/>
    <x v="0"/>
    <n v="13"/>
    <n v="13"/>
    <n v="30"/>
    <n v="15"/>
    <n v="11"/>
    <n v="21"/>
    <n v="34"/>
    <n v="26"/>
    <n v="26"/>
    <n v="26"/>
    <n v="24"/>
    <n v="37"/>
    <n v="24"/>
    <n v="24"/>
    <n v="24"/>
    <n v="24"/>
    <n v="24"/>
    <n v="24"/>
    <n v="10"/>
    <n v="38"/>
    <n v="26"/>
    <n v="26"/>
    <n v="26"/>
    <n v="24"/>
    <n v="28"/>
    <n v="24"/>
    <n v="24"/>
    <n v="30"/>
    <n v="26"/>
    <n v="26"/>
    <n v="30"/>
    <n v="15"/>
    <n v="31"/>
    <n v="15"/>
    <n v="23"/>
    <n v="32"/>
    <n v="35"/>
    <n v="36"/>
    <n v="35"/>
    <n v="36"/>
    <n v="34"/>
    <n v="27"/>
    <n v="29"/>
    <n v="27"/>
  </r>
  <r>
    <n v="1"/>
    <s v="Budapest"/>
    <n v="11"/>
    <s v="Budapest"/>
    <n v="1"/>
    <x v="0"/>
    <n v="48"/>
    <n v="48"/>
    <n v="46"/>
    <n v="46"/>
    <n v="46"/>
    <n v="46"/>
    <n v="49"/>
    <n v="42"/>
    <n v="42"/>
    <n v="44"/>
    <n v="42"/>
    <n v="44"/>
    <n v="44"/>
    <n v="44"/>
    <n v="42"/>
    <n v="14"/>
    <n v="42"/>
    <n v="44"/>
    <n v="44"/>
    <n v="44"/>
    <n v="44"/>
    <n v="44"/>
    <n v="42"/>
    <n v="42"/>
    <n v="46"/>
    <n v="42"/>
    <n v="45"/>
    <n v="35"/>
    <n v="33"/>
    <n v="33"/>
    <n v="33"/>
    <n v="33"/>
    <n v="33"/>
    <n v="33"/>
    <n v="35"/>
    <n v="35"/>
    <n v="35"/>
    <n v="32"/>
    <n v="31"/>
    <n v="32"/>
    <n v="32"/>
    <n v="32"/>
    <n v="32"/>
    <n v="32"/>
  </r>
  <r>
    <n v="1"/>
    <s v="Budapest"/>
    <n v="11"/>
    <s v="Budapest"/>
    <n v="1"/>
    <x v="0"/>
    <n v="92"/>
    <n v="92"/>
    <n v="93"/>
    <n v="96"/>
    <n v="98"/>
    <n v="103"/>
    <n v="93"/>
    <n v="100"/>
    <n v="99"/>
    <n v="97"/>
    <n v="95"/>
    <n v="93"/>
    <n v="91"/>
    <n v="84"/>
    <n v="88"/>
    <n v="88"/>
    <n v="91"/>
    <n v="86"/>
    <n v="89"/>
    <n v="89"/>
    <n v="82"/>
    <n v="88"/>
    <n v="85"/>
    <n v="87"/>
    <n v="86"/>
    <n v="81"/>
    <n v="88"/>
    <n v="158"/>
    <n v="97"/>
    <n v="90"/>
    <n v="90"/>
    <n v="86"/>
    <n v="87"/>
    <n v="90"/>
    <n v="86"/>
    <n v="89"/>
    <n v="86"/>
    <n v="89"/>
    <n v="88"/>
    <n v="88"/>
    <n v="84"/>
    <n v="87"/>
    <n v="85"/>
    <n v="86"/>
  </r>
  <r>
    <n v="1"/>
    <s v="Budapest"/>
    <n v="11"/>
    <s v="Budapest"/>
    <n v="1"/>
    <x v="0"/>
    <n v="3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1"/>
    <s v="Budapest"/>
    <n v="11"/>
    <s v="Budapest"/>
    <n v="1"/>
    <x v="0"/>
    <n v="247"/>
    <n v="247"/>
    <n v="245"/>
    <n v="244"/>
    <n v="247"/>
    <n v="244"/>
    <n v="247"/>
    <n v="244"/>
    <n v="245"/>
    <n v="249"/>
    <n v="247"/>
    <n v="247"/>
    <n v="244"/>
    <n v="248"/>
    <n v="243"/>
    <n v="246"/>
    <n v="244"/>
    <n v="247"/>
    <n v="224"/>
    <n v="245"/>
    <n v="241"/>
    <n v="242"/>
    <n v="249"/>
    <n v="245"/>
    <n v="246"/>
    <n v="246"/>
    <n v="241"/>
    <n v="247"/>
    <n v="255"/>
    <n v="253"/>
    <n v="253"/>
    <n v="244"/>
    <n v="243"/>
    <n v="250"/>
    <n v="243"/>
    <n v="248"/>
    <n v="248"/>
    <n v="246"/>
    <n v="250"/>
    <n v="245"/>
    <n v="246"/>
    <n v="247"/>
    <n v="257"/>
    <n v="255"/>
  </r>
  <r>
    <n v="1"/>
    <s v="Budapest"/>
    <n v="11"/>
    <s v="Budapest"/>
    <n v="1"/>
    <x v="0"/>
    <n v="244"/>
    <n v="226"/>
    <n v="228"/>
    <n v="188"/>
    <n v="185"/>
    <n v="185"/>
    <n v="185"/>
    <n v="184"/>
    <n v="185"/>
    <n v="163"/>
    <n v="163"/>
    <n v="160"/>
    <n v="161"/>
    <n v="160"/>
    <n v="162"/>
    <n v="161"/>
    <n v="161"/>
    <n v="162"/>
    <n v="162"/>
    <n v="161"/>
    <n v="163"/>
    <n v="163"/>
    <n v="163"/>
    <n v="165"/>
    <n v="164"/>
    <n v="164"/>
    <n v="168"/>
    <n v="160"/>
    <n v="207"/>
    <n v="187"/>
    <n v="160"/>
    <n v="159"/>
    <n v="156"/>
    <n v="158"/>
    <n v="158"/>
    <n v="158"/>
    <n v="153"/>
    <n v="157"/>
    <n v="159"/>
    <n v="164"/>
    <n v="163"/>
    <n v="174"/>
    <n v="203"/>
    <n v="206"/>
  </r>
  <r>
    <n v="1"/>
    <s v="Budapest"/>
    <n v="11"/>
    <s v="Budapest"/>
    <n v="1"/>
    <x v="0"/>
    <n v="210"/>
    <n v="216"/>
    <n v="212"/>
    <n v="207"/>
    <n v="211"/>
    <n v="218"/>
    <n v="209"/>
    <n v="199"/>
    <n v="195"/>
    <n v="207"/>
    <n v="204"/>
    <n v="208"/>
    <n v="201"/>
    <n v="198"/>
    <n v="206"/>
    <n v="204"/>
    <n v="201"/>
    <n v="209"/>
    <n v="193"/>
    <n v="206"/>
    <n v="228"/>
    <n v="214"/>
    <n v="210"/>
    <n v="214"/>
    <n v="207"/>
    <n v="205"/>
    <n v="204"/>
    <n v="205"/>
    <n v="211"/>
    <n v="221"/>
    <n v="210"/>
    <n v="213"/>
    <n v="227"/>
    <n v="227"/>
    <n v="222"/>
    <n v="228"/>
    <n v="224"/>
    <n v="234"/>
    <n v="224"/>
    <n v="222"/>
    <n v="217"/>
    <n v="227"/>
    <n v="225"/>
    <n v="230"/>
  </r>
  <r>
    <n v="1"/>
    <s v="Budapest"/>
    <n v="11"/>
    <s v="Budapest"/>
    <n v="1"/>
    <x v="0"/>
    <n v="152"/>
    <n v="148"/>
    <n v="149"/>
    <n v="148"/>
    <n v="145"/>
    <n v="150"/>
    <n v="150"/>
    <n v="146"/>
    <n v="147"/>
    <n v="149"/>
    <n v="152"/>
    <n v="153"/>
    <n v="192"/>
    <n v="193"/>
    <n v="188"/>
    <n v="189"/>
    <n v="190"/>
    <n v="199"/>
    <n v="183"/>
    <n v="184"/>
    <n v="247"/>
    <n v="276"/>
    <n v="245"/>
    <n v="279"/>
    <n v="212"/>
    <n v="250"/>
    <n v="283"/>
    <n v="255"/>
    <n v="282"/>
    <n v="250"/>
    <n v="212"/>
    <n v="233"/>
    <n v="228"/>
    <n v="237"/>
    <n v="273"/>
    <n v="270"/>
    <n v="245"/>
    <n v="248"/>
    <n v="274"/>
    <n v="280"/>
    <n v="249"/>
    <n v="273"/>
    <n v="273"/>
    <n v="206"/>
  </r>
  <r>
    <n v="1"/>
    <s v="Budapest"/>
    <n v="11"/>
    <s v="Budapest"/>
    <n v="1"/>
    <x v="0"/>
    <n v="413"/>
    <n v="436"/>
    <n v="432"/>
    <n v="425"/>
    <n v="458"/>
    <n v="399"/>
    <n v="405"/>
    <n v="400"/>
    <n v="417"/>
    <n v="401"/>
    <n v="434"/>
    <n v="459"/>
    <n v="409"/>
    <n v="409"/>
    <n v="495"/>
    <n v="442"/>
    <n v="440"/>
    <n v="467"/>
    <n v="302"/>
    <n v="436"/>
    <n v="463"/>
    <n v="433"/>
    <n v="455"/>
    <n v="447"/>
    <n v="452"/>
    <n v="458"/>
    <n v="423"/>
    <n v="423"/>
    <n v="431"/>
    <n v="394"/>
    <n v="434"/>
    <n v="395"/>
    <n v="429"/>
    <n v="421"/>
    <n v="431"/>
    <n v="426"/>
    <n v="462"/>
    <n v="435"/>
    <n v="442"/>
    <n v="430"/>
    <n v="438"/>
    <n v="440"/>
    <n v="449"/>
    <n v="442"/>
  </r>
  <r>
    <n v="15"/>
    <s v="Szabolcs-Szatmár-Bereg"/>
    <n v="60"/>
    <s v="Észak-Alföld"/>
    <n v="3"/>
    <x v="1"/>
    <n v="55"/>
    <n v="50"/>
    <n v="53"/>
    <n v="57"/>
    <n v="49"/>
    <n v="51"/>
    <n v="54"/>
    <n v="57"/>
    <n v="55"/>
    <n v="63"/>
    <n v="59"/>
    <n v="61"/>
    <n v="67"/>
    <n v="64"/>
    <n v="59"/>
    <n v="58"/>
    <n v="62"/>
    <n v="65"/>
    <n v="58"/>
    <n v="60"/>
    <n v="64"/>
    <n v="68"/>
    <n v="63"/>
    <n v="71"/>
    <n v="68"/>
    <n v="81"/>
    <n v="59"/>
    <n v="70"/>
    <n v="67"/>
    <n v="72"/>
    <n v="61"/>
    <n v="55"/>
    <n v="61"/>
    <n v="83"/>
    <n v="82"/>
    <n v="66"/>
    <n v="77"/>
    <n v="68"/>
    <n v="68"/>
    <n v="74"/>
    <n v="72"/>
    <n v="72"/>
    <n v="81"/>
    <n v="73"/>
  </r>
  <r>
    <n v="1"/>
    <s v="Budapest"/>
    <n v="11"/>
    <s v="Budapest"/>
    <n v="1"/>
    <x v="0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</r>
  <r>
    <n v="1"/>
    <s v="Budapest"/>
    <n v="11"/>
    <s v="Budapest"/>
    <n v="1"/>
    <x v="0"/>
    <n v="7"/>
    <n v="7"/>
    <n v="7"/>
    <n v="7"/>
    <n v="8"/>
    <n v="7"/>
    <n v="8"/>
    <n v="7"/>
    <n v="7"/>
    <n v="7"/>
    <n v="7"/>
    <n v="7"/>
    <n v="8"/>
    <n v="7"/>
    <n v="7"/>
    <n v="7"/>
    <n v="7"/>
    <n v="7"/>
    <n v="3"/>
    <n v="7"/>
    <n v="7"/>
    <n v="7"/>
    <n v="7"/>
    <n v="7"/>
    <n v="7"/>
    <n v="7"/>
    <n v="7"/>
    <n v="7"/>
    <n v="7"/>
    <n v="7"/>
    <n v="7"/>
    <n v="7"/>
    <n v="7"/>
    <n v="7"/>
    <n v="7"/>
    <n v="8"/>
    <n v="8"/>
    <n v="8"/>
    <n v="7"/>
    <n v="7"/>
    <n v="7"/>
    <n v="7"/>
    <n v="7"/>
    <n v="7"/>
  </r>
  <r>
    <n v="1"/>
    <s v="Budapest"/>
    <n v="11"/>
    <s v="Budapest"/>
    <n v="1"/>
    <x v="0"/>
    <n v="508"/>
    <n v="499"/>
    <n v="484"/>
    <n v="503"/>
    <n v="483"/>
    <n v="485"/>
    <n v="477"/>
    <n v="486"/>
    <n v="0"/>
    <n v="450"/>
    <n v="459"/>
    <n v="478"/>
    <n v="471"/>
    <n v="478"/>
    <n v="493"/>
    <n v="468"/>
    <n v="472"/>
    <n v="475"/>
    <n v="489"/>
    <n v="483"/>
    <n v="496"/>
    <n v="452"/>
    <n v="486"/>
    <n v="502"/>
    <n v="305"/>
    <n v="501"/>
    <n v="468"/>
    <n v="304"/>
    <n v="486"/>
    <n v="493"/>
    <n v="296"/>
    <n v="293"/>
    <n v="292"/>
    <n v="290"/>
    <n v="294"/>
    <n v="276"/>
    <n v="282"/>
    <n v="285"/>
    <n v="287"/>
    <n v="284"/>
    <n v="287"/>
    <n v="456"/>
    <n v="481"/>
    <n v="486"/>
  </r>
  <r>
    <n v="1"/>
    <s v="Budapest"/>
    <n v="11"/>
    <s v="Budapest"/>
    <n v="1"/>
    <x v="0"/>
    <n v="132"/>
    <n v="131"/>
    <n v="142"/>
    <n v="140"/>
    <n v="133"/>
    <n v="142"/>
    <n v="146"/>
    <n v="141"/>
    <n v="141"/>
    <n v="146"/>
    <n v="136"/>
    <n v="136"/>
    <n v="134"/>
    <n v="136"/>
    <n v="148"/>
    <n v="149"/>
    <n v="148"/>
    <n v="109"/>
    <n v="112"/>
    <n v="113"/>
    <n v="109"/>
    <n v="113"/>
    <n v="117"/>
    <n v="114"/>
    <n v="121"/>
    <n v="121"/>
    <n v="116"/>
    <n v="122"/>
    <n v="120"/>
    <n v="124"/>
    <n v="115"/>
    <n v="119"/>
    <n v="117"/>
    <n v="116"/>
    <n v="116"/>
    <n v="116"/>
    <n v="119"/>
    <n v="115"/>
    <n v="115"/>
    <n v="113"/>
    <n v="108"/>
    <n v="113"/>
    <n v="113"/>
    <n v="102"/>
  </r>
  <r>
    <n v="17"/>
    <s v="Tolna"/>
    <n v="40"/>
    <s v="Dél-Dunántúl"/>
    <n v="2"/>
    <x v="2"/>
    <n v="81"/>
    <n v="80"/>
    <n v="81"/>
    <n v="85"/>
    <n v="84"/>
    <n v="75"/>
    <n v="77"/>
    <n v="81"/>
    <n v="80"/>
    <n v="74"/>
    <n v="80"/>
    <n v="81"/>
    <n v="75"/>
    <n v="81"/>
    <n v="80"/>
    <n v="83"/>
    <n v="81"/>
    <n v="88"/>
    <n v="81"/>
    <n v="81"/>
    <n v="81"/>
    <n v="81"/>
    <n v="75"/>
    <n v="74"/>
    <n v="76"/>
    <n v="81"/>
    <n v="80"/>
    <n v="81"/>
    <n v="81"/>
    <n v="81"/>
    <n v="75"/>
    <n v="80"/>
    <n v="81"/>
    <n v="81"/>
    <n v="81"/>
    <n v="81"/>
    <n v="76"/>
    <n v="85"/>
    <n v="80"/>
    <n v="74"/>
    <n v="80"/>
    <n v="80"/>
    <n v="75"/>
    <n v="80"/>
  </r>
  <r>
    <n v="1"/>
    <s v="Budapest"/>
    <n v="11"/>
    <s v="Budapest"/>
    <n v="1"/>
    <x v="0"/>
    <n v="75"/>
    <n v="77"/>
    <n v="79"/>
    <n v="75"/>
    <n v="79"/>
    <n v="77"/>
    <n v="82"/>
    <n v="77"/>
    <n v="80"/>
    <n v="77"/>
    <n v="77"/>
    <n v="76"/>
    <n v="79"/>
    <n v="74"/>
    <n v="78"/>
    <n v="80"/>
    <n v="75"/>
    <n v="76"/>
    <n v="74"/>
    <n v="75"/>
    <n v="77"/>
    <n v="74"/>
    <n v="73"/>
    <n v="73"/>
    <n v="75"/>
    <n v="83"/>
    <n v="75"/>
    <n v="75"/>
    <n v="79"/>
    <n v="78"/>
    <n v="74"/>
    <n v="76"/>
    <n v="77"/>
    <n v="72"/>
    <n v="73"/>
    <n v="72"/>
    <n v="66"/>
    <n v="73"/>
    <n v="67"/>
    <n v="74"/>
    <n v="77"/>
    <n v="75"/>
    <n v="69"/>
    <n v="75"/>
  </r>
  <r>
    <n v="1"/>
    <s v="Budapest"/>
    <n v="11"/>
    <s v="Budapest"/>
    <n v="1"/>
    <x v="0"/>
    <n v="137"/>
    <n v="137"/>
    <n v="137"/>
    <n v="137"/>
    <n v="137"/>
    <n v="137"/>
    <n v="137"/>
    <n v="137"/>
    <n v="137"/>
    <n v="137"/>
    <n v="137"/>
    <n v="137"/>
    <n v="137"/>
    <n v="137"/>
    <n v="137"/>
    <n v="137"/>
    <n v="138"/>
    <n v="138"/>
    <n v="137"/>
    <n v="137"/>
    <n v="137"/>
    <n v="137"/>
    <n v="137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</r>
  <r>
    <n v="6"/>
    <s v="Csongrád-Csanád"/>
    <n v="70"/>
    <s v="Dél-Alföld"/>
    <n v="3"/>
    <x v="1"/>
    <n v="6"/>
    <n v="37"/>
    <n v="13"/>
    <n v="36"/>
    <n v="41"/>
    <n v="36"/>
    <n v="37"/>
    <n v="41"/>
    <n v="14"/>
    <n v="42"/>
    <n v="42"/>
    <n v="41"/>
    <n v="14"/>
    <n v="14"/>
    <n v="13"/>
    <n v="13"/>
    <n v="12"/>
    <n v="13"/>
    <n v="12"/>
    <n v="29"/>
    <n v="12"/>
    <n v="28"/>
    <n v="12"/>
    <n v="14"/>
    <n v="12"/>
    <n v="13"/>
    <n v="12"/>
    <n v="41"/>
    <n v="13"/>
    <n v="41"/>
    <n v="41"/>
    <n v="41"/>
    <n v="12"/>
    <n v="41"/>
    <n v="42"/>
    <n v="42"/>
    <n v="15"/>
    <n v="14"/>
    <n v="43"/>
    <n v="41"/>
    <n v="13"/>
    <n v="41"/>
    <n v="41"/>
    <n v="41"/>
  </r>
  <r>
    <n v="18"/>
    <s v="Vas"/>
    <n v="30"/>
    <s v="Nyugat-Dunántúl"/>
    <n v="2"/>
    <x v="2"/>
    <n v="48"/>
    <n v="52"/>
    <n v="49"/>
    <n v="48"/>
    <n v="47"/>
    <n v="46"/>
    <n v="49"/>
    <n v="49"/>
    <n v="46"/>
    <n v="47"/>
    <n v="46"/>
    <n v="46"/>
    <n v="46"/>
    <n v="45"/>
    <n v="47"/>
    <n v="49"/>
    <n v="45"/>
    <n v="46"/>
    <n v="45"/>
    <n v="48"/>
    <n v="48"/>
    <n v="47"/>
    <n v="48"/>
    <n v="48"/>
    <n v="47"/>
    <n v="47"/>
    <n v="46"/>
    <n v="47"/>
    <n v="47"/>
    <n v="47"/>
    <n v="47"/>
    <n v="46"/>
    <n v="47"/>
    <n v="46"/>
    <n v="47"/>
    <n v="45"/>
    <n v="45"/>
    <n v="46"/>
    <n v="47"/>
    <n v="46"/>
    <n v="47"/>
    <n v="47"/>
    <n v="47"/>
    <n v="39"/>
  </r>
  <r>
    <n v="1"/>
    <s v="Budapest"/>
    <n v="11"/>
    <s v="Budapest"/>
    <n v="1"/>
    <x v="0"/>
    <n v="82"/>
    <n v="82"/>
    <n v="82"/>
    <n v="85"/>
    <n v="85"/>
    <n v="84"/>
    <n v="84"/>
    <n v="92"/>
    <n v="88"/>
    <n v="91"/>
    <n v="92"/>
    <n v="90"/>
    <n v="90"/>
    <n v="89"/>
    <n v="89"/>
    <n v="89"/>
    <n v="93"/>
    <n v="89"/>
    <n v="88"/>
    <n v="89"/>
    <n v="88"/>
    <n v="88"/>
    <n v="87"/>
    <n v="87"/>
    <n v="94"/>
    <n v="91"/>
    <n v="95"/>
    <n v="89"/>
    <n v="93"/>
    <n v="94"/>
    <n v="83"/>
    <n v="84"/>
    <n v="63"/>
    <n v="83"/>
    <n v="83"/>
    <n v="83"/>
    <n v="80"/>
    <n v="74"/>
    <n v="69"/>
    <n v="69"/>
    <n v="67"/>
    <n v="70"/>
    <n v="69"/>
    <n v="65"/>
  </r>
  <r>
    <n v="1"/>
    <s v="Budapest"/>
    <n v="11"/>
    <s v="Budapest"/>
    <n v="1"/>
    <x v="0"/>
    <n v="33"/>
    <n v="33"/>
    <n v="33"/>
    <n v="33"/>
    <n v="33"/>
    <n v="32"/>
    <n v="33"/>
    <n v="32"/>
    <n v="33"/>
    <n v="32"/>
    <n v="32"/>
    <n v="32"/>
    <n v="32"/>
    <n v="31"/>
    <n v="32"/>
    <n v="32"/>
    <n v="33"/>
    <n v="33"/>
    <n v="32"/>
    <n v="33"/>
    <n v="32"/>
    <n v="32"/>
    <n v="32"/>
    <n v="32"/>
    <n v="13"/>
    <n v="32"/>
    <n v="32"/>
    <n v="32"/>
    <n v="32"/>
    <n v="32"/>
    <n v="32"/>
    <n v="32"/>
    <n v="32"/>
    <n v="32"/>
    <n v="32"/>
    <n v="32"/>
    <n v="32"/>
    <n v="32"/>
    <n v="32"/>
    <n v="32"/>
    <n v="31"/>
    <n v="31"/>
    <n v="31"/>
    <n v="31"/>
  </r>
  <r>
    <n v="1"/>
    <s v="Budapest"/>
    <n v="11"/>
    <s v="Budapest"/>
    <n v="1"/>
    <x v="0"/>
    <n v="68"/>
    <n v="68"/>
    <n v="67"/>
    <n v="67"/>
    <n v="67"/>
    <n v="69"/>
    <n v="67"/>
    <n v="67"/>
    <n v="67"/>
    <n v="67"/>
    <n v="67"/>
    <n v="67"/>
    <n v="67"/>
    <n v="67"/>
    <n v="67"/>
    <n v="66"/>
    <n v="66"/>
    <n v="67"/>
    <n v="67"/>
    <n v="67"/>
    <n v="67"/>
    <n v="66"/>
    <n v="67"/>
    <n v="66"/>
    <n v="66"/>
    <n v="68"/>
    <n v="67"/>
    <n v="65"/>
    <n v="64"/>
    <n v="65"/>
    <n v="65"/>
    <n v="66"/>
    <n v="66"/>
    <n v="70"/>
    <n v="73"/>
    <n v="72"/>
    <n v="69"/>
    <n v="66"/>
    <n v="68"/>
    <n v="68"/>
    <n v="69"/>
    <n v="68"/>
    <n v="67"/>
    <n v="67"/>
  </r>
  <r>
    <n v="1"/>
    <s v="Budapest"/>
    <n v="11"/>
    <s v="Budapest"/>
    <n v="1"/>
    <x v="0"/>
    <n v="17"/>
    <n v="14"/>
    <n v="17"/>
    <n v="17"/>
    <n v="16"/>
    <n v="18"/>
    <n v="17"/>
    <n v="18"/>
    <n v="16"/>
    <n v="15"/>
    <n v="17"/>
    <n v="16"/>
    <n v="18"/>
    <n v="19"/>
    <n v="15"/>
    <n v="17"/>
    <n v="27"/>
    <n v="15"/>
    <n v="19"/>
    <n v="25"/>
    <n v="26"/>
    <n v="25"/>
    <n v="23"/>
    <n v="28"/>
    <n v="23"/>
    <n v="30"/>
    <n v="22"/>
    <n v="29"/>
    <n v="26"/>
    <n v="27"/>
    <n v="21"/>
    <n v="24"/>
    <n v="18"/>
    <n v="26"/>
    <n v="24"/>
    <n v="26"/>
    <n v="18"/>
    <n v="18"/>
    <n v="24"/>
    <n v="24"/>
    <n v="25"/>
    <n v="251"/>
    <n v="163"/>
    <n v="170"/>
  </r>
  <r>
    <n v="1"/>
    <s v="Budapest"/>
    <n v="11"/>
    <s v="Budapest"/>
    <n v="1"/>
    <x v="0"/>
    <n v="65"/>
    <n v="66"/>
    <n v="62"/>
    <n v="62"/>
    <n v="63"/>
    <n v="63"/>
    <n v="63"/>
    <n v="63"/>
    <n v="63"/>
    <n v="60"/>
    <n v="60"/>
    <n v="56"/>
    <n v="56"/>
    <n v="56"/>
    <n v="56"/>
    <n v="56"/>
    <n v="56"/>
    <n v="56"/>
    <n v="56"/>
    <n v="56"/>
    <n v="56"/>
    <n v="55"/>
    <n v="56"/>
    <n v="57"/>
    <n v="57"/>
    <n v="63"/>
    <n v="59"/>
    <n v="62"/>
    <n v="62"/>
    <n v="60"/>
    <n v="60"/>
    <n v="60"/>
    <n v="60"/>
    <n v="60"/>
    <n v="60"/>
    <n v="62"/>
    <n v="62"/>
    <n v="62"/>
    <n v="47"/>
    <n v="47"/>
    <n v="46"/>
    <n v="51"/>
    <n v="51"/>
    <n v="52"/>
  </r>
  <r>
    <n v="1"/>
    <s v="Budapest"/>
    <n v="11"/>
    <s v="Budapest"/>
    <n v="1"/>
    <x v="0"/>
    <n v="18"/>
    <n v="18"/>
    <n v="13"/>
    <n v="14"/>
    <n v="14"/>
    <n v="19"/>
    <n v="19"/>
    <n v="19"/>
    <n v="19"/>
    <n v="18"/>
    <n v="18"/>
    <n v="18"/>
    <n v="18"/>
    <n v="18"/>
    <n v="18"/>
    <n v="18"/>
    <n v="18"/>
    <n v="18"/>
    <n v="18"/>
    <n v="18"/>
    <n v="18"/>
    <n v="18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s v="Budapest"/>
    <n v="11"/>
    <s v="Budapest"/>
    <n v="1"/>
    <x v="0"/>
    <n v="160"/>
    <n v="160"/>
    <n v="160"/>
    <n v="160"/>
    <n v="160"/>
    <n v="160"/>
    <n v="159"/>
    <n v="159"/>
    <n v="159"/>
    <n v="159"/>
    <n v="160"/>
    <n v="165"/>
    <n v="158"/>
    <n v="165"/>
    <n v="165"/>
    <n v="164"/>
    <n v="165"/>
    <n v="165"/>
    <n v="164"/>
    <n v="164"/>
    <n v="164"/>
    <n v="164"/>
    <n v="164"/>
    <n v="164"/>
    <n v="165"/>
    <n v="164"/>
    <n v="164"/>
    <n v="164"/>
    <n v="164"/>
    <n v="164"/>
    <n v="164"/>
    <n v="164"/>
    <n v="164"/>
    <n v="164"/>
    <n v="164"/>
    <n v="165"/>
    <n v="156"/>
    <n v="164"/>
    <n v="155"/>
    <n v="155"/>
    <n v="155"/>
    <n v="165"/>
    <n v="156"/>
    <n v="165"/>
  </r>
  <r>
    <n v="1"/>
    <s v="Budapest"/>
    <n v="11"/>
    <s v="Budapest"/>
    <n v="1"/>
    <x v="0"/>
    <n v="114"/>
    <n v="114"/>
    <n v="115"/>
    <n v="120"/>
    <n v="113"/>
    <n v="117"/>
    <n v="113"/>
    <n v="117"/>
    <n v="114"/>
    <n v="113"/>
    <n v="113"/>
    <n v="113"/>
    <n v="121"/>
    <n v="113"/>
    <n v="113"/>
    <n v="119"/>
    <n v="120"/>
    <n v="120"/>
    <n v="117"/>
    <n v="120"/>
    <n v="122"/>
    <n v="119"/>
    <n v="122"/>
    <n v="114"/>
    <n v="120"/>
    <n v="117"/>
    <n v="117"/>
    <n v="118"/>
    <n v="113"/>
    <n v="113"/>
    <n v="111"/>
    <n v="115"/>
    <n v="108"/>
    <n v="107"/>
    <n v="114"/>
    <n v="114"/>
    <n v="115"/>
    <n v="116"/>
    <n v="115"/>
    <n v="117"/>
    <n v="118"/>
    <n v="117"/>
    <n v="86"/>
    <n v="118"/>
  </r>
  <r>
    <n v="1"/>
    <s v="Budapest"/>
    <n v="11"/>
    <s v="Budapest"/>
    <n v="1"/>
    <x v="0"/>
    <n v="980"/>
    <n v="1171"/>
    <n v="1231"/>
    <n v="674"/>
    <n v="1269"/>
    <n v="1233"/>
    <n v="1276"/>
    <n v="1226"/>
    <n v="1286"/>
    <n v="1373"/>
    <n v="1415"/>
    <n v="38"/>
    <n v="42"/>
    <n v="42"/>
    <n v="45"/>
    <n v="44"/>
    <n v="44"/>
    <n v="44"/>
    <n v="44"/>
    <n v="45"/>
    <n v="46"/>
    <n v="46"/>
    <n v="42"/>
    <n v="42"/>
    <n v="43"/>
    <n v="43"/>
    <n v="43"/>
    <n v="43"/>
    <n v="44"/>
    <n v="44"/>
    <n v="40"/>
    <n v="42"/>
    <n v="43"/>
    <n v="43"/>
    <n v="44"/>
    <n v="44"/>
    <n v="43"/>
    <n v="43"/>
    <n v="43"/>
    <n v="38"/>
    <n v="36"/>
    <n v="36"/>
    <n v="36"/>
    <n v="36"/>
  </r>
  <r>
    <n v="1"/>
    <s v="Budapest"/>
    <n v="11"/>
    <s v="Budapest"/>
    <n v="1"/>
    <x v="0"/>
    <n v="39"/>
    <n v="37"/>
    <n v="39"/>
    <n v="40"/>
    <n v="38"/>
    <n v="38"/>
    <n v="38"/>
    <n v="40"/>
    <n v="38"/>
    <n v="38"/>
    <n v="38"/>
    <n v="38"/>
    <n v="38"/>
    <n v="38"/>
    <n v="40"/>
    <n v="38"/>
    <n v="41"/>
    <n v="38"/>
    <n v="29"/>
    <n v="38"/>
    <n v="38"/>
    <n v="38"/>
    <n v="38"/>
    <n v="38"/>
    <n v="38"/>
    <n v="40"/>
    <n v="38"/>
    <n v="42"/>
    <n v="42"/>
    <n v="42"/>
    <n v="38"/>
    <n v="38"/>
    <n v="38"/>
    <n v="38"/>
    <n v="38"/>
    <n v="42"/>
    <n v="38"/>
    <n v="38"/>
    <n v="38"/>
    <n v="38"/>
    <n v="38"/>
    <n v="38"/>
    <n v="38"/>
    <n v="38"/>
  </r>
  <r>
    <n v="1"/>
    <s v="Budapest"/>
    <n v="11"/>
    <s v="Budapest"/>
    <n v="1"/>
    <x v="0"/>
    <n v="61"/>
    <n v="62"/>
    <n v="62"/>
    <n v="63"/>
    <n v="61"/>
    <n v="61"/>
    <n v="62"/>
    <n v="62"/>
    <n v="62"/>
    <n v="62"/>
    <n v="62"/>
    <n v="62"/>
    <n v="61"/>
    <n v="62"/>
    <n v="62"/>
    <n v="61"/>
    <n v="61"/>
    <n v="62"/>
    <n v="60"/>
    <n v="61"/>
    <n v="62"/>
    <n v="63"/>
    <n v="61"/>
    <n v="62"/>
    <n v="60"/>
    <n v="59"/>
    <n v="59"/>
    <n v="61"/>
    <n v="61"/>
    <n v="59"/>
    <n v="59"/>
    <n v="59"/>
    <n v="60"/>
    <n v="61"/>
    <n v="61"/>
    <n v="60"/>
    <n v="61"/>
    <n v="62"/>
    <n v="61"/>
    <n v="61"/>
    <n v="63"/>
    <n v="61"/>
    <n v="63"/>
    <n v="64"/>
  </r>
  <r>
    <n v="1"/>
    <s v="Budapest"/>
    <n v="11"/>
    <s v="Budapest"/>
    <n v="1"/>
    <x v="0"/>
    <n v="130"/>
    <n v="131"/>
    <n v="119"/>
    <n v="107"/>
    <n v="131"/>
    <n v="131"/>
    <n v="131"/>
    <n v="129"/>
    <n v="117"/>
    <n v="134"/>
    <n v="131"/>
    <n v="130"/>
    <n v="128"/>
    <n v="128"/>
    <n v="134"/>
    <n v="127"/>
    <n v="132"/>
    <n v="130"/>
    <n v="128"/>
    <n v="135"/>
    <n v="119"/>
    <n v="119"/>
    <n v="124"/>
    <n v="133"/>
    <n v="108"/>
    <n v="132"/>
    <n v="129"/>
    <n v="108"/>
    <n v="134"/>
    <n v="131"/>
    <n v="109"/>
    <n v="104"/>
    <n v="108"/>
    <n v="107"/>
    <n v="104"/>
    <n v="104"/>
    <n v="104"/>
    <n v="106"/>
    <n v="107"/>
    <n v="107"/>
    <n v="106"/>
    <n v="132"/>
    <n v="129"/>
    <n v="130"/>
  </r>
  <r>
    <n v="1"/>
    <s v="Budapest"/>
    <n v="11"/>
    <s v="Budapest"/>
    <n v="1"/>
    <x v="0"/>
    <n v="28"/>
    <n v="29"/>
    <n v="31"/>
    <n v="29"/>
    <n v="37"/>
    <n v="30"/>
    <n v="34"/>
    <n v="30"/>
    <n v="33"/>
    <n v="30"/>
    <n v="26"/>
    <n v="22"/>
    <n v="20"/>
    <n v="20"/>
    <n v="25"/>
    <n v="25"/>
    <n v="19"/>
    <n v="24"/>
    <n v="20"/>
    <n v="20"/>
    <n v="23"/>
    <n v="23"/>
    <n v="19"/>
    <n v="19"/>
    <n v="20"/>
    <n v="28"/>
    <n v="21"/>
    <n v="11"/>
    <n v="22"/>
    <n v="20"/>
    <n v="18"/>
    <n v="20"/>
    <n v="14"/>
    <n v="23"/>
    <n v="18"/>
    <n v="26"/>
    <n v="14"/>
    <n v="17"/>
    <n v="19"/>
    <n v="17"/>
    <n v="22"/>
    <n v="20"/>
    <n v="19"/>
    <n v="19"/>
  </r>
  <r>
    <n v="1"/>
    <s v="Budapest"/>
    <n v="11"/>
    <s v="Budapest"/>
    <n v="1"/>
    <x v="0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</r>
  <r>
    <n v="1"/>
    <s v="Budapest"/>
    <n v="11"/>
    <s v="Budapest"/>
    <n v="1"/>
    <x v="0"/>
    <n v="72"/>
    <n v="70"/>
    <n v="68"/>
    <n v="67"/>
    <n v="68"/>
    <n v="66"/>
    <n v="70"/>
    <n v="73"/>
    <n v="73"/>
    <n v="68"/>
    <n v="67"/>
    <n v="74"/>
    <n v="75"/>
    <n v="68"/>
    <n v="72"/>
    <n v="67"/>
    <n v="69"/>
    <n v="71"/>
    <n v="66"/>
    <n v="68"/>
    <n v="68"/>
    <n v="65"/>
    <n v="65"/>
    <n v="64"/>
    <n v="172"/>
    <n v="170"/>
    <n v="173"/>
    <n v="161"/>
    <n v="163"/>
    <n v="164"/>
    <n v="162"/>
    <n v="160"/>
    <n v="163"/>
    <n v="169"/>
    <n v="164"/>
    <n v="161"/>
    <n v="163"/>
    <n v="162"/>
    <n v="163"/>
    <n v="163"/>
    <n v="169"/>
    <n v="173"/>
    <n v="166"/>
    <n v="169"/>
  </r>
  <r>
    <n v="1"/>
    <s v="Budapest"/>
    <n v="11"/>
    <s v="Budapest"/>
    <n v="1"/>
    <x v="0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0"/>
    <n v="50"/>
    <n v="50"/>
    <n v="50"/>
    <n v="50"/>
    <n v="50"/>
    <n v="50"/>
    <n v="48"/>
    <n v="48"/>
    <n v="48"/>
    <n v="48"/>
    <n v="69"/>
    <n v="71"/>
    <n v="64"/>
    <n v="66"/>
    <n v="65"/>
    <n v="64"/>
    <n v="71"/>
    <n v="66"/>
    <n v="66"/>
    <n v="69"/>
    <n v="68"/>
    <n v="64"/>
  </r>
  <r>
    <n v="1"/>
    <s v="Budapest"/>
    <n v="11"/>
    <s v="Budapest"/>
    <n v="1"/>
    <x v="0"/>
    <n v="218"/>
    <n v="222"/>
    <n v="231"/>
    <n v="224"/>
    <n v="222"/>
    <n v="224"/>
    <n v="44"/>
    <n v="44"/>
    <n v="42"/>
    <n v="42"/>
    <n v="39"/>
    <n v="39"/>
    <n v="39"/>
    <n v="38"/>
    <n v="31"/>
    <n v="31"/>
    <n v="31"/>
    <n v="32"/>
    <n v="26"/>
    <n v="31"/>
    <n v="32"/>
    <n v="31"/>
    <n v="31"/>
    <n v="13"/>
    <n v="13"/>
    <n v="13"/>
    <n v="13"/>
    <n v="12"/>
    <n v="13"/>
    <n v="13"/>
    <n v="13"/>
    <n v="12"/>
    <n v="12"/>
    <n v="13"/>
    <n v="13"/>
    <n v="13"/>
    <n v="14"/>
    <n v="14"/>
    <n v="13"/>
    <n v="13"/>
    <n v="13"/>
    <n v="12"/>
    <n v="12"/>
    <n v="13"/>
  </r>
  <r>
    <n v="1"/>
    <s v="Budapest"/>
    <n v="11"/>
    <s v="Budapest"/>
    <n v="1"/>
    <x v="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</r>
  <r>
    <n v="1"/>
    <s v="Budapest"/>
    <n v="11"/>
    <s v="Budapest"/>
    <n v="1"/>
    <x v="0"/>
    <n v="13"/>
    <n v="13"/>
    <n v="14"/>
    <n v="14"/>
    <n v="14"/>
    <n v="14"/>
    <n v="8"/>
    <n v="9"/>
    <n v="13"/>
    <n v="16"/>
    <n v="6"/>
    <n v="8"/>
    <n v="8"/>
    <n v="11"/>
    <n v="11"/>
    <n v="11"/>
    <n v="8"/>
    <n v="6"/>
    <n v="6"/>
    <n v="6"/>
    <n v="9"/>
    <n v="9"/>
    <n v="8"/>
    <n v="10"/>
    <n v="8"/>
    <n v="8"/>
    <n v="6"/>
    <n v="6"/>
    <n v="6"/>
    <n v="14"/>
    <n v="11"/>
    <n v="14"/>
    <n v="17"/>
    <n v="17"/>
    <n v="20"/>
    <n v="20"/>
    <n v="19"/>
    <n v="6"/>
    <n v="6"/>
    <n v="6"/>
    <n v="6"/>
    <n v="6"/>
    <n v="6"/>
    <n v="7"/>
  </r>
  <r>
    <n v="1"/>
    <s v="Budapest"/>
    <n v="11"/>
    <s v="Budapest"/>
    <n v="1"/>
    <x v="0"/>
    <n v="133"/>
    <n v="134"/>
    <n v="130"/>
    <n v="74"/>
    <n v="70"/>
    <n v="67"/>
    <n v="72"/>
    <n v="76"/>
    <n v="76"/>
    <n v="78"/>
    <n v="79"/>
    <n v="83"/>
    <n v="80"/>
    <n v="79"/>
    <n v="80"/>
    <n v="83"/>
    <n v="84"/>
    <n v="79"/>
    <n v="20"/>
    <n v="25"/>
    <n v="28"/>
    <n v="25"/>
    <n v="26"/>
    <n v="22"/>
    <n v="25"/>
    <n v="28"/>
    <n v="28"/>
    <n v="31"/>
    <n v="23"/>
    <n v="27"/>
    <n v="25"/>
    <n v="18"/>
    <n v="21"/>
    <n v="18"/>
    <n v="17"/>
    <n v="23"/>
    <n v="22"/>
    <n v="20"/>
    <n v="20"/>
    <n v="18"/>
    <n v="17"/>
    <n v="23"/>
    <n v="18"/>
    <n v="18"/>
  </r>
  <r>
    <n v="2"/>
    <s v="Baranya"/>
    <n v="40"/>
    <s v="Dél-Dunántúl"/>
    <n v="2"/>
    <x v="2"/>
    <n v="121"/>
    <n v="121"/>
    <n v="121"/>
    <n v="121"/>
    <n v="121"/>
    <n v="121"/>
    <n v="121"/>
    <n v="121"/>
    <n v="121"/>
    <n v="121"/>
    <n v="121"/>
    <n v="121"/>
    <n v="121"/>
    <n v="85"/>
    <n v="92"/>
    <n v="89"/>
    <n v="84"/>
    <n v="94"/>
    <n v="85"/>
    <n v="88"/>
    <n v="85"/>
    <n v="93"/>
    <n v="94"/>
    <n v="92"/>
    <n v="90"/>
    <n v="96"/>
    <n v="94"/>
    <n v="96"/>
    <n v="94"/>
    <n v="94"/>
    <n v="94"/>
    <n v="94"/>
    <n v="94"/>
    <n v="95"/>
    <n v="97"/>
    <n v="99"/>
    <n v="99"/>
    <n v="97"/>
    <n v="97"/>
    <n v="97"/>
    <n v="96"/>
    <n v="90"/>
    <n v="92"/>
    <n v="88"/>
  </r>
  <r>
    <n v="13"/>
    <s v="Pest"/>
    <n v="12"/>
    <s v="Pest"/>
    <n v="1"/>
    <x v="0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</r>
  <r>
    <n v="1"/>
    <s v="Budapest"/>
    <n v="11"/>
    <s v="Budapest"/>
    <n v="1"/>
    <x v="0"/>
    <n v="26"/>
    <n v="22"/>
    <n v="22"/>
    <n v="26"/>
    <n v="24"/>
    <n v="27"/>
    <n v="27"/>
    <n v="33"/>
    <n v="27"/>
    <n v="27"/>
    <n v="29"/>
    <n v="30"/>
    <n v="29"/>
    <n v="31"/>
    <n v="27"/>
    <n v="28"/>
    <n v="26"/>
    <n v="39"/>
    <n v="22"/>
    <n v="30"/>
    <n v="27"/>
    <n v="28"/>
    <n v="30"/>
    <n v="31"/>
    <n v="37"/>
    <n v="30"/>
    <n v="30"/>
    <n v="31"/>
    <n v="27"/>
    <n v="35"/>
    <n v="25"/>
    <n v="30"/>
    <n v="32"/>
    <n v="32"/>
    <n v="28"/>
    <n v="30"/>
    <n v="24"/>
    <n v="20"/>
    <n v="27"/>
    <n v="33"/>
    <n v="30"/>
    <n v="30"/>
    <n v="59"/>
    <n v="54"/>
  </r>
  <r>
    <n v="1"/>
    <s v="Budapest"/>
    <n v="11"/>
    <s v="Budapest"/>
    <n v="1"/>
    <x v="0"/>
    <n v="45"/>
    <n v="43"/>
    <n v="44"/>
    <n v="44"/>
    <n v="44"/>
    <n v="45"/>
    <n v="44"/>
    <n v="44"/>
    <n v="45"/>
    <n v="51"/>
    <n v="44"/>
    <n v="44"/>
    <n v="44"/>
    <n v="50"/>
    <n v="45"/>
    <n v="46"/>
    <n v="46"/>
    <n v="45"/>
    <n v="39"/>
    <n v="46"/>
    <n v="43"/>
    <n v="43"/>
    <n v="46"/>
    <n v="44"/>
    <n v="47"/>
    <n v="45"/>
    <n v="47"/>
    <n v="47"/>
    <n v="45"/>
    <n v="46"/>
    <n v="46"/>
    <n v="43"/>
    <n v="43"/>
    <n v="47"/>
    <n v="48"/>
    <n v="45"/>
    <n v="45"/>
    <n v="44"/>
    <n v="45"/>
    <n v="45"/>
    <n v="45"/>
    <n v="45"/>
    <n v="216"/>
    <n v="218"/>
  </r>
  <r>
    <n v="1"/>
    <s v="Budapest"/>
    <n v="11"/>
    <s v="Budapest"/>
    <n v="1"/>
    <x v="0"/>
    <n v="74"/>
    <n v="74"/>
    <n v="74"/>
    <n v="74"/>
    <n v="74"/>
    <n v="74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2"/>
    <n v="72"/>
    <n v="72"/>
    <n v="72"/>
    <n v="72"/>
    <n v="72"/>
  </r>
  <r>
    <n v="9"/>
    <s v="Hajdú-Bihar"/>
    <n v="60"/>
    <s v="Észak-Alföld"/>
    <n v="3"/>
    <x v="1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</r>
  <r>
    <n v="13"/>
    <s v="Pest"/>
    <n v="12"/>
    <s v="Pest"/>
    <n v="1"/>
    <x v="0"/>
    <n v="124"/>
    <n v="125"/>
    <n v="123"/>
    <n v="135"/>
    <n v="127"/>
    <n v="129"/>
    <n v="131"/>
    <n v="120"/>
    <n v="128"/>
    <n v="128"/>
    <n v="130"/>
    <n v="113"/>
    <n v="96"/>
    <n v="103"/>
    <n v="102"/>
    <n v="112"/>
    <n v="124"/>
    <n v="136"/>
    <n v="131"/>
    <n v="133"/>
    <n v="127"/>
    <n v="135"/>
    <n v="154"/>
    <n v="109"/>
    <n v="118"/>
    <n v="125"/>
    <n v="116"/>
    <n v="124"/>
    <n v="109"/>
    <n v="118"/>
    <n v="149"/>
    <n v="132"/>
    <n v="138"/>
    <n v="115"/>
    <n v="115"/>
    <n v="100"/>
    <n v="104"/>
    <n v="98"/>
    <n v="108"/>
    <n v="120"/>
    <n v="115"/>
    <n v="116"/>
    <n v="100"/>
    <n v="134"/>
  </r>
  <r>
    <n v="1"/>
    <s v="Budapest"/>
    <n v="11"/>
    <s v="Budapest"/>
    <n v="1"/>
    <x v="0"/>
    <n v="116"/>
    <n v="108"/>
    <n v="106"/>
    <n v="106"/>
    <n v="105"/>
    <n v="105"/>
    <n v="106"/>
    <n v="107"/>
    <n v="105"/>
    <n v="107"/>
    <n v="108"/>
    <n v="106"/>
    <n v="109"/>
    <n v="105"/>
    <n v="111"/>
    <n v="108"/>
    <n v="111"/>
    <n v="109"/>
    <n v="107"/>
    <n v="107"/>
    <n v="106"/>
    <n v="105"/>
    <n v="107"/>
    <n v="112"/>
    <n v="105"/>
    <n v="105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"/>
    <s v="Budapest"/>
    <n v="11"/>
    <s v="Budapest"/>
    <n v="1"/>
    <x v="0"/>
    <n v="268"/>
    <n v="270"/>
    <n v="264"/>
    <n v="261"/>
    <n v="253"/>
    <n v="244"/>
    <n v="248"/>
    <n v="249"/>
    <n v="255"/>
    <n v="263"/>
    <n v="250"/>
    <n v="250"/>
    <n v="249"/>
    <n v="245"/>
    <n v="248"/>
    <n v="246"/>
    <n v="248"/>
    <n v="247"/>
    <n v="221"/>
    <n v="246"/>
    <n v="257"/>
    <n v="244"/>
    <n v="251"/>
    <n v="251"/>
    <n v="251"/>
    <n v="256"/>
    <n v="252"/>
    <n v="251"/>
    <n v="245"/>
    <n v="248"/>
    <n v="246"/>
    <n v="244"/>
    <n v="241"/>
    <n v="240"/>
    <n v="240"/>
    <n v="243"/>
    <n v="242"/>
    <n v="238"/>
    <n v="239"/>
    <n v="234"/>
    <n v="235"/>
    <n v="237"/>
    <n v="242"/>
    <n v="243"/>
  </r>
  <r>
    <n v="5"/>
    <s v="Borsod-Abaúj-Zemplén"/>
    <n v="50"/>
    <s v="Észak-Magyarország"/>
    <n v="3"/>
    <x v="1"/>
    <n v="228"/>
    <n v="226"/>
    <n v="230"/>
    <n v="227"/>
    <n v="232"/>
    <n v="238"/>
    <n v="238"/>
    <n v="234"/>
    <n v="233"/>
    <n v="234"/>
    <n v="232"/>
    <n v="231"/>
    <n v="231"/>
    <n v="226"/>
    <n v="226"/>
    <n v="227"/>
    <n v="223"/>
    <n v="224"/>
    <n v="222"/>
    <n v="231"/>
    <n v="233"/>
    <n v="226"/>
    <n v="214"/>
    <n v="218"/>
    <n v="212"/>
    <n v="218"/>
    <n v="224"/>
    <n v="224"/>
    <n v="222"/>
    <n v="227"/>
    <n v="221"/>
    <n v="217"/>
    <n v="220"/>
    <n v="214"/>
    <n v="212"/>
    <n v="214"/>
    <n v="214"/>
    <n v="193"/>
    <n v="212"/>
    <n v="212"/>
    <n v="214"/>
    <n v="215"/>
    <n v="213"/>
    <n v="211"/>
  </r>
  <r>
    <n v="1"/>
    <s v="Budapest"/>
    <n v="11"/>
    <s v="Budapest"/>
    <n v="1"/>
    <x v="0"/>
    <n v="35"/>
    <n v="36"/>
    <n v="36"/>
    <n v="37"/>
    <n v="36"/>
    <n v="38"/>
    <n v="36"/>
    <n v="36"/>
    <n v="31"/>
    <n v="31"/>
    <n v="32"/>
    <n v="30"/>
    <n v="30"/>
    <n v="30"/>
    <n v="30"/>
    <n v="30"/>
    <n v="31"/>
    <n v="30"/>
    <n v="29"/>
    <n v="30"/>
    <n v="30"/>
    <n v="30"/>
    <n v="29"/>
    <n v="30"/>
    <n v="30"/>
    <n v="4"/>
    <n v="3"/>
    <n v="7"/>
    <n v="7"/>
    <n v="6"/>
    <n v="6"/>
    <n v="7"/>
    <n v="6"/>
    <n v="6"/>
    <n v="7"/>
    <n v="8"/>
    <n v="5"/>
    <n v="4"/>
    <n v="8"/>
    <n v="5"/>
    <n v="5"/>
    <n v="9"/>
    <n v="7"/>
    <n v="6"/>
  </r>
  <r>
    <n v="1"/>
    <s v="Budapest"/>
    <n v="11"/>
    <s v="Budapest"/>
    <n v="1"/>
    <x v="0"/>
    <n v="82"/>
    <n v="82"/>
    <n v="81"/>
    <n v="82"/>
    <n v="82"/>
    <n v="82"/>
    <n v="82"/>
    <n v="82"/>
    <n v="73"/>
    <n v="73"/>
    <n v="73"/>
    <n v="74"/>
    <n v="73"/>
    <n v="73"/>
    <n v="73"/>
    <n v="73"/>
    <n v="73"/>
    <n v="73"/>
    <n v="73"/>
    <n v="73"/>
    <n v="73"/>
    <n v="73"/>
    <n v="73"/>
    <n v="73"/>
    <n v="31"/>
    <n v="31"/>
    <n v="32"/>
    <n v="32"/>
    <n v="31"/>
    <n v="30"/>
    <n v="29"/>
    <n v="30"/>
    <n v="29"/>
    <n v="31"/>
    <n v="29"/>
    <n v="29"/>
    <n v="28"/>
    <n v="32"/>
    <n v="31"/>
    <n v="34"/>
    <n v="34"/>
    <n v="33"/>
    <n v="33"/>
    <n v="34"/>
  </r>
  <r>
    <n v="1"/>
    <s v="Budapest"/>
    <n v="11"/>
    <s v="Budapest"/>
    <n v="1"/>
    <x v="0"/>
    <n v="66"/>
    <n v="63"/>
    <n v="65"/>
    <n v="69"/>
    <n v="65"/>
    <n v="68"/>
    <n v="69"/>
    <n v="67"/>
    <n v="69"/>
    <n v="66"/>
    <n v="67"/>
    <n v="64"/>
    <n v="71"/>
    <n v="67"/>
    <n v="64"/>
    <n v="67"/>
    <n v="65"/>
    <n v="70"/>
    <n v="68"/>
    <n v="65"/>
    <n v="71"/>
    <n v="65"/>
    <n v="65"/>
    <n v="62"/>
    <n v="65"/>
    <n v="65"/>
    <n v="63"/>
    <n v="64"/>
    <n v="67"/>
    <n v="67"/>
    <n v="64"/>
    <n v="62"/>
    <n v="58"/>
    <n v="58"/>
    <n v="63"/>
    <n v="57"/>
    <n v="58"/>
    <n v="55"/>
    <n v="58"/>
    <n v="58"/>
    <n v="62"/>
    <n v="58"/>
    <n v="62"/>
    <n v="57"/>
  </r>
  <r>
    <n v="1"/>
    <s v="Budapest"/>
    <n v="11"/>
    <s v="Budapest"/>
    <n v="1"/>
    <x v="0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5"/>
  </r>
  <r>
    <n v="1"/>
    <s v="Budapest"/>
    <n v="11"/>
    <s v="Budapest"/>
    <n v="1"/>
    <x v="0"/>
    <n v="41"/>
    <n v="41"/>
    <n v="41"/>
    <n v="31"/>
    <n v="32"/>
    <n v="32"/>
    <n v="32"/>
    <n v="32"/>
    <n v="33"/>
    <n v="32"/>
    <n v="32"/>
    <n v="32"/>
    <n v="32"/>
    <n v="32"/>
    <n v="32"/>
    <n v="33"/>
    <n v="33"/>
    <n v="33"/>
    <n v="34"/>
    <n v="33"/>
    <n v="34"/>
    <n v="34"/>
    <n v="34"/>
    <n v="34"/>
    <n v="33"/>
    <n v="34"/>
    <n v="34"/>
    <n v="33"/>
    <n v="33"/>
    <n v="34"/>
    <n v="34"/>
    <n v="33"/>
    <n v="33"/>
    <n v="33"/>
    <n v="33"/>
    <n v="33"/>
    <n v="33"/>
    <n v="34"/>
    <n v="33"/>
    <n v="33"/>
    <n v="33"/>
    <n v="33"/>
    <n v="33"/>
    <n v="33"/>
  </r>
  <r>
    <n v="1"/>
    <s v="Budapest"/>
    <n v="11"/>
    <s v="Budapest"/>
    <n v="1"/>
    <x v="0"/>
    <n v="15"/>
    <n v="14"/>
    <n v="14"/>
    <n v="15"/>
    <n v="14"/>
    <n v="14"/>
    <n v="13"/>
    <n v="14"/>
    <n v="14"/>
    <n v="14"/>
    <n v="15"/>
    <n v="13"/>
    <n v="13"/>
    <n v="14"/>
    <n v="13"/>
    <n v="14"/>
    <n v="14"/>
    <n v="13"/>
    <n v="13"/>
    <n v="14"/>
    <n v="13"/>
    <n v="13"/>
    <n v="13"/>
    <n v="15"/>
    <n v="13"/>
    <n v="13"/>
    <n v="13"/>
    <n v="13"/>
    <n v="13"/>
    <n v="13"/>
    <n v="13"/>
    <n v="13"/>
    <n v="13"/>
    <n v="13"/>
    <n v="12"/>
    <n v="12"/>
    <n v="12"/>
    <n v="12"/>
    <n v="12"/>
    <n v="13"/>
    <n v="12"/>
    <n v="12"/>
    <n v="13"/>
    <n v="18"/>
  </r>
  <r>
    <n v="1"/>
    <s v="Budapest"/>
    <n v="11"/>
    <s v="Budapest"/>
    <n v="1"/>
    <x v="0"/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36"/>
    <n v="34"/>
    <n v="34"/>
    <n v="34"/>
    <n v="33"/>
    <n v="33"/>
    <n v="32"/>
    <n v="33"/>
    <n v="33"/>
    <n v="33"/>
    <n v="32"/>
    <n v="32"/>
    <n v="32"/>
    <n v="33"/>
    <n v="33"/>
    <n v="36"/>
    <n v="36"/>
    <n v="35"/>
    <n v="35"/>
    <n v="36"/>
  </r>
  <r>
    <n v="1"/>
    <s v="Budapest"/>
    <n v="11"/>
    <s v="Budapest"/>
    <n v="1"/>
    <x v="0"/>
    <n v="210"/>
    <n v="198"/>
    <n v="200"/>
    <n v="206"/>
    <n v="204"/>
    <n v="205"/>
    <n v="207"/>
    <n v="207"/>
    <n v="212"/>
    <n v="211"/>
    <n v="209"/>
    <n v="209"/>
    <n v="210"/>
    <n v="212"/>
    <n v="214"/>
    <n v="209"/>
    <n v="214"/>
    <n v="213"/>
    <n v="212"/>
    <n v="207"/>
    <n v="207"/>
    <n v="212"/>
    <n v="210"/>
    <n v="205"/>
    <n v="209"/>
    <n v="215"/>
    <n v="227"/>
    <n v="218"/>
    <n v="219"/>
    <n v="217"/>
    <n v="219"/>
    <n v="221"/>
    <n v="224"/>
    <n v="222"/>
    <n v="222"/>
    <n v="223"/>
    <n v="228"/>
    <n v="227"/>
    <n v="231"/>
    <n v="227"/>
    <n v="224"/>
    <n v="231"/>
    <n v="232"/>
    <n v="235"/>
  </r>
  <r>
    <n v="1"/>
    <s v="Budapest"/>
    <n v="11"/>
    <s v="Budapest"/>
    <n v="1"/>
    <x v="0"/>
    <n v="141"/>
    <n v="138"/>
    <n v="139"/>
    <n v="140"/>
    <n v="140"/>
    <n v="137"/>
    <n v="142"/>
    <n v="145"/>
    <n v="120"/>
    <n v="126"/>
    <n v="129"/>
    <n v="125"/>
    <n v="125"/>
    <n v="128"/>
    <n v="124"/>
    <n v="123"/>
    <n v="125"/>
    <n v="125"/>
    <n v="128"/>
    <n v="123"/>
    <n v="122"/>
    <n v="124"/>
    <n v="122"/>
    <n v="123"/>
    <n v="122"/>
    <n v="125"/>
    <n v="124"/>
    <n v="132"/>
    <n v="132"/>
    <n v="125"/>
    <n v="122"/>
    <n v="120"/>
    <n v="126"/>
    <n v="119"/>
    <n v="124"/>
    <n v="128"/>
    <n v="121"/>
    <n v="125"/>
    <n v="127"/>
    <n v="124"/>
    <n v="138"/>
    <n v="131"/>
    <n v="125"/>
    <n v="128"/>
  </r>
  <r>
    <n v="1"/>
    <s v="Budapest"/>
    <n v="11"/>
    <s v="Budapest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</r>
  <r>
    <n v="1"/>
    <s v="Budapest"/>
    <n v="11"/>
    <s v="Budapest"/>
    <n v="1"/>
    <x v="0"/>
    <n v="81"/>
    <n v="81"/>
    <n v="80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23"/>
    <n v="23"/>
    <n v="22"/>
    <n v="23"/>
    <n v="23"/>
    <n v="23"/>
    <n v="23"/>
    <n v="23"/>
    <n v="23"/>
    <n v="23"/>
    <n v="23"/>
    <n v="23"/>
    <n v="23"/>
    <n v="23"/>
    <n v="22"/>
    <n v="25"/>
    <n v="25"/>
    <n v="24"/>
    <n v="24"/>
    <n v="25"/>
  </r>
  <r>
    <n v="13"/>
    <s v="Pest"/>
    <n v="12"/>
    <s v="Pest"/>
    <n v="1"/>
    <x v="0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</r>
  <r>
    <n v="1"/>
    <s v="Budapest"/>
    <n v="11"/>
    <s v="Budapest"/>
    <n v="1"/>
    <x v="0"/>
    <n v="82"/>
    <n v="82"/>
    <n v="80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33"/>
    <n v="33"/>
    <n v="32"/>
    <n v="32"/>
    <n v="30"/>
    <n v="30"/>
    <n v="29"/>
    <n v="30"/>
    <n v="29"/>
    <n v="32"/>
    <n v="31"/>
    <n v="29"/>
    <n v="29"/>
    <n v="32"/>
    <n v="31"/>
    <n v="34"/>
    <n v="33"/>
    <n v="33"/>
    <n v="33"/>
    <n v="34"/>
  </r>
  <r>
    <n v="1"/>
    <s v="Budapest"/>
    <n v="11"/>
    <s v="Budapest"/>
    <n v="1"/>
    <x v="0"/>
    <n v="114"/>
    <n v="115"/>
    <n v="112"/>
    <n v="112"/>
    <n v="111"/>
    <n v="112"/>
    <n v="112"/>
    <n v="111"/>
    <n v="0"/>
    <n v="119"/>
    <n v="118"/>
    <n v="117"/>
    <n v="117"/>
    <n v="116"/>
    <n v="117"/>
    <n v="114"/>
    <n v="113"/>
    <n v="114"/>
    <n v="113"/>
    <n v="112"/>
    <n v="114"/>
    <n v="111"/>
    <n v="113"/>
    <n v="112"/>
    <n v="86"/>
    <n v="113"/>
    <n v="112"/>
    <n v="87"/>
    <n v="112"/>
    <n v="115"/>
    <n v="86"/>
    <n v="88"/>
    <n v="86"/>
    <n v="88"/>
    <n v="86"/>
    <n v="86"/>
    <n v="86"/>
    <n v="86"/>
    <n v="85"/>
    <n v="86"/>
    <n v="90"/>
    <n v="114"/>
    <n v="114"/>
    <n v="111"/>
  </r>
  <r>
    <n v="1"/>
    <s v="Budapest"/>
    <n v="11"/>
    <s v="Budapest"/>
    <n v="1"/>
    <x v="0"/>
    <n v="87"/>
    <n v="85"/>
    <n v="85"/>
    <n v="85"/>
    <n v="84"/>
    <n v="84"/>
    <n v="84"/>
    <n v="84"/>
    <n v="85"/>
    <n v="87"/>
    <n v="87"/>
    <n v="85"/>
    <n v="85"/>
    <n v="84"/>
    <n v="83"/>
    <n v="83"/>
    <n v="87"/>
    <n v="87"/>
    <n v="83"/>
    <n v="82"/>
    <n v="82"/>
    <n v="84"/>
    <n v="81"/>
    <n v="80"/>
    <n v="81"/>
    <n v="80"/>
    <n v="79"/>
    <n v="81"/>
    <n v="80"/>
    <n v="81"/>
    <n v="79"/>
    <n v="79"/>
    <n v="80"/>
    <n v="79"/>
    <n v="80"/>
    <n v="79"/>
    <n v="79"/>
    <n v="79"/>
    <n v="79"/>
    <n v="81"/>
    <n v="80"/>
    <n v="79"/>
    <n v="81"/>
    <n v="79"/>
  </r>
  <r>
    <n v="9"/>
    <s v="Hajdú-Bihar"/>
    <n v="60"/>
    <s v="Észak-Alföld"/>
    <n v="3"/>
    <x v="1"/>
    <n v="52"/>
    <n v="51"/>
    <n v="51"/>
    <n v="51"/>
    <n v="49"/>
    <n v="49"/>
    <n v="51"/>
    <n v="50"/>
    <n v="50"/>
    <n v="51"/>
    <n v="49"/>
    <n v="49"/>
    <n v="51"/>
    <n v="51"/>
    <n v="53"/>
    <n v="53"/>
    <n v="51"/>
    <n v="51"/>
    <n v="51"/>
    <n v="51"/>
    <n v="50"/>
    <n v="52"/>
    <n v="61"/>
    <n v="61"/>
    <n v="60"/>
    <n v="61"/>
    <n v="51"/>
    <n v="53"/>
    <n v="53"/>
    <n v="45"/>
    <n v="45"/>
    <n v="41"/>
    <n v="41"/>
    <n v="41"/>
    <n v="42"/>
    <n v="49"/>
    <n v="49"/>
    <n v="48"/>
    <n v="49"/>
    <n v="40"/>
    <n v="41"/>
    <n v="41"/>
    <n v="42"/>
    <n v="42"/>
  </r>
  <r>
    <n v="1"/>
    <s v="Budapest"/>
    <n v="11"/>
    <s v="Budapest"/>
    <n v="1"/>
    <x v="0"/>
    <n v="93"/>
    <n v="93"/>
    <n v="93"/>
    <n v="93"/>
    <n v="93"/>
    <n v="93"/>
    <n v="93"/>
    <n v="93"/>
    <n v="93"/>
    <n v="93"/>
    <n v="93"/>
    <n v="93"/>
    <n v="93"/>
    <n v="94"/>
    <n v="93"/>
    <n v="94"/>
    <n v="94"/>
    <n v="94"/>
    <n v="94"/>
    <n v="94"/>
    <n v="93"/>
    <n v="94"/>
    <n v="93"/>
    <n v="93"/>
    <n v="93"/>
    <n v="93"/>
    <n v="93"/>
    <n v="93"/>
    <n v="93"/>
    <n v="93"/>
    <n v="93"/>
    <n v="93"/>
    <n v="93"/>
    <n v="93"/>
    <n v="93"/>
    <n v="93"/>
    <n v="93"/>
    <n v="92"/>
    <n v="92"/>
    <n v="85"/>
    <n v="85"/>
    <n v="90"/>
    <n v="90"/>
    <n v="90"/>
  </r>
  <r>
    <n v="1"/>
    <s v="Budapest"/>
    <n v="11"/>
    <s v="Budapest"/>
    <n v="1"/>
    <x v="0"/>
    <n v="82"/>
    <n v="82"/>
    <n v="80"/>
    <n v="81"/>
    <n v="81"/>
    <n v="81"/>
    <n v="81"/>
    <n v="81"/>
    <n v="72"/>
    <n v="72"/>
    <n v="72"/>
    <n v="72"/>
    <n v="72"/>
    <n v="72"/>
    <n v="72"/>
    <n v="72"/>
    <n v="72"/>
    <n v="72"/>
    <n v="71"/>
    <n v="72"/>
    <n v="72"/>
    <n v="72"/>
    <n v="72"/>
    <n v="72"/>
    <n v="32"/>
    <n v="32"/>
    <n v="35"/>
    <n v="36"/>
    <n v="35"/>
    <n v="34"/>
    <n v="33"/>
    <n v="34"/>
    <n v="33"/>
    <n v="32"/>
    <n v="30"/>
    <n v="31"/>
    <n v="30"/>
    <n v="34"/>
    <n v="33"/>
    <n v="36"/>
    <n v="36"/>
    <n v="35"/>
    <n v="35"/>
    <n v="36"/>
  </r>
  <r>
    <n v="18"/>
    <s v="Vas"/>
    <n v="30"/>
    <s v="Nyugat-Dunántúl"/>
    <n v="2"/>
    <x v="2"/>
    <n v="65"/>
    <n v="69"/>
    <n v="72"/>
    <n v="59"/>
    <n v="54"/>
    <n v="57"/>
    <n v="58"/>
    <n v="58"/>
    <n v="61"/>
    <n v="60"/>
    <n v="63"/>
    <n v="52"/>
    <n v="65"/>
    <n v="64"/>
    <n v="68"/>
    <n v="56"/>
    <n v="64"/>
    <n v="57"/>
    <n v="59"/>
    <n v="56"/>
    <n v="58"/>
    <n v="53"/>
    <n v="50"/>
    <n v="57"/>
    <n v="55"/>
    <n v="58"/>
    <n v="62"/>
    <n v="60"/>
    <n v="56"/>
    <n v="57"/>
    <n v="50"/>
    <n v="52"/>
    <n v="55"/>
    <n v="67"/>
    <n v="67"/>
    <n v="59"/>
    <n v="67"/>
    <n v="63"/>
    <n v="70"/>
    <n v="59"/>
    <n v="70"/>
    <n v="67"/>
    <n v="69"/>
    <n v="65"/>
  </r>
  <r>
    <n v="13"/>
    <s v="Pest"/>
    <n v="12"/>
    <s v="Pest"/>
    <n v="1"/>
    <x v="0"/>
    <n v="84"/>
    <n v="73"/>
    <n v="72"/>
    <n v="73"/>
    <n v="75"/>
    <n v="84"/>
    <n v="81"/>
    <n v="75"/>
    <n v="75"/>
    <n v="74"/>
    <n v="74"/>
    <n v="104"/>
    <n v="94"/>
    <n v="95"/>
    <n v="73"/>
    <n v="73"/>
    <n v="73"/>
    <n v="73"/>
    <n v="97"/>
    <n v="86"/>
    <n v="86"/>
    <n v="86"/>
    <n v="78"/>
    <n v="92"/>
    <n v="91"/>
    <n v="83"/>
    <n v="85"/>
    <n v="78"/>
    <n v="91"/>
    <n v="74"/>
    <n v="72"/>
    <n v="94"/>
    <n v="72"/>
    <n v="72"/>
    <n v="78"/>
    <n v="91"/>
    <n v="72"/>
    <n v="83"/>
    <n v="85"/>
    <n v="85"/>
    <n v="100"/>
    <n v="88"/>
    <n v="88"/>
    <n v="91"/>
  </r>
  <r>
    <n v="1"/>
    <s v="Budapest"/>
    <n v="11"/>
    <s v="Budapest"/>
    <n v="1"/>
    <x v="0"/>
    <n v="131"/>
    <n v="131"/>
    <n v="131"/>
    <n v="131"/>
    <n v="131"/>
    <n v="131"/>
    <n v="131"/>
    <n v="131"/>
    <n v="131"/>
    <n v="129"/>
    <n v="129"/>
    <n v="131"/>
    <n v="131"/>
    <n v="131"/>
    <n v="127"/>
    <n v="131"/>
    <n v="124"/>
    <n v="128"/>
    <n v="127"/>
    <n v="128"/>
    <n v="128"/>
    <n v="130"/>
    <n v="128"/>
    <n v="126"/>
    <n v="126"/>
    <n v="128"/>
    <n v="126"/>
    <n v="126"/>
    <n v="127"/>
    <n v="127"/>
    <n v="129"/>
    <n v="131"/>
    <n v="131"/>
    <n v="129"/>
    <n v="131"/>
    <n v="131"/>
    <n v="129"/>
    <n v="126"/>
    <n v="130"/>
    <n v="123"/>
    <n v="123"/>
    <n v="126"/>
    <n v="128"/>
    <n v="128"/>
  </r>
  <r>
    <n v="1"/>
    <s v="Budapest"/>
    <n v="11"/>
    <s v="Budapest"/>
    <n v="1"/>
    <x v="0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</r>
  <r>
    <n v="1"/>
    <s v="Budapest"/>
    <n v="11"/>
    <s v="Budapest"/>
    <n v="1"/>
    <x v="0"/>
    <n v="82"/>
    <n v="82"/>
    <n v="80"/>
    <n v="6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22"/>
    <n v="22"/>
    <n v="23"/>
    <n v="23"/>
    <n v="23"/>
    <n v="23"/>
    <n v="23"/>
    <n v="23"/>
    <n v="23"/>
    <n v="23"/>
    <n v="23"/>
    <n v="23"/>
    <n v="22"/>
    <n v="24"/>
    <n v="25"/>
    <n v="26"/>
    <n v="25"/>
    <n v="24"/>
    <n v="24"/>
    <n v="25"/>
  </r>
  <r>
    <n v="1"/>
    <s v="Budapest"/>
    <n v="11"/>
    <s v="Budapest"/>
    <n v="1"/>
    <x v="0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0"/>
    <n v="85"/>
    <n v="85"/>
    <n v="80"/>
    <n v="85"/>
    <n v="85"/>
    <n v="85"/>
    <n v="85"/>
    <n v="85"/>
    <n v="85"/>
    <n v="85"/>
    <n v="85"/>
    <n v="80"/>
    <n v="80"/>
    <n v="85"/>
    <n v="85"/>
    <n v="85"/>
    <n v="85"/>
    <n v="80"/>
    <n v="85"/>
    <n v="85"/>
    <n v="82"/>
    <n v="85"/>
  </r>
  <r>
    <n v="1"/>
    <s v="Budapest"/>
    <n v="11"/>
    <s v="Budapest"/>
    <n v="1"/>
    <x v="0"/>
    <n v="80"/>
    <n v="79"/>
    <n v="77"/>
    <n v="78"/>
    <n v="78"/>
    <n v="78"/>
    <n v="78"/>
    <n v="78"/>
    <n v="69"/>
    <n v="69"/>
    <n v="69"/>
    <n v="70"/>
    <n v="69"/>
    <n v="69"/>
    <n v="69"/>
    <n v="69"/>
    <n v="69"/>
    <n v="69"/>
    <n v="69"/>
    <n v="69"/>
    <n v="69"/>
    <n v="69"/>
    <n v="69"/>
    <n v="69"/>
    <n v="33"/>
    <n v="33"/>
    <n v="36"/>
    <n v="36"/>
    <n v="35"/>
    <n v="34"/>
    <n v="33"/>
    <n v="34"/>
    <n v="33"/>
    <n v="33"/>
    <n v="32"/>
    <n v="32"/>
    <n v="31"/>
    <n v="34"/>
    <n v="34"/>
    <n v="37"/>
    <n v="36"/>
    <n v="35"/>
    <n v="35"/>
    <n v="36"/>
  </r>
  <r>
    <n v="1"/>
    <s v="Budapest"/>
    <n v="11"/>
    <s v="Budapest"/>
    <n v="1"/>
    <x v="0"/>
    <n v="53"/>
    <n v="53"/>
    <n v="30"/>
    <n v="50"/>
    <n v="46"/>
    <n v="50"/>
    <n v="51"/>
    <n v="52"/>
    <n v="52"/>
    <n v="51"/>
    <n v="31"/>
    <n v="32"/>
    <n v="52"/>
    <n v="53"/>
    <n v="53"/>
    <n v="52"/>
    <n v="52"/>
    <n v="52"/>
    <n v="52"/>
    <n v="52"/>
    <n v="53"/>
    <n v="52"/>
    <n v="52"/>
    <n v="52"/>
    <n v="53"/>
    <n v="53"/>
    <n v="53"/>
    <n v="53"/>
    <n v="52"/>
    <n v="53"/>
    <n v="52"/>
    <n v="51"/>
    <n v="52"/>
    <n v="52"/>
    <n v="53"/>
    <n v="52"/>
    <n v="53"/>
    <n v="53"/>
    <n v="53"/>
    <n v="53"/>
    <n v="52"/>
    <n v="52"/>
    <n v="52"/>
    <n v="52"/>
  </r>
  <r>
    <n v="1"/>
    <s v="Budapest"/>
    <n v="11"/>
    <s v="Budapest"/>
    <n v="1"/>
    <x v="0"/>
    <n v="82"/>
    <n v="82"/>
    <n v="80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23"/>
    <n v="23"/>
    <n v="22"/>
    <n v="23"/>
    <n v="23"/>
    <n v="23"/>
    <n v="22"/>
    <n v="22"/>
    <n v="23"/>
    <n v="23"/>
    <n v="23"/>
    <n v="23"/>
    <n v="22"/>
    <n v="23"/>
    <n v="22"/>
    <n v="25"/>
    <n v="25"/>
    <n v="24"/>
    <n v="24"/>
    <n v="25"/>
  </r>
  <r>
    <n v="1"/>
    <s v="Budapest"/>
    <n v="11"/>
    <s v="Budapest"/>
    <n v="1"/>
    <x v="0"/>
    <n v="408"/>
    <n v="408"/>
    <n v="83"/>
    <n v="50"/>
    <n v="56"/>
    <n v="54"/>
    <n v="58"/>
    <n v="57"/>
    <n v="59"/>
    <n v="63"/>
    <n v="62"/>
    <n v="36"/>
    <n v="35"/>
    <n v="38"/>
    <n v="42"/>
    <n v="45"/>
    <n v="44"/>
    <n v="43"/>
    <n v="45"/>
    <n v="45"/>
    <n v="49"/>
    <n v="48"/>
    <n v="46"/>
    <n v="39"/>
    <n v="46"/>
    <n v="47"/>
    <n v="43"/>
    <n v="47"/>
    <n v="45"/>
    <n v="47"/>
    <n v="48"/>
    <n v="49"/>
    <n v="43"/>
    <n v="47"/>
    <n v="49"/>
    <n v="47"/>
    <n v="43"/>
    <n v="44"/>
    <n v="47"/>
    <n v="42"/>
    <n v="48"/>
    <n v="45"/>
    <n v="41"/>
    <n v="45"/>
  </r>
  <r>
    <n v="1"/>
    <s v="Budapest"/>
    <n v="11"/>
    <s v="Budapest"/>
    <n v="1"/>
    <x v="0"/>
    <n v="255"/>
    <n v="258"/>
    <n v="252"/>
    <n v="254"/>
    <n v="253"/>
    <n v="256"/>
    <n v="268"/>
    <n v="266"/>
    <n v="261"/>
    <n v="258"/>
    <n v="251"/>
    <n v="257"/>
    <n v="251"/>
    <n v="254"/>
    <n v="41"/>
    <n v="43"/>
    <n v="43"/>
    <n v="52"/>
    <n v="53"/>
    <n v="57"/>
    <n v="57"/>
    <n v="59"/>
    <n v="61"/>
    <n v="62"/>
    <n v="64"/>
    <n v="62"/>
    <n v="62"/>
    <n v="62"/>
    <n v="64"/>
    <n v="64"/>
    <n v="64"/>
    <n v="62"/>
    <n v="62"/>
    <n v="64"/>
    <n v="61"/>
    <n v="64"/>
    <n v="64"/>
    <n v="66"/>
    <n v="64"/>
    <n v="64"/>
    <n v="63"/>
    <n v="55"/>
    <n v="57"/>
    <n v="57"/>
  </r>
  <r>
    <n v="1"/>
    <s v="Budapest"/>
    <n v="11"/>
    <s v="Budapest"/>
    <n v="1"/>
    <x v="0"/>
    <n v="38"/>
    <n v="38"/>
    <n v="38"/>
    <n v="38"/>
    <n v="37"/>
    <n v="38"/>
    <n v="38"/>
    <n v="37"/>
    <n v="37"/>
    <n v="37"/>
    <n v="37"/>
    <n v="38"/>
    <n v="38"/>
    <n v="38"/>
    <n v="38"/>
    <n v="38"/>
    <n v="38"/>
    <n v="40"/>
    <n v="40"/>
    <n v="38"/>
    <n v="40"/>
    <n v="40"/>
    <n v="40"/>
    <n v="39"/>
    <n v="39"/>
    <n v="40"/>
    <n v="40"/>
    <n v="40"/>
    <n v="40"/>
    <n v="39"/>
    <n v="39"/>
    <n v="39"/>
    <n v="42"/>
    <n v="37"/>
    <n v="37"/>
    <n v="37"/>
    <n v="37"/>
    <n v="35"/>
    <n v="35"/>
    <n v="35"/>
    <n v="34"/>
    <n v="34"/>
    <n v="34"/>
    <n v="34"/>
  </r>
  <r>
    <n v="13"/>
    <s v="Pest"/>
    <n v="12"/>
    <s v="Pest"/>
    <n v="1"/>
    <x v="0"/>
    <n v="22"/>
    <n v="22"/>
    <n v="22"/>
    <n v="22"/>
    <n v="22"/>
    <n v="22"/>
    <n v="22"/>
    <n v="22"/>
    <n v="22"/>
    <n v="22"/>
    <n v="22"/>
    <n v="22"/>
    <n v="24"/>
    <n v="24"/>
    <n v="24"/>
    <n v="24"/>
    <n v="23"/>
    <n v="23"/>
    <n v="23"/>
    <n v="23"/>
    <n v="24"/>
    <n v="24"/>
    <n v="24"/>
    <n v="24"/>
    <n v="25"/>
    <n v="24"/>
    <n v="23"/>
    <n v="23"/>
    <n v="23"/>
    <n v="23"/>
    <n v="23"/>
    <n v="24"/>
    <n v="24"/>
    <n v="24"/>
    <n v="23"/>
    <n v="23"/>
    <n v="24"/>
    <n v="24"/>
    <n v="23"/>
    <n v="24"/>
    <n v="24"/>
    <n v="24"/>
    <n v="24"/>
    <n v="24"/>
  </r>
  <r>
    <n v="1"/>
    <s v="Budapest"/>
    <n v="11"/>
    <s v="Budapest"/>
    <n v="1"/>
    <x v="0"/>
    <n v="11"/>
    <n v="11"/>
    <n v="11"/>
    <n v="11"/>
    <n v="11"/>
    <n v="11"/>
    <n v="8"/>
    <n v="8"/>
    <n v="11"/>
    <n v="6"/>
    <n v="8"/>
    <n v="11"/>
    <n v="11"/>
    <n v="6"/>
    <n v="8"/>
    <n v="8"/>
    <n v="8"/>
    <n v="8"/>
    <n v="8"/>
    <n v="8"/>
    <n v="8"/>
    <n v="8"/>
    <n v="5"/>
    <n v="8"/>
    <n v="8"/>
    <n v="5"/>
    <n v="3"/>
    <n v="5"/>
    <n v="3"/>
    <n v="3"/>
    <n v="3"/>
    <n v="2"/>
    <n v="8"/>
    <n v="8"/>
    <n v="8"/>
    <n v="9"/>
    <n v="11"/>
    <n v="5"/>
    <n v="3"/>
    <n v="3"/>
    <n v="5"/>
    <n v="8"/>
    <n v="8"/>
    <n v="5"/>
  </r>
  <r>
    <n v="13"/>
    <s v="Pest"/>
    <n v="12"/>
    <s v="Pest"/>
    <n v="1"/>
    <x v="0"/>
    <n v="119"/>
    <n v="118"/>
    <n v="123"/>
    <n v="122"/>
    <n v="121"/>
    <n v="121"/>
    <n v="122"/>
    <n v="121"/>
    <n v="119"/>
    <n v="122"/>
    <n v="116"/>
    <n v="117"/>
    <n v="118"/>
    <n v="112"/>
    <n v="117"/>
    <n v="119"/>
    <n v="118"/>
    <n v="121"/>
    <n v="122"/>
    <n v="117"/>
    <n v="119"/>
    <n v="120"/>
    <n v="118"/>
    <n v="120"/>
    <n v="121"/>
    <n v="121"/>
    <n v="120"/>
    <n v="121"/>
    <n v="118"/>
    <n v="116"/>
    <n v="116"/>
    <n v="119"/>
    <n v="121"/>
    <n v="123"/>
    <n v="118"/>
    <n v="120"/>
    <n v="120"/>
    <n v="124"/>
    <n v="124"/>
    <n v="126"/>
    <n v="126"/>
    <n v="132"/>
    <n v="127"/>
    <n v="129"/>
  </r>
  <r>
    <n v="1"/>
    <s v="Budapest"/>
    <n v="11"/>
    <s v="Budapest"/>
    <n v="1"/>
    <x v="0"/>
    <n v="138"/>
    <n v="139"/>
    <n v="138"/>
    <n v="134"/>
    <n v="137"/>
    <n v="136"/>
    <n v="140"/>
    <n v="131"/>
    <n v="128"/>
    <n v="131"/>
    <n v="125"/>
    <n v="136"/>
    <n v="136"/>
    <n v="126"/>
    <n v="127"/>
    <n v="136"/>
    <n v="134"/>
    <n v="129"/>
    <n v="118"/>
    <n v="140"/>
    <n v="138"/>
    <n v="136"/>
    <n v="141"/>
    <n v="144"/>
    <n v="142"/>
    <n v="142"/>
    <n v="139"/>
    <n v="137"/>
    <n v="135"/>
    <n v="136"/>
    <n v="132"/>
    <n v="137"/>
    <n v="131"/>
    <n v="133"/>
    <n v="129"/>
    <n v="145"/>
    <n v="134"/>
    <n v="134"/>
    <n v="136"/>
    <n v="129"/>
    <n v="131"/>
    <n v="134"/>
    <n v="131"/>
    <n v="135"/>
  </r>
  <r>
    <n v="1"/>
    <s v="Budapest"/>
    <n v="11"/>
    <s v="Budapest"/>
    <n v="1"/>
    <x v="0"/>
    <n v="34"/>
    <n v="35"/>
    <n v="36"/>
    <n v="36"/>
    <n v="36"/>
    <n v="36"/>
    <n v="35"/>
    <n v="35"/>
    <n v="35"/>
    <n v="35"/>
    <n v="35"/>
    <n v="35"/>
    <n v="35"/>
    <n v="35"/>
    <n v="35"/>
    <n v="34"/>
    <n v="35"/>
    <n v="35"/>
    <n v="35"/>
    <n v="35"/>
    <n v="35"/>
    <n v="35"/>
    <n v="34"/>
    <n v="35"/>
    <n v="35"/>
    <n v="35"/>
    <n v="34"/>
    <n v="34"/>
    <n v="34"/>
    <n v="34"/>
    <n v="35"/>
    <n v="34"/>
    <n v="33"/>
    <n v="35"/>
    <n v="33"/>
    <n v="34"/>
    <n v="34"/>
    <n v="34"/>
    <n v="35"/>
    <n v="35"/>
    <n v="35"/>
    <n v="35"/>
    <n v="35"/>
    <n v="35"/>
  </r>
  <r>
    <n v="1"/>
    <s v="Budapest"/>
    <n v="11"/>
    <s v="Budapest"/>
    <n v="1"/>
    <x v="0"/>
    <n v="15"/>
    <n v="15"/>
    <n v="15"/>
    <n v="15"/>
    <n v="15"/>
    <n v="16"/>
    <n v="17"/>
    <n v="15"/>
    <n v="15"/>
    <n v="15"/>
    <n v="17"/>
    <n v="21"/>
    <n v="17"/>
    <n v="17"/>
    <n v="17"/>
    <n v="17"/>
    <n v="20"/>
    <n v="12"/>
    <n v="6"/>
    <n v="13"/>
    <n v="15"/>
    <n v="16"/>
    <n v="15"/>
    <n v="15"/>
    <n v="15"/>
    <n v="15"/>
    <n v="18"/>
    <n v="25"/>
    <n v="18"/>
    <n v="18"/>
    <n v="16"/>
    <n v="15"/>
    <n v="18"/>
    <n v="19"/>
    <n v="15"/>
    <n v="19"/>
    <n v="15"/>
    <n v="16"/>
    <n v="17"/>
    <n v="15"/>
    <n v="27"/>
    <n v="17"/>
    <n v="33"/>
    <n v="16"/>
  </r>
  <r>
    <n v="1"/>
    <s v="Budapest"/>
    <n v="11"/>
    <s v="Budapest"/>
    <n v="1"/>
    <x v="0"/>
    <n v="78"/>
    <n v="79"/>
    <n v="77"/>
    <n v="78"/>
    <n v="75"/>
    <n v="77"/>
    <n v="77"/>
    <n v="77"/>
    <n v="0"/>
    <n v="84"/>
    <n v="86"/>
    <n v="84"/>
    <n v="89"/>
    <n v="79"/>
    <n v="81"/>
    <n v="79"/>
    <n v="77"/>
    <n v="76"/>
    <n v="75"/>
    <n v="75"/>
    <n v="75"/>
    <n v="76"/>
    <n v="77"/>
    <n v="77"/>
    <n v="73"/>
    <n v="79"/>
    <n v="76"/>
    <n v="72"/>
    <n v="76"/>
    <n v="76"/>
    <n v="70"/>
    <n v="74"/>
    <n v="72"/>
    <n v="74"/>
    <n v="74"/>
    <n v="73"/>
    <n v="72"/>
    <n v="72"/>
    <n v="72"/>
    <n v="72"/>
    <n v="76"/>
    <n v="83"/>
    <n v="80"/>
    <n v="78"/>
  </r>
  <r>
    <n v="18"/>
    <s v="Vas"/>
    <n v="30"/>
    <s v="Nyugat-Dunántúl"/>
    <n v="2"/>
    <x v="2"/>
    <n v="22"/>
    <n v="25"/>
    <n v="27"/>
    <n v="24"/>
    <n v="25"/>
    <n v="27"/>
    <n v="25"/>
    <n v="26"/>
    <n v="28"/>
    <n v="25"/>
    <n v="24"/>
    <n v="25"/>
    <n v="25"/>
    <n v="23"/>
    <n v="26"/>
    <n v="23"/>
    <n v="26"/>
    <n v="25"/>
    <n v="27"/>
    <n v="25"/>
    <n v="23"/>
    <n v="26"/>
    <n v="24"/>
    <n v="26"/>
    <n v="26"/>
    <n v="28"/>
    <n v="23"/>
    <n v="26"/>
    <n v="25"/>
    <n v="21"/>
    <n v="24"/>
    <n v="28"/>
    <n v="27"/>
    <n v="26"/>
    <n v="25"/>
    <n v="26"/>
    <n v="24"/>
    <n v="31"/>
    <n v="24"/>
    <n v="26"/>
    <n v="22"/>
    <n v="24"/>
    <n v="24"/>
    <n v="23"/>
  </r>
  <r>
    <n v="1"/>
    <s v="Budapest"/>
    <n v="11"/>
    <s v="Budapest"/>
    <n v="1"/>
    <x v="0"/>
    <n v="170"/>
    <n v="172"/>
    <n v="172"/>
    <n v="135"/>
    <n v="133"/>
    <n v="137"/>
    <n v="109"/>
    <n v="134"/>
    <n v="135"/>
    <n v="140"/>
    <n v="109"/>
    <n v="141"/>
    <n v="138"/>
    <n v="146"/>
    <n v="144"/>
    <n v="143"/>
    <n v="144"/>
    <n v="138"/>
    <n v="134"/>
    <n v="135"/>
    <n v="135"/>
    <n v="132"/>
    <n v="141"/>
    <n v="140"/>
    <n v="139"/>
    <n v="104"/>
    <n v="133"/>
    <n v="133"/>
    <n v="135"/>
    <n v="132"/>
    <n v="132"/>
    <n v="104"/>
    <n v="135"/>
    <n v="139"/>
    <n v="137"/>
    <n v="139"/>
    <n v="136"/>
    <n v="137"/>
    <n v="135"/>
    <n v="140"/>
    <n v="139"/>
    <n v="139"/>
    <n v="142"/>
    <n v="143"/>
  </r>
  <r>
    <n v="1"/>
    <s v="Budapest"/>
    <n v="11"/>
    <s v="Budapest"/>
    <n v="1"/>
    <x v="0"/>
    <n v="84"/>
    <n v="75"/>
    <n v="77"/>
    <n v="79"/>
    <n v="83"/>
    <n v="79"/>
    <n v="85"/>
    <n v="90"/>
    <n v="83"/>
    <n v="84"/>
    <n v="85"/>
    <n v="78"/>
    <n v="74"/>
    <n v="85"/>
    <n v="73"/>
    <n v="79"/>
    <n v="74"/>
    <n v="79"/>
    <n v="65"/>
    <n v="76"/>
    <n v="73"/>
    <n v="67"/>
    <n v="76"/>
    <n v="55"/>
    <n v="77"/>
    <n v="73"/>
    <n v="164"/>
    <n v="166"/>
    <n v="166"/>
    <n v="168"/>
    <n v="164"/>
    <n v="165"/>
    <n v="165"/>
    <n v="165"/>
    <n v="164"/>
    <n v="162"/>
    <n v="163"/>
    <n v="163"/>
    <n v="164"/>
    <n v="155"/>
    <n v="168"/>
    <n v="161"/>
    <n v="155"/>
    <n v="163"/>
  </r>
  <r>
    <n v="1"/>
    <s v="Budapest"/>
    <n v="11"/>
    <s v="Budapest"/>
    <n v="1"/>
    <x v="0"/>
    <n v="314"/>
    <n v="314"/>
    <n v="314"/>
    <n v="314"/>
    <n v="314"/>
    <n v="314"/>
    <n v="314"/>
    <n v="314"/>
    <n v="314"/>
    <n v="314"/>
    <n v="314"/>
    <n v="311"/>
    <n v="302"/>
    <n v="312"/>
    <n v="314"/>
    <n v="314"/>
    <n v="314"/>
    <n v="62"/>
    <n v="57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0"/>
    <n v="60"/>
    <n v="60"/>
    <n v="59"/>
    <n v="59"/>
    <n v="59"/>
    <n v="59"/>
  </r>
  <r>
    <n v="9"/>
    <s v="Hajdú-Bihar"/>
    <n v="60"/>
    <s v="Észak-Alföld"/>
    <n v="3"/>
    <x v="1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3"/>
    <n v="43"/>
    <n v="43"/>
    <n v="43"/>
    <n v="43"/>
    <n v="43"/>
    <n v="43"/>
    <n v="43"/>
  </r>
  <r>
    <n v="2"/>
    <s v="Baranya"/>
    <n v="40"/>
    <s v="Dél-Dunántúl"/>
    <n v="2"/>
    <x v="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"/>
    <s v="Budapest"/>
    <n v="11"/>
    <s v="Budapest"/>
    <n v="1"/>
    <x v="0"/>
    <n v="11"/>
    <n v="11"/>
    <n v="11"/>
    <n v="11"/>
    <n v="11"/>
    <n v="11"/>
    <n v="11"/>
    <n v="11"/>
    <n v="11"/>
    <n v="11"/>
    <n v="11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n v="1"/>
    <s v="Budapest"/>
    <n v="11"/>
    <s v="Budapest"/>
    <n v="1"/>
    <x v="0"/>
    <n v="73"/>
    <n v="73"/>
    <n v="73"/>
    <n v="73"/>
    <n v="73"/>
    <n v="72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82"/>
    <n v="83"/>
  </r>
  <r>
    <n v="1"/>
    <s v="Budapest"/>
    <n v="11"/>
    <s v="Budapest"/>
    <n v="1"/>
    <x v="0"/>
    <n v="81"/>
    <n v="81"/>
    <n v="80"/>
    <n v="75"/>
    <n v="79"/>
    <n v="79"/>
    <n v="81"/>
    <n v="79"/>
    <n v="81"/>
    <n v="79"/>
    <n v="82"/>
    <n v="80"/>
    <n v="80"/>
    <n v="80"/>
    <n v="81"/>
    <n v="81"/>
    <n v="81"/>
    <n v="81"/>
    <n v="77"/>
    <n v="78"/>
    <n v="79"/>
    <n v="78"/>
    <n v="79"/>
    <n v="79"/>
    <n v="101"/>
    <n v="107"/>
    <n v="106"/>
    <n v="101"/>
    <n v="79"/>
    <n v="79"/>
    <n v="74"/>
    <n v="73"/>
    <n v="74"/>
    <n v="72"/>
    <n v="101"/>
    <n v="101"/>
    <n v="102"/>
    <n v="102"/>
    <n v="102"/>
    <n v="101"/>
    <n v="104"/>
    <n v="109"/>
    <n v="109"/>
    <n v="80"/>
  </r>
  <r>
    <n v="1"/>
    <s v="Budapest"/>
    <n v="11"/>
    <s v="Budapest"/>
    <n v="1"/>
    <x v="0"/>
    <n v="13"/>
    <n v="13"/>
    <n v="13"/>
    <n v="17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7"/>
    <n v="13"/>
    <n v="13"/>
    <n v="17"/>
    <n v="13"/>
    <n v="13"/>
    <n v="17"/>
    <n v="17"/>
    <n v="17"/>
    <n v="17"/>
    <n v="17"/>
    <n v="17"/>
    <n v="17"/>
    <n v="17"/>
    <n v="17"/>
    <n v="17"/>
    <n v="17"/>
    <n v="13"/>
    <n v="13"/>
    <n v="15"/>
  </r>
  <r>
    <n v="1"/>
    <s v="Budapest"/>
    <n v="11"/>
    <s v="Budapest"/>
    <n v="1"/>
    <x v="0"/>
    <n v="128"/>
    <n v="128"/>
    <n v="128"/>
    <n v="131"/>
    <n v="127"/>
    <n v="128"/>
    <n v="133"/>
    <n v="130"/>
    <n v="133"/>
    <n v="132"/>
    <n v="128"/>
    <n v="129"/>
    <n v="130"/>
    <n v="128"/>
    <n v="128"/>
    <n v="126"/>
    <n v="129"/>
    <n v="133"/>
    <n v="126"/>
    <n v="126"/>
    <n v="126"/>
    <n v="127"/>
    <n v="126"/>
    <n v="126"/>
    <n v="126"/>
    <n v="125"/>
    <n v="125"/>
    <n v="128"/>
    <n v="132"/>
    <n v="138"/>
    <n v="137"/>
    <n v="125"/>
    <n v="125"/>
    <n v="124"/>
    <n v="127"/>
    <n v="127"/>
    <n v="102"/>
    <n v="102"/>
    <n v="123"/>
    <n v="121"/>
    <n v="122"/>
    <n v="125"/>
    <n v="124"/>
    <n v="129"/>
  </r>
  <r>
    <n v="1"/>
    <s v="Budapest"/>
    <n v="11"/>
    <s v="Budapest"/>
    <n v="1"/>
    <x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13"/>
    <s v="Pest"/>
    <n v="12"/>
    <s v="Pest"/>
    <n v="1"/>
    <x v="0"/>
    <n v="139"/>
    <n v="132"/>
    <n v="129"/>
    <n v="134"/>
    <n v="129"/>
    <n v="131"/>
    <n v="129"/>
    <n v="125"/>
    <n v="122"/>
    <n v="129"/>
    <n v="128"/>
    <n v="129"/>
    <n v="131"/>
    <n v="129"/>
    <n v="124"/>
    <n v="128"/>
    <n v="125"/>
    <n v="127"/>
    <n v="126"/>
    <n v="127"/>
    <n v="124"/>
    <n v="124"/>
    <n v="123"/>
    <n v="124"/>
    <n v="130"/>
    <n v="126"/>
    <n v="128"/>
    <n v="130"/>
    <n v="125"/>
    <n v="123"/>
    <n v="122"/>
    <n v="128"/>
    <n v="130"/>
    <n v="125"/>
    <n v="123"/>
    <n v="129"/>
    <n v="126"/>
    <n v="138"/>
    <n v="134"/>
    <n v="137"/>
    <n v="133"/>
    <n v="132"/>
    <n v="2"/>
    <n v="2"/>
  </r>
  <r>
    <n v="1"/>
    <s v="Budapest"/>
    <n v="11"/>
    <s v="Budapest"/>
    <n v="1"/>
    <x v="0"/>
    <n v="43"/>
    <n v="43"/>
    <n v="43"/>
    <n v="43"/>
    <n v="43"/>
    <n v="41"/>
    <n v="43"/>
    <n v="43"/>
    <n v="43"/>
    <n v="42"/>
    <n v="43"/>
    <n v="44"/>
    <n v="43"/>
    <n v="46"/>
    <n v="42"/>
    <n v="33"/>
    <n v="33"/>
    <n v="33"/>
    <n v="32"/>
    <n v="31"/>
    <n v="37"/>
    <n v="32"/>
    <n v="45"/>
    <n v="45"/>
    <n v="32"/>
    <n v="33"/>
    <n v="33"/>
    <n v="33"/>
    <n v="33"/>
    <n v="33"/>
    <n v="32"/>
    <n v="31"/>
    <n v="32"/>
    <n v="31"/>
    <n v="33"/>
    <n v="29"/>
    <n v="29"/>
    <n v="29"/>
    <n v="29"/>
    <n v="29"/>
    <n v="27"/>
    <n v="28"/>
    <n v="29"/>
    <n v="29"/>
  </r>
  <r>
    <n v="1"/>
    <s v="Budapest"/>
    <n v="11"/>
    <s v="Budapest"/>
    <n v="1"/>
    <x v="0"/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2"/>
    <n v="72"/>
    <n v="23"/>
    <n v="23"/>
    <n v="23"/>
    <n v="23"/>
    <n v="23"/>
    <n v="23"/>
    <n v="23"/>
    <n v="23"/>
    <n v="23"/>
    <n v="23"/>
    <n v="23"/>
    <n v="23"/>
    <n v="23"/>
    <n v="22"/>
    <n v="26"/>
    <n v="25"/>
    <n v="25"/>
    <n v="24"/>
    <n v="24"/>
    <n v="25"/>
  </r>
  <r>
    <n v="1"/>
    <s v="Budapest"/>
    <n v="11"/>
    <s v="Budapest"/>
    <n v="1"/>
    <x v="0"/>
    <n v="16"/>
    <n v="16"/>
    <n v="24"/>
    <n v="15"/>
    <n v="16"/>
    <n v="24"/>
    <n v="16"/>
    <n v="24"/>
    <n v="24"/>
    <n v="24"/>
    <n v="16"/>
    <n v="24"/>
    <n v="24"/>
    <n v="16"/>
    <n v="16"/>
    <n v="24"/>
    <n v="16"/>
    <n v="16"/>
    <n v="24"/>
    <n v="24"/>
    <n v="24"/>
    <n v="24"/>
    <n v="16"/>
    <n v="24"/>
    <n v="16"/>
    <n v="16"/>
    <n v="24"/>
    <n v="24"/>
    <n v="23"/>
    <n v="24"/>
    <n v="16"/>
    <n v="22"/>
    <n v="22"/>
    <n v="14"/>
    <n v="22"/>
    <n v="14"/>
    <n v="14"/>
    <n v="22"/>
    <n v="22"/>
    <n v="22"/>
    <n v="14"/>
    <n v="22"/>
    <n v="14"/>
    <n v="22"/>
  </r>
  <r>
    <n v="9"/>
    <s v="Hajdú-Bihar"/>
    <n v="60"/>
    <s v="Észak-Alföld"/>
    <n v="3"/>
    <x v="1"/>
    <n v="139"/>
    <n v="145"/>
    <n v="146"/>
    <n v="140"/>
    <n v="141"/>
    <n v="138"/>
    <n v="137"/>
    <n v="137"/>
    <n v="135"/>
    <n v="141"/>
    <n v="142"/>
    <n v="146"/>
    <n v="141"/>
    <n v="134"/>
    <n v="136"/>
    <n v="144"/>
    <n v="139"/>
    <n v="142"/>
    <n v="133"/>
    <n v="131"/>
    <n v="143"/>
    <n v="142"/>
    <n v="142"/>
    <n v="135"/>
    <n v="143"/>
    <n v="133"/>
    <n v="128"/>
    <n v="133"/>
    <n v="128"/>
    <n v="136"/>
    <n v="137"/>
    <n v="143"/>
    <n v="142"/>
    <n v="135"/>
    <n v="133"/>
    <n v="134"/>
    <n v="135"/>
    <n v="134"/>
    <n v="135"/>
    <n v="128"/>
    <n v="134"/>
    <n v="137"/>
    <n v="143"/>
    <n v="139"/>
  </r>
  <r>
    <n v="6"/>
    <s v="Csongrád-Csanád"/>
    <n v="70"/>
    <s v="Dél-Alföld"/>
    <n v="3"/>
    <x v="1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64"/>
    <n v="68"/>
    <n v="90"/>
    <n v="90"/>
    <n v="89"/>
    <n v="89"/>
    <n v="90"/>
    <n v="90"/>
    <n v="90"/>
    <n v="90"/>
    <n v="90"/>
    <n v="90"/>
    <n v="91"/>
    <n v="91"/>
    <n v="91"/>
    <n v="90"/>
    <n v="90"/>
    <n v="90"/>
    <n v="90"/>
  </r>
  <r>
    <n v="1"/>
    <s v="Budapest"/>
    <n v="11"/>
    <s v="Budapest"/>
    <n v="1"/>
    <x v="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9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9"/>
    <n v="9"/>
    <n v="9"/>
    <n v="10"/>
    <n v="10"/>
    <n v="10"/>
    <n v="10"/>
  </r>
  <r>
    <n v="1"/>
    <s v="Budapest"/>
    <n v="11"/>
    <s v="Budapest"/>
    <n v="1"/>
    <x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n v="1"/>
    <s v="Budapest"/>
    <n v="11"/>
    <s v="Budapest"/>
    <n v="1"/>
    <x v="0"/>
    <n v="101"/>
    <n v="96"/>
    <n v="88"/>
    <n v="88"/>
    <n v="84"/>
    <n v="88"/>
    <n v="90"/>
    <n v="95"/>
    <n v="90"/>
    <n v="96"/>
    <n v="84"/>
    <n v="81"/>
    <n v="92"/>
    <n v="95"/>
    <n v="87"/>
    <n v="91"/>
    <n v="92"/>
    <n v="84"/>
    <n v="91"/>
    <n v="84"/>
    <n v="95"/>
    <n v="86"/>
    <n v="87"/>
    <n v="90"/>
    <n v="87"/>
    <n v="89"/>
    <n v="81"/>
    <n v="86"/>
    <n v="79"/>
    <n v="87"/>
    <n v="80"/>
    <n v="86"/>
    <n v="79"/>
    <n v="79"/>
    <n v="86"/>
    <n v="88"/>
    <n v="87"/>
    <n v="90"/>
    <n v="81"/>
    <n v="86"/>
    <n v="86"/>
    <n v="86"/>
    <n v="88"/>
    <n v="83"/>
  </r>
  <r>
    <n v="12"/>
    <s v="Nógrád"/>
    <n v="50"/>
    <s v="Észak-Magyarország"/>
    <n v="3"/>
    <x v="1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</r>
  <r>
    <n v="18"/>
    <s v="Vas"/>
    <n v="30"/>
    <s v="Nyugat-Dunántúl"/>
    <n v="2"/>
    <x v="2"/>
    <n v="44"/>
    <n v="45"/>
    <n v="45"/>
    <n v="42"/>
    <n v="45"/>
    <n v="45"/>
    <n v="42"/>
    <n v="44"/>
    <n v="43"/>
    <n v="43"/>
    <n v="45"/>
    <n v="44"/>
    <n v="42"/>
    <n v="44"/>
    <n v="45"/>
    <n v="44"/>
    <n v="42"/>
    <n v="44"/>
    <n v="44"/>
    <n v="42"/>
    <n v="44"/>
    <n v="44"/>
    <n v="43"/>
    <n v="42"/>
    <n v="44"/>
    <n v="42"/>
    <n v="44"/>
    <n v="42"/>
    <n v="44"/>
    <n v="43"/>
    <n v="45"/>
    <n v="44"/>
    <n v="44"/>
    <n v="42"/>
    <n v="43"/>
    <n v="44"/>
    <n v="44"/>
    <n v="43"/>
    <n v="45"/>
    <n v="45"/>
    <n v="45"/>
    <n v="77"/>
    <n v="77"/>
    <n v="75"/>
  </r>
  <r>
    <n v="1"/>
    <s v="Budapest"/>
    <n v="11"/>
    <s v="Budapest"/>
    <n v="1"/>
    <x v="0"/>
    <n v="137"/>
    <n v="116"/>
    <n v="123"/>
    <n v="142"/>
    <n v="121"/>
    <n v="130"/>
    <n v="127"/>
    <n v="120"/>
    <n v="125"/>
    <n v="131"/>
    <n v="123"/>
    <n v="130"/>
    <n v="134"/>
    <n v="128"/>
    <n v="120"/>
    <n v="129"/>
    <n v="130"/>
    <n v="131"/>
    <n v="147"/>
    <n v="148"/>
    <n v="147"/>
    <n v="136"/>
    <n v="140"/>
    <n v="141"/>
    <n v="145"/>
    <n v="126"/>
    <n v="143"/>
    <n v="146"/>
    <n v="143"/>
    <n v="143"/>
    <n v="135"/>
    <n v="120"/>
    <n v="125"/>
    <n v="132"/>
    <n v="133"/>
    <n v="130"/>
    <n v="121"/>
    <n v="114"/>
    <n v="112"/>
    <n v="112"/>
    <n v="117"/>
    <n v="118"/>
    <n v="114"/>
    <n v="125"/>
  </r>
  <r>
    <n v="3"/>
    <s v="Bács-Kiskun"/>
    <n v="70"/>
    <s v="Dél-Alföld"/>
    <n v="3"/>
    <x v="1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</r>
  <r>
    <n v="13"/>
    <s v="Pest"/>
    <n v="12"/>
    <s v="Pest"/>
    <n v="1"/>
    <x v="0"/>
    <n v="15"/>
    <n v="11"/>
    <n v="15"/>
    <n v="15"/>
    <n v="15"/>
    <n v="15"/>
    <n v="15"/>
    <n v="15"/>
    <n v="15"/>
    <n v="15"/>
    <n v="8"/>
    <n v="8"/>
    <n v="8"/>
    <n v="8"/>
    <n v="8"/>
    <n v="8"/>
    <n v="8"/>
    <n v="9"/>
    <n v="10"/>
    <n v="12"/>
    <n v="12"/>
    <n v="12"/>
    <n v="12"/>
    <n v="12"/>
    <n v="12"/>
    <n v="12"/>
    <n v="11"/>
    <n v="11"/>
    <n v="11"/>
    <n v="1"/>
    <n v="1"/>
    <n v="9"/>
    <n v="5"/>
    <n v="1"/>
    <n v="1"/>
    <n v="8"/>
    <n v="1"/>
    <n v="10"/>
    <n v="25"/>
    <n v="25"/>
    <n v="25"/>
    <n v="25"/>
    <n v="35"/>
    <n v="34"/>
  </r>
  <r>
    <n v="15"/>
    <s v="Szabolcs-Szatmár-Bereg"/>
    <n v="60"/>
    <s v="Észak-Alföld"/>
    <n v="3"/>
    <x v="1"/>
    <n v="73"/>
    <n v="73"/>
    <n v="73"/>
    <n v="73"/>
    <n v="62"/>
    <n v="62"/>
    <n v="77"/>
    <n v="81"/>
    <n v="63"/>
    <n v="63"/>
    <n v="63"/>
    <n v="63"/>
    <n v="63"/>
    <n v="63"/>
    <n v="62"/>
    <n v="103"/>
    <n v="103"/>
    <n v="103"/>
    <n v="104"/>
    <n v="103"/>
    <n v="104"/>
    <n v="102"/>
    <n v="103"/>
    <n v="104"/>
    <n v="104"/>
    <n v="104"/>
    <n v="104"/>
    <n v="107"/>
    <n v="103"/>
    <n v="104"/>
    <n v="104"/>
    <n v="105"/>
    <n v="104"/>
    <n v="111"/>
    <n v="103"/>
    <n v="116"/>
    <n v="114"/>
    <n v="123"/>
    <n v="126"/>
    <n v="102"/>
    <n v="104"/>
    <n v="102"/>
    <n v="102"/>
    <n v="102"/>
  </r>
  <r>
    <n v="13"/>
    <s v="Pest"/>
    <n v="12"/>
    <s v="Pest"/>
    <n v="1"/>
    <x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25"/>
    <n v="25"/>
    <n v="36"/>
    <n v="35"/>
    <n v="35"/>
    <n v="35"/>
    <n v="35"/>
    <n v="35"/>
    <n v="35"/>
    <n v="35"/>
    <n v="35"/>
    <n v="35"/>
    <n v="35"/>
    <n v="38"/>
    <n v="50"/>
    <n v="50"/>
    <n v="46"/>
    <n v="46"/>
    <n v="46"/>
    <n v="46"/>
    <n v="28"/>
    <n v="37"/>
    <n v="45"/>
    <n v="34"/>
    <n v="34"/>
    <n v="35"/>
  </r>
  <r>
    <n v="3"/>
    <s v="Bács-Kiskun"/>
    <n v="70"/>
    <s v="Dél-Alföld"/>
    <n v="3"/>
    <x v="1"/>
    <n v="47"/>
    <n v="67"/>
    <n v="63"/>
    <n v="49"/>
    <n v="66"/>
    <n v="66"/>
    <n v="49"/>
    <n v="46"/>
    <n v="45"/>
    <n v="44"/>
    <n v="43"/>
    <n v="44"/>
    <n v="44"/>
    <n v="44"/>
    <n v="48"/>
    <n v="44"/>
    <n v="46"/>
    <n v="44"/>
    <n v="44"/>
    <n v="44"/>
    <n v="44"/>
    <n v="48"/>
    <n v="44"/>
    <n v="44"/>
    <n v="44"/>
    <n v="44"/>
    <n v="44"/>
    <n v="45"/>
    <n v="44"/>
    <n v="44"/>
    <n v="44"/>
    <n v="44"/>
    <n v="44"/>
    <n v="44"/>
    <n v="45"/>
    <n v="45"/>
    <n v="46"/>
    <n v="44"/>
    <n v="44"/>
    <n v="46"/>
    <n v="45"/>
    <n v="44"/>
    <n v="44"/>
    <n v="44"/>
  </r>
  <r>
    <n v="13"/>
    <s v="Pest"/>
    <n v="12"/>
    <s v="Pest"/>
    <n v="1"/>
    <x v="0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0"/>
    <n v="17"/>
    <n v="17"/>
    <n v="17"/>
    <n v="17"/>
    <n v="17"/>
  </r>
  <r>
    <n v="1"/>
    <s v="Budapest"/>
    <n v="11"/>
    <s v="Budapest"/>
    <n v="1"/>
    <x v="0"/>
    <n v="74"/>
    <n v="73"/>
    <n v="75"/>
    <n v="75"/>
    <n v="78"/>
    <n v="78"/>
    <n v="77"/>
    <n v="76"/>
    <n v="78"/>
    <n v="75"/>
    <n v="75"/>
    <n v="73"/>
    <n v="73"/>
    <n v="73"/>
    <n v="73"/>
    <n v="73"/>
    <n v="73"/>
    <n v="72"/>
    <n v="73"/>
    <n v="73"/>
    <n v="73"/>
    <n v="72"/>
    <n v="73"/>
    <n v="73"/>
    <n v="73"/>
    <n v="73"/>
    <n v="73"/>
    <n v="73"/>
    <n v="73"/>
    <n v="73"/>
    <n v="73"/>
    <n v="73"/>
    <n v="73"/>
    <n v="73"/>
    <n v="72"/>
    <n v="72"/>
    <n v="73"/>
    <n v="73"/>
    <n v="73"/>
    <n v="73"/>
    <n v="73"/>
    <n v="73"/>
    <n v="72"/>
    <n v="73"/>
  </r>
  <r>
    <n v="1"/>
    <s v="Budapest"/>
    <n v="11"/>
    <s v="Budapest"/>
    <n v="1"/>
    <x v="0"/>
    <n v="32"/>
    <n v="32"/>
    <n v="27"/>
    <n v="31"/>
    <n v="27"/>
    <n v="31"/>
    <n v="27"/>
    <n v="33"/>
    <n v="28"/>
    <n v="33"/>
    <n v="26"/>
    <n v="26"/>
    <n v="31"/>
    <n v="26"/>
    <n v="26"/>
    <n v="26"/>
    <n v="27"/>
    <n v="31"/>
    <n v="31"/>
    <n v="32"/>
    <n v="31"/>
    <n v="31"/>
    <n v="31"/>
    <n v="31"/>
    <n v="27"/>
    <n v="33"/>
    <n v="37"/>
    <n v="36"/>
    <n v="34"/>
    <n v="35"/>
    <n v="35"/>
    <n v="32"/>
    <n v="28"/>
    <n v="33"/>
    <n v="29"/>
    <n v="33"/>
    <n v="32"/>
    <n v="32"/>
    <n v="32"/>
    <n v="32"/>
    <n v="31"/>
    <n v="28"/>
    <n v="43"/>
    <n v="39"/>
  </r>
  <r>
    <n v="7"/>
    <s v="Fejér"/>
    <n v="20"/>
    <s v="Közép-Dunántúl"/>
    <n v="2"/>
    <x v="2"/>
    <n v="33"/>
    <n v="37"/>
    <n v="29"/>
    <n v="30"/>
    <n v="34"/>
    <n v="40"/>
    <n v="42"/>
    <n v="41"/>
    <n v="39"/>
    <n v="31"/>
    <n v="31"/>
    <n v="29"/>
    <n v="31"/>
    <n v="45"/>
    <n v="45"/>
    <n v="45"/>
    <n v="43"/>
    <n v="39"/>
    <n v="36"/>
    <n v="24"/>
    <n v="25"/>
    <n v="26"/>
    <n v="21"/>
    <n v="20"/>
    <n v="20"/>
    <n v="19"/>
    <n v="23"/>
    <n v="21"/>
    <n v="21"/>
    <n v="24"/>
    <n v="19"/>
    <n v="20"/>
    <n v="24"/>
    <n v="23"/>
    <n v="23"/>
    <n v="22"/>
    <n v="24"/>
    <n v="22"/>
    <n v="24"/>
    <n v="19"/>
    <n v="22"/>
    <n v="22"/>
    <n v="20"/>
    <n v="23"/>
  </r>
  <r>
    <n v="1"/>
    <s v="Budapest"/>
    <n v="11"/>
    <s v="Budapest"/>
    <n v="1"/>
    <x v="0"/>
    <n v="25"/>
    <n v="25"/>
    <n v="25"/>
    <n v="3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0"/>
    <n v="22"/>
    <n v="22"/>
    <n v="22"/>
    <n v="22"/>
    <n v="22"/>
    <n v="22"/>
    <n v="22"/>
    <n v="22"/>
    <n v="22"/>
  </r>
  <r>
    <n v="1"/>
    <s v="Budapest"/>
    <n v="11"/>
    <s v="Budapest"/>
    <n v="1"/>
    <x v="0"/>
    <n v="62"/>
    <n v="20"/>
    <n v="59"/>
    <n v="60"/>
    <n v="61"/>
    <n v="61"/>
    <n v="51"/>
    <n v="43"/>
    <n v="54"/>
    <n v="54"/>
    <n v="55"/>
    <n v="57"/>
    <n v="56"/>
    <n v="56"/>
    <n v="55"/>
    <n v="57"/>
    <n v="57"/>
    <n v="58"/>
    <n v="53"/>
    <n v="56"/>
    <n v="55"/>
    <n v="11"/>
    <n v="11"/>
    <n v="57"/>
    <n v="38"/>
    <n v="56"/>
    <n v="20"/>
    <n v="20"/>
    <n v="20"/>
    <n v="11"/>
    <n v="63"/>
    <n v="11"/>
    <n v="61"/>
    <n v="9"/>
    <n v="52"/>
    <n v="51"/>
    <n v="51"/>
    <n v="55"/>
    <n v="56"/>
    <n v="56"/>
    <n v="53"/>
    <n v="54"/>
    <n v="53"/>
    <n v="53"/>
  </r>
  <r>
    <n v="1"/>
    <s v="Budapest"/>
    <n v="11"/>
    <s v="Budapest"/>
    <n v="1"/>
    <x v="0"/>
    <n v="130"/>
    <n v="128"/>
    <n v="126"/>
    <n v="118"/>
    <n v="128"/>
    <n v="123"/>
    <n v="128"/>
    <n v="118"/>
    <n v="118"/>
    <n v="118"/>
    <n v="119"/>
    <n v="118"/>
    <n v="118"/>
    <n v="124"/>
    <n v="1"/>
    <n v="120"/>
    <n v="1"/>
    <n v="118"/>
    <n v="118"/>
    <n v="118"/>
    <n v="121"/>
    <n v="119"/>
    <n v="119"/>
    <n v="117"/>
    <n v="119"/>
    <n v="119"/>
    <n v="119"/>
    <n v="119"/>
    <n v="119"/>
    <n v="118"/>
    <n v="119"/>
    <n v="119"/>
    <n v="119"/>
    <n v="119"/>
    <n v="119"/>
    <n v="1"/>
    <n v="119"/>
    <n v="118"/>
    <n v="119"/>
    <n v="118"/>
    <n v="119"/>
    <n v="117"/>
    <n v="118"/>
    <n v="118"/>
  </r>
  <r>
    <n v="1"/>
    <s v="Budapest"/>
    <n v="11"/>
    <s v="Budapest"/>
    <n v="1"/>
    <x v="0"/>
    <n v="8"/>
    <n v="7"/>
    <n v="10"/>
    <n v="9"/>
    <n v="6"/>
    <n v="8"/>
    <n v="5"/>
    <n v="6"/>
    <n v="7"/>
    <n v="4"/>
    <n v="6"/>
    <n v="9"/>
    <n v="7"/>
    <n v="5"/>
    <n v="7"/>
    <n v="7"/>
    <n v="7"/>
    <n v="6"/>
    <n v="7"/>
    <n v="8"/>
    <n v="7"/>
    <n v="7"/>
    <n v="8"/>
    <n v="9"/>
    <n v="10"/>
    <n v="9"/>
    <n v="10"/>
    <n v="12"/>
    <n v="11"/>
    <n v="12"/>
    <n v="11"/>
    <n v="7"/>
    <n v="5"/>
    <n v="5"/>
    <n v="4"/>
    <n v="5"/>
    <n v="5"/>
    <n v="6"/>
    <n v="5"/>
    <n v="6"/>
    <n v="7"/>
    <n v="9"/>
    <n v="6"/>
    <n v="8"/>
  </r>
  <r>
    <n v="1"/>
    <s v="Budapest"/>
    <n v="11"/>
    <s v="Budapest"/>
    <n v="1"/>
    <x v="0"/>
    <n v="73"/>
    <n v="73"/>
    <n v="74"/>
    <n v="74"/>
    <n v="76"/>
    <n v="76"/>
    <n v="77"/>
    <n v="75"/>
    <n v="67"/>
    <n v="66"/>
    <n v="67"/>
    <n v="68"/>
    <n v="67"/>
    <n v="67"/>
    <n v="67"/>
    <n v="67"/>
    <n v="67"/>
    <n v="67"/>
    <n v="67"/>
    <n v="67"/>
    <n v="67"/>
    <n v="67"/>
    <n v="68"/>
    <n v="69"/>
    <n v="38"/>
    <n v="38"/>
    <n v="34"/>
    <n v="35"/>
    <n v="35"/>
    <n v="33"/>
    <n v="33"/>
    <n v="33"/>
    <n v="31"/>
    <n v="35"/>
    <n v="33"/>
    <n v="32"/>
    <n v="32"/>
    <n v="35"/>
    <n v="34"/>
    <n v="38"/>
    <n v="37"/>
    <n v="36"/>
    <n v="36"/>
    <n v="37"/>
  </r>
  <r>
    <n v="1"/>
    <s v="Budapest"/>
    <n v="11"/>
    <s v="Budapest"/>
    <n v="1"/>
    <x v="0"/>
    <n v="158"/>
    <n v="142"/>
    <n v="141"/>
    <n v="142"/>
    <n v="142"/>
    <n v="141"/>
    <n v="142"/>
    <n v="141"/>
    <n v="117"/>
    <n v="140"/>
    <n v="139"/>
    <n v="141"/>
    <n v="139"/>
    <n v="140"/>
    <n v="140"/>
    <n v="140"/>
    <n v="132"/>
    <n v="131"/>
    <n v="129"/>
    <n v="129"/>
    <n v="131"/>
    <n v="131"/>
    <n v="130"/>
    <n v="131"/>
    <n v="130"/>
    <n v="131"/>
    <n v="134"/>
    <n v="132"/>
    <n v="131"/>
    <n v="132"/>
    <n v="128"/>
    <n v="130"/>
    <n v="125"/>
    <n v="128"/>
    <n v="130"/>
    <n v="128"/>
    <n v="128"/>
    <n v="128"/>
    <n v="132"/>
    <n v="134"/>
    <n v="132"/>
    <n v="135"/>
    <n v="132"/>
    <n v="133"/>
  </r>
  <r>
    <n v="1"/>
    <s v="Budapest"/>
    <n v="11"/>
    <s v="Budapest"/>
    <n v="1"/>
    <x v="0"/>
    <n v="30"/>
    <n v="30"/>
    <n v="30"/>
    <n v="30"/>
    <n v="30"/>
    <n v="29"/>
    <n v="29"/>
    <n v="30"/>
    <n v="30"/>
    <n v="30"/>
    <n v="30"/>
    <n v="30"/>
    <n v="30"/>
    <n v="30"/>
    <n v="30"/>
    <n v="30"/>
    <n v="30"/>
    <n v="43"/>
    <n v="43"/>
    <n v="32"/>
    <n v="38"/>
    <n v="40"/>
    <n v="40"/>
    <n v="40"/>
    <n v="40"/>
    <n v="40"/>
    <n v="40"/>
    <n v="40"/>
    <n v="39"/>
    <n v="40"/>
    <n v="40"/>
    <n v="40"/>
    <n v="42"/>
    <n v="40"/>
    <n v="40"/>
    <n v="41"/>
    <n v="39"/>
    <n v="41"/>
    <n v="39"/>
    <n v="41"/>
    <n v="39"/>
    <n v="39"/>
    <n v="39"/>
    <n v="41"/>
  </r>
  <r>
    <n v="1"/>
    <s v="Budapest"/>
    <n v="11"/>
    <s v="Budapest"/>
    <n v="1"/>
    <x v="0"/>
    <n v="34"/>
    <n v="35"/>
    <n v="35"/>
    <n v="37"/>
    <n v="36"/>
    <n v="37"/>
    <n v="36"/>
    <n v="33"/>
    <n v="33"/>
    <n v="34"/>
    <n v="34"/>
    <n v="33"/>
    <n v="32"/>
    <n v="33"/>
    <n v="38"/>
    <n v="37"/>
    <n v="36"/>
    <n v="42"/>
    <n v="41"/>
    <n v="33"/>
    <n v="42"/>
    <n v="42"/>
    <n v="42"/>
    <n v="41"/>
    <n v="44"/>
    <n v="38"/>
    <n v="37"/>
    <n v="37"/>
    <n v="38"/>
    <n v="38"/>
    <n v="36"/>
    <n v="33"/>
    <n v="35"/>
    <n v="36"/>
    <n v="35"/>
    <n v="29"/>
    <n v="27"/>
    <n v="25"/>
    <n v="30"/>
    <n v="28"/>
    <n v="27"/>
    <n v="25"/>
    <n v="28"/>
    <n v="27"/>
  </r>
  <r>
    <n v="1"/>
    <s v="Budapest"/>
    <n v="11"/>
    <s v="Budapest"/>
    <n v="1"/>
    <x v="0"/>
    <n v="30"/>
    <n v="30"/>
    <n v="30"/>
    <n v="30"/>
    <n v="30"/>
    <n v="30"/>
    <n v="30"/>
    <n v="30"/>
    <n v="30"/>
    <n v="24"/>
    <n v="30"/>
    <n v="30"/>
    <n v="30"/>
    <n v="30"/>
    <n v="30"/>
    <n v="30"/>
    <n v="29"/>
    <n v="24"/>
    <n v="29"/>
    <n v="29"/>
    <n v="29"/>
    <n v="29"/>
    <n v="29"/>
    <n v="29"/>
    <n v="24"/>
    <n v="29"/>
    <n v="29"/>
    <n v="29"/>
    <n v="29"/>
    <n v="24"/>
    <n v="29"/>
    <n v="24"/>
    <n v="29"/>
    <n v="29"/>
    <n v="29"/>
    <n v="29"/>
    <n v="29"/>
    <n v="29"/>
    <n v="24"/>
    <n v="29"/>
    <n v="29"/>
    <n v="29"/>
    <n v="29"/>
    <n v="29"/>
  </r>
  <r>
    <n v="1"/>
    <s v="Budapest"/>
    <n v="11"/>
    <s v="Budapest"/>
    <n v="1"/>
    <x v="0"/>
    <n v="17"/>
    <n v="17"/>
    <n v="17"/>
    <n v="14"/>
    <n v="14"/>
    <n v="14"/>
    <n v="14"/>
    <n v="14"/>
    <n v="14"/>
    <n v="14"/>
    <n v="14"/>
    <n v="14"/>
    <n v="14"/>
    <n v="14"/>
    <n v="15"/>
    <n v="15"/>
    <n v="14"/>
    <n v="14"/>
    <n v="14"/>
    <n v="13"/>
    <n v="12"/>
    <n v="12"/>
    <n v="11"/>
    <n v="12"/>
    <n v="12"/>
    <n v="13"/>
    <n v="13"/>
    <n v="13"/>
    <n v="15"/>
    <n v="16"/>
    <n v="16"/>
    <n v="16"/>
    <n v="11"/>
    <n v="12"/>
    <n v="12"/>
    <n v="14"/>
    <n v="14"/>
    <n v="15"/>
    <n v="14"/>
    <n v="17"/>
    <n v="16"/>
    <n v="16"/>
    <n v="14"/>
    <n v="14"/>
  </r>
  <r>
    <n v="3"/>
    <s v="Bács-Kiskun"/>
    <n v="70"/>
    <s v="Dél-Alföld"/>
    <n v="3"/>
    <x v="1"/>
    <n v="0"/>
    <n v="0"/>
    <n v="0"/>
    <n v="0"/>
    <n v="0"/>
    <n v="0"/>
    <n v="0"/>
    <n v="0"/>
    <n v="0"/>
    <n v="0"/>
    <n v="0"/>
    <n v="4"/>
    <n v="4"/>
    <n v="8"/>
    <n v="8"/>
    <n v="8"/>
    <n v="8"/>
    <n v="8"/>
    <n v="8"/>
    <n v="8"/>
    <n v="8"/>
    <n v="8"/>
    <n v="0"/>
    <n v="0"/>
    <n v="0"/>
    <n v="0"/>
    <n v="0"/>
    <n v="2"/>
    <n v="4"/>
    <n v="4"/>
    <n v="4"/>
    <n v="4"/>
    <n v="0"/>
    <n v="0"/>
    <n v="2"/>
    <n v="2"/>
    <n v="2"/>
    <n v="2"/>
    <n v="2"/>
    <n v="2"/>
    <n v="2"/>
    <n v="0"/>
    <n v="0"/>
    <n v="0"/>
  </r>
  <r>
    <n v="9"/>
    <s v="Hajdú-Bihar"/>
    <n v="60"/>
    <s v="Észak-Alföld"/>
    <n v="3"/>
    <x v="1"/>
    <n v="118"/>
    <n v="118"/>
    <n v="118"/>
    <n v="113"/>
    <n v="113"/>
    <n v="113"/>
    <n v="113"/>
    <n v="113"/>
    <n v="52"/>
    <n v="52"/>
    <n v="52"/>
    <n v="62"/>
    <n v="61"/>
    <n v="61"/>
    <n v="63"/>
    <n v="53"/>
    <n v="53"/>
    <n v="55"/>
    <n v="55"/>
    <n v="55"/>
    <n v="55"/>
    <n v="56"/>
    <n v="55"/>
    <n v="57"/>
    <n v="55"/>
    <n v="55"/>
    <n v="55"/>
    <n v="55"/>
    <n v="55"/>
    <n v="55"/>
    <n v="55"/>
    <n v="55"/>
    <n v="55"/>
    <n v="36"/>
    <n v="55"/>
    <n v="55"/>
    <n v="55"/>
    <n v="55"/>
    <n v="40"/>
    <n v="53"/>
    <n v="52"/>
    <n v="52"/>
    <n v="52"/>
    <n v="52"/>
  </r>
  <r>
    <n v="13"/>
    <s v="Pest"/>
    <n v="12"/>
    <s v="Pest"/>
    <n v="1"/>
    <x v="0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9"/>
    <n v="99"/>
    <n v="99"/>
    <n v="99"/>
    <n v="99"/>
    <n v="99"/>
    <n v="99"/>
    <n v="99"/>
    <n v="99"/>
    <n v="98"/>
    <n v="99"/>
    <n v="99"/>
    <n v="99"/>
    <n v="93"/>
    <n v="93"/>
    <n v="93"/>
    <n v="93"/>
    <n v="93"/>
    <n v="93"/>
    <n v="93"/>
  </r>
  <r>
    <n v="1"/>
    <s v="Budapest"/>
    <n v="11"/>
    <s v="Budapest"/>
    <n v="1"/>
    <x v="0"/>
    <n v="91"/>
    <n v="93"/>
    <n v="93"/>
    <n v="93"/>
    <n v="92"/>
    <n v="90"/>
    <n v="94"/>
    <n v="92"/>
    <n v="97"/>
    <n v="92"/>
    <n v="90"/>
    <n v="97"/>
    <n v="91"/>
    <n v="93"/>
    <n v="91"/>
    <n v="91"/>
    <n v="90"/>
    <n v="92"/>
    <n v="92"/>
    <n v="91"/>
    <n v="92"/>
    <n v="93"/>
    <n v="92"/>
    <n v="91"/>
    <n v="94"/>
    <n v="102"/>
    <n v="97"/>
    <n v="102"/>
    <n v="95"/>
    <n v="96"/>
    <n v="96"/>
    <n v="102"/>
    <n v="96"/>
    <n v="96"/>
    <n v="102"/>
    <n v="102"/>
    <n v="97"/>
    <n v="96"/>
    <n v="98"/>
    <n v="96"/>
    <n v="102"/>
    <n v="99"/>
    <n v="102"/>
    <n v="98"/>
  </r>
  <r>
    <n v="1"/>
    <s v="Budapest"/>
    <n v="11"/>
    <s v="Budapest"/>
    <n v="1"/>
    <x v="0"/>
    <n v="83"/>
    <n v="81"/>
    <n v="83"/>
    <n v="85"/>
    <n v="88"/>
    <n v="88"/>
    <n v="85"/>
    <n v="84"/>
    <n v="81"/>
    <n v="82"/>
    <n v="85"/>
    <n v="83"/>
    <n v="82"/>
    <n v="86"/>
    <n v="83"/>
    <n v="83"/>
    <n v="83"/>
    <n v="81"/>
    <n v="84"/>
    <n v="87"/>
    <n v="87"/>
    <n v="85"/>
    <n v="85"/>
    <n v="89"/>
    <n v="87"/>
    <n v="83"/>
    <n v="91"/>
    <n v="93"/>
    <n v="89"/>
    <n v="86"/>
    <n v="83"/>
    <n v="81"/>
    <n v="81"/>
    <n v="81"/>
    <n v="83"/>
    <n v="87"/>
    <n v="90"/>
    <n v="81"/>
    <n v="85"/>
    <n v="85"/>
    <n v="83"/>
    <n v="83"/>
    <n v="83"/>
    <n v="81"/>
  </r>
  <r>
    <n v="1"/>
    <s v="Budapest"/>
    <n v="11"/>
    <s v="Budapest"/>
    <n v="1"/>
    <x v="0"/>
    <n v="0"/>
    <n v="0"/>
    <n v="0"/>
    <n v="0"/>
    <n v="0"/>
    <n v="0"/>
    <n v="0"/>
    <n v="0"/>
    <n v="2"/>
    <n v="2"/>
    <n v="2"/>
    <n v="2"/>
    <n v="2"/>
    <n v="2"/>
    <n v="2"/>
    <n v="2"/>
    <n v="2"/>
    <n v="2"/>
    <n v="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1"/>
    <s v="Budapest"/>
    <n v="11"/>
    <s v="Budapest"/>
    <n v="1"/>
    <x v="0"/>
    <n v="10"/>
    <n v="10"/>
    <n v="10"/>
    <n v="10"/>
    <n v="10"/>
    <n v="10"/>
    <n v="10"/>
    <n v="10"/>
    <n v="9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"/>
    <s v="Budapest"/>
    <n v="11"/>
    <s v="Budapest"/>
    <n v="1"/>
    <x v="0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</r>
  <r>
    <n v="6"/>
    <s v="Csongrád-Csanád"/>
    <n v="70"/>
    <s v="Dél-Alföld"/>
    <n v="3"/>
    <x v="1"/>
    <n v="274"/>
    <n v="284"/>
    <n v="204"/>
    <n v="452"/>
    <n v="287"/>
    <n v="295"/>
    <n v="283"/>
    <n v="433"/>
    <n v="267"/>
    <n v="276"/>
    <n v="272"/>
    <n v="287"/>
    <n v="428"/>
    <n v="274"/>
    <n v="269"/>
    <n v="270"/>
    <n v="438"/>
    <n v="276"/>
    <n v="267"/>
    <n v="272"/>
    <n v="414"/>
    <n v="253"/>
    <n v="240"/>
    <n v="282"/>
    <n v="379"/>
    <n v="387"/>
    <n v="374"/>
    <n v="377"/>
    <n v="453"/>
    <n v="371"/>
    <n v="375"/>
    <n v="376"/>
    <n v="382"/>
    <n v="380"/>
    <n v="178"/>
    <n v="329"/>
    <n v="329"/>
    <n v="334"/>
    <n v="410"/>
    <n v="332"/>
    <n v="324"/>
    <n v="333"/>
    <n v="407"/>
    <n v="331"/>
  </r>
  <r>
    <n v="1"/>
    <s v="Budapest"/>
    <n v="11"/>
    <s v="Budapest"/>
    <n v="1"/>
    <x v="0"/>
    <n v="102"/>
    <n v="102"/>
    <n v="101"/>
    <n v="101"/>
    <n v="101"/>
    <n v="101"/>
    <n v="101"/>
    <n v="101"/>
    <n v="101"/>
    <n v="101"/>
    <n v="101"/>
    <n v="98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99"/>
    <n v="102"/>
    <n v="102"/>
    <n v="102"/>
    <n v="102"/>
    <n v="102"/>
    <n v="102"/>
    <n v="102"/>
    <n v="102"/>
    <n v="94"/>
    <n v="94"/>
    <n v="94"/>
    <n v="94"/>
    <n v="94"/>
  </r>
  <r>
    <n v="1"/>
    <s v="Budapest"/>
    <n v="11"/>
    <s v="Budapest"/>
    <n v="1"/>
    <x v="0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8"/>
    <n v="18"/>
    <n v="18"/>
    <n v="18"/>
  </r>
  <r>
    <n v="1"/>
    <s v="Budapest"/>
    <n v="11"/>
    <s v="Budapest"/>
    <n v="1"/>
    <x v="0"/>
    <n v="59"/>
    <n v="59"/>
    <n v="64"/>
    <n v="64"/>
    <n v="56"/>
    <n v="56"/>
    <n v="58"/>
    <n v="58"/>
    <n v="55"/>
    <n v="56"/>
    <n v="56"/>
    <n v="56"/>
    <n v="61"/>
    <n v="61"/>
    <n v="63"/>
    <n v="63"/>
    <n v="60"/>
    <n v="59"/>
    <n v="59"/>
    <n v="58"/>
    <n v="57"/>
    <n v="62"/>
    <n v="62"/>
    <n v="56"/>
    <n v="58"/>
    <n v="60"/>
    <n v="56"/>
    <n v="50"/>
    <n v="49"/>
    <n v="49"/>
    <n v="49"/>
    <n v="56"/>
    <n v="56"/>
    <n v="52"/>
    <n v="51"/>
    <n v="51"/>
    <n v="52"/>
    <n v="51"/>
    <n v="51"/>
    <n v="59"/>
    <n v="53"/>
    <n v="52"/>
    <n v="55"/>
    <n v="54"/>
  </r>
  <r>
    <n v="1"/>
    <s v="Budapest"/>
    <n v="11"/>
    <s v="Budapest"/>
    <n v="1"/>
    <x v="0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0"/>
    <n v="20"/>
    <n v="20"/>
    <n v="20"/>
  </r>
  <r>
    <n v="13"/>
    <s v="Pest"/>
    <n v="12"/>
    <s v="Pest"/>
    <n v="1"/>
    <x v="0"/>
    <n v="19"/>
    <n v="23"/>
    <n v="20"/>
    <n v="22"/>
    <n v="19"/>
    <n v="18"/>
    <n v="18"/>
    <n v="19"/>
    <n v="19"/>
    <n v="18"/>
    <n v="18"/>
    <n v="18"/>
    <n v="18"/>
    <n v="18"/>
    <n v="18"/>
    <n v="18"/>
    <n v="18"/>
    <n v="18"/>
    <n v="18"/>
    <n v="18"/>
    <n v="19"/>
    <n v="18"/>
    <n v="18"/>
    <n v="18"/>
    <n v="19"/>
    <n v="15"/>
    <n v="15"/>
    <n v="15"/>
    <n v="15"/>
    <n v="15"/>
    <n v="15"/>
    <n v="15"/>
    <n v="17"/>
    <n v="16"/>
    <n v="13"/>
    <n v="16"/>
    <n v="16"/>
    <n v="15"/>
    <n v="16"/>
    <n v="16"/>
    <n v="16"/>
    <n v="16"/>
    <n v="16"/>
    <n v="15"/>
  </r>
  <r>
    <n v="13"/>
    <s v="Pest"/>
    <n v="12"/>
    <s v="Pest"/>
    <n v="1"/>
    <x v="0"/>
    <n v="96"/>
    <n v="95"/>
    <n v="96"/>
    <n v="96"/>
    <n v="96"/>
    <n v="95"/>
    <n v="96"/>
    <n v="96"/>
    <n v="96"/>
    <n v="96"/>
    <n v="95"/>
    <n v="97"/>
    <n v="95"/>
    <n v="95"/>
    <n v="95"/>
    <n v="96"/>
    <n v="95"/>
    <n v="95"/>
    <n v="96"/>
    <n v="96"/>
    <n v="96"/>
    <n v="96"/>
    <n v="96"/>
    <n v="90"/>
    <n v="96"/>
    <n v="95"/>
    <n v="96"/>
    <n v="96"/>
    <n v="96"/>
    <n v="96"/>
    <n v="96"/>
    <n v="93"/>
    <n v="96"/>
    <n v="96"/>
    <n v="95"/>
    <n v="95"/>
    <n v="94"/>
    <n v="95"/>
    <n v="97"/>
    <n v="96"/>
    <n v="96"/>
    <n v="95"/>
    <n v="96"/>
    <n v="95"/>
  </r>
  <r>
    <n v="1"/>
    <s v="Budapest"/>
    <n v="11"/>
    <s v="Budapest"/>
    <n v="1"/>
    <x v="0"/>
    <n v="50"/>
    <n v="48"/>
    <n v="51"/>
    <n v="51"/>
    <n v="51"/>
    <n v="51"/>
    <n v="52"/>
    <n v="49"/>
    <n v="49"/>
    <n v="48"/>
    <n v="37"/>
    <n v="37"/>
    <n v="37"/>
    <n v="37"/>
    <n v="37"/>
    <n v="37"/>
    <n v="42"/>
    <n v="42"/>
    <n v="40"/>
    <n v="39"/>
    <n v="38"/>
    <n v="3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"/>
    <s v="Budapest"/>
    <n v="11"/>
    <s v="Budapest"/>
    <n v="1"/>
    <x v="0"/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34"/>
    <n v="33"/>
    <n v="33"/>
    <n v="34"/>
    <n v="34"/>
    <n v="34"/>
    <n v="34"/>
    <n v="34"/>
    <n v="33"/>
    <n v="33"/>
    <n v="32"/>
    <n v="31"/>
    <n v="30"/>
    <n v="32"/>
    <n v="33"/>
    <n v="36"/>
    <n v="35"/>
    <n v="35"/>
    <n v="35"/>
    <n v="36"/>
  </r>
  <r>
    <n v="1"/>
    <s v="Budapest"/>
    <n v="11"/>
    <s v="Budapest"/>
    <n v="1"/>
    <x v="0"/>
    <n v="15"/>
    <n v="18"/>
    <n v="18"/>
    <n v="13"/>
    <n v="17"/>
    <n v="14"/>
    <n v="16"/>
    <n v="16"/>
    <n v="20"/>
    <n v="15"/>
    <n v="14"/>
    <n v="17"/>
    <n v="22"/>
    <n v="18"/>
    <n v="18"/>
    <n v="14"/>
    <n v="16"/>
    <n v="15"/>
    <n v="19"/>
    <n v="14"/>
    <n v="15"/>
    <n v="15"/>
    <n v="14"/>
    <n v="16"/>
    <n v="14"/>
    <n v="15"/>
    <n v="15"/>
    <n v="14"/>
    <n v="16"/>
    <n v="18"/>
    <n v="25"/>
    <n v="15"/>
    <n v="16"/>
    <n v="21"/>
    <n v="15"/>
    <n v="20"/>
    <n v="14"/>
    <n v="20"/>
    <n v="18"/>
    <n v="20"/>
    <n v="20"/>
    <n v="20"/>
    <n v="14"/>
    <n v="20"/>
  </r>
  <r>
    <n v="5"/>
    <s v="Borsod-Abaúj-Zemplén"/>
    <n v="50"/>
    <s v="Észak-Magyarország"/>
    <n v="3"/>
    <x v="1"/>
    <n v="26"/>
    <n v="26"/>
    <n v="26"/>
    <n v="26"/>
    <n v="26"/>
    <n v="26"/>
    <n v="26"/>
    <n v="26"/>
    <n v="25"/>
    <n v="26"/>
    <n v="26"/>
    <n v="26"/>
    <n v="26"/>
    <n v="26"/>
    <n v="26"/>
    <n v="26"/>
    <n v="26"/>
    <n v="26"/>
    <n v="26"/>
    <n v="26"/>
    <n v="78"/>
    <n v="28"/>
    <n v="28"/>
    <n v="26"/>
    <n v="26"/>
    <n v="26"/>
    <n v="26"/>
    <n v="26"/>
    <n v="26"/>
    <n v="26"/>
    <n v="26"/>
    <n v="26"/>
    <n v="26"/>
    <n v="26"/>
    <n v="26"/>
    <n v="26"/>
    <n v="26"/>
    <n v="26"/>
    <n v="25"/>
    <n v="26"/>
    <n v="27"/>
    <n v="26"/>
    <n v="27"/>
    <n v="26"/>
  </r>
  <r>
    <n v="13"/>
    <s v="Pest"/>
    <n v="12"/>
    <s v="Pest"/>
    <n v="1"/>
    <x v="0"/>
    <n v="26"/>
    <n v="26"/>
    <n v="26"/>
    <n v="26"/>
    <n v="26"/>
    <n v="26"/>
    <n v="26"/>
    <n v="26"/>
    <n v="26"/>
    <n v="26"/>
    <n v="26"/>
    <n v="26"/>
    <n v="26"/>
    <n v="26"/>
    <n v="24"/>
    <n v="26"/>
    <n v="26"/>
    <n v="26"/>
    <n v="25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</r>
  <r>
    <n v="1"/>
    <s v="Budapest"/>
    <n v="11"/>
    <s v="Budapest"/>
    <n v="1"/>
    <x v="0"/>
    <n v="77"/>
    <n v="86"/>
    <n v="82"/>
    <n v="87"/>
    <n v="83"/>
    <n v="99"/>
    <n v="103"/>
    <n v="96"/>
    <n v="97"/>
    <n v="92"/>
    <n v="91"/>
    <n v="89"/>
    <n v="92"/>
    <n v="82"/>
    <n v="83"/>
    <n v="83"/>
    <n v="81"/>
    <n v="87"/>
    <n v="87"/>
    <n v="82"/>
    <n v="93"/>
    <n v="84"/>
    <n v="85"/>
    <n v="82"/>
    <n v="77"/>
    <n v="86"/>
    <n v="82"/>
    <n v="90"/>
    <n v="91"/>
    <n v="89"/>
    <n v="85"/>
    <n v="74"/>
    <n v="81"/>
    <n v="81"/>
    <n v="78"/>
    <n v="80"/>
    <n v="84"/>
    <n v="80"/>
    <n v="81"/>
    <n v="74"/>
    <n v="79"/>
    <n v="73"/>
    <n v="80"/>
    <n v="80"/>
  </r>
  <r>
    <n v="1"/>
    <s v="Budapest"/>
    <n v="11"/>
    <s v="Budapest"/>
    <n v="1"/>
    <x v="0"/>
    <n v="13"/>
    <n v="13"/>
    <n v="13"/>
    <n v="14"/>
    <n v="14"/>
    <n v="14"/>
    <n v="14"/>
    <n v="14"/>
    <n v="14"/>
    <n v="15"/>
    <n v="14"/>
    <n v="14"/>
    <n v="14"/>
    <n v="14"/>
    <n v="14"/>
    <n v="14"/>
    <n v="14"/>
    <n v="15"/>
    <n v="15"/>
    <n v="16"/>
    <n v="16"/>
    <n v="17"/>
    <n v="17"/>
    <n v="17"/>
    <n v="17"/>
    <n v="17"/>
    <n v="16"/>
    <n v="18"/>
    <n v="19"/>
    <n v="19"/>
    <n v="19"/>
    <n v="19"/>
    <n v="19"/>
    <n v="19"/>
    <n v="20"/>
    <n v="19"/>
    <n v="19"/>
    <n v="19"/>
    <n v="19"/>
    <n v="20"/>
    <n v="20"/>
    <n v="20"/>
    <n v="20"/>
    <n v="21"/>
  </r>
  <r>
    <n v="4"/>
    <s v="Békés"/>
    <n v="70"/>
    <s v="Dél-Alföld"/>
    <n v="3"/>
    <x v="1"/>
    <n v="122"/>
    <n v="131"/>
    <n v="128"/>
    <n v="127"/>
    <n v="150"/>
    <n v="113"/>
    <n v="127"/>
    <n v="139"/>
    <n v="126"/>
    <n v="127"/>
    <n v="130"/>
    <n v="120"/>
    <n v="125"/>
    <n v="122"/>
    <n v="164"/>
    <n v="135"/>
    <n v="123"/>
    <n v="135"/>
    <n v="135"/>
    <n v="131"/>
    <n v="135"/>
    <n v="127"/>
    <n v="121"/>
    <n v="146"/>
    <n v="128"/>
    <n v="135"/>
    <n v="131"/>
    <n v="121"/>
    <n v="121"/>
    <n v="97"/>
    <n v="115"/>
    <n v="105"/>
    <n v="116"/>
    <n v="139"/>
    <n v="121"/>
    <n v="142"/>
    <n v="168"/>
    <n v="171"/>
    <n v="147"/>
    <n v="146"/>
    <n v="168"/>
    <n v="61"/>
    <n v="61"/>
    <n v="61"/>
  </r>
  <r>
    <n v="1"/>
    <s v="Budapest"/>
    <n v="11"/>
    <s v="Budapest"/>
    <n v="1"/>
    <x v="0"/>
    <n v="138"/>
    <n v="135"/>
    <n v="132"/>
    <n v="139"/>
    <n v="124"/>
    <n v="122"/>
    <n v="125"/>
    <n v="125"/>
    <n v="122"/>
    <n v="152"/>
    <n v="148"/>
    <n v="153"/>
    <n v="166"/>
    <n v="169"/>
    <n v="174"/>
    <n v="166"/>
    <n v="178"/>
    <n v="182"/>
    <n v="178"/>
    <n v="190"/>
    <n v="197"/>
    <n v="203"/>
    <n v="196"/>
    <n v="204"/>
    <n v="205"/>
    <n v="239"/>
    <n v="258"/>
    <n v="267"/>
    <n v="256"/>
    <n v="261"/>
    <n v="267"/>
    <n v="282"/>
    <n v="345"/>
    <n v="338"/>
    <n v="308"/>
    <n v="313"/>
    <n v="307"/>
    <n v="304"/>
    <n v="302"/>
    <n v="289"/>
    <n v="284"/>
    <n v="268"/>
    <n v="235"/>
    <n v="234"/>
  </r>
  <r>
    <n v="1"/>
    <s v="Budapest"/>
    <n v="11"/>
    <s v="Budapest"/>
    <n v="1"/>
    <x v="0"/>
    <n v="76"/>
    <n v="76"/>
    <n v="75"/>
    <n v="75"/>
    <n v="75"/>
    <n v="75"/>
    <n v="75"/>
    <n v="75"/>
    <n v="66"/>
    <n v="66"/>
    <n v="66"/>
    <n v="66"/>
    <n v="66"/>
    <n v="66"/>
    <n v="66"/>
    <n v="66"/>
    <n v="66"/>
    <n v="66"/>
    <n v="66"/>
    <n v="66"/>
    <n v="66"/>
    <n v="66"/>
    <n v="66"/>
    <n v="66"/>
    <n v="23"/>
    <n v="22"/>
    <n v="23"/>
    <n v="23"/>
    <n v="23"/>
    <n v="22"/>
    <n v="23"/>
    <n v="23"/>
    <n v="23"/>
    <n v="23"/>
    <n v="22"/>
    <n v="22"/>
    <n v="21"/>
    <n v="25"/>
    <n v="26"/>
    <n v="24"/>
    <n v="24"/>
    <n v="24"/>
    <n v="24"/>
    <n v="25"/>
  </r>
  <r>
    <n v="1"/>
    <s v="Budapest"/>
    <n v="11"/>
    <s v="Budapest"/>
    <n v="1"/>
    <x v="0"/>
    <n v="20"/>
    <n v="20"/>
    <n v="22"/>
    <n v="23"/>
    <n v="19"/>
    <n v="24"/>
    <n v="22"/>
    <n v="25"/>
    <n v="20"/>
    <n v="25"/>
    <n v="23"/>
    <n v="20"/>
    <n v="19"/>
    <n v="21"/>
    <n v="25"/>
    <n v="24"/>
    <n v="26"/>
    <n v="21"/>
    <n v="22"/>
    <n v="18"/>
    <n v="19"/>
    <n v="19"/>
    <n v="22"/>
    <n v="17"/>
    <n v="20"/>
    <n v="18"/>
    <n v="20"/>
    <n v="18"/>
    <n v="22"/>
    <n v="21"/>
    <n v="22"/>
    <n v="15"/>
    <n v="18"/>
    <n v="19"/>
    <n v="18"/>
    <n v="23"/>
    <n v="18"/>
    <n v="18"/>
    <n v="19"/>
    <n v="20"/>
    <n v="22"/>
    <n v="18"/>
    <n v="18"/>
    <n v="21"/>
  </r>
  <r>
    <n v="1"/>
    <s v="Budapest"/>
    <n v="11"/>
    <s v="Budapest"/>
    <n v="1"/>
    <x v="0"/>
    <n v="43"/>
    <n v="43"/>
    <n v="44"/>
    <n v="58"/>
    <n v="58"/>
    <n v="58"/>
    <n v="58"/>
    <n v="57"/>
    <n v="57"/>
    <n v="57"/>
    <n v="58"/>
    <n v="58"/>
    <n v="57"/>
    <n v="58"/>
    <n v="58"/>
    <n v="58"/>
    <n v="58"/>
    <n v="58"/>
    <n v="57"/>
    <n v="57"/>
    <n v="58"/>
    <n v="58"/>
    <n v="58"/>
    <n v="58"/>
    <n v="58"/>
    <n v="59"/>
    <n v="58"/>
    <n v="58"/>
    <n v="58"/>
    <n v="58"/>
    <n v="58"/>
    <n v="58"/>
    <n v="58"/>
    <n v="58"/>
    <n v="58"/>
    <n v="57"/>
    <n v="57"/>
    <n v="57"/>
    <n v="57"/>
    <n v="57"/>
    <n v="57"/>
    <n v="57"/>
    <n v="57"/>
    <n v="57"/>
  </r>
  <r>
    <n v="1"/>
    <s v="Budapest"/>
    <n v="11"/>
    <s v="Budapest"/>
    <n v="1"/>
    <x v="0"/>
    <n v="17"/>
    <n v="17"/>
    <n v="17"/>
    <n v="15"/>
    <n v="13"/>
    <n v="14"/>
    <n v="17"/>
    <n v="17"/>
    <n v="17"/>
    <n v="17"/>
    <n v="17"/>
    <n v="17"/>
    <n v="17"/>
    <n v="14"/>
    <n v="14"/>
    <n v="18"/>
    <n v="17"/>
    <n v="15"/>
    <n v="6"/>
    <n v="13"/>
    <n v="17"/>
    <n v="13"/>
    <n v="14"/>
    <n v="14"/>
    <n v="15"/>
    <n v="13"/>
    <n v="13"/>
    <n v="17"/>
    <n v="15"/>
    <n v="15"/>
    <n v="14"/>
    <n v="17"/>
    <n v="17"/>
    <n v="17"/>
    <n v="13"/>
    <n v="13"/>
    <n v="13"/>
    <n v="14"/>
    <n v="15"/>
    <n v="13"/>
    <n v="14"/>
    <n v="13"/>
    <n v="14"/>
    <n v="14"/>
  </r>
  <r>
    <n v="1"/>
    <s v="Budapest"/>
    <n v="11"/>
    <s v="Budapest"/>
    <n v="1"/>
    <x v="0"/>
    <n v="34"/>
    <n v="34"/>
    <n v="34"/>
    <n v="34"/>
    <n v="34"/>
    <n v="34"/>
    <n v="34"/>
    <n v="34"/>
    <n v="34"/>
    <n v="32"/>
    <n v="34"/>
    <n v="33"/>
    <n v="33"/>
    <n v="34"/>
    <n v="33"/>
    <n v="32"/>
    <n v="33"/>
    <n v="34"/>
    <n v="34"/>
    <n v="33"/>
    <n v="34"/>
    <n v="34"/>
    <n v="33"/>
    <n v="34"/>
    <n v="34"/>
    <n v="31"/>
    <n v="31"/>
    <n v="31"/>
    <n v="31"/>
    <n v="31"/>
    <n v="28"/>
    <n v="27"/>
    <n v="29"/>
    <n v="29"/>
    <n v="29"/>
    <n v="29"/>
    <n v="29"/>
    <n v="30"/>
    <n v="29"/>
    <n v="30"/>
    <n v="29"/>
    <n v="31"/>
    <n v="29"/>
    <n v="29"/>
  </r>
  <r>
    <n v="1"/>
    <s v="Budapest"/>
    <n v="11"/>
    <s v="Budapest"/>
    <n v="1"/>
    <x v="0"/>
    <n v="48"/>
    <n v="53"/>
    <n v="47"/>
    <n v="49"/>
    <n v="50"/>
    <n v="45"/>
    <n v="46"/>
    <n v="50"/>
    <n v="55"/>
    <n v="53"/>
    <n v="51"/>
    <n v="51"/>
    <n v="51"/>
    <n v="46"/>
    <n v="51"/>
    <n v="51"/>
    <n v="51"/>
    <n v="60"/>
    <n v="52"/>
    <n v="52"/>
    <n v="48"/>
    <n v="47"/>
    <n v="51"/>
    <n v="51"/>
    <n v="52"/>
    <n v="47"/>
    <n v="47"/>
    <n v="53"/>
    <n v="58"/>
    <n v="55"/>
    <n v="51"/>
    <n v="51"/>
    <n v="58"/>
    <n v="54"/>
    <n v="50"/>
    <n v="52"/>
    <n v="57"/>
    <n v="60"/>
    <n v="60"/>
    <n v="60"/>
    <n v="53"/>
    <n v="44"/>
    <n v="54"/>
    <n v="57"/>
  </r>
  <r>
    <n v="1"/>
    <s v="Budapest"/>
    <n v="11"/>
    <s v="Budapest"/>
    <n v="1"/>
    <x v="0"/>
    <n v="105"/>
    <n v="119"/>
    <n v="137"/>
    <n v="137"/>
    <n v="137"/>
    <n v="137"/>
    <n v="127"/>
    <n v="121"/>
    <n v="131"/>
    <n v="150"/>
    <n v="135"/>
    <n v="126"/>
    <n v="136"/>
    <n v="118"/>
    <n v="121"/>
    <n v="121"/>
    <n v="134"/>
    <n v="142"/>
    <n v="137"/>
    <n v="142"/>
    <n v="150"/>
    <n v="137"/>
    <n v="140"/>
    <n v="149"/>
    <n v="157"/>
    <n v="149"/>
    <n v="139"/>
    <n v="141"/>
    <n v="140"/>
    <n v="154"/>
    <n v="134"/>
    <n v="125"/>
    <n v="131"/>
    <n v="139"/>
    <n v="138"/>
    <n v="124"/>
    <n v="162"/>
    <n v="138"/>
    <n v="142"/>
    <n v="140"/>
    <n v="133"/>
    <n v="121"/>
    <n v="133"/>
    <n v="127"/>
  </r>
  <r>
    <n v="1"/>
    <s v="Budapest"/>
    <n v="11"/>
    <s v="Budapest"/>
    <n v="1"/>
    <x v="0"/>
    <n v="43"/>
    <n v="71"/>
    <n v="71"/>
    <n v="71"/>
    <n v="71"/>
    <n v="43"/>
    <n v="43"/>
    <n v="2"/>
    <n v="71"/>
    <n v="71"/>
    <n v="71"/>
    <n v="71"/>
    <n v="71"/>
    <n v="43"/>
    <n v="71"/>
    <n v="71"/>
    <n v="71"/>
    <n v="71"/>
    <n v="71"/>
    <n v="71"/>
    <n v="71"/>
    <n v="71"/>
    <n v="71"/>
    <n v="71"/>
    <n v="71"/>
    <n v="71"/>
    <n v="71"/>
    <n v="71"/>
    <n v="71"/>
    <n v="43"/>
    <n v="71"/>
    <n v="71"/>
    <n v="71"/>
    <n v="69"/>
    <n v="69"/>
    <n v="69"/>
    <n v="35"/>
    <n v="35"/>
    <n v="36"/>
    <n v="36"/>
    <n v="63"/>
    <n v="63"/>
    <n v="63"/>
    <n v="63"/>
  </r>
  <r>
    <n v="1"/>
    <s v="Budapest"/>
    <n v="11"/>
    <s v="Budapest"/>
    <n v="1"/>
    <x v="0"/>
    <n v="75"/>
    <n v="77"/>
    <n v="71"/>
    <n v="69"/>
    <n v="68"/>
    <n v="75"/>
    <n v="75"/>
    <n v="78"/>
    <n v="73"/>
    <n v="71"/>
    <n v="71"/>
    <n v="69"/>
    <n v="73"/>
    <n v="68"/>
    <n v="72"/>
    <n v="73"/>
    <n v="69"/>
    <n v="73"/>
    <n v="76"/>
    <n v="70"/>
    <n v="76"/>
    <n v="72"/>
    <n v="75"/>
    <n v="72"/>
    <n v="71"/>
    <n v="75"/>
    <n v="74"/>
    <n v="73"/>
    <n v="71"/>
    <n v="70"/>
    <n v="68"/>
    <n v="76"/>
    <n v="73"/>
    <n v="74"/>
    <n v="16"/>
    <n v="13"/>
    <n v="13"/>
    <n v="14"/>
    <n v="13"/>
    <n v="14"/>
    <n v="15"/>
    <n v="14"/>
    <n v="14"/>
    <n v="14"/>
  </r>
  <r>
    <n v="13"/>
    <s v="Pest"/>
    <n v="12"/>
    <s v="Pest"/>
    <n v="1"/>
    <x v="0"/>
    <n v="14"/>
    <n v="16"/>
    <n v="14"/>
    <n v="16"/>
    <n v="16"/>
    <n v="16"/>
    <n v="16"/>
    <n v="16"/>
    <n v="16"/>
    <n v="16"/>
    <n v="14"/>
    <n v="16"/>
    <n v="14"/>
    <n v="17"/>
    <n v="15"/>
    <n v="17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3"/>
    <n v="13"/>
    <n v="13"/>
    <n v="13"/>
    <n v="13"/>
    <n v="13"/>
    <n v="13"/>
    <n v="13"/>
    <n v="13"/>
  </r>
  <r>
    <n v="1"/>
    <s v="Budapest"/>
    <n v="11"/>
    <s v="Budapest"/>
    <n v="1"/>
    <x v="0"/>
    <n v="24"/>
    <n v="29"/>
    <n v="29"/>
    <n v="25"/>
    <n v="27"/>
    <n v="25"/>
    <n v="24"/>
    <n v="27"/>
    <n v="28"/>
    <n v="29"/>
    <n v="25"/>
    <n v="23"/>
    <n v="25"/>
    <n v="24"/>
    <n v="29"/>
    <n v="25"/>
    <n v="27"/>
    <n v="28"/>
    <n v="26"/>
    <n v="23"/>
    <n v="24"/>
    <n v="28"/>
    <n v="28"/>
    <n v="27"/>
    <n v="28"/>
    <n v="28"/>
    <n v="25"/>
    <n v="23"/>
    <n v="22"/>
    <n v="29"/>
    <n v="26"/>
    <n v="25"/>
    <n v="26"/>
    <n v="26"/>
    <n v="31"/>
    <n v="26"/>
    <n v="27"/>
    <n v="25"/>
    <n v="27"/>
    <n v="30"/>
    <n v="26"/>
    <n v="27"/>
    <n v="28"/>
    <n v="31"/>
  </r>
  <r>
    <n v="1"/>
    <s v="Budapest"/>
    <n v="11"/>
    <s v="Budapest"/>
    <n v="1"/>
    <x v="0"/>
    <n v="81"/>
    <n v="81"/>
    <n v="81"/>
    <n v="81"/>
    <n v="81"/>
    <n v="81"/>
    <n v="81"/>
    <n v="81"/>
    <n v="72"/>
    <n v="72"/>
    <n v="72"/>
    <n v="72"/>
    <n v="72"/>
    <n v="72"/>
    <n v="72"/>
    <n v="71"/>
    <n v="71"/>
    <n v="71"/>
    <n v="71"/>
    <n v="71"/>
    <n v="71"/>
    <n v="71"/>
    <n v="71"/>
    <n v="71"/>
    <n v="32"/>
    <n v="32"/>
    <n v="34"/>
    <n v="36"/>
    <n v="35"/>
    <n v="33"/>
    <n v="33"/>
    <n v="34"/>
    <n v="35"/>
    <n v="34"/>
    <n v="34"/>
    <n v="32"/>
    <n v="32"/>
    <n v="34"/>
    <n v="33"/>
    <n v="37"/>
    <n v="36"/>
    <n v="35"/>
    <n v="36"/>
    <n v="36"/>
  </r>
  <r>
    <n v="1"/>
    <s v="Budapest"/>
    <n v="11"/>
    <s v="Budapest"/>
    <n v="1"/>
    <x v="0"/>
    <n v="80"/>
    <n v="80"/>
    <n v="78"/>
    <n v="79"/>
    <n v="79"/>
    <n v="79"/>
    <n v="79"/>
    <n v="79"/>
    <n v="70"/>
    <n v="70"/>
    <n v="70"/>
    <n v="71"/>
    <n v="69"/>
    <n v="69"/>
    <n v="69"/>
    <n v="69"/>
    <n v="69"/>
    <n v="70"/>
    <n v="70"/>
    <n v="70"/>
    <n v="70"/>
    <n v="70"/>
    <n v="71"/>
    <n v="72"/>
    <n v="23"/>
    <n v="22"/>
    <n v="23"/>
    <n v="23"/>
    <n v="23"/>
    <n v="23"/>
    <n v="23"/>
    <n v="23"/>
    <n v="23"/>
    <n v="23"/>
    <n v="23"/>
    <n v="23"/>
    <n v="22"/>
    <n v="22"/>
    <n v="22"/>
    <n v="25"/>
    <n v="25"/>
    <n v="24"/>
    <n v="24"/>
    <n v="25"/>
  </r>
  <r>
    <n v="19"/>
    <s v="Veszprém"/>
    <n v="20"/>
    <s v="Közép-Dunántúl"/>
    <n v="2"/>
    <x v="2"/>
    <n v="112"/>
    <n v="101"/>
    <n v="103"/>
    <n v="126"/>
    <n v="109"/>
    <n v="118"/>
    <n v="116"/>
    <n v="118"/>
    <n v="105"/>
    <n v="91"/>
    <n v="98"/>
    <n v="95"/>
    <n v="83"/>
    <n v="91"/>
    <n v="94"/>
    <n v="93"/>
    <n v="103"/>
    <n v="105"/>
    <n v="101"/>
    <n v="102"/>
    <n v="94"/>
    <n v="99"/>
    <n v="99"/>
    <n v="100"/>
    <n v="96"/>
    <n v="96"/>
    <n v="85"/>
    <n v="93"/>
    <n v="87"/>
    <n v="91"/>
    <n v="86"/>
    <n v="95"/>
    <n v="92"/>
    <n v="92"/>
    <n v="95"/>
    <n v="92"/>
    <n v="96"/>
    <n v="91"/>
    <n v="93"/>
    <n v="99"/>
    <n v="101"/>
    <n v="100"/>
    <n v="105"/>
    <n v="100"/>
  </r>
  <r>
    <n v="1"/>
    <s v="Budapest"/>
    <n v="11"/>
    <s v="Budapest"/>
    <n v="1"/>
    <x v="0"/>
    <n v="21"/>
    <n v="21"/>
    <n v="21"/>
    <n v="21"/>
    <n v="20"/>
    <n v="21"/>
    <n v="20"/>
    <n v="20"/>
    <n v="20"/>
    <n v="20"/>
    <n v="20"/>
    <n v="18"/>
    <n v="18"/>
    <n v="18"/>
    <n v="18"/>
    <n v="18"/>
    <n v="18"/>
    <n v="18"/>
    <n v="18"/>
    <n v="18"/>
    <n v="18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6"/>
    <n v="16"/>
    <n v="16"/>
    <n v="16"/>
  </r>
  <r>
    <n v="1"/>
    <s v="Budapest"/>
    <n v="11"/>
    <s v="Budapest"/>
    <n v="1"/>
    <x v="0"/>
    <n v="125"/>
    <n v="125"/>
    <n v="125"/>
    <n v="125"/>
    <n v="125"/>
    <n v="125"/>
    <n v="125"/>
    <n v="125"/>
    <n v="125"/>
    <n v="125"/>
    <n v="125"/>
    <n v="125"/>
    <n v="125"/>
    <n v="125"/>
    <n v="125"/>
    <n v="125"/>
    <n v="125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5"/>
    <n v="125"/>
    <n v="125"/>
    <n v="125"/>
    <n v="125"/>
    <n v="125"/>
  </r>
  <r>
    <n v="1"/>
    <s v="Budapest"/>
    <n v="11"/>
    <s v="Budapest"/>
    <n v="1"/>
    <x v="0"/>
    <n v="40"/>
    <n v="40"/>
    <n v="41"/>
    <n v="39"/>
    <n v="41"/>
    <n v="41"/>
    <n v="40"/>
    <n v="40"/>
    <n v="40"/>
    <n v="40"/>
    <n v="40"/>
    <n v="41"/>
    <n v="40"/>
    <n v="41"/>
    <n v="41"/>
    <n v="40"/>
    <n v="40"/>
    <n v="40"/>
    <n v="40"/>
    <n v="40"/>
    <n v="40"/>
    <n v="40"/>
    <n v="8"/>
    <n v="10"/>
    <n v="11"/>
    <n v="10"/>
    <n v="10"/>
    <n v="9"/>
    <n v="9"/>
    <n v="9"/>
    <n v="9"/>
    <n v="9"/>
    <n v="8"/>
    <n v="9"/>
    <n v="9"/>
    <n v="9"/>
    <n v="9"/>
    <n v="9"/>
    <n v="9"/>
    <n v="9"/>
    <n v="8"/>
    <n v="8"/>
    <n v="9"/>
    <n v="8"/>
  </r>
  <r>
    <n v="1"/>
    <s v="Budapest"/>
    <n v="11"/>
    <s v="Budapest"/>
    <n v="1"/>
    <x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6"/>
    <n v="6"/>
    <n v="8"/>
    <n v="8"/>
    <n v="8"/>
    <n v="8"/>
    <n v="8"/>
    <n v="8"/>
    <n v="8"/>
    <n v="8"/>
  </r>
  <r>
    <n v="1"/>
    <s v="Budapest"/>
    <n v="11"/>
    <s v="Budapest"/>
    <n v="1"/>
    <x v="0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</r>
  <r>
    <n v="4"/>
    <s v="Békés"/>
    <n v="70"/>
    <s v="Dél-Alföld"/>
    <n v="3"/>
    <x v="1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</r>
  <r>
    <n v="1"/>
    <s v="Budapest"/>
    <n v="11"/>
    <s v="Budapest"/>
    <n v="1"/>
    <x v="0"/>
    <n v="27"/>
    <n v="27"/>
    <n v="27"/>
    <n v="27"/>
    <n v="27"/>
    <n v="27"/>
    <n v="27"/>
    <n v="27"/>
    <n v="27"/>
    <n v="27"/>
    <n v="27"/>
    <n v="27"/>
    <n v="27"/>
    <n v="27"/>
    <n v="25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5"/>
    <n v="27"/>
    <n v="27"/>
    <n v="27"/>
    <n v="26"/>
    <n v="26"/>
    <n v="26"/>
    <n v="26"/>
  </r>
  <r>
    <n v="1"/>
    <s v="Budapest"/>
    <n v="11"/>
    <s v="Budapest"/>
    <n v="1"/>
    <x v="0"/>
    <n v="11"/>
    <n v="11"/>
    <n v="11"/>
    <n v="11"/>
    <n v="11"/>
    <n v="11"/>
    <n v="11"/>
    <n v="11"/>
    <n v="11"/>
    <n v="11"/>
    <n v="11"/>
    <n v="11"/>
    <n v="11"/>
    <n v="11"/>
    <n v="11"/>
    <n v="11"/>
    <n v="10"/>
    <n v="10"/>
    <n v="10"/>
    <n v="10"/>
    <n v="10"/>
    <n v="10"/>
    <n v="10"/>
    <n v="10"/>
    <n v="10"/>
    <n v="70"/>
    <n v="70"/>
    <n v="70"/>
    <n v="70"/>
    <n v="70"/>
    <n v="70"/>
    <n v="70"/>
    <n v="70"/>
    <n v="70"/>
    <n v="70"/>
    <n v="70"/>
    <n v="70"/>
    <n v="70"/>
    <n v="70"/>
    <n v="70"/>
    <n v="70"/>
    <n v="70"/>
    <n v="70"/>
    <n v="71"/>
  </r>
  <r>
    <n v="1"/>
    <s v="Budapest"/>
    <n v="11"/>
    <s v="Budapest"/>
    <n v="1"/>
    <x v="0"/>
    <n v="136"/>
    <n v="137"/>
    <n v="138"/>
    <n v="137"/>
    <n v="137"/>
    <n v="134"/>
    <n v="136"/>
    <n v="137"/>
    <n v="138"/>
    <n v="138"/>
    <n v="138"/>
    <n v="137"/>
    <n v="137"/>
    <n v="133"/>
    <n v="117"/>
    <n v="140"/>
    <n v="120"/>
    <n v="121"/>
    <n v="121"/>
    <n v="121"/>
    <n v="121"/>
    <n v="85"/>
    <n v="70"/>
    <n v="71"/>
    <n v="70"/>
    <n v="72"/>
    <n v="72"/>
    <n v="73"/>
    <n v="73"/>
    <n v="75"/>
    <n v="75"/>
    <n v="75"/>
    <n v="75"/>
    <n v="66"/>
    <n v="67"/>
    <n v="67"/>
    <n v="66"/>
    <n v="67"/>
    <n v="67"/>
    <n v="72"/>
    <n v="72"/>
    <n v="72"/>
    <n v="72"/>
    <n v="70"/>
  </r>
  <r>
    <n v="1"/>
    <s v="Budapest"/>
    <n v="11"/>
    <s v="Budapest"/>
    <n v="1"/>
    <x v="0"/>
    <n v="48"/>
    <n v="48"/>
    <n v="47"/>
    <n v="48"/>
    <n v="47"/>
    <n v="48"/>
    <n v="48"/>
    <n v="47"/>
    <n v="47"/>
    <n v="47"/>
    <n v="47"/>
    <n v="47"/>
    <n v="47"/>
    <n v="47"/>
    <n v="47"/>
    <n v="47"/>
    <n v="48"/>
    <n v="48"/>
    <n v="47"/>
    <n v="47"/>
    <n v="47"/>
    <n v="47"/>
    <n v="47"/>
    <n v="47"/>
    <n v="47"/>
    <n v="47"/>
    <n v="47"/>
    <n v="47"/>
    <n v="47"/>
    <n v="47"/>
    <n v="47"/>
    <n v="47"/>
    <n v="47"/>
    <n v="45"/>
    <n v="39"/>
    <n v="39"/>
    <n v="39"/>
    <n v="39"/>
    <n v="39"/>
    <n v="39"/>
    <n v="38"/>
    <n v="38"/>
    <n v="38"/>
    <n v="38"/>
  </r>
  <r>
    <n v="1"/>
    <s v="Budapest"/>
    <n v="11"/>
    <s v="Budapest"/>
    <n v="1"/>
    <x v="0"/>
    <n v="44"/>
    <n v="40"/>
    <n v="40"/>
    <n v="38"/>
    <n v="42"/>
    <n v="38"/>
    <n v="38"/>
    <n v="38"/>
    <n v="38"/>
    <n v="38"/>
    <n v="38"/>
    <n v="42"/>
    <n v="34"/>
    <n v="34"/>
    <n v="38"/>
    <n v="34"/>
    <n v="34"/>
    <n v="34"/>
    <n v="34"/>
    <n v="31"/>
    <n v="38"/>
    <n v="38"/>
    <n v="38"/>
    <n v="38"/>
    <n v="34"/>
    <n v="33"/>
    <n v="33"/>
    <n v="26"/>
    <n v="26"/>
    <n v="26"/>
    <n v="22"/>
    <n v="22"/>
    <n v="22"/>
    <n v="26"/>
    <n v="26"/>
    <n v="22"/>
    <n v="30"/>
    <n v="26"/>
    <n v="26"/>
    <n v="26"/>
    <n v="26"/>
    <n v="30"/>
    <n v="27"/>
    <n v="27"/>
  </r>
  <r>
    <n v="1"/>
    <s v="Budapest"/>
    <n v="11"/>
    <s v="Budapest"/>
    <n v="1"/>
    <x v="0"/>
    <n v="86"/>
    <n v="86"/>
    <n v="86"/>
    <n v="84"/>
    <n v="81"/>
    <n v="80"/>
    <n v="80"/>
    <n v="80"/>
    <n v="80"/>
    <n v="80"/>
    <n v="80"/>
    <n v="80"/>
    <n v="80"/>
    <n v="80"/>
    <n v="81"/>
    <n v="81"/>
    <n v="82"/>
    <n v="82"/>
    <n v="81"/>
    <n v="80"/>
    <n v="80"/>
    <n v="80"/>
    <n v="80"/>
    <n v="80"/>
    <n v="80"/>
    <n v="80"/>
    <n v="80"/>
    <n v="79"/>
    <n v="80"/>
    <n v="80"/>
    <n v="80"/>
    <n v="80"/>
    <n v="80"/>
    <n v="80"/>
    <n v="80"/>
    <n v="80"/>
    <n v="80"/>
    <n v="80"/>
    <n v="80"/>
    <n v="80"/>
    <n v="80"/>
    <n v="80"/>
    <n v="80"/>
    <n v="80"/>
  </r>
  <r>
    <n v="1"/>
    <s v="Budapest"/>
    <n v="11"/>
    <s v="Budapest"/>
    <n v="1"/>
    <x v="0"/>
    <n v="73"/>
    <n v="73"/>
    <n v="71"/>
    <n v="72"/>
    <n v="72"/>
    <n v="72"/>
    <n v="72"/>
    <n v="72"/>
    <n v="64"/>
    <n v="63"/>
    <n v="63"/>
    <n v="64"/>
    <n v="63"/>
    <n v="63"/>
    <n v="63"/>
    <n v="63"/>
    <n v="63"/>
    <n v="63"/>
    <n v="63"/>
    <n v="63"/>
    <n v="63"/>
    <n v="63"/>
    <n v="63"/>
    <n v="62"/>
    <n v="23"/>
    <n v="23"/>
    <n v="23"/>
    <n v="23"/>
    <n v="23"/>
    <n v="23"/>
    <n v="23"/>
    <n v="23"/>
    <n v="23"/>
    <n v="23"/>
    <n v="23"/>
    <n v="23"/>
    <n v="22"/>
    <n v="22"/>
    <n v="23"/>
    <n v="25"/>
    <n v="25"/>
    <n v="24"/>
    <n v="24"/>
    <n v="25"/>
  </r>
  <r>
    <n v="1"/>
    <s v="Budapest"/>
    <n v="11"/>
    <s v="Budapest"/>
    <n v="1"/>
    <x v="0"/>
    <n v="40"/>
    <n v="37"/>
    <n v="38"/>
    <n v="41"/>
    <n v="39"/>
    <n v="41"/>
    <n v="44"/>
    <n v="1"/>
    <n v="42"/>
    <n v="40"/>
    <n v="41"/>
    <n v="41"/>
    <n v="41"/>
    <n v="40"/>
    <n v="41"/>
    <n v="40"/>
    <n v="39"/>
    <n v="39"/>
    <n v="37"/>
    <n v="39"/>
    <n v="39"/>
    <n v="39"/>
    <n v="39"/>
    <n v="40"/>
    <n v="40"/>
    <n v="42"/>
    <n v="41"/>
    <n v="37"/>
    <n v="37"/>
    <n v="38"/>
    <n v="38"/>
    <n v="39"/>
    <n v="39"/>
    <n v="40"/>
    <n v="39"/>
    <n v="38"/>
    <n v="39"/>
    <n v="40"/>
    <n v="38"/>
    <n v="38"/>
    <n v="40"/>
    <n v="18"/>
    <n v="20"/>
    <n v="20"/>
  </r>
  <r>
    <n v="1"/>
    <s v="Budapest"/>
    <n v="11"/>
    <s v="Budapest"/>
    <n v="1"/>
    <x v="0"/>
    <n v="39"/>
    <n v="38"/>
    <n v="39"/>
    <n v="39"/>
    <n v="41"/>
    <n v="42"/>
    <n v="43"/>
    <n v="44"/>
    <n v="40"/>
    <n v="36"/>
    <n v="38"/>
    <n v="35"/>
    <n v="38"/>
    <n v="35"/>
    <n v="39"/>
    <n v="35"/>
    <n v="37"/>
    <n v="36"/>
    <n v="30"/>
    <n v="37"/>
    <n v="37"/>
    <n v="41"/>
    <n v="44"/>
    <n v="34"/>
    <n v="40"/>
    <n v="35"/>
    <n v="53"/>
    <n v="53"/>
    <n v="33"/>
    <n v="38"/>
    <n v="33"/>
    <n v="33"/>
    <n v="40"/>
    <n v="41"/>
    <n v="28"/>
    <n v="48"/>
    <n v="54"/>
    <n v="53"/>
    <n v="45"/>
    <n v="31"/>
    <n v="41"/>
    <n v="43"/>
    <n v="39"/>
    <n v="38"/>
  </r>
  <r>
    <n v="1"/>
    <s v="Budapest"/>
    <n v="11"/>
    <s v="Budapest"/>
    <n v="1"/>
    <x v="0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</r>
  <r>
    <n v="1"/>
    <s v="Budapest"/>
    <n v="11"/>
    <s v="Budapest"/>
    <n v="1"/>
    <x v="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"/>
    <s v="Budapest"/>
    <n v="11"/>
    <s v="Budapest"/>
    <n v="1"/>
    <x v="0"/>
    <n v="13"/>
    <n v="13"/>
    <n v="13"/>
    <n v="13"/>
    <n v="13"/>
    <n v="13"/>
    <n v="16"/>
    <n v="13"/>
    <n v="13"/>
    <n v="13"/>
    <n v="13"/>
    <n v="13"/>
    <n v="13"/>
    <n v="13"/>
    <n v="13"/>
    <n v="13"/>
    <n v="13"/>
    <n v="13"/>
    <n v="13"/>
    <n v="13"/>
    <n v="26"/>
    <n v="26"/>
    <n v="26"/>
    <n v="26"/>
    <n v="26"/>
    <n v="13"/>
    <n v="13"/>
    <n v="13"/>
    <n v="38"/>
    <n v="38"/>
    <n v="38"/>
    <n v="38"/>
    <n v="38"/>
    <n v="38"/>
    <n v="13"/>
    <n v="13"/>
    <n v="13"/>
    <n v="13"/>
    <n v="13"/>
    <n v="13"/>
    <n v="13"/>
    <n v="13"/>
    <n v="13"/>
    <n v="13"/>
  </r>
  <r>
    <n v="16"/>
    <s v="Jász-Nagykun-Szolnok"/>
    <n v="60"/>
    <s v="Észak-Alföld"/>
    <n v="3"/>
    <x v="1"/>
    <n v="38"/>
    <n v="37"/>
    <n v="38"/>
    <n v="37"/>
    <n v="38"/>
    <n v="37"/>
    <n v="37"/>
    <n v="37"/>
    <n v="37"/>
    <n v="37"/>
    <n v="37"/>
    <n v="37"/>
    <n v="37"/>
    <n v="37"/>
    <n v="37"/>
    <n v="37"/>
    <n v="37"/>
    <n v="37"/>
    <n v="38"/>
    <n v="37"/>
    <n v="37"/>
    <n v="37"/>
    <n v="37"/>
    <n v="37"/>
    <n v="37"/>
    <n v="37"/>
    <n v="37"/>
    <n v="37"/>
    <n v="37"/>
    <n v="38"/>
    <n v="37"/>
    <n v="37"/>
    <n v="37"/>
    <n v="37"/>
    <n v="37"/>
    <n v="37"/>
    <n v="37"/>
    <n v="37"/>
    <n v="37"/>
    <n v="37"/>
    <n v="37"/>
    <n v="37"/>
    <n v="37"/>
    <n v="37"/>
  </r>
  <r>
    <n v="5"/>
    <s v="Borsod-Abaúj-Zemplén"/>
    <n v="50"/>
    <s v="Észak-Magyarország"/>
    <n v="3"/>
    <x v="1"/>
    <n v="100"/>
    <n v="108"/>
    <n v="93"/>
    <n v="116"/>
    <n v="126"/>
    <n v="95"/>
    <n v="109"/>
    <n v="93"/>
    <n v="92"/>
    <n v="102"/>
    <n v="91"/>
    <n v="113"/>
    <n v="95"/>
    <n v="104"/>
    <n v="79"/>
    <n v="79"/>
    <n v="97"/>
    <n v="79"/>
    <n v="86"/>
    <n v="106"/>
    <n v="96"/>
    <n v="86"/>
    <n v="91"/>
    <n v="97"/>
    <n v="101"/>
    <n v="97"/>
    <n v="97"/>
    <n v="99"/>
    <n v="105"/>
    <n v="114"/>
    <n v="105"/>
    <n v="96"/>
    <n v="85"/>
    <n v="132"/>
    <n v="86"/>
    <n v="93"/>
    <n v="86"/>
    <n v="84"/>
    <n v="111"/>
    <n v="94"/>
    <n v="109"/>
    <n v="85"/>
    <n v="103"/>
    <n v="94"/>
  </r>
  <r>
    <n v="1"/>
    <s v="Budapest"/>
    <n v="11"/>
    <s v="Budapest"/>
    <n v="1"/>
    <x v="0"/>
    <n v="56"/>
    <n v="55"/>
    <n v="57"/>
    <n v="55"/>
    <n v="56"/>
    <n v="56"/>
    <n v="55"/>
    <n v="59"/>
    <n v="55"/>
    <n v="57"/>
    <n v="56"/>
    <n v="55"/>
    <n v="60"/>
    <n v="56"/>
    <n v="57"/>
    <n v="55"/>
    <n v="59"/>
    <n v="56"/>
    <n v="56"/>
    <n v="57"/>
    <n v="56"/>
    <n v="55"/>
    <n v="55"/>
    <n v="55"/>
    <n v="55"/>
    <n v="55"/>
    <n v="57"/>
    <n v="55"/>
    <n v="58"/>
    <n v="56"/>
    <n v="56"/>
    <n v="54"/>
    <n v="56"/>
    <n v="55"/>
    <n v="58"/>
    <n v="56"/>
    <n v="55"/>
    <n v="55"/>
    <n v="55"/>
    <n v="55"/>
    <n v="57"/>
    <n v="54"/>
    <n v="54"/>
    <n v="56"/>
  </r>
  <r>
    <n v="1"/>
    <s v="Budapest"/>
    <n v="11"/>
    <s v="Budapest"/>
    <n v="1"/>
    <x v="0"/>
    <n v="82"/>
    <n v="82"/>
    <n v="81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33"/>
    <n v="33"/>
    <n v="32"/>
    <n v="32"/>
    <n v="31"/>
    <n v="30"/>
    <n v="30"/>
    <n v="30"/>
    <n v="29"/>
    <n v="31"/>
    <n v="30"/>
    <n v="28"/>
    <n v="27"/>
    <n v="31"/>
    <n v="32"/>
    <n v="35"/>
    <n v="36"/>
    <n v="34"/>
    <n v="34"/>
    <n v="35"/>
  </r>
  <r>
    <n v="6"/>
    <s v="Csongrád-Csanád"/>
    <n v="70"/>
    <s v="Dél-Alföld"/>
    <n v="3"/>
    <x v="1"/>
    <n v="34"/>
    <n v="34"/>
    <n v="35"/>
    <n v="36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6"/>
    <n v="35"/>
    <n v="35"/>
    <n v="36"/>
    <n v="33"/>
    <n v="36"/>
    <n v="39"/>
    <n v="39"/>
    <n v="39"/>
    <n v="39"/>
    <n v="39"/>
    <n v="39"/>
    <n v="39"/>
    <n v="30"/>
    <n v="30"/>
    <n v="30"/>
    <n v="30"/>
    <n v="31"/>
    <n v="31"/>
    <n v="31"/>
  </r>
  <r>
    <n v="1"/>
    <s v="Budapest"/>
    <n v="11"/>
    <s v="Budapest"/>
    <n v="1"/>
    <x v="0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</r>
  <r>
    <n v="1"/>
    <s v="Budapest"/>
    <n v="11"/>
    <s v="Budapest"/>
    <n v="1"/>
    <x v="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1"/>
    <n v="40"/>
    <n v="40"/>
    <n v="40"/>
    <n v="42"/>
    <n v="43"/>
    <n v="43"/>
    <n v="43"/>
    <n v="43"/>
    <n v="42"/>
    <n v="42"/>
    <n v="42"/>
    <n v="37"/>
    <n v="43"/>
    <n v="43"/>
    <n v="41"/>
    <n v="44"/>
    <n v="45"/>
    <n v="44"/>
    <n v="44"/>
    <n v="44"/>
    <n v="44"/>
  </r>
  <r>
    <n v="1"/>
    <s v="Budapest"/>
    <n v="11"/>
    <s v="Budapest"/>
    <n v="1"/>
    <x v="0"/>
    <n v="48"/>
    <n v="48"/>
    <n v="48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</r>
  <r>
    <n v="1"/>
    <s v="Budapest"/>
    <n v="11"/>
    <s v="Budapest"/>
    <n v="1"/>
    <x v="0"/>
    <n v="38"/>
    <n v="37"/>
    <n v="39"/>
    <n v="34"/>
    <n v="32"/>
    <n v="36"/>
    <n v="36"/>
    <n v="35"/>
    <n v="45"/>
    <n v="40"/>
    <n v="36"/>
    <n v="37"/>
    <n v="30"/>
    <n v="34"/>
    <n v="36"/>
    <n v="37"/>
    <n v="33"/>
    <n v="33"/>
    <n v="36"/>
    <n v="28"/>
    <n v="38"/>
    <n v="37"/>
    <n v="33"/>
    <n v="32"/>
    <n v="26"/>
    <n v="28"/>
    <n v="30"/>
    <n v="28"/>
    <n v="28"/>
    <n v="32"/>
    <n v="38"/>
    <n v="33"/>
    <n v="27"/>
    <n v="28"/>
    <n v="28"/>
    <n v="30"/>
    <n v="23"/>
    <n v="22"/>
    <n v="23"/>
    <n v="23"/>
    <n v="23"/>
    <n v="21"/>
    <n v="22"/>
    <n v="21"/>
  </r>
  <r>
    <n v="1"/>
    <s v="Budapest"/>
    <n v="11"/>
    <s v="Budapest"/>
    <n v="1"/>
    <x v="0"/>
    <n v="126"/>
    <n v="129"/>
    <n v="128"/>
    <n v="129"/>
    <n v="127"/>
    <n v="131"/>
    <n v="127"/>
    <n v="123"/>
    <n v="129"/>
    <n v="126"/>
    <n v="129"/>
    <n v="126"/>
    <n v="128"/>
    <n v="123"/>
    <n v="124"/>
    <n v="125"/>
    <n v="163"/>
    <n v="158"/>
    <n v="158"/>
    <n v="214"/>
    <n v="196"/>
    <n v="194"/>
    <n v="193"/>
    <n v="201"/>
    <n v="192"/>
    <n v="217"/>
    <n v="219"/>
    <n v="225"/>
    <n v="224"/>
    <n v="218"/>
    <n v="219"/>
    <n v="222"/>
    <n v="220"/>
    <n v="225"/>
    <n v="219"/>
    <n v="219"/>
    <n v="221"/>
    <n v="221"/>
    <n v="222"/>
    <n v="218"/>
    <n v="218"/>
    <n v="220"/>
    <n v="219"/>
    <n v="218"/>
  </r>
  <r>
    <n v="1"/>
    <s v="Budapest"/>
    <n v="11"/>
    <s v="Budapest"/>
    <n v="1"/>
    <x v="0"/>
    <n v="12"/>
    <n v="12"/>
    <n v="12"/>
    <n v="12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</r>
  <r>
    <n v="1"/>
    <s v="Budapest"/>
    <n v="11"/>
    <s v="Budapest"/>
    <n v="1"/>
    <x v="0"/>
    <n v="54"/>
    <n v="54"/>
    <n v="54"/>
    <n v="54"/>
    <n v="54"/>
    <n v="54"/>
    <n v="54"/>
    <n v="54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</r>
  <r>
    <n v="1"/>
    <s v="Budapest"/>
    <n v="11"/>
    <s v="Budapest"/>
    <n v="1"/>
    <x v="0"/>
    <n v="15"/>
    <n v="15"/>
    <n v="15"/>
    <n v="15"/>
    <n v="15"/>
    <n v="15"/>
    <n v="15"/>
    <n v="15"/>
    <n v="15"/>
    <n v="15"/>
    <n v="16"/>
    <n v="16"/>
    <n v="16"/>
    <n v="15"/>
    <n v="15"/>
    <n v="16"/>
    <n v="16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6"/>
    <n v="15"/>
    <n v="15"/>
    <n v="15"/>
    <n v="15"/>
    <n v="16"/>
    <n v="16"/>
    <n v="16"/>
    <n v="17"/>
    <n v="18"/>
  </r>
  <r>
    <n v="1"/>
    <s v="Budapest"/>
    <n v="11"/>
    <s v="Budapest"/>
    <n v="1"/>
    <x v="0"/>
    <n v="18"/>
    <n v="18"/>
    <n v="18"/>
    <n v="18"/>
    <n v="18"/>
    <n v="18"/>
    <n v="18"/>
    <n v="18"/>
    <n v="18"/>
    <n v="18"/>
    <n v="18"/>
    <n v="18"/>
    <n v="18"/>
    <n v="18"/>
    <n v="18"/>
    <n v="1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"/>
    <s v="Budapest"/>
    <n v="11"/>
    <s v="Budapest"/>
    <n v="1"/>
    <x v="0"/>
    <n v="79"/>
    <n v="71"/>
    <n v="77"/>
    <n v="73"/>
    <n v="73"/>
    <n v="72"/>
    <n v="79"/>
    <n v="87"/>
    <n v="73"/>
    <n v="73"/>
    <n v="79"/>
    <n v="79"/>
    <n v="84"/>
    <n v="90"/>
    <n v="95"/>
    <n v="83"/>
    <n v="75"/>
    <n v="80"/>
    <n v="76"/>
    <n v="78"/>
    <n v="80"/>
    <n v="77"/>
    <n v="82"/>
    <n v="81"/>
    <n v="72"/>
    <n v="79"/>
    <n v="88"/>
    <n v="71"/>
    <n v="71"/>
    <n v="78"/>
    <n v="73"/>
    <n v="77"/>
    <n v="60"/>
    <n v="65"/>
    <n v="68"/>
    <n v="72"/>
    <n v="74"/>
    <n v="74"/>
    <n v="67"/>
    <n v="70"/>
    <n v="65"/>
    <n v="69"/>
    <n v="72"/>
    <n v="79"/>
  </r>
  <r>
    <n v="1"/>
    <s v="Budapest"/>
    <n v="11"/>
    <s v="Budapest"/>
    <n v="1"/>
    <x v="0"/>
    <n v="100"/>
    <n v="100"/>
    <n v="100"/>
    <n v="100"/>
    <n v="100"/>
    <n v="101"/>
    <n v="101"/>
    <n v="101"/>
    <n v="100"/>
    <n v="100"/>
    <n v="100"/>
    <n v="100"/>
    <n v="100"/>
    <n v="100"/>
    <n v="100"/>
    <n v="100"/>
    <n v="87"/>
    <n v="87"/>
    <n v="88"/>
    <n v="87"/>
    <n v="87"/>
    <n v="87"/>
    <n v="87"/>
    <n v="87"/>
    <n v="87"/>
    <n v="87"/>
    <n v="87"/>
    <n v="98"/>
    <n v="98"/>
    <n v="98"/>
    <n v="98"/>
    <n v="98"/>
    <n v="98"/>
    <n v="96"/>
    <n v="96"/>
    <n v="97"/>
    <n v="97"/>
    <n v="91"/>
    <n v="91"/>
    <n v="91"/>
    <n v="90"/>
    <n v="90"/>
    <n v="90"/>
    <n v="92"/>
  </r>
  <r>
    <n v="1"/>
    <s v="Budapest"/>
    <n v="11"/>
    <s v="Budapest"/>
    <n v="1"/>
    <x v="0"/>
    <n v="50"/>
    <n v="50"/>
    <n v="49"/>
    <n v="50"/>
    <n v="50"/>
    <n v="49"/>
    <n v="50"/>
    <n v="50"/>
    <n v="50"/>
    <n v="50"/>
    <n v="50"/>
    <n v="37"/>
    <n v="37"/>
    <n v="36"/>
    <n v="37"/>
    <n v="37"/>
    <n v="35"/>
    <n v="37"/>
    <n v="37"/>
    <n v="36"/>
    <n v="37"/>
    <n v="35"/>
    <n v="37"/>
    <n v="37"/>
    <n v="37"/>
    <n v="37"/>
    <n v="37"/>
    <n v="37"/>
    <n v="35"/>
    <n v="25"/>
    <n v="25"/>
    <n v="37"/>
    <n v="25"/>
    <n v="25"/>
    <n v="23"/>
    <n v="23"/>
    <n v="23"/>
    <n v="23"/>
    <n v="35"/>
    <n v="35"/>
    <n v="35"/>
    <n v="35"/>
    <n v="35"/>
    <n v="35"/>
  </r>
  <r>
    <n v="1"/>
    <s v="Budapest"/>
    <n v="11"/>
    <s v="Budapest"/>
    <n v="1"/>
    <x v="0"/>
    <n v="95"/>
    <n v="95"/>
    <n v="96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108"/>
    <n v="108"/>
  </r>
  <r>
    <n v="1"/>
    <s v="Budapest"/>
    <n v="11"/>
    <s v="Budapest"/>
    <n v="1"/>
    <x v="0"/>
    <n v="24"/>
    <n v="27"/>
    <n v="27"/>
    <n v="27"/>
    <n v="27"/>
    <n v="27"/>
    <n v="27"/>
    <n v="27"/>
    <n v="27"/>
    <n v="27"/>
    <n v="27"/>
    <n v="27"/>
    <n v="27"/>
    <n v="27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4"/>
    <n v="26"/>
    <n v="26"/>
    <n v="26"/>
    <n v="26"/>
    <n v="26"/>
    <n v="26"/>
    <n v="26"/>
    <n v="26"/>
    <n v="26"/>
  </r>
  <r>
    <n v="13"/>
    <s v="Pest"/>
    <n v="12"/>
    <s v="Pest"/>
    <n v="1"/>
    <x v="0"/>
    <n v="56"/>
    <n v="56"/>
    <n v="56"/>
    <n v="54"/>
    <n v="56"/>
    <n v="54"/>
    <n v="54"/>
    <n v="55"/>
    <n v="56"/>
    <n v="56"/>
    <n v="57"/>
    <n v="58"/>
    <n v="56"/>
    <n v="56"/>
    <n v="56"/>
    <n v="56"/>
    <n v="56"/>
    <n v="56"/>
    <n v="56"/>
    <n v="56"/>
    <n v="57"/>
    <n v="56"/>
    <n v="57"/>
    <n v="57"/>
    <n v="56"/>
    <n v="55"/>
    <n v="55"/>
    <n v="55"/>
    <n v="56"/>
    <n v="56"/>
    <n v="55"/>
    <n v="55"/>
    <n v="54"/>
    <n v="50"/>
    <n v="48"/>
    <n v="47"/>
    <n v="47"/>
    <n v="43"/>
    <n v="43"/>
    <n v="41"/>
    <n v="37"/>
    <n v="41"/>
    <n v="39"/>
    <n v="41"/>
  </r>
  <r>
    <n v="1"/>
    <s v="Budapest"/>
    <n v="11"/>
    <s v="Budapest"/>
    <n v="1"/>
    <x v="0"/>
    <n v="27"/>
    <n v="26"/>
    <n v="10"/>
    <n v="9"/>
    <n v="26"/>
    <n v="29"/>
    <n v="29"/>
    <n v="10"/>
    <n v="10"/>
    <n v="21"/>
    <n v="21"/>
    <n v="3"/>
    <n v="3"/>
    <n v="22"/>
    <n v="24"/>
    <n v="21"/>
    <n v="16"/>
    <n v="16"/>
    <n v="14"/>
    <n v="13"/>
    <n v="6"/>
    <n v="5"/>
    <n v="4"/>
    <n v="4"/>
    <n v="5"/>
    <n v="4"/>
    <n v="3"/>
    <n v="4"/>
    <n v="3"/>
    <n v="3"/>
    <n v="3"/>
    <n v="5"/>
    <n v="6"/>
    <n v="3"/>
    <n v="3"/>
    <n v="5"/>
    <n v="3"/>
    <n v="4"/>
    <n v="4"/>
    <n v="5"/>
    <n v="4"/>
    <n v="4"/>
    <n v="3"/>
    <n v="3"/>
  </r>
  <r>
    <n v="1"/>
    <s v="Budapest"/>
    <n v="11"/>
    <s v="Budapest"/>
    <n v="1"/>
    <x v="0"/>
    <n v="27"/>
    <n v="30"/>
    <n v="33"/>
    <n v="32"/>
    <n v="29"/>
    <n v="33"/>
    <n v="33"/>
    <n v="39"/>
    <n v="39"/>
    <n v="38"/>
    <n v="38"/>
    <n v="37"/>
    <n v="37"/>
    <n v="39"/>
    <n v="41"/>
    <n v="41"/>
    <n v="40"/>
    <n v="41"/>
    <n v="42"/>
    <n v="40"/>
    <n v="40"/>
    <n v="40"/>
    <n v="40"/>
    <n v="41"/>
    <n v="41"/>
    <n v="41"/>
    <n v="41"/>
    <n v="41"/>
    <n v="41"/>
    <n v="41"/>
    <n v="40"/>
    <n v="41"/>
    <n v="38"/>
    <n v="36"/>
    <n v="39"/>
    <n v="39"/>
    <n v="0"/>
    <n v="32"/>
    <n v="24"/>
    <n v="24"/>
    <n v="24"/>
    <n v="24"/>
    <n v="24"/>
    <n v="24"/>
  </r>
  <r>
    <n v="1"/>
    <s v="Budapest"/>
    <n v="11"/>
    <s v="Budapest"/>
    <n v="1"/>
    <x v="0"/>
    <n v="67"/>
    <n v="66"/>
    <n v="67"/>
    <n v="70"/>
    <n v="71"/>
    <n v="71"/>
    <n v="70"/>
    <n v="69"/>
    <n v="69"/>
    <n v="71"/>
    <n v="70"/>
    <n v="68"/>
    <n v="74"/>
    <n v="68"/>
    <n v="66"/>
    <n v="71"/>
    <n v="71"/>
    <n v="78"/>
    <n v="72"/>
    <n v="79"/>
    <n v="72"/>
    <n v="72"/>
    <n v="70"/>
    <n v="59"/>
    <n v="63"/>
    <n v="52"/>
    <n v="62"/>
    <n v="60"/>
    <n v="60"/>
    <n v="60"/>
    <n v="60"/>
    <n v="60"/>
    <n v="60"/>
    <n v="58"/>
    <n v="51"/>
    <n v="52"/>
    <n v="53"/>
    <n v="60"/>
    <n v="57"/>
    <n v="43"/>
    <n v="43"/>
    <n v="43"/>
    <n v="43"/>
    <n v="43"/>
  </r>
  <r>
    <n v="13"/>
    <s v="Pest"/>
    <n v="12"/>
    <s v="Pest"/>
    <n v="1"/>
    <x v="0"/>
    <n v="38"/>
    <n v="38"/>
    <n v="37"/>
    <n v="39"/>
    <n v="39"/>
    <n v="41"/>
    <n v="40"/>
    <n v="41"/>
    <n v="41"/>
    <n v="40"/>
    <n v="42"/>
    <n v="42"/>
    <n v="41"/>
    <n v="39"/>
    <n v="41"/>
    <n v="41"/>
    <n v="42"/>
    <n v="43"/>
    <n v="41"/>
    <n v="39"/>
    <n v="37"/>
    <n v="38"/>
    <n v="40"/>
    <n v="40"/>
    <n v="41"/>
    <n v="41"/>
    <n v="40"/>
    <n v="41"/>
    <n v="42"/>
    <n v="42"/>
    <n v="43"/>
    <n v="39"/>
    <n v="41"/>
    <n v="40"/>
    <n v="34"/>
    <n v="34"/>
    <n v="34"/>
    <n v="33"/>
    <n v="34"/>
    <n v="34"/>
    <n v="34"/>
    <n v="36"/>
    <n v="34"/>
    <n v="34"/>
  </r>
  <r>
    <n v="1"/>
    <s v="Budapest"/>
    <n v="11"/>
    <s v="Budapest"/>
    <n v="1"/>
    <x v="0"/>
    <n v="106"/>
    <n v="107"/>
    <n v="108"/>
    <n v="107"/>
    <n v="109"/>
    <n v="110"/>
    <n v="110"/>
    <n v="109"/>
    <n v="110"/>
    <n v="108"/>
    <n v="110"/>
    <n v="110"/>
    <n v="109"/>
    <n v="108"/>
    <n v="113"/>
    <n v="114"/>
    <n v="113"/>
    <n v="119"/>
    <n v="117"/>
    <n v="114"/>
    <n v="117"/>
    <n v="117"/>
    <n v="120"/>
    <n v="122"/>
    <n v="123"/>
    <n v="120"/>
    <n v="119"/>
    <n v="121"/>
    <n v="120"/>
    <n v="116"/>
    <n v="115"/>
    <n v="116"/>
    <n v="117"/>
    <n v="108"/>
    <n v="111"/>
    <n v="110"/>
    <n v="111"/>
    <n v="104"/>
    <n v="104"/>
    <n v="103"/>
    <n v="113"/>
    <n v="115"/>
    <n v="113"/>
    <n v="113"/>
  </r>
  <r>
    <n v="3"/>
    <s v="Bács-Kiskun"/>
    <n v="70"/>
    <s v="Dél-Alföld"/>
    <n v="3"/>
    <x v="1"/>
    <n v="26"/>
    <n v="26"/>
    <n v="26"/>
    <n v="27"/>
    <n v="27"/>
    <n v="27"/>
    <n v="27"/>
    <n v="27"/>
    <n v="29"/>
    <n v="20"/>
    <n v="20"/>
    <n v="20"/>
    <n v="20"/>
    <n v="20"/>
    <n v="17"/>
    <n v="19"/>
    <n v="19"/>
    <n v="21"/>
    <n v="21"/>
    <n v="21"/>
    <n v="21"/>
    <n v="21"/>
    <n v="21"/>
    <n v="22"/>
    <n v="21"/>
    <n v="21"/>
    <n v="21"/>
    <n v="21"/>
    <n v="21"/>
    <n v="16"/>
    <n v="21"/>
    <n v="21"/>
    <n v="21"/>
    <n v="21"/>
    <n v="21"/>
    <n v="21"/>
    <n v="21"/>
    <n v="21"/>
    <n v="19"/>
    <n v="19"/>
    <n v="18"/>
    <n v="18"/>
    <n v="18"/>
    <n v="18"/>
  </r>
  <r>
    <n v="13"/>
    <s v="Pest"/>
    <n v="12"/>
    <s v="Pest"/>
    <n v="1"/>
    <x v="0"/>
    <n v="167"/>
    <n v="165"/>
    <n v="167"/>
    <n v="162"/>
    <n v="166"/>
    <n v="168"/>
    <n v="168"/>
    <n v="164"/>
    <n v="163"/>
    <n v="169"/>
    <n v="170"/>
    <n v="167"/>
    <n v="162"/>
    <n v="165"/>
    <n v="167"/>
    <n v="168"/>
    <n v="164"/>
    <n v="166"/>
    <n v="165"/>
    <n v="163"/>
    <n v="166"/>
    <n v="160"/>
    <n v="166"/>
    <n v="168"/>
    <n v="167"/>
    <n v="159"/>
    <n v="164"/>
    <n v="159"/>
    <n v="161"/>
    <n v="175"/>
    <n v="175"/>
    <n v="176"/>
    <n v="143"/>
    <n v="143"/>
    <n v="141"/>
    <n v="143"/>
    <n v="143"/>
    <n v="144"/>
    <n v="52"/>
    <n v="53"/>
    <n v="53"/>
    <n v="61"/>
    <n v="54"/>
    <n v="52"/>
  </r>
  <r>
    <n v="1"/>
    <s v="Budapest"/>
    <n v="11"/>
    <s v="Budapest"/>
    <n v="1"/>
    <x v="0"/>
    <n v="59"/>
    <n v="60"/>
    <n v="60"/>
    <n v="61"/>
    <n v="60"/>
    <n v="60"/>
    <n v="59"/>
    <n v="59"/>
    <n v="61"/>
    <n v="62"/>
    <n v="61"/>
    <n v="60"/>
    <n v="61"/>
    <n v="61"/>
    <n v="61"/>
    <n v="61"/>
    <n v="61"/>
    <n v="60"/>
    <n v="62"/>
    <n v="61"/>
    <n v="61"/>
    <n v="62"/>
    <n v="62"/>
    <n v="61"/>
    <n v="61"/>
    <n v="62"/>
    <n v="61"/>
    <n v="61"/>
    <n v="61"/>
    <n v="60"/>
    <n v="60"/>
    <n v="61"/>
    <n v="60"/>
    <n v="60"/>
    <n v="59"/>
    <n v="60"/>
    <n v="59"/>
    <n v="59"/>
    <n v="59"/>
    <n v="59"/>
    <n v="61"/>
    <n v="61"/>
    <n v="62"/>
    <n v="61"/>
  </r>
  <r>
    <n v="1"/>
    <s v="Budapest"/>
    <n v="11"/>
    <s v="Budapest"/>
    <n v="1"/>
    <x v="0"/>
    <n v="125"/>
    <n v="125"/>
    <n v="125"/>
    <n v="125"/>
    <n v="125"/>
    <n v="127"/>
    <n v="125"/>
    <n v="126"/>
    <n v="124"/>
    <n v="125"/>
    <n v="125"/>
    <n v="125"/>
    <n v="124"/>
    <n v="128"/>
    <n v="126"/>
    <n v="124"/>
    <n v="124"/>
    <n v="126"/>
    <n v="125"/>
    <n v="124"/>
    <n v="121"/>
    <n v="121"/>
    <n v="123"/>
    <n v="124"/>
    <n v="122"/>
    <n v="125"/>
    <n v="124"/>
    <n v="124"/>
    <n v="123"/>
    <n v="124"/>
    <n v="131"/>
    <n v="125"/>
    <n v="123"/>
    <n v="123"/>
    <n v="123"/>
    <n v="123"/>
    <n v="123"/>
    <n v="122"/>
    <n v="123"/>
    <n v="125"/>
    <n v="123"/>
    <n v="125"/>
    <n v="123"/>
    <n v="124"/>
  </r>
  <r>
    <n v="1"/>
    <s v="Budapest"/>
    <n v="11"/>
    <s v="Budapest"/>
    <n v="1"/>
    <x v="0"/>
    <n v="47"/>
    <n v="47"/>
    <n v="49"/>
    <n v="49"/>
    <n v="51"/>
    <n v="53"/>
    <n v="53"/>
    <n v="52"/>
    <n v="50"/>
    <n v="50"/>
    <n v="50"/>
    <n v="50"/>
    <n v="50"/>
    <n v="42"/>
    <n v="40"/>
    <n v="40"/>
    <n v="40"/>
    <n v="40"/>
    <n v="40"/>
    <n v="40"/>
    <n v="40"/>
    <n v="38"/>
    <n v="38"/>
    <n v="40"/>
    <n v="38"/>
    <n v="38"/>
    <n v="36"/>
    <n v="38"/>
    <n v="38"/>
    <n v="36"/>
    <n v="32"/>
    <n v="32"/>
    <n v="32"/>
    <n v="32"/>
    <n v="32"/>
    <n v="32"/>
    <n v="32"/>
    <n v="32"/>
    <n v="35"/>
    <n v="37"/>
    <n v="36"/>
    <n v="36"/>
    <n v="38"/>
    <n v="38"/>
  </r>
  <r>
    <n v="1"/>
    <s v="Budapest"/>
    <n v="11"/>
    <s v="Budapest"/>
    <n v="1"/>
    <x v="0"/>
    <n v="133"/>
    <n v="133"/>
    <n v="133"/>
    <n v="133"/>
    <n v="133"/>
    <n v="133"/>
    <n v="133"/>
    <n v="136"/>
    <n v="134"/>
    <n v="135"/>
    <n v="133"/>
    <n v="133"/>
    <n v="136"/>
    <n v="134"/>
    <n v="137"/>
    <n v="133"/>
    <n v="134"/>
    <n v="133"/>
    <n v="133"/>
    <n v="133"/>
    <n v="135"/>
    <n v="134"/>
    <n v="133"/>
    <n v="133"/>
    <n v="133"/>
    <n v="130"/>
    <n v="130"/>
    <n v="131"/>
    <n v="131"/>
    <n v="130"/>
    <n v="130"/>
    <n v="131"/>
    <n v="131"/>
    <n v="130"/>
    <n v="130"/>
    <n v="142"/>
    <n v="142"/>
    <n v="142"/>
    <n v="138"/>
    <n v="142"/>
    <n v="141"/>
    <n v="142"/>
    <n v="142"/>
    <n v="141"/>
  </r>
  <r>
    <n v="13"/>
    <s v="Pest"/>
    <n v="12"/>
    <s v="Pest"/>
    <n v="1"/>
    <x v="0"/>
    <n v="224"/>
    <n v="234"/>
    <n v="194"/>
    <n v="180"/>
    <n v="207"/>
    <n v="211"/>
    <n v="203"/>
    <n v="202"/>
    <n v="205"/>
    <n v="278"/>
    <n v="295"/>
    <n v="285"/>
    <n v="295"/>
    <n v="287"/>
    <n v="282"/>
    <n v="284"/>
    <n v="279"/>
    <n v="191"/>
    <n v="158"/>
    <n v="203"/>
    <n v="241"/>
    <n v="243"/>
    <n v="229"/>
    <n v="229"/>
    <n v="229"/>
    <n v="227"/>
    <n v="203"/>
    <n v="227"/>
    <n v="232"/>
    <n v="232"/>
    <n v="231"/>
    <n v="239"/>
    <n v="231"/>
    <n v="237"/>
    <n v="219"/>
    <n v="230"/>
    <n v="226"/>
    <n v="228"/>
    <n v="228"/>
    <n v="231"/>
    <n v="232"/>
    <n v="232"/>
    <n v="234"/>
    <n v="238"/>
  </r>
  <r>
    <n v="1"/>
    <s v="Budapest"/>
    <n v="11"/>
    <s v="Budapest"/>
    <n v="1"/>
    <x v="0"/>
    <n v="100"/>
    <n v="100"/>
    <n v="100"/>
    <n v="100"/>
    <n v="100"/>
    <n v="100"/>
    <n v="100"/>
    <n v="100"/>
    <n v="104"/>
    <n v="102"/>
    <n v="110"/>
    <n v="110"/>
    <n v="110"/>
    <n v="100"/>
    <n v="95"/>
    <n v="100"/>
    <n v="100"/>
    <n v="100"/>
    <n v="100"/>
    <n v="100"/>
    <n v="118"/>
    <n v="100"/>
    <n v="100"/>
    <n v="95"/>
    <n v="92"/>
    <n v="95"/>
    <n v="102"/>
    <n v="103"/>
    <n v="103"/>
    <n v="106"/>
    <n v="103"/>
    <n v="103"/>
    <n v="103"/>
    <n v="102"/>
    <n v="90"/>
    <n v="107"/>
    <n v="107"/>
    <n v="97"/>
    <n v="97"/>
    <n v="97"/>
    <n v="96"/>
    <n v="96"/>
    <n v="117"/>
    <n v="99"/>
  </r>
  <r>
    <n v="18"/>
    <s v="Vas"/>
    <n v="30"/>
    <s v="Nyugat-Dunántúl"/>
    <n v="2"/>
    <x v="2"/>
    <n v="64"/>
    <n v="64"/>
    <n v="64"/>
    <n v="64"/>
    <n v="64"/>
    <n v="64"/>
    <n v="64"/>
    <n v="64"/>
    <n v="64"/>
    <n v="64"/>
    <n v="64"/>
    <n v="64"/>
    <n v="64"/>
    <n v="64"/>
    <n v="64"/>
    <n v="64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</r>
  <r>
    <n v="9"/>
    <s v="Hajdú-Bihar"/>
    <n v="60"/>
    <s v="Észak-Alföld"/>
    <n v="3"/>
    <x v="1"/>
    <n v="178"/>
    <n v="179"/>
    <n v="176"/>
    <n v="118"/>
    <n v="116"/>
    <n v="116"/>
    <n v="125"/>
    <n v="121"/>
    <n v="116"/>
    <n v="112"/>
    <n v="115"/>
    <n v="113"/>
    <n v="114"/>
    <n v="116"/>
    <n v="115"/>
    <n v="117"/>
    <n v="98"/>
    <n v="98"/>
    <n v="97"/>
    <n v="100"/>
    <n v="99"/>
    <n v="100"/>
    <n v="102"/>
    <n v="102"/>
    <n v="142"/>
    <n v="95"/>
    <n v="96"/>
    <n v="114"/>
    <n v="109"/>
    <n v="105"/>
    <n v="103"/>
    <n v="86"/>
    <n v="86"/>
    <n v="87"/>
    <n v="79"/>
    <n v="89"/>
    <n v="89"/>
    <n v="73"/>
    <n v="75"/>
    <n v="123"/>
    <n v="123"/>
    <n v="126"/>
    <n v="120"/>
    <n v="95"/>
  </r>
  <r>
    <n v="1"/>
    <s v="Budapest"/>
    <n v="11"/>
    <s v="Budapest"/>
    <n v="1"/>
    <x v="0"/>
    <n v="133"/>
    <n v="133"/>
    <n v="133"/>
    <n v="94"/>
    <n v="94"/>
    <n v="94"/>
    <n v="94"/>
    <n v="94"/>
    <n v="94"/>
    <n v="94"/>
    <n v="94"/>
    <n v="94"/>
    <n v="98"/>
    <n v="108"/>
    <n v="94"/>
    <n v="94"/>
    <n v="94"/>
    <n v="94"/>
    <n v="94"/>
    <n v="94"/>
    <n v="94"/>
    <n v="88"/>
    <n v="94"/>
    <n v="94"/>
    <n v="94"/>
    <n v="94"/>
    <n v="94"/>
    <n v="94"/>
    <n v="94"/>
    <n v="98"/>
    <n v="108"/>
    <n v="98"/>
    <n v="98"/>
    <n v="98"/>
    <n v="98"/>
    <n v="98"/>
    <n v="98"/>
    <n v="98"/>
    <n v="98"/>
    <n v="98"/>
    <n v="98"/>
    <n v="98"/>
    <n v="97"/>
    <n v="97"/>
  </r>
  <r>
    <n v="1"/>
    <s v="Budapest"/>
    <n v="11"/>
    <s v="Budapest"/>
    <n v="1"/>
    <x v="0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8"/>
    <n v="18"/>
    <n v="18"/>
  </r>
  <r>
    <n v="13"/>
    <s v="Pest"/>
    <n v="12"/>
    <s v="Pest"/>
    <n v="1"/>
    <x v="0"/>
    <n v="111"/>
    <n v="174"/>
    <n v="175"/>
    <n v="122"/>
    <n v="132"/>
    <n v="121"/>
    <n v="121"/>
    <n v="121"/>
    <n v="121"/>
    <n v="114"/>
    <n v="112"/>
    <n v="112"/>
    <n v="112"/>
    <n v="112"/>
    <n v="112"/>
    <n v="112"/>
    <n v="112"/>
    <n v="114"/>
    <n v="114"/>
    <n v="100"/>
    <n v="106"/>
    <n v="106"/>
    <n v="106"/>
    <n v="106"/>
    <n v="104"/>
    <n v="104"/>
    <n v="104"/>
    <n v="104"/>
    <n v="104"/>
    <n v="104"/>
    <n v="104"/>
    <n v="104"/>
    <n v="104"/>
    <n v="104"/>
    <n v="104"/>
    <n v="104"/>
    <n v="104"/>
    <n v="103"/>
    <n v="101"/>
    <n v="101"/>
    <n v="100"/>
    <n v="99"/>
    <n v="100"/>
    <n v="100"/>
  </r>
  <r>
    <n v="1"/>
    <s v="Budapest"/>
    <n v="11"/>
    <s v="Budapest"/>
    <n v="1"/>
    <x v="0"/>
    <n v="94"/>
    <n v="94"/>
    <n v="96"/>
    <n v="96"/>
    <n v="96"/>
    <n v="76"/>
    <n v="80"/>
    <n v="80"/>
    <n v="102"/>
    <n v="102"/>
    <n v="102"/>
    <n v="98"/>
    <n v="102"/>
    <n v="102"/>
    <n v="102"/>
    <n v="102"/>
    <n v="102"/>
    <n v="102"/>
    <n v="81"/>
    <n v="102"/>
    <n v="102"/>
    <n v="102"/>
    <n v="102"/>
    <n v="102"/>
    <n v="102"/>
    <n v="102"/>
    <n v="102"/>
    <n v="102"/>
    <n v="102"/>
    <n v="102"/>
    <n v="102"/>
    <n v="102"/>
    <n v="102"/>
    <n v="94"/>
    <n v="94"/>
    <n v="90"/>
    <n v="94"/>
    <n v="94"/>
    <n v="86"/>
    <n v="86"/>
    <n v="85"/>
    <n v="85"/>
    <n v="85"/>
    <n v="85"/>
  </r>
  <r>
    <n v="1"/>
    <s v="Budapest"/>
    <n v="11"/>
    <s v="Budapest"/>
    <n v="1"/>
    <x v="0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</r>
  <r>
    <n v="1"/>
    <s v="Budapest"/>
    <n v="11"/>
    <s v="Budapest"/>
    <n v="1"/>
    <x v="0"/>
    <n v="47"/>
    <n v="39"/>
    <n v="39"/>
    <n v="39"/>
    <n v="41"/>
    <n v="41"/>
    <n v="41"/>
    <n v="47"/>
    <n v="47"/>
    <n v="47"/>
    <n v="47"/>
    <n v="47"/>
    <n v="47"/>
    <n v="47"/>
    <n v="31"/>
    <n v="31"/>
    <n v="31"/>
    <n v="31"/>
    <n v="31"/>
    <n v="31"/>
    <n v="31"/>
    <n v="30"/>
    <n v="31"/>
    <n v="31"/>
    <n v="31"/>
    <n v="30"/>
    <n v="30"/>
    <n v="30"/>
    <n v="30"/>
    <n v="30"/>
    <n v="30"/>
    <n v="30"/>
    <n v="30"/>
    <n v="30"/>
    <n v="28"/>
    <n v="30"/>
    <n v="30"/>
    <n v="30"/>
    <n v="30"/>
    <n v="30"/>
    <n v="29"/>
    <n v="29"/>
    <n v="29"/>
    <n v="29"/>
  </r>
  <r>
    <n v="1"/>
    <s v="Budapest"/>
    <n v="11"/>
    <s v="Budapest"/>
    <n v="1"/>
    <x v="0"/>
    <n v="45"/>
    <n v="45"/>
    <n v="45"/>
    <n v="45"/>
    <n v="45"/>
    <n v="45"/>
    <n v="45"/>
    <n v="45"/>
    <n v="45"/>
    <n v="45"/>
    <n v="45"/>
    <n v="45"/>
    <n v="45"/>
    <n v="45"/>
    <n v="45"/>
    <n v="45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5"/>
    <n v="45"/>
    <n v="45"/>
    <n v="45"/>
  </r>
  <r>
    <n v="1"/>
    <s v="Budapest"/>
    <n v="11"/>
    <s v="Budapest"/>
    <n v="1"/>
    <x v="0"/>
    <n v="47"/>
    <n v="51"/>
    <n v="50"/>
    <n v="50"/>
    <n v="50"/>
    <n v="50"/>
    <n v="50"/>
    <n v="50"/>
    <n v="47"/>
    <n v="50"/>
    <n v="50"/>
    <n v="50"/>
    <n v="47"/>
    <n v="47"/>
    <n v="47"/>
    <n v="46"/>
    <n v="50"/>
    <n v="49"/>
    <n v="45"/>
    <n v="45"/>
    <n v="45"/>
    <n v="45"/>
    <n v="47"/>
    <n v="46"/>
    <n v="45"/>
    <n v="47"/>
    <n v="45"/>
    <n v="50"/>
    <n v="47"/>
    <n v="51"/>
    <n v="48"/>
    <n v="45"/>
    <n v="49"/>
    <n v="45"/>
    <n v="50"/>
    <n v="50"/>
    <n v="42"/>
    <n v="47"/>
    <n v="45"/>
    <n v="45"/>
    <n v="45"/>
    <n v="47"/>
    <n v="45"/>
    <n v="47"/>
  </r>
  <r>
    <n v="1"/>
    <s v="Budapest"/>
    <n v="11"/>
    <s v="Budapest"/>
    <n v="1"/>
    <x v="0"/>
    <n v="42"/>
    <n v="43"/>
    <n v="42"/>
    <n v="43"/>
    <n v="44"/>
    <n v="42"/>
    <n v="43"/>
    <n v="42"/>
    <n v="42"/>
    <n v="42"/>
    <n v="42"/>
    <n v="44"/>
    <n v="43"/>
    <n v="42"/>
    <n v="42"/>
    <n v="42"/>
    <n v="43"/>
    <n v="45"/>
    <n v="44"/>
    <n v="42"/>
    <n v="42"/>
    <n v="43"/>
    <n v="44"/>
    <n v="45"/>
    <n v="43"/>
    <n v="43"/>
    <n v="43"/>
    <n v="44"/>
    <n v="43"/>
    <n v="45"/>
    <n v="45"/>
    <n v="42"/>
    <n v="42"/>
    <n v="43"/>
    <n v="44"/>
    <n v="42"/>
    <n v="42"/>
    <n v="44"/>
    <n v="43"/>
    <n v="42"/>
    <n v="42"/>
    <n v="44"/>
    <n v="42"/>
    <n v="42"/>
  </r>
  <r>
    <n v="19"/>
    <s v="Veszprém"/>
    <n v="20"/>
    <s v="Közép-Dunántúl"/>
    <n v="2"/>
    <x v="2"/>
    <n v="364"/>
    <n v="356"/>
    <n v="353"/>
    <n v="353"/>
    <n v="360"/>
    <n v="346"/>
    <n v="352"/>
    <n v="348"/>
    <n v="352"/>
    <n v="349"/>
    <n v="347"/>
    <n v="346"/>
    <n v="348"/>
    <n v="346"/>
    <n v="347"/>
    <n v="348"/>
    <n v="347"/>
    <n v="347"/>
    <n v="346"/>
    <n v="348"/>
    <n v="348"/>
    <n v="350"/>
    <n v="348"/>
    <n v="347"/>
    <n v="351"/>
    <n v="354"/>
    <n v="356"/>
    <n v="356"/>
    <n v="348"/>
    <n v="352"/>
    <n v="346"/>
    <n v="348"/>
    <n v="347"/>
    <n v="350"/>
    <n v="347"/>
    <n v="348"/>
    <n v="348"/>
    <n v="349"/>
    <n v="349"/>
    <n v="347"/>
    <n v="349"/>
    <n v="348"/>
    <n v="352"/>
    <n v="353"/>
  </r>
  <r>
    <n v="9"/>
    <s v="Hajdú-Bihar"/>
    <n v="60"/>
    <s v="Észak-Alföld"/>
    <n v="3"/>
    <x v="1"/>
    <n v="25"/>
    <n v="27"/>
    <n v="26"/>
    <n v="31"/>
    <n v="25"/>
    <n v="27"/>
    <n v="27"/>
    <n v="27"/>
    <n v="26"/>
    <n v="25"/>
    <n v="24"/>
    <n v="24"/>
    <n v="24"/>
    <n v="26"/>
    <n v="25"/>
    <n v="24"/>
    <n v="27"/>
    <n v="26"/>
    <n v="25"/>
    <n v="24"/>
    <n v="25"/>
    <n v="24"/>
    <n v="24"/>
    <n v="29"/>
    <n v="29"/>
    <n v="28"/>
    <n v="25"/>
    <n v="26"/>
    <n v="25"/>
    <n v="25"/>
    <n v="26"/>
    <n v="25"/>
    <n v="25"/>
    <n v="26"/>
    <n v="25"/>
    <n v="26"/>
    <n v="27"/>
    <n v="26"/>
    <n v="25"/>
    <n v="26"/>
    <n v="24"/>
    <n v="25"/>
    <n v="23"/>
    <n v="23"/>
  </r>
  <r>
    <n v="1"/>
    <s v="Budapest"/>
    <n v="11"/>
    <s v="Budapest"/>
    <n v="1"/>
    <x v="0"/>
    <n v="213"/>
    <n v="221"/>
    <n v="219"/>
    <n v="222"/>
    <n v="217"/>
    <n v="221"/>
    <n v="226"/>
    <n v="230"/>
    <n v="229"/>
    <n v="226"/>
    <n v="229"/>
    <n v="247"/>
    <n v="250"/>
    <n v="245"/>
    <n v="231"/>
    <n v="238"/>
    <n v="239"/>
    <n v="244"/>
    <n v="177"/>
    <n v="171"/>
    <n v="171"/>
    <n v="169"/>
    <n v="172"/>
    <n v="172"/>
    <n v="172"/>
    <n v="172"/>
    <n v="174"/>
    <n v="172"/>
    <n v="173"/>
    <n v="172"/>
    <n v="173"/>
    <n v="172"/>
    <n v="166"/>
    <n v="164"/>
    <n v="163"/>
    <n v="181"/>
    <n v="234"/>
    <n v="226"/>
    <n v="176"/>
    <n v="178"/>
    <n v="176"/>
    <n v="176"/>
    <n v="176"/>
    <n v="176"/>
  </r>
  <r>
    <n v="13"/>
    <s v="Pest"/>
    <n v="12"/>
    <s v="Pest"/>
    <n v="1"/>
    <x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n v="1"/>
    <s v="Budapest"/>
    <n v="11"/>
    <s v="Budapest"/>
    <n v="1"/>
    <x v="0"/>
    <n v="83"/>
    <n v="83"/>
    <n v="83"/>
    <n v="82"/>
    <n v="82"/>
    <n v="83"/>
    <n v="83"/>
    <n v="83"/>
    <n v="83"/>
    <n v="82"/>
    <n v="83"/>
    <n v="83"/>
    <n v="83"/>
    <n v="83"/>
    <n v="83"/>
    <n v="83"/>
    <n v="82"/>
    <n v="81"/>
    <n v="83"/>
    <n v="83"/>
    <n v="83"/>
    <n v="82"/>
    <n v="83"/>
    <n v="83"/>
    <n v="83"/>
    <n v="83"/>
    <n v="83"/>
    <n v="83"/>
    <n v="83"/>
    <n v="83"/>
    <n v="83"/>
    <n v="83"/>
    <n v="83"/>
    <n v="82"/>
    <n v="83"/>
    <n v="82"/>
    <n v="82"/>
    <n v="83"/>
    <n v="83"/>
    <n v="83"/>
    <n v="83"/>
    <n v="83"/>
    <n v="20"/>
    <n v="27"/>
  </r>
  <r>
    <n v="8"/>
    <s v="Győr-Moson-Sopron"/>
    <n v="30"/>
    <s v="Nyugat-Dunántúl"/>
    <n v="2"/>
    <x v="2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</r>
  <r>
    <n v="13"/>
    <s v="Pest"/>
    <n v="12"/>
    <s v="Pest"/>
    <n v="1"/>
    <x v="0"/>
    <n v="33"/>
    <n v="34"/>
    <n v="34"/>
    <n v="32"/>
    <n v="32"/>
    <n v="32"/>
    <n v="32"/>
    <n v="32"/>
    <n v="32"/>
    <n v="55"/>
    <n v="32"/>
    <n v="32"/>
    <n v="63"/>
    <n v="34"/>
    <n v="54"/>
    <n v="54"/>
    <n v="54"/>
    <n v="79"/>
    <n v="79"/>
    <n v="79"/>
    <n v="79"/>
    <n v="78"/>
    <n v="78"/>
    <n v="78"/>
    <n v="126"/>
    <n v="78"/>
    <n v="78"/>
    <n v="126"/>
    <n v="78"/>
    <n v="78"/>
    <n v="78"/>
    <n v="88"/>
    <n v="78"/>
    <n v="78"/>
    <n v="106"/>
    <n v="134"/>
    <n v="136"/>
    <n v="78"/>
    <n v="78"/>
    <n v="78"/>
    <n v="82"/>
    <n v="79"/>
    <n v="79"/>
    <n v="79"/>
  </r>
  <r>
    <n v="1"/>
    <s v="Budapest"/>
    <n v="11"/>
    <s v="Budapest"/>
    <n v="1"/>
    <x v="0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</r>
  <r>
    <n v="13"/>
    <s v="Pest"/>
    <n v="12"/>
    <s v="Pest"/>
    <n v="1"/>
    <x v="0"/>
    <n v="35"/>
    <n v="35"/>
    <n v="35"/>
    <n v="35"/>
    <n v="35"/>
    <n v="35"/>
    <n v="35"/>
    <n v="35"/>
    <n v="35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7"/>
    <n v="27"/>
    <n v="27"/>
    <n v="27"/>
  </r>
  <r>
    <n v="4"/>
    <s v="Békés"/>
    <n v="70"/>
    <s v="Dél-Alföld"/>
    <n v="3"/>
    <x v="1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</r>
  <r>
    <n v="1"/>
    <s v="Budapest"/>
    <n v="11"/>
    <s v="Budapest"/>
    <n v="1"/>
    <x v="0"/>
    <n v="53"/>
    <n v="53"/>
    <n v="53"/>
    <n v="53"/>
    <n v="53"/>
    <n v="53"/>
    <n v="53"/>
    <n v="53"/>
    <n v="51"/>
    <n v="51"/>
    <n v="53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7"/>
    <n v="57"/>
    <n v="57"/>
    <n v="57"/>
    <n v="57"/>
    <n v="57"/>
    <n v="57"/>
    <n v="57"/>
    <n v="56"/>
    <n v="56"/>
    <n v="56"/>
    <n v="57"/>
  </r>
  <r>
    <n v="1"/>
    <s v="Budapest"/>
    <n v="11"/>
    <s v="Budapest"/>
    <n v="1"/>
    <x v="0"/>
    <n v="33"/>
    <n v="33"/>
    <n v="33"/>
    <n v="33"/>
    <n v="33"/>
    <n v="33"/>
    <n v="33"/>
    <n v="33"/>
    <n v="33"/>
    <n v="33"/>
    <n v="33"/>
    <n v="44"/>
    <n v="34"/>
    <n v="34"/>
    <n v="34"/>
    <n v="34"/>
    <n v="34"/>
    <n v="34"/>
    <n v="34"/>
    <n v="34"/>
    <n v="34"/>
    <n v="34"/>
    <n v="34"/>
    <n v="34"/>
    <n v="34"/>
    <n v="34"/>
    <n v="34"/>
    <n v="0"/>
    <n v="34"/>
    <n v="34"/>
    <n v="34"/>
    <n v="34"/>
    <n v="34"/>
    <n v="34"/>
    <n v="34"/>
    <n v="34"/>
    <n v="35"/>
    <n v="35"/>
    <n v="37"/>
    <n v="34"/>
    <n v="36"/>
    <n v="34"/>
    <n v="34"/>
    <n v="36"/>
  </r>
  <r>
    <n v="1"/>
    <s v="Budapest"/>
    <n v="11"/>
    <s v="Budapest"/>
    <n v="1"/>
    <x v="0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</r>
  <r>
    <n v="1"/>
    <s v="Budapest"/>
    <n v="11"/>
    <s v="Budapest"/>
    <n v="1"/>
    <x v="0"/>
    <n v="25"/>
    <n v="25"/>
    <n v="25"/>
    <n v="20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0"/>
    <n v="25"/>
    <n v="25"/>
    <n v="20"/>
    <n v="25"/>
    <n v="25"/>
    <n v="20"/>
    <n v="20"/>
    <n v="20"/>
    <n v="20"/>
    <n v="20"/>
    <n v="20"/>
    <n v="20"/>
    <n v="20"/>
    <n v="20"/>
    <n v="20"/>
    <n v="20"/>
    <n v="25"/>
    <n v="25"/>
    <n v="25"/>
  </r>
  <r>
    <n v="16"/>
    <s v="Jász-Nagykun-Szolnok"/>
    <n v="60"/>
    <s v="Észak-Alföld"/>
    <n v="3"/>
    <x v="1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9"/>
  </r>
  <r>
    <n v="1"/>
    <s v="Budapest"/>
    <n v="11"/>
    <s v="Budapest"/>
    <n v="1"/>
    <x v="0"/>
    <n v="47"/>
    <n v="47"/>
    <n v="48"/>
    <n v="47"/>
    <n v="47"/>
    <n v="47"/>
    <n v="47"/>
    <n v="47"/>
    <n v="47"/>
    <n v="47"/>
    <n v="47"/>
    <n v="48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39"/>
    <n v="39"/>
    <n v="39"/>
    <n v="39"/>
    <n v="39"/>
    <n v="39"/>
    <n v="39"/>
    <n v="38"/>
    <n v="38"/>
    <n v="38"/>
    <n v="38"/>
  </r>
  <r>
    <n v="1"/>
    <s v="Budapest"/>
    <n v="11"/>
    <s v="Budapest"/>
    <n v="1"/>
    <x v="0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1"/>
    <n v="16"/>
    <n v="16"/>
    <n v="16"/>
    <n v="16"/>
    <n v="16"/>
    <n v="16"/>
    <n v="16"/>
  </r>
  <r>
    <n v="18"/>
    <s v="Vas"/>
    <n v="30"/>
    <s v="Nyugat-Dunántúl"/>
    <n v="2"/>
    <x v="2"/>
    <n v="78"/>
    <n v="78"/>
    <n v="77"/>
    <n v="78"/>
    <n v="78"/>
    <n v="77"/>
    <n v="77"/>
    <n v="75"/>
    <n v="75"/>
    <n v="68"/>
    <n v="70"/>
    <n v="72"/>
    <n v="73"/>
    <n v="70"/>
    <n v="69"/>
    <n v="69"/>
    <n v="69"/>
    <n v="71"/>
    <n v="70"/>
    <n v="72"/>
    <n v="70"/>
    <n v="71"/>
    <n v="72"/>
    <n v="72"/>
    <n v="72"/>
    <n v="70"/>
    <n v="70"/>
    <n v="71"/>
    <n v="72"/>
    <n v="72"/>
    <n v="72"/>
    <n v="72"/>
    <n v="70"/>
    <n v="70"/>
    <n v="68"/>
    <n v="68"/>
    <n v="68"/>
    <n v="71"/>
    <n v="73"/>
    <n v="73"/>
    <n v="72"/>
    <n v="72"/>
    <n v="72"/>
    <n v="72"/>
  </r>
  <r>
    <n v="1"/>
    <s v="Budapest"/>
    <n v="11"/>
    <s v="Budapest"/>
    <n v="1"/>
    <x v="0"/>
    <n v="165"/>
    <n v="165"/>
    <n v="165"/>
    <n v="165"/>
    <n v="165"/>
    <n v="165"/>
    <n v="165"/>
    <n v="165"/>
    <n v="163"/>
    <n v="163"/>
    <n v="163"/>
    <n v="163"/>
    <n v="163"/>
    <n v="163"/>
    <n v="165"/>
    <n v="165"/>
    <n v="165"/>
    <n v="167"/>
    <n v="167"/>
    <n v="167"/>
    <n v="167"/>
    <n v="167"/>
    <n v="167"/>
    <n v="165"/>
    <n v="165"/>
    <n v="165"/>
    <n v="165"/>
    <n v="165"/>
    <n v="165"/>
    <n v="165"/>
    <n v="165"/>
    <n v="165"/>
    <n v="165"/>
    <n v="165"/>
    <n v="165"/>
    <n v="165"/>
    <n v="165"/>
    <n v="165"/>
    <n v="165"/>
    <n v="165"/>
    <n v="164"/>
    <n v="164"/>
    <n v="164"/>
    <n v="164"/>
  </r>
  <r>
    <n v="1"/>
    <s v="Budapest"/>
    <n v="11"/>
    <s v="Budapest"/>
    <n v="1"/>
    <x v="0"/>
    <n v="49"/>
    <n v="49"/>
    <n v="49"/>
    <n v="49"/>
    <n v="49"/>
    <n v="49"/>
    <n v="49"/>
    <n v="49"/>
    <n v="49"/>
    <n v="49"/>
    <n v="49"/>
    <n v="49"/>
    <n v="49"/>
    <n v="49"/>
    <n v="57"/>
    <n v="57"/>
    <n v="57"/>
    <n v="57"/>
    <n v="56"/>
    <n v="56"/>
    <n v="56"/>
    <n v="56"/>
    <n v="56"/>
    <n v="56"/>
    <n v="56"/>
    <n v="56"/>
    <n v="56"/>
    <n v="53"/>
    <n v="56"/>
    <n v="56"/>
    <n v="56"/>
    <n v="56"/>
    <n v="56"/>
    <n v="56"/>
    <n v="56"/>
    <n v="56"/>
    <n v="56"/>
    <n v="56"/>
    <n v="56"/>
    <n v="56"/>
    <n v="55"/>
    <n v="55"/>
    <n v="55"/>
    <n v="55"/>
  </r>
  <r>
    <n v="1"/>
    <s v="Budapest"/>
    <n v="11"/>
    <s v="Budapest"/>
    <n v="1"/>
    <x v="0"/>
    <n v="93"/>
    <n v="94"/>
    <n v="94"/>
    <n v="94"/>
    <n v="94"/>
    <n v="92"/>
    <n v="92"/>
    <n v="92"/>
    <n v="92"/>
    <n v="92"/>
    <n v="91"/>
    <n v="90"/>
    <n v="90"/>
    <n v="91"/>
    <n v="92"/>
    <n v="91"/>
    <n v="90"/>
    <n v="89"/>
    <n v="89"/>
    <n v="90"/>
    <n v="92"/>
    <n v="90"/>
    <n v="90"/>
    <n v="90"/>
    <n v="91"/>
    <n v="92"/>
    <n v="91"/>
    <n v="91"/>
    <n v="91"/>
    <n v="92"/>
    <n v="92"/>
    <n v="92"/>
    <n v="92"/>
    <n v="92"/>
    <n v="92"/>
    <n v="90"/>
    <n v="89"/>
    <n v="88"/>
    <n v="88"/>
    <n v="90"/>
    <n v="91"/>
    <n v="91"/>
    <n v="89"/>
    <n v="92"/>
  </r>
  <r>
    <n v="1"/>
    <s v="Budapest"/>
    <n v="11"/>
    <s v="Budapest"/>
    <n v="1"/>
    <x v="0"/>
    <n v="27"/>
    <n v="28"/>
    <n v="29"/>
    <n v="33"/>
    <n v="28"/>
    <n v="28"/>
    <n v="28"/>
    <n v="28"/>
    <n v="28"/>
    <n v="29"/>
    <n v="30"/>
    <n v="28"/>
    <n v="29"/>
    <n v="29"/>
    <n v="28"/>
    <n v="28"/>
    <n v="28"/>
    <n v="28"/>
    <n v="28"/>
    <n v="28"/>
    <n v="28"/>
    <n v="28"/>
    <n v="28"/>
    <n v="28"/>
    <n v="29"/>
    <n v="29"/>
    <n v="29"/>
    <n v="29"/>
    <n v="29"/>
    <n v="29"/>
    <n v="29"/>
    <n v="29"/>
    <n v="29"/>
    <n v="29"/>
    <n v="29"/>
    <n v="29"/>
    <n v="29"/>
    <n v="29"/>
    <n v="29"/>
    <n v="29"/>
    <n v="34"/>
    <n v="34"/>
    <n v="34"/>
    <n v="34"/>
  </r>
  <r>
    <n v="1"/>
    <s v="Budapest"/>
    <n v="11"/>
    <s v="Budapest"/>
    <n v="1"/>
    <x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2"/>
    <n v="2"/>
    <n v="2"/>
    <n v="2"/>
    <n v="2"/>
    <n v="2"/>
    <n v="2"/>
    <n v="2"/>
    <n v="2"/>
    <n v="2"/>
    <n v="2"/>
    <n v="2"/>
  </r>
  <r>
    <n v="1"/>
    <s v="Budapest"/>
    <n v="11"/>
    <s v="Budapest"/>
    <n v="1"/>
    <x v="0"/>
    <n v="58"/>
    <n v="58"/>
    <n v="58"/>
    <n v="58"/>
    <n v="58"/>
    <n v="58"/>
    <n v="58"/>
    <n v="58"/>
    <n v="58"/>
    <n v="58"/>
    <n v="58"/>
    <n v="58"/>
    <n v="59"/>
    <n v="58"/>
    <n v="58"/>
    <n v="58"/>
    <n v="58"/>
    <n v="58"/>
    <n v="58"/>
    <n v="58"/>
    <n v="58"/>
    <n v="58"/>
    <n v="58"/>
    <n v="58"/>
    <n v="58"/>
    <n v="58"/>
    <n v="58"/>
    <n v="56"/>
    <n v="56"/>
    <n v="56"/>
    <n v="56"/>
    <n v="58"/>
    <n v="58"/>
    <n v="58"/>
    <n v="58"/>
    <n v="58"/>
    <n v="58"/>
    <n v="58"/>
    <n v="58"/>
    <n v="58"/>
    <n v="58"/>
    <n v="58"/>
    <n v="58"/>
    <n v="58"/>
  </r>
  <r>
    <n v="1"/>
    <s v="Budapest"/>
    <n v="11"/>
    <s v="Budapest"/>
    <n v="1"/>
    <x v="0"/>
    <n v="17"/>
    <n v="14"/>
    <n v="17"/>
    <n v="17"/>
    <n v="16"/>
    <n v="18"/>
    <n v="17"/>
    <n v="18"/>
    <n v="16"/>
    <n v="16"/>
    <n v="17"/>
    <n v="16"/>
    <n v="18"/>
    <n v="20"/>
    <n v="15"/>
    <n v="17"/>
    <n v="27"/>
    <n v="15"/>
    <n v="20"/>
    <n v="25"/>
    <n v="26"/>
    <n v="26"/>
    <n v="23"/>
    <n v="29"/>
    <n v="23"/>
    <n v="29"/>
    <n v="22"/>
    <n v="29"/>
    <n v="26"/>
    <n v="28"/>
    <n v="27"/>
    <n v="24"/>
    <n v="19"/>
    <n v="20"/>
    <n v="19"/>
    <n v="32"/>
    <n v="18"/>
    <n v="18"/>
    <n v="26"/>
    <n v="24"/>
    <n v="25"/>
    <n v="253"/>
    <n v="164"/>
    <n v="169"/>
  </r>
  <r>
    <n v="1"/>
    <s v="Budapest"/>
    <n v="11"/>
    <s v="Budapest"/>
    <n v="1"/>
    <x v="0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</r>
  <r>
    <n v="1"/>
    <s v="Budapest"/>
    <n v="11"/>
    <s v="Budapest"/>
    <n v="1"/>
    <x v="0"/>
    <n v="3"/>
    <n v="3"/>
    <n v="3"/>
    <n v="3"/>
    <n v="3"/>
    <n v="3"/>
    <n v="3"/>
    <n v="3"/>
    <n v="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1"/>
    <n v="1"/>
    <n v="1"/>
  </r>
  <r>
    <n v="5"/>
    <s v="Borsod-Abaúj-Zemplén"/>
    <n v="50"/>
    <s v="Észak-Magyarország"/>
    <n v="3"/>
    <x v="1"/>
    <n v="120"/>
    <n v="219"/>
    <n v="123"/>
    <n v="121"/>
    <n v="120"/>
    <n v="218"/>
    <n v="123"/>
    <n v="123"/>
    <n v="121"/>
    <n v="123"/>
    <n v="218"/>
    <n v="121"/>
    <n v="123"/>
    <n v="123"/>
    <n v="128"/>
    <n v="128"/>
    <n v="123"/>
    <n v="221"/>
    <n v="121"/>
    <n v="123"/>
    <n v="123"/>
    <n v="123"/>
    <n v="123"/>
    <n v="123"/>
    <n v="121"/>
    <n v="219"/>
    <n v="123"/>
    <n v="123"/>
    <n v="123"/>
    <n v="123"/>
    <n v="219"/>
    <n v="219"/>
    <n v="119"/>
    <n v="121"/>
    <n v="214"/>
    <n v="120"/>
    <n v="120"/>
    <n v="120"/>
    <n v="122"/>
    <n v="120"/>
    <n v="122"/>
    <n v="122"/>
    <n v="218"/>
    <n v="122"/>
  </r>
  <r>
    <n v="1"/>
    <s v="Budapest"/>
    <n v="11"/>
    <s v="Budapest"/>
    <n v="1"/>
    <x v="0"/>
    <n v="416"/>
    <n v="417"/>
    <n v="417"/>
    <n v="418"/>
    <n v="420"/>
    <n v="419"/>
    <n v="419"/>
    <n v="420"/>
    <n v="421"/>
    <n v="422"/>
    <n v="425"/>
    <n v="425"/>
    <n v="424"/>
    <n v="424"/>
    <n v="425"/>
    <n v="419"/>
    <n v="427"/>
    <n v="406"/>
    <n v="408"/>
    <n v="412"/>
    <n v="413"/>
    <n v="421"/>
    <n v="421"/>
    <n v="419"/>
    <n v="419"/>
    <n v="420"/>
    <n v="419"/>
    <n v="419"/>
    <n v="402"/>
    <n v="424"/>
    <n v="419"/>
    <n v="389"/>
    <n v="420"/>
    <n v="419"/>
    <n v="421"/>
    <n v="421"/>
    <n v="421"/>
    <n v="422"/>
    <n v="421"/>
    <n v="483"/>
    <n v="514"/>
    <n v="514"/>
    <n v="9"/>
    <n v="518"/>
  </r>
  <r>
    <n v="1"/>
    <s v="Budapest"/>
    <n v="11"/>
    <s v="Budapest"/>
    <n v="1"/>
    <x v="0"/>
    <n v="23"/>
    <n v="25"/>
    <n v="25"/>
    <n v="32"/>
    <n v="31"/>
    <n v="31"/>
    <n v="33"/>
    <n v="30"/>
    <n v="30"/>
    <n v="30"/>
    <n v="34"/>
    <n v="34"/>
    <n v="31"/>
    <n v="34"/>
    <n v="12"/>
    <n v="12"/>
    <n v="1"/>
    <n v="1"/>
    <n v="1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1"/>
    <s v="Budapest"/>
    <n v="11"/>
    <s v="Budapest"/>
    <n v="1"/>
    <x v="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1"/>
    <s v="Budapest"/>
    <n v="11"/>
    <s v="Budapest"/>
    <n v="1"/>
    <x v="0"/>
    <n v="37"/>
    <n v="37"/>
    <n v="38"/>
    <n v="38"/>
    <n v="38"/>
    <n v="37"/>
    <n v="37"/>
    <n v="37"/>
    <n v="37"/>
    <n v="37"/>
    <n v="37"/>
    <n v="37"/>
    <n v="37"/>
    <n v="37"/>
    <n v="37"/>
    <n v="36"/>
    <n v="37"/>
    <n v="37"/>
    <n v="37"/>
    <n v="38"/>
    <n v="39"/>
    <n v="36"/>
    <n v="37"/>
    <n v="37"/>
    <n v="38"/>
    <n v="38"/>
    <n v="40"/>
    <n v="40"/>
    <n v="36"/>
    <n v="7"/>
    <n v="8"/>
    <n v="8"/>
    <n v="8"/>
    <n v="5"/>
    <n v="5"/>
    <n v="5"/>
    <n v="5"/>
    <n v="5"/>
    <n v="5"/>
    <n v="5"/>
    <n v="5"/>
    <n v="5"/>
    <n v="5"/>
    <n v="5"/>
  </r>
  <r>
    <n v="4"/>
    <s v="Békés"/>
    <n v="70"/>
    <s v="Dél-Alföld"/>
    <n v="3"/>
    <x v="1"/>
    <n v="27"/>
    <n v="28"/>
    <n v="32"/>
    <n v="29"/>
    <n v="27"/>
    <n v="25"/>
    <n v="24"/>
    <n v="22"/>
    <n v="27"/>
    <n v="33"/>
    <n v="25"/>
    <n v="20"/>
    <n v="20"/>
    <n v="23"/>
    <n v="22"/>
    <n v="23"/>
    <n v="28"/>
    <n v="27"/>
    <n v="30"/>
    <n v="29"/>
    <n v="21"/>
    <n v="27"/>
    <n v="20"/>
    <n v="21"/>
    <n v="23"/>
    <n v="31"/>
    <n v="29"/>
    <n v="31"/>
    <n v="24"/>
    <n v="26"/>
    <n v="21"/>
    <n v="19"/>
    <n v="24"/>
    <n v="27"/>
    <n v="28"/>
    <n v="27"/>
    <n v="26"/>
    <n v="32"/>
    <n v="27"/>
    <n v="24"/>
    <n v="24"/>
    <n v="25"/>
    <n v="22"/>
    <n v="23"/>
  </r>
  <r>
    <n v="1"/>
    <s v="Budapest"/>
    <n v="11"/>
    <s v="Budapest"/>
    <n v="1"/>
    <x v="0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8"/>
    <n v="28"/>
    <n v="28"/>
    <n v="28"/>
    <n v="28"/>
    <n v="28"/>
  </r>
  <r>
    <n v="1"/>
    <s v="Budapest"/>
    <n v="11"/>
    <s v="Budapest"/>
    <n v="1"/>
    <x v="0"/>
    <n v="11"/>
    <n v="9"/>
    <n v="8"/>
    <n v="8"/>
    <n v="11"/>
    <n v="10"/>
    <n v="11"/>
    <n v="9"/>
    <n v="8"/>
    <n v="10"/>
    <n v="8"/>
    <n v="9"/>
    <n v="8"/>
    <n v="10"/>
    <n v="10"/>
    <n v="9"/>
    <n v="8"/>
    <n v="9"/>
    <n v="8"/>
    <n v="8"/>
    <n v="10"/>
    <n v="9"/>
    <n v="11"/>
    <n v="10"/>
    <n v="8"/>
    <n v="8"/>
    <n v="10"/>
    <n v="11"/>
    <n v="9"/>
    <n v="10"/>
    <n v="8"/>
    <n v="9"/>
    <n v="9"/>
    <n v="8"/>
    <n v="11"/>
    <n v="8"/>
    <n v="10"/>
    <n v="9"/>
    <n v="10"/>
    <n v="8"/>
    <n v="9"/>
    <n v="9"/>
    <n v="9"/>
    <n v="9"/>
  </r>
  <r>
    <n v="1"/>
    <s v="Budapest"/>
    <n v="11"/>
    <s v="Budapest"/>
    <n v="1"/>
    <x v="0"/>
    <n v="28"/>
    <n v="28"/>
    <n v="28"/>
    <n v="28"/>
    <n v="28"/>
    <n v="29"/>
    <n v="90"/>
    <n v="89"/>
    <n v="89"/>
    <n v="89"/>
    <n v="89"/>
    <n v="89"/>
    <n v="89"/>
    <n v="89"/>
    <n v="89"/>
    <n v="89"/>
    <n v="89"/>
    <n v="89"/>
    <n v="89"/>
    <n v="89"/>
    <n v="1"/>
    <n v="89"/>
    <n v="90"/>
    <n v="90"/>
    <n v="91"/>
    <n v="88"/>
    <n v="87"/>
    <n v="87"/>
    <n v="87"/>
    <n v="86"/>
    <n v="86"/>
    <n v="68"/>
    <n v="68"/>
    <n v="68"/>
    <n v="68"/>
    <n v="68"/>
    <n v="68"/>
    <n v="68"/>
    <n v="68"/>
    <n v="68"/>
    <n v="68"/>
    <n v="68"/>
    <n v="68"/>
    <n v="68"/>
  </r>
  <r>
    <n v="3"/>
    <s v="Bács-Kiskun"/>
    <n v="70"/>
    <s v="Dél-Alföld"/>
    <n v="3"/>
    <x v="1"/>
    <n v="34"/>
    <n v="35"/>
    <n v="34"/>
    <n v="41"/>
    <n v="41"/>
    <n v="41"/>
    <n v="41"/>
    <n v="41"/>
    <n v="41"/>
    <n v="33"/>
    <n v="33"/>
    <n v="33"/>
    <n v="33"/>
    <n v="33"/>
    <n v="33"/>
    <n v="33"/>
    <n v="33"/>
    <n v="33"/>
    <n v="33"/>
    <n v="33"/>
    <n v="33"/>
    <n v="33"/>
    <n v="33"/>
    <n v="33"/>
    <n v="34"/>
    <n v="34"/>
    <n v="37"/>
    <n v="37"/>
    <n v="43"/>
    <n v="43"/>
    <n v="34"/>
    <n v="34"/>
    <n v="34"/>
    <n v="34"/>
    <n v="34"/>
    <n v="34"/>
    <n v="34"/>
    <n v="34"/>
    <n v="34"/>
    <n v="34"/>
    <n v="34"/>
    <n v="34"/>
    <n v="34"/>
    <n v="34"/>
  </r>
  <r>
    <n v="1"/>
    <s v="Budapest"/>
    <n v="11"/>
    <s v="Budapest"/>
    <n v="1"/>
    <x v="0"/>
    <n v="21"/>
    <n v="23"/>
    <n v="23"/>
    <n v="25"/>
    <n v="23"/>
    <n v="25"/>
    <n v="23"/>
    <n v="29"/>
    <n v="31"/>
    <n v="33"/>
    <n v="10"/>
    <n v="33"/>
    <n v="31"/>
    <n v="29"/>
    <n v="31"/>
    <n v="31"/>
    <n v="29"/>
    <n v="29"/>
    <n v="31"/>
    <n v="30"/>
    <n v="29"/>
    <n v="33"/>
    <n v="29"/>
    <n v="31"/>
    <n v="24"/>
    <n v="22"/>
    <n v="11"/>
    <n v="20"/>
    <n v="20"/>
    <n v="22"/>
    <n v="20"/>
    <n v="20"/>
    <n v="20"/>
    <n v="18"/>
    <n v="10"/>
    <n v="20"/>
    <n v="18"/>
    <n v="16"/>
    <n v="14"/>
    <n v="14"/>
    <n v="12"/>
    <n v="14"/>
    <n v="12"/>
    <n v="12"/>
  </r>
  <r>
    <n v="1"/>
    <s v="Budapest"/>
    <n v="11"/>
    <s v="Budapest"/>
    <n v="1"/>
    <x v="0"/>
    <n v="9"/>
    <n v="9"/>
    <n v="9"/>
    <n v="9"/>
    <n v="9"/>
    <n v="9"/>
    <n v="9"/>
    <n v="9"/>
    <n v="9"/>
    <n v="9"/>
    <n v="9"/>
    <n v="9"/>
    <n v="11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11"/>
    <n v="11"/>
    <n v="11"/>
    <n v="11"/>
    <n v="11"/>
    <n v="11"/>
    <n v="11"/>
  </r>
  <r>
    <n v="1"/>
    <s v="Budapest"/>
    <n v="11"/>
    <s v="Budapest"/>
    <n v="1"/>
    <x v="0"/>
    <n v="12"/>
    <n v="12"/>
    <n v="12"/>
    <n v="12"/>
    <n v="12"/>
    <n v="12"/>
    <n v="12"/>
    <n v="12"/>
    <n v="12"/>
    <n v="13"/>
    <n v="13"/>
    <n v="13"/>
    <n v="13"/>
    <n v="13"/>
    <n v="13"/>
    <n v="13"/>
    <n v="13"/>
    <n v="13"/>
    <n v="12"/>
    <n v="13"/>
    <n v="13"/>
    <n v="13"/>
    <n v="13"/>
    <n v="12"/>
    <n v="13"/>
    <n v="13"/>
    <n v="13"/>
    <n v="13"/>
    <n v="13"/>
    <n v="13"/>
    <n v="13"/>
    <n v="13"/>
    <n v="13"/>
    <n v="13"/>
    <n v="13"/>
    <n v="13"/>
    <n v="13"/>
    <n v="13"/>
    <n v="13"/>
    <n v="13"/>
    <n v="12"/>
    <n v="13"/>
    <n v="13"/>
    <n v="13"/>
  </r>
  <r>
    <n v="1"/>
    <s v="Budapest"/>
    <n v="11"/>
    <s v="Budapest"/>
    <n v="1"/>
    <x v="0"/>
    <n v="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3"/>
    <n v="2"/>
    <n v="2"/>
    <n v="3"/>
    <n v="2"/>
    <n v="2"/>
    <n v="2"/>
    <n v="2"/>
    <n v="2"/>
    <n v="2"/>
    <n v="2"/>
    <n v="2"/>
  </r>
  <r>
    <n v="1"/>
    <s v="Budapest"/>
    <n v="11"/>
    <s v="Budapest"/>
    <n v="1"/>
    <x v="0"/>
    <n v="2"/>
    <n v="9"/>
    <n v="9"/>
    <n v="9"/>
    <n v="2"/>
    <n v="2"/>
    <n v="2"/>
    <n v="2"/>
    <n v="9"/>
    <n v="2"/>
    <n v="9"/>
    <n v="9"/>
    <n v="9"/>
    <n v="9"/>
    <n v="2"/>
    <n v="9"/>
    <n v="9"/>
    <n v="2"/>
    <n v="9"/>
    <n v="9"/>
    <n v="2"/>
    <n v="9"/>
    <n v="9"/>
    <n v="9"/>
    <n v="9"/>
    <n v="9"/>
    <n v="9"/>
    <n v="9"/>
    <n v="2"/>
    <n v="9"/>
    <n v="9"/>
    <n v="9"/>
    <n v="2"/>
    <n v="9"/>
    <n v="0"/>
    <n v="2"/>
    <n v="2"/>
    <n v="2"/>
    <n v="2"/>
    <n v="9"/>
    <n v="9"/>
    <n v="9"/>
    <n v="2"/>
    <n v="2"/>
  </r>
  <r>
    <n v="1"/>
    <s v="Budapest"/>
    <n v="11"/>
    <s v="Budapest"/>
    <n v="1"/>
    <x v="0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2"/>
    <n v="13"/>
    <n v="13"/>
    <n v="13"/>
    <n v="7"/>
    <n v="7"/>
    <n v="7"/>
    <n v="7"/>
    <n v="7"/>
    <n v="7"/>
    <n v="0"/>
    <n v="7"/>
    <n v="7"/>
    <n v="7"/>
    <n v="7"/>
    <n v="7"/>
  </r>
  <r>
    <n v="1"/>
    <s v="Budapest"/>
    <n v="11"/>
    <s v="Budapest"/>
    <n v="1"/>
    <x v="0"/>
    <n v="98"/>
    <n v="98"/>
    <n v="97"/>
    <n v="98"/>
    <n v="98"/>
    <n v="98"/>
    <n v="98"/>
    <n v="99"/>
    <n v="99"/>
    <n v="99"/>
    <n v="98"/>
    <n v="98"/>
    <n v="97"/>
    <n v="97"/>
    <n v="97"/>
    <n v="96"/>
    <n v="96"/>
    <n v="96"/>
    <n v="98"/>
    <n v="96"/>
    <n v="97"/>
    <n v="98"/>
    <n v="98"/>
    <n v="98"/>
    <n v="98"/>
    <n v="98"/>
    <n v="98"/>
    <n v="97"/>
    <n v="98"/>
    <n v="98"/>
    <n v="98"/>
    <n v="98"/>
    <n v="98"/>
    <n v="98"/>
    <n v="96"/>
    <n v="96"/>
    <n v="96"/>
    <n v="97"/>
    <n v="97"/>
    <n v="96"/>
    <n v="98"/>
    <n v="99"/>
    <n v="99"/>
    <n v="99"/>
  </r>
  <r>
    <n v="1"/>
    <s v="Budapest"/>
    <n v="11"/>
    <s v="Budapest"/>
    <n v="1"/>
    <x v="0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6"/>
    <n v="26"/>
    <n v="26"/>
    <n v="26"/>
  </r>
  <r>
    <n v="1"/>
    <s v="Budapest"/>
    <n v="11"/>
    <s v="Budapest"/>
    <n v="1"/>
    <x v="0"/>
    <n v="160"/>
    <n v="158"/>
    <n v="159"/>
    <n v="5"/>
    <n v="6"/>
    <n v="6"/>
    <n v="7"/>
    <n v="8"/>
    <n v="7"/>
    <n v="8"/>
    <n v="7"/>
    <n v="7"/>
    <n v="7"/>
    <n v="7"/>
    <n v="8"/>
    <n v="7"/>
    <n v="7"/>
    <n v="6"/>
    <n v="9"/>
    <n v="6"/>
    <n v="8"/>
    <n v="7"/>
    <n v="6"/>
    <n v="5"/>
    <n v="6"/>
    <n v="8"/>
    <n v="4"/>
    <n v="8"/>
    <n v="9"/>
    <n v="8"/>
    <n v="5"/>
    <n v="6"/>
    <n v="9"/>
    <n v="7"/>
    <n v="6"/>
    <n v="5"/>
    <n v="5"/>
    <n v="5"/>
    <n v="5"/>
    <n v="6"/>
    <n v="6"/>
    <n v="5"/>
    <n v="5"/>
    <n v="10"/>
  </r>
  <r>
    <n v="1"/>
    <s v="Budapest"/>
    <n v="11"/>
    <s v="Budapest"/>
    <n v="1"/>
    <x v="0"/>
    <n v="26"/>
    <n v="23"/>
    <n v="30"/>
    <n v="27"/>
    <n v="27"/>
    <n v="27"/>
    <n v="24"/>
    <n v="21"/>
    <n v="30"/>
    <n v="30"/>
    <n v="30"/>
    <n v="30"/>
    <n v="30"/>
    <n v="24"/>
    <n v="30"/>
    <n v="31"/>
    <n v="25"/>
    <n v="29"/>
    <n v="28"/>
    <n v="31"/>
    <n v="25"/>
    <n v="25"/>
    <n v="28"/>
    <n v="22"/>
    <n v="22"/>
    <n v="25"/>
    <n v="25"/>
    <n v="28"/>
    <n v="28"/>
    <n v="37"/>
    <n v="37"/>
    <n v="36"/>
    <n v="35"/>
    <n v="36"/>
    <n v="35"/>
    <n v="30"/>
    <n v="27"/>
    <n v="33"/>
    <n v="27"/>
    <n v="35"/>
    <n v="35"/>
    <n v="32"/>
    <n v="35"/>
    <n v="32"/>
  </r>
  <r>
    <n v="1"/>
    <s v="Budapest"/>
    <n v="11"/>
    <s v="Budapest"/>
    <n v="1"/>
    <x v="0"/>
    <n v="129"/>
    <n v="129"/>
    <n v="132"/>
    <n v="132"/>
    <n v="131"/>
    <n v="131"/>
    <n v="131"/>
    <n v="131"/>
    <n v="132"/>
    <n v="132"/>
    <n v="132"/>
    <n v="133"/>
    <n v="127"/>
    <n v="128"/>
    <n v="129"/>
    <n v="131"/>
    <n v="131"/>
    <n v="131"/>
    <n v="131"/>
    <n v="131"/>
    <n v="131"/>
    <n v="130"/>
    <n v="130"/>
    <n v="130"/>
    <n v="130"/>
    <n v="130"/>
    <n v="130"/>
    <n v="129"/>
    <n v="132"/>
    <n v="130"/>
    <n v="130"/>
    <n v="128"/>
    <n v="130"/>
    <n v="130"/>
    <n v="128"/>
    <n v="130"/>
    <n v="130"/>
    <n v="130"/>
    <n v="130"/>
    <n v="126"/>
    <n v="127"/>
    <n v="126"/>
    <n v="131"/>
    <n v="130"/>
  </r>
  <r>
    <n v="1"/>
    <s v="Budapest"/>
    <n v="11"/>
    <s v="Budapest"/>
    <n v="1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"/>
    <s v="Budapest"/>
    <n v="11"/>
    <s v="Budapest"/>
    <n v="1"/>
    <x v="0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</r>
  <r>
    <n v="20"/>
    <s v="Zala"/>
    <n v="30"/>
    <s v="Nyugat-Dunántúl"/>
    <n v="2"/>
    <x v="2"/>
    <n v="63"/>
    <n v="62"/>
    <n v="62"/>
    <n v="63"/>
    <n v="63"/>
    <n v="63"/>
    <n v="62"/>
    <n v="63"/>
    <n v="62"/>
    <n v="69"/>
    <n v="69"/>
    <n v="69"/>
    <n v="69"/>
    <n v="68"/>
    <n v="68"/>
    <n v="69"/>
    <n v="68"/>
    <n v="68"/>
    <n v="68"/>
    <n v="69"/>
    <n v="68"/>
    <n v="68"/>
    <n v="68"/>
    <n v="69"/>
    <n v="68"/>
    <n v="69"/>
    <n v="68"/>
    <n v="69"/>
    <n v="68"/>
    <n v="68"/>
    <n v="68"/>
    <n v="68"/>
    <n v="68"/>
    <n v="68"/>
    <n v="68"/>
    <n v="68"/>
    <n v="68"/>
    <n v="68"/>
    <n v="68"/>
    <n v="68"/>
    <n v="67"/>
    <n v="67"/>
    <n v="67"/>
    <n v="67"/>
  </r>
  <r>
    <n v="1"/>
    <s v="Budapest"/>
    <n v="11"/>
    <s v="Budapest"/>
    <n v="1"/>
    <x v="0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8"/>
    <n v="8"/>
    <n v="8"/>
    <n v="8"/>
    <n v="9"/>
    <n v="9"/>
    <n v="9"/>
    <n v="9"/>
    <n v="9"/>
    <n v="9"/>
    <n v="9"/>
    <n v="9"/>
    <n v="9"/>
    <n v="8"/>
    <n v="8"/>
    <n v="8"/>
    <n v="8"/>
  </r>
  <r>
    <n v="1"/>
    <s v="Budapest"/>
    <n v="11"/>
    <s v="Budapest"/>
    <n v="1"/>
    <x v="0"/>
    <n v="37"/>
    <n v="37"/>
    <n v="35"/>
    <n v="37"/>
    <n v="34"/>
    <n v="34"/>
    <n v="35"/>
    <n v="38"/>
    <n v="36"/>
    <n v="37"/>
    <n v="35"/>
    <n v="36"/>
    <n v="35"/>
    <n v="37"/>
    <n v="36"/>
    <n v="37"/>
    <n v="38"/>
    <n v="38"/>
    <n v="36"/>
    <n v="34"/>
    <n v="37"/>
    <n v="36"/>
    <n v="37"/>
    <n v="38"/>
    <n v="35"/>
    <n v="36"/>
    <n v="37"/>
    <n v="38"/>
    <n v="36"/>
    <n v="36"/>
    <n v="36"/>
    <n v="36"/>
    <n v="37"/>
    <n v="37"/>
    <n v="37"/>
    <n v="37"/>
    <n v="37"/>
    <n v="38"/>
    <n v="35"/>
    <n v="37"/>
    <n v="37"/>
    <n v="38"/>
    <n v="38"/>
    <n v="37"/>
  </r>
  <r>
    <n v="1"/>
    <s v="Budapest"/>
    <n v="11"/>
    <s v="Budapest"/>
    <n v="1"/>
    <x v="0"/>
    <n v="63"/>
    <n v="63"/>
    <n v="63"/>
    <n v="63"/>
    <n v="63"/>
    <n v="63"/>
    <n v="62"/>
    <n v="63"/>
    <n v="63"/>
    <n v="63"/>
    <n v="63"/>
    <n v="63"/>
    <n v="63"/>
    <n v="63"/>
    <n v="61"/>
    <n v="61"/>
    <n v="62"/>
    <n v="62"/>
    <n v="62"/>
    <n v="62"/>
    <n v="62"/>
    <n v="62"/>
    <n v="62"/>
    <n v="62"/>
    <n v="62"/>
    <n v="62"/>
    <n v="62"/>
    <n v="62"/>
    <n v="62"/>
    <n v="61"/>
    <n v="61"/>
    <n v="61"/>
    <n v="61"/>
    <n v="61"/>
    <n v="61"/>
    <n v="61"/>
    <n v="61"/>
    <n v="61"/>
    <n v="61"/>
    <n v="63"/>
    <n v="63"/>
    <n v="63"/>
    <n v="63"/>
    <n v="63"/>
  </r>
  <r>
    <n v="13"/>
    <s v="Pest"/>
    <n v="12"/>
    <s v="Pest"/>
    <n v="1"/>
    <x v="0"/>
    <n v="332"/>
    <n v="357"/>
    <n v="359"/>
    <n v="327"/>
    <n v="352"/>
    <n v="353"/>
    <n v="356"/>
    <n v="352"/>
    <n v="354"/>
    <n v="355"/>
    <n v="351"/>
    <n v="332"/>
    <n v="284"/>
    <n v="350"/>
    <n v="382"/>
    <n v="379"/>
    <n v="68"/>
    <n v="377"/>
    <n v="329"/>
    <n v="348"/>
    <n v="366"/>
    <n v="279"/>
    <n v="252"/>
    <n v="204"/>
    <n v="221"/>
    <n v="165"/>
    <n v="6"/>
    <n v="216"/>
    <n v="221"/>
    <n v="212"/>
    <n v="209"/>
    <n v="203"/>
    <n v="208"/>
    <n v="202"/>
    <n v="204"/>
    <n v="207"/>
    <n v="204"/>
    <n v="206"/>
    <n v="277"/>
    <n v="277"/>
    <n v="275"/>
    <n v="280"/>
    <n v="254"/>
    <n v="409"/>
  </r>
  <r>
    <n v="15"/>
    <s v="Szabolcs-Szatmár-Bereg"/>
    <n v="60"/>
    <s v="Észak-Alföld"/>
    <n v="3"/>
    <x v="1"/>
    <n v="19"/>
    <n v="15"/>
    <n v="15"/>
    <n v="17"/>
    <n v="15"/>
    <n v="15"/>
    <n v="15"/>
    <n v="15"/>
    <n v="15"/>
    <n v="7"/>
    <n v="7"/>
    <n v="8"/>
    <n v="25"/>
    <n v="25"/>
    <n v="15"/>
    <n v="12"/>
    <n v="24"/>
    <n v="8"/>
    <n v="13"/>
    <n v="7"/>
    <n v="46"/>
    <n v="12"/>
    <n v="8"/>
    <n v="10"/>
    <n v="8"/>
    <n v="8"/>
    <n v="20"/>
    <n v="32"/>
    <n v="27"/>
    <n v="29"/>
    <n v="7"/>
    <n v="7"/>
    <n v="8"/>
    <n v="10"/>
    <n v="9"/>
    <n v="10"/>
    <n v="10"/>
    <n v="10"/>
    <n v="10"/>
    <n v="7"/>
    <n v="6"/>
    <n v="6"/>
    <n v="6"/>
    <n v="6"/>
  </r>
  <r>
    <n v="1"/>
    <s v="Budapest"/>
    <n v="11"/>
    <s v="Budapest"/>
    <n v="1"/>
    <x v="0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</r>
  <r>
    <n v="1"/>
    <s v="Budapest"/>
    <n v="11"/>
    <s v="Budapest"/>
    <n v="1"/>
    <x v="0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</r>
  <r>
    <n v="1"/>
    <s v="Budapest"/>
    <n v="11"/>
    <s v="Budapest"/>
    <n v="1"/>
    <x v="0"/>
    <n v="9"/>
    <n v="9"/>
    <n v="9"/>
    <n v="9"/>
    <n v="9"/>
    <n v="9"/>
    <n v="9"/>
    <n v="9"/>
    <n v="9"/>
    <n v="9"/>
    <n v="9"/>
    <n v="9"/>
    <n v="9"/>
    <n v="9"/>
    <n v="9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4"/>
    <n v="14"/>
    <n v="14"/>
    <n v="8"/>
    <n v="8"/>
    <n v="8"/>
    <n v="8"/>
    <n v="8"/>
    <n v="8"/>
    <n v="8"/>
    <n v="8"/>
  </r>
  <r>
    <n v="1"/>
    <s v="Budapest"/>
    <n v="11"/>
    <s v="Budapest"/>
    <n v="1"/>
    <x v="0"/>
    <n v="21"/>
    <n v="21"/>
    <n v="21"/>
    <n v="21"/>
    <n v="21"/>
    <n v="21"/>
    <n v="21"/>
    <n v="21"/>
    <n v="21"/>
    <n v="21"/>
    <n v="21"/>
    <n v="23"/>
    <n v="24"/>
    <n v="24"/>
    <n v="24"/>
    <n v="24"/>
    <n v="24"/>
    <n v="24"/>
    <n v="24"/>
    <n v="24"/>
    <n v="24"/>
    <n v="24"/>
    <n v="24"/>
    <n v="23"/>
    <n v="24"/>
    <n v="24"/>
    <n v="24"/>
    <n v="24"/>
    <n v="24"/>
    <n v="25"/>
    <n v="25"/>
    <n v="25"/>
    <n v="25"/>
    <n v="25"/>
    <n v="25"/>
    <n v="25"/>
    <n v="25"/>
    <n v="25"/>
    <n v="25"/>
    <n v="24"/>
    <n v="24"/>
    <n v="25"/>
    <n v="25"/>
    <n v="25"/>
  </r>
  <r>
    <n v="6"/>
    <s v="Csongrád-Csanád"/>
    <n v="70"/>
    <s v="Dél-Alföld"/>
    <n v="3"/>
    <x v="1"/>
    <n v="116"/>
    <n v="116"/>
    <n v="116"/>
    <n v="116"/>
    <n v="116"/>
    <n v="116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2"/>
    <n v="122"/>
    <n v="122"/>
    <n v="122"/>
  </r>
  <r>
    <n v="1"/>
    <s v="Budapest"/>
    <n v="11"/>
    <s v="Budapest"/>
    <n v="1"/>
    <x v="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"/>
    <s v="Budapest"/>
    <n v="11"/>
    <s v="Budapest"/>
    <n v="1"/>
    <x v="0"/>
    <n v="127"/>
    <n v="127"/>
    <n v="127"/>
    <n v="127"/>
    <n v="126"/>
    <n v="126"/>
    <n v="131"/>
    <n v="131"/>
    <n v="131"/>
    <n v="130"/>
    <n v="131"/>
    <n v="131"/>
    <n v="130"/>
    <n v="130"/>
    <n v="130"/>
    <n v="131"/>
    <n v="131"/>
    <n v="130"/>
    <n v="130"/>
    <n v="134"/>
    <n v="134"/>
    <n v="134"/>
    <n v="134"/>
    <n v="134"/>
    <n v="134"/>
    <n v="134"/>
    <n v="138"/>
    <n v="138"/>
    <n v="134"/>
    <n v="134"/>
    <n v="134"/>
    <n v="134"/>
    <n v="134"/>
    <n v="134"/>
    <n v="134"/>
    <n v="134"/>
    <n v="134"/>
    <n v="134"/>
    <n v="134"/>
    <n v="134"/>
    <n v="133"/>
    <n v="133"/>
    <n v="140"/>
    <n v="158"/>
  </r>
  <r>
    <n v="1"/>
    <s v="Budapest"/>
    <n v="11"/>
    <s v="Budapest"/>
    <n v="1"/>
    <x v="0"/>
    <n v="105"/>
    <n v="134"/>
    <n v="134"/>
    <n v="134"/>
    <n v="133"/>
    <n v="136"/>
    <n v="136"/>
    <n v="136"/>
    <n v="136"/>
    <n v="136"/>
    <n v="136"/>
    <n v="136"/>
    <n v="136"/>
    <n v="136"/>
    <n v="138"/>
    <n v="138"/>
    <n v="138"/>
    <n v="138"/>
    <n v="138"/>
    <n v="138"/>
    <n v="138"/>
    <n v="138"/>
    <n v="138"/>
    <n v="138"/>
    <n v="138"/>
    <n v="138"/>
    <n v="138"/>
    <n v="138"/>
    <n v="139"/>
    <n v="140"/>
    <n v="112"/>
    <n v="139"/>
    <n v="139"/>
    <n v="139"/>
    <n v="139"/>
    <n v="139"/>
    <n v="139"/>
    <n v="139"/>
    <n v="140"/>
    <n v="140"/>
    <n v="140"/>
    <n v="140"/>
    <n v="140"/>
    <n v="140"/>
  </r>
  <r>
    <n v="1"/>
    <s v="Budapest"/>
    <n v="11"/>
    <s v="Budapest"/>
    <n v="1"/>
    <x v="0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</r>
  <r>
    <n v="1"/>
    <s v="Budapest"/>
    <n v="11"/>
    <s v="Budapest"/>
    <n v="1"/>
    <x v="0"/>
    <n v="53"/>
    <n v="52"/>
    <n v="49"/>
    <n v="47"/>
    <n v="46"/>
    <n v="50"/>
    <n v="47"/>
    <n v="48"/>
    <n v="47"/>
    <n v="48"/>
    <n v="47"/>
    <n v="53"/>
    <n v="53"/>
    <n v="53"/>
    <n v="53"/>
    <n v="53"/>
    <n v="51"/>
    <n v="49"/>
    <n v="50"/>
    <n v="51"/>
    <n v="53"/>
    <n v="53"/>
    <n v="53"/>
    <n v="53"/>
    <n v="53"/>
    <n v="50"/>
    <n v="48"/>
    <n v="53"/>
    <n v="52"/>
    <n v="52"/>
    <n v="52"/>
    <n v="50"/>
    <n v="49"/>
    <n v="47"/>
    <n v="52"/>
    <n v="52"/>
    <n v="48"/>
    <n v="47"/>
    <n v="46"/>
    <n v="47"/>
    <n v="47"/>
    <n v="47"/>
    <n v="47"/>
    <n v="52"/>
  </r>
  <r>
    <n v="2"/>
    <s v="Baranya"/>
    <n v="40"/>
    <s v="Dél-Dunántúl"/>
    <n v="2"/>
    <x v="2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</r>
  <r>
    <n v="8"/>
    <s v="Győr-Moson-Sopron"/>
    <n v="30"/>
    <s v="Nyugat-Dunántúl"/>
    <n v="2"/>
    <x v="2"/>
    <n v="19"/>
    <n v="18"/>
    <n v="18"/>
    <n v="20"/>
    <n v="20"/>
    <n v="20"/>
    <n v="20"/>
    <n v="20"/>
    <n v="20"/>
    <n v="20"/>
    <n v="20"/>
    <n v="20"/>
    <n v="20"/>
    <n v="20"/>
    <n v="20"/>
    <n v="20"/>
    <n v="20"/>
    <n v="20"/>
    <n v="24"/>
    <n v="20"/>
    <n v="20"/>
    <n v="20"/>
    <n v="20"/>
    <n v="20"/>
    <n v="20"/>
    <n v="20"/>
    <n v="24"/>
    <n v="20"/>
    <n v="20"/>
    <n v="20"/>
    <n v="20"/>
    <n v="20"/>
    <n v="20"/>
    <n v="20"/>
    <n v="20"/>
    <n v="20"/>
    <n v="20"/>
    <n v="20"/>
    <n v="20"/>
    <n v="20"/>
    <n v="20"/>
    <n v="20"/>
    <n v="24"/>
    <n v="20"/>
  </r>
  <r>
    <n v="19"/>
    <s v="Veszprém"/>
    <n v="20"/>
    <s v="Közép-Dunántúl"/>
    <n v="2"/>
    <x v="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n v="1"/>
    <s v="Budapest"/>
    <n v="11"/>
    <s v="Budapest"/>
    <n v="1"/>
    <x v="0"/>
    <n v="48"/>
    <n v="48"/>
    <n v="48"/>
    <n v="48"/>
    <n v="48"/>
    <n v="48"/>
    <n v="48"/>
    <n v="48"/>
    <n v="48"/>
    <n v="48"/>
    <n v="48"/>
    <n v="50"/>
    <n v="50"/>
    <n v="50"/>
    <n v="49"/>
    <n v="49"/>
    <n v="52"/>
    <n v="52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</r>
  <r>
    <n v="1"/>
    <s v="Budapest"/>
    <n v="11"/>
    <s v="Budapest"/>
    <n v="1"/>
    <x v="0"/>
    <n v="135"/>
    <n v="135"/>
    <n v="135"/>
    <n v="135"/>
    <n v="131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4"/>
    <n v="135"/>
    <n v="135"/>
    <n v="135"/>
    <n v="135"/>
    <n v="135"/>
    <n v="135"/>
    <n v="135"/>
    <n v="135"/>
    <n v="135"/>
    <n v="131"/>
    <n v="131"/>
    <n v="135"/>
    <n v="135"/>
    <n v="135"/>
    <n v="134"/>
    <n v="135"/>
    <n v="135"/>
    <n v="135"/>
  </r>
  <r>
    <n v="2"/>
    <s v="Baranya"/>
    <n v="40"/>
    <s v="Dél-Dunántúl"/>
    <n v="2"/>
    <x v="2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0"/>
    <n v="20"/>
    <n v="20"/>
    <n v="20"/>
    <n v="20"/>
    <n v="20"/>
    <n v="20"/>
    <n v="20"/>
    <n v="20"/>
  </r>
  <r>
    <n v="1"/>
    <s v="Budapest"/>
    <n v="11"/>
    <s v="Budapest"/>
    <n v="1"/>
    <x v="0"/>
    <n v="12"/>
    <n v="12"/>
    <n v="12"/>
    <n v="12"/>
    <n v="13"/>
    <n v="13"/>
    <n v="13"/>
    <n v="13"/>
    <n v="13"/>
    <n v="13"/>
    <n v="13"/>
    <n v="13"/>
    <n v="12"/>
    <n v="12"/>
    <n v="13"/>
    <n v="11"/>
    <n v="11"/>
    <n v="10"/>
    <n v="10"/>
    <n v="10"/>
    <n v="10"/>
    <n v="8"/>
    <n v="8"/>
    <n v="10"/>
    <n v="10"/>
    <n v="10"/>
    <n v="10"/>
    <n v="10"/>
    <n v="6"/>
    <n v="10"/>
    <n v="10"/>
    <n v="10"/>
    <n v="10"/>
    <n v="10"/>
    <n v="10"/>
    <n v="10"/>
    <n v="10"/>
    <n v="10"/>
    <n v="10"/>
    <n v="9"/>
    <n v="9"/>
    <n v="9"/>
    <n v="9"/>
    <n v="9"/>
  </r>
  <r>
    <n v="1"/>
    <s v="Budapest"/>
    <n v="11"/>
    <s v="Budapest"/>
    <n v="1"/>
    <x v="0"/>
    <n v="10"/>
    <n v="10"/>
    <n v="10"/>
    <n v="10"/>
    <n v="10"/>
    <n v="10"/>
    <n v="10"/>
    <n v="10"/>
    <n v="10"/>
    <n v="10"/>
    <n v="10"/>
    <n v="10"/>
    <n v="10"/>
    <n v="10"/>
    <n v="9"/>
    <n v="10"/>
    <n v="10"/>
    <n v="13"/>
    <n v="13"/>
    <n v="13"/>
    <n v="10"/>
    <n v="10"/>
    <n v="10"/>
    <n v="10"/>
    <n v="10"/>
    <n v="10"/>
    <n v="11"/>
    <n v="11"/>
    <n v="11"/>
    <n v="11"/>
    <n v="11"/>
    <n v="11"/>
    <n v="11"/>
    <n v="12"/>
    <n v="10"/>
    <n v="13"/>
    <n v="13"/>
    <n v="12"/>
    <n v="13"/>
    <n v="13"/>
    <n v="12"/>
    <n v="12"/>
    <n v="12"/>
    <n v="12"/>
  </r>
  <r>
    <n v="1"/>
    <s v="Budapest"/>
    <n v="11"/>
    <s v="Budapest"/>
    <n v="1"/>
    <x v="0"/>
    <n v="28"/>
    <n v="31"/>
    <n v="28"/>
    <n v="26"/>
    <n v="28"/>
    <n v="26"/>
    <n v="27"/>
    <n v="26"/>
    <n v="24"/>
    <n v="18"/>
    <n v="18"/>
    <n v="18"/>
    <n v="17"/>
    <n v="20"/>
    <n v="20"/>
    <n v="20"/>
    <n v="20"/>
    <n v="19"/>
    <n v="19"/>
    <n v="19"/>
    <n v="18"/>
    <n v="18"/>
    <n v="18"/>
    <n v="25"/>
    <n v="24"/>
    <n v="36"/>
    <n v="36"/>
    <n v="21"/>
    <n v="21"/>
    <n v="21"/>
    <n v="21"/>
    <n v="21"/>
    <n v="21"/>
    <n v="21"/>
    <n v="21"/>
    <n v="21"/>
    <n v="21"/>
    <n v="18"/>
    <n v="21"/>
    <n v="23"/>
    <n v="20"/>
    <n v="20"/>
    <n v="20"/>
    <n v="23"/>
  </r>
  <r>
    <n v="1"/>
    <s v="Budapest"/>
    <n v="11"/>
    <s v="Budapest"/>
    <n v="1"/>
    <x v="0"/>
    <n v="37"/>
    <n v="40"/>
    <n v="42"/>
    <n v="43"/>
    <n v="37"/>
    <n v="39"/>
    <n v="40"/>
    <n v="40"/>
    <n v="41"/>
    <n v="39"/>
    <n v="25"/>
    <n v="27"/>
    <n v="24"/>
    <n v="10"/>
    <n v="24"/>
    <n v="10"/>
    <n v="30"/>
    <n v="32"/>
    <n v="9"/>
    <n v="27"/>
    <n v="22"/>
    <n v="28"/>
    <n v="25"/>
    <n v="21"/>
    <n v="20"/>
    <n v="21"/>
    <n v="21"/>
    <n v="14"/>
    <n v="23"/>
    <n v="21"/>
    <n v="19"/>
    <n v="12"/>
    <n v="22"/>
    <n v="22"/>
    <n v="27"/>
    <n v="22"/>
    <n v="22"/>
    <n v="23"/>
    <n v="28"/>
    <n v="27"/>
    <n v="15"/>
    <n v="34"/>
    <n v="34"/>
    <n v="34"/>
  </r>
  <r>
    <n v="1"/>
    <s v="Budapest"/>
    <n v="11"/>
    <s v="Budapest"/>
    <n v="1"/>
    <x v="0"/>
    <n v="86"/>
    <n v="95"/>
    <n v="95"/>
    <n v="100"/>
    <n v="98"/>
    <n v="95"/>
    <n v="95"/>
    <n v="98"/>
    <n v="96"/>
    <n v="95"/>
    <n v="95"/>
    <n v="101"/>
    <n v="101"/>
    <n v="97"/>
    <n v="95"/>
    <n v="95"/>
    <n v="95"/>
    <n v="95"/>
    <n v="78"/>
    <n v="96"/>
    <n v="98"/>
    <n v="96"/>
    <n v="96"/>
    <n v="153"/>
    <n v="151"/>
    <n v="156"/>
    <n v="97"/>
    <n v="96"/>
    <n v="97"/>
    <n v="103"/>
    <n v="101"/>
    <n v="98"/>
    <n v="98"/>
    <n v="92"/>
    <n v="89"/>
    <n v="88"/>
    <n v="91"/>
    <n v="86"/>
    <n v="83"/>
    <n v="84"/>
    <n v="82"/>
    <n v="82"/>
    <n v="74"/>
    <n v="82"/>
  </r>
  <r>
    <n v="19"/>
    <s v="Veszprém"/>
    <n v="20"/>
    <s v="Közép-Dunántúl"/>
    <n v="2"/>
    <x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1"/>
    <s v="Budapest"/>
    <n v="11"/>
    <s v="Budapest"/>
    <n v="1"/>
    <x v="0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20"/>
    <n v="31"/>
    <n v="31"/>
    <n v="33"/>
    <n v="33"/>
    <n v="33"/>
    <n v="33"/>
    <n v="33"/>
    <n v="33"/>
    <n v="33"/>
    <n v="33"/>
    <n v="33"/>
    <n v="33"/>
    <n v="33"/>
    <n v="33"/>
    <n v="31"/>
    <n v="31"/>
    <n v="31"/>
    <n v="25"/>
    <n v="25"/>
    <n v="25"/>
    <n v="25"/>
    <n v="25"/>
    <n v="25"/>
    <n v="26"/>
    <n v="26"/>
  </r>
  <r>
    <n v="19"/>
    <s v="Veszprém"/>
    <n v="20"/>
    <s v="Közép-Dunántúl"/>
    <n v="2"/>
    <x v="2"/>
    <n v="35"/>
    <n v="27"/>
    <n v="27"/>
    <n v="27"/>
    <n v="31"/>
    <n v="31"/>
    <n v="40"/>
    <n v="39"/>
    <n v="35"/>
    <n v="35"/>
    <n v="35"/>
    <n v="35"/>
    <n v="35"/>
    <n v="35"/>
    <n v="35"/>
    <n v="35"/>
    <n v="26"/>
    <n v="30"/>
    <n v="30"/>
    <n v="39"/>
    <n v="34"/>
    <n v="34"/>
    <n v="43"/>
    <n v="34"/>
    <n v="43"/>
    <n v="39"/>
    <n v="39"/>
    <n v="40"/>
    <n v="40"/>
    <n v="31"/>
    <n v="40"/>
    <n v="40"/>
    <n v="40"/>
    <n v="31"/>
    <n v="40"/>
    <n v="40"/>
    <n v="36"/>
    <n v="36"/>
    <n v="35"/>
    <n v="23"/>
    <n v="23"/>
    <n v="23"/>
    <n v="23"/>
    <n v="23"/>
  </r>
  <r>
    <n v="1"/>
    <s v="Budapest"/>
    <n v="11"/>
    <s v="Budapest"/>
    <n v="1"/>
    <x v="0"/>
    <n v="158"/>
    <n v="158"/>
    <n v="158"/>
    <n v="158"/>
    <n v="154"/>
    <n v="158"/>
    <n v="158"/>
    <n v="158"/>
    <n v="154"/>
    <n v="154"/>
    <n v="158"/>
    <n v="158"/>
    <n v="154"/>
    <n v="158"/>
    <n v="154"/>
    <n v="154"/>
    <n v="154"/>
    <n v="154"/>
    <n v="158"/>
    <n v="154"/>
    <n v="154"/>
    <n v="154"/>
    <n v="158"/>
    <n v="154"/>
    <n v="158"/>
    <n v="158"/>
    <n v="154"/>
    <n v="158"/>
    <n v="154"/>
    <n v="158"/>
    <n v="154"/>
    <n v="154"/>
    <n v="158"/>
    <n v="158"/>
    <n v="158"/>
    <n v="154"/>
    <n v="154"/>
    <n v="154"/>
    <n v="158"/>
    <n v="154"/>
    <n v="158"/>
    <n v="154"/>
    <n v="158"/>
    <n v="154"/>
  </r>
  <r>
    <n v="8"/>
    <s v="Győr-Moson-Sopron"/>
    <n v="30"/>
    <s v="Nyugat-Dunántúl"/>
    <n v="2"/>
    <x v="2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1"/>
    <n v="11"/>
    <n v="11"/>
    <n v="11"/>
    <n v="11"/>
    <n v="11"/>
    <n v="11"/>
    <n v="11"/>
    <n v="11"/>
    <n v="11"/>
    <n v="8"/>
    <n v="8"/>
    <n v="8"/>
    <n v="8"/>
    <n v="8"/>
    <n v="8"/>
    <n v="8"/>
    <n v="8"/>
    <n v="8"/>
    <n v="8"/>
    <n v="8"/>
  </r>
  <r>
    <n v="1"/>
    <s v="Budapest"/>
    <n v="11"/>
    <s v="Budapest"/>
    <n v="1"/>
    <x v="0"/>
    <n v="50"/>
    <n v="50"/>
    <n v="51"/>
    <n v="53"/>
    <n v="48"/>
    <n v="50"/>
    <n v="50"/>
    <n v="50"/>
    <n v="50"/>
    <n v="50"/>
    <n v="50"/>
    <n v="50"/>
    <n v="50"/>
    <n v="56"/>
    <n v="57"/>
    <n v="55"/>
    <n v="58"/>
    <n v="60"/>
    <n v="55"/>
    <n v="55"/>
    <n v="58"/>
    <n v="58"/>
    <n v="55"/>
    <n v="55"/>
    <n v="61"/>
    <n v="61"/>
    <n v="52"/>
    <n v="53"/>
    <n v="52"/>
    <n v="52"/>
    <n v="52"/>
    <n v="46"/>
    <n v="46"/>
    <n v="50"/>
    <n v="51"/>
    <n v="48"/>
    <n v="50"/>
    <n v="52"/>
    <n v="55"/>
    <n v="48"/>
    <n v="53"/>
    <n v="53"/>
    <n v="54"/>
    <n v="56"/>
  </r>
  <r>
    <n v="1"/>
    <s v="Budapest"/>
    <n v="11"/>
    <s v="Budapest"/>
    <n v="1"/>
    <x v="0"/>
    <n v="70"/>
    <n v="73"/>
    <n v="75"/>
    <n v="80"/>
    <n v="80"/>
    <n v="70"/>
    <n v="79"/>
    <n v="74"/>
    <n v="69"/>
    <n v="63"/>
    <n v="64"/>
    <n v="60"/>
    <n v="71"/>
    <n v="73"/>
    <n v="68"/>
    <n v="62"/>
    <n v="68"/>
    <n v="76"/>
    <n v="88"/>
    <n v="72"/>
    <n v="63"/>
    <n v="83"/>
    <n v="85"/>
    <n v="76"/>
    <n v="72"/>
    <n v="80"/>
    <n v="93"/>
    <n v="82"/>
    <n v="82"/>
    <n v="76"/>
    <n v="68"/>
    <n v="69"/>
    <n v="61"/>
    <n v="70"/>
    <n v="71"/>
    <n v="68"/>
    <n v="77"/>
    <n v="83"/>
    <n v="71"/>
    <n v="69"/>
    <n v="89"/>
    <n v="90"/>
    <n v="88"/>
    <n v="96"/>
  </r>
  <r>
    <n v="1"/>
    <s v="Budapest"/>
    <n v="11"/>
    <s v="Budapest"/>
    <n v="1"/>
    <x v="0"/>
    <n v="82"/>
    <n v="82"/>
    <n v="81"/>
    <n v="81"/>
    <n v="81"/>
    <n v="81"/>
    <n v="81"/>
    <n v="81"/>
    <n v="72"/>
    <n v="72"/>
    <n v="72"/>
    <n v="73"/>
    <n v="72"/>
    <n v="72"/>
    <n v="72"/>
    <n v="72"/>
    <n v="72"/>
    <n v="72"/>
    <n v="71"/>
    <n v="71"/>
    <n v="70"/>
    <n v="70"/>
    <n v="70"/>
    <n v="70"/>
    <n v="35"/>
    <n v="34"/>
    <n v="34"/>
    <n v="35"/>
    <n v="33"/>
    <n v="33"/>
    <n v="33"/>
    <n v="33"/>
    <n v="33"/>
    <n v="35"/>
    <n v="34"/>
    <n v="33"/>
    <n v="32"/>
    <n v="35"/>
    <n v="36"/>
    <n v="38"/>
    <n v="38"/>
    <n v="36"/>
    <n v="37"/>
    <n v="38"/>
  </r>
  <r>
    <n v="1"/>
    <s v="Budapest"/>
    <n v="11"/>
    <s v="Budapest"/>
    <n v="1"/>
    <x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n v="1"/>
    <s v="Budapest"/>
    <n v="11"/>
    <s v="Budapest"/>
    <n v="1"/>
    <x v="0"/>
    <n v="204"/>
    <n v="204"/>
    <n v="204"/>
    <n v="203"/>
    <n v="207"/>
    <n v="209"/>
    <n v="207"/>
    <n v="208"/>
    <n v="206"/>
    <n v="204"/>
    <n v="26"/>
    <n v="30"/>
    <n v="30"/>
    <n v="30"/>
    <n v="24"/>
    <n v="24"/>
    <n v="29"/>
    <n v="29"/>
    <n v="29"/>
    <n v="26"/>
    <n v="26"/>
    <n v="26"/>
    <n v="24"/>
    <n v="35"/>
    <n v="35"/>
    <n v="36"/>
    <n v="34"/>
    <n v="38"/>
    <n v="38"/>
    <n v="34"/>
    <n v="34"/>
    <n v="34"/>
    <n v="34"/>
    <n v="39"/>
    <n v="40"/>
    <n v="46"/>
    <n v="41"/>
    <n v="41"/>
    <n v="41"/>
    <n v="43"/>
    <n v="39"/>
    <n v="43"/>
    <n v="44"/>
    <n v="38"/>
  </r>
  <r>
    <n v="1"/>
    <s v="Budapest"/>
    <n v="11"/>
    <s v="Budapest"/>
    <n v="1"/>
    <x v="0"/>
    <n v="44"/>
    <n v="44"/>
    <n v="44"/>
    <n v="44"/>
    <n v="44"/>
    <n v="44"/>
    <n v="44"/>
    <n v="44"/>
    <n v="44"/>
    <n v="44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4"/>
    <n v="44"/>
    <n v="44"/>
    <n v="44"/>
    <n v="44"/>
    <n v="44"/>
    <n v="44"/>
    <n v="44"/>
    <n v="45"/>
    <n v="44"/>
    <n v="44"/>
    <n v="44"/>
    <n v="44"/>
    <n v="44"/>
  </r>
  <r>
    <n v="1"/>
    <s v="Budapest"/>
    <n v="11"/>
    <s v="Budapest"/>
    <n v="1"/>
    <x v="0"/>
    <n v="92"/>
    <n v="94"/>
    <n v="91"/>
    <n v="93"/>
    <n v="97"/>
    <n v="97"/>
    <n v="98"/>
    <n v="94"/>
    <n v="93"/>
    <n v="92"/>
    <n v="96"/>
    <n v="94"/>
    <n v="90"/>
    <n v="91"/>
    <n v="90"/>
    <n v="90"/>
    <n v="90"/>
    <n v="94"/>
    <n v="94"/>
    <n v="93"/>
    <n v="89"/>
    <n v="94"/>
    <n v="96"/>
    <n v="95"/>
    <n v="97"/>
    <n v="90"/>
    <n v="95"/>
    <n v="91"/>
    <n v="96"/>
    <n v="91"/>
    <n v="90"/>
    <n v="92"/>
    <n v="93"/>
    <n v="93"/>
    <n v="90"/>
    <n v="94"/>
    <n v="93"/>
    <n v="98"/>
    <n v="97"/>
    <n v="94"/>
    <n v="97"/>
    <n v="94"/>
    <n v="92"/>
    <n v="92"/>
  </r>
  <r>
    <n v="1"/>
    <s v="Budapest"/>
    <n v="11"/>
    <s v="Budapest"/>
    <n v="1"/>
    <x v="0"/>
    <n v="99"/>
    <n v="99"/>
    <n v="99"/>
    <n v="102"/>
    <n v="119"/>
    <n v="117"/>
    <n v="120"/>
    <n v="120"/>
    <n v="122"/>
    <n v="115"/>
    <n v="118"/>
    <n v="123"/>
    <n v="127"/>
    <n v="123"/>
    <n v="123"/>
    <n v="127"/>
    <n v="125"/>
    <n v="125"/>
    <n v="125"/>
    <n v="128"/>
    <n v="125"/>
    <n v="116"/>
    <n v="125"/>
    <n v="123"/>
    <n v="129"/>
    <n v="64"/>
    <n v="120"/>
    <n v="127"/>
    <n v="124"/>
    <n v="127"/>
    <n v="126"/>
    <n v="123"/>
    <n v="129"/>
    <n v="129"/>
    <n v="94"/>
    <n v="123"/>
    <n v="123"/>
    <n v="125"/>
    <n v="127"/>
    <n v="122"/>
    <n v="128"/>
    <n v="124"/>
    <n v="125"/>
    <n v="125"/>
  </r>
  <r>
    <n v="1"/>
    <s v="Budapest"/>
    <n v="11"/>
    <s v="Budapest"/>
    <n v="1"/>
    <x v="0"/>
    <n v="126"/>
    <n v="128"/>
    <n v="126"/>
    <n v="137"/>
    <n v="128"/>
    <n v="134"/>
    <n v="126"/>
    <n v="122"/>
    <n v="128"/>
    <n v="126"/>
    <n v="126"/>
    <n v="128"/>
    <n v="128"/>
    <n v="128"/>
    <n v="140"/>
    <n v="136"/>
    <n v="126"/>
    <n v="128"/>
    <n v="136"/>
    <n v="134"/>
    <n v="126"/>
    <n v="134"/>
    <n v="126"/>
    <n v="126"/>
    <n v="134"/>
    <n v="128"/>
    <n v="126"/>
    <n v="126"/>
    <n v="126"/>
    <n v="132"/>
    <n v="122"/>
    <n v="112"/>
    <n v="126"/>
    <n v="124"/>
    <n v="124"/>
    <n v="140"/>
    <n v="43"/>
    <n v="118"/>
    <n v="128"/>
    <n v="126"/>
    <n v="117"/>
    <n v="117"/>
    <n v="117"/>
    <n v="117"/>
  </r>
  <r>
    <n v="1"/>
    <s v="Budapest"/>
    <n v="11"/>
    <s v="Budapest"/>
    <n v="1"/>
    <x v="0"/>
    <n v="14"/>
    <n v="14"/>
    <n v="14"/>
    <n v="14"/>
    <n v="14"/>
    <n v="14"/>
    <n v="14"/>
    <n v="14"/>
    <n v="14"/>
    <n v="14"/>
    <n v="16"/>
    <n v="16"/>
    <n v="14"/>
    <n v="15"/>
    <n v="14"/>
    <n v="14"/>
    <n v="14"/>
    <n v="14"/>
    <n v="11"/>
    <n v="15"/>
    <n v="15"/>
    <n v="14"/>
    <n v="14"/>
    <n v="14"/>
    <n v="14"/>
    <n v="14"/>
    <n v="14"/>
    <n v="14"/>
    <n v="16"/>
    <n v="16"/>
    <n v="16"/>
    <n v="14"/>
    <n v="14"/>
    <n v="14"/>
    <n v="14"/>
    <n v="14"/>
    <n v="14"/>
    <n v="14"/>
    <n v="14"/>
    <n v="12"/>
    <n v="12"/>
    <n v="14"/>
    <n v="14"/>
    <n v="14"/>
  </r>
  <r>
    <n v="1"/>
    <s v="Budapest"/>
    <n v="11"/>
    <s v="Budapest"/>
    <n v="1"/>
    <x v="0"/>
    <n v="26"/>
    <n v="22"/>
    <n v="29"/>
    <n v="30"/>
    <n v="31"/>
    <n v="33"/>
    <n v="31"/>
    <n v="34"/>
    <n v="23"/>
    <n v="23"/>
    <n v="27"/>
    <n v="31"/>
    <n v="23"/>
    <n v="25"/>
    <n v="30"/>
    <n v="30"/>
    <n v="27"/>
    <n v="27"/>
    <n v="28"/>
    <n v="29"/>
    <n v="30"/>
    <n v="23"/>
    <n v="29"/>
    <n v="26"/>
    <n v="27"/>
    <n v="32"/>
    <n v="27"/>
    <n v="28"/>
    <n v="26"/>
    <n v="28"/>
    <n v="21"/>
    <n v="22"/>
    <n v="25"/>
    <n v="26"/>
    <n v="32"/>
    <n v="29"/>
    <n v="27"/>
    <n v="30"/>
    <n v="23"/>
    <n v="28"/>
    <n v="28"/>
    <n v="29"/>
    <n v="28"/>
    <n v="31"/>
  </r>
  <r>
    <n v="1"/>
    <s v="Budapest"/>
    <n v="11"/>
    <s v="Budapest"/>
    <n v="1"/>
    <x v="0"/>
    <n v="20"/>
    <n v="20"/>
    <n v="21"/>
    <n v="22"/>
    <n v="21"/>
    <n v="21"/>
    <n v="21"/>
    <n v="22"/>
    <n v="22"/>
    <n v="21"/>
    <n v="21"/>
    <n v="21"/>
    <n v="21"/>
    <n v="21"/>
    <n v="21"/>
    <n v="21"/>
    <n v="21"/>
    <n v="22"/>
    <n v="21"/>
    <n v="21"/>
    <n v="22"/>
    <n v="22"/>
    <n v="21"/>
    <n v="21"/>
    <n v="31"/>
    <n v="31"/>
    <n v="31"/>
    <n v="31"/>
    <n v="31"/>
    <n v="31"/>
    <n v="31"/>
    <n v="30"/>
    <n v="30"/>
    <n v="31"/>
    <n v="31"/>
    <n v="31"/>
    <n v="31"/>
    <n v="31"/>
    <n v="31"/>
    <n v="31"/>
    <n v="31"/>
    <n v="31"/>
    <n v="31"/>
    <n v="31"/>
  </r>
  <r>
    <n v="1"/>
    <s v="Budapest"/>
    <n v="11"/>
    <s v="Budapest"/>
    <n v="1"/>
    <x v="0"/>
    <n v="38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27"/>
    <n v="27"/>
    <n v="27"/>
    <n v="27"/>
    <n v="38"/>
    <n v="38"/>
    <n v="39"/>
    <n v="39"/>
    <n v="39"/>
    <n v="39"/>
    <n v="39"/>
    <n v="39"/>
    <n v="27"/>
    <n v="27"/>
    <n v="27"/>
    <n v="27"/>
    <n v="27"/>
    <n v="27"/>
  </r>
  <r>
    <n v="9"/>
    <s v="Hajdú-Bihar"/>
    <n v="60"/>
    <s v="Észak-Alföld"/>
    <n v="3"/>
    <x v="1"/>
    <n v="31"/>
    <n v="31"/>
    <n v="33"/>
    <n v="32"/>
    <n v="35"/>
    <n v="36"/>
    <n v="33"/>
    <n v="36"/>
    <n v="32"/>
    <n v="33"/>
    <n v="31"/>
    <n v="33"/>
    <n v="35"/>
    <n v="35"/>
    <n v="36"/>
    <n v="33"/>
    <n v="35"/>
    <n v="36"/>
    <n v="38"/>
    <n v="36"/>
    <n v="35"/>
    <n v="35"/>
    <n v="33"/>
    <n v="37"/>
    <n v="37"/>
    <n v="36"/>
    <n v="39"/>
    <n v="39"/>
    <n v="37"/>
    <n v="38"/>
    <n v="35"/>
    <n v="31"/>
    <n v="36"/>
    <n v="34"/>
    <n v="40"/>
    <n v="39"/>
    <n v="38"/>
    <n v="40"/>
    <n v="36"/>
    <n v="31"/>
    <n v="39"/>
    <n v="38"/>
    <n v="37"/>
    <n v="39"/>
  </r>
  <r>
    <n v="1"/>
    <s v="Budapest"/>
    <n v="11"/>
    <s v="Budapest"/>
    <n v="1"/>
    <x v="0"/>
    <n v="42"/>
    <n v="43"/>
    <n v="42"/>
    <n v="42"/>
    <n v="42"/>
    <n v="42"/>
    <n v="43"/>
    <n v="42"/>
    <n v="42"/>
    <n v="42"/>
    <n v="42"/>
    <n v="42"/>
    <n v="42"/>
    <n v="42"/>
    <n v="42"/>
    <n v="42"/>
    <n v="42"/>
    <n v="42"/>
    <n v="42"/>
    <n v="41"/>
    <n v="42"/>
    <n v="41"/>
    <n v="41"/>
    <n v="45"/>
    <n v="42"/>
    <n v="42"/>
    <n v="40"/>
    <n v="38"/>
    <n v="38"/>
    <n v="38"/>
    <n v="40"/>
    <n v="39"/>
    <n v="40"/>
    <n v="41"/>
    <n v="41"/>
    <n v="40"/>
    <n v="40"/>
    <n v="40"/>
    <n v="40"/>
    <n v="40"/>
    <n v="40"/>
    <n v="40"/>
    <n v="40"/>
    <n v="40"/>
  </r>
  <r>
    <n v="1"/>
    <s v="Budapest"/>
    <n v="11"/>
    <s v="Budapest"/>
    <n v="1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"/>
    <s v="Budapest"/>
    <n v="11"/>
    <s v="Budapest"/>
    <n v="1"/>
    <x v="0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7"/>
    <n v="57"/>
    <n v="57"/>
    <n v="57"/>
    <n v="57"/>
    <n v="57"/>
    <n v="57"/>
    <n v="57"/>
    <n v="57"/>
    <n v="57"/>
    <n v="57"/>
    <n v="57"/>
    <n v="57"/>
    <n v="57"/>
    <n v="57"/>
    <n v="57"/>
    <n v="57"/>
  </r>
  <r>
    <n v="1"/>
    <s v="Budapest"/>
    <n v="11"/>
    <s v="Budapest"/>
    <n v="1"/>
    <x v="0"/>
    <n v="63"/>
    <n v="63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1"/>
    <n v="61"/>
    <n v="61"/>
    <n v="61"/>
    <n v="61"/>
    <n v="61"/>
    <n v="61"/>
    <n v="61"/>
    <n v="61"/>
    <n v="60"/>
    <n v="60"/>
    <n v="60"/>
    <n v="60"/>
  </r>
  <r>
    <n v="1"/>
    <s v="Budapest"/>
    <n v="11"/>
    <s v="Budapest"/>
    <n v="1"/>
    <x v="0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11"/>
    <n v="11"/>
  </r>
  <r>
    <n v="1"/>
    <s v="Budapest"/>
    <n v="11"/>
    <s v="Budapest"/>
    <n v="1"/>
    <x v="0"/>
    <n v="549"/>
    <n v="547"/>
    <n v="263"/>
    <n v="273"/>
    <n v="286"/>
    <n v="291"/>
    <n v="298"/>
    <n v="303"/>
    <n v="308"/>
    <n v="309"/>
    <n v="312"/>
    <n v="317"/>
    <n v="327"/>
    <n v="346"/>
    <n v="355"/>
    <n v="365"/>
    <n v="372"/>
    <n v="384"/>
    <n v="388"/>
    <n v="391"/>
    <n v="395"/>
    <n v="395"/>
    <n v="407"/>
    <n v="415"/>
    <n v="380"/>
    <n v="387"/>
    <n v="389"/>
    <n v="402"/>
    <n v="411"/>
    <n v="421"/>
    <n v="426"/>
    <n v="431"/>
    <n v="431"/>
    <n v="445"/>
    <n v="464"/>
    <n v="470"/>
    <n v="480"/>
    <n v="496"/>
    <n v="479"/>
    <n v="483"/>
    <n v="489"/>
    <n v="490"/>
    <n v="494"/>
    <n v="507"/>
  </r>
  <r>
    <n v="17"/>
    <s v="Tolna"/>
    <n v="40"/>
    <s v="Dél-Dunántúl"/>
    <n v="2"/>
    <x v="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</r>
  <r>
    <n v="19"/>
    <s v="Veszprém"/>
    <n v="20"/>
    <s v="Közép-Dunántúl"/>
    <n v="2"/>
    <x v="2"/>
    <n v="247"/>
    <n v="244"/>
    <n v="244"/>
    <n v="244"/>
    <n v="244"/>
    <n v="166"/>
    <n v="166"/>
    <n v="166"/>
    <n v="223"/>
    <n v="223"/>
    <n v="220"/>
    <n v="219"/>
    <n v="219"/>
    <n v="219"/>
    <n v="219"/>
    <n v="219"/>
    <n v="218"/>
    <n v="218"/>
    <n v="218"/>
    <n v="218"/>
    <n v="218"/>
    <n v="218"/>
    <n v="218"/>
    <n v="218"/>
    <n v="218"/>
    <n v="218"/>
    <n v="218"/>
    <n v="219"/>
    <n v="219"/>
    <n v="219"/>
    <n v="219"/>
    <n v="219"/>
    <n v="219"/>
    <n v="220"/>
    <n v="220"/>
    <n v="220"/>
    <n v="220"/>
    <n v="221"/>
    <n v="222"/>
    <n v="222"/>
    <n v="222"/>
    <n v="222"/>
    <n v="222"/>
    <n v="222"/>
  </r>
  <r>
    <n v="10"/>
    <s v="Heves"/>
    <n v="50"/>
    <s v="Észak-Magyarország"/>
    <n v="3"/>
    <x v="1"/>
    <n v="22"/>
    <n v="26"/>
    <n v="22"/>
    <n v="22"/>
    <n v="30"/>
    <n v="22"/>
    <n v="22"/>
    <n v="29"/>
    <n v="23"/>
    <n v="23"/>
    <n v="23"/>
    <n v="23"/>
    <n v="23"/>
    <n v="23"/>
    <n v="23"/>
    <n v="23"/>
    <n v="23"/>
    <n v="26"/>
    <n v="26"/>
    <n v="26"/>
    <n v="26"/>
    <n v="26"/>
    <n v="26"/>
    <n v="26"/>
    <n v="26"/>
    <n v="26"/>
    <n v="26"/>
    <n v="26"/>
    <n v="23"/>
    <n v="29"/>
    <n v="29"/>
    <n v="33"/>
    <n v="32"/>
    <n v="32"/>
    <n v="30"/>
    <n v="26"/>
    <n v="26"/>
    <n v="22"/>
    <n v="22"/>
    <n v="32"/>
    <n v="28"/>
    <n v="24"/>
    <n v="24"/>
    <n v="24"/>
  </r>
  <r>
    <n v="1"/>
    <s v="Budapest"/>
    <n v="11"/>
    <s v="Budapest"/>
    <n v="1"/>
    <x v="0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2"/>
    <n v="22"/>
    <n v="22"/>
    <n v="22"/>
  </r>
  <r>
    <n v="1"/>
    <s v="Budapest"/>
    <n v="11"/>
    <s v="Budapest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s v="Budapest"/>
    <n v="11"/>
    <s v="Budapest"/>
    <n v="1"/>
    <x v="0"/>
    <n v="27"/>
    <n v="29"/>
    <n v="21"/>
    <n v="23"/>
    <n v="26"/>
    <n v="21"/>
    <n v="19"/>
    <n v="23"/>
    <n v="25"/>
    <n v="25"/>
    <n v="23"/>
    <n v="31"/>
    <n v="29"/>
    <n v="27"/>
    <n v="0"/>
    <n v="32"/>
    <n v="0"/>
    <n v="35"/>
    <n v="0"/>
    <n v="0"/>
    <n v="0"/>
    <n v="0"/>
    <n v="0"/>
    <n v="0"/>
    <n v="42"/>
    <n v="38"/>
    <n v="0"/>
    <n v="40"/>
    <n v="42"/>
    <n v="34"/>
    <n v="32"/>
    <n v="0"/>
    <n v="37"/>
    <n v="29"/>
    <n v="33"/>
    <n v="32"/>
    <n v="32"/>
    <n v="36"/>
    <n v="34"/>
    <n v="38"/>
    <n v="38"/>
    <n v="37"/>
    <n v="0"/>
    <n v="39"/>
  </r>
  <r>
    <n v="1"/>
    <s v="Budapest"/>
    <n v="11"/>
    <s v="Budapest"/>
    <n v="1"/>
    <x v="0"/>
    <n v="59"/>
    <n v="59"/>
    <n v="61"/>
    <n v="61"/>
    <n v="61"/>
    <n v="60"/>
    <n v="58"/>
    <n v="60"/>
    <n v="63"/>
    <n v="61"/>
    <n v="60"/>
    <n v="58"/>
    <n v="60"/>
    <n v="61"/>
    <n v="57"/>
    <n v="57"/>
    <n v="61"/>
    <n v="64"/>
    <n v="62"/>
    <n v="59"/>
    <n v="62"/>
    <n v="60"/>
    <n v="61"/>
    <n v="61"/>
    <n v="67"/>
    <n v="59"/>
    <n v="62"/>
    <n v="59"/>
    <n v="61"/>
    <n v="60"/>
    <n v="59"/>
    <n v="59"/>
    <n v="59"/>
    <n v="58"/>
    <n v="58"/>
    <n v="60"/>
    <n v="60"/>
    <n v="61"/>
    <n v="57"/>
    <n v="59"/>
    <n v="60"/>
    <n v="62"/>
    <n v="62"/>
    <n v="65"/>
  </r>
  <r>
    <n v="1"/>
    <s v="Budapest"/>
    <n v="11"/>
    <s v="Budapest"/>
    <n v="1"/>
    <x v="0"/>
    <n v="42"/>
    <n v="40"/>
    <n v="42"/>
    <n v="40"/>
    <n v="39"/>
    <n v="39"/>
    <n v="40"/>
    <n v="40"/>
    <n v="39"/>
    <n v="41"/>
    <n v="40"/>
    <n v="41"/>
    <n v="41"/>
    <n v="38"/>
    <n v="40"/>
    <n v="39"/>
    <n v="43"/>
    <n v="45"/>
    <n v="42"/>
    <n v="44"/>
    <n v="40"/>
    <n v="40"/>
    <n v="41"/>
    <n v="38"/>
    <n v="41"/>
    <n v="38"/>
    <n v="40"/>
    <n v="39"/>
    <n v="40"/>
    <n v="39"/>
    <n v="38"/>
    <n v="40"/>
    <n v="41"/>
    <n v="40"/>
    <n v="41"/>
    <n v="40"/>
    <n v="40"/>
    <n v="40"/>
    <n v="39"/>
    <n v="39"/>
    <n v="38"/>
    <n v="39"/>
    <n v="40"/>
    <n v="39"/>
  </r>
  <r>
    <n v="1"/>
    <s v="Budapest"/>
    <n v="11"/>
    <s v="Budapest"/>
    <n v="1"/>
    <x v="0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</r>
  <r>
    <n v="1"/>
    <s v="Budapest"/>
    <n v="11"/>
    <s v="Budapest"/>
    <n v="1"/>
    <x v="0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</r>
  <r>
    <n v="1"/>
    <s v="Budapest"/>
    <n v="11"/>
    <s v="Budapest"/>
    <n v="1"/>
    <x v="0"/>
    <n v="86"/>
    <n v="86"/>
    <n v="86"/>
    <n v="86"/>
    <n v="86"/>
    <n v="86"/>
    <n v="86"/>
    <n v="86"/>
    <n v="86"/>
    <n v="86"/>
    <n v="86"/>
    <n v="86"/>
    <n v="86"/>
    <n v="86"/>
    <n v="84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5"/>
    <n v="85"/>
    <n v="87"/>
    <n v="87"/>
    <n v="86"/>
  </r>
  <r>
    <n v="1"/>
    <s v="Budapest"/>
    <n v="11"/>
    <s v="Budapest"/>
    <n v="1"/>
    <x v="0"/>
    <n v="92"/>
    <n v="75"/>
    <n v="75"/>
    <n v="81"/>
    <n v="79"/>
    <n v="77"/>
    <n v="80"/>
    <n v="74"/>
    <n v="76"/>
    <n v="80"/>
    <n v="79"/>
    <n v="80"/>
    <n v="81"/>
    <n v="79"/>
    <n v="82"/>
    <n v="80"/>
    <n v="76"/>
    <n v="89"/>
    <n v="94"/>
    <n v="90"/>
    <n v="82"/>
    <n v="74"/>
    <n v="80"/>
    <n v="85"/>
    <n v="86"/>
    <n v="85"/>
    <n v="84"/>
    <n v="85"/>
    <n v="84"/>
    <n v="89"/>
    <n v="82"/>
    <n v="78"/>
    <n v="76"/>
    <n v="79"/>
    <n v="78"/>
    <n v="74"/>
    <n v="74"/>
    <n v="76"/>
    <n v="78"/>
    <n v="73"/>
    <n v="81"/>
    <n v="88"/>
    <n v="89"/>
    <n v="86"/>
  </r>
  <r>
    <n v="1"/>
    <s v="Budapest"/>
    <n v="11"/>
    <s v="Budapest"/>
    <n v="1"/>
    <x v="0"/>
    <n v="14"/>
    <n v="14"/>
    <n v="15"/>
    <n v="14"/>
    <n v="14"/>
    <n v="14"/>
    <n v="13"/>
    <n v="14"/>
    <n v="14"/>
    <n v="14"/>
    <n v="15"/>
    <n v="15"/>
    <n v="17"/>
    <n v="13"/>
    <n v="14"/>
    <n v="14"/>
    <n v="14"/>
    <n v="14"/>
    <n v="14"/>
    <n v="14"/>
    <n v="14"/>
    <n v="14"/>
    <n v="14"/>
    <n v="16"/>
    <n v="14"/>
    <n v="13"/>
    <n v="13"/>
    <n v="14"/>
    <n v="13"/>
    <n v="13"/>
    <n v="13"/>
    <n v="13"/>
    <n v="13"/>
    <n v="13"/>
    <n v="13"/>
    <n v="13"/>
    <n v="12"/>
    <n v="12"/>
    <n v="12"/>
    <n v="13"/>
    <n v="14"/>
    <n v="14"/>
    <n v="14"/>
    <n v="14"/>
  </r>
  <r>
    <n v="1"/>
    <s v="Budapest"/>
    <n v="11"/>
    <s v="Budapest"/>
    <n v="1"/>
    <x v="0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10"/>
    <n v="15"/>
    <n v="15"/>
    <n v="10"/>
    <n v="10"/>
    <n v="11"/>
    <n v="8"/>
    <n v="6"/>
    <n v="7"/>
    <n v="5"/>
    <n v="4"/>
    <n v="4"/>
    <n v="4"/>
    <n v="4"/>
    <n v="5"/>
    <n v="1"/>
    <n v="1"/>
    <n v="2"/>
    <n v="2"/>
    <n v="3"/>
    <n v="1"/>
    <n v="2"/>
    <n v="3"/>
    <n v="2"/>
    <n v="6"/>
    <n v="4"/>
  </r>
  <r>
    <n v="6"/>
    <s v="Csongrád-Csanád"/>
    <n v="70"/>
    <s v="Dél-Alföld"/>
    <n v="3"/>
    <x v="1"/>
    <n v="150"/>
    <n v="150"/>
    <n v="123"/>
    <n v="123"/>
    <n v="126"/>
    <n v="120"/>
    <n v="120"/>
    <n v="125"/>
    <n v="124"/>
    <n v="125"/>
    <n v="126"/>
    <n v="124"/>
    <n v="129"/>
    <n v="122"/>
    <n v="131"/>
    <n v="125"/>
    <n v="127"/>
    <n v="124"/>
    <n v="125"/>
    <n v="129"/>
    <n v="126"/>
    <n v="126"/>
    <n v="126"/>
    <n v="117"/>
    <n v="128"/>
    <n v="124"/>
    <n v="128"/>
    <n v="128"/>
    <n v="127"/>
    <n v="126"/>
    <n v="129"/>
    <n v="122"/>
    <n v="127"/>
    <n v="120"/>
    <n v="125"/>
    <n v="119"/>
    <n v="123"/>
    <n v="124"/>
    <n v="125"/>
    <n v="126"/>
    <n v="124"/>
    <n v="124"/>
    <n v="120"/>
    <n v="125"/>
  </r>
  <r>
    <n v="1"/>
    <s v="Budapest"/>
    <n v="11"/>
    <s v="Budapest"/>
    <n v="1"/>
    <x v="0"/>
    <n v="39"/>
    <n v="39"/>
    <n v="39"/>
    <n v="39"/>
    <n v="39"/>
    <n v="41"/>
    <n v="41"/>
    <n v="41"/>
    <n v="41"/>
    <n v="41"/>
    <n v="41"/>
    <n v="42"/>
    <n v="42"/>
    <n v="43"/>
    <n v="43"/>
    <n v="44"/>
    <n v="44"/>
    <n v="44"/>
    <n v="45"/>
    <n v="45"/>
    <n v="45"/>
    <n v="46"/>
    <n v="46"/>
    <n v="46"/>
    <n v="46"/>
    <n v="46"/>
    <n v="46"/>
    <n v="46"/>
    <n v="47"/>
    <n v="47"/>
    <n v="47"/>
    <n v="47"/>
    <n v="47"/>
    <n v="47"/>
    <n v="47"/>
    <n v="13"/>
    <n v="13"/>
    <n v="13"/>
    <n v="13"/>
    <n v="41"/>
    <n v="41"/>
    <n v="41"/>
    <n v="41"/>
    <n v="42"/>
  </r>
  <r>
    <n v="1"/>
    <s v="Budapest"/>
    <n v="11"/>
    <s v="Budapest"/>
    <n v="1"/>
    <x v="0"/>
    <n v="34"/>
    <n v="34"/>
    <n v="33"/>
    <n v="33"/>
    <n v="33"/>
    <n v="33"/>
    <n v="33"/>
    <n v="33"/>
    <n v="33"/>
    <n v="33"/>
    <n v="33"/>
    <n v="33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59"/>
    <n v="59"/>
    <n v="59"/>
  </r>
  <r>
    <n v="1"/>
    <s v="Budapest"/>
    <n v="11"/>
    <s v="Budapest"/>
    <n v="1"/>
    <x v="0"/>
    <n v="53"/>
    <n v="50"/>
    <n v="49"/>
    <n v="55"/>
    <n v="56"/>
    <n v="58"/>
    <n v="57"/>
    <n v="54"/>
    <n v="58"/>
    <n v="56"/>
    <n v="56"/>
    <n v="55"/>
    <n v="56"/>
    <n v="58"/>
    <n v="54"/>
    <n v="55"/>
    <n v="80"/>
    <n v="81"/>
    <n v="66"/>
    <n v="68"/>
    <n v="63"/>
    <n v="64"/>
    <n v="31"/>
    <n v="41"/>
    <n v="58"/>
    <n v="51"/>
    <n v="40"/>
    <n v="27"/>
    <n v="24"/>
    <n v="25"/>
    <n v="25"/>
    <n v="24"/>
    <n v="22"/>
    <n v="23"/>
    <n v="23"/>
    <n v="21"/>
    <n v="18"/>
    <n v="19"/>
    <n v="21"/>
    <n v="21"/>
    <n v="22"/>
    <n v="22"/>
    <n v="20"/>
    <n v="21"/>
  </r>
  <r>
    <n v="1"/>
    <s v="Budapest"/>
    <n v="11"/>
    <s v="Budapest"/>
    <n v="1"/>
    <x v="0"/>
    <n v="40"/>
    <n v="40"/>
    <n v="42"/>
    <n v="44"/>
    <n v="40"/>
    <n v="40"/>
    <n v="42"/>
    <n v="40"/>
    <n v="40"/>
    <n v="40"/>
    <n v="40"/>
    <n v="46"/>
    <n v="46"/>
    <n v="46"/>
    <n v="40"/>
    <n v="31"/>
    <n v="33"/>
    <n v="33"/>
    <n v="34"/>
    <n v="32"/>
    <n v="33"/>
    <n v="34"/>
    <n v="34"/>
    <n v="34"/>
    <n v="34"/>
    <n v="34"/>
    <n v="34"/>
    <n v="34"/>
    <n v="34"/>
    <n v="33"/>
    <n v="33"/>
    <n v="33"/>
    <n v="32"/>
    <n v="32"/>
    <n v="32"/>
    <n v="32"/>
    <n v="26"/>
    <n v="25"/>
    <n v="26"/>
    <n v="25"/>
    <n v="25"/>
    <n v="25"/>
    <n v="25"/>
    <n v="25"/>
  </r>
  <r>
    <n v="13"/>
    <s v="Pest"/>
    <n v="12"/>
    <s v="Pest"/>
    <n v="1"/>
    <x v="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39"/>
    <n v="139"/>
    <n v="139"/>
    <n v="139"/>
    <n v="139"/>
    <n v="139"/>
    <n v="145"/>
    <n v="146"/>
    <n v="139"/>
    <n v="139"/>
    <n v="139"/>
    <n v="139"/>
    <n v="139"/>
    <n v="139"/>
    <n v="139"/>
    <n v="139"/>
  </r>
  <r>
    <n v="4"/>
    <s v="Békés"/>
    <n v="70"/>
    <s v="Dél-Alföld"/>
    <n v="3"/>
    <x v="1"/>
    <n v="32"/>
    <n v="31"/>
    <n v="31"/>
    <n v="32"/>
    <n v="33"/>
    <n v="33"/>
    <n v="33"/>
    <n v="34"/>
    <n v="33"/>
    <n v="34"/>
    <n v="34"/>
    <n v="34"/>
    <n v="34"/>
    <n v="33"/>
    <n v="36"/>
    <n v="0"/>
    <n v="32"/>
    <n v="33"/>
    <n v="44"/>
    <n v="39"/>
    <n v="44"/>
    <n v="43"/>
    <n v="44"/>
    <n v="43"/>
    <n v="44"/>
    <n v="44"/>
    <n v="45"/>
    <n v="46"/>
    <n v="60"/>
    <n v="54"/>
    <n v="60"/>
    <n v="53"/>
    <n v="53"/>
    <n v="50"/>
    <n v="63"/>
    <n v="67"/>
    <n v="67"/>
    <n v="68"/>
    <n v="68"/>
    <n v="67"/>
    <n v="65"/>
    <n v="65"/>
    <n v="65"/>
    <n v="67"/>
  </r>
  <r>
    <n v="1"/>
    <s v="Budapest"/>
    <n v="11"/>
    <s v="Budapest"/>
    <n v="1"/>
    <x v="0"/>
    <n v="66"/>
    <n v="68"/>
    <n v="69"/>
    <n v="72"/>
    <n v="69"/>
    <n v="71"/>
    <n v="68"/>
    <n v="71"/>
    <n v="68"/>
    <n v="67"/>
    <n v="67"/>
    <n v="66"/>
    <n v="64"/>
    <n v="66"/>
    <n v="63"/>
    <n v="64"/>
    <n v="62"/>
    <n v="62"/>
    <n v="67"/>
    <n v="61"/>
    <n v="63"/>
    <n v="67"/>
    <n v="64"/>
    <n v="65"/>
    <n v="63"/>
    <n v="65"/>
    <n v="65"/>
    <n v="64"/>
    <n v="63"/>
    <n v="64"/>
    <n v="63"/>
    <n v="64"/>
    <n v="64"/>
    <n v="64"/>
    <n v="66"/>
    <n v="67"/>
    <n v="68"/>
    <n v="63"/>
    <n v="67"/>
    <n v="68"/>
    <n v="63"/>
    <n v="66"/>
    <n v="67"/>
    <n v="65"/>
  </r>
  <r>
    <n v="13"/>
    <s v="Pest"/>
    <n v="12"/>
    <s v="Pest"/>
    <n v="1"/>
    <x v="0"/>
    <n v="42"/>
    <n v="42"/>
    <n v="42"/>
    <n v="42"/>
    <n v="42"/>
    <n v="44"/>
    <n v="44"/>
    <n v="45"/>
    <n v="45"/>
    <n v="45"/>
    <n v="45"/>
    <n v="44"/>
    <n v="43"/>
    <n v="43"/>
    <n v="43"/>
    <n v="45"/>
    <n v="44"/>
    <n v="44"/>
    <n v="44"/>
    <n v="44"/>
    <n v="42"/>
    <n v="44"/>
    <n v="43"/>
    <n v="45"/>
    <n v="45"/>
    <n v="294"/>
    <n v="41"/>
    <n v="300"/>
    <n v="308"/>
    <n v="274"/>
    <n v="42"/>
    <n v="43"/>
    <n v="43"/>
    <n v="42"/>
    <n v="44"/>
    <n v="46"/>
    <n v="47"/>
    <n v="44"/>
    <n v="44"/>
    <n v="44"/>
    <n v="44"/>
    <n v="42"/>
    <n v="42"/>
    <n v="44"/>
  </r>
  <r>
    <n v="5"/>
    <s v="Borsod-Abaúj-Zemplén"/>
    <n v="50"/>
    <s v="Észak-Magyarország"/>
    <n v="3"/>
    <x v="1"/>
    <n v="79"/>
    <n v="79"/>
    <n v="77"/>
    <n v="77"/>
    <n v="77"/>
    <n v="83"/>
    <n v="85"/>
    <n v="85"/>
    <n v="85"/>
    <n v="83"/>
    <n v="86"/>
    <n v="84"/>
    <n v="82"/>
    <n v="84"/>
    <n v="82"/>
    <n v="86"/>
    <n v="80"/>
    <n v="84"/>
    <n v="80"/>
    <n v="80"/>
    <n v="84"/>
    <n v="80"/>
    <n v="82"/>
    <n v="86"/>
    <n v="83"/>
    <n v="90"/>
    <n v="84"/>
    <n v="78"/>
    <n v="82"/>
    <n v="82"/>
    <n v="84"/>
    <n v="76"/>
    <n v="79"/>
    <n v="81"/>
    <n v="81"/>
    <n v="77"/>
    <n v="77"/>
    <n v="81"/>
    <n v="81"/>
    <n v="74"/>
    <n v="85"/>
    <n v="84"/>
    <n v="79"/>
    <n v="77"/>
  </r>
  <r>
    <n v="1"/>
    <s v="Budapest"/>
    <n v="11"/>
    <s v="Budapest"/>
    <n v="1"/>
    <x v="0"/>
    <n v="130"/>
    <n v="129"/>
    <n v="130"/>
    <n v="130"/>
    <n v="130"/>
    <n v="131"/>
    <n v="130"/>
    <n v="132"/>
    <n v="133"/>
    <n v="133"/>
    <n v="136"/>
    <n v="136"/>
    <n v="140"/>
    <n v="140"/>
    <n v="141"/>
    <n v="139"/>
    <n v="134"/>
    <n v="138"/>
    <n v="133"/>
    <n v="137"/>
    <n v="137"/>
    <n v="136"/>
    <n v="140"/>
    <n v="140"/>
    <n v="137"/>
    <n v="137"/>
    <n v="137"/>
    <n v="140"/>
    <n v="142"/>
    <n v="142"/>
    <n v="142"/>
    <n v="140"/>
    <n v="137"/>
    <n v="129"/>
    <n v="129"/>
    <n v="129"/>
    <n v="129"/>
    <n v="129"/>
    <n v="129"/>
    <n v="129"/>
    <n v="127"/>
    <n v="128"/>
    <n v="129"/>
    <n v="126"/>
  </r>
  <r>
    <n v="1"/>
    <s v="Budapest"/>
    <n v="11"/>
    <s v="Budapest"/>
    <n v="1"/>
    <x v="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7"/>
    <n v="7"/>
    <n v="7"/>
    <n v="7"/>
    <n v="7"/>
    <n v="6"/>
    <n v="6"/>
    <n v="6"/>
    <n v="6"/>
    <n v="6"/>
    <n v="6"/>
    <n v="6"/>
    <n v="6"/>
    <n v="6"/>
    <n v="7"/>
    <n v="8"/>
    <n v="8"/>
    <n v="8"/>
    <n v="8"/>
    <n v="8"/>
    <n v="8"/>
    <n v="7"/>
    <n v="7"/>
    <n v="7"/>
    <n v="7"/>
    <n v="6"/>
  </r>
  <r>
    <n v="7"/>
    <s v="Fejér"/>
    <n v="20"/>
    <s v="Közép-Dunántúl"/>
    <n v="2"/>
    <x v="2"/>
    <n v="3"/>
    <n v="3"/>
    <n v="3"/>
    <n v="3"/>
    <n v="3"/>
    <n v="4"/>
    <n v="3"/>
    <n v="3"/>
    <n v="3"/>
    <n v="4"/>
    <n v="4"/>
    <n v="4"/>
    <n v="4"/>
    <n v="3"/>
    <n v="3"/>
    <n v="3"/>
    <n v="3"/>
    <n v="3"/>
    <n v="3"/>
    <n v="3"/>
    <n v="3"/>
    <n v="3"/>
    <n v="4"/>
    <n v="3"/>
    <n v="3"/>
    <n v="3"/>
    <n v="4"/>
    <n v="4"/>
    <n v="4"/>
    <n v="5"/>
    <n v="3"/>
    <n v="3"/>
    <n v="3"/>
    <n v="3"/>
    <n v="3"/>
    <n v="3"/>
    <n v="3"/>
    <n v="5"/>
    <n v="5"/>
    <n v="5"/>
    <n v="4"/>
    <n v="5"/>
    <n v="5"/>
    <n v="4"/>
  </r>
  <r>
    <n v="1"/>
    <s v="Budapest"/>
    <n v="11"/>
    <s v="Budapest"/>
    <n v="1"/>
    <x v="0"/>
    <n v="111"/>
    <n v="112"/>
    <n v="112"/>
    <n v="111"/>
    <n v="114"/>
    <n v="114"/>
    <n v="111"/>
    <n v="111"/>
    <n v="111"/>
    <n v="111"/>
    <n v="113"/>
    <n v="114"/>
    <n v="111"/>
    <n v="111"/>
    <n v="114"/>
    <n v="115"/>
    <n v="111"/>
    <n v="112"/>
    <n v="111"/>
    <n v="111"/>
    <n v="111"/>
    <n v="111"/>
    <n v="111"/>
    <n v="113"/>
    <n v="106"/>
    <n v="111"/>
    <n v="111"/>
    <n v="113"/>
    <n v="111"/>
    <n v="117"/>
    <n v="117"/>
    <n v="117"/>
    <n v="121"/>
    <n v="119"/>
    <n v="117"/>
    <n v="118"/>
    <n v="117"/>
    <n v="117"/>
    <n v="118"/>
    <n v="117"/>
    <n v="117"/>
    <n v="117"/>
    <n v="116"/>
    <n v="113"/>
  </r>
  <r>
    <n v="1"/>
    <s v="Budapest"/>
    <n v="11"/>
    <s v="Budapest"/>
    <n v="1"/>
    <x v="0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</r>
  <r>
    <n v="1"/>
    <s v="Budapest"/>
    <n v="11"/>
    <s v="Budapest"/>
    <n v="1"/>
    <x v="0"/>
    <n v="132"/>
    <n v="130"/>
    <n v="146"/>
    <n v="140"/>
    <n v="133"/>
    <n v="142"/>
    <n v="143"/>
    <n v="141"/>
    <n v="141"/>
    <n v="142"/>
    <n v="136"/>
    <n v="135"/>
    <n v="134"/>
    <n v="136"/>
    <n v="150"/>
    <n v="149"/>
    <n v="149"/>
    <n v="109"/>
    <n v="114"/>
    <n v="110"/>
    <n v="109"/>
    <n v="115"/>
    <n v="118"/>
    <n v="118"/>
    <n v="121"/>
    <n v="123"/>
    <n v="117"/>
    <n v="124"/>
    <n v="118"/>
    <n v="123"/>
    <n v="119"/>
    <n v="119"/>
    <n v="117"/>
    <n v="115"/>
    <n v="116"/>
    <n v="115"/>
    <n v="124"/>
    <n v="114"/>
    <n v="115"/>
    <n v="115"/>
    <n v="108"/>
    <n v="113"/>
    <n v="112"/>
    <n v="102"/>
  </r>
  <r>
    <n v="1"/>
    <s v="Budapest"/>
    <n v="11"/>
    <s v="Budapest"/>
    <n v="1"/>
    <x v="0"/>
    <n v="35"/>
    <n v="29"/>
    <n v="30"/>
    <n v="31"/>
    <n v="34"/>
    <n v="31"/>
    <n v="33"/>
    <n v="32"/>
    <n v="33"/>
    <n v="32"/>
    <n v="32"/>
    <n v="32"/>
    <n v="34"/>
    <n v="35"/>
    <n v="35"/>
    <n v="34"/>
    <n v="35"/>
    <n v="31"/>
    <n v="34"/>
    <n v="24"/>
    <n v="24"/>
    <n v="24"/>
    <n v="24"/>
    <n v="23"/>
    <n v="21"/>
    <n v="15"/>
    <n v="11"/>
    <n v="14"/>
    <n v="14"/>
    <n v="14"/>
    <n v="14"/>
    <n v="14"/>
    <n v="14"/>
    <n v="14"/>
    <n v="14"/>
    <n v="14"/>
    <n v="14"/>
    <n v="14"/>
    <n v="14"/>
    <n v="14"/>
    <n v="14"/>
    <n v="14"/>
    <n v="14"/>
    <n v="14"/>
  </r>
  <r>
    <n v="1"/>
    <s v="Budapest"/>
    <n v="11"/>
    <s v="Budapest"/>
    <n v="1"/>
    <x v="0"/>
    <n v="26"/>
    <n v="26"/>
    <n v="26"/>
    <n v="26"/>
    <n v="26"/>
    <n v="26"/>
    <n v="26"/>
    <n v="26"/>
    <n v="21"/>
    <n v="27"/>
    <n v="23"/>
    <n v="22"/>
    <n v="22"/>
    <n v="26"/>
    <n v="27"/>
    <n v="26"/>
    <n v="26"/>
    <n v="26"/>
    <n v="27"/>
    <n v="27"/>
    <n v="22"/>
    <n v="22"/>
    <n v="22"/>
    <n v="22"/>
    <n v="22"/>
    <n v="22"/>
    <n v="22"/>
    <n v="22"/>
    <n v="22"/>
    <n v="22"/>
    <n v="22"/>
    <n v="22"/>
    <n v="23"/>
    <n v="22"/>
    <n v="18"/>
    <n v="24"/>
    <n v="23"/>
    <n v="24"/>
    <n v="23"/>
    <n v="23"/>
    <n v="22"/>
    <n v="22"/>
    <n v="22"/>
    <n v="22"/>
  </r>
  <r>
    <n v="1"/>
    <s v="Budapest"/>
    <n v="11"/>
    <s v="Budapest"/>
    <n v="1"/>
    <x v="0"/>
    <n v="57"/>
    <n v="56"/>
    <n v="56"/>
    <n v="54"/>
    <n v="53"/>
    <n v="54"/>
    <n v="54"/>
    <n v="58"/>
    <n v="58"/>
    <n v="64"/>
    <n v="64"/>
    <n v="64"/>
    <n v="65"/>
    <n v="52"/>
    <n v="62"/>
    <n v="64"/>
    <n v="55"/>
    <n v="54"/>
    <n v="50"/>
    <n v="52"/>
    <n v="62"/>
    <n v="58"/>
    <n v="57"/>
    <n v="65"/>
    <n v="64"/>
    <n v="60"/>
    <n v="55"/>
    <n v="61"/>
    <n v="53"/>
    <n v="56"/>
    <n v="54"/>
    <n v="54"/>
    <n v="57"/>
    <n v="59"/>
    <n v="57"/>
    <n v="49"/>
    <n v="60"/>
    <n v="60"/>
    <n v="60"/>
    <n v="49"/>
    <n v="53"/>
    <n v="55"/>
    <n v="53"/>
    <n v="55"/>
  </r>
  <r>
    <n v="1"/>
    <s v="Budapest"/>
    <n v="11"/>
    <s v="Budapest"/>
    <n v="1"/>
    <x v="0"/>
    <n v="13"/>
    <n v="14"/>
    <n v="12"/>
    <n v="11"/>
    <n v="14"/>
    <n v="14"/>
    <n v="14"/>
    <n v="12"/>
    <n v="12"/>
    <n v="12"/>
    <n v="13"/>
    <n v="13"/>
    <n v="12"/>
    <n v="14"/>
    <n v="13"/>
    <n v="12"/>
    <n v="15"/>
    <n v="12"/>
    <n v="14"/>
    <n v="17"/>
    <n v="15"/>
    <n v="14"/>
    <n v="13"/>
    <n v="14"/>
    <n v="13"/>
    <n v="12"/>
    <n v="14"/>
    <n v="16"/>
    <n v="15"/>
    <n v="14"/>
    <n v="14"/>
    <n v="12"/>
    <n v="1"/>
    <n v="1"/>
    <n v="1"/>
    <n v="1"/>
    <n v="3"/>
    <n v="3"/>
    <n v="3"/>
    <n v="3"/>
    <n v="3"/>
    <n v="3"/>
    <n v="3"/>
    <n v="3"/>
  </r>
  <r>
    <n v="1"/>
    <s v="Budapest"/>
    <n v="11"/>
    <s v="Budapest"/>
    <n v="1"/>
    <x v="0"/>
    <n v="43"/>
    <n v="43"/>
    <n v="38"/>
    <n v="43"/>
    <n v="38"/>
    <n v="38"/>
    <n v="43"/>
    <n v="43"/>
    <n v="43"/>
    <n v="43"/>
    <n v="43"/>
    <n v="43"/>
    <n v="43"/>
    <n v="43"/>
    <n v="41"/>
    <n v="41"/>
    <n v="41"/>
    <n v="41"/>
    <n v="36"/>
    <n v="36"/>
    <n v="41"/>
    <n v="41"/>
    <n v="41"/>
    <n v="41"/>
    <n v="41"/>
    <n v="41"/>
    <n v="41"/>
    <n v="36"/>
    <n v="41"/>
    <n v="41"/>
    <n v="41"/>
    <n v="41"/>
    <n v="41"/>
    <n v="39"/>
    <n v="39"/>
    <n v="39"/>
    <n v="28"/>
    <n v="33"/>
    <n v="28"/>
    <n v="28"/>
    <n v="28"/>
    <n v="28"/>
    <n v="28"/>
    <n v="28"/>
  </r>
  <r>
    <n v="1"/>
    <s v="Budapest"/>
    <n v="11"/>
    <s v="Budapest"/>
    <n v="1"/>
    <x v="0"/>
    <n v="47"/>
    <n v="47"/>
    <n v="47"/>
    <n v="47"/>
    <n v="47"/>
    <n v="47"/>
    <n v="47"/>
    <n v="47"/>
    <n v="47"/>
    <n v="47"/>
    <n v="47"/>
    <n v="47"/>
    <n v="47"/>
    <n v="47"/>
    <n v="47"/>
    <n v="48"/>
    <n v="48"/>
    <n v="48"/>
    <n v="48"/>
    <n v="49"/>
    <n v="49"/>
    <n v="49"/>
    <n v="49"/>
    <n v="49"/>
    <n v="49"/>
    <n v="49"/>
    <n v="49"/>
    <n v="49"/>
    <n v="49"/>
    <n v="49"/>
    <n v="49"/>
    <n v="49"/>
    <n v="47"/>
    <n v="47"/>
    <n v="47"/>
    <n v="47"/>
    <n v="47"/>
    <n v="47"/>
    <n v="47"/>
    <n v="47"/>
    <n v="47"/>
    <n v="47"/>
    <n v="47"/>
    <n v="47"/>
  </r>
  <r>
    <n v="1"/>
    <s v="Budapest"/>
    <n v="11"/>
    <s v="Budapest"/>
    <n v="1"/>
    <x v="0"/>
    <n v="22"/>
    <n v="22"/>
    <n v="23"/>
    <n v="23"/>
    <n v="15"/>
    <n v="17"/>
    <n v="14"/>
    <n v="15"/>
    <n v="16"/>
    <n v="16"/>
    <n v="18"/>
    <n v="18"/>
    <n v="16"/>
    <n v="14"/>
    <n v="16"/>
    <n v="16"/>
    <n v="18"/>
    <n v="17"/>
    <n v="16"/>
    <n v="19"/>
    <n v="14"/>
    <n v="13"/>
    <n v="15"/>
    <n v="14"/>
    <n v="15"/>
    <n v="13"/>
    <n v="14"/>
    <n v="15"/>
    <n v="14"/>
    <n v="16"/>
    <n v="16"/>
    <n v="13"/>
    <n v="13"/>
    <n v="12"/>
    <n v="13"/>
    <n v="12"/>
    <n v="12"/>
    <n v="13"/>
    <n v="13"/>
    <n v="17"/>
    <n v="16"/>
    <n v="16"/>
    <n v="14"/>
    <n v="16"/>
  </r>
  <r>
    <n v="1"/>
    <s v="Budapest"/>
    <n v="11"/>
    <s v="Budapest"/>
    <n v="1"/>
    <x v="0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</r>
  <r>
    <n v="1"/>
    <s v="Budapest"/>
    <n v="11"/>
    <s v="Budapest"/>
    <n v="1"/>
    <x v="0"/>
    <n v="21"/>
    <n v="21"/>
    <n v="21"/>
    <n v="23"/>
    <n v="23"/>
    <n v="23"/>
    <n v="23"/>
    <n v="23"/>
    <n v="23"/>
    <n v="23"/>
    <n v="23"/>
    <n v="23"/>
    <n v="24"/>
    <n v="24"/>
    <n v="24"/>
    <n v="24"/>
    <n v="24"/>
    <n v="24"/>
    <n v="24"/>
    <n v="24"/>
    <n v="24"/>
    <n v="24"/>
    <n v="24"/>
    <n v="24"/>
    <n v="24"/>
    <n v="24"/>
    <n v="24"/>
    <n v="25"/>
    <n v="25"/>
    <n v="25"/>
    <n v="25"/>
    <n v="25"/>
    <n v="25"/>
    <n v="25"/>
    <n v="25"/>
    <n v="25"/>
    <n v="25"/>
    <n v="25"/>
    <n v="25"/>
    <n v="25"/>
    <n v="25"/>
    <n v="25"/>
    <n v="25"/>
    <n v="25"/>
  </r>
  <r>
    <n v="1"/>
    <s v="Budapest"/>
    <n v="11"/>
    <s v="Budapest"/>
    <n v="1"/>
    <x v="0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45"/>
    <n v="144"/>
    <n v="142"/>
    <n v="141"/>
    <n v="141"/>
    <n v="141"/>
    <n v="141"/>
    <n v="141"/>
  </r>
  <r>
    <n v="13"/>
    <s v="Pest"/>
    <n v="12"/>
    <s v="Pest"/>
    <n v="1"/>
    <x v="0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n v="1"/>
    <s v="Budapest"/>
    <n v="11"/>
    <s v="Budapest"/>
    <n v="1"/>
    <x v="0"/>
    <n v="27"/>
    <n v="23"/>
    <n v="23"/>
    <n v="27"/>
    <n v="23"/>
    <n v="27"/>
    <n v="23"/>
    <n v="27"/>
    <n v="23"/>
    <n v="25"/>
    <n v="25"/>
    <n v="26"/>
    <n v="25"/>
    <n v="25"/>
    <n v="25"/>
    <n v="29"/>
    <n v="25"/>
    <n v="25"/>
    <n v="25"/>
    <n v="25"/>
    <n v="25"/>
    <n v="28"/>
    <n v="25"/>
    <n v="25"/>
    <n v="28"/>
    <n v="25"/>
    <n v="28"/>
    <n v="25"/>
    <n v="25"/>
    <n v="25"/>
    <n v="25"/>
    <n v="25"/>
    <n v="25"/>
    <n v="25"/>
    <n v="25"/>
    <n v="25"/>
    <n v="22"/>
    <n v="22"/>
    <n v="22"/>
    <n v="22"/>
    <n v="22"/>
    <n v="22"/>
    <n v="22"/>
    <n v="22"/>
  </r>
  <r>
    <n v="1"/>
    <s v="Budapest"/>
    <n v="11"/>
    <s v="Budapest"/>
    <n v="1"/>
    <x v="0"/>
    <n v="82"/>
    <n v="82"/>
    <n v="81"/>
    <n v="82"/>
    <n v="82"/>
    <n v="81"/>
    <n v="82"/>
    <n v="82"/>
    <n v="82"/>
    <n v="81"/>
    <n v="82"/>
    <n v="81"/>
    <n v="82"/>
    <n v="81"/>
    <n v="81"/>
    <n v="82"/>
    <n v="82"/>
    <n v="83"/>
    <n v="82"/>
    <n v="83"/>
    <n v="82"/>
    <n v="83"/>
    <n v="83"/>
    <n v="83"/>
    <n v="82"/>
    <n v="83"/>
    <n v="83"/>
    <n v="82"/>
    <n v="83"/>
    <n v="83"/>
    <n v="83"/>
    <n v="82"/>
    <n v="82"/>
    <n v="82"/>
    <n v="83"/>
    <n v="83"/>
    <n v="82"/>
    <n v="82"/>
    <n v="82"/>
    <n v="82"/>
    <n v="82"/>
    <n v="82"/>
    <n v="82"/>
    <n v="82"/>
  </r>
  <r>
    <n v="1"/>
    <s v="Budapest"/>
    <n v="11"/>
    <s v="Budapest"/>
    <n v="1"/>
    <x v="0"/>
    <n v="133"/>
    <n v="126"/>
    <n v="134"/>
    <n v="122"/>
    <n v="119"/>
    <n v="125"/>
    <n v="119"/>
    <n v="118"/>
    <n v="116"/>
    <n v="127"/>
    <n v="109"/>
    <n v="106"/>
    <n v="112"/>
    <n v="114"/>
    <n v="121"/>
    <n v="115"/>
    <n v="120"/>
    <n v="120"/>
    <n v="120"/>
    <n v="118"/>
    <n v="113"/>
    <n v="118"/>
    <n v="119"/>
    <n v="117"/>
    <n v="123"/>
    <n v="134"/>
    <n v="138"/>
    <n v="127"/>
    <n v="127"/>
    <n v="128"/>
    <n v="127"/>
    <n v="113"/>
    <n v="114"/>
    <n v="106"/>
    <n v="106"/>
    <n v="107"/>
    <n v="107"/>
    <n v="108"/>
    <n v="108"/>
    <n v="107"/>
    <n v="112"/>
    <n v="113"/>
    <n v="112"/>
    <n v="109"/>
  </r>
  <r>
    <n v="1"/>
    <s v="Budapest"/>
    <n v="11"/>
    <s v="Budapest"/>
    <n v="1"/>
    <x v="0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4"/>
    <n v="5"/>
    <n v="5"/>
    <n v="5"/>
    <n v="5"/>
    <n v="6"/>
    <n v="5"/>
    <n v="5"/>
    <n v="5"/>
  </r>
  <r>
    <n v="1"/>
    <s v="Budapest"/>
    <n v="11"/>
    <s v="Budapest"/>
    <n v="1"/>
    <x v="0"/>
    <n v="36"/>
    <n v="36"/>
    <n v="36"/>
    <n v="36"/>
    <n v="41"/>
    <n v="41"/>
    <n v="41"/>
    <n v="41"/>
    <n v="41"/>
    <n v="41"/>
    <n v="41"/>
    <n v="18"/>
    <n v="18"/>
    <n v="18"/>
    <n v="18"/>
    <n v="18"/>
    <n v="18"/>
    <n v="18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6"/>
    <n v="26"/>
    <n v="27"/>
    <n v="27"/>
    <n v="27"/>
    <n v="27"/>
    <n v="27"/>
    <n v="27"/>
    <n v="31"/>
  </r>
  <r>
    <n v="6"/>
    <s v="Csongrád-Csanád"/>
    <n v="70"/>
    <s v="Dél-Alföld"/>
    <n v="3"/>
    <x v="1"/>
    <n v="14"/>
    <n v="16"/>
    <n v="17"/>
    <n v="17"/>
    <n v="21"/>
    <n v="19"/>
    <n v="21"/>
    <n v="22"/>
    <n v="21"/>
    <n v="19"/>
    <n v="21"/>
    <n v="25"/>
    <n v="25"/>
    <n v="19"/>
    <n v="20"/>
    <n v="20"/>
    <n v="20"/>
    <n v="22"/>
    <n v="13"/>
    <n v="20"/>
    <n v="21"/>
    <n v="19"/>
    <n v="22"/>
    <n v="18"/>
    <n v="13"/>
    <n v="17"/>
    <n v="19"/>
    <n v="19"/>
    <n v="20"/>
    <n v="22"/>
    <n v="21"/>
    <n v="17"/>
    <n v="15"/>
    <n v="15"/>
    <n v="16"/>
    <n v="13"/>
    <n v="14"/>
    <n v="13"/>
    <n v="14"/>
    <n v="16"/>
    <n v="16"/>
    <n v="15"/>
    <n v="18"/>
    <n v="14"/>
  </r>
  <r>
    <n v="8"/>
    <s v="Győr-Moson-Sopron"/>
    <n v="30"/>
    <s v="Nyugat-Dunántúl"/>
    <n v="2"/>
    <x v="2"/>
    <n v="93"/>
    <n v="93"/>
    <n v="94"/>
    <n v="92"/>
    <n v="92"/>
    <n v="92"/>
    <n v="92"/>
    <n v="93"/>
    <n v="93"/>
    <n v="93"/>
    <n v="94"/>
    <n v="94"/>
    <n v="96"/>
    <n v="93"/>
    <n v="98"/>
    <n v="96"/>
    <n v="96"/>
    <n v="97"/>
    <n v="96"/>
    <n v="94"/>
    <n v="95"/>
    <n v="97"/>
    <n v="98"/>
    <n v="96"/>
    <n v="96"/>
    <n v="96"/>
    <n v="96"/>
    <n v="96"/>
    <n v="96"/>
    <n v="96"/>
    <n v="96"/>
    <n v="96"/>
    <n v="98"/>
    <n v="97"/>
    <n v="97"/>
    <n v="99"/>
    <n v="101"/>
    <n v="100"/>
    <n v="98"/>
    <n v="97"/>
    <n v="97"/>
    <n v="97"/>
    <n v="100"/>
    <n v="98"/>
  </r>
  <r>
    <n v="5"/>
    <s v="Borsod-Abaúj-Zemplén"/>
    <n v="50"/>
    <s v="Észak-Magyarország"/>
    <n v="3"/>
    <x v="1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</r>
  <r>
    <n v="1"/>
    <s v="Budapest"/>
    <n v="11"/>
    <s v="Budapest"/>
    <n v="1"/>
    <x v="0"/>
    <n v="51"/>
    <n v="53"/>
    <n v="56"/>
    <n v="55"/>
    <n v="52"/>
    <n v="54"/>
    <n v="53"/>
    <n v="55"/>
    <n v="56"/>
    <n v="63"/>
    <n v="64"/>
    <n v="63"/>
    <n v="62"/>
    <n v="64"/>
    <n v="61"/>
    <n v="60"/>
    <n v="58"/>
    <n v="59"/>
    <n v="57"/>
    <n v="56"/>
    <n v="56"/>
    <n v="57"/>
    <n v="52"/>
    <n v="57"/>
    <n v="57"/>
    <n v="58"/>
    <n v="60"/>
    <n v="57"/>
    <n v="58"/>
    <n v="59"/>
    <n v="59"/>
    <n v="51"/>
    <n v="59"/>
    <n v="57"/>
    <n v="57"/>
    <n v="55"/>
    <n v="50"/>
    <n v="50"/>
    <n v="50"/>
    <n v="52"/>
    <n v="51"/>
    <n v="54"/>
    <n v="53"/>
    <n v="54"/>
  </r>
  <r>
    <n v="1"/>
    <s v="Budapest"/>
    <n v="11"/>
    <s v="Budapest"/>
    <n v="1"/>
    <x v="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"/>
    <s v="Budapest"/>
    <n v="11"/>
    <s v="Budapest"/>
    <n v="1"/>
    <x v="0"/>
    <n v="22"/>
    <n v="22"/>
    <n v="22"/>
    <n v="20"/>
    <n v="20"/>
    <n v="20"/>
    <n v="20"/>
    <n v="21"/>
    <n v="20"/>
    <n v="20"/>
    <n v="20"/>
    <n v="20"/>
    <n v="20"/>
    <n v="21"/>
    <n v="21"/>
    <n v="21"/>
    <n v="21"/>
    <n v="21"/>
    <n v="21"/>
    <n v="21"/>
    <n v="21"/>
    <n v="23"/>
    <n v="24"/>
    <n v="23"/>
    <n v="23"/>
    <n v="23"/>
    <n v="23"/>
    <n v="25"/>
    <n v="24"/>
    <n v="24"/>
    <n v="23"/>
    <n v="23"/>
    <n v="23"/>
    <n v="23"/>
    <n v="23"/>
    <n v="24"/>
    <n v="24"/>
    <n v="24"/>
    <n v="24"/>
    <n v="24"/>
    <n v="23"/>
    <n v="23"/>
    <n v="23"/>
    <n v="24"/>
  </r>
  <r>
    <n v="1"/>
    <s v="Budapest"/>
    <n v="11"/>
    <s v="Budapest"/>
    <n v="1"/>
    <x v="0"/>
    <n v="119"/>
    <n v="116"/>
    <n v="121"/>
    <n v="119"/>
    <n v="105"/>
    <n v="113"/>
    <n v="116"/>
    <n v="115"/>
    <n v="117"/>
    <n v="114"/>
    <n v="119"/>
    <n v="120"/>
    <n v="119"/>
    <n v="114"/>
    <n v="113"/>
    <n v="118"/>
    <n v="119"/>
    <n v="114"/>
    <n v="116"/>
    <n v="92"/>
    <n v="118"/>
    <n v="124"/>
    <n v="112"/>
    <n v="116"/>
    <n v="114"/>
    <n v="116"/>
    <n v="106"/>
    <n v="116"/>
    <n v="111"/>
    <n v="114"/>
    <n v="104"/>
    <n v="102"/>
    <n v="114"/>
    <n v="102"/>
    <n v="55"/>
    <n v="104"/>
    <n v="109"/>
    <n v="117"/>
    <n v="104"/>
    <n v="99"/>
    <n v="108"/>
    <n v="109"/>
    <n v="109"/>
    <n v="108"/>
  </r>
  <r>
    <n v="1"/>
    <s v="Budapest"/>
    <n v="11"/>
    <s v="Budapest"/>
    <n v="1"/>
    <x v="0"/>
    <n v="97"/>
    <n v="98"/>
    <n v="98"/>
    <n v="96"/>
    <n v="97"/>
    <n v="97"/>
    <n v="97"/>
    <n v="97"/>
    <n v="0"/>
    <n v="102"/>
    <n v="102"/>
    <n v="102"/>
    <n v="102"/>
    <n v="100"/>
    <n v="102"/>
    <n v="99"/>
    <n v="99"/>
    <n v="97"/>
    <n v="97"/>
    <n v="97"/>
    <n v="97"/>
    <n v="95"/>
    <n v="97"/>
    <n v="99"/>
    <n v="72"/>
    <n v="97"/>
    <n v="97"/>
    <n v="71"/>
    <n v="97"/>
    <n v="98"/>
    <n v="70"/>
    <n v="72"/>
    <n v="72"/>
    <n v="72"/>
    <n v="72"/>
    <n v="70"/>
    <n v="70"/>
    <n v="70"/>
    <n v="71"/>
    <n v="72"/>
    <n v="74"/>
    <n v="98"/>
    <n v="99"/>
    <n v="97"/>
  </r>
  <r>
    <n v="7"/>
    <s v="Fejér"/>
    <n v="20"/>
    <s v="Közép-Dunántúl"/>
    <n v="2"/>
    <x v="2"/>
    <n v="97"/>
    <n v="97"/>
    <n v="97"/>
    <n v="70"/>
    <n v="69"/>
    <n v="71"/>
    <n v="80"/>
    <n v="81"/>
    <n v="80"/>
    <n v="81"/>
    <n v="81"/>
    <n v="84"/>
    <n v="82"/>
    <n v="81"/>
    <n v="82"/>
    <n v="83"/>
    <n v="82"/>
    <n v="82"/>
    <n v="80"/>
    <n v="81"/>
    <n v="79"/>
    <n v="80"/>
    <n v="81"/>
    <n v="81"/>
    <n v="84"/>
    <n v="82"/>
    <n v="81"/>
    <n v="80"/>
    <n v="82"/>
    <n v="82"/>
    <n v="82"/>
    <n v="82"/>
    <n v="81"/>
    <n v="82"/>
    <n v="82"/>
    <n v="85"/>
    <n v="82"/>
    <n v="81"/>
    <n v="84"/>
    <n v="80"/>
    <n v="82"/>
    <n v="81"/>
    <n v="81"/>
    <n v="82"/>
  </r>
  <r>
    <n v="1"/>
    <s v="Budapest"/>
    <n v="11"/>
    <s v="Budapest"/>
    <n v="1"/>
    <x v="0"/>
    <n v="23"/>
    <n v="23"/>
    <n v="23"/>
    <n v="23"/>
    <n v="23"/>
    <n v="23"/>
    <n v="23"/>
    <n v="23"/>
    <n v="23"/>
    <n v="23"/>
    <n v="23"/>
    <n v="23"/>
    <n v="23"/>
    <n v="23"/>
    <n v="23"/>
    <n v="23"/>
    <n v="24"/>
    <n v="24"/>
    <n v="24"/>
    <n v="24"/>
    <n v="24"/>
    <n v="24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</r>
  <r>
    <n v="1"/>
    <s v="Budapest"/>
    <n v="11"/>
    <s v="Budapest"/>
    <n v="1"/>
    <x v="0"/>
    <n v="51"/>
    <n v="50"/>
    <n v="49"/>
    <n v="50"/>
    <n v="50"/>
    <n v="50"/>
    <n v="50"/>
    <n v="50"/>
    <n v="50"/>
    <n v="50"/>
    <n v="8"/>
    <n v="8"/>
    <n v="14"/>
    <n v="13"/>
    <n v="13"/>
    <n v="15"/>
    <n v="19"/>
    <n v="19"/>
    <n v="15"/>
    <n v="15"/>
    <n v="15"/>
    <n v="14"/>
    <n v="12"/>
    <n v="12"/>
    <n v="14"/>
    <n v="14"/>
    <n v="10"/>
    <n v="11"/>
    <n v="9"/>
    <n v="8"/>
    <n v="8"/>
    <n v="8"/>
    <n v="8"/>
    <n v="12"/>
    <n v="13"/>
    <n v="11"/>
    <n v="11"/>
    <n v="11"/>
    <n v="14"/>
    <n v="12"/>
    <n v="13"/>
    <n v="13"/>
    <n v="14"/>
    <n v="14"/>
  </r>
  <r>
    <n v="1"/>
    <s v="Budapest"/>
    <n v="11"/>
    <s v="Budapest"/>
    <n v="1"/>
    <x v="0"/>
    <n v="6"/>
    <n v="6"/>
    <n v="6"/>
    <n v="4"/>
    <n v="6"/>
    <n v="4"/>
    <n v="6"/>
    <n v="4"/>
    <n v="6"/>
    <n v="6"/>
    <n v="4"/>
    <n v="6"/>
    <n v="6"/>
    <n v="6"/>
    <n v="4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</r>
  <r>
    <n v="1"/>
    <s v="Budapest"/>
    <n v="11"/>
    <s v="Budapest"/>
    <n v="1"/>
    <x v="0"/>
    <n v="107"/>
    <n v="189"/>
    <n v="191"/>
    <n v="161"/>
    <n v="161"/>
    <n v="150"/>
    <n v="151"/>
    <n v="150"/>
    <n v="140"/>
    <n v="150"/>
    <n v="146"/>
    <n v="144"/>
    <n v="143"/>
    <n v="144"/>
    <n v="144"/>
    <n v="144"/>
    <n v="144"/>
    <n v="143"/>
    <n v="133"/>
    <n v="140"/>
    <n v="140"/>
    <n v="148"/>
    <n v="148"/>
    <n v="158"/>
    <n v="158"/>
    <n v="158"/>
    <n v="153"/>
    <n v="147"/>
    <n v="148"/>
    <n v="148"/>
    <n v="148"/>
    <n v="148"/>
    <n v="147"/>
    <n v="144"/>
    <n v="142"/>
    <n v="144"/>
    <n v="144"/>
    <n v="144"/>
    <n v="144"/>
    <n v="144"/>
    <n v="145"/>
    <n v="145"/>
    <n v="145"/>
    <n v="145"/>
  </r>
  <r>
    <n v="1"/>
    <s v="Budapest"/>
    <n v="11"/>
    <s v="Budapest"/>
    <n v="1"/>
    <x v="0"/>
    <n v="33"/>
    <n v="24"/>
    <n v="24"/>
    <n v="33"/>
    <n v="33"/>
    <n v="24"/>
    <n v="33"/>
    <n v="24"/>
    <n v="24"/>
    <n v="24"/>
    <n v="33"/>
    <n v="24"/>
    <n v="24"/>
    <n v="24"/>
    <n v="24"/>
    <n v="24"/>
    <n v="24"/>
    <n v="24"/>
    <n v="33"/>
    <n v="24"/>
    <n v="24"/>
    <n v="24"/>
    <n v="33"/>
    <n v="24"/>
    <n v="24"/>
    <n v="24"/>
    <n v="33"/>
    <n v="33"/>
    <n v="33"/>
    <n v="24"/>
    <n v="24"/>
    <n v="24"/>
    <n v="24"/>
    <n v="24"/>
    <n v="24"/>
    <n v="24"/>
    <n v="33"/>
    <n v="24"/>
    <n v="24"/>
    <n v="24"/>
    <n v="24"/>
    <n v="24"/>
    <n v="24"/>
    <n v="24"/>
  </r>
  <r>
    <n v="1"/>
    <s v="Budapest"/>
    <n v="11"/>
    <s v="Budapest"/>
    <n v="1"/>
    <x v="0"/>
    <n v="48"/>
    <n v="49"/>
    <n v="46"/>
    <n v="49"/>
    <n v="49"/>
    <n v="51"/>
    <n v="51"/>
    <n v="50"/>
    <n v="54"/>
    <n v="52"/>
    <n v="51"/>
    <n v="52"/>
    <n v="52"/>
    <n v="50"/>
    <n v="49"/>
    <n v="56"/>
    <n v="56"/>
    <n v="52"/>
    <n v="51"/>
    <n v="51"/>
    <n v="52"/>
    <n v="51"/>
    <n v="52"/>
    <n v="49"/>
    <n v="48"/>
    <n v="48"/>
    <n v="50"/>
    <n v="47"/>
    <n v="47"/>
    <n v="49"/>
    <n v="49"/>
    <n v="50"/>
    <n v="46"/>
    <n v="48"/>
    <n v="47"/>
    <n v="47"/>
    <n v="47"/>
    <n v="49"/>
    <n v="52"/>
    <n v="52"/>
    <n v="51"/>
    <n v="50"/>
    <n v="48"/>
    <n v="48"/>
  </r>
  <r>
    <n v="1"/>
    <s v="Budapest"/>
    <n v="11"/>
    <s v="Budapest"/>
    <n v="1"/>
    <x v="0"/>
    <n v="352"/>
    <n v="359"/>
    <n v="354"/>
    <n v="338"/>
    <n v="344"/>
    <n v="344"/>
    <n v="352"/>
    <n v="351"/>
    <n v="349"/>
    <n v="307"/>
    <n v="306"/>
    <n v="325"/>
    <n v="321"/>
    <n v="317"/>
    <n v="335"/>
    <n v="344"/>
    <n v="351"/>
    <n v="355"/>
    <n v="345"/>
    <n v="340"/>
    <n v="318"/>
    <n v="306"/>
    <n v="303"/>
    <n v="299"/>
    <n v="299"/>
    <n v="281"/>
    <n v="312"/>
    <n v="295"/>
    <n v="316"/>
    <n v="280"/>
    <n v="281"/>
    <n v="276"/>
    <n v="266"/>
    <n v="273"/>
    <n v="217"/>
    <n v="218"/>
    <n v="272"/>
    <n v="249"/>
    <n v="269"/>
    <n v="284"/>
    <n v="306"/>
    <n v="303"/>
    <n v="311"/>
    <n v="305"/>
  </r>
  <r>
    <n v="1"/>
    <s v="Budapest"/>
    <n v="11"/>
    <s v="Budapest"/>
    <n v="1"/>
    <x v="0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60"/>
    <n v="60"/>
    <n v="60"/>
    <n v="60"/>
    <n v="60"/>
    <n v="60"/>
    <n v="60"/>
    <n v="60"/>
    <n v="60"/>
    <n v="60"/>
  </r>
  <r>
    <n v="1"/>
    <s v="Budapest"/>
    <n v="11"/>
    <s v="Budapest"/>
    <n v="1"/>
    <x v="0"/>
    <n v="33"/>
    <n v="33"/>
    <n v="33"/>
    <n v="33"/>
    <n v="33"/>
    <n v="33"/>
    <n v="26"/>
    <n v="26"/>
    <n v="26"/>
    <n v="26"/>
    <n v="26"/>
    <n v="26"/>
    <n v="26"/>
    <n v="26"/>
    <n v="26"/>
    <n v="26"/>
    <n v="26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3"/>
    <n v="2"/>
    <n v="2"/>
    <n v="2"/>
    <n v="1"/>
    <n v="1"/>
    <n v="1"/>
    <n v="1"/>
  </r>
  <r>
    <n v="1"/>
    <s v="Budapest"/>
    <n v="11"/>
    <s v="Budapest"/>
    <n v="1"/>
    <x v="0"/>
    <n v="74"/>
    <n v="81"/>
    <n v="87"/>
    <n v="88"/>
    <n v="72"/>
    <n v="79"/>
    <n v="68"/>
    <n v="73"/>
    <n v="76"/>
    <n v="77"/>
    <n v="81"/>
    <n v="62"/>
    <n v="71"/>
    <n v="67"/>
    <n v="68"/>
    <n v="73"/>
    <n v="77"/>
    <n v="79"/>
    <n v="73"/>
    <n v="76"/>
    <n v="79"/>
    <n v="75"/>
    <n v="75"/>
    <n v="55"/>
    <n v="67"/>
    <n v="67"/>
    <n v="78"/>
    <n v="68"/>
    <n v="76"/>
    <n v="71"/>
    <n v="70"/>
    <n v="73"/>
    <n v="75"/>
    <n v="65"/>
    <n v="80"/>
    <n v="69"/>
    <n v="75"/>
    <n v="79"/>
    <n v="71"/>
    <n v="73"/>
    <n v="71"/>
    <n v="82"/>
    <n v="77"/>
    <n v="82"/>
  </r>
  <r>
    <n v="1"/>
    <s v="Budapest"/>
    <n v="11"/>
    <s v="Budapest"/>
    <n v="1"/>
    <x v="0"/>
    <n v="37"/>
    <n v="37"/>
    <n v="39"/>
    <n v="38"/>
    <n v="33"/>
    <n v="33"/>
    <n v="33"/>
    <n v="34"/>
    <n v="33"/>
    <n v="33"/>
    <n v="34"/>
    <n v="33"/>
    <n v="33"/>
    <n v="34"/>
    <n v="34"/>
    <n v="33"/>
    <n v="33"/>
    <n v="33"/>
    <n v="33"/>
    <n v="33"/>
    <n v="33"/>
    <n v="33"/>
    <n v="33"/>
    <n v="33"/>
    <n v="33"/>
    <n v="35"/>
    <n v="37"/>
    <n v="36"/>
    <n v="36"/>
    <n v="36"/>
    <n v="36"/>
    <n v="38"/>
    <n v="37"/>
    <n v="39"/>
    <n v="37"/>
    <n v="36"/>
    <n v="36"/>
    <n v="36"/>
    <n v="36"/>
    <n v="38"/>
    <n v="36"/>
    <n v="36"/>
    <n v="37"/>
    <n v="51"/>
  </r>
  <r>
    <n v="1"/>
    <s v="Budapest"/>
    <n v="11"/>
    <s v="Budapest"/>
    <n v="1"/>
    <x v="0"/>
    <n v="194"/>
    <n v="191"/>
    <n v="191"/>
    <n v="191"/>
    <n v="191"/>
    <n v="191"/>
    <n v="191"/>
    <n v="191"/>
    <n v="191"/>
    <n v="191"/>
    <n v="191"/>
    <n v="191"/>
    <n v="191"/>
    <n v="191"/>
    <n v="191"/>
    <n v="191"/>
    <n v="191"/>
    <n v="191"/>
    <n v="195"/>
    <n v="196"/>
    <n v="195"/>
    <n v="195"/>
    <n v="191"/>
    <n v="196"/>
    <n v="191"/>
    <n v="191"/>
    <n v="191"/>
    <n v="191"/>
    <n v="194"/>
    <n v="191"/>
    <n v="191"/>
    <n v="193"/>
    <n v="195"/>
    <n v="195"/>
    <n v="188"/>
    <n v="185"/>
    <n v="186"/>
    <n v="188"/>
    <n v="187"/>
    <n v="186"/>
    <n v="186"/>
    <n v="188"/>
    <n v="186"/>
    <n v="185"/>
  </r>
  <r>
    <n v="1"/>
    <s v="Budapest"/>
    <n v="11"/>
    <s v="Budapest"/>
    <n v="1"/>
    <x v="0"/>
    <n v="46"/>
    <n v="47"/>
    <n v="47"/>
    <n v="45"/>
    <n v="45"/>
    <n v="49"/>
    <n v="50"/>
    <n v="50"/>
    <n v="48"/>
    <n v="50"/>
    <n v="50"/>
    <n v="50"/>
    <n v="50"/>
    <n v="49"/>
    <n v="49"/>
    <n v="48"/>
    <n v="48"/>
    <n v="44"/>
    <n v="44"/>
    <n v="47"/>
    <n v="47"/>
    <n v="50"/>
    <n v="50"/>
    <n v="48"/>
    <n v="48"/>
    <n v="47"/>
    <n v="52"/>
    <n v="50"/>
    <n v="51"/>
    <n v="51"/>
    <n v="46"/>
    <n v="48"/>
    <n v="48"/>
    <n v="50"/>
    <n v="51"/>
    <n v="55"/>
    <n v="57"/>
    <n v="53"/>
    <n v="53"/>
    <n v="47"/>
    <n v="53"/>
    <n v="52"/>
    <n v="51"/>
    <n v="50"/>
  </r>
  <r>
    <n v="1"/>
    <s v="Budapest"/>
    <n v="11"/>
    <s v="Budapest"/>
    <n v="1"/>
    <x v="0"/>
    <n v="69"/>
    <n v="69"/>
    <n v="69"/>
    <n v="74"/>
    <n v="70"/>
    <n v="70"/>
    <n v="68"/>
    <n v="64"/>
    <n v="71"/>
    <n v="71"/>
    <n v="73"/>
    <n v="69"/>
    <n v="69"/>
    <n v="72"/>
    <n v="69"/>
    <n v="65"/>
    <n v="65"/>
    <n v="65"/>
    <n v="65"/>
    <n v="65"/>
    <n v="65"/>
    <n v="65"/>
    <n v="65"/>
    <n v="67"/>
    <n v="69"/>
    <n v="67"/>
    <n v="485"/>
    <n v="451"/>
    <n v="407"/>
    <n v="355"/>
    <n v="319"/>
    <n v="295"/>
    <n v="283"/>
    <n v="278"/>
    <n v="294"/>
    <n v="291"/>
    <n v="265"/>
    <n v="303"/>
    <n v="338"/>
    <n v="335"/>
    <n v="385"/>
    <n v="389"/>
    <n v="451"/>
    <n v="116"/>
  </r>
  <r>
    <n v="1"/>
    <s v="Budapest"/>
    <n v="11"/>
    <s v="Budapest"/>
    <n v="1"/>
    <x v="0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</r>
  <r>
    <n v="1"/>
    <s v="Budapest"/>
    <n v="11"/>
    <s v="Budapest"/>
    <n v="1"/>
    <x v="0"/>
    <n v="3"/>
    <n v="3"/>
    <n v="3"/>
    <n v="3"/>
    <n v="18"/>
    <n v="18"/>
    <n v="18"/>
    <n v="21"/>
    <n v="21"/>
    <n v="21"/>
    <n v="21"/>
    <n v="21"/>
    <n v="21"/>
    <n v="20"/>
    <n v="20"/>
    <n v="23"/>
    <n v="24"/>
    <n v="25"/>
    <n v="25"/>
    <n v="28"/>
    <n v="28"/>
    <n v="25"/>
    <n v="24"/>
    <n v="25"/>
    <n v="25"/>
    <n v="25"/>
    <n v="25"/>
    <n v="26"/>
    <n v="27"/>
    <n v="27"/>
    <n v="27"/>
    <n v="27"/>
    <n v="2"/>
    <n v="27"/>
    <n v="24"/>
    <n v="24"/>
    <n v="24"/>
    <n v="24"/>
    <n v="24"/>
    <n v="24"/>
    <n v="23"/>
    <n v="23"/>
    <n v="23"/>
    <n v="23"/>
  </r>
  <r>
    <n v="5"/>
    <s v="Borsod-Abaúj-Zemplén"/>
    <n v="50"/>
    <s v="Észak-Magyarország"/>
    <n v="3"/>
    <x v="1"/>
    <n v="27"/>
    <n v="22"/>
    <n v="22"/>
    <n v="22"/>
    <n v="20"/>
    <n v="19"/>
    <n v="14"/>
    <n v="22"/>
    <n v="11"/>
    <n v="21"/>
    <n v="20"/>
    <n v="18"/>
    <n v="18"/>
    <n v="23"/>
    <n v="24"/>
    <n v="21"/>
    <n v="24"/>
    <n v="23"/>
    <n v="23"/>
    <n v="23"/>
    <n v="18"/>
    <n v="22"/>
    <n v="19"/>
    <n v="22"/>
    <n v="25"/>
    <n v="20"/>
    <n v="19"/>
    <n v="24"/>
    <n v="22"/>
    <n v="24"/>
    <n v="19"/>
    <n v="16"/>
    <n v="21"/>
    <n v="23"/>
    <n v="22"/>
    <n v="25"/>
    <n v="25"/>
    <n v="21"/>
    <n v="27"/>
    <n v="21"/>
    <n v="21"/>
    <n v="19"/>
    <n v="21"/>
    <n v="24"/>
  </r>
  <r>
    <n v="19"/>
    <s v="Veszprém"/>
    <n v="20"/>
    <s v="Közép-Dunántúl"/>
    <n v="2"/>
    <x v="2"/>
    <n v="75"/>
    <n v="71"/>
    <n v="70"/>
    <n v="71"/>
    <n v="71"/>
    <n v="71"/>
    <n v="73"/>
    <n v="73"/>
    <n v="71"/>
    <n v="73"/>
    <n v="73"/>
    <n v="72"/>
    <n v="71"/>
    <n v="77"/>
    <n v="77"/>
    <n v="73"/>
    <n v="71"/>
    <n v="72"/>
    <n v="73"/>
    <n v="73"/>
    <n v="72"/>
    <n v="71"/>
    <n v="73"/>
    <n v="73"/>
    <n v="74"/>
    <n v="70"/>
    <n v="71"/>
    <n v="70"/>
    <n v="70"/>
    <n v="70"/>
    <n v="67"/>
    <n v="70"/>
    <n v="71"/>
    <n v="70"/>
    <n v="70"/>
    <n v="74"/>
    <n v="71"/>
    <n v="70"/>
    <n v="67"/>
    <n v="67"/>
    <n v="67"/>
    <n v="67"/>
    <n v="67"/>
    <n v="67"/>
  </r>
  <r>
    <n v="1"/>
    <s v="Budapest"/>
    <n v="11"/>
    <s v="Budapest"/>
    <n v="1"/>
    <x v="0"/>
    <n v="87"/>
    <n v="88"/>
    <n v="77"/>
    <n v="66"/>
    <n v="56"/>
    <n v="83"/>
    <n v="68"/>
    <n v="63"/>
    <n v="64"/>
    <n v="75"/>
    <n v="69"/>
    <n v="61"/>
    <n v="67"/>
    <n v="75"/>
    <n v="70"/>
    <n v="92"/>
    <n v="76"/>
    <n v="43"/>
    <n v="42"/>
    <n v="44"/>
    <n v="68"/>
    <n v="39"/>
    <n v="27"/>
    <n v="57"/>
    <n v="47"/>
    <n v="50"/>
    <n v="32"/>
    <n v="28"/>
    <n v="34"/>
    <n v="20"/>
    <n v="27"/>
    <n v="26"/>
    <n v="32"/>
    <n v="39"/>
    <n v="39"/>
    <n v="38"/>
    <n v="47"/>
    <n v="60"/>
    <n v="65"/>
    <n v="49"/>
    <n v="42"/>
    <n v="66"/>
    <n v="51"/>
    <n v="33"/>
  </r>
  <r>
    <n v="1"/>
    <s v="Budapest"/>
    <n v="11"/>
    <s v="Budapest"/>
    <n v="1"/>
    <x v="0"/>
    <n v="87"/>
    <n v="87"/>
    <n v="87"/>
    <n v="87"/>
    <n v="87"/>
    <n v="87"/>
    <n v="87"/>
    <n v="87"/>
    <n v="87"/>
    <n v="87"/>
    <n v="87"/>
    <n v="87"/>
    <n v="87"/>
    <n v="87"/>
    <n v="87"/>
    <n v="87"/>
    <n v="87"/>
    <n v="24"/>
    <n v="23"/>
    <n v="26"/>
    <n v="26"/>
    <n v="17"/>
    <n v="18"/>
    <n v="42"/>
    <n v="34"/>
    <n v="31"/>
    <n v="28"/>
    <n v="22"/>
    <n v="18"/>
    <n v="16"/>
    <n v="17"/>
    <n v="18"/>
    <n v="19"/>
    <n v="16"/>
    <n v="17"/>
    <n v="11"/>
    <n v="12"/>
    <n v="12"/>
    <n v="9"/>
    <n v="11"/>
    <n v="11"/>
    <n v="11"/>
    <n v="12"/>
    <n v="12"/>
  </r>
  <r>
    <n v="1"/>
    <s v="Budapest"/>
    <n v="11"/>
    <s v="Budapest"/>
    <n v="1"/>
    <x v="0"/>
    <n v="348"/>
    <n v="342"/>
    <n v="349"/>
    <n v="347"/>
    <n v="348"/>
    <n v="351"/>
    <n v="345"/>
    <n v="347"/>
    <n v="350"/>
    <n v="344"/>
    <n v="348"/>
    <n v="345"/>
    <n v="348"/>
    <n v="351"/>
    <n v="351"/>
    <n v="352"/>
    <n v="361"/>
    <n v="360"/>
    <n v="127"/>
    <n v="366"/>
    <n v="361"/>
    <n v="360"/>
    <n v="356"/>
    <n v="363"/>
    <n v="371"/>
    <n v="367"/>
    <n v="363"/>
    <n v="367"/>
    <n v="366"/>
    <n v="363"/>
    <n v="363"/>
    <n v="362"/>
    <n v="361"/>
    <n v="364"/>
    <n v="371"/>
    <n v="363"/>
    <n v="369"/>
    <n v="368"/>
    <n v="368"/>
    <n v="369"/>
    <n v="369"/>
    <n v="362"/>
    <n v="365"/>
    <n v="355"/>
  </r>
  <r>
    <n v="1"/>
    <s v="Budapest"/>
    <n v="11"/>
    <s v="Budapest"/>
    <n v="1"/>
    <x v="0"/>
    <n v="79"/>
    <n v="79"/>
    <n v="78"/>
    <n v="78"/>
    <n v="78"/>
    <n v="78"/>
    <n v="78"/>
    <n v="78"/>
    <n v="69"/>
    <n v="69"/>
    <n v="69"/>
    <n v="69"/>
    <n v="69"/>
    <n v="69"/>
    <n v="69"/>
    <n v="69"/>
    <n v="69"/>
    <n v="69"/>
    <n v="69"/>
    <n v="69"/>
    <n v="69"/>
    <n v="69"/>
    <n v="69"/>
    <n v="69"/>
    <n v="39"/>
    <n v="39"/>
    <n v="37"/>
    <n v="38"/>
    <n v="37"/>
    <n v="35"/>
    <n v="35"/>
    <n v="35"/>
    <n v="34"/>
    <n v="35"/>
    <n v="34"/>
    <n v="33"/>
    <n v="32"/>
    <n v="38"/>
    <n v="37"/>
    <n v="37"/>
    <n v="37"/>
    <n v="36"/>
    <n v="36"/>
    <n v="37"/>
  </r>
  <r>
    <n v="3"/>
    <s v="Bács-Kiskun"/>
    <n v="70"/>
    <s v="Dél-Alföld"/>
    <n v="3"/>
    <x v="1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9"/>
    <n v="29"/>
    <n v="29"/>
    <n v="29"/>
    <n v="29"/>
    <n v="29"/>
    <n v="29"/>
  </r>
  <r>
    <n v="1"/>
    <s v="Budapest"/>
    <n v="11"/>
    <s v="Budapest"/>
    <n v="1"/>
    <x v="0"/>
    <n v="4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3"/>
    <s v="Bács-Kiskun"/>
    <n v="70"/>
    <s v="Dél-Alföld"/>
    <n v="3"/>
    <x v="1"/>
    <n v="286"/>
    <n v="270"/>
    <n v="272"/>
    <n v="276"/>
    <n v="267"/>
    <n v="261"/>
    <n v="254"/>
    <n v="246"/>
    <n v="251"/>
    <n v="265"/>
    <n v="264"/>
    <n v="270"/>
    <n v="265"/>
    <n v="287"/>
    <n v="274"/>
    <n v="269"/>
    <n v="297"/>
    <n v="277"/>
    <n v="277"/>
    <n v="295"/>
    <n v="282"/>
    <n v="270"/>
    <n v="260"/>
    <n v="265"/>
    <n v="309"/>
    <n v="306"/>
    <n v="294"/>
    <n v="290"/>
    <n v="263"/>
    <n v="282"/>
    <n v="243"/>
    <n v="236"/>
    <n v="249"/>
    <n v="249"/>
    <n v="279"/>
    <n v="281"/>
    <n v="262"/>
    <n v="264"/>
    <n v="272"/>
    <n v="265"/>
    <n v="268"/>
    <n v="275"/>
    <n v="245"/>
    <n v="277"/>
  </r>
  <r>
    <n v="1"/>
    <s v="Budapest"/>
    <n v="11"/>
    <s v="Budapest"/>
    <n v="1"/>
    <x v="0"/>
    <n v="50"/>
    <n v="50"/>
    <n v="50"/>
    <n v="50"/>
    <n v="50"/>
    <n v="50"/>
    <n v="50"/>
    <n v="50"/>
    <n v="50"/>
    <n v="47"/>
    <n v="47"/>
    <n v="50"/>
    <n v="50"/>
    <n v="50"/>
    <n v="50"/>
    <n v="50"/>
    <n v="50"/>
    <n v="50"/>
    <n v="50"/>
    <n v="50"/>
    <n v="50"/>
    <n v="50"/>
    <n v="50"/>
    <n v="51"/>
    <n v="47"/>
    <n v="47"/>
    <n v="50"/>
    <n v="50"/>
    <n v="50"/>
    <n v="50"/>
    <n v="50"/>
    <n v="50"/>
    <n v="50"/>
    <n v="50"/>
    <n v="50"/>
    <n v="50"/>
    <n v="50"/>
    <n v="49"/>
    <n v="49"/>
    <n v="49"/>
    <n v="49"/>
    <n v="49"/>
    <n v="49"/>
    <n v="46"/>
  </r>
  <r>
    <n v="1"/>
    <s v="Budapest"/>
    <n v="11"/>
    <s v="Budapest"/>
    <n v="1"/>
    <x v="0"/>
    <n v="34"/>
    <n v="34"/>
    <n v="32"/>
    <n v="32"/>
    <n v="32"/>
    <n v="31"/>
    <n v="32"/>
    <n v="34"/>
    <n v="34"/>
    <n v="34"/>
    <n v="36"/>
    <n v="36"/>
    <n v="36"/>
    <n v="36"/>
    <n v="36"/>
    <n v="33"/>
    <n v="32"/>
    <n v="35"/>
    <n v="35"/>
    <n v="34"/>
    <n v="36"/>
    <n v="34"/>
    <n v="34"/>
    <n v="34"/>
    <n v="35"/>
    <n v="35"/>
    <n v="35"/>
    <n v="32"/>
    <n v="32"/>
    <n v="32"/>
    <n v="32"/>
    <n v="32"/>
    <n v="34"/>
    <n v="33"/>
    <n v="34"/>
    <n v="33"/>
    <n v="35"/>
    <n v="34"/>
    <n v="34"/>
    <n v="35"/>
    <n v="32"/>
    <n v="32"/>
    <n v="32"/>
    <n v="31"/>
  </r>
  <r>
    <n v="9"/>
    <s v="Hajdú-Bihar"/>
    <n v="60"/>
    <s v="Észak-Alföld"/>
    <n v="3"/>
    <x v="1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</r>
  <r>
    <n v="1"/>
    <s v="Budapest"/>
    <n v="11"/>
    <s v="Budapest"/>
    <n v="1"/>
    <x v="0"/>
    <n v="38"/>
    <n v="39"/>
    <n v="39"/>
    <n v="37"/>
    <n v="37"/>
    <n v="37"/>
    <n v="40"/>
    <n v="41"/>
    <n v="40"/>
    <n v="39"/>
    <n v="38"/>
    <n v="38"/>
    <n v="38"/>
    <n v="39"/>
    <n v="39"/>
    <n v="38"/>
    <n v="39"/>
    <n v="39"/>
    <n v="37"/>
    <n v="37"/>
    <n v="39"/>
    <n v="38"/>
    <n v="38"/>
    <n v="38"/>
    <n v="40"/>
    <n v="39"/>
    <n v="40"/>
    <n v="43"/>
    <n v="41"/>
    <n v="41"/>
    <n v="41"/>
    <n v="39"/>
    <n v="39"/>
    <n v="40"/>
    <n v="40"/>
    <n v="40"/>
    <n v="39"/>
    <n v="39"/>
    <n v="40"/>
    <n v="39"/>
    <n v="38"/>
    <n v="40"/>
    <n v="40"/>
    <n v="40"/>
  </r>
  <r>
    <n v="1"/>
    <s v="Budapest"/>
    <n v="11"/>
    <s v="Budapest"/>
    <n v="1"/>
    <x v="0"/>
    <n v="36"/>
    <n v="36"/>
    <n v="28"/>
    <n v="37"/>
    <n v="36"/>
    <n v="36"/>
    <n v="36"/>
    <n v="36"/>
    <n v="36"/>
    <n v="36"/>
    <n v="36"/>
    <n v="36"/>
    <n v="36"/>
    <n v="36"/>
    <n v="36"/>
    <n v="36"/>
    <n v="36"/>
    <n v="36"/>
    <n v="28"/>
    <n v="28"/>
    <n v="37"/>
    <n v="36"/>
    <n v="36"/>
    <n v="36"/>
    <n v="36"/>
    <n v="36"/>
    <n v="37"/>
    <n v="37"/>
    <n v="36"/>
    <n v="39"/>
    <n v="36"/>
    <n v="36"/>
    <n v="36"/>
    <n v="36"/>
    <n v="36"/>
    <n v="37"/>
    <n v="28"/>
    <n v="36"/>
    <n v="36"/>
    <n v="28"/>
    <n v="28"/>
    <n v="36"/>
    <n v="37"/>
    <n v="36"/>
  </r>
  <r>
    <n v="1"/>
    <s v="Budapest"/>
    <n v="11"/>
    <s v="Budapest"/>
    <n v="1"/>
    <x v="0"/>
    <n v="4"/>
    <n v="4"/>
    <n v="4"/>
    <n v="4"/>
    <n v="4"/>
    <n v="4"/>
    <n v="4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2"/>
    <s v="Baranya"/>
    <n v="40"/>
    <s v="Dél-Dunántúl"/>
    <n v="2"/>
    <x v="2"/>
    <n v="38"/>
    <n v="31"/>
    <n v="31"/>
    <n v="23"/>
    <n v="29"/>
    <n v="24"/>
    <n v="36"/>
    <n v="31"/>
    <n v="31"/>
    <n v="33"/>
    <n v="31"/>
    <n v="37"/>
    <n v="35"/>
    <n v="33"/>
    <n v="36"/>
    <n v="33"/>
    <n v="33"/>
    <n v="33"/>
    <n v="38"/>
    <n v="36"/>
    <n v="31"/>
    <n v="33"/>
    <n v="39"/>
    <n v="34"/>
    <n v="24"/>
    <n v="32"/>
    <n v="36"/>
    <n v="31"/>
    <n v="35"/>
    <n v="33"/>
    <n v="23"/>
    <n v="22"/>
    <n v="26"/>
    <n v="29"/>
    <n v="24"/>
    <n v="25"/>
    <n v="27"/>
    <n v="23"/>
    <n v="27"/>
    <n v="26"/>
    <n v="24"/>
    <n v="33"/>
    <n v="36"/>
    <n v="27"/>
  </r>
  <r>
    <n v="11"/>
    <s v="Komárom-Esztergom"/>
    <n v="20"/>
    <s v="Közép-Dunántúl"/>
    <n v="2"/>
    <x v="2"/>
    <n v="98"/>
    <n v="98"/>
    <n v="98"/>
    <n v="47"/>
    <n v="47"/>
    <n v="47"/>
    <n v="47"/>
    <n v="47"/>
    <n v="47"/>
    <n v="47"/>
    <n v="47"/>
    <n v="47"/>
    <n v="49"/>
    <n v="49"/>
    <n v="49"/>
    <n v="49"/>
    <n v="49"/>
    <n v="49"/>
    <n v="49"/>
    <n v="35"/>
    <n v="35"/>
    <n v="35"/>
    <n v="35"/>
    <n v="35"/>
    <n v="29"/>
    <n v="35"/>
    <n v="35"/>
    <n v="35"/>
    <n v="31"/>
    <n v="35"/>
    <n v="35"/>
    <n v="35"/>
    <n v="35"/>
    <n v="35"/>
    <n v="29"/>
    <n v="29"/>
    <n v="35"/>
    <n v="35"/>
    <n v="35"/>
    <n v="35"/>
    <n v="35"/>
    <n v="35"/>
    <n v="29"/>
    <n v="35"/>
  </r>
  <r>
    <n v="13"/>
    <s v="Pest"/>
    <n v="12"/>
    <s v="Pest"/>
    <n v="1"/>
    <x v="0"/>
    <n v="35"/>
    <n v="27"/>
    <n v="27"/>
    <n v="27"/>
    <n v="27"/>
    <n v="27"/>
    <n v="27"/>
    <n v="27"/>
    <n v="27"/>
    <n v="27"/>
    <n v="26"/>
    <n v="26"/>
    <n v="26"/>
    <n v="26"/>
    <n v="26"/>
    <n v="27"/>
    <n v="27"/>
    <n v="27"/>
    <n v="27"/>
    <n v="27"/>
    <n v="27"/>
    <n v="27"/>
    <n v="27"/>
    <n v="35"/>
    <n v="35"/>
    <n v="35"/>
    <n v="35"/>
    <n v="35"/>
    <n v="35"/>
    <n v="35"/>
    <n v="35"/>
    <n v="35"/>
    <n v="35"/>
    <n v="33"/>
    <n v="34"/>
    <n v="28"/>
    <n v="28"/>
    <n v="27"/>
    <n v="27"/>
    <n v="27"/>
    <n v="31"/>
    <n v="31"/>
    <n v="32"/>
    <n v="33"/>
  </r>
  <r>
    <n v="1"/>
    <s v="Budapest"/>
    <n v="11"/>
    <s v="Budapest"/>
    <n v="1"/>
    <x v="0"/>
    <n v="48"/>
    <n v="50"/>
    <n v="50"/>
    <n v="49"/>
    <n v="49"/>
    <n v="49"/>
    <n v="49"/>
    <n v="48"/>
    <n v="48"/>
    <n v="48"/>
    <n v="48"/>
    <n v="50"/>
    <n v="51"/>
    <n v="51"/>
    <n v="49"/>
    <n v="49"/>
    <n v="49"/>
    <n v="49"/>
    <n v="48"/>
    <n v="48"/>
    <n v="48"/>
    <n v="48"/>
    <n v="48"/>
    <n v="49"/>
    <n v="49"/>
    <n v="49"/>
    <n v="51"/>
    <n v="51"/>
    <n v="50"/>
    <n v="51"/>
    <n v="51"/>
    <n v="46"/>
    <n v="47"/>
    <n v="47"/>
    <n v="49"/>
    <n v="49"/>
    <n v="49"/>
    <n v="49"/>
    <n v="49"/>
    <n v="49"/>
    <n v="49"/>
    <n v="48"/>
    <n v="48"/>
    <n v="48"/>
  </r>
  <r>
    <n v="1"/>
    <s v="Budapest"/>
    <n v="11"/>
    <s v="Budapest"/>
    <n v="1"/>
    <x v="0"/>
    <n v="65"/>
    <n v="66"/>
    <n v="66"/>
    <n v="66"/>
    <n v="65"/>
    <n v="65"/>
    <n v="69"/>
    <n v="69"/>
    <n v="70"/>
    <n v="69"/>
    <n v="69"/>
    <n v="66"/>
    <n v="65"/>
    <n v="65"/>
    <n v="63"/>
    <n v="58"/>
    <n v="58"/>
    <n v="59"/>
    <n v="64"/>
    <n v="64"/>
    <n v="65"/>
    <n v="64"/>
    <n v="64"/>
    <n v="65"/>
    <n v="66"/>
    <n v="66"/>
    <n v="66"/>
    <n v="66"/>
    <n v="67"/>
    <n v="67"/>
    <n v="67"/>
    <n v="67"/>
    <n v="67"/>
    <n v="66"/>
    <n v="69"/>
    <n v="69"/>
    <n v="70"/>
    <n v="69"/>
    <n v="68"/>
    <n v="68"/>
    <n v="66"/>
    <n v="66"/>
    <n v="66"/>
    <n v="65"/>
  </r>
  <r>
    <n v="1"/>
    <s v="Budapest"/>
    <n v="11"/>
    <s v="Budapest"/>
    <n v="1"/>
    <x v="0"/>
    <n v="19"/>
    <n v="19"/>
    <n v="20"/>
    <n v="21"/>
    <n v="20"/>
    <n v="20"/>
    <n v="20"/>
    <n v="21"/>
    <n v="21"/>
    <n v="20"/>
    <n v="20"/>
    <n v="20"/>
    <n v="21"/>
    <n v="21"/>
    <n v="21"/>
    <n v="21"/>
    <n v="20"/>
    <n v="21"/>
    <n v="20"/>
    <n v="20"/>
    <n v="21"/>
    <n v="21"/>
    <n v="20"/>
    <n v="20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</r>
  <r>
    <n v="1"/>
    <s v="Budapest"/>
    <n v="11"/>
    <s v="Budapest"/>
    <n v="1"/>
    <x v="0"/>
    <n v="64"/>
    <n v="64"/>
    <n v="65"/>
    <n v="65"/>
    <n v="66"/>
    <n v="64"/>
    <n v="73"/>
    <n v="57"/>
    <n v="58"/>
    <n v="65"/>
    <n v="64"/>
    <n v="71"/>
    <n v="71"/>
    <n v="75"/>
    <n v="58"/>
    <n v="67"/>
    <n v="78"/>
    <n v="75"/>
    <n v="74"/>
    <n v="67"/>
    <n v="74"/>
    <n v="71"/>
    <n v="78"/>
    <n v="76"/>
    <n v="75"/>
    <n v="75"/>
    <n v="76"/>
    <n v="69"/>
    <n v="72"/>
    <n v="70"/>
    <n v="70"/>
    <n v="65"/>
    <n v="68"/>
    <n v="68"/>
    <n v="64"/>
    <n v="63"/>
    <n v="69"/>
    <n v="69"/>
    <n v="68"/>
    <n v="70"/>
    <n v="75"/>
    <n v="76"/>
    <n v="64"/>
    <n v="63"/>
  </r>
  <r>
    <n v="1"/>
    <s v="Budapest"/>
    <n v="11"/>
    <s v="Budapest"/>
    <n v="1"/>
    <x v="0"/>
    <n v="56"/>
    <n v="56"/>
    <n v="55"/>
    <n v="53"/>
    <n v="55"/>
    <n v="55"/>
    <n v="53"/>
    <n v="56"/>
    <n v="52"/>
    <n v="58"/>
    <n v="54"/>
    <n v="54"/>
    <n v="55"/>
    <n v="57"/>
    <n v="55"/>
    <n v="56"/>
    <n v="55"/>
    <n v="54"/>
    <n v="56"/>
    <n v="54"/>
    <n v="55"/>
    <n v="54"/>
    <n v="54"/>
    <n v="54"/>
    <n v="54"/>
    <n v="52"/>
    <n v="57"/>
    <n v="57"/>
    <n v="55"/>
    <n v="54"/>
    <n v="55"/>
    <n v="52"/>
    <n v="52"/>
    <n v="55"/>
    <n v="52"/>
    <n v="53"/>
    <n v="55"/>
    <n v="54"/>
    <n v="52"/>
    <n v="53"/>
    <n v="55"/>
    <n v="58"/>
    <n v="53"/>
    <n v="54"/>
  </r>
  <r>
    <n v="6"/>
    <s v="Csongrád-Csanád"/>
    <n v="70"/>
    <s v="Dél-Alföld"/>
    <n v="3"/>
    <x v="1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</r>
  <r>
    <n v="1"/>
    <s v="Budapest"/>
    <n v="11"/>
    <s v="Budapest"/>
    <n v="1"/>
    <x v="0"/>
    <n v="49"/>
    <n v="68"/>
    <n v="55"/>
    <n v="59"/>
    <n v="56"/>
    <n v="67"/>
    <n v="58"/>
    <n v="68"/>
    <n v="65"/>
    <n v="63"/>
    <n v="71"/>
    <n v="71"/>
    <n v="74"/>
    <n v="75"/>
    <n v="55"/>
    <n v="54"/>
    <n v="56"/>
    <n v="58"/>
    <n v="75"/>
    <n v="57"/>
    <n v="56"/>
    <n v="59"/>
    <n v="54"/>
    <n v="65"/>
    <n v="60"/>
    <n v="62"/>
    <n v="61"/>
    <n v="61"/>
    <n v="59"/>
    <n v="57"/>
    <n v="66"/>
    <n v="62"/>
    <n v="61"/>
    <n v="60"/>
    <n v="44"/>
    <n v="53"/>
    <n v="53"/>
    <n v="34"/>
    <n v="57"/>
    <n v="51"/>
    <n v="52"/>
    <n v="49"/>
    <n v="50"/>
    <n v="53"/>
  </r>
  <r>
    <n v="1"/>
    <s v="Budapest"/>
    <n v="11"/>
    <s v="Budapest"/>
    <n v="1"/>
    <x v="0"/>
    <n v="236"/>
    <n v="235"/>
    <n v="241"/>
    <n v="238"/>
    <n v="237"/>
    <n v="240"/>
    <n v="239"/>
    <n v="237"/>
    <n v="238"/>
    <n v="235"/>
    <n v="235"/>
    <n v="235"/>
    <n v="238"/>
    <n v="235"/>
    <n v="236"/>
    <n v="235"/>
    <n v="236"/>
    <n v="236"/>
    <n v="240"/>
    <n v="238"/>
    <n v="235"/>
    <n v="238"/>
    <n v="241"/>
    <n v="239"/>
    <n v="235"/>
    <n v="236"/>
    <n v="91"/>
    <n v="84"/>
    <n v="91"/>
    <n v="91"/>
    <n v="91"/>
    <n v="94"/>
    <n v="91"/>
    <n v="91"/>
    <n v="91"/>
    <n v="92"/>
    <n v="93"/>
    <n v="99"/>
    <n v="94"/>
    <n v="94"/>
    <n v="94"/>
    <n v="91"/>
    <n v="95"/>
    <n v="95"/>
  </r>
  <r>
    <n v="6"/>
    <s v="Csongrád-Csanád"/>
    <n v="70"/>
    <s v="Dél-Alföld"/>
    <n v="3"/>
    <x v="1"/>
    <n v="39"/>
    <n v="39"/>
    <n v="39"/>
    <n v="39"/>
    <n v="39"/>
    <n v="39"/>
    <n v="39"/>
    <n v="39"/>
    <n v="39"/>
    <n v="39"/>
    <n v="39"/>
    <n v="39"/>
    <n v="39"/>
    <n v="39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0"/>
    <n v="40"/>
    <n v="40"/>
    <n v="40"/>
  </r>
  <r>
    <n v="1"/>
    <s v="Budapest"/>
    <n v="11"/>
    <s v="Budapest"/>
    <n v="1"/>
    <x v="0"/>
    <n v="25"/>
    <n v="25"/>
    <n v="25"/>
    <n v="25"/>
    <n v="25"/>
    <n v="25"/>
    <n v="39"/>
    <n v="39"/>
    <n v="38"/>
    <n v="38"/>
    <n v="39"/>
    <n v="38"/>
    <n v="39"/>
    <n v="38"/>
    <n v="38"/>
    <n v="39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9"/>
    <n v="39"/>
    <n v="39"/>
    <n v="40"/>
    <n v="38"/>
    <n v="39"/>
    <n v="40"/>
    <n v="38"/>
    <n v="38"/>
  </r>
  <r>
    <n v="6"/>
    <s v="Csongrád-Csanád"/>
    <n v="70"/>
    <s v="Dél-Alföld"/>
    <n v="3"/>
    <x v="1"/>
    <n v="276"/>
    <n v="276"/>
    <n v="275"/>
    <n v="275"/>
    <n v="275"/>
    <n v="275"/>
    <n v="275"/>
    <n v="275"/>
    <n v="276"/>
    <n v="275"/>
    <n v="276"/>
    <n v="275"/>
    <n v="275"/>
    <n v="275"/>
    <n v="272"/>
    <n v="261"/>
    <n v="261"/>
    <n v="261"/>
    <n v="261"/>
    <n v="261"/>
    <n v="261"/>
    <n v="261"/>
    <n v="261"/>
    <n v="261"/>
    <n v="240"/>
    <n v="240"/>
    <n v="240"/>
    <n v="240"/>
    <n v="240"/>
    <n v="240"/>
    <n v="240"/>
    <n v="240"/>
    <n v="240"/>
    <n v="240"/>
    <n v="240"/>
    <n v="240"/>
    <n v="240"/>
    <n v="241"/>
    <n v="242"/>
    <n v="241"/>
    <n v="243"/>
    <n v="243"/>
    <n v="268"/>
    <n v="268"/>
  </r>
  <r>
    <n v="1"/>
    <s v="Budapest"/>
    <n v="11"/>
    <s v="Budapest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s v="Budapest"/>
    <n v="11"/>
    <s v="Budapest"/>
    <n v="1"/>
    <x v="0"/>
    <n v="29"/>
    <n v="30"/>
    <n v="29"/>
    <n v="29"/>
    <n v="30"/>
    <n v="29"/>
    <n v="29"/>
    <n v="29"/>
    <n v="29"/>
    <n v="29"/>
    <n v="29"/>
    <n v="29"/>
    <n v="29"/>
    <n v="29"/>
    <n v="29"/>
    <n v="29"/>
    <n v="29"/>
    <n v="29"/>
    <n v="32"/>
    <n v="30"/>
    <n v="29"/>
    <n v="29"/>
    <n v="29"/>
    <n v="29"/>
    <n v="29"/>
    <n v="29"/>
    <n v="31"/>
    <n v="29"/>
    <n v="30"/>
    <n v="29"/>
    <n v="29"/>
    <n v="29"/>
    <n v="30"/>
    <n v="29"/>
    <n v="29"/>
    <n v="29"/>
    <n v="30"/>
    <n v="30"/>
    <n v="30"/>
    <n v="30"/>
    <n v="30"/>
    <n v="30"/>
    <n v="30"/>
    <n v="29"/>
  </r>
  <r>
    <n v="13"/>
    <s v="Pest"/>
    <n v="12"/>
    <s v="Pest"/>
    <n v="1"/>
    <x v="0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50"/>
    <n v="50"/>
    <n v="50"/>
    <n v="50"/>
    <n v="50"/>
    <n v="50"/>
  </r>
  <r>
    <n v="7"/>
    <s v="Fejér"/>
    <n v="20"/>
    <s v="Közép-Dunántúl"/>
    <n v="2"/>
    <x v="2"/>
    <n v="58"/>
    <n v="58"/>
    <n v="58"/>
    <n v="5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7"/>
    <n v="7"/>
    <n v="13"/>
    <n v="13"/>
    <n v="13"/>
    <n v="13"/>
    <n v="13"/>
    <n v="13"/>
    <n v="13"/>
  </r>
  <r>
    <n v="19"/>
    <s v="Veszprém"/>
    <n v="20"/>
    <s v="Közép-Dunántúl"/>
    <n v="2"/>
    <x v="2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4"/>
    <n v="38"/>
    <n v="38"/>
    <n v="38"/>
    <n v="38"/>
    <n v="38"/>
    <n v="38"/>
    <n v="38"/>
    <n v="38"/>
    <n v="38"/>
    <n v="34"/>
    <n v="38"/>
    <n v="38"/>
    <n v="38"/>
    <n v="38"/>
    <n v="38"/>
    <n v="41"/>
    <n v="41"/>
    <n v="41"/>
    <n v="41"/>
  </r>
  <r>
    <n v="1"/>
    <s v="Budapest"/>
    <n v="11"/>
    <s v="Budapest"/>
    <n v="1"/>
    <x v="0"/>
    <n v="42"/>
    <n v="42"/>
    <n v="42"/>
    <n v="42"/>
    <n v="42"/>
    <n v="42"/>
    <n v="42"/>
    <n v="41"/>
    <n v="41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3"/>
    <n v="42"/>
    <n v="42"/>
    <n v="42"/>
    <n v="42"/>
    <n v="42"/>
    <n v="42"/>
    <n v="42"/>
    <n v="42"/>
    <n v="42"/>
    <n v="42"/>
    <n v="42"/>
    <n v="53"/>
  </r>
  <r>
    <n v="13"/>
    <s v="Pest"/>
    <n v="12"/>
    <s v="Pest"/>
    <n v="1"/>
    <x v="0"/>
    <n v="625"/>
    <n v="625"/>
    <n v="625"/>
    <n v="625"/>
    <n v="72"/>
    <n v="72"/>
    <n v="72"/>
    <n v="72"/>
    <n v="72"/>
    <n v="72"/>
    <n v="72"/>
    <n v="72"/>
    <n v="72"/>
    <n v="72"/>
    <n v="73"/>
    <n v="72"/>
    <n v="72"/>
    <n v="72"/>
    <n v="73"/>
    <n v="72"/>
    <n v="72"/>
    <n v="72"/>
    <n v="72"/>
    <n v="72"/>
    <n v="72"/>
    <n v="72"/>
    <n v="72"/>
    <n v="73"/>
    <n v="72"/>
    <n v="72"/>
    <n v="72"/>
    <n v="73"/>
    <n v="72"/>
    <n v="72"/>
    <n v="74"/>
    <n v="74"/>
    <n v="73"/>
    <n v="73"/>
    <n v="74"/>
    <n v="74"/>
    <n v="72"/>
    <n v="57"/>
    <n v="57"/>
    <n v="57"/>
  </r>
  <r>
    <n v="1"/>
    <s v="Budapest"/>
    <n v="11"/>
    <s v="Budapest"/>
    <n v="1"/>
    <x v="0"/>
    <n v="48"/>
    <n v="50"/>
    <n v="51"/>
    <n v="51"/>
    <n v="51"/>
    <n v="50"/>
    <n v="49"/>
    <n v="50"/>
    <n v="50"/>
    <n v="50"/>
    <n v="50"/>
    <n v="50"/>
    <n v="51"/>
    <n v="50"/>
    <n v="50"/>
    <n v="50"/>
    <n v="50"/>
    <n v="50"/>
    <n v="50"/>
    <n v="50"/>
    <n v="50"/>
    <n v="50"/>
    <n v="51"/>
    <n v="51"/>
    <n v="53"/>
    <n v="53"/>
    <n v="53"/>
    <n v="52"/>
    <n v="52"/>
    <n v="52"/>
    <n v="52"/>
    <n v="52"/>
    <n v="51"/>
    <n v="52"/>
    <n v="51"/>
    <n v="51"/>
    <n v="52"/>
    <n v="52"/>
    <n v="52"/>
    <n v="52"/>
    <n v="52"/>
    <n v="52"/>
    <n v="52"/>
    <n v="52"/>
  </r>
  <r>
    <n v="1"/>
    <s v="Budapest"/>
    <n v="11"/>
    <s v="Budapest"/>
    <n v="1"/>
    <x v="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103"/>
    <n v="102"/>
    <n v="102"/>
    <n v="102"/>
    <n v="102"/>
    <n v="102"/>
    <n v="102"/>
    <n v="102"/>
    <n v="102"/>
    <n v="102"/>
    <n v="101"/>
    <n v="101"/>
    <n v="102"/>
    <n v="102"/>
    <n v="102"/>
    <n v="101"/>
    <n v="101"/>
    <n v="99"/>
    <n v="99"/>
    <n v="102"/>
    <n v="23"/>
    <n v="102"/>
  </r>
  <r>
    <n v="14"/>
    <s v="Somogy"/>
    <n v="40"/>
    <s v="Dél-Dunántúl"/>
    <n v="2"/>
    <x v="2"/>
    <n v="44"/>
    <n v="45"/>
    <n v="44"/>
    <n v="44"/>
    <n v="44"/>
    <n v="44"/>
    <n v="44"/>
    <n v="44"/>
    <n v="44"/>
    <n v="44"/>
    <n v="44"/>
    <n v="44"/>
    <n v="44"/>
    <n v="44"/>
    <n v="45"/>
    <n v="44"/>
    <n v="45"/>
    <n v="44"/>
    <n v="45"/>
    <n v="45"/>
    <n v="45"/>
    <n v="44"/>
    <n v="45"/>
    <n v="44"/>
    <n v="45"/>
    <n v="45"/>
    <n v="45"/>
    <n v="44"/>
    <n v="45"/>
    <n v="45"/>
    <n v="44"/>
    <n v="44"/>
    <n v="44"/>
    <n v="44"/>
    <n v="44"/>
    <n v="44"/>
    <n v="46"/>
    <n v="45"/>
    <n v="45"/>
    <n v="45"/>
    <n v="46"/>
    <n v="45"/>
    <n v="44"/>
    <n v="45"/>
  </r>
  <r>
    <n v="1"/>
    <s v="Budapest"/>
    <n v="11"/>
    <s v="Budapest"/>
    <n v="1"/>
    <x v="0"/>
    <n v="101"/>
    <n v="101"/>
    <n v="102"/>
    <n v="102"/>
    <n v="102"/>
    <n v="101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1"/>
    <n v="101"/>
    <n v="101"/>
    <n v="103"/>
    <n v="103"/>
    <n v="102"/>
    <n v="102"/>
    <n v="102"/>
    <n v="102"/>
  </r>
  <r>
    <n v="1"/>
    <s v="Budapest"/>
    <n v="11"/>
    <s v="Budapest"/>
    <n v="1"/>
    <x v="0"/>
    <n v="60"/>
    <n v="60"/>
    <n v="59"/>
    <n v="60"/>
    <n v="60"/>
    <n v="60"/>
    <n v="60"/>
    <n v="60"/>
    <n v="60"/>
    <n v="60"/>
    <n v="60"/>
    <n v="60"/>
    <n v="79"/>
    <n v="62"/>
    <n v="60"/>
    <n v="60"/>
    <n v="60"/>
    <n v="60"/>
    <n v="60"/>
    <n v="60"/>
    <n v="60"/>
    <n v="62"/>
    <n v="57"/>
    <n v="63"/>
    <n v="57"/>
    <n v="73"/>
    <n v="57"/>
    <n v="57"/>
    <n v="57"/>
    <n v="58"/>
    <n v="57"/>
    <n v="57"/>
    <n v="57"/>
    <n v="57"/>
    <n v="56"/>
    <n v="57"/>
    <n v="59"/>
    <n v="59"/>
    <n v="59"/>
    <n v="59"/>
    <n v="57"/>
    <n v="57"/>
    <n v="57"/>
    <n v="57"/>
  </r>
  <r>
    <n v="1"/>
    <s v="Budapest"/>
    <n v="11"/>
    <s v="Budapest"/>
    <n v="1"/>
    <x v="0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</r>
  <r>
    <n v="1"/>
    <s v="Budapest"/>
    <n v="11"/>
    <s v="Budapest"/>
    <n v="1"/>
    <x v="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</r>
  <r>
    <n v="8"/>
    <s v="Győr-Moson-Sopron"/>
    <n v="30"/>
    <s v="Nyugat-Dunántúl"/>
    <n v="2"/>
    <x v="2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</r>
  <r>
    <n v="10"/>
    <s v="Heves"/>
    <n v="50"/>
    <s v="Észak-Magyarország"/>
    <n v="3"/>
    <x v="1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</r>
  <r>
    <n v="13"/>
    <s v="Pest"/>
    <n v="12"/>
    <s v="Pest"/>
    <n v="1"/>
    <x v="0"/>
    <n v="64"/>
    <n v="56"/>
    <n v="55"/>
    <n v="59"/>
    <n v="61"/>
    <n v="61"/>
    <n v="61"/>
    <n v="59"/>
    <n v="61"/>
    <n v="63"/>
    <n v="63"/>
    <n v="64"/>
    <n v="64"/>
    <n v="63"/>
    <n v="61"/>
    <n v="64"/>
    <n v="64"/>
    <n v="62"/>
    <n v="64"/>
    <n v="64"/>
    <n v="64"/>
    <n v="64"/>
    <n v="62"/>
    <n v="62"/>
    <n v="62"/>
    <n v="60"/>
    <n v="60"/>
    <n v="60"/>
    <n v="60"/>
    <n v="60"/>
    <n v="60"/>
    <n v="59"/>
    <n v="59"/>
    <n v="50"/>
    <n v="53"/>
    <n v="51"/>
    <n v="51"/>
    <n v="48"/>
    <n v="51"/>
    <n v="51"/>
    <n v="48"/>
    <n v="50"/>
    <n v="51"/>
    <n v="51"/>
  </r>
  <r>
    <n v="16"/>
    <s v="Jász-Nagykun-Szolnok"/>
    <n v="60"/>
    <s v="Észak-Alföld"/>
    <n v="3"/>
    <x v="1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</r>
  <r>
    <n v="19"/>
    <s v="Veszprém"/>
    <n v="20"/>
    <s v="Közép-Dunántúl"/>
    <n v="2"/>
    <x v="2"/>
    <n v="464"/>
    <n v="487"/>
    <n v="483"/>
    <n v="455"/>
    <n v="449"/>
    <n v="424"/>
    <n v="430"/>
    <n v="418"/>
    <n v="415"/>
    <n v="495"/>
    <n v="520"/>
    <n v="437"/>
    <n v="466"/>
    <n v="463"/>
    <n v="455"/>
    <n v="389"/>
    <n v="367"/>
    <n v="353"/>
    <n v="350"/>
    <n v="345"/>
    <n v="465"/>
    <n v="118"/>
    <n v="124"/>
    <n v="113"/>
    <n v="116"/>
    <n v="70"/>
    <n v="126"/>
    <n v="140"/>
    <n v="134"/>
    <n v="124"/>
    <n v="113"/>
    <n v="126"/>
    <n v="123"/>
    <n v="131"/>
    <n v="113"/>
    <n v="115"/>
    <n v="104"/>
    <n v="92"/>
    <n v="94"/>
    <n v="90"/>
    <n v="117"/>
    <n v="122"/>
    <n v="117"/>
    <n v="117"/>
  </r>
  <r>
    <n v="1"/>
    <s v="Budapest"/>
    <n v="11"/>
    <s v="Budapest"/>
    <n v="1"/>
    <x v="0"/>
    <n v="29"/>
    <n v="29"/>
    <n v="29"/>
    <n v="29"/>
    <n v="29"/>
    <n v="29"/>
    <n v="29"/>
    <n v="29"/>
    <n v="29"/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1"/>
    <n v="33"/>
    <n v="33"/>
    <n v="33"/>
    <n v="33"/>
    <n v="33"/>
    <n v="33"/>
    <n v="33"/>
    <n v="33"/>
    <n v="33"/>
    <n v="33"/>
    <n v="33"/>
    <n v="33"/>
    <n v="33"/>
    <n v="32"/>
    <n v="32"/>
    <n v="32"/>
    <n v="32"/>
  </r>
  <r>
    <n v="5"/>
    <s v="Borsod-Abaúj-Zemplén"/>
    <n v="50"/>
    <s v="Észak-Magyarország"/>
    <n v="3"/>
    <x v="1"/>
    <n v="67"/>
    <n v="67"/>
    <n v="32"/>
    <n v="67"/>
    <n v="67"/>
    <n v="67"/>
    <n v="68"/>
    <n v="68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</r>
  <r>
    <n v="1"/>
    <s v="Budapest"/>
    <n v="11"/>
    <s v="Budapest"/>
    <n v="1"/>
    <x v="0"/>
    <n v="2"/>
    <n v="2"/>
    <n v="2"/>
    <n v="2"/>
    <n v="2"/>
    <n v="2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  <n v="4"/>
    <n v="4"/>
    <n v="4"/>
    <n v="4"/>
    <n v="4"/>
    <n v="4"/>
  </r>
  <r>
    <n v="1"/>
    <s v="Budapest"/>
    <n v="11"/>
    <s v="Budapest"/>
    <n v="1"/>
    <x v="0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11"/>
    <s v="Komárom-Esztergom"/>
    <n v="20"/>
    <s v="Közép-Dunántúl"/>
    <n v="2"/>
    <x v="2"/>
    <n v="116"/>
    <n v="116"/>
    <n v="116"/>
    <n v="117"/>
    <n v="117"/>
    <n v="115"/>
    <n v="121"/>
    <n v="121"/>
    <n v="121"/>
    <n v="123"/>
    <n v="123"/>
    <n v="121"/>
    <n v="123"/>
    <n v="123"/>
    <n v="85"/>
    <n v="88"/>
    <n v="89"/>
    <n v="82"/>
    <n v="84"/>
    <n v="88"/>
    <n v="89"/>
    <n v="99"/>
    <n v="98"/>
    <n v="102"/>
    <n v="102"/>
    <n v="108"/>
    <n v="108"/>
    <n v="114"/>
    <n v="113"/>
    <n v="114"/>
    <n v="114"/>
    <n v="103"/>
    <n v="103"/>
    <n v="103"/>
    <n v="107"/>
    <n v="107"/>
    <n v="107"/>
    <n v="105"/>
    <n v="105"/>
    <n v="94"/>
    <n v="93"/>
    <n v="92"/>
    <n v="92"/>
    <n v="85"/>
  </r>
  <r>
    <n v="1"/>
    <s v="Budapest"/>
    <n v="11"/>
    <s v="Budapest"/>
    <n v="1"/>
    <x v="0"/>
    <n v="126"/>
    <n v="126"/>
    <n v="126"/>
    <n v="126"/>
    <n v="126"/>
    <n v="126"/>
    <n v="126"/>
    <n v="126"/>
    <n v="126"/>
    <n v="126"/>
    <n v="126"/>
    <n v="125"/>
    <n v="125"/>
    <n v="125"/>
    <n v="125"/>
    <n v="125"/>
    <n v="125"/>
    <n v="125"/>
    <n v="125"/>
    <n v="125"/>
    <n v="125"/>
    <n v="125"/>
    <n v="125"/>
    <n v="125"/>
    <n v="2"/>
    <n v="125"/>
    <n v="125"/>
    <n v="125"/>
    <n v="125"/>
    <n v="125"/>
    <n v="125"/>
    <n v="125"/>
    <n v="125"/>
    <n v="125"/>
    <n v="125"/>
    <n v="125"/>
    <n v="125"/>
    <n v="125"/>
    <n v="125"/>
    <n v="125"/>
    <n v="128"/>
    <n v="128"/>
    <n v="128"/>
    <n v="128"/>
  </r>
  <r>
    <n v="1"/>
    <s v="Budapest"/>
    <n v="11"/>
    <s v="Budapest"/>
    <n v="1"/>
    <x v="0"/>
    <n v="43"/>
    <n v="43"/>
    <n v="43"/>
    <n v="43"/>
    <n v="43"/>
    <n v="43"/>
    <n v="42"/>
    <n v="46"/>
    <n v="46"/>
    <n v="46"/>
    <n v="47"/>
    <n v="47"/>
    <n v="49"/>
    <n v="57"/>
    <n v="49"/>
    <n v="47"/>
    <n v="57"/>
    <n v="57"/>
    <n v="57"/>
    <n v="57"/>
    <n v="57"/>
    <n v="57"/>
    <n v="55"/>
    <n v="57"/>
    <n v="51"/>
    <n v="57"/>
    <n v="57"/>
    <n v="58"/>
    <n v="52"/>
    <n v="46"/>
    <n v="46"/>
    <n v="46"/>
    <n v="48"/>
    <n v="48"/>
    <n v="40"/>
    <n v="44"/>
    <n v="40"/>
    <n v="40"/>
    <n v="54"/>
    <n v="54"/>
    <n v="54"/>
    <n v="54"/>
    <n v="50"/>
    <n v="50"/>
  </r>
  <r>
    <n v="10"/>
    <s v="Heves"/>
    <n v="50"/>
    <s v="Észak-Magyarország"/>
    <n v="3"/>
    <x v="1"/>
    <n v="23"/>
    <n v="23"/>
    <n v="23"/>
    <n v="90"/>
    <n v="103"/>
    <n v="90"/>
    <n v="64"/>
    <n v="74"/>
    <n v="84"/>
    <n v="57"/>
    <n v="71"/>
    <n v="78"/>
    <n v="80"/>
    <n v="69"/>
    <n v="52"/>
    <n v="51"/>
    <n v="231"/>
    <n v="246"/>
    <n v="258"/>
    <n v="277"/>
    <n v="289"/>
    <n v="296"/>
    <n v="304"/>
    <n v="311"/>
    <n v="325"/>
    <n v="333"/>
    <n v="343"/>
    <n v="351"/>
    <n v="358"/>
    <n v="366"/>
    <n v="42"/>
    <n v="42"/>
    <n v="44"/>
    <n v="38"/>
    <n v="30"/>
    <n v="29"/>
    <n v="32"/>
    <n v="32"/>
    <n v="69"/>
    <n v="29"/>
    <n v="30"/>
    <n v="31"/>
    <n v="31"/>
    <n v="70"/>
  </r>
  <r>
    <n v="16"/>
    <s v="Jász-Nagykun-Szolnok"/>
    <n v="60"/>
    <s v="Észak-Alföld"/>
    <n v="3"/>
    <x v="1"/>
    <n v="235"/>
    <n v="263"/>
    <n v="264"/>
    <n v="256"/>
    <n v="261"/>
    <n v="273"/>
    <n v="286"/>
    <n v="283"/>
    <n v="296"/>
    <n v="287"/>
    <n v="280"/>
    <n v="281"/>
    <n v="273"/>
    <n v="224"/>
    <n v="240"/>
    <n v="256"/>
    <n v="254"/>
    <n v="256"/>
    <n v="248"/>
    <n v="207"/>
    <n v="253"/>
    <n v="253"/>
    <n v="254"/>
    <n v="256"/>
    <n v="247"/>
    <n v="249"/>
    <n v="235"/>
    <n v="268"/>
    <n v="211"/>
    <n v="340"/>
    <n v="354"/>
    <n v="260"/>
    <n v="318"/>
    <n v="296"/>
    <n v="299"/>
    <n v="283"/>
    <n v="293"/>
    <n v="272"/>
    <n v="263"/>
    <n v="265"/>
    <n v="258"/>
    <n v="258"/>
    <n v="257"/>
    <n v="275"/>
  </r>
  <r>
    <n v="1"/>
    <s v="Budapest"/>
    <n v="11"/>
    <s v="Budapest"/>
    <n v="1"/>
    <x v="0"/>
    <n v="203"/>
    <n v="213"/>
    <n v="209"/>
    <n v="218"/>
    <n v="209"/>
    <n v="203"/>
    <n v="193"/>
    <n v="201"/>
    <n v="183"/>
    <n v="187"/>
    <n v="184"/>
    <n v="163"/>
    <n v="160"/>
    <n v="146"/>
    <n v="144"/>
    <n v="149"/>
    <n v="161"/>
    <n v="179"/>
    <n v="185"/>
    <n v="186"/>
    <n v="205"/>
    <n v="218"/>
    <n v="212"/>
    <n v="198"/>
    <n v="193"/>
    <n v="191"/>
    <n v="216"/>
    <n v="210"/>
    <n v="229"/>
    <n v="203"/>
    <n v="194"/>
    <n v="184"/>
    <n v="171"/>
    <n v="160"/>
    <n v="169"/>
    <n v="163"/>
    <n v="156"/>
    <n v="146"/>
    <n v="141"/>
    <n v="142"/>
    <n v="150"/>
    <n v="162"/>
    <n v="173"/>
    <n v="186"/>
  </r>
  <r>
    <n v="1"/>
    <s v="Budapest"/>
    <n v="11"/>
    <s v="Budapest"/>
    <n v="1"/>
    <x v="0"/>
    <n v="373"/>
    <n v="374"/>
    <n v="373"/>
    <n v="373"/>
    <n v="372"/>
    <n v="373"/>
    <n v="372"/>
    <n v="372"/>
    <n v="373"/>
    <n v="373"/>
    <n v="373"/>
    <n v="374"/>
    <n v="374"/>
    <n v="377"/>
    <n v="377"/>
    <n v="376"/>
    <n v="376"/>
    <n v="301"/>
    <n v="301"/>
    <n v="301"/>
    <n v="303"/>
    <n v="302"/>
    <n v="301"/>
    <n v="302"/>
    <n v="302"/>
    <n v="302"/>
    <n v="304"/>
    <n v="300"/>
    <n v="300"/>
    <n v="300"/>
    <n v="300"/>
    <n v="299"/>
    <n v="299"/>
    <n v="301"/>
    <n v="301"/>
    <n v="299"/>
    <n v="360"/>
    <n v="347"/>
    <n v="288"/>
    <n v="68"/>
    <n v="68"/>
    <n v="68"/>
    <n v="62"/>
    <n v="62"/>
  </r>
  <r>
    <n v="17"/>
    <s v="Tolna"/>
    <n v="40"/>
    <s v="Dél-Dunántúl"/>
    <n v="2"/>
    <x v="2"/>
    <n v="88"/>
    <n v="91"/>
    <n v="74"/>
    <n v="84"/>
    <n v="89"/>
    <n v="87"/>
    <n v="96"/>
    <n v="97"/>
    <n v="90"/>
    <n v="99"/>
    <n v="94"/>
    <n v="101"/>
    <n v="101"/>
    <n v="92"/>
    <n v="106"/>
    <n v="90"/>
    <n v="97"/>
    <n v="96"/>
    <n v="90"/>
    <n v="87"/>
    <n v="90"/>
    <n v="90"/>
    <n v="97"/>
    <n v="103"/>
    <n v="173"/>
    <n v="166"/>
    <n v="76"/>
    <n v="88"/>
    <n v="89"/>
    <n v="86"/>
    <n v="91"/>
    <n v="84"/>
    <n v="88"/>
    <n v="84"/>
    <n v="81"/>
    <n v="92"/>
    <n v="97"/>
    <n v="104"/>
    <n v="126"/>
    <n v="129"/>
    <n v="126"/>
    <n v="121"/>
    <n v="132"/>
    <n v="132"/>
  </r>
  <r>
    <n v="1"/>
    <s v="Budapest"/>
    <n v="11"/>
    <s v="Budapest"/>
    <n v="1"/>
    <x v="0"/>
    <n v="110"/>
    <n v="110"/>
    <n v="123"/>
    <n v="117"/>
    <n v="117"/>
    <n v="117"/>
    <n v="117"/>
    <n v="123"/>
    <n v="123"/>
    <n v="112"/>
    <n v="112"/>
    <n v="112"/>
    <n v="111"/>
    <n v="111"/>
    <n v="111"/>
    <n v="111"/>
    <n v="111"/>
    <n v="111"/>
    <n v="111"/>
    <n v="111"/>
    <n v="111"/>
    <n v="111"/>
    <n v="111"/>
    <n v="111"/>
    <n v="111"/>
    <n v="111"/>
    <n v="109"/>
    <n v="109"/>
    <n v="109"/>
    <n v="109"/>
    <n v="109"/>
    <n v="109"/>
    <n v="107"/>
    <n v="103"/>
    <n v="103"/>
    <n v="73"/>
    <n v="73"/>
    <n v="73"/>
    <n v="75"/>
    <n v="73"/>
    <n v="73"/>
    <n v="73"/>
    <n v="73"/>
    <n v="73"/>
  </r>
  <r>
    <n v="1"/>
    <s v="Budapest"/>
    <n v="11"/>
    <s v="Budapest"/>
    <n v="1"/>
    <x v="0"/>
    <n v="83"/>
    <n v="70"/>
    <n v="83"/>
    <n v="72"/>
    <n v="79"/>
    <n v="83"/>
    <n v="79"/>
    <n v="81"/>
    <n v="83"/>
    <n v="75"/>
    <n v="44"/>
    <n v="42"/>
    <n v="44"/>
    <n v="44"/>
    <n v="44"/>
    <n v="41"/>
    <n v="44"/>
    <n v="46"/>
    <n v="44"/>
    <n v="43"/>
    <n v="44"/>
    <n v="47"/>
    <n v="47"/>
    <n v="42"/>
    <n v="44"/>
    <n v="45"/>
    <n v="44"/>
    <n v="34"/>
    <n v="50"/>
    <n v="46"/>
    <n v="48"/>
    <n v="45"/>
    <n v="45"/>
    <n v="44"/>
    <n v="45"/>
    <n v="44"/>
    <n v="45"/>
    <n v="53"/>
    <n v="53"/>
    <n v="56"/>
    <n v="50"/>
    <n v="53"/>
    <n v="51"/>
    <n v="51"/>
  </r>
  <r>
    <n v="1"/>
    <s v="Budapest"/>
    <n v="11"/>
    <s v="Budapest"/>
    <n v="1"/>
    <x v="0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0"/>
    <n v="120"/>
    <n v="120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</r>
  <r>
    <n v="1"/>
    <s v="Budapest"/>
    <n v="11"/>
    <s v="Budapest"/>
    <n v="1"/>
    <x v="0"/>
    <n v="18"/>
    <n v="18"/>
    <n v="18"/>
    <n v="18"/>
    <n v="18"/>
    <n v="18"/>
    <n v="18"/>
    <n v="18"/>
    <n v="18"/>
    <n v="17"/>
    <n v="18"/>
    <n v="18"/>
    <n v="17"/>
    <n v="17"/>
    <n v="18"/>
    <n v="16"/>
    <n v="17"/>
    <n v="17"/>
    <n v="18"/>
    <n v="17"/>
    <n v="18"/>
    <n v="18"/>
    <n v="18"/>
    <n v="17"/>
    <n v="17"/>
    <n v="18"/>
    <n v="18"/>
    <n v="17"/>
    <n v="18"/>
    <n v="18"/>
    <n v="18"/>
    <n v="18"/>
    <n v="18"/>
    <n v="18"/>
    <n v="18"/>
    <n v="18"/>
    <n v="18"/>
    <n v="18"/>
    <n v="18"/>
    <n v="18"/>
    <n v="17"/>
    <n v="17"/>
    <n v="17"/>
    <n v="17"/>
  </r>
  <r>
    <n v="1"/>
    <s v="Budapest"/>
    <n v="11"/>
    <s v="Budapest"/>
    <n v="1"/>
    <x v="0"/>
    <n v="24"/>
    <n v="22"/>
    <n v="21"/>
    <n v="24"/>
    <n v="24"/>
    <n v="23"/>
    <n v="24"/>
    <n v="22"/>
    <n v="23"/>
    <n v="23"/>
    <n v="17"/>
    <n v="19"/>
    <n v="19"/>
    <n v="19"/>
    <n v="20"/>
    <n v="17"/>
    <n v="19"/>
    <n v="19"/>
    <n v="19"/>
    <n v="19"/>
    <n v="20"/>
    <n v="20"/>
    <n v="20"/>
    <n v="19"/>
    <n v="19"/>
    <n v="20"/>
    <n v="19"/>
    <n v="19"/>
    <n v="19"/>
    <n v="20"/>
    <n v="20"/>
    <n v="19"/>
    <n v="20"/>
    <n v="19"/>
    <n v="20"/>
    <n v="20"/>
    <n v="19"/>
    <n v="19"/>
    <n v="20"/>
    <n v="19"/>
    <n v="20"/>
    <n v="20"/>
    <n v="19"/>
    <n v="20"/>
  </r>
  <r>
    <n v="1"/>
    <s v="Budapest"/>
    <n v="11"/>
    <s v="Budapest"/>
    <n v="1"/>
    <x v="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</r>
  <r>
    <n v="13"/>
    <s v="Pest"/>
    <n v="12"/>
    <s v="Pest"/>
    <n v="1"/>
    <x v="0"/>
    <n v="215"/>
    <n v="217"/>
    <n v="217"/>
    <n v="205"/>
    <n v="170"/>
    <n v="161"/>
    <n v="159"/>
    <n v="153"/>
    <n v="145"/>
    <n v="149"/>
    <n v="163"/>
    <n v="165"/>
    <n v="182"/>
    <n v="185"/>
    <n v="171"/>
    <n v="173"/>
    <n v="159"/>
    <n v="153"/>
    <n v="151"/>
    <n v="147"/>
    <n v="147"/>
    <n v="163"/>
    <n v="163"/>
    <n v="167"/>
    <n v="177"/>
    <n v="159"/>
    <n v="159"/>
    <n v="155"/>
    <n v="153"/>
    <n v="153"/>
    <n v="147"/>
    <n v="149"/>
    <n v="143"/>
    <n v="185"/>
    <n v="189"/>
    <n v="185"/>
    <n v="187"/>
    <n v="151"/>
    <n v="149"/>
    <n v="171"/>
    <n v="173"/>
    <n v="178"/>
    <n v="180"/>
    <n v="154"/>
  </r>
  <r>
    <n v="1"/>
    <s v="Budapest"/>
    <n v="11"/>
    <s v="Budapest"/>
    <n v="1"/>
    <x v="0"/>
    <n v="36"/>
    <n v="36"/>
    <n v="37"/>
    <n v="36"/>
    <n v="36"/>
    <n v="36"/>
    <n v="36"/>
    <n v="36"/>
    <n v="38"/>
    <n v="38"/>
    <n v="37"/>
    <n v="37"/>
    <n v="38"/>
    <n v="38"/>
    <n v="38"/>
    <n v="37"/>
    <n v="37"/>
    <n v="37"/>
    <n v="37"/>
    <n v="37"/>
    <n v="37"/>
    <n v="37"/>
    <n v="37"/>
    <n v="37"/>
    <n v="37"/>
    <n v="37"/>
    <n v="37"/>
    <n v="37"/>
    <n v="37"/>
    <n v="37"/>
    <n v="39"/>
    <n v="39"/>
    <n v="39"/>
    <n v="41"/>
    <n v="41"/>
    <n v="41"/>
    <n v="41"/>
    <n v="40"/>
    <n v="40"/>
    <n v="36"/>
    <n v="35"/>
    <n v="36"/>
    <n v="35"/>
    <n v="35"/>
  </r>
  <r>
    <n v="1"/>
    <s v="Budapest"/>
    <n v="11"/>
    <s v="Budapest"/>
    <n v="1"/>
    <x v="0"/>
    <n v="157"/>
    <n v="156"/>
    <n v="156"/>
    <n v="158"/>
    <n v="160"/>
    <n v="161"/>
    <n v="160"/>
    <n v="159"/>
    <n v="156"/>
    <n v="160"/>
    <n v="156"/>
    <n v="160"/>
    <n v="158"/>
    <n v="160"/>
    <n v="160"/>
    <n v="163"/>
    <n v="163"/>
    <n v="161"/>
    <n v="161"/>
    <n v="161"/>
    <n v="161"/>
    <n v="161"/>
    <n v="163"/>
    <n v="170"/>
    <n v="161"/>
    <n v="158"/>
    <n v="161"/>
    <n v="163"/>
    <n v="162"/>
    <n v="159"/>
    <n v="162"/>
    <n v="160"/>
    <n v="155"/>
    <n v="157"/>
    <n v="157"/>
    <n v="161"/>
    <n v="159"/>
    <n v="153"/>
    <n v="148"/>
    <n v="149"/>
    <n v="154"/>
    <n v="154"/>
    <n v="153"/>
    <n v="155"/>
  </r>
  <r>
    <n v="1"/>
    <s v="Budapest"/>
    <n v="11"/>
    <s v="Budapest"/>
    <n v="1"/>
    <x v="0"/>
    <n v="75"/>
    <n v="74"/>
    <n v="74"/>
    <n v="74"/>
    <n v="75"/>
    <n v="76"/>
    <n v="78"/>
    <n v="78"/>
    <n v="78"/>
    <n v="79"/>
    <n v="78"/>
    <n v="78"/>
    <n v="78"/>
    <n v="77"/>
    <n v="78"/>
    <n v="78"/>
    <n v="110"/>
    <n v="79"/>
    <n v="79"/>
    <n v="78"/>
    <n v="112"/>
    <n v="111"/>
    <n v="113"/>
    <n v="113"/>
    <n v="113"/>
    <n v="115"/>
    <n v="113"/>
    <n v="111"/>
    <n v="112"/>
    <n v="78"/>
    <n v="78"/>
    <n v="78"/>
    <n v="80"/>
    <n v="79"/>
    <n v="72"/>
    <n v="72"/>
    <n v="72"/>
    <n v="73"/>
    <n v="73"/>
    <n v="74"/>
    <n v="75"/>
    <n v="74"/>
    <n v="74"/>
    <n v="75"/>
  </r>
  <r>
    <n v="1"/>
    <s v="Budapest"/>
    <n v="11"/>
    <s v="Budapest"/>
    <n v="1"/>
    <x v="0"/>
    <n v="63"/>
    <n v="59"/>
    <n v="57"/>
    <n v="55"/>
    <n v="53"/>
    <n v="51"/>
    <n v="55"/>
    <n v="54"/>
    <n v="55"/>
    <n v="54"/>
    <n v="54"/>
    <n v="53"/>
    <n v="53"/>
    <n v="62"/>
    <n v="63"/>
    <n v="58"/>
    <n v="60"/>
    <n v="61"/>
    <n v="56"/>
    <n v="59"/>
    <n v="62"/>
    <n v="61"/>
    <n v="67"/>
    <n v="68"/>
    <n v="71"/>
    <n v="71"/>
    <n v="64"/>
    <n v="68"/>
    <n v="70"/>
    <n v="60"/>
    <n v="54"/>
    <n v="53"/>
    <n v="52"/>
    <n v="58"/>
    <n v="57"/>
    <n v="61"/>
    <n v="81"/>
    <n v="67"/>
    <n v="69"/>
    <n v="84"/>
    <n v="87"/>
    <n v="72"/>
    <n v="76"/>
    <n v="74"/>
  </r>
  <r>
    <n v="1"/>
    <s v="Budapest"/>
    <n v="11"/>
    <s v="Budapest"/>
    <n v="1"/>
    <x v="0"/>
    <n v="69"/>
    <n v="69"/>
    <n v="69"/>
    <n v="69"/>
    <n v="69"/>
    <n v="69"/>
    <n v="69"/>
    <n v="69"/>
    <n v="69"/>
    <n v="69"/>
    <n v="69"/>
    <n v="69"/>
    <n v="69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7"/>
    <n v="67"/>
    <n v="67"/>
    <n v="67"/>
  </r>
  <r>
    <n v="1"/>
    <s v="Budapest"/>
    <n v="11"/>
    <s v="Budapest"/>
    <n v="1"/>
    <x v="0"/>
    <n v="20"/>
    <n v="21"/>
    <n v="20"/>
    <n v="20"/>
    <n v="20"/>
    <n v="20"/>
    <n v="20"/>
    <n v="20"/>
    <n v="20"/>
    <n v="20"/>
    <n v="20"/>
    <n v="20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3"/>
    <n v="22"/>
    <n v="22"/>
    <n v="22"/>
    <n v="22"/>
    <n v="22"/>
    <n v="22"/>
    <n v="22"/>
    <n v="22"/>
    <n v="22"/>
  </r>
  <r>
    <n v="18"/>
    <s v="Vas"/>
    <n v="30"/>
    <s v="Nyugat-Dunántúl"/>
    <n v="2"/>
    <x v="2"/>
    <n v="13"/>
    <n v="13"/>
    <n v="13"/>
    <n v="13"/>
    <n v="13"/>
    <n v="14"/>
    <n v="13"/>
    <n v="13"/>
    <n v="13"/>
    <n v="13"/>
    <n v="13"/>
    <n v="13"/>
    <n v="13"/>
    <n v="14"/>
    <n v="14"/>
    <n v="14"/>
    <n v="14"/>
    <n v="14"/>
    <n v="15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21"/>
    <n v="21"/>
    <n v="22"/>
  </r>
  <r>
    <n v="6"/>
    <s v="Csongrád-Csanád"/>
    <n v="70"/>
    <s v="Dél-Alföld"/>
    <n v="3"/>
    <x v="1"/>
    <n v="110"/>
    <n v="126"/>
    <n v="127"/>
    <n v="126"/>
    <n v="127"/>
    <n v="129"/>
    <n v="126"/>
    <n v="127"/>
    <n v="125"/>
    <n v="124"/>
    <n v="125"/>
    <n v="129"/>
    <n v="129"/>
    <n v="127"/>
    <n v="128"/>
    <n v="129"/>
    <n v="128"/>
    <n v="127"/>
    <n v="124"/>
    <n v="126"/>
    <n v="121"/>
    <n v="123"/>
    <n v="126"/>
    <n v="125"/>
    <n v="127"/>
    <n v="126"/>
    <n v="127"/>
    <n v="127"/>
    <n v="129"/>
    <n v="125"/>
    <n v="117"/>
    <n v="120"/>
    <n v="126"/>
    <n v="128"/>
    <n v="127"/>
    <n v="129"/>
    <n v="126"/>
    <n v="121"/>
    <n v="127"/>
    <n v="124"/>
    <n v="125"/>
    <n v="124"/>
    <n v="126"/>
    <n v="129"/>
  </r>
  <r>
    <n v="1"/>
    <s v="Budapest"/>
    <n v="11"/>
    <s v="Budapest"/>
    <n v="1"/>
    <x v="0"/>
    <n v="74"/>
    <n v="75"/>
    <n v="75"/>
    <n v="75"/>
    <n v="75"/>
    <n v="75"/>
    <n v="75"/>
    <n v="75"/>
    <n v="75"/>
    <n v="75"/>
    <n v="74"/>
    <n v="74"/>
    <n v="74"/>
    <n v="74"/>
    <n v="74"/>
    <n v="74"/>
    <n v="75"/>
    <n v="75"/>
    <n v="75"/>
    <n v="75"/>
    <n v="75"/>
    <n v="75"/>
    <n v="75"/>
    <n v="75"/>
    <n v="75"/>
    <n v="75"/>
    <n v="75"/>
    <n v="75"/>
    <n v="75"/>
    <n v="74"/>
    <n v="74"/>
    <n v="74"/>
    <n v="74"/>
    <n v="74"/>
    <n v="74"/>
    <n v="74"/>
    <n v="74"/>
    <n v="74"/>
    <n v="75"/>
    <n v="73"/>
    <n v="74"/>
    <n v="74"/>
    <n v="74"/>
    <n v="74"/>
  </r>
  <r>
    <n v="1"/>
    <s v="Budapest"/>
    <n v="11"/>
    <s v="Budapest"/>
    <n v="1"/>
    <x v="0"/>
    <n v="125"/>
    <n v="125"/>
    <n v="125"/>
    <n v="125"/>
    <n v="125"/>
    <n v="125"/>
    <n v="125"/>
    <n v="129"/>
    <n v="129"/>
    <n v="129"/>
    <n v="129"/>
    <n v="132"/>
    <n v="129"/>
    <n v="129"/>
    <n v="129"/>
    <n v="129"/>
    <n v="129"/>
    <n v="129"/>
    <n v="129"/>
    <n v="129"/>
    <n v="129"/>
    <n v="125"/>
    <n v="125"/>
    <n v="125"/>
    <n v="125"/>
    <n v="125"/>
    <n v="125"/>
    <n v="125"/>
    <n v="125"/>
    <n v="125"/>
    <n v="125"/>
    <n v="125"/>
    <n v="125"/>
    <n v="119"/>
    <n v="119"/>
    <n v="119"/>
    <n v="119"/>
    <n v="119"/>
    <n v="119"/>
    <n v="121"/>
    <n v="121"/>
    <n v="121"/>
    <n v="121"/>
    <n v="121"/>
  </r>
  <r>
    <n v="1"/>
    <s v="Budapest"/>
    <n v="11"/>
    <s v="Budapest"/>
    <n v="1"/>
    <x v="0"/>
    <n v="11"/>
    <n v="11"/>
    <n v="11"/>
    <n v="11"/>
    <n v="11"/>
    <n v="11"/>
    <n v="11"/>
    <n v="11"/>
    <n v="11"/>
    <n v="11"/>
    <n v="11"/>
    <n v="11"/>
    <n v="11"/>
    <n v="11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n v="1"/>
    <s v="Budapest"/>
    <n v="11"/>
    <s v="Budapest"/>
    <n v="1"/>
    <x v="0"/>
    <n v="147"/>
    <n v="147"/>
    <n v="148"/>
    <n v="148"/>
    <n v="148"/>
    <n v="136"/>
    <n v="147"/>
    <n v="148"/>
    <n v="148"/>
    <n v="147"/>
    <n v="148"/>
    <n v="148"/>
    <n v="143"/>
    <n v="148"/>
    <n v="148"/>
    <n v="149"/>
    <n v="149"/>
    <n v="151"/>
    <n v="151"/>
    <n v="151"/>
    <n v="149"/>
    <n v="151"/>
    <n v="149"/>
    <n v="148"/>
    <n v="148"/>
    <n v="149"/>
    <n v="151"/>
    <n v="149"/>
    <n v="150"/>
    <n v="149"/>
    <n v="148"/>
    <n v="150"/>
    <n v="151"/>
    <n v="149"/>
    <n v="148"/>
    <n v="149"/>
    <n v="149"/>
    <n v="148"/>
    <n v="141"/>
    <n v="152"/>
    <n v="152"/>
    <n v="152"/>
    <n v="154"/>
    <n v="153"/>
  </r>
  <r>
    <n v="1"/>
    <s v="Budapest"/>
    <n v="11"/>
    <s v="Budapest"/>
    <n v="1"/>
    <x v="0"/>
    <n v="27"/>
    <n v="27"/>
    <n v="27"/>
    <n v="25"/>
    <n v="26"/>
    <n v="28"/>
    <n v="28"/>
    <n v="28"/>
    <n v="26"/>
    <n v="25"/>
    <n v="25"/>
    <n v="27"/>
    <n v="28"/>
    <n v="28"/>
    <n v="27"/>
    <n v="29"/>
    <n v="28"/>
    <n v="28"/>
    <n v="26"/>
    <n v="28"/>
    <n v="27"/>
    <n v="27"/>
    <n v="28"/>
    <n v="28"/>
    <n v="26"/>
    <n v="27"/>
    <n v="31"/>
    <n v="30"/>
    <n v="30"/>
    <n v="30"/>
    <n v="31"/>
    <n v="30"/>
    <n v="31"/>
    <n v="31"/>
    <n v="30"/>
    <n v="31"/>
    <n v="29"/>
    <n v="31"/>
    <n v="28"/>
    <n v="32"/>
    <n v="30"/>
    <n v="31"/>
    <n v="31"/>
    <n v="31"/>
  </r>
  <r>
    <n v="1"/>
    <s v="Budapest"/>
    <n v="11"/>
    <s v="Budapest"/>
    <n v="1"/>
    <x v="0"/>
    <n v="24"/>
    <n v="25"/>
    <n v="24"/>
    <n v="22"/>
    <n v="22"/>
    <n v="24"/>
    <n v="23"/>
    <n v="25"/>
    <n v="25"/>
    <n v="25"/>
    <n v="23"/>
    <n v="26"/>
    <n v="25"/>
    <n v="25"/>
    <n v="24"/>
    <n v="24"/>
    <n v="24"/>
    <n v="26"/>
    <n v="23"/>
    <n v="23"/>
    <n v="23"/>
    <n v="24"/>
    <n v="10"/>
    <n v="13"/>
    <n v="22"/>
    <n v="26"/>
    <n v="23"/>
    <n v="24"/>
    <n v="23"/>
    <n v="25"/>
    <n v="23"/>
    <n v="25"/>
    <n v="22"/>
    <n v="24"/>
    <n v="22"/>
    <n v="23"/>
    <n v="24"/>
    <n v="24"/>
    <n v="25"/>
    <n v="35"/>
    <n v="33"/>
    <n v="34"/>
    <n v="30"/>
    <n v="24"/>
  </r>
  <r>
    <n v="15"/>
    <s v="Szabolcs-Szatmár-Bereg"/>
    <n v="60"/>
    <s v="Észak-Alföld"/>
    <n v="3"/>
    <x v="1"/>
    <n v="30"/>
    <n v="32"/>
    <n v="32"/>
    <n v="32"/>
    <n v="32"/>
    <n v="32"/>
    <n v="32"/>
    <n v="32"/>
    <n v="32"/>
    <n v="32"/>
    <n v="32"/>
    <n v="32"/>
    <n v="32"/>
    <n v="32"/>
    <n v="36"/>
    <n v="36"/>
    <n v="38"/>
    <n v="39"/>
    <n v="39"/>
    <n v="39"/>
    <n v="39"/>
    <n v="39"/>
    <n v="39"/>
    <n v="39"/>
    <n v="39"/>
    <n v="42"/>
    <n v="42"/>
    <n v="42"/>
    <n v="42"/>
    <n v="42"/>
    <n v="42"/>
    <n v="39"/>
    <n v="39"/>
    <n v="39"/>
    <n v="39"/>
    <n v="39"/>
    <n v="39"/>
    <n v="39"/>
    <n v="39"/>
    <n v="39"/>
    <n v="39"/>
    <n v="39"/>
    <n v="39"/>
    <n v="39"/>
  </r>
  <r>
    <n v="13"/>
    <s v="Pest"/>
    <n v="12"/>
    <s v="Pest"/>
    <n v="1"/>
    <x v="0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</r>
  <r>
    <n v="1"/>
    <s v="Budapest"/>
    <n v="11"/>
    <s v="Budapest"/>
    <n v="1"/>
    <x v="0"/>
    <n v="133"/>
    <n v="126"/>
    <n v="126"/>
    <n v="126"/>
    <n v="128"/>
    <n v="118"/>
    <n v="128"/>
    <n v="129"/>
    <n v="128"/>
    <n v="133"/>
    <n v="130"/>
    <n v="133"/>
    <n v="131"/>
    <n v="132"/>
    <n v="116"/>
    <n v="114"/>
    <n v="114"/>
    <n v="115"/>
    <n v="85"/>
    <n v="91"/>
    <n v="107"/>
    <n v="106"/>
    <n v="106"/>
    <n v="102"/>
    <n v="92"/>
    <n v="100"/>
    <n v="90"/>
    <n v="91"/>
    <n v="92"/>
    <n v="89"/>
    <n v="90"/>
    <n v="86"/>
    <n v="86"/>
    <n v="77"/>
    <n v="79"/>
    <n v="78"/>
    <n v="86"/>
    <n v="83"/>
    <n v="76"/>
    <n v="87"/>
    <n v="78"/>
    <n v="79"/>
    <n v="87"/>
    <n v="93"/>
  </r>
  <r>
    <n v="1"/>
    <s v="Budapest"/>
    <n v="11"/>
    <s v="Budapest"/>
    <n v="1"/>
    <x v="0"/>
    <n v="119"/>
    <n v="119"/>
    <n v="119"/>
    <n v="119"/>
    <n v="119"/>
    <n v="121"/>
    <n v="121"/>
    <n v="121"/>
    <n v="119"/>
    <n v="119"/>
    <n v="119"/>
    <n v="120"/>
    <n v="119"/>
    <n v="119"/>
    <n v="119"/>
    <n v="119"/>
    <n v="119"/>
    <n v="119"/>
    <n v="119"/>
    <n v="119"/>
    <n v="120"/>
    <n v="119"/>
    <n v="119"/>
    <n v="119"/>
    <n v="119"/>
    <n v="119"/>
    <n v="119"/>
    <n v="107"/>
    <n v="103"/>
    <n v="103"/>
    <n v="101"/>
    <n v="103"/>
    <n v="103"/>
    <n v="103"/>
    <n v="103"/>
    <n v="103"/>
    <n v="103"/>
    <n v="103"/>
    <n v="103"/>
    <n v="103"/>
    <n v="103"/>
    <n v="103"/>
    <n v="103"/>
    <n v="103"/>
  </r>
  <r>
    <n v="1"/>
    <s v="Budapest"/>
    <n v="11"/>
    <s v="Budapest"/>
    <n v="1"/>
    <x v="0"/>
    <n v="52"/>
    <n v="52"/>
    <n v="52"/>
    <n v="54"/>
    <n v="54"/>
    <n v="54"/>
    <n v="52"/>
    <n v="52"/>
    <n v="52"/>
    <n v="52"/>
    <n v="52"/>
    <n v="52"/>
    <n v="52"/>
    <n v="52"/>
    <n v="51"/>
    <n v="49"/>
    <n v="54"/>
    <n v="54"/>
    <n v="52"/>
    <n v="54"/>
    <n v="54"/>
    <n v="56"/>
    <n v="56"/>
    <n v="56"/>
    <n v="56"/>
    <n v="55"/>
    <n v="55"/>
    <n v="56"/>
    <n v="54"/>
    <n v="52"/>
    <n v="52"/>
    <n v="52"/>
    <n v="52"/>
    <n v="48"/>
    <n v="52"/>
    <n v="52"/>
    <n v="52"/>
    <n v="52"/>
    <n v="52"/>
    <n v="52"/>
    <n v="50"/>
    <n v="50"/>
    <n v="48"/>
    <n v="48"/>
  </r>
  <r>
    <n v="1"/>
    <s v="Budapest"/>
    <n v="11"/>
    <s v="Budapest"/>
    <n v="1"/>
    <x v="0"/>
    <n v="75"/>
    <n v="73"/>
    <n v="73"/>
    <n v="75"/>
    <n v="74"/>
    <n v="73"/>
    <n v="74"/>
    <n v="73"/>
    <n v="76"/>
    <n v="73"/>
    <n v="75"/>
    <n v="73"/>
    <n v="73"/>
    <n v="73"/>
    <n v="84"/>
    <n v="85"/>
    <n v="86"/>
    <n v="93"/>
    <n v="93"/>
    <n v="94"/>
    <n v="99"/>
    <n v="98"/>
    <n v="82"/>
    <n v="82"/>
    <n v="82"/>
    <n v="82"/>
    <n v="82"/>
    <n v="83"/>
    <n v="82"/>
    <n v="268"/>
    <n v="273"/>
    <n v="273"/>
    <n v="273"/>
    <n v="271"/>
    <n v="271"/>
    <n v="273"/>
    <n v="273"/>
    <n v="264"/>
    <n v="263"/>
    <n v="263"/>
    <n v="264"/>
    <n v="264"/>
    <n v="264"/>
    <n v="263"/>
  </r>
  <r>
    <n v="1"/>
    <s v="Budapest"/>
    <n v="11"/>
    <s v="Budapest"/>
    <n v="1"/>
    <x v="0"/>
    <n v="58"/>
    <n v="60"/>
    <n v="60"/>
    <n v="56"/>
    <n v="57"/>
    <n v="59"/>
    <n v="58"/>
    <n v="57"/>
    <n v="0"/>
    <n v="64"/>
    <n v="64"/>
    <n v="60"/>
    <n v="60"/>
    <n v="60"/>
    <n v="64"/>
    <n v="59"/>
    <n v="57"/>
    <n v="59"/>
    <n v="59"/>
    <n v="59"/>
    <n v="61"/>
    <n v="61"/>
    <n v="59"/>
    <n v="59"/>
    <n v="58"/>
    <n v="59"/>
    <n v="59"/>
    <n v="60"/>
    <n v="59"/>
    <n v="59"/>
    <n v="58"/>
    <n v="59"/>
    <n v="57"/>
    <n v="59"/>
    <n v="59"/>
    <n v="56"/>
    <n v="57"/>
    <n v="56"/>
    <n v="57"/>
    <n v="57"/>
    <n v="57"/>
    <n v="57"/>
    <n v="57"/>
    <n v="57"/>
  </r>
  <r>
    <n v="1"/>
    <s v="Budapest"/>
    <n v="11"/>
    <s v="Budapest"/>
    <n v="1"/>
    <x v="0"/>
    <n v="34"/>
    <n v="35"/>
    <n v="34"/>
    <n v="34"/>
    <n v="37"/>
    <n v="34"/>
    <n v="36"/>
    <n v="34"/>
    <n v="35"/>
    <n v="36"/>
    <n v="33"/>
    <n v="34"/>
    <n v="35"/>
    <n v="35"/>
    <n v="36"/>
    <n v="35"/>
    <n v="35"/>
    <n v="34"/>
    <n v="35"/>
    <n v="35"/>
    <n v="35"/>
    <n v="35"/>
    <n v="35"/>
    <n v="34"/>
    <n v="35"/>
    <n v="35"/>
    <n v="37"/>
    <n v="34"/>
    <n v="35"/>
    <n v="35"/>
    <n v="35"/>
    <n v="35"/>
    <n v="35"/>
    <n v="36"/>
    <n v="36"/>
    <n v="34"/>
    <n v="36"/>
    <n v="36"/>
    <n v="37"/>
    <n v="36"/>
    <n v="35"/>
    <n v="36"/>
    <n v="35"/>
    <n v="36"/>
  </r>
  <r>
    <n v="3"/>
    <s v="Bács-Kiskun"/>
    <n v="70"/>
    <s v="Dél-Alföld"/>
    <n v="3"/>
    <x v="1"/>
    <n v="167"/>
    <n v="167"/>
    <n v="167"/>
    <n v="165"/>
    <n v="165"/>
    <n v="165"/>
    <n v="166"/>
    <n v="166"/>
    <n v="166"/>
    <n v="166"/>
    <n v="166"/>
    <n v="166"/>
    <n v="166"/>
    <n v="166"/>
    <n v="166"/>
    <n v="166"/>
    <n v="166"/>
    <n v="166"/>
    <n v="166"/>
    <n v="165"/>
    <n v="165"/>
    <n v="165"/>
    <n v="167"/>
    <n v="167"/>
    <n v="167"/>
    <n v="167"/>
    <n v="167"/>
    <n v="165"/>
    <n v="165"/>
    <n v="165"/>
    <n v="166"/>
    <n v="165"/>
    <n v="157"/>
    <n v="166"/>
    <n v="166"/>
    <n v="166"/>
    <n v="166"/>
    <n v="165"/>
    <n v="166"/>
    <n v="166"/>
    <n v="167"/>
    <n v="169"/>
    <n v="172"/>
    <n v="175"/>
  </r>
  <r>
    <n v="1"/>
    <s v="Budapest"/>
    <n v="11"/>
    <s v="Budapest"/>
    <n v="1"/>
    <x v="0"/>
    <n v="97"/>
    <n v="97"/>
    <n v="91"/>
    <n v="91"/>
    <n v="89"/>
    <n v="99"/>
    <n v="98"/>
    <n v="99"/>
    <n v="97"/>
    <n v="108"/>
    <n v="105"/>
    <n v="107"/>
    <n v="108"/>
    <n v="106"/>
    <n v="105"/>
    <n v="92"/>
    <n v="123"/>
    <n v="121"/>
    <n v="130"/>
    <n v="123"/>
    <n v="123"/>
    <n v="123"/>
    <n v="121"/>
    <n v="123"/>
    <n v="123"/>
    <n v="123"/>
    <n v="123"/>
    <n v="123"/>
    <n v="123"/>
    <n v="126"/>
    <n v="126"/>
    <n v="125"/>
    <n v="124"/>
    <n v="125"/>
    <n v="122"/>
    <n v="122"/>
    <n v="123"/>
    <n v="118"/>
    <n v="118"/>
    <n v="120"/>
    <n v="108"/>
    <n v="95"/>
    <n v="108"/>
    <n v="108"/>
  </r>
  <r>
    <n v="2"/>
    <s v="Baranya"/>
    <n v="40"/>
    <s v="Dél-Dunántúl"/>
    <n v="2"/>
    <x v="2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33"/>
    <n v="33"/>
    <n v="33"/>
    <n v="33"/>
    <n v="33"/>
    <n v="33"/>
    <n v="33"/>
    <n v="33"/>
    <n v="33"/>
    <n v="33"/>
    <n v="33"/>
    <n v="33"/>
    <n v="33"/>
    <n v="33"/>
    <n v="31"/>
    <n v="31"/>
    <n v="31"/>
    <n v="27"/>
    <n v="21"/>
    <n v="21"/>
    <n v="21"/>
    <n v="21"/>
    <n v="21"/>
    <n v="21"/>
    <n v="21"/>
  </r>
  <r>
    <n v="1"/>
    <s v="Budapest"/>
    <n v="11"/>
    <s v="Budapest"/>
    <n v="1"/>
    <x v="0"/>
    <n v="94"/>
    <n v="93"/>
    <n v="93"/>
    <n v="93"/>
    <n v="94"/>
    <n v="96"/>
    <n v="99"/>
    <n v="98"/>
    <n v="97"/>
    <n v="96"/>
    <n v="94"/>
    <n v="94"/>
    <n v="92"/>
    <n v="93"/>
    <n v="96"/>
    <n v="98"/>
    <n v="97"/>
    <n v="97"/>
    <n v="97"/>
    <n v="96"/>
    <n v="96"/>
    <n v="95"/>
    <n v="96"/>
    <n v="93"/>
    <n v="94"/>
    <n v="95"/>
    <n v="96"/>
    <n v="98"/>
    <n v="97"/>
    <n v="95"/>
    <n v="98"/>
    <n v="93"/>
    <n v="95"/>
    <n v="93"/>
    <n v="95"/>
    <n v="95"/>
    <n v="98"/>
    <n v="95"/>
    <n v="98"/>
    <n v="97"/>
    <n v="97"/>
    <n v="96"/>
    <n v="100"/>
    <n v="99"/>
  </r>
  <r>
    <n v="5"/>
    <s v="Borsod-Abaúj-Zemplén"/>
    <n v="50"/>
    <s v="Észak-Magyarország"/>
    <n v="3"/>
    <x v="1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n v="20"/>
    <s v="Zala"/>
    <n v="30"/>
    <s v="Nyugat-Dunántúl"/>
    <n v="2"/>
    <x v="2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9"/>
    <n v="29"/>
    <n v="29"/>
    <n v="29"/>
    <n v="29"/>
    <n v="29"/>
    <n v="29"/>
    <n v="29"/>
    <n v="29"/>
    <n v="29"/>
    <n v="29"/>
    <n v="29"/>
    <n v="29"/>
    <n v="28"/>
    <n v="29"/>
    <n v="29"/>
    <n v="29"/>
    <n v="29"/>
    <n v="29"/>
  </r>
  <r>
    <n v="1"/>
    <s v="Budapest"/>
    <n v="11"/>
    <s v="Budapest"/>
    <n v="1"/>
    <x v="0"/>
    <n v="84"/>
    <n v="84"/>
    <n v="85"/>
    <n v="86"/>
    <n v="85"/>
    <n v="82"/>
    <n v="82"/>
    <n v="81"/>
    <n v="82"/>
    <n v="82"/>
    <n v="81"/>
    <n v="82"/>
    <n v="82"/>
    <n v="82"/>
    <n v="82"/>
    <n v="81"/>
    <n v="81"/>
    <n v="82"/>
    <n v="82"/>
    <n v="81"/>
    <n v="79"/>
    <n v="79"/>
    <n v="79"/>
    <n v="80"/>
    <n v="82"/>
    <n v="80"/>
    <n v="80"/>
    <n v="79"/>
    <n v="80"/>
    <n v="79"/>
    <n v="72"/>
    <n v="73"/>
    <n v="74"/>
    <n v="74"/>
    <n v="68"/>
    <n v="73"/>
    <n v="73"/>
    <n v="73"/>
    <n v="73"/>
    <n v="73"/>
    <n v="74"/>
    <n v="74"/>
    <n v="73"/>
    <n v="74"/>
  </r>
  <r>
    <n v="6"/>
    <s v="Csongrád-Csanád"/>
    <n v="70"/>
    <s v="Dél-Alföld"/>
    <n v="3"/>
    <x v="1"/>
    <n v="54"/>
    <n v="54"/>
    <n v="54"/>
    <n v="58"/>
    <n v="58"/>
    <n v="61"/>
    <n v="62"/>
    <n v="62"/>
    <n v="62"/>
    <n v="62"/>
    <n v="62"/>
    <n v="60"/>
    <n v="54"/>
    <n v="52"/>
    <n v="54"/>
    <n v="55"/>
    <n v="57"/>
    <n v="54"/>
    <n v="54"/>
    <n v="54"/>
    <n v="54"/>
    <n v="54"/>
    <n v="54"/>
    <n v="54"/>
    <n v="53"/>
    <n v="53"/>
    <n v="60"/>
    <n v="65"/>
    <n v="67"/>
    <n v="74"/>
    <n v="74"/>
    <n v="64"/>
    <n v="60"/>
    <n v="60"/>
    <n v="62"/>
    <n v="62"/>
    <n v="63"/>
    <n v="63"/>
    <n v="58"/>
    <n v="58"/>
    <n v="61"/>
    <n v="62"/>
    <n v="64"/>
    <n v="68"/>
  </r>
  <r>
    <n v="7"/>
    <s v="Fejér"/>
    <n v="20"/>
    <s v="Közép-Dunántúl"/>
    <n v="2"/>
    <x v="2"/>
    <n v="200"/>
    <n v="213"/>
    <n v="201"/>
    <n v="201"/>
    <n v="200"/>
    <n v="201"/>
    <n v="201"/>
    <n v="201"/>
    <n v="210"/>
    <n v="200"/>
    <n v="210"/>
    <n v="200"/>
    <n v="213"/>
    <n v="200"/>
    <n v="203"/>
    <n v="201"/>
    <n v="201"/>
    <n v="211"/>
    <n v="212"/>
    <n v="202"/>
    <n v="200"/>
    <n v="213"/>
    <n v="209"/>
    <n v="211"/>
    <n v="210"/>
    <n v="211"/>
    <n v="200"/>
    <n v="202"/>
    <n v="201"/>
    <n v="202"/>
    <n v="200"/>
    <n v="159"/>
    <n v="200"/>
    <n v="212"/>
    <n v="213"/>
    <n v="200"/>
    <n v="201"/>
    <n v="201"/>
    <n v="213"/>
    <n v="200"/>
    <n v="203"/>
    <n v="200"/>
    <n v="203"/>
    <n v="200"/>
  </r>
  <r>
    <n v="1"/>
    <s v="Budapest"/>
    <n v="11"/>
    <s v="Budapest"/>
    <n v="1"/>
    <x v="0"/>
    <n v="22"/>
    <n v="27"/>
    <n v="27"/>
    <n v="27"/>
    <n v="27"/>
    <n v="22"/>
    <n v="22"/>
    <n v="22"/>
    <n v="22"/>
    <n v="16"/>
    <n v="16"/>
    <n v="17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5"/>
    <n v="14"/>
    <n v="14"/>
    <n v="14"/>
    <n v="13"/>
    <n v="13"/>
    <n v="13"/>
    <n v="13"/>
  </r>
  <r>
    <n v="19"/>
    <s v="Veszprém"/>
    <n v="20"/>
    <s v="Közép-Dunántúl"/>
    <n v="2"/>
    <x v="2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</r>
  <r>
    <n v="6"/>
    <s v="Csongrád-Csanád"/>
    <n v="70"/>
    <s v="Dél-Alföld"/>
    <n v="3"/>
    <x v="1"/>
    <n v="61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32"/>
    <n v="158"/>
    <n v="158"/>
    <n v="157"/>
    <n v="157"/>
    <n v="157"/>
    <n v="157"/>
  </r>
  <r>
    <n v="13"/>
    <s v="Pest"/>
    <n v="12"/>
    <s v="Pest"/>
    <n v="1"/>
    <x v="0"/>
    <n v="40"/>
    <n v="40"/>
    <n v="40"/>
    <n v="40"/>
    <n v="40"/>
    <n v="41"/>
    <n v="40"/>
    <n v="40"/>
    <n v="40"/>
    <n v="41"/>
    <n v="40"/>
    <n v="40"/>
    <n v="40"/>
    <n v="40"/>
    <n v="40"/>
    <n v="40"/>
    <n v="40"/>
    <n v="40"/>
    <n v="41"/>
    <n v="40"/>
    <n v="41"/>
    <n v="40"/>
    <n v="40"/>
    <n v="40"/>
    <n v="41"/>
    <n v="41"/>
    <n v="40"/>
    <n v="40"/>
    <n v="40"/>
    <n v="40"/>
    <n v="40"/>
    <n v="41"/>
    <n v="40"/>
    <n v="40"/>
    <n v="40"/>
    <n v="40"/>
    <n v="40"/>
    <n v="41"/>
    <n v="41"/>
    <n v="40"/>
    <n v="41"/>
    <n v="41"/>
    <n v="41"/>
    <n v="2"/>
  </r>
  <r>
    <n v="13"/>
    <s v="Pest"/>
    <n v="12"/>
    <s v="Pest"/>
    <n v="1"/>
    <x v="0"/>
    <n v="84"/>
    <n v="91"/>
    <n v="93"/>
    <n v="81"/>
    <n v="76"/>
    <n v="92"/>
    <n v="89"/>
    <n v="83"/>
    <n v="93"/>
    <n v="90"/>
    <n v="72"/>
    <n v="93"/>
    <n v="88"/>
    <n v="82"/>
    <n v="93"/>
    <n v="92"/>
    <n v="94"/>
    <n v="94"/>
    <n v="93"/>
    <n v="93"/>
    <n v="92"/>
    <n v="93"/>
    <n v="95"/>
    <n v="95"/>
    <n v="97"/>
    <n v="94"/>
    <n v="95"/>
    <n v="93"/>
    <n v="95"/>
    <n v="95"/>
    <n v="94"/>
    <n v="96"/>
    <n v="94"/>
    <n v="96"/>
    <n v="95"/>
    <n v="95"/>
    <n v="93"/>
    <n v="90"/>
    <n v="93"/>
    <n v="91"/>
    <n v="93"/>
    <n v="93"/>
    <n v="95"/>
    <n v="93"/>
  </r>
  <r>
    <n v="13"/>
    <s v="Pest"/>
    <n v="12"/>
    <s v="Pest"/>
    <n v="1"/>
    <x v="0"/>
    <n v="163"/>
    <n v="163"/>
    <n v="166"/>
    <n v="166"/>
    <n v="166"/>
    <n v="166"/>
    <n v="168"/>
    <n v="168"/>
    <n v="167"/>
    <n v="160"/>
    <n v="158"/>
    <n v="159"/>
    <n v="158"/>
    <n v="160"/>
    <n v="159"/>
    <n v="159"/>
    <n v="158"/>
    <n v="159"/>
    <n v="160"/>
    <n v="162"/>
    <n v="172"/>
    <n v="165"/>
    <n v="162"/>
    <n v="162"/>
    <n v="169"/>
    <n v="165"/>
    <n v="169"/>
    <n v="171"/>
    <n v="178"/>
    <n v="182"/>
    <n v="181"/>
    <n v="169"/>
    <n v="172"/>
    <n v="172"/>
    <n v="170"/>
    <n v="171"/>
    <n v="172"/>
    <n v="172"/>
    <n v="180"/>
    <n v="171"/>
    <n v="171"/>
    <n v="181"/>
    <n v="185"/>
    <n v="177"/>
  </r>
  <r>
    <n v="9"/>
    <s v="Hajdú-Bihar"/>
    <n v="60"/>
    <s v="Észak-Alföld"/>
    <n v="3"/>
    <x v="1"/>
    <n v="108"/>
    <n v="99"/>
    <n v="100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8"/>
    <n v="108"/>
    <n v="109"/>
    <n v="109"/>
    <n v="109"/>
    <n v="109"/>
    <n v="109"/>
    <n v="109"/>
    <n v="109"/>
    <n v="109"/>
    <n v="109"/>
    <n v="109"/>
    <n v="109"/>
    <n v="109"/>
    <n v="109"/>
    <n v="108"/>
    <n v="108"/>
    <n v="108"/>
    <n v="108"/>
    <n v="108"/>
  </r>
  <r>
    <n v="1"/>
    <s v="Budapest"/>
    <n v="11"/>
    <s v="Budapest"/>
    <n v="1"/>
    <x v="0"/>
    <n v="154"/>
    <n v="116"/>
    <n v="126"/>
    <n v="135"/>
    <n v="142"/>
    <n v="145"/>
    <n v="143"/>
    <n v="145"/>
    <n v="143"/>
    <n v="118"/>
    <n v="119"/>
    <n v="117"/>
    <n v="109"/>
    <n v="100"/>
    <n v="95"/>
    <n v="104"/>
    <n v="99"/>
    <n v="107"/>
    <n v="114"/>
    <n v="111"/>
    <n v="113"/>
    <n v="114"/>
    <n v="111"/>
    <n v="123"/>
    <n v="115"/>
    <n v="132"/>
    <n v="115"/>
    <n v="116"/>
    <n v="116"/>
    <n v="124"/>
    <n v="130"/>
    <n v="122"/>
    <n v="122"/>
    <n v="118"/>
    <n v="125"/>
    <n v="123"/>
    <n v="125"/>
    <n v="120"/>
    <n v="123"/>
    <n v="127"/>
    <n v="126"/>
    <n v="123"/>
    <n v="115"/>
    <n v="107"/>
  </r>
  <r>
    <n v="1"/>
    <s v="Budapest"/>
    <n v="11"/>
    <s v="Budapest"/>
    <n v="1"/>
    <x v="0"/>
    <n v="6"/>
    <n v="4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4"/>
    <n v="8"/>
    <n v="8"/>
    <n v="6"/>
    <n v="4"/>
    <n v="6"/>
    <n v="8"/>
    <n v="8"/>
    <n v="8"/>
    <n v="2"/>
    <n v="2"/>
    <n v="2"/>
    <n v="4"/>
    <n v="4"/>
    <n v="4"/>
    <n v="4"/>
    <n v="4"/>
    <n v="2"/>
    <n v="4"/>
    <n v="4"/>
    <n v="4"/>
    <n v="4"/>
  </r>
  <r>
    <n v="1"/>
    <s v="Budapest"/>
    <n v="11"/>
    <s v="Budapest"/>
    <n v="1"/>
    <x v="0"/>
    <n v="93"/>
    <n v="85"/>
    <n v="85"/>
    <n v="85"/>
    <n v="85"/>
    <n v="85"/>
    <n v="85"/>
    <n v="85"/>
    <n v="85"/>
    <n v="85"/>
    <n v="85"/>
    <n v="85"/>
    <n v="85"/>
    <n v="85"/>
    <n v="85"/>
    <n v="85"/>
    <n v="85"/>
    <n v="93"/>
    <n v="93"/>
    <n v="84"/>
    <n v="83"/>
    <n v="85"/>
    <n v="85"/>
    <n v="85"/>
    <n v="85"/>
    <n v="85"/>
    <n v="92"/>
    <n v="92"/>
    <n v="83"/>
    <n v="83"/>
    <n v="83"/>
    <n v="83"/>
    <n v="83"/>
    <n v="83"/>
    <n v="88"/>
    <n v="88"/>
    <n v="88"/>
    <n v="83"/>
    <n v="83"/>
    <n v="84"/>
    <n v="83"/>
    <n v="83"/>
    <n v="83"/>
    <n v="83"/>
  </r>
  <r>
    <n v="1"/>
    <s v="Budapest"/>
    <n v="11"/>
    <s v="Budapest"/>
    <n v="1"/>
    <x v="0"/>
    <n v="107"/>
    <n v="100"/>
    <n v="91"/>
    <n v="90"/>
    <n v="94"/>
    <n v="96"/>
    <n v="93"/>
    <n v="95"/>
    <n v="96"/>
    <n v="102"/>
    <n v="104"/>
    <n v="93"/>
    <n v="95"/>
    <n v="105"/>
    <n v="101"/>
    <n v="101"/>
    <n v="101"/>
    <n v="103"/>
    <n v="97"/>
    <n v="101"/>
    <n v="103"/>
    <n v="95"/>
    <n v="93"/>
    <n v="96"/>
    <n v="93"/>
    <n v="95"/>
    <n v="100"/>
    <n v="101"/>
    <n v="104"/>
    <n v="102"/>
    <n v="101"/>
    <n v="95"/>
    <n v="99"/>
    <n v="96"/>
    <n v="95"/>
    <n v="100"/>
    <n v="103"/>
    <n v="100"/>
    <n v="97"/>
    <n v="96"/>
    <n v="95"/>
    <n v="95"/>
    <n v="94"/>
    <n v="99"/>
  </r>
  <r>
    <n v="1"/>
    <s v="Budapest"/>
    <n v="11"/>
    <s v="Budapest"/>
    <n v="1"/>
    <x v="0"/>
    <n v="21"/>
    <n v="21"/>
    <n v="21"/>
    <n v="21"/>
    <n v="21"/>
    <n v="21"/>
    <n v="22"/>
    <n v="22"/>
    <n v="22"/>
    <n v="22"/>
    <n v="23"/>
    <n v="23"/>
    <n v="22"/>
    <n v="21"/>
    <n v="21"/>
    <n v="21"/>
    <n v="21"/>
    <n v="21"/>
    <n v="20"/>
    <n v="21"/>
    <n v="21"/>
    <n v="22"/>
    <n v="22"/>
    <n v="22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</r>
  <r>
    <n v="1"/>
    <s v="Budapest"/>
    <n v="11"/>
    <s v="Budapest"/>
    <n v="1"/>
    <x v="0"/>
    <n v="173"/>
    <n v="173"/>
    <n v="173"/>
    <n v="157"/>
    <n v="157"/>
    <n v="157"/>
    <n v="157"/>
    <n v="157"/>
    <n v="157"/>
    <n v="157"/>
    <n v="157"/>
    <n v="157"/>
    <n v="157"/>
    <n v="159"/>
    <n v="159"/>
    <n v="159"/>
    <n v="159"/>
    <n v="159"/>
    <n v="159"/>
    <n v="161"/>
    <n v="161"/>
    <n v="161"/>
    <n v="161"/>
    <n v="161"/>
    <n v="161"/>
    <n v="162"/>
    <n v="162"/>
    <n v="159"/>
    <n v="159"/>
    <n v="159"/>
    <n v="159"/>
    <n v="157"/>
    <n v="159"/>
    <n v="159"/>
    <n v="159"/>
    <n v="159"/>
    <n v="159"/>
    <n v="159"/>
    <n v="159"/>
    <n v="159"/>
    <n v="156"/>
    <n v="159"/>
    <n v="159"/>
    <n v="159"/>
  </r>
  <r>
    <n v="9"/>
    <s v="Hajdú-Bihar"/>
    <n v="60"/>
    <s v="Észak-Alföld"/>
    <n v="3"/>
    <x v="1"/>
    <n v="15"/>
    <n v="14"/>
    <n v="12"/>
    <n v="14"/>
    <n v="14"/>
    <n v="14"/>
    <n v="14"/>
    <n v="14"/>
    <n v="14"/>
    <n v="14"/>
    <n v="14"/>
    <n v="13"/>
    <n v="14"/>
    <n v="14"/>
    <n v="12"/>
    <n v="13"/>
    <n v="15"/>
    <n v="13"/>
    <n v="10"/>
    <n v="15"/>
    <n v="12"/>
    <n v="14"/>
    <n v="13"/>
    <n v="14"/>
    <n v="14"/>
    <n v="13"/>
    <n v="12"/>
    <n v="12"/>
    <n v="14"/>
    <n v="13"/>
    <n v="12"/>
    <n v="13"/>
    <n v="12"/>
    <n v="12"/>
    <n v="13"/>
    <n v="13"/>
    <n v="12"/>
    <n v="12"/>
    <n v="12"/>
    <n v="13"/>
    <n v="14"/>
    <n v="14"/>
    <n v="13"/>
    <n v="15"/>
  </r>
  <r>
    <n v="1"/>
    <s v="Budapest"/>
    <n v="11"/>
    <s v="Budapest"/>
    <n v="1"/>
    <x v="0"/>
    <n v="2"/>
    <n v="2"/>
    <n v="2"/>
    <n v="2"/>
    <n v="2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3"/>
    <s v="Bács-Kiskun"/>
    <n v="70"/>
    <s v="Dél-Alföld"/>
    <n v="3"/>
    <x v="1"/>
    <n v="19"/>
    <n v="19"/>
    <n v="19"/>
    <n v="19"/>
    <n v="18"/>
    <n v="18"/>
    <n v="18"/>
    <n v="18"/>
    <n v="18"/>
    <n v="18"/>
    <n v="15"/>
    <n v="15"/>
    <n v="15"/>
    <n v="15"/>
    <n v="15"/>
    <n v="15"/>
    <n v="15"/>
    <n v="19"/>
    <n v="19"/>
    <n v="19"/>
    <n v="19"/>
    <n v="19"/>
    <n v="19"/>
    <n v="19"/>
    <n v="22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19"/>
    <n v="19"/>
  </r>
  <r>
    <n v="13"/>
    <s v="Pest"/>
    <n v="12"/>
    <s v="Pest"/>
    <n v="1"/>
    <x v="0"/>
    <n v="71"/>
    <n v="71"/>
    <n v="71"/>
    <n v="72"/>
    <n v="74"/>
    <n v="71"/>
    <n v="71"/>
    <n v="69"/>
    <n v="71"/>
    <n v="71"/>
    <n v="74"/>
    <n v="71"/>
    <n v="73"/>
    <n v="73"/>
    <n v="79"/>
    <n v="83"/>
    <n v="147"/>
    <n v="141"/>
    <n v="110"/>
    <n v="109"/>
    <n v="100"/>
    <n v="74"/>
    <n v="114"/>
    <n v="116"/>
    <n v="73"/>
    <n v="100"/>
    <n v="121"/>
    <n v="86"/>
    <n v="71"/>
    <n v="71"/>
    <n v="71"/>
    <n v="73"/>
    <n v="91"/>
    <n v="93"/>
    <n v="106"/>
    <n v="107"/>
    <n v="95"/>
    <n v="108"/>
    <n v="106"/>
    <n v="96"/>
    <n v="156"/>
    <n v="196"/>
    <n v="131"/>
    <n v="96"/>
  </r>
  <r>
    <n v="2"/>
    <s v="Baranya"/>
    <n v="40"/>
    <s v="Dél-Dunántúl"/>
    <n v="2"/>
    <x v="2"/>
    <n v="46"/>
    <n v="46"/>
    <n v="46"/>
    <n v="46"/>
    <n v="46"/>
    <n v="45"/>
    <n v="45"/>
    <n v="45"/>
    <n v="46"/>
    <n v="40"/>
    <n v="40"/>
    <n v="40"/>
    <n v="40"/>
    <n v="40"/>
    <n v="37"/>
    <n v="42"/>
    <n v="42"/>
    <n v="44"/>
    <n v="44"/>
    <n v="44"/>
    <n v="44"/>
    <n v="44"/>
    <n v="44"/>
    <n v="44"/>
    <n v="44"/>
    <n v="48"/>
    <n v="48"/>
    <n v="48"/>
    <n v="48"/>
    <n v="48"/>
    <n v="48"/>
    <n v="48"/>
    <n v="48"/>
    <n v="48"/>
    <n v="43"/>
    <n v="48"/>
    <n v="48"/>
    <n v="48"/>
    <n v="46"/>
    <n v="46"/>
    <n v="41"/>
    <n v="43"/>
    <n v="43"/>
    <n v="41"/>
  </r>
  <r>
    <n v="1"/>
    <s v="Budapest"/>
    <n v="11"/>
    <s v="Budapest"/>
    <n v="1"/>
    <x v="0"/>
    <n v="6"/>
    <n v="6"/>
    <n v="6"/>
    <n v="6"/>
    <n v="6"/>
    <n v="6"/>
    <n v="6"/>
    <n v="6"/>
    <n v="6"/>
    <n v="6"/>
    <n v="6"/>
    <n v="6"/>
    <n v="6"/>
    <n v="6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6"/>
    <n v="6"/>
  </r>
  <r>
    <n v="1"/>
    <s v="Budapest"/>
    <n v="11"/>
    <s v="Budapest"/>
    <n v="1"/>
    <x v="0"/>
    <n v="83"/>
    <n v="79"/>
    <n v="75"/>
    <n v="75"/>
    <n v="72"/>
    <n v="75"/>
    <n v="75"/>
    <n v="75"/>
    <n v="76"/>
    <n v="83"/>
    <n v="79"/>
    <n v="75"/>
    <n v="70"/>
    <n v="78"/>
    <n v="70"/>
    <n v="72"/>
    <n v="77"/>
    <n v="74"/>
    <n v="81"/>
    <n v="79"/>
    <n v="84"/>
    <n v="74"/>
    <n v="75"/>
    <n v="80"/>
    <n v="75"/>
    <n v="81"/>
    <n v="62"/>
    <n v="76"/>
    <n v="61"/>
    <n v="82"/>
    <n v="73"/>
    <n v="73"/>
    <n v="77"/>
    <n v="76"/>
    <n v="74"/>
    <n v="74"/>
    <n v="77"/>
    <n v="76"/>
    <n v="79"/>
    <n v="85"/>
    <n v="73"/>
    <n v="77"/>
    <n v="63"/>
    <n v="80"/>
  </r>
  <r>
    <n v="1"/>
    <s v="Budapest"/>
    <n v="11"/>
    <s v="Budapest"/>
    <n v="1"/>
    <x v="0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6"/>
    <n v="36"/>
    <n v="36"/>
    <n v="36"/>
    <n v="36"/>
    <n v="36"/>
    <n v="36"/>
    <n v="36"/>
    <n v="38"/>
    <n v="38"/>
    <n v="38"/>
    <n v="38"/>
    <n v="36"/>
    <n v="36"/>
    <n v="36"/>
    <n v="36"/>
    <n v="36"/>
    <n v="36"/>
    <n v="36"/>
    <n v="36"/>
    <n v="36"/>
    <n v="34"/>
    <n v="34"/>
    <n v="34"/>
  </r>
  <r>
    <n v="1"/>
    <s v="Budapest"/>
    <n v="11"/>
    <s v="Budapest"/>
    <n v="1"/>
    <x v="0"/>
    <n v="34"/>
    <n v="36"/>
    <n v="38"/>
    <n v="40"/>
    <n v="42"/>
    <n v="36"/>
    <n v="38"/>
    <n v="40"/>
    <n v="42"/>
    <n v="44"/>
    <n v="46"/>
    <n v="48"/>
    <n v="50"/>
    <n v="52"/>
    <n v="54"/>
    <n v="56"/>
    <n v="34"/>
    <n v="36"/>
    <n v="38"/>
    <n v="38"/>
    <n v="36"/>
    <n v="38"/>
    <n v="40"/>
    <n v="42"/>
    <n v="44"/>
    <n v="46"/>
    <n v="48"/>
    <n v="36"/>
    <n v="38"/>
    <n v="38"/>
    <n v="38"/>
    <n v="36"/>
    <n v="34"/>
    <n v="36"/>
    <n v="38"/>
    <n v="38"/>
    <n v="40"/>
    <n v="42"/>
    <n v="46"/>
    <n v="36"/>
    <n v="36"/>
    <n v="38"/>
    <n v="40"/>
    <n v="42"/>
  </r>
  <r>
    <n v="2"/>
    <s v="Baranya"/>
    <n v="40"/>
    <s v="Dél-Dunántúl"/>
    <n v="2"/>
    <x v="2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</r>
  <r>
    <n v="13"/>
    <s v="Pest"/>
    <n v="12"/>
    <s v="Pest"/>
    <n v="1"/>
    <x v="0"/>
    <n v="163"/>
    <n v="208"/>
    <n v="207"/>
    <n v="207"/>
    <n v="217"/>
    <n v="203"/>
    <n v="217"/>
    <n v="209"/>
    <n v="163"/>
    <n v="185"/>
    <n v="194"/>
    <n v="165"/>
    <n v="168"/>
    <n v="170"/>
    <n v="174"/>
    <n v="174"/>
    <n v="170"/>
    <n v="168"/>
    <n v="166"/>
    <n v="180"/>
    <n v="164"/>
    <n v="174"/>
    <n v="164"/>
    <n v="195"/>
    <n v="192"/>
    <n v="229"/>
    <n v="190"/>
    <n v="192"/>
    <n v="245"/>
    <n v="252"/>
    <n v="250"/>
    <n v="240"/>
    <n v="198"/>
    <n v="197"/>
    <n v="254"/>
    <n v="197"/>
    <n v="193"/>
    <n v="166"/>
    <n v="190"/>
    <n v="172"/>
    <n v="165"/>
    <n v="170"/>
    <n v="166"/>
    <n v="165"/>
  </r>
  <r>
    <n v="13"/>
    <s v="Pest"/>
    <n v="12"/>
    <s v="Pest"/>
    <n v="1"/>
    <x v="0"/>
    <n v="82"/>
    <n v="82"/>
    <n v="82"/>
    <n v="76"/>
    <n v="76"/>
    <n v="76"/>
    <n v="82"/>
    <n v="104"/>
    <n v="110"/>
    <n v="110"/>
    <n v="110"/>
    <n v="110"/>
    <n v="103"/>
    <n v="108"/>
    <n v="107"/>
    <n v="108"/>
    <n v="108"/>
    <n v="108"/>
    <n v="107"/>
    <n v="108"/>
    <n v="108"/>
    <n v="109"/>
    <n v="109"/>
    <n v="109"/>
    <n v="109"/>
    <n v="110"/>
    <n v="110"/>
    <n v="110"/>
    <n v="111"/>
    <n v="111"/>
    <n v="111"/>
    <n v="111"/>
    <n v="110"/>
    <n v="111"/>
    <n v="110"/>
    <n v="109"/>
    <n v="139"/>
    <n v="110"/>
    <n v="110"/>
    <n v="110"/>
    <n v="109"/>
    <n v="109"/>
    <n v="109"/>
    <n v="108"/>
  </r>
  <r>
    <n v="1"/>
    <s v="Budapest"/>
    <n v="11"/>
    <s v="Budapest"/>
    <n v="1"/>
    <x v="0"/>
    <n v="99"/>
    <n v="103"/>
    <n v="103"/>
    <n v="103"/>
    <n v="103"/>
    <n v="104"/>
    <n v="103"/>
    <n v="103"/>
    <n v="103"/>
    <n v="103"/>
    <n v="103"/>
    <n v="103"/>
    <n v="138"/>
    <n v="139"/>
    <n v="138"/>
    <n v="138"/>
    <n v="138"/>
    <n v="138"/>
    <n v="138"/>
    <n v="138"/>
    <n v="138"/>
    <n v="138"/>
    <n v="138"/>
    <n v="139"/>
    <n v="138"/>
    <n v="138"/>
    <n v="138"/>
    <n v="144"/>
    <n v="140"/>
    <n v="139"/>
    <n v="139"/>
    <n v="139"/>
    <n v="139"/>
    <n v="139"/>
    <n v="139"/>
    <n v="139"/>
    <n v="139"/>
    <n v="139"/>
    <n v="138"/>
    <n v="138"/>
    <n v="140"/>
    <n v="139"/>
    <n v="139"/>
    <n v="139"/>
  </r>
  <r>
    <n v="19"/>
    <s v="Veszprém"/>
    <n v="20"/>
    <s v="Közép-Dunántúl"/>
    <n v="2"/>
    <x v="2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</r>
  <r>
    <n v="9"/>
    <s v="Hajdú-Bihar"/>
    <n v="60"/>
    <s v="Észak-Alföld"/>
    <n v="3"/>
    <x v="1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9"/>
    <n v="9"/>
    <n v="9"/>
    <n v="9"/>
    <n v="9"/>
    <n v="9"/>
    <n v="8"/>
    <n v="8"/>
    <n v="8"/>
    <n v="8"/>
    <n v="8"/>
  </r>
  <r>
    <n v="1"/>
    <s v="Budapest"/>
    <n v="11"/>
    <s v="Budapest"/>
    <n v="1"/>
    <x v="0"/>
    <n v="305"/>
    <n v="286"/>
    <n v="241"/>
    <n v="239"/>
    <n v="213"/>
    <n v="234"/>
    <n v="234"/>
    <n v="234"/>
    <n v="234"/>
    <n v="205"/>
    <n v="147"/>
    <n v="179"/>
    <n v="187"/>
    <n v="207"/>
    <n v="215"/>
    <n v="231"/>
    <n v="233"/>
    <n v="244"/>
    <n v="251"/>
    <n v="232"/>
    <n v="242"/>
    <n v="235"/>
    <n v="218"/>
    <n v="173"/>
    <n v="166"/>
    <n v="169"/>
    <n v="158"/>
    <n v="149"/>
    <n v="183"/>
    <n v="182"/>
    <n v="174"/>
    <n v="175"/>
    <n v="174"/>
    <n v="175"/>
    <n v="170"/>
    <n v="171"/>
    <n v="171"/>
    <n v="174"/>
    <n v="175"/>
    <n v="301"/>
    <n v="330"/>
    <n v="130"/>
    <n v="132"/>
    <n v="130"/>
  </r>
  <r>
    <n v="1"/>
    <s v="Budapest"/>
    <n v="11"/>
    <s v="Budapest"/>
    <n v="1"/>
    <x v="0"/>
    <n v="2"/>
    <n v="2"/>
    <n v="2"/>
    <n v="2"/>
    <n v="2"/>
    <n v="2"/>
    <n v="2"/>
    <n v="2"/>
    <n v="2"/>
    <n v="2"/>
    <n v="2"/>
    <n v="2"/>
    <n v="5"/>
    <n v="2"/>
    <n v="2"/>
    <n v="2"/>
    <n v="2"/>
    <n v="2"/>
    <n v="2"/>
    <n v="2"/>
    <n v="2"/>
    <n v="2"/>
    <n v="2"/>
    <n v="2"/>
    <n v="2"/>
    <n v="2"/>
    <n v="2"/>
    <n v="3"/>
    <n v="3"/>
    <n v="3"/>
    <n v="3"/>
    <n v="3"/>
    <n v="3"/>
    <n v="3"/>
    <n v="3"/>
    <n v="3"/>
    <n v="4"/>
    <n v="3"/>
    <n v="3"/>
    <n v="3"/>
    <n v="3"/>
    <n v="3"/>
    <n v="3"/>
    <n v="3"/>
  </r>
  <r>
    <n v="1"/>
    <s v="Budapest"/>
    <n v="11"/>
    <s v="Budapest"/>
    <n v="1"/>
    <x v="0"/>
    <n v="28"/>
    <n v="28"/>
    <n v="28"/>
    <n v="28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34"/>
    <n v="34"/>
    <n v="34"/>
    <n v="34"/>
    <n v="34"/>
    <n v="34"/>
    <n v="34"/>
    <n v="34"/>
    <n v="34"/>
    <n v="30"/>
    <n v="30"/>
    <n v="30"/>
    <n v="30"/>
    <n v="30"/>
    <n v="30"/>
    <n v="30"/>
    <n v="30"/>
    <n v="30"/>
    <n v="30"/>
    <n v="26"/>
  </r>
  <r>
    <n v="1"/>
    <s v="Budapest"/>
    <n v="11"/>
    <s v="Budapest"/>
    <n v="1"/>
    <x v="0"/>
    <n v="69"/>
    <n v="69"/>
    <n v="69"/>
    <n v="69"/>
    <n v="69"/>
    <n v="69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6"/>
    <n v="76"/>
    <n v="76"/>
    <n v="76"/>
  </r>
  <r>
    <n v="1"/>
    <s v="Budapest"/>
    <n v="11"/>
    <s v="Budapest"/>
    <n v="1"/>
    <x v="0"/>
    <n v="1"/>
    <n v="1"/>
    <n v="1"/>
    <n v="1"/>
    <n v="1"/>
    <n v="1"/>
    <n v="1"/>
    <n v="1"/>
    <n v="1"/>
    <n v="1"/>
    <n v="1"/>
    <n v="1"/>
    <n v="1"/>
    <n v="1"/>
    <n v="1"/>
    <n v="3"/>
    <n v="3"/>
    <n v="3"/>
    <n v="3"/>
    <n v="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"/>
    <s v="Budapest"/>
    <n v="11"/>
    <s v="Budapest"/>
    <n v="1"/>
    <x v="0"/>
    <n v="39"/>
    <n v="39"/>
    <n v="35"/>
    <n v="39"/>
    <n v="39"/>
    <n v="39"/>
    <n v="39"/>
    <n v="39"/>
    <n v="39"/>
    <n v="39"/>
    <n v="39"/>
    <n v="39"/>
    <n v="38"/>
    <n v="38"/>
    <n v="38"/>
    <n v="38"/>
    <n v="38"/>
    <n v="38"/>
    <n v="38"/>
    <n v="38"/>
    <n v="38"/>
    <n v="38"/>
    <n v="38"/>
    <n v="38"/>
    <n v="38"/>
    <n v="38"/>
    <n v="39"/>
    <n v="40"/>
    <n v="39"/>
    <n v="39"/>
    <n v="40"/>
    <n v="40"/>
    <n v="40"/>
    <n v="40"/>
    <n v="40"/>
    <n v="40"/>
    <n v="40"/>
    <n v="40"/>
    <n v="40"/>
    <n v="40"/>
    <n v="40"/>
    <n v="39"/>
    <n v="39"/>
    <n v="39"/>
  </r>
  <r>
    <n v="1"/>
    <s v="Budapest"/>
    <n v="11"/>
    <s v="Budapest"/>
    <n v="1"/>
    <x v="0"/>
    <n v="102"/>
    <n v="102"/>
    <n v="102"/>
    <n v="102"/>
    <n v="102"/>
    <n v="102"/>
    <n v="102"/>
    <n v="102"/>
    <n v="102"/>
    <n v="102"/>
    <n v="102"/>
    <n v="102"/>
    <n v="102"/>
    <n v="102"/>
    <n v="102"/>
    <n v="110"/>
    <n v="110"/>
    <n v="110"/>
    <n v="110"/>
    <n v="110"/>
    <n v="110"/>
    <n v="126"/>
    <n v="126"/>
    <n v="126"/>
    <n v="126"/>
    <n v="118"/>
    <n v="126"/>
    <n v="124"/>
    <n v="126"/>
    <n v="108"/>
    <n v="108"/>
    <n v="108"/>
    <n v="108"/>
    <n v="100"/>
    <n v="100"/>
    <n v="106"/>
    <n v="106"/>
    <n v="106"/>
    <n v="106"/>
    <n v="106"/>
    <n v="99"/>
    <n v="105"/>
    <n v="106"/>
    <n v="100"/>
  </r>
  <r>
    <n v="4"/>
    <s v="Békés"/>
    <n v="70"/>
    <s v="Dél-Alföld"/>
    <n v="3"/>
    <x v="1"/>
    <n v="49"/>
    <n v="48"/>
    <n v="53"/>
    <n v="52"/>
    <n v="47"/>
    <n v="50"/>
    <n v="44"/>
    <n v="49"/>
    <n v="51"/>
    <n v="46"/>
    <n v="49"/>
    <n v="44"/>
    <n v="48"/>
    <n v="52"/>
    <n v="50"/>
    <n v="50"/>
    <n v="51"/>
    <n v="54"/>
    <n v="54"/>
    <n v="52"/>
    <n v="46"/>
    <n v="47"/>
    <n v="49"/>
    <n v="47"/>
    <n v="53"/>
    <n v="50"/>
    <n v="49"/>
    <n v="49"/>
    <n v="51"/>
    <n v="51"/>
    <n v="48"/>
    <n v="52"/>
    <n v="52"/>
    <n v="52"/>
    <n v="50"/>
    <n v="50"/>
    <n v="51"/>
    <n v="55"/>
    <n v="52"/>
    <n v="49"/>
    <n v="52"/>
    <n v="51"/>
    <n v="51"/>
    <n v="49"/>
  </r>
  <r>
    <n v="5"/>
    <s v="Borsod-Abaúj-Zemplén"/>
    <n v="50"/>
    <s v="Észak-Magyarország"/>
    <n v="3"/>
    <x v="1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3"/>
    <n v="163"/>
    <n v="163"/>
    <n v="163"/>
    <n v="163"/>
    <n v="163"/>
    <n v="163"/>
    <n v="163"/>
    <n v="163"/>
    <n v="163"/>
    <n v="163"/>
    <n v="163"/>
    <n v="163"/>
    <n v="163"/>
    <n v="163"/>
    <n v="163"/>
    <n v="163"/>
    <n v="163"/>
  </r>
  <r>
    <n v="3"/>
    <s v="Bács-Kiskun"/>
    <n v="70"/>
    <s v="Dél-Alföld"/>
    <n v="3"/>
    <x v="1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</r>
  <r>
    <n v="1"/>
    <s v="Budapest"/>
    <n v="11"/>
    <s v="Budapest"/>
    <n v="1"/>
    <x v="0"/>
    <n v="126"/>
    <n v="126"/>
    <n v="126"/>
    <n v="126"/>
    <n v="128"/>
    <n v="131"/>
    <n v="128"/>
    <n v="130"/>
    <n v="133"/>
    <n v="133"/>
    <n v="133"/>
    <n v="130"/>
    <n v="130"/>
    <n v="133"/>
    <n v="133"/>
    <n v="133"/>
    <n v="130"/>
    <n v="130"/>
    <n v="131"/>
    <n v="131"/>
    <n v="128"/>
    <n v="128"/>
    <n v="131"/>
    <n v="128"/>
    <n v="129"/>
    <n v="129"/>
    <n v="129"/>
    <n v="130"/>
    <n v="129"/>
    <n v="133"/>
    <n v="133"/>
    <n v="133"/>
    <n v="131"/>
    <n v="128"/>
    <n v="125"/>
    <n v="129"/>
    <n v="130"/>
    <n v="127"/>
    <n v="130"/>
    <n v="130"/>
    <n v="129"/>
    <n v="129"/>
    <n v="129"/>
    <n v="129"/>
  </r>
  <r>
    <n v="1"/>
    <s v="Budapest"/>
    <n v="11"/>
    <s v="Budapest"/>
    <n v="1"/>
    <x v="0"/>
    <n v="67"/>
    <n v="67"/>
    <n v="67"/>
    <n v="67"/>
    <n v="67"/>
    <n v="67"/>
    <n v="67"/>
    <n v="67"/>
    <n v="67"/>
    <n v="67"/>
    <n v="67"/>
    <n v="67"/>
    <n v="66"/>
    <n v="66"/>
    <n v="84"/>
    <n v="85"/>
    <n v="85"/>
    <n v="85"/>
    <n v="85"/>
    <n v="73"/>
    <n v="73"/>
    <n v="74"/>
    <n v="74"/>
    <n v="74"/>
    <n v="74"/>
    <n v="74"/>
    <n v="74"/>
    <n v="74"/>
    <n v="74"/>
    <n v="75"/>
    <n v="75"/>
    <n v="76"/>
    <n v="76"/>
    <n v="76"/>
    <n v="76"/>
    <n v="64"/>
    <n v="306"/>
    <n v="174"/>
    <n v="170"/>
    <n v="1"/>
    <n v="170"/>
    <n v="245"/>
    <n v="238"/>
    <n v="238"/>
  </r>
  <r>
    <n v="6"/>
    <s v="Csongrád-Csanád"/>
    <n v="70"/>
    <s v="Dél-Alföld"/>
    <n v="3"/>
    <x v="1"/>
    <n v="216"/>
    <n v="216"/>
    <n v="219"/>
    <n v="219"/>
    <n v="230"/>
    <n v="234"/>
    <n v="227"/>
    <n v="219"/>
    <n v="220"/>
    <n v="219"/>
    <n v="219"/>
    <n v="224"/>
    <n v="219"/>
    <n v="223"/>
    <n v="221"/>
    <n v="218"/>
    <n v="219"/>
    <n v="219"/>
    <n v="225"/>
    <n v="227"/>
    <n v="219"/>
    <n v="219"/>
    <n v="236"/>
    <n v="227"/>
    <n v="220"/>
    <n v="223"/>
    <n v="224"/>
    <n v="224"/>
    <n v="219"/>
    <n v="226"/>
    <n v="222"/>
    <n v="220"/>
    <n v="220"/>
    <n v="219"/>
    <n v="220"/>
    <n v="217"/>
    <n v="217"/>
    <n v="220"/>
    <n v="222"/>
    <n v="225"/>
    <n v="229"/>
    <n v="222"/>
    <n v="218"/>
    <n v="220"/>
  </r>
  <r>
    <n v="1"/>
    <s v="Budapest"/>
    <n v="11"/>
    <s v="Budapest"/>
    <n v="1"/>
    <x v="0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</r>
  <r>
    <n v="1"/>
    <s v="Budapest"/>
    <n v="11"/>
    <s v="Budapest"/>
    <n v="1"/>
    <x v="0"/>
    <n v="33"/>
    <n v="31"/>
    <n v="31"/>
    <n v="31"/>
    <n v="31"/>
    <n v="31"/>
    <n v="31"/>
    <n v="31"/>
    <n v="31"/>
    <n v="31"/>
    <n v="31"/>
    <n v="31"/>
    <n v="31"/>
    <n v="31"/>
    <n v="30"/>
    <n v="31"/>
    <n v="31"/>
    <n v="31"/>
    <n v="31"/>
    <n v="31"/>
    <n v="31"/>
    <n v="31"/>
    <n v="31"/>
    <n v="31"/>
    <n v="31"/>
    <n v="31"/>
    <n v="31"/>
    <n v="30"/>
    <n v="31"/>
    <n v="31"/>
    <n v="31"/>
    <n v="31"/>
    <n v="31"/>
    <n v="31"/>
    <n v="29"/>
    <n v="27"/>
    <n v="21"/>
    <n v="21"/>
    <n v="20"/>
    <n v="20"/>
    <n v="20"/>
    <n v="20"/>
    <n v="20"/>
    <n v="21"/>
  </r>
  <r>
    <n v="1"/>
    <s v="Budapest"/>
    <n v="11"/>
    <s v="Budapest"/>
    <n v="1"/>
    <x v="0"/>
    <n v="7"/>
    <n v="7"/>
    <n v="7"/>
    <n v="7"/>
    <n v="7"/>
    <n v="7"/>
    <n v="7"/>
    <n v="7"/>
    <n v="7"/>
    <n v="7"/>
    <n v="7"/>
    <n v="7"/>
    <n v="7"/>
    <n v="7"/>
    <n v="7"/>
    <n v="7"/>
    <n v="7"/>
    <n v="6"/>
    <n v="7"/>
    <n v="7"/>
    <n v="7"/>
    <n v="7"/>
    <n v="7"/>
    <n v="6"/>
    <n v="7"/>
    <n v="8"/>
    <n v="7"/>
    <n v="8"/>
    <n v="8"/>
    <n v="8"/>
    <n v="8"/>
    <n v="8"/>
    <n v="8"/>
    <n v="8"/>
    <n v="8"/>
    <n v="8"/>
    <n v="8"/>
    <n v="8"/>
    <n v="8"/>
    <n v="8"/>
    <n v="7"/>
    <n v="7"/>
    <n v="7"/>
    <n v="7"/>
  </r>
  <r>
    <n v="1"/>
    <s v="Budapest"/>
    <n v="11"/>
    <s v="Budapest"/>
    <n v="1"/>
    <x v="0"/>
    <n v="33"/>
    <n v="35"/>
    <n v="31"/>
    <n v="29"/>
    <n v="29"/>
    <n v="29"/>
    <n v="31"/>
    <n v="31"/>
    <n v="32"/>
    <n v="29"/>
    <n v="29"/>
    <n v="29"/>
    <n v="29"/>
    <n v="29"/>
    <n v="33"/>
    <n v="33"/>
    <n v="33"/>
    <n v="31"/>
    <n v="29"/>
    <n v="31"/>
    <n v="30"/>
    <n v="30"/>
    <n v="0"/>
    <n v="28"/>
    <n v="28"/>
    <n v="28"/>
    <n v="29"/>
    <n v="29"/>
    <n v="30"/>
    <n v="30"/>
    <n v="30"/>
    <n v="29"/>
    <n v="29"/>
    <n v="29"/>
    <n v="29"/>
    <n v="29"/>
    <n v="28"/>
    <n v="31"/>
    <n v="29"/>
    <n v="28"/>
    <n v="28"/>
    <n v="28"/>
    <n v="28"/>
    <n v="28"/>
  </r>
  <r>
    <n v="1"/>
    <s v="Budapest"/>
    <n v="11"/>
    <s v="Budapest"/>
    <n v="1"/>
    <x v="0"/>
    <n v="45"/>
    <n v="39"/>
    <n v="47"/>
    <n v="27"/>
    <n v="33"/>
    <n v="42"/>
    <n v="39"/>
    <n v="43"/>
    <n v="35"/>
    <n v="32"/>
    <n v="47"/>
    <n v="39"/>
    <n v="44"/>
    <n v="39"/>
    <n v="47"/>
    <n v="43"/>
    <n v="33"/>
    <n v="40"/>
    <n v="47"/>
    <n v="44"/>
    <n v="38"/>
    <n v="27"/>
    <n v="40"/>
    <n v="47"/>
    <n v="47"/>
    <n v="27"/>
    <n v="44"/>
    <n v="27"/>
    <n v="36"/>
    <n v="46"/>
    <n v="36"/>
    <n v="47"/>
    <n v="47"/>
    <n v="46"/>
    <n v="47"/>
    <n v="35"/>
    <n v="39"/>
    <n v="44"/>
    <n v="41"/>
    <n v="43"/>
    <n v="41"/>
    <n v="47"/>
    <n v="39"/>
    <n v="38"/>
  </r>
  <r>
    <n v="1"/>
    <s v="Budapest"/>
    <n v="11"/>
    <s v="Budapest"/>
    <n v="1"/>
    <x v="0"/>
    <n v="96"/>
    <n v="96"/>
    <n v="95"/>
    <n v="95"/>
    <n v="95"/>
    <n v="96"/>
    <n v="97"/>
    <n v="89"/>
    <n v="99"/>
    <n v="100"/>
    <n v="97"/>
    <n v="97"/>
    <n v="97"/>
    <n v="97"/>
    <n v="96"/>
    <n v="97"/>
    <n v="97"/>
    <n v="97"/>
    <n v="98"/>
    <n v="96"/>
    <n v="96"/>
    <n v="96"/>
    <n v="97"/>
    <n v="96"/>
    <n v="98"/>
    <n v="96"/>
    <n v="97"/>
    <n v="98"/>
    <n v="99"/>
    <n v="99"/>
    <n v="97"/>
    <n v="99"/>
    <n v="98"/>
    <n v="99"/>
    <n v="99"/>
    <n v="98"/>
    <n v="98"/>
    <n v="95"/>
    <n v="98"/>
    <n v="99"/>
    <n v="99"/>
    <n v="99"/>
    <n v="100"/>
    <n v="101"/>
  </r>
  <r>
    <n v="12"/>
    <s v="Nógrád"/>
    <n v="50"/>
    <s v="Észak-Magyarország"/>
    <n v="3"/>
    <x v="1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40"/>
    <n v="40"/>
    <n v="40"/>
    <n v="40"/>
    <n v="40"/>
    <n v="40"/>
    <n v="40"/>
    <n v="40"/>
    <n v="40"/>
    <n v="40"/>
    <n v="40"/>
    <n v="32"/>
    <n v="32"/>
    <n v="32"/>
    <n v="32"/>
    <n v="32"/>
    <n v="32"/>
    <n v="32"/>
    <n v="32"/>
    <n v="32"/>
    <n v="32"/>
    <n v="32"/>
  </r>
  <r>
    <n v="15"/>
    <s v="Szabolcs-Szatmár-Bereg"/>
    <n v="60"/>
    <s v="Észak-Alföld"/>
    <n v="3"/>
    <x v="1"/>
    <n v="26"/>
    <n v="26"/>
    <n v="28"/>
    <n v="28"/>
    <n v="28"/>
    <n v="28"/>
    <n v="29"/>
    <n v="29"/>
    <n v="29"/>
    <n v="31"/>
    <n v="31"/>
    <n v="31"/>
    <n v="33"/>
    <n v="33"/>
    <n v="33"/>
    <n v="33"/>
    <n v="34"/>
    <n v="46"/>
    <n v="46"/>
    <n v="46"/>
    <n v="46"/>
    <n v="46"/>
    <n v="46"/>
    <n v="46"/>
    <n v="46"/>
    <n v="46"/>
    <n v="46"/>
    <n v="46"/>
    <n v="46"/>
    <n v="46"/>
    <n v="46"/>
    <n v="46"/>
    <n v="46"/>
    <n v="19"/>
    <n v="19"/>
    <n v="19"/>
    <n v="19"/>
    <n v="19"/>
    <n v="19"/>
    <n v="19"/>
    <n v="18"/>
    <n v="18"/>
    <n v="18"/>
    <n v="18"/>
  </r>
  <r>
    <n v="13"/>
    <s v="Pest"/>
    <n v="12"/>
    <s v="Pest"/>
    <n v="1"/>
    <x v="0"/>
    <n v="41"/>
    <n v="43"/>
    <n v="43"/>
    <n v="43"/>
    <n v="43"/>
    <n v="43"/>
    <n v="43"/>
    <n v="43"/>
    <n v="43"/>
    <n v="43"/>
    <n v="44"/>
    <n v="44"/>
    <n v="43"/>
    <n v="27"/>
    <n v="27"/>
    <n v="27"/>
    <n v="79"/>
    <n v="117"/>
    <n v="101"/>
    <n v="93"/>
    <n v="89"/>
    <n v="93"/>
    <n v="86"/>
    <n v="74"/>
    <n v="90"/>
    <n v="65"/>
    <n v="117"/>
    <n v="93"/>
    <n v="93"/>
    <n v="61"/>
    <n v="101"/>
    <n v="109"/>
    <n v="78"/>
    <n v="97"/>
    <n v="145"/>
    <n v="149"/>
    <n v="130"/>
    <n v="98"/>
    <n v="94"/>
    <n v="97"/>
    <n v="97"/>
    <n v="137"/>
    <n v="169"/>
    <n v="125"/>
  </r>
  <r>
    <n v="1"/>
    <s v="Budapest"/>
    <n v="11"/>
    <s v="Budapest"/>
    <n v="1"/>
    <x v="0"/>
    <n v="10"/>
    <n v="10"/>
    <n v="10"/>
    <n v="10"/>
    <n v="1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7"/>
    <n v="7"/>
    <n v="6"/>
    <n v="6"/>
    <n v="6"/>
    <n v="6"/>
    <n v="5"/>
    <n v="5"/>
    <n v="5"/>
    <n v="5"/>
    <n v="5"/>
    <n v="5"/>
  </r>
  <r>
    <n v="13"/>
    <s v="Pest"/>
    <n v="12"/>
    <s v="Pest"/>
    <n v="1"/>
    <x v="0"/>
    <n v="28"/>
    <n v="28"/>
    <n v="28"/>
    <n v="28"/>
    <n v="28"/>
    <n v="28"/>
    <n v="30"/>
    <n v="30"/>
    <n v="30"/>
    <n v="30"/>
    <n v="30"/>
    <n v="28"/>
    <n v="28"/>
    <n v="28"/>
    <n v="28"/>
    <n v="26"/>
    <n v="28"/>
    <n v="28"/>
    <n v="28"/>
    <n v="28"/>
    <n v="28"/>
    <n v="28"/>
    <n v="28"/>
    <n v="28"/>
    <n v="28"/>
    <n v="28"/>
    <n v="28"/>
    <n v="28"/>
    <n v="28"/>
    <n v="28"/>
    <n v="28"/>
    <n v="28"/>
    <n v="27"/>
    <n v="27"/>
    <n v="26"/>
    <n v="27"/>
    <n v="28"/>
    <n v="28"/>
    <n v="28"/>
    <n v="28"/>
    <n v="28"/>
    <n v="28"/>
    <n v="28"/>
    <n v="28"/>
  </r>
  <r>
    <n v="1"/>
    <s v="Budapest"/>
    <n v="11"/>
    <s v="Budapest"/>
    <n v="1"/>
    <x v="0"/>
    <n v="40"/>
    <n v="40"/>
    <n v="37"/>
    <n v="37"/>
    <n v="37"/>
    <n v="37"/>
    <n v="37"/>
    <n v="37"/>
    <n v="37"/>
    <n v="36"/>
    <n v="37"/>
    <n v="37"/>
    <n v="35"/>
    <n v="35"/>
    <n v="36"/>
    <n v="36"/>
    <n v="36"/>
    <n v="36"/>
    <n v="36"/>
    <n v="36"/>
    <n v="17"/>
    <n v="17"/>
    <n v="17"/>
    <n v="20"/>
    <n v="19"/>
    <n v="19"/>
    <n v="18"/>
    <n v="20"/>
    <n v="22"/>
    <n v="23"/>
    <n v="20"/>
    <n v="20"/>
    <n v="20"/>
    <n v="20"/>
    <n v="21"/>
    <n v="19"/>
    <n v="19"/>
    <n v="19"/>
    <n v="19"/>
    <n v="16"/>
    <n v="22"/>
    <n v="12"/>
    <n v="12"/>
    <n v="12"/>
  </r>
  <r>
    <n v="1"/>
    <s v="Budapest"/>
    <n v="11"/>
    <s v="Budapest"/>
    <n v="1"/>
    <x v="0"/>
    <n v="23"/>
    <n v="23"/>
    <n v="23"/>
    <n v="23"/>
    <n v="23"/>
    <n v="23"/>
    <n v="16"/>
    <n v="23"/>
    <n v="23"/>
    <n v="23"/>
    <n v="16"/>
    <n v="23"/>
    <n v="23"/>
    <n v="23"/>
    <n v="23"/>
    <n v="23"/>
    <n v="23"/>
    <n v="23"/>
    <n v="23"/>
    <n v="23"/>
    <n v="23"/>
    <n v="23"/>
    <n v="26"/>
    <n v="26"/>
    <n v="26"/>
    <n v="26"/>
    <n v="26"/>
    <n v="26"/>
    <n v="26"/>
    <n v="26"/>
    <n v="26"/>
    <n v="23"/>
    <n v="23"/>
    <n v="23"/>
    <n v="23"/>
    <n v="23"/>
    <n v="23"/>
    <n v="23"/>
    <n v="23"/>
    <n v="23"/>
    <n v="22"/>
    <n v="22"/>
    <n v="22"/>
    <n v="22"/>
  </r>
  <r>
    <n v="13"/>
    <s v="Pest"/>
    <n v="12"/>
    <s v="Pest"/>
    <n v="1"/>
    <x v="0"/>
    <n v="118"/>
    <n v="118"/>
    <n v="117"/>
    <n v="117"/>
    <n v="117"/>
    <n v="118"/>
    <n v="118"/>
    <n v="117"/>
    <n v="117"/>
    <n v="118"/>
    <n v="117"/>
    <n v="117"/>
    <n v="118"/>
    <n v="119"/>
    <n v="118"/>
    <n v="118"/>
    <n v="118"/>
    <n v="123"/>
    <n v="121"/>
    <n v="124"/>
    <n v="124"/>
    <n v="123"/>
    <n v="123"/>
    <n v="124"/>
    <n v="124"/>
    <n v="123"/>
    <n v="124"/>
    <n v="123"/>
    <n v="125"/>
    <n v="126"/>
    <n v="132"/>
    <n v="132"/>
    <n v="131"/>
    <n v="133"/>
    <n v="131"/>
    <n v="133"/>
    <n v="132"/>
    <n v="127"/>
    <n v="125"/>
    <n v="127"/>
    <n v="127"/>
    <n v="127"/>
    <n v="25"/>
    <n v="25"/>
  </r>
  <r>
    <n v="1"/>
    <s v="Budapest"/>
    <n v="11"/>
    <s v="Budapest"/>
    <n v="1"/>
    <x v="0"/>
    <n v="43"/>
    <n v="42"/>
    <n v="43"/>
    <n v="43"/>
    <n v="43"/>
    <n v="47"/>
    <n v="47"/>
    <n v="47"/>
    <n v="47"/>
    <n v="47"/>
    <n v="47"/>
    <n v="47"/>
    <n v="47"/>
    <n v="47"/>
    <n v="47"/>
    <n v="47"/>
    <n v="47"/>
    <n v="47"/>
    <n v="46"/>
    <n v="47"/>
    <n v="46"/>
    <n v="46"/>
    <n v="46"/>
    <n v="46"/>
    <n v="44"/>
    <n v="46"/>
    <n v="46"/>
    <n v="46"/>
    <n v="46"/>
    <n v="44"/>
    <n v="45"/>
    <n v="46"/>
    <n v="47"/>
    <n v="47"/>
    <n v="44"/>
    <n v="47"/>
    <n v="47"/>
    <n v="46"/>
    <n v="46"/>
    <n v="46"/>
    <n v="47"/>
    <n v="47"/>
    <n v="47"/>
    <n v="46"/>
  </r>
  <r>
    <n v="1"/>
    <s v="Budapest"/>
    <n v="11"/>
    <s v="Budapest"/>
    <n v="1"/>
    <x v="0"/>
    <n v="31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"/>
    <s v="Budapest"/>
    <n v="11"/>
    <s v="Budapest"/>
    <n v="1"/>
    <x v="0"/>
    <n v="59"/>
    <n v="59"/>
    <n v="59"/>
    <n v="58"/>
    <n v="59"/>
    <n v="58"/>
    <n v="58"/>
    <n v="59"/>
    <n v="58"/>
    <n v="58"/>
    <n v="59"/>
    <n v="59"/>
    <n v="58"/>
    <n v="59"/>
    <n v="59"/>
    <n v="59"/>
    <n v="59"/>
    <n v="58"/>
    <n v="59"/>
    <n v="59"/>
    <n v="59"/>
    <n v="59"/>
    <n v="58"/>
    <n v="59"/>
    <n v="59"/>
    <n v="60"/>
    <n v="60"/>
    <n v="60"/>
    <n v="58"/>
    <n v="58"/>
    <n v="58"/>
    <n v="59"/>
    <n v="59"/>
    <n v="59"/>
    <n v="60"/>
    <n v="57"/>
    <n v="56"/>
    <n v="56"/>
    <n v="56"/>
    <n v="58"/>
    <n v="59"/>
    <n v="59"/>
    <n v="58"/>
    <n v="65"/>
  </r>
  <r>
    <n v="10"/>
    <s v="Heves"/>
    <n v="50"/>
    <s v="Észak-Magyarország"/>
    <n v="3"/>
    <x v="1"/>
    <n v="33"/>
    <n v="33"/>
    <n v="33"/>
    <n v="33"/>
    <n v="33"/>
    <n v="33"/>
    <n v="33"/>
    <n v="33"/>
    <n v="33"/>
    <n v="33"/>
    <n v="33"/>
    <n v="33"/>
    <n v="33"/>
    <n v="33"/>
    <n v="33"/>
    <n v="27"/>
    <n v="33"/>
    <n v="33"/>
    <n v="33"/>
    <n v="33"/>
    <n v="33"/>
    <n v="33"/>
    <n v="33"/>
    <n v="30"/>
    <n v="33"/>
    <n v="33"/>
    <n v="33"/>
    <n v="33"/>
    <n v="33"/>
    <n v="30"/>
    <n v="33"/>
    <n v="33"/>
    <n v="33"/>
    <n v="33"/>
    <n v="27"/>
    <n v="33"/>
    <n v="33"/>
    <n v="33"/>
    <n v="30"/>
    <n v="33"/>
    <n v="33"/>
    <n v="33"/>
    <n v="33"/>
    <n v="33"/>
  </r>
  <r>
    <n v="1"/>
    <s v="Budapest"/>
    <n v="11"/>
    <s v="Budapest"/>
    <n v="1"/>
    <x v="0"/>
    <n v="75"/>
    <n v="73"/>
    <n v="70"/>
    <n v="75"/>
    <n v="73"/>
    <n v="73"/>
    <n v="75"/>
    <n v="74"/>
    <n v="74"/>
    <n v="74"/>
    <n v="70"/>
    <n v="71"/>
    <n v="72"/>
    <n v="75"/>
    <n v="76"/>
    <n v="73"/>
    <n v="73"/>
    <n v="76"/>
    <n v="72"/>
    <n v="77"/>
    <n v="74"/>
    <n v="72"/>
    <n v="73"/>
    <n v="72"/>
    <n v="76"/>
    <n v="73"/>
    <n v="73"/>
    <n v="76"/>
    <n v="72"/>
    <n v="72"/>
    <n v="73"/>
    <n v="71"/>
    <n v="73"/>
    <n v="73"/>
    <n v="71"/>
    <n v="71"/>
    <n v="71"/>
    <n v="72"/>
    <n v="72"/>
    <n v="73"/>
    <n v="73"/>
    <n v="75"/>
    <n v="76"/>
    <n v="74"/>
  </r>
  <r>
    <n v="1"/>
    <s v="Budapest"/>
    <n v="11"/>
    <s v="Budapest"/>
    <n v="1"/>
    <x v="0"/>
    <n v="19"/>
    <n v="18"/>
    <n v="19"/>
    <n v="19"/>
    <n v="19"/>
    <n v="19"/>
    <n v="18"/>
    <n v="20"/>
    <n v="18"/>
    <n v="19"/>
    <n v="19"/>
    <n v="19"/>
    <n v="19"/>
    <n v="19"/>
    <n v="19"/>
    <n v="18"/>
    <n v="18"/>
    <n v="19"/>
    <n v="19"/>
    <n v="18"/>
    <n v="18"/>
    <n v="19"/>
    <n v="39"/>
    <n v="39"/>
    <n v="47"/>
    <n v="25"/>
    <n v="40"/>
    <n v="40"/>
    <n v="40"/>
    <n v="25"/>
    <n v="39"/>
    <n v="39"/>
    <n v="40"/>
    <n v="36"/>
    <n v="24"/>
    <n v="23"/>
    <n v="23"/>
    <n v="18"/>
    <n v="25"/>
    <n v="25"/>
    <n v="25"/>
    <n v="25"/>
    <n v="25"/>
    <n v="25"/>
  </r>
  <r>
    <n v="1"/>
    <s v="Budapest"/>
    <n v="11"/>
    <s v="Budapest"/>
    <n v="1"/>
    <x v="0"/>
    <n v="29"/>
    <n v="29"/>
    <n v="29"/>
    <n v="29"/>
    <n v="29"/>
    <n v="29"/>
    <n v="29"/>
    <n v="29"/>
    <n v="29"/>
    <n v="29"/>
    <n v="29"/>
    <n v="37"/>
    <n v="39"/>
    <n v="39"/>
    <n v="39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5"/>
    <n v="29"/>
    <n v="29"/>
    <n v="29"/>
    <n v="29"/>
    <n v="29"/>
    <n v="29"/>
    <n v="29"/>
    <n v="29"/>
    <n v="29"/>
    <n v="29"/>
  </r>
  <r>
    <n v="1"/>
    <s v="Budapest"/>
    <n v="11"/>
    <s v="Budapest"/>
    <n v="1"/>
    <x v="0"/>
    <n v="99"/>
    <n v="99"/>
    <n v="99"/>
    <n v="99"/>
    <n v="99"/>
    <n v="99"/>
    <n v="99"/>
    <n v="99"/>
    <n v="99"/>
    <n v="99"/>
    <n v="96"/>
    <n v="99"/>
    <n v="99"/>
    <n v="99"/>
    <n v="99"/>
    <n v="99"/>
    <n v="99"/>
    <n v="99"/>
    <n v="99"/>
    <n v="99"/>
    <n v="99"/>
    <n v="99"/>
    <n v="99"/>
    <n v="99"/>
    <n v="99"/>
    <n v="99"/>
    <n v="100"/>
    <n v="99"/>
    <n v="99"/>
    <n v="99"/>
    <n v="99"/>
    <n v="99"/>
    <n v="99"/>
    <n v="99"/>
    <n v="99"/>
    <n v="99"/>
    <n v="99"/>
    <n v="99"/>
    <n v="99"/>
    <n v="99"/>
    <n v="99"/>
    <n v="99"/>
    <n v="99"/>
    <n v="99"/>
  </r>
  <r>
    <n v="1"/>
    <s v="Budapest"/>
    <n v="11"/>
    <s v="Budapest"/>
    <n v="1"/>
    <x v="0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</r>
  <r>
    <n v="1"/>
    <s v="Budapest"/>
    <n v="11"/>
    <s v="Budapest"/>
    <n v="1"/>
    <x v="0"/>
    <n v="56"/>
    <n v="64"/>
    <n v="76"/>
    <n v="62"/>
    <n v="64"/>
    <n v="66"/>
    <n v="61"/>
    <n v="63"/>
    <n v="97"/>
    <n v="99"/>
    <n v="99"/>
    <n v="93"/>
    <n v="86"/>
    <n v="102"/>
    <n v="100"/>
    <n v="102"/>
    <n v="83"/>
    <n v="55"/>
    <n v="65"/>
    <n v="63"/>
    <n v="60"/>
    <n v="60"/>
    <n v="56"/>
    <n v="49"/>
    <n v="54"/>
    <n v="60"/>
    <n v="58"/>
    <n v="61"/>
    <n v="58"/>
    <n v="51"/>
    <n v="56"/>
    <n v="51"/>
    <n v="51"/>
    <n v="60"/>
    <n v="63"/>
    <n v="62"/>
    <n v="44"/>
    <n v="53"/>
    <n v="49"/>
    <n v="65"/>
    <n v="51"/>
    <n v="56"/>
    <n v="53"/>
    <n v="50"/>
  </r>
  <r>
    <n v="1"/>
    <s v="Budapest"/>
    <n v="11"/>
    <s v="Budapest"/>
    <n v="1"/>
    <x v="0"/>
    <n v="7"/>
    <n v="7"/>
    <n v="8"/>
    <n v="8"/>
    <n v="7"/>
    <n v="8"/>
    <n v="7"/>
    <n v="7"/>
    <n v="7"/>
    <n v="7"/>
    <n v="7"/>
    <n v="7"/>
    <n v="7"/>
    <n v="7"/>
    <n v="7"/>
    <n v="7"/>
    <n v="7"/>
    <n v="7"/>
    <n v="5"/>
    <n v="6"/>
    <n v="5"/>
    <n v="4"/>
    <n v="5"/>
    <n v="5"/>
    <n v="5"/>
    <n v="5"/>
    <n v="4"/>
    <n v="5"/>
    <n v="5"/>
    <n v="5"/>
    <n v="5"/>
    <n v="5"/>
    <n v="5"/>
    <n v="5"/>
    <n v="6"/>
    <n v="5"/>
    <n v="5"/>
    <n v="7"/>
    <n v="5"/>
    <n v="5"/>
    <n v="5"/>
    <n v="5"/>
    <n v="4"/>
    <n v="4"/>
  </r>
  <r>
    <n v="2"/>
    <s v="Baranya"/>
    <n v="40"/>
    <s v="Dél-Dunántúl"/>
    <n v="2"/>
    <x v="2"/>
    <n v="51"/>
    <n v="16"/>
    <n v="47"/>
    <n v="46"/>
    <n v="47"/>
    <n v="45"/>
    <n v="47"/>
    <n v="45"/>
    <n v="45"/>
    <n v="45"/>
    <n v="45"/>
    <n v="45"/>
    <n v="45"/>
    <n v="48"/>
    <n v="45"/>
    <n v="45"/>
    <n v="45"/>
    <n v="45"/>
    <n v="49"/>
    <n v="47"/>
    <n v="45"/>
    <n v="45"/>
    <n v="45"/>
    <n v="45"/>
    <n v="45"/>
    <n v="45"/>
    <n v="45"/>
    <n v="45"/>
    <n v="47"/>
    <n v="45"/>
    <n v="45"/>
    <n v="44"/>
    <n v="44"/>
    <n v="44"/>
    <n v="44"/>
    <n v="44"/>
    <n v="44"/>
    <n v="44"/>
    <n v="44"/>
    <n v="44"/>
    <n v="46"/>
    <n v="43"/>
    <n v="43"/>
    <n v="43"/>
  </r>
  <r>
    <n v="1"/>
    <s v="Budapest"/>
    <n v="11"/>
    <s v="Budapest"/>
    <n v="1"/>
    <x v="0"/>
    <n v="25"/>
    <n v="27"/>
    <n v="27"/>
    <n v="27"/>
    <n v="27"/>
    <n v="27"/>
    <n v="27"/>
    <n v="27"/>
    <n v="24"/>
    <n v="27"/>
    <n v="25"/>
    <n v="25"/>
    <n v="25"/>
    <n v="21"/>
    <n v="21"/>
    <n v="21"/>
    <n v="21"/>
    <n v="2"/>
    <n v="20"/>
    <n v="21"/>
    <n v="21"/>
    <n v="21"/>
    <n v="20"/>
    <n v="21"/>
    <n v="21"/>
    <n v="19"/>
    <n v="2"/>
    <n v="20"/>
    <n v="20"/>
    <n v="20"/>
    <n v="20"/>
    <n v="20"/>
    <n v="21"/>
    <n v="21"/>
    <n v="19"/>
    <n v="19"/>
    <n v="20"/>
    <n v="20"/>
    <n v="21"/>
    <n v="21"/>
    <n v="20"/>
    <n v="20"/>
    <n v="20"/>
    <n v="19"/>
  </r>
  <r>
    <n v="1"/>
    <s v="Budapest"/>
    <n v="11"/>
    <s v="Budapest"/>
    <n v="1"/>
    <x v="0"/>
    <n v="43"/>
    <n v="43"/>
    <n v="43"/>
    <n v="43"/>
    <n v="42"/>
    <n v="42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2"/>
    <n v="43"/>
    <n v="43"/>
    <n v="42"/>
    <n v="54"/>
    <n v="54"/>
    <n v="54"/>
    <n v="54"/>
    <n v="54"/>
    <n v="54"/>
    <n v="54"/>
    <n v="54"/>
  </r>
  <r>
    <n v="1"/>
    <s v="Budapest"/>
    <n v="11"/>
    <s v="Budapest"/>
    <n v="1"/>
    <x v="0"/>
    <n v="143"/>
    <n v="134"/>
    <n v="139"/>
    <n v="139"/>
    <n v="137"/>
    <n v="143"/>
    <n v="142"/>
    <n v="141"/>
    <n v="140"/>
    <n v="141"/>
    <n v="136"/>
    <n v="137"/>
    <n v="137"/>
    <n v="136"/>
    <n v="139"/>
    <n v="149"/>
    <n v="146"/>
    <n v="142"/>
    <n v="149"/>
    <n v="147"/>
    <n v="142"/>
    <n v="144"/>
    <n v="147"/>
    <n v="143"/>
    <n v="140"/>
    <n v="144"/>
    <n v="149"/>
    <n v="144"/>
    <n v="138"/>
    <n v="145"/>
    <n v="144"/>
    <n v="148"/>
    <n v="147"/>
    <n v="143"/>
    <n v="146"/>
    <n v="144"/>
    <n v="138"/>
    <n v="152"/>
    <n v="146"/>
    <n v="138"/>
    <n v="140"/>
    <n v="151"/>
    <n v="145"/>
    <n v="146"/>
  </r>
  <r>
    <n v="1"/>
    <s v="Budapest"/>
    <n v="11"/>
    <s v="Budapest"/>
    <n v="1"/>
    <x v="0"/>
    <n v="57"/>
    <n v="57"/>
    <n v="57"/>
    <n v="61"/>
    <n v="61"/>
    <n v="61"/>
    <n v="57"/>
    <n v="57"/>
    <n v="57"/>
    <n v="59"/>
    <n v="59"/>
    <n v="59"/>
    <n v="65"/>
    <n v="65"/>
    <n v="65"/>
    <n v="65"/>
    <n v="65"/>
    <n v="59"/>
    <n v="57"/>
    <n v="57"/>
    <n v="57"/>
    <n v="57"/>
    <n v="57"/>
    <n v="61"/>
    <n v="62"/>
    <n v="62"/>
    <n v="62"/>
    <n v="64"/>
    <n v="62"/>
    <n v="66"/>
    <n v="66"/>
    <n v="64"/>
    <n v="61"/>
    <n v="59"/>
    <n v="59"/>
    <n v="59"/>
    <n v="59"/>
    <n v="59"/>
    <n v="57"/>
    <n v="57"/>
    <n v="57"/>
    <n v="57"/>
    <n v="54"/>
    <n v="55"/>
  </r>
  <r>
    <n v="13"/>
    <s v="Pest"/>
    <n v="12"/>
    <s v="Pest"/>
    <n v="1"/>
    <x v="0"/>
    <n v="148"/>
    <n v="151"/>
    <n v="151"/>
    <n v="149"/>
    <n v="147"/>
    <n v="147"/>
    <n v="151"/>
    <n v="151"/>
    <n v="151"/>
    <n v="152"/>
    <n v="153"/>
    <n v="153"/>
    <n v="150"/>
    <n v="151"/>
    <n v="66"/>
    <n v="152"/>
    <n v="153"/>
    <n v="152"/>
    <n v="154"/>
    <n v="153"/>
    <n v="158"/>
    <n v="157"/>
    <n v="156"/>
    <n v="146"/>
    <n v="147"/>
    <n v="149"/>
    <n v="151"/>
    <n v="153"/>
    <n v="154"/>
    <n v="155"/>
    <n v="154"/>
    <n v="151"/>
    <n v="151"/>
    <n v="152"/>
    <n v="152"/>
    <n v="144"/>
    <n v="62"/>
    <n v="138"/>
    <n v="142"/>
    <n v="136"/>
    <n v="138"/>
    <n v="137"/>
    <n v="138"/>
    <n v="138"/>
  </r>
  <r>
    <n v="19"/>
    <s v="Veszprém"/>
    <n v="20"/>
    <s v="Közép-Dunántúl"/>
    <n v="2"/>
    <x v="2"/>
    <n v="44"/>
    <n v="44"/>
    <n v="44"/>
    <n v="44"/>
    <n v="44"/>
    <n v="44"/>
    <n v="44"/>
    <n v="44"/>
    <n v="44"/>
    <n v="44"/>
    <n v="46"/>
    <n v="44"/>
    <n v="44"/>
    <n v="44"/>
    <n v="44"/>
    <n v="44"/>
    <n v="44"/>
    <n v="44"/>
    <n v="44"/>
    <n v="44"/>
    <n v="44"/>
    <n v="44"/>
    <n v="44"/>
    <n v="44"/>
    <n v="45"/>
    <n v="47"/>
    <n v="47"/>
    <n v="47"/>
    <n v="4"/>
    <n v="4"/>
    <n v="4"/>
    <n v="44"/>
    <n v="44"/>
    <n v="36"/>
    <n v="36"/>
    <n v="36"/>
    <n v="37"/>
    <n v="39"/>
    <n v="74"/>
    <n v="74"/>
    <n v="75"/>
    <n v="77"/>
    <n v="77"/>
    <n v="77"/>
  </r>
  <r>
    <n v="3"/>
    <s v="Bács-Kiskun"/>
    <n v="70"/>
    <s v="Dél-Alföld"/>
    <n v="3"/>
    <x v="1"/>
    <n v="132"/>
    <n v="132"/>
    <n v="132"/>
    <n v="132"/>
    <n v="132"/>
    <n v="132"/>
    <n v="132"/>
    <n v="132"/>
    <n v="132"/>
    <n v="132"/>
    <n v="140"/>
    <n v="140"/>
    <n v="140"/>
    <n v="141"/>
    <n v="141"/>
    <n v="140"/>
    <n v="141"/>
    <n v="139"/>
    <n v="140"/>
    <n v="140"/>
    <n v="141"/>
    <n v="141"/>
    <n v="140"/>
    <n v="140"/>
    <n v="140"/>
    <n v="140"/>
    <n v="140"/>
    <n v="140"/>
    <n v="140"/>
    <n v="140"/>
    <n v="140"/>
    <n v="140"/>
    <n v="140"/>
    <n v="140"/>
    <n v="139"/>
    <n v="140"/>
    <n v="140"/>
    <n v="139"/>
    <n v="140"/>
    <n v="149"/>
    <n v="139"/>
    <n v="139"/>
    <n v="139"/>
    <n v="139"/>
  </r>
  <r>
    <n v="13"/>
    <s v="Pest"/>
    <n v="12"/>
    <s v="Pest"/>
    <n v="1"/>
    <x v="0"/>
    <n v="13"/>
    <n v="13"/>
    <n v="13"/>
    <n v="13"/>
    <n v="13"/>
    <n v="13"/>
    <n v="13"/>
    <n v="13"/>
    <n v="13"/>
    <n v="13"/>
    <n v="13"/>
    <n v="13"/>
    <n v="14"/>
    <n v="13"/>
    <n v="13"/>
    <n v="13"/>
    <n v="14"/>
    <n v="14"/>
    <n v="15"/>
    <n v="14"/>
    <n v="14"/>
    <n v="14"/>
    <n v="14"/>
    <n v="14"/>
    <n v="14"/>
    <n v="14"/>
    <n v="14"/>
    <n v="14"/>
    <n v="14"/>
    <n v="14"/>
    <n v="14"/>
    <n v="14"/>
    <n v="14"/>
    <n v="14"/>
    <n v="15"/>
    <n v="15"/>
    <n v="15"/>
    <n v="15"/>
    <n v="15"/>
    <n v="15"/>
    <n v="15"/>
    <n v="15"/>
    <n v="16"/>
    <n v="16"/>
  </r>
  <r>
    <n v="2"/>
    <s v="Baranya"/>
    <n v="40"/>
    <s v="Dél-Dunántúl"/>
    <n v="2"/>
    <x v="2"/>
    <n v="71"/>
    <n v="69"/>
    <n v="69"/>
    <n v="75"/>
    <n v="71"/>
    <n v="76"/>
    <n v="76"/>
    <n v="77"/>
    <n v="71"/>
    <n v="79"/>
    <n v="82"/>
    <n v="116"/>
    <n v="118"/>
    <n v="108"/>
    <n v="113"/>
    <n v="98"/>
    <n v="115"/>
    <n v="108"/>
    <n v="103"/>
    <n v="144"/>
    <n v="113"/>
    <n v="125"/>
    <n v="129"/>
    <n v="172"/>
    <n v="177"/>
    <n v="216"/>
    <n v="184"/>
    <n v="186"/>
    <n v="173"/>
    <n v="166"/>
    <n v="173"/>
    <n v="148"/>
    <n v="139"/>
    <n v="139"/>
    <n v="133"/>
    <n v="123"/>
    <n v="142"/>
    <n v="161"/>
    <n v="158"/>
    <n v="136"/>
    <n v="161"/>
    <n v="152"/>
    <n v="154"/>
    <n v="161"/>
  </r>
  <r>
    <n v="3"/>
    <s v="Bács-Kiskun"/>
    <n v="70"/>
    <s v="Dél-Alföld"/>
    <n v="3"/>
    <x v="1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16"/>
    <n v="16"/>
    <n v="8"/>
    <n v="16"/>
    <n v="16"/>
    <n v="16"/>
    <n v="16"/>
    <n v="16"/>
    <n v="16"/>
    <n v="20"/>
    <n v="16"/>
    <n v="16"/>
  </r>
  <r>
    <n v="1"/>
    <s v="Budapest"/>
    <n v="11"/>
    <s v="Budapest"/>
    <n v="1"/>
    <x v="0"/>
    <n v="117"/>
    <n v="118"/>
    <n v="116"/>
    <n v="101"/>
    <n v="99"/>
    <n v="101"/>
    <n v="102"/>
    <n v="103"/>
    <n v="103"/>
    <n v="100"/>
    <n v="102"/>
    <n v="100"/>
    <n v="101"/>
    <n v="101"/>
    <n v="100"/>
    <n v="103"/>
    <n v="102"/>
    <n v="103"/>
    <n v="104"/>
    <n v="100"/>
    <n v="101"/>
    <n v="101"/>
    <n v="98"/>
    <n v="99"/>
    <n v="102"/>
    <n v="101"/>
    <n v="102"/>
    <n v="101"/>
    <n v="101"/>
    <n v="102"/>
    <n v="102"/>
    <n v="103"/>
    <n v="105"/>
    <n v="104"/>
    <n v="99"/>
    <n v="104"/>
    <n v="105"/>
    <n v="102"/>
    <n v="101"/>
    <n v="104"/>
    <n v="100"/>
    <n v="102"/>
    <n v="101"/>
    <n v="106"/>
  </r>
  <r>
    <n v="1"/>
    <s v="Budapest"/>
    <n v="11"/>
    <s v="Budapest"/>
    <n v="1"/>
    <x v="0"/>
    <n v="130"/>
    <n v="128"/>
    <n v="128"/>
    <n v="80"/>
    <n v="80"/>
    <n v="80"/>
    <n v="80"/>
    <n v="82"/>
    <n v="82"/>
    <n v="82"/>
    <n v="75"/>
    <n v="75"/>
    <n v="75"/>
    <n v="75"/>
    <n v="73"/>
    <n v="73"/>
    <n v="73"/>
    <n v="73"/>
    <n v="73"/>
    <n v="67"/>
    <n v="61"/>
    <n v="61"/>
    <n v="62"/>
    <n v="62"/>
    <n v="61"/>
    <n v="61"/>
    <n v="66"/>
    <n v="66"/>
    <n v="68"/>
    <n v="68"/>
    <n v="68"/>
    <n v="67"/>
    <n v="67"/>
    <n v="65"/>
    <n v="64"/>
    <n v="60"/>
    <n v="54"/>
    <n v="54"/>
    <n v="54"/>
    <n v="48"/>
    <n v="48"/>
    <n v="48"/>
    <n v="48"/>
    <n v="48"/>
  </r>
  <r>
    <n v="1"/>
    <s v="Budapest"/>
    <n v="11"/>
    <s v="Budapest"/>
    <n v="1"/>
    <x v="0"/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14"/>
    <n v="30"/>
    <n v="30"/>
    <n v="30"/>
    <n v="30"/>
    <n v="30"/>
    <n v="30"/>
    <n v="30"/>
  </r>
  <r>
    <n v="8"/>
    <s v="Győr-Moson-Sopron"/>
    <n v="30"/>
    <s v="Nyugat-Dunántúl"/>
    <n v="2"/>
    <x v="2"/>
    <n v="36"/>
    <n v="26"/>
    <n v="26"/>
    <n v="26"/>
    <n v="26"/>
    <n v="26"/>
    <n v="34"/>
    <n v="36"/>
    <n v="24"/>
    <n v="26"/>
    <n v="36"/>
    <n v="24"/>
    <n v="26"/>
    <n v="24"/>
    <n v="27"/>
    <n v="35"/>
    <n v="24"/>
    <n v="20"/>
    <n v="28"/>
    <n v="36"/>
    <n v="26"/>
    <n v="27"/>
    <n v="36"/>
    <n v="26"/>
    <n v="32"/>
    <n v="22"/>
    <n v="36"/>
    <n v="27"/>
    <n v="25"/>
    <n v="21"/>
    <n v="21"/>
    <n v="28"/>
    <n v="26"/>
    <n v="24"/>
    <n v="26"/>
    <n v="36"/>
    <n v="26"/>
    <n v="26"/>
    <n v="28"/>
    <n v="26"/>
    <n v="36"/>
    <n v="34"/>
    <n v="34"/>
    <n v="27"/>
  </r>
  <r>
    <n v="7"/>
    <s v="Fejér"/>
    <n v="20"/>
    <s v="Közép-Dunántúl"/>
    <n v="2"/>
    <x v="2"/>
    <n v="7"/>
    <n v="7"/>
    <n v="7"/>
    <n v="7"/>
    <n v="7"/>
    <n v="7"/>
    <n v="7"/>
    <n v="7"/>
    <n v="8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6"/>
    <n v="7"/>
    <n v="7"/>
    <n v="7"/>
    <n v="7"/>
    <n v="7"/>
    <n v="7"/>
    <n v="7"/>
    <n v="7"/>
    <n v="7"/>
    <n v="7"/>
  </r>
  <r>
    <n v="1"/>
    <s v="Budapest"/>
    <n v="11"/>
    <s v="Budapest"/>
    <n v="1"/>
    <x v="0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3"/>
    <n v="13"/>
    <n v="13"/>
    <n v="11"/>
    <n v="13"/>
    <n v="11"/>
    <n v="11"/>
    <n v="13"/>
    <n v="13"/>
    <n v="10"/>
    <n v="10"/>
    <n v="12"/>
    <n v="10"/>
    <n v="13"/>
    <n v="13"/>
    <n v="11"/>
    <n v="13"/>
    <n v="13"/>
    <n v="13"/>
    <n v="1"/>
    <n v="11"/>
    <n v="11"/>
    <n v="10"/>
    <n v="10"/>
    <n v="10"/>
    <n v="10"/>
  </r>
  <r>
    <n v="1"/>
    <s v="Budapest"/>
    <n v="11"/>
    <s v="Budapest"/>
    <n v="1"/>
    <x v="0"/>
    <n v="17"/>
    <n v="17"/>
    <n v="17"/>
    <n v="17"/>
    <n v="17"/>
    <n v="17"/>
    <n v="17"/>
    <n v="17"/>
    <n v="17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5"/>
    <n v="17"/>
    <n v="15"/>
  </r>
  <r>
    <n v="1"/>
    <s v="Budapest"/>
    <n v="11"/>
    <s v="Budapest"/>
    <n v="1"/>
    <x v="0"/>
    <n v="57"/>
    <n v="57"/>
    <n v="57"/>
    <n v="57"/>
    <n v="57"/>
    <n v="57"/>
    <n v="57"/>
    <n v="57"/>
    <n v="57"/>
    <n v="57"/>
    <n v="57"/>
    <n v="57"/>
    <n v="57"/>
    <n v="57"/>
    <n v="57"/>
    <n v="57"/>
    <n v="1"/>
    <n v="1"/>
    <n v="57"/>
    <n v="57"/>
    <n v="57"/>
    <n v="57"/>
    <n v="57"/>
    <n v="57"/>
    <n v="57"/>
    <n v="57"/>
    <n v="57"/>
    <n v="57"/>
    <n v="57"/>
    <n v="57"/>
    <n v="57"/>
    <n v="57"/>
    <n v="56"/>
    <n v="56"/>
    <n v="56"/>
    <n v="56"/>
    <n v="56"/>
    <n v="56"/>
    <n v="56"/>
    <n v="56"/>
    <n v="56"/>
    <n v="56"/>
    <n v="56"/>
    <n v="56"/>
  </r>
  <r>
    <n v="1"/>
    <s v="Budapest"/>
    <n v="11"/>
    <s v="Budapest"/>
    <n v="1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"/>
    <s v="Budapest"/>
    <n v="11"/>
    <s v="Budapest"/>
    <n v="1"/>
    <x v="0"/>
    <n v="157"/>
    <n v="160"/>
    <n v="158"/>
    <n v="154"/>
    <n v="151"/>
    <n v="151"/>
    <n v="155"/>
    <n v="160"/>
    <n v="154"/>
    <n v="151"/>
    <n v="151"/>
    <n v="162"/>
    <n v="142"/>
    <n v="1"/>
    <n v="151"/>
    <n v="154"/>
    <n v="0"/>
    <n v="156"/>
    <n v="157"/>
    <n v="156"/>
    <n v="142"/>
    <n v="145"/>
    <n v="156"/>
    <n v="156"/>
    <n v="156"/>
    <n v="156"/>
    <n v="156"/>
    <n v="156"/>
    <n v="156"/>
    <n v="156"/>
    <n v="156"/>
    <n v="156"/>
    <n v="156"/>
    <n v="156"/>
    <n v="156"/>
    <n v="156"/>
    <n v="156"/>
    <n v="156"/>
    <n v="157"/>
    <n v="156"/>
    <n v="157"/>
    <n v="156"/>
    <n v="157"/>
    <n v="156"/>
  </r>
  <r>
    <n v="7"/>
    <s v="Fejér"/>
    <n v="20"/>
    <s v="Közép-Dunántúl"/>
    <n v="2"/>
    <x v="2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</r>
  <r>
    <n v="1"/>
    <s v="Budapest"/>
    <n v="11"/>
    <s v="Budapest"/>
    <n v="1"/>
    <x v="0"/>
    <n v="45"/>
    <n v="42"/>
    <n v="43"/>
    <n v="51"/>
    <n v="51"/>
    <n v="40"/>
    <n v="40"/>
    <n v="49"/>
    <n v="42"/>
    <n v="44"/>
    <n v="44"/>
    <n v="50"/>
    <n v="43"/>
    <n v="43"/>
    <n v="45"/>
    <n v="45"/>
    <n v="45"/>
    <n v="45"/>
    <n v="43"/>
    <n v="50"/>
    <n v="42"/>
    <n v="46"/>
    <n v="44"/>
    <n v="46"/>
    <n v="51"/>
    <n v="45"/>
    <n v="44"/>
    <n v="46"/>
    <n v="44"/>
    <n v="45"/>
    <n v="56"/>
    <n v="53"/>
    <n v="46"/>
    <n v="46"/>
    <n v="45"/>
    <n v="45"/>
    <n v="47"/>
    <n v="47"/>
    <n v="43"/>
    <n v="47"/>
    <n v="47"/>
    <n v="47"/>
    <n v="47"/>
    <n v="44"/>
  </r>
  <r>
    <n v="1"/>
    <s v="Budapest"/>
    <n v="11"/>
    <s v="Budapest"/>
    <n v="1"/>
    <x v="0"/>
    <n v="88"/>
    <n v="88"/>
    <n v="88"/>
    <n v="88"/>
    <n v="88"/>
    <n v="88"/>
    <n v="88"/>
    <n v="88"/>
    <n v="88"/>
    <n v="88"/>
    <n v="88"/>
    <n v="79"/>
    <n v="79"/>
    <n v="79"/>
    <n v="79"/>
    <n v="79"/>
    <n v="79"/>
    <n v="79"/>
    <n v="79"/>
    <n v="79"/>
    <n v="79"/>
    <n v="79"/>
    <n v="79"/>
    <n v="79"/>
    <n v="79"/>
    <n v="79"/>
    <n v="79"/>
    <n v="79"/>
    <n v="79"/>
    <n v="77"/>
    <n v="79"/>
    <n v="53"/>
    <n v="53"/>
    <n v="53"/>
    <n v="79"/>
    <n v="79"/>
    <n v="53"/>
    <n v="79"/>
    <n v="79"/>
    <n v="79"/>
    <n v="79"/>
    <n v="79"/>
    <n v="79"/>
    <n v="85"/>
  </r>
  <r>
    <n v="18"/>
    <s v="Vas"/>
    <n v="30"/>
    <s v="Nyugat-Dunántúl"/>
    <n v="2"/>
    <x v="2"/>
    <n v="208"/>
    <n v="207"/>
    <n v="203"/>
    <n v="204"/>
    <n v="202"/>
    <n v="206"/>
    <n v="208"/>
    <n v="208"/>
    <n v="204"/>
    <n v="204"/>
    <n v="206"/>
    <n v="203"/>
    <n v="202"/>
    <n v="202"/>
    <n v="208"/>
    <n v="212"/>
    <n v="210"/>
    <n v="206"/>
    <n v="209"/>
    <n v="214"/>
    <n v="205"/>
    <n v="202"/>
    <n v="202"/>
    <n v="204"/>
    <n v="200"/>
    <n v="206"/>
    <n v="204"/>
    <n v="203"/>
    <n v="200"/>
    <n v="201"/>
    <n v="204"/>
    <n v="202"/>
    <n v="203"/>
    <n v="204"/>
    <n v="201"/>
    <n v="205"/>
    <n v="205"/>
    <n v="205"/>
    <n v="197"/>
    <n v="203"/>
    <n v="201"/>
    <n v="198"/>
    <n v="200"/>
    <n v="204"/>
  </r>
  <r>
    <n v="1"/>
    <s v="Budapest"/>
    <n v="11"/>
    <s v="Budapest"/>
    <n v="1"/>
    <x v="0"/>
    <n v="33"/>
    <n v="33"/>
    <n v="33"/>
    <n v="31"/>
    <n v="30"/>
    <n v="31"/>
    <n v="35"/>
    <n v="35"/>
    <n v="37"/>
    <n v="36"/>
    <n v="35"/>
    <n v="33"/>
    <n v="33"/>
    <n v="28"/>
    <n v="34"/>
    <n v="32"/>
    <n v="30"/>
    <n v="30"/>
    <n v="29"/>
    <n v="30"/>
    <n v="30"/>
    <n v="32"/>
    <n v="33"/>
    <n v="33"/>
    <n v="35"/>
    <n v="34"/>
    <n v="34"/>
    <n v="30"/>
    <n v="29"/>
    <n v="29"/>
    <n v="29"/>
    <n v="29"/>
    <n v="29"/>
    <n v="27"/>
    <n v="27"/>
    <n v="21"/>
    <n v="21"/>
    <n v="23"/>
    <n v="23"/>
    <n v="21"/>
    <n v="22"/>
    <n v="22"/>
    <n v="22"/>
    <n v="22"/>
  </r>
  <r>
    <n v="6"/>
    <s v="Csongrád-Csanád"/>
    <n v="70"/>
    <s v="Dél-Alföld"/>
    <n v="3"/>
    <x v="1"/>
    <n v="30"/>
    <n v="30"/>
    <n v="30"/>
    <n v="30"/>
    <n v="30"/>
    <n v="30"/>
    <n v="30"/>
    <n v="30"/>
    <n v="30"/>
    <n v="30"/>
    <n v="30"/>
    <n v="29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</r>
  <r>
    <n v="13"/>
    <s v="Pest"/>
    <n v="12"/>
    <s v="Pest"/>
    <n v="1"/>
    <x v="0"/>
    <n v="19"/>
    <n v="19"/>
    <n v="19"/>
    <n v="19"/>
    <n v="19"/>
    <n v="19"/>
    <n v="21"/>
    <n v="22"/>
    <n v="22"/>
    <n v="22"/>
    <n v="22"/>
    <n v="22"/>
    <n v="22"/>
    <n v="22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18"/>
    <n v="18"/>
    <n v="18"/>
    <n v="13"/>
    <n v="13"/>
    <n v="14"/>
    <n v="14"/>
    <n v="12"/>
    <n v="12"/>
    <n v="12"/>
    <n v="12"/>
  </r>
  <r>
    <n v="1"/>
    <s v="Budapest"/>
    <n v="11"/>
    <s v="Budapest"/>
    <n v="1"/>
    <x v="0"/>
    <n v="28"/>
    <n v="29"/>
    <n v="28"/>
    <n v="35"/>
    <n v="35"/>
    <n v="36"/>
    <n v="35"/>
    <n v="35"/>
    <n v="36"/>
    <n v="26"/>
    <n v="26"/>
    <n v="25"/>
    <n v="15"/>
    <n v="28"/>
    <n v="26"/>
    <n v="27"/>
    <n v="27"/>
    <n v="26"/>
    <n v="30"/>
    <n v="27"/>
    <n v="24"/>
    <n v="21"/>
    <n v="19"/>
    <n v="19"/>
    <n v="21"/>
    <n v="23"/>
    <n v="29"/>
    <n v="30"/>
    <n v="29"/>
    <n v="32"/>
    <n v="32"/>
    <n v="29"/>
    <n v="36"/>
    <n v="36"/>
    <n v="35"/>
    <n v="21"/>
    <n v="21"/>
    <n v="23"/>
    <n v="28"/>
    <n v="29"/>
    <n v="31"/>
    <n v="39"/>
    <n v="40"/>
    <n v="29"/>
  </r>
  <r>
    <n v="13"/>
    <s v="Pest"/>
    <n v="12"/>
    <s v="Pest"/>
    <n v="1"/>
    <x v="0"/>
    <n v="206"/>
    <n v="206"/>
    <n v="206"/>
    <n v="208"/>
    <n v="206"/>
    <n v="206"/>
    <n v="208"/>
    <n v="210"/>
    <n v="210"/>
    <n v="207"/>
    <n v="207"/>
    <n v="212"/>
    <n v="201"/>
    <n v="199"/>
    <n v="200"/>
    <n v="200"/>
    <n v="202"/>
    <n v="202"/>
    <n v="201"/>
    <n v="201"/>
    <n v="203"/>
    <n v="203"/>
    <n v="201"/>
    <n v="201"/>
    <n v="201"/>
    <n v="203"/>
    <n v="201"/>
    <n v="201"/>
    <n v="201"/>
    <n v="227"/>
    <n v="227"/>
    <n v="225"/>
    <n v="225"/>
    <n v="225"/>
    <n v="227"/>
    <n v="225"/>
    <n v="226"/>
    <n v="226"/>
    <n v="228"/>
    <n v="226"/>
    <n v="225"/>
    <n v="225"/>
    <n v="227"/>
    <n v="224"/>
  </r>
  <r>
    <n v="1"/>
    <s v="Budapest"/>
    <n v="11"/>
    <s v="Budapest"/>
    <n v="1"/>
    <x v="0"/>
    <n v="93"/>
    <n v="93"/>
    <n v="97"/>
    <n v="95"/>
    <n v="65"/>
    <n v="73"/>
    <n v="72"/>
    <n v="65"/>
    <n v="93"/>
    <n v="95"/>
    <n v="95"/>
    <n v="93"/>
    <n v="95"/>
    <n v="100"/>
    <n v="99"/>
    <n v="95"/>
    <n v="93"/>
    <n v="99"/>
    <n v="95"/>
    <n v="93"/>
    <n v="93"/>
    <n v="96"/>
    <n v="103"/>
    <n v="93"/>
    <n v="93"/>
    <n v="93"/>
    <n v="95"/>
    <n v="101"/>
    <n v="95"/>
    <n v="100"/>
    <n v="104"/>
    <n v="100"/>
    <n v="98"/>
    <n v="102"/>
    <n v="98"/>
    <n v="98"/>
    <n v="95"/>
    <n v="93"/>
    <n v="93"/>
    <n v="93"/>
    <n v="93"/>
    <n v="95"/>
    <n v="96"/>
    <n v="96"/>
  </r>
  <r>
    <n v="20"/>
    <s v="Zala"/>
    <n v="30"/>
    <s v="Nyugat-Dunántúl"/>
    <n v="2"/>
    <x v="2"/>
    <n v="122"/>
    <n v="123"/>
    <n v="120"/>
    <n v="122"/>
    <n v="116"/>
    <n v="114"/>
    <n v="115"/>
    <n v="115"/>
    <n v="115"/>
    <n v="115"/>
    <n v="114"/>
    <n v="114"/>
    <n v="113"/>
    <n v="119"/>
    <n v="121"/>
    <n v="125"/>
    <n v="117"/>
    <n v="50"/>
    <n v="1"/>
    <n v="3"/>
    <n v="1"/>
    <n v="1"/>
    <n v="1"/>
    <n v="2"/>
    <n v="1"/>
    <n v="1"/>
    <n v="4"/>
    <n v="2"/>
    <n v="2"/>
    <n v="3"/>
    <n v="3"/>
    <n v="3"/>
    <n v="3"/>
    <n v="3"/>
    <n v="3"/>
    <n v="4"/>
    <n v="3"/>
    <n v="3"/>
    <n v="3"/>
    <n v="3"/>
    <n v="3"/>
    <n v="3"/>
    <n v="3"/>
    <n v="3"/>
  </r>
  <r>
    <n v="1"/>
    <s v="Budapest"/>
    <n v="11"/>
    <s v="Budapest"/>
    <n v="1"/>
    <x v="0"/>
    <n v="14"/>
    <n v="14"/>
    <n v="14"/>
    <n v="14"/>
    <n v="14"/>
    <n v="14"/>
    <n v="14"/>
    <n v="14"/>
    <n v="14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14"/>
    <n v="14"/>
    <n v="14"/>
    <n v="14"/>
    <n v="14"/>
    <n v="14"/>
    <n v="14"/>
    <n v="14"/>
    <n v="14"/>
    <n v="14"/>
    <n v="14"/>
  </r>
  <r>
    <n v="6"/>
    <s v="Csongrád-Csanád"/>
    <n v="70"/>
    <s v="Dél-Alföld"/>
    <n v="3"/>
    <x v="1"/>
    <n v="14"/>
    <n v="14"/>
    <n v="14"/>
    <n v="14"/>
    <n v="14"/>
    <n v="14"/>
    <n v="14"/>
    <n v="14"/>
    <n v="14"/>
    <n v="14"/>
    <n v="14"/>
    <n v="14"/>
    <n v="14"/>
    <n v="14"/>
    <n v="14"/>
    <n v="15"/>
    <n v="15"/>
    <n v="15"/>
    <n v="15"/>
    <n v="15"/>
    <n v="15"/>
    <n v="15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</r>
  <r>
    <n v="1"/>
    <s v="Budapest"/>
    <n v="11"/>
    <s v="Budapest"/>
    <n v="1"/>
    <x v="0"/>
    <n v="81"/>
    <n v="81"/>
    <n v="82"/>
    <n v="80"/>
    <n v="80"/>
    <n v="80"/>
    <n v="80"/>
    <n v="80"/>
    <n v="79"/>
    <n v="79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79"/>
    <n v="79"/>
    <n v="79"/>
    <n v="79"/>
  </r>
  <r>
    <n v="17"/>
    <s v="Tolna"/>
    <n v="40"/>
    <s v="Dél-Dunántúl"/>
    <n v="2"/>
    <x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1"/>
    <s v="Budapest"/>
    <n v="11"/>
    <s v="Budapest"/>
    <n v="1"/>
    <x v="0"/>
    <n v="20"/>
    <n v="20"/>
    <n v="20"/>
    <n v="20"/>
    <n v="20"/>
    <n v="20"/>
    <n v="20"/>
    <n v="20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3"/>
    <n v="21"/>
    <n v="22"/>
    <n v="22"/>
    <n v="22"/>
    <n v="22"/>
    <n v="24"/>
    <n v="24"/>
    <n v="24"/>
    <n v="24"/>
    <n v="24"/>
    <n v="24"/>
    <n v="24"/>
    <n v="24"/>
    <n v="22"/>
    <n v="22"/>
    <n v="21"/>
    <n v="21"/>
  </r>
  <r>
    <n v="6"/>
    <s v="Csongrád-Csanád"/>
    <n v="70"/>
    <s v="Dél-Alföld"/>
    <n v="3"/>
    <x v="1"/>
    <n v="89"/>
    <n v="91"/>
    <n v="91"/>
    <n v="91"/>
    <n v="92"/>
    <n v="92"/>
    <n v="91"/>
    <n v="95"/>
    <n v="98"/>
    <n v="98"/>
    <n v="99"/>
    <n v="99"/>
    <n v="99"/>
    <n v="98"/>
    <n v="98"/>
    <n v="98"/>
    <n v="98"/>
    <n v="98"/>
    <n v="99"/>
    <n v="99"/>
    <n v="99"/>
    <n v="99"/>
    <n v="99"/>
    <n v="98"/>
    <n v="98"/>
    <n v="98"/>
    <n v="99"/>
    <n v="99"/>
    <n v="99"/>
    <n v="99"/>
    <n v="99"/>
    <n v="99"/>
    <n v="99"/>
    <n v="97"/>
    <n v="97"/>
    <n v="95"/>
    <n v="95"/>
    <n v="96"/>
    <n v="96"/>
    <n v="99"/>
    <n v="99"/>
    <n v="99"/>
    <n v="98"/>
    <n v="98"/>
  </r>
  <r>
    <n v="1"/>
    <s v="Budapest"/>
    <n v="11"/>
    <s v="Budapest"/>
    <n v="1"/>
    <x v="0"/>
    <n v="142"/>
    <n v="140"/>
    <n v="140"/>
    <n v="149"/>
    <n v="152"/>
    <n v="161"/>
    <n v="161"/>
    <n v="161"/>
    <n v="158"/>
    <n v="155"/>
    <n v="155"/>
    <n v="149"/>
    <n v="89"/>
    <n v="643"/>
    <n v="686"/>
    <n v="89"/>
    <n v="265"/>
    <n v="251"/>
    <n v="185"/>
    <n v="182"/>
    <n v="179"/>
    <n v="179"/>
    <n v="158"/>
    <n v="164"/>
    <n v="197"/>
    <n v="229"/>
    <n v="219"/>
    <n v="249"/>
    <n v="228"/>
    <n v="216"/>
    <n v="210"/>
    <n v="219"/>
    <n v="222"/>
    <n v="210"/>
    <n v="195"/>
    <n v="162"/>
    <n v="156"/>
    <n v="150"/>
    <n v="150"/>
    <n v="573"/>
    <n v="573"/>
    <n v="573"/>
    <n v="153"/>
    <n v="156"/>
  </r>
  <r>
    <n v="13"/>
    <s v="Pest"/>
    <n v="12"/>
    <s v="Pest"/>
    <n v="1"/>
    <x v="0"/>
    <n v="9"/>
    <n v="9"/>
    <n v="9"/>
    <n v="9"/>
    <n v="9"/>
    <n v="1"/>
    <n v="1"/>
    <n v="1"/>
    <n v="9"/>
    <n v="1"/>
    <n v="2"/>
    <n v="10"/>
    <n v="2"/>
    <n v="2"/>
    <n v="10"/>
    <n v="2"/>
    <n v="10"/>
    <n v="2"/>
    <n v="10"/>
    <n v="10"/>
    <n v="2"/>
    <n v="10"/>
    <n v="2"/>
    <n v="2"/>
    <n v="10"/>
    <n v="2"/>
    <n v="2"/>
    <n v="2"/>
    <n v="2"/>
    <n v="2"/>
    <n v="2"/>
    <n v="2"/>
    <n v="2"/>
    <n v="2"/>
    <n v="2"/>
    <n v="2"/>
    <n v="2"/>
    <n v="2"/>
    <n v="11"/>
    <n v="11"/>
    <n v="10"/>
    <n v="10"/>
    <n v="10"/>
    <n v="2"/>
  </r>
  <r>
    <n v="1"/>
    <s v="Budapest"/>
    <n v="11"/>
    <s v="Budapest"/>
    <n v="1"/>
    <x v="0"/>
    <n v="101"/>
    <n v="86"/>
    <n v="93"/>
    <n v="103"/>
    <n v="115"/>
    <n v="121"/>
    <n v="121"/>
    <n v="121"/>
    <n v="49"/>
    <n v="40"/>
    <n v="102"/>
    <n v="100"/>
    <n v="40"/>
    <n v="102"/>
    <n v="98"/>
    <n v="97"/>
    <n v="35"/>
    <n v="35"/>
    <n v="35"/>
    <n v="91"/>
    <n v="90"/>
    <n v="30"/>
    <n v="31"/>
    <n v="32"/>
    <n v="32"/>
    <n v="32"/>
    <n v="32"/>
    <n v="32"/>
    <n v="34"/>
    <n v="34"/>
    <n v="32"/>
    <n v="32"/>
    <n v="32"/>
    <n v="92"/>
    <n v="94"/>
    <n v="32"/>
    <n v="32"/>
    <n v="92"/>
    <n v="32"/>
    <n v="32"/>
    <n v="31"/>
    <n v="30"/>
    <n v="30"/>
    <n v="30"/>
  </r>
  <r>
    <n v="3"/>
    <s v="Bács-Kiskun"/>
    <n v="70"/>
    <s v="Dél-Alföld"/>
    <n v="3"/>
    <x v="1"/>
    <n v="39"/>
    <n v="42"/>
    <n v="33"/>
    <n v="33"/>
    <n v="42"/>
    <n v="32"/>
    <n v="31"/>
    <n v="27"/>
    <n v="27"/>
    <n v="35"/>
    <n v="32"/>
    <n v="28"/>
    <n v="30"/>
    <n v="41"/>
    <n v="32"/>
    <n v="34"/>
    <n v="28"/>
    <n v="25"/>
    <n v="37"/>
    <n v="36"/>
    <n v="32"/>
    <n v="32"/>
    <n v="41"/>
    <n v="33"/>
    <n v="31"/>
    <n v="26"/>
    <n v="26"/>
    <n v="21"/>
    <n v="23"/>
    <n v="27"/>
    <n v="27"/>
    <n v="27"/>
    <n v="28"/>
    <n v="32"/>
    <n v="21"/>
    <n v="22"/>
    <n v="31"/>
    <n v="28"/>
    <n v="30"/>
    <n v="30"/>
    <n v="23"/>
    <n v="26"/>
    <n v="26"/>
    <n v="21"/>
  </r>
  <r>
    <n v="13"/>
    <s v="Pest"/>
    <n v="12"/>
    <s v="Pest"/>
    <n v="1"/>
    <x v="0"/>
    <n v="99"/>
    <n v="107"/>
    <n v="107"/>
    <n v="110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10"/>
    <n v="106"/>
    <n v="106"/>
    <n v="110"/>
    <n v="106"/>
    <n v="106"/>
    <n v="110"/>
    <n v="110"/>
    <n v="110"/>
    <n v="108"/>
    <n v="102"/>
    <n v="102"/>
    <n v="102"/>
    <n v="102"/>
    <n v="102"/>
    <n v="102"/>
    <n v="101"/>
    <n v="97"/>
    <n v="97"/>
    <n v="97"/>
  </r>
  <r>
    <n v="1"/>
    <s v="Budapest"/>
    <n v="11"/>
    <s v="Budapest"/>
    <n v="1"/>
    <x v="0"/>
    <n v="48"/>
    <n v="48"/>
    <n v="49"/>
    <n v="47"/>
    <n v="48"/>
    <n v="49"/>
    <n v="48"/>
    <n v="51"/>
    <n v="49"/>
    <n v="48"/>
    <n v="48"/>
    <n v="48"/>
    <n v="49"/>
    <n v="49"/>
    <n v="48"/>
    <n v="47"/>
    <n v="50"/>
    <n v="47"/>
    <n v="47"/>
    <n v="48"/>
    <n v="47"/>
    <n v="48"/>
    <n v="48"/>
    <n v="48"/>
    <n v="48"/>
    <n v="48"/>
    <n v="48"/>
    <n v="47"/>
    <n v="48"/>
    <n v="47"/>
    <n v="48"/>
    <n v="48"/>
    <n v="48"/>
    <n v="45"/>
    <n v="42"/>
    <n v="48"/>
    <n v="48"/>
    <n v="48"/>
    <n v="48"/>
    <n v="48"/>
    <n v="45"/>
    <n v="48"/>
    <n v="48"/>
    <n v="48"/>
  </r>
  <r>
    <n v="13"/>
    <s v="Pest"/>
    <n v="12"/>
    <s v="Pest"/>
    <n v="1"/>
    <x v="0"/>
    <n v="115"/>
    <n v="114"/>
    <n v="112"/>
    <n v="115"/>
    <n v="115"/>
    <n v="114"/>
    <n v="115"/>
    <n v="51"/>
    <n v="51"/>
    <n v="50"/>
    <n v="51"/>
    <n v="51"/>
    <n v="50"/>
    <n v="51"/>
    <n v="50"/>
    <n v="50"/>
    <n v="50"/>
    <n v="50"/>
    <n v="51"/>
    <n v="50"/>
    <n v="50"/>
    <n v="74"/>
    <n v="73"/>
    <n v="74"/>
    <n v="74"/>
    <n v="73"/>
    <n v="73"/>
    <n v="72"/>
    <n v="72"/>
    <n v="73"/>
    <n v="73"/>
    <n v="74"/>
    <n v="74"/>
    <n v="73"/>
    <n v="74"/>
    <n v="73"/>
    <n v="74"/>
    <n v="74"/>
    <n v="73"/>
    <n v="74"/>
    <n v="74"/>
    <n v="74"/>
    <n v="74"/>
    <n v="74"/>
  </r>
  <r>
    <n v="1"/>
    <s v="Budapest"/>
    <n v="11"/>
    <s v="Budapest"/>
    <n v="1"/>
    <x v="0"/>
    <n v="159"/>
    <n v="159"/>
    <n v="177"/>
    <n v="177"/>
    <n v="179"/>
    <n v="180"/>
    <n v="177"/>
    <n v="178"/>
    <n v="177"/>
    <n v="177"/>
    <n v="177"/>
    <n v="177"/>
    <n v="176"/>
    <n v="176"/>
    <n v="177"/>
    <n v="177"/>
    <n v="177"/>
    <n v="177"/>
    <n v="189"/>
    <n v="177"/>
    <n v="177"/>
    <n v="180"/>
    <n v="177"/>
    <n v="175"/>
    <n v="175"/>
    <n v="176"/>
    <n v="60"/>
    <n v="57"/>
    <n v="74"/>
    <n v="87"/>
    <n v="57"/>
    <n v="57"/>
    <n v="57"/>
    <n v="57"/>
    <n v="58"/>
    <n v="58"/>
    <n v="58"/>
    <n v="58"/>
    <n v="58"/>
    <n v="58"/>
    <n v="57"/>
    <n v="57"/>
    <n v="57"/>
    <n v="56"/>
  </r>
  <r>
    <n v="1"/>
    <s v="Budapest"/>
    <n v="11"/>
    <s v="Budapest"/>
    <n v="1"/>
    <x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13"/>
    <s v="Pest"/>
    <n v="12"/>
    <s v="Pest"/>
    <n v="1"/>
    <x v="0"/>
    <n v="60"/>
    <n v="60"/>
    <n v="60"/>
    <n v="58"/>
    <n v="60"/>
    <n v="60"/>
    <n v="60"/>
    <n v="60"/>
    <n v="60"/>
    <n v="62"/>
    <n v="64"/>
    <n v="66"/>
    <n v="62"/>
    <n v="64"/>
    <n v="60"/>
    <n v="60"/>
    <n v="61"/>
    <n v="62"/>
    <n v="59"/>
    <n v="64"/>
    <n v="64"/>
    <n v="64"/>
    <n v="63"/>
    <n v="62"/>
    <n v="62"/>
    <n v="60"/>
    <n v="60"/>
    <n v="60"/>
    <n v="60"/>
    <n v="58"/>
    <n v="58"/>
    <n v="60"/>
    <n v="60"/>
    <n v="62"/>
    <n v="62"/>
    <n v="62"/>
    <n v="62"/>
    <n v="64"/>
    <n v="64"/>
    <n v="63"/>
    <n v="62"/>
    <n v="64"/>
    <n v="64"/>
    <n v="66"/>
  </r>
  <r>
    <n v="1"/>
    <s v="Budapest"/>
    <n v="11"/>
    <s v="Budapest"/>
    <n v="1"/>
    <x v="0"/>
    <n v="47"/>
    <n v="47"/>
    <n v="48"/>
    <n v="49"/>
    <n v="49"/>
    <n v="47"/>
    <n v="48"/>
    <n v="47"/>
    <n v="47"/>
    <n v="48"/>
    <n v="48"/>
    <n v="41"/>
    <n v="41"/>
    <n v="44"/>
    <n v="44"/>
    <n v="44"/>
    <n v="43"/>
    <n v="42"/>
    <n v="41"/>
    <n v="41"/>
    <n v="42"/>
    <n v="42"/>
    <n v="52"/>
    <n v="52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</r>
  <r>
    <n v="1"/>
    <s v="Budapest"/>
    <n v="11"/>
    <s v="Budapest"/>
    <n v="1"/>
    <x v="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1"/>
    <n v="11"/>
  </r>
  <r>
    <n v="1"/>
    <s v="Budapest"/>
    <n v="11"/>
    <s v="Budapest"/>
    <n v="1"/>
    <x v="0"/>
    <n v="53"/>
    <n v="53"/>
    <n v="53"/>
    <n v="53"/>
    <n v="45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2"/>
    <n v="52"/>
    <n v="52"/>
    <n v="52"/>
  </r>
  <r>
    <n v="1"/>
    <s v="Budapest"/>
    <n v="11"/>
    <s v="Budapest"/>
    <n v="1"/>
    <x v="0"/>
    <n v="16"/>
    <n v="16"/>
    <n v="16"/>
    <n v="17"/>
    <n v="17"/>
    <n v="17"/>
    <n v="17"/>
    <n v="16"/>
    <n v="17"/>
    <n v="20"/>
    <n v="19"/>
    <n v="21"/>
    <n v="20"/>
    <n v="21"/>
    <n v="18"/>
    <n v="14"/>
    <n v="19"/>
    <n v="17"/>
    <n v="19"/>
    <n v="19"/>
    <n v="18"/>
    <n v="18"/>
    <n v="24"/>
    <n v="19"/>
    <n v="22"/>
    <n v="24"/>
    <n v="21"/>
    <n v="29"/>
    <n v="20"/>
    <n v="10"/>
    <n v="21"/>
    <n v="24"/>
    <n v="14"/>
    <n v="10"/>
    <n v="12"/>
    <n v="12"/>
    <n v="13"/>
    <n v="23"/>
    <n v="22"/>
    <n v="20"/>
    <n v="19"/>
    <n v="19"/>
    <n v="10"/>
    <n v="21"/>
  </r>
  <r>
    <n v="4"/>
    <s v="Békés"/>
    <n v="70"/>
    <s v="Dél-Alföld"/>
    <n v="3"/>
    <x v="1"/>
    <n v="16"/>
    <n v="17"/>
    <n v="17"/>
    <n v="17"/>
    <n v="16"/>
    <n v="17"/>
    <n v="17"/>
    <n v="17"/>
    <n v="17"/>
    <n v="18"/>
    <n v="16"/>
    <n v="16"/>
    <n v="17"/>
    <n v="17"/>
    <n v="17"/>
    <n v="17"/>
    <n v="17"/>
    <n v="16"/>
    <n v="17"/>
    <n v="16"/>
    <n v="16"/>
    <n v="17"/>
    <n v="16"/>
    <n v="16"/>
    <n v="17"/>
    <n v="16"/>
    <n v="16"/>
    <n v="16"/>
    <n v="17"/>
    <n v="16"/>
    <n v="17"/>
    <n v="16"/>
    <n v="17"/>
    <n v="16"/>
    <n v="17"/>
    <n v="18"/>
    <n v="19"/>
    <n v="18"/>
    <n v="17"/>
    <n v="19"/>
    <n v="21"/>
    <n v="20"/>
    <n v="19"/>
    <n v="21"/>
  </r>
  <r>
    <n v="1"/>
    <s v="Budapest"/>
    <n v="11"/>
    <s v="Budapest"/>
    <n v="1"/>
    <x v="0"/>
    <n v="20"/>
    <n v="20"/>
    <n v="20"/>
    <n v="20"/>
    <n v="20"/>
    <n v="20"/>
    <n v="20"/>
    <n v="20"/>
    <n v="20"/>
    <n v="20"/>
    <n v="20"/>
    <n v="20"/>
    <n v="20"/>
    <n v="20"/>
    <n v="20"/>
    <n v="19"/>
    <n v="19"/>
    <n v="20"/>
    <n v="21"/>
    <n v="19"/>
    <n v="20"/>
    <n v="19"/>
    <n v="19"/>
    <n v="19"/>
    <n v="19"/>
    <n v="19"/>
    <n v="19"/>
    <n v="20"/>
    <n v="20"/>
    <n v="20"/>
    <n v="20"/>
    <n v="21"/>
    <n v="21"/>
    <n v="21"/>
    <n v="21"/>
    <n v="21"/>
    <n v="21"/>
    <n v="21"/>
    <n v="22"/>
    <n v="21"/>
    <n v="21"/>
    <n v="22"/>
    <n v="21"/>
    <n v="19"/>
  </r>
  <r>
    <n v="1"/>
    <s v="Budapest"/>
    <n v="11"/>
    <s v="Budapest"/>
    <n v="1"/>
    <x v="0"/>
    <n v="58"/>
    <n v="66"/>
    <n v="75"/>
    <n v="83"/>
    <n v="65"/>
    <n v="72"/>
    <n v="78"/>
    <n v="89"/>
    <n v="95"/>
    <n v="68"/>
    <n v="80"/>
    <n v="86"/>
    <n v="94"/>
    <n v="70"/>
    <n v="77"/>
    <n v="84"/>
    <n v="91"/>
    <n v="98"/>
    <n v="75"/>
    <n v="81"/>
    <n v="86"/>
    <n v="94"/>
    <n v="72"/>
    <n v="79"/>
    <n v="87"/>
    <n v="93"/>
    <n v="72"/>
    <n v="79"/>
    <n v="85"/>
    <n v="92"/>
    <n v="97"/>
    <n v="73"/>
    <n v="80"/>
    <n v="85"/>
    <n v="93"/>
    <n v="213"/>
    <n v="69"/>
    <n v="76"/>
    <n v="74"/>
    <n v="54"/>
    <n v="60"/>
    <n v="67"/>
    <n v="74"/>
    <n v="81"/>
  </r>
  <r>
    <n v="1"/>
    <s v="Budapest"/>
    <n v="11"/>
    <s v="Budapest"/>
    <n v="1"/>
    <x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20"/>
    <s v="Zala"/>
    <n v="30"/>
    <s v="Nyugat-Dunántúl"/>
    <n v="2"/>
    <x v="2"/>
    <n v="72"/>
    <n v="74"/>
    <n v="73"/>
    <n v="72"/>
    <n v="72"/>
    <n v="72"/>
    <n v="76"/>
    <n v="72"/>
    <n v="72"/>
    <n v="75"/>
    <n v="73"/>
    <n v="73"/>
    <n v="71"/>
    <n v="76"/>
    <n v="77"/>
    <n v="71"/>
    <n v="74"/>
    <n v="71"/>
    <n v="71"/>
    <n v="74"/>
    <n v="77"/>
    <n v="73"/>
    <n v="75"/>
    <n v="74"/>
    <n v="74"/>
    <n v="74"/>
    <n v="74"/>
    <n v="74"/>
    <n v="74"/>
    <n v="77"/>
    <n v="74"/>
    <n v="71"/>
    <n v="73"/>
    <n v="73"/>
    <n v="73"/>
    <n v="72"/>
    <n v="72"/>
    <n v="75"/>
    <n v="71"/>
    <n v="70"/>
    <n v="66"/>
    <n v="68"/>
    <n v="69"/>
    <n v="69"/>
  </r>
  <r>
    <n v="1"/>
    <s v="Budapest"/>
    <n v="11"/>
    <s v="Budapest"/>
    <n v="1"/>
    <x v="0"/>
    <n v="49"/>
    <n v="55"/>
    <n v="56"/>
    <n v="64"/>
    <n v="67"/>
    <n v="65"/>
    <n v="58"/>
    <n v="53"/>
    <n v="50"/>
    <n v="48"/>
    <n v="48"/>
    <n v="46"/>
    <n v="46"/>
    <n v="46"/>
    <n v="49"/>
    <n v="49"/>
    <n v="48"/>
    <n v="48"/>
    <n v="48"/>
    <n v="46"/>
    <n v="46"/>
    <n v="43"/>
    <n v="43"/>
    <n v="45"/>
    <n v="49"/>
    <n v="49"/>
    <n v="49"/>
    <n v="58"/>
    <n v="58"/>
    <n v="54"/>
    <n v="57"/>
    <n v="57"/>
    <n v="46"/>
    <n v="48"/>
    <n v="55"/>
    <n v="55"/>
    <n v="54"/>
    <n v="56"/>
    <n v="55"/>
    <n v="58"/>
    <n v="56"/>
    <n v="55"/>
    <n v="72"/>
    <n v="73"/>
  </r>
  <r>
    <n v="1"/>
    <s v="Budapest"/>
    <n v="11"/>
    <s v="Budapest"/>
    <n v="1"/>
    <x v="0"/>
    <n v="7"/>
    <n v="18"/>
    <n v="20"/>
    <n v="20"/>
    <n v="18"/>
    <n v="19"/>
    <n v="19"/>
    <n v="19"/>
    <n v="16"/>
    <n v="17"/>
    <n v="17"/>
    <n v="18"/>
    <n v="18"/>
    <n v="19"/>
    <n v="18"/>
    <n v="19"/>
    <n v="19"/>
    <n v="17"/>
    <n v="19"/>
    <n v="20"/>
    <n v="18"/>
    <n v="19"/>
    <n v="18"/>
    <n v="18"/>
    <n v="19"/>
    <n v="19"/>
    <n v="20"/>
    <n v="18"/>
    <n v="19"/>
    <n v="18"/>
    <n v="18"/>
    <n v="16"/>
    <n v="18"/>
    <n v="18"/>
    <n v="17"/>
    <n v="17"/>
    <n v="18"/>
    <n v="17"/>
    <n v="17"/>
    <n v="17"/>
    <n v="18"/>
    <n v="17"/>
    <n v="16"/>
    <n v="20"/>
  </r>
  <r>
    <n v="1"/>
    <s v="Budapest"/>
    <n v="11"/>
    <s v="Budapest"/>
    <n v="1"/>
    <x v="0"/>
    <n v="20"/>
    <n v="29"/>
    <n v="21"/>
    <n v="21"/>
    <n v="40"/>
    <n v="40"/>
    <n v="45"/>
    <n v="45"/>
    <n v="45"/>
    <n v="45"/>
    <n v="49"/>
    <n v="55"/>
    <n v="39"/>
    <n v="39"/>
    <n v="39"/>
    <n v="39"/>
    <n v="39"/>
    <n v="39"/>
    <n v="39"/>
    <n v="23"/>
    <n v="32"/>
    <n v="40"/>
    <n v="24"/>
    <n v="19"/>
    <n v="40"/>
    <n v="38"/>
    <n v="25"/>
    <n v="44"/>
    <n v="46"/>
    <n v="50"/>
    <n v="49"/>
    <n v="49"/>
    <n v="77"/>
    <n v="83"/>
    <n v="77"/>
    <n v="58"/>
    <n v="19"/>
    <n v="39"/>
    <n v="20"/>
    <n v="22"/>
    <n v="30"/>
    <n v="30"/>
    <n v="38"/>
    <n v="58"/>
  </r>
  <r>
    <n v="7"/>
    <s v="Fejér"/>
    <n v="20"/>
    <s v="Közép-Dunántúl"/>
    <n v="2"/>
    <x v="2"/>
    <n v="45"/>
    <n v="45"/>
    <n v="45"/>
    <n v="45"/>
    <n v="45"/>
    <n v="45"/>
    <n v="45"/>
    <n v="45"/>
    <n v="45"/>
    <n v="45"/>
    <n v="38"/>
    <n v="38"/>
    <n v="38"/>
    <n v="38"/>
    <n v="38"/>
    <n v="38"/>
    <n v="38"/>
    <n v="38"/>
    <n v="38"/>
    <n v="38"/>
    <n v="38"/>
    <n v="38"/>
    <n v="37"/>
    <n v="38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18"/>
    <s v="Vas"/>
    <n v="30"/>
    <s v="Nyugat-Dunántúl"/>
    <n v="2"/>
    <x v="2"/>
    <n v="30"/>
    <n v="30"/>
    <n v="30"/>
    <n v="7"/>
    <n v="30"/>
    <n v="30"/>
    <n v="30"/>
    <n v="30"/>
    <n v="30"/>
    <n v="30"/>
    <n v="7"/>
    <n v="30"/>
    <n v="30"/>
    <n v="30"/>
    <n v="30"/>
    <n v="30"/>
    <n v="30"/>
    <n v="30"/>
    <n v="30"/>
    <n v="30"/>
    <n v="30"/>
    <n v="30"/>
    <n v="30"/>
    <n v="30"/>
    <n v="7"/>
    <n v="31"/>
    <n v="31"/>
    <n v="7"/>
    <n v="31"/>
    <n v="31"/>
    <n v="7"/>
    <n v="7"/>
    <n v="7"/>
    <n v="7"/>
    <n v="7"/>
    <n v="7"/>
    <n v="7"/>
    <n v="7"/>
    <n v="2"/>
    <n v="7"/>
    <n v="7"/>
    <n v="31"/>
    <n v="31"/>
    <n v="31"/>
  </r>
  <r>
    <n v="1"/>
    <s v="Budapest"/>
    <n v="11"/>
    <s v="Budapest"/>
    <n v="1"/>
    <x v="0"/>
    <n v="18"/>
    <n v="18"/>
    <n v="18"/>
    <n v="28"/>
    <n v="28"/>
    <n v="28"/>
    <n v="28"/>
    <n v="28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38"/>
    <n v="32"/>
    <n v="32"/>
    <n v="32"/>
    <n v="32"/>
    <n v="24"/>
    <n v="24"/>
    <n v="23"/>
    <n v="23"/>
    <n v="23"/>
    <n v="23"/>
  </r>
  <r>
    <n v="1"/>
    <s v="Budapest"/>
    <n v="11"/>
    <s v="Budapest"/>
    <n v="1"/>
    <x v="0"/>
    <n v="131"/>
    <n v="131"/>
    <n v="131"/>
    <n v="132"/>
    <n v="131"/>
    <n v="131"/>
    <n v="127"/>
    <n v="127"/>
    <n v="131"/>
    <n v="131"/>
    <n v="131"/>
    <n v="127"/>
    <n v="127"/>
    <n v="127"/>
    <n v="132"/>
    <n v="133"/>
    <n v="133"/>
    <n v="134"/>
    <n v="134"/>
    <n v="133"/>
    <n v="137"/>
    <n v="140"/>
    <n v="141"/>
    <n v="140"/>
    <n v="142"/>
    <n v="142"/>
    <n v="148"/>
    <n v="154"/>
    <n v="129"/>
    <n v="127"/>
    <n v="120"/>
    <n v="122"/>
    <n v="120"/>
    <n v="121"/>
    <n v="121"/>
    <n v="122"/>
    <n v="122"/>
    <n v="121"/>
    <n v="118"/>
    <n v="117"/>
    <n v="123"/>
    <n v="126"/>
    <n v="126"/>
    <n v="132"/>
  </r>
  <r>
    <n v="2"/>
    <s v="Baranya"/>
    <n v="40"/>
    <s v="Dél-Dunántúl"/>
    <n v="2"/>
    <x v="2"/>
    <n v="25"/>
    <n v="23"/>
    <n v="23"/>
    <n v="24"/>
    <n v="22"/>
    <n v="23"/>
    <n v="22"/>
    <n v="21"/>
    <n v="23"/>
    <n v="24"/>
    <n v="22"/>
    <n v="23"/>
    <n v="23"/>
    <n v="24"/>
    <n v="26"/>
    <n v="25"/>
    <n v="25"/>
    <n v="24"/>
    <n v="22"/>
    <n v="23"/>
    <n v="24"/>
    <n v="23"/>
    <n v="23"/>
    <n v="23"/>
    <n v="25"/>
    <n v="25"/>
    <n v="25"/>
    <n v="23"/>
    <n v="24"/>
    <n v="22"/>
    <n v="22"/>
    <n v="22"/>
    <n v="23"/>
    <n v="22"/>
    <n v="22"/>
    <n v="23"/>
    <n v="24"/>
    <n v="23"/>
    <n v="19"/>
    <n v="23"/>
    <n v="23"/>
    <n v="22"/>
    <n v="23"/>
    <n v="22"/>
  </r>
  <r>
    <n v="1"/>
    <s v="Budapest"/>
    <n v="11"/>
    <s v="Budapest"/>
    <n v="1"/>
    <x v="0"/>
    <n v="45"/>
    <n v="45"/>
    <n v="44"/>
    <n v="44"/>
    <n v="44"/>
    <n v="45"/>
    <n v="44"/>
    <n v="46"/>
    <n v="44"/>
    <n v="36"/>
    <n v="36"/>
    <n v="36"/>
    <n v="36"/>
    <n v="37"/>
    <n v="37"/>
    <n v="37"/>
    <n v="39"/>
    <n v="39"/>
    <n v="38"/>
    <n v="38"/>
    <n v="38"/>
    <n v="38"/>
    <n v="39"/>
    <n v="39"/>
    <n v="39"/>
    <n v="39"/>
    <n v="39"/>
    <n v="39"/>
    <n v="39"/>
    <n v="39"/>
    <n v="39"/>
    <n v="40"/>
    <n v="42"/>
    <n v="40"/>
    <n v="40"/>
    <n v="40"/>
    <n v="40"/>
    <n v="40"/>
    <n v="40"/>
    <n v="40"/>
    <n v="39"/>
    <n v="39"/>
    <n v="38"/>
    <n v="39"/>
  </r>
  <r>
    <n v="11"/>
    <s v="Komárom-Esztergom"/>
    <n v="20"/>
    <s v="Közép-Dunántúl"/>
    <n v="2"/>
    <x v="2"/>
    <n v="27"/>
    <n v="27"/>
    <n v="27"/>
    <n v="27"/>
    <n v="27"/>
    <n v="27"/>
    <n v="27"/>
    <n v="27"/>
    <n v="27"/>
    <n v="27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</r>
  <r>
    <n v="15"/>
    <s v="Szabolcs-Szatmár-Bereg"/>
    <n v="60"/>
    <s v="Észak-Alföld"/>
    <n v="3"/>
    <x v="1"/>
    <n v="104"/>
    <n v="103"/>
    <n v="101"/>
    <n v="102"/>
    <n v="105"/>
    <n v="106"/>
    <n v="101"/>
    <n v="102"/>
    <n v="106"/>
    <n v="108"/>
    <n v="109"/>
    <n v="104"/>
    <n v="103"/>
    <n v="100"/>
    <n v="103"/>
    <n v="99"/>
    <n v="105"/>
    <n v="101"/>
    <n v="103"/>
    <n v="105"/>
    <n v="102"/>
    <n v="99"/>
    <n v="108"/>
    <n v="109"/>
    <n v="106"/>
    <n v="107"/>
    <n v="105"/>
    <n v="107"/>
    <n v="104"/>
    <n v="108"/>
    <n v="110"/>
    <n v="106"/>
    <n v="103"/>
    <n v="92"/>
    <n v="93"/>
    <n v="93"/>
    <n v="87"/>
    <n v="86"/>
    <n v="87"/>
    <n v="87"/>
    <n v="84"/>
    <n v="89"/>
    <n v="90"/>
    <n v="90"/>
  </r>
  <r>
    <n v="8"/>
    <s v="Győr-Moson-Sopron"/>
    <n v="30"/>
    <s v="Nyugat-Dunántúl"/>
    <n v="2"/>
    <x v="2"/>
    <n v="44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4"/>
    <n v="44"/>
    <n v="44"/>
    <n v="44"/>
    <n v="44"/>
    <n v="44"/>
    <n v="44"/>
    <n v="44"/>
    <n v="44"/>
    <n v="44"/>
    <n v="18"/>
    <n v="44"/>
    <n v="39"/>
    <n v="47"/>
    <n v="47"/>
    <n v="47"/>
  </r>
  <r>
    <n v="8"/>
    <s v="Győr-Moson-Sopron"/>
    <n v="30"/>
    <s v="Nyugat-Dunántúl"/>
    <n v="2"/>
    <x v="2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8"/>
    <n v="98"/>
    <n v="97"/>
    <n v="97"/>
    <n v="97"/>
    <n v="97"/>
  </r>
  <r>
    <n v="2"/>
    <s v="Baranya"/>
    <n v="40"/>
    <s v="Dél-Dunántúl"/>
    <n v="2"/>
    <x v="2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5"/>
    <n v="11"/>
    <n v="11"/>
    <n v="11"/>
    <n v="11"/>
    <n v="11"/>
    <n v="10"/>
    <n v="10"/>
    <n v="10"/>
    <n v="10"/>
    <n v="10"/>
    <n v="10"/>
    <n v="10"/>
    <n v="10"/>
    <n v="11"/>
    <n v="11"/>
    <n v="11"/>
    <n v="11"/>
    <n v="11"/>
  </r>
  <r>
    <n v="1"/>
    <s v="Budapest"/>
    <n v="11"/>
    <s v="Budapest"/>
    <n v="1"/>
    <x v="0"/>
    <n v="90"/>
    <n v="90"/>
    <n v="90"/>
    <n v="90"/>
    <n v="90"/>
    <n v="90"/>
    <n v="85"/>
    <n v="90"/>
    <n v="90"/>
    <n v="90"/>
    <n v="90"/>
    <n v="85"/>
    <n v="85"/>
    <n v="90"/>
    <n v="90"/>
    <n v="90"/>
    <n v="90"/>
    <n v="85"/>
    <n v="90"/>
    <n v="92"/>
    <n v="87"/>
    <n v="92"/>
    <n v="87"/>
    <n v="87"/>
    <n v="87"/>
    <n v="87"/>
    <n v="92"/>
    <n v="87"/>
    <n v="87"/>
    <n v="92"/>
    <n v="92"/>
    <n v="92"/>
    <n v="92"/>
    <n v="92"/>
    <n v="92"/>
    <n v="92"/>
    <n v="92"/>
    <n v="92"/>
    <n v="92"/>
    <n v="92"/>
    <n v="92"/>
    <n v="92"/>
    <n v="92"/>
    <n v="92"/>
  </r>
  <r>
    <n v="1"/>
    <s v="Budapest"/>
    <n v="11"/>
    <s v="Budapest"/>
    <n v="1"/>
    <x v="0"/>
    <n v="7"/>
    <n v="7"/>
    <n v="7"/>
    <n v="9"/>
    <n v="9"/>
    <n v="7"/>
    <n v="7"/>
    <n v="7"/>
    <n v="7"/>
    <n v="7"/>
    <n v="7"/>
    <n v="7"/>
    <n v="4"/>
    <n v="4"/>
    <n v="4"/>
    <n v="4"/>
    <n v="4"/>
    <n v="4"/>
    <n v="4"/>
    <n v="6"/>
    <n v="6"/>
    <n v="6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3"/>
    <n v="3"/>
    <n v="3"/>
    <n v="3"/>
  </r>
  <r>
    <n v="1"/>
    <s v="Budapest"/>
    <n v="11"/>
    <s v="Budapest"/>
    <n v="1"/>
    <x v="0"/>
    <n v="34"/>
    <n v="35"/>
    <n v="34"/>
    <n v="36"/>
    <n v="34"/>
    <n v="34"/>
    <n v="34"/>
    <n v="34"/>
    <n v="35"/>
    <n v="36"/>
    <n v="35"/>
    <n v="35"/>
    <n v="36"/>
    <n v="34"/>
    <n v="39"/>
    <n v="36"/>
    <n v="36"/>
    <n v="36"/>
    <n v="36"/>
    <n v="36"/>
    <n v="36"/>
    <n v="36"/>
    <n v="37"/>
    <n v="36"/>
    <n v="38"/>
    <n v="36"/>
    <n v="38"/>
    <n v="38"/>
    <n v="36"/>
    <n v="34"/>
    <n v="36"/>
    <n v="36"/>
    <n v="36"/>
    <n v="36"/>
    <n v="38"/>
    <n v="38"/>
    <n v="36"/>
    <n v="36"/>
    <n v="37"/>
    <n v="32"/>
    <n v="34"/>
    <n v="32"/>
    <n v="32"/>
    <n v="32"/>
  </r>
  <r>
    <n v="1"/>
    <s v="Budapest"/>
    <n v="11"/>
    <s v="Budapest"/>
    <n v="1"/>
    <x v="0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0"/>
    <n v="20"/>
    <n v="20"/>
    <n v="20"/>
    <n v="20"/>
    <n v="20"/>
    <n v="20"/>
    <n v="20"/>
    <n v="20"/>
    <n v="20"/>
    <n v="20"/>
    <n v="20"/>
    <n v="20"/>
    <n v="20"/>
    <n v="20"/>
    <n v="20"/>
  </r>
  <r>
    <n v="20"/>
    <s v="Zala"/>
    <n v="30"/>
    <s v="Nyugat-Dunántúl"/>
    <n v="2"/>
    <x v="2"/>
    <n v="57"/>
    <n v="57"/>
    <n v="57"/>
    <n v="58"/>
    <n v="57"/>
    <n v="57"/>
    <n v="57"/>
    <n v="57"/>
    <n v="57"/>
    <n v="58"/>
    <n v="57"/>
    <n v="57"/>
    <n v="59"/>
    <n v="57"/>
    <n v="57"/>
    <n v="58"/>
    <n v="57"/>
    <n v="57"/>
    <n v="57"/>
    <n v="57"/>
    <n v="57"/>
    <n v="57"/>
    <n v="57"/>
    <n v="57"/>
    <n v="57"/>
    <n v="63"/>
    <n v="56"/>
    <n v="58"/>
    <n v="58"/>
    <n v="58"/>
    <n v="58"/>
    <n v="57"/>
    <n v="58"/>
    <n v="55"/>
    <n v="55"/>
    <n v="56"/>
    <n v="50"/>
    <n v="49"/>
    <n v="49"/>
    <n v="49"/>
    <n v="49"/>
    <n v="49"/>
    <n v="50"/>
    <n v="50"/>
  </r>
  <r>
    <n v="17"/>
    <s v="Tolna"/>
    <n v="40"/>
    <s v="Dél-Dunántúl"/>
    <n v="2"/>
    <x v="2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6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</r>
  <r>
    <n v="13"/>
    <s v="Pest"/>
    <n v="12"/>
    <s v="Pest"/>
    <n v="1"/>
    <x v="0"/>
    <n v="132"/>
    <n v="132"/>
    <n v="128"/>
    <n v="138"/>
    <n v="140"/>
    <n v="142"/>
    <n v="141"/>
    <n v="141"/>
    <n v="136"/>
    <n v="137"/>
    <n v="138"/>
    <n v="137"/>
    <n v="134"/>
    <n v="137"/>
    <n v="137"/>
    <n v="142"/>
    <n v="142"/>
    <n v="141"/>
    <n v="137"/>
    <n v="133"/>
    <n v="136"/>
    <n v="135"/>
    <n v="133"/>
    <n v="139"/>
    <n v="138"/>
    <n v="138"/>
    <n v="134"/>
    <n v="137"/>
    <n v="139"/>
    <n v="137"/>
    <n v="135"/>
    <n v="135"/>
    <n v="140"/>
    <n v="134"/>
    <n v="133"/>
    <n v="139"/>
    <n v="132"/>
    <n v="132"/>
    <n v="132"/>
    <n v="135"/>
    <n v="134"/>
    <n v="132"/>
    <n v="133"/>
    <n v="131"/>
  </r>
  <r>
    <n v="1"/>
    <s v="Budapest"/>
    <n v="11"/>
    <s v="Budapest"/>
    <n v="1"/>
    <x v="0"/>
    <n v="20"/>
    <n v="19"/>
    <n v="19"/>
    <n v="19"/>
    <n v="19"/>
    <n v="19"/>
    <n v="19"/>
    <n v="20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20"/>
    <n v="20"/>
    <n v="20"/>
    <n v="20"/>
    <n v="19"/>
  </r>
  <r>
    <n v="1"/>
    <s v="Budapest"/>
    <n v="11"/>
    <s v="Budapest"/>
    <n v="1"/>
    <x v="0"/>
    <n v="174"/>
    <n v="174"/>
    <n v="187"/>
    <n v="210"/>
    <n v="204"/>
    <n v="202"/>
    <n v="213"/>
    <n v="220"/>
    <n v="217"/>
    <n v="200"/>
    <n v="202"/>
    <n v="202"/>
    <n v="204"/>
    <n v="196"/>
    <n v="198"/>
    <n v="199"/>
    <n v="200"/>
    <n v="194"/>
    <n v="184"/>
    <n v="182"/>
    <n v="188"/>
    <n v="185"/>
    <n v="171"/>
    <n v="174"/>
    <n v="202"/>
    <n v="204"/>
    <n v="197"/>
    <n v="198"/>
    <n v="171"/>
    <n v="186"/>
    <n v="183"/>
    <n v="172"/>
    <n v="181"/>
    <n v="193"/>
    <n v="198"/>
    <n v="175"/>
    <n v="185"/>
    <n v="191"/>
    <n v="207"/>
    <n v="202"/>
    <n v="196"/>
    <n v="163"/>
    <n v="179"/>
    <n v="195"/>
  </r>
  <r>
    <n v="1"/>
    <s v="Budapest"/>
    <n v="11"/>
    <s v="Budapest"/>
    <n v="1"/>
    <x v="0"/>
    <n v="21"/>
    <n v="21"/>
    <n v="21"/>
    <n v="23"/>
    <n v="21"/>
    <n v="22"/>
    <n v="21"/>
    <n v="21"/>
    <n v="21"/>
    <n v="21"/>
    <n v="21"/>
    <n v="22"/>
    <n v="23"/>
    <n v="21"/>
    <n v="22"/>
    <n v="21"/>
    <n v="23"/>
    <n v="22"/>
    <n v="23"/>
    <n v="22"/>
    <n v="24"/>
    <n v="22"/>
    <n v="22"/>
    <n v="22"/>
    <n v="22"/>
    <n v="22"/>
    <n v="18"/>
    <n v="22"/>
    <n v="21"/>
    <n v="22"/>
    <n v="24"/>
    <n v="21"/>
    <n v="21"/>
    <n v="25"/>
    <n v="18"/>
    <n v="23"/>
    <n v="24"/>
    <n v="21"/>
    <n v="22"/>
    <n v="20"/>
    <n v="21"/>
    <n v="22"/>
    <n v="22"/>
    <n v="23"/>
  </r>
  <r>
    <n v="1"/>
    <s v="Budapest"/>
    <n v="11"/>
    <s v="Budapest"/>
    <n v="1"/>
    <x v="0"/>
    <n v="193"/>
    <n v="205"/>
    <n v="216"/>
    <n v="161"/>
    <n v="165"/>
    <n v="127"/>
    <n v="175"/>
    <n v="132"/>
    <n v="179"/>
    <n v="165"/>
    <n v="185"/>
    <n v="182"/>
    <n v="172"/>
    <n v="159"/>
    <n v="144"/>
    <n v="139"/>
    <n v="158"/>
    <n v="162"/>
    <n v="164"/>
    <n v="138"/>
    <n v="152"/>
    <n v="128"/>
    <n v="190"/>
    <n v="176"/>
    <n v="193"/>
    <n v="197"/>
    <n v="153"/>
    <n v="154"/>
    <n v="177"/>
    <n v="129"/>
    <n v="141"/>
    <n v="126"/>
    <n v="109"/>
    <n v="135"/>
    <n v="120"/>
    <n v="126"/>
    <n v="115"/>
    <n v="129"/>
    <n v="122"/>
    <n v="115"/>
    <n v="104"/>
    <n v="111"/>
    <n v="104"/>
    <n v="119"/>
  </r>
  <r>
    <n v="13"/>
    <s v="Pest"/>
    <n v="12"/>
    <s v="Pest"/>
    <n v="1"/>
    <x v="0"/>
    <n v="52"/>
    <n v="47"/>
    <n v="47"/>
    <n v="47"/>
    <n v="37"/>
    <n v="37"/>
    <n v="37"/>
    <n v="4"/>
    <n v="4"/>
    <n v="4"/>
    <n v="4"/>
    <n v="4"/>
    <n v="4"/>
    <n v="4"/>
    <n v="4"/>
    <n v="4"/>
    <n v="4"/>
    <n v="4"/>
    <n v="14"/>
    <n v="11"/>
    <n v="11"/>
    <n v="13"/>
    <n v="4"/>
    <n v="4"/>
    <n v="4"/>
    <n v="4"/>
    <n v="4"/>
    <n v="5"/>
    <n v="5"/>
    <n v="5"/>
    <n v="4"/>
    <n v="4"/>
    <n v="4"/>
    <n v="4"/>
    <n v="4"/>
    <n v="4"/>
    <n v="4"/>
    <n v="4"/>
    <n v="4"/>
    <n v="5"/>
    <n v="15"/>
    <n v="15"/>
    <n v="15"/>
    <n v="15"/>
  </r>
  <r>
    <n v="15"/>
    <s v="Szabolcs-Szatmár-Bereg"/>
    <n v="60"/>
    <s v="Észak-Alföld"/>
    <n v="3"/>
    <x v="1"/>
    <n v="15"/>
    <n v="15"/>
    <n v="15"/>
    <n v="14"/>
    <n v="15"/>
    <n v="15"/>
    <n v="15"/>
    <n v="15"/>
    <n v="15"/>
    <n v="14"/>
    <n v="14"/>
    <n v="15"/>
    <n v="15"/>
    <n v="15"/>
    <n v="15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0"/>
    <n v="0"/>
    <n v="0"/>
    <n v="0"/>
    <n v="0"/>
    <n v="0"/>
    <n v="0"/>
    <n v="0"/>
    <n v="0"/>
  </r>
  <r>
    <n v="1"/>
    <s v="Budapest"/>
    <n v="11"/>
    <s v="Budapest"/>
    <n v="1"/>
    <x v="0"/>
    <n v="52"/>
    <n v="52"/>
    <n v="52"/>
    <n v="52"/>
    <n v="52"/>
    <n v="52"/>
    <n v="52"/>
    <n v="52"/>
    <n v="48"/>
    <n v="48"/>
    <n v="48"/>
    <n v="48"/>
    <n v="48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7"/>
    <n v="47"/>
    <n v="47"/>
    <n v="47"/>
    <n v="47"/>
    <n v="47"/>
    <n v="47"/>
    <n v="47"/>
    <n v="47"/>
  </r>
  <r>
    <n v="1"/>
    <s v="Budapest"/>
    <n v="11"/>
    <s v="Budapest"/>
    <n v="1"/>
    <x v="0"/>
    <n v="31"/>
    <n v="31"/>
    <n v="32"/>
    <n v="32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2"/>
    <n v="32"/>
    <n v="31"/>
    <n v="31"/>
    <n v="31"/>
    <n v="31"/>
    <n v="31"/>
    <n v="31"/>
    <n v="31"/>
    <n v="31"/>
    <n v="31"/>
    <n v="32"/>
    <n v="32"/>
    <n v="33"/>
    <n v="33"/>
    <n v="33"/>
    <n v="32"/>
    <n v="32"/>
    <n v="32"/>
    <n v="32"/>
    <n v="31"/>
  </r>
  <r>
    <n v="1"/>
    <s v="Budapest"/>
    <n v="11"/>
    <s v="Budapest"/>
    <n v="1"/>
    <x v="0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n v="1"/>
    <s v="Budapest"/>
    <n v="11"/>
    <s v="Budapest"/>
    <n v="1"/>
    <x v="0"/>
    <n v="351"/>
    <n v="227"/>
    <n v="231"/>
    <n v="299"/>
    <n v="319"/>
    <n v="231"/>
    <n v="251"/>
    <n v="268"/>
    <n v="267"/>
    <n v="222"/>
    <n v="216"/>
    <n v="255"/>
    <n v="243"/>
    <n v="223"/>
    <n v="283"/>
    <n v="273"/>
    <n v="191"/>
    <n v="263"/>
    <n v="176"/>
    <n v="212"/>
    <n v="238"/>
    <n v="240"/>
    <n v="10"/>
    <n v="223"/>
    <n v="285"/>
    <n v="302"/>
    <n v="235"/>
    <n v="270"/>
    <n v="227"/>
    <n v="230"/>
    <n v="175"/>
    <n v="9"/>
    <n v="283"/>
    <n v="270"/>
    <n v="242"/>
    <n v="251"/>
    <n v="213"/>
    <n v="227"/>
    <n v="226"/>
    <n v="262"/>
    <n v="262"/>
    <n v="217"/>
    <n v="230"/>
    <n v="278"/>
  </r>
  <r>
    <n v="1"/>
    <s v="Budapest"/>
    <n v="11"/>
    <s v="Budapest"/>
    <n v="1"/>
    <x v="0"/>
    <n v="126"/>
    <n v="128"/>
    <n v="129"/>
    <n v="129"/>
    <n v="129"/>
    <n v="118"/>
    <n v="118"/>
    <n v="118"/>
    <n v="117"/>
    <n v="117"/>
    <n v="117"/>
    <n v="116"/>
    <n v="126"/>
    <n v="126"/>
    <n v="126"/>
    <n v="125"/>
    <n v="125"/>
    <n v="125"/>
    <n v="125"/>
    <n v="125"/>
    <n v="126"/>
    <n v="124"/>
    <n v="123"/>
    <n v="123"/>
    <n v="124"/>
    <n v="124"/>
    <n v="124"/>
    <n v="123"/>
    <n v="123"/>
    <n v="124"/>
    <n v="124"/>
    <n v="124"/>
    <n v="125"/>
    <n v="123"/>
    <n v="116"/>
    <n v="116"/>
    <n v="116"/>
    <n v="114"/>
    <n v="116"/>
    <n v="116"/>
    <n v="115"/>
    <n v="115"/>
    <n v="115"/>
    <n v="115"/>
  </r>
  <r>
    <n v="1"/>
    <s v="Budapest"/>
    <n v="11"/>
    <s v="Budapest"/>
    <n v="1"/>
    <x v="0"/>
    <n v="112"/>
    <n v="111"/>
    <n v="111"/>
    <n v="111"/>
    <n v="111"/>
    <n v="112"/>
    <n v="111"/>
    <n v="120"/>
    <n v="120"/>
    <n v="105"/>
    <n v="105"/>
    <n v="104"/>
    <n v="104"/>
    <n v="103"/>
    <n v="103"/>
    <n v="103"/>
    <n v="103"/>
    <n v="103"/>
    <n v="104"/>
    <n v="112"/>
    <n v="104"/>
    <n v="113"/>
    <n v="104"/>
    <n v="104"/>
    <n v="104"/>
    <n v="104"/>
    <n v="104"/>
    <n v="104"/>
    <n v="104"/>
    <n v="104"/>
    <n v="104"/>
    <n v="104"/>
    <n v="104"/>
    <n v="104"/>
    <n v="103"/>
    <n v="104"/>
    <n v="104"/>
    <n v="108"/>
    <n v="108"/>
    <n v="108"/>
    <n v="107"/>
    <n v="107"/>
    <n v="107"/>
    <n v="116"/>
  </r>
  <r>
    <n v="3"/>
    <s v="Bács-Kiskun"/>
    <n v="70"/>
    <s v="Dél-Alföld"/>
    <n v="3"/>
    <x v="1"/>
    <n v="143"/>
    <n v="146"/>
    <n v="144"/>
    <n v="147"/>
    <n v="147"/>
    <n v="147"/>
    <n v="144"/>
    <n v="144"/>
    <n v="122"/>
    <n v="147"/>
    <n v="143"/>
    <n v="143"/>
    <n v="143"/>
    <n v="143"/>
    <n v="142"/>
    <n v="143"/>
    <n v="143"/>
    <n v="145"/>
    <n v="147"/>
    <n v="147"/>
    <n v="149"/>
    <n v="147"/>
    <n v="139"/>
    <n v="142"/>
    <n v="143"/>
    <n v="143"/>
    <n v="131"/>
    <n v="131"/>
    <n v="132"/>
    <n v="133"/>
    <n v="135"/>
    <n v="128"/>
    <n v="131"/>
    <n v="130"/>
    <n v="127"/>
    <n v="130"/>
    <n v="130"/>
    <n v="123"/>
    <n v="119"/>
    <n v="119"/>
    <n v="120"/>
    <n v="88"/>
    <n v="87"/>
    <n v="90"/>
  </r>
  <r>
    <n v="9"/>
    <s v="Hajdú-Bihar"/>
    <n v="60"/>
    <s v="Észak-Alföld"/>
    <n v="3"/>
    <x v="1"/>
    <n v="18"/>
    <n v="18"/>
    <n v="18"/>
    <n v="18"/>
    <n v="18"/>
    <n v="18"/>
    <n v="18"/>
    <n v="18"/>
    <n v="19"/>
    <n v="12"/>
    <n v="15"/>
    <n v="15"/>
    <n v="12"/>
    <n v="12"/>
    <n v="12"/>
    <n v="12"/>
    <n v="12"/>
    <n v="12"/>
    <n v="12"/>
    <n v="15"/>
    <n v="12"/>
    <n v="12"/>
    <n v="11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n v="1"/>
    <s v="Budapest"/>
    <n v="11"/>
    <s v="Budapest"/>
    <n v="1"/>
    <x v="0"/>
    <n v="421"/>
    <n v="426"/>
    <n v="435"/>
    <n v="427"/>
    <n v="423"/>
    <n v="412"/>
    <n v="407"/>
    <n v="430"/>
    <n v="433"/>
    <n v="448"/>
    <n v="436"/>
    <n v="429"/>
    <n v="381"/>
    <n v="432"/>
    <n v="435"/>
    <n v="448"/>
    <n v="410"/>
    <n v="438"/>
    <n v="416"/>
    <n v="417"/>
    <n v="442"/>
    <n v="424"/>
    <n v="432"/>
    <n v="441"/>
    <n v="429"/>
    <n v="433"/>
    <n v="427"/>
    <n v="427"/>
    <n v="427"/>
    <n v="430"/>
    <n v="377"/>
    <n v="381"/>
    <n v="438"/>
    <n v="434"/>
    <n v="426"/>
    <n v="415"/>
    <n v="428"/>
    <n v="429"/>
    <n v="442"/>
    <n v="427"/>
    <n v="419"/>
    <n v="424"/>
    <n v="429"/>
    <n v="421"/>
  </r>
  <r>
    <n v="3"/>
    <s v="Bács-Kiskun"/>
    <n v="70"/>
    <s v="Dél-Alföld"/>
    <n v="3"/>
    <x v="1"/>
    <n v="130"/>
    <n v="130"/>
    <n v="130"/>
    <n v="94"/>
    <n v="95"/>
    <n v="94"/>
    <n v="94"/>
    <n v="100"/>
    <n v="93"/>
    <n v="83"/>
    <n v="82"/>
    <n v="82"/>
    <n v="84"/>
    <n v="83"/>
    <n v="81"/>
    <n v="83"/>
    <n v="84"/>
    <n v="84"/>
    <n v="84"/>
    <n v="73"/>
    <n v="71"/>
    <n v="71"/>
    <n v="71"/>
    <n v="72"/>
    <n v="72"/>
    <n v="72"/>
    <n v="73"/>
    <n v="71"/>
    <n v="71"/>
    <n v="71"/>
    <n v="71"/>
    <n v="68"/>
    <n v="72"/>
    <n v="71"/>
    <n v="71"/>
    <n v="72"/>
    <n v="72"/>
    <n v="73"/>
    <n v="72"/>
    <n v="73"/>
    <n v="72"/>
    <n v="72"/>
    <n v="71"/>
    <n v="72"/>
  </r>
  <r>
    <n v="8"/>
    <s v="Győr-Moson-Sopron"/>
    <n v="30"/>
    <s v="Nyugat-Dunántúl"/>
    <n v="2"/>
    <x v="2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26"/>
    <n v="26"/>
    <n v="26"/>
    <n v="26"/>
    <n v="26"/>
    <n v="26"/>
    <n v="26"/>
  </r>
  <r>
    <n v="1"/>
    <s v="Budapest"/>
    <n v="11"/>
    <s v="Budapest"/>
    <n v="1"/>
    <x v="0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0"/>
    <n v="60"/>
    <n v="60"/>
    <n v="60"/>
    <n v="60"/>
    <n v="60"/>
    <n v="60"/>
    <n v="60"/>
    <n v="60"/>
    <n v="60"/>
    <n v="60"/>
    <n v="60"/>
    <n v="60"/>
    <n v="60"/>
    <n v="60"/>
    <n v="60"/>
    <n v="59"/>
    <n v="17"/>
    <n v="17"/>
    <n v="17"/>
  </r>
  <r>
    <n v="1"/>
    <s v="Budapest"/>
    <n v="11"/>
    <s v="Budapest"/>
    <n v="1"/>
    <x v="0"/>
    <n v="127"/>
    <n v="125"/>
    <n v="124"/>
    <n v="123"/>
    <n v="123"/>
    <n v="126"/>
    <n v="124"/>
    <n v="126"/>
    <n v="126"/>
    <n v="126"/>
    <n v="125"/>
    <n v="125"/>
    <n v="125"/>
    <n v="125"/>
    <n v="125"/>
    <n v="125"/>
    <n v="125"/>
    <n v="124"/>
    <n v="124"/>
    <n v="124"/>
    <n v="124"/>
    <n v="123"/>
    <n v="123"/>
    <n v="123"/>
    <n v="123"/>
    <n v="124"/>
    <n v="124"/>
    <n v="124"/>
    <n v="124"/>
    <n v="124"/>
    <n v="124"/>
    <n v="124"/>
    <n v="124"/>
    <n v="123"/>
    <n v="123"/>
    <n v="124"/>
    <n v="124"/>
    <n v="127"/>
    <n v="127"/>
    <n v="126"/>
    <n v="126"/>
    <n v="126"/>
    <n v="126"/>
    <n v="126"/>
  </r>
  <r>
    <n v="1"/>
    <s v="Budapest"/>
    <n v="11"/>
    <s v="Budapest"/>
    <n v="1"/>
    <x v="0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</r>
  <r>
    <n v="13"/>
    <s v="Pest"/>
    <n v="12"/>
    <s v="Pest"/>
    <n v="1"/>
    <x v="0"/>
    <n v="16"/>
    <n v="16"/>
    <n v="16"/>
    <n v="16"/>
    <n v="18"/>
    <n v="18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</r>
  <r>
    <n v="3"/>
    <s v="Bács-Kiskun"/>
    <n v="70"/>
    <s v="Dél-Alföld"/>
    <n v="3"/>
    <x v="1"/>
    <n v="86"/>
    <n v="87"/>
    <n v="83"/>
    <n v="83"/>
    <n v="87"/>
    <n v="87"/>
    <n v="87"/>
    <n v="87"/>
    <n v="87"/>
    <n v="92"/>
    <n v="92"/>
    <n v="89"/>
    <n v="89"/>
    <n v="89"/>
    <n v="89"/>
    <n v="92"/>
    <n v="94"/>
    <n v="96"/>
    <n v="96"/>
    <n v="96"/>
    <n v="96"/>
    <n v="103"/>
    <n v="103"/>
    <n v="104"/>
    <n v="104"/>
    <n v="101"/>
    <n v="102"/>
    <n v="104"/>
    <n v="104"/>
    <n v="100"/>
    <n v="100"/>
    <n v="100"/>
    <n v="102"/>
    <n v="102"/>
    <n v="102"/>
    <n v="102"/>
    <n v="102"/>
    <n v="102"/>
    <n v="100"/>
    <n v="100"/>
    <n v="99"/>
    <n v="99"/>
    <n v="99"/>
    <n v="95"/>
  </r>
  <r>
    <n v="2"/>
    <s v="Baranya"/>
    <n v="40"/>
    <s v="Dél-Dunántúl"/>
    <n v="2"/>
    <x v="2"/>
    <n v="133"/>
    <n v="138"/>
    <n v="137"/>
    <n v="133"/>
    <n v="132"/>
    <n v="129"/>
    <n v="91"/>
    <n v="100"/>
    <n v="102"/>
    <n v="101"/>
    <n v="105"/>
    <n v="95"/>
    <n v="90"/>
    <n v="128"/>
    <n v="118"/>
    <n v="130"/>
    <n v="136"/>
    <n v="133"/>
    <n v="136"/>
    <n v="135"/>
    <n v="127"/>
    <n v="127"/>
    <n v="127"/>
    <n v="127"/>
    <n v="146"/>
    <n v="127"/>
    <n v="126"/>
    <n v="145"/>
    <n v="126"/>
    <n v="126"/>
    <n v="144"/>
    <n v="144"/>
    <n v="145"/>
    <n v="144"/>
    <n v="144"/>
    <n v="144"/>
    <n v="144"/>
    <n v="144"/>
    <n v="144"/>
    <n v="144"/>
    <n v="144"/>
    <n v="127"/>
    <n v="127"/>
    <n v="125"/>
  </r>
  <r>
    <n v="1"/>
    <s v="Budapest"/>
    <n v="11"/>
    <s v="Budapest"/>
    <n v="1"/>
    <x v="0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4"/>
    <n v="4"/>
    <n v="0"/>
  </r>
  <r>
    <n v="8"/>
    <s v="Győr-Moson-Sopron"/>
    <n v="30"/>
    <s v="Nyugat-Dunántúl"/>
    <n v="2"/>
    <x v="2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8"/>
    <n v="29"/>
    <n v="29"/>
    <n v="29"/>
  </r>
  <r>
    <n v="1"/>
    <s v="Budapest"/>
    <n v="11"/>
    <s v="Budapest"/>
    <n v="1"/>
    <x v="0"/>
    <n v="84"/>
    <n v="84"/>
    <n v="83"/>
    <n v="83"/>
    <n v="83"/>
    <n v="83"/>
    <n v="83"/>
    <n v="83"/>
    <n v="74"/>
    <n v="74"/>
    <n v="74"/>
    <n v="74"/>
    <n v="74"/>
    <n v="74"/>
    <n v="74"/>
    <n v="74"/>
    <n v="74"/>
    <n v="74"/>
    <n v="74"/>
    <n v="74"/>
    <n v="74"/>
    <n v="74"/>
    <n v="74"/>
    <n v="74"/>
    <n v="23"/>
    <n v="23"/>
    <n v="23"/>
    <n v="23"/>
    <n v="23"/>
    <n v="23"/>
    <n v="23"/>
    <n v="22"/>
    <n v="23"/>
    <n v="23"/>
    <n v="23"/>
    <n v="23"/>
    <n v="22"/>
    <n v="25"/>
    <n v="26"/>
    <n v="25"/>
    <n v="25"/>
    <n v="24"/>
    <n v="24"/>
    <n v="25"/>
  </r>
  <r>
    <n v="1"/>
    <s v="Budapest"/>
    <n v="11"/>
    <s v="Budapest"/>
    <n v="1"/>
    <x v="0"/>
    <n v="35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5"/>
    <n v="35"/>
    <n v="35"/>
    <n v="35"/>
  </r>
  <r>
    <n v="1"/>
    <s v="Budapest"/>
    <n v="11"/>
    <s v="Budapest"/>
    <n v="1"/>
    <x v="0"/>
    <n v="68"/>
    <n v="65"/>
    <n v="65"/>
    <n v="64"/>
    <n v="63"/>
    <n v="65"/>
    <n v="65"/>
    <n v="63"/>
    <n v="62"/>
    <n v="62"/>
    <n v="65"/>
    <n v="58"/>
    <n v="58"/>
    <n v="61"/>
    <n v="62"/>
    <n v="62"/>
    <n v="62"/>
    <n v="62"/>
    <n v="58"/>
    <n v="62"/>
    <n v="62"/>
    <n v="64"/>
    <n v="58"/>
    <n v="65"/>
    <n v="62"/>
    <n v="62"/>
    <n v="62"/>
    <n v="63"/>
    <n v="62"/>
    <n v="62"/>
    <n v="61"/>
    <n v="58"/>
    <n v="67"/>
    <n v="62"/>
    <n v="64"/>
    <n v="67"/>
    <n v="63"/>
    <n v="62"/>
    <n v="66"/>
    <n v="61"/>
    <n v="70"/>
    <n v="69"/>
    <n v="75"/>
    <n v="76"/>
  </r>
  <r>
    <n v="1"/>
    <s v="Budapest"/>
    <n v="11"/>
    <s v="Budapest"/>
    <n v="1"/>
    <x v="0"/>
    <n v="26"/>
    <n v="26"/>
    <n v="23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5"/>
    <n v="26"/>
    <n v="26"/>
    <n v="26"/>
    <n v="26"/>
    <n v="26"/>
    <n v="26"/>
    <n v="26"/>
    <n v="26"/>
    <n v="26"/>
    <n v="69"/>
    <n v="69"/>
  </r>
  <r>
    <n v="1"/>
    <s v="Budapest"/>
    <n v="11"/>
    <s v="Budapest"/>
    <n v="1"/>
    <x v="0"/>
    <n v="47"/>
    <n v="47"/>
    <n v="46"/>
    <n v="50"/>
    <n v="45"/>
    <n v="67"/>
    <n v="67"/>
    <n v="68"/>
    <n v="67"/>
    <n v="68"/>
    <n v="68"/>
    <n v="68"/>
    <n v="68"/>
    <n v="67"/>
    <n v="67"/>
    <n v="67"/>
    <n v="67"/>
    <n v="68"/>
    <n v="67"/>
    <n v="67"/>
    <n v="68"/>
    <n v="68"/>
    <n v="68"/>
    <n v="68"/>
    <n v="68"/>
    <n v="69"/>
    <n v="70"/>
    <n v="70"/>
    <n v="68"/>
    <n v="66"/>
    <n v="67"/>
    <n v="68"/>
    <n v="68"/>
    <n v="68"/>
    <n v="68"/>
    <n v="68"/>
    <n v="67"/>
    <n v="68"/>
    <n v="68"/>
    <n v="68"/>
    <n v="67"/>
    <n v="67"/>
    <n v="68"/>
    <n v="68"/>
  </r>
  <r>
    <n v="13"/>
    <s v="Pest"/>
    <n v="12"/>
    <s v="Pest"/>
    <n v="1"/>
    <x v="0"/>
    <n v="46"/>
    <n v="46"/>
    <n v="46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2"/>
    <n v="49"/>
    <n v="49"/>
    <n v="49"/>
    <n v="49"/>
    <n v="49"/>
    <n v="49"/>
    <n v="51"/>
    <n v="50"/>
    <n v="50"/>
    <n v="49"/>
    <n v="49"/>
    <n v="49"/>
    <n v="49"/>
    <n v="50"/>
    <n v="49"/>
    <n v="50"/>
    <n v="50"/>
    <n v="53"/>
    <n v="52"/>
    <n v="52"/>
    <n v="52"/>
    <n v="52"/>
    <n v="52"/>
  </r>
  <r>
    <n v="6"/>
    <s v="Csongrád-Csanád"/>
    <n v="70"/>
    <s v="Dél-Alföld"/>
    <n v="3"/>
    <x v="1"/>
    <n v="25"/>
    <n v="25"/>
    <n v="25"/>
    <n v="25"/>
    <n v="25"/>
    <n v="25"/>
    <n v="25"/>
    <n v="25"/>
    <n v="25"/>
    <n v="25"/>
    <n v="25"/>
    <n v="25"/>
    <n v="25"/>
    <n v="25"/>
    <n v="22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</r>
  <r>
    <n v="1"/>
    <s v="Budapest"/>
    <n v="11"/>
    <s v="Budapest"/>
    <n v="1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2"/>
    <s v="Baranya"/>
    <n v="40"/>
    <s v="Dél-Dunántúl"/>
    <n v="2"/>
    <x v="2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</r>
  <r>
    <n v="7"/>
    <s v="Fejér"/>
    <n v="20"/>
    <s v="Közép-Dunántúl"/>
    <n v="2"/>
    <x v="2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0"/>
    <n v="10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</r>
  <r>
    <n v="15"/>
    <s v="Szabolcs-Szatmár-Bereg"/>
    <n v="60"/>
    <s v="Észak-Alföld"/>
    <n v="3"/>
    <x v="1"/>
    <n v="48"/>
    <n v="50"/>
    <n v="50"/>
    <n v="48"/>
    <n v="48"/>
    <n v="49"/>
    <n v="49"/>
    <n v="51"/>
    <n v="49"/>
    <n v="51"/>
    <n v="50"/>
    <n v="50"/>
    <n v="48"/>
    <n v="48"/>
    <n v="53"/>
    <n v="52"/>
    <n v="49"/>
    <n v="48"/>
    <n v="52"/>
    <n v="53"/>
    <n v="54"/>
    <n v="52"/>
    <n v="53"/>
    <n v="53"/>
    <n v="52"/>
    <n v="52"/>
    <n v="56"/>
    <n v="56"/>
    <n v="60"/>
    <n v="53"/>
    <n v="51"/>
    <n v="51"/>
    <n v="54"/>
    <n v="55"/>
    <n v="59"/>
    <n v="57"/>
    <n v="63"/>
    <n v="58"/>
    <n v="56"/>
    <n v="53"/>
    <n v="58"/>
    <n v="57"/>
    <n v="56"/>
    <n v="59"/>
  </r>
  <r>
    <n v="1"/>
    <s v="Budapest"/>
    <n v="11"/>
    <s v="Budapest"/>
    <n v="1"/>
    <x v="0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0"/>
    <n v="31"/>
    <n v="31"/>
    <n v="31"/>
    <n v="31"/>
    <n v="31"/>
    <n v="31"/>
    <n v="31"/>
    <n v="30"/>
    <n v="30"/>
    <n v="30"/>
    <n v="30"/>
  </r>
  <r>
    <n v="9"/>
    <s v="Hajdú-Bihar"/>
    <n v="60"/>
    <s v="Észak-Alföld"/>
    <n v="3"/>
    <x v="1"/>
    <n v="139"/>
    <n v="139"/>
    <n v="137"/>
    <n v="139"/>
    <n v="139"/>
    <n v="139"/>
    <n v="137"/>
    <n v="136"/>
    <n v="138"/>
    <n v="138"/>
    <n v="139"/>
    <n v="125"/>
    <n v="140"/>
    <n v="132"/>
    <n v="137"/>
    <n v="137"/>
    <n v="137"/>
    <n v="137"/>
    <n v="122"/>
    <n v="134"/>
    <n v="136"/>
    <n v="136"/>
    <n v="136"/>
    <n v="138"/>
    <n v="1"/>
    <n v="137"/>
    <n v="137"/>
    <n v="132"/>
    <n v="128"/>
    <n v="128"/>
    <n v="135"/>
    <n v="139"/>
    <n v="138"/>
    <n v="139"/>
    <n v="138"/>
    <n v="138"/>
    <n v="134"/>
    <n v="138"/>
    <n v="133"/>
    <n v="137"/>
    <n v="138"/>
    <n v="137"/>
    <n v="139"/>
    <n v="133"/>
  </r>
  <r>
    <n v="5"/>
    <s v="Borsod-Abaúj-Zemplén"/>
    <n v="50"/>
    <s v="Észak-Magyarország"/>
    <n v="3"/>
    <x v="1"/>
    <n v="55"/>
    <n v="1"/>
    <n v="1"/>
    <n v="56"/>
    <n v="56"/>
    <n v="56"/>
    <n v="56"/>
    <n v="55"/>
    <n v="55"/>
    <n v="56"/>
    <n v="1"/>
    <n v="1"/>
    <n v="1"/>
    <n v="1"/>
    <n v="1"/>
    <n v="56"/>
    <n v="56"/>
    <n v="1"/>
    <n v="1"/>
    <n v="1"/>
    <n v="56"/>
    <n v="56"/>
    <n v="1"/>
    <n v="1"/>
    <n v="56"/>
    <n v="56"/>
    <n v="56"/>
    <n v="56"/>
    <n v="56"/>
    <n v="56"/>
    <n v="56"/>
    <n v="56"/>
    <n v="56"/>
    <n v="56"/>
    <n v="56"/>
    <n v="56"/>
    <n v="56"/>
    <n v="1"/>
    <n v="56"/>
    <n v="1"/>
    <n v="56"/>
    <n v="1"/>
    <n v="1"/>
    <n v="1"/>
  </r>
  <r>
    <n v="2"/>
    <s v="Baranya"/>
    <n v="40"/>
    <s v="Dél-Dunántúl"/>
    <n v="2"/>
    <x v="2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20"/>
    <n v="20"/>
    <n v="20"/>
    <n v="20"/>
    <n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1">
  <r>
    <n v="114"/>
    <x v="0"/>
    <n v="11"/>
    <x v="0"/>
    <n v="1"/>
    <x v="0"/>
    <n v="154"/>
    <n v="162"/>
    <n v="153"/>
    <n v="144"/>
    <n v="140"/>
    <n v="154"/>
    <n v="162"/>
    <n v="154"/>
    <n v="152"/>
    <n v="153"/>
    <n v="139"/>
    <n v="154"/>
    <n v="146"/>
    <n v="156"/>
    <n v="149"/>
    <n v="152"/>
    <n v="161"/>
    <n v="158"/>
    <n v="141"/>
    <n v="160"/>
    <n v="150"/>
    <n v="164"/>
    <n v="156"/>
    <n v="156"/>
    <n v="162"/>
    <n v="144"/>
    <n v="165"/>
    <n v="154"/>
    <n v="150"/>
    <n v="162"/>
    <n v="156"/>
    <n v="149"/>
    <n v="140"/>
    <n v="153"/>
    <n v="164"/>
    <n v="160"/>
    <n v="154"/>
    <n v="165"/>
    <n v="156"/>
    <n v="154"/>
    <n v="157"/>
    <n v="146"/>
    <n v="165"/>
    <n v="152"/>
  </r>
  <r>
    <n v="114"/>
    <x v="0"/>
    <n v="11"/>
    <x v="0"/>
    <n v="1"/>
    <x v="0"/>
    <n v="136"/>
    <n v="139"/>
    <n v="155"/>
    <n v="137"/>
    <n v="143"/>
    <n v="147"/>
    <n v="146"/>
    <n v="152"/>
    <n v="146"/>
    <n v="138"/>
    <n v="149"/>
    <n v="146"/>
    <n v="140"/>
    <n v="146"/>
    <n v="147"/>
    <n v="156"/>
    <n v="139"/>
    <n v="144"/>
    <n v="161"/>
    <n v="154"/>
    <n v="147"/>
    <n v="152"/>
    <n v="139"/>
    <n v="148"/>
    <n v="151"/>
    <n v="153"/>
    <n v="153"/>
    <n v="146"/>
    <n v="147"/>
    <n v="146"/>
    <n v="146"/>
    <n v="138"/>
    <n v="134"/>
    <n v="118"/>
    <n v="118"/>
    <n v="129"/>
    <n v="112"/>
    <n v="117"/>
    <n v="124"/>
    <n v="125"/>
    <n v="124"/>
    <n v="124"/>
    <n v="116"/>
    <n v="123"/>
  </r>
  <r>
    <n v="113"/>
    <x v="1"/>
    <n v="11"/>
    <x v="0"/>
    <n v="1"/>
    <x v="0"/>
    <n v="174"/>
    <n v="181"/>
    <n v="174"/>
    <n v="174"/>
    <n v="175"/>
    <n v="174"/>
    <n v="174"/>
    <n v="174"/>
    <n v="174"/>
    <n v="176"/>
    <n v="174"/>
    <n v="164"/>
    <n v="164"/>
    <n v="175"/>
    <n v="175"/>
    <n v="175"/>
    <n v="174"/>
    <n v="175"/>
    <n v="173"/>
    <n v="174"/>
    <n v="172"/>
    <n v="174"/>
    <n v="173"/>
    <n v="180"/>
    <n v="174"/>
    <n v="173"/>
    <n v="168"/>
    <n v="173"/>
    <n v="173"/>
    <n v="130"/>
    <n v="129"/>
    <n v="129"/>
    <n v="130"/>
    <n v="129"/>
    <n v="129"/>
    <n v="130"/>
    <n v="135"/>
    <n v="129"/>
    <n v="130"/>
    <n v="135"/>
    <n v="124"/>
    <n v="134"/>
    <n v="129"/>
    <n v="2"/>
  </r>
  <r>
    <n v="113"/>
    <x v="1"/>
    <n v="11"/>
    <x v="0"/>
    <n v="1"/>
    <x v="0"/>
    <n v="126"/>
    <n v="123"/>
    <n v="121"/>
    <n v="110"/>
    <n v="121"/>
    <n v="127"/>
    <n v="122"/>
    <n v="124"/>
    <n v="124"/>
    <n v="126"/>
    <n v="124"/>
    <n v="120"/>
    <n v="118"/>
    <n v="119"/>
    <n v="123"/>
    <n v="119"/>
    <n v="121"/>
    <n v="120"/>
    <n v="117"/>
    <n v="112"/>
    <n v="115"/>
    <n v="116"/>
    <n v="119"/>
    <n v="117"/>
    <n v="109"/>
    <n v="116"/>
    <n v="115"/>
    <n v="112"/>
    <n v="124"/>
    <n v="125"/>
    <n v="113"/>
    <n v="117"/>
    <n v="112"/>
    <n v="118"/>
    <n v="114"/>
    <n v="118"/>
    <n v="114"/>
    <n v="116"/>
    <n v="107"/>
    <n v="167"/>
    <n v="132"/>
    <n v="179"/>
    <n v="142"/>
    <n v="203"/>
  </r>
  <r>
    <n v="573"/>
    <x v="2"/>
    <n v="57"/>
    <x v="1"/>
    <n v="5"/>
    <x v="1"/>
    <n v="156"/>
    <n v="167"/>
    <n v="150"/>
    <n v="155"/>
    <n v="162"/>
    <n v="159"/>
    <n v="159"/>
    <n v="159"/>
    <n v="158"/>
    <n v="159"/>
    <n v="155"/>
    <n v="147"/>
    <n v="145"/>
    <n v="141"/>
    <n v="138"/>
    <n v="137"/>
    <n v="139"/>
    <n v="140"/>
    <n v="139"/>
    <n v="140"/>
    <n v="141"/>
    <n v="141"/>
    <n v="136"/>
    <n v="142"/>
    <n v="141"/>
    <n v="139"/>
    <n v="134"/>
    <n v="140"/>
    <n v="134"/>
    <n v="141"/>
    <n v="137"/>
    <n v="140"/>
    <n v="135"/>
    <n v="131"/>
    <n v="135"/>
    <n v="135"/>
    <n v="135"/>
    <n v="134"/>
    <n v="134"/>
    <n v="131"/>
    <n v="135"/>
    <n v="136"/>
    <n v="136"/>
    <n v="136"/>
  </r>
  <r>
    <n v="114"/>
    <x v="0"/>
    <n v="11"/>
    <x v="0"/>
    <n v="1"/>
    <x v="0"/>
    <n v="230"/>
    <n v="227"/>
    <n v="243"/>
    <n v="105"/>
    <n v="195"/>
    <n v="208"/>
    <n v="139"/>
    <n v="152"/>
    <n v="143"/>
    <n v="163"/>
    <n v="158"/>
    <n v="161"/>
    <n v="161"/>
    <n v="155"/>
    <n v="139"/>
    <n v="140"/>
    <n v="137"/>
    <n v="149"/>
    <n v="145"/>
    <n v="161"/>
    <n v="134"/>
    <n v="159"/>
    <n v="151"/>
    <n v="160"/>
    <n v="74"/>
    <n v="158"/>
    <n v="158"/>
    <n v="72"/>
    <n v="144"/>
    <n v="144"/>
    <n v="55"/>
    <n v="66"/>
    <n v="67"/>
    <n v="66"/>
    <n v="76"/>
    <n v="41"/>
    <n v="75"/>
    <n v="55"/>
    <n v="81"/>
    <n v="81"/>
    <n v="76"/>
    <n v="152"/>
    <n v="148"/>
    <n v="147"/>
  </r>
  <r>
    <n v="114"/>
    <x v="0"/>
    <n v="11"/>
    <x v="0"/>
    <n v="1"/>
    <x v="0"/>
    <n v="202"/>
    <n v="185"/>
    <n v="78"/>
    <n v="84"/>
    <n v="97"/>
    <n v="76"/>
    <n v="89"/>
    <n v="74"/>
    <n v="72"/>
    <n v="66"/>
    <n v="66"/>
    <n v="72"/>
    <n v="60"/>
    <n v="30"/>
    <n v="27"/>
    <n v="28"/>
    <n v="36"/>
    <n v="29"/>
    <n v="28"/>
    <n v="29"/>
    <n v="29"/>
    <n v="31"/>
    <n v="25"/>
    <n v="25"/>
    <n v="45"/>
    <n v="29"/>
    <n v="23"/>
    <n v="33"/>
    <n v="23"/>
    <n v="22"/>
    <n v="34"/>
    <n v="44"/>
    <n v="36"/>
    <n v="33"/>
    <n v="26"/>
    <n v="26"/>
    <n v="17"/>
    <n v="25"/>
    <n v="24"/>
    <n v="21"/>
    <n v="18"/>
    <n v="21"/>
    <n v="20"/>
    <n v="23"/>
  </r>
  <r>
    <n v="113"/>
    <x v="1"/>
    <n v="11"/>
    <x v="0"/>
    <n v="1"/>
    <x v="0"/>
    <n v="163"/>
    <n v="163"/>
    <n v="163"/>
    <n v="163"/>
    <n v="163"/>
    <n v="163"/>
    <n v="163"/>
    <n v="163"/>
    <n v="163"/>
    <n v="163"/>
    <n v="163"/>
    <n v="163"/>
    <n v="163"/>
    <n v="163"/>
    <n v="163"/>
    <n v="162"/>
    <n v="162"/>
    <n v="162"/>
    <n v="156"/>
    <n v="162"/>
    <n v="162"/>
    <n v="162"/>
    <n v="162"/>
    <n v="162"/>
    <n v="162"/>
    <n v="162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13"/>
    <x v="1"/>
    <n v="11"/>
    <x v="0"/>
    <n v="1"/>
    <x v="0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1"/>
    <n v="1"/>
  </r>
  <r>
    <n v="113"/>
    <x v="1"/>
    <n v="11"/>
    <x v="0"/>
    <n v="1"/>
    <x v="0"/>
    <n v="42"/>
    <n v="42"/>
    <n v="42"/>
    <n v="42"/>
    <n v="42"/>
    <n v="44"/>
    <n v="44"/>
    <n v="43"/>
    <n v="44"/>
    <n v="44"/>
    <n v="44"/>
    <n v="34"/>
    <n v="35"/>
    <n v="35"/>
    <n v="37"/>
    <n v="36"/>
    <n v="37"/>
    <n v="37"/>
    <n v="36"/>
    <n v="36"/>
    <n v="36"/>
    <n v="37"/>
    <n v="37"/>
    <n v="33"/>
    <n v="33"/>
    <n v="34"/>
    <n v="34"/>
    <n v="34"/>
    <n v="35"/>
    <n v="36"/>
    <n v="36"/>
    <n v="35"/>
    <n v="35"/>
    <n v="34"/>
    <n v="35"/>
    <n v="35"/>
    <n v="37"/>
    <n v="36"/>
    <n v="37"/>
    <n v="38"/>
    <n v="36"/>
    <n v="37"/>
    <n v="33"/>
    <n v="33"/>
  </r>
  <r>
    <n v="114"/>
    <x v="0"/>
    <n v="11"/>
    <x v="0"/>
    <n v="1"/>
    <x v="0"/>
    <n v="203"/>
    <n v="196"/>
    <n v="200"/>
    <n v="109"/>
    <n v="196"/>
    <n v="199"/>
    <n v="195"/>
    <n v="182"/>
    <n v="188"/>
    <n v="193"/>
    <n v="206"/>
    <n v="205"/>
    <n v="209"/>
    <n v="208"/>
    <n v="187"/>
    <n v="192"/>
    <n v="197"/>
    <n v="201"/>
    <n v="195"/>
    <n v="219"/>
    <n v="216"/>
    <n v="222"/>
    <n v="233"/>
    <n v="224"/>
    <n v="141"/>
    <n v="246"/>
    <n v="233"/>
    <n v="125"/>
    <n v="240"/>
    <n v="235"/>
    <n v="131"/>
    <n v="131"/>
    <n v="127"/>
    <n v="132"/>
    <n v="136"/>
    <n v="135"/>
    <n v="151"/>
    <n v="151"/>
    <n v="132"/>
    <n v="137"/>
    <n v="144"/>
    <n v="257"/>
    <n v="275"/>
    <n v="269"/>
  </r>
  <r>
    <n v="114"/>
    <x v="0"/>
    <n v="11"/>
    <x v="0"/>
    <n v="1"/>
    <x v="0"/>
    <n v="620"/>
    <n v="602"/>
    <n v="580"/>
    <n v="568"/>
    <n v="512"/>
    <n v="554"/>
    <n v="572"/>
    <n v="559"/>
    <n v="518"/>
    <n v="539"/>
    <n v="612"/>
    <n v="588"/>
    <n v="587"/>
    <n v="606"/>
    <n v="579"/>
    <n v="588"/>
    <n v="607"/>
    <n v="591"/>
    <n v="677"/>
    <n v="282"/>
    <n v="329"/>
    <n v="324"/>
    <n v="277"/>
    <n v="315"/>
    <n v="336"/>
    <n v="385"/>
    <n v="310"/>
    <n v="288"/>
    <n v="348"/>
    <n v="275"/>
    <n v="332"/>
    <n v="314"/>
    <n v="299"/>
    <n v="318"/>
    <n v="312"/>
    <n v="300"/>
    <n v="283"/>
    <n v="298"/>
    <n v="336"/>
    <n v="321"/>
    <n v="331"/>
    <n v="258"/>
    <n v="277"/>
    <n v="308"/>
  </r>
  <r>
    <n v="114"/>
    <x v="0"/>
    <n v="11"/>
    <x v="0"/>
    <n v="1"/>
    <x v="0"/>
    <n v="74"/>
    <n v="74"/>
    <n v="74"/>
    <n v="74"/>
    <n v="73"/>
    <n v="73"/>
    <n v="73"/>
    <n v="73"/>
    <n v="73"/>
    <n v="80"/>
    <n v="80"/>
    <n v="82"/>
    <n v="79"/>
    <n v="69"/>
    <n v="69"/>
    <n v="75"/>
    <n v="75"/>
    <n v="75"/>
    <n v="72"/>
    <n v="75"/>
    <n v="75"/>
    <n v="75"/>
    <n v="74"/>
    <n v="75"/>
    <n v="70"/>
    <n v="73"/>
    <n v="68"/>
    <n v="68"/>
    <n v="69"/>
    <n v="79"/>
    <n v="78"/>
    <n v="77"/>
    <n v="77"/>
    <n v="78"/>
    <n v="78"/>
    <n v="66"/>
    <n v="76"/>
    <n v="75"/>
    <n v="72"/>
    <n v="70"/>
    <n v="65"/>
    <n v="69"/>
    <n v="69"/>
    <n v="69"/>
  </r>
  <r>
    <n v="114"/>
    <x v="0"/>
    <n v="11"/>
    <x v="0"/>
    <n v="1"/>
    <x v="0"/>
    <n v="30"/>
    <n v="36"/>
    <n v="36"/>
    <n v="31"/>
    <n v="37"/>
    <n v="35"/>
    <n v="33"/>
    <n v="30"/>
    <n v="28"/>
    <n v="31"/>
    <n v="32"/>
    <n v="26"/>
    <n v="29"/>
    <n v="27"/>
    <n v="33"/>
    <n v="30"/>
    <n v="30"/>
    <n v="30"/>
    <n v="31"/>
    <n v="33"/>
    <n v="31"/>
    <n v="34"/>
    <n v="31"/>
    <n v="34"/>
    <n v="26"/>
    <n v="32"/>
    <n v="35"/>
    <n v="32"/>
    <n v="37"/>
    <n v="36"/>
    <n v="34"/>
    <n v="37"/>
    <n v="33"/>
    <n v="35"/>
    <n v="34"/>
    <n v="34"/>
    <n v="36"/>
    <n v="33"/>
    <n v="33"/>
    <n v="36"/>
    <n v="35"/>
    <n v="35"/>
    <n v="39"/>
    <n v="36"/>
  </r>
  <r>
    <n v="113"/>
    <x v="1"/>
    <n v="11"/>
    <x v="0"/>
    <n v="1"/>
    <x v="0"/>
    <n v="43"/>
    <n v="43"/>
    <n v="43"/>
    <n v="44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4"/>
    <n v="44"/>
    <n v="44"/>
    <n v="44"/>
    <n v="44"/>
    <n v="44"/>
    <n v="44"/>
    <n v="44"/>
    <n v="44"/>
    <n v="44"/>
    <n v="44"/>
    <n v="44"/>
    <n v="44"/>
    <n v="44"/>
    <n v="44"/>
    <n v="44"/>
  </r>
  <r>
    <n v="312"/>
    <x v="3"/>
    <n v="31"/>
    <x v="2"/>
    <n v="3"/>
    <x v="2"/>
    <n v="29"/>
    <n v="29"/>
    <n v="29"/>
    <n v="31"/>
    <n v="31"/>
    <n v="31"/>
    <n v="30"/>
    <n v="30"/>
    <n v="30"/>
    <n v="31"/>
    <n v="31"/>
    <n v="31"/>
    <n v="31"/>
    <n v="31"/>
    <n v="31"/>
    <n v="31"/>
    <n v="31"/>
    <n v="30"/>
    <n v="31"/>
    <n v="30"/>
    <n v="30"/>
    <n v="33"/>
    <n v="33"/>
    <n v="33"/>
    <n v="33"/>
    <n v="32"/>
    <n v="31"/>
    <n v="31"/>
    <n v="32"/>
    <n v="32"/>
    <n v="32"/>
    <n v="32"/>
    <n v="31"/>
    <n v="31"/>
    <n v="30"/>
    <n v="29"/>
    <n v="29"/>
    <n v="29"/>
    <n v="29"/>
    <n v="29"/>
    <n v="20"/>
    <n v="18"/>
    <n v="18"/>
    <n v="20"/>
  </r>
  <r>
    <n v="113"/>
    <x v="1"/>
    <n v="11"/>
    <x v="0"/>
    <n v="1"/>
    <x v="0"/>
    <n v="36"/>
    <n v="35"/>
    <n v="35"/>
    <n v="36"/>
    <n v="34"/>
    <n v="34"/>
    <n v="34"/>
    <n v="31"/>
    <n v="31"/>
    <n v="31"/>
    <n v="31"/>
    <n v="31"/>
    <n v="31"/>
    <n v="31"/>
    <n v="31"/>
    <n v="31"/>
    <n v="31"/>
    <n v="31"/>
    <n v="28"/>
    <n v="26"/>
    <n v="26"/>
    <n v="26"/>
    <n v="27"/>
    <n v="27"/>
    <n v="27"/>
    <n v="28"/>
    <n v="27"/>
    <n v="27"/>
    <n v="28"/>
    <n v="27"/>
    <n v="28"/>
    <n v="28"/>
    <n v="27"/>
    <n v="28"/>
    <n v="28"/>
    <n v="31"/>
    <n v="31"/>
    <n v="28"/>
    <n v="28"/>
    <n v="28"/>
    <n v="30"/>
    <n v="29"/>
    <n v="29"/>
    <n v="28"/>
  </r>
  <r>
    <n v="113"/>
    <x v="1"/>
    <n v="11"/>
    <x v="0"/>
    <n v="1"/>
    <x v="0"/>
    <n v="13"/>
    <n v="13"/>
    <n v="30"/>
    <n v="15"/>
    <n v="11"/>
    <n v="21"/>
    <n v="34"/>
    <n v="26"/>
    <n v="26"/>
    <n v="26"/>
    <n v="24"/>
    <n v="37"/>
    <n v="24"/>
    <n v="24"/>
    <n v="24"/>
    <n v="24"/>
    <n v="24"/>
    <n v="24"/>
    <n v="10"/>
    <n v="38"/>
    <n v="26"/>
    <n v="26"/>
    <n v="26"/>
    <n v="24"/>
    <n v="28"/>
    <n v="24"/>
    <n v="24"/>
    <n v="30"/>
    <n v="26"/>
    <n v="26"/>
    <n v="30"/>
    <n v="15"/>
    <n v="31"/>
    <n v="15"/>
    <n v="23"/>
    <n v="32"/>
    <n v="35"/>
    <n v="36"/>
    <n v="35"/>
    <n v="36"/>
    <n v="34"/>
    <n v="27"/>
    <n v="29"/>
    <n v="27"/>
  </r>
  <r>
    <n v="114"/>
    <x v="0"/>
    <n v="11"/>
    <x v="0"/>
    <n v="1"/>
    <x v="0"/>
    <n v="48"/>
    <n v="48"/>
    <n v="46"/>
    <n v="46"/>
    <n v="46"/>
    <n v="46"/>
    <n v="49"/>
    <n v="42"/>
    <n v="42"/>
    <n v="44"/>
    <n v="42"/>
    <n v="44"/>
    <n v="44"/>
    <n v="44"/>
    <n v="42"/>
    <n v="14"/>
    <n v="42"/>
    <n v="44"/>
    <n v="44"/>
    <n v="44"/>
    <n v="44"/>
    <n v="44"/>
    <n v="42"/>
    <n v="42"/>
    <n v="46"/>
    <n v="42"/>
    <n v="45"/>
    <n v="35"/>
    <n v="33"/>
    <n v="33"/>
    <n v="33"/>
    <n v="33"/>
    <n v="33"/>
    <n v="33"/>
    <n v="35"/>
    <n v="35"/>
    <n v="35"/>
    <n v="32"/>
    <n v="31"/>
    <n v="32"/>
    <n v="32"/>
    <n v="32"/>
    <n v="32"/>
    <n v="32"/>
  </r>
  <r>
    <n v="113"/>
    <x v="1"/>
    <n v="11"/>
    <x v="0"/>
    <n v="1"/>
    <x v="0"/>
    <n v="92"/>
    <n v="92"/>
    <n v="93"/>
    <n v="96"/>
    <n v="98"/>
    <n v="103"/>
    <n v="93"/>
    <n v="100"/>
    <n v="99"/>
    <n v="97"/>
    <n v="95"/>
    <n v="93"/>
    <n v="91"/>
    <n v="84"/>
    <n v="88"/>
    <n v="88"/>
    <n v="91"/>
    <n v="86"/>
    <n v="89"/>
    <n v="89"/>
    <n v="82"/>
    <n v="88"/>
    <n v="85"/>
    <n v="87"/>
    <n v="86"/>
    <n v="81"/>
    <n v="88"/>
    <n v="158"/>
    <n v="97"/>
    <n v="90"/>
    <n v="90"/>
    <n v="86"/>
    <n v="87"/>
    <n v="90"/>
    <n v="86"/>
    <n v="89"/>
    <n v="86"/>
    <n v="89"/>
    <n v="88"/>
    <n v="88"/>
    <n v="84"/>
    <n v="87"/>
    <n v="85"/>
    <n v="86"/>
  </r>
  <r>
    <n v="114"/>
    <x v="0"/>
    <n v="11"/>
    <x v="0"/>
    <n v="1"/>
    <x v="0"/>
    <n v="3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114"/>
    <x v="0"/>
    <n v="11"/>
    <x v="0"/>
    <n v="1"/>
    <x v="0"/>
    <n v="247"/>
    <n v="247"/>
    <n v="245"/>
    <n v="244"/>
    <n v="247"/>
    <n v="244"/>
    <n v="247"/>
    <n v="244"/>
    <n v="245"/>
    <n v="249"/>
    <n v="247"/>
    <n v="247"/>
    <n v="244"/>
    <n v="248"/>
    <n v="243"/>
    <n v="246"/>
    <n v="244"/>
    <n v="247"/>
    <n v="224"/>
    <n v="245"/>
    <n v="241"/>
    <n v="242"/>
    <n v="249"/>
    <n v="245"/>
    <n v="246"/>
    <n v="246"/>
    <n v="241"/>
    <n v="247"/>
    <n v="255"/>
    <n v="253"/>
    <n v="253"/>
    <n v="244"/>
    <n v="243"/>
    <n v="250"/>
    <n v="243"/>
    <n v="248"/>
    <n v="248"/>
    <n v="246"/>
    <n v="250"/>
    <n v="245"/>
    <n v="246"/>
    <n v="247"/>
    <n v="257"/>
    <n v="255"/>
  </r>
  <r>
    <n v="114"/>
    <x v="0"/>
    <n v="11"/>
    <x v="0"/>
    <n v="1"/>
    <x v="0"/>
    <n v="244"/>
    <n v="226"/>
    <n v="228"/>
    <n v="188"/>
    <n v="185"/>
    <n v="185"/>
    <n v="185"/>
    <n v="184"/>
    <n v="185"/>
    <n v="163"/>
    <n v="163"/>
    <n v="160"/>
    <n v="161"/>
    <n v="160"/>
    <n v="162"/>
    <n v="161"/>
    <n v="161"/>
    <n v="162"/>
    <n v="162"/>
    <n v="161"/>
    <n v="163"/>
    <n v="163"/>
    <n v="163"/>
    <n v="165"/>
    <n v="164"/>
    <n v="164"/>
    <n v="168"/>
    <n v="160"/>
    <n v="207"/>
    <n v="187"/>
    <n v="160"/>
    <n v="159"/>
    <n v="156"/>
    <n v="158"/>
    <n v="158"/>
    <n v="158"/>
    <n v="153"/>
    <n v="157"/>
    <n v="159"/>
    <n v="164"/>
    <n v="163"/>
    <n v="174"/>
    <n v="203"/>
    <n v="206"/>
  </r>
  <r>
    <n v="114"/>
    <x v="0"/>
    <n v="11"/>
    <x v="0"/>
    <n v="1"/>
    <x v="0"/>
    <n v="210"/>
    <n v="216"/>
    <n v="212"/>
    <n v="207"/>
    <n v="211"/>
    <n v="218"/>
    <n v="209"/>
    <n v="199"/>
    <n v="195"/>
    <n v="207"/>
    <n v="204"/>
    <n v="208"/>
    <n v="201"/>
    <n v="198"/>
    <n v="206"/>
    <n v="204"/>
    <n v="201"/>
    <n v="209"/>
    <n v="193"/>
    <n v="206"/>
    <n v="228"/>
    <n v="214"/>
    <n v="210"/>
    <n v="214"/>
    <n v="207"/>
    <n v="205"/>
    <n v="204"/>
    <n v="205"/>
    <n v="211"/>
    <n v="221"/>
    <n v="210"/>
    <n v="213"/>
    <n v="227"/>
    <n v="227"/>
    <n v="222"/>
    <n v="228"/>
    <n v="224"/>
    <n v="234"/>
    <n v="224"/>
    <n v="222"/>
    <n v="217"/>
    <n v="227"/>
    <n v="225"/>
    <n v="230"/>
  </r>
  <r>
    <n v="114"/>
    <x v="0"/>
    <n v="11"/>
    <x v="0"/>
    <n v="1"/>
    <x v="0"/>
    <n v="152"/>
    <n v="148"/>
    <n v="149"/>
    <n v="148"/>
    <n v="145"/>
    <n v="150"/>
    <n v="150"/>
    <n v="146"/>
    <n v="147"/>
    <n v="149"/>
    <n v="152"/>
    <n v="153"/>
    <n v="192"/>
    <n v="193"/>
    <n v="188"/>
    <n v="189"/>
    <n v="190"/>
    <n v="199"/>
    <n v="183"/>
    <n v="184"/>
    <n v="247"/>
    <n v="276"/>
    <n v="245"/>
    <n v="279"/>
    <n v="212"/>
    <n v="250"/>
    <n v="283"/>
    <n v="255"/>
    <n v="282"/>
    <n v="250"/>
    <n v="212"/>
    <n v="233"/>
    <n v="228"/>
    <n v="237"/>
    <n v="273"/>
    <n v="270"/>
    <n v="245"/>
    <n v="248"/>
    <n v="274"/>
    <n v="280"/>
    <n v="249"/>
    <n v="273"/>
    <n v="273"/>
    <n v="206"/>
  </r>
  <r>
    <n v="113"/>
    <x v="1"/>
    <n v="11"/>
    <x v="0"/>
    <n v="1"/>
    <x v="0"/>
    <n v="413"/>
    <n v="436"/>
    <n v="432"/>
    <n v="425"/>
    <n v="458"/>
    <n v="399"/>
    <n v="405"/>
    <n v="400"/>
    <n v="417"/>
    <n v="401"/>
    <n v="434"/>
    <n v="459"/>
    <n v="409"/>
    <n v="409"/>
    <n v="495"/>
    <n v="442"/>
    <n v="440"/>
    <n v="467"/>
    <n v="302"/>
    <n v="436"/>
    <n v="463"/>
    <n v="433"/>
    <n v="455"/>
    <n v="447"/>
    <n v="452"/>
    <n v="458"/>
    <n v="423"/>
    <n v="423"/>
    <n v="431"/>
    <n v="394"/>
    <n v="434"/>
    <n v="395"/>
    <n v="429"/>
    <n v="421"/>
    <n v="431"/>
    <n v="426"/>
    <n v="462"/>
    <n v="435"/>
    <n v="442"/>
    <n v="430"/>
    <n v="438"/>
    <n v="440"/>
    <n v="449"/>
    <n v="442"/>
  </r>
  <r>
    <n v="113"/>
    <x v="1"/>
    <n v="11"/>
    <x v="0"/>
    <n v="1"/>
    <x v="0"/>
    <n v="55"/>
    <n v="50"/>
    <n v="53"/>
    <n v="57"/>
    <n v="49"/>
    <n v="51"/>
    <n v="54"/>
    <n v="57"/>
    <n v="55"/>
    <n v="63"/>
    <n v="59"/>
    <n v="61"/>
    <n v="67"/>
    <n v="64"/>
    <n v="59"/>
    <n v="58"/>
    <n v="62"/>
    <n v="65"/>
    <n v="58"/>
    <n v="60"/>
    <n v="64"/>
    <n v="68"/>
    <n v="63"/>
    <n v="71"/>
    <n v="68"/>
    <n v="81"/>
    <n v="59"/>
    <n v="70"/>
    <n v="67"/>
    <n v="72"/>
    <n v="61"/>
    <n v="55"/>
    <n v="61"/>
    <n v="83"/>
    <n v="82"/>
    <n v="66"/>
    <n v="77"/>
    <n v="68"/>
    <n v="68"/>
    <n v="74"/>
    <n v="72"/>
    <n v="72"/>
    <n v="81"/>
    <n v="73"/>
  </r>
  <r>
    <n v="113"/>
    <x v="1"/>
    <n v="11"/>
    <x v="0"/>
    <n v="1"/>
    <x v="0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</r>
  <r>
    <n v="114"/>
    <x v="0"/>
    <n v="11"/>
    <x v="0"/>
    <n v="1"/>
    <x v="0"/>
    <n v="7"/>
    <n v="7"/>
    <n v="7"/>
    <n v="7"/>
    <n v="8"/>
    <n v="7"/>
    <n v="8"/>
    <n v="7"/>
    <n v="7"/>
    <n v="7"/>
    <n v="7"/>
    <n v="7"/>
    <n v="8"/>
    <n v="7"/>
    <n v="7"/>
    <n v="7"/>
    <n v="7"/>
    <n v="7"/>
    <n v="3"/>
    <n v="7"/>
    <n v="7"/>
    <n v="7"/>
    <n v="7"/>
    <n v="7"/>
    <n v="7"/>
    <n v="7"/>
    <n v="7"/>
    <n v="7"/>
    <n v="7"/>
    <n v="7"/>
    <n v="7"/>
    <n v="7"/>
    <n v="7"/>
    <n v="7"/>
    <n v="7"/>
    <n v="8"/>
    <n v="8"/>
    <n v="8"/>
    <n v="7"/>
    <n v="7"/>
    <n v="7"/>
    <n v="7"/>
    <n v="7"/>
    <n v="7"/>
  </r>
  <r>
    <n v="113"/>
    <x v="1"/>
    <n v="11"/>
    <x v="0"/>
    <n v="1"/>
    <x v="0"/>
    <n v="508"/>
    <n v="499"/>
    <n v="484"/>
    <n v="503"/>
    <n v="483"/>
    <n v="485"/>
    <n v="477"/>
    <n v="486"/>
    <n v="0"/>
    <n v="450"/>
    <n v="459"/>
    <n v="478"/>
    <n v="471"/>
    <n v="478"/>
    <n v="493"/>
    <n v="468"/>
    <n v="472"/>
    <n v="475"/>
    <n v="489"/>
    <n v="483"/>
    <n v="496"/>
    <n v="452"/>
    <n v="486"/>
    <n v="502"/>
    <n v="305"/>
    <n v="501"/>
    <n v="468"/>
    <n v="304"/>
    <n v="486"/>
    <n v="493"/>
    <n v="296"/>
    <n v="293"/>
    <n v="292"/>
    <n v="290"/>
    <n v="294"/>
    <n v="276"/>
    <n v="282"/>
    <n v="285"/>
    <n v="287"/>
    <n v="284"/>
    <n v="287"/>
    <n v="456"/>
    <n v="481"/>
    <n v="486"/>
  </r>
  <r>
    <n v="114"/>
    <x v="0"/>
    <n v="11"/>
    <x v="0"/>
    <n v="1"/>
    <x v="0"/>
    <n v="132"/>
    <n v="131"/>
    <n v="142"/>
    <n v="140"/>
    <n v="133"/>
    <n v="142"/>
    <n v="146"/>
    <n v="141"/>
    <n v="141"/>
    <n v="146"/>
    <n v="136"/>
    <n v="136"/>
    <n v="134"/>
    <n v="136"/>
    <n v="148"/>
    <n v="149"/>
    <n v="148"/>
    <n v="109"/>
    <n v="112"/>
    <n v="113"/>
    <n v="109"/>
    <n v="113"/>
    <n v="117"/>
    <n v="114"/>
    <n v="121"/>
    <n v="121"/>
    <n v="116"/>
    <n v="122"/>
    <n v="120"/>
    <n v="124"/>
    <n v="115"/>
    <n v="119"/>
    <n v="117"/>
    <n v="116"/>
    <n v="116"/>
    <n v="116"/>
    <n v="119"/>
    <n v="115"/>
    <n v="115"/>
    <n v="113"/>
    <n v="108"/>
    <n v="113"/>
    <n v="113"/>
    <n v="102"/>
  </r>
  <r>
    <n v="113"/>
    <x v="1"/>
    <n v="11"/>
    <x v="0"/>
    <n v="1"/>
    <x v="0"/>
    <n v="81"/>
    <n v="80"/>
    <n v="81"/>
    <n v="85"/>
    <n v="84"/>
    <n v="75"/>
    <n v="77"/>
    <n v="81"/>
    <n v="80"/>
    <n v="74"/>
    <n v="80"/>
    <n v="81"/>
    <n v="75"/>
    <n v="81"/>
    <n v="80"/>
    <n v="83"/>
    <n v="81"/>
    <n v="88"/>
    <n v="81"/>
    <n v="81"/>
    <n v="81"/>
    <n v="81"/>
    <n v="75"/>
    <n v="74"/>
    <n v="76"/>
    <n v="81"/>
    <n v="80"/>
    <n v="81"/>
    <n v="81"/>
    <n v="81"/>
    <n v="75"/>
    <n v="80"/>
    <n v="81"/>
    <n v="81"/>
    <n v="81"/>
    <n v="81"/>
    <n v="76"/>
    <n v="85"/>
    <n v="80"/>
    <n v="74"/>
    <n v="80"/>
    <n v="80"/>
    <n v="75"/>
    <n v="80"/>
  </r>
  <r>
    <n v="113"/>
    <x v="1"/>
    <n v="11"/>
    <x v="0"/>
    <n v="1"/>
    <x v="0"/>
    <n v="75"/>
    <n v="77"/>
    <n v="79"/>
    <n v="75"/>
    <n v="79"/>
    <n v="77"/>
    <n v="82"/>
    <n v="77"/>
    <n v="80"/>
    <n v="77"/>
    <n v="77"/>
    <n v="76"/>
    <n v="79"/>
    <n v="74"/>
    <n v="78"/>
    <n v="80"/>
    <n v="75"/>
    <n v="76"/>
    <n v="74"/>
    <n v="75"/>
    <n v="77"/>
    <n v="74"/>
    <n v="73"/>
    <n v="73"/>
    <n v="75"/>
    <n v="83"/>
    <n v="75"/>
    <n v="75"/>
    <n v="79"/>
    <n v="78"/>
    <n v="74"/>
    <n v="76"/>
    <n v="77"/>
    <n v="72"/>
    <n v="73"/>
    <n v="72"/>
    <n v="66"/>
    <n v="73"/>
    <n v="67"/>
    <n v="74"/>
    <n v="77"/>
    <n v="75"/>
    <n v="69"/>
    <n v="75"/>
  </r>
  <r>
    <n v="599"/>
    <x v="4"/>
    <n v="59"/>
    <x v="3"/>
    <n v="5"/>
    <x v="1"/>
    <n v="137"/>
    <n v="137"/>
    <n v="137"/>
    <n v="137"/>
    <n v="137"/>
    <n v="137"/>
    <n v="137"/>
    <n v="137"/>
    <n v="137"/>
    <n v="137"/>
    <n v="137"/>
    <n v="137"/>
    <n v="137"/>
    <n v="137"/>
    <n v="137"/>
    <n v="137"/>
    <n v="138"/>
    <n v="138"/>
    <n v="137"/>
    <n v="137"/>
    <n v="137"/>
    <n v="137"/>
    <n v="137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  <n v="138"/>
  </r>
  <r>
    <n v="563"/>
    <x v="5"/>
    <n v="56"/>
    <x v="4"/>
    <n v="5"/>
    <x v="1"/>
    <n v="6"/>
    <n v="37"/>
    <n v="13"/>
    <n v="36"/>
    <n v="41"/>
    <n v="36"/>
    <n v="37"/>
    <n v="41"/>
    <n v="14"/>
    <n v="42"/>
    <n v="42"/>
    <n v="41"/>
    <n v="14"/>
    <n v="14"/>
    <n v="13"/>
    <n v="13"/>
    <n v="12"/>
    <n v="13"/>
    <n v="12"/>
    <n v="29"/>
    <n v="12"/>
    <n v="28"/>
    <n v="12"/>
    <n v="14"/>
    <n v="12"/>
    <n v="13"/>
    <n v="12"/>
    <n v="41"/>
    <n v="13"/>
    <n v="41"/>
    <n v="41"/>
    <n v="41"/>
    <n v="12"/>
    <n v="41"/>
    <n v="42"/>
    <n v="42"/>
    <n v="15"/>
    <n v="14"/>
    <n v="43"/>
    <n v="41"/>
    <n v="13"/>
    <n v="41"/>
    <n v="41"/>
    <n v="41"/>
  </r>
  <r>
    <n v="113"/>
    <x v="1"/>
    <n v="11"/>
    <x v="0"/>
    <n v="1"/>
    <x v="0"/>
    <n v="48"/>
    <n v="52"/>
    <n v="49"/>
    <n v="48"/>
    <n v="47"/>
    <n v="46"/>
    <n v="49"/>
    <n v="49"/>
    <n v="46"/>
    <n v="47"/>
    <n v="46"/>
    <n v="46"/>
    <n v="46"/>
    <n v="45"/>
    <n v="47"/>
    <n v="49"/>
    <n v="45"/>
    <n v="46"/>
    <n v="45"/>
    <n v="48"/>
    <n v="48"/>
    <n v="47"/>
    <n v="48"/>
    <n v="48"/>
    <n v="47"/>
    <n v="47"/>
    <n v="46"/>
    <n v="47"/>
    <n v="47"/>
    <n v="47"/>
    <n v="47"/>
    <n v="46"/>
    <n v="47"/>
    <n v="46"/>
    <n v="47"/>
    <n v="45"/>
    <n v="45"/>
    <n v="46"/>
    <n v="47"/>
    <n v="46"/>
    <n v="47"/>
    <n v="47"/>
    <n v="47"/>
    <n v="39"/>
  </r>
  <r>
    <n v="113"/>
    <x v="1"/>
    <n v="11"/>
    <x v="0"/>
    <n v="1"/>
    <x v="0"/>
    <n v="82"/>
    <n v="82"/>
    <n v="82"/>
    <n v="85"/>
    <n v="85"/>
    <n v="84"/>
    <n v="84"/>
    <n v="92"/>
    <n v="88"/>
    <n v="91"/>
    <n v="92"/>
    <n v="90"/>
    <n v="90"/>
    <n v="89"/>
    <n v="89"/>
    <n v="89"/>
    <n v="93"/>
    <n v="89"/>
    <n v="88"/>
    <n v="89"/>
    <n v="88"/>
    <n v="88"/>
    <n v="87"/>
    <n v="87"/>
    <n v="94"/>
    <n v="91"/>
    <n v="95"/>
    <n v="89"/>
    <n v="93"/>
    <n v="94"/>
    <n v="83"/>
    <n v="84"/>
    <n v="63"/>
    <n v="83"/>
    <n v="83"/>
    <n v="83"/>
    <n v="80"/>
    <n v="74"/>
    <n v="69"/>
    <n v="69"/>
    <n v="67"/>
    <n v="70"/>
    <n v="69"/>
    <n v="65"/>
  </r>
  <r>
    <n v="113"/>
    <x v="1"/>
    <n v="11"/>
    <x v="0"/>
    <n v="1"/>
    <x v="0"/>
    <n v="33"/>
    <n v="33"/>
    <n v="33"/>
    <n v="33"/>
    <n v="33"/>
    <n v="32"/>
    <n v="33"/>
    <n v="32"/>
    <n v="33"/>
    <n v="32"/>
    <n v="32"/>
    <n v="32"/>
    <n v="32"/>
    <n v="31"/>
    <n v="32"/>
    <n v="32"/>
    <n v="33"/>
    <n v="33"/>
    <n v="32"/>
    <n v="33"/>
    <n v="32"/>
    <n v="32"/>
    <n v="32"/>
    <n v="32"/>
    <n v="13"/>
    <n v="32"/>
    <n v="32"/>
    <n v="32"/>
    <n v="32"/>
    <n v="32"/>
    <n v="32"/>
    <n v="32"/>
    <n v="32"/>
    <n v="32"/>
    <n v="32"/>
    <n v="32"/>
    <n v="32"/>
    <n v="32"/>
    <n v="32"/>
    <n v="32"/>
    <n v="31"/>
    <n v="31"/>
    <n v="31"/>
    <n v="31"/>
  </r>
  <r>
    <n v="113"/>
    <x v="1"/>
    <n v="11"/>
    <x v="0"/>
    <n v="1"/>
    <x v="0"/>
    <n v="68"/>
    <n v="68"/>
    <n v="67"/>
    <n v="67"/>
    <n v="67"/>
    <n v="69"/>
    <n v="67"/>
    <n v="67"/>
    <n v="67"/>
    <n v="67"/>
    <n v="67"/>
    <n v="67"/>
    <n v="67"/>
    <n v="67"/>
    <n v="67"/>
    <n v="66"/>
    <n v="66"/>
    <n v="67"/>
    <n v="67"/>
    <n v="67"/>
    <n v="67"/>
    <n v="66"/>
    <n v="67"/>
    <n v="66"/>
    <n v="66"/>
    <n v="68"/>
    <n v="67"/>
    <n v="65"/>
    <n v="64"/>
    <n v="65"/>
    <n v="65"/>
    <n v="66"/>
    <n v="66"/>
    <n v="70"/>
    <n v="73"/>
    <n v="72"/>
    <n v="69"/>
    <n v="66"/>
    <n v="68"/>
    <n v="68"/>
    <n v="69"/>
    <n v="68"/>
    <n v="67"/>
    <n v="67"/>
  </r>
  <r>
    <n v="114"/>
    <x v="0"/>
    <n v="11"/>
    <x v="0"/>
    <n v="1"/>
    <x v="0"/>
    <n v="17"/>
    <n v="14"/>
    <n v="17"/>
    <n v="17"/>
    <n v="16"/>
    <n v="18"/>
    <n v="17"/>
    <n v="18"/>
    <n v="16"/>
    <n v="15"/>
    <n v="17"/>
    <n v="16"/>
    <n v="18"/>
    <n v="19"/>
    <n v="15"/>
    <n v="17"/>
    <n v="27"/>
    <n v="15"/>
    <n v="19"/>
    <n v="25"/>
    <n v="26"/>
    <n v="25"/>
    <n v="23"/>
    <n v="28"/>
    <n v="23"/>
    <n v="30"/>
    <n v="22"/>
    <n v="29"/>
    <n v="26"/>
    <n v="27"/>
    <n v="21"/>
    <n v="24"/>
    <n v="18"/>
    <n v="26"/>
    <n v="24"/>
    <n v="26"/>
    <n v="18"/>
    <n v="18"/>
    <n v="24"/>
    <n v="24"/>
    <n v="25"/>
    <n v="251"/>
    <n v="163"/>
    <n v="170"/>
  </r>
  <r>
    <n v="114"/>
    <x v="0"/>
    <n v="11"/>
    <x v="0"/>
    <n v="1"/>
    <x v="0"/>
    <n v="65"/>
    <n v="66"/>
    <n v="62"/>
    <n v="62"/>
    <n v="63"/>
    <n v="63"/>
    <n v="63"/>
    <n v="63"/>
    <n v="63"/>
    <n v="60"/>
    <n v="60"/>
    <n v="56"/>
    <n v="56"/>
    <n v="56"/>
    <n v="56"/>
    <n v="56"/>
    <n v="56"/>
    <n v="56"/>
    <n v="56"/>
    <n v="56"/>
    <n v="56"/>
    <n v="55"/>
    <n v="56"/>
    <n v="57"/>
    <n v="57"/>
    <n v="63"/>
    <n v="59"/>
    <n v="62"/>
    <n v="62"/>
    <n v="60"/>
    <n v="60"/>
    <n v="60"/>
    <n v="60"/>
    <n v="60"/>
    <n v="60"/>
    <n v="62"/>
    <n v="62"/>
    <n v="62"/>
    <n v="47"/>
    <n v="47"/>
    <n v="46"/>
    <n v="51"/>
    <n v="51"/>
    <n v="52"/>
  </r>
  <r>
    <n v="114"/>
    <x v="0"/>
    <n v="11"/>
    <x v="0"/>
    <n v="1"/>
    <x v="0"/>
    <n v="18"/>
    <n v="18"/>
    <n v="13"/>
    <n v="14"/>
    <n v="14"/>
    <n v="19"/>
    <n v="19"/>
    <n v="19"/>
    <n v="19"/>
    <n v="18"/>
    <n v="18"/>
    <n v="18"/>
    <n v="18"/>
    <n v="18"/>
    <n v="18"/>
    <n v="18"/>
    <n v="18"/>
    <n v="18"/>
    <n v="18"/>
    <n v="18"/>
    <n v="18"/>
    <n v="18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13"/>
    <x v="1"/>
    <n v="11"/>
    <x v="0"/>
    <n v="1"/>
    <x v="0"/>
    <n v="160"/>
    <n v="160"/>
    <n v="160"/>
    <n v="160"/>
    <n v="160"/>
    <n v="160"/>
    <n v="159"/>
    <n v="159"/>
    <n v="159"/>
    <n v="159"/>
    <n v="160"/>
    <n v="165"/>
    <n v="158"/>
    <n v="165"/>
    <n v="165"/>
    <n v="164"/>
    <n v="165"/>
    <n v="165"/>
    <n v="164"/>
    <n v="164"/>
    <n v="164"/>
    <n v="164"/>
    <n v="164"/>
    <n v="164"/>
    <n v="165"/>
    <n v="164"/>
    <n v="164"/>
    <n v="164"/>
    <n v="164"/>
    <n v="164"/>
    <n v="164"/>
    <n v="164"/>
    <n v="164"/>
    <n v="164"/>
    <n v="164"/>
    <n v="165"/>
    <n v="156"/>
    <n v="164"/>
    <n v="155"/>
    <n v="155"/>
    <n v="155"/>
    <n v="165"/>
    <n v="156"/>
    <n v="165"/>
  </r>
  <r>
    <n v="573"/>
    <x v="2"/>
    <n v="57"/>
    <x v="1"/>
    <n v="5"/>
    <x v="1"/>
    <n v="114"/>
    <n v="114"/>
    <n v="115"/>
    <n v="120"/>
    <n v="113"/>
    <n v="117"/>
    <n v="113"/>
    <n v="117"/>
    <n v="114"/>
    <n v="113"/>
    <n v="113"/>
    <n v="113"/>
    <n v="121"/>
    <n v="113"/>
    <n v="113"/>
    <n v="119"/>
    <n v="120"/>
    <n v="120"/>
    <n v="117"/>
    <n v="120"/>
    <n v="122"/>
    <n v="119"/>
    <n v="122"/>
    <n v="114"/>
    <n v="120"/>
    <n v="117"/>
    <n v="117"/>
    <n v="118"/>
    <n v="113"/>
    <n v="113"/>
    <n v="111"/>
    <n v="115"/>
    <n v="108"/>
    <n v="107"/>
    <n v="114"/>
    <n v="114"/>
    <n v="115"/>
    <n v="116"/>
    <n v="115"/>
    <n v="117"/>
    <n v="118"/>
    <n v="117"/>
    <n v="86"/>
    <n v="118"/>
  </r>
  <r>
    <n v="573"/>
    <x v="2"/>
    <n v="57"/>
    <x v="1"/>
    <n v="5"/>
    <x v="1"/>
    <n v="980"/>
    <n v="1171"/>
    <n v="1231"/>
    <n v="674"/>
    <n v="1269"/>
    <n v="1233"/>
    <n v="1276"/>
    <n v="1226"/>
    <n v="1286"/>
    <n v="1373"/>
    <n v="1415"/>
    <n v="38"/>
    <n v="42"/>
    <n v="42"/>
    <n v="45"/>
    <n v="44"/>
    <n v="44"/>
    <n v="44"/>
    <n v="44"/>
    <n v="45"/>
    <n v="46"/>
    <n v="46"/>
    <n v="42"/>
    <n v="42"/>
    <n v="43"/>
    <n v="43"/>
    <n v="43"/>
    <n v="43"/>
    <n v="44"/>
    <n v="44"/>
    <n v="40"/>
    <n v="42"/>
    <n v="43"/>
    <n v="43"/>
    <n v="44"/>
    <n v="44"/>
    <n v="43"/>
    <n v="43"/>
    <n v="43"/>
    <n v="38"/>
    <n v="36"/>
    <n v="36"/>
    <n v="36"/>
    <n v="36"/>
  </r>
  <r>
    <n v="113"/>
    <x v="1"/>
    <n v="11"/>
    <x v="0"/>
    <n v="1"/>
    <x v="0"/>
    <n v="39"/>
    <n v="37"/>
    <n v="39"/>
    <n v="40"/>
    <n v="38"/>
    <n v="38"/>
    <n v="38"/>
    <n v="40"/>
    <n v="38"/>
    <n v="38"/>
    <n v="38"/>
    <n v="38"/>
    <n v="38"/>
    <n v="38"/>
    <n v="40"/>
    <n v="38"/>
    <n v="41"/>
    <n v="38"/>
    <n v="29"/>
    <n v="38"/>
    <n v="38"/>
    <n v="38"/>
    <n v="38"/>
    <n v="38"/>
    <n v="38"/>
    <n v="40"/>
    <n v="38"/>
    <n v="42"/>
    <n v="42"/>
    <n v="42"/>
    <n v="38"/>
    <n v="38"/>
    <n v="38"/>
    <n v="38"/>
    <n v="38"/>
    <n v="42"/>
    <n v="38"/>
    <n v="38"/>
    <n v="38"/>
    <n v="38"/>
    <n v="38"/>
    <n v="38"/>
    <n v="38"/>
    <n v="38"/>
  </r>
  <r>
    <n v="312"/>
    <x v="3"/>
    <n v="31"/>
    <x v="2"/>
    <n v="3"/>
    <x v="2"/>
    <n v="61"/>
    <n v="62"/>
    <n v="62"/>
    <n v="63"/>
    <n v="61"/>
    <n v="61"/>
    <n v="62"/>
    <n v="62"/>
    <n v="62"/>
    <n v="62"/>
    <n v="62"/>
    <n v="62"/>
    <n v="61"/>
    <n v="62"/>
    <n v="62"/>
    <n v="61"/>
    <n v="61"/>
    <n v="62"/>
    <n v="60"/>
    <n v="61"/>
    <n v="62"/>
    <n v="63"/>
    <n v="61"/>
    <n v="62"/>
    <n v="60"/>
    <n v="59"/>
    <n v="59"/>
    <n v="61"/>
    <n v="61"/>
    <n v="59"/>
    <n v="59"/>
    <n v="59"/>
    <n v="60"/>
    <n v="61"/>
    <n v="61"/>
    <n v="60"/>
    <n v="61"/>
    <n v="62"/>
    <n v="61"/>
    <n v="61"/>
    <n v="63"/>
    <n v="61"/>
    <n v="63"/>
    <n v="64"/>
  </r>
  <r>
    <n v="114"/>
    <x v="0"/>
    <n v="11"/>
    <x v="0"/>
    <n v="1"/>
    <x v="0"/>
    <n v="130"/>
    <n v="131"/>
    <n v="119"/>
    <n v="107"/>
    <n v="131"/>
    <n v="131"/>
    <n v="131"/>
    <n v="129"/>
    <n v="117"/>
    <n v="134"/>
    <n v="131"/>
    <n v="130"/>
    <n v="128"/>
    <n v="128"/>
    <n v="134"/>
    <n v="127"/>
    <n v="132"/>
    <n v="130"/>
    <n v="128"/>
    <n v="135"/>
    <n v="119"/>
    <n v="119"/>
    <n v="124"/>
    <n v="133"/>
    <n v="108"/>
    <n v="132"/>
    <n v="129"/>
    <n v="108"/>
    <n v="134"/>
    <n v="131"/>
    <n v="109"/>
    <n v="104"/>
    <n v="108"/>
    <n v="107"/>
    <n v="104"/>
    <n v="104"/>
    <n v="104"/>
    <n v="106"/>
    <n v="107"/>
    <n v="107"/>
    <n v="106"/>
    <n v="132"/>
    <n v="129"/>
    <n v="130"/>
  </r>
  <r>
    <n v="114"/>
    <x v="0"/>
    <n v="11"/>
    <x v="0"/>
    <n v="1"/>
    <x v="0"/>
    <n v="28"/>
    <n v="29"/>
    <n v="31"/>
    <n v="29"/>
    <n v="37"/>
    <n v="30"/>
    <n v="34"/>
    <n v="30"/>
    <n v="33"/>
    <n v="30"/>
    <n v="26"/>
    <n v="22"/>
    <n v="20"/>
    <n v="20"/>
    <n v="25"/>
    <n v="25"/>
    <n v="19"/>
    <n v="24"/>
    <n v="20"/>
    <n v="20"/>
    <n v="23"/>
    <n v="23"/>
    <n v="19"/>
    <n v="19"/>
    <n v="20"/>
    <n v="28"/>
    <n v="21"/>
    <n v="11"/>
    <n v="22"/>
    <n v="20"/>
    <n v="18"/>
    <n v="20"/>
    <n v="14"/>
    <n v="23"/>
    <n v="18"/>
    <n v="26"/>
    <n v="14"/>
    <n v="17"/>
    <n v="19"/>
    <n v="17"/>
    <n v="22"/>
    <n v="20"/>
    <n v="19"/>
    <n v="19"/>
  </r>
  <r>
    <n v="114"/>
    <x v="0"/>
    <n v="11"/>
    <x v="0"/>
    <n v="1"/>
    <x v="0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</r>
  <r>
    <n v="114"/>
    <x v="0"/>
    <n v="11"/>
    <x v="0"/>
    <n v="1"/>
    <x v="0"/>
    <n v="72"/>
    <n v="70"/>
    <n v="68"/>
    <n v="67"/>
    <n v="68"/>
    <n v="66"/>
    <n v="70"/>
    <n v="73"/>
    <n v="73"/>
    <n v="68"/>
    <n v="67"/>
    <n v="74"/>
    <n v="75"/>
    <n v="68"/>
    <n v="72"/>
    <n v="67"/>
    <n v="69"/>
    <n v="71"/>
    <n v="66"/>
    <n v="68"/>
    <n v="68"/>
    <n v="65"/>
    <n v="65"/>
    <n v="64"/>
    <n v="172"/>
    <n v="170"/>
    <n v="173"/>
    <n v="161"/>
    <n v="163"/>
    <n v="164"/>
    <n v="162"/>
    <n v="160"/>
    <n v="163"/>
    <n v="169"/>
    <n v="164"/>
    <n v="161"/>
    <n v="163"/>
    <n v="162"/>
    <n v="163"/>
    <n v="163"/>
    <n v="169"/>
    <n v="173"/>
    <n v="166"/>
    <n v="169"/>
  </r>
  <r>
    <n v="573"/>
    <x v="2"/>
    <n v="57"/>
    <x v="1"/>
    <n v="5"/>
    <x v="1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0"/>
    <n v="50"/>
    <n v="50"/>
    <n v="50"/>
    <n v="50"/>
    <n v="50"/>
    <n v="50"/>
    <n v="48"/>
    <n v="48"/>
    <n v="48"/>
    <n v="48"/>
    <n v="69"/>
    <n v="71"/>
    <n v="64"/>
    <n v="66"/>
    <n v="65"/>
    <n v="64"/>
    <n v="71"/>
    <n v="66"/>
    <n v="66"/>
    <n v="69"/>
    <n v="68"/>
    <n v="64"/>
  </r>
  <r>
    <n v="113"/>
    <x v="1"/>
    <n v="11"/>
    <x v="0"/>
    <n v="1"/>
    <x v="0"/>
    <n v="218"/>
    <n v="222"/>
    <n v="231"/>
    <n v="224"/>
    <n v="222"/>
    <n v="224"/>
    <n v="44"/>
    <n v="44"/>
    <n v="42"/>
    <n v="42"/>
    <n v="39"/>
    <n v="39"/>
    <n v="39"/>
    <n v="38"/>
    <n v="31"/>
    <n v="31"/>
    <n v="31"/>
    <n v="32"/>
    <n v="26"/>
    <n v="31"/>
    <n v="32"/>
    <n v="31"/>
    <n v="31"/>
    <n v="13"/>
    <n v="13"/>
    <n v="13"/>
    <n v="13"/>
    <n v="12"/>
    <n v="13"/>
    <n v="13"/>
    <n v="13"/>
    <n v="12"/>
    <n v="12"/>
    <n v="13"/>
    <n v="13"/>
    <n v="13"/>
    <n v="14"/>
    <n v="14"/>
    <n v="13"/>
    <n v="13"/>
    <n v="13"/>
    <n v="12"/>
    <n v="12"/>
    <n v="13"/>
  </r>
  <r>
    <n v="114"/>
    <x v="0"/>
    <n v="11"/>
    <x v="0"/>
    <n v="1"/>
    <x v="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</r>
  <r>
    <n v="312"/>
    <x v="3"/>
    <n v="31"/>
    <x v="2"/>
    <n v="3"/>
    <x v="2"/>
    <n v="13"/>
    <n v="13"/>
    <n v="14"/>
    <n v="14"/>
    <n v="14"/>
    <n v="14"/>
    <n v="8"/>
    <n v="9"/>
    <n v="13"/>
    <n v="16"/>
    <n v="6"/>
    <n v="8"/>
    <n v="8"/>
    <n v="11"/>
    <n v="11"/>
    <n v="11"/>
    <n v="8"/>
    <n v="6"/>
    <n v="6"/>
    <n v="6"/>
    <n v="9"/>
    <n v="9"/>
    <n v="8"/>
    <n v="10"/>
    <n v="8"/>
    <n v="8"/>
    <n v="6"/>
    <n v="6"/>
    <n v="6"/>
    <n v="14"/>
    <n v="11"/>
    <n v="14"/>
    <n v="17"/>
    <n v="17"/>
    <n v="20"/>
    <n v="20"/>
    <n v="19"/>
    <n v="6"/>
    <n v="6"/>
    <n v="6"/>
    <n v="6"/>
    <n v="6"/>
    <n v="6"/>
    <n v="7"/>
  </r>
  <r>
    <n v="113"/>
    <x v="1"/>
    <n v="11"/>
    <x v="0"/>
    <n v="1"/>
    <x v="0"/>
    <n v="133"/>
    <n v="134"/>
    <n v="130"/>
    <n v="74"/>
    <n v="70"/>
    <n v="67"/>
    <n v="72"/>
    <n v="76"/>
    <n v="76"/>
    <n v="78"/>
    <n v="79"/>
    <n v="83"/>
    <n v="80"/>
    <n v="79"/>
    <n v="80"/>
    <n v="83"/>
    <n v="84"/>
    <n v="79"/>
    <n v="20"/>
    <n v="25"/>
    <n v="28"/>
    <n v="25"/>
    <n v="26"/>
    <n v="22"/>
    <n v="25"/>
    <n v="28"/>
    <n v="28"/>
    <n v="31"/>
    <n v="23"/>
    <n v="27"/>
    <n v="25"/>
    <n v="18"/>
    <n v="21"/>
    <n v="18"/>
    <n v="17"/>
    <n v="23"/>
    <n v="22"/>
    <n v="20"/>
    <n v="20"/>
    <n v="18"/>
    <n v="17"/>
    <n v="23"/>
    <n v="18"/>
    <n v="18"/>
  </r>
  <r>
    <n v="563"/>
    <x v="5"/>
    <n v="56"/>
    <x v="4"/>
    <n v="5"/>
    <x v="1"/>
    <n v="121"/>
    <n v="121"/>
    <n v="121"/>
    <n v="121"/>
    <n v="121"/>
    <n v="121"/>
    <n v="121"/>
    <n v="121"/>
    <n v="121"/>
    <n v="121"/>
    <n v="121"/>
    <n v="121"/>
    <n v="121"/>
    <n v="85"/>
    <n v="92"/>
    <n v="89"/>
    <n v="84"/>
    <n v="94"/>
    <n v="85"/>
    <n v="88"/>
    <n v="85"/>
    <n v="93"/>
    <n v="94"/>
    <n v="92"/>
    <n v="90"/>
    <n v="96"/>
    <n v="94"/>
    <n v="96"/>
    <n v="94"/>
    <n v="94"/>
    <n v="94"/>
    <n v="94"/>
    <n v="94"/>
    <n v="95"/>
    <n v="97"/>
    <n v="99"/>
    <n v="99"/>
    <n v="97"/>
    <n v="97"/>
    <n v="97"/>
    <n v="96"/>
    <n v="90"/>
    <n v="92"/>
    <n v="88"/>
  </r>
  <r>
    <n v="231"/>
    <x v="6"/>
    <n v="23"/>
    <x v="5"/>
    <n v="2"/>
    <x v="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</r>
  <r>
    <n v="113"/>
    <x v="1"/>
    <n v="11"/>
    <x v="0"/>
    <n v="1"/>
    <x v="0"/>
    <n v="26"/>
    <n v="22"/>
    <n v="22"/>
    <n v="26"/>
    <n v="24"/>
    <n v="27"/>
    <n v="27"/>
    <n v="33"/>
    <n v="27"/>
    <n v="27"/>
    <n v="29"/>
    <n v="30"/>
    <n v="29"/>
    <n v="31"/>
    <n v="27"/>
    <n v="28"/>
    <n v="26"/>
    <n v="39"/>
    <n v="22"/>
    <n v="30"/>
    <n v="27"/>
    <n v="28"/>
    <n v="30"/>
    <n v="31"/>
    <n v="37"/>
    <n v="30"/>
    <n v="30"/>
    <n v="31"/>
    <n v="27"/>
    <n v="35"/>
    <n v="25"/>
    <n v="30"/>
    <n v="32"/>
    <n v="32"/>
    <n v="28"/>
    <n v="30"/>
    <n v="24"/>
    <n v="20"/>
    <n v="27"/>
    <n v="33"/>
    <n v="30"/>
    <n v="30"/>
    <n v="59"/>
    <n v="54"/>
  </r>
  <r>
    <n v="113"/>
    <x v="1"/>
    <n v="11"/>
    <x v="0"/>
    <n v="1"/>
    <x v="0"/>
    <n v="45"/>
    <n v="43"/>
    <n v="44"/>
    <n v="44"/>
    <n v="44"/>
    <n v="45"/>
    <n v="44"/>
    <n v="44"/>
    <n v="45"/>
    <n v="51"/>
    <n v="44"/>
    <n v="44"/>
    <n v="44"/>
    <n v="50"/>
    <n v="45"/>
    <n v="46"/>
    <n v="46"/>
    <n v="45"/>
    <n v="39"/>
    <n v="46"/>
    <n v="43"/>
    <n v="43"/>
    <n v="46"/>
    <n v="44"/>
    <n v="47"/>
    <n v="45"/>
    <n v="47"/>
    <n v="47"/>
    <n v="45"/>
    <n v="46"/>
    <n v="46"/>
    <n v="43"/>
    <n v="43"/>
    <n v="47"/>
    <n v="48"/>
    <n v="45"/>
    <n v="45"/>
    <n v="44"/>
    <n v="45"/>
    <n v="45"/>
    <n v="45"/>
    <n v="45"/>
    <n v="216"/>
    <n v="218"/>
  </r>
  <r>
    <n v="114"/>
    <x v="0"/>
    <n v="11"/>
    <x v="0"/>
    <n v="1"/>
    <x v="0"/>
    <n v="74"/>
    <n v="74"/>
    <n v="74"/>
    <n v="74"/>
    <n v="74"/>
    <n v="74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2"/>
    <n v="72"/>
    <n v="72"/>
    <n v="72"/>
    <n v="72"/>
    <n v="72"/>
  </r>
  <r>
    <n v="563"/>
    <x v="5"/>
    <n v="56"/>
    <x v="4"/>
    <n v="5"/>
    <x v="1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  <n v="69"/>
  </r>
  <r>
    <n v="117"/>
    <x v="7"/>
    <n v="11"/>
    <x v="0"/>
    <n v="1"/>
    <x v="0"/>
    <n v="124"/>
    <n v="125"/>
    <n v="123"/>
    <n v="135"/>
    <n v="127"/>
    <n v="129"/>
    <n v="131"/>
    <n v="120"/>
    <n v="128"/>
    <n v="128"/>
    <n v="130"/>
    <n v="113"/>
    <n v="96"/>
    <n v="103"/>
    <n v="102"/>
    <n v="112"/>
    <n v="124"/>
    <n v="136"/>
    <n v="131"/>
    <n v="133"/>
    <n v="127"/>
    <n v="135"/>
    <n v="154"/>
    <n v="109"/>
    <n v="118"/>
    <n v="125"/>
    <n v="116"/>
    <n v="124"/>
    <n v="109"/>
    <n v="118"/>
    <n v="149"/>
    <n v="132"/>
    <n v="138"/>
    <n v="115"/>
    <n v="115"/>
    <n v="100"/>
    <n v="104"/>
    <n v="98"/>
    <n v="108"/>
    <n v="120"/>
    <n v="115"/>
    <n v="116"/>
    <n v="100"/>
    <n v="134"/>
  </r>
  <r>
    <n v="114"/>
    <x v="0"/>
    <n v="11"/>
    <x v="0"/>
    <n v="1"/>
    <x v="0"/>
    <n v="116"/>
    <n v="108"/>
    <n v="106"/>
    <n v="106"/>
    <n v="105"/>
    <n v="105"/>
    <n v="106"/>
    <n v="107"/>
    <n v="105"/>
    <n v="107"/>
    <n v="108"/>
    <n v="106"/>
    <n v="109"/>
    <n v="105"/>
    <n v="111"/>
    <n v="108"/>
    <n v="111"/>
    <n v="109"/>
    <n v="107"/>
    <n v="107"/>
    <n v="106"/>
    <n v="105"/>
    <n v="107"/>
    <n v="112"/>
    <n v="105"/>
    <n v="105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14"/>
    <x v="0"/>
    <n v="11"/>
    <x v="0"/>
    <n v="1"/>
    <x v="0"/>
    <n v="268"/>
    <n v="270"/>
    <n v="264"/>
    <n v="261"/>
    <n v="253"/>
    <n v="244"/>
    <n v="248"/>
    <n v="249"/>
    <n v="255"/>
    <n v="263"/>
    <n v="250"/>
    <n v="250"/>
    <n v="249"/>
    <n v="245"/>
    <n v="248"/>
    <n v="246"/>
    <n v="248"/>
    <n v="247"/>
    <n v="221"/>
    <n v="246"/>
    <n v="257"/>
    <n v="244"/>
    <n v="251"/>
    <n v="251"/>
    <n v="251"/>
    <n v="256"/>
    <n v="252"/>
    <n v="251"/>
    <n v="245"/>
    <n v="248"/>
    <n v="246"/>
    <n v="244"/>
    <n v="241"/>
    <n v="240"/>
    <n v="240"/>
    <n v="243"/>
    <n v="242"/>
    <n v="238"/>
    <n v="239"/>
    <n v="234"/>
    <n v="235"/>
    <n v="237"/>
    <n v="242"/>
    <n v="243"/>
  </r>
  <r>
    <n v="114"/>
    <x v="0"/>
    <n v="11"/>
    <x v="0"/>
    <n v="1"/>
    <x v="0"/>
    <n v="228"/>
    <n v="226"/>
    <n v="230"/>
    <n v="227"/>
    <n v="232"/>
    <n v="238"/>
    <n v="238"/>
    <n v="234"/>
    <n v="233"/>
    <n v="234"/>
    <n v="232"/>
    <n v="231"/>
    <n v="231"/>
    <n v="226"/>
    <n v="226"/>
    <n v="227"/>
    <n v="223"/>
    <n v="224"/>
    <n v="222"/>
    <n v="231"/>
    <n v="233"/>
    <n v="226"/>
    <n v="214"/>
    <n v="218"/>
    <n v="212"/>
    <n v="218"/>
    <n v="224"/>
    <n v="224"/>
    <n v="222"/>
    <n v="227"/>
    <n v="221"/>
    <n v="217"/>
    <n v="220"/>
    <n v="214"/>
    <n v="212"/>
    <n v="214"/>
    <n v="214"/>
    <n v="193"/>
    <n v="212"/>
    <n v="212"/>
    <n v="214"/>
    <n v="215"/>
    <n v="213"/>
    <n v="211"/>
  </r>
  <r>
    <n v="114"/>
    <x v="0"/>
    <n v="11"/>
    <x v="0"/>
    <n v="1"/>
    <x v="0"/>
    <n v="35"/>
    <n v="36"/>
    <n v="36"/>
    <n v="37"/>
    <n v="36"/>
    <n v="38"/>
    <n v="36"/>
    <n v="36"/>
    <n v="31"/>
    <n v="31"/>
    <n v="32"/>
    <n v="30"/>
    <n v="30"/>
    <n v="30"/>
    <n v="30"/>
    <n v="30"/>
    <n v="31"/>
    <n v="30"/>
    <n v="29"/>
    <n v="30"/>
    <n v="30"/>
    <n v="30"/>
    <n v="29"/>
    <n v="30"/>
    <n v="30"/>
    <n v="4"/>
    <n v="3"/>
    <n v="7"/>
    <n v="7"/>
    <n v="6"/>
    <n v="6"/>
    <n v="7"/>
    <n v="6"/>
    <n v="6"/>
    <n v="7"/>
    <n v="8"/>
    <n v="5"/>
    <n v="4"/>
    <n v="8"/>
    <n v="5"/>
    <n v="5"/>
    <n v="9"/>
    <n v="7"/>
    <n v="6"/>
  </r>
  <r>
    <n v="114"/>
    <x v="0"/>
    <n v="11"/>
    <x v="0"/>
    <n v="1"/>
    <x v="0"/>
    <n v="82"/>
    <n v="82"/>
    <n v="81"/>
    <n v="82"/>
    <n v="82"/>
    <n v="82"/>
    <n v="82"/>
    <n v="82"/>
    <n v="73"/>
    <n v="73"/>
    <n v="73"/>
    <n v="74"/>
    <n v="73"/>
    <n v="73"/>
    <n v="73"/>
    <n v="73"/>
    <n v="73"/>
    <n v="73"/>
    <n v="73"/>
    <n v="73"/>
    <n v="73"/>
    <n v="73"/>
    <n v="73"/>
    <n v="73"/>
    <n v="31"/>
    <n v="31"/>
    <n v="32"/>
    <n v="32"/>
    <n v="31"/>
    <n v="30"/>
    <n v="29"/>
    <n v="30"/>
    <n v="29"/>
    <n v="31"/>
    <n v="29"/>
    <n v="29"/>
    <n v="28"/>
    <n v="32"/>
    <n v="31"/>
    <n v="34"/>
    <n v="34"/>
    <n v="33"/>
    <n v="33"/>
    <n v="34"/>
  </r>
  <r>
    <n v="114"/>
    <x v="0"/>
    <n v="11"/>
    <x v="0"/>
    <n v="1"/>
    <x v="0"/>
    <n v="66"/>
    <n v="63"/>
    <n v="65"/>
    <n v="69"/>
    <n v="65"/>
    <n v="68"/>
    <n v="69"/>
    <n v="67"/>
    <n v="69"/>
    <n v="66"/>
    <n v="67"/>
    <n v="64"/>
    <n v="71"/>
    <n v="67"/>
    <n v="64"/>
    <n v="67"/>
    <n v="65"/>
    <n v="70"/>
    <n v="68"/>
    <n v="65"/>
    <n v="71"/>
    <n v="65"/>
    <n v="65"/>
    <n v="62"/>
    <n v="65"/>
    <n v="65"/>
    <n v="63"/>
    <n v="64"/>
    <n v="67"/>
    <n v="67"/>
    <n v="64"/>
    <n v="62"/>
    <n v="58"/>
    <n v="58"/>
    <n v="63"/>
    <n v="57"/>
    <n v="58"/>
    <n v="55"/>
    <n v="58"/>
    <n v="58"/>
    <n v="62"/>
    <n v="58"/>
    <n v="62"/>
    <n v="57"/>
  </r>
  <r>
    <n v="113"/>
    <x v="1"/>
    <n v="11"/>
    <x v="0"/>
    <n v="1"/>
    <x v="0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5"/>
  </r>
  <r>
    <n v="312"/>
    <x v="3"/>
    <n v="31"/>
    <x v="2"/>
    <n v="3"/>
    <x v="2"/>
    <n v="41"/>
    <n v="41"/>
    <n v="41"/>
    <n v="31"/>
    <n v="32"/>
    <n v="32"/>
    <n v="32"/>
    <n v="32"/>
    <n v="33"/>
    <n v="32"/>
    <n v="32"/>
    <n v="32"/>
    <n v="32"/>
    <n v="32"/>
    <n v="32"/>
    <n v="33"/>
    <n v="33"/>
    <n v="33"/>
    <n v="34"/>
    <n v="33"/>
    <n v="34"/>
    <n v="34"/>
    <n v="34"/>
    <n v="34"/>
    <n v="33"/>
    <n v="34"/>
    <n v="34"/>
    <n v="33"/>
    <n v="33"/>
    <n v="34"/>
    <n v="34"/>
    <n v="33"/>
    <n v="33"/>
    <n v="33"/>
    <n v="33"/>
    <n v="33"/>
    <n v="33"/>
    <n v="34"/>
    <n v="33"/>
    <n v="33"/>
    <n v="33"/>
    <n v="33"/>
    <n v="33"/>
    <n v="33"/>
  </r>
  <r>
    <n v="113"/>
    <x v="1"/>
    <n v="11"/>
    <x v="0"/>
    <n v="1"/>
    <x v="0"/>
    <n v="15"/>
    <n v="14"/>
    <n v="14"/>
    <n v="15"/>
    <n v="14"/>
    <n v="14"/>
    <n v="13"/>
    <n v="14"/>
    <n v="14"/>
    <n v="14"/>
    <n v="15"/>
    <n v="13"/>
    <n v="13"/>
    <n v="14"/>
    <n v="13"/>
    <n v="14"/>
    <n v="14"/>
    <n v="13"/>
    <n v="13"/>
    <n v="14"/>
    <n v="13"/>
    <n v="13"/>
    <n v="13"/>
    <n v="15"/>
    <n v="13"/>
    <n v="13"/>
    <n v="13"/>
    <n v="13"/>
    <n v="13"/>
    <n v="13"/>
    <n v="13"/>
    <n v="13"/>
    <n v="13"/>
    <n v="13"/>
    <n v="12"/>
    <n v="12"/>
    <n v="12"/>
    <n v="12"/>
    <n v="12"/>
    <n v="13"/>
    <n v="12"/>
    <n v="12"/>
    <n v="13"/>
    <n v="18"/>
  </r>
  <r>
    <n v="114"/>
    <x v="0"/>
    <n v="11"/>
    <x v="0"/>
    <n v="1"/>
    <x v="0"/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36"/>
    <n v="34"/>
    <n v="34"/>
    <n v="34"/>
    <n v="33"/>
    <n v="33"/>
    <n v="32"/>
    <n v="33"/>
    <n v="33"/>
    <n v="33"/>
    <n v="32"/>
    <n v="32"/>
    <n v="32"/>
    <n v="33"/>
    <n v="33"/>
    <n v="36"/>
    <n v="36"/>
    <n v="35"/>
    <n v="35"/>
    <n v="36"/>
  </r>
  <r>
    <n v="113"/>
    <x v="1"/>
    <n v="11"/>
    <x v="0"/>
    <n v="1"/>
    <x v="0"/>
    <n v="210"/>
    <n v="198"/>
    <n v="200"/>
    <n v="206"/>
    <n v="204"/>
    <n v="205"/>
    <n v="207"/>
    <n v="207"/>
    <n v="212"/>
    <n v="211"/>
    <n v="209"/>
    <n v="209"/>
    <n v="210"/>
    <n v="212"/>
    <n v="214"/>
    <n v="209"/>
    <n v="214"/>
    <n v="213"/>
    <n v="212"/>
    <n v="207"/>
    <n v="207"/>
    <n v="212"/>
    <n v="210"/>
    <n v="205"/>
    <n v="209"/>
    <n v="215"/>
    <n v="227"/>
    <n v="218"/>
    <n v="219"/>
    <n v="217"/>
    <n v="219"/>
    <n v="221"/>
    <n v="224"/>
    <n v="222"/>
    <n v="222"/>
    <n v="223"/>
    <n v="228"/>
    <n v="227"/>
    <n v="231"/>
    <n v="227"/>
    <n v="224"/>
    <n v="231"/>
    <n v="232"/>
    <n v="235"/>
  </r>
  <r>
    <n v="114"/>
    <x v="0"/>
    <n v="11"/>
    <x v="0"/>
    <n v="1"/>
    <x v="0"/>
    <n v="141"/>
    <n v="138"/>
    <n v="139"/>
    <n v="140"/>
    <n v="140"/>
    <n v="137"/>
    <n v="142"/>
    <n v="145"/>
    <n v="120"/>
    <n v="126"/>
    <n v="129"/>
    <n v="125"/>
    <n v="125"/>
    <n v="128"/>
    <n v="124"/>
    <n v="123"/>
    <n v="125"/>
    <n v="125"/>
    <n v="128"/>
    <n v="123"/>
    <n v="122"/>
    <n v="124"/>
    <n v="122"/>
    <n v="123"/>
    <n v="122"/>
    <n v="125"/>
    <n v="124"/>
    <n v="132"/>
    <n v="132"/>
    <n v="125"/>
    <n v="122"/>
    <n v="120"/>
    <n v="126"/>
    <n v="119"/>
    <n v="124"/>
    <n v="128"/>
    <n v="121"/>
    <n v="125"/>
    <n v="127"/>
    <n v="124"/>
    <n v="138"/>
    <n v="131"/>
    <n v="125"/>
    <n v="128"/>
  </r>
  <r>
    <n v="113"/>
    <x v="1"/>
    <n v="11"/>
    <x v="0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</r>
  <r>
    <n v="114"/>
    <x v="0"/>
    <n v="11"/>
    <x v="0"/>
    <n v="1"/>
    <x v="0"/>
    <n v="81"/>
    <n v="81"/>
    <n v="80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23"/>
    <n v="23"/>
    <n v="22"/>
    <n v="23"/>
    <n v="23"/>
    <n v="23"/>
    <n v="23"/>
    <n v="23"/>
    <n v="23"/>
    <n v="23"/>
    <n v="23"/>
    <n v="23"/>
    <n v="23"/>
    <n v="23"/>
    <n v="22"/>
    <n v="25"/>
    <n v="25"/>
    <n v="24"/>
    <n v="24"/>
    <n v="25"/>
  </r>
  <r>
    <n v="113"/>
    <x v="1"/>
    <n v="11"/>
    <x v="0"/>
    <n v="1"/>
    <x v="0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</r>
  <r>
    <n v="114"/>
    <x v="0"/>
    <n v="11"/>
    <x v="0"/>
    <n v="1"/>
    <x v="0"/>
    <n v="82"/>
    <n v="82"/>
    <n v="80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33"/>
    <n v="33"/>
    <n v="32"/>
    <n v="32"/>
    <n v="30"/>
    <n v="30"/>
    <n v="29"/>
    <n v="30"/>
    <n v="29"/>
    <n v="32"/>
    <n v="31"/>
    <n v="29"/>
    <n v="29"/>
    <n v="32"/>
    <n v="31"/>
    <n v="34"/>
    <n v="33"/>
    <n v="33"/>
    <n v="33"/>
    <n v="34"/>
  </r>
  <r>
    <n v="113"/>
    <x v="1"/>
    <n v="11"/>
    <x v="0"/>
    <n v="1"/>
    <x v="0"/>
    <n v="114"/>
    <n v="115"/>
    <n v="112"/>
    <n v="112"/>
    <n v="111"/>
    <n v="112"/>
    <n v="112"/>
    <n v="111"/>
    <n v="0"/>
    <n v="119"/>
    <n v="118"/>
    <n v="117"/>
    <n v="117"/>
    <n v="116"/>
    <n v="117"/>
    <n v="114"/>
    <n v="113"/>
    <n v="114"/>
    <n v="113"/>
    <n v="112"/>
    <n v="114"/>
    <n v="111"/>
    <n v="113"/>
    <n v="112"/>
    <n v="86"/>
    <n v="113"/>
    <n v="112"/>
    <n v="87"/>
    <n v="112"/>
    <n v="115"/>
    <n v="86"/>
    <n v="88"/>
    <n v="86"/>
    <n v="88"/>
    <n v="86"/>
    <n v="86"/>
    <n v="86"/>
    <n v="86"/>
    <n v="85"/>
    <n v="86"/>
    <n v="90"/>
    <n v="114"/>
    <n v="114"/>
    <n v="111"/>
  </r>
  <r>
    <n v="114"/>
    <x v="0"/>
    <n v="11"/>
    <x v="0"/>
    <n v="1"/>
    <x v="0"/>
    <n v="87"/>
    <n v="85"/>
    <n v="85"/>
    <n v="85"/>
    <n v="84"/>
    <n v="84"/>
    <n v="84"/>
    <n v="84"/>
    <n v="85"/>
    <n v="87"/>
    <n v="87"/>
    <n v="85"/>
    <n v="85"/>
    <n v="84"/>
    <n v="83"/>
    <n v="83"/>
    <n v="87"/>
    <n v="87"/>
    <n v="83"/>
    <n v="82"/>
    <n v="82"/>
    <n v="84"/>
    <n v="81"/>
    <n v="80"/>
    <n v="81"/>
    <n v="80"/>
    <n v="79"/>
    <n v="81"/>
    <n v="80"/>
    <n v="81"/>
    <n v="79"/>
    <n v="79"/>
    <n v="80"/>
    <n v="79"/>
    <n v="80"/>
    <n v="79"/>
    <n v="79"/>
    <n v="79"/>
    <n v="79"/>
    <n v="81"/>
    <n v="80"/>
    <n v="79"/>
    <n v="81"/>
    <n v="79"/>
  </r>
  <r>
    <n v="113"/>
    <x v="1"/>
    <n v="11"/>
    <x v="0"/>
    <n v="1"/>
    <x v="0"/>
    <n v="52"/>
    <n v="51"/>
    <n v="51"/>
    <n v="51"/>
    <n v="49"/>
    <n v="49"/>
    <n v="51"/>
    <n v="50"/>
    <n v="50"/>
    <n v="51"/>
    <n v="49"/>
    <n v="49"/>
    <n v="51"/>
    <n v="51"/>
    <n v="53"/>
    <n v="53"/>
    <n v="51"/>
    <n v="51"/>
    <n v="51"/>
    <n v="51"/>
    <n v="50"/>
    <n v="52"/>
    <n v="61"/>
    <n v="61"/>
    <n v="60"/>
    <n v="61"/>
    <n v="51"/>
    <n v="53"/>
    <n v="53"/>
    <n v="45"/>
    <n v="45"/>
    <n v="41"/>
    <n v="41"/>
    <n v="41"/>
    <n v="42"/>
    <n v="49"/>
    <n v="49"/>
    <n v="48"/>
    <n v="49"/>
    <n v="40"/>
    <n v="41"/>
    <n v="41"/>
    <n v="42"/>
    <n v="42"/>
  </r>
  <r>
    <n v="113"/>
    <x v="1"/>
    <n v="11"/>
    <x v="0"/>
    <n v="1"/>
    <x v="0"/>
    <n v="93"/>
    <n v="93"/>
    <n v="93"/>
    <n v="93"/>
    <n v="93"/>
    <n v="93"/>
    <n v="93"/>
    <n v="93"/>
    <n v="93"/>
    <n v="93"/>
    <n v="93"/>
    <n v="93"/>
    <n v="93"/>
    <n v="94"/>
    <n v="93"/>
    <n v="94"/>
    <n v="94"/>
    <n v="94"/>
    <n v="94"/>
    <n v="94"/>
    <n v="93"/>
    <n v="94"/>
    <n v="93"/>
    <n v="93"/>
    <n v="93"/>
    <n v="93"/>
    <n v="93"/>
    <n v="93"/>
    <n v="93"/>
    <n v="93"/>
    <n v="93"/>
    <n v="93"/>
    <n v="93"/>
    <n v="93"/>
    <n v="93"/>
    <n v="93"/>
    <n v="93"/>
    <n v="92"/>
    <n v="92"/>
    <n v="85"/>
    <n v="85"/>
    <n v="90"/>
    <n v="90"/>
    <n v="90"/>
  </r>
  <r>
    <n v="114"/>
    <x v="0"/>
    <n v="11"/>
    <x v="0"/>
    <n v="1"/>
    <x v="0"/>
    <n v="82"/>
    <n v="82"/>
    <n v="80"/>
    <n v="81"/>
    <n v="81"/>
    <n v="81"/>
    <n v="81"/>
    <n v="81"/>
    <n v="72"/>
    <n v="72"/>
    <n v="72"/>
    <n v="72"/>
    <n v="72"/>
    <n v="72"/>
    <n v="72"/>
    <n v="72"/>
    <n v="72"/>
    <n v="72"/>
    <n v="71"/>
    <n v="72"/>
    <n v="72"/>
    <n v="72"/>
    <n v="72"/>
    <n v="72"/>
    <n v="32"/>
    <n v="32"/>
    <n v="35"/>
    <n v="36"/>
    <n v="35"/>
    <n v="34"/>
    <n v="33"/>
    <n v="34"/>
    <n v="33"/>
    <n v="32"/>
    <n v="30"/>
    <n v="31"/>
    <n v="30"/>
    <n v="34"/>
    <n v="33"/>
    <n v="36"/>
    <n v="36"/>
    <n v="35"/>
    <n v="35"/>
    <n v="36"/>
  </r>
  <r>
    <n v="529"/>
    <x v="8"/>
    <n v="52"/>
    <x v="6"/>
    <n v="5"/>
    <x v="1"/>
    <n v="65"/>
    <n v="69"/>
    <n v="72"/>
    <n v="59"/>
    <n v="54"/>
    <n v="57"/>
    <n v="58"/>
    <n v="58"/>
    <n v="61"/>
    <n v="60"/>
    <n v="63"/>
    <n v="52"/>
    <n v="65"/>
    <n v="64"/>
    <n v="68"/>
    <n v="56"/>
    <n v="64"/>
    <n v="57"/>
    <n v="59"/>
    <n v="56"/>
    <n v="58"/>
    <n v="53"/>
    <n v="50"/>
    <n v="57"/>
    <n v="55"/>
    <n v="58"/>
    <n v="62"/>
    <n v="60"/>
    <n v="56"/>
    <n v="57"/>
    <n v="50"/>
    <n v="52"/>
    <n v="55"/>
    <n v="67"/>
    <n v="67"/>
    <n v="59"/>
    <n v="67"/>
    <n v="63"/>
    <n v="70"/>
    <n v="59"/>
    <n v="70"/>
    <n v="67"/>
    <n v="69"/>
    <n v="65"/>
  </r>
  <r>
    <n v="113"/>
    <x v="1"/>
    <n v="11"/>
    <x v="0"/>
    <n v="1"/>
    <x v="0"/>
    <n v="84"/>
    <n v="73"/>
    <n v="72"/>
    <n v="73"/>
    <n v="75"/>
    <n v="84"/>
    <n v="81"/>
    <n v="75"/>
    <n v="75"/>
    <n v="74"/>
    <n v="74"/>
    <n v="104"/>
    <n v="94"/>
    <n v="95"/>
    <n v="73"/>
    <n v="73"/>
    <n v="73"/>
    <n v="73"/>
    <n v="97"/>
    <n v="86"/>
    <n v="86"/>
    <n v="86"/>
    <n v="78"/>
    <n v="92"/>
    <n v="91"/>
    <n v="83"/>
    <n v="85"/>
    <n v="78"/>
    <n v="91"/>
    <n v="74"/>
    <n v="72"/>
    <n v="94"/>
    <n v="72"/>
    <n v="72"/>
    <n v="78"/>
    <n v="91"/>
    <n v="72"/>
    <n v="83"/>
    <n v="85"/>
    <n v="85"/>
    <n v="100"/>
    <n v="88"/>
    <n v="88"/>
    <n v="91"/>
  </r>
  <r>
    <n v="113"/>
    <x v="1"/>
    <n v="11"/>
    <x v="0"/>
    <n v="1"/>
    <x v="0"/>
    <n v="131"/>
    <n v="131"/>
    <n v="131"/>
    <n v="131"/>
    <n v="131"/>
    <n v="131"/>
    <n v="131"/>
    <n v="131"/>
    <n v="131"/>
    <n v="129"/>
    <n v="129"/>
    <n v="131"/>
    <n v="131"/>
    <n v="131"/>
    <n v="127"/>
    <n v="131"/>
    <n v="124"/>
    <n v="128"/>
    <n v="127"/>
    <n v="128"/>
    <n v="128"/>
    <n v="130"/>
    <n v="128"/>
    <n v="126"/>
    <n v="126"/>
    <n v="128"/>
    <n v="126"/>
    <n v="126"/>
    <n v="127"/>
    <n v="127"/>
    <n v="129"/>
    <n v="131"/>
    <n v="131"/>
    <n v="129"/>
    <n v="131"/>
    <n v="131"/>
    <n v="129"/>
    <n v="126"/>
    <n v="130"/>
    <n v="123"/>
    <n v="123"/>
    <n v="126"/>
    <n v="128"/>
    <n v="128"/>
  </r>
  <r>
    <n v="114"/>
    <x v="0"/>
    <n v="11"/>
    <x v="0"/>
    <n v="1"/>
    <x v="0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</r>
  <r>
    <n v="114"/>
    <x v="0"/>
    <n v="11"/>
    <x v="0"/>
    <n v="1"/>
    <x v="0"/>
    <n v="82"/>
    <n v="82"/>
    <n v="80"/>
    <n v="6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22"/>
    <n v="22"/>
    <n v="23"/>
    <n v="23"/>
    <n v="23"/>
    <n v="23"/>
    <n v="23"/>
    <n v="23"/>
    <n v="23"/>
    <n v="23"/>
    <n v="23"/>
    <n v="23"/>
    <n v="22"/>
    <n v="24"/>
    <n v="25"/>
    <n v="26"/>
    <n v="25"/>
    <n v="24"/>
    <n v="24"/>
    <n v="25"/>
  </r>
  <r>
    <n v="113"/>
    <x v="1"/>
    <n v="11"/>
    <x v="0"/>
    <n v="1"/>
    <x v="0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0"/>
    <n v="85"/>
    <n v="85"/>
    <n v="80"/>
    <n v="85"/>
    <n v="85"/>
    <n v="85"/>
    <n v="85"/>
    <n v="85"/>
    <n v="85"/>
    <n v="85"/>
    <n v="85"/>
    <n v="80"/>
    <n v="80"/>
    <n v="85"/>
    <n v="85"/>
    <n v="85"/>
    <n v="85"/>
    <n v="80"/>
    <n v="85"/>
    <n v="85"/>
    <n v="82"/>
    <n v="85"/>
  </r>
  <r>
    <n v="114"/>
    <x v="0"/>
    <n v="11"/>
    <x v="0"/>
    <n v="1"/>
    <x v="0"/>
    <n v="80"/>
    <n v="79"/>
    <n v="77"/>
    <n v="78"/>
    <n v="78"/>
    <n v="78"/>
    <n v="78"/>
    <n v="78"/>
    <n v="69"/>
    <n v="69"/>
    <n v="69"/>
    <n v="70"/>
    <n v="69"/>
    <n v="69"/>
    <n v="69"/>
    <n v="69"/>
    <n v="69"/>
    <n v="69"/>
    <n v="69"/>
    <n v="69"/>
    <n v="69"/>
    <n v="69"/>
    <n v="69"/>
    <n v="69"/>
    <n v="33"/>
    <n v="33"/>
    <n v="36"/>
    <n v="36"/>
    <n v="35"/>
    <n v="34"/>
    <n v="33"/>
    <n v="34"/>
    <n v="33"/>
    <n v="33"/>
    <n v="32"/>
    <n v="32"/>
    <n v="31"/>
    <n v="34"/>
    <n v="34"/>
    <n v="37"/>
    <n v="36"/>
    <n v="35"/>
    <n v="35"/>
    <n v="36"/>
  </r>
  <r>
    <n v="113"/>
    <x v="1"/>
    <n v="11"/>
    <x v="0"/>
    <n v="1"/>
    <x v="0"/>
    <n v="53"/>
    <n v="53"/>
    <n v="30"/>
    <n v="50"/>
    <n v="46"/>
    <n v="50"/>
    <n v="51"/>
    <n v="52"/>
    <n v="52"/>
    <n v="51"/>
    <n v="31"/>
    <n v="32"/>
    <n v="52"/>
    <n v="53"/>
    <n v="53"/>
    <n v="52"/>
    <n v="52"/>
    <n v="52"/>
    <n v="52"/>
    <n v="52"/>
    <n v="53"/>
    <n v="52"/>
    <n v="52"/>
    <n v="52"/>
    <n v="53"/>
    <n v="53"/>
    <n v="53"/>
    <n v="53"/>
    <n v="52"/>
    <n v="53"/>
    <n v="52"/>
    <n v="51"/>
    <n v="52"/>
    <n v="52"/>
    <n v="53"/>
    <n v="52"/>
    <n v="53"/>
    <n v="53"/>
    <n v="53"/>
    <n v="53"/>
    <n v="52"/>
    <n v="52"/>
    <n v="52"/>
    <n v="52"/>
  </r>
  <r>
    <n v="114"/>
    <x v="0"/>
    <n v="11"/>
    <x v="0"/>
    <n v="1"/>
    <x v="0"/>
    <n v="82"/>
    <n v="82"/>
    <n v="80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23"/>
    <n v="23"/>
    <n v="22"/>
    <n v="23"/>
    <n v="23"/>
    <n v="23"/>
    <n v="22"/>
    <n v="22"/>
    <n v="23"/>
    <n v="23"/>
    <n v="23"/>
    <n v="23"/>
    <n v="22"/>
    <n v="23"/>
    <n v="22"/>
    <n v="25"/>
    <n v="25"/>
    <n v="24"/>
    <n v="24"/>
    <n v="25"/>
  </r>
  <r>
    <n v="114"/>
    <x v="0"/>
    <n v="11"/>
    <x v="0"/>
    <n v="1"/>
    <x v="0"/>
    <n v="408"/>
    <n v="408"/>
    <n v="83"/>
    <n v="50"/>
    <n v="56"/>
    <n v="54"/>
    <n v="58"/>
    <n v="57"/>
    <n v="59"/>
    <n v="63"/>
    <n v="62"/>
    <n v="36"/>
    <n v="35"/>
    <n v="38"/>
    <n v="42"/>
    <n v="45"/>
    <n v="44"/>
    <n v="43"/>
    <n v="45"/>
    <n v="45"/>
    <n v="49"/>
    <n v="48"/>
    <n v="46"/>
    <n v="39"/>
    <n v="46"/>
    <n v="47"/>
    <n v="43"/>
    <n v="47"/>
    <n v="45"/>
    <n v="47"/>
    <n v="48"/>
    <n v="49"/>
    <n v="43"/>
    <n v="47"/>
    <n v="49"/>
    <n v="47"/>
    <n v="43"/>
    <n v="44"/>
    <n v="47"/>
    <n v="42"/>
    <n v="48"/>
    <n v="45"/>
    <n v="41"/>
    <n v="45"/>
  </r>
  <r>
    <n v="113"/>
    <x v="1"/>
    <n v="11"/>
    <x v="0"/>
    <n v="1"/>
    <x v="0"/>
    <n v="255"/>
    <n v="258"/>
    <n v="252"/>
    <n v="254"/>
    <n v="253"/>
    <n v="256"/>
    <n v="268"/>
    <n v="266"/>
    <n v="261"/>
    <n v="258"/>
    <n v="251"/>
    <n v="257"/>
    <n v="251"/>
    <n v="254"/>
    <n v="41"/>
    <n v="43"/>
    <n v="43"/>
    <n v="52"/>
    <n v="53"/>
    <n v="57"/>
    <n v="57"/>
    <n v="59"/>
    <n v="61"/>
    <n v="62"/>
    <n v="64"/>
    <n v="62"/>
    <n v="62"/>
    <n v="62"/>
    <n v="64"/>
    <n v="64"/>
    <n v="64"/>
    <n v="62"/>
    <n v="62"/>
    <n v="64"/>
    <n v="61"/>
    <n v="64"/>
    <n v="64"/>
    <n v="66"/>
    <n v="64"/>
    <n v="64"/>
    <n v="63"/>
    <n v="55"/>
    <n v="57"/>
    <n v="57"/>
  </r>
  <r>
    <n v="113"/>
    <x v="1"/>
    <n v="11"/>
    <x v="0"/>
    <n v="1"/>
    <x v="0"/>
    <n v="38"/>
    <n v="38"/>
    <n v="38"/>
    <n v="38"/>
    <n v="37"/>
    <n v="38"/>
    <n v="38"/>
    <n v="37"/>
    <n v="37"/>
    <n v="37"/>
    <n v="37"/>
    <n v="38"/>
    <n v="38"/>
    <n v="38"/>
    <n v="38"/>
    <n v="38"/>
    <n v="38"/>
    <n v="40"/>
    <n v="40"/>
    <n v="38"/>
    <n v="40"/>
    <n v="40"/>
    <n v="40"/>
    <n v="39"/>
    <n v="39"/>
    <n v="40"/>
    <n v="40"/>
    <n v="40"/>
    <n v="40"/>
    <n v="39"/>
    <n v="39"/>
    <n v="39"/>
    <n v="42"/>
    <n v="37"/>
    <n v="37"/>
    <n v="37"/>
    <n v="37"/>
    <n v="35"/>
    <n v="35"/>
    <n v="35"/>
    <n v="34"/>
    <n v="34"/>
    <n v="34"/>
    <n v="34"/>
  </r>
  <r>
    <n v="113"/>
    <x v="1"/>
    <n v="11"/>
    <x v="0"/>
    <n v="1"/>
    <x v="0"/>
    <n v="22"/>
    <n v="22"/>
    <n v="22"/>
    <n v="22"/>
    <n v="22"/>
    <n v="22"/>
    <n v="22"/>
    <n v="22"/>
    <n v="22"/>
    <n v="22"/>
    <n v="22"/>
    <n v="22"/>
    <n v="24"/>
    <n v="24"/>
    <n v="24"/>
    <n v="24"/>
    <n v="23"/>
    <n v="23"/>
    <n v="23"/>
    <n v="23"/>
    <n v="24"/>
    <n v="24"/>
    <n v="24"/>
    <n v="24"/>
    <n v="25"/>
    <n v="24"/>
    <n v="23"/>
    <n v="23"/>
    <n v="23"/>
    <n v="23"/>
    <n v="23"/>
    <n v="24"/>
    <n v="24"/>
    <n v="24"/>
    <n v="23"/>
    <n v="23"/>
    <n v="24"/>
    <n v="24"/>
    <n v="23"/>
    <n v="24"/>
    <n v="24"/>
    <n v="24"/>
    <n v="24"/>
    <n v="24"/>
  </r>
  <r>
    <n v="114"/>
    <x v="0"/>
    <n v="11"/>
    <x v="0"/>
    <n v="1"/>
    <x v="0"/>
    <n v="11"/>
    <n v="11"/>
    <n v="11"/>
    <n v="11"/>
    <n v="11"/>
    <n v="11"/>
    <n v="8"/>
    <n v="8"/>
    <n v="11"/>
    <n v="6"/>
    <n v="8"/>
    <n v="11"/>
    <n v="11"/>
    <n v="6"/>
    <n v="8"/>
    <n v="8"/>
    <n v="8"/>
    <n v="8"/>
    <n v="8"/>
    <n v="8"/>
    <n v="8"/>
    <n v="8"/>
    <n v="5"/>
    <n v="8"/>
    <n v="8"/>
    <n v="5"/>
    <n v="3"/>
    <n v="5"/>
    <n v="3"/>
    <n v="3"/>
    <n v="3"/>
    <n v="2"/>
    <n v="8"/>
    <n v="8"/>
    <n v="8"/>
    <n v="9"/>
    <n v="11"/>
    <n v="5"/>
    <n v="3"/>
    <n v="3"/>
    <n v="5"/>
    <n v="8"/>
    <n v="8"/>
    <n v="5"/>
  </r>
  <r>
    <n v="113"/>
    <x v="1"/>
    <n v="11"/>
    <x v="0"/>
    <n v="1"/>
    <x v="0"/>
    <n v="119"/>
    <n v="118"/>
    <n v="123"/>
    <n v="122"/>
    <n v="121"/>
    <n v="121"/>
    <n v="122"/>
    <n v="121"/>
    <n v="119"/>
    <n v="122"/>
    <n v="116"/>
    <n v="117"/>
    <n v="118"/>
    <n v="112"/>
    <n v="117"/>
    <n v="119"/>
    <n v="118"/>
    <n v="121"/>
    <n v="122"/>
    <n v="117"/>
    <n v="119"/>
    <n v="120"/>
    <n v="118"/>
    <n v="120"/>
    <n v="121"/>
    <n v="121"/>
    <n v="120"/>
    <n v="121"/>
    <n v="118"/>
    <n v="116"/>
    <n v="116"/>
    <n v="119"/>
    <n v="121"/>
    <n v="123"/>
    <n v="118"/>
    <n v="120"/>
    <n v="120"/>
    <n v="124"/>
    <n v="124"/>
    <n v="126"/>
    <n v="126"/>
    <n v="132"/>
    <n v="127"/>
    <n v="129"/>
  </r>
  <r>
    <n v="114"/>
    <x v="0"/>
    <n v="11"/>
    <x v="0"/>
    <n v="1"/>
    <x v="0"/>
    <n v="138"/>
    <n v="139"/>
    <n v="138"/>
    <n v="134"/>
    <n v="137"/>
    <n v="136"/>
    <n v="140"/>
    <n v="131"/>
    <n v="128"/>
    <n v="131"/>
    <n v="125"/>
    <n v="136"/>
    <n v="136"/>
    <n v="126"/>
    <n v="127"/>
    <n v="136"/>
    <n v="134"/>
    <n v="129"/>
    <n v="118"/>
    <n v="140"/>
    <n v="138"/>
    <n v="136"/>
    <n v="141"/>
    <n v="144"/>
    <n v="142"/>
    <n v="142"/>
    <n v="139"/>
    <n v="137"/>
    <n v="135"/>
    <n v="136"/>
    <n v="132"/>
    <n v="137"/>
    <n v="131"/>
    <n v="133"/>
    <n v="129"/>
    <n v="145"/>
    <n v="134"/>
    <n v="134"/>
    <n v="136"/>
    <n v="129"/>
    <n v="131"/>
    <n v="134"/>
    <n v="131"/>
    <n v="135"/>
  </r>
  <r>
    <n v="113"/>
    <x v="1"/>
    <n v="11"/>
    <x v="0"/>
    <n v="1"/>
    <x v="0"/>
    <n v="34"/>
    <n v="35"/>
    <n v="36"/>
    <n v="36"/>
    <n v="36"/>
    <n v="36"/>
    <n v="35"/>
    <n v="35"/>
    <n v="35"/>
    <n v="35"/>
    <n v="35"/>
    <n v="35"/>
    <n v="35"/>
    <n v="35"/>
    <n v="35"/>
    <n v="34"/>
    <n v="35"/>
    <n v="35"/>
    <n v="35"/>
    <n v="35"/>
    <n v="35"/>
    <n v="35"/>
    <n v="34"/>
    <n v="35"/>
    <n v="35"/>
    <n v="35"/>
    <n v="34"/>
    <n v="34"/>
    <n v="34"/>
    <n v="34"/>
    <n v="35"/>
    <n v="34"/>
    <n v="33"/>
    <n v="35"/>
    <n v="33"/>
    <n v="34"/>
    <n v="34"/>
    <n v="34"/>
    <n v="35"/>
    <n v="35"/>
    <n v="35"/>
    <n v="35"/>
    <n v="35"/>
    <n v="35"/>
  </r>
  <r>
    <n v="113"/>
    <x v="1"/>
    <n v="11"/>
    <x v="0"/>
    <n v="1"/>
    <x v="0"/>
    <n v="15"/>
    <n v="15"/>
    <n v="15"/>
    <n v="15"/>
    <n v="15"/>
    <n v="16"/>
    <n v="17"/>
    <n v="15"/>
    <n v="15"/>
    <n v="15"/>
    <n v="17"/>
    <n v="21"/>
    <n v="17"/>
    <n v="17"/>
    <n v="17"/>
    <n v="17"/>
    <n v="20"/>
    <n v="12"/>
    <n v="6"/>
    <n v="13"/>
    <n v="15"/>
    <n v="16"/>
    <n v="15"/>
    <n v="15"/>
    <n v="15"/>
    <n v="15"/>
    <n v="18"/>
    <n v="25"/>
    <n v="18"/>
    <n v="18"/>
    <n v="16"/>
    <n v="15"/>
    <n v="18"/>
    <n v="19"/>
    <n v="15"/>
    <n v="19"/>
    <n v="15"/>
    <n v="16"/>
    <n v="17"/>
    <n v="15"/>
    <n v="27"/>
    <n v="17"/>
    <n v="33"/>
    <n v="16"/>
  </r>
  <r>
    <n v="113"/>
    <x v="1"/>
    <n v="11"/>
    <x v="0"/>
    <n v="1"/>
    <x v="0"/>
    <n v="78"/>
    <n v="79"/>
    <n v="77"/>
    <n v="78"/>
    <n v="75"/>
    <n v="77"/>
    <n v="77"/>
    <n v="77"/>
    <n v="0"/>
    <n v="84"/>
    <n v="86"/>
    <n v="84"/>
    <n v="89"/>
    <n v="79"/>
    <n v="81"/>
    <n v="79"/>
    <n v="77"/>
    <n v="76"/>
    <n v="75"/>
    <n v="75"/>
    <n v="75"/>
    <n v="76"/>
    <n v="77"/>
    <n v="77"/>
    <n v="73"/>
    <n v="79"/>
    <n v="76"/>
    <n v="72"/>
    <n v="76"/>
    <n v="76"/>
    <n v="70"/>
    <n v="74"/>
    <n v="72"/>
    <n v="74"/>
    <n v="74"/>
    <n v="73"/>
    <n v="72"/>
    <n v="72"/>
    <n v="72"/>
    <n v="72"/>
    <n v="76"/>
    <n v="83"/>
    <n v="80"/>
    <n v="78"/>
  </r>
  <r>
    <n v="231"/>
    <x v="6"/>
    <n v="23"/>
    <x v="5"/>
    <n v="2"/>
    <x v="3"/>
    <n v="22"/>
    <n v="25"/>
    <n v="27"/>
    <n v="24"/>
    <n v="25"/>
    <n v="27"/>
    <n v="25"/>
    <n v="26"/>
    <n v="28"/>
    <n v="25"/>
    <n v="24"/>
    <n v="25"/>
    <n v="25"/>
    <n v="23"/>
    <n v="26"/>
    <n v="23"/>
    <n v="26"/>
    <n v="25"/>
    <n v="27"/>
    <n v="25"/>
    <n v="23"/>
    <n v="26"/>
    <n v="24"/>
    <n v="26"/>
    <n v="26"/>
    <n v="28"/>
    <n v="23"/>
    <n v="26"/>
    <n v="25"/>
    <n v="21"/>
    <n v="24"/>
    <n v="28"/>
    <n v="27"/>
    <n v="26"/>
    <n v="25"/>
    <n v="26"/>
    <n v="24"/>
    <n v="31"/>
    <n v="24"/>
    <n v="26"/>
    <n v="22"/>
    <n v="24"/>
    <n v="24"/>
    <n v="23"/>
  </r>
  <r>
    <n v="114"/>
    <x v="0"/>
    <n v="11"/>
    <x v="0"/>
    <n v="1"/>
    <x v="0"/>
    <n v="170"/>
    <n v="172"/>
    <n v="172"/>
    <n v="135"/>
    <n v="133"/>
    <n v="137"/>
    <n v="109"/>
    <n v="134"/>
    <n v="135"/>
    <n v="140"/>
    <n v="109"/>
    <n v="141"/>
    <n v="138"/>
    <n v="146"/>
    <n v="144"/>
    <n v="143"/>
    <n v="144"/>
    <n v="138"/>
    <n v="134"/>
    <n v="135"/>
    <n v="135"/>
    <n v="132"/>
    <n v="141"/>
    <n v="140"/>
    <n v="139"/>
    <n v="104"/>
    <n v="133"/>
    <n v="133"/>
    <n v="135"/>
    <n v="132"/>
    <n v="132"/>
    <n v="104"/>
    <n v="135"/>
    <n v="139"/>
    <n v="137"/>
    <n v="139"/>
    <n v="136"/>
    <n v="137"/>
    <n v="135"/>
    <n v="140"/>
    <n v="139"/>
    <n v="139"/>
    <n v="142"/>
    <n v="143"/>
  </r>
  <r>
    <n v="114"/>
    <x v="0"/>
    <n v="11"/>
    <x v="0"/>
    <n v="1"/>
    <x v="0"/>
    <n v="84"/>
    <n v="75"/>
    <n v="77"/>
    <n v="79"/>
    <n v="83"/>
    <n v="79"/>
    <n v="85"/>
    <n v="90"/>
    <n v="83"/>
    <n v="84"/>
    <n v="85"/>
    <n v="78"/>
    <n v="74"/>
    <n v="85"/>
    <n v="73"/>
    <n v="79"/>
    <n v="74"/>
    <n v="79"/>
    <n v="65"/>
    <n v="76"/>
    <n v="73"/>
    <n v="67"/>
    <n v="76"/>
    <n v="55"/>
    <n v="77"/>
    <n v="73"/>
    <n v="164"/>
    <n v="166"/>
    <n v="166"/>
    <n v="168"/>
    <n v="164"/>
    <n v="165"/>
    <n v="165"/>
    <n v="165"/>
    <n v="164"/>
    <n v="162"/>
    <n v="163"/>
    <n v="163"/>
    <n v="164"/>
    <n v="155"/>
    <n v="168"/>
    <n v="161"/>
    <n v="155"/>
    <n v="163"/>
  </r>
  <r>
    <n v="114"/>
    <x v="0"/>
    <n v="11"/>
    <x v="0"/>
    <n v="1"/>
    <x v="0"/>
    <n v="314"/>
    <n v="314"/>
    <n v="314"/>
    <n v="314"/>
    <n v="314"/>
    <n v="314"/>
    <n v="314"/>
    <n v="314"/>
    <n v="314"/>
    <n v="314"/>
    <n v="314"/>
    <n v="311"/>
    <n v="302"/>
    <n v="312"/>
    <n v="314"/>
    <n v="314"/>
    <n v="314"/>
    <n v="62"/>
    <n v="57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0"/>
    <n v="60"/>
    <n v="60"/>
    <n v="59"/>
    <n v="59"/>
    <n v="59"/>
    <n v="59"/>
  </r>
  <r>
    <n v="113"/>
    <x v="1"/>
    <n v="11"/>
    <x v="0"/>
    <n v="1"/>
    <x v="0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3"/>
    <n v="43"/>
    <n v="43"/>
    <n v="43"/>
    <n v="43"/>
    <n v="43"/>
    <n v="43"/>
    <n v="43"/>
  </r>
  <r>
    <n v="113"/>
    <x v="1"/>
    <n v="11"/>
    <x v="0"/>
    <n v="1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569"/>
    <x v="9"/>
    <n v="56"/>
    <x v="4"/>
    <n v="5"/>
    <x v="1"/>
    <n v="11"/>
    <n v="11"/>
    <n v="11"/>
    <n v="11"/>
    <n v="11"/>
    <n v="11"/>
    <n v="11"/>
    <n v="11"/>
    <n v="11"/>
    <n v="11"/>
    <n v="11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n v="114"/>
    <x v="0"/>
    <n v="11"/>
    <x v="0"/>
    <n v="1"/>
    <x v="0"/>
    <n v="73"/>
    <n v="73"/>
    <n v="73"/>
    <n v="73"/>
    <n v="73"/>
    <n v="72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82"/>
    <n v="83"/>
  </r>
  <r>
    <n v="113"/>
    <x v="1"/>
    <n v="11"/>
    <x v="0"/>
    <n v="1"/>
    <x v="0"/>
    <n v="81"/>
    <n v="81"/>
    <n v="80"/>
    <n v="75"/>
    <n v="79"/>
    <n v="79"/>
    <n v="81"/>
    <n v="79"/>
    <n v="81"/>
    <n v="79"/>
    <n v="82"/>
    <n v="80"/>
    <n v="80"/>
    <n v="80"/>
    <n v="81"/>
    <n v="81"/>
    <n v="81"/>
    <n v="81"/>
    <n v="77"/>
    <n v="78"/>
    <n v="79"/>
    <n v="78"/>
    <n v="79"/>
    <n v="79"/>
    <n v="101"/>
    <n v="107"/>
    <n v="106"/>
    <n v="101"/>
    <n v="79"/>
    <n v="79"/>
    <n v="74"/>
    <n v="73"/>
    <n v="74"/>
    <n v="72"/>
    <n v="101"/>
    <n v="101"/>
    <n v="102"/>
    <n v="102"/>
    <n v="102"/>
    <n v="101"/>
    <n v="104"/>
    <n v="109"/>
    <n v="109"/>
    <n v="80"/>
  </r>
  <r>
    <n v="599"/>
    <x v="4"/>
    <n v="59"/>
    <x v="3"/>
    <n v="5"/>
    <x v="1"/>
    <n v="13"/>
    <n v="13"/>
    <n v="13"/>
    <n v="17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7"/>
    <n v="13"/>
    <n v="13"/>
    <n v="17"/>
    <n v="13"/>
    <n v="13"/>
    <n v="17"/>
    <n v="17"/>
    <n v="17"/>
    <n v="17"/>
    <n v="17"/>
    <n v="17"/>
    <n v="17"/>
    <n v="17"/>
    <n v="17"/>
    <n v="17"/>
    <n v="17"/>
    <n v="13"/>
    <n v="13"/>
    <n v="15"/>
  </r>
  <r>
    <n v="563"/>
    <x v="5"/>
    <n v="56"/>
    <x v="4"/>
    <n v="5"/>
    <x v="1"/>
    <n v="128"/>
    <n v="128"/>
    <n v="128"/>
    <n v="131"/>
    <n v="127"/>
    <n v="128"/>
    <n v="133"/>
    <n v="130"/>
    <n v="133"/>
    <n v="132"/>
    <n v="128"/>
    <n v="129"/>
    <n v="130"/>
    <n v="128"/>
    <n v="128"/>
    <n v="126"/>
    <n v="129"/>
    <n v="133"/>
    <n v="126"/>
    <n v="126"/>
    <n v="126"/>
    <n v="127"/>
    <n v="126"/>
    <n v="126"/>
    <n v="126"/>
    <n v="125"/>
    <n v="125"/>
    <n v="128"/>
    <n v="132"/>
    <n v="138"/>
    <n v="137"/>
    <n v="125"/>
    <n v="125"/>
    <n v="124"/>
    <n v="127"/>
    <n v="127"/>
    <n v="102"/>
    <n v="102"/>
    <n v="123"/>
    <n v="121"/>
    <n v="122"/>
    <n v="125"/>
    <n v="124"/>
    <n v="129"/>
  </r>
  <r>
    <n v="114"/>
    <x v="0"/>
    <n v="11"/>
    <x v="0"/>
    <n v="1"/>
    <x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113"/>
    <x v="1"/>
    <n v="11"/>
    <x v="0"/>
    <n v="1"/>
    <x v="0"/>
    <n v="139"/>
    <n v="132"/>
    <n v="129"/>
    <n v="134"/>
    <n v="129"/>
    <n v="131"/>
    <n v="129"/>
    <n v="125"/>
    <n v="122"/>
    <n v="129"/>
    <n v="128"/>
    <n v="129"/>
    <n v="131"/>
    <n v="129"/>
    <n v="124"/>
    <n v="128"/>
    <n v="125"/>
    <n v="127"/>
    <n v="126"/>
    <n v="127"/>
    <n v="124"/>
    <n v="124"/>
    <n v="123"/>
    <n v="124"/>
    <n v="130"/>
    <n v="126"/>
    <n v="128"/>
    <n v="130"/>
    <n v="125"/>
    <n v="123"/>
    <n v="122"/>
    <n v="128"/>
    <n v="130"/>
    <n v="125"/>
    <n v="123"/>
    <n v="129"/>
    <n v="126"/>
    <n v="138"/>
    <n v="134"/>
    <n v="137"/>
    <n v="133"/>
    <n v="132"/>
    <n v="2"/>
    <n v="2"/>
  </r>
  <r>
    <n v="114"/>
    <x v="0"/>
    <n v="11"/>
    <x v="0"/>
    <n v="1"/>
    <x v="0"/>
    <n v="43"/>
    <n v="43"/>
    <n v="43"/>
    <n v="43"/>
    <n v="43"/>
    <n v="41"/>
    <n v="43"/>
    <n v="43"/>
    <n v="43"/>
    <n v="42"/>
    <n v="43"/>
    <n v="44"/>
    <n v="43"/>
    <n v="46"/>
    <n v="42"/>
    <n v="33"/>
    <n v="33"/>
    <n v="33"/>
    <n v="32"/>
    <n v="31"/>
    <n v="37"/>
    <n v="32"/>
    <n v="45"/>
    <n v="45"/>
    <n v="32"/>
    <n v="33"/>
    <n v="33"/>
    <n v="33"/>
    <n v="33"/>
    <n v="33"/>
    <n v="32"/>
    <n v="31"/>
    <n v="32"/>
    <n v="31"/>
    <n v="33"/>
    <n v="29"/>
    <n v="29"/>
    <n v="29"/>
    <n v="29"/>
    <n v="29"/>
    <n v="27"/>
    <n v="28"/>
    <n v="29"/>
    <n v="29"/>
  </r>
  <r>
    <n v="114"/>
    <x v="0"/>
    <n v="11"/>
    <x v="0"/>
    <n v="1"/>
    <x v="0"/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2"/>
    <n v="72"/>
    <n v="23"/>
    <n v="23"/>
    <n v="23"/>
    <n v="23"/>
    <n v="23"/>
    <n v="23"/>
    <n v="23"/>
    <n v="23"/>
    <n v="23"/>
    <n v="23"/>
    <n v="23"/>
    <n v="23"/>
    <n v="23"/>
    <n v="22"/>
    <n v="26"/>
    <n v="25"/>
    <n v="25"/>
    <n v="24"/>
    <n v="24"/>
    <n v="25"/>
  </r>
  <r>
    <n v="113"/>
    <x v="1"/>
    <n v="11"/>
    <x v="0"/>
    <n v="1"/>
    <x v="0"/>
    <n v="16"/>
    <n v="16"/>
    <n v="24"/>
    <n v="15"/>
    <n v="16"/>
    <n v="24"/>
    <n v="16"/>
    <n v="24"/>
    <n v="24"/>
    <n v="24"/>
    <n v="16"/>
    <n v="24"/>
    <n v="24"/>
    <n v="16"/>
    <n v="16"/>
    <n v="24"/>
    <n v="16"/>
    <n v="16"/>
    <n v="24"/>
    <n v="24"/>
    <n v="24"/>
    <n v="24"/>
    <n v="16"/>
    <n v="24"/>
    <n v="16"/>
    <n v="16"/>
    <n v="24"/>
    <n v="24"/>
    <n v="23"/>
    <n v="24"/>
    <n v="16"/>
    <n v="22"/>
    <n v="22"/>
    <n v="14"/>
    <n v="22"/>
    <n v="14"/>
    <n v="14"/>
    <n v="22"/>
    <n v="22"/>
    <n v="22"/>
    <n v="14"/>
    <n v="22"/>
    <n v="14"/>
    <n v="22"/>
  </r>
  <r>
    <n v="113"/>
    <x v="1"/>
    <n v="11"/>
    <x v="0"/>
    <n v="1"/>
    <x v="0"/>
    <n v="139"/>
    <n v="145"/>
    <n v="146"/>
    <n v="140"/>
    <n v="141"/>
    <n v="138"/>
    <n v="137"/>
    <n v="137"/>
    <n v="135"/>
    <n v="141"/>
    <n v="142"/>
    <n v="146"/>
    <n v="141"/>
    <n v="134"/>
    <n v="136"/>
    <n v="144"/>
    <n v="139"/>
    <n v="142"/>
    <n v="133"/>
    <n v="131"/>
    <n v="143"/>
    <n v="142"/>
    <n v="142"/>
    <n v="135"/>
    <n v="143"/>
    <n v="133"/>
    <n v="128"/>
    <n v="133"/>
    <n v="128"/>
    <n v="136"/>
    <n v="137"/>
    <n v="143"/>
    <n v="142"/>
    <n v="135"/>
    <n v="133"/>
    <n v="134"/>
    <n v="135"/>
    <n v="134"/>
    <n v="135"/>
    <n v="128"/>
    <n v="134"/>
    <n v="137"/>
    <n v="143"/>
    <n v="139"/>
  </r>
  <r>
    <n v="113"/>
    <x v="1"/>
    <n v="11"/>
    <x v="0"/>
    <n v="1"/>
    <x v="0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64"/>
    <n v="68"/>
    <n v="90"/>
    <n v="90"/>
    <n v="89"/>
    <n v="89"/>
    <n v="90"/>
    <n v="90"/>
    <n v="90"/>
    <n v="90"/>
    <n v="90"/>
    <n v="90"/>
    <n v="91"/>
    <n v="91"/>
    <n v="91"/>
    <n v="90"/>
    <n v="90"/>
    <n v="90"/>
    <n v="90"/>
  </r>
  <r>
    <n v="113"/>
    <x v="1"/>
    <n v="11"/>
    <x v="0"/>
    <n v="1"/>
    <x v="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9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9"/>
    <n v="9"/>
    <n v="9"/>
    <n v="10"/>
    <n v="10"/>
    <n v="10"/>
    <n v="10"/>
  </r>
  <r>
    <n v="231"/>
    <x v="6"/>
    <n v="23"/>
    <x v="5"/>
    <n v="2"/>
    <x v="3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n v="114"/>
    <x v="0"/>
    <n v="11"/>
    <x v="0"/>
    <n v="1"/>
    <x v="0"/>
    <n v="101"/>
    <n v="96"/>
    <n v="88"/>
    <n v="88"/>
    <n v="84"/>
    <n v="88"/>
    <n v="90"/>
    <n v="95"/>
    <n v="90"/>
    <n v="96"/>
    <n v="84"/>
    <n v="81"/>
    <n v="92"/>
    <n v="95"/>
    <n v="87"/>
    <n v="91"/>
    <n v="92"/>
    <n v="84"/>
    <n v="91"/>
    <n v="84"/>
    <n v="95"/>
    <n v="86"/>
    <n v="87"/>
    <n v="90"/>
    <n v="87"/>
    <n v="89"/>
    <n v="81"/>
    <n v="86"/>
    <n v="79"/>
    <n v="87"/>
    <n v="80"/>
    <n v="86"/>
    <n v="79"/>
    <n v="79"/>
    <n v="86"/>
    <n v="88"/>
    <n v="87"/>
    <n v="90"/>
    <n v="81"/>
    <n v="86"/>
    <n v="86"/>
    <n v="86"/>
    <n v="88"/>
    <n v="83"/>
  </r>
  <r>
    <n v="231"/>
    <x v="6"/>
    <n v="23"/>
    <x v="5"/>
    <n v="2"/>
    <x v="3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</r>
  <r>
    <n v="113"/>
    <x v="1"/>
    <n v="11"/>
    <x v="0"/>
    <n v="1"/>
    <x v="0"/>
    <n v="44"/>
    <n v="45"/>
    <n v="45"/>
    <n v="42"/>
    <n v="45"/>
    <n v="45"/>
    <n v="42"/>
    <n v="44"/>
    <n v="43"/>
    <n v="43"/>
    <n v="45"/>
    <n v="44"/>
    <n v="42"/>
    <n v="44"/>
    <n v="45"/>
    <n v="44"/>
    <n v="42"/>
    <n v="44"/>
    <n v="44"/>
    <n v="42"/>
    <n v="44"/>
    <n v="44"/>
    <n v="43"/>
    <n v="42"/>
    <n v="44"/>
    <n v="42"/>
    <n v="44"/>
    <n v="42"/>
    <n v="44"/>
    <n v="43"/>
    <n v="45"/>
    <n v="44"/>
    <n v="44"/>
    <n v="42"/>
    <n v="43"/>
    <n v="44"/>
    <n v="44"/>
    <n v="43"/>
    <n v="45"/>
    <n v="45"/>
    <n v="45"/>
    <n v="77"/>
    <n v="77"/>
    <n v="75"/>
  </r>
  <r>
    <n v="113"/>
    <x v="1"/>
    <n v="11"/>
    <x v="0"/>
    <n v="1"/>
    <x v="0"/>
    <n v="137"/>
    <n v="116"/>
    <n v="123"/>
    <n v="142"/>
    <n v="121"/>
    <n v="130"/>
    <n v="127"/>
    <n v="120"/>
    <n v="125"/>
    <n v="131"/>
    <n v="123"/>
    <n v="130"/>
    <n v="134"/>
    <n v="128"/>
    <n v="120"/>
    <n v="129"/>
    <n v="130"/>
    <n v="131"/>
    <n v="147"/>
    <n v="148"/>
    <n v="147"/>
    <n v="136"/>
    <n v="140"/>
    <n v="141"/>
    <n v="145"/>
    <n v="126"/>
    <n v="143"/>
    <n v="146"/>
    <n v="143"/>
    <n v="143"/>
    <n v="135"/>
    <n v="120"/>
    <n v="125"/>
    <n v="132"/>
    <n v="133"/>
    <n v="130"/>
    <n v="121"/>
    <n v="114"/>
    <n v="112"/>
    <n v="112"/>
    <n v="117"/>
    <n v="118"/>
    <n v="114"/>
    <n v="125"/>
  </r>
  <r>
    <n v="113"/>
    <x v="1"/>
    <n v="11"/>
    <x v="0"/>
    <n v="1"/>
    <x v="0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</r>
  <r>
    <n v="113"/>
    <x v="1"/>
    <n v="11"/>
    <x v="0"/>
    <n v="1"/>
    <x v="0"/>
    <n v="15"/>
    <n v="11"/>
    <n v="15"/>
    <n v="15"/>
    <n v="15"/>
    <n v="15"/>
    <n v="15"/>
    <n v="15"/>
    <n v="15"/>
    <n v="15"/>
    <n v="8"/>
    <n v="8"/>
    <n v="8"/>
    <n v="8"/>
    <n v="8"/>
    <n v="8"/>
    <n v="8"/>
    <n v="9"/>
    <n v="10"/>
    <n v="12"/>
    <n v="12"/>
    <n v="12"/>
    <n v="12"/>
    <n v="12"/>
    <n v="12"/>
    <n v="12"/>
    <n v="11"/>
    <n v="11"/>
    <n v="11"/>
    <n v="1"/>
    <n v="1"/>
    <n v="9"/>
    <n v="5"/>
    <n v="1"/>
    <n v="1"/>
    <n v="8"/>
    <n v="1"/>
    <n v="10"/>
    <n v="25"/>
    <n v="25"/>
    <n v="25"/>
    <n v="25"/>
    <n v="35"/>
    <n v="34"/>
  </r>
  <r>
    <n v="113"/>
    <x v="1"/>
    <n v="11"/>
    <x v="0"/>
    <n v="1"/>
    <x v="0"/>
    <n v="73"/>
    <n v="73"/>
    <n v="73"/>
    <n v="73"/>
    <n v="62"/>
    <n v="62"/>
    <n v="77"/>
    <n v="81"/>
    <n v="63"/>
    <n v="63"/>
    <n v="63"/>
    <n v="63"/>
    <n v="63"/>
    <n v="63"/>
    <n v="62"/>
    <n v="103"/>
    <n v="103"/>
    <n v="103"/>
    <n v="104"/>
    <n v="103"/>
    <n v="104"/>
    <n v="102"/>
    <n v="103"/>
    <n v="104"/>
    <n v="104"/>
    <n v="104"/>
    <n v="104"/>
    <n v="107"/>
    <n v="103"/>
    <n v="104"/>
    <n v="104"/>
    <n v="105"/>
    <n v="104"/>
    <n v="111"/>
    <n v="103"/>
    <n v="116"/>
    <n v="114"/>
    <n v="123"/>
    <n v="126"/>
    <n v="102"/>
    <n v="104"/>
    <n v="102"/>
    <n v="102"/>
    <n v="102"/>
  </r>
  <r>
    <n v="113"/>
    <x v="1"/>
    <n v="11"/>
    <x v="0"/>
    <n v="1"/>
    <x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25"/>
    <n v="25"/>
    <n v="36"/>
    <n v="35"/>
    <n v="35"/>
    <n v="35"/>
    <n v="35"/>
    <n v="35"/>
    <n v="35"/>
    <n v="35"/>
    <n v="35"/>
    <n v="35"/>
    <n v="35"/>
    <n v="38"/>
    <n v="50"/>
    <n v="50"/>
    <n v="46"/>
    <n v="46"/>
    <n v="46"/>
    <n v="46"/>
    <n v="28"/>
    <n v="37"/>
    <n v="45"/>
    <n v="34"/>
    <n v="34"/>
    <n v="35"/>
  </r>
  <r>
    <n v="231"/>
    <x v="6"/>
    <n v="23"/>
    <x v="5"/>
    <n v="2"/>
    <x v="3"/>
    <n v="47"/>
    <n v="67"/>
    <n v="63"/>
    <n v="49"/>
    <n v="66"/>
    <n v="66"/>
    <n v="49"/>
    <n v="46"/>
    <n v="45"/>
    <n v="44"/>
    <n v="43"/>
    <n v="44"/>
    <n v="44"/>
    <n v="44"/>
    <n v="48"/>
    <n v="44"/>
    <n v="46"/>
    <n v="44"/>
    <n v="44"/>
    <n v="44"/>
    <n v="44"/>
    <n v="48"/>
    <n v="44"/>
    <n v="44"/>
    <n v="44"/>
    <n v="44"/>
    <n v="44"/>
    <n v="45"/>
    <n v="44"/>
    <n v="44"/>
    <n v="44"/>
    <n v="44"/>
    <n v="44"/>
    <n v="44"/>
    <n v="45"/>
    <n v="45"/>
    <n v="46"/>
    <n v="44"/>
    <n v="44"/>
    <n v="46"/>
    <n v="45"/>
    <n v="44"/>
    <n v="44"/>
    <n v="44"/>
  </r>
  <r>
    <n v="113"/>
    <x v="1"/>
    <n v="11"/>
    <x v="0"/>
    <n v="1"/>
    <x v="0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0"/>
    <n v="17"/>
    <n v="17"/>
    <n v="17"/>
    <n v="17"/>
    <n v="17"/>
  </r>
  <r>
    <n v="114"/>
    <x v="0"/>
    <n v="11"/>
    <x v="0"/>
    <n v="1"/>
    <x v="0"/>
    <n v="74"/>
    <n v="73"/>
    <n v="75"/>
    <n v="75"/>
    <n v="78"/>
    <n v="78"/>
    <n v="77"/>
    <n v="76"/>
    <n v="78"/>
    <n v="75"/>
    <n v="75"/>
    <n v="73"/>
    <n v="73"/>
    <n v="73"/>
    <n v="73"/>
    <n v="73"/>
    <n v="73"/>
    <n v="72"/>
    <n v="73"/>
    <n v="73"/>
    <n v="73"/>
    <n v="72"/>
    <n v="73"/>
    <n v="73"/>
    <n v="73"/>
    <n v="73"/>
    <n v="73"/>
    <n v="73"/>
    <n v="73"/>
    <n v="73"/>
    <n v="73"/>
    <n v="73"/>
    <n v="73"/>
    <n v="73"/>
    <n v="72"/>
    <n v="72"/>
    <n v="73"/>
    <n v="73"/>
    <n v="73"/>
    <n v="73"/>
    <n v="73"/>
    <n v="73"/>
    <n v="72"/>
    <n v="73"/>
  </r>
  <r>
    <n v="114"/>
    <x v="0"/>
    <n v="11"/>
    <x v="0"/>
    <n v="1"/>
    <x v="0"/>
    <n v="32"/>
    <n v="32"/>
    <n v="27"/>
    <n v="31"/>
    <n v="27"/>
    <n v="31"/>
    <n v="27"/>
    <n v="33"/>
    <n v="28"/>
    <n v="33"/>
    <n v="26"/>
    <n v="26"/>
    <n v="31"/>
    <n v="26"/>
    <n v="26"/>
    <n v="26"/>
    <n v="27"/>
    <n v="31"/>
    <n v="31"/>
    <n v="32"/>
    <n v="31"/>
    <n v="31"/>
    <n v="31"/>
    <n v="31"/>
    <n v="27"/>
    <n v="33"/>
    <n v="37"/>
    <n v="36"/>
    <n v="34"/>
    <n v="35"/>
    <n v="35"/>
    <n v="32"/>
    <n v="28"/>
    <n v="33"/>
    <n v="29"/>
    <n v="33"/>
    <n v="32"/>
    <n v="32"/>
    <n v="32"/>
    <n v="32"/>
    <n v="31"/>
    <n v="28"/>
    <n v="43"/>
    <n v="39"/>
  </r>
  <r>
    <n v="113"/>
    <x v="1"/>
    <n v="11"/>
    <x v="0"/>
    <n v="1"/>
    <x v="0"/>
    <n v="33"/>
    <n v="37"/>
    <n v="29"/>
    <n v="30"/>
    <n v="34"/>
    <n v="40"/>
    <n v="42"/>
    <n v="41"/>
    <n v="39"/>
    <n v="31"/>
    <n v="31"/>
    <n v="29"/>
    <n v="31"/>
    <n v="45"/>
    <n v="45"/>
    <n v="45"/>
    <n v="43"/>
    <n v="39"/>
    <n v="36"/>
    <n v="24"/>
    <n v="25"/>
    <n v="26"/>
    <n v="21"/>
    <n v="20"/>
    <n v="20"/>
    <n v="19"/>
    <n v="23"/>
    <n v="21"/>
    <n v="21"/>
    <n v="24"/>
    <n v="19"/>
    <n v="20"/>
    <n v="24"/>
    <n v="23"/>
    <n v="23"/>
    <n v="22"/>
    <n v="24"/>
    <n v="22"/>
    <n v="24"/>
    <n v="19"/>
    <n v="22"/>
    <n v="22"/>
    <n v="20"/>
    <n v="23"/>
  </r>
  <r>
    <n v="113"/>
    <x v="1"/>
    <n v="11"/>
    <x v="0"/>
    <n v="1"/>
    <x v="0"/>
    <n v="25"/>
    <n v="25"/>
    <n v="25"/>
    <n v="3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0"/>
    <n v="22"/>
    <n v="22"/>
    <n v="22"/>
    <n v="22"/>
    <n v="22"/>
    <n v="22"/>
    <n v="22"/>
    <n v="22"/>
    <n v="22"/>
  </r>
  <r>
    <n v="113"/>
    <x v="1"/>
    <n v="11"/>
    <x v="0"/>
    <n v="1"/>
    <x v="0"/>
    <n v="62"/>
    <n v="20"/>
    <n v="59"/>
    <n v="60"/>
    <n v="61"/>
    <n v="61"/>
    <n v="51"/>
    <n v="43"/>
    <n v="54"/>
    <n v="54"/>
    <n v="55"/>
    <n v="57"/>
    <n v="56"/>
    <n v="56"/>
    <n v="55"/>
    <n v="57"/>
    <n v="57"/>
    <n v="58"/>
    <n v="53"/>
    <n v="56"/>
    <n v="55"/>
    <n v="11"/>
    <n v="11"/>
    <n v="57"/>
    <n v="38"/>
    <n v="56"/>
    <n v="20"/>
    <n v="20"/>
    <n v="20"/>
    <n v="11"/>
    <n v="63"/>
    <n v="11"/>
    <n v="61"/>
    <n v="9"/>
    <n v="52"/>
    <n v="51"/>
    <n v="51"/>
    <n v="55"/>
    <n v="56"/>
    <n v="56"/>
    <n v="53"/>
    <n v="54"/>
    <n v="53"/>
    <n v="53"/>
  </r>
  <r>
    <n v="113"/>
    <x v="1"/>
    <n v="11"/>
    <x v="0"/>
    <n v="1"/>
    <x v="0"/>
    <n v="130"/>
    <n v="128"/>
    <n v="126"/>
    <n v="118"/>
    <n v="128"/>
    <n v="123"/>
    <n v="128"/>
    <n v="118"/>
    <n v="118"/>
    <n v="118"/>
    <n v="119"/>
    <n v="118"/>
    <n v="118"/>
    <n v="124"/>
    <n v="1"/>
    <n v="120"/>
    <n v="1"/>
    <n v="118"/>
    <n v="118"/>
    <n v="118"/>
    <n v="121"/>
    <n v="119"/>
    <n v="119"/>
    <n v="117"/>
    <n v="119"/>
    <n v="119"/>
    <n v="119"/>
    <n v="119"/>
    <n v="119"/>
    <n v="118"/>
    <n v="119"/>
    <n v="119"/>
    <n v="119"/>
    <n v="119"/>
    <n v="119"/>
    <n v="1"/>
    <n v="119"/>
    <n v="118"/>
    <n v="119"/>
    <n v="118"/>
    <n v="119"/>
    <n v="117"/>
    <n v="118"/>
    <n v="118"/>
  </r>
  <r>
    <n v="113"/>
    <x v="1"/>
    <n v="11"/>
    <x v="0"/>
    <n v="1"/>
    <x v="0"/>
    <n v="8"/>
    <n v="7"/>
    <n v="10"/>
    <n v="9"/>
    <n v="6"/>
    <n v="8"/>
    <n v="5"/>
    <n v="6"/>
    <n v="7"/>
    <n v="4"/>
    <n v="6"/>
    <n v="9"/>
    <n v="7"/>
    <n v="5"/>
    <n v="7"/>
    <n v="7"/>
    <n v="7"/>
    <n v="6"/>
    <n v="7"/>
    <n v="8"/>
    <n v="7"/>
    <n v="7"/>
    <n v="8"/>
    <n v="9"/>
    <n v="10"/>
    <n v="9"/>
    <n v="10"/>
    <n v="12"/>
    <n v="11"/>
    <n v="12"/>
    <n v="11"/>
    <n v="7"/>
    <n v="5"/>
    <n v="5"/>
    <n v="4"/>
    <n v="5"/>
    <n v="5"/>
    <n v="6"/>
    <n v="5"/>
    <n v="6"/>
    <n v="7"/>
    <n v="9"/>
    <n v="6"/>
    <n v="8"/>
  </r>
  <r>
    <n v="114"/>
    <x v="0"/>
    <n v="11"/>
    <x v="0"/>
    <n v="1"/>
    <x v="0"/>
    <n v="73"/>
    <n v="73"/>
    <n v="74"/>
    <n v="74"/>
    <n v="76"/>
    <n v="76"/>
    <n v="77"/>
    <n v="75"/>
    <n v="67"/>
    <n v="66"/>
    <n v="67"/>
    <n v="68"/>
    <n v="67"/>
    <n v="67"/>
    <n v="67"/>
    <n v="67"/>
    <n v="67"/>
    <n v="67"/>
    <n v="67"/>
    <n v="67"/>
    <n v="67"/>
    <n v="67"/>
    <n v="68"/>
    <n v="69"/>
    <n v="38"/>
    <n v="38"/>
    <n v="34"/>
    <n v="35"/>
    <n v="35"/>
    <n v="33"/>
    <n v="33"/>
    <n v="33"/>
    <n v="31"/>
    <n v="35"/>
    <n v="33"/>
    <n v="32"/>
    <n v="32"/>
    <n v="35"/>
    <n v="34"/>
    <n v="38"/>
    <n v="37"/>
    <n v="36"/>
    <n v="36"/>
    <n v="37"/>
  </r>
  <r>
    <n v="114"/>
    <x v="0"/>
    <n v="11"/>
    <x v="0"/>
    <n v="1"/>
    <x v="0"/>
    <n v="158"/>
    <n v="142"/>
    <n v="141"/>
    <n v="142"/>
    <n v="142"/>
    <n v="141"/>
    <n v="142"/>
    <n v="141"/>
    <n v="117"/>
    <n v="140"/>
    <n v="139"/>
    <n v="141"/>
    <n v="139"/>
    <n v="140"/>
    <n v="140"/>
    <n v="140"/>
    <n v="132"/>
    <n v="131"/>
    <n v="129"/>
    <n v="129"/>
    <n v="131"/>
    <n v="131"/>
    <n v="130"/>
    <n v="131"/>
    <n v="130"/>
    <n v="131"/>
    <n v="134"/>
    <n v="132"/>
    <n v="131"/>
    <n v="132"/>
    <n v="128"/>
    <n v="130"/>
    <n v="125"/>
    <n v="128"/>
    <n v="130"/>
    <n v="128"/>
    <n v="128"/>
    <n v="128"/>
    <n v="132"/>
    <n v="134"/>
    <n v="132"/>
    <n v="135"/>
    <n v="132"/>
    <n v="133"/>
  </r>
  <r>
    <n v="113"/>
    <x v="1"/>
    <n v="11"/>
    <x v="0"/>
    <n v="1"/>
    <x v="0"/>
    <n v="30"/>
    <n v="30"/>
    <n v="30"/>
    <n v="30"/>
    <n v="30"/>
    <n v="29"/>
    <n v="29"/>
    <n v="30"/>
    <n v="30"/>
    <n v="30"/>
    <n v="30"/>
    <n v="30"/>
    <n v="30"/>
    <n v="30"/>
    <n v="30"/>
    <n v="30"/>
    <n v="30"/>
    <n v="43"/>
    <n v="43"/>
    <n v="32"/>
    <n v="38"/>
    <n v="40"/>
    <n v="40"/>
    <n v="40"/>
    <n v="40"/>
    <n v="40"/>
    <n v="40"/>
    <n v="40"/>
    <n v="39"/>
    <n v="40"/>
    <n v="40"/>
    <n v="40"/>
    <n v="42"/>
    <n v="40"/>
    <n v="40"/>
    <n v="41"/>
    <n v="39"/>
    <n v="41"/>
    <n v="39"/>
    <n v="41"/>
    <n v="39"/>
    <n v="39"/>
    <n v="39"/>
    <n v="41"/>
  </r>
  <r>
    <n v="113"/>
    <x v="1"/>
    <n v="11"/>
    <x v="0"/>
    <n v="1"/>
    <x v="0"/>
    <n v="34"/>
    <n v="35"/>
    <n v="35"/>
    <n v="37"/>
    <n v="36"/>
    <n v="37"/>
    <n v="36"/>
    <n v="33"/>
    <n v="33"/>
    <n v="34"/>
    <n v="34"/>
    <n v="33"/>
    <n v="32"/>
    <n v="33"/>
    <n v="38"/>
    <n v="37"/>
    <n v="36"/>
    <n v="42"/>
    <n v="41"/>
    <n v="33"/>
    <n v="42"/>
    <n v="42"/>
    <n v="42"/>
    <n v="41"/>
    <n v="44"/>
    <n v="38"/>
    <n v="37"/>
    <n v="37"/>
    <n v="38"/>
    <n v="38"/>
    <n v="36"/>
    <n v="33"/>
    <n v="35"/>
    <n v="36"/>
    <n v="35"/>
    <n v="29"/>
    <n v="27"/>
    <n v="25"/>
    <n v="30"/>
    <n v="28"/>
    <n v="27"/>
    <n v="25"/>
    <n v="28"/>
    <n v="27"/>
  </r>
  <r>
    <n v="113"/>
    <x v="1"/>
    <n v="11"/>
    <x v="0"/>
    <n v="1"/>
    <x v="0"/>
    <n v="30"/>
    <n v="30"/>
    <n v="30"/>
    <n v="30"/>
    <n v="30"/>
    <n v="30"/>
    <n v="30"/>
    <n v="30"/>
    <n v="30"/>
    <n v="24"/>
    <n v="30"/>
    <n v="30"/>
    <n v="30"/>
    <n v="30"/>
    <n v="30"/>
    <n v="30"/>
    <n v="29"/>
    <n v="24"/>
    <n v="29"/>
    <n v="29"/>
    <n v="29"/>
    <n v="29"/>
    <n v="29"/>
    <n v="29"/>
    <n v="24"/>
    <n v="29"/>
    <n v="29"/>
    <n v="29"/>
    <n v="29"/>
    <n v="24"/>
    <n v="29"/>
    <n v="24"/>
    <n v="29"/>
    <n v="29"/>
    <n v="29"/>
    <n v="29"/>
    <n v="29"/>
    <n v="29"/>
    <n v="24"/>
    <n v="29"/>
    <n v="29"/>
    <n v="29"/>
    <n v="29"/>
    <n v="29"/>
  </r>
  <r>
    <n v="311"/>
    <x v="10"/>
    <n v="31"/>
    <x v="2"/>
    <n v="3"/>
    <x v="2"/>
    <n v="17"/>
    <n v="17"/>
    <n v="17"/>
    <n v="14"/>
    <n v="14"/>
    <n v="14"/>
    <n v="14"/>
    <n v="14"/>
    <n v="14"/>
    <n v="14"/>
    <n v="14"/>
    <n v="14"/>
    <n v="14"/>
    <n v="14"/>
    <n v="15"/>
    <n v="15"/>
    <n v="14"/>
    <n v="14"/>
    <n v="14"/>
    <n v="13"/>
    <n v="12"/>
    <n v="12"/>
    <n v="11"/>
    <n v="12"/>
    <n v="12"/>
    <n v="13"/>
    <n v="13"/>
    <n v="13"/>
    <n v="15"/>
    <n v="16"/>
    <n v="16"/>
    <n v="16"/>
    <n v="11"/>
    <n v="12"/>
    <n v="12"/>
    <n v="14"/>
    <n v="14"/>
    <n v="15"/>
    <n v="14"/>
    <n v="17"/>
    <n v="16"/>
    <n v="16"/>
    <n v="14"/>
    <n v="14"/>
  </r>
  <r>
    <n v="113"/>
    <x v="1"/>
    <n v="11"/>
    <x v="0"/>
    <n v="1"/>
    <x v="0"/>
    <n v="0"/>
    <n v="0"/>
    <n v="0"/>
    <n v="0"/>
    <n v="0"/>
    <n v="0"/>
    <n v="0"/>
    <n v="0"/>
    <n v="0"/>
    <n v="0"/>
    <n v="0"/>
    <n v="4"/>
    <n v="4"/>
    <n v="8"/>
    <n v="8"/>
    <n v="8"/>
    <n v="8"/>
    <n v="8"/>
    <n v="8"/>
    <n v="8"/>
    <n v="8"/>
    <n v="8"/>
    <n v="0"/>
    <n v="0"/>
    <n v="0"/>
    <n v="0"/>
    <n v="0"/>
    <n v="2"/>
    <n v="4"/>
    <n v="4"/>
    <n v="4"/>
    <n v="4"/>
    <n v="0"/>
    <n v="0"/>
    <n v="2"/>
    <n v="2"/>
    <n v="2"/>
    <n v="2"/>
    <n v="2"/>
    <n v="2"/>
    <n v="2"/>
    <n v="0"/>
    <n v="0"/>
    <n v="0"/>
  </r>
  <r>
    <n v="113"/>
    <x v="1"/>
    <n v="11"/>
    <x v="0"/>
    <n v="1"/>
    <x v="0"/>
    <n v="118"/>
    <n v="118"/>
    <n v="118"/>
    <n v="113"/>
    <n v="113"/>
    <n v="113"/>
    <n v="113"/>
    <n v="113"/>
    <n v="52"/>
    <n v="52"/>
    <n v="52"/>
    <n v="62"/>
    <n v="61"/>
    <n v="61"/>
    <n v="63"/>
    <n v="53"/>
    <n v="53"/>
    <n v="55"/>
    <n v="55"/>
    <n v="55"/>
    <n v="55"/>
    <n v="56"/>
    <n v="55"/>
    <n v="57"/>
    <n v="55"/>
    <n v="55"/>
    <n v="55"/>
    <n v="55"/>
    <n v="55"/>
    <n v="55"/>
    <n v="55"/>
    <n v="55"/>
    <n v="55"/>
    <n v="36"/>
    <n v="55"/>
    <n v="55"/>
    <n v="55"/>
    <n v="55"/>
    <n v="40"/>
    <n v="53"/>
    <n v="52"/>
    <n v="52"/>
    <n v="52"/>
    <n v="52"/>
  </r>
  <r>
    <n v="113"/>
    <x v="1"/>
    <n v="11"/>
    <x v="0"/>
    <n v="1"/>
    <x v="0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9"/>
    <n v="99"/>
    <n v="99"/>
    <n v="99"/>
    <n v="99"/>
    <n v="99"/>
    <n v="99"/>
    <n v="99"/>
    <n v="99"/>
    <n v="98"/>
    <n v="99"/>
    <n v="99"/>
    <n v="99"/>
    <n v="93"/>
    <n v="93"/>
    <n v="93"/>
    <n v="93"/>
    <n v="93"/>
    <n v="93"/>
    <n v="93"/>
  </r>
  <r>
    <n v="113"/>
    <x v="1"/>
    <n v="11"/>
    <x v="0"/>
    <n v="1"/>
    <x v="0"/>
    <n v="91"/>
    <n v="93"/>
    <n v="93"/>
    <n v="93"/>
    <n v="92"/>
    <n v="90"/>
    <n v="94"/>
    <n v="92"/>
    <n v="97"/>
    <n v="92"/>
    <n v="90"/>
    <n v="97"/>
    <n v="91"/>
    <n v="93"/>
    <n v="91"/>
    <n v="91"/>
    <n v="90"/>
    <n v="92"/>
    <n v="92"/>
    <n v="91"/>
    <n v="92"/>
    <n v="93"/>
    <n v="92"/>
    <n v="91"/>
    <n v="94"/>
    <n v="102"/>
    <n v="97"/>
    <n v="102"/>
    <n v="95"/>
    <n v="96"/>
    <n v="96"/>
    <n v="102"/>
    <n v="96"/>
    <n v="96"/>
    <n v="102"/>
    <n v="102"/>
    <n v="97"/>
    <n v="96"/>
    <n v="98"/>
    <n v="96"/>
    <n v="102"/>
    <n v="99"/>
    <n v="102"/>
    <n v="98"/>
  </r>
  <r>
    <n v="113"/>
    <x v="1"/>
    <n v="11"/>
    <x v="0"/>
    <n v="1"/>
    <x v="0"/>
    <n v="83"/>
    <n v="81"/>
    <n v="83"/>
    <n v="85"/>
    <n v="88"/>
    <n v="88"/>
    <n v="85"/>
    <n v="84"/>
    <n v="81"/>
    <n v="82"/>
    <n v="85"/>
    <n v="83"/>
    <n v="82"/>
    <n v="86"/>
    <n v="83"/>
    <n v="83"/>
    <n v="83"/>
    <n v="81"/>
    <n v="84"/>
    <n v="87"/>
    <n v="87"/>
    <n v="85"/>
    <n v="85"/>
    <n v="89"/>
    <n v="87"/>
    <n v="83"/>
    <n v="91"/>
    <n v="93"/>
    <n v="89"/>
    <n v="86"/>
    <n v="83"/>
    <n v="81"/>
    <n v="81"/>
    <n v="81"/>
    <n v="83"/>
    <n v="87"/>
    <n v="90"/>
    <n v="81"/>
    <n v="85"/>
    <n v="85"/>
    <n v="83"/>
    <n v="83"/>
    <n v="83"/>
    <n v="81"/>
  </r>
  <r>
    <n v="311"/>
    <x v="10"/>
    <n v="31"/>
    <x v="2"/>
    <n v="3"/>
    <x v="2"/>
    <n v="0"/>
    <n v="0"/>
    <n v="0"/>
    <n v="0"/>
    <n v="0"/>
    <n v="0"/>
    <n v="0"/>
    <n v="0"/>
    <n v="2"/>
    <n v="2"/>
    <n v="2"/>
    <n v="2"/>
    <n v="2"/>
    <n v="2"/>
    <n v="2"/>
    <n v="2"/>
    <n v="2"/>
    <n v="2"/>
    <n v="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114"/>
    <x v="0"/>
    <n v="11"/>
    <x v="0"/>
    <n v="1"/>
    <x v="0"/>
    <n v="10"/>
    <n v="10"/>
    <n v="10"/>
    <n v="10"/>
    <n v="10"/>
    <n v="10"/>
    <n v="10"/>
    <n v="10"/>
    <n v="9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14"/>
    <x v="0"/>
    <n v="11"/>
    <x v="0"/>
    <n v="1"/>
    <x v="0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</r>
  <r>
    <n v="113"/>
    <x v="1"/>
    <n v="11"/>
    <x v="0"/>
    <n v="1"/>
    <x v="0"/>
    <n v="274"/>
    <n v="284"/>
    <n v="204"/>
    <n v="452"/>
    <n v="287"/>
    <n v="295"/>
    <n v="283"/>
    <n v="433"/>
    <n v="267"/>
    <n v="276"/>
    <n v="272"/>
    <n v="287"/>
    <n v="428"/>
    <n v="274"/>
    <n v="269"/>
    <n v="270"/>
    <n v="438"/>
    <n v="276"/>
    <n v="267"/>
    <n v="272"/>
    <n v="414"/>
    <n v="253"/>
    <n v="240"/>
    <n v="282"/>
    <n v="379"/>
    <n v="387"/>
    <n v="374"/>
    <n v="377"/>
    <n v="453"/>
    <n v="371"/>
    <n v="375"/>
    <n v="376"/>
    <n v="382"/>
    <n v="380"/>
    <n v="178"/>
    <n v="329"/>
    <n v="329"/>
    <n v="334"/>
    <n v="410"/>
    <n v="332"/>
    <n v="324"/>
    <n v="333"/>
    <n v="407"/>
    <n v="331"/>
  </r>
  <r>
    <n v="113"/>
    <x v="1"/>
    <n v="11"/>
    <x v="0"/>
    <n v="1"/>
    <x v="0"/>
    <n v="102"/>
    <n v="102"/>
    <n v="101"/>
    <n v="101"/>
    <n v="101"/>
    <n v="101"/>
    <n v="101"/>
    <n v="101"/>
    <n v="101"/>
    <n v="101"/>
    <n v="101"/>
    <n v="98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99"/>
    <n v="102"/>
    <n v="102"/>
    <n v="102"/>
    <n v="102"/>
    <n v="102"/>
    <n v="102"/>
    <n v="102"/>
    <n v="102"/>
    <n v="94"/>
    <n v="94"/>
    <n v="94"/>
    <n v="94"/>
    <n v="94"/>
  </r>
  <r>
    <n v="113"/>
    <x v="1"/>
    <n v="11"/>
    <x v="0"/>
    <n v="1"/>
    <x v="0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8"/>
    <n v="18"/>
    <n v="18"/>
    <n v="18"/>
  </r>
  <r>
    <n v="113"/>
    <x v="1"/>
    <n v="11"/>
    <x v="0"/>
    <n v="1"/>
    <x v="0"/>
    <n v="59"/>
    <n v="59"/>
    <n v="64"/>
    <n v="64"/>
    <n v="56"/>
    <n v="56"/>
    <n v="58"/>
    <n v="58"/>
    <n v="55"/>
    <n v="56"/>
    <n v="56"/>
    <n v="56"/>
    <n v="61"/>
    <n v="61"/>
    <n v="63"/>
    <n v="63"/>
    <n v="60"/>
    <n v="59"/>
    <n v="59"/>
    <n v="58"/>
    <n v="57"/>
    <n v="62"/>
    <n v="62"/>
    <n v="56"/>
    <n v="58"/>
    <n v="60"/>
    <n v="56"/>
    <n v="50"/>
    <n v="49"/>
    <n v="49"/>
    <n v="49"/>
    <n v="56"/>
    <n v="56"/>
    <n v="52"/>
    <n v="51"/>
    <n v="51"/>
    <n v="52"/>
    <n v="51"/>
    <n v="51"/>
    <n v="59"/>
    <n v="53"/>
    <n v="52"/>
    <n v="55"/>
    <n v="54"/>
  </r>
  <r>
    <n v="563"/>
    <x v="5"/>
    <n v="56"/>
    <x v="4"/>
    <n v="5"/>
    <x v="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0"/>
    <n v="20"/>
    <n v="20"/>
    <n v="20"/>
  </r>
  <r>
    <n v="113"/>
    <x v="1"/>
    <n v="11"/>
    <x v="0"/>
    <n v="1"/>
    <x v="0"/>
    <n v="19"/>
    <n v="23"/>
    <n v="20"/>
    <n v="22"/>
    <n v="19"/>
    <n v="18"/>
    <n v="18"/>
    <n v="19"/>
    <n v="19"/>
    <n v="18"/>
    <n v="18"/>
    <n v="18"/>
    <n v="18"/>
    <n v="18"/>
    <n v="18"/>
    <n v="18"/>
    <n v="18"/>
    <n v="18"/>
    <n v="18"/>
    <n v="18"/>
    <n v="19"/>
    <n v="18"/>
    <n v="18"/>
    <n v="18"/>
    <n v="19"/>
    <n v="15"/>
    <n v="15"/>
    <n v="15"/>
    <n v="15"/>
    <n v="15"/>
    <n v="15"/>
    <n v="15"/>
    <n v="17"/>
    <n v="16"/>
    <n v="13"/>
    <n v="16"/>
    <n v="16"/>
    <n v="15"/>
    <n v="16"/>
    <n v="16"/>
    <n v="16"/>
    <n v="16"/>
    <n v="16"/>
    <n v="15"/>
  </r>
  <r>
    <n v="113"/>
    <x v="1"/>
    <n v="11"/>
    <x v="0"/>
    <n v="1"/>
    <x v="0"/>
    <n v="96"/>
    <n v="95"/>
    <n v="96"/>
    <n v="96"/>
    <n v="96"/>
    <n v="95"/>
    <n v="96"/>
    <n v="96"/>
    <n v="96"/>
    <n v="96"/>
    <n v="95"/>
    <n v="97"/>
    <n v="95"/>
    <n v="95"/>
    <n v="95"/>
    <n v="96"/>
    <n v="95"/>
    <n v="95"/>
    <n v="96"/>
    <n v="96"/>
    <n v="96"/>
    <n v="96"/>
    <n v="96"/>
    <n v="90"/>
    <n v="96"/>
    <n v="95"/>
    <n v="96"/>
    <n v="96"/>
    <n v="96"/>
    <n v="96"/>
    <n v="96"/>
    <n v="93"/>
    <n v="96"/>
    <n v="96"/>
    <n v="95"/>
    <n v="95"/>
    <n v="94"/>
    <n v="95"/>
    <n v="97"/>
    <n v="96"/>
    <n v="96"/>
    <n v="95"/>
    <n v="96"/>
    <n v="95"/>
  </r>
  <r>
    <n v="114"/>
    <x v="0"/>
    <n v="11"/>
    <x v="0"/>
    <n v="1"/>
    <x v="0"/>
    <n v="50"/>
    <n v="48"/>
    <n v="51"/>
    <n v="51"/>
    <n v="51"/>
    <n v="51"/>
    <n v="52"/>
    <n v="49"/>
    <n v="49"/>
    <n v="48"/>
    <n v="37"/>
    <n v="37"/>
    <n v="37"/>
    <n v="37"/>
    <n v="37"/>
    <n v="37"/>
    <n v="42"/>
    <n v="42"/>
    <n v="40"/>
    <n v="39"/>
    <n v="38"/>
    <n v="3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14"/>
    <x v="0"/>
    <n v="11"/>
    <x v="0"/>
    <n v="1"/>
    <x v="0"/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34"/>
    <n v="33"/>
    <n v="33"/>
    <n v="34"/>
    <n v="34"/>
    <n v="34"/>
    <n v="34"/>
    <n v="34"/>
    <n v="33"/>
    <n v="33"/>
    <n v="32"/>
    <n v="31"/>
    <n v="30"/>
    <n v="32"/>
    <n v="33"/>
    <n v="36"/>
    <n v="35"/>
    <n v="35"/>
    <n v="35"/>
    <n v="36"/>
  </r>
  <r>
    <n v="114"/>
    <x v="0"/>
    <n v="11"/>
    <x v="0"/>
    <n v="1"/>
    <x v="0"/>
    <n v="15"/>
    <n v="18"/>
    <n v="18"/>
    <n v="13"/>
    <n v="17"/>
    <n v="14"/>
    <n v="16"/>
    <n v="16"/>
    <n v="20"/>
    <n v="15"/>
    <n v="14"/>
    <n v="17"/>
    <n v="22"/>
    <n v="18"/>
    <n v="18"/>
    <n v="14"/>
    <n v="16"/>
    <n v="15"/>
    <n v="19"/>
    <n v="14"/>
    <n v="15"/>
    <n v="15"/>
    <n v="14"/>
    <n v="16"/>
    <n v="14"/>
    <n v="15"/>
    <n v="15"/>
    <n v="14"/>
    <n v="16"/>
    <n v="18"/>
    <n v="25"/>
    <n v="15"/>
    <n v="16"/>
    <n v="21"/>
    <n v="15"/>
    <n v="20"/>
    <n v="14"/>
    <n v="20"/>
    <n v="18"/>
    <n v="20"/>
    <n v="20"/>
    <n v="20"/>
    <n v="14"/>
    <n v="20"/>
  </r>
  <r>
    <n v="563"/>
    <x v="5"/>
    <n v="56"/>
    <x v="4"/>
    <n v="5"/>
    <x v="1"/>
    <n v="26"/>
    <n v="26"/>
    <n v="26"/>
    <n v="26"/>
    <n v="26"/>
    <n v="26"/>
    <n v="26"/>
    <n v="26"/>
    <n v="25"/>
    <n v="26"/>
    <n v="26"/>
    <n v="26"/>
    <n v="26"/>
    <n v="26"/>
    <n v="26"/>
    <n v="26"/>
    <n v="26"/>
    <n v="26"/>
    <n v="26"/>
    <n v="26"/>
    <n v="78"/>
    <n v="28"/>
    <n v="28"/>
    <n v="26"/>
    <n v="26"/>
    <n v="26"/>
    <n v="26"/>
    <n v="26"/>
    <n v="26"/>
    <n v="26"/>
    <n v="26"/>
    <n v="26"/>
    <n v="26"/>
    <n v="26"/>
    <n v="26"/>
    <n v="26"/>
    <n v="26"/>
    <n v="26"/>
    <n v="25"/>
    <n v="26"/>
    <n v="27"/>
    <n v="26"/>
    <n v="27"/>
    <n v="26"/>
  </r>
  <r>
    <n v="113"/>
    <x v="1"/>
    <n v="11"/>
    <x v="0"/>
    <n v="1"/>
    <x v="0"/>
    <n v="26"/>
    <n v="26"/>
    <n v="26"/>
    <n v="26"/>
    <n v="26"/>
    <n v="26"/>
    <n v="26"/>
    <n v="26"/>
    <n v="26"/>
    <n v="26"/>
    <n v="26"/>
    <n v="26"/>
    <n v="26"/>
    <n v="26"/>
    <n v="24"/>
    <n v="26"/>
    <n v="26"/>
    <n v="26"/>
    <n v="25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</r>
  <r>
    <n v="113"/>
    <x v="1"/>
    <n v="11"/>
    <x v="0"/>
    <n v="1"/>
    <x v="0"/>
    <n v="77"/>
    <n v="86"/>
    <n v="82"/>
    <n v="87"/>
    <n v="83"/>
    <n v="99"/>
    <n v="103"/>
    <n v="96"/>
    <n v="97"/>
    <n v="92"/>
    <n v="91"/>
    <n v="89"/>
    <n v="92"/>
    <n v="82"/>
    <n v="83"/>
    <n v="83"/>
    <n v="81"/>
    <n v="87"/>
    <n v="87"/>
    <n v="82"/>
    <n v="93"/>
    <n v="84"/>
    <n v="85"/>
    <n v="82"/>
    <n v="77"/>
    <n v="86"/>
    <n v="82"/>
    <n v="90"/>
    <n v="91"/>
    <n v="89"/>
    <n v="85"/>
    <n v="74"/>
    <n v="81"/>
    <n v="81"/>
    <n v="78"/>
    <n v="80"/>
    <n v="84"/>
    <n v="80"/>
    <n v="81"/>
    <n v="74"/>
    <n v="79"/>
    <n v="73"/>
    <n v="80"/>
    <n v="80"/>
  </r>
  <r>
    <n v="114"/>
    <x v="0"/>
    <n v="11"/>
    <x v="0"/>
    <n v="1"/>
    <x v="0"/>
    <n v="13"/>
    <n v="13"/>
    <n v="13"/>
    <n v="14"/>
    <n v="14"/>
    <n v="14"/>
    <n v="14"/>
    <n v="14"/>
    <n v="14"/>
    <n v="15"/>
    <n v="14"/>
    <n v="14"/>
    <n v="14"/>
    <n v="14"/>
    <n v="14"/>
    <n v="14"/>
    <n v="14"/>
    <n v="15"/>
    <n v="15"/>
    <n v="16"/>
    <n v="16"/>
    <n v="17"/>
    <n v="17"/>
    <n v="17"/>
    <n v="17"/>
    <n v="17"/>
    <n v="16"/>
    <n v="18"/>
    <n v="19"/>
    <n v="19"/>
    <n v="19"/>
    <n v="19"/>
    <n v="19"/>
    <n v="19"/>
    <n v="20"/>
    <n v="19"/>
    <n v="19"/>
    <n v="19"/>
    <n v="19"/>
    <n v="20"/>
    <n v="20"/>
    <n v="20"/>
    <n v="20"/>
    <n v="21"/>
  </r>
  <r>
    <n v="114"/>
    <x v="0"/>
    <n v="11"/>
    <x v="0"/>
    <n v="1"/>
    <x v="0"/>
    <n v="122"/>
    <n v="131"/>
    <n v="128"/>
    <n v="127"/>
    <n v="150"/>
    <n v="113"/>
    <n v="127"/>
    <n v="139"/>
    <n v="126"/>
    <n v="127"/>
    <n v="130"/>
    <n v="120"/>
    <n v="125"/>
    <n v="122"/>
    <n v="164"/>
    <n v="135"/>
    <n v="123"/>
    <n v="135"/>
    <n v="135"/>
    <n v="131"/>
    <n v="135"/>
    <n v="127"/>
    <n v="121"/>
    <n v="146"/>
    <n v="128"/>
    <n v="135"/>
    <n v="131"/>
    <n v="121"/>
    <n v="121"/>
    <n v="97"/>
    <n v="115"/>
    <n v="105"/>
    <n v="116"/>
    <n v="139"/>
    <n v="121"/>
    <n v="142"/>
    <n v="168"/>
    <n v="171"/>
    <n v="147"/>
    <n v="146"/>
    <n v="168"/>
    <n v="61"/>
    <n v="61"/>
    <n v="61"/>
  </r>
  <r>
    <n v="117"/>
    <x v="7"/>
    <n v="11"/>
    <x v="0"/>
    <n v="1"/>
    <x v="0"/>
    <n v="138"/>
    <n v="135"/>
    <n v="132"/>
    <n v="139"/>
    <n v="124"/>
    <n v="122"/>
    <n v="125"/>
    <n v="125"/>
    <n v="122"/>
    <n v="152"/>
    <n v="148"/>
    <n v="153"/>
    <n v="166"/>
    <n v="169"/>
    <n v="174"/>
    <n v="166"/>
    <n v="178"/>
    <n v="182"/>
    <n v="178"/>
    <n v="190"/>
    <n v="197"/>
    <n v="203"/>
    <n v="196"/>
    <n v="204"/>
    <n v="205"/>
    <n v="239"/>
    <n v="258"/>
    <n v="267"/>
    <n v="256"/>
    <n v="261"/>
    <n v="267"/>
    <n v="282"/>
    <n v="345"/>
    <n v="338"/>
    <n v="308"/>
    <n v="313"/>
    <n v="307"/>
    <n v="304"/>
    <n v="302"/>
    <n v="289"/>
    <n v="284"/>
    <n v="268"/>
    <n v="235"/>
    <n v="234"/>
  </r>
  <r>
    <n v="114"/>
    <x v="0"/>
    <n v="11"/>
    <x v="0"/>
    <n v="1"/>
    <x v="0"/>
    <n v="76"/>
    <n v="76"/>
    <n v="75"/>
    <n v="75"/>
    <n v="75"/>
    <n v="75"/>
    <n v="75"/>
    <n v="75"/>
    <n v="66"/>
    <n v="66"/>
    <n v="66"/>
    <n v="66"/>
    <n v="66"/>
    <n v="66"/>
    <n v="66"/>
    <n v="66"/>
    <n v="66"/>
    <n v="66"/>
    <n v="66"/>
    <n v="66"/>
    <n v="66"/>
    <n v="66"/>
    <n v="66"/>
    <n v="66"/>
    <n v="23"/>
    <n v="22"/>
    <n v="23"/>
    <n v="23"/>
    <n v="23"/>
    <n v="22"/>
    <n v="23"/>
    <n v="23"/>
    <n v="23"/>
    <n v="23"/>
    <n v="22"/>
    <n v="22"/>
    <n v="21"/>
    <n v="25"/>
    <n v="26"/>
    <n v="24"/>
    <n v="24"/>
    <n v="24"/>
    <n v="24"/>
    <n v="25"/>
  </r>
  <r>
    <n v="114"/>
    <x v="0"/>
    <n v="11"/>
    <x v="0"/>
    <n v="1"/>
    <x v="0"/>
    <n v="20"/>
    <n v="20"/>
    <n v="22"/>
    <n v="23"/>
    <n v="19"/>
    <n v="24"/>
    <n v="22"/>
    <n v="25"/>
    <n v="20"/>
    <n v="25"/>
    <n v="23"/>
    <n v="20"/>
    <n v="19"/>
    <n v="21"/>
    <n v="25"/>
    <n v="24"/>
    <n v="26"/>
    <n v="21"/>
    <n v="22"/>
    <n v="18"/>
    <n v="19"/>
    <n v="19"/>
    <n v="22"/>
    <n v="17"/>
    <n v="20"/>
    <n v="18"/>
    <n v="20"/>
    <n v="18"/>
    <n v="22"/>
    <n v="21"/>
    <n v="22"/>
    <n v="15"/>
    <n v="18"/>
    <n v="19"/>
    <n v="18"/>
    <n v="23"/>
    <n v="18"/>
    <n v="18"/>
    <n v="19"/>
    <n v="20"/>
    <n v="22"/>
    <n v="18"/>
    <n v="18"/>
    <n v="21"/>
  </r>
  <r>
    <n v="521"/>
    <x v="11"/>
    <n v="52"/>
    <x v="6"/>
    <n v="5"/>
    <x v="1"/>
    <n v="43"/>
    <n v="43"/>
    <n v="44"/>
    <n v="58"/>
    <n v="58"/>
    <n v="58"/>
    <n v="58"/>
    <n v="57"/>
    <n v="57"/>
    <n v="57"/>
    <n v="58"/>
    <n v="58"/>
    <n v="57"/>
    <n v="58"/>
    <n v="58"/>
    <n v="58"/>
    <n v="58"/>
    <n v="58"/>
    <n v="57"/>
    <n v="57"/>
    <n v="58"/>
    <n v="58"/>
    <n v="58"/>
    <n v="58"/>
    <n v="58"/>
    <n v="59"/>
    <n v="58"/>
    <n v="58"/>
    <n v="58"/>
    <n v="58"/>
    <n v="58"/>
    <n v="58"/>
    <n v="58"/>
    <n v="58"/>
    <n v="58"/>
    <n v="57"/>
    <n v="57"/>
    <n v="57"/>
    <n v="57"/>
    <n v="57"/>
    <n v="57"/>
    <n v="57"/>
    <n v="57"/>
    <n v="57"/>
  </r>
  <r>
    <n v="114"/>
    <x v="0"/>
    <n v="11"/>
    <x v="0"/>
    <n v="1"/>
    <x v="0"/>
    <n v="17"/>
    <n v="17"/>
    <n v="17"/>
    <n v="15"/>
    <n v="13"/>
    <n v="14"/>
    <n v="17"/>
    <n v="17"/>
    <n v="17"/>
    <n v="17"/>
    <n v="17"/>
    <n v="17"/>
    <n v="17"/>
    <n v="14"/>
    <n v="14"/>
    <n v="18"/>
    <n v="17"/>
    <n v="15"/>
    <n v="6"/>
    <n v="13"/>
    <n v="17"/>
    <n v="13"/>
    <n v="14"/>
    <n v="14"/>
    <n v="15"/>
    <n v="13"/>
    <n v="13"/>
    <n v="17"/>
    <n v="15"/>
    <n v="15"/>
    <n v="14"/>
    <n v="17"/>
    <n v="17"/>
    <n v="17"/>
    <n v="13"/>
    <n v="13"/>
    <n v="13"/>
    <n v="14"/>
    <n v="15"/>
    <n v="13"/>
    <n v="14"/>
    <n v="13"/>
    <n v="14"/>
    <n v="14"/>
  </r>
  <r>
    <n v="113"/>
    <x v="1"/>
    <n v="11"/>
    <x v="0"/>
    <n v="1"/>
    <x v="0"/>
    <n v="34"/>
    <n v="34"/>
    <n v="34"/>
    <n v="34"/>
    <n v="34"/>
    <n v="34"/>
    <n v="34"/>
    <n v="34"/>
    <n v="34"/>
    <n v="32"/>
    <n v="34"/>
    <n v="33"/>
    <n v="33"/>
    <n v="34"/>
    <n v="33"/>
    <n v="32"/>
    <n v="33"/>
    <n v="34"/>
    <n v="34"/>
    <n v="33"/>
    <n v="34"/>
    <n v="34"/>
    <n v="33"/>
    <n v="34"/>
    <n v="34"/>
    <n v="31"/>
    <n v="31"/>
    <n v="31"/>
    <n v="31"/>
    <n v="31"/>
    <n v="28"/>
    <n v="27"/>
    <n v="29"/>
    <n v="29"/>
    <n v="29"/>
    <n v="29"/>
    <n v="29"/>
    <n v="30"/>
    <n v="29"/>
    <n v="30"/>
    <n v="29"/>
    <n v="31"/>
    <n v="29"/>
    <n v="29"/>
  </r>
  <r>
    <n v="529"/>
    <x v="8"/>
    <n v="52"/>
    <x v="6"/>
    <n v="5"/>
    <x v="1"/>
    <n v="48"/>
    <n v="53"/>
    <n v="47"/>
    <n v="49"/>
    <n v="50"/>
    <n v="45"/>
    <n v="46"/>
    <n v="50"/>
    <n v="55"/>
    <n v="53"/>
    <n v="51"/>
    <n v="51"/>
    <n v="51"/>
    <n v="46"/>
    <n v="51"/>
    <n v="51"/>
    <n v="51"/>
    <n v="60"/>
    <n v="52"/>
    <n v="52"/>
    <n v="48"/>
    <n v="47"/>
    <n v="51"/>
    <n v="51"/>
    <n v="52"/>
    <n v="47"/>
    <n v="47"/>
    <n v="53"/>
    <n v="58"/>
    <n v="55"/>
    <n v="51"/>
    <n v="51"/>
    <n v="58"/>
    <n v="54"/>
    <n v="50"/>
    <n v="52"/>
    <n v="57"/>
    <n v="60"/>
    <n v="60"/>
    <n v="60"/>
    <n v="53"/>
    <n v="44"/>
    <n v="54"/>
    <n v="57"/>
  </r>
  <r>
    <n v="113"/>
    <x v="1"/>
    <n v="11"/>
    <x v="0"/>
    <n v="1"/>
    <x v="0"/>
    <n v="105"/>
    <n v="119"/>
    <n v="137"/>
    <n v="137"/>
    <n v="137"/>
    <n v="137"/>
    <n v="127"/>
    <n v="121"/>
    <n v="131"/>
    <n v="150"/>
    <n v="135"/>
    <n v="126"/>
    <n v="136"/>
    <n v="118"/>
    <n v="121"/>
    <n v="121"/>
    <n v="134"/>
    <n v="142"/>
    <n v="137"/>
    <n v="142"/>
    <n v="150"/>
    <n v="137"/>
    <n v="140"/>
    <n v="149"/>
    <n v="157"/>
    <n v="149"/>
    <n v="139"/>
    <n v="141"/>
    <n v="140"/>
    <n v="154"/>
    <n v="134"/>
    <n v="125"/>
    <n v="131"/>
    <n v="139"/>
    <n v="138"/>
    <n v="124"/>
    <n v="162"/>
    <n v="138"/>
    <n v="142"/>
    <n v="140"/>
    <n v="133"/>
    <n v="121"/>
    <n v="133"/>
    <n v="127"/>
  </r>
  <r>
    <n v="114"/>
    <x v="0"/>
    <n v="11"/>
    <x v="0"/>
    <n v="1"/>
    <x v="0"/>
    <n v="43"/>
    <n v="71"/>
    <n v="71"/>
    <n v="71"/>
    <n v="71"/>
    <n v="43"/>
    <n v="43"/>
    <n v="2"/>
    <n v="71"/>
    <n v="71"/>
    <n v="71"/>
    <n v="71"/>
    <n v="71"/>
    <n v="43"/>
    <n v="71"/>
    <n v="71"/>
    <n v="71"/>
    <n v="71"/>
    <n v="71"/>
    <n v="71"/>
    <n v="71"/>
    <n v="71"/>
    <n v="71"/>
    <n v="71"/>
    <n v="71"/>
    <n v="71"/>
    <n v="71"/>
    <n v="71"/>
    <n v="71"/>
    <n v="43"/>
    <n v="71"/>
    <n v="71"/>
    <n v="71"/>
    <n v="69"/>
    <n v="69"/>
    <n v="69"/>
    <n v="35"/>
    <n v="35"/>
    <n v="36"/>
    <n v="36"/>
    <n v="63"/>
    <n v="63"/>
    <n v="63"/>
    <n v="63"/>
  </r>
  <r>
    <n v="114"/>
    <x v="0"/>
    <n v="11"/>
    <x v="0"/>
    <n v="1"/>
    <x v="0"/>
    <n v="75"/>
    <n v="77"/>
    <n v="71"/>
    <n v="69"/>
    <n v="68"/>
    <n v="75"/>
    <n v="75"/>
    <n v="78"/>
    <n v="73"/>
    <n v="71"/>
    <n v="71"/>
    <n v="69"/>
    <n v="73"/>
    <n v="68"/>
    <n v="72"/>
    <n v="73"/>
    <n v="69"/>
    <n v="73"/>
    <n v="76"/>
    <n v="70"/>
    <n v="76"/>
    <n v="72"/>
    <n v="75"/>
    <n v="72"/>
    <n v="71"/>
    <n v="75"/>
    <n v="74"/>
    <n v="73"/>
    <n v="71"/>
    <n v="70"/>
    <n v="68"/>
    <n v="76"/>
    <n v="73"/>
    <n v="74"/>
    <n v="16"/>
    <n v="13"/>
    <n v="13"/>
    <n v="14"/>
    <n v="13"/>
    <n v="14"/>
    <n v="15"/>
    <n v="14"/>
    <n v="14"/>
    <n v="14"/>
  </r>
  <r>
    <n v="114"/>
    <x v="0"/>
    <n v="11"/>
    <x v="0"/>
    <n v="1"/>
    <x v="0"/>
    <n v="14"/>
    <n v="16"/>
    <n v="14"/>
    <n v="16"/>
    <n v="16"/>
    <n v="16"/>
    <n v="16"/>
    <n v="16"/>
    <n v="16"/>
    <n v="16"/>
    <n v="14"/>
    <n v="16"/>
    <n v="14"/>
    <n v="17"/>
    <n v="15"/>
    <n v="17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3"/>
    <n v="13"/>
    <n v="13"/>
    <n v="13"/>
    <n v="13"/>
    <n v="13"/>
    <n v="13"/>
    <n v="13"/>
    <n v="13"/>
  </r>
  <r>
    <n v="113"/>
    <x v="1"/>
    <n v="11"/>
    <x v="0"/>
    <n v="1"/>
    <x v="0"/>
    <n v="24"/>
    <n v="29"/>
    <n v="29"/>
    <n v="25"/>
    <n v="27"/>
    <n v="25"/>
    <n v="24"/>
    <n v="27"/>
    <n v="28"/>
    <n v="29"/>
    <n v="25"/>
    <n v="23"/>
    <n v="25"/>
    <n v="24"/>
    <n v="29"/>
    <n v="25"/>
    <n v="27"/>
    <n v="28"/>
    <n v="26"/>
    <n v="23"/>
    <n v="24"/>
    <n v="28"/>
    <n v="28"/>
    <n v="27"/>
    <n v="28"/>
    <n v="28"/>
    <n v="25"/>
    <n v="23"/>
    <n v="22"/>
    <n v="29"/>
    <n v="26"/>
    <n v="25"/>
    <n v="26"/>
    <n v="26"/>
    <n v="31"/>
    <n v="26"/>
    <n v="27"/>
    <n v="25"/>
    <n v="27"/>
    <n v="30"/>
    <n v="26"/>
    <n v="27"/>
    <n v="28"/>
    <n v="31"/>
  </r>
  <r>
    <n v="114"/>
    <x v="0"/>
    <n v="11"/>
    <x v="0"/>
    <n v="1"/>
    <x v="0"/>
    <n v="81"/>
    <n v="81"/>
    <n v="81"/>
    <n v="81"/>
    <n v="81"/>
    <n v="81"/>
    <n v="81"/>
    <n v="81"/>
    <n v="72"/>
    <n v="72"/>
    <n v="72"/>
    <n v="72"/>
    <n v="72"/>
    <n v="72"/>
    <n v="72"/>
    <n v="71"/>
    <n v="71"/>
    <n v="71"/>
    <n v="71"/>
    <n v="71"/>
    <n v="71"/>
    <n v="71"/>
    <n v="71"/>
    <n v="71"/>
    <n v="32"/>
    <n v="32"/>
    <n v="34"/>
    <n v="36"/>
    <n v="35"/>
    <n v="33"/>
    <n v="33"/>
    <n v="34"/>
    <n v="35"/>
    <n v="34"/>
    <n v="34"/>
    <n v="32"/>
    <n v="32"/>
    <n v="34"/>
    <n v="33"/>
    <n v="37"/>
    <n v="36"/>
    <n v="35"/>
    <n v="36"/>
    <n v="36"/>
  </r>
  <r>
    <n v="114"/>
    <x v="0"/>
    <n v="11"/>
    <x v="0"/>
    <n v="1"/>
    <x v="0"/>
    <n v="80"/>
    <n v="80"/>
    <n v="78"/>
    <n v="79"/>
    <n v="79"/>
    <n v="79"/>
    <n v="79"/>
    <n v="79"/>
    <n v="70"/>
    <n v="70"/>
    <n v="70"/>
    <n v="71"/>
    <n v="69"/>
    <n v="69"/>
    <n v="69"/>
    <n v="69"/>
    <n v="69"/>
    <n v="70"/>
    <n v="70"/>
    <n v="70"/>
    <n v="70"/>
    <n v="70"/>
    <n v="71"/>
    <n v="72"/>
    <n v="23"/>
    <n v="22"/>
    <n v="23"/>
    <n v="23"/>
    <n v="23"/>
    <n v="23"/>
    <n v="23"/>
    <n v="23"/>
    <n v="23"/>
    <n v="23"/>
    <n v="23"/>
    <n v="23"/>
    <n v="22"/>
    <n v="22"/>
    <n v="22"/>
    <n v="25"/>
    <n v="25"/>
    <n v="24"/>
    <n v="24"/>
    <n v="25"/>
  </r>
  <r>
    <n v="113"/>
    <x v="1"/>
    <n v="11"/>
    <x v="0"/>
    <n v="1"/>
    <x v="0"/>
    <n v="112"/>
    <n v="101"/>
    <n v="103"/>
    <n v="126"/>
    <n v="109"/>
    <n v="118"/>
    <n v="116"/>
    <n v="118"/>
    <n v="105"/>
    <n v="91"/>
    <n v="98"/>
    <n v="95"/>
    <n v="83"/>
    <n v="91"/>
    <n v="94"/>
    <n v="93"/>
    <n v="103"/>
    <n v="105"/>
    <n v="101"/>
    <n v="102"/>
    <n v="94"/>
    <n v="99"/>
    <n v="99"/>
    <n v="100"/>
    <n v="96"/>
    <n v="96"/>
    <n v="85"/>
    <n v="93"/>
    <n v="87"/>
    <n v="91"/>
    <n v="86"/>
    <n v="95"/>
    <n v="92"/>
    <n v="92"/>
    <n v="95"/>
    <n v="92"/>
    <n v="96"/>
    <n v="91"/>
    <n v="93"/>
    <n v="99"/>
    <n v="101"/>
    <n v="100"/>
    <n v="105"/>
    <n v="100"/>
  </r>
  <r>
    <n v="113"/>
    <x v="1"/>
    <n v="11"/>
    <x v="0"/>
    <n v="1"/>
    <x v="0"/>
    <n v="21"/>
    <n v="21"/>
    <n v="21"/>
    <n v="21"/>
    <n v="20"/>
    <n v="21"/>
    <n v="20"/>
    <n v="20"/>
    <n v="20"/>
    <n v="20"/>
    <n v="20"/>
    <n v="18"/>
    <n v="18"/>
    <n v="18"/>
    <n v="18"/>
    <n v="18"/>
    <n v="18"/>
    <n v="18"/>
    <n v="18"/>
    <n v="18"/>
    <n v="18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6"/>
    <n v="16"/>
    <n v="16"/>
    <n v="16"/>
  </r>
  <r>
    <n v="113"/>
    <x v="1"/>
    <n v="11"/>
    <x v="0"/>
    <n v="1"/>
    <x v="0"/>
    <n v="125"/>
    <n v="125"/>
    <n v="125"/>
    <n v="125"/>
    <n v="125"/>
    <n v="125"/>
    <n v="125"/>
    <n v="125"/>
    <n v="125"/>
    <n v="125"/>
    <n v="125"/>
    <n v="125"/>
    <n v="125"/>
    <n v="125"/>
    <n v="125"/>
    <n v="125"/>
    <n v="125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5"/>
    <n v="125"/>
    <n v="125"/>
    <n v="125"/>
    <n v="125"/>
    <n v="125"/>
  </r>
  <r>
    <n v="114"/>
    <x v="0"/>
    <n v="11"/>
    <x v="0"/>
    <n v="1"/>
    <x v="0"/>
    <n v="40"/>
    <n v="40"/>
    <n v="41"/>
    <n v="39"/>
    <n v="41"/>
    <n v="41"/>
    <n v="40"/>
    <n v="40"/>
    <n v="40"/>
    <n v="40"/>
    <n v="40"/>
    <n v="41"/>
    <n v="40"/>
    <n v="41"/>
    <n v="41"/>
    <n v="40"/>
    <n v="40"/>
    <n v="40"/>
    <n v="40"/>
    <n v="40"/>
    <n v="40"/>
    <n v="40"/>
    <n v="8"/>
    <n v="10"/>
    <n v="11"/>
    <n v="10"/>
    <n v="10"/>
    <n v="9"/>
    <n v="9"/>
    <n v="9"/>
    <n v="9"/>
    <n v="9"/>
    <n v="8"/>
    <n v="9"/>
    <n v="9"/>
    <n v="9"/>
    <n v="9"/>
    <n v="9"/>
    <n v="9"/>
    <n v="9"/>
    <n v="8"/>
    <n v="8"/>
    <n v="9"/>
    <n v="8"/>
  </r>
  <r>
    <n v="113"/>
    <x v="1"/>
    <n v="11"/>
    <x v="0"/>
    <n v="1"/>
    <x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6"/>
    <n v="6"/>
    <n v="8"/>
    <n v="8"/>
    <n v="8"/>
    <n v="8"/>
    <n v="8"/>
    <n v="8"/>
    <n v="8"/>
    <n v="8"/>
  </r>
  <r>
    <n v="113"/>
    <x v="1"/>
    <n v="11"/>
    <x v="0"/>
    <n v="1"/>
    <x v="0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</r>
  <r>
    <n v="231"/>
    <x v="6"/>
    <n v="23"/>
    <x v="5"/>
    <n v="2"/>
    <x v="3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</r>
  <r>
    <n v="113"/>
    <x v="1"/>
    <n v="11"/>
    <x v="0"/>
    <n v="1"/>
    <x v="0"/>
    <n v="27"/>
    <n v="27"/>
    <n v="27"/>
    <n v="27"/>
    <n v="27"/>
    <n v="27"/>
    <n v="27"/>
    <n v="27"/>
    <n v="27"/>
    <n v="27"/>
    <n v="27"/>
    <n v="27"/>
    <n v="27"/>
    <n v="27"/>
    <n v="25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5"/>
    <n v="27"/>
    <n v="27"/>
    <n v="27"/>
    <n v="26"/>
    <n v="26"/>
    <n v="26"/>
    <n v="26"/>
  </r>
  <r>
    <n v="611"/>
    <x v="12"/>
    <n v="61"/>
    <x v="7"/>
    <n v="6"/>
    <x v="4"/>
    <n v="11"/>
    <n v="11"/>
    <n v="11"/>
    <n v="11"/>
    <n v="11"/>
    <n v="11"/>
    <n v="11"/>
    <n v="11"/>
    <n v="11"/>
    <n v="11"/>
    <n v="11"/>
    <n v="11"/>
    <n v="11"/>
    <n v="11"/>
    <n v="11"/>
    <n v="11"/>
    <n v="10"/>
    <n v="10"/>
    <n v="10"/>
    <n v="10"/>
    <n v="10"/>
    <n v="10"/>
    <n v="10"/>
    <n v="10"/>
    <n v="10"/>
    <n v="70"/>
    <n v="70"/>
    <n v="70"/>
    <n v="70"/>
    <n v="70"/>
    <n v="70"/>
    <n v="70"/>
    <n v="70"/>
    <n v="70"/>
    <n v="70"/>
    <n v="70"/>
    <n v="70"/>
    <n v="70"/>
    <n v="70"/>
    <n v="70"/>
    <n v="70"/>
    <n v="70"/>
    <n v="70"/>
    <n v="71"/>
  </r>
  <r>
    <n v="114"/>
    <x v="0"/>
    <n v="11"/>
    <x v="0"/>
    <n v="1"/>
    <x v="0"/>
    <n v="136"/>
    <n v="137"/>
    <n v="138"/>
    <n v="137"/>
    <n v="137"/>
    <n v="134"/>
    <n v="136"/>
    <n v="137"/>
    <n v="138"/>
    <n v="138"/>
    <n v="138"/>
    <n v="137"/>
    <n v="137"/>
    <n v="133"/>
    <n v="117"/>
    <n v="140"/>
    <n v="120"/>
    <n v="121"/>
    <n v="121"/>
    <n v="121"/>
    <n v="121"/>
    <n v="85"/>
    <n v="70"/>
    <n v="71"/>
    <n v="70"/>
    <n v="72"/>
    <n v="72"/>
    <n v="73"/>
    <n v="73"/>
    <n v="75"/>
    <n v="75"/>
    <n v="75"/>
    <n v="75"/>
    <n v="66"/>
    <n v="67"/>
    <n v="67"/>
    <n v="66"/>
    <n v="67"/>
    <n v="67"/>
    <n v="72"/>
    <n v="72"/>
    <n v="72"/>
    <n v="72"/>
    <n v="70"/>
  </r>
  <r>
    <n v="113"/>
    <x v="1"/>
    <n v="11"/>
    <x v="0"/>
    <n v="1"/>
    <x v="0"/>
    <n v="48"/>
    <n v="48"/>
    <n v="47"/>
    <n v="48"/>
    <n v="47"/>
    <n v="48"/>
    <n v="48"/>
    <n v="47"/>
    <n v="47"/>
    <n v="47"/>
    <n v="47"/>
    <n v="47"/>
    <n v="47"/>
    <n v="47"/>
    <n v="47"/>
    <n v="47"/>
    <n v="48"/>
    <n v="48"/>
    <n v="47"/>
    <n v="47"/>
    <n v="47"/>
    <n v="47"/>
    <n v="47"/>
    <n v="47"/>
    <n v="47"/>
    <n v="47"/>
    <n v="47"/>
    <n v="47"/>
    <n v="47"/>
    <n v="47"/>
    <n v="47"/>
    <n v="47"/>
    <n v="47"/>
    <n v="45"/>
    <n v="39"/>
    <n v="39"/>
    <n v="39"/>
    <n v="39"/>
    <n v="39"/>
    <n v="39"/>
    <n v="38"/>
    <n v="38"/>
    <n v="38"/>
    <n v="38"/>
  </r>
  <r>
    <n v="114"/>
    <x v="0"/>
    <n v="11"/>
    <x v="0"/>
    <n v="1"/>
    <x v="0"/>
    <n v="44"/>
    <n v="40"/>
    <n v="40"/>
    <n v="38"/>
    <n v="42"/>
    <n v="38"/>
    <n v="38"/>
    <n v="38"/>
    <n v="38"/>
    <n v="38"/>
    <n v="38"/>
    <n v="42"/>
    <n v="34"/>
    <n v="34"/>
    <n v="38"/>
    <n v="34"/>
    <n v="34"/>
    <n v="34"/>
    <n v="34"/>
    <n v="31"/>
    <n v="38"/>
    <n v="38"/>
    <n v="38"/>
    <n v="38"/>
    <n v="34"/>
    <n v="33"/>
    <n v="33"/>
    <n v="26"/>
    <n v="26"/>
    <n v="26"/>
    <n v="22"/>
    <n v="22"/>
    <n v="22"/>
    <n v="26"/>
    <n v="26"/>
    <n v="22"/>
    <n v="30"/>
    <n v="26"/>
    <n v="26"/>
    <n v="26"/>
    <n v="26"/>
    <n v="30"/>
    <n v="27"/>
    <n v="27"/>
  </r>
  <r>
    <n v="555"/>
    <x v="13"/>
    <n v="55"/>
    <x v="8"/>
    <n v="5"/>
    <x v="1"/>
    <n v="86"/>
    <n v="86"/>
    <n v="86"/>
    <n v="84"/>
    <n v="81"/>
    <n v="80"/>
    <n v="80"/>
    <n v="80"/>
    <n v="80"/>
    <n v="80"/>
    <n v="80"/>
    <n v="80"/>
    <n v="80"/>
    <n v="80"/>
    <n v="81"/>
    <n v="81"/>
    <n v="82"/>
    <n v="82"/>
    <n v="81"/>
    <n v="80"/>
    <n v="80"/>
    <n v="80"/>
    <n v="80"/>
    <n v="80"/>
    <n v="80"/>
    <n v="80"/>
    <n v="80"/>
    <n v="79"/>
    <n v="80"/>
    <n v="80"/>
    <n v="80"/>
    <n v="80"/>
    <n v="80"/>
    <n v="80"/>
    <n v="80"/>
    <n v="80"/>
    <n v="80"/>
    <n v="80"/>
    <n v="80"/>
    <n v="80"/>
    <n v="80"/>
    <n v="80"/>
    <n v="80"/>
    <n v="80"/>
  </r>
  <r>
    <n v="114"/>
    <x v="0"/>
    <n v="11"/>
    <x v="0"/>
    <n v="1"/>
    <x v="0"/>
    <n v="73"/>
    <n v="73"/>
    <n v="71"/>
    <n v="72"/>
    <n v="72"/>
    <n v="72"/>
    <n v="72"/>
    <n v="72"/>
    <n v="64"/>
    <n v="63"/>
    <n v="63"/>
    <n v="64"/>
    <n v="63"/>
    <n v="63"/>
    <n v="63"/>
    <n v="63"/>
    <n v="63"/>
    <n v="63"/>
    <n v="63"/>
    <n v="63"/>
    <n v="63"/>
    <n v="63"/>
    <n v="63"/>
    <n v="62"/>
    <n v="23"/>
    <n v="23"/>
    <n v="23"/>
    <n v="23"/>
    <n v="23"/>
    <n v="23"/>
    <n v="23"/>
    <n v="23"/>
    <n v="23"/>
    <n v="23"/>
    <n v="23"/>
    <n v="23"/>
    <n v="22"/>
    <n v="22"/>
    <n v="23"/>
    <n v="25"/>
    <n v="25"/>
    <n v="24"/>
    <n v="24"/>
    <n v="25"/>
  </r>
  <r>
    <n v="572"/>
    <x v="14"/>
    <n v="57"/>
    <x v="1"/>
    <n v="5"/>
    <x v="1"/>
    <n v="40"/>
    <n v="37"/>
    <n v="38"/>
    <n v="41"/>
    <n v="39"/>
    <n v="41"/>
    <n v="44"/>
    <n v="1"/>
    <n v="42"/>
    <n v="40"/>
    <n v="41"/>
    <n v="41"/>
    <n v="41"/>
    <n v="40"/>
    <n v="41"/>
    <n v="40"/>
    <n v="39"/>
    <n v="39"/>
    <n v="37"/>
    <n v="39"/>
    <n v="39"/>
    <n v="39"/>
    <n v="39"/>
    <n v="40"/>
    <n v="40"/>
    <n v="42"/>
    <n v="41"/>
    <n v="37"/>
    <n v="37"/>
    <n v="38"/>
    <n v="38"/>
    <n v="39"/>
    <n v="39"/>
    <n v="40"/>
    <n v="39"/>
    <n v="38"/>
    <n v="39"/>
    <n v="40"/>
    <n v="38"/>
    <n v="38"/>
    <n v="40"/>
    <n v="18"/>
    <n v="20"/>
    <n v="20"/>
  </r>
  <r>
    <n v="114"/>
    <x v="0"/>
    <n v="11"/>
    <x v="0"/>
    <n v="1"/>
    <x v="0"/>
    <n v="39"/>
    <n v="38"/>
    <n v="39"/>
    <n v="39"/>
    <n v="41"/>
    <n v="42"/>
    <n v="43"/>
    <n v="44"/>
    <n v="40"/>
    <n v="36"/>
    <n v="38"/>
    <n v="35"/>
    <n v="38"/>
    <n v="35"/>
    <n v="39"/>
    <n v="35"/>
    <n v="37"/>
    <n v="36"/>
    <n v="30"/>
    <n v="37"/>
    <n v="37"/>
    <n v="41"/>
    <n v="44"/>
    <n v="34"/>
    <n v="40"/>
    <n v="35"/>
    <n v="53"/>
    <n v="53"/>
    <n v="33"/>
    <n v="38"/>
    <n v="33"/>
    <n v="33"/>
    <n v="40"/>
    <n v="41"/>
    <n v="28"/>
    <n v="48"/>
    <n v="54"/>
    <n v="53"/>
    <n v="45"/>
    <n v="31"/>
    <n v="41"/>
    <n v="43"/>
    <n v="39"/>
    <n v="38"/>
  </r>
  <r>
    <n v="569"/>
    <x v="9"/>
    <n v="56"/>
    <x v="4"/>
    <n v="5"/>
    <x v="1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</r>
  <r>
    <n v="114"/>
    <x v="0"/>
    <n v="11"/>
    <x v="0"/>
    <n v="1"/>
    <x v="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13"/>
    <x v="1"/>
    <n v="11"/>
    <x v="0"/>
    <n v="1"/>
    <x v="0"/>
    <n v="13"/>
    <n v="13"/>
    <n v="13"/>
    <n v="13"/>
    <n v="13"/>
    <n v="13"/>
    <n v="16"/>
    <n v="13"/>
    <n v="13"/>
    <n v="13"/>
    <n v="13"/>
    <n v="13"/>
    <n v="13"/>
    <n v="13"/>
    <n v="13"/>
    <n v="13"/>
    <n v="13"/>
    <n v="13"/>
    <n v="13"/>
    <n v="13"/>
    <n v="26"/>
    <n v="26"/>
    <n v="26"/>
    <n v="26"/>
    <n v="26"/>
    <n v="13"/>
    <n v="13"/>
    <n v="13"/>
    <n v="38"/>
    <n v="38"/>
    <n v="38"/>
    <n v="38"/>
    <n v="38"/>
    <n v="38"/>
    <n v="13"/>
    <n v="13"/>
    <n v="13"/>
    <n v="13"/>
    <n v="13"/>
    <n v="13"/>
    <n v="13"/>
    <n v="13"/>
    <n v="13"/>
    <n v="13"/>
  </r>
  <r>
    <n v="113"/>
    <x v="1"/>
    <n v="11"/>
    <x v="0"/>
    <n v="1"/>
    <x v="0"/>
    <n v="38"/>
    <n v="37"/>
    <n v="38"/>
    <n v="37"/>
    <n v="38"/>
    <n v="37"/>
    <n v="37"/>
    <n v="37"/>
    <n v="37"/>
    <n v="37"/>
    <n v="37"/>
    <n v="37"/>
    <n v="37"/>
    <n v="37"/>
    <n v="37"/>
    <n v="37"/>
    <n v="37"/>
    <n v="37"/>
    <n v="38"/>
    <n v="37"/>
    <n v="37"/>
    <n v="37"/>
    <n v="37"/>
    <n v="37"/>
    <n v="37"/>
    <n v="37"/>
    <n v="37"/>
    <n v="37"/>
    <n v="37"/>
    <n v="38"/>
    <n v="37"/>
    <n v="37"/>
    <n v="37"/>
    <n v="37"/>
    <n v="37"/>
    <n v="37"/>
    <n v="37"/>
    <n v="37"/>
    <n v="37"/>
    <n v="37"/>
    <n v="37"/>
    <n v="37"/>
    <n v="37"/>
    <n v="37"/>
  </r>
  <r>
    <n v="114"/>
    <x v="0"/>
    <n v="11"/>
    <x v="0"/>
    <n v="1"/>
    <x v="0"/>
    <n v="100"/>
    <n v="108"/>
    <n v="93"/>
    <n v="116"/>
    <n v="126"/>
    <n v="95"/>
    <n v="109"/>
    <n v="93"/>
    <n v="92"/>
    <n v="102"/>
    <n v="91"/>
    <n v="113"/>
    <n v="95"/>
    <n v="104"/>
    <n v="79"/>
    <n v="79"/>
    <n v="97"/>
    <n v="79"/>
    <n v="86"/>
    <n v="106"/>
    <n v="96"/>
    <n v="86"/>
    <n v="91"/>
    <n v="97"/>
    <n v="101"/>
    <n v="97"/>
    <n v="97"/>
    <n v="99"/>
    <n v="105"/>
    <n v="114"/>
    <n v="105"/>
    <n v="96"/>
    <n v="85"/>
    <n v="132"/>
    <n v="86"/>
    <n v="93"/>
    <n v="86"/>
    <n v="84"/>
    <n v="111"/>
    <n v="94"/>
    <n v="109"/>
    <n v="85"/>
    <n v="103"/>
    <n v="94"/>
  </r>
  <r>
    <n v="114"/>
    <x v="0"/>
    <n v="11"/>
    <x v="0"/>
    <n v="1"/>
    <x v="0"/>
    <n v="56"/>
    <n v="55"/>
    <n v="57"/>
    <n v="55"/>
    <n v="56"/>
    <n v="56"/>
    <n v="55"/>
    <n v="59"/>
    <n v="55"/>
    <n v="57"/>
    <n v="56"/>
    <n v="55"/>
    <n v="60"/>
    <n v="56"/>
    <n v="57"/>
    <n v="55"/>
    <n v="59"/>
    <n v="56"/>
    <n v="56"/>
    <n v="57"/>
    <n v="56"/>
    <n v="55"/>
    <n v="55"/>
    <n v="55"/>
    <n v="55"/>
    <n v="55"/>
    <n v="57"/>
    <n v="55"/>
    <n v="58"/>
    <n v="56"/>
    <n v="56"/>
    <n v="54"/>
    <n v="56"/>
    <n v="55"/>
    <n v="58"/>
    <n v="56"/>
    <n v="55"/>
    <n v="55"/>
    <n v="55"/>
    <n v="55"/>
    <n v="57"/>
    <n v="54"/>
    <n v="54"/>
    <n v="56"/>
  </r>
  <r>
    <n v="114"/>
    <x v="0"/>
    <n v="11"/>
    <x v="0"/>
    <n v="1"/>
    <x v="0"/>
    <n v="82"/>
    <n v="82"/>
    <n v="81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33"/>
    <n v="33"/>
    <n v="32"/>
    <n v="32"/>
    <n v="31"/>
    <n v="30"/>
    <n v="30"/>
    <n v="30"/>
    <n v="29"/>
    <n v="31"/>
    <n v="30"/>
    <n v="28"/>
    <n v="27"/>
    <n v="31"/>
    <n v="32"/>
    <n v="35"/>
    <n v="36"/>
    <n v="34"/>
    <n v="34"/>
    <n v="35"/>
  </r>
  <r>
    <n v="113"/>
    <x v="1"/>
    <n v="11"/>
    <x v="0"/>
    <n v="1"/>
    <x v="0"/>
    <n v="34"/>
    <n v="34"/>
    <n v="35"/>
    <n v="36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6"/>
    <n v="35"/>
    <n v="35"/>
    <n v="36"/>
    <n v="33"/>
    <n v="36"/>
    <n v="39"/>
    <n v="39"/>
    <n v="39"/>
    <n v="39"/>
    <n v="39"/>
    <n v="39"/>
    <n v="39"/>
    <n v="30"/>
    <n v="30"/>
    <n v="30"/>
    <n v="30"/>
    <n v="31"/>
    <n v="31"/>
    <n v="31"/>
  </r>
  <r>
    <n v="114"/>
    <x v="0"/>
    <n v="11"/>
    <x v="0"/>
    <n v="1"/>
    <x v="0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</r>
  <r>
    <n v="113"/>
    <x v="1"/>
    <n v="11"/>
    <x v="0"/>
    <n v="1"/>
    <x v="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1"/>
    <n v="40"/>
    <n v="40"/>
    <n v="40"/>
    <n v="42"/>
    <n v="43"/>
    <n v="43"/>
    <n v="43"/>
    <n v="43"/>
    <n v="42"/>
    <n v="42"/>
    <n v="42"/>
    <n v="37"/>
    <n v="43"/>
    <n v="43"/>
    <n v="41"/>
    <n v="44"/>
    <n v="45"/>
    <n v="44"/>
    <n v="44"/>
    <n v="44"/>
    <n v="44"/>
  </r>
  <r>
    <n v="113"/>
    <x v="1"/>
    <n v="11"/>
    <x v="0"/>
    <n v="1"/>
    <x v="0"/>
    <n v="48"/>
    <n v="48"/>
    <n v="48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</r>
  <r>
    <n v="114"/>
    <x v="0"/>
    <n v="11"/>
    <x v="0"/>
    <n v="1"/>
    <x v="0"/>
    <n v="38"/>
    <n v="37"/>
    <n v="39"/>
    <n v="34"/>
    <n v="32"/>
    <n v="36"/>
    <n v="36"/>
    <n v="35"/>
    <n v="45"/>
    <n v="40"/>
    <n v="36"/>
    <n v="37"/>
    <n v="30"/>
    <n v="34"/>
    <n v="36"/>
    <n v="37"/>
    <n v="33"/>
    <n v="33"/>
    <n v="36"/>
    <n v="28"/>
    <n v="38"/>
    <n v="37"/>
    <n v="33"/>
    <n v="32"/>
    <n v="26"/>
    <n v="28"/>
    <n v="30"/>
    <n v="28"/>
    <n v="28"/>
    <n v="32"/>
    <n v="38"/>
    <n v="33"/>
    <n v="27"/>
    <n v="28"/>
    <n v="28"/>
    <n v="30"/>
    <n v="23"/>
    <n v="22"/>
    <n v="23"/>
    <n v="23"/>
    <n v="23"/>
    <n v="21"/>
    <n v="22"/>
    <n v="21"/>
  </r>
  <r>
    <n v="113"/>
    <x v="1"/>
    <n v="11"/>
    <x v="0"/>
    <n v="1"/>
    <x v="0"/>
    <n v="126"/>
    <n v="129"/>
    <n v="128"/>
    <n v="129"/>
    <n v="127"/>
    <n v="131"/>
    <n v="127"/>
    <n v="123"/>
    <n v="129"/>
    <n v="126"/>
    <n v="129"/>
    <n v="126"/>
    <n v="128"/>
    <n v="123"/>
    <n v="124"/>
    <n v="125"/>
    <n v="163"/>
    <n v="158"/>
    <n v="158"/>
    <n v="214"/>
    <n v="196"/>
    <n v="194"/>
    <n v="193"/>
    <n v="201"/>
    <n v="192"/>
    <n v="217"/>
    <n v="219"/>
    <n v="225"/>
    <n v="224"/>
    <n v="218"/>
    <n v="219"/>
    <n v="222"/>
    <n v="220"/>
    <n v="225"/>
    <n v="219"/>
    <n v="219"/>
    <n v="221"/>
    <n v="221"/>
    <n v="222"/>
    <n v="218"/>
    <n v="218"/>
    <n v="220"/>
    <n v="219"/>
    <n v="218"/>
  </r>
  <r>
    <n v="311"/>
    <x v="10"/>
    <n v="31"/>
    <x v="2"/>
    <n v="3"/>
    <x v="2"/>
    <n v="12"/>
    <n v="12"/>
    <n v="12"/>
    <n v="12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</r>
  <r>
    <n v="114"/>
    <x v="0"/>
    <n v="11"/>
    <x v="0"/>
    <n v="1"/>
    <x v="0"/>
    <n v="54"/>
    <n v="54"/>
    <n v="54"/>
    <n v="54"/>
    <n v="54"/>
    <n v="54"/>
    <n v="54"/>
    <n v="54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</r>
  <r>
    <n v="573"/>
    <x v="2"/>
    <n v="57"/>
    <x v="1"/>
    <n v="5"/>
    <x v="1"/>
    <n v="15"/>
    <n v="15"/>
    <n v="15"/>
    <n v="15"/>
    <n v="15"/>
    <n v="15"/>
    <n v="15"/>
    <n v="15"/>
    <n v="15"/>
    <n v="15"/>
    <n v="16"/>
    <n v="16"/>
    <n v="16"/>
    <n v="15"/>
    <n v="15"/>
    <n v="16"/>
    <n v="16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6"/>
    <n v="15"/>
    <n v="15"/>
    <n v="15"/>
    <n v="15"/>
    <n v="16"/>
    <n v="16"/>
    <n v="16"/>
    <n v="17"/>
    <n v="18"/>
  </r>
  <r>
    <n v="311"/>
    <x v="10"/>
    <n v="31"/>
    <x v="2"/>
    <n v="3"/>
    <x v="2"/>
    <n v="18"/>
    <n v="18"/>
    <n v="18"/>
    <n v="18"/>
    <n v="18"/>
    <n v="18"/>
    <n v="18"/>
    <n v="18"/>
    <n v="18"/>
    <n v="18"/>
    <n v="18"/>
    <n v="18"/>
    <n v="18"/>
    <n v="18"/>
    <n v="18"/>
    <n v="1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551"/>
    <x v="15"/>
    <n v="55"/>
    <x v="8"/>
    <n v="5"/>
    <x v="1"/>
    <n v="79"/>
    <n v="71"/>
    <n v="77"/>
    <n v="73"/>
    <n v="73"/>
    <n v="72"/>
    <n v="79"/>
    <n v="87"/>
    <n v="73"/>
    <n v="73"/>
    <n v="79"/>
    <n v="79"/>
    <n v="84"/>
    <n v="90"/>
    <n v="95"/>
    <n v="83"/>
    <n v="75"/>
    <n v="80"/>
    <n v="76"/>
    <n v="78"/>
    <n v="80"/>
    <n v="77"/>
    <n v="82"/>
    <n v="81"/>
    <n v="72"/>
    <n v="79"/>
    <n v="88"/>
    <n v="71"/>
    <n v="71"/>
    <n v="78"/>
    <n v="73"/>
    <n v="77"/>
    <n v="60"/>
    <n v="65"/>
    <n v="68"/>
    <n v="72"/>
    <n v="74"/>
    <n v="74"/>
    <n v="67"/>
    <n v="70"/>
    <n v="65"/>
    <n v="69"/>
    <n v="72"/>
    <n v="79"/>
  </r>
  <r>
    <n v="113"/>
    <x v="1"/>
    <n v="11"/>
    <x v="0"/>
    <n v="1"/>
    <x v="0"/>
    <n v="100"/>
    <n v="100"/>
    <n v="100"/>
    <n v="100"/>
    <n v="100"/>
    <n v="101"/>
    <n v="101"/>
    <n v="101"/>
    <n v="100"/>
    <n v="100"/>
    <n v="100"/>
    <n v="100"/>
    <n v="100"/>
    <n v="100"/>
    <n v="100"/>
    <n v="100"/>
    <n v="87"/>
    <n v="87"/>
    <n v="88"/>
    <n v="87"/>
    <n v="87"/>
    <n v="87"/>
    <n v="87"/>
    <n v="87"/>
    <n v="87"/>
    <n v="87"/>
    <n v="87"/>
    <n v="98"/>
    <n v="98"/>
    <n v="98"/>
    <n v="98"/>
    <n v="98"/>
    <n v="98"/>
    <n v="96"/>
    <n v="96"/>
    <n v="97"/>
    <n v="97"/>
    <n v="91"/>
    <n v="91"/>
    <n v="91"/>
    <n v="90"/>
    <n v="90"/>
    <n v="90"/>
    <n v="92"/>
  </r>
  <r>
    <n v="114"/>
    <x v="0"/>
    <n v="11"/>
    <x v="0"/>
    <n v="1"/>
    <x v="0"/>
    <n v="50"/>
    <n v="50"/>
    <n v="49"/>
    <n v="50"/>
    <n v="50"/>
    <n v="49"/>
    <n v="50"/>
    <n v="50"/>
    <n v="50"/>
    <n v="50"/>
    <n v="50"/>
    <n v="37"/>
    <n v="37"/>
    <n v="36"/>
    <n v="37"/>
    <n v="37"/>
    <n v="35"/>
    <n v="37"/>
    <n v="37"/>
    <n v="36"/>
    <n v="37"/>
    <n v="35"/>
    <n v="37"/>
    <n v="37"/>
    <n v="37"/>
    <n v="37"/>
    <n v="37"/>
    <n v="37"/>
    <n v="35"/>
    <n v="25"/>
    <n v="25"/>
    <n v="37"/>
    <n v="25"/>
    <n v="25"/>
    <n v="23"/>
    <n v="23"/>
    <n v="23"/>
    <n v="23"/>
    <n v="35"/>
    <n v="35"/>
    <n v="35"/>
    <n v="35"/>
    <n v="35"/>
    <n v="35"/>
  </r>
  <r>
    <n v="113"/>
    <x v="1"/>
    <n v="11"/>
    <x v="0"/>
    <n v="1"/>
    <x v="0"/>
    <n v="95"/>
    <n v="95"/>
    <n v="96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108"/>
    <n v="108"/>
  </r>
  <r>
    <n v="113"/>
    <x v="1"/>
    <n v="11"/>
    <x v="0"/>
    <n v="1"/>
    <x v="0"/>
    <n v="24"/>
    <n v="27"/>
    <n v="27"/>
    <n v="27"/>
    <n v="27"/>
    <n v="27"/>
    <n v="27"/>
    <n v="27"/>
    <n v="27"/>
    <n v="27"/>
    <n v="27"/>
    <n v="27"/>
    <n v="27"/>
    <n v="27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4"/>
    <n v="26"/>
    <n v="26"/>
    <n v="26"/>
    <n v="26"/>
    <n v="26"/>
    <n v="26"/>
    <n v="26"/>
    <n v="26"/>
    <n v="26"/>
  </r>
  <r>
    <n v="113"/>
    <x v="1"/>
    <n v="11"/>
    <x v="0"/>
    <n v="1"/>
    <x v="0"/>
    <n v="56"/>
    <n v="56"/>
    <n v="56"/>
    <n v="54"/>
    <n v="56"/>
    <n v="54"/>
    <n v="54"/>
    <n v="55"/>
    <n v="56"/>
    <n v="56"/>
    <n v="57"/>
    <n v="58"/>
    <n v="56"/>
    <n v="56"/>
    <n v="56"/>
    <n v="56"/>
    <n v="56"/>
    <n v="56"/>
    <n v="56"/>
    <n v="56"/>
    <n v="57"/>
    <n v="56"/>
    <n v="57"/>
    <n v="57"/>
    <n v="56"/>
    <n v="55"/>
    <n v="55"/>
    <n v="55"/>
    <n v="56"/>
    <n v="56"/>
    <n v="55"/>
    <n v="55"/>
    <n v="54"/>
    <n v="50"/>
    <n v="48"/>
    <n v="47"/>
    <n v="47"/>
    <n v="43"/>
    <n v="43"/>
    <n v="41"/>
    <n v="37"/>
    <n v="41"/>
    <n v="39"/>
    <n v="41"/>
  </r>
  <r>
    <n v="113"/>
    <x v="1"/>
    <n v="11"/>
    <x v="0"/>
    <n v="1"/>
    <x v="0"/>
    <n v="27"/>
    <n v="26"/>
    <n v="10"/>
    <n v="9"/>
    <n v="26"/>
    <n v="29"/>
    <n v="29"/>
    <n v="10"/>
    <n v="10"/>
    <n v="21"/>
    <n v="21"/>
    <n v="3"/>
    <n v="3"/>
    <n v="22"/>
    <n v="24"/>
    <n v="21"/>
    <n v="16"/>
    <n v="16"/>
    <n v="14"/>
    <n v="13"/>
    <n v="6"/>
    <n v="5"/>
    <n v="4"/>
    <n v="4"/>
    <n v="5"/>
    <n v="4"/>
    <n v="3"/>
    <n v="4"/>
    <n v="3"/>
    <n v="3"/>
    <n v="3"/>
    <n v="5"/>
    <n v="6"/>
    <n v="3"/>
    <n v="3"/>
    <n v="5"/>
    <n v="3"/>
    <n v="4"/>
    <n v="4"/>
    <n v="5"/>
    <n v="4"/>
    <n v="4"/>
    <n v="3"/>
    <n v="3"/>
  </r>
  <r>
    <n v="113"/>
    <x v="1"/>
    <n v="11"/>
    <x v="0"/>
    <n v="1"/>
    <x v="0"/>
    <n v="27"/>
    <n v="30"/>
    <n v="33"/>
    <n v="32"/>
    <n v="29"/>
    <n v="33"/>
    <n v="33"/>
    <n v="39"/>
    <n v="39"/>
    <n v="38"/>
    <n v="38"/>
    <n v="37"/>
    <n v="37"/>
    <n v="39"/>
    <n v="41"/>
    <n v="41"/>
    <n v="40"/>
    <n v="41"/>
    <n v="42"/>
    <n v="40"/>
    <n v="40"/>
    <n v="40"/>
    <n v="40"/>
    <n v="41"/>
    <n v="41"/>
    <n v="41"/>
    <n v="41"/>
    <n v="41"/>
    <n v="41"/>
    <n v="41"/>
    <n v="40"/>
    <n v="41"/>
    <n v="38"/>
    <n v="36"/>
    <n v="39"/>
    <n v="39"/>
    <n v="0"/>
    <n v="32"/>
    <n v="24"/>
    <n v="24"/>
    <n v="24"/>
    <n v="24"/>
    <n v="24"/>
    <n v="24"/>
  </r>
  <r>
    <n v="113"/>
    <x v="1"/>
    <n v="11"/>
    <x v="0"/>
    <n v="1"/>
    <x v="0"/>
    <n v="67"/>
    <n v="66"/>
    <n v="67"/>
    <n v="70"/>
    <n v="71"/>
    <n v="71"/>
    <n v="70"/>
    <n v="69"/>
    <n v="69"/>
    <n v="71"/>
    <n v="70"/>
    <n v="68"/>
    <n v="74"/>
    <n v="68"/>
    <n v="66"/>
    <n v="71"/>
    <n v="71"/>
    <n v="78"/>
    <n v="72"/>
    <n v="79"/>
    <n v="72"/>
    <n v="72"/>
    <n v="70"/>
    <n v="59"/>
    <n v="63"/>
    <n v="52"/>
    <n v="62"/>
    <n v="60"/>
    <n v="60"/>
    <n v="60"/>
    <n v="60"/>
    <n v="60"/>
    <n v="60"/>
    <n v="58"/>
    <n v="51"/>
    <n v="52"/>
    <n v="53"/>
    <n v="60"/>
    <n v="57"/>
    <n v="43"/>
    <n v="43"/>
    <n v="43"/>
    <n v="43"/>
    <n v="43"/>
  </r>
  <r>
    <n v="113"/>
    <x v="1"/>
    <n v="11"/>
    <x v="0"/>
    <n v="1"/>
    <x v="0"/>
    <n v="38"/>
    <n v="38"/>
    <n v="37"/>
    <n v="39"/>
    <n v="39"/>
    <n v="41"/>
    <n v="40"/>
    <n v="41"/>
    <n v="41"/>
    <n v="40"/>
    <n v="42"/>
    <n v="42"/>
    <n v="41"/>
    <n v="39"/>
    <n v="41"/>
    <n v="41"/>
    <n v="42"/>
    <n v="43"/>
    <n v="41"/>
    <n v="39"/>
    <n v="37"/>
    <n v="38"/>
    <n v="40"/>
    <n v="40"/>
    <n v="41"/>
    <n v="41"/>
    <n v="40"/>
    <n v="41"/>
    <n v="42"/>
    <n v="42"/>
    <n v="43"/>
    <n v="39"/>
    <n v="41"/>
    <n v="40"/>
    <n v="34"/>
    <n v="34"/>
    <n v="34"/>
    <n v="33"/>
    <n v="34"/>
    <n v="34"/>
    <n v="34"/>
    <n v="36"/>
    <n v="34"/>
    <n v="34"/>
  </r>
  <r>
    <n v="113"/>
    <x v="1"/>
    <n v="11"/>
    <x v="0"/>
    <n v="1"/>
    <x v="0"/>
    <n v="106"/>
    <n v="107"/>
    <n v="108"/>
    <n v="107"/>
    <n v="109"/>
    <n v="110"/>
    <n v="110"/>
    <n v="109"/>
    <n v="110"/>
    <n v="108"/>
    <n v="110"/>
    <n v="110"/>
    <n v="109"/>
    <n v="108"/>
    <n v="113"/>
    <n v="114"/>
    <n v="113"/>
    <n v="119"/>
    <n v="117"/>
    <n v="114"/>
    <n v="117"/>
    <n v="117"/>
    <n v="120"/>
    <n v="122"/>
    <n v="123"/>
    <n v="120"/>
    <n v="119"/>
    <n v="121"/>
    <n v="120"/>
    <n v="116"/>
    <n v="115"/>
    <n v="116"/>
    <n v="117"/>
    <n v="108"/>
    <n v="111"/>
    <n v="110"/>
    <n v="111"/>
    <n v="104"/>
    <n v="104"/>
    <n v="103"/>
    <n v="113"/>
    <n v="115"/>
    <n v="113"/>
    <n v="113"/>
  </r>
  <r>
    <n v="113"/>
    <x v="1"/>
    <n v="11"/>
    <x v="0"/>
    <n v="1"/>
    <x v="0"/>
    <n v="26"/>
    <n v="26"/>
    <n v="26"/>
    <n v="27"/>
    <n v="27"/>
    <n v="27"/>
    <n v="27"/>
    <n v="27"/>
    <n v="29"/>
    <n v="20"/>
    <n v="20"/>
    <n v="20"/>
    <n v="20"/>
    <n v="20"/>
    <n v="17"/>
    <n v="19"/>
    <n v="19"/>
    <n v="21"/>
    <n v="21"/>
    <n v="21"/>
    <n v="21"/>
    <n v="21"/>
    <n v="21"/>
    <n v="22"/>
    <n v="21"/>
    <n v="21"/>
    <n v="21"/>
    <n v="21"/>
    <n v="21"/>
    <n v="16"/>
    <n v="21"/>
    <n v="21"/>
    <n v="21"/>
    <n v="21"/>
    <n v="21"/>
    <n v="21"/>
    <n v="21"/>
    <n v="21"/>
    <n v="19"/>
    <n v="19"/>
    <n v="18"/>
    <n v="18"/>
    <n v="18"/>
    <n v="18"/>
  </r>
  <r>
    <n v="113"/>
    <x v="1"/>
    <n v="11"/>
    <x v="0"/>
    <n v="1"/>
    <x v="0"/>
    <n v="167"/>
    <n v="165"/>
    <n v="167"/>
    <n v="162"/>
    <n v="166"/>
    <n v="168"/>
    <n v="168"/>
    <n v="164"/>
    <n v="163"/>
    <n v="169"/>
    <n v="170"/>
    <n v="167"/>
    <n v="162"/>
    <n v="165"/>
    <n v="167"/>
    <n v="168"/>
    <n v="164"/>
    <n v="166"/>
    <n v="165"/>
    <n v="163"/>
    <n v="166"/>
    <n v="160"/>
    <n v="166"/>
    <n v="168"/>
    <n v="167"/>
    <n v="159"/>
    <n v="164"/>
    <n v="159"/>
    <n v="161"/>
    <n v="175"/>
    <n v="175"/>
    <n v="176"/>
    <n v="143"/>
    <n v="143"/>
    <n v="141"/>
    <n v="143"/>
    <n v="143"/>
    <n v="144"/>
    <n v="52"/>
    <n v="53"/>
    <n v="53"/>
    <n v="61"/>
    <n v="54"/>
    <n v="52"/>
  </r>
  <r>
    <n v="563"/>
    <x v="5"/>
    <n v="56"/>
    <x v="4"/>
    <n v="5"/>
    <x v="1"/>
    <n v="59"/>
    <n v="60"/>
    <n v="60"/>
    <n v="61"/>
    <n v="60"/>
    <n v="60"/>
    <n v="59"/>
    <n v="59"/>
    <n v="61"/>
    <n v="62"/>
    <n v="61"/>
    <n v="60"/>
    <n v="61"/>
    <n v="61"/>
    <n v="61"/>
    <n v="61"/>
    <n v="61"/>
    <n v="60"/>
    <n v="62"/>
    <n v="61"/>
    <n v="61"/>
    <n v="62"/>
    <n v="62"/>
    <n v="61"/>
    <n v="61"/>
    <n v="62"/>
    <n v="61"/>
    <n v="61"/>
    <n v="61"/>
    <n v="60"/>
    <n v="60"/>
    <n v="61"/>
    <n v="60"/>
    <n v="60"/>
    <n v="59"/>
    <n v="60"/>
    <n v="59"/>
    <n v="59"/>
    <n v="59"/>
    <n v="59"/>
    <n v="61"/>
    <n v="61"/>
    <n v="62"/>
    <n v="61"/>
  </r>
  <r>
    <n v="572"/>
    <x v="14"/>
    <n v="57"/>
    <x v="1"/>
    <n v="5"/>
    <x v="1"/>
    <n v="125"/>
    <n v="125"/>
    <n v="125"/>
    <n v="125"/>
    <n v="125"/>
    <n v="127"/>
    <n v="125"/>
    <n v="126"/>
    <n v="124"/>
    <n v="125"/>
    <n v="125"/>
    <n v="125"/>
    <n v="124"/>
    <n v="128"/>
    <n v="126"/>
    <n v="124"/>
    <n v="124"/>
    <n v="126"/>
    <n v="125"/>
    <n v="124"/>
    <n v="121"/>
    <n v="121"/>
    <n v="123"/>
    <n v="124"/>
    <n v="122"/>
    <n v="125"/>
    <n v="124"/>
    <n v="124"/>
    <n v="123"/>
    <n v="124"/>
    <n v="131"/>
    <n v="125"/>
    <n v="123"/>
    <n v="123"/>
    <n v="123"/>
    <n v="123"/>
    <n v="123"/>
    <n v="122"/>
    <n v="123"/>
    <n v="125"/>
    <n v="123"/>
    <n v="125"/>
    <n v="123"/>
    <n v="124"/>
  </r>
  <r>
    <n v="113"/>
    <x v="1"/>
    <n v="11"/>
    <x v="0"/>
    <n v="1"/>
    <x v="0"/>
    <n v="47"/>
    <n v="47"/>
    <n v="49"/>
    <n v="49"/>
    <n v="51"/>
    <n v="53"/>
    <n v="53"/>
    <n v="52"/>
    <n v="50"/>
    <n v="50"/>
    <n v="50"/>
    <n v="50"/>
    <n v="50"/>
    <n v="42"/>
    <n v="40"/>
    <n v="40"/>
    <n v="40"/>
    <n v="40"/>
    <n v="40"/>
    <n v="40"/>
    <n v="40"/>
    <n v="38"/>
    <n v="38"/>
    <n v="40"/>
    <n v="38"/>
    <n v="38"/>
    <n v="36"/>
    <n v="38"/>
    <n v="38"/>
    <n v="36"/>
    <n v="32"/>
    <n v="32"/>
    <n v="32"/>
    <n v="32"/>
    <n v="32"/>
    <n v="32"/>
    <n v="32"/>
    <n v="32"/>
    <n v="35"/>
    <n v="37"/>
    <n v="36"/>
    <n v="36"/>
    <n v="38"/>
    <n v="38"/>
  </r>
  <r>
    <n v="113"/>
    <x v="1"/>
    <n v="11"/>
    <x v="0"/>
    <n v="1"/>
    <x v="0"/>
    <n v="133"/>
    <n v="133"/>
    <n v="133"/>
    <n v="133"/>
    <n v="133"/>
    <n v="133"/>
    <n v="133"/>
    <n v="136"/>
    <n v="134"/>
    <n v="135"/>
    <n v="133"/>
    <n v="133"/>
    <n v="136"/>
    <n v="134"/>
    <n v="137"/>
    <n v="133"/>
    <n v="134"/>
    <n v="133"/>
    <n v="133"/>
    <n v="133"/>
    <n v="135"/>
    <n v="134"/>
    <n v="133"/>
    <n v="133"/>
    <n v="133"/>
    <n v="130"/>
    <n v="130"/>
    <n v="131"/>
    <n v="131"/>
    <n v="130"/>
    <n v="130"/>
    <n v="131"/>
    <n v="131"/>
    <n v="130"/>
    <n v="130"/>
    <n v="142"/>
    <n v="142"/>
    <n v="142"/>
    <n v="138"/>
    <n v="142"/>
    <n v="141"/>
    <n v="142"/>
    <n v="142"/>
    <n v="141"/>
  </r>
  <r>
    <n v="113"/>
    <x v="1"/>
    <n v="11"/>
    <x v="0"/>
    <n v="1"/>
    <x v="0"/>
    <n v="224"/>
    <n v="234"/>
    <n v="194"/>
    <n v="180"/>
    <n v="207"/>
    <n v="211"/>
    <n v="203"/>
    <n v="202"/>
    <n v="205"/>
    <n v="278"/>
    <n v="295"/>
    <n v="285"/>
    <n v="295"/>
    <n v="287"/>
    <n v="282"/>
    <n v="284"/>
    <n v="279"/>
    <n v="191"/>
    <n v="158"/>
    <n v="203"/>
    <n v="241"/>
    <n v="243"/>
    <n v="229"/>
    <n v="229"/>
    <n v="229"/>
    <n v="227"/>
    <n v="203"/>
    <n v="227"/>
    <n v="232"/>
    <n v="232"/>
    <n v="231"/>
    <n v="239"/>
    <n v="231"/>
    <n v="237"/>
    <n v="219"/>
    <n v="230"/>
    <n v="226"/>
    <n v="228"/>
    <n v="228"/>
    <n v="231"/>
    <n v="232"/>
    <n v="232"/>
    <n v="234"/>
    <n v="238"/>
  </r>
  <r>
    <n v="113"/>
    <x v="1"/>
    <n v="11"/>
    <x v="0"/>
    <n v="1"/>
    <x v="0"/>
    <n v="100"/>
    <n v="100"/>
    <n v="100"/>
    <n v="100"/>
    <n v="100"/>
    <n v="100"/>
    <n v="100"/>
    <n v="100"/>
    <n v="104"/>
    <n v="102"/>
    <n v="110"/>
    <n v="110"/>
    <n v="110"/>
    <n v="100"/>
    <n v="95"/>
    <n v="100"/>
    <n v="100"/>
    <n v="100"/>
    <n v="100"/>
    <n v="100"/>
    <n v="118"/>
    <n v="100"/>
    <n v="100"/>
    <n v="95"/>
    <n v="92"/>
    <n v="95"/>
    <n v="102"/>
    <n v="103"/>
    <n v="103"/>
    <n v="106"/>
    <n v="103"/>
    <n v="103"/>
    <n v="103"/>
    <n v="102"/>
    <n v="90"/>
    <n v="107"/>
    <n v="107"/>
    <n v="97"/>
    <n v="97"/>
    <n v="97"/>
    <n v="96"/>
    <n v="96"/>
    <n v="117"/>
    <n v="99"/>
  </r>
  <r>
    <n v="231"/>
    <x v="6"/>
    <n v="23"/>
    <x v="5"/>
    <n v="2"/>
    <x v="3"/>
    <n v="64"/>
    <n v="64"/>
    <n v="64"/>
    <n v="64"/>
    <n v="64"/>
    <n v="64"/>
    <n v="64"/>
    <n v="64"/>
    <n v="64"/>
    <n v="64"/>
    <n v="64"/>
    <n v="64"/>
    <n v="64"/>
    <n v="64"/>
    <n v="64"/>
    <n v="64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</r>
  <r>
    <n v="113"/>
    <x v="1"/>
    <n v="11"/>
    <x v="0"/>
    <n v="1"/>
    <x v="0"/>
    <n v="178"/>
    <n v="179"/>
    <n v="176"/>
    <n v="118"/>
    <n v="116"/>
    <n v="116"/>
    <n v="125"/>
    <n v="121"/>
    <n v="116"/>
    <n v="112"/>
    <n v="115"/>
    <n v="113"/>
    <n v="114"/>
    <n v="116"/>
    <n v="115"/>
    <n v="117"/>
    <n v="98"/>
    <n v="98"/>
    <n v="97"/>
    <n v="100"/>
    <n v="99"/>
    <n v="100"/>
    <n v="102"/>
    <n v="102"/>
    <n v="142"/>
    <n v="95"/>
    <n v="96"/>
    <n v="114"/>
    <n v="109"/>
    <n v="105"/>
    <n v="103"/>
    <n v="86"/>
    <n v="86"/>
    <n v="87"/>
    <n v="79"/>
    <n v="89"/>
    <n v="89"/>
    <n v="73"/>
    <n v="75"/>
    <n v="123"/>
    <n v="123"/>
    <n v="126"/>
    <n v="120"/>
    <n v="95"/>
  </r>
  <r>
    <n v="114"/>
    <x v="0"/>
    <n v="11"/>
    <x v="0"/>
    <n v="1"/>
    <x v="0"/>
    <n v="133"/>
    <n v="133"/>
    <n v="133"/>
    <n v="94"/>
    <n v="94"/>
    <n v="94"/>
    <n v="94"/>
    <n v="94"/>
    <n v="94"/>
    <n v="94"/>
    <n v="94"/>
    <n v="94"/>
    <n v="98"/>
    <n v="108"/>
    <n v="94"/>
    <n v="94"/>
    <n v="94"/>
    <n v="94"/>
    <n v="94"/>
    <n v="94"/>
    <n v="94"/>
    <n v="88"/>
    <n v="94"/>
    <n v="94"/>
    <n v="94"/>
    <n v="94"/>
    <n v="94"/>
    <n v="94"/>
    <n v="94"/>
    <n v="98"/>
    <n v="108"/>
    <n v="98"/>
    <n v="98"/>
    <n v="98"/>
    <n v="98"/>
    <n v="98"/>
    <n v="98"/>
    <n v="98"/>
    <n v="98"/>
    <n v="98"/>
    <n v="98"/>
    <n v="98"/>
    <n v="97"/>
    <n v="97"/>
  </r>
  <r>
    <n v="114"/>
    <x v="0"/>
    <n v="11"/>
    <x v="0"/>
    <n v="1"/>
    <x v="0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8"/>
    <n v="18"/>
    <n v="18"/>
  </r>
  <r>
    <n v="113"/>
    <x v="1"/>
    <n v="11"/>
    <x v="0"/>
    <n v="1"/>
    <x v="0"/>
    <n v="111"/>
    <n v="174"/>
    <n v="175"/>
    <n v="122"/>
    <n v="132"/>
    <n v="121"/>
    <n v="121"/>
    <n v="121"/>
    <n v="121"/>
    <n v="114"/>
    <n v="112"/>
    <n v="112"/>
    <n v="112"/>
    <n v="112"/>
    <n v="112"/>
    <n v="112"/>
    <n v="112"/>
    <n v="114"/>
    <n v="114"/>
    <n v="100"/>
    <n v="106"/>
    <n v="106"/>
    <n v="106"/>
    <n v="106"/>
    <n v="104"/>
    <n v="104"/>
    <n v="104"/>
    <n v="104"/>
    <n v="104"/>
    <n v="104"/>
    <n v="104"/>
    <n v="104"/>
    <n v="104"/>
    <n v="104"/>
    <n v="104"/>
    <n v="104"/>
    <n v="104"/>
    <n v="103"/>
    <n v="101"/>
    <n v="101"/>
    <n v="100"/>
    <n v="99"/>
    <n v="100"/>
    <n v="100"/>
  </r>
  <r>
    <n v="113"/>
    <x v="1"/>
    <n v="11"/>
    <x v="0"/>
    <n v="1"/>
    <x v="0"/>
    <n v="94"/>
    <n v="94"/>
    <n v="96"/>
    <n v="96"/>
    <n v="96"/>
    <n v="76"/>
    <n v="80"/>
    <n v="80"/>
    <n v="102"/>
    <n v="102"/>
    <n v="102"/>
    <n v="98"/>
    <n v="102"/>
    <n v="102"/>
    <n v="102"/>
    <n v="102"/>
    <n v="102"/>
    <n v="102"/>
    <n v="81"/>
    <n v="102"/>
    <n v="102"/>
    <n v="102"/>
    <n v="102"/>
    <n v="102"/>
    <n v="102"/>
    <n v="102"/>
    <n v="102"/>
    <n v="102"/>
    <n v="102"/>
    <n v="102"/>
    <n v="102"/>
    <n v="102"/>
    <n v="102"/>
    <n v="94"/>
    <n v="94"/>
    <n v="90"/>
    <n v="94"/>
    <n v="94"/>
    <n v="86"/>
    <n v="86"/>
    <n v="85"/>
    <n v="85"/>
    <n v="85"/>
    <n v="85"/>
  </r>
  <r>
    <n v="113"/>
    <x v="1"/>
    <n v="11"/>
    <x v="0"/>
    <n v="1"/>
    <x v="0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</r>
  <r>
    <n v="573"/>
    <x v="2"/>
    <n v="57"/>
    <x v="1"/>
    <n v="5"/>
    <x v="1"/>
    <n v="47"/>
    <n v="39"/>
    <n v="39"/>
    <n v="39"/>
    <n v="41"/>
    <n v="41"/>
    <n v="41"/>
    <n v="47"/>
    <n v="47"/>
    <n v="47"/>
    <n v="47"/>
    <n v="47"/>
    <n v="47"/>
    <n v="47"/>
    <n v="31"/>
    <n v="31"/>
    <n v="31"/>
    <n v="31"/>
    <n v="31"/>
    <n v="31"/>
    <n v="31"/>
    <n v="30"/>
    <n v="31"/>
    <n v="31"/>
    <n v="31"/>
    <n v="30"/>
    <n v="30"/>
    <n v="30"/>
    <n v="30"/>
    <n v="30"/>
    <n v="30"/>
    <n v="30"/>
    <n v="30"/>
    <n v="30"/>
    <n v="28"/>
    <n v="30"/>
    <n v="30"/>
    <n v="30"/>
    <n v="30"/>
    <n v="30"/>
    <n v="29"/>
    <n v="29"/>
    <n v="29"/>
    <n v="29"/>
  </r>
  <r>
    <n v="114"/>
    <x v="0"/>
    <n v="11"/>
    <x v="0"/>
    <n v="1"/>
    <x v="0"/>
    <n v="45"/>
    <n v="45"/>
    <n v="45"/>
    <n v="45"/>
    <n v="45"/>
    <n v="45"/>
    <n v="45"/>
    <n v="45"/>
    <n v="45"/>
    <n v="45"/>
    <n v="45"/>
    <n v="45"/>
    <n v="45"/>
    <n v="45"/>
    <n v="45"/>
    <n v="45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5"/>
    <n v="45"/>
    <n v="45"/>
    <n v="45"/>
  </r>
  <r>
    <n v="113"/>
    <x v="1"/>
    <n v="11"/>
    <x v="0"/>
    <n v="1"/>
    <x v="0"/>
    <n v="47"/>
    <n v="51"/>
    <n v="50"/>
    <n v="50"/>
    <n v="50"/>
    <n v="50"/>
    <n v="50"/>
    <n v="50"/>
    <n v="47"/>
    <n v="50"/>
    <n v="50"/>
    <n v="50"/>
    <n v="47"/>
    <n v="47"/>
    <n v="47"/>
    <n v="46"/>
    <n v="50"/>
    <n v="49"/>
    <n v="45"/>
    <n v="45"/>
    <n v="45"/>
    <n v="45"/>
    <n v="47"/>
    <n v="46"/>
    <n v="45"/>
    <n v="47"/>
    <n v="45"/>
    <n v="50"/>
    <n v="47"/>
    <n v="51"/>
    <n v="48"/>
    <n v="45"/>
    <n v="49"/>
    <n v="45"/>
    <n v="50"/>
    <n v="50"/>
    <n v="42"/>
    <n v="47"/>
    <n v="45"/>
    <n v="45"/>
    <n v="45"/>
    <n v="47"/>
    <n v="45"/>
    <n v="47"/>
  </r>
  <r>
    <n v="113"/>
    <x v="1"/>
    <n v="11"/>
    <x v="0"/>
    <n v="1"/>
    <x v="0"/>
    <n v="42"/>
    <n v="43"/>
    <n v="42"/>
    <n v="43"/>
    <n v="44"/>
    <n v="42"/>
    <n v="43"/>
    <n v="42"/>
    <n v="42"/>
    <n v="42"/>
    <n v="42"/>
    <n v="44"/>
    <n v="43"/>
    <n v="42"/>
    <n v="42"/>
    <n v="42"/>
    <n v="43"/>
    <n v="45"/>
    <n v="44"/>
    <n v="42"/>
    <n v="42"/>
    <n v="43"/>
    <n v="44"/>
    <n v="45"/>
    <n v="43"/>
    <n v="43"/>
    <n v="43"/>
    <n v="44"/>
    <n v="43"/>
    <n v="45"/>
    <n v="45"/>
    <n v="42"/>
    <n v="42"/>
    <n v="43"/>
    <n v="44"/>
    <n v="42"/>
    <n v="42"/>
    <n v="44"/>
    <n v="43"/>
    <n v="42"/>
    <n v="42"/>
    <n v="44"/>
    <n v="42"/>
    <n v="42"/>
  </r>
  <r>
    <n v="117"/>
    <x v="7"/>
    <n v="11"/>
    <x v="0"/>
    <n v="1"/>
    <x v="0"/>
    <n v="364"/>
    <n v="356"/>
    <n v="353"/>
    <n v="353"/>
    <n v="360"/>
    <n v="346"/>
    <n v="352"/>
    <n v="348"/>
    <n v="352"/>
    <n v="349"/>
    <n v="347"/>
    <n v="346"/>
    <n v="348"/>
    <n v="346"/>
    <n v="347"/>
    <n v="348"/>
    <n v="347"/>
    <n v="347"/>
    <n v="346"/>
    <n v="348"/>
    <n v="348"/>
    <n v="350"/>
    <n v="348"/>
    <n v="347"/>
    <n v="351"/>
    <n v="354"/>
    <n v="356"/>
    <n v="356"/>
    <n v="348"/>
    <n v="352"/>
    <n v="346"/>
    <n v="348"/>
    <n v="347"/>
    <n v="350"/>
    <n v="347"/>
    <n v="348"/>
    <n v="348"/>
    <n v="349"/>
    <n v="349"/>
    <n v="347"/>
    <n v="349"/>
    <n v="348"/>
    <n v="352"/>
    <n v="353"/>
  </r>
  <r>
    <n v="113"/>
    <x v="1"/>
    <n v="11"/>
    <x v="0"/>
    <n v="1"/>
    <x v="0"/>
    <n v="25"/>
    <n v="27"/>
    <n v="26"/>
    <n v="31"/>
    <n v="25"/>
    <n v="27"/>
    <n v="27"/>
    <n v="27"/>
    <n v="26"/>
    <n v="25"/>
    <n v="24"/>
    <n v="24"/>
    <n v="24"/>
    <n v="26"/>
    <n v="25"/>
    <n v="24"/>
    <n v="27"/>
    <n v="26"/>
    <n v="25"/>
    <n v="24"/>
    <n v="25"/>
    <n v="24"/>
    <n v="24"/>
    <n v="29"/>
    <n v="29"/>
    <n v="28"/>
    <n v="25"/>
    <n v="26"/>
    <n v="25"/>
    <n v="25"/>
    <n v="26"/>
    <n v="25"/>
    <n v="25"/>
    <n v="26"/>
    <n v="25"/>
    <n v="26"/>
    <n v="27"/>
    <n v="26"/>
    <n v="25"/>
    <n v="26"/>
    <n v="24"/>
    <n v="25"/>
    <n v="23"/>
    <n v="23"/>
  </r>
  <r>
    <n v="113"/>
    <x v="1"/>
    <n v="11"/>
    <x v="0"/>
    <n v="1"/>
    <x v="0"/>
    <n v="213"/>
    <n v="221"/>
    <n v="219"/>
    <n v="222"/>
    <n v="217"/>
    <n v="221"/>
    <n v="226"/>
    <n v="230"/>
    <n v="229"/>
    <n v="226"/>
    <n v="229"/>
    <n v="247"/>
    <n v="250"/>
    <n v="245"/>
    <n v="231"/>
    <n v="238"/>
    <n v="239"/>
    <n v="244"/>
    <n v="177"/>
    <n v="171"/>
    <n v="171"/>
    <n v="169"/>
    <n v="172"/>
    <n v="172"/>
    <n v="172"/>
    <n v="172"/>
    <n v="174"/>
    <n v="172"/>
    <n v="173"/>
    <n v="172"/>
    <n v="173"/>
    <n v="172"/>
    <n v="166"/>
    <n v="164"/>
    <n v="163"/>
    <n v="181"/>
    <n v="234"/>
    <n v="226"/>
    <n v="176"/>
    <n v="178"/>
    <n v="176"/>
    <n v="176"/>
    <n v="176"/>
    <n v="176"/>
  </r>
  <r>
    <n v="117"/>
    <x v="7"/>
    <n v="11"/>
    <x v="0"/>
    <n v="1"/>
    <x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n v="561"/>
    <x v="16"/>
    <n v="56"/>
    <x v="4"/>
    <n v="5"/>
    <x v="1"/>
    <n v="83"/>
    <n v="83"/>
    <n v="83"/>
    <n v="82"/>
    <n v="82"/>
    <n v="83"/>
    <n v="83"/>
    <n v="83"/>
    <n v="83"/>
    <n v="82"/>
    <n v="83"/>
    <n v="83"/>
    <n v="83"/>
    <n v="83"/>
    <n v="83"/>
    <n v="83"/>
    <n v="82"/>
    <n v="81"/>
    <n v="83"/>
    <n v="83"/>
    <n v="83"/>
    <n v="82"/>
    <n v="83"/>
    <n v="83"/>
    <n v="83"/>
    <n v="83"/>
    <n v="83"/>
    <n v="83"/>
    <n v="83"/>
    <n v="83"/>
    <n v="83"/>
    <n v="83"/>
    <n v="83"/>
    <n v="82"/>
    <n v="83"/>
    <n v="82"/>
    <n v="82"/>
    <n v="83"/>
    <n v="83"/>
    <n v="83"/>
    <n v="83"/>
    <n v="83"/>
    <n v="20"/>
    <n v="27"/>
  </r>
  <r>
    <n v="113"/>
    <x v="1"/>
    <n v="11"/>
    <x v="0"/>
    <n v="1"/>
    <x v="0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</r>
  <r>
    <n v="515"/>
    <x v="17"/>
    <n v="51"/>
    <x v="9"/>
    <n v="5"/>
    <x v="1"/>
    <n v="33"/>
    <n v="34"/>
    <n v="34"/>
    <n v="32"/>
    <n v="32"/>
    <n v="32"/>
    <n v="32"/>
    <n v="32"/>
    <n v="32"/>
    <n v="55"/>
    <n v="32"/>
    <n v="32"/>
    <n v="63"/>
    <n v="34"/>
    <n v="54"/>
    <n v="54"/>
    <n v="54"/>
    <n v="79"/>
    <n v="79"/>
    <n v="79"/>
    <n v="79"/>
    <n v="78"/>
    <n v="78"/>
    <n v="78"/>
    <n v="126"/>
    <n v="78"/>
    <n v="78"/>
    <n v="126"/>
    <n v="78"/>
    <n v="78"/>
    <n v="78"/>
    <n v="88"/>
    <n v="78"/>
    <n v="78"/>
    <n v="106"/>
    <n v="134"/>
    <n v="136"/>
    <n v="78"/>
    <n v="78"/>
    <n v="78"/>
    <n v="82"/>
    <n v="79"/>
    <n v="79"/>
    <n v="79"/>
  </r>
  <r>
    <n v="113"/>
    <x v="1"/>
    <n v="11"/>
    <x v="0"/>
    <n v="1"/>
    <x v="0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</r>
  <r>
    <n v="113"/>
    <x v="1"/>
    <n v="11"/>
    <x v="0"/>
    <n v="1"/>
    <x v="0"/>
    <n v="35"/>
    <n v="35"/>
    <n v="35"/>
    <n v="35"/>
    <n v="35"/>
    <n v="35"/>
    <n v="35"/>
    <n v="35"/>
    <n v="35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7"/>
    <n v="27"/>
    <n v="27"/>
    <n v="27"/>
  </r>
  <r>
    <n v="231"/>
    <x v="6"/>
    <n v="23"/>
    <x v="5"/>
    <n v="2"/>
    <x v="3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</r>
  <r>
    <n v="113"/>
    <x v="1"/>
    <n v="11"/>
    <x v="0"/>
    <n v="1"/>
    <x v="0"/>
    <n v="53"/>
    <n v="53"/>
    <n v="53"/>
    <n v="53"/>
    <n v="53"/>
    <n v="53"/>
    <n v="53"/>
    <n v="53"/>
    <n v="51"/>
    <n v="51"/>
    <n v="53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7"/>
    <n v="57"/>
    <n v="57"/>
    <n v="57"/>
    <n v="57"/>
    <n v="57"/>
    <n v="57"/>
    <n v="57"/>
    <n v="56"/>
    <n v="56"/>
    <n v="56"/>
    <n v="57"/>
  </r>
  <r>
    <n v="113"/>
    <x v="1"/>
    <n v="11"/>
    <x v="0"/>
    <n v="1"/>
    <x v="0"/>
    <n v="33"/>
    <n v="33"/>
    <n v="33"/>
    <n v="33"/>
    <n v="33"/>
    <n v="33"/>
    <n v="33"/>
    <n v="33"/>
    <n v="33"/>
    <n v="33"/>
    <n v="33"/>
    <n v="44"/>
    <n v="34"/>
    <n v="34"/>
    <n v="34"/>
    <n v="34"/>
    <n v="34"/>
    <n v="34"/>
    <n v="34"/>
    <n v="34"/>
    <n v="34"/>
    <n v="34"/>
    <n v="34"/>
    <n v="34"/>
    <n v="34"/>
    <n v="34"/>
    <n v="34"/>
    <n v="0"/>
    <n v="34"/>
    <n v="34"/>
    <n v="34"/>
    <n v="34"/>
    <n v="34"/>
    <n v="34"/>
    <n v="34"/>
    <n v="34"/>
    <n v="35"/>
    <n v="35"/>
    <n v="37"/>
    <n v="34"/>
    <n v="36"/>
    <n v="34"/>
    <n v="34"/>
    <n v="36"/>
  </r>
  <r>
    <n v="113"/>
    <x v="1"/>
    <n v="11"/>
    <x v="0"/>
    <n v="1"/>
    <x v="0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</r>
  <r>
    <n v="117"/>
    <x v="7"/>
    <n v="11"/>
    <x v="0"/>
    <n v="1"/>
    <x v="0"/>
    <n v="25"/>
    <n v="25"/>
    <n v="25"/>
    <n v="20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0"/>
    <n v="25"/>
    <n v="25"/>
    <n v="20"/>
    <n v="25"/>
    <n v="25"/>
    <n v="20"/>
    <n v="20"/>
    <n v="20"/>
    <n v="20"/>
    <n v="20"/>
    <n v="20"/>
    <n v="20"/>
    <n v="20"/>
    <n v="20"/>
    <n v="20"/>
    <n v="20"/>
    <n v="25"/>
    <n v="25"/>
    <n v="25"/>
  </r>
  <r>
    <n v="113"/>
    <x v="1"/>
    <n v="11"/>
    <x v="0"/>
    <n v="1"/>
    <x v="0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9"/>
  </r>
  <r>
    <n v="113"/>
    <x v="1"/>
    <n v="11"/>
    <x v="0"/>
    <n v="1"/>
    <x v="0"/>
    <n v="47"/>
    <n v="47"/>
    <n v="48"/>
    <n v="47"/>
    <n v="47"/>
    <n v="47"/>
    <n v="47"/>
    <n v="47"/>
    <n v="47"/>
    <n v="47"/>
    <n v="47"/>
    <n v="48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39"/>
    <n v="39"/>
    <n v="39"/>
    <n v="39"/>
    <n v="39"/>
    <n v="39"/>
    <n v="39"/>
    <n v="38"/>
    <n v="38"/>
    <n v="38"/>
    <n v="38"/>
  </r>
  <r>
    <n v="113"/>
    <x v="1"/>
    <n v="11"/>
    <x v="0"/>
    <n v="1"/>
    <x v="0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1"/>
    <n v="16"/>
    <n v="16"/>
    <n v="16"/>
    <n v="16"/>
    <n v="16"/>
    <n v="16"/>
    <n v="16"/>
  </r>
  <r>
    <n v="113"/>
    <x v="1"/>
    <n v="11"/>
    <x v="0"/>
    <n v="1"/>
    <x v="0"/>
    <n v="78"/>
    <n v="78"/>
    <n v="77"/>
    <n v="78"/>
    <n v="78"/>
    <n v="77"/>
    <n v="77"/>
    <n v="75"/>
    <n v="75"/>
    <n v="68"/>
    <n v="70"/>
    <n v="72"/>
    <n v="73"/>
    <n v="70"/>
    <n v="69"/>
    <n v="69"/>
    <n v="69"/>
    <n v="71"/>
    <n v="70"/>
    <n v="72"/>
    <n v="70"/>
    <n v="71"/>
    <n v="72"/>
    <n v="72"/>
    <n v="72"/>
    <n v="70"/>
    <n v="70"/>
    <n v="71"/>
    <n v="72"/>
    <n v="72"/>
    <n v="72"/>
    <n v="72"/>
    <n v="70"/>
    <n v="70"/>
    <n v="68"/>
    <n v="68"/>
    <n v="68"/>
    <n v="71"/>
    <n v="73"/>
    <n v="73"/>
    <n v="72"/>
    <n v="72"/>
    <n v="72"/>
    <n v="72"/>
  </r>
  <r>
    <n v="114"/>
    <x v="0"/>
    <n v="11"/>
    <x v="0"/>
    <n v="1"/>
    <x v="0"/>
    <n v="165"/>
    <n v="165"/>
    <n v="165"/>
    <n v="165"/>
    <n v="165"/>
    <n v="165"/>
    <n v="165"/>
    <n v="165"/>
    <n v="163"/>
    <n v="163"/>
    <n v="163"/>
    <n v="163"/>
    <n v="163"/>
    <n v="163"/>
    <n v="165"/>
    <n v="165"/>
    <n v="165"/>
    <n v="167"/>
    <n v="167"/>
    <n v="167"/>
    <n v="167"/>
    <n v="167"/>
    <n v="167"/>
    <n v="165"/>
    <n v="165"/>
    <n v="165"/>
    <n v="165"/>
    <n v="165"/>
    <n v="165"/>
    <n v="165"/>
    <n v="165"/>
    <n v="165"/>
    <n v="165"/>
    <n v="165"/>
    <n v="165"/>
    <n v="165"/>
    <n v="165"/>
    <n v="165"/>
    <n v="165"/>
    <n v="165"/>
    <n v="164"/>
    <n v="164"/>
    <n v="164"/>
    <n v="164"/>
  </r>
  <r>
    <n v="114"/>
    <x v="0"/>
    <n v="11"/>
    <x v="0"/>
    <n v="1"/>
    <x v="0"/>
    <n v="49"/>
    <n v="49"/>
    <n v="49"/>
    <n v="49"/>
    <n v="49"/>
    <n v="49"/>
    <n v="49"/>
    <n v="49"/>
    <n v="49"/>
    <n v="49"/>
    <n v="49"/>
    <n v="49"/>
    <n v="49"/>
    <n v="49"/>
    <n v="57"/>
    <n v="57"/>
    <n v="57"/>
    <n v="57"/>
    <n v="56"/>
    <n v="56"/>
    <n v="56"/>
    <n v="56"/>
    <n v="56"/>
    <n v="56"/>
    <n v="56"/>
    <n v="56"/>
    <n v="56"/>
    <n v="53"/>
    <n v="56"/>
    <n v="56"/>
    <n v="56"/>
    <n v="56"/>
    <n v="56"/>
    <n v="56"/>
    <n v="56"/>
    <n v="56"/>
    <n v="56"/>
    <n v="56"/>
    <n v="56"/>
    <n v="56"/>
    <n v="55"/>
    <n v="55"/>
    <n v="55"/>
    <n v="55"/>
  </r>
  <r>
    <n v="515"/>
    <x v="17"/>
    <n v="51"/>
    <x v="9"/>
    <n v="5"/>
    <x v="1"/>
    <n v="93"/>
    <n v="94"/>
    <n v="94"/>
    <n v="94"/>
    <n v="94"/>
    <n v="92"/>
    <n v="92"/>
    <n v="92"/>
    <n v="92"/>
    <n v="92"/>
    <n v="91"/>
    <n v="90"/>
    <n v="90"/>
    <n v="91"/>
    <n v="92"/>
    <n v="91"/>
    <n v="90"/>
    <n v="89"/>
    <n v="89"/>
    <n v="90"/>
    <n v="92"/>
    <n v="90"/>
    <n v="90"/>
    <n v="90"/>
    <n v="91"/>
    <n v="92"/>
    <n v="91"/>
    <n v="91"/>
    <n v="91"/>
    <n v="92"/>
    <n v="92"/>
    <n v="92"/>
    <n v="92"/>
    <n v="92"/>
    <n v="92"/>
    <n v="90"/>
    <n v="89"/>
    <n v="88"/>
    <n v="88"/>
    <n v="90"/>
    <n v="91"/>
    <n v="91"/>
    <n v="89"/>
    <n v="92"/>
  </r>
  <r>
    <n v="113"/>
    <x v="1"/>
    <n v="11"/>
    <x v="0"/>
    <n v="1"/>
    <x v="0"/>
    <n v="27"/>
    <n v="28"/>
    <n v="29"/>
    <n v="33"/>
    <n v="28"/>
    <n v="28"/>
    <n v="28"/>
    <n v="28"/>
    <n v="28"/>
    <n v="29"/>
    <n v="30"/>
    <n v="28"/>
    <n v="29"/>
    <n v="29"/>
    <n v="28"/>
    <n v="28"/>
    <n v="28"/>
    <n v="28"/>
    <n v="28"/>
    <n v="28"/>
    <n v="28"/>
    <n v="28"/>
    <n v="28"/>
    <n v="28"/>
    <n v="29"/>
    <n v="29"/>
    <n v="29"/>
    <n v="29"/>
    <n v="29"/>
    <n v="29"/>
    <n v="29"/>
    <n v="29"/>
    <n v="29"/>
    <n v="29"/>
    <n v="29"/>
    <n v="29"/>
    <n v="29"/>
    <n v="29"/>
    <n v="29"/>
    <n v="29"/>
    <n v="34"/>
    <n v="34"/>
    <n v="34"/>
    <n v="34"/>
  </r>
  <r>
    <n v="114"/>
    <x v="0"/>
    <n v="11"/>
    <x v="0"/>
    <n v="1"/>
    <x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2"/>
    <n v="2"/>
    <n v="2"/>
    <n v="2"/>
    <n v="2"/>
    <n v="2"/>
    <n v="2"/>
    <n v="2"/>
    <n v="2"/>
    <n v="2"/>
    <n v="2"/>
    <n v="2"/>
  </r>
  <r>
    <n v="114"/>
    <x v="0"/>
    <n v="11"/>
    <x v="0"/>
    <n v="1"/>
    <x v="0"/>
    <n v="58"/>
    <n v="58"/>
    <n v="58"/>
    <n v="58"/>
    <n v="58"/>
    <n v="58"/>
    <n v="58"/>
    <n v="58"/>
    <n v="58"/>
    <n v="58"/>
    <n v="58"/>
    <n v="58"/>
    <n v="59"/>
    <n v="58"/>
    <n v="58"/>
    <n v="58"/>
    <n v="58"/>
    <n v="58"/>
    <n v="58"/>
    <n v="58"/>
    <n v="58"/>
    <n v="58"/>
    <n v="58"/>
    <n v="58"/>
    <n v="58"/>
    <n v="58"/>
    <n v="58"/>
    <n v="56"/>
    <n v="56"/>
    <n v="56"/>
    <n v="56"/>
    <n v="58"/>
    <n v="58"/>
    <n v="58"/>
    <n v="58"/>
    <n v="58"/>
    <n v="58"/>
    <n v="58"/>
    <n v="58"/>
    <n v="58"/>
    <n v="58"/>
    <n v="58"/>
    <n v="58"/>
    <n v="58"/>
  </r>
  <r>
    <n v="114"/>
    <x v="0"/>
    <n v="11"/>
    <x v="0"/>
    <n v="1"/>
    <x v="0"/>
    <n v="17"/>
    <n v="14"/>
    <n v="17"/>
    <n v="17"/>
    <n v="16"/>
    <n v="18"/>
    <n v="17"/>
    <n v="18"/>
    <n v="16"/>
    <n v="16"/>
    <n v="17"/>
    <n v="16"/>
    <n v="18"/>
    <n v="20"/>
    <n v="15"/>
    <n v="17"/>
    <n v="27"/>
    <n v="15"/>
    <n v="20"/>
    <n v="25"/>
    <n v="26"/>
    <n v="26"/>
    <n v="23"/>
    <n v="29"/>
    <n v="23"/>
    <n v="29"/>
    <n v="22"/>
    <n v="29"/>
    <n v="26"/>
    <n v="28"/>
    <n v="27"/>
    <n v="24"/>
    <n v="19"/>
    <n v="20"/>
    <n v="19"/>
    <n v="32"/>
    <n v="18"/>
    <n v="18"/>
    <n v="26"/>
    <n v="24"/>
    <n v="25"/>
    <n v="253"/>
    <n v="164"/>
    <n v="169"/>
  </r>
  <r>
    <n v="311"/>
    <x v="10"/>
    <n v="31"/>
    <x v="2"/>
    <n v="3"/>
    <x v="2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</r>
  <r>
    <n v="113"/>
    <x v="1"/>
    <n v="11"/>
    <x v="0"/>
    <n v="1"/>
    <x v="0"/>
    <n v="3"/>
    <n v="3"/>
    <n v="3"/>
    <n v="3"/>
    <n v="3"/>
    <n v="3"/>
    <n v="3"/>
    <n v="3"/>
    <n v="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1"/>
    <n v="1"/>
    <n v="1"/>
  </r>
  <r>
    <n v="113"/>
    <x v="1"/>
    <n v="11"/>
    <x v="0"/>
    <n v="1"/>
    <x v="0"/>
    <n v="120"/>
    <n v="219"/>
    <n v="123"/>
    <n v="121"/>
    <n v="120"/>
    <n v="218"/>
    <n v="123"/>
    <n v="123"/>
    <n v="121"/>
    <n v="123"/>
    <n v="218"/>
    <n v="121"/>
    <n v="123"/>
    <n v="123"/>
    <n v="128"/>
    <n v="128"/>
    <n v="123"/>
    <n v="221"/>
    <n v="121"/>
    <n v="123"/>
    <n v="123"/>
    <n v="123"/>
    <n v="123"/>
    <n v="123"/>
    <n v="121"/>
    <n v="219"/>
    <n v="123"/>
    <n v="123"/>
    <n v="123"/>
    <n v="123"/>
    <n v="219"/>
    <n v="219"/>
    <n v="119"/>
    <n v="121"/>
    <n v="214"/>
    <n v="120"/>
    <n v="120"/>
    <n v="120"/>
    <n v="122"/>
    <n v="120"/>
    <n v="122"/>
    <n v="122"/>
    <n v="218"/>
    <n v="122"/>
  </r>
  <r>
    <n v="114"/>
    <x v="0"/>
    <n v="11"/>
    <x v="0"/>
    <n v="1"/>
    <x v="0"/>
    <n v="416"/>
    <n v="417"/>
    <n v="417"/>
    <n v="418"/>
    <n v="420"/>
    <n v="419"/>
    <n v="419"/>
    <n v="420"/>
    <n v="421"/>
    <n v="422"/>
    <n v="425"/>
    <n v="425"/>
    <n v="424"/>
    <n v="424"/>
    <n v="425"/>
    <n v="419"/>
    <n v="427"/>
    <n v="406"/>
    <n v="408"/>
    <n v="412"/>
    <n v="413"/>
    <n v="421"/>
    <n v="421"/>
    <n v="419"/>
    <n v="419"/>
    <n v="420"/>
    <n v="419"/>
    <n v="419"/>
    <n v="402"/>
    <n v="424"/>
    <n v="419"/>
    <n v="389"/>
    <n v="420"/>
    <n v="419"/>
    <n v="421"/>
    <n v="421"/>
    <n v="421"/>
    <n v="422"/>
    <n v="421"/>
    <n v="483"/>
    <n v="514"/>
    <n v="514"/>
    <n v="9"/>
    <n v="518"/>
  </r>
  <r>
    <n v="321"/>
    <x v="18"/>
    <n v="32"/>
    <x v="10"/>
    <n v="3"/>
    <x v="2"/>
    <n v="23"/>
    <n v="25"/>
    <n v="25"/>
    <n v="32"/>
    <n v="31"/>
    <n v="31"/>
    <n v="33"/>
    <n v="30"/>
    <n v="30"/>
    <n v="30"/>
    <n v="34"/>
    <n v="34"/>
    <n v="31"/>
    <n v="34"/>
    <n v="12"/>
    <n v="12"/>
    <n v="1"/>
    <n v="1"/>
    <n v="1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312"/>
    <x v="3"/>
    <n v="31"/>
    <x v="2"/>
    <n v="3"/>
    <x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311"/>
    <x v="10"/>
    <n v="31"/>
    <x v="2"/>
    <n v="3"/>
    <x v="2"/>
    <n v="37"/>
    <n v="37"/>
    <n v="38"/>
    <n v="38"/>
    <n v="38"/>
    <n v="37"/>
    <n v="37"/>
    <n v="37"/>
    <n v="37"/>
    <n v="37"/>
    <n v="37"/>
    <n v="37"/>
    <n v="37"/>
    <n v="37"/>
    <n v="37"/>
    <n v="36"/>
    <n v="37"/>
    <n v="37"/>
    <n v="37"/>
    <n v="38"/>
    <n v="39"/>
    <n v="36"/>
    <n v="37"/>
    <n v="37"/>
    <n v="38"/>
    <n v="38"/>
    <n v="40"/>
    <n v="40"/>
    <n v="36"/>
    <n v="7"/>
    <n v="8"/>
    <n v="8"/>
    <n v="8"/>
    <n v="5"/>
    <n v="5"/>
    <n v="5"/>
    <n v="5"/>
    <n v="5"/>
    <n v="5"/>
    <n v="5"/>
    <n v="5"/>
    <n v="5"/>
    <n v="5"/>
    <n v="5"/>
  </r>
  <r>
    <n v="113"/>
    <x v="1"/>
    <n v="11"/>
    <x v="0"/>
    <n v="1"/>
    <x v="0"/>
    <n v="27"/>
    <n v="28"/>
    <n v="32"/>
    <n v="29"/>
    <n v="27"/>
    <n v="25"/>
    <n v="24"/>
    <n v="22"/>
    <n v="27"/>
    <n v="33"/>
    <n v="25"/>
    <n v="20"/>
    <n v="20"/>
    <n v="23"/>
    <n v="22"/>
    <n v="23"/>
    <n v="28"/>
    <n v="27"/>
    <n v="30"/>
    <n v="29"/>
    <n v="21"/>
    <n v="27"/>
    <n v="20"/>
    <n v="21"/>
    <n v="23"/>
    <n v="31"/>
    <n v="29"/>
    <n v="31"/>
    <n v="24"/>
    <n v="26"/>
    <n v="21"/>
    <n v="19"/>
    <n v="24"/>
    <n v="27"/>
    <n v="28"/>
    <n v="27"/>
    <n v="26"/>
    <n v="32"/>
    <n v="27"/>
    <n v="24"/>
    <n v="24"/>
    <n v="25"/>
    <n v="22"/>
    <n v="23"/>
  </r>
  <r>
    <n v="311"/>
    <x v="10"/>
    <n v="31"/>
    <x v="2"/>
    <n v="3"/>
    <x v="2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8"/>
    <n v="28"/>
    <n v="28"/>
    <n v="28"/>
    <n v="28"/>
    <n v="28"/>
  </r>
  <r>
    <n v="573"/>
    <x v="2"/>
    <n v="57"/>
    <x v="1"/>
    <n v="5"/>
    <x v="1"/>
    <n v="11"/>
    <n v="9"/>
    <n v="8"/>
    <n v="8"/>
    <n v="11"/>
    <n v="10"/>
    <n v="11"/>
    <n v="9"/>
    <n v="8"/>
    <n v="10"/>
    <n v="8"/>
    <n v="9"/>
    <n v="8"/>
    <n v="10"/>
    <n v="10"/>
    <n v="9"/>
    <n v="8"/>
    <n v="9"/>
    <n v="8"/>
    <n v="8"/>
    <n v="10"/>
    <n v="9"/>
    <n v="11"/>
    <n v="10"/>
    <n v="8"/>
    <n v="8"/>
    <n v="10"/>
    <n v="11"/>
    <n v="9"/>
    <n v="10"/>
    <n v="8"/>
    <n v="9"/>
    <n v="9"/>
    <n v="8"/>
    <n v="11"/>
    <n v="8"/>
    <n v="10"/>
    <n v="9"/>
    <n v="10"/>
    <n v="8"/>
    <n v="9"/>
    <n v="9"/>
    <n v="9"/>
    <n v="9"/>
  </r>
  <r>
    <n v="113"/>
    <x v="1"/>
    <n v="11"/>
    <x v="0"/>
    <n v="1"/>
    <x v="0"/>
    <n v="28"/>
    <n v="28"/>
    <n v="28"/>
    <n v="28"/>
    <n v="28"/>
    <n v="29"/>
    <n v="90"/>
    <n v="89"/>
    <n v="89"/>
    <n v="89"/>
    <n v="89"/>
    <n v="89"/>
    <n v="89"/>
    <n v="89"/>
    <n v="89"/>
    <n v="89"/>
    <n v="89"/>
    <n v="89"/>
    <n v="89"/>
    <n v="89"/>
    <n v="1"/>
    <n v="89"/>
    <n v="90"/>
    <n v="90"/>
    <n v="91"/>
    <n v="88"/>
    <n v="87"/>
    <n v="87"/>
    <n v="87"/>
    <n v="86"/>
    <n v="86"/>
    <n v="68"/>
    <n v="68"/>
    <n v="68"/>
    <n v="68"/>
    <n v="68"/>
    <n v="68"/>
    <n v="68"/>
    <n v="68"/>
    <n v="68"/>
    <n v="68"/>
    <n v="68"/>
    <n v="68"/>
    <n v="68"/>
  </r>
  <r>
    <n v="113"/>
    <x v="1"/>
    <n v="11"/>
    <x v="0"/>
    <n v="1"/>
    <x v="0"/>
    <n v="34"/>
    <n v="35"/>
    <n v="34"/>
    <n v="41"/>
    <n v="41"/>
    <n v="41"/>
    <n v="41"/>
    <n v="41"/>
    <n v="41"/>
    <n v="33"/>
    <n v="33"/>
    <n v="33"/>
    <n v="33"/>
    <n v="33"/>
    <n v="33"/>
    <n v="33"/>
    <n v="33"/>
    <n v="33"/>
    <n v="33"/>
    <n v="33"/>
    <n v="33"/>
    <n v="33"/>
    <n v="33"/>
    <n v="33"/>
    <n v="34"/>
    <n v="34"/>
    <n v="37"/>
    <n v="37"/>
    <n v="43"/>
    <n v="43"/>
    <n v="34"/>
    <n v="34"/>
    <n v="34"/>
    <n v="34"/>
    <n v="34"/>
    <n v="34"/>
    <n v="34"/>
    <n v="34"/>
    <n v="34"/>
    <n v="34"/>
    <n v="34"/>
    <n v="34"/>
    <n v="34"/>
    <n v="34"/>
  </r>
  <r>
    <n v="113"/>
    <x v="1"/>
    <n v="11"/>
    <x v="0"/>
    <n v="1"/>
    <x v="0"/>
    <n v="21"/>
    <n v="23"/>
    <n v="23"/>
    <n v="25"/>
    <n v="23"/>
    <n v="25"/>
    <n v="23"/>
    <n v="29"/>
    <n v="31"/>
    <n v="33"/>
    <n v="10"/>
    <n v="33"/>
    <n v="31"/>
    <n v="29"/>
    <n v="31"/>
    <n v="31"/>
    <n v="29"/>
    <n v="29"/>
    <n v="31"/>
    <n v="30"/>
    <n v="29"/>
    <n v="33"/>
    <n v="29"/>
    <n v="31"/>
    <n v="24"/>
    <n v="22"/>
    <n v="11"/>
    <n v="20"/>
    <n v="20"/>
    <n v="22"/>
    <n v="20"/>
    <n v="20"/>
    <n v="20"/>
    <n v="18"/>
    <n v="10"/>
    <n v="20"/>
    <n v="18"/>
    <n v="16"/>
    <n v="14"/>
    <n v="14"/>
    <n v="12"/>
    <n v="14"/>
    <n v="12"/>
    <n v="12"/>
  </r>
  <r>
    <n v="312"/>
    <x v="3"/>
    <n v="31"/>
    <x v="2"/>
    <n v="3"/>
    <x v="2"/>
    <n v="9"/>
    <n v="9"/>
    <n v="9"/>
    <n v="9"/>
    <n v="9"/>
    <n v="9"/>
    <n v="9"/>
    <n v="9"/>
    <n v="9"/>
    <n v="9"/>
    <n v="9"/>
    <n v="9"/>
    <n v="11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11"/>
    <n v="11"/>
    <n v="11"/>
    <n v="11"/>
    <n v="11"/>
    <n v="11"/>
    <n v="11"/>
  </r>
  <r>
    <n v="114"/>
    <x v="0"/>
    <n v="11"/>
    <x v="0"/>
    <n v="1"/>
    <x v="0"/>
    <n v="12"/>
    <n v="12"/>
    <n v="12"/>
    <n v="12"/>
    <n v="12"/>
    <n v="12"/>
    <n v="12"/>
    <n v="12"/>
    <n v="12"/>
    <n v="13"/>
    <n v="13"/>
    <n v="13"/>
    <n v="13"/>
    <n v="13"/>
    <n v="13"/>
    <n v="13"/>
    <n v="13"/>
    <n v="13"/>
    <n v="12"/>
    <n v="13"/>
    <n v="13"/>
    <n v="13"/>
    <n v="13"/>
    <n v="12"/>
    <n v="13"/>
    <n v="13"/>
    <n v="13"/>
    <n v="13"/>
    <n v="13"/>
    <n v="13"/>
    <n v="13"/>
    <n v="13"/>
    <n v="13"/>
    <n v="13"/>
    <n v="13"/>
    <n v="13"/>
    <n v="13"/>
    <n v="13"/>
    <n v="13"/>
    <n v="13"/>
    <n v="12"/>
    <n v="13"/>
    <n v="13"/>
    <n v="13"/>
  </r>
  <r>
    <n v="312"/>
    <x v="3"/>
    <n v="31"/>
    <x v="2"/>
    <n v="3"/>
    <x v="2"/>
    <n v="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3"/>
    <n v="2"/>
    <n v="2"/>
    <n v="3"/>
    <n v="2"/>
    <n v="2"/>
    <n v="2"/>
    <n v="2"/>
    <n v="2"/>
    <n v="2"/>
    <n v="2"/>
    <n v="2"/>
  </r>
  <r>
    <n v="114"/>
    <x v="0"/>
    <n v="11"/>
    <x v="0"/>
    <n v="1"/>
    <x v="0"/>
    <n v="2"/>
    <n v="9"/>
    <n v="9"/>
    <n v="9"/>
    <n v="2"/>
    <n v="2"/>
    <n v="2"/>
    <n v="2"/>
    <n v="9"/>
    <n v="2"/>
    <n v="9"/>
    <n v="9"/>
    <n v="9"/>
    <n v="9"/>
    <n v="2"/>
    <n v="9"/>
    <n v="9"/>
    <n v="2"/>
    <n v="9"/>
    <n v="9"/>
    <n v="2"/>
    <n v="9"/>
    <n v="9"/>
    <n v="9"/>
    <n v="9"/>
    <n v="9"/>
    <n v="9"/>
    <n v="9"/>
    <n v="2"/>
    <n v="9"/>
    <n v="9"/>
    <n v="9"/>
    <n v="2"/>
    <n v="9"/>
    <n v="0"/>
    <n v="2"/>
    <n v="2"/>
    <n v="2"/>
    <n v="2"/>
    <n v="9"/>
    <n v="9"/>
    <n v="9"/>
    <n v="2"/>
    <n v="2"/>
  </r>
  <r>
    <n v="113"/>
    <x v="1"/>
    <n v="11"/>
    <x v="0"/>
    <n v="1"/>
    <x v="0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2"/>
    <n v="13"/>
    <n v="13"/>
    <n v="13"/>
    <n v="7"/>
    <n v="7"/>
    <n v="7"/>
    <n v="7"/>
    <n v="7"/>
    <n v="7"/>
    <n v="0"/>
    <n v="7"/>
    <n v="7"/>
    <n v="7"/>
    <n v="7"/>
    <n v="7"/>
  </r>
  <r>
    <n v="113"/>
    <x v="1"/>
    <n v="11"/>
    <x v="0"/>
    <n v="1"/>
    <x v="0"/>
    <n v="98"/>
    <n v="98"/>
    <n v="97"/>
    <n v="98"/>
    <n v="98"/>
    <n v="98"/>
    <n v="98"/>
    <n v="99"/>
    <n v="99"/>
    <n v="99"/>
    <n v="98"/>
    <n v="98"/>
    <n v="97"/>
    <n v="97"/>
    <n v="97"/>
    <n v="96"/>
    <n v="96"/>
    <n v="96"/>
    <n v="98"/>
    <n v="96"/>
    <n v="97"/>
    <n v="98"/>
    <n v="98"/>
    <n v="98"/>
    <n v="98"/>
    <n v="98"/>
    <n v="98"/>
    <n v="97"/>
    <n v="98"/>
    <n v="98"/>
    <n v="98"/>
    <n v="98"/>
    <n v="98"/>
    <n v="98"/>
    <n v="96"/>
    <n v="96"/>
    <n v="96"/>
    <n v="97"/>
    <n v="97"/>
    <n v="96"/>
    <n v="98"/>
    <n v="99"/>
    <n v="99"/>
    <n v="99"/>
  </r>
  <r>
    <n v="561"/>
    <x v="16"/>
    <n v="56"/>
    <x v="4"/>
    <n v="5"/>
    <x v="1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6"/>
    <n v="26"/>
    <n v="26"/>
    <n v="26"/>
  </r>
  <r>
    <n v="113"/>
    <x v="1"/>
    <n v="11"/>
    <x v="0"/>
    <n v="1"/>
    <x v="0"/>
    <n v="160"/>
    <n v="158"/>
    <n v="159"/>
    <n v="5"/>
    <n v="6"/>
    <n v="6"/>
    <n v="7"/>
    <n v="8"/>
    <n v="7"/>
    <n v="8"/>
    <n v="7"/>
    <n v="7"/>
    <n v="7"/>
    <n v="7"/>
    <n v="8"/>
    <n v="7"/>
    <n v="7"/>
    <n v="6"/>
    <n v="9"/>
    <n v="6"/>
    <n v="8"/>
    <n v="7"/>
    <n v="6"/>
    <n v="5"/>
    <n v="6"/>
    <n v="8"/>
    <n v="4"/>
    <n v="8"/>
    <n v="9"/>
    <n v="8"/>
    <n v="5"/>
    <n v="6"/>
    <n v="9"/>
    <n v="7"/>
    <n v="6"/>
    <n v="5"/>
    <n v="5"/>
    <n v="5"/>
    <n v="5"/>
    <n v="6"/>
    <n v="6"/>
    <n v="5"/>
    <n v="5"/>
    <n v="10"/>
  </r>
  <r>
    <n v="552"/>
    <x v="19"/>
    <n v="55"/>
    <x v="8"/>
    <n v="5"/>
    <x v="1"/>
    <n v="26"/>
    <n v="23"/>
    <n v="30"/>
    <n v="27"/>
    <n v="27"/>
    <n v="27"/>
    <n v="24"/>
    <n v="21"/>
    <n v="30"/>
    <n v="30"/>
    <n v="30"/>
    <n v="30"/>
    <n v="30"/>
    <n v="24"/>
    <n v="30"/>
    <n v="31"/>
    <n v="25"/>
    <n v="29"/>
    <n v="28"/>
    <n v="31"/>
    <n v="25"/>
    <n v="25"/>
    <n v="28"/>
    <n v="22"/>
    <n v="22"/>
    <n v="25"/>
    <n v="25"/>
    <n v="28"/>
    <n v="28"/>
    <n v="37"/>
    <n v="37"/>
    <n v="36"/>
    <n v="35"/>
    <n v="36"/>
    <n v="35"/>
    <n v="30"/>
    <n v="27"/>
    <n v="33"/>
    <n v="27"/>
    <n v="35"/>
    <n v="35"/>
    <n v="32"/>
    <n v="35"/>
    <n v="32"/>
  </r>
  <r>
    <n v="569"/>
    <x v="9"/>
    <n v="56"/>
    <x v="4"/>
    <n v="5"/>
    <x v="1"/>
    <n v="129"/>
    <n v="129"/>
    <n v="132"/>
    <n v="132"/>
    <n v="131"/>
    <n v="131"/>
    <n v="131"/>
    <n v="131"/>
    <n v="132"/>
    <n v="132"/>
    <n v="132"/>
    <n v="133"/>
    <n v="127"/>
    <n v="128"/>
    <n v="129"/>
    <n v="131"/>
    <n v="131"/>
    <n v="131"/>
    <n v="131"/>
    <n v="131"/>
    <n v="131"/>
    <n v="130"/>
    <n v="130"/>
    <n v="130"/>
    <n v="130"/>
    <n v="130"/>
    <n v="130"/>
    <n v="129"/>
    <n v="132"/>
    <n v="130"/>
    <n v="130"/>
    <n v="128"/>
    <n v="130"/>
    <n v="130"/>
    <n v="128"/>
    <n v="130"/>
    <n v="130"/>
    <n v="130"/>
    <n v="130"/>
    <n v="126"/>
    <n v="127"/>
    <n v="126"/>
    <n v="131"/>
    <n v="130"/>
  </r>
  <r>
    <n v="113"/>
    <x v="1"/>
    <n v="11"/>
    <x v="0"/>
    <n v="1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81"/>
    <x v="20"/>
    <n v="38"/>
    <x v="11"/>
    <n v="3"/>
    <x v="2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</r>
  <r>
    <n v="114"/>
    <x v="0"/>
    <n v="11"/>
    <x v="0"/>
    <n v="1"/>
    <x v="0"/>
    <n v="63"/>
    <n v="62"/>
    <n v="62"/>
    <n v="63"/>
    <n v="63"/>
    <n v="63"/>
    <n v="62"/>
    <n v="63"/>
    <n v="62"/>
    <n v="69"/>
    <n v="69"/>
    <n v="69"/>
    <n v="69"/>
    <n v="68"/>
    <n v="68"/>
    <n v="69"/>
    <n v="68"/>
    <n v="68"/>
    <n v="68"/>
    <n v="69"/>
    <n v="68"/>
    <n v="68"/>
    <n v="68"/>
    <n v="69"/>
    <n v="68"/>
    <n v="69"/>
    <n v="68"/>
    <n v="69"/>
    <n v="68"/>
    <n v="68"/>
    <n v="68"/>
    <n v="68"/>
    <n v="68"/>
    <n v="68"/>
    <n v="68"/>
    <n v="68"/>
    <n v="68"/>
    <n v="68"/>
    <n v="68"/>
    <n v="68"/>
    <n v="67"/>
    <n v="67"/>
    <n v="67"/>
    <n v="67"/>
  </r>
  <r>
    <n v="114"/>
    <x v="0"/>
    <n v="11"/>
    <x v="0"/>
    <n v="1"/>
    <x v="0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8"/>
    <n v="8"/>
    <n v="8"/>
    <n v="8"/>
    <n v="9"/>
    <n v="9"/>
    <n v="9"/>
    <n v="9"/>
    <n v="9"/>
    <n v="9"/>
    <n v="9"/>
    <n v="9"/>
    <n v="9"/>
    <n v="8"/>
    <n v="8"/>
    <n v="8"/>
    <n v="8"/>
  </r>
  <r>
    <n v="117"/>
    <x v="7"/>
    <n v="11"/>
    <x v="0"/>
    <n v="1"/>
    <x v="0"/>
    <n v="37"/>
    <n v="37"/>
    <n v="35"/>
    <n v="37"/>
    <n v="34"/>
    <n v="34"/>
    <n v="35"/>
    <n v="38"/>
    <n v="36"/>
    <n v="37"/>
    <n v="35"/>
    <n v="36"/>
    <n v="35"/>
    <n v="37"/>
    <n v="36"/>
    <n v="37"/>
    <n v="38"/>
    <n v="38"/>
    <n v="36"/>
    <n v="34"/>
    <n v="37"/>
    <n v="36"/>
    <n v="37"/>
    <n v="38"/>
    <n v="35"/>
    <n v="36"/>
    <n v="37"/>
    <n v="38"/>
    <n v="36"/>
    <n v="36"/>
    <n v="36"/>
    <n v="36"/>
    <n v="37"/>
    <n v="37"/>
    <n v="37"/>
    <n v="37"/>
    <n v="37"/>
    <n v="38"/>
    <n v="35"/>
    <n v="37"/>
    <n v="37"/>
    <n v="38"/>
    <n v="38"/>
    <n v="37"/>
  </r>
  <r>
    <n v="555"/>
    <x v="13"/>
    <n v="55"/>
    <x v="8"/>
    <n v="5"/>
    <x v="1"/>
    <n v="63"/>
    <n v="63"/>
    <n v="63"/>
    <n v="63"/>
    <n v="63"/>
    <n v="63"/>
    <n v="62"/>
    <n v="63"/>
    <n v="63"/>
    <n v="63"/>
    <n v="63"/>
    <n v="63"/>
    <n v="63"/>
    <n v="63"/>
    <n v="61"/>
    <n v="61"/>
    <n v="62"/>
    <n v="62"/>
    <n v="62"/>
    <n v="62"/>
    <n v="62"/>
    <n v="62"/>
    <n v="62"/>
    <n v="62"/>
    <n v="62"/>
    <n v="62"/>
    <n v="62"/>
    <n v="62"/>
    <n v="62"/>
    <n v="61"/>
    <n v="61"/>
    <n v="61"/>
    <n v="61"/>
    <n v="61"/>
    <n v="61"/>
    <n v="61"/>
    <n v="61"/>
    <n v="61"/>
    <n v="61"/>
    <n v="63"/>
    <n v="63"/>
    <n v="63"/>
    <n v="63"/>
    <n v="63"/>
  </r>
  <r>
    <n v="113"/>
    <x v="1"/>
    <n v="11"/>
    <x v="0"/>
    <n v="1"/>
    <x v="0"/>
    <n v="332"/>
    <n v="357"/>
    <n v="359"/>
    <n v="327"/>
    <n v="352"/>
    <n v="353"/>
    <n v="356"/>
    <n v="352"/>
    <n v="354"/>
    <n v="355"/>
    <n v="351"/>
    <n v="332"/>
    <n v="284"/>
    <n v="350"/>
    <n v="382"/>
    <n v="379"/>
    <n v="68"/>
    <n v="377"/>
    <n v="329"/>
    <n v="348"/>
    <n v="366"/>
    <n v="279"/>
    <n v="252"/>
    <n v="204"/>
    <n v="221"/>
    <n v="165"/>
    <n v="6"/>
    <n v="216"/>
    <n v="221"/>
    <n v="212"/>
    <n v="209"/>
    <n v="203"/>
    <n v="208"/>
    <n v="202"/>
    <n v="204"/>
    <n v="207"/>
    <n v="204"/>
    <n v="206"/>
    <n v="277"/>
    <n v="277"/>
    <n v="275"/>
    <n v="280"/>
    <n v="254"/>
    <n v="409"/>
  </r>
  <r>
    <n v="113"/>
    <x v="1"/>
    <n v="11"/>
    <x v="0"/>
    <n v="1"/>
    <x v="0"/>
    <n v="19"/>
    <n v="15"/>
    <n v="15"/>
    <n v="17"/>
    <n v="15"/>
    <n v="15"/>
    <n v="15"/>
    <n v="15"/>
    <n v="15"/>
    <n v="7"/>
    <n v="7"/>
    <n v="8"/>
    <n v="25"/>
    <n v="25"/>
    <n v="15"/>
    <n v="12"/>
    <n v="24"/>
    <n v="8"/>
    <n v="13"/>
    <n v="7"/>
    <n v="46"/>
    <n v="12"/>
    <n v="8"/>
    <n v="10"/>
    <n v="8"/>
    <n v="8"/>
    <n v="20"/>
    <n v="32"/>
    <n v="27"/>
    <n v="29"/>
    <n v="7"/>
    <n v="7"/>
    <n v="8"/>
    <n v="10"/>
    <n v="9"/>
    <n v="10"/>
    <n v="10"/>
    <n v="10"/>
    <n v="10"/>
    <n v="7"/>
    <n v="6"/>
    <n v="6"/>
    <n v="6"/>
    <n v="6"/>
  </r>
  <r>
    <n v="113"/>
    <x v="1"/>
    <n v="11"/>
    <x v="0"/>
    <n v="1"/>
    <x v="0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</r>
  <r>
    <n v="573"/>
    <x v="2"/>
    <n v="57"/>
    <x v="1"/>
    <n v="5"/>
    <x v="1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</r>
  <r>
    <n v="114"/>
    <x v="0"/>
    <n v="11"/>
    <x v="0"/>
    <n v="1"/>
    <x v="0"/>
    <n v="9"/>
    <n v="9"/>
    <n v="9"/>
    <n v="9"/>
    <n v="9"/>
    <n v="9"/>
    <n v="9"/>
    <n v="9"/>
    <n v="9"/>
    <n v="9"/>
    <n v="9"/>
    <n v="9"/>
    <n v="9"/>
    <n v="9"/>
    <n v="9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4"/>
    <n v="14"/>
    <n v="14"/>
    <n v="8"/>
    <n v="8"/>
    <n v="8"/>
    <n v="8"/>
    <n v="8"/>
    <n v="8"/>
    <n v="8"/>
    <n v="8"/>
  </r>
  <r>
    <n v="113"/>
    <x v="1"/>
    <n v="11"/>
    <x v="0"/>
    <n v="1"/>
    <x v="0"/>
    <n v="21"/>
    <n v="21"/>
    <n v="21"/>
    <n v="21"/>
    <n v="21"/>
    <n v="21"/>
    <n v="21"/>
    <n v="21"/>
    <n v="21"/>
    <n v="21"/>
    <n v="21"/>
    <n v="23"/>
    <n v="24"/>
    <n v="24"/>
    <n v="24"/>
    <n v="24"/>
    <n v="24"/>
    <n v="24"/>
    <n v="24"/>
    <n v="24"/>
    <n v="24"/>
    <n v="24"/>
    <n v="24"/>
    <n v="23"/>
    <n v="24"/>
    <n v="24"/>
    <n v="24"/>
    <n v="24"/>
    <n v="24"/>
    <n v="25"/>
    <n v="25"/>
    <n v="25"/>
    <n v="25"/>
    <n v="25"/>
    <n v="25"/>
    <n v="25"/>
    <n v="25"/>
    <n v="25"/>
    <n v="25"/>
    <n v="24"/>
    <n v="24"/>
    <n v="25"/>
    <n v="25"/>
    <n v="25"/>
  </r>
  <r>
    <n v="114"/>
    <x v="0"/>
    <n v="11"/>
    <x v="0"/>
    <n v="1"/>
    <x v="0"/>
    <n v="116"/>
    <n v="116"/>
    <n v="116"/>
    <n v="116"/>
    <n v="116"/>
    <n v="116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2"/>
    <n v="122"/>
    <n v="122"/>
    <n v="122"/>
  </r>
  <r>
    <n v="114"/>
    <x v="0"/>
    <n v="11"/>
    <x v="0"/>
    <n v="1"/>
    <x v="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14"/>
    <x v="0"/>
    <n v="11"/>
    <x v="0"/>
    <n v="1"/>
    <x v="0"/>
    <n v="127"/>
    <n v="127"/>
    <n v="127"/>
    <n v="127"/>
    <n v="126"/>
    <n v="126"/>
    <n v="131"/>
    <n v="131"/>
    <n v="131"/>
    <n v="130"/>
    <n v="131"/>
    <n v="131"/>
    <n v="130"/>
    <n v="130"/>
    <n v="130"/>
    <n v="131"/>
    <n v="131"/>
    <n v="130"/>
    <n v="130"/>
    <n v="134"/>
    <n v="134"/>
    <n v="134"/>
    <n v="134"/>
    <n v="134"/>
    <n v="134"/>
    <n v="134"/>
    <n v="138"/>
    <n v="138"/>
    <n v="134"/>
    <n v="134"/>
    <n v="134"/>
    <n v="134"/>
    <n v="134"/>
    <n v="134"/>
    <n v="134"/>
    <n v="134"/>
    <n v="134"/>
    <n v="134"/>
    <n v="134"/>
    <n v="134"/>
    <n v="133"/>
    <n v="133"/>
    <n v="140"/>
    <n v="158"/>
  </r>
  <r>
    <n v="114"/>
    <x v="0"/>
    <n v="11"/>
    <x v="0"/>
    <n v="1"/>
    <x v="0"/>
    <n v="105"/>
    <n v="134"/>
    <n v="134"/>
    <n v="134"/>
    <n v="133"/>
    <n v="136"/>
    <n v="136"/>
    <n v="136"/>
    <n v="136"/>
    <n v="136"/>
    <n v="136"/>
    <n v="136"/>
    <n v="136"/>
    <n v="136"/>
    <n v="138"/>
    <n v="138"/>
    <n v="138"/>
    <n v="138"/>
    <n v="138"/>
    <n v="138"/>
    <n v="138"/>
    <n v="138"/>
    <n v="138"/>
    <n v="138"/>
    <n v="138"/>
    <n v="138"/>
    <n v="138"/>
    <n v="138"/>
    <n v="139"/>
    <n v="140"/>
    <n v="112"/>
    <n v="139"/>
    <n v="139"/>
    <n v="139"/>
    <n v="139"/>
    <n v="139"/>
    <n v="139"/>
    <n v="139"/>
    <n v="140"/>
    <n v="140"/>
    <n v="140"/>
    <n v="140"/>
    <n v="140"/>
    <n v="140"/>
  </r>
  <r>
    <n v="113"/>
    <x v="1"/>
    <n v="11"/>
    <x v="0"/>
    <n v="1"/>
    <x v="0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</r>
  <r>
    <n v="599"/>
    <x v="4"/>
    <n v="59"/>
    <x v="3"/>
    <n v="5"/>
    <x v="1"/>
    <n v="53"/>
    <n v="52"/>
    <n v="49"/>
    <n v="47"/>
    <n v="46"/>
    <n v="50"/>
    <n v="47"/>
    <n v="48"/>
    <n v="47"/>
    <n v="48"/>
    <n v="47"/>
    <n v="53"/>
    <n v="53"/>
    <n v="53"/>
    <n v="53"/>
    <n v="53"/>
    <n v="51"/>
    <n v="49"/>
    <n v="50"/>
    <n v="51"/>
    <n v="53"/>
    <n v="53"/>
    <n v="53"/>
    <n v="53"/>
    <n v="53"/>
    <n v="50"/>
    <n v="48"/>
    <n v="53"/>
    <n v="52"/>
    <n v="52"/>
    <n v="52"/>
    <n v="50"/>
    <n v="49"/>
    <n v="47"/>
    <n v="52"/>
    <n v="52"/>
    <n v="48"/>
    <n v="47"/>
    <n v="46"/>
    <n v="47"/>
    <n v="47"/>
    <n v="47"/>
    <n v="47"/>
    <n v="52"/>
  </r>
  <r>
    <n v="113"/>
    <x v="1"/>
    <n v="11"/>
    <x v="0"/>
    <n v="1"/>
    <x v="0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</r>
  <r>
    <n v="562"/>
    <x v="21"/>
    <n v="56"/>
    <x v="4"/>
    <n v="5"/>
    <x v="1"/>
    <n v="19"/>
    <n v="18"/>
    <n v="18"/>
    <n v="20"/>
    <n v="20"/>
    <n v="20"/>
    <n v="20"/>
    <n v="20"/>
    <n v="20"/>
    <n v="20"/>
    <n v="20"/>
    <n v="20"/>
    <n v="20"/>
    <n v="20"/>
    <n v="20"/>
    <n v="20"/>
    <n v="20"/>
    <n v="20"/>
    <n v="24"/>
    <n v="20"/>
    <n v="20"/>
    <n v="20"/>
    <n v="20"/>
    <n v="20"/>
    <n v="20"/>
    <n v="20"/>
    <n v="24"/>
    <n v="20"/>
    <n v="20"/>
    <n v="20"/>
    <n v="20"/>
    <n v="20"/>
    <n v="20"/>
    <n v="20"/>
    <n v="20"/>
    <n v="20"/>
    <n v="20"/>
    <n v="20"/>
    <n v="20"/>
    <n v="20"/>
    <n v="20"/>
    <n v="20"/>
    <n v="24"/>
    <n v="20"/>
  </r>
  <r>
    <n v="114"/>
    <x v="0"/>
    <n v="11"/>
    <x v="0"/>
    <n v="1"/>
    <x v="0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n v="114"/>
    <x v="0"/>
    <n v="11"/>
    <x v="0"/>
    <n v="1"/>
    <x v="0"/>
    <n v="48"/>
    <n v="48"/>
    <n v="48"/>
    <n v="48"/>
    <n v="48"/>
    <n v="48"/>
    <n v="48"/>
    <n v="48"/>
    <n v="48"/>
    <n v="48"/>
    <n v="48"/>
    <n v="50"/>
    <n v="50"/>
    <n v="50"/>
    <n v="49"/>
    <n v="49"/>
    <n v="52"/>
    <n v="52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</r>
  <r>
    <n v="114"/>
    <x v="0"/>
    <n v="11"/>
    <x v="0"/>
    <n v="1"/>
    <x v="0"/>
    <n v="135"/>
    <n v="135"/>
    <n v="135"/>
    <n v="135"/>
    <n v="131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4"/>
    <n v="135"/>
    <n v="135"/>
    <n v="135"/>
    <n v="135"/>
    <n v="135"/>
    <n v="135"/>
    <n v="135"/>
    <n v="135"/>
    <n v="135"/>
    <n v="131"/>
    <n v="131"/>
    <n v="135"/>
    <n v="135"/>
    <n v="135"/>
    <n v="134"/>
    <n v="135"/>
    <n v="135"/>
    <n v="135"/>
  </r>
  <r>
    <n v="113"/>
    <x v="1"/>
    <n v="11"/>
    <x v="0"/>
    <n v="1"/>
    <x v="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0"/>
    <n v="20"/>
    <n v="20"/>
    <n v="20"/>
    <n v="20"/>
    <n v="20"/>
    <n v="20"/>
    <n v="20"/>
    <n v="20"/>
  </r>
  <r>
    <n v="114"/>
    <x v="0"/>
    <n v="11"/>
    <x v="0"/>
    <n v="1"/>
    <x v="0"/>
    <n v="12"/>
    <n v="12"/>
    <n v="12"/>
    <n v="12"/>
    <n v="13"/>
    <n v="13"/>
    <n v="13"/>
    <n v="13"/>
    <n v="13"/>
    <n v="13"/>
    <n v="13"/>
    <n v="13"/>
    <n v="12"/>
    <n v="12"/>
    <n v="13"/>
    <n v="11"/>
    <n v="11"/>
    <n v="10"/>
    <n v="10"/>
    <n v="10"/>
    <n v="10"/>
    <n v="8"/>
    <n v="8"/>
    <n v="10"/>
    <n v="10"/>
    <n v="10"/>
    <n v="10"/>
    <n v="10"/>
    <n v="6"/>
    <n v="10"/>
    <n v="10"/>
    <n v="10"/>
    <n v="10"/>
    <n v="10"/>
    <n v="10"/>
    <n v="10"/>
    <n v="10"/>
    <n v="10"/>
    <n v="10"/>
    <n v="9"/>
    <n v="9"/>
    <n v="9"/>
    <n v="9"/>
    <n v="9"/>
  </r>
  <r>
    <n v="113"/>
    <x v="1"/>
    <n v="11"/>
    <x v="0"/>
    <n v="1"/>
    <x v="0"/>
    <n v="10"/>
    <n v="10"/>
    <n v="10"/>
    <n v="10"/>
    <n v="10"/>
    <n v="10"/>
    <n v="10"/>
    <n v="10"/>
    <n v="10"/>
    <n v="10"/>
    <n v="10"/>
    <n v="10"/>
    <n v="10"/>
    <n v="10"/>
    <n v="9"/>
    <n v="10"/>
    <n v="10"/>
    <n v="13"/>
    <n v="13"/>
    <n v="13"/>
    <n v="10"/>
    <n v="10"/>
    <n v="10"/>
    <n v="10"/>
    <n v="10"/>
    <n v="10"/>
    <n v="11"/>
    <n v="11"/>
    <n v="11"/>
    <n v="11"/>
    <n v="11"/>
    <n v="11"/>
    <n v="11"/>
    <n v="12"/>
    <n v="10"/>
    <n v="13"/>
    <n v="13"/>
    <n v="12"/>
    <n v="13"/>
    <n v="13"/>
    <n v="12"/>
    <n v="12"/>
    <n v="12"/>
    <n v="12"/>
  </r>
  <r>
    <n v="113"/>
    <x v="1"/>
    <n v="11"/>
    <x v="0"/>
    <n v="1"/>
    <x v="0"/>
    <n v="28"/>
    <n v="31"/>
    <n v="28"/>
    <n v="26"/>
    <n v="28"/>
    <n v="26"/>
    <n v="27"/>
    <n v="26"/>
    <n v="24"/>
    <n v="18"/>
    <n v="18"/>
    <n v="18"/>
    <n v="17"/>
    <n v="20"/>
    <n v="20"/>
    <n v="20"/>
    <n v="20"/>
    <n v="19"/>
    <n v="19"/>
    <n v="19"/>
    <n v="18"/>
    <n v="18"/>
    <n v="18"/>
    <n v="25"/>
    <n v="24"/>
    <n v="36"/>
    <n v="36"/>
    <n v="21"/>
    <n v="21"/>
    <n v="21"/>
    <n v="21"/>
    <n v="21"/>
    <n v="21"/>
    <n v="21"/>
    <n v="21"/>
    <n v="21"/>
    <n v="21"/>
    <n v="18"/>
    <n v="21"/>
    <n v="23"/>
    <n v="20"/>
    <n v="20"/>
    <n v="20"/>
    <n v="23"/>
  </r>
  <r>
    <n v="113"/>
    <x v="1"/>
    <n v="11"/>
    <x v="0"/>
    <n v="1"/>
    <x v="0"/>
    <n v="37"/>
    <n v="40"/>
    <n v="42"/>
    <n v="43"/>
    <n v="37"/>
    <n v="39"/>
    <n v="40"/>
    <n v="40"/>
    <n v="41"/>
    <n v="39"/>
    <n v="25"/>
    <n v="27"/>
    <n v="24"/>
    <n v="10"/>
    <n v="24"/>
    <n v="10"/>
    <n v="30"/>
    <n v="32"/>
    <n v="9"/>
    <n v="27"/>
    <n v="22"/>
    <n v="28"/>
    <n v="25"/>
    <n v="21"/>
    <n v="20"/>
    <n v="21"/>
    <n v="21"/>
    <n v="14"/>
    <n v="23"/>
    <n v="21"/>
    <n v="19"/>
    <n v="12"/>
    <n v="22"/>
    <n v="22"/>
    <n v="27"/>
    <n v="22"/>
    <n v="22"/>
    <n v="23"/>
    <n v="28"/>
    <n v="27"/>
    <n v="15"/>
    <n v="34"/>
    <n v="34"/>
    <n v="34"/>
  </r>
  <r>
    <n v="113"/>
    <x v="1"/>
    <n v="11"/>
    <x v="0"/>
    <n v="1"/>
    <x v="0"/>
    <n v="86"/>
    <n v="95"/>
    <n v="95"/>
    <n v="100"/>
    <n v="98"/>
    <n v="95"/>
    <n v="95"/>
    <n v="98"/>
    <n v="96"/>
    <n v="95"/>
    <n v="95"/>
    <n v="101"/>
    <n v="101"/>
    <n v="97"/>
    <n v="95"/>
    <n v="95"/>
    <n v="95"/>
    <n v="95"/>
    <n v="78"/>
    <n v="96"/>
    <n v="98"/>
    <n v="96"/>
    <n v="96"/>
    <n v="153"/>
    <n v="151"/>
    <n v="156"/>
    <n v="97"/>
    <n v="96"/>
    <n v="97"/>
    <n v="103"/>
    <n v="101"/>
    <n v="98"/>
    <n v="98"/>
    <n v="92"/>
    <n v="89"/>
    <n v="88"/>
    <n v="91"/>
    <n v="86"/>
    <n v="83"/>
    <n v="84"/>
    <n v="82"/>
    <n v="82"/>
    <n v="74"/>
    <n v="82"/>
  </r>
  <r>
    <n v="113"/>
    <x v="1"/>
    <n v="11"/>
    <x v="0"/>
    <n v="1"/>
    <x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113"/>
    <x v="1"/>
    <n v="11"/>
    <x v="0"/>
    <n v="1"/>
    <x v="0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20"/>
    <n v="31"/>
    <n v="31"/>
    <n v="33"/>
    <n v="33"/>
    <n v="33"/>
    <n v="33"/>
    <n v="33"/>
    <n v="33"/>
    <n v="33"/>
    <n v="33"/>
    <n v="33"/>
    <n v="33"/>
    <n v="33"/>
    <n v="33"/>
    <n v="31"/>
    <n v="31"/>
    <n v="31"/>
    <n v="25"/>
    <n v="25"/>
    <n v="25"/>
    <n v="25"/>
    <n v="25"/>
    <n v="25"/>
    <n v="26"/>
    <n v="26"/>
  </r>
  <r>
    <n v="563"/>
    <x v="5"/>
    <n v="56"/>
    <x v="4"/>
    <n v="5"/>
    <x v="1"/>
    <n v="35"/>
    <n v="27"/>
    <n v="27"/>
    <n v="27"/>
    <n v="31"/>
    <n v="31"/>
    <n v="40"/>
    <n v="39"/>
    <n v="35"/>
    <n v="35"/>
    <n v="35"/>
    <n v="35"/>
    <n v="35"/>
    <n v="35"/>
    <n v="35"/>
    <n v="35"/>
    <n v="26"/>
    <n v="30"/>
    <n v="30"/>
    <n v="39"/>
    <n v="34"/>
    <n v="34"/>
    <n v="43"/>
    <n v="34"/>
    <n v="43"/>
    <n v="39"/>
    <n v="39"/>
    <n v="40"/>
    <n v="40"/>
    <n v="31"/>
    <n v="40"/>
    <n v="40"/>
    <n v="40"/>
    <n v="31"/>
    <n v="40"/>
    <n v="40"/>
    <n v="36"/>
    <n v="36"/>
    <n v="35"/>
    <n v="23"/>
    <n v="23"/>
    <n v="23"/>
    <n v="23"/>
    <n v="23"/>
  </r>
  <r>
    <n v="572"/>
    <x v="14"/>
    <n v="57"/>
    <x v="1"/>
    <n v="5"/>
    <x v="1"/>
    <n v="158"/>
    <n v="158"/>
    <n v="158"/>
    <n v="158"/>
    <n v="154"/>
    <n v="158"/>
    <n v="158"/>
    <n v="158"/>
    <n v="154"/>
    <n v="154"/>
    <n v="158"/>
    <n v="158"/>
    <n v="154"/>
    <n v="158"/>
    <n v="154"/>
    <n v="154"/>
    <n v="154"/>
    <n v="154"/>
    <n v="158"/>
    <n v="154"/>
    <n v="154"/>
    <n v="154"/>
    <n v="158"/>
    <n v="154"/>
    <n v="158"/>
    <n v="158"/>
    <n v="154"/>
    <n v="158"/>
    <n v="154"/>
    <n v="158"/>
    <n v="154"/>
    <n v="154"/>
    <n v="158"/>
    <n v="158"/>
    <n v="158"/>
    <n v="154"/>
    <n v="154"/>
    <n v="154"/>
    <n v="158"/>
    <n v="154"/>
    <n v="158"/>
    <n v="154"/>
    <n v="158"/>
    <n v="154"/>
  </r>
  <r>
    <n v="113"/>
    <x v="1"/>
    <n v="11"/>
    <x v="0"/>
    <n v="1"/>
    <x v="0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1"/>
    <n v="11"/>
    <n v="11"/>
    <n v="11"/>
    <n v="11"/>
    <n v="11"/>
    <n v="11"/>
    <n v="11"/>
    <n v="11"/>
    <n v="11"/>
    <n v="8"/>
    <n v="8"/>
    <n v="8"/>
    <n v="8"/>
    <n v="8"/>
    <n v="8"/>
    <n v="8"/>
    <n v="8"/>
    <n v="8"/>
    <n v="8"/>
    <n v="8"/>
  </r>
  <r>
    <n v="312"/>
    <x v="3"/>
    <n v="31"/>
    <x v="2"/>
    <n v="3"/>
    <x v="2"/>
    <n v="50"/>
    <n v="50"/>
    <n v="51"/>
    <n v="53"/>
    <n v="48"/>
    <n v="50"/>
    <n v="50"/>
    <n v="50"/>
    <n v="50"/>
    <n v="50"/>
    <n v="50"/>
    <n v="50"/>
    <n v="50"/>
    <n v="56"/>
    <n v="57"/>
    <n v="55"/>
    <n v="58"/>
    <n v="60"/>
    <n v="55"/>
    <n v="55"/>
    <n v="58"/>
    <n v="58"/>
    <n v="55"/>
    <n v="55"/>
    <n v="61"/>
    <n v="61"/>
    <n v="52"/>
    <n v="53"/>
    <n v="52"/>
    <n v="52"/>
    <n v="52"/>
    <n v="46"/>
    <n v="46"/>
    <n v="50"/>
    <n v="51"/>
    <n v="48"/>
    <n v="50"/>
    <n v="52"/>
    <n v="55"/>
    <n v="48"/>
    <n v="53"/>
    <n v="53"/>
    <n v="54"/>
    <n v="56"/>
  </r>
  <r>
    <n v="529"/>
    <x v="8"/>
    <n v="52"/>
    <x v="6"/>
    <n v="5"/>
    <x v="1"/>
    <n v="70"/>
    <n v="73"/>
    <n v="75"/>
    <n v="80"/>
    <n v="80"/>
    <n v="70"/>
    <n v="79"/>
    <n v="74"/>
    <n v="69"/>
    <n v="63"/>
    <n v="64"/>
    <n v="60"/>
    <n v="71"/>
    <n v="73"/>
    <n v="68"/>
    <n v="62"/>
    <n v="68"/>
    <n v="76"/>
    <n v="88"/>
    <n v="72"/>
    <n v="63"/>
    <n v="83"/>
    <n v="85"/>
    <n v="76"/>
    <n v="72"/>
    <n v="80"/>
    <n v="93"/>
    <n v="82"/>
    <n v="82"/>
    <n v="76"/>
    <n v="68"/>
    <n v="69"/>
    <n v="61"/>
    <n v="70"/>
    <n v="71"/>
    <n v="68"/>
    <n v="77"/>
    <n v="83"/>
    <n v="71"/>
    <n v="69"/>
    <n v="89"/>
    <n v="90"/>
    <n v="88"/>
    <n v="96"/>
  </r>
  <r>
    <n v="114"/>
    <x v="0"/>
    <n v="11"/>
    <x v="0"/>
    <n v="1"/>
    <x v="0"/>
    <n v="82"/>
    <n v="82"/>
    <n v="81"/>
    <n v="81"/>
    <n v="81"/>
    <n v="81"/>
    <n v="81"/>
    <n v="81"/>
    <n v="72"/>
    <n v="72"/>
    <n v="72"/>
    <n v="73"/>
    <n v="72"/>
    <n v="72"/>
    <n v="72"/>
    <n v="72"/>
    <n v="72"/>
    <n v="72"/>
    <n v="71"/>
    <n v="71"/>
    <n v="70"/>
    <n v="70"/>
    <n v="70"/>
    <n v="70"/>
    <n v="35"/>
    <n v="34"/>
    <n v="34"/>
    <n v="35"/>
    <n v="33"/>
    <n v="33"/>
    <n v="33"/>
    <n v="33"/>
    <n v="33"/>
    <n v="35"/>
    <n v="34"/>
    <n v="33"/>
    <n v="32"/>
    <n v="35"/>
    <n v="36"/>
    <n v="38"/>
    <n v="38"/>
    <n v="36"/>
    <n v="37"/>
    <n v="38"/>
  </r>
  <r>
    <n v="113"/>
    <x v="1"/>
    <n v="11"/>
    <x v="0"/>
    <n v="1"/>
    <x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n v="114"/>
    <x v="0"/>
    <n v="11"/>
    <x v="0"/>
    <n v="1"/>
    <x v="0"/>
    <n v="204"/>
    <n v="204"/>
    <n v="204"/>
    <n v="203"/>
    <n v="207"/>
    <n v="209"/>
    <n v="207"/>
    <n v="208"/>
    <n v="206"/>
    <n v="204"/>
    <n v="26"/>
    <n v="30"/>
    <n v="30"/>
    <n v="30"/>
    <n v="24"/>
    <n v="24"/>
    <n v="29"/>
    <n v="29"/>
    <n v="29"/>
    <n v="26"/>
    <n v="26"/>
    <n v="26"/>
    <n v="24"/>
    <n v="35"/>
    <n v="35"/>
    <n v="36"/>
    <n v="34"/>
    <n v="38"/>
    <n v="38"/>
    <n v="34"/>
    <n v="34"/>
    <n v="34"/>
    <n v="34"/>
    <n v="39"/>
    <n v="40"/>
    <n v="46"/>
    <n v="41"/>
    <n v="41"/>
    <n v="41"/>
    <n v="43"/>
    <n v="39"/>
    <n v="43"/>
    <n v="44"/>
    <n v="38"/>
  </r>
  <r>
    <n v="311"/>
    <x v="10"/>
    <n v="31"/>
    <x v="2"/>
    <n v="3"/>
    <x v="2"/>
    <n v="44"/>
    <n v="44"/>
    <n v="44"/>
    <n v="44"/>
    <n v="44"/>
    <n v="44"/>
    <n v="44"/>
    <n v="44"/>
    <n v="44"/>
    <n v="44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4"/>
    <n v="44"/>
    <n v="44"/>
    <n v="44"/>
    <n v="44"/>
    <n v="44"/>
    <n v="44"/>
    <n v="44"/>
    <n v="45"/>
    <n v="44"/>
    <n v="44"/>
    <n v="44"/>
    <n v="44"/>
    <n v="44"/>
  </r>
  <r>
    <n v="113"/>
    <x v="1"/>
    <n v="11"/>
    <x v="0"/>
    <n v="1"/>
    <x v="0"/>
    <n v="92"/>
    <n v="94"/>
    <n v="91"/>
    <n v="93"/>
    <n v="97"/>
    <n v="97"/>
    <n v="98"/>
    <n v="94"/>
    <n v="93"/>
    <n v="92"/>
    <n v="96"/>
    <n v="94"/>
    <n v="90"/>
    <n v="91"/>
    <n v="90"/>
    <n v="90"/>
    <n v="90"/>
    <n v="94"/>
    <n v="94"/>
    <n v="93"/>
    <n v="89"/>
    <n v="94"/>
    <n v="96"/>
    <n v="95"/>
    <n v="97"/>
    <n v="90"/>
    <n v="95"/>
    <n v="91"/>
    <n v="96"/>
    <n v="91"/>
    <n v="90"/>
    <n v="92"/>
    <n v="93"/>
    <n v="93"/>
    <n v="90"/>
    <n v="94"/>
    <n v="93"/>
    <n v="98"/>
    <n v="97"/>
    <n v="94"/>
    <n v="97"/>
    <n v="94"/>
    <n v="92"/>
    <n v="92"/>
  </r>
  <r>
    <n v="113"/>
    <x v="1"/>
    <n v="11"/>
    <x v="0"/>
    <n v="1"/>
    <x v="0"/>
    <n v="99"/>
    <n v="99"/>
    <n v="99"/>
    <n v="102"/>
    <n v="119"/>
    <n v="117"/>
    <n v="120"/>
    <n v="120"/>
    <n v="122"/>
    <n v="115"/>
    <n v="118"/>
    <n v="123"/>
    <n v="127"/>
    <n v="123"/>
    <n v="123"/>
    <n v="127"/>
    <n v="125"/>
    <n v="125"/>
    <n v="125"/>
    <n v="128"/>
    <n v="125"/>
    <n v="116"/>
    <n v="125"/>
    <n v="123"/>
    <n v="129"/>
    <n v="64"/>
    <n v="120"/>
    <n v="127"/>
    <n v="124"/>
    <n v="127"/>
    <n v="126"/>
    <n v="123"/>
    <n v="129"/>
    <n v="129"/>
    <n v="94"/>
    <n v="123"/>
    <n v="123"/>
    <n v="125"/>
    <n v="127"/>
    <n v="122"/>
    <n v="128"/>
    <n v="124"/>
    <n v="125"/>
    <n v="125"/>
  </r>
  <r>
    <n v="114"/>
    <x v="0"/>
    <n v="11"/>
    <x v="0"/>
    <n v="1"/>
    <x v="0"/>
    <n v="126"/>
    <n v="128"/>
    <n v="126"/>
    <n v="137"/>
    <n v="128"/>
    <n v="134"/>
    <n v="126"/>
    <n v="122"/>
    <n v="128"/>
    <n v="126"/>
    <n v="126"/>
    <n v="128"/>
    <n v="128"/>
    <n v="128"/>
    <n v="140"/>
    <n v="136"/>
    <n v="126"/>
    <n v="128"/>
    <n v="136"/>
    <n v="134"/>
    <n v="126"/>
    <n v="134"/>
    <n v="126"/>
    <n v="126"/>
    <n v="134"/>
    <n v="128"/>
    <n v="126"/>
    <n v="126"/>
    <n v="126"/>
    <n v="132"/>
    <n v="122"/>
    <n v="112"/>
    <n v="126"/>
    <n v="124"/>
    <n v="124"/>
    <n v="140"/>
    <n v="43"/>
    <n v="118"/>
    <n v="128"/>
    <n v="126"/>
    <n v="117"/>
    <n v="117"/>
    <n v="117"/>
    <n v="117"/>
  </r>
  <r>
    <n v="312"/>
    <x v="3"/>
    <n v="31"/>
    <x v="2"/>
    <n v="3"/>
    <x v="2"/>
    <n v="14"/>
    <n v="14"/>
    <n v="14"/>
    <n v="14"/>
    <n v="14"/>
    <n v="14"/>
    <n v="14"/>
    <n v="14"/>
    <n v="14"/>
    <n v="14"/>
    <n v="16"/>
    <n v="16"/>
    <n v="14"/>
    <n v="15"/>
    <n v="14"/>
    <n v="14"/>
    <n v="14"/>
    <n v="14"/>
    <n v="11"/>
    <n v="15"/>
    <n v="15"/>
    <n v="14"/>
    <n v="14"/>
    <n v="14"/>
    <n v="14"/>
    <n v="14"/>
    <n v="14"/>
    <n v="14"/>
    <n v="16"/>
    <n v="16"/>
    <n v="16"/>
    <n v="14"/>
    <n v="14"/>
    <n v="14"/>
    <n v="14"/>
    <n v="14"/>
    <n v="14"/>
    <n v="14"/>
    <n v="14"/>
    <n v="12"/>
    <n v="12"/>
    <n v="14"/>
    <n v="14"/>
    <n v="14"/>
  </r>
  <r>
    <n v="114"/>
    <x v="0"/>
    <n v="11"/>
    <x v="0"/>
    <n v="1"/>
    <x v="0"/>
    <n v="26"/>
    <n v="22"/>
    <n v="29"/>
    <n v="30"/>
    <n v="31"/>
    <n v="33"/>
    <n v="31"/>
    <n v="34"/>
    <n v="23"/>
    <n v="23"/>
    <n v="27"/>
    <n v="31"/>
    <n v="23"/>
    <n v="25"/>
    <n v="30"/>
    <n v="30"/>
    <n v="27"/>
    <n v="27"/>
    <n v="28"/>
    <n v="29"/>
    <n v="30"/>
    <n v="23"/>
    <n v="29"/>
    <n v="26"/>
    <n v="27"/>
    <n v="32"/>
    <n v="27"/>
    <n v="28"/>
    <n v="26"/>
    <n v="28"/>
    <n v="21"/>
    <n v="22"/>
    <n v="25"/>
    <n v="26"/>
    <n v="32"/>
    <n v="29"/>
    <n v="27"/>
    <n v="30"/>
    <n v="23"/>
    <n v="28"/>
    <n v="28"/>
    <n v="29"/>
    <n v="28"/>
    <n v="31"/>
  </r>
  <r>
    <n v="114"/>
    <x v="0"/>
    <n v="11"/>
    <x v="0"/>
    <n v="1"/>
    <x v="0"/>
    <n v="20"/>
    <n v="20"/>
    <n v="21"/>
    <n v="22"/>
    <n v="21"/>
    <n v="21"/>
    <n v="21"/>
    <n v="22"/>
    <n v="22"/>
    <n v="21"/>
    <n v="21"/>
    <n v="21"/>
    <n v="21"/>
    <n v="21"/>
    <n v="21"/>
    <n v="21"/>
    <n v="21"/>
    <n v="22"/>
    <n v="21"/>
    <n v="21"/>
    <n v="22"/>
    <n v="22"/>
    <n v="21"/>
    <n v="21"/>
    <n v="31"/>
    <n v="31"/>
    <n v="31"/>
    <n v="31"/>
    <n v="31"/>
    <n v="31"/>
    <n v="31"/>
    <n v="30"/>
    <n v="30"/>
    <n v="31"/>
    <n v="31"/>
    <n v="31"/>
    <n v="31"/>
    <n v="31"/>
    <n v="31"/>
    <n v="31"/>
    <n v="31"/>
    <n v="31"/>
    <n v="31"/>
    <n v="31"/>
  </r>
  <r>
    <n v="555"/>
    <x v="13"/>
    <n v="55"/>
    <x v="8"/>
    <n v="5"/>
    <x v="1"/>
    <n v="38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27"/>
    <n v="27"/>
    <n v="27"/>
    <n v="27"/>
    <n v="38"/>
    <n v="38"/>
    <n v="39"/>
    <n v="39"/>
    <n v="39"/>
    <n v="39"/>
    <n v="39"/>
    <n v="39"/>
    <n v="27"/>
    <n v="27"/>
    <n v="27"/>
    <n v="27"/>
    <n v="27"/>
    <n v="27"/>
  </r>
  <r>
    <n v="113"/>
    <x v="1"/>
    <n v="11"/>
    <x v="0"/>
    <n v="1"/>
    <x v="0"/>
    <n v="31"/>
    <n v="31"/>
    <n v="33"/>
    <n v="32"/>
    <n v="35"/>
    <n v="36"/>
    <n v="33"/>
    <n v="36"/>
    <n v="32"/>
    <n v="33"/>
    <n v="31"/>
    <n v="33"/>
    <n v="35"/>
    <n v="35"/>
    <n v="36"/>
    <n v="33"/>
    <n v="35"/>
    <n v="36"/>
    <n v="38"/>
    <n v="36"/>
    <n v="35"/>
    <n v="35"/>
    <n v="33"/>
    <n v="37"/>
    <n v="37"/>
    <n v="36"/>
    <n v="39"/>
    <n v="39"/>
    <n v="37"/>
    <n v="38"/>
    <n v="35"/>
    <n v="31"/>
    <n v="36"/>
    <n v="34"/>
    <n v="40"/>
    <n v="39"/>
    <n v="38"/>
    <n v="40"/>
    <n v="36"/>
    <n v="31"/>
    <n v="39"/>
    <n v="38"/>
    <n v="37"/>
    <n v="39"/>
  </r>
  <r>
    <n v="113"/>
    <x v="1"/>
    <n v="11"/>
    <x v="0"/>
    <n v="1"/>
    <x v="0"/>
    <n v="42"/>
    <n v="43"/>
    <n v="42"/>
    <n v="42"/>
    <n v="42"/>
    <n v="42"/>
    <n v="43"/>
    <n v="42"/>
    <n v="42"/>
    <n v="42"/>
    <n v="42"/>
    <n v="42"/>
    <n v="42"/>
    <n v="42"/>
    <n v="42"/>
    <n v="42"/>
    <n v="42"/>
    <n v="42"/>
    <n v="42"/>
    <n v="41"/>
    <n v="42"/>
    <n v="41"/>
    <n v="41"/>
    <n v="45"/>
    <n v="42"/>
    <n v="42"/>
    <n v="40"/>
    <n v="38"/>
    <n v="38"/>
    <n v="38"/>
    <n v="40"/>
    <n v="39"/>
    <n v="40"/>
    <n v="41"/>
    <n v="41"/>
    <n v="40"/>
    <n v="40"/>
    <n v="40"/>
    <n v="40"/>
    <n v="40"/>
    <n v="40"/>
    <n v="40"/>
    <n v="40"/>
    <n v="40"/>
  </r>
  <r>
    <n v="113"/>
    <x v="1"/>
    <n v="11"/>
    <x v="0"/>
    <n v="1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13"/>
    <x v="1"/>
    <n v="11"/>
    <x v="0"/>
    <n v="1"/>
    <x v="0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7"/>
    <n v="57"/>
    <n v="57"/>
    <n v="57"/>
    <n v="57"/>
    <n v="57"/>
    <n v="57"/>
    <n v="57"/>
    <n v="57"/>
    <n v="57"/>
    <n v="57"/>
    <n v="57"/>
    <n v="57"/>
    <n v="57"/>
    <n v="57"/>
    <n v="57"/>
    <n v="57"/>
  </r>
  <r>
    <n v="113"/>
    <x v="1"/>
    <n v="11"/>
    <x v="0"/>
    <n v="1"/>
    <x v="0"/>
    <n v="63"/>
    <n v="63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1"/>
    <n v="61"/>
    <n v="61"/>
    <n v="61"/>
    <n v="61"/>
    <n v="61"/>
    <n v="61"/>
    <n v="61"/>
    <n v="61"/>
    <n v="60"/>
    <n v="60"/>
    <n v="60"/>
    <n v="60"/>
  </r>
  <r>
    <n v="529"/>
    <x v="8"/>
    <n v="52"/>
    <x v="6"/>
    <n v="5"/>
    <x v="1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11"/>
    <n v="11"/>
  </r>
  <r>
    <n v="919"/>
    <x v="22"/>
    <n v="91"/>
    <x v="12"/>
    <n v="9"/>
    <x v="5"/>
    <n v="549"/>
    <n v="547"/>
    <n v="263"/>
    <n v="273"/>
    <n v="286"/>
    <n v="291"/>
    <n v="298"/>
    <n v="303"/>
    <n v="308"/>
    <n v="309"/>
    <n v="312"/>
    <n v="317"/>
    <n v="327"/>
    <n v="346"/>
    <n v="355"/>
    <n v="365"/>
    <n v="372"/>
    <n v="384"/>
    <n v="388"/>
    <n v="391"/>
    <n v="395"/>
    <n v="395"/>
    <n v="407"/>
    <n v="415"/>
    <n v="380"/>
    <n v="387"/>
    <n v="389"/>
    <n v="402"/>
    <n v="411"/>
    <n v="421"/>
    <n v="426"/>
    <n v="431"/>
    <n v="431"/>
    <n v="445"/>
    <n v="464"/>
    <n v="470"/>
    <n v="480"/>
    <n v="496"/>
    <n v="479"/>
    <n v="483"/>
    <n v="489"/>
    <n v="490"/>
    <n v="494"/>
    <n v="507"/>
  </r>
  <r>
    <n v="113"/>
    <x v="1"/>
    <n v="11"/>
    <x v="0"/>
    <n v="1"/>
    <x v="0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</r>
  <r>
    <n v="114"/>
    <x v="0"/>
    <n v="11"/>
    <x v="0"/>
    <n v="1"/>
    <x v="0"/>
    <n v="247"/>
    <n v="244"/>
    <n v="244"/>
    <n v="244"/>
    <n v="244"/>
    <n v="166"/>
    <n v="166"/>
    <n v="166"/>
    <n v="223"/>
    <n v="223"/>
    <n v="220"/>
    <n v="219"/>
    <n v="219"/>
    <n v="219"/>
    <n v="219"/>
    <n v="219"/>
    <n v="218"/>
    <n v="218"/>
    <n v="218"/>
    <n v="218"/>
    <n v="218"/>
    <n v="218"/>
    <n v="218"/>
    <n v="218"/>
    <n v="218"/>
    <n v="218"/>
    <n v="218"/>
    <n v="219"/>
    <n v="219"/>
    <n v="219"/>
    <n v="219"/>
    <n v="219"/>
    <n v="219"/>
    <n v="220"/>
    <n v="220"/>
    <n v="220"/>
    <n v="220"/>
    <n v="221"/>
    <n v="222"/>
    <n v="222"/>
    <n v="222"/>
    <n v="222"/>
    <n v="222"/>
    <n v="222"/>
  </r>
  <r>
    <n v="552"/>
    <x v="19"/>
    <n v="55"/>
    <x v="8"/>
    <n v="5"/>
    <x v="1"/>
    <n v="22"/>
    <n v="26"/>
    <n v="22"/>
    <n v="22"/>
    <n v="30"/>
    <n v="22"/>
    <n v="22"/>
    <n v="29"/>
    <n v="23"/>
    <n v="23"/>
    <n v="23"/>
    <n v="23"/>
    <n v="23"/>
    <n v="23"/>
    <n v="23"/>
    <n v="23"/>
    <n v="23"/>
    <n v="26"/>
    <n v="26"/>
    <n v="26"/>
    <n v="26"/>
    <n v="26"/>
    <n v="26"/>
    <n v="26"/>
    <n v="26"/>
    <n v="26"/>
    <n v="26"/>
    <n v="26"/>
    <n v="23"/>
    <n v="29"/>
    <n v="29"/>
    <n v="33"/>
    <n v="32"/>
    <n v="32"/>
    <n v="30"/>
    <n v="26"/>
    <n v="26"/>
    <n v="22"/>
    <n v="22"/>
    <n v="32"/>
    <n v="28"/>
    <n v="24"/>
    <n v="24"/>
    <n v="24"/>
  </r>
  <r>
    <n v="563"/>
    <x v="5"/>
    <n v="56"/>
    <x v="4"/>
    <n v="5"/>
    <x v="1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2"/>
    <n v="22"/>
    <n v="22"/>
    <n v="22"/>
  </r>
  <r>
    <n v="311"/>
    <x v="10"/>
    <n v="31"/>
    <x v="2"/>
    <n v="3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73"/>
    <x v="2"/>
    <n v="57"/>
    <x v="1"/>
    <n v="5"/>
    <x v="1"/>
    <n v="27"/>
    <n v="29"/>
    <n v="21"/>
    <n v="23"/>
    <n v="26"/>
    <n v="21"/>
    <n v="19"/>
    <n v="23"/>
    <n v="25"/>
    <n v="25"/>
    <n v="23"/>
    <n v="31"/>
    <n v="29"/>
    <n v="27"/>
    <n v="0"/>
    <n v="32"/>
    <n v="0"/>
    <n v="35"/>
    <n v="0"/>
    <n v="0"/>
    <n v="0"/>
    <n v="0"/>
    <n v="0"/>
    <n v="0"/>
    <n v="42"/>
    <n v="38"/>
    <n v="0"/>
    <n v="40"/>
    <n v="42"/>
    <n v="34"/>
    <n v="32"/>
    <n v="0"/>
    <n v="37"/>
    <n v="29"/>
    <n v="33"/>
    <n v="32"/>
    <n v="32"/>
    <n v="36"/>
    <n v="34"/>
    <n v="38"/>
    <n v="38"/>
    <n v="37"/>
    <n v="0"/>
    <n v="39"/>
  </r>
  <r>
    <n v="113"/>
    <x v="1"/>
    <n v="11"/>
    <x v="0"/>
    <n v="1"/>
    <x v="0"/>
    <n v="59"/>
    <n v="59"/>
    <n v="61"/>
    <n v="61"/>
    <n v="61"/>
    <n v="60"/>
    <n v="58"/>
    <n v="60"/>
    <n v="63"/>
    <n v="61"/>
    <n v="60"/>
    <n v="58"/>
    <n v="60"/>
    <n v="61"/>
    <n v="57"/>
    <n v="57"/>
    <n v="61"/>
    <n v="64"/>
    <n v="62"/>
    <n v="59"/>
    <n v="62"/>
    <n v="60"/>
    <n v="61"/>
    <n v="61"/>
    <n v="67"/>
    <n v="59"/>
    <n v="62"/>
    <n v="59"/>
    <n v="61"/>
    <n v="60"/>
    <n v="59"/>
    <n v="59"/>
    <n v="59"/>
    <n v="58"/>
    <n v="58"/>
    <n v="60"/>
    <n v="60"/>
    <n v="61"/>
    <n v="57"/>
    <n v="59"/>
    <n v="60"/>
    <n v="62"/>
    <n v="62"/>
    <n v="65"/>
  </r>
  <r>
    <n v="113"/>
    <x v="1"/>
    <n v="11"/>
    <x v="0"/>
    <n v="1"/>
    <x v="0"/>
    <n v="42"/>
    <n v="40"/>
    <n v="42"/>
    <n v="40"/>
    <n v="39"/>
    <n v="39"/>
    <n v="40"/>
    <n v="40"/>
    <n v="39"/>
    <n v="41"/>
    <n v="40"/>
    <n v="41"/>
    <n v="41"/>
    <n v="38"/>
    <n v="40"/>
    <n v="39"/>
    <n v="43"/>
    <n v="45"/>
    <n v="42"/>
    <n v="44"/>
    <n v="40"/>
    <n v="40"/>
    <n v="41"/>
    <n v="38"/>
    <n v="41"/>
    <n v="38"/>
    <n v="40"/>
    <n v="39"/>
    <n v="40"/>
    <n v="39"/>
    <n v="38"/>
    <n v="40"/>
    <n v="41"/>
    <n v="40"/>
    <n v="41"/>
    <n v="40"/>
    <n v="40"/>
    <n v="40"/>
    <n v="39"/>
    <n v="39"/>
    <n v="38"/>
    <n v="39"/>
    <n v="40"/>
    <n v="39"/>
  </r>
  <r>
    <n v="113"/>
    <x v="1"/>
    <n v="11"/>
    <x v="0"/>
    <n v="1"/>
    <x v="0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</r>
  <r>
    <n v="311"/>
    <x v="10"/>
    <n v="31"/>
    <x v="2"/>
    <n v="3"/>
    <x v="2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</r>
  <r>
    <n v="113"/>
    <x v="1"/>
    <n v="11"/>
    <x v="0"/>
    <n v="1"/>
    <x v="0"/>
    <n v="86"/>
    <n v="86"/>
    <n v="86"/>
    <n v="86"/>
    <n v="86"/>
    <n v="86"/>
    <n v="86"/>
    <n v="86"/>
    <n v="86"/>
    <n v="86"/>
    <n v="86"/>
    <n v="86"/>
    <n v="86"/>
    <n v="86"/>
    <n v="84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5"/>
    <n v="85"/>
    <n v="87"/>
    <n v="87"/>
    <n v="86"/>
  </r>
  <r>
    <n v="113"/>
    <x v="1"/>
    <n v="11"/>
    <x v="0"/>
    <n v="1"/>
    <x v="0"/>
    <n v="92"/>
    <n v="75"/>
    <n v="75"/>
    <n v="81"/>
    <n v="79"/>
    <n v="77"/>
    <n v="80"/>
    <n v="74"/>
    <n v="76"/>
    <n v="80"/>
    <n v="79"/>
    <n v="80"/>
    <n v="81"/>
    <n v="79"/>
    <n v="82"/>
    <n v="80"/>
    <n v="76"/>
    <n v="89"/>
    <n v="94"/>
    <n v="90"/>
    <n v="82"/>
    <n v="74"/>
    <n v="80"/>
    <n v="85"/>
    <n v="86"/>
    <n v="85"/>
    <n v="84"/>
    <n v="85"/>
    <n v="84"/>
    <n v="89"/>
    <n v="82"/>
    <n v="78"/>
    <n v="76"/>
    <n v="79"/>
    <n v="78"/>
    <n v="74"/>
    <n v="74"/>
    <n v="76"/>
    <n v="78"/>
    <n v="73"/>
    <n v="81"/>
    <n v="88"/>
    <n v="89"/>
    <n v="86"/>
  </r>
  <r>
    <n v="573"/>
    <x v="2"/>
    <n v="57"/>
    <x v="1"/>
    <n v="5"/>
    <x v="1"/>
    <n v="14"/>
    <n v="14"/>
    <n v="15"/>
    <n v="14"/>
    <n v="14"/>
    <n v="14"/>
    <n v="13"/>
    <n v="14"/>
    <n v="14"/>
    <n v="14"/>
    <n v="15"/>
    <n v="15"/>
    <n v="17"/>
    <n v="13"/>
    <n v="14"/>
    <n v="14"/>
    <n v="14"/>
    <n v="14"/>
    <n v="14"/>
    <n v="14"/>
    <n v="14"/>
    <n v="14"/>
    <n v="14"/>
    <n v="16"/>
    <n v="14"/>
    <n v="13"/>
    <n v="13"/>
    <n v="14"/>
    <n v="13"/>
    <n v="13"/>
    <n v="13"/>
    <n v="13"/>
    <n v="13"/>
    <n v="13"/>
    <n v="13"/>
    <n v="13"/>
    <n v="12"/>
    <n v="12"/>
    <n v="12"/>
    <n v="13"/>
    <n v="14"/>
    <n v="14"/>
    <n v="14"/>
    <n v="14"/>
  </r>
  <r>
    <n v="541"/>
    <x v="23"/>
    <n v="54"/>
    <x v="13"/>
    <n v="5"/>
    <x v="1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10"/>
    <n v="15"/>
    <n v="15"/>
    <n v="10"/>
    <n v="10"/>
    <n v="11"/>
    <n v="8"/>
    <n v="6"/>
    <n v="7"/>
    <n v="5"/>
    <n v="4"/>
    <n v="4"/>
    <n v="4"/>
    <n v="4"/>
    <n v="5"/>
    <n v="1"/>
    <n v="1"/>
    <n v="2"/>
    <n v="2"/>
    <n v="3"/>
    <n v="1"/>
    <n v="2"/>
    <n v="3"/>
    <n v="2"/>
    <n v="6"/>
    <n v="4"/>
  </r>
  <r>
    <n v="113"/>
    <x v="1"/>
    <n v="11"/>
    <x v="0"/>
    <n v="1"/>
    <x v="0"/>
    <n v="150"/>
    <n v="150"/>
    <n v="123"/>
    <n v="123"/>
    <n v="126"/>
    <n v="120"/>
    <n v="120"/>
    <n v="125"/>
    <n v="124"/>
    <n v="125"/>
    <n v="126"/>
    <n v="124"/>
    <n v="129"/>
    <n v="122"/>
    <n v="131"/>
    <n v="125"/>
    <n v="127"/>
    <n v="124"/>
    <n v="125"/>
    <n v="129"/>
    <n v="126"/>
    <n v="126"/>
    <n v="126"/>
    <n v="117"/>
    <n v="128"/>
    <n v="124"/>
    <n v="128"/>
    <n v="128"/>
    <n v="127"/>
    <n v="126"/>
    <n v="129"/>
    <n v="122"/>
    <n v="127"/>
    <n v="120"/>
    <n v="125"/>
    <n v="119"/>
    <n v="123"/>
    <n v="124"/>
    <n v="125"/>
    <n v="126"/>
    <n v="124"/>
    <n v="124"/>
    <n v="120"/>
    <n v="125"/>
  </r>
  <r>
    <n v="114"/>
    <x v="0"/>
    <n v="11"/>
    <x v="0"/>
    <n v="1"/>
    <x v="0"/>
    <n v="39"/>
    <n v="39"/>
    <n v="39"/>
    <n v="39"/>
    <n v="39"/>
    <n v="41"/>
    <n v="41"/>
    <n v="41"/>
    <n v="41"/>
    <n v="41"/>
    <n v="41"/>
    <n v="42"/>
    <n v="42"/>
    <n v="43"/>
    <n v="43"/>
    <n v="44"/>
    <n v="44"/>
    <n v="44"/>
    <n v="45"/>
    <n v="45"/>
    <n v="45"/>
    <n v="46"/>
    <n v="46"/>
    <n v="46"/>
    <n v="46"/>
    <n v="46"/>
    <n v="46"/>
    <n v="46"/>
    <n v="47"/>
    <n v="47"/>
    <n v="47"/>
    <n v="47"/>
    <n v="47"/>
    <n v="47"/>
    <n v="47"/>
    <n v="13"/>
    <n v="13"/>
    <n v="13"/>
    <n v="13"/>
    <n v="41"/>
    <n v="41"/>
    <n v="41"/>
    <n v="41"/>
    <n v="42"/>
  </r>
  <r>
    <n v="113"/>
    <x v="1"/>
    <n v="11"/>
    <x v="0"/>
    <n v="1"/>
    <x v="0"/>
    <n v="34"/>
    <n v="34"/>
    <n v="33"/>
    <n v="33"/>
    <n v="33"/>
    <n v="33"/>
    <n v="33"/>
    <n v="33"/>
    <n v="33"/>
    <n v="33"/>
    <n v="33"/>
    <n v="33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59"/>
    <n v="59"/>
    <n v="59"/>
  </r>
  <r>
    <n v="117"/>
    <x v="7"/>
    <n v="11"/>
    <x v="0"/>
    <n v="1"/>
    <x v="0"/>
    <n v="53"/>
    <n v="50"/>
    <n v="49"/>
    <n v="55"/>
    <n v="56"/>
    <n v="58"/>
    <n v="57"/>
    <n v="54"/>
    <n v="58"/>
    <n v="56"/>
    <n v="56"/>
    <n v="55"/>
    <n v="56"/>
    <n v="58"/>
    <n v="54"/>
    <n v="55"/>
    <n v="80"/>
    <n v="81"/>
    <n v="66"/>
    <n v="68"/>
    <n v="63"/>
    <n v="64"/>
    <n v="31"/>
    <n v="41"/>
    <n v="58"/>
    <n v="51"/>
    <n v="40"/>
    <n v="27"/>
    <n v="24"/>
    <n v="25"/>
    <n v="25"/>
    <n v="24"/>
    <n v="22"/>
    <n v="23"/>
    <n v="23"/>
    <n v="21"/>
    <n v="18"/>
    <n v="19"/>
    <n v="21"/>
    <n v="21"/>
    <n v="22"/>
    <n v="22"/>
    <n v="20"/>
    <n v="21"/>
  </r>
  <r>
    <n v="563"/>
    <x v="5"/>
    <n v="56"/>
    <x v="4"/>
    <n v="5"/>
    <x v="1"/>
    <n v="40"/>
    <n v="40"/>
    <n v="42"/>
    <n v="44"/>
    <n v="40"/>
    <n v="40"/>
    <n v="42"/>
    <n v="40"/>
    <n v="40"/>
    <n v="40"/>
    <n v="40"/>
    <n v="46"/>
    <n v="46"/>
    <n v="46"/>
    <n v="40"/>
    <n v="31"/>
    <n v="33"/>
    <n v="33"/>
    <n v="34"/>
    <n v="32"/>
    <n v="33"/>
    <n v="34"/>
    <n v="34"/>
    <n v="34"/>
    <n v="34"/>
    <n v="34"/>
    <n v="34"/>
    <n v="34"/>
    <n v="34"/>
    <n v="33"/>
    <n v="33"/>
    <n v="33"/>
    <n v="32"/>
    <n v="32"/>
    <n v="32"/>
    <n v="32"/>
    <n v="26"/>
    <n v="25"/>
    <n v="26"/>
    <n v="25"/>
    <n v="25"/>
    <n v="25"/>
    <n v="25"/>
    <n v="25"/>
  </r>
  <r>
    <n v="113"/>
    <x v="1"/>
    <n v="11"/>
    <x v="0"/>
    <n v="1"/>
    <x v="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39"/>
    <n v="139"/>
    <n v="139"/>
    <n v="139"/>
    <n v="139"/>
    <n v="139"/>
    <n v="145"/>
    <n v="146"/>
    <n v="139"/>
    <n v="139"/>
    <n v="139"/>
    <n v="139"/>
    <n v="139"/>
    <n v="139"/>
    <n v="139"/>
    <n v="139"/>
  </r>
  <r>
    <n v="113"/>
    <x v="1"/>
    <n v="11"/>
    <x v="0"/>
    <n v="1"/>
    <x v="0"/>
    <n v="32"/>
    <n v="31"/>
    <n v="31"/>
    <n v="32"/>
    <n v="33"/>
    <n v="33"/>
    <n v="33"/>
    <n v="34"/>
    <n v="33"/>
    <n v="34"/>
    <n v="34"/>
    <n v="34"/>
    <n v="34"/>
    <n v="33"/>
    <n v="36"/>
    <n v="0"/>
    <n v="32"/>
    <n v="33"/>
    <n v="44"/>
    <n v="39"/>
    <n v="44"/>
    <n v="43"/>
    <n v="44"/>
    <n v="43"/>
    <n v="44"/>
    <n v="44"/>
    <n v="45"/>
    <n v="46"/>
    <n v="60"/>
    <n v="54"/>
    <n v="60"/>
    <n v="53"/>
    <n v="53"/>
    <n v="50"/>
    <n v="63"/>
    <n v="67"/>
    <n v="67"/>
    <n v="68"/>
    <n v="68"/>
    <n v="67"/>
    <n v="65"/>
    <n v="65"/>
    <n v="65"/>
    <n v="67"/>
  </r>
  <r>
    <n v="569"/>
    <x v="9"/>
    <n v="56"/>
    <x v="4"/>
    <n v="5"/>
    <x v="1"/>
    <n v="66"/>
    <n v="68"/>
    <n v="69"/>
    <n v="72"/>
    <n v="69"/>
    <n v="71"/>
    <n v="68"/>
    <n v="71"/>
    <n v="68"/>
    <n v="67"/>
    <n v="67"/>
    <n v="66"/>
    <n v="64"/>
    <n v="66"/>
    <n v="63"/>
    <n v="64"/>
    <n v="62"/>
    <n v="62"/>
    <n v="67"/>
    <n v="61"/>
    <n v="63"/>
    <n v="67"/>
    <n v="64"/>
    <n v="65"/>
    <n v="63"/>
    <n v="65"/>
    <n v="65"/>
    <n v="64"/>
    <n v="63"/>
    <n v="64"/>
    <n v="63"/>
    <n v="64"/>
    <n v="64"/>
    <n v="64"/>
    <n v="66"/>
    <n v="67"/>
    <n v="68"/>
    <n v="63"/>
    <n v="67"/>
    <n v="68"/>
    <n v="63"/>
    <n v="66"/>
    <n v="67"/>
    <n v="65"/>
  </r>
  <r>
    <n v="113"/>
    <x v="1"/>
    <n v="11"/>
    <x v="0"/>
    <n v="1"/>
    <x v="0"/>
    <n v="42"/>
    <n v="42"/>
    <n v="42"/>
    <n v="42"/>
    <n v="42"/>
    <n v="44"/>
    <n v="44"/>
    <n v="45"/>
    <n v="45"/>
    <n v="45"/>
    <n v="45"/>
    <n v="44"/>
    <n v="43"/>
    <n v="43"/>
    <n v="43"/>
    <n v="45"/>
    <n v="44"/>
    <n v="44"/>
    <n v="44"/>
    <n v="44"/>
    <n v="42"/>
    <n v="44"/>
    <n v="43"/>
    <n v="45"/>
    <n v="45"/>
    <n v="294"/>
    <n v="41"/>
    <n v="300"/>
    <n v="308"/>
    <n v="274"/>
    <n v="42"/>
    <n v="43"/>
    <n v="43"/>
    <n v="42"/>
    <n v="44"/>
    <n v="46"/>
    <n v="47"/>
    <n v="44"/>
    <n v="44"/>
    <n v="44"/>
    <n v="44"/>
    <n v="42"/>
    <n v="42"/>
    <n v="44"/>
  </r>
  <r>
    <n v="114"/>
    <x v="0"/>
    <n v="11"/>
    <x v="0"/>
    <n v="1"/>
    <x v="0"/>
    <n v="79"/>
    <n v="79"/>
    <n v="77"/>
    <n v="77"/>
    <n v="77"/>
    <n v="83"/>
    <n v="85"/>
    <n v="85"/>
    <n v="85"/>
    <n v="83"/>
    <n v="86"/>
    <n v="84"/>
    <n v="82"/>
    <n v="84"/>
    <n v="82"/>
    <n v="86"/>
    <n v="80"/>
    <n v="84"/>
    <n v="80"/>
    <n v="80"/>
    <n v="84"/>
    <n v="80"/>
    <n v="82"/>
    <n v="86"/>
    <n v="83"/>
    <n v="90"/>
    <n v="84"/>
    <n v="78"/>
    <n v="82"/>
    <n v="82"/>
    <n v="84"/>
    <n v="76"/>
    <n v="79"/>
    <n v="81"/>
    <n v="81"/>
    <n v="77"/>
    <n v="77"/>
    <n v="81"/>
    <n v="81"/>
    <n v="74"/>
    <n v="85"/>
    <n v="84"/>
    <n v="79"/>
    <n v="77"/>
  </r>
  <r>
    <n v="114"/>
    <x v="0"/>
    <n v="11"/>
    <x v="0"/>
    <n v="1"/>
    <x v="0"/>
    <n v="130"/>
    <n v="129"/>
    <n v="130"/>
    <n v="130"/>
    <n v="130"/>
    <n v="131"/>
    <n v="130"/>
    <n v="132"/>
    <n v="133"/>
    <n v="133"/>
    <n v="136"/>
    <n v="136"/>
    <n v="140"/>
    <n v="140"/>
    <n v="141"/>
    <n v="139"/>
    <n v="134"/>
    <n v="138"/>
    <n v="133"/>
    <n v="137"/>
    <n v="137"/>
    <n v="136"/>
    <n v="140"/>
    <n v="140"/>
    <n v="137"/>
    <n v="137"/>
    <n v="137"/>
    <n v="140"/>
    <n v="142"/>
    <n v="142"/>
    <n v="142"/>
    <n v="140"/>
    <n v="137"/>
    <n v="129"/>
    <n v="129"/>
    <n v="129"/>
    <n v="129"/>
    <n v="129"/>
    <n v="129"/>
    <n v="129"/>
    <n v="127"/>
    <n v="128"/>
    <n v="129"/>
    <n v="126"/>
  </r>
  <r>
    <n v="572"/>
    <x v="14"/>
    <n v="57"/>
    <x v="1"/>
    <n v="5"/>
    <x v="1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7"/>
    <n v="7"/>
    <n v="7"/>
    <n v="7"/>
    <n v="7"/>
    <n v="6"/>
    <n v="6"/>
    <n v="6"/>
    <n v="6"/>
    <n v="6"/>
    <n v="6"/>
    <n v="6"/>
    <n v="6"/>
    <n v="6"/>
    <n v="7"/>
    <n v="8"/>
    <n v="8"/>
    <n v="8"/>
    <n v="8"/>
    <n v="8"/>
    <n v="8"/>
    <n v="7"/>
    <n v="7"/>
    <n v="7"/>
    <n v="7"/>
    <n v="6"/>
  </r>
  <r>
    <n v="321"/>
    <x v="18"/>
    <n v="32"/>
    <x v="10"/>
    <n v="3"/>
    <x v="2"/>
    <n v="3"/>
    <n v="3"/>
    <n v="3"/>
    <n v="3"/>
    <n v="3"/>
    <n v="4"/>
    <n v="3"/>
    <n v="3"/>
    <n v="3"/>
    <n v="4"/>
    <n v="4"/>
    <n v="4"/>
    <n v="4"/>
    <n v="3"/>
    <n v="3"/>
    <n v="3"/>
    <n v="3"/>
    <n v="3"/>
    <n v="3"/>
    <n v="3"/>
    <n v="3"/>
    <n v="3"/>
    <n v="4"/>
    <n v="3"/>
    <n v="3"/>
    <n v="3"/>
    <n v="4"/>
    <n v="4"/>
    <n v="4"/>
    <n v="5"/>
    <n v="3"/>
    <n v="3"/>
    <n v="3"/>
    <n v="3"/>
    <n v="3"/>
    <n v="3"/>
    <n v="3"/>
    <n v="5"/>
    <n v="5"/>
    <n v="5"/>
    <n v="4"/>
    <n v="5"/>
    <n v="5"/>
    <n v="4"/>
  </r>
  <r>
    <n v="572"/>
    <x v="14"/>
    <n v="57"/>
    <x v="1"/>
    <n v="5"/>
    <x v="1"/>
    <n v="111"/>
    <n v="112"/>
    <n v="112"/>
    <n v="111"/>
    <n v="114"/>
    <n v="114"/>
    <n v="111"/>
    <n v="111"/>
    <n v="111"/>
    <n v="111"/>
    <n v="113"/>
    <n v="114"/>
    <n v="111"/>
    <n v="111"/>
    <n v="114"/>
    <n v="115"/>
    <n v="111"/>
    <n v="112"/>
    <n v="111"/>
    <n v="111"/>
    <n v="111"/>
    <n v="111"/>
    <n v="111"/>
    <n v="113"/>
    <n v="106"/>
    <n v="111"/>
    <n v="111"/>
    <n v="113"/>
    <n v="111"/>
    <n v="117"/>
    <n v="117"/>
    <n v="117"/>
    <n v="121"/>
    <n v="119"/>
    <n v="117"/>
    <n v="118"/>
    <n v="117"/>
    <n v="117"/>
    <n v="118"/>
    <n v="117"/>
    <n v="117"/>
    <n v="117"/>
    <n v="116"/>
    <n v="113"/>
  </r>
  <r>
    <n v="113"/>
    <x v="1"/>
    <n v="11"/>
    <x v="0"/>
    <n v="1"/>
    <x v="0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</r>
  <r>
    <n v="114"/>
    <x v="0"/>
    <n v="11"/>
    <x v="0"/>
    <n v="1"/>
    <x v="0"/>
    <n v="132"/>
    <n v="130"/>
    <n v="146"/>
    <n v="140"/>
    <n v="133"/>
    <n v="142"/>
    <n v="143"/>
    <n v="141"/>
    <n v="141"/>
    <n v="142"/>
    <n v="136"/>
    <n v="135"/>
    <n v="134"/>
    <n v="136"/>
    <n v="150"/>
    <n v="149"/>
    <n v="149"/>
    <n v="109"/>
    <n v="114"/>
    <n v="110"/>
    <n v="109"/>
    <n v="115"/>
    <n v="118"/>
    <n v="118"/>
    <n v="121"/>
    <n v="123"/>
    <n v="117"/>
    <n v="124"/>
    <n v="118"/>
    <n v="123"/>
    <n v="119"/>
    <n v="119"/>
    <n v="117"/>
    <n v="115"/>
    <n v="116"/>
    <n v="115"/>
    <n v="124"/>
    <n v="114"/>
    <n v="115"/>
    <n v="115"/>
    <n v="108"/>
    <n v="113"/>
    <n v="112"/>
    <n v="102"/>
  </r>
  <r>
    <n v="113"/>
    <x v="1"/>
    <n v="11"/>
    <x v="0"/>
    <n v="1"/>
    <x v="0"/>
    <n v="35"/>
    <n v="29"/>
    <n v="30"/>
    <n v="31"/>
    <n v="34"/>
    <n v="31"/>
    <n v="33"/>
    <n v="32"/>
    <n v="33"/>
    <n v="32"/>
    <n v="32"/>
    <n v="32"/>
    <n v="34"/>
    <n v="35"/>
    <n v="35"/>
    <n v="34"/>
    <n v="35"/>
    <n v="31"/>
    <n v="34"/>
    <n v="24"/>
    <n v="24"/>
    <n v="24"/>
    <n v="24"/>
    <n v="23"/>
    <n v="21"/>
    <n v="15"/>
    <n v="11"/>
    <n v="14"/>
    <n v="14"/>
    <n v="14"/>
    <n v="14"/>
    <n v="14"/>
    <n v="14"/>
    <n v="14"/>
    <n v="14"/>
    <n v="14"/>
    <n v="14"/>
    <n v="14"/>
    <n v="14"/>
    <n v="14"/>
    <n v="14"/>
    <n v="14"/>
    <n v="14"/>
    <n v="14"/>
  </r>
  <r>
    <n v="113"/>
    <x v="1"/>
    <n v="11"/>
    <x v="0"/>
    <n v="1"/>
    <x v="0"/>
    <n v="26"/>
    <n v="26"/>
    <n v="26"/>
    <n v="26"/>
    <n v="26"/>
    <n v="26"/>
    <n v="26"/>
    <n v="26"/>
    <n v="21"/>
    <n v="27"/>
    <n v="23"/>
    <n v="22"/>
    <n v="22"/>
    <n v="26"/>
    <n v="27"/>
    <n v="26"/>
    <n v="26"/>
    <n v="26"/>
    <n v="27"/>
    <n v="27"/>
    <n v="22"/>
    <n v="22"/>
    <n v="22"/>
    <n v="22"/>
    <n v="22"/>
    <n v="22"/>
    <n v="22"/>
    <n v="22"/>
    <n v="22"/>
    <n v="22"/>
    <n v="22"/>
    <n v="22"/>
    <n v="23"/>
    <n v="22"/>
    <n v="18"/>
    <n v="24"/>
    <n v="23"/>
    <n v="24"/>
    <n v="23"/>
    <n v="23"/>
    <n v="22"/>
    <n v="22"/>
    <n v="22"/>
    <n v="22"/>
  </r>
  <r>
    <n v="322"/>
    <x v="24"/>
    <n v="32"/>
    <x v="10"/>
    <n v="3"/>
    <x v="2"/>
    <n v="57"/>
    <n v="56"/>
    <n v="56"/>
    <n v="54"/>
    <n v="53"/>
    <n v="54"/>
    <n v="54"/>
    <n v="58"/>
    <n v="58"/>
    <n v="64"/>
    <n v="64"/>
    <n v="64"/>
    <n v="65"/>
    <n v="52"/>
    <n v="62"/>
    <n v="64"/>
    <n v="55"/>
    <n v="54"/>
    <n v="50"/>
    <n v="52"/>
    <n v="62"/>
    <n v="58"/>
    <n v="57"/>
    <n v="65"/>
    <n v="64"/>
    <n v="60"/>
    <n v="55"/>
    <n v="61"/>
    <n v="53"/>
    <n v="56"/>
    <n v="54"/>
    <n v="54"/>
    <n v="57"/>
    <n v="59"/>
    <n v="57"/>
    <n v="49"/>
    <n v="60"/>
    <n v="60"/>
    <n v="60"/>
    <n v="49"/>
    <n v="53"/>
    <n v="55"/>
    <n v="53"/>
    <n v="55"/>
  </r>
  <r>
    <n v="312"/>
    <x v="3"/>
    <n v="31"/>
    <x v="2"/>
    <n v="3"/>
    <x v="2"/>
    <n v="13"/>
    <n v="14"/>
    <n v="12"/>
    <n v="11"/>
    <n v="14"/>
    <n v="14"/>
    <n v="14"/>
    <n v="12"/>
    <n v="12"/>
    <n v="12"/>
    <n v="13"/>
    <n v="13"/>
    <n v="12"/>
    <n v="14"/>
    <n v="13"/>
    <n v="12"/>
    <n v="15"/>
    <n v="12"/>
    <n v="14"/>
    <n v="17"/>
    <n v="15"/>
    <n v="14"/>
    <n v="13"/>
    <n v="14"/>
    <n v="13"/>
    <n v="12"/>
    <n v="14"/>
    <n v="16"/>
    <n v="15"/>
    <n v="14"/>
    <n v="14"/>
    <n v="12"/>
    <n v="1"/>
    <n v="1"/>
    <n v="1"/>
    <n v="1"/>
    <n v="3"/>
    <n v="3"/>
    <n v="3"/>
    <n v="3"/>
    <n v="3"/>
    <n v="3"/>
    <n v="3"/>
    <n v="3"/>
  </r>
  <r>
    <n v="529"/>
    <x v="8"/>
    <n v="52"/>
    <x v="6"/>
    <n v="5"/>
    <x v="1"/>
    <n v="43"/>
    <n v="43"/>
    <n v="38"/>
    <n v="43"/>
    <n v="38"/>
    <n v="38"/>
    <n v="43"/>
    <n v="43"/>
    <n v="43"/>
    <n v="43"/>
    <n v="43"/>
    <n v="43"/>
    <n v="43"/>
    <n v="43"/>
    <n v="41"/>
    <n v="41"/>
    <n v="41"/>
    <n v="41"/>
    <n v="36"/>
    <n v="36"/>
    <n v="41"/>
    <n v="41"/>
    <n v="41"/>
    <n v="41"/>
    <n v="41"/>
    <n v="41"/>
    <n v="41"/>
    <n v="36"/>
    <n v="41"/>
    <n v="41"/>
    <n v="41"/>
    <n v="41"/>
    <n v="41"/>
    <n v="39"/>
    <n v="39"/>
    <n v="39"/>
    <n v="28"/>
    <n v="33"/>
    <n v="28"/>
    <n v="28"/>
    <n v="28"/>
    <n v="28"/>
    <n v="28"/>
    <n v="28"/>
  </r>
  <r>
    <n v="113"/>
    <x v="1"/>
    <n v="11"/>
    <x v="0"/>
    <n v="1"/>
    <x v="0"/>
    <n v="47"/>
    <n v="47"/>
    <n v="47"/>
    <n v="47"/>
    <n v="47"/>
    <n v="47"/>
    <n v="47"/>
    <n v="47"/>
    <n v="47"/>
    <n v="47"/>
    <n v="47"/>
    <n v="47"/>
    <n v="47"/>
    <n v="47"/>
    <n v="47"/>
    <n v="48"/>
    <n v="48"/>
    <n v="48"/>
    <n v="48"/>
    <n v="49"/>
    <n v="49"/>
    <n v="49"/>
    <n v="49"/>
    <n v="49"/>
    <n v="49"/>
    <n v="49"/>
    <n v="49"/>
    <n v="49"/>
    <n v="49"/>
    <n v="49"/>
    <n v="49"/>
    <n v="49"/>
    <n v="47"/>
    <n v="47"/>
    <n v="47"/>
    <n v="47"/>
    <n v="47"/>
    <n v="47"/>
    <n v="47"/>
    <n v="47"/>
    <n v="47"/>
    <n v="47"/>
    <n v="47"/>
    <n v="47"/>
  </r>
  <r>
    <n v="113"/>
    <x v="1"/>
    <n v="11"/>
    <x v="0"/>
    <n v="1"/>
    <x v="0"/>
    <n v="22"/>
    <n v="22"/>
    <n v="23"/>
    <n v="23"/>
    <n v="15"/>
    <n v="17"/>
    <n v="14"/>
    <n v="15"/>
    <n v="16"/>
    <n v="16"/>
    <n v="18"/>
    <n v="18"/>
    <n v="16"/>
    <n v="14"/>
    <n v="16"/>
    <n v="16"/>
    <n v="18"/>
    <n v="17"/>
    <n v="16"/>
    <n v="19"/>
    <n v="14"/>
    <n v="13"/>
    <n v="15"/>
    <n v="14"/>
    <n v="15"/>
    <n v="13"/>
    <n v="14"/>
    <n v="15"/>
    <n v="14"/>
    <n v="16"/>
    <n v="16"/>
    <n v="13"/>
    <n v="13"/>
    <n v="12"/>
    <n v="13"/>
    <n v="12"/>
    <n v="12"/>
    <n v="13"/>
    <n v="13"/>
    <n v="17"/>
    <n v="16"/>
    <n v="16"/>
    <n v="14"/>
    <n v="16"/>
  </r>
  <r>
    <n v="114"/>
    <x v="0"/>
    <n v="11"/>
    <x v="0"/>
    <n v="1"/>
    <x v="0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</r>
  <r>
    <n v="113"/>
    <x v="1"/>
    <n v="11"/>
    <x v="0"/>
    <n v="1"/>
    <x v="0"/>
    <n v="21"/>
    <n v="21"/>
    <n v="21"/>
    <n v="23"/>
    <n v="23"/>
    <n v="23"/>
    <n v="23"/>
    <n v="23"/>
    <n v="23"/>
    <n v="23"/>
    <n v="23"/>
    <n v="23"/>
    <n v="24"/>
    <n v="24"/>
    <n v="24"/>
    <n v="24"/>
    <n v="24"/>
    <n v="24"/>
    <n v="24"/>
    <n v="24"/>
    <n v="24"/>
    <n v="24"/>
    <n v="24"/>
    <n v="24"/>
    <n v="24"/>
    <n v="24"/>
    <n v="24"/>
    <n v="25"/>
    <n v="25"/>
    <n v="25"/>
    <n v="25"/>
    <n v="25"/>
    <n v="25"/>
    <n v="25"/>
    <n v="25"/>
    <n v="25"/>
    <n v="25"/>
    <n v="25"/>
    <n v="25"/>
    <n v="25"/>
    <n v="25"/>
    <n v="25"/>
    <n v="25"/>
    <n v="25"/>
  </r>
  <r>
    <n v="311"/>
    <x v="10"/>
    <n v="31"/>
    <x v="2"/>
    <n v="3"/>
    <x v="2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45"/>
    <n v="144"/>
    <n v="142"/>
    <n v="141"/>
    <n v="141"/>
    <n v="141"/>
    <n v="141"/>
    <n v="141"/>
  </r>
  <r>
    <n v="117"/>
    <x v="7"/>
    <n v="11"/>
    <x v="0"/>
    <n v="1"/>
    <x v="0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n v="114"/>
    <x v="0"/>
    <n v="11"/>
    <x v="0"/>
    <n v="1"/>
    <x v="0"/>
    <n v="27"/>
    <n v="23"/>
    <n v="23"/>
    <n v="27"/>
    <n v="23"/>
    <n v="27"/>
    <n v="23"/>
    <n v="27"/>
    <n v="23"/>
    <n v="25"/>
    <n v="25"/>
    <n v="26"/>
    <n v="25"/>
    <n v="25"/>
    <n v="25"/>
    <n v="29"/>
    <n v="25"/>
    <n v="25"/>
    <n v="25"/>
    <n v="25"/>
    <n v="25"/>
    <n v="28"/>
    <n v="25"/>
    <n v="25"/>
    <n v="28"/>
    <n v="25"/>
    <n v="28"/>
    <n v="25"/>
    <n v="25"/>
    <n v="25"/>
    <n v="25"/>
    <n v="25"/>
    <n v="25"/>
    <n v="25"/>
    <n v="25"/>
    <n v="25"/>
    <n v="22"/>
    <n v="22"/>
    <n v="22"/>
    <n v="22"/>
    <n v="22"/>
    <n v="22"/>
    <n v="22"/>
    <n v="22"/>
  </r>
  <r>
    <n v="113"/>
    <x v="1"/>
    <n v="11"/>
    <x v="0"/>
    <n v="1"/>
    <x v="0"/>
    <n v="82"/>
    <n v="82"/>
    <n v="81"/>
    <n v="82"/>
    <n v="82"/>
    <n v="81"/>
    <n v="82"/>
    <n v="82"/>
    <n v="82"/>
    <n v="81"/>
    <n v="82"/>
    <n v="81"/>
    <n v="82"/>
    <n v="81"/>
    <n v="81"/>
    <n v="82"/>
    <n v="82"/>
    <n v="83"/>
    <n v="82"/>
    <n v="83"/>
    <n v="82"/>
    <n v="83"/>
    <n v="83"/>
    <n v="83"/>
    <n v="82"/>
    <n v="83"/>
    <n v="83"/>
    <n v="82"/>
    <n v="83"/>
    <n v="83"/>
    <n v="83"/>
    <n v="82"/>
    <n v="82"/>
    <n v="82"/>
    <n v="83"/>
    <n v="83"/>
    <n v="82"/>
    <n v="82"/>
    <n v="82"/>
    <n v="82"/>
    <n v="82"/>
    <n v="82"/>
    <n v="82"/>
    <n v="82"/>
  </r>
  <r>
    <n v="113"/>
    <x v="1"/>
    <n v="11"/>
    <x v="0"/>
    <n v="1"/>
    <x v="0"/>
    <n v="133"/>
    <n v="126"/>
    <n v="134"/>
    <n v="122"/>
    <n v="119"/>
    <n v="125"/>
    <n v="119"/>
    <n v="118"/>
    <n v="116"/>
    <n v="127"/>
    <n v="109"/>
    <n v="106"/>
    <n v="112"/>
    <n v="114"/>
    <n v="121"/>
    <n v="115"/>
    <n v="120"/>
    <n v="120"/>
    <n v="120"/>
    <n v="118"/>
    <n v="113"/>
    <n v="118"/>
    <n v="119"/>
    <n v="117"/>
    <n v="123"/>
    <n v="134"/>
    <n v="138"/>
    <n v="127"/>
    <n v="127"/>
    <n v="128"/>
    <n v="127"/>
    <n v="113"/>
    <n v="114"/>
    <n v="106"/>
    <n v="106"/>
    <n v="107"/>
    <n v="107"/>
    <n v="108"/>
    <n v="108"/>
    <n v="107"/>
    <n v="112"/>
    <n v="113"/>
    <n v="112"/>
    <n v="109"/>
  </r>
  <r>
    <n v="114"/>
    <x v="0"/>
    <n v="11"/>
    <x v="0"/>
    <n v="1"/>
    <x v="0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4"/>
    <n v="5"/>
    <n v="5"/>
    <n v="5"/>
    <n v="5"/>
    <n v="6"/>
    <n v="5"/>
    <n v="5"/>
    <n v="5"/>
  </r>
  <r>
    <n v="114"/>
    <x v="0"/>
    <n v="11"/>
    <x v="0"/>
    <n v="1"/>
    <x v="0"/>
    <n v="36"/>
    <n v="36"/>
    <n v="36"/>
    <n v="36"/>
    <n v="41"/>
    <n v="41"/>
    <n v="41"/>
    <n v="41"/>
    <n v="41"/>
    <n v="41"/>
    <n v="41"/>
    <n v="18"/>
    <n v="18"/>
    <n v="18"/>
    <n v="18"/>
    <n v="18"/>
    <n v="18"/>
    <n v="18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6"/>
    <n v="26"/>
    <n v="27"/>
    <n v="27"/>
    <n v="27"/>
    <n v="27"/>
    <n v="27"/>
    <n v="27"/>
    <n v="31"/>
  </r>
  <r>
    <n v="572"/>
    <x v="14"/>
    <n v="57"/>
    <x v="1"/>
    <n v="5"/>
    <x v="1"/>
    <n v="14"/>
    <n v="16"/>
    <n v="17"/>
    <n v="17"/>
    <n v="21"/>
    <n v="19"/>
    <n v="21"/>
    <n v="22"/>
    <n v="21"/>
    <n v="19"/>
    <n v="21"/>
    <n v="25"/>
    <n v="25"/>
    <n v="19"/>
    <n v="20"/>
    <n v="20"/>
    <n v="20"/>
    <n v="22"/>
    <n v="13"/>
    <n v="20"/>
    <n v="21"/>
    <n v="19"/>
    <n v="22"/>
    <n v="18"/>
    <n v="13"/>
    <n v="17"/>
    <n v="19"/>
    <n v="19"/>
    <n v="20"/>
    <n v="22"/>
    <n v="21"/>
    <n v="17"/>
    <n v="15"/>
    <n v="15"/>
    <n v="16"/>
    <n v="13"/>
    <n v="14"/>
    <n v="13"/>
    <n v="14"/>
    <n v="16"/>
    <n v="16"/>
    <n v="15"/>
    <n v="18"/>
    <n v="14"/>
  </r>
  <r>
    <n v="321"/>
    <x v="18"/>
    <n v="32"/>
    <x v="10"/>
    <n v="3"/>
    <x v="2"/>
    <n v="93"/>
    <n v="93"/>
    <n v="94"/>
    <n v="92"/>
    <n v="92"/>
    <n v="92"/>
    <n v="92"/>
    <n v="93"/>
    <n v="93"/>
    <n v="93"/>
    <n v="94"/>
    <n v="94"/>
    <n v="96"/>
    <n v="93"/>
    <n v="98"/>
    <n v="96"/>
    <n v="96"/>
    <n v="97"/>
    <n v="96"/>
    <n v="94"/>
    <n v="95"/>
    <n v="97"/>
    <n v="98"/>
    <n v="96"/>
    <n v="96"/>
    <n v="96"/>
    <n v="96"/>
    <n v="96"/>
    <n v="96"/>
    <n v="96"/>
    <n v="96"/>
    <n v="96"/>
    <n v="98"/>
    <n v="97"/>
    <n v="97"/>
    <n v="99"/>
    <n v="101"/>
    <n v="100"/>
    <n v="98"/>
    <n v="97"/>
    <n v="97"/>
    <n v="97"/>
    <n v="100"/>
    <n v="98"/>
  </r>
  <r>
    <n v="572"/>
    <x v="14"/>
    <n v="57"/>
    <x v="1"/>
    <n v="5"/>
    <x v="1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</r>
  <r>
    <n v="114"/>
    <x v="0"/>
    <n v="11"/>
    <x v="0"/>
    <n v="1"/>
    <x v="0"/>
    <n v="51"/>
    <n v="53"/>
    <n v="56"/>
    <n v="55"/>
    <n v="52"/>
    <n v="54"/>
    <n v="53"/>
    <n v="55"/>
    <n v="56"/>
    <n v="63"/>
    <n v="64"/>
    <n v="63"/>
    <n v="62"/>
    <n v="64"/>
    <n v="61"/>
    <n v="60"/>
    <n v="58"/>
    <n v="59"/>
    <n v="57"/>
    <n v="56"/>
    <n v="56"/>
    <n v="57"/>
    <n v="52"/>
    <n v="57"/>
    <n v="57"/>
    <n v="58"/>
    <n v="60"/>
    <n v="57"/>
    <n v="58"/>
    <n v="59"/>
    <n v="59"/>
    <n v="51"/>
    <n v="59"/>
    <n v="57"/>
    <n v="57"/>
    <n v="55"/>
    <n v="50"/>
    <n v="50"/>
    <n v="50"/>
    <n v="52"/>
    <n v="51"/>
    <n v="54"/>
    <n v="53"/>
    <n v="54"/>
  </r>
  <r>
    <n v="312"/>
    <x v="3"/>
    <n v="31"/>
    <x v="2"/>
    <n v="3"/>
    <x v="2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</r>
  <r>
    <n v="114"/>
    <x v="0"/>
    <n v="11"/>
    <x v="0"/>
    <n v="1"/>
    <x v="0"/>
    <n v="22"/>
    <n v="22"/>
    <n v="22"/>
    <n v="20"/>
    <n v="20"/>
    <n v="20"/>
    <n v="20"/>
    <n v="21"/>
    <n v="20"/>
    <n v="20"/>
    <n v="20"/>
    <n v="20"/>
    <n v="20"/>
    <n v="21"/>
    <n v="21"/>
    <n v="21"/>
    <n v="21"/>
    <n v="21"/>
    <n v="21"/>
    <n v="21"/>
    <n v="21"/>
    <n v="23"/>
    <n v="24"/>
    <n v="23"/>
    <n v="23"/>
    <n v="23"/>
    <n v="23"/>
    <n v="25"/>
    <n v="24"/>
    <n v="24"/>
    <n v="23"/>
    <n v="23"/>
    <n v="23"/>
    <n v="23"/>
    <n v="23"/>
    <n v="24"/>
    <n v="24"/>
    <n v="24"/>
    <n v="24"/>
    <n v="24"/>
    <n v="23"/>
    <n v="23"/>
    <n v="23"/>
    <n v="24"/>
  </r>
  <r>
    <n v="113"/>
    <x v="1"/>
    <n v="11"/>
    <x v="0"/>
    <n v="1"/>
    <x v="0"/>
    <n v="119"/>
    <n v="116"/>
    <n v="121"/>
    <n v="119"/>
    <n v="105"/>
    <n v="113"/>
    <n v="116"/>
    <n v="115"/>
    <n v="117"/>
    <n v="114"/>
    <n v="119"/>
    <n v="120"/>
    <n v="119"/>
    <n v="114"/>
    <n v="113"/>
    <n v="118"/>
    <n v="119"/>
    <n v="114"/>
    <n v="116"/>
    <n v="92"/>
    <n v="118"/>
    <n v="124"/>
    <n v="112"/>
    <n v="116"/>
    <n v="114"/>
    <n v="116"/>
    <n v="106"/>
    <n v="116"/>
    <n v="111"/>
    <n v="114"/>
    <n v="104"/>
    <n v="102"/>
    <n v="114"/>
    <n v="102"/>
    <n v="55"/>
    <n v="104"/>
    <n v="109"/>
    <n v="117"/>
    <n v="104"/>
    <n v="99"/>
    <n v="108"/>
    <n v="109"/>
    <n v="109"/>
    <n v="108"/>
  </r>
  <r>
    <n v="113"/>
    <x v="1"/>
    <n v="11"/>
    <x v="0"/>
    <n v="1"/>
    <x v="0"/>
    <n v="97"/>
    <n v="98"/>
    <n v="98"/>
    <n v="96"/>
    <n v="97"/>
    <n v="97"/>
    <n v="97"/>
    <n v="97"/>
    <n v="0"/>
    <n v="102"/>
    <n v="102"/>
    <n v="102"/>
    <n v="102"/>
    <n v="100"/>
    <n v="102"/>
    <n v="99"/>
    <n v="99"/>
    <n v="97"/>
    <n v="97"/>
    <n v="97"/>
    <n v="97"/>
    <n v="95"/>
    <n v="97"/>
    <n v="99"/>
    <n v="72"/>
    <n v="97"/>
    <n v="97"/>
    <n v="71"/>
    <n v="97"/>
    <n v="98"/>
    <n v="70"/>
    <n v="72"/>
    <n v="72"/>
    <n v="72"/>
    <n v="72"/>
    <n v="70"/>
    <n v="70"/>
    <n v="70"/>
    <n v="71"/>
    <n v="72"/>
    <n v="74"/>
    <n v="98"/>
    <n v="99"/>
    <n v="97"/>
  </r>
  <r>
    <n v="113"/>
    <x v="1"/>
    <n v="11"/>
    <x v="0"/>
    <n v="1"/>
    <x v="0"/>
    <n v="97"/>
    <n v="97"/>
    <n v="97"/>
    <n v="70"/>
    <n v="69"/>
    <n v="71"/>
    <n v="80"/>
    <n v="81"/>
    <n v="80"/>
    <n v="81"/>
    <n v="81"/>
    <n v="84"/>
    <n v="82"/>
    <n v="81"/>
    <n v="82"/>
    <n v="83"/>
    <n v="82"/>
    <n v="82"/>
    <n v="80"/>
    <n v="81"/>
    <n v="79"/>
    <n v="80"/>
    <n v="81"/>
    <n v="81"/>
    <n v="84"/>
    <n v="82"/>
    <n v="81"/>
    <n v="80"/>
    <n v="82"/>
    <n v="82"/>
    <n v="82"/>
    <n v="82"/>
    <n v="81"/>
    <n v="82"/>
    <n v="82"/>
    <n v="85"/>
    <n v="82"/>
    <n v="81"/>
    <n v="84"/>
    <n v="80"/>
    <n v="82"/>
    <n v="81"/>
    <n v="81"/>
    <n v="82"/>
  </r>
  <r>
    <n v="113"/>
    <x v="1"/>
    <n v="11"/>
    <x v="0"/>
    <n v="1"/>
    <x v="0"/>
    <n v="23"/>
    <n v="23"/>
    <n v="23"/>
    <n v="23"/>
    <n v="23"/>
    <n v="23"/>
    <n v="23"/>
    <n v="23"/>
    <n v="23"/>
    <n v="23"/>
    <n v="23"/>
    <n v="23"/>
    <n v="23"/>
    <n v="23"/>
    <n v="23"/>
    <n v="23"/>
    <n v="24"/>
    <n v="24"/>
    <n v="24"/>
    <n v="24"/>
    <n v="24"/>
    <n v="24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</r>
  <r>
    <n v="541"/>
    <x v="23"/>
    <n v="54"/>
    <x v="13"/>
    <n v="5"/>
    <x v="1"/>
    <n v="51"/>
    <n v="50"/>
    <n v="49"/>
    <n v="50"/>
    <n v="50"/>
    <n v="50"/>
    <n v="50"/>
    <n v="50"/>
    <n v="50"/>
    <n v="50"/>
    <n v="8"/>
    <n v="8"/>
    <n v="14"/>
    <n v="13"/>
    <n v="13"/>
    <n v="15"/>
    <n v="19"/>
    <n v="19"/>
    <n v="15"/>
    <n v="15"/>
    <n v="15"/>
    <n v="14"/>
    <n v="12"/>
    <n v="12"/>
    <n v="14"/>
    <n v="14"/>
    <n v="10"/>
    <n v="11"/>
    <n v="9"/>
    <n v="8"/>
    <n v="8"/>
    <n v="8"/>
    <n v="8"/>
    <n v="12"/>
    <n v="13"/>
    <n v="11"/>
    <n v="11"/>
    <n v="11"/>
    <n v="14"/>
    <n v="12"/>
    <n v="13"/>
    <n v="13"/>
    <n v="14"/>
    <n v="14"/>
  </r>
  <r>
    <n v="560"/>
    <x v="25"/>
    <n v="56"/>
    <x v="4"/>
    <n v="5"/>
    <x v="1"/>
    <n v="6"/>
    <n v="6"/>
    <n v="6"/>
    <n v="4"/>
    <n v="6"/>
    <n v="4"/>
    <n v="6"/>
    <n v="4"/>
    <n v="6"/>
    <n v="6"/>
    <n v="4"/>
    <n v="6"/>
    <n v="6"/>
    <n v="6"/>
    <n v="4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</r>
  <r>
    <n v="113"/>
    <x v="1"/>
    <n v="11"/>
    <x v="0"/>
    <n v="1"/>
    <x v="0"/>
    <n v="107"/>
    <n v="189"/>
    <n v="191"/>
    <n v="161"/>
    <n v="161"/>
    <n v="150"/>
    <n v="151"/>
    <n v="150"/>
    <n v="140"/>
    <n v="150"/>
    <n v="146"/>
    <n v="144"/>
    <n v="143"/>
    <n v="144"/>
    <n v="144"/>
    <n v="144"/>
    <n v="144"/>
    <n v="143"/>
    <n v="133"/>
    <n v="140"/>
    <n v="140"/>
    <n v="148"/>
    <n v="148"/>
    <n v="158"/>
    <n v="158"/>
    <n v="158"/>
    <n v="153"/>
    <n v="147"/>
    <n v="148"/>
    <n v="148"/>
    <n v="148"/>
    <n v="148"/>
    <n v="147"/>
    <n v="144"/>
    <n v="142"/>
    <n v="144"/>
    <n v="144"/>
    <n v="144"/>
    <n v="144"/>
    <n v="144"/>
    <n v="145"/>
    <n v="145"/>
    <n v="145"/>
    <n v="145"/>
  </r>
  <r>
    <n v="511"/>
    <x v="26"/>
    <n v="51"/>
    <x v="9"/>
    <n v="5"/>
    <x v="1"/>
    <n v="33"/>
    <n v="24"/>
    <n v="24"/>
    <n v="33"/>
    <n v="33"/>
    <n v="24"/>
    <n v="33"/>
    <n v="24"/>
    <n v="24"/>
    <n v="24"/>
    <n v="33"/>
    <n v="24"/>
    <n v="24"/>
    <n v="24"/>
    <n v="24"/>
    <n v="24"/>
    <n v="24"/>
    <n v="24"/>
    <n v="33"/>
    <n v="24"/>
    <n v="24"/>
    <n v="24"/>
    <n v="33"/>
    <n v="24"/>
    <n v="24"/>
    <n v="24"/>
    <n v="33"/>
    <n v="33"/>
    <n v="33"/>
    <n v="24"/>
    <n v="24"/>
    <n v="24"/>
    <n v="24"/>
    <n v="24"/>
    <n v="24"/>
    <n v="24"/>
    <n v="33"/>
    <n v="24"/>
    <n v="24"/>
    <n v="24"/>
    <n v="24"/>
    <n v="24"/>
    <n v="24"/>
    <n v="24"/>
  </r>
  <r>
    <n v="113"/>
    <x v="1"/>
    <n v="11"/>
    <x v="0"/>
    <n v="1"/>
    <x v="0"/>
    <n v="48"/>
    <n v="49"/>
    <n v="46"/>
    <n v="49"/>
    <n v="49"/>
    <n v="51"/>
    <n v="51"/>
    <n v="50"/>
    <n v="54"/>
    <n v="52"/>
    <n v="51"/>
    <n v="52"/>
    <n v="52"/>
    <n v="50"/>
    <n v="49"/>
    <n v="56"/>
    <n v="56"/>
    <n v="52"/>
    <n v="51"/>
    <n v="51"/>
    <n v="52"/>
    <n v="51"/>
    <n v="52"/>
    <n v="49"/>
    <n v="48"/>
    <n v="48"/>
    <n v="50"/>
    <n v="47"/>
    <n v="47"/>
    <n v="49"/>
    <n v="49"/>
    <n v="50"/>
    <n v="46"/>
    <n v="48"/>
    <n v="47"/>
    <n v="47"/>
    <n v="47"/>
    <n v="49"/>
    <n v="52"/>
    <n v="52"/>
    <n v="51"/>
    <n v="50"/>
    <n v="48"/>
    <n v="48"/>
  </r>
  <r>
    <n v="114"/>
    <x v="0"/>
    <n v="11"/>
    <x v="0"/>
    <n v="1"/>
    <x v="0"/>
    <n v="352"/>
    <n v="359"/>
    <n v="354"/>
    <n v="338"/>
    <n v="344"/>
    <n v="344"/>
    <n v="352"/>
    <n v="351"/>
    <n v="349"/>
    <n v="307"/>
    <n v="306"/>
    <n v="325"/>
    <n v="321"/>
    <n v="317"/>
    <n v="335"/>
    <n v="344"/>
    <n v="351"/>
    <n v="355"/>
    <n v="345"/>
    <n v="340"/>
    <n v="318"/>
    <n v="306"/>
    <n v="303"/>
    <n v="299"/>
    <n v="299"/>
    <n v="281"/>
    <n v="312"/>
    <n v="295"/>
    <n v="316"/>
    <n v="280"/>
    <n v="281"/>
    <n v="276"/>
    <n v="266"/>
    <n v="273"/>
    <n v="217"/>
    <n v="218"/>
    <n v="272"/>
    <n v="249"/>
    <n v="269"/>
    <n v="284"/>
    <n v="306"/>
    <n v="303"/>
    <n v="311"/>
    <n v="305"/>
  </r>
  <r>
    <n v="572"/>
    <x v="14"/>
    <n v="57"/>
    <x v="1"/>
    <n v="5"/>
    <x v="1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60"/>
    <n v="60"/>
    <n v="60"/>
    <n v="60"/>
    <n v="60"/>
    <n v="60"/>
    <n v="60"/>
    <n v="60"/>
    <n v="60"/>
    <n v="60"/>
  </r>
  <r>
    <n v="114"/>
    <x v="0"/>
    <n v="11"/>
    <x v="0"/>
    <n v="1"/>
    <x v="0"/>
    <n v="33"/>
    <n v="33"/>
    <n v="33"/>
    <n v="33"/>
    <n v="33"/>
    <n v="33"/>
    <n v="26"/>
    <n v="26"/>
    <n v="26"/>
    <n v="26"/>
    <n v="26"/>
    <n v="26"/>
    <n v="26"/>
    <n v="26"/>
    <n v="26"/>
    <n v="26"/>
    <n v="26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3"/>
    <n v="2"/>
    <n v="2"/>
    <n v="2"/>
    <n v="1"/>
    <n v="1"/>
    <n v="1"/>
    <n v="1"/>
  </r>
  <r>
    <n v="113"/>
    <x v="1"/>
    <n v="11"/>
    <x v="0"/>
    <n v="1"/>
    <x v="0"/>
    <n v="74"/>
    <n v="81"/>
    <n v="87"/>
    <n v="88"/>
    <n v="72"/>
    <n v="79"/>
    <n v="68"/>
    <n v="73"/>
    <n v="76"/>
    <n v="77"/>
    <n v="81"/>
    <n v="62"/>
    <n v="71"/>
    <n v="67"/>
    <n v="68"/>
    <n v="73"/>
    <n v="77"/>
    <n v="79"/>
    <n v="73"/>
    <n v="76"/>
    <n v="79"/>
    <n v="75"/>
    <n v="75"/>
    <n v="55"/>
    <n v="67"/>
    <n v="67"/>
    <n v="78"/>
    <n v="68"/>
    <n v="76"/>
    <n v="71"/>
    <n v="70"/>
    <n v="73"/>
    <n v="75"/>
    <n v="65"/>
    <n v="80"/>
    <n v="69"/>
    <n v="75"/>
    <n v="79"/>
    <n v="71"/>
    <n v="73"/>
    <n v="71"/>
    <n v="82"/>
    <n v="77"/>
    <n v="82"/>
  </r>
  <r>
    <n v="113"/>
    <x v="1"/>
    <n v="11"/>
    <x v="0"/>
    <n v="1"/>
    <x v="0"/>
    <n v="37"/>
    <n v="37"/>
    <n v="39"/>
    <n v="38"/>
    <n v="33"/>
    <n v="33"/>
    <n v="33"/>
    <n v="34"/>
    <n v="33"/>
    <n v="33"/>
    <n v="34"/>
    <n v="33"/>
    <n v="33"/>
    <n v="34"/>
    <n v="34"/>
    <n v="33"/>
    <n v="33"/>
    <n v="33"/>
    <n v="33"/>
    <n v="33"/>
    <n v="33"/>
    <n v="33"/>
    <n v="33"/>
    <n v="33"/>
    <n v="33"/>
    <n v="35"/>
    <n v="37"/>
    <n v="36"/>
    <n v="36"/>
    <n v="36"/>
    <n v="36"/>
    <n v="38"/>
    <n v="37"/>
    <n v="39"/>
    <n v="37"/>
    <n v="36"/>
    <n v="36"/>
    <n v="36"/>
    <n v="36"/>
    <n v="38"/>
    <n v="36"/>
    <n v="36"/>
    <n v="37"/>
    <n v="51"/>
  </r>
  <r>
    <n v="113"/>
    <x v="1"/>
    <n v="11"/>
    <x v="0"/>
    <n v="1"/>
    <x v="0"/>
    <n v="194"/>
    <n v="191"/>
    <n v="191"/>
    <n v="191"/>
    <n v="191"/>
    <n v="191"/>
    <n v="191"/>
    <n v="191"/>
    <n v="191"/>
    <n v="191"/>
    <n v="191"/>
    <n v="191"/>
    <n v="191"/>
    <n v="191"/>
    <n v="191"/>
    <n v="191"/>
    <n v="191"/>
    <n v="191"/>
    <n v="195"/>
    <n v="196"/>
    <n v="195"/>
    <n v="195"/>
    <n v="191"/>
    <n v="196"/>
    <n v="191"/>
    <n v="191"/>
    <n v="191"/>
    <n v="191"/>
    <n v="194"/>
    <n v="191"/>
    <n v="191"/>
    <n v="193"/>
    <n v="195"/>
    <n v="195"/>
    <n v="188"/>
    <n v="185"/>
    <n v="186"/>
    <n v="188"/>
    <n v="187"/>
    <n v="186"/>
    <n v="186"/>
    <n v="188"/>
    <n v="186"/>
    <n v="185"/>
  </r>
  <r>
    <n v="569"/>
    <x v="9"/>
    <n v="56"/>
    <x v="4"/>
    <n v="5"/>
    <x v="1"/>
    <n v="46"/>
    <n v="47"/>
    <n v="47"/>
    <n v="45"/>
    <n v="45"/>
    <n v="49"/>
    <n v="50"/>
    <n v="50"/>
    <n v="48"/>
    <n v="50"/>
    <n v="50"/>
    <n v="50"/>
    <n v="50"/>
    <n v="49"/>
    <n v="49"/>
    <n v="48"/>
    <n v="48"/>
    <n v="44"/>
    <n v="44"/>
    <n v="47"/>
    <n v="47"/>
    <n v="50"/>
    <n v="50"/>
    <n v="48"/>
    <n v="48"/>
    <n v="47"/>
    <n v="52"/>
    <n v="50"/>
    <n v="51"/>
    <n v="51"/>
    <n v="46"/>
    <n v="48"/>
    <n v="48"/>
    <n v="50"/>
    <n v="51"/>
    <n v="55"/>
    <n v="57"/>
    <n v="53"/>
    <n v="53"/>
    <n v="47"/>
    <n v="53"/>
    <n v="52"/>
    <n v="51"/>
    <n v="50"/>
  </r>
  <r>
    <n v="573"/>
    <x v="2"/>
    <n v="57"/>
    <x v="1"/>
    <n v="5"/>
    <x v="1"/>
    <n v="69"/>
    <n v="69"/>
    <n v="69"/>
    <n v="74"/>
    <n v="70"/>
    <n v="70"/>
    <n v="68"/>
    <n v="64"/>
    <n v="71"/>
    <n v="71"/>
    <n v="73"/>
    <n v="69"/>
    <n v="69"/>
    <n v="72"/>
    <n v="69"/>
    <n v="65"/>
    <n v="65"/>
    <n v="65"/>
    <n v="65"/>
    <n v="65"/>
    <n v="65"/>
    <n v="65"/>
    <n v="65"/>
    <n v="67"/>
    <n v="69"/>
    <n v="67"/>
    <n v="485"/>
    <n v="451"/>
    <n v="407"/>
    <n v="355"/>
    <n v="319"/>
    <n v="295"/>
    <n v="283"/>
    <n v="278"/>
    <n v="294"/>
    <n v="291"/>
    <n v="265"/>
    <n v="303"/>
    <n v="338"/>
    <n v="335"/>
    <n v="385"/>
    <n v="389"/>
    <n v="451"/>
    <n v="116"/>
  </r>
  <r>
    <n v="321"/>
    <x v="18"/>
    <n v="32"/>
    <x v="10"/>
    <n v="3"/>
    <x v="2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</r>
  <r>
    <n v="114"/>
    <x v="0"/>
    <n v="11"/>
    <x v="0"/>
    <n v="1"/>
    <x v="0"/>
    <n v="3"/>
    <n v="3"/>
    <n v="3"/>
    <n v="3"/>
    <n v="18"/>
    <n v="18"/>
    <n v="18"/>
    <n v="21"/>
    <n v="21"/>
    <n v="21"/>
    <n v="21"/>
    <n v="21"/>
    <n v="21"/>
    <n v="20"/>
    <n v="20"/>
    <n v="23"/>
    <n v="24"/>
    <n v="25"/>
    <n v="25"/>
    <n v="28"/>
    <n v="28"/>
    <n v="25"/>
    <n v="24"/>
    <n v="25"/>
    <n v="25"/>
    <n v="25"/>
    <n v="25"/>
    <n v="26"/>
    <n v="27"/>
    <n v="27"/>
    <n v="27"/>
    <n v="27"/>
    <n v="2"/>
    <n v="27"/>
    <n v="24"/>
    <n v="24"/>
    <n v="24"/>
    <n v="24"/>
    <n v="24"/>
    <n v="24"/>
    <n v="23"/>
    <n v="23"/>
    <n v="23"/>
    <n v="23"/>
  </r>
  <r>
    <n v="572"/>
    <x v="14"/>
    <n v="57"/>
    <x v="1"/>
    <n v="5"/>
    <x v="1"/>
    <n v="27"/>
    <n v="22"/>
    <n v="22"/>
    <n v="22"/>
    <n v="20"/>
    <n v="19"/>
    <n v="14"/>
    <n v="22"/>
    <n v="11"/>
    <n v="21"/>
    <n v="20"/>
    <n v="18"/>
    <n v="18"/>
    <n v="23"/>
    <n v="24"/>
    <n v="21"/>
    <n v="24"/>
    <n v="23"/>
    <n v="23"/>
    <n v="23"/>
    <n v="18"/>
    <n v="22"/>
    <n v="19"/>
    <n v="22"/>
    <n v="25"/>
    <n v="20"/>
    <n v="19"/>
    <n v="24"/>
    <n v="22"/>
    <n v="24"/>
    <n v="19"/>
    <n v="16"/>
    <n v="21"/>
    <n v="23"/>
    <n v="22"/>
    <n v="25"/>
    <n v="25"/>
    <n v="21"/>
    <n v="27"/>
    <n v="21"/>
    <n v="21"/>
    <n v="19"/>
    <n v="21"/>
    <n v="24"/>
  </r>
  <r>
    <n v="231"/>
    <x v="6"/>
    <n v="23"/>
    <x v="5"/>
    <n v="2"/>
    <x v="3"/>
    <n v="75"/>
    <n v="71"/>
    <n v="70"/>
    <n v="71"/>
    <n v="71"/>
    <n v="71"/>
    <n v="73"/>
    <n v="73"/>
    <n v="71"/>
    <n v="73"/>
    <n v="73"/>
    <n v="72"/>
    <n v="71"/>
    <n v="77"/>
    <n v="77"/>
    <n v="73"/>
    <n v="71"/>
    <n v="72"/>
    <n v="73"/>
    <n v="73"/>
    <n v="72"/>
    <n v="71"/>
    <n v="73"/>
    <n v="73"/>
    <n v="74"/>
    <n v="70"/>
    <n v="71"/>
    <n v="70"/>
    <n v="70"/>
    <n v="70"/>
    <n v="67"/>
    <n v="70"/>
    <n v="71"/>
    <n v="70"/>
    <n v="70"/>
    <n v="74"/>
    <n v="71"/>
    <n v="70"/>
    <n v="67"/>
    <n v="67"/>
    <n v="67"/>
    <n v="67"/>
    <n v="67"/>
    <n v="67"/>
  </r>
  <r>
    <n v="113"/>
    <x v="1"/>
    <n v="11"/>
    <x v="0"/>
    <n v="1"/>
    <x v="0"/>
    <n v="87"/>
    <n v="88"/>
    <n v="77"/>
    <n v="66"/>
    <n v="56"/>
    <n v="83"/>
    <n v="68"/>
    <n v="63"/>
    <n v="64"/>
    <n v="75"/>
    <n v="69"/>
    <n v="61"/>
    <n v="67"/>
    <n v="75"/>
    <n v="70"/>
    <n v="92"/>
    <n v="76"/>
    <n v="43"/>
    <n v="42"/>
    <n v="44"/>
    <n v="68"/>
    <n v="39"/>
    <n v="27"/>
    <n v="57"/>
    <n v="47"/>
    <n v="50"/>
    <n v="32"/>
    <n v="28"/>
    <n v="34"/>
    <n v="20"/>
    <n v="27"/>
    <n v="26"/>
    <n v="32"/>
    <n v="39"/>
    <n v="39"/>
    <n v="38"/>
    <n v="47"/>
    <n v="60"/>
    <n v="65"/>
    <n v="49"/>
    <n v="42"/>
    <n v="66"/>
    <n v="51"/>
    <n v="33"/>
  </r>
  <r>
    <n v="114"/>
    <x v="0"/>
    <n v="11"/>
    <x v="0"/>
    <n v="1"/>
    <x v="0"/>
    <n v="87"/>
    <n v="87"/>
    <n v="87"/>
    <n v="87"/>
    <n v="87"/>
    <n v="87"/>
    <n v="87"/>
    <n v="87"/>
    <n v="87"/>
    <n v="87"/>
    <n v="87"/>
    <n v="87"/>
    <n v="87"/>
    <n v="87"/>
    <n v="87"/>
    <n v="87"/>
    <n v="87"/>
    <n v="24"/>
    <n v="23"/>
    <n v="26"/>
    <n v="26"/>
    <n v="17"/>
    <n v="18"/>
    <n v="42"/>
    <n v="34"/>
    <n v="31"/>
    <n v="28"/>
    <n v="22"/>
    <n v="18"/>
    <n v="16"/>
    <n v="17"/>
    <n v="18"/>
    <n v="19"/>
    <n v="16"/>
    <n v="17"/>
    <n v="11"/>
    <n v="12"/>
    <n v="12"/>
    <n v="9"/>
    <n v="11"/>
    <n v="11"/>
    <n v="11"/>
    <n v="12"/>
    <n v="12"/>
  </r>
  <r>
    <n v="113"/>
    <x v="1"/>
    <n v="11"/>
    <x v="0"/>
    <n v="1"/>
    <x v="0"/>
    <n v="348"/>
    <n v="342"/>
    <n v="349"/>
    <n v="347"/>
    <n v="348"/>
    <n v="351"/>
    <n v="345"/>
    <n v="347"/>
    <n v="350"/>
    <n v="344"/>
    <n v="348"/>
    <n v="345"/>
    <n v="348"/>
    <n v="351"/>
    <n v="351"/>
    <n v="352"/>
    <n v="361"/>
    <n v="360"/>
    <n v="127"/>
    <n v="366"/>
    <n v="361"/>
    <n v="360"/>
    <n v="356"/>
    <n v="363"/>
    <n v="371"/>
    <n v="367"/>
    <n v="363"/>
    <n v="367"/>
    <n v="366"/>
    <n v="363"/>
    <n v="363"/>
    <n v="362"/>
    <n v="361"/>
    <n v="364"/>
    <n v="371"/>
    <n v="363"/>
    <n v="369"/>
    <n v="368"/>
    <n v="368"/>
    <n v="369"/>
    <n v="369"/>
    <n v="362"/>
    <n v="365"/>
    <n v="355"/>
  </r>
  <r>
    <n v="114"/>
    <x v="0"/>
    <n v="11"/>
    <x v="0"/>
    <n v="1"/>
    <x v="0"/>
    <n v="79"/>
    <n v="79"/>
    <n v="78"/>
    <n v="78"/>
    <n v="78"/>
    <n v="78"/>
    <n v="78"/>
    <n v="78"/>
    <n v="69"/>
    <n v="69"/>
    <n v="69"/>
    <n v="69"/>
    <n v="69"/>
    <n v="69"/>
    <n v="69"/>
    <n v="69"/>
    <n v="69"/>
    <n v="69"/>
    <n v="69"/>
    <n v="69"/>
    <n v="69"/>
    <n v="69"/>
    <n v="69"/>
    <n v="69"/>
    <n v="39"/>
    <n v="39"/>
    <n v="37"/>
    <n v="38"/>
    <n v="37"/>
    <n v="35"/>
    <n v="35"/>
    <n v="35"/>
    <n v="34"/>
    <n v="35"/>
    <n v="34"/>
    <n v="33"/>
    <n v="32"/>
    <n v="38"/>
    <n v="37"/>
    <n v="37"/>
    <n v="37"/>
    <n v="36"/>
    <n v="36"/>
    <n v="37"/>
  </r>
  <r>
    <n v="321"/>
    <x v="18"/>
    <n v="32"/>
    <x v="10"/>
    <n v="3"/>
    <x v="2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9"/>
    <n v="29"/>
    <n v="29"/>
    <n v="29"/>
    <n v="29"/>
    <n v="29"/>
    <n v="29"/>
  </r>
  <r>
    <n v="569"/>
    <x v="9"/>
    <n v="56"/>
    <x v="4"/>
    <n v="5"/>
    <x v="1"/>
    <n v="4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572"/>
    <x v="14"/>
    <n v="57"/>
    <x v="1"/>
    <n v="5"/>
    <x v="1"/>
    <n v="286"/>
    <n v="270"/>
    <n v="272"/>
    <n v="276"/>
    <n v="267"/>
    <n v="261"/>
    <n v="254"/>
    <n v="246"/>
    <n v="251"/>
    <n v="265"/>
    <n v="264"/>
    <n v="270"/>
    <n v="265"/>
    <n v="287"/>
    <n v="274"/>
    <n v="269"/>
    <n v="297"/>
    <n v="277"/>
    <n v="277"/>
    <n v="295"/>
    <n v="282"/>
    <n v="270"/>
    <n v="260"/>
    <n v="265"/>
    <n v="309"/>
    <n v="306"/>
    <n v="294"/>
    <n v="290"/>
    <n v="263"/>
    <n v="282"/>
    <n v="243"/>
    <n v="236"/>
    <n v="249"/>
    <n v="249"/>
    <n v="279"/>
    <n v="281"/>
    <n v="262"/>
    <n v="264"/>
    <n v="272"/>
    <n v="265"/>
    <n v="268"/>
    <n v="275"/>
    <n v="245"/>
    <n v="277"/>
  </r>
  <r>
    <n v="516"/>
    <x v="27"/>
    <n v="51"/>
    <x v="9"/>
    <n v="5"/>
    <x v="1"/>
    <n v="50"/>
    <n v="50"/>
    <n v="50"/>
    <n v="50"/>
    <n v="50"/>
    <n v="50"/>
    <n v="50"/>
    <n v="50"/>
    <n v="50"/>
    <n v="47"/>
    <n v="47"/>
    <n v="50"/>
    <n v="50"/>
    <n v="50"/>
    <n v="50"/>
    <n v="50"/>
    <n v="50"/>
    <n v="50"/>
    <n v="50"/>
    <n v="50"/>
    <n v="50"/>
    <n v="50"/>
    <n v="50"/>
    <n v="51"/>
    <n v="47"/>
    <n v="47"/>
    <n v="50"/>
    <n v="50"/>
    <n v="50"/>
    <n v="50"/>
    <n v="50"/>
    <n v="50"/>
    <n v="50"/>
    <n v="50"/>
    <n v="50"/>
    <n v="50"/>
    <n v="50"/>
    <n v="49"/>
    <n v="49"/>
    <n v="49"/>
    <n v="49"/>
    <n v="49"/>
    <n v="49"/>
    <n v="46"/>
  </r>
  <r>
    <n v="312"/>
    <x v="3"/>
    <n v="31"/>
    <x v="2"/>
    <n v="3"/>
    <x v="2"/>
    <n v="34"/>
    <n v="34"/>
    <n v="32"/>
    <n v="32"/>
    <n v="32"/>
    <n v="31"/>
    <n v="32"/>
    <n v="34"/>
    <n v="34"/>
    <n v="34"/>
    <n v="36"/>
    <n v="36"/>
    <n v="36"/>
    <n v="36"/>
    <n v="36"/>
    <n v="33"/>
    <n v="32"/>
    <n v="35"/>
    <n v="35"/>
    <n v="34"/>
    <n v="36"/>
    <n v="34"/>
    <n v="34"/>
    <n v="34"/>
    <n v="35"/>
    <n v="35"/>
    <n v="35"/>
    <n v="32"/>
    <n v="32"/>
    <n v="32"/>
    <n v="32"/>
    <n v="32"/>
    <n v="34"/>
    <n v="33"/>
    <n v="34"/>
    <n v="33"/>
    <n v="35"/>
    <n v="34"/>
    <n v="34"/>
    <n v="35"/>
    <n v="32"/>
    <n v="32"/>
    <n v="32"/>
    <n v="31"/>
  </r>
  <r>
    <n v="549"/>
    <x v="28"/>
    <n v="54"/>
    <x v="13"/>
    <n v="5"/>
    <x v="1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</r>
  <r>
    <n v="113"/>
    <x v="1"/>
    <n v="11"/>
    <x v="0"/>
    <n v="1"/>
    <x v="0"/>
    <n v="38"/>
    <n v="39"/>
    <n v="39"/>
    <n v="37"/>
    <n v="37"/>
    <n v="37"/>
    <n v="40"/>
    <n v="41"/>
    <n v="40"/>
    <n v="39"/>
    <n v="38"/>
    <n v="38"/>
    <n v="38"/>
    <n v="39"/>
    <n v="39"/>
    <n v="38"/>
    <n v="39"/>
    <n v="39"/>
    <n v="37"/>
    <n v="37"/>
    <n v="39"/>
    <n v="38"/>
    <n v="38"/>
    <n v="38"/>
    <n v="40"/>
    <n v="39"/>
    <n v="40"/>
    <n v="43"/>
    <n v="41"/>
    <n v="41"/>
    <n v="41"/>
    <n v="39"/>
    <n v="39"/>
    <n v="40"/>
    <n v="40"/>
    <n v="40"/>
    <n v="39"/>
    <n v="39"/>
    <n v="40"/>
    <n v="39"/>
    <n v="38"/>
    <n v="40"/>
    <n v="40"/>
    <n v="40"/>
  </r>
  <r>
    <n v="113"/>
    <x v="1"/>
    <n v="11"/>
    <x v="0"/>
    <n v="1"/>
    <x v="0"/>
    <n v="36"/>
    <n v="36"/>
    <n v="28"/>
    <n v="37"/>
    <n v="36"/>
    <n v="36"/>
    <n v="36"/>
    <n v="36"/>
    <n v="36"/>
    <n v="36"/>
    <n v="36"/>
    <n v="36"/>
    <n v="36"/>
    <n v="36"/>
    <n v="36"/>
    <n v="36"/>
    <n v="36"/>
    <n v="36"/>
    <n v="28"/>
    <n v="28"/>
    <n v="37"/>
    <n v="36"/>
    <n v="36"/>
    <n v="36"/>
    <n v="36"/>
    <n v="36"/>
    <n v="37"/>
    <n v="37"/>
    <n v="36"/>
    <n v="39"/>
    <n v="36"/>
    <n v="36"/>
    <n v="36"/>
    <n v="36"/>
    <n v="36"/>
    <n v="37"/>
    <n v="28"/>
    <n v="36"/>
    <n v="36"/>
    <n v="28"/>
    <n v="28"/>
    <n v="36"/>
    <n v="37"/>
    <n v="36"/>
  </r>
  <r>
    <n v="919"/>
    <x v="22"/>
    <n v="91"/>
    <x v="12"/>
    <n v="9"/>
    <x v="5"/>
    <n v="4"/>
    <n v="4"/>
    <n v="4"/>
    <n v="4"/>
    <n v="4"/>
    <n v="4"/>
    <n v="4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231"/>
    <x v="6"/>
    <n v="23"/>
    <x v="5"/>
    <n v="2"/>
    <x v="3"/>
    <n v="38"/>
    <n v="31"/>
    <n v="31"/>
    <n v="23"/>
    <n v="29"/>
    <n v="24"/>
    <n v="36"/>
    <n v="31"/>
    <n v="31"/>
    <n v="33"/>
    <n v="31"/>
    <n v="37"/>
    <n v="35"/>
    <n v="33"/>
    <n v="36"/>
    <n v="33"/>
    <n v="33"/>
    <n v="33"/>
    <n v="38"/>
    <n v="36"/>
    <n v="31"/>
    <n v="33"/>
    <n v="39"/>
    <n v="34"/>
    <n v="24"/>
    <n v="32"/>
    <n v="36"/>
    <n v="31"/>
    <n v="35"/>
    <n v="33"/>
    <n v="23"/>
    <n v="22"/>
    <n v="26"/>
    <n v="29"/>
    <n v="24"/>
    <n v="25"/>
    <n v="27"/>
    <n v="23"/>
    <n v="27"/>
    <n v="26"/>
    <n v="24"/>
    <n v="33"/>
    <n v="36"/>
    <n v="27"/>
  </r>
  <r>
    <n v="113"/>
    <x v="1"/>
    <n v="11"/>
    <x v="0"/>
    <n v="1"/>
    <x v="0"/>
    <n v="98"/>
    <n v="98"/>
    <n v="98"/>
    <n v="47"/>
    <n v="47"/>
    <n v="47"/>
    <n v="47"/>
    <n v="47"/>
    <n v="47"/>
    <n v="47"/>
    <n v="47"/>
    <n v="47"/>
    <n v="49"/>
    <n v="49"/>
    <n v="49"/>
    <n v="49"/>
    <n v="49"/>
    <n v="49"/>
    <n v="49"/>
    <n v="35"/>
    <n v="35"/>
    <n v="35"/>
    <n v="35"/>
    <n v="35"/>
    <n v="29"/>
    <n v="35"/>
    <n v="35"/>
    <n v="35"/>
    <n v="31"/>
    <n v="35"/>
    <n v="35"/>
    <n v="35"/>
    <n v="35"/>
    <n v="35"/>
    <n v="29"/>
    <n v="29"/>
    <n v="35"/>
    <n v="35"/>
    <n v="35"/>
    <n v="35"/>
    <n v="35"/>
    <n v="35"/>
    <n v="29"/>
    <n v="35"/>
  </r>
  <r>
    <n v="114"/>
    <x v="0"/>
    <n v="11"/>
    <x v="0"/>
    <n v="1"/>
    <x v="0"/>
    <n v="35"/>
    <n v="27"/>
    <n v="27"/>
    <n v="27"/>
    <n v="27"/>
    <n v="27"/>
    <n v="27"/>
    <n v="27"/>
    <n v="27"/>
    <n v="27"/>
    <n v="26"/>
    <n v="26"/>
    <n v="26"/>
    <n v="26"/>
    <n v="26"/>
    <n v="27"/>
    <n v="27"/>
    <n v="27"/>
    <n v="27"/>
    <n v="27"/>
    <n v="27"/>
    <n v="27"/>
    <n v="27"/>
    <n v="35"/>
    <n v="35"/>
    <n v="35"/>
    <n v="35"/>
    <n v="35"/>
    <n v="35"/>
    <n v="35"/>
    <n v="35"/>
    <n v="35"/>
    <n v="35"/>
    <n v="33"/>
    <n v="34"/>
    <n v="28"/>
    <n v="28"/>
    <n v="27"/>
    <n v="27"/>
    <n v="27"/>
    <n v="31"/>
    <n v="31"/>
    <n v="32"/>
    <n v="33"/>
  </r>
  <r>
    <n v="311"/>
    <x v="10"/>
    <n v="31"/>
    <x v="2"/>
    <n v="3"/>
    <x v="2"/>
    <n v="48"/>
    <n v="50"/>
    <n v="50"/>
    <n v="49"/>
    <n v="49"/>
    <n v="49"/>
    <n v="49"/>
    <n v="48"/>
    <n v="48"/>
    <n v="48"/>
    <n v="48"/>
    <n v="50"/>
    <n v="51"/>
    <n v="51"/>
    <n v="49"/>
    <n v="49"/>
    <n v="49"/>
    <n v="49"/>
    <n v="48"/>
    <n v="48"/>
    <n v="48"/>
    <n v="48"/>
    <n v="48"/>
    <n v="49"/>
    <n v="49"/>
    <n v="49"/>
    <n v="51"/>
    <n v="51"/>
    <n v="50"/>
    <n v="51"/>
    <n v="51"/>
    <n v="46"/>
    <n v="47"/>
    <n v="47"/>
    <n v="49"/>
    <n v="49"/>
    <n v="49"/>
    <n v="49"/>
    <n v="49"/>
    <n v="49"/>
    <n v="49"/>
    <n v="48"/>
    <n v="48"/>
    <n v="48"/>
  </r>
  <r>
    <n v="529"/>
    <x v="8"/>
    <n v="52"/>
    <x v="6"/>
    <n v="5"/>
    <x v="1"/>
    <n v="65"/>
    <n v="66"/>
    <n v="66"/>
    <n v="66"/>
    <n v="65"/>
    <n v="65"/>
    <n v="69"/>
    <n v="69"/>
    <n v="70"/>
    <n v="69"/>
    <n v="69"/>
    <n v="66"/>
    <n v="65"/>
    <n v="65"/>
    <n v="63"/>
    <n v="58"/>
    <n v="58"/>
    <n v="59"/>
    <n v="64"/>
    <n v="64"/>
    <n v="65"/>
    <n v="64"/>
    <n v="64"/>
    <n v="65"/>
    <n v="66"/>
    <n v="66"/>
    <n v="66"/>
    <n v="66"/>
    <n v="67"/>
    <n v="67"/>
    <n v="67"/>
    <n v="67"/>
    <n v="67"/>
    <n v="66"/>
    <n v="69"/>
    <n v="69"/>
    <n v="70"/>
    <n v="69"/>
    <n v="68"/>
    <n v="68"/>
    <n v="66"/>
    <n v="66"/>
    <n v="66"/>
    <n v="65"/>
  </r>
  <r>
    <n v="114"/>
    <x v="0"/>
    <n v="11"/>
    <x v="0"/>
    <n v="1"/>
    <x v="0"/>
    <n v="19"/>
    <n v="19"/>
    <n v="20"/>
    <n v="21"/>
    <n v="20"/>
    <n v="20"/>
    <n v="20"/>
    <n v="21"/>
    <n v="21"/>
    <n v="20"/>
    <n v="20"/>
    <n v="20"/>
    <n v="21"/>
    <n v="21"/>
    <n v="21"/>
    <n v="21"/>
    <n v="20"/>
    <n v="21"/>
    <n v="20"/>
    <n v="20"/>
    <n v="21"/>
    <n v="21"/>
    <n v="20"/>
    <n v="20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</r>
  <r>
    <n v="113"/>
    <x v="1"/>
    <n v="11"/>
    <x v="0"/>
    <n v="1"/>
    <x v="0"/>
    <n v="64"/>
    <n v="64"/>
    <n v="65"/>
    <n v="65"/>
    <n v="66"/>
    <n v="64"/>
    <n v="73"/>
    <n v="57"/>
    <n v="58"/>
    <n v="65"/>
    <n v="64"/>
    <n v="71"/>
    <n v="71"/>
    <n v="75"/>
    <n v="58"/>
    <n v="67"/>
    <n v="78"/>
    <n v="75"/>
    <n v="74"/>
    <n v="67"/>
    <n v="74"/>
    <n v="71"/>
    <n v="78"/>
    <n v="76"/>
    <n v="75"/>
    <n v="75"/>
    <n v="76"/>
    <n v="69"/>
    <n v="72"/>
    <n v="70"/>
    <n v="70"/>
    <n v="65"/>
    <n v="68"/>
    <n v="68"/>
    <n v="64"/>
    <n v="63"/>
    <n v="69"/>
    <n v="69"/>
    <n v="68"/>
    <n v="70"/>
    <n v="75"/>
    <n v="76"/>
    <n v="64"/>
    <n v="63"/>
  </r>
  <r>
    <n v="529"/>
    <x v="8"/>
    <n v="52"/>
    <x v="6"/>
    <n v="5"/>
    <x v="1"/>
    <n v="56"/>
    <n v="56"/>
    <n v="55"/>
    <n v="53"/>
    <n v="55"/>
    <n v="55"/>
    <n v="53"/>
    <n v="56"/>
    <n v="52"/>
    <n v="58"/>
    <n v="54"/>
    <n v="54"/>
    <n v="55"/>
    <n v="57"/>
    <n v="55"/>
    <n v="56"/>
    <n v="55"/>
    <n v="54"/>
    <n v="56"/>
    <n v="54"/>
    <n v="55"/>
    <n v="54"/>
    <n v="54"/>
    <n v="54"/>
    <n v="54"/>
    <n v="52"/>
    <n v="57"/>
    <n v="57"/>
    <n v="55"/>
    <n v="54"/>
    <n v="55"/>
    <n v="52"/>
    <n v="52"/>
    <n v="55"/>
    <n v="52"/>
    <n v="53"/>
    <n v="55"/>
    <n v="54"/>
    <n v="52"/>
    <n v="53"/>
    <n v="55"/>
    <n v="58"/>
    <n v="53"/>
    <n v="54"/>
  </r>
  <r>
    <n v="231"/>
    <x v="6"/>
    <n v="23"/>
    <x v="5"/>
    <n v="2"/>
    <x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</r>
  <r>
    <n v="113"/>
    <x v="1"/>
    <n v="11"/>
    <x v="0"/>
    <n v="1"/>
    <x v="0"/>
    <n v="49"/>
    <n v="68"/>
    <n v="55"/>
    <n v="59"/>
    <n v="56"/>
    <n v="67"/>
    <n v="58"/>
    <n v="68"/>
    <n v="65"/>
    <n v="63"/>
    <n v="71"/>
    <n v="71"/>
    <n v="74"/>
    <n v="75"/>
    <n v="55"/>
    <n v="54"/>
    <n v="56"/>
    <n v="58"/>
    <n v="75"/>
    <n v="57"/>
    <n v="56"/>
    <n v="59"/>
    <n v="54"/>
    <n v="65"/>
    <n v="60"/>
    <n v="62"/>
    <n v="61"/>
    <n v="61"/>
    <n v="59"/>
    <n v="57"/>
    <n v="66"/>
    <n v="62"/>
    <n v="61"/>
    <n v="60"/>
    <n v="44"/>
    <n v="53"/>
    <n v="53"/>
    <n v="34"/>
    <n v="57"/>
    <n v="51"/>
    <n v="52"/>
    <n v="49"/>
    <n v="50"/>
    <n v="53"/>
  </r>
  <r>
    <n v="231"/>
    <x v="6"/>
    <n v="23"/>
    <x v="5"/>
    <n v="2"/>
    <x v="3"/>
    <n v="236"/>
    <n v="235"/>
    <n v="241"/>
    <n v="238"/>
    <n v="237"/>
    <n v="240"/>
    <n v="239"/>
    <n v="237"/>
    <n v="238"/>
    <n v="235"/>
    <n v="235"/>
    <n v="235"/>
    <n v="238"/>
    <n v="235"/>
    <n v="236"/>
    <n v="235"/>
    <n v="236"/>
    <n v="236"/>
    <n v="240"/>
    <n v="238"/>
    <n v="235"/>
    <n v="238"/>
    <n v="241"/>
    <n v="239"/>
    <n v="235"/>
    <n v="236"/>
    <n v="91"/>
    <n v="84"/>
    <n v="91"/>
    <n v="91"/>
    <n v="91"/>
    <n v="94"/>
    <n v="91"/>
    <n v="91"/>
    <n v="91"/>
    <n v="92"/>
    <n v="93"/>
    <n v="99"/>
    <n v="94"/>
    <n v="94"/>
    <n v="94"/>
    <n v="91"/>
    <n v="95"/>
    <n v="95"/>
  </r>
  <r>
    <n v="113"/>
    <x v="1"/>
    <n v="11"/>
    <x v="0"/>
    <n v="1"/>
    <x v="0"/>
    <n v="39"/>
    <n v="39"/>
    <n v="39"/>
    <n v="39"/>
    <n v="39"/>
    <n v="39"/>
    <n v="39"/>
    <n v="39"/>
    <n v="39"/>
    <n v="39"/>
    <n v="39"/>
    <n v="39"/>
    <n v="39"/>
    <n v="39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0"/>
    <n v="40"/>
    <n v="40"/>
    <n v="40"/>
  </r>
  <r>
    <n v="114"/>
    <x v="0"/>
    <n v="11"/>
    <x v="0"/>
    <n v="1"/>
    <x v="0"/>
    <n v="25"/>
    <n v="25"/>
    <n v="25"/>
    <n v="25"/>
    <n v="25"/>
    <n v="25"/>
    <n v="39"/>
    <n v="39"/>
    <n v="38"/>
    <n v="38"/>
    <n v="39"/>
    <n v="38"/>
    <n v="39"/>
    <n v="38"/>
    <n v="38"/>
    <n v="39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9"/>
    <n v="39"/>
    <n v="39"/>
    <n v="40"/>
    <n v="38"/>
    <n v="39"/>
    <n v="40"/>
    <n v="38"/>
    <n v="38"/>
  </r>
  <r>
    <n v="569"/>
    <x v="9"/>
    <n v="56"/>
    <x v="4"/>
    <n v="5"/>
    <x v="1"/>
    <n v="276"/>
    <n v="276"/>
    <n v="275"/>
    <n v="275"/>
    <n v="275"/>
    <n v="275"/>
    <n v="275"/>
    <n v="275"/>
    <n v="276"/>
    <n v="275"/>
    <n v="276"/>
    <n v="275"/>
    <n v="275"/>
    <n v="275"/>
    <n v="272"/>
    <n v="261"/>
    <n v="261"/>
    <n v="261"/>
    <n v="261"/>
    <n v="261"/>
    <n v="261"/>
    <n v="261"/>
    <n v="261"/>
    <n v="261"/>
    <n v="240"/>
    <n v="240"/>
    <n v="240"/>
    <n v="240"/>
    <n v="240"/>
    <n v="240"/>
    <n v="240"/>
    <n v="240"/>
    <n v="240"/>
    <n v="240"/>
    <n v="240"/>
    <n v="240"/>
    <n v="240"/>
    <n v="241"/>
    <n v="242"/>
    <n v="241"/>
    <n v="243"/>
    <n v="243"/>
    <n v="268"/>
    <n v="268"/>
  </r>
  <r>
    <n v="113"/>
    <x v="1"/>
    <n v="11"/>
    <x v="0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13"/>
    <x v="1"/>
    <n v="11"/>
    <x v="0"/>
    <n v="1"/>
    <x v="0"/>
    <n v="29"/>
    <n v="30"/>
    <n v="29"/>
    <n v="29"/>
    <n v="30"/>
    <n v="29"/>
    <n v="29"/>
    <n v="29"/>
    <n v="29"/>
    <n v="29"/>
    <n v="29"/>
    <n v="29"/>
    <n v="29"/>
    <n v="29"/>
    <n v="29"/>
    <n v="29"/>
    <n v="29"/>
    <n v="29"/>
    <n v="32"/>
    <n v="30"/>
    <n v="29"/>
    <n v="29"/>
    <n v="29"/>
    <n v="29"/>
    <n v="29"/>
    <n v="29"/>
    <n v="31"/>
    <n v="29"/>
    <n v="30"/>
    <n v="29"/>
    <n v="29"/>
    <n v="29"/>
    <n v="30"/>
    <n v="29"/>
    <n v="29"/>
    <n v="29"/>
    <n v="30"/>
    <n v="30"/>
    <n v="30"/>
    <n v="30"/>
    <n v="30"/>
    <n v="30"/>
    <n v="30"/>
    <n v="29"/>
  </r>
  <r>
    <n v="563"/>
    <x v="5"/>
    <n v="56"/>
    <x v="4"/>
    <n v="5"/>
    <x v="1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50"/>
    <n v="50"/>
    <n v="50"/>
    <n v="50"/>
    <n v="50"/>
    <n v="50"/>
  </r>
  <r>
    <n v="599"/>
    <x v="4"/>
    <n v="59"/>
    <x v="3"/>
    <n v="5"/>
    <x v="1"/>
    <n v="58"/>
    <n v="58"/>
    <n v="58"/>
    <n v="5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7"/>
    <n v="7"/>
    <n v="13"/>
    <n v="13"/>
    <n v="13"/>
    <n v="13"/>
    <n v="13"/>
    <n v="13"/>
    <n v="13"/>
  </r>
  <r>
    <n v="113"/>
    <x v="1"/>
    <n v="11"/>
    <x v="0"/>
    <n v="1"/>
    <x v="0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4"/>
    <n v="38"/>
    <n v="38"/>
    <n v="38"/>
    <n v="38"/>
    <n v="38"/>
    <n v="38"/>
    <n v="38"/>
    <n v="38"/>
    <n v="38"/>
    <n v="34"/>
    <n v="38"/>
    <n v="38"/>
    <n v="38"/>
    <n v="38"/>
    <n v="38"/>
    <n v="41"/>
    <n v="41"/>
    <n v="41"/>
    <n v="41"/>
  </r>
  <r>
    <n v="569"/>
    <x v="9"/>
    <n v="56"/>
    <x v="4"/>
    <n v="5"/>
    <x v="1"/>
    <n v="42"/>
    <n v="42"/>
    <n v="42"/>
    <n v="42"/>
    <n v="42"/>
    <n v="42"/>
    <n v="42"/>
    <n v="41"/>
    <n v="41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3"/>
    <n v="42"/>
    <n v="42"/>
    <n v="42"/>
    <n v="42"/>
    <n v="42"/>
    <n v="42"/>
    <n v="42"/>
    <n v="42"/>
    <n v="42"/>
    <n v="42"/>
    <n v="42"/>
    <n v="53"/>
  </r>
  <r>
    <n v="113"/>
    <x v="1"/>
    <n v="11"/>
    <x v="0"/>
    <n v="1"/>
    <x v="0"/>
    <n v="625"/>
    <n v="625"/>
    <n v="625"/>
    <n v="625"/>
    <n v="72"/>
    <n v="72"/>
    <n v="72"/>
    <n v="72"/>
    <n v="72"/>
    <n v="72"/>
    <n v="72"/>
    <n v="72"/>
    <n v="72"/>
    <n v="72"/>
    <n v="73"/>
    <n v="72"/>
    <n v="72"/>
    <n v="72"/>
    <n v="73"/>
    <n v="72"/>
    <n v="72"/>
    <n v="72"/>
    <n v="72"/>
    <n v="72"/>
    <n v="72"/>
    <n v="72"/>
    <n v="72"/>
    <n v="73"/>
    <n v="72"/>
    <n v="72"/>
    <n v="72"/>
    <n v="73"/>
    <n v="72"/>
    <n v="72"/>
    <n v="74"/>
    <n v="74"/>
    <n v="73"/>
    <n v="73"/>
    <n v="74"/>
    <n v="74"/>
    <n v="72"/>
    <n v="57"/>
    <n v="57"/>
    <n v="57"/>
  </r>
  <r>
    <n v="113"/>
    <x v="1"/>
    <n v="11"/>
    <x v="0"/>
    <n v="1"/>
    <x v="0"/>
    <n v="48"/>
    <n v="50"/>
    <n v="51"/>
    <n v="51"/>
    <n v="51"/>
    <n v="50"/>
    <n v="49"/>
    <n v="50"/>
    <n v="50"/>
    <n v="50"/>
    <n v="50"/>
    <n v="50"/>
    <n v="51"/>
    <n v="50"/>
    <n v="50"/>
    <n v="50"/>
    <n v="50"/>
    <n v="50"/>
    <n v="50"/>
    <n v="50"/>
    <n v="50"/>
    <n v="50"/>
    <n v="51"/>
    <n v="51"/>
    <n v="53"/>
    <n v="53"/>
    <n v="53"/>
    <n v="52"/>
    <n v="52"/>
    <n v="52"/>
    <n v="52"/>
    <n v="52"/>
    <n v="51"/>
    <n v="52"/>
    <n v="51"/>
    <n v="51"/>
    <n v="52"/>
    <n v="52"/>
    <n v="52"/>
    <n v="52"/>
    <n v="52"/>
    <n v="52"/>
    <n v="52"/>
    <n v="52"/>
  </r>
  <r>
    <n v="113"/>
    <x v="1"/>
    <n v="11"/>
    <x v="0"/>
    <n v="1"/>
    <x v="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103"/>
    <n v="102"/>
    <n v="102"/>
    <n v="102"/>
    <n v="102"/>
    <n v="102"/>
    <n v="102"/>
    <n v="102"/>
    <n v="102"/>
    <n v="102"/>
    <n v="101"/>
    <n v="101"/>
    <n v="102"/>
    <n v="102"/>
    <n v="102"/>
    <n v="101"/>
    <n v="101"/>
    <n v="99"/>
    <n v="99"/>
    <n v="102"/>
    <n v="23"/>
    <n v="102"/>
  </r>
  <r>
    <n v="113"/>
    <x v="1"/>
    <n v="11"/>
    <x v="0"/>
    <n v="1"/>
    <x v="0"/>
    <n v="44"/>
    <n v="45"/>
    <n v="44"/>
    <n v="44"/>
    <n v="44"/>
    <n v="44"/>
    <n v="44"/>
    <n v="44"/>
    <n v="44"/>
    <n v="44"/>
    <n v="44"/>
    <n v="44"/>
    <n v="44"/>
    <n v="44"/>
    <n v="45"/>
    <n v="44"/>
    <n v="45"/>
    <n v="44"/>
    <n v="45"/>
    <n v="45"/>
    <n v="45"/>
    <n v="44"/>
    <n v="45"/>
    <n v="44"/>
    <n v="45"/>
    <n v="45"/>
    <n v="45"/>
    <n v="44"/>
    <n v="45"/>
    <n v="45"/>
    <n v="44"/>
    <n v="44"/>
    <n v="44"/>
    <n v="44"/>
    <n v="44"/>
    <n v="44"/>
    <n v="46"/>
    <n v="45"/>
    <n v="45"/>
    <n v="45"/>
    <n v="46"/>
    <n v="45"/>
    <n v="44"/>
    <n v="45"/>
  </r>
  <r>
    <n v="551"/>
    <x v="15"/>
    <n v="55"/>
    <x v="8"/>
    <n v="5"/>
    <x v="1"/>
    <n v="101"/>
    <n v="101"/>
    <n v="102"/>
    <n v="102"/>
    <n v="102"/>
    <n v="101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1"/>
    <n v="101"/>
    <n v="101"/>
    <n v="103"/>
    <n v="103"/>
    <n v="102"/>
    <n v="102"/>
    <n v="102"/>
    <n v="102"/>
  </r>
  <r>
    <n v="113"/>
    <x v="1"/>
    <n v="11"/>
    <x v="0"/>
    <n v="1"/>
    <x v="0"/>
    <n v="60"/>
    <n v="60"/>
    <n v="59"/>
    <n v="60"/>
    <n v="60"/>
    <n v="60"/>
    <n v="60"/>
    <n v="60"/>
    <n v="60"/>
    <n v="60"/>
    <n v="60"/>
    <n v="60"/>
    <n v="79"/>
    <n v="62"/>
    <n v="60"/>
    <n v="60"/>
    <n v="60"/>
    <n v="60"/>
    <n v="60"/>
    <n v="60"/>
    <n v="60"/>
    <n v="62"/>
    <n v="57"/>
    <n v="63"/>
    <n v="57"/>
    <n v="73"/>
    <n v="57"/>
    <n v="57"/>
    <n v="57"/>
    <n v="58"/>
    <n v="57"/>
    <n v="57"/>
    <n v="57"/>
    <n v="57"/>
    <n v="56"/>
    <n v="57"/>
    <n v="59"/>
    <n v="59"/>
    <n v="59"/>
    <n v="59"/>
    <n v="57"/>
    <n v="57"/>
    <n v="57"/>
    <n v="57"/>
  </r>
  <r>
    <n v="114"/>
    <x v="0"/>
    <n v="11"/>
    <x v="0"/>
    <n v="1"/>
    <x v="0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</r>
  <r>
    <n v="114"/>
    <x v="0"/>
    <n v="11"/>
    <x v="0"/>
    <n v="1"/>
    <x v="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</r>
  <r>
    <n v="113"/>
    <x v="1"/>
    <n v="11"/>
    <x v="0"/>
    <n v="1"/>
    <x v="0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</r>
  <r>
    <n v="231"/>
    <x v="6"/>
    <n v="23"/>
    <x v="5"/>
    <n v="2"/>
    <x v="3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</r>
  <r>
    <n v="113"/>
    <x v="1"/>
    <n v="11"/>
    <x v="0"/>
    <n v="1"/>
    <x v="0"/>
    <n v="64"/>
    <n v="56"/>
    <n v="55"/>
    <n v="59"/>
    <n v="61"/>
    <n v="61"/>
    <n v="61"/>
    <n v="59"/>
    <n v="61"/>
    <n v="63"/>
    <n v="63"/>
    <n v="64"/>
    <n v="64"/>
    <n v="63"/>
    <n v="61"/>
    <n v="64"/>
    <n v="64"/>
    <n v="62"/>
    <n v="64"/>
    <n v="64"/>
    <n v="64"/>
    <n v="64"/>
    <n v="62"/>
    <n v="62"/>
    <n v="62"/>
    <n v="60"/>
    <n v="60"/>
    <n v="60"/>
    <n v="60"/>
    <n v="60"/>
    <n v="60"/>
    <n v="59"/>
    <n v="59"/>
    <n v="50"/>
    <n v="53"/>
    <n v="51"/>
    <n v="51"/>
    <n v="48"/>
    <n v="51"/>
    <n v="51"/>
    <n v="48"/>
    <n v="50"/>
    <n v="51"/>
    <n v="51"/>
  </r>
  <r>
    <n v="113"/>
    <x v="1"/>
    <n v="11"/>
    <x v="0"/>
    <n v="1"/>
    <x v="0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</r>
  <r>
    <n v="113"/>
    <x v="1"/>
    <n v="11"/>
    <x v="0"/>
    <n v="1"/>
    <x v="0"/>
    <n v="464"/>
    <n v="487"/>
    <n v="483"/>
    <n v="455"/>
    <n v="449"/>
    <n v="424"/>
    <n v="430"/>
    <n v="418"/>
    <n v="415"/>
    <n v="495"/>
    <n v="520"/>
    <n v="437"/>
    <n v="466"/>
    <n v="463"/>
    <n v="455"/>
    <n v="389"/>
    <n v="367"/>
    <n v="353"/>
    <n v="350"/>
    <n v="345"/>
    <n v="465"/>
    <n v="118"/>
    <n v="124"/>
    <n v="113"/>
    <n v="116"/>
    <n v="70"/>
    <n v="126"/>
    <n v="140"/>
    <n v="134"/>
    <n v="124"/>
    <n v="113"/>
    <n v="126"/>
    <n v="123"/>
    <n v="131"/>
    <n v="113"/>
    <n v="115"/>
    <n v="104"/>
    <n v="92"/>
    <n v="94"/>
    <n v="90"/>
    <n v="117"/>
    <n v="122"/>
    <n v="117"/>
    <n v="117"/>
  </r>
  <r>
    <n v="114"/>
    <x v="0"/>
    <n v="11"/>
    <x v="0"/>
    <n v="1"/>
    <x v="0"/>
    <n v="29"/>
    <n v="29"/>
    <n v="29"/>
    <n v="29"/>
    <n v="29"/>
    <n v="29"/>
    <n v="29"/>
    <n v="29"/>
    <n v="29"/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1"/>
    <n v="33"/>
    <n v="33"/>
    <n v="33"/>
    <n v="33"/>
    <n v="33"/>
    <n v="33"/>
    <n v="33"/>
    <n v="33"/>
    <n v="33"/>
    <n v="33"/>
    <n v="33"/>
    <n v="33"/>
    <n v="33"/>
    <n v="32"/>
    <n v="32"/>
    <n v="32"/>
    <n v="32"/>
  </r>
  <r>
    <n v="113"/>
    <x v="1"/>
    <n v="11"/>
    <x v="0"/>
    <n v="1"/>
    <x v="0"/>
    <n v="67"/>
    <n v="67"/>
    <n v="32"/>
    <n v="67"/>
    <n v="67"/>
    <n v="67"/>
    <n v="68"/>
    <n v="68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</r>
  <r>
    <n v="599"/>
    <x v="4"/>
    <n v="59"/>
    <x v="3"/>
    <n v="5"/>
    <x v="1"/>
    <n v="2"/>
    <n v="2"/>
    <n v="2"/>
    <n v="2"/>
    <n v="2"/>
    <n v="2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  <n v="4"/>
    <n v="4"/>
    <n v="4"/>
    <n v="4"/>
    <n v="4"/>
    <n v="4"/>
  </r>
  <r>
    <n v="113"/>
    <x v="1"/>
    <n v="11"/>
    <x v="0"/>
    <n v="1"/>
    <x v="0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113"/>
    <x v="1"/>
    <n v="11"/>
    <x v="0"/>
    <n v="1"/>
    <x v="0"/>
    <n v="116"/>
    <n v="116"/>
    <n v="116"/>
    <n v="117"/>
    <n v="117"/>
    <n v="115"/>
    <n v="121"/>
    <n v="121"/>
    <n v="121"/>
    <n v="123"/>
    <n v="123"/>
    <n v="121"/>
    <n v="123"/>
    <n v="123"/>
    <n v="85"/>
    <n v="88"/>
    <n v="89"/>
    <n v="82"/>
    <n v="84"/>
    <n v="88"/>
    <n v="89"/>
    <n v="99"/>
    <n v="98"/>
    <n v="102"/>
    <n v="102"/>
    <n v="108"/>
    <n v="108"/>
    <n v="114"/>
    <n v="113"/>
    <n v="114"/>
    <n v="114"/>
    <n v="103"/>
    <n v="103"/>
    <n v="103"/>
    <n v="107"/>
    <n v="107"/>
    <n v="107"/>
    <n v="105"/>
    <n v="105"/>
    <n v="94"/>
    <n v="93"/>
    <n v="92"/>
    <n v="92"/>
    <n v="85"/>
  </r>
  <r>
    <n v="113"/>
    <x v="1"/>
    <n v="11"/>
    <x v="0"/>
    <n v="1"/>
    <x v="0"/>
    <n v="126"/>
    <n v="126"/>
    <n v="126"/>
    <n v="126"/>
    <n v="126"/>
    <n v="126"/>
    <n v="126"/>
    <n v="126"/>
    <n v="126"/>
    <n v="126"/>
    <n v="126"/>
    <n v="125"/>
    <n v="125"/>
    <n v="125"/>
    <n v="125"/>
    <n v="125"/>
    <n v="125"/>
    <n v="125"/>
    <n v="125"/>
    <n v="125"/>
    <n v="125"/>
    <n v="125"/>
    <n v="125"/>
    <n v="125"/>
    <n v="2"/>
    <n v="125"/>
    <n v="125"/>
    <n v="125"/>
    <n v="125"/>
    <n v="125"/>
    <n v="125"/>
    <n v="125"/>
    <n v="125"/>
    <n v="125"/>
    <n v="125"/>
    <n v="125"/>
    <n v="125"/>
    <n v="125"/>
    <n v="125"/>
    <n v="125"/>
    <n v="128"/>
    <n v="128"/>
    <n v="128"/>
    <n v="128"/>
  </r>
  <r>
    <n v="114"/>
    <x v="0"/>
    <n v="11"/>
    <x v="0"/>
    <n v="1"/>
    <x v="0"/>
    <n v="43"/>
    <n v="43"/>
    <n v="43"/>
    <n v="43"/>
    <n v="43"/>
    <n v="43"/>
    <n v="42"/>
    <n v="46"/>
    <n v="46"/>
    <n v="46"/>
    <n v="47"/>
    <n v="47"/>
    <n v="49"/>
    <n v="57"/>
    <n v="49"/>
    <n v="47"/>
    <n v="57"/>
    <n v="57"/>
    <n v="57"/>
    <n v="57"/>
    <n v="57"/>
    <n v="57"/>
    <n v="55"/>
    <n v="57"/>
    <n v="51"/>
    <n v="57"/>
    <n v="57"/>
    <n v="58"/>
    <n v="52"/>
    <n v="46"/>
    <n v="46"/>
    <n v="46"/>
    <n v="48"/>
    <n v="48"/>
    <n v="40"/>
    <n v="44"/>
    <n v="40"/>
    <n v="40"/>
    <n v="54"/>
    <n v="54"/>
    <n v="54"/>
    <n v="54"/>
    <n v="50"/>
    <n v="50"/>
  </r>
  <r>
    <n v="511"/>
    <x v="26"/>
    <n v="51"/>
    <x v="9"/>
    <n v="5"/>
    <x v="1"/>
    <n v="23"/>
    <n v="23"/>
    <n v="23"/>
    <n v="90"/>
    <n v="103"/>
    <n v="90"/>
    <n v="64"/>
    <n v="74"/>
    <n v="84"/>
    <n v="57"/>
    <n v="71"/>
    <n v="78"/>
    <n v="80"/>
    <n v="69"/>
    <n v="52"/>
    <n v="51"/>
    <n v="231"/>
    <n v="246"/>
    <n v="258"/>
    <n v="277"/>
    <n v="289"/>
    <n v="296"/>
    <n v="304"/>
    <n v="311"/>
    <n v="325"/>
    <n v="333"/>
    <n v="343"/>
    <n v="351"/>
    <n v="358"/>
    <n v="366"/>
    <n v="42"/>
    <n v="42"/>
    <n v="44"/>
    <n v="38"/>
    <n v="30"/>
    <n v="29"/>
    <n v="32"/>
    <n v="32"/>
    <n v="69"/>
    <n v="29"/>
    <n v="30"/>
    <n v="31"/>
    <n v="31"/>
    <n v="70"/>
  </r>
  <r>
    <n v="113"/>
    <x v="1"/>
    <n v="11"/>
    <x v="0"/>
    <n v="1"/>
    <x v="0"/>
    <n v="235"/>
    <n v="263"/>
    <n v="264"/>
    <n v="256"/>
    <n v="261"/>
    <n v="273"/>
    <n v="286"/>
    <n v="283"/>
    <n v="296"/>
    <n v="287"/>
    <n v="280"/>
    <n v="281"/>
    <n v="273"/>
    <n v="224"/>
    <n v="240"/>
    <n v="256"/>
    <n v="254"/>
    <n v="256"/>
    <n v="248"/>
    <n v="207"/>
    <n v="253"/>
    <n v="253"/>
    <n v="254"/>
    <n v="256"/>
    <n v="247"/>
    <n v="249"/>
    <n v="235"/>
    <n v="268"/>
    <n v="211"/>
    <n v="340"/>
    <n v="354"/>
    <n v="260"/>
    <n v="318"/>
    <n v="296"/>
    <n v="299"/>
    <n v="283"/>
    <n v="293"/>
    <n v="272"/>
    <n v="263"/>
    <n v="265"/>
    <n v="258"/>
    <n v="258"/>
    <n v="257"/>
    <n v="275"/>
  </r>
  <r>
    <n v="114"/>
    <x v="0"/>
    <n v="11"/>
    <x v="0"/>
    <n v="1"/>
    <x v="0"/>
    <n v="203"/>
    <n v="213"/>
    <n v="209"/>
    <n v="218"/>
    <n v="209"/>
    <n v="203"/>
    <n v="193"/>
    <n v="201"/>
    <n v="183"/>
    <n v="187"/>
    <n v="184"/>
    <n v="163"/>
    <n v="160"/>
    <n v="146"/>
    <n v="144"/>
    <n v="149"/>
    <n v="161"/>
    <n v="179"/>
    <n v="185"/>
    <n v="186"/>
    <n v="205"/>
    <n v="218"/>
    <n v="212"/>
    <n v="198"/>
    <n v="193"/>
    <n v="191"/>
    <n v="216"/>
    <n v="210"/>
    <n v="229"/>
    <n v="203"/>
    <n v="194"/>
    <n v="184"/>
    <n v="171"/>
    <n v="160"/>
    <n v="169"/>
    <n v="163"/>
    <n v="156"/>
    <n v="146"/>
    <n v="141"/>
    <n v="142"/>
    <n v="150"/>
    <n v="162"/>
    <n v="173"/>
    <n v="186"/>
  </r>
  <r>
    <n v="113"/>
    <x v="1"/>
    <n v="11"/>
    <x v="0"/>
    <n v="1"/>
    <x v="0"/>
    <n v="373"/>
    <n v="374"/>
    <n v="373"/>
    <n v="373"/>
    <n v="372"/>
    <n v="373"/>
    <n v="372"/>
    <n v="372"/>
    <n v="373"/>
    <n v="373"/>
    <n v="373"/>
    <n v="374"/>
    <n v="374"/>
    <n v="377"/>
    <n v="377"/>
    <n v="376"/>
    <n v="376"/>
    <n v="301"/>
    <n v="301"/>
    <n v="301"/>
    <n v="303"/>
    <n v="302"/>
    <n v="301"/>
    <n v="302"/>
    <n v="302"/>
    <n v="302"/>
    <n v="304"/>
    <n v="300"/>
    <n v="300"/>
    <n v="300"/>
    <n v="300"/>
    <n v="299"/>
    <n v="299"/>
    <n v="301"/>
    <n v="301"/>
    <n v="299"/>
    <n v="360"/>
    <n v="347"/>
    <n v="288"/>
    <n v="68"/>
    <n v="68"/>
    <n v="68"/>
    <n v="62"/>
    <n v="62"/>
  </r>
  <r>
    <n v="114"/>
    <x v="0"/>
    <n v="11"/>
    <x v="0"/>
    <n v="1"/>
    <x v="0"/>
    <n v="88"/>
    <n v="91"/>
    <n v="74"/>
    <n v="84"/>
    <n v="89"/>
    <n v="87"/>
    <n v="96"/>
    <n v="97"/>
    <n v="90"/>
    <n v="99"/>
    <n v="94"/>
    <n v="101"/>
    <n v="101"/>
    <n v="92"/>
    <n v="106"/>
    <n v="90"/>
    <n v="97"/>
    <n v="96"/>
    <n v="90"/>
    <n v="87"/>
    <n v="90"/>
    <n v="90"/>
    <n v="97"/>
    <n v="103"/>
    <n v="173"/>
    <n v="166"/>
    <n v="76"/>
    <n v="88"/>
    <n v="89"/>
    <n v="86"/>
    <n v="91"/>
    <n v="84"/>
    <n v="88"/>
    <n v="84"/>
    <n v="81"/>
    <n v="92"/>
    <n v="97"/>
    <n v="104"/>
    <n v="126"/>
    <n v="129"/>
    <n v="126"/>
    <n v="121"/>
    <n v="132"/>
    <n v="132"/>
  </r>
  <r>
    <n v="114"/>
    <x v="0"/>
    <n v="11"/>
    <x v="0"/>
    <n v="1"/>
    <x v="0"/>
    <n v="110"/>
    <n v="110"/>
    <n v="123"/>
    <n v="117"/>
    <n v="117"/>
    <n v="117"/>
    <n v="117"/>
    <n v="123"/>
    <n v="123"/>
    <n v="112"/>
    <n v="112"/>
    <n v="112"/>
    <n v="111"/>
    <n v="111"/>
    <n v="111"/>
    <n v="111"/>
    <n v="111"/>
    <n v="111"/>
    <n v="111"/>
    <n v="111"/>
    <n v="111"/>
    <n v="111"/>
    <n v="111"/>
    <n v="111"/>
    <n v="111"/>
    <n v="111"/>
    <n v="109"/>
    <n v="109"/>
    <n v="109"/>
    <n v="109"/>
    <n v="109"/>
    <n v="109"/>
    <n v="107"/>
    <n v="103"/>
    <n v="103"/>
    <n v="73"/>
    <n v="73"/>
    <n v="73"/>
    <n v="75"/>
    <n v="73"/>
    <n v="73"/>
    <n v="73"/>
    <n v="73"/>
    <n v="73"/>
  </r>
  <r>
    <n v="516"/>
    <x v="27"/>
    <n v="51"/>
    <x v="9"/>
    <n v="5"/>
    <x v="1"/>
    <n v="83"/>
    <n v="70"/>
    <n v="83"/>
    <n v="72"/>
    <n v="79"/>
    <n v="83"/>
    <n v="79"/>
    <n v="81"/>
    <n v="83"/>
    <n v="75"/>
    <n v="44"/>
    <n v="42"/>
    <n v="44"/>
    <n v="44"/>
    <n v="44"/>
    <n v="41"/>
    <n v="44"/>
    <n v="46"/>
    <n v="44"/>
    <n v="43"/>
    <n v="44"/>
    <n v="47"/>
    <n v="47"/>
    <n v="42"/>
    <n v="44"/>
    <n v="45"/>
    <n v="44"/>
    <n v="34"/>
    <n v="50"/>
    <n v="46"/>
    <n v="48"/>
    <n v="45"/>
    <n v="45"/>
    <n v="44"/>
    <n v="45"/>
    <n v="44"/>
    <n v="45"/>
    <n v="53"/>
    <n v="53"/>
    <n v="56"/>
    <n v="50"/>
    <n v="53"/>
    <n v="51"/>
    <n v="51"/>
  </r>
  <r>
    <n v="529"/>
    <x v="8"/>
    <n v="52"/>
    <x v="6"/>
    <n v="5"/>
    <x v="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0"/>
    <n v="120"/>
    <n v="120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</r>
  <r>
    <n v="113"/>
    <x v="1"/>
    <n v="11"/>
    <x v="0"/>
    <n v="1"/>
    <x v="0"/>
    <n v="18"/>
    <n v="18"/>
    <n v="18"/>
    <n v="18"/>
    <n v="18"/>
    <n v="18"/>
    <n v="18"/>
    <n v="18"/>
    <n v="18"/>
    <n v="17"/>
    <n v="18"/>
    <n v="18"/>
    <n v="17"/>
    <n v="17"/>
    <n v="18"/>
    <n v="16"/>
    <n v="17"/>
    <n v="17"/>
    <n v="18"/>
    <n v="17"/>
    <n v="18"/>
    <n v="18"/>
    <n v="18"/>
    <n v="17"/>
    <n v="17"/>
    <n v="18"/>
    <n v="18"/>
    <n v="17"/>
    <n v="18"/>
    <n v="18"/>
    <n v="18"/>
    <n v="18"/>
    <n v="18"/>
    <n v="18"/>
    <n v="18"/>
    <n v="18"/>
    <n v="18"/>
    <n v="18"/>
    <n v="18"/>
    <n v="18"/>
    <n v="17"/>
    <n v="17"/>
    <n v="17"/>
    <n v="17"/>
  </r>
  <r>
    <n v="113"/>
    <x v="1"/>
    <n v="11"/>
    <x v="0"/>
    <n v="1"/>
    <x v="0"/>
    <n v="24"/>
    <n v="22"/>
    <n v="21"/>
    <n v="24"/>
    <n v="24"/>
    <n v="23"/>
    <n v="24"/>
    <n v="22"/>
    <n v="23"/>
    <n v="23"/>
    <n v="17"/>
    <n v="19"/>
    <n v="19"/>
    <n v="19"/>
    <n v="20"/>
    <n v="17"/>
    <n v="19"/>
    <n v="19"/>
    <n v="19"/>
    <n v="19"/>
    <n v="20"/>
    <n v="20"/>
    <n v="20"/>
    <n v="19"/>
    <n v="19"/>
    <n v="20"/>
    <n v="19"/>
    <n v="19"/>
    <n v="19"/>
    <n v="20"/>
    <n v="20"/>
    <n v="19"/>
    <n v="20"/>
    <n v="19"/>
    <n v="20"/>
    <n v="20"/>
    <n v="19"/>
    <n v="19"/>
    <n v="20"/>
    <n v="19"/>
    <n v="20"/>
    <n v="20"/>
    <n v="19"/>
    <n v="20"/>
  </r>
  <r>
    <n v="113"/>
    <x v="1"/>
    <n v="11"/>
    <x v="0"/>
    <n v="1"/>
    <x v="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</r>
  <r>
    <n v="113"/>
    <x v="1"/>
    <n v="11"/>
    <x v="0"/>
    <n v="1"/>
    <x v="0"/>
    <n v="215"/>
    <n v="217"/>
    <n v="217"/>
    <n v="205"/>
    <n v="170"/>
    <n v="161"/>
    <n v="159"/>
    <n v="153"/>
    <n v="145"/>
    <n v="149"/>
    <n v="163"/>
    <n v="165"/>
    <n v="182"/>
    <n v="185"/>
    <n v="171"/>
    <n v="173"/>
    <n v="159"/>
    <n v="153"/>
    <n v="151"/>
    <n v="147"/>
    <n v="147"/>
    <n v="163"/>
    <n v="163"/>
    <n v="167"/>
    <n v="177"/>
    <n v="159"/>
    <n v="159"/>
    <n v="155"/>
    <n v="153"/>
    <n v="153"/>
    <n v="147"/>
    <n v="149"/>
    <n v="143"/>
    <n v="185"/>
    <n v="189"/>
    <n v="185"/>
    <n v="187"/>
    <n v="151"/>
    <n v="149"/>
    <n v="171"/>
    <n v="173"/>
    <n v="178"/>
    <n v="180"/>
    <n v="154"/>
  </r>
  <r>
    <n v="113"/>
    <x v="1"/>
    <n v="11"/>
    <x v="0"/>
    <n v="1"/>
    <x v="0"/>
    <n v="36"/>
    <n v="36"/>
    <n v="37"/>
    <n v="36"/>
    <n v="36"/>
    <n v="36"/>
    <n v="36"/>
    <n v="36"/>
    <n v="38"/>
    <n v="38"/>
    <n v="37"/>
    <n v="37"/>
    <n v="38"/>
    <n v="38"/>
    <n v="38"/>
    <n v="37"/>
    <n v="37"/>
    <n v="37"/>
    <n v="37"/>
    <n v="37"/>
    <n v="37"/>
    <n v="37"/>
    <n v="37"/>
    <n v="37"/>
    <n v="37"/>
    <n v="37"/>
    <n v="37"/>
    <n v="37"/>
    <n v="37"/>
    <n v="37"/>
    <n v="39"/>
    <n v="39"/>
    <n v="39"/>
    <n v="41"/>
    <n v="41"/>
    <n v="41"/>
    <n v="41"/>
    <n v="40"/>
    <n v="40"/>
    <n v="36"/>
    <n v="35"/>
    <n v="36"/>
    <n v="35"/>
    <n v="35"/>
  </r>
  <r>
    <n v="113"/>
    <x v="1"/>
    <n v="11"/>
    <x v="0"/>
    <n v="1"/>
    <x v="0"/>
    <n v="157"/>
    <n v="156"/>
    <n v="156"/>
    <n v="158"/>
    <n v="160"/>
    <n v="161"/>
    <n v="160"/>
    <n v="159"/>
    <n v="156"/>
    <n v="160"/>
    <n v="156"/>
    <n v="160"/>
    <n v="158"/>
    <n v="160"/>
    <n v="160"/>
    <n v="163"/>
    <n v="163"/>
    <n v="161"/>
    <n v="161"/>
    <n v="161"/>
    <n v="161"/>
    <n v="161"/>
    <n v="163"/>
    <n v="170"/>
    <n v="161"/>
    <n v="158"/>
    <n v="161"/>
    <n v="163"/>
    <n v="162"/>
    <n v="159"/>
    <n v="162"/>
    <n v="160"/>
    <n v="155"/>
    <n v="157"/>
    <n v="157"/>
    <n v="161"/>
    <n v="159"/>
    <n v="153"/>
    <n v="148"/>
    <n v="149"/>
    <n v="154"/>
    <n v="154"/>
    <n v="153"/>
    <n v="155"/>
  </r>
  <r>
    <n v="226"/>
    <x v="29"/>
    <n v="22"/>
    <x v="14"/>
    <n v="2"/>
    <x v="3"/>
    <n v="75"/>
    <n v="74"/>
    <n v="74"/>
    <n v="74"/>
    <n v="75"/>
    <n v="76"/>
    <n v="78"/>
    <n v="78"/>
    <n v="78"/>
    <n v="79"/>
    <n v="78"/>
    <n v="78"/>
    <n v="78"/>
    <n v="77"/>
    <n v="78"/>
    <n v="78"/>
    <n v="110"/>
    <n v="79"/>
    <n v="79"/>
    <n v="78"/>
    <n v="112"/>
    <n v="111"/>
    <n v="113"/>
    <n v="113"/>
    <n v="113"/>
    <n v="115"/>
    <n v="113"/>
    <n v="111"/>
    <n v="112"/>
    <n v="78"/>
    <n v="78"/>
    <n v="78"/>
    <n v="80"/>
    <n v="79"/>
    <n v="72"/>
    <n v="72"/>
    <n v="72"/>
    <n v="73"/>
    <n v="73"/>
    <n v="74"/>
    <n v="75"/>
    <n v="74"/>
    <n v="74"/>
    <n v="75"/>
  </r>
  <r>
    <n v="572"/>
    <x v="14"/>
    <n v="57"/>
    <x v="1"/>
    <n v="5"/>
    <x v="1"/>
    <n v="63"/>
    <n v="59"/>
    <n v="57"/>
    <n v="55"/>
    <n v="53"/>
    <n v="51"/>
    <n v="55"/>
    <n v="54"/>
    <n v="55"/>
    <n v="54"/>
    <n v="54"/>
    <n v="53"/>
    <n v="53"/>
    <n v="62"/>
    <n v="63"/>
    <n v="58"/>
    <n v="60"/>
    <n v="61"/>
    <n v="56"/>
    <n v="59"/>
    <n v="62"/>
    <n v="61"/>
    <n v="67"/>
    <n v="68"/>
    <n v="71"/>
    <n v="71"/>
    <n v="64"/>
    <n v="68"/>
    <n v="70"/>
    <n v="60"/>
    <n v="54"/>
    <n v="53"/>
    <n v="52"/>
    <n v="58"/>
    <n v="57"/>
    <n v="61"/>
    <n v="81"/>
    <n v="67"/>
    <n v="69"/>
    <n v="84"/>
    <n v="87"/>
    <n v="72"/>
    <n v="76"/>
    <n v="74"/>
  </r>
  <r>
    <n v="114"/>
    <x v="0"/>
    <n v="11"/>
    <x v="0"/>
    <n v="1"/>
    <x v="0"/>
    <n v="69"/>
    <n v="69"/>
    <n v="69"/>
    <n v="69"/>
    <n v="69"/>
    <n v="69"/>
    <n v="69"/>
    <n v="69"/>
    <n v="69"/>
    <n v="69"/>
    <n v="69"/>
    <n v="69"/>
    <n v="69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7"/>
    <n v="67"/>
    <n v="67"/>
    <n v="67"/>
  </r>
  <r>
    <n v="113"/>
    <x v="1"/>
    <n v="11"/>
    <x v="0"/>
    <n v="1"/>
    <x v="0"/>
    <n v="20"/>
    <n v="21"/>
    <n v="20"/>
    <n v="20"/>
    <n v="20"/>
    <n v="20"/>
    <n v="20"/>
    <n v="20"/>
    <n v="20"/>
    <n v="20"/>
    <n v="20"/>
    <n v="20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3"/>
    <n v="22"/>
    <n v="22"/>
    <n v="22"/>
    <n v="22"/>
    <n v="22"/>
    <n v="22"/>
    <n v="22"/>
    <n v="22"/>
    <n v="22"/>
  </r>
  <r>
    <n v="113"/>
    <x v="1"/>
    <n v="11"/>
    <x v="0"/>
    <n v="1"/>
    <x v="0"/>
    <n v="13"/>
    <n v="13"/>
    <n v="13"/>
    <n v="13"/>
    <n v="13"/>
    <n v="14"/>
    <n v="13"/>
    <n v="13"/>
    <n v="13"/>
    <n v="13"/>
    <n v="13"/>
    <n v="13"/>
    <n v="13"/>
    <n v="14"/>
    <n v="14"/>
    <n v="14"/>
    <n v="14"/>
    <n v="14"/>
    <n v="15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21"/>
    <n v="21"/>
    <n v="22"/>
  </r>
  <r>
    <n v="113"/>
    <x v="1"/>
    <n v="11"/>
    <x v="0"/>
    <n v="1"/>
    <x v="0"/>
    <n v="110"/>
    <n v="126"/>
    <n v="127"/>
    <n v="126"/>
    <n v="127"/>
    <n v="129"/>
    <n v="126"/>
    <n v="127"/>
    <n v="125"/>
    <n v="124"/>
    <n v="125"/>
    <n v="129"/>
    <n v="129"/>
    <n v="127"/>
    <n v="128"/>
    <n v="129"/>
    <n v="128"/>
    <n v="127"/>
    <n v="124"/>
    <n v="126"/>
    <n v="121"/>
    <n v="123"/>
    <n v="126"/>
    <n v="125"/>
    <n v="127"/>
    <n v="126"/>
    <n v="127"/>
    <n v="127"/>
    <n v="129"/>
    <n v="125"/>
    <n v="117"/>
    <n v="120"/>
    <n v="126"/>
    <n v="128"/>
    <n v="127"/>
    <n v="129"/>
    <n v="126"/>
    <n v="121"/>
    <n v="127"/>
    <n v="124"/>
    <n v="125"/>
    <n v="124"/>
    <n v="126"/>
    <n v="129"/>
  </r>
  <r>
    <n v="113"/>
    <x v="1"/>
    <n v="11"/>
    <x v="0"/>
    <n v="1"/>
    <x v="0"/>
    <n v="74"/>
    <n v="75"/>
    <n v="75"/>
    <n v="75"/>
    <n v="75"/>
    <n v="75"/>
    <n v="75"/>
    <n v="75"/>
    <n v="75"/>
    <n v="75"/>
    <n v="74"/>
    <n v="74"/>
    <n v="74"/>
    <n v="74"/>
    <n v="74"/>
    <n v="74"/>
    <n v="75"/>
    <n v="75"/>
    <n v="75"/>
    <n v="75"/>
    <n v="75"/>
    <n v="75"/>
    <n v="75"/>
    <n v="75"/>
    <n v="75"/>
    <n v="75"/>
    <n v="75"/>
    <n v="75"/>
    <n v="75"/>
    <n v="74"/>
    <n v="74"/>
    <n v="74"/>
    <n v="74"/>
    <n v="74"/>
    <n v="74"/>
    <n v="74"/>
    <n v="74"/>
    <n v="74"/>
    <n v="75"/>
    <n v="73"/>
    <n v="74"/>
    <n v="74"/>
    <n v="74"/>
    <n v="74"/>
  </r>
  <r>
    <n v="572"/>
    <x v="14"/>
    <n v="57"/>
    <x v="1"/>
    <n v="5"/>
    <x v="1"/>
    <n v="125"/>
    <n v="125"/>
    <n v="125"/>
    <n v="125"/>
    <n v="125"/>
    <n v="125"/>
    <n v="125"/>
    <n v="129"/>
    <n v="129"/>
    <n v="129"/>
    <n v="129"/>
    <n v="132"/>
    <n v="129"/>
    <n v="129"/>
    <n v="129"/>
    <n v="129"/>
    <n v="129"/>
    <n v="129"/>
    <n v="129"/>
    <n v="129"/>
    <n v="129"/>
    <n v="125"/>
    <n v="125"/>
    <n v="125"/>
    <n v="125"/>
    <n v="125"/>
    <n v="125"/>
    <n v="125"/>
    <n v="125"/>
    <n v="125"/>
    <n v="125"/>
    <n v="125"/>
    <n v="125"/>
    <n v="119"/>
    <n v="119"/>
    <n v="119"/>
    <n v="119"/>
    <n v="119"/>
    <n v="119"/>
    <n v="121"/>
    <n v="121"/>
    <n v="121"/>
    <n v="121"/>
    <n v="121"/>
  </r>
  <r>
    <n v="572"/>
    <x v="14"/>
    <n v="57"/>
    <x v="1"/>
    <n v="5"/>
    <x v="1"/>
    <n v="11"/>
    <n v="11"/>
    <n v="11"/>
    <n v="11"/>
    <n v="11"/>
    <n v="11"/>
    <n v="11"/>
    <n v="11"/>
    <n v="11"/>
    <n v="11"/>
    <n v="11"/>
    <n v="11"/>
    <n v="11"/>
    <n v="11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n v="113"/>
    <x v="1"/>
    <n v="11"/>
    <x v="0"/>
    <n v="1"/>
    <x v="0"/>
    <n v="147"/>
    <n v="147"/>
    <n v="148"/>
    <n v="148"/>
    <n v="148"/>
    <n v="136"/>
    <n v="147"/>
    <n v="148"/>
    <n v="148"/>
    <n v="147"/>
    <n v="148"/>
    <n v="148"/>
    <n v="143"/>
    <n v="148"/>
    <n v="148"/>
    <n v="149"/>
    <n v="149"/>
    <n v="151"/>
    <n v="151"/>
    <n v="151"/>
    <n v="149"/>
    <n v="151"/>
    <n v="149"/>
    <n v="148"/>
    <n v="148"/>
    <n v="149"/>
    <n v="151"/>
    <n v="149"/>
    <n v="150"/>
    <n v="149"/>
    <n v="148"/>
    <n v="150"/>
    <n v="151"/>
    <n v="149"/>
    <n v="148"/>
    <n v="149"/>
    <n v="149"/>
    <n v="148"/>
    <n v="141"/>
    <n v="152"/>
    <n v="152"/>
    <n v="152"/>
    <n v="154"/>
    <n v="153"/>
  </r>
  <r>
    <n v="113"/>
    <x v="1"/>
    <n v="11"/>
    <x v="0"/>
    <n v="1"/>
    <x v="0"/>
    <n v="27"/>
    <n v="27"/>
    <n v="27"/>
    <n v="25"/>
    <n v="26"/>
    <n v="28"/>
    <n v="28"/>
    <n v="28"/>
    <n v="26"/>
    <n v="25"/>
    <n v="25"/>
    <n v="27"/>
    <n v="28"/>
    <n v="28"/>
    <n v="27"/>
    <n v="29"/>
    <n v="28"/>
    <n v="28"/>
    <n v="26"/>
    <n v="28"/>
    <n v="27"/>
    <n v="27"/>
    <n v="28"/>
    <n v="28"/>
    <n v="26"/>
    <n v="27"/>
    <n v="31"/>
    <n v="30"/>
    <n v="30"/>
    <n v="30"/>
    <n v="31"/>
    <n v="30"/>
    <n v="31"/>
    <n v="31"/>
    <n v="30"/>
    <n v="31"/>
    <n v="29"/>
    <n v="31"/>
    <n v="28"/>
    <n v="32"/>
    <n v="30"/>
    <n v="31"/>
    <n v="31"/>
    <n v="31"/>
  </r>
  <r>
    <n v="569"/>
    <x v="9"/>
    <n v="56"/>
    <x v="4"/>
    <n v="5"/>
    <x v="1"/>
    <n v="24"/>
    <n v="25"/>
    <n v="24"/>
    <n v="22"/>
    <n v="22"/>
    <n v="24"/>
    <n v="23"/>
    <n v="25"/>
    <n v="25"/>
    <n v="25"/>
    <n v="23"/>
    <n v="26"/>
    <n v="25"/>
    <n v="25"/>
    <n v="24"/>
    <n v="24"/>
    <n v="24"/>
    <n v="26"/>
    <n v="23"/>
    <n v="23"/>
    <n v="23"/>
    <n v="24"/>
    <n v="10"/>
    <n v="13"/>
    <n v="22"/>
    <n v="26"/>
    <n v="23"/>
    <n v="24"/>
    <n v="23"/>
    <n v="25"/>
    <n v="23"/>
    <n v="25"/>
    <n v="22"/>
    <n v="24"/>
    <n v="22"/>
    <n v="23"/>
    <n v="24"/>
    <n v="24"/>
    <n v="25"/>
    <n v="35"/>
    <n v="33"/>
    <n v="34"/>
    <n v="30"/>
    <n v="24"/>
  </r>
  <r>
    <n v="113"/>
    <x v="1"/>
    <n v="11"/>
    <x v="0"/>
    <n v="1"/>
    <x v="0"/>
    <n v="30"/>
    <n v="32"/>
    <n v="32"/>
    <n v="32"/>
    <n v="32"/>
    <n v="32"/>
    <n v="32"/>
    <n v="32"/>
    <n v="32"/>
    <n v="32"/>
    <n v="32"/>
    <n v="32"/>
    <n v="32"/>
    <n v="32"/>
    <n v="36"/>
    <n v="36"/>
    <n v="38"/>
    <n v="39"/>
    <n v="39"/>
    <n v="39"/>
    <n v="39"/>
    <n v="39"/>
    <n v="39"/>
    <n v="39"/>
    <n v="39"/>
    <n v="42"/>
    <n v="42"/>
    <n v="42"/>
    <n v="42"/>
    <n v="42"/>
    <n v="42"/>
    <n v="39"/>
    <n v="39"/>
    <n v="39"/>
    <n v="39"/>
    <n v="39"/>
    <n v="39"/>
    <n v="39"/>
    <n v="39"/>
    <n v="39"/>
    <n v="39"/>
    <n v="39"/>
    <n v="39"/>
    <n v="39"/>
  </r>
  <r>
    <n v="231"/>
    <x v="6"/>
    <n v="23"/>
    <x v="5"/>
    <n v="2"/>
    <x v="3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</r>
  <r>
    <n v="113"/>
    <x v="1"/>
    <n v="11"/>
    <x v="0"/>
    <n v="1"/>
    <x v="0"/>
    <n v="133"/>
    <n v="126"/>
    <n v="126"/>
    <n v="126"/>
    <n v="128"/>
    <n v="118"/>
    <n v="128"/>
    <n v="129"/>
    <n v="128"/>
    <n v="133"/>
    <n v="130"/>
    <n v="133"/>
    <n v="131"/>
    <n v="132"/>
    <n v="116"/>
    <n v="114"/>
    <n v="114"/>
    <n v="115"/>
    <n v="85"/>
    <n v="91"/>
    <n v="107"/>
    <n v="106"/>
    <n v="106"/>
    <n v="102"/>
    <n v="92"/>
    <n v="100"/>
    <n v="90"/>
    <n v="91"/>
    <n v="92"/>
    <n v="89"/>
    <n v="90"/>
    <n v="86"/>
    <n v="86"/>
    <n v="77"/>
    <n v="79"/>
    <n v="78"/>
    <n v="86"/>
    <n v="83"/>
    <n v="76"/>
    <n v="87"/>
    <n v="78"/>
    <n v="79"/>
    <n v="87"/>
    <n v="93"/>
  </r>
  <r>
    <n v="114"/>
    <x v="0"/>
    <n v="11"/>
    <x v="0"/>
    <n v="1"/>
    <x v="0"/>
    <n v="119"/>
    <n v="119"/>
    <n v="119"/>
    <n v="119"/>
    <n v="119"/>
    <n v="121"/>
    <n v="121"/>
    <n v="121"/>
    <n v="119"/>
    <n v="119"/>
    <n v="119"/>
    <n v="120"/>
    <n v="119"/>
    <n v="119"/>
    <n v="119"/>
    <n v="119"/>
    <n v="119"/>
    <n v="119"/>
    <n v="119"/>
    <n v="119"/>
    <n v="120"/>
    <n v="119"/>
    <n v="119"/>
    <n v="119"/>
    <n v="119"/>
    <n v="119"/>
    <n v="119"/>
    <n v="107"/>
    <n v="103"/>
    <n v="103"/>
    <n v="101"/>
    <n v="103"/>
    <n v="103"/>
    <n v="103"/>
    <n v="103"/>
    <n v="103"/>
    <n v="103"/>
    <n v="103"/>
    <n v="103"/>
    <n v="103"/>
    <n v="103"/>
    <n v="103"/>
    <n v="103"/>
    <n v="103"/>
  </r>
  <r>
    <n v="113"/>
    <x v="1"/>
    <n v="11"/>
    <x v="0"/>
    <n v="1"/>
    <x v="0"/>
    <n v="52"/>
    <n v="52"/>
    <n v="52"/>
    <n v="54"/>
    <n v="54"/>
    <n v="54"/>
    <n v="52"/>
    <n v="52"/>
    <n v="52"/>
    <n v="52"/>
    <n v="52"/>
    <n v="52"/>
    <n v="52"/>
    <n v="52"/>
    <n v="51"/>
    <n v="49"/>
    <n v="54"/>
    <n v="54"/>
    <n v="52"/>
    <n v="54"/>
    <n v="54"/>
    <n v="56"/>
    <n v="56"/>
    <n v="56"/>
    <n v="56"/>
    <n v="55"/>
    <n v="55"/>
    <n v="56"/>
    <n v="54"/>
    <n v="52"/>
    <n v="52"/>
    <n v="52"/>
    <n v="52"/>
    <n v="48"/>
    <n v="52"/>
    <n v="52"/>
    <n v="52"/>
    <n v="52"/>
    <n v="52"/>
    <n v="52"/>
    <n v="50"/>
    <n v="50"/>
    <n v="48"/>
    <n v="48"/>
  </r>
  <r>
    <n v="113"/>
    <x v="1"/>
    <n v="11"/>
    <x v="0"/>
    <n v="1"/>
    <x v="0"/>
    <n v="75"/>
    <n v="73"/>
    <n v="73"/>
    <n v="75"/>
    <n v="74"/>
    <n v="73"/>
    <n v="74"/>
    <n v="73"/>
    <n v="76"/>
    <n v="73"/>
    <n v="75"/>
    <n v="73"/>
    <n v="73"/>
    <n v="73"/>
    <n v="84"/>
    <n v="85"/>
    <n v="86"/>
    <n v="93"/>
    <n v="93"/>
    <n v="94"/>
    <n v="99"/>
    <n v="98"/>
    <n v="82"/>
    <n v="82"/>
    <n v="82"/>
    <n v="82"/>
    <n v="82"/>
    <n v="83"/>
    <n v="82"/>
    <n v="268"/>
    <n v="273"/>
    <n v="273"/>
    <n v="273"/>
    <n v="271"/>
    <n v="271"/>
    <n v="273"/>
    <n v="273"/>
    <n v="264"/>
    <n v="263"/>
    <n v="263"/>
    <n v="264"/>
    <n v="264"/>
    <n v="264"/>
    <n v="263"/>
  </r>
  <r>
    <n v="113"/>
    <x v="1"/>
    <n v="11"/>
    <x v="0"/>
    <n v="1"/>
    <x v="0"/>
    <n v="58"/>
    <n v="60"/>
    <n v="60"/>
    <n v="56"/>
    <n v="57"/>
    <n v="59"/>
    <n v="58"/>
    <n v="57"/>
    <n v="0"/>
    <n v="64"/>
    <n v="64"/>
    <n v="60"/>
    <n v="60"/>
    <n v="60"/>
    <n v="64"/>
    <n v="59"/>
    <n v="57"/>
    <n v="59"/>
    <n v="59"/>
    <n v="59"/>
    <n v="61"/>
    <n v="61"/>
    <n v="59"/>
    <n v="59"/>
    <n v="58"/>
    <n v="59"/>
    <n v="59"/>
    <n v="60"/>
    <n v="59"/>
    <n v="59"/>
    <n v="58"/>
    <n v="59"/>
    <n v="57"/>
    <n v="59"/>
    <n v="59"/>
    <n v="56"/>
    <n v="57"/>
    <n v="56"/>
    <n v="57"/>
    <n v="57"/>
    <n v="57"/>
    <n v="57"/>
    <n v="57"/>
    <n v="57"/>
  </r>
  <r>
    <n v="113"/>
    <x v="1"/>
    <n v="11"/>
    <x v="0"/>
    <n v="1"/>
    <x v="0"/>
    <n v="34"/>
    <n v="35"/>
    <n v="34"/>
    <n v="34"/>
    <n v="37"/>
    <n v="34"/>
    <n v="36"/>
    <n v="34"/>
    <n v="35"/>
    <n v="36"/>
    <n v="33"/>
    <n v="34"/>
    <n v="35"/>
    <n v="35"/>
    <n v="36"/>
    <n v="35"/>
    <n v="35"/>
    <n v="34"/>
    <n v="35"/>
    <n v="35"/>
    <n v="35"/>
    <n v="35"/>
    <n v="35"/>
    <n v="34"/>
    <n v="35"/>
    <n v="35"/>
    <n v="37"/>
    <n v="34"/>
    <n v="35"/>
    <n v="35"/>
    <n v="35"/>
    <n v="35"/>
    <n v="35"/>
    <n v="36"/>
    <n v="36"/>
    <n v="34"/>
    <n v="36"/>
    <n v="36"/>
    <n v="37"/>
    <n v="36"/>
    <n v="35"/>
    <n v="36"/>
    <n v="35"/>
    <n v="36"/>
  </r>
  <r>
    <n v="113"/>
    <x v="1"/>
    <n v="11"/>
    <x v="0"/>
    <n v="1"/>
    <x v="0"/>
    <n v="167"/>
    <n v="167"/>
    <n v="167"/>
    <n v="165"/>
    <n v="165"/>
    <n v="165"/>
    <n v="166"/>
    <n v="166"/>
    <n v="166"/>
    <n v="166"/>
    <n v="166"/>
    <n v="166"/>
    <n v="166"/>
    <n v="166"/>
    <n v="166"/>
    <n v="166"/>
    <n v="166"/>
    <n v="166"/>
    <n v="166"/>
    <n v="165"/>
    <n v="165"/>
    <n v="165"/>
    <n v="167"/>
    <n v="167"/>
    <n v="167"/>
    <n v="167"/>
    <n v="167"/>
    <n v="165"/>
    <n v="165"/>
    <n v="165"/>
    <n v="166"/>
    <n v="165"/>
    <n v="157"/>
    <n v="166"/>
    <n v="166"/>
    <n v="166"/>
    <n v="166"/>
    <n v="165"/>
    <n v="166"/>
    <n v="166"/>
    <n v="167"/>
    <n v="169"/>
    <n v="172"/>
    <n v="175"/>
  </r>
  <r>
    <n v="113"/>
    <x v="1"/>
    <n v="11"/>
    <x v="0"/>
    <n v="1"/>
    <x v="0"/>
    <n v="97"/>
    <n v="97"/>
    <n v="91"/>
    <n v="91"/>
    <n v="89"/>
    <n v="99"/>
    <n v="98"/>
    <n v="99"/>
    <n v="97"/>
    <n v="108"/>
    <n v="105"/>
    <n v="107"/>
    <n v="108"/>
    <n v="106"/>
    <n v="105"/>
    <n v="92"/>
    <n v="123"/>
    <n v="121"/>
    <n v="130"/>
    <n v="123"/>
    <n v="123"/>
    <n v="123"/>
    <n v="121"/>
    <n v="123"/>
    <n v="123"/>
    <n v="123"/>
    <n v="123"/>
    <n v="123"/>
    <n v="123"/>
    <n v="126"/>
    <n v="126"/>
    <n v="125"/>
    <n v="124"/>
    <n v="125"/>
    <n v="122"/>
    <n v="122"/>
    <n v="123"/>
    <n v="118"/>
    <n v="118"/>
    <n v="120"/>
    <n v="108"/>
    <n v="95"/>
    <n v="108"/>
    <n v="108"/>
  </r>
  <r>
    <n v="113"/>
    <x v="1"/>
    <n v="11"/>
    <x v="0"/>
    <n v="1"/>
    <x v="0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33"/>
    <n v="33"/>
    <n v="33"/>
    <n v="33"/>
    <n v="33"/>
    <n v="33"/>
    <n v="33"/>
    <n v="33"/>
    <n v="33"/>
    <n v="33"/>
    <n v="33"/>
    <n v="33"/>
    <n v="33"/>
    <n v="33"/>
    <n v="31"/>
    <n v="31"/>
    <n v="31"/>
    <n v="27"/>
    <n v="21"/>
    <n v="21"/>
    <n v="21"/>
    <n v="21"/>
    <n v="21"/>
    <n v="21"/>
    <n v="21"/>
  </r>
  <r>
    <n v="113"/>
    <x v="1"/>
    <n v="11"/>
    <x v="0"/>
    <n v="1"/>
    <x v="0"/>
    <n v="94"/>
    <n v="93"/>
    <n v="93"/>
    <n v="93"/>
    <n v="94"/>
    <n v="96"/>
    <n v="99"/>
    <n v="98"/>
    <n v="97"/>
    <n v="96"/>
    <n v="94"/>
    <n v="94"/>
    <n v="92"/>
    <n v="93"/>
    <n v="96"/>
    <n v="98"/>
    <n v="97"/>
    <n v="97"/>
    <n v="97"/>
    <n v="96"/>
    <n v="96"/>
    <n v="95"/>
    <n v="96"/>
    <n v="93"/>
    <n v="94"/>
    <n v="95"/>
    <n v="96"/>
    <n v="98"/>
    <n v="97"/>
    <n v="95"/>
    <n v="98"/>
    <n v="93"/>
    <n v="95"/>
    <n v="93"/>
    <n v="95"/>
    <n v="95"/>
    <n v="98"/>
    <n v="95"/>
    <n v="98"/>
    <n v="97"/>
    <n v="97"/>
    <n v="96"/>
    <n v="100"/>
    <n v="99"/>
  </r>
  <r>
    <n v="114"/>
    <x v="0"/>
    <n v="11"/>
    <x v="0"/>
    <n v="1"/>
    <x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</r>
  <r>
    <n v="113"/>
    <x v="1"/>
    <n v="11"/>
    <x v="0"/>
    <n v="1"/>
    <x v="0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9"/>
    <n v="29"/>
    <n v="29"/>
    <n v="29"/>
    <n v="29"/>
    <n v="29"/>
    <n v="29"/>
    <n v="29"/>
    <n v="29"/>
    <n v="29"/>
    <n v="29"/>
    <n v="29"/>
    <n v="29"/>
    <n v="28"/>
    <n v="29"/>
    <n v="29"/>
    <n v="29"/>
    <n v="29"/>
    <n v="29"/>
  </r>
  <r>
    <n v="113"/>
    <x v="1"/>
    <n v="11"/>
    <x v="0"/>
    <n v="1"/>
    <x v="0"/>
    <n v="84"/>
    <n v="84"/>
    <n v="85"/>
    <n v="86"/>
    <n v="85"/>
    <n v="82"/>
    <n v="82"/>
    <n v="81"/>
    <n v="82"/>
    <n v="82"/>
    <n v="81"/>
    <n v="82"/>
    <n v="82"/>
    <n v="82"/>
    <n v="82"/>
    <n v="81"/>
    <n v="81"/>
    <n v="82"/>
    <n v="82"/>
    <n v="81"/>
    <n v="79"/>
    <n v="79"/>
    <n v="79"/>
    <n v="80"/>
    <n v="82"/>
    <n v="80"/>
    <n v="80"/>
    <n v="79"/>
    <n v="80"/>
    <n v="79"/>
    <n v="72"/>
    <n v="73"/>
    <n v="74"/>
    <n v="74"/>
    <n v="68"/>
    <n v="73"/>
    <n v="73"/>
    <n v="73"/>
    <n v="73"/>
    <n v="73"/>
    <n v="74"/>
    <n v="74"/>
    <n v="73"/>
    <n v="74"/>
  </r>
  <r>
    <n v="113"/>
    <x v="1"/>
    <n v="11"/>
    <x v="0"/>
    <n v="1"/>
    <x v="0"/>
    <n v="54"/>
    <n v="54"/>
    <n v="54"/>
    <n v="58"/>
    <n v="58"/>
    <n v="61"/>
    <n v="62"/>
    <n v="62"/>
    <n v="62"/>
    <n v="62"/>
    <n v="62"/>
    <n v="60"/>
    <n v="54"/>
    <n v="52"/>
    <n v="54"/>
    <n v="55"/>
    <n v="57"/>
    <n v="54"/>
    <n v="54"/>
    <n v="54"/>
    <n v="54"/>
    <n v="54"/>
    <n v="54"/>
    <n v="54"/>
    <n v="53"/>
    <n v="53"/>
    <n v="60"/>
    <n v="65"/>
    <n v="67"/>
    <n v="74"/>
    <n v="74"/>
    <n v="64"/>
    <n v="60"/>
    <n v="60"/>
    <n v="62"/>
    <n v="62"/>
    <n v="63"/>
    <n v="63"/>
    <n v="58"/>
    <n v="58"/>
    <n v="61"/>
    <n v="62"/>
    <n v="64"/>
    <n v="68"/>
  </r>
  <r>
    <n v="113"/>
    <x v="1"/>
    <n v="11"/>
    <x v="0"/>
    <n v="1"/>
    <x v="0"/>
    <n v="200"/>
    <n v="213"/>
    <n v="201"/>
    <n v="201"/>
    <n v="200"/>
    <n v="201"/>
    <n v="201"/>
    <n v="201"/>
    <n v="210"/>
    <n v="200"/>
    <n v="210"/>
    <n v="200"/>
    <n v="213"/>
    <n v="200"/>
    <n v="203"/>
    <n v="201"/>
    <n v="201"/>
    <n v="211"/>
    <n v="212"/>
    <n v="202"/>
    <n v="200"/>
    <n v="213"/>
    <n v="209"/>
    <n v="211"/>
    <n v="210"/>
    <n v="211"/>
    <n v="200"/>
    <n v="202"/>
    <n v="201"/>
    <n v="202"/>
    <n v="200"/>
    <n v="159"/>
    <n v="200"/>
    <n v="212"/>
    <n v="213"/>
    <n v="200"/>
    <n v="201"/>
    <n v="201"/>
    <n v="213"/>
    <n v="200"/>
    <n v="203"/>
    <n v="200"/>
    <n v="203"/>
    <n v="200"/>
  </r>
  <r>
    <n v="113"/>
    <x v="1"/>
    <n v="11"/>
    <x v="0"/>
    <n v="1"/>
    <x v="0"/>
    <n v="22"/>
    <n v="27"/>
    <n v="27"/>
    <n v="27"/>
    <n v="27"/>
    <n v="22"/>
    <n v="22"/>
    <n v="22"/>
    <n v="22"/>
    <n v="16"/>
    <n v="16"/>
    <n v="17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5"/>
    <n v="14"/>
    <n v="14"/>
    <n v="14"/>
    <n v="13"/>
    <n v="13"/>
    <n v="13"/>
    <n v="13"/>
  </r>
  <r>
    <n v="312"/>
    <x v="3"/>
    <n v="31"/>
    <x v="2"/>
    <n v="3"/>
    <x v="2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</r>
  <r>
    <n v="113"/>
    <x v="1"/>
    <n v="11"/>
    <x v="0"/>
    <n v="1"/>
    <x v="0"/>
    <n v="61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32"/>
    <n v="158"/>
    <n v="158"/>
    <n v="157"/>
    <n v="157"/>
    <n v="157"/>
    <n v="157"/>
  </r>
  <r>
    <n v="129"/>
    <x v="30"/>
    <n v="12"/>
    <x v="15"/>
    <n v="1"/>
    <x v="0"/>
    <n v="40"/>
    <n v="40"/>
    <n v="40"/>
    <n v="40"/>
    <n v="40"/>
    <n v="41"/>
    <n v="40"/>
    <n v="40"/>
    <n v="40"/>
    <n v="41"/>
    <n v="40"/>
    <n v="40"/>
    <n v="40"/>
    <n v="40"/>
    <n v="40"/>
    <n v="40"/>
    <n v="40"/>
    <n v="40"/>
    <n v="41"/>
    <n v="40"/>
    <n v="41"/>
    <n v="40"/>
    <n v="40"/>
    <n v="40"/>
    <n v="41"/>
    <n v="41"/>
    <n v="40"/>
    <n v="40"/>
    <n v="40"/>
    <n v="40"/>
    <n v="40"/>
    <n v="41"/>
    <n v="40"/>
    <n v="40"/>
    <n v="40"/>
    <n v="40"/>
    <n v="40"/>
    <n v="41"/>
    <n v="41"/>
    <n v="40"/>
    <n v="41"/>
    <n v="41"/>
    <n v="41"/>
    <n v="2"/>
  </r>
  <r>
    <n v="113"/>
    <x v="1"/>
    <n v="11"/>
    <x v="0"/>
    <n v="1"/>
    <x v="0"/>
    <n v="84"/>
    <n v="91"/>
    <n v="93"/>
    <n v="81"/>
    <n v="76"/>
    <n v="92"/>
    <n v="89"/>
    <n v="83"/>
    <n v="93"/>
    <n v="90"/>
    <n v="72"/>
    <n v="93"/>
    <n v="88"/>
    <n v="82"/>
    <n v="93"/>
    <n v="92"/>
    <n v="94"/>
    <n v="94"/>
    <n v="93"/>
    <n v="93"/>
    <n v="92"/>
    <n v="93"/>
    <n v="95"/>
    <n v="95"/>
    <n v="97"/>
    <n v="94"/>
    <n v="95"/>
    <n v="93"/>
    <n v="95"/>
    <n v="95"/>
    <n v="94"/>
    <n v="96"/>
    <n v="94"/>
    <n v="96"/>
    <n v="95"/>
    <n v="95"/>
    <n v="93"/>
    <n v="90"/>
    <n v="93"/>
    <n v="91"/>
    <n v="93"/>
    <n v="93"/>
    <n v="95"/>
    <n v="93"/>
  </r>
  <r>
    <n v="113"/>
    <x v="1"/>
    <n v="11"/>
    <x v="0"/>
    <n v="1"/>
    <x v="0"/>
    <n v="163"/>
    <n v="163"/>
    <n v="166"/>
    <n v="166"/>
    <n v="166"/>
    <n v="166"/>
    <n v="168"/>
    <n v="168"/>
    <n v="167"/>
    <n v="160"/>
    <n v="158"/>
    <n v="159"/>
    <n v="158"/>
    <n v="160"/>
    <n v="159"/>
    <n v="159"/>
    <n v="158"/>
    <n v="159"/>
    <n v="160"/>
    <n v="162"/>
    <n v="172"/>
    <n v="165"/>
    <n v="162"/>
    <n v="162"/>
    <n v="169"/>
    <n v="165"/>
    <n v="169"/>
    <n v="171"/>
    <n v="178"/>
    <n v="182"/>
    <n v="181"/>
    <n v="169"/>
    <n v="172"/>
    <n v="172"/>
    <n v="170"/>
    <n v="171"/>
    <n v="172"/>
    <n v="172"/>
    <n v="180"/>
    <n v="171"/>
    <n v="171"/>
    <n v="181"/>
    <n v="185"/>
    <n v="177"/>
  </r>
  <r>
    <n v="113"/>
    <x v="1"/>
    <n v="11"/>
    <x v="0"/>
    <n v="1"/>
    <x v="0"/>
    <n v="108"/>
    <n v="99"/>
    <n v="100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8"/>
    <n v="108"/>
    <n v="109"/>
    <n v="109"/>
    <n v="109"/>
    <n v="109"/>
    <n v="109"/>
    <n v="109"/>
    <n v="109"/>
    <n v="109"/>
    <n v="109"/>
    <n v="109"/>
    <n v="109"/>
    <n v="109"/>
    <n v="109"/>
    <n v="108"/>
    <n v="108"/>
    <n v="108"/>
    <n v="108"/>
    <n v="108"/>
  </r>
  <r>
    <n v="113"/>
    <x v="1"/>
    <n v="11"/>
    <x v="0"/>
    <n v="1"/>
    <x v="0"/>
    <n v="154"/>
    <n v="116"/>
    <n v="126"/>
    <n v="135"/>
    <n v="142"/>
    <n v="145"/>
    <n v="143"/>
    <n v="145"/>
    <n v="143"/>
    <n v="118"/>
    <n v="119"/>
    <n v="117"/>
    <n v="109"/>
    <n v="100"/>
    <n v="95"/>
    <n v="104"/>
    <n v="99"/>
    <n v="107"/>
    <n v="114"/>
    <n v="111"/>
    <n v="113"/>
    <n v="114"/>
    <n v="111"/>
    <n v="123"/>
    <n v="115"/>
    <n v="132"/>
    <n v="115"/>
    <n v="116"/>
    <n v="116"/>
    <n v="124"/>
    <n v="130"/>
    <n v="122"/>
    <n v="122"/>
    <n v="118"/>
    <n v="125"/>
    <n v="123"/>
    <n v="125"/>
    <n v="120"/>
    <n v="123"/>
    <n v="127"/>
    <n v="126"/>
    <n v="123"/>
    <n v="115"/>
    <n v="107"/>
  </r>
  <r>
    <n v="572"/>
    <x v="14"/>
    <n v="57"/>
    <x v="1"/>
    <n v="5"/>
    <x v="1"/>
    <n v="6"/>
    <n v="4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4"/>
    <n v="8"/>
    <n v="8"/>
    <n v="6"/>
    <n v="4"/>
    <n v="6"/>
    <n v="8"/>
    <n v="8"/>
    <n v="8"/>
    <n v="2"/>
    <n v="2"/>
    <n v="2"/>
    <n v="4"/>
    <n v="4"/>
    <n v="4"/>
    <n v="4"/>
    <n v="4"/>
    <n v="2"/>
    <n v="4"/>
    <n v="4"/>
    <n v="4"/>
    <n v="4"/>
  </r>
  <r>
    <n v="113"/>
    <x v="1"/>
    <n v="11"/>
    <x v="0"/>
    <n v="1"/>
    <x v="0"/>
    <n v="93"/>
    <n v="85"/>
    <n v="85"/>
    <n v="85"/>
    <n v="85"/>
    <n v="85"/>
    <n v="85"/>
    <n v="85"/>
    <n v="85"/>
    <n v="85"/>
    <n v="85"/>
    <n v="85"/>
    <n v="85"/>
    <n v="85"/>
    <n v="85"/>
    <n v="85"/>
    <n v="85"/>
    <n v="93"/>
    <n v="93"/>
    <n v="84"/>
    <n v="83"/>
    <n v="85"/>
    <n v="85"/>
    <n v="85"/>
    <n v="85"/>
    <n v="85"/>
    <n v="92"/>
    <n v="92"/>
    <n v="83"/>
    <n v="83"/>
    <n v="83"/>
    <n v="83"/>
    <n v="83"/>
    <n v="83"/>
    <n v="88"/>
    <n v="88"/>
    <n v="88"/>
    <n v="83"/>
    <n v="83"/>
    <n v="84"/>
    <n v="83"/>
    <n v="83"/>
    <n v="83"/>
    <n v="83"/>
  </r>
  <r>
    <n v="113"/>
    <x v="1"/>
    <n v="11"/>
    <x v="0"/>
    <n v="1"/>
    <x v="0"/>
    <n v="107"/>
    <n v="100"/>
    <n v="91"/>
    <n v="90"/>
    <n v="94"/>
    <n v="96"/>
    <n v="93"/>
    <n v="95"/>
    <n v="96"/>
    <n v="102"/>
    <n v="104"/>
    <n v="93"/>
    <n v="95"/>
    <n v="105"/>
    <n v="101"/>
    <n v="101"/>
    <n v="101"/>
    <n v="103"/>
    <n v="97"/>
    <n v="101"/>
    <n v="103"/>
    <n v="95"/>
    <n v="93"/>
    <n v="96"/>
    <n v="93"/>
    <n v="95"/>
    <n v="100"/>
    <n v="101"/>
    <n v="104"/>
    <n v="102"/>
    <n v="101"/>
    <n v="95"/>
    <n v="99"/>
    <n v="96"/>
    <n v="95"/>
    <n v="100"/>
    <n v="103"/>
    <n v="100"/>
    <n v="97"/>
    <n v="96"/>
    <n v="95"/>
    <n v="95"/>
    <n v="94"/>
    <n v="99"/>
  </r>
  <r>
    <n v="114"/>
    <x v="0"/>
    <n v="11"/>
    <x v="0"/>
    <n v="1"/>
    <x v="0"/>
    <n v="21"/>
    <n v="21"/>
    <n v="21"/>
    <n v="21"/>
    <n v="21"/>
    <n v="21"/>
    <n v="22"/>
    <n v="22"/>
    <n v="22"/>
    <n v="22"/>
    <n v="23"/>
    <n v="23"/>
    <n v="22"/>
    <n v="21"/>
    <n v="21"/>
    <n v="21"/>
    <n v="21"/>
    <n v="21"/>
    <n v="20"/>
    <n v="21"/>
    <n v="21"/>
    <n v="22"/>
    <n v="22"/>
    <n v="22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</r>
  <r>
    <n v="113"/>
    <x v="1"/>
    <n v="11"/>
    <x v="0"/>
    <n v="1"/>
    <x v="0"/>
    <n v="173"/>
    <n v="173"/>
    <n v="173"/>
    <n v="157"/>
    <n v="157"/>
    <n v="157"/>
    <n v="157"/>
    <n v="157"/>
    <n v="157"/>
    <n v="157"/>
    <n v="157"/>
    <n v="157"/>
    <n v="157"/>
    <n v="159"/>
    <n v="159"/>
    <n v="159"/>
    <n v="159"/>
    <n v="159"/>
    <n v="159"/>
    <n v="161"/>
    <n v="161"/>
    <n v="161"/>
    <n v="161"/>
    <n v="161"/>
    <n v="161"/>
    <n v="162"/>
    <n v="162"/>
    <n v="159"/>
    <n v="159"/>
    <n v="159"/>
    <n v="159"/>
    <n v="157"/>
    <n v="159"/>
    <n v="159"/>
    <n v="159"/>
    <n v="159"/>
    <n v="159"/>
    <n v="159"/>
    <n v="159"/>
    <n v="159"/>
    <n v="156"/>
    <n v="159"/>
    <n v="159"/>
    <n v="159"/>
  </r>
  <r>
    <n v="113"/>
    <x v="1"/>
    <n v="11"/>
    <x v="0"/>
    <n v="1"/>
    <x v="0"/>
    <n v="15"/>
    <n v="14"/>
    <n v="12"/>
    <n v="14"/>
    <n v="14"/>
    <n v="14"/>
    <n v="14"/>
    <n v="14"/>
    <n v="14"/>
    <n v="14"/>
    <n v="14"/>
    <n v="13"/>
    <n v="14"/>
    <n v="14"/>
    <n v="12"/>
    <n v="13"/>
    <n v="15"/>
    <n v="13"/>
    <n v="10"/>
    <n v="15"/>
    <n v="12"/>
    <n v="14"/>
    <n v="13"/>
    <n v="14"/>
    <n v="14"/>
    <n v="13"/>
    <n v="12"/>
    <n v="12"/>
    <n v="14"/>
    <n v="13"/>
    <n v="12"/>
    <n v="13"/>
    <n v="12"/>
    <n v="12"/>
    <n v="13"/>
    <n v="13"/>
    <n v="12"/>
    <n v="12"/>
    <n v="12"/>
    <n v="13"/>
    <n v="14"/>
    <n v="14"/>
    <n v="13"/>
    <n v="15"/>
  </r>
  <r>
    <n v="312"/>
    <x v="3"/>
    <n v="31"/>
    <x v="2"/>
    <n v="3"/>
    <x v="2"/>
    <n v="2"/>
    <n v="2"/>
    <n v="2"/>
    <n v="2"/>
    <n v="2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</r>
  <r>
    <n v="321"/>
    <x v="18"/>
    <n v="32"/>
    <x v="10"/>
    <n v="3"/>
    <x v="2"/>
    <n v="19"/>
    <n v="19"/>
    <n v="19"/>
    <n v="19"/>
    <n v="18"/>
    <n v="18"/>
    <n v="18"/>
    <n v="18"/>
    <n v="18"/>
    <n v="18"/>
    <n v="15"/>
    <n v="15"/>
    <n v="15"/>
    <n v="15"/>
    <n v="15"/>
    <n v="15"/>
    <n v="15"/>
    <n v="19"/>
    <n v="19"/>
    <n v="19"/>
    <n v="19"/>
    <n v="19"/>
    <n v="19"/>
    <n v="19"/>
    <n v="22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19"/>
    <n v="19"/>
  </r>
  <r>
    <n v="117"/>
    <x v="7"/>
    <n v="11"/>
    <x v="0"/>
    <n v="1"/>
    <x v="0"/>
    <n v="71"/>
    <n v="71"/>
    <n v="71"/>
    <n v="72"/>
    <n v="74"/>
    <n v="71"/>
    <n v="71"/>
    <n v="69"/>
    <n v="71"/>
    <n v="71"/>
    <n v="74"/>
    <n v="71"/>
    <n v="73"/>
    <n v="73"/>
    <n v="79"/>
    <n v="83"/>
    <n v="147"/>
    <n v="141"/>
    <n v="110"/>
    <n v="109"/>
    <n v="100"/>
    <n v="74"/>
    <n v="114"/>
    <n v="116"/>
    <n v="73"/>
    <n v="100"/>
    <n v="121"/>
    <n v="86"/>
    <n v="71"/>
    <n v="71"/>
    <n v="71"/>
    <n v="73"/>
    <n v="91"/>
    <n v="93"/>
    <n v="106"/>
    <n v="107"/>
    <n v="95"/>
    <n v="108"/>
    <n v="106"/>
    <n v="96"/>
    <n v="156"/>
    <n v="196"/>
    <n v="131"/>
    <n v="96"/>
  </r>
  <r>
    <n v="113"/>
    <x v="1"/>
    <n v="11"/>
    <x v="0"/>
    <n v="1"/>
    <x v="0"/>
    <n v="46"/>
    <n v="46"/>
    <n v="46"/>
    <n v="46"/>
    <n v="46"/>
    <n v="45"/>
    <n v="45"/>
    <n v="45"/>
    <n v="46"/>
    <n v="40"/>
    <n v="40"/>
    <n v="40"/>
    <n v="40"/>
    <n v="40"/>
    <n v="37"/>
    <n v="42"/>
    <n v="42"/>
    <n v="44"/>
    <n v="44"/>
    <n v="44"/>
    <n v="44"/>
    <n v="44"/>
    <n v="44"/>
    <n v="44"/>
    <n v="44"/>
    <n v="48"/>
    <n v="48"/>
    <n v="48"/>
    <n v="48"/>
    <n v="48"/>
    <n v="48"/>
    <n v="48"/>
    <n v="48"/>
    <n v="48"/>
    <n v="43"/>
    <n v="48"/>
    <n v="48"/>
    <n v="48"/>
    <n v="46"/>
    <n v="46"/>
    <n v="41"/>
    <n v="43"/>
    <n v="43"/>
    <n v="41"/>
  </r>
  <r>
    <n v="312"/>
    <x v="3"/>
    <n v="31"/>
    <x v="2"/>
    <n v="3"/>
    <x v="2"/>
    <n v="6"/>
    <n v="6"/>
    <n v="6"/>
    <n v="6"/>
    <n v="6"/>
    <n v="6"/>
    <n v="6"/>
    <n v="6"/>
    <n v="6"/>
    <n v="6"/>
    <n v="6"/>
    <n v="6"/>
    <n v="6"/>
    <n v="6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6"/>
    <n v="6"/>
  </r>
  <r>
    <n v="114"/>
    <x v="0"/>
    <n v="11"/>
    <x v="0"/>
    <n v="1"/>
    <x v="0"/>
    <n v="83"/>
    <n v="79"/>
    <n v="75"/>
    <n v="75"/>
    <n v="72"/>
    <n v="75"/>
    <n v="75"/>
    <n v="75"/>
    <n v="76"/>
    <n v="83"/>
    <n v="79"/>
    <n v="75"/>
    <n v="70"/>
    <n v="78"/>
    <n v="70"/>
    <n v="72"/>
    <n v="77"/>
    <n v="74"/>
    <n v="81"/>
    <n v="79"/>
    <n v="84"/>
    <n v="74"/>
    <n v="75"/>
    <n v="80"/>
    <n v="75"/>
    <n v="81"/>
    <n v="62"/>
    <n v="76"/>
    <n v="61"/>
    <n v="82"/>
    <n v="73"/>
    <n v="73"/>
    <n v="77"/>
    <n v="76"/>
    <n v="74"/>
    <n v="74"/>
    <n v="77"/>
    <n v="76"/>
    <n v="79"/>
    <n v="85"/>
    <n v="73"/>
    <n v="77"/>
    <n v="63"/>
    <n v="80"/>
  </r>
  <r>
    <n v="113"/>
    <x v="1"/>
    <n v="11"/>
    <x v="0"/>
    <n v="1"/>
    <x v="0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6"/>
    <n v="36"/>
    <n v="36"/>
    <n v="36"/>
    <n v="36"/>
    <n v="36"/>
    <n v="36"/>
    <n v="36"/>
    <n v="38"/>
    <n v="38"/>
    <n v="38"/>
    <n v="38"/>
    <n v="36"/>
    <n v="36"/>
    <n v="36"/>
    <n v="36"/>
    <n v="36"/>
    <n v="36"/>
    <n v="36"/>
    <n v="36"/>
    <n v="36"/>
    <n v="34"/>
    <n v="34"/>
    <n v="34"/>
  </r>
  <r>
    <n v="541"/>
    <x v="23"/>
    <n v="54"/>
    <x v="13"/>
    <n v="5"/>
    <x v="1"/>
    <n v="34"/>
    <n v="36"/>
    <n v="38"/>
    <n v="40"/>
    <n v="42"/>
    <n v="36"/>
    <n v="38"/>
    <n v="40"/>
    <n v="42"/>
    <n v="44"/>
    <n v="46"/>
    <n v="48"/>
    <n v="50"/>
    <n v="52"/>
    <n v="54"/>
    <n v="56"/>
    <n v="34"/>
    <n v="36"/>
    <n v="38"/>
    <n v="38"/>
    <n v="36"/>
    <n v="38"/>
    <n v="40"/>
    <n v="42"/>
    <n v="44"/>
    <n v="46"/>
    <n v="48"/>
    <n v="36"/>
    <n v="38"/>
    <n v="38"/>
    <n v="38"/>
    <n v="36"/>
    <n v="34"/>
    <n v="36"/>
    <n v="38"/>
    <n v="38"/>
    <n v="40"/>
    <n v="42"/>
    <n v="46"/>
    <n v="36"/>
    <n v="36"/>
    <n v="38"/>
    <n v="40"/>
    <n v="42"/>
  </r>
  <r>
    <n v="231"/>
    <x v="6"/>
    <n v="23"/>
    <x v="5"/>
    <n v="2"/>
    <x v="3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</r>
  <r>
    <n v="113"/>
    <x v="1"/>
    <n v="11"/>
    <x v="0"/>
    <n v="1"/>
    <x v="0"/>
    <n v="163"/>
    <n v="208"/>
    <n v="207"/>
    <n v="207"/>
    <n v="217"/>
    <n v="203"/>
    <n v="217"/>
    <n v="209"/>
    <n v="163"/>
    <n v="185"/>
    <n v="194"/>
    <n v="165"/>
    <n v="168"/>
    <n v="170"/>
    <n v="174"/>
    <n v="174"/>
    <n v="170"/>
    <n v="168"/>
    <n v="166"/>
    <n v="180"/>
    <n v="164"/>
    <n v="174"/>
    <n v="164"/>
    <n v="195"/>
    <n v="192"/>
    <n v="229"/>
    <n v="190"/>
    <n v="192"/>
    <n v="245"/>
    <n v="252"/>
    <n v="250"/>
    <n v="240"/>
    <n v="198"/>
    <n v="197"/>
    <n v="254"/>
    <n v="197"/>
    <n v="193"/>
    <n v="166"/>
    <n v="190"/>
    <n v="172"/>
    <n v="165"/>
    <n v="170"/>
    <n v="166"/>
    <n v="165"/>
  </r>
  <r>
    <n v="113"/>
    <x v="1"/>
    <n v="11"/>
    <x v="0"/>
    <n v="1"/>
    <x v="0"/>
    <n v="82"/>
    <n v="82"/>
    <n v="82"/>
    <n v="76"/>
    <n v="76"/>
    <n v="76"/>
    <n v="82"/>
    <n v="104"/>
    <n v="110"/>
    <n v="110"/>
    <n v="110"/>
    <n v="110"/>
    <n v="103"/>
    <n v="108"/>
    <n v="107"/>
    <n v="108"/>
    <n v="108"/>
    <n v="108"/>
    <n v="107"/>
    <n v="108"/>
    <n v="108"/>
    <n v="109"/>
    <n v="109"/>
    <n v="109"/>
    <n v="109"/>
    <n v="110"/>
    <n v="110"/>
    <n v="110"/>
    <n v="111"/>
    <n v="111"/>
    <n v="111"/>
    <n v="111"/>
    <n v="110"/>
    <n v="111"/>
    <n v="110"/>
    <n v="109"/>
    <n v="139"/>
    <n v="110"/>
    <n v="110"/>
    <n v="110"/>
    <n v="109"/>
    <n v="109"/>
    <n v="109"/>
    <n v="108"/>
  </r>
  <r>
    <n v="113"/>
    <x v="1"/>
    <n v="11"/>
    <x v="0"/>
    <n v="1"/>
    <x v="0"/>
    <n v="99"/>
    <n v="103"/>
    <n v="103"/>
    <n v="103"/>
    <n v="103"/>
    <n v="104"/>
    <n v="103"/>
    <n v="103"/>
    <n v="103"/>
    <n v="103"/>
    <n v="103"/>
    <n v="103"/>
    <n v="138"/>
    <n v="139"/>
    <n v="138"/>
    <n v="138"/>
    <n v="138"/>
    <n v="138"/>
    <n v="138"/>
    <n v="138"/>
    <n v="138"/>
    <n v="138"/>
    <n v="138"/>
    <n v="139"/>
    <n v="138"/>
    <n v="138"/>
    <n v="138"/>
    <n v="144"/>
    <n v="140"/>
    <n v="139"/>
    <n v="139"/>
    <n v="139"/>
    <n v="139"/>
    <n v="139"/>
    <n v="139"/>
    <n v="139"/>
    <n v="139"/>
    <n v="139"/>
    <n v="138"/>
    <n v="138"/>
    <n v="140"/>
    <n v="139"/>
    <n v="139"/>
    <n v="139"/>
  </r>
  <r>
    <n v="231"/>
    <x v="6"/>
    <n v="23"/>
    <x v="5"/>
    <n v="2"/>
    <x v="3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</r>
  <r>
    <n v="114"/>
    <x v="0"/>
    <n v="11"/>
    <x v="0"/>
    <n v="1"/>
    <x v="0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9"/>
    <n v="9"/>
    <n v="9"/>
    <n v="9"/>
    <n v="9"/>
    <n v="9"/>
    <n v="8"/>
    <n v="8"/>
    <n v="8"/>
    <n v="8"/>
    <n v="8"/>
  </r>
  <r>
    <n v="114"/>
    <x v="0"/>
    <n v="11"/>
    <x v="0"/>
    <n v="1"/>
    <x v="0"/>
    <n v="305"/>
    <n v="286"/>
    <n v="241"/>
    <n v="239"/>
    <n v="213"/>
    <n v="234"/>
    <n v="234"/>
    <n v="234"/>
    <n v="234"/>
    <n v="205"/>
    <n v="147"/>
    <n v="179"/>
    <n v="187"/>
    <n v="207"/>
    <n v="215"/>
    <n v="231"/>
    <n v="233"/>
    <n v="244"/>
    <n v="251"/>
    <n v="232"/>
    <n v="242"/>
    <n v="235"/>
    <n v="218"/>
    <n v="173"/>
    <n v="166"/>
    <n v="169"/>
    <n v="158"/>
    <n v="149"/>
    <n v="183"/>
    <n v="182"/>
    <n v="174"/>
    <n v="175"/>
    <n v="174"/>
    <n v="175"/>
    <n v="170"/>
    <n v="171"/>
    <n v="171"/>
    <n v="174"/>
    <n v="175"/>
    <n v="301"/>
    <n v="330"/>
    <n v="130"/>
    <n v="132"/>
    <n v="130"/>
  </r>
  <r>
    <n v="515"/>
    <x v="17"/>
    <n v="51"/>
    <x v="9"/>
    <n v="5"/>
    <x v="1"/>
    <n v="2"/>
    <n v="2"/>
    <n v="2"/>
    <n v="2"/>
    <n v="2"/>
    <n v="2"/>
    <n v="2"/>
    <n v="2"/>
    <n v="2"/>
    <n v="2"/>
    <n v="2"/>
    <n v="2"/>
    <n v="5"/>
    <n v="2"/>
    <n v="2"/>
    <n v="2"/>
    <n v="2"/>
    <n v="2"/>
    <n v="2"/>
    <n v="2"/>
    <n v="2"/>
    <n v="2"/>
    <n v="2"/>
    <n v="2"/>
    <n v="2"/>
    <n v="2"/>
    <n v="2"/>
    <n v="3"/>
    <n v="3"/>
    <n v="3"/>
    <n v="3"/>
    <n v="3"/>
    <n v="3"/>
    <n v="3"/>
    <n v="3"/>
    <n v="3"/>
    <n v="4"/>
    <n v="3"/>
    <n v="3"/>
    <n v="3"/>
    <n v="3"/>
    <n v="3"/>
    <n v="3"/>
    <n v="3"/>
  </r>
  <r>
    <n v="113"/>
    <x v="1"/>
    <n v="11"/>
    <x v="0"/>
    <n v="1"/>
    <x v="0"/>
    <n v="28"/>
    <n v="28"/>
    <n v="28"/>
    <n v="28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34"/>
    <n v="34"/>
    <n v="34"/>
    <n v="34"/>
    <n v="34"/>
    <n v="34"/>
    <n v="34"/>
    <n v="34"/>
    <n v="34"/>
    <n v="30"/>
    <n v="30"/>
    <n v="30"/>
    <n v="30"/>
    <n v="30"/>
    <n v="30"/>
    <n v="30"/>
    <n v="30"/>
    <n v="30"/>
    <n v="30"/>
    <n v="26"/>
  </r>
  <r>
    <n v="113"/>
    <x v="1"/>
    <n v="11"/>
    <x v="0"/>
    <n v="1"/>
    <x v="0"/>
    <n v="69"/>
    <n v="69"/>
    <n v="69"/>
    <n v="69"/>
    <n v="69"/>
    <n v="69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6"/>
    <n v="76"/>
    <n v="76"/>
    <n v="76"/>
  </r>
  <r>
    <n v="381"/>
    <x v="20"/>
    <n v="38"/>
    <x v="11"/>
    <n v="3"/>
    <x v="2"/>
    <n v="1"/>
    <n v="1"/>
    <n v="1"/>
    <n v="1"/>
    <n v="1"/>
    <n v="1"/>
    <n v="1"/>
    <n v="1"/>
    <n v="1"/>
    <n v="1"/>
    <n v="1"/>
    <n v="1"/>
    <n v="1"/>
    <n v="1"/>
    <n v="1"/>
    <n v="3"/>
    <n v="3"/>
    <n v="3"/>
    <n v="3"/>
    <n v="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14"/>
    <x v="0"/>
    <n v="11"/>
    <x v="0"/>
    <n v="1"/>
    <x v="0"/>
    <n v="39"/>
    <n v="39"/>
    <n v="35"/>
    <n v="39"/>
    <n v="39"/>
    <n v="39"/>
    <n v="39"/>
    <n v="39"/>
    <n v="39"/>
    <n v="39"/>
    <n v="39"/>
    <n v="39"/>
    <n v="38"/>
    <n v="38"/>
    <n v="38"/>
    <n v="38"/>
    <n v="38"/>
    <n v="38"/>
    <n v="38"/>
    <n v="38"/>
    <n v="38"/>
    <n v="38"/>
    <n v="38"/>
    <n v="38"/>
    <n v="38"/>
    <n v="38"/>
    <n v="39"/>
    <n v="40"/>
    <n v="39"/>
    <n v="39"/>
    <n v="40"/>
    <n v="40"/>
    <n v="40"/>
    <n v="40"/>
    <n v="40"/>
    <n v="40"/>
    <n v="40"/>
    <n v="40"/>
    <n v="40"/>
    <n v="40"/>
    <n v="40"/>
    <n v="39"/>
    <n v="39"/>
    <n v="39"/>
  </r>
  <r>
    <n v="114"/>
    <x v="0"/>
    <n v="11"/>
    <x v="0"/>
    <n v="1"/>
    <x v="0"/>
    <n v="102"/>
    <n v="102"/>
    <n v="102"/>
    <n v="102"/>
    <n v="102"/>
    <n v="102"/>
    <n v="102"/>
    <n v="102"/>
    <n v="102"/>
    <n v="102"/>
    <n v="102"/>
    <n v="102"/>
    <n v="102"/>
    <n v="102"/>
    <n v="102"/>
    <n v="110"/>
    <n v="110"/>
    <n v="110"/>
    <n v="110"/>
    <n v="110"/>
    <n v="110"/>
    <n v="126"/>
    <n v="126"/>
    <n v="126"/>
    <n v="126"/>
    <n v="118"/>
    <n v="126"/>
    <n v="124"/>
    <n v="126"/>
    <n v="108"/>
    <n v="108"/>
    <n v="108"/>
    <n v="108"/>
    <n v="100"/>
    <n v="100"/>
    <n v="106"/>
    <n v="106"/>
    <n v="106"/>
    <n v="106"/>
    <n v="106"/>
    <n v="99"/>
    <n v="105"/>
    <n v="106"/>
    <n v="100"/>
  </r>
  <r>
    <n v="113"/>
    <x v="1"/>
    <n v="11"/>
    <x v="0"/>
    <n v="1"/>
    <x v="0"/>
    <n v="49"/>
    <n v="48"/>
    <n v="53"/>
    <n v="52"/>
    <n v="47"/>
    <n v="50"/>
    <n v="44"/>
    <n v="49"/>
    <n v="51"/>
    <n v="46"/>
    <n v="49"/>
    <n v="44"/>
    <n v="48"/>
    <n v="52"/>
    <n v="50"/>
    <n v="50"/>
    <n v="51"/>
    <n v="54"/>
    <n v="54"/>
    <n v="52"/>
    <n v="46"/>
    <n v="47"/>
    <n v="49"/>
    <n v="47"/>
    <n v="53"/>
    <n v="50"/>
    <n v="49"/>
    <n v="49"/>
    <n v="51"/>
    <n v="51"/>
    <n v="48"/>
    <n v="52"/>
    <n v="52"/>
    <n v="52"/>
    <n v="50"/>
    <n v="50"/>
    <n v="51"/>
    <n v="55"/>
    <n v="52"/>
    <n v="49"/>
    <n v="52"/>
    <n v="51"/>
    <n v="51"/>
    <n v="49"/>
  </r>
  <r>
    <n v="231"/>
    <x v="6"/>
    <n v="23"/>
    <x v="5"/>
    <n v="2"/>
    <x v="3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3"/>
    <n v="163"/>
    <n v="163"/>
    <n v="163"/>
    <n v="163"/>
    <n v="163"/>
    <n v="163"/>
    <n v="163"/>
    <n v="163"/>
    <n v="163"/>
    <n v="163"/>
    <n v="163"/>
    <n v="163"/>
    <n v="163"/>
    <n v="163"/>
    <n v="163"/>
    <n v="163"/>
    <n v="163"/>
  </r>
  <r>
    <n v="113"/>
    <x v="1"/>
    <n v="11"/>
    <x v="0"/>
    <n v="1"/>
    <x v="0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</r>
  <r>
    <n v="113"/>
    <x v="1"/>
    <n v="11"/>
    <x v="0"/>
    <n v="1"/>
    <x v="0"/>
    <n v="126"/>
    <n v="126"/>
    <n v="126"/>
    <n v="126"/>
    <n v="128"/>
    <n v="131"/>
    <n v="128"/>
    <n v="130"/>
    <n v="133"/>
    <n v="133"/>
    <n v="133"/>
    <n v="130"/>
    <n v="130"/>
    <n v="133"/>
    <n v="133"/>
    <n v="133"/>
    <n v="130"/>
    <n v="130"/>
    <n v="131"/>
    <n v="131"/>
    <n v="128"/>
    <n v="128"/>
    <n v="131"/>
    <n v="128"/>
    <n v="129"/>
    <n v="129"/>
    <n v="129"/>
    <n v="130"/>
    <n v="129"/>
    <n v="133"/>
    <n v="133"/>
    <n v="133"/>
    <n v="131"/>
    <n v="128"/>
    <n v="125"/>
    <n v="129"/>
    <n v="130"/>
    <n v="127"/>
    <n v="130"/>
    <n v="130"/>
    <n v="129"/>
    <n v="129"/>
    <n v="129"/>
    <n v="129"/>
  </r>
  <r>
    <n v="569"/>
    <x v="9"/>
    <n v="56"/>
    <x v="4"/>
    <n v="5"/>
    <x v="1"/>
    <n v="67"/>
    <n v="67"/>
    <n v="67"/>
    <n v="67"/>
    <n v="67"/>
    <n v="67"/>
    <n v="67"/>
    <n v="67"/>
    <n v="67"/>
    <n v="67"/>
    <n v="67"/>
    <n v="67"/>
    <n v="66"/>
    <n v="66"/>
    <n v="84"/>
    <n v="85"/>
    <n v="85"/>
    <n v="85"/>
    <n v="85"/>
    <n v="73"/>
    <n v="73"/>
    <n v="74"/>
    <n v="74"/>
    <n v="74"/>
    <n v="74"/>
    <n v="74"/>
    <n v="74"/>
    <n v="74"/>
    <n v="74"/>
    <n v="75"/>
    <n v="75"/>
    <n v="76"/>
    <n v="76"/>
    <n v="76"/>
    <n v="76"/>
    <n v="64"/>
    <n v="306"/>
    <n v="174"/>
    <n v="170"/>
    <n v="1"/>
    <n v="170"/>
    <n v="245"/>
    <n v="238"/>
    <n v="238"/>
  </r>
  <r>
    <n v="113"/>
    <x v="1"/>
    <n v="11"/>
    <x v="0"/>
    <n v="1"/>
    <x v="0"/>
    <n v="216"/>
    <n v="216"/>
    <n v="219"/>
    <n v="219"/>
    <n v="230"/>
    <n v="234"/>
    <n v="227"/>
    <n v="219"/>
    <n v="220"/>
    <n v="219"/>
    <n v="219"/>
    <n v="224"/>
    <n v="219"/>
    <n v="223"/>
    <n v="221"/>
    <n v="218"/>
    <n v="219"/>
    <n v="219"/>
    <n v="225"/>
    <n v="227"/>
    <n v="219"/>
    <n v="219"/>
    <n v="236"/>
    <n v="227"/>
    <n v="220"/>
    <n v="223"/>
    <n v="224"/>
    <n v="224"/>
    <n v="219"/>
    <n v="226"/>
    <n v="222"/>
    <n v="220"/>
    <n v="220"/>
    <n v="219"/>
    <n v="220"/>
    <n v="217"/>
    <n v="217"/>
    <n v="220"/>
    <n v="222"/>
    <n v="225"/>
    <n v="229"/>
    <n v="222"/>
    <n v="218"/>
    <n v="220"/>
  </r>
  <r>
    <n v="113"/>
    <x v="1"/>
    <n v="11"/>
    <x v="0"/>
    <n v="1"/>
    <x v="0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</r>
  <r>
    <n v="529"/>
    <x v="8"/>
    <n v="52"/>
    <x v="6"/>
    <n v="5"/>
    <x v="1"/>
    <n v="33"/>
    <n v="31"/>
    <n v="31"/>
    <n v="31"/>
    <n v="31"/>
    <n v="31"/>
    <n v="31"/>
    <n v="31"/>
    <n v="31"/>
    <n v="31"/>
    <n v="31"/>
    <n v="31"/>
    <n v="31"/>
    <n v="31"/>
    <n v="30"/>
    <n v="31"/>
    <n v="31"/>
    <n v="31"/>
    <n v="31"/>
    <n v="31"/>
    <n v="31"/>
    <n v="31"/>
    <n v="31"/>
    <n v="31"/>
    <n v="31"/>
    <n v="31"/>
    <n v="31"/>
    <n v="30"/>
    <n v="31"/>
    <n v="31"/>
    <n v="31"/>
    <n v="31"/>
    <n v="31"/>
    <n v="31"/>
    <n v="29"/>
    <n v="27"/>
    <n v="21"/>
    <n v="21"/>
    <n v="20"/>
    <n v="20"/>
    <n v="20"/>
    <n v="20"/>
    <n v="20"/>
    <n v="21"/>
  </r>
  <r>
    <n v="114"/>
    <x v="0"/>
    <n v="11"/>
    <x v="0"/>
    <n v="1"/>
    <x v="0"/>
    <n v="7"/>
    <n v="7"/>
    <n v="7"/>
    <n v="7"/>
    <n v="7"/>
    <n v="7"/>
    <n v="7"/>
    <n v="7"/>
    <n v="7"/>
    <n v="7"/>
    <n v="7"/>
    <n v="7"/>
    <n v="7"/>
    <n v="7"/>
    <n v="7"/>
    <n v="7"/>
    <n v="7"/>
    <n v="6"/>
    <n v="7"/>
    <n v="7"/>
    <n v="7"/>
    <n v="7"/>
    <n v="7"/>
    <n v="6"/>
    <n v="7"/>
    <n v="8"/>
    <n v="7"/>
    <n v="8"/>
    <n v="8"/>
    <n v="8"/>
    <n v="8"/>
    <n v="8"/>
    <n v="8"/>
    <n v="8"/>
    <n v="8"/>
    <n v="8"/>
    <n v="8"/>
    <n v="8"/>
    <n v="8"/>
    <n v="8"/>
    <n v="7"/>
    <n v="7"/>
    <n v="7"/>
    <n v="7"/>
  </r>
  <r>
    <n v="563"/>
    <x v="5"/>
    <n v="56"/>
    <x v="4"/>
    <n v="5"/>
    <x v="1"/>
    <n v="33"/>
    <n v="35"/>
    <n v="31"/>
    <n v="29"/>
    <n v="29"/>
    <n v="29"/>
    <n v="31"/>
    <n v="31"/>
    <n v="32"/>
    <n v="29"/>
    <n v="29"/>
    <n v="29"/>
    <n v="29"/>
    <n v="29"/>
    <n v="33"/>
    <n v="33"/>
    <n v="33"/>
    <n v="31"/>
    <n v="29"/>
    <n v="31"/>
    <n v="30"/>
    <n v="30"/>
    <n v="0"/>
    <n v="28"/>
    <n v="28"/>
    <n v="28"/>
    <n v="29"/>
    <n v="29"/>
    <n v="30"/>
    <n v="30"/>
    <n v="30"/>
    <n v="29"/>
    <n v="29"/>
    <n v="29"/>
    <n v="29"/>
    <n v="29"/>
    <n v="28"/>
    <n v="31"/>
    <n v="29"/>
    <n v="28"/>
    <n v="28"/>
    <n v="28"/>
    <n v="28"/>
    <n v="28"/>
  </r>
  <r>
    <n v="113"/>
    <x v="1"/>
    <n v="11"/>
    <x v="0"/>
    <n v="1"/>
    <x v="0"/>
    <n v="45"/>
    <n v="39"/>
    <n v="47"/>
    <n v="27"/>
    <n v="33"/>
    <n v="42"/>
    <n v="39"/>
    <n v="43"/>
    <n v="35"/>
    <n v="32"/>
    <n v="47"/>
    <n v="39"/>
    <n v="44"/>
    <n v="39"/>
    <n v="47"/>
    <n v="43"/>
    <n v="33"/>
    <n v="40"/>
    <n v="47"/>
    <n v="44"/>
    <n v="38"/>
    <n v="27"/>
    <n v="40"/>
    <n v="47"/>
    <n v="47"/>
    <n v="27"/>
    <n v="44"/>
    <n v="27"/>
    <n v="36"/>
    <n v="46"/>
    <n v="36"/>
    <n v="47"/>
    <n v="47"/>
    <n v="46"/>
    <n v="47"/>
    <n v="35"/>
    <n v="39"/>
    <n v="44"/>
    <n v="41"/>
    <n v="43"/>
    <n v="41"/>
    <n v="47"/>
    <n v="39"/>
    <n v="38"/>
  </r>
  <r>
    <n v="113"/>
    <x v="1"/>
    <n v="11"/>
    <x v="0"/>
    <n v="1"/>
    <x v="0"/>
    <n v="96"/>
    <n v="96"/>
    <n v="95"/>
    <n v="95"/>
    <n v="95"/>
    <n v="96"/>
    <n v="97"/>
    <n v="89"/>
    <n v="99"/>
    <n v="100"/>
    <n v="97"/>
    <n v="97"/>
    <n v="97"/>
    <n v="97"/>
    <n v="96"/>
    <n v="97"/>
    <n v="97"/>
    <n v="97"/>
    <n v="98"/>
    <n v="96"/>
    <n v="96"/>
    <n v="96"/>
    <n v="97"/>
    <n v="96"/>
    <n v="98"/>
    <n v="96"/>
    <n v="97"/>
    <n v="98"/>
    <n v="99"/>
    <n v="99"/>
    <n v="97"/>
    <n v="99"/>
    <n v="98"/>
    <n v="99"/>
    <n v="99"/>
    <n v="98"/>
    <n v="98"/>
    <n v="95"/>
    <n v="98"/>
    <n v="99"/>
    <n v="99"/>
    <n v="99"/>
    <n v="100"/>
    <n v="101"/>
  </r>
  <r>
    <n v="113"/>
    <x v="1"/>
    <n v="11"/>
    <x v="0"/>
    <n v="1"/>
    <x v="0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40"/>
    <n v="40"/>
    <n v="40"/>
    <n v="40"/>
    <n v="40"/>
    <n v="40"/>
    <n v="40"/>
    <n v="40"/>
    <n v="40"/>
    <n v="40"/>
    <n v="40"/>
    <n v="32"/>
    <n v="32"/>
    <n v="32"/>
    <n v="32"/>
    <n v="32"/>
    <n v="32"/>
    <n v="32"/>
    <n v="32"/>
    <n v="32"/>
    <n v="32"/>
    <n v="32"/>
  </r>
  <r>
    <n v="113"/>
    <x v="1"/>
    <n v="11"/>
    <x v="0"/>
    <n v="1"/>
    <x v="0"/>
    <n v="26"/>
    <n v="26"/>
    <n v="28"/>
    <n v="28"/>
    <n v="28"/>
    <n v="28"/>
    <n v="29"/>
    <n v="29"/>
    <n v="29"/>
    <n v="31"/>
    <n v="31"/>
    <n v="31"/>
    <n v="33"/>
    <n v="33"/>
    <n v="33"/>
    <n v="33"/>
    <n v="34"/>
    <n v="46"/>
    <n v="46"/>
    <n v="46"/>
    <n v="46"/>
    <n v="46"/>
    <n v="46"/>
    <n v="46"/>
    <n v="46"/>
    <n v="46"/>
    <n v="46"/>
    <n v="46"/>
    <n v="46"/>
    <n v="46"/>
    <n v="46"/>
    <n v="46"/>
    <n v="46"/>
    <n v="19"/>
    <n v="19"/>
    <n v="19"/>
    <n v="19"/>
    <n v="19"/>
    <n v="19"/>
    <n v="19"/>
    <n v="18"/>
    <n v="18"/>
    <n v="18"/>
    <n v="18"/>
  </r>
  <r>
    <n v="515"/>
    <x v="17"/>
    <n v="51"/>
    <x v="9"/>
    <n v="5"/>
    <x v="1"/>
    <n v="41"/>
    <n v="43"/>
    <n v="43"/>
    <n v="43"/>
    <n v="43"/>
    <n v="43"/>
    <n v="43"/>
    <n v="43"/>
    <n v="43"/>
    <n v="43"/>
    <n v="44"/>
    <n v="44"/>
    <n v="43"/>
    <n v="27"/>
    <n v="27"/>
    <n v="27"/>
    <n v="79"/>
    <n v="117"/>
    <n v="101"/>
    <n v="93"/>
    <n v="89"/>
    <n v="93"/>
    <n v="86"/>
    <n v="74"/>
    <n v="90"/>
    <n v="65"/>
    <n v="117"/>
    <n v="93"/>
    <n v="93"/>
    <n v="61"/>
    <n v="101"/>
    <n v="109"/>
    <n v="78"/>
    <n v="97"/>
    <n v="145"/>
    <n v="149"/>
    <n v="130"/>
    <n v="98"/>
    <n v="94"/>
    <n v="97"/>
    <n v="97"/>
    <n v="137"/>
    <n v="169"/>
    <n v="125"/>
  </r>
  <r>
    <n v="559"/>
    <x v="31"/>
    <n v="55"/>
    <x v="8"/>
    <n v="5"/>
    <x v="1"/>
    <n v="10"/>
    <n v="10"/>
    <n v="10"/>
    <n v="10"/>
    <n v="1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7"/>
    <n v="7"/>
    <n v="6"/>
    <n v="6"/>
    <n v="6"/>
    <n v="6"/>
    <n v="5"/>
    <n v="5"/>
    <n v="5"/>
    <n v="5"/>
    <n v="5"/>
    <n v="5"/>
  </r>
  <r>
    <n v="113"/>
    <x v="1"/>
    <n v="11"/>
    <x v="0"/>
    <n v="1"/>
    <x v="0"/>
    <n v="28"/>
    <n v="28"/>
    <n v="28"/>
    <n v="28"/>
    <n v="28"/>
    <n v="28"/>
    <n v="30"/>
    <n v="30"/>
    <n v="30"/>
    <n v="30"/>
    <n v="30"/>
    <n v="28"/>
    <n v="28"/>
    <n v="28"/>
    <n v="28"/>
    <n v="26"/>
    <n v="28"/>
    <n v="28"/>
    <n v="28"/>
    <n v="28"/>
    <n v="28"/>
    <n v="28"/>
    <n v="28"/>
    <n v="28"/>
    <n v="28"/>
    <n v="28"/>
    <n v="28"/>
    <n v="28"/>
    <n v="28"/>
    <n v="28"/>
    <n v="28"/>
    <n v="28"/>
    <n v="27"/>
    <n v="27"/>
    <n v="26"/>
    <n v="27"/>
    <n v="28"/>
    <n v="28"/>
    <n v="28"/>
    <n v="28"/>
    <n v="28"/>
    <n v="28"/>
    <n v="28"/>
    <n v="28"/>
  </r>
  <r>
    <n v="113"/>
    <x v="1"/>
    <n v="11"/>
    <x v="0"/>
    <n v="1"/>
    <x v="0"/>
    <n v="40"/>
    <n v="40"/>
    <n v="37"/>
    <n v="37"/>
    <n v="37"/>
    <n v="37"/>
    <n v="37"/>
    <n v="37"/>
    <n v="37"/>
    <n v="36"/>
    <n v="37"/>
    <n v="37"/>
    <n v="35"/>
    <n v="35"/>
    <n v="36"/>
    <n v="36"/>
    <n v="36"/>
    <n v="36"/>
    <n v="36"/>
    <n v="36"/>
    <n v="17"/>
    <n v="17"/>
    <n v="17"/>
    <n v="20"/>
    <n v="19"/>
    <n v="19"/>
    <n v="18"/>
    <n v="20"/>
    <n v="22"/>
    <n v="23"/>
    <n v="20"/>
    <n v="20"/>
    <n v="20"/>
    <n v="20"/>
    <n v="21"/>
    <n v="19"/>
    <n v="19"/>
    <n v="19"/>
    <n v="19"/>
    <n v="16"/>
    <n v="22"/>
    <n v="12"/>
    <n v="12"/>
    <n v="12"/>
  </r>
  <r>
    <n v="113"/>
    <x v="1"/>
    <n v="11"/>
    <x v="0"/>
    <n v="1"/>
    <x v="0"/>
    <n v="23"/>
    <n v="23"/>
    <n v="23"/>
    <n v="23"/>
    <n v="23"/>
    <n v="23"/>
    <n v="16"/>
    <n v="23"/>
    <n v="23"/>
    <n v="23"/>
    <n v="16"/>
    <n v="23"/>
    <n v="23"/>
    <n v="23"/>
    <n v="23"/>
    <n v="23"/>
    <n v="23"/>
    <n v="23"/>
    <n v="23"/>
    <n v="23"/>
    <n v="23"/>
    <n v="23"/>
    <n v="26"/>
    <n v="26"/>
    <n v="26"/>
    <n v="26"/>
    <n v="26"/>
    <n v="26"/>
    <n v="26"/>
    <n v="26"/>
    <n v="26"/>
    <n v="23"/>
    <n v="23"/>
    <n v="23"/>
    <n v="23"/>
    <n v="23"/>
    <n v="23"/>
    <n v="23"/>
    <n v="23"/>
    <n v="23"/>
    <n v="22"/>
    <n v="22"/>
    <n v="22"/>
    <n v="22"/>
  </r>
  <r>
    <n v="113"/>
    <x v="1"/>
    <n v="11"/>
    <x v="0"/>
    <n v="1"/>
    <x v="0"/>
    <n v="118"/>
    <n v="118"/>
    <n v="117"/>
    <n v="117"/>
    <n v="117"/>
    <n v="118"/>
    <n v="118"/>
    <n v="117"/>
    <n v="117"/>
    <n v="118"/>
    <n v="117"/>
    <n v="117"/>
    <n v="118"/>
    <n v="119"/>
    <n v="118"/>
    <n v="118"/>
    <n v="118"/>
    <n v="123"/>
    <n v="121"/>
    <n v="124"/>
    <n v="124"/>
    <n v="123"/>
    <n v="123"/>
    <n v="124"/>
    <n v="124"/>
    <n v="123"/>
    <n v="124"/>
    <n v="123"/>
    <n v="125"/>
    <n v="126"/>
    <n v="132"/>
    <n v="132"/>
    <n v="131"/>
    <n v="133"/>
    <n v="131"/>
    <n v="133"/>
    <n v="132"/>
    <n v="127"/>
    <n v="125"/>
    <n v="127"/>
    <n v="127"/>
    <n v="127"/>
    <n v="25"/>
    <n v="25"/>
  </r>
  <r>
    <n v="113"/>
    <x v="1"/>
    <n v="11"/>
    <x v="0"/>
    <n v="1"/>
    <x v="0"/>
    <n v="43"/>
    <n v="42"/>
    <n v="43"/>
    <n v="43"/>
    <n v="43"/>
    <n v="47"/>
    <n v="47"/>
    <n v="47"/>
    <n v="47"/>
    <n v="47"/>
    <n v="47"/>
    <n v="47"/>
    <n v="47"/>
    <n v="47"/>
    <n v="47"/>
    <n v="47"/>
    <n v="47"/>
    <n v="47"/>
    <n v="46"/>
    <n v="47"/>
    <n v="46"/>
    <n v="46"/>
    <n v="46"/>
    <n v="46"/>
    <n v="44"/>
    <n v="46"/>
    <n v="46"/>
    <n v="46"/>
    <n v="46"/>
    <n v="44"/>
    <n v="45"/>
    <n v="46"/>
    <n v="47"/>
    <n v="47"/>
    <n v="44"/>
    <n v="47"/>
    <n v="47"/>
    <n v="46"/>
    <n v="46"/>
    <n v="46"/>
    <n v="47"/>
    <n v="47"/>
    <n v="47"/>
    <n v="46"/>
  </r>
  <r>
    <n v="114"/>
    <x v="0"/>
    <n v="11"/>
    <x v="0"/>
    <n v="1"/>
    <x v="0"/>
    <n v="31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13"/>
    <x v="1"/>
    <n v="11"/>
    <x v="0"/>
    <n v="1"/>
    <x v="0"/>
    <n v="59"/>
    <n v="59"/>
    <n v="59"/>
    <n v="58"/>
    <n v="59"/>
    <n v="58"/>
    <n v="58"/>
    <n v="59"/>
    <n v="58"/>
    <n v="58"/>
    <n v="59"/>
    <n v="59"/>
    <n v="58"/>
    <n v="59"/>
    <n v="59"/>
    <n v="59"/>
    <n v="59"/>
    <n v="58"/>
    <n v="59"/>
    <n v="59"/>
    <n v="59"/>
    <n v="59"/>
    <n v="58"/>
    <n v="59"/>
    <n v="59"/>
    <n v="60"/>
    <n v="60"/>
    <n v="60"/>
    <n v="58"/>
    <n v="58"/>
    <n v="58"/>
    <n v="59"/>
    <n v="59"/>
    <n v="59"/>
    <n v="60"/>
    <n v="57"/>
    <n v="56"/>
    <n v="56"/>
    <n v="56"/>
    <n v="58"/>
    <n v="59"/>
    <n v="59"/>
    <n v="58"/>
    <n v="65"/>
  </r>
  <r>
    <n v="231"/>
    <x v="6"/>
    <n v="23"/>
    <x v="5"/>
    <n v="2"/>
    <x v="3"/>
    <n v="33"/>
    <n v="33"/>
    <n v="33"/>
    <n v="33"/>
    <n v="33"/>
    <n v="33"/>
    <n v="33"/>
    <n v="33"/>
    <n v="33"/>
    <n v="33"/>
    <n v="33"/>
    <n v="33"/>
    <n v="33"/>
    <n v="33"/>
    <n v="33"/>
    <n v="27"/>
    <n v="33"/>
    <n v="33"/>
    <n v="33"/>
    <n v="33"/>
    <n v="33"/>
    <n v="33"/>
    <n v="33"/>
    <n v="30"/>
    <n v="33"/>
    <n v="33"/>
    <n v="33"/>
    <n v="33"/>
    <n v="33"/>
    <n v="30"/>
    <n v="33"/>
    <n v="33"/>
    <n v="33"/>
    <n v="33"/>
    <n v="27"/>
    <n v="33"/>
    <n v="33"/>
    <n v="33"/>
    <n v="30"/>
    <n v="33"/>
    <n v="33"/>
    <n v="33"/>
    <n v="33"/>
    <n v="33"/>
  </r>
  <r>
    <n v="231"/>
    <x v="6"/>
    <n v="23"/>
    <x v="5"/>
    <n v="2"/>
    <x v="3"/>
    <n v="75"/>
    <n v="73"/>
    <n v="70"/>
    <n v="75"/>
    <n v="73"/>
    <n v="73"/>
    <n v="75"/>
    <n v="74"/>
    <n v="74"/>
    <n v="74"/>
    <n v="70"/>
    <n v="71"/>
    <n v="72"/>
    <n v="75"/>
    <n v="76"/>
    <n v="73"/>
    <n v="73"/>
    <n v="76"/>
    <n v="72"/>
    <n v="77"/>
    <n v="74"/>
    <n v="72"/>
    <n v="73"/>
    <n v="72"/>
    <n v="76"/>
    <n v="73"/>
    <n v="73"/>
    <n v="76"/>
    <n v="72"/>
    <n v="72"/>
    <n v="73"/>
    <n v="71"/>
    <n v="73"/>
    <n v="73"/>
    <n v="71"/>
    <n v="71"/>
    <n v="71"/>
    <n v="72"/>
    <n v="72"/>
    <n v="73"/>
    <n v="73"/>
    <n v="75"/>
    <n v="76"/>
    <n v="74"/>
  </r>
  <r>
    <n v="113"/>
    <x v="1"/>
    <n v="11"/>
    <x v="0"/>
    <n v="1"/>
    <x v="0"/>
    <n v="19"/>
    <n v="18"/>
    <n v="19"/>
    <n v="19"/>
    <n v="19"/>
    <n v="19"/>
    <n v="18"/>
    <n v="20"/>
    <n v="18"/>
    <n v="19"/>
    <n v="19"/>
    <n v="19"/>
    <n v="19"/>
    <n v="19"/>
    <n v="19"/>
    <n v="18"/>
    <n v="18"/>
    <n v="19"/>
    <n v="19"/>
    <n v="18"/>
    <n v="18"/>
    <n v="19"/>
    <n v="39"/>
    <n v="39"/>
    <n v="47"/>
    <n v="25"/>
    <n v="40"/>
    <n v="40"/>
    <n v="40"/>
    <n v="25"/>
    <n v="39"/>
    <n v="39"/>
    <n v="40"/>
    <n v="36"/>
    <n v="24"/>
    <n v="23"/>
    <n v="23"/>
    <n v="18"/>
    <n v="25"/>
    <n v="25"/>
    <n v="25"/>
    <n v="25"/>
    <n v="25"/>
    <n v="25"/>
  </r>
  <r>
    <n v="114"/>
    <x v="0"/>
    <n v="11"/>
    <x v="0"/>
    <n v="1"/>
    <x v="0"/>
    <n v="29"/>
    <n v="29"/>
    <n v="29"/>
    <n v="29"/>
    <n v="29"/>
    <n v="29"/>
    <n v="29"/>
    <n v="29"/>
    <n v="29"/>
    <n v="29"/>
    <n v="29"/>
    <n v="37"/>
    <n v="39"/>
    <n v="39"/>
    <n v="39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5"/>
    <n v="29"/>
    <n v="29"/>
    <n v="29"/>
    <n v="29"/>
    <n v="29"/>
    <n v="29"/>
    <n v="29"/>
    <n v="29"/>
    <n v="29"/>
    <n v="29"/>
  </r>
  <r>
    <n v="113"/>
    <x v="1"/>
    <n v="11"/>
    <x v="0"/>
    <n v="1"/>
    <x v="0"/>
    <n v="99"/>
    <n v="99"/>
    <n v="99"/>
    <n v="99"/>
    <n v="99"/>
    <n v="99"/>
    <n v="99"/>
    <n v="99"/>
    <n v="99"/>
    <n v="99"/>
    <n v="96"/>
    <n v="99"/>
    <n v="99"/>
    <n v="99"/>
    <n v="99"/>
    <n v="99"/>
    <n v="99"/>
    <n v="99"/>
    <n v="99"/>
    <n v="99"/>
    <n v="99"/>
    <n v="99"/>
    <n v="99"/>
    <n v="99"/>
    <n v="99"/>
    <n v="99"/>
    <n v="100"/>
    <n v="99"/>
    <n v="99"/>
    <n v="99"/>
    <n v="99"/>
    <n v="99"/>
    <n v="99"/>
    <n v="99"/>
    <n v="99"/>
    <n v="99"/>
    <n v="99"/>
    <n v="99"/>
    <n v="99"/>
    <n v="99"/>
    <n v="99"/>
    <n v="99"/>
    <n v="99"/>
    <n v="99"/>
  </r>
  <r>
    <n v="114"/>
    <x v="0"/>
    <n v="11"/>
    <x v="0"/>
    <n v="1"/>
    <x v="0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</r>
  <r>
    <n v="113"/>
    <x v="1"/>
    <n v="11"/>
    <x v="0"/>
    <n v="1"/>
    <x v="0"/>
    <n v="56"/>
    <n v="64"/>
    <n v="76"/>
    <n v="62"/>
    <n v="64"/>
    <n v="66"/>
    <n v="61"/>
    <n v="63"/>
    <n v="97"/>
    <n v="99"/>
    <n v="99"/>
    <n v="93"/>
    <n v="86"/>
    <n v="102"/>
    <n v="100"/>
    <n v="102"/>
    <n v="83"/>
    <n v="55"/>
    <n v="65"/>
    <n v="63"/>
    <n v="60"/>
    <n v="60"/>
    <n v="56"/>
    <n v="49"/>
    <n v="54"/>
    <n v="60"/>
    <n v="58"/>
    <n v="61"/>
    <n v="58"/>
    <n v="51"/>
    <n v="56"/>
    <n v="51"/>
    <n v="51"/>
    <n v="60"/>
    <n v="63"/>
    <n v="62"/>
    <n v="44"/>
    <n v="53"/>
    <n v="49"/>
    <n v="65"/>
    <n v="51"/>
    <n v="56"/>
    <n v="53"/>
    <n v="50"/>
  </r>
  <r>
    <n v="113"/>
    <x v="1"/>
    <n v="11"/>
    <x v="0"/>
    <n v="1"/>
    <x v="0"/>
    <n v="7"/>
    <n v="7"/>
    <n v="8"/>
    <n v="8"/>
    <n v="7"/>
    <n v="8"/>
    <n v="7"/>
    <n v="7"/>
    <n v="7"/>
    <n v="7"/>
    <n v="7"/>
    <n v="7"/>
    <n v="7"/>
    <n v="7"/>
    <n v="7"/>
    <n v="7"/>
    <n v="7"/>
    <n v="7"/>
    <n v="5"/>
    <n v="6"/>
    <n v="5"/>
    <n v="4"/>
    <n v="5"/>
    <n v="5"/>
    <n v="5"/>
    <n v="5"/>
    <n v="4"/>
    <n v="5"/>
    <n v="5"/>
    <n v="5"/>
    <n v="5"/>
    <n v="5"/>
    <n v="5"/>
    <n v="5"/>
    <n v="6"/>
    <n v="5"/>
    <n v="5"/>
    <n v="7"/>
    <n v="5"/>
    <n v="5"/>
    <n v="5"/>
    <n v="5"/>
    <n v="4"/>
    <n v="4"/>
  </r>
  <r>
    <n v="321"/>
    <x v="18"/>
    <n v="32"/>
    <x v="10"/>
    <n v="3"/>
    <x v="2"/>
    <n v="51"/>
    <n v="16"/>
    <n v="47"/>
    <n v="46"/>
    <n v="47"/>
    <n v="45"/>
    <n v="47"/>
    <n v="45"/>
    <n v="45"/>
    <n v="45"/>
    <n v="45"/>
    <n v="45"/>
    <n v="45"/>
    <n v="48"/>
    <n v="45"/>
    <n v="45"/>
    <n v="45"/>
    <n v="45"/>
    <n v="49"/>
    <n v="47"/>
    <n v="45"/>
    <n v="45"/>
    <n v="45"/>
    <n v="45"/>
    <n v="45"/>
    <n v="45"/>
    <n v="45"/>
    <n v="45"/>
    <n v="47"/>
    <n v="45"/>
    <n v="45"/>
    <n v="44"/>
    <n v="44"/>
    <n v="44"/>
    <n v="44"/>
    <n v="44"/>
    <n v="44"/>
    <n v="44"/>
    <n v="44"/>
    <n v="44"/>
    <n v="46"/>
    <n v="43"/>
    <n v="43"/>
    <n v="43"/>
  </r>
  <r>
    <n v="114"/>
    <x v="0"/>
    <n v="11"/>
    <x v="0"/>
    <n v="1"/>
    <x v="0"/>
    <n v="25"/>
    <n v="27"/>
    <n v="27"/>
    <n v="27"/>
    <n v="27"/>
    <n v="27"/>
    <n v="27"/>
    <n v="27"/>
    <n v="24"/>
    <n v="27"/>
    <n v="25"/>
    <n v="25"/>
    <n v="25"/>
    <n v="21"/>
    <n v="21"/>
    <n v="21"/>
    <n v="21"/>
    <n v="2"/>
    <n v="20"/>
    <n v="21"/>
    <n v="21"/>
    <n v="21"/>
    <n v="20"/>
    <n v="21"/>
    <n v="21"/>
    <n v="19"/>
    <n v="2"/>
    <n v="20"/>
    <n v="20"/>
    <n v="20"/>
    <n v="20"/>
    <n v="20"/>
    <n v="21"/>
    <n v="21"/>
    <n v="19"/>
    <n v="19"/>
    <n v="20"/>
    <n v="20"/>
    <n v="21"/>
    <n v="21"/>
    <n v="20"/>
    <n v="20"/>
    <n v="20"/>
    <n v="19"/>
  </r>
  <r>
    <n v="113"/>
    <x v="1"/>
    <n v="11"/>
    <x v="0"/>
    <n v="1"/>
    <x v="0"/>
    <n v="43"/>
    <n v="43"/>
    <n v="43"/>
    <n v="43"/>
    <n v="42"/>
    <n v="42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2"/>
    <n v="43"/>
    <n v="43"/>
    <n v="42"/>
    <n v="54"/>
    <n v="54"/>
    <n v="54"/>
    <n v="54"/>
    <n v="54"/>
    <n v="54"/>
    <n v="54"/>
    <n v="54"/>
  </r>
  <r>
    <n v="113"/>
    <x v="1"/>
    <n v="11"/>
    <x v="0"/>
    <n v="1"/>
    <x v="0"/>
    <n v="143"/>
    <n v="134"/>
    <n v="139"/>
    <n v="139"/>
    <n v="137"/>
    <n v="143"/>
    <n v="142"/>
    <n v="141"/>
    <n v="140"/>
    <n v="141"/>
    <n v="136"/>
    <n v="137"/>
    <n v="137"/>
    <n v="136"/>
    <n v="139"/>
    <n v="149"/>
    <n v="146"/>
    <n v="142"/>
    <n v="149"/>
    <n v="147"/>
    <n v="142"/>
    <n v="144"/>
    <n v="147"/>
    <n v="143"/>
    <n v="140"/>
    <n v="144"/>
    <n v="149"/>
    <n v="144"/>
    <n v="138"/>
    <n v="145"/>
    <n v="144"/>
    <n v="148"/>
    <n v="147"/>
    <n v="143"/>
    <n v="146"/>
    <n v="144"/>
    <n v="138"/>
    <n v="152"/>
    <n v="146"/>
    <n v="138"/>
    <n v="140"/>
    <n v="151"/>
    <n v="145"/>
    <n v="146"/>
  </r>
  <r>
    <n v="113"/>
    <x v="1"/>
    <n v="11"/>
    <x v="0"/>
    <n v="1"/>
    <x v="0"/>
    <n v="57"/>
    <n v="57"/>
    <n v="57"/>
    <n v="61"/>
    <n v="61"/>
    <n v="61"/>
    <n v="57"/>
    <n v="57"/>
    <n v="57"/>
    <n v="59"/>
    <n v="59"/>
    <n v="59"/>
    <n v="65"/>
    <n v="65"/>
    <n v="65"/>
    <n v="65"/>
    <n v="65"/>
    <n v="59"/>
    <n v="57"/>
    <n v="57"/>
    <n v="57"/>
    <n v="57"/>
    <n v="57"/>
    <n v="61"/>
    <n v="62"/>
    <n v="62"/>
    <n v="62"/>
    <n v="64"/>
    <n v="62"/>
    <n v="66"/>
    <n v="66"/>
    <n v="64"/>
    <n v="61"/>
    <n v="59"/>
    <n v="59"/>
    <n v="59"/>
    <n v="59"/>
    <n v="59"/>
    <n v="57"/>
    <n v="57"/>
    <n v="57"/>
    <n v="57"/>
    <n v="54"/>
    <n v="55"/>
  </r>
  <r>
    <n v="113"/>
    <x v="1"/>
    <n v="11"/>
    <x v="0"/>
    <n v="1"/>
    <x v="0"/>
    <n v="148"/>
    <n v="151"/>
    <n v="151"/>
    <n v="149"/>
    <n v="147"/>
    <n v="147"/>
    <n v="151"/>
    <n v="151"/>
    <n v="151"/>
    <n v="152"/>
    <n v="153"/>
    <n v="153"/>
    <n v="150"/>
    <n v="151"/>
    <n v="66"/>
    <n v="152"/>
    <n v="153"/>
    <n v="152"/>
    <n v="154"/>
    <n v="153"/>
    <n v="158"/>
    <n v="157"/>
    <n v="156"/>
    <n v="146"/>
    <n v="147"/>
    <n v="149"/>
    <n v="151"/>
    <n v="153"/>
    <n v="154"/>
    <n v="155"/>
    <n v="154"/>
    <n v="151"/>
    <n v="151"/>
    <n v="152"/>
    <n v="152"/>
    <n v="144"/>
    <n v="62"/>
    <n v="138"/>
    <n v="142"/>
    <n v="136"/>
    <n v="138"/>
    <n v="137"/>
    <n v="138"/>
    <n v="138"/>
  </r>
  <r>
    <n v="113"/>
    <x v="1"/>
    <n v="11"/>
    <x v="0"/>
    <n v="1"/>
    <x v="0"/>
    <n v="44"/>
    <n v="44"/>
    <n v="44"/>
    <n v="44"/>
    <n v="44"/>
    <n v="44"/>
    <n v="44"/>
    <n v="44"/>
    <n v="44"/>
    <n v="44"/>
    <n v="46"/>
    <n v="44"/>
    <n v="44"/>
    <n v="44"/>
    <n v="44"/>
    <n v="44"/>
    <n v="44"/>
    <n v="44"/>
    <n v="44"/>
    <n v="44"/>
    <n v="44"/>
    <n v="44"/>
    <n v="44"/>
    <n v="44"/>
    <n v="45"/>
    <n v="47"/>
    <n v="47"/>
    <n v="47"/>
    <n v="4"/>
    <n v="4"/>
    <n v="4"/>
    <n v="44"/>
    <n v="44"/>
    <n v="36"/>
    <n v="36"/>
    <n v="36"/>
    <n v="37"/>
    <n v="39"/>
    <n v="74"/>
    <n v="74"/>
    <n v="75"/>
    <n v="77"/>
    <n v="77"/>
    <n v="77"/>
  </r>
  <r>
    <n v="231"/>
    <x v="6"/>
    <n v="23"/>
    <x v="5"/>
    <n v="2"/>
    <x v="3"/>
    <n v="132"/>
    <n v="132"/>
    <n v="132"/>
    <n v="132"/>
    <n v="132"/>
    <n v="132"/>
    <n v="132"/>
    <n v="132"/>
    <n v="132"/>
    <n v="132"/>
    <n v="140"/>
    <n v="140"/>
    <n v="140"/>
    <n v="141"/>
    <n v="141"/>
    <n v="140"/>
    <n v="141"/>
    <n v="139"/>
    <n v="140"/>
    <n v="140"/>
    <n v="141"/>
    <n v="141"/>
    <n v="140"/>
    <n v="140"/>
    <n v="140"/>
    <n v="140"/>
    <n v="140"/>
    <n v="140"/>
    <n v="140"/>
    <n v="140"/>
    <n v="140"/>
    <n v="140"/>
    <n v="140"/>
    <n v="140"/>
    <n v="139"/>
    <n v="140"/>
    <n v="140"/>
    <n v="139"/>
    <n v="140"/>
    <n v="149"/>
    <n v="139"/>
    <n v="139"/>
    <n v="139"/>
    <n v="139"/>
  </r>
  <r>
    <n v="113"/>
    <x v="1"/>
    <n v="11"/>
    <x v="0"/>
    <n v="1"/>
    <x v="0"/>
    <n v="13"/>
    <n v="13"/>
    <n v="13"/>
    <n v="13"/>
    <n v="13"/>
    <n v="13"/>
    <n v="13"/>
    <n v="13"/>
    <n v="13"/>
    <n v="13"/>
    <n v="13"/>
    <n v="13"/>
    <n v="14"/>
    <n v="13"/>
    <n v="13"/>
    <n v="13"/>
    <n v="14"/>
    <n v="14"/>
    <n v="15"/>
    <n v="14"/>
    <n v="14"/>
    <n v="14"/>
    <n v="14"/>
    <n v="14"/>
    <n v="14"/>
    <n v="14"/>
    <n v="14"/>
    <n v="14"/>
    <n v="14"/>
    <n v="14"/>
    <n v="14"/>
    <n v="14"/>
    <n v="14"/>
    <n v="14"/>
    <n v="15"/>
    <n v="15"/>
    <n v="15"/>
    <n v="15"/>
    <n v="15"/>
    <n v="15"/>
    <n v="15"/>
    <n v="15"/>
    <n v="16"/>
    <n v="16"/>
  </r>
  <r>
    <n v="113"/>
    <x v="1"/>
    <n v="11"/>
    <x v="0"/>
    <n v="1"/>
    <x v="0"/>
    <n v="71"/>
    <n v="69"/>
    <n v="69"/>
    <n v="75"/>
    <n v="71"/>
    <n v="76"/>
    <n v="76"/>
    <n v="77"/>
    <n v="71"/>
    <n v="79"/>
    <n v="82"/>
    <n v="116"/>
    <n v="118"/>
    <n v="108"/>
    <n v="113"/>
    <n v="98"/>
    <n v="115"/>
    <n v="108"/>
    <n v="103"/>
    <n v="144"/>
    <n v="113"/>
    <n v="125"/>
    <n v="129"/>
    <n v="172"/>
    <n v="177"/>
    <n v="216"/>
    <n v="184"/>
    <n v="186"/>
    <n v="173"/>
    <n v="166"/>
    <n v="173"/>
    <n v="148"/>
    <n v="139"/>
    <n v="139"/>
    <n v="133"/>
    <n v="123"/>
    <n v="142"/>
    <n v="161"/>
    <n v="158"/>
    <n v="136"/>
    <n v="161"/>
    <n v="152"/>
    <n v="154"/>
    <n v="161"/>
  </r>
  <r>
    <n v="569"/>
    <x v="9"/>
    <n v="56"/>
    <x v="4"/>
    <n v="5"/>
    <x v="1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16"/>
    <n v="16"/>
    <n v="8"/>
    <n v="16"/>
    <n v="16"/>
    <n v="16"/>
    <n v="16"/>
    <n v="16"/>
    <n v="16"/>
    <n v="20"/>
    <n v="16"/>
    <n v="16"/>
  </r>
  <r>
    <n v="113"/>
    <x v="1"/>
    <n v="11"/>
    <x v="0"/>
    <n v="1"/>
    <x v="0"/>
    <n v="117"/>
    <n v="118"/>
    <n v="116"/>
    <n v="101"/>
    <n v="99"/>
    <n v="101"/>
    <n v="102"/>
    <n v="103"/>
    <n v="103"/>
    <n v="100"/>
    <n v="102"/>
    <n v="100"/>
    <n v="101"/>
    <n v="101"/>
    <n v="100"/>
    <n v="103"/>
    <n v="102"/>
    <n v="103"/>
    <n v="104"/>
    <n v="100"/>
    <n v="101"/>
    <n v="101"/>
    <n v="98"/>
    <n v="99"/>
    <n v="102"/>
    <n v="101"/>
    <n v="102"/>
    <n v="101"/>
    <n v="101"/>
    <n v="102"/>
    <n v="102"/>
    <n v="103"/>
    <n v="105"/>
    <n v="104"/>
    <n v="99"/>
    <n v="104"/>
    <n v="105"/>
    <n v="102"/>
    <n v="101"/>
    <n v="104"/>
    <n v="100"/>
    <n v="102"/>
    <n v="101"/>
    <n v="106"/>
  </r>
  <r>
    <n v="113"/>
    <x v="1"/>
    <n v="11"/>
    <x v="0"/>
    <n v="1"/>
    <x v="0"/>
    <n v="130"/>
    <n v="128"/>
    <n v="128"/>
    <n v="80"/>
    <n v="80"/>
    <n v="80"/>
    <n v="80"/>
    <n v="82"/>
    <n v="82"/>
    <n v="82"/>
    <n v="75"/>
    <n v="75"/>
    <n v="75"/>
    <n v="75"/>
    <n v="73"/>
    <n v="73"/>
    <n v="73"/>
    <n v="73"/>
    <n v="73"/>
    <n v="67"/>
    <n v="61"/>
    <n v="61"/>
    <n v="62"/>
    <n v="62"/>
    <n v="61"/>
    <n v="61"/>
    <n v="66"/>
    <n v="66"/>
    <n v="68"/>
    <n v="68"/>
    <n v="68"/>
    <n v="67"/>
    <n v="67"/>
    <n v="65"/>
    <n v="64"/>
    <n v="60"/>
    <n v="54"/>
    <n v="54"/>
    <n v="54"/>
    <n v="48"/>
    <n v="48"/>
    <n v="48"/>
    <n v="48"/>
    <n v="48"/>
  </r>
  <r>
    <n v="113"/>
    <x v="1"/>
    <n v="11"/>
    <x v="0"/>
    <n v="1"/>
    <x v="0"/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14"/>
    <n v="30"/>
    <n v="30"/>
    <n v="30"/>
    <n v="30"/>
    <n v="30"/>
    <n v="30"/>
    <n v="30"/>
  </r>
  <r>
    <n v="113"/>
    <x v="1"/>
    <n v="11"/>
    <x v="0"/>
    <n v="1"/>
    <x v="0"/>
    <n v="36"/>
    <n v="26"/>
    <n v="26"/>
    <n v="26"/>
    <n v="26"/>
    <n v="26"/>
    <n v="34"/>
    <n v="36"/>
    <n v="24"/>
    <n v="26"/>
    <n v="36"/>
    <n v="24"/>
    <n v="26"/>
    <n v="24"/>
    <n v="27"/>
    <n v="35"/>
    <n v="24"/>
    <n v="20"/>
    <n v="28"/>
    <n v="36"/>
    <n v="26"/>
    <n v="27"/>
    <n v="36"/>
    <n v="26"/>
    <n v="32"/>
    <n v="22"/>
    <n v="36"/>
    <n v="27"/>
    <n v="25"/>
    <n v="21"/>
    <n v="21"/>
    <n v="28"/>
    <n v="26"/>
    <n v="24"/>
    <n v="26"/>
    <n v="36"/>
    <n v="26"/>
    <n v="26"/>
    <n v="28"/>
    <n v="26"/>
    <n v="36"/>
    <n v="34"/>
    <n v="34"/>
    <n v="27"/>
  </r>
  <r>
    <n v="231"/>
    <x v="6"/>
    <n v="23"/>
    <x v="5"/>
    <n v="2"/>
    <x v="3"/>
    <n v="7"/>
    <n v="7"/>
    <n v="7"/>
    <n v="7"/>
    <n v="7"/>
    <n v="7"/>
    <n v="7"/>
    <n v="7"/>
    <n v="8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6"/>
    <n v="7"/>
    <n v="7"/>
    <n v="7"/>
    <n v="7"/>
    <n v="7"/>
    <n v="7"/>
    <n v="7"/>
    <n v="7"/>
    <n v="7"/>
    <n v="7"/>
  </r>
  <r>
    <n v="113"/>
    <x v="1"/>
    <n v="11"/>
    <x v="0"/>
    <n v="1"/>
    <x v="0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3"/>
    <n v="13"/>
    <n v="13"/>
    <n v="11"/>
    <n v="13"/>
    <n v="11"/>
    <n v="11"/>
    <n v="13"/>
    <n v="13"/>
    <n v="10"/>
    <n v="10"/>
    <n v="12"/>
    <n v="10"/>
    <n v="13"/>
    <n v="13"/>
    <n v="11"/>
    <n v="13"/>
    <n v="13"/>
    <n v="13"/>
    <n v="1"/>
    <n v="11"/>
    <n v="11"/>
    <n v="10"/>
    <n v="10"/>
    <n v="10"/>
    <n v="10"/>
  </r>
  <r>
    <n v="113"/>
    <x v="1"/>
    <n v="11"/>
    <x v="0"/>
    <n v="1"/>
    <x v="0"/>
    <n v="17"/>
    <n v="17"/>
    <n v="17"/>
    <n v="17"/>
    <n v="17"/>
    <n v="17"/>
    <n v="17"/>
    <n v="17"/>
    <n v="17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5"/>
    <n v="17"/>
    <n v="15"/>
  </r>
  <r>
    <n v="113"/>
    <x v="1"/>
    <n v="11"/>
    <x v="0"/>
    <n v="1"/>
    <x v="0"/>
    <n v="57"/>
    <n v="57"/>
    <n v="57"/>
    <n v="57"/>
    <n v="57"/>
    <n v="57"/>
    <n v="57"/>
    <n v="57"/>
    <n v="57"/>
    <n v="57"/>
    <n v="57"/>
    <n v="57"/>
    <n v="57"/>
    <n v="57"/>
    <n v="57"/>
    <n v="57"/>
    <n v="1"/>
    <n v="1"/>
    <n v="57"/>
    <n v="57"/>
    <n v="57"/>
    <n v="57"/>
    <n v="57"/>
    <n v="57"/>
    <n v="57"/>
    <n v="57"/>
    <n v="57"/>
    <n v="57"/>
    <n v="57"/>
    <n v="57"/>
    <n v="57"/>
    <n v="57"/>
    <n v="56"/>
    <n v="56"/>
    <n v="56"/>
    <n v="56"/>
    <n v="56"/>
    <n v="56"/>
    <n v="56"/>
    <n v="56"/>
    <n v="56"/>
    <n v="56"/>
    <n v="56"/>
    <n v="56"/>
  </r>
  <r>
    <n v="572"/>
    <x v="14"/>
    <n v="57"/>
    <x v="1"/>
    <n v="5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13"/>
    <x v="1"/>
    <n v="11"/>
    <x v="0"/>
    <n v="1"/>
    <x v="0"/>
    <n v="157"/>
    <n v="160"/>
    <n v="158"/>
    <n v="154"/>
    <n v="151"/>
    <n v="151"/>
    <n v="155"/>
    <n v="160"/>
    <n v="154"/>
    <n v="151"/>
    <n v="151"/>
    <n v="162"/>
    <n v="142"/>
    <n v="1"/>
    <n v="151"/>
    <n v="154"/>
    <n v="0"/>
    <n v="156"/>
    <n v="157"/>
    <n v="156"/>
    <n v="142"/>
    <n v="145"/>
    <n v="156"/>
    <n v="156"/>
    <n v="156"/>
    <n v="156"/>
    <n v="156"/>
    <n v="156"/>
    <n v="156"/>
    <n v="156"/>
    <n v="156"/>
    <n v="156"/>
    <n v="156"/>
    <n v="156"/>
    <n v="156"/>
    <n v="156"/>
    <n v="156"/>
    <n v="156"/>
    <n v="157"/>
    <n v="156"/>
    <n v="157"/>
    <n v="156"/>
    <n v="157"/>
    <n v="156"/>
  </r>
  <r>
    <n v="113"/>
    <x v="1"/>
    <n v="11"/>
    <x v="0"/>
    <n v="1"/>
    <x v="0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</r>
  <r>
    <n v="311"/>
    <x v="10"/>
    <n v="31"/>
    <x v="2"/>
    <n v="3"/>
    <x v="2"/>
    <n v="45"/>
    <n v="42"/>
    <n v="43"/>
    <n v="51"/>
    <n v="51"/>
    <n v="40"/>
    <n v="40"/>
    <n v="49"/>
    <n v="42"/>
    <n v="44"/>
    <n v="44"/>
    <n v="50"/>
    <n v="43"/>
    <n v="43"/>
    <n v="45"/>
    <n v="45"/>
    <n v="45"/>
    <n v="45"/>
    <n v="43"/>
    <n v="50"/>
    <n v="42"/>
    <n v="46"/>
    <n v="44"/>
    <n v="46"/>
    <n v="51"/>
    <n v="45"/>
    <n v="44"/>
    <n v="46"/>
    <n v="44"/>
    <n v="45"/>
    <n v="56"/>
    <n v="53"/>
    <n v="46"/>
    <n v="46"/>
    <n v="45"/>
    <n v="45"/>
    <n v="47"/>
    <n v="47"/>
    <n v="43"/>
    <n v="47"/>
    <n v="47"/>
    <n v="47"/>
    <n v="47"/>
    <n v="44"/>
  </r>
  <r>
    <n v="114"/>
    <x v="0"/>
    <n v="11"/>
    <x v="0"/>
    <n v="1"/>
    <x v="0"/>
    <n v="88"/>
    <n v="88"/>
    <n v="88"/>
    <n v="88"/>
    <n v="88"/>
    <n v="88"/>
    <n v="88"/>
    <n v="88"/>
    <n v="88"/>
    <n v="88"/>
    <n v="88"/>
    <n v="79"/>
    <n v="79"/>
    <n v="79"/>
    <n v="79"/>
    <n v="79"/>
    <n v="79"/>
    <n v="79"/>
    <n v="79"/>
    <n v="79"/>
    <n v="79"/>
    <n v="79"/>
    <n v="79"/>
    <n v="79"/>
    <n v="79"/>
    <n v="79"/>
    <n v="79"/>
    <n v="79"/>
    <n v="79"/>
    <n v="77"/>
    <n v="79"/>
    <n v="53"/>
    <n v="53"/>
    <n v="53"/>
    <n v="79"/>
    <n v="79"/>
    <n v="53"/>
    <n v="79"/>
    <n v="79"/>
    <n v="79"/>
    <n v="79"/>
    <n v="79"/>
    <n v="79"/>
    <n v="85"/>
  </r>
  <r>
    <n v="572"/>
    <x v="14"/>
    <n v="57"/>
    <x v="1"/>
    <n v="5"/>
    <x v="1"/>
    <n v="208"/>
    <n v="207"/>
    <n v="203"/>
    <n v="204"/>
    <n v="202"/>
    <n v="206"/>
    <n v="208"/>
    <n v="208"/>
    <n v="204"/>
    <n v="204"/>
    <n v="206"/>
    <n v="203"/>
    <n v="202"/>
    <n v="202"/>
    <n v="208"/>
    <n v="212"/>
    <n v="210"/>
    <n v="206"/>
    <n v="209"/>
    <n v="214"/>
    <n v="205"/>
    <n v="202"/>
    <n v="202"/>
    <n v="204"/>
    <n v="200"/>
    <n v="206"/>
    <n v="204"/>
    <n v="203"/>
    <n v="200"/>
    <n v="201"/>
    <n v="204"/>
    <n v="202"/>
    <n v="203"/>
    <n v="204"/>
    <n v="201"/>
    <n v="205"/>
    <n v="205"/>
    <n v="205"/>
    <n v="197"/>
    <n v="203"/>
    <n v="201"/>
    <n v="198"/>
    <n v="200"/>
    <n v="204"/>
  </r>
  <r>
    <n v="113"/>
    <x v="1"/>
    <n v="11"/>
    <x v="0"/>
    <n v="1"/>
    <x v="0"/>
    <n v="33"/>
    <n v="33"/>
    <n v="33"/>
    <n v="31"/>
    <n v="30"/>
    <n v="31"/>
    <n v="35"/>
    <n v="35"/>
    <n v="37"/>
    <n v="36"/>
    <n v="35"/>
    <n v="33"/>
    <n v="33"/>
    <n v="28"/>
    <n v="34"/>
    <n v="32"/>
    <n v="30"/>
    <n v="30"/>
    <n v="29"/>
    <n v="30"/>
    <n v="30"/>
    <n v="32"/>
    <n v="33"/>
    <n v="33"/>
    <n v="35"/>
    <n v="34"/>
    <n v="34"/>
    <n v="30"/>
    <n v="29"/>
    <n v="29"/>
    <n v="29"/>
    <n v="29"/>
    <n v="29"/>
    <n v="27"/>
    <n v="27"/>
    <n v="21"/>
    <n v="21"/>
    <n v="23"/>
    <n v="23"/>
    <n v="21"/>
    <n v="22"/>
    <n v="22"/>
    <n v="22"/>
    <n v="22"/>
  </r>
  <r>
    <n v="231"/>
    <x v="6"/>
    <n v="23"/>
    <x v="5"/>
    <n v="2"/>
    <x v="3"/>
    <n v="30"/>
    <n v="30"/>
    <n v="30"/>
    <n v="30"/>
    <n v="30"/>
    <n v="30"/>
    <n v="30"/>
    <n v="30"/>
    <n v="30"/>
    <n v="30"/>
    <n v="30"/>
    <n v="29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</r>
  <r>
    <n v="113"/>
    <x v="1"/>
    <n v="11"/>
    <x v="0"/>
    <n v="1"/>
    <x v="0"/>
    <n v="19"/>
    <n v="19"/>
    <n v="19"/>
    <n v="19"/>
    <n v="19"/>
    <n v="19"/>
    <n v="21"/>
    <n v="22"/>
    <n v="22"/>
    <n v="22"/>
    <n v="22"/>
    <n v="22"/>
    <n v="22"/>
    <n v="22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18"/>
    <n v="18"/>
    <n v="18"/>
    <n v="13"/>
    <n v="13"/>
    <n v="14"/>
    <n v="14"/>
    <n v="12"/>
    <n v="12"/>
    <n v="12"/>
    <n v="12"/>
  </r>
  <r>
    <n v="113"/>
    <x v="1"/>
    <n v="11"/>
    <x v="0"/>
    <n v="1"/>
    <x v="0"/>
    <n v="28"/>
    <n v="29"/>
    <n v="28"/>
    <n v="35"/>
    <n v="35"/>
    <n v="36"/>
    <n v="35"/>
    <n v="35"/>
    <n v="36"/>
    <n v="26"/>
    <n v="26"/>
    <n v="25"/>
    <n v="15"/>
    <n v="28"/>
    <n v="26"/>
    <n v="27"/>
    <n v="27"/>
    <n v="26"/>
    <n v="30"/>
    <n v="27"/>
    <n v="24"/>
    <n v="21"/>
    <n v="19"/>
    <n v="19"/>
    <n v="21"/>
    <n v="23"/>
    <n v="29"/>
    <n v="30"/>
    <n v="29"/>
    <n v="32"/>
    <n v="32"/>
    <n v="29"/>
    <n v="36"/>
    <n v="36"/>
    <n v="35"/>
    <n v="21"/>
    <n v="21"/>
    <n v="23"/>
    <n v="28"/>
    <n v="29"/>
    <n v="31"/>
    <n v="39"/>
    <n v="40"/>
    <n v="29"/>
  </r>
  <r>
    <n v="113"/>
    <x v="1"/>
    <n v="11"/>
    <x v="0"/>
    <n v="1"/>
    <x v="0"/>
    <n v="206"/>
    <n v="206"/>
    <n v="206"/>
    <n v="208"/>
    <n v="206"/>
    <n v="206"/>
    <n v="208"/>
    <n v="210"/>
    <n v="210"/>
    <n v="207"/>
    <n v="207"/>
    <n v="212"/>
    <n v="201"/>
    <n v="199"/>
    <n v="200"/>
    <n v="200"/>
    <n v="202"/>
    <n v="202"/>
    <n v="201"/>
    <n v="201"/>
    <n v="203"/>
    <n v="203"/>
    <n v="201"/>
    <n v="201"/>
    <n v="201"/>
    <n v="203"/>
    <n v="201"/>
    <n v="201"/>
    <n v="201"/>
    <n v="227"/>
    <n v="227"/>
    <n v="225"/>
    <n v="225"/>
    <n v="225"/>
    <n v="227"/>
    <n v="225"/>
    <n v="226"/>
    <n v="226"/>
    <n v="228"/>
    <n v="226"/>
    <n v="225"/>
    <n v="225"/>
    <n v="227"/>
    <n v="224"/>
  </r>
  <r>
    <n v="515"/>
    <x v="17"/>
    <n v="51"/>
    <x v="9"/>
    <n v="5"/>
    <x v="1"/>
    <n v="93"/>
    <n v="93"/>
    <n v="97"/>
    <n v="95"/>
    <n v="65"/>
    <n v="73"/>
    <n v="72"/>
    <n v="65"/>
    <n v="93"/>
    <n v="95"/>
    <n v="95"/>
    <n v="93"/>
    <n v="95"/>
    <n v="100"/>
    <n v="99"/>
    <n v="95"/>
    <n v="93"/>
    <n v="99"/>
    <n v="95"/>
    <n v="93"/>
    <n v="93"/>
    <n v="96"/>
    <n v="103"/>
    <n v="93"/>
    <n v="93"/>
    <n v="93"/>
    <n v="95"/>
    <n v="101"/>
    <n v="95"/>
    <n v="100"/>
    <n v="104"/>
    <n v="100"/>
    <n v="98"/>
    <n v="102"/>
    <n v="98"/>
    <n v="98"/>
    <n v="95"/>
    <n v="93"/>
    <n v="93"/>
    <n v="93"/>
    <n v="93"/>
    <n v="95"/>
    <n v="96"/>
    <n v="96"/>
  </r>
  <r>
    <n v="231"/>
    <x v="6"/>
    <n v="23"/>
    <x v="5"/>
    <n v="2"/>
    <x v="3"/>
    <n v="122"/>
    <n v="123"/>
    <n v="120"/>
    <n v="122"/>
    <n v="116"/>
    <n v="114"/>
    <n v="115"/>
    <n v="115"/>
    <n v="115"/>
    <n v="115"/>
    <n v="114"/>
    <n v="114"/>
    <n v="113"/>
    <n v="119"/>
    <n v="121"/>
    <n v="125"/>
    <n v="117"/>
    <n v="50"/>
    <n v="1"/>
    <n v="3"/>
    <n v="1"/>
    <n v="1"/>
    <n v="1"/>
    <n v="2"/>
    <n v="1"/>
    <n v="1"/>
    <n v="4"/>
    <n v="2"/>
    <n v="2"/>
    <n v="3"/>
    <n v="3"/>
    <n v="3"/>
    <n v="3"/>
    <n v="3"/>
    <n v="3"/>
    <n v="4"/>
    <n v="3"/>
    <n v="3"/>
    <n v="3"/>
    <n v="3"/>
    <n v="3"/>
    <n v="3"/>
    <n v="3"/>
    <n v="3"/>
  </r>
  <r>
    <n v="113"/>
    <x v="1"/>
    <n v="11"/>
    <x v="0"/>
    <n v="1"/>
    <x v="0"/>
    <n v="14"/>
    <n v="14"/>
    <n v="14"/>
    <n v="14"/>
    <n v="14"/>
    <n v="14"/>
    <n v="14"/>
    <n v="14"/>
    <n v="14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14"/>
    <n v="14"/>
    <n v="14"/>
    <n v="14"/>
    <n v="14"/>
    <n v="14"/>
    <n v="14"/>
    <n v="14"/>
    <n v="14"/>
    <n v="14"/>
    <n v="14"/>
  </r>
  <r>
    <n v="113"/>
    <x v="1"/>
    <n v="11"/>
    <x v="0"/>
    <n v="1"/>
    <x v="0"/>
    <n v="14"/>
    <n v="14"/>
    <n v="14"/>
    <n v="14"/>
    <n v="14"/>
    <n v="14"/>
    <n v="14"/>
    <n v="14"/>
    <n v="14"/>
    <n v="14"/>
    <n v="14"/>
    <n v="14"/>
    <n v="14"/>
    <n v="14"/>
    <n v="14"/>
    <n v="15"/>
    <n v="15"/>
    <n v="15"/>
    <n v="15"/>
    <n v="15"/>
    <n v="15"/>
    <n v="15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</r>
  <r>
    <n v="113"/>
    <x v="1"/>
    <n v="11"/>
    <x v="0"/>
    <n v="1"/>
    <x v="0"/>
    <n v="81"/>
    <n v="81"/>
    <n v="82"/>
    <n v="80"/>
    <n v="80"/>
    <n v="80"/>
    <n v="80"/>
    <n v="80"/>
    <n v="79"/>
    <n v="79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79"/>
    <n v="79"/>
    <n v="79"/>
    <n v="79"/>
  </r>
  <r>
    <n v="113"/>
    <x v="1"/>
    <n v="11"/>
    <x v="0"/>
    <n v="1"/>
    <x v="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</r>
  <r>
    <n v="113"/>
    <x v="1"/>
    <n v="11"/>
    <x v="0"/>
    <n v="1"/>
    <x v="0"/>
    <n v="20"/>
    <n v="20"/>
    <n v="20"/>
    <n v="20"/>
    <n v="20"/>
    <n v="20"/>
    <n v="20"/>
    <n v="20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3"/>
    <n v="21"/>
    <n v="22"/>
    <n v="22"/>
    <n v="22"/>
    <n v="22"/>
    <n v="24"/>
    <n v="24"/>
    <n v="24"/>
    <n v="24"/>
    <n v="24"/>
    <n v="24"/>
    <n v="24"/>
    <n v="24"/>
    <n v="22"/>
    <n v="22"/>
    <n v="21"/>
    <n v="21"/>
  </r>
  <r>
    <n v="231"/>
    <x v="6"/>
    <n v="23"/>
    <x v="5"/>
    <n v="2"/>
    <x v="3"/>
    <n v="89"/>
    <n v="91"/>
    <n v="91"/>
    <n v="91"/>
    <n v="92"/>
    <n v="92"/>
    <n v="91"/>
    <n v="95"/>
    <n v="98"/>
    <n v="98"/>
    <n v="99"/>
    <n v="99"/>
    <n v="99"/>
    <n v="98"/>
    <n v="98"/>
    <n v="98"/>
    <n v="98"/>
    <n v="98"/>
    <n v="99"/>
    <n v="99"/>
    <n v="99"/>
    <n v="99"/>
    <n v="99"/>
    <n v="98"/>
    <n v="98"/>
    <n v="98"/>
    <n v="99"/>
    <n v="99"/>
    <n v="99"/>
    <n v="99"/>
    <n v="99"/>
    <n v="99"/>
    <n v="99"/>
    <n v="97"/>
    <n v="97"/>
    <n v="95"/>
    <n v="95"/>
    <n v="96"/>
    <n v="96"/>
    <n v="99"/>
    <n v="99"/>
    <n v="99"/>
    <n v="98"/>
    <n v="98"/>
  </r>
  <r>
    <n v="516"/>
    <x v="27"/>
    <n v="51"/>
    <x v="9"/>
    <n v="5"/>
    <x v="1"/>
    <n v="142"/>
    <n v="140"/>
    <n v="140"/>
    <n v="149"/>
    <n v="152"/>
    <n v="161"/>
    <n v="161"/>
    <n v="161"/>
    <n v="158"/>
    <n v="155"/>
    <n v="155"/>
    <n v="149"/>
    <n v="89"/>
    <n v="643"/>
    <n v="686"/>
    <n v="89"/>
    <n v="265"/>
    <n v="251"/>
    <n v="185"/>
    <n v="182"/>
    <n v="179"/>
    <n v="179"/>
    <n v="158"/>
    <n v="164"/>
    <n v="197"/>
    <n v="229"/>
    <n v="219"/>
    <n v="249"/>
    <n v="228"/>
    <n v="216"/>
    <n v="210"/>
    <n v="219"/>
    <n v="222"/>
    <n v="210"/>
    <n v="195"/>
    <n v="162"/>
    <n v="156"/>
    <n v="150"/>
    <n v="150"/>
    <n v="573"/>
    <n v="573"/>
    <n v="573"/>
    <n v="153"/>
    <n v="156"/>
  </r>
  <r>
    <n v="113"/>
    <x v="1"/>
    <n v="11"/>
    <x v="0"/>
    <n v="1"/>
    <x v="0"/>
    <n v="9"/>
    <n v="9"/>
    <n v="9"/>
    <n v="9"/>
    <n v="9"/>
    <n v="1"/>
    <n v="1"/>
    <n v="1"/>
    <n v="9"/>
    <n v="1"/>
    <n v="2"/>
    <n v="10"/>
    <n v="2"/>
    <n v="2"/>
    <n v="10"/>
    <n v="2"/>
    <n v="10"/>
    <n v="2"/>
    <n v="10"/>
    <n v="10"/>
    <n v="2"/>
    <n v="10"/>
    <n v="2"/>
    <n v="2"/>
    <n v="10"/>
    <n v="2"/>
    <n v="2"/>
    <n v="2"/>
    <n v="2"/>
    <n v="2"/>
    <n v="2"/>
    <n v="2"/>
    <n v="2"/>
    <n v="2"/>
    <n v="2"/>
    <n v="2"/>
    <n v="2"/>
    <n v="2"/>
    <n v="11"/>
    <n v="11"/>
    <n v="10"/>
    <n v="10"/>
    <n v="10"/>
    <n v="2"/>
  </r>
  <r>
    <n v="113"/>
    <x v="1"/>
    <n v="11"/>
    <x v="0"/>
    <n v="1"/>
    <x v="0"/>
    <n v="101"/>
    <n v="86"/>
    <n v="93"/>
    <n v="103"/>
    <n v="115"/>
    <n v="121"/>
    <n v="121"/>
    <n v="121"/>
    <n v="49"/>
    <n v="40"/>
    <n v="102"/>
    <n v="100"/>
    <n v="40"/>
    <n v="102"/>
    <n v="98"/>
    <n v="97"/>
    <n v="35"/>
    <n v="35"/>
    <n v="35"/>
    <n v="91"/>
    <n v="90"/>
    <n v="30"/>
    <n v="31"/>
    <n v="32"/>
    <n v="32"/>
    <n v="32"/>
    <n v="32"/>
    <n v="32"/>
    <n v="34"/>
    <n v="34"/>
    <n v="32"/>
    <n v="32"/>
    <n v="32"/>
    <n v="92"/>
    <n v="94"/>
    <n v="32"/>
    <n v="32"/>
    <n v="92"/>
    <n v="32"/>
    <n v="32"/>
    <n v="31"/>
    <n v="30"/>
    <n v="30"/>
    <n v="30"/>
  </r>
  <r>
    <n v="113"/>
    <x v="1"/>
    <n v="11"/>
    <x v="0"/>
    <n v="1"/>
    <x v="0"/>
    <n v="39"/>
    <n v="42"/>
    <n v="33"/>
    <n v="33"/>
    <n v="42"/>
    <n v="32"/>
    <n v="31"/>
    <n v="27"/>
    <n v="27"/>
    <n v="35"/>
    <n v="32"/>
    <n v="28"/>
    <n v="30"/>
    <n v="41"/>
    <n v="32"/>
    <n v="34"/>
    <n v="28"/>
    <n v="25"/>
    <n v="37"/>
    <n v="36"/>
    <n v="32"/>
    <n v="32"/>
    <n v="41"/>
    <n v="33"/>
    <n v="31"/>
    <n v="26"/>
    <n v="26"/>
    <n v="21"/>
    <n v="23"/>
    <n v="27"/>
    <n v="27"/>
    <n v="27"/>
    <n v="28"/>
    <n v="32"/>
    <n v="21"/>
    <n v="22"/>
    <n v="31"/>
    <n v="28"/>
    <n v="30"/>
    <n v="30"/>
    <n v="23"/>
    <n v="26"/>
    <n v="26"/>
    <n v="21"/>
  </r>
  <r>
    <n v="113"/>
    <x v="1"/>
    <n v="11"/>
    <x v="0"/>
    <n v="1"/>
    <x v="0"/>
    <n v="99"/>
    <n v="107"/>
    <n v="107"/>
    <n v="110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10"/>
    <n v="106"/>
    <n v="106"/>
    <n v="110"/>
    <n v="106"/>
    <n v="106"/>
    <n v="110"/>
    <n v="110"/>
    <n v="110"/>
    <n v="108"/>
    <n v="102"/>
    <n v="102"/>
    <n v="102"/>
    <n v="102"/>
    <n v="102"/>
    <n v="102"/>
    <n v="101"/>
    <n v="97"/>
    <n v="97"/>
    <n v="97"/>
  </r>
  <r>
    <n v="117"/>
    <x v="7"/>
    <n v="11"/>
    <x v="0"/>
    <n v="1"/>
    <x v="0"/>
    <n v="48"/>
    <n v="48"/>
    <n v="49"/>
    <n v="47"/>
    <n v="48"/>
    <n v="49"/>
    <n v="48"/>
    <n v="51"/>
    <n v="49"/>
    <n v="48"/>
    <n v="48"/>
    <n v="48"/>
    <n v="49"/>
    <n v="49"/>
    <n v="48"/>
    <n v="47"/>
    <n v="50"/>
    <n v="47"/>
    <n v="47"/>
    <n v="48"/>
    <n v="47"/>
    <n v="48"/>
    <n v="48"/>
    <n v="48"/>
    <n v="48"/>
    <n v="48"/>
    <n v="48"/>
    <n v="47"/>
    <n v="48"/>
    <n v="47"/>
    <n v="48"/>
    <n v="48"/>
    <n v="48"/>
    <n v="45"/>
    <n v="42"/>
    <n v="48"/>
    <n v="48"/>
    <n v="48"/>
    <n v="48"/>
    <n v="48"/>
    <n v="45"/>
    <n v="48"/>
    <n v="48"/>
    <n v="48"/>
  </r>
  <r>
    <n v="325"/>
    <x v="32"/>
    <n v="32"/>
    <x v="10"/>
    <n v="3"/>
    <x v="2"/>
    <n v="115"/>
    <n v="114"/>
    <n v="112"/>
    <n v="115"/>
    <n v="115"/>
    <n v="114"/>
    <n v="115"/>
    <n v="51"/>
    <n v="51"/>
    <n v="50"/>
    <n v="51"/>
    <n v="51"/>
    <n v="50"/>
    <n v="51"/>
    <n v="50"/>
    <n v="50"/>
    <n v="50"/>
    <n v="50"/>
    <n v="51"/>
    <n v="50"/>
    <n v="50"/>
    <n v="74"/>
    <n v="73"/>
    <n v="74"/>
    <n v="74"/>
    <n v="73"/>
    <n v="73"/>
    <n v="72"/>
    <n v="72"/>
    <n v="73"/>
    <n v="73"/>
    <n v="74"/>
    <n v="74"/>
    <n v="73"/>
    <n v="74"/>
    <n v="73"/>
    <n v="74"/>
    <n v="74"/>
    <n v="73"/>
    <n v="74"/>
    <n v="74"/>
    <n v="74"/>
    <n v="74"/>
    <n v="74"/>
  </r>
  <r>
    <n v="113"/>
    <x v="1"/>
    <n v="11"/>
    <x v="0"/>
    <n v="1"/>
    <x v="0"/>
    <n v="159"/>
    <n v="159"/>
    <n v="177"/>
    <n v="177"/>
    <n v="179"/>
    <n v="180"/>
    <n v="177"/>
    <n v="178"/>
    <n v="177"/>
    <n v="177"/>
    <n v="177"/>
    <n v="177"/>
    <n v="176"/>
    <n v="176"/>
    <n v="177"/>
    <n v="177"/>
    <n v="177"/>
    <n v="177"/>
    <n v="189"/>
    <n v="177"/>
    <n v="177"/>
    <n v="180"/>
    <n v="177"/>
    <n v="175"/>
    <n v="175"/>
    <n v="176"/>
    <n v="60"/>
    <n v="57"/>
    <n v="74"/>
    <n v="87"/>
    <n v="57"/>
    <n v="57"/>
    <n v="57"/>
    <n v="57"/>
    <n v="58"/>
    <n v="58"/>
    <n v="58"/>
    <n v="58"/>
    <n v="58"/>
    <n v="58"/>
    <n v="57"/>
    <n v="57"/>
    <n v="57"/>
    <n v="56"/>
  </r>
  <r>
    <n v="113"/>
    <x v="1"/>
    <n v="11"/>
    <x v="0"/>
    <n v="1"/>
    <x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113"/>
    <x v="1"/>
    <n v="11"/>
    <x v="0"/>
    <n v="1"/>
    <x v="0"/>
    <n v="60"/>
    <n v="60"/>
    <n v="60"/>
    <n v="58"/>
    <n v="60"/>
    <n v="60"/>
    <n v="60"/>
    <n v="60"/>
    <n v="60"/>
    <n v="62"/>
    <n v="64"/>
    <n v="66"/>
    <n v="62"/>
    <n v="64"/>
    <n v="60"/>
    <n v="60"/>
    <n v="61"/>
    <n v="62"/>
    <n v="59"/>
    <n v="64"/>
    <n v="64"/>
    <n v="64"/>
    <n v="63"/>
    <n v="62"/>
    <n v="62"/>
    <n v="60"/>
    <n v="60"/>
    <n v="60"/>
    <n v="60"/>
    <n v="58"/>
    <n v="58"/>
    <n v="60"/>
    <n v="60"/>
    <n v="62"/>
    <n v="62"/>
    <n v="62"/>
    <n v="62"/>
    <n v="64"/>
    <n v="64"/>
    <n v="63"/>
    <n v="62"/>
    <n v="64"/>
    <n v="64"/>
    <n v="66"/>
  </r>
  <r>
    <n v="113"/>
    <x v="1"/>
    <n v="11"/>
    <x v="0"/>
    <n v="1"/>
    <x v="0"/>
    <n v="47"/>
    <n v="47"/>
    <n v="48"/>
    <n v="49"/>
    <n v="49"/>
    <n v="47"/>
    <n v="48"/>
    <n v="47"/>
    <n v="47"/>
    <n v="48"/>
    <n v="48"/>
    <n v="41"/>
    <n v="41"/>
    <n v="44"/>
    <n v="44"/>
    <n v="44"/>
    <n v="43"/>
    <n v="42"/>
    <n v="41"/>
    <n v="41"/>
    <n v="42"/>
    <n v="42"/>
    <n v="52"/>
    <n v="52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</r>
  <r>
    <n v="113"/>
    <x v="1"/>
    <n v="11"/>
    <x v="0"/>
    <n v="1"/>
    <x v="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1"/>
    <n v="11"/>
  </r>
  <r>
    <n v="117"/>
    <x v="7"/>
    <n v="11"/>
    <x v="0"/>
    <n v="1"/>
    <x v="0"/>
    <n v="53"/>
    <n v="53"/>
    <n v="53"/>
    <n v="53"/>
    <n v="45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2"/>
    <n v="52"/>
    <n v="52"/>
    <n v="52"/>
  </r>
  <r>
    <n v="113"/>
    <x v="1"/>
    <n v="11"/>
    <x v="0"/>
    <n v="1"/>
    <x v="0"/>
    <n v="16"/>
    <n v="16"/>
    <n v="16"/>
    <n v="17"/>
    <n v="17"/>
    <n v="17"/>
    <n v="17"/>
    <n v="16"/>
    <n v="17"/>
    <n v="20"/>
    <n v="19"/>
    <n v="21"/>
    <n v="20"/>
    <n v="21"/>
    <n v="18"/>
    <n v="14"/>
    <n v="19"/>
    <n v="17"/>
    <n v="19"/>
    <n v="19"/>
    <n v="18"/>
    <n v="18"/>
    <n v="24"/>
    <n v="19"/>
    <n v="22"/>
    <n v="24"/>
    <n v="21"/>
    <n v="29"/>
    <n v="20"/>
    <n v="10"/>
    <n v="21"/>
    <n v="24"/>
    <n v="14"/>
    <n v="10"/>
    <n v="12"/>
    <n v="12"/>
    <n v="13"/>
    <n v="23"/>
    <n v="22"/>
    <n v="20"/>
    <n v="19"/>
    <n v="19"/>
    <n v="10"/>
    <n v="21"/>
  </r>
  <r>
    <n v="113"/>
    <x v="1"/>
    <n v="11"/>
    <x v="0"/>
    <n v="1"/>
    <x v="0"/>
    <n v="16"/>
    <n v="17"/>
    <n v="17"/>
    <n v="17"/>
    <n v="16"/>
    <n v="17"/>
    <n v="17"/>
    <n v="17"/>
    <n v="17"/>
    <n v="18"/>
    <n v="16"/>
    <n v="16"/>
    <n v="17"/>
    <n v="17"/>
    <n v="17"/>
    <n v="17"/>
    <n v="17"/>
    <n v="16"/>
    <n v="17"/>
    <n v="16"/>
    <n v="16"/>
    <n v="17"/>
    <n v="16"/>
    <n v="16"/>
    <n v="17"/>
    <n v="16"/>
    <n v="16"/>
    <n v="16"/>
    <n v="17"/>
    <n v="16"/>
    <n v="17"/>
    <n v="16"/>
    <n v="17"/>
    <n v="16"/>
    <n v="17"/>
    <n v="18"/>
    <n v="19"/>
    <n v="18"/>
    <n v="17"/>
    <n v="19"/>
    <n v="21"/>
    <n v="20"/>
    <n v="19"/>
    <n v="21"/>
  </r>
  <r>
    <n v="572"/>
    <x v="14"/>
    <n v="57"/>
    <x v="1"/>
    <n v="5"/>
    <x v="1"/>
    <n v="20"/>
    <n v="20"/>
    <n v="20"/>
    <n v="20"/>
    <n v="20"/>
    <n v="20"/>
    <n v="20"/>
    <n v="20"/>
    <n v="20"/>
    <n v="20"/>
    <n v="20"/>
    <n v="20"/>
    <n v="20"/>
    <n v="20"/>
    <n v="20"/>
    <n v="19"/>
    <n v="19"/>
    <n v="20"/>
    <n v="21"/>
    <n v="19"/>
    <n v="20"/>
    <n v="19"/>
    <n v="19"/>
    <n v="19"/>
    <n v="19"/>
    <n v="19"/>
    <n v="19"/>
    <n v="20"/>
    <n v="20"/>
    <n v="20"/>
    <n v="20"/>
    <n v="21"/>
    <n v="21"/>
    <n v="21"/>
    <n v="21"/>
    <n v="21"/>
    <n v="21"/>
    <n v="21"/>
    <n v="22"/>
    <n v="21"/>
    <n v="21"/>
    <n v="22"/>
    <n v="21"/>
    <n v="19"/>
  </r>
  <r>
    <n v="113"/>
    <x v="1"/>
    <n v="11"/>
    <x v="0"/>
    <n v="1"/>
    <x v="0"/>
    <n v="58"/>
    <n v="66"/>
    <n v="75"/>
    <n v="83"/>
    <n v="65"/>
    <n v="72"/>
    <n v="78"/>
    <n v="89"/>
    <n v="95"/>
    <n v="68"/>
    <n v="80"/>
    <n v="86"/>
    <n v="94"/>
    <n v="70"/>
    <n v="77"/>
    <n v="84"/>
    <n v="91"/>
    <n v="98"/>
    <n v="75"/>
    <n v="81"/>
    <n v="86"/>
    <n v="94"/>
    <n v="72"/>
    <n v="79"/>
    <n v="87"/>
    <n v="93"/>
    <n v="72"/>
    <n v="79"/>
    <n v="85"/>
    <n v="92"/>
    <n v="97"/>
    <n v="73"/>
    <n v="80"/>
    <n v="85"/>
    <n v="93"/>
    <n v="213"/>
    <n v="69"/>
    <n v="76"/>
    <n v="74"/>
    <n v="54"/>
    <n v="60"/>
    <n v="67"/>
    <n v="74"/>
    <n v="81"/>
  </r>
  <r>
    <n v="113"/>
    <x v="1"/>
    <n v="11"/>
    <x v="0"/>
    <n v="1"/>
    <x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321"/>
    <x v="18"/>
    <n v="32"/>
    <x v="10"/>
    <n v="3"/>
    <x v="2"/>
    <n v="72"/>
    <n v="74"/>
    <n v="73"/>
    <n v="72"/>
    <n v="72"/>
    <n v="72"/>
    <n v="76"/>
    <n v="72"/>
    <n v="72"/>
    <n v="75"/>
    <n v="73"/>
    <n v="73"/>
    <n v="71"/>
    <n v="76"/>
    <n v="77"/>
    <n v="71"/>
    <n v="74"/>
    <n v="71"/>
    <n v="71"/>
    <n v="74"/>
    <n v="77"/>
    <n v="73"/>
    <n v="75"/>
    <n v="74"/>
    <n v="74"/>
    <n v="74"/>
    <n v="74"/>
    <n v="74"/>
    <n v="74"/>
    <n v="77"/>
    <n v="74"/>
    <n v="71"/>
    <n v="73"/>
    <n v="73"/>
    <n v="73"/>
    <n v="72"/>
    <n v="72"/>
    <n v="75"/>
    <n v="71"/>
    <n v="70"/>
    <n v="66"/>
    <n v="68"/>
    <n v="69"/>
    <n v="69"/>
  </r>
  <r>
    <n v="919"/>
    <x v="22"/>
    <n v="91"/>
    <x v="12"/>
    <n v="9"/>
    <x v="5"/>
    <n v="49"/>
    <n v="55"/>
    <n v="56"/>
    <n v="64"/>
    <n v="67"/>
    <n v="65"/>
    <n v="58"/>
    <n v="53"/>
    <n v="50"/>
    <n v="48"/>
    <n v="48"/>
    <n v="46"/>
    <n v="46"/>
    <n v="46"/>
    <n v="49"/>
    <n v="49"/>
    <n v="48"/>
    <n v="48"/>
    <n v="48"/>
    <n v="46"/>
    <n v="46"/>
    <n v="43"/>
    <n v="43"/>
    <n v="45"/>
    <n v="49"/>
    <n v="49"/>
    <n v="49"/>
    <n v="58"/>
    <n v="58"/>
    <n v="54"/>
    <n v="57"/>
    <n v="57"/>
    <n v="46"/>
    <n v="48"/>
    <n v="55"/>
    <n v="55"/>
    <n v="54"/>
    <n v="56"/>
    <n v="55"/>
    <n v="58"/>
    <n v="56"/>
    <n v="55"/>
    <n v="72"/>
    <n v="73"/>
  </r>
  <r>
    <n v="113"/>
    <x v="1"/>
    <n v="11"/>
    <x v="0"/>
    <n v="1"/>
    <x v="0"/>
    <n v="7"/>
    <n v="18"/>
    <n v="20"/>
    <n v="20"/>
    <n v="18"/>
    <n v="19"/>
    <n v="19"/>
    <n v="19"/>
    <n v="16"/>
    <n v="17"/>
    <n v="17"/>
    <n v="18"/>
    <n v="18"/>
    <n v="19"/>
    <n v="18"/>
    <n v="19"/>
    <n v="19"/>
    <n v="17"/>
    <n v="19"/>
    <n v="20"/>
    <n v="18"/>
    <n v="19"/>
    <n v="18"/>
    <n v="18"/>
    <n v="19"/>
    <n v="19"/>
    <n v="20"/>
    <n v="18"/>
    <n v="19"/>
    <n v="18"/>
    <n v="18"/>
    <n v="16"/>
    <n v="18"/>
    <n v="18"/>
    <n v="17"/>
    <n v="17"/>
    <n v="18"/>
    <n v="17"/>
    <n v="17"/>
    <n v="17"/>
    <n v="18"/>
    <n v="17"/>
    <n v="16"/>
    <n v="20"/>
  </r>
  <r>
    <n v="113"/>
    <x v="1"/>
    <n v="11"/>
    <x v="0"/>
    <n v="1"/>
    <x v="0"/>
    <n v="20"/>
    <n v="29"/>
    <n v="21"/>
    <n v="21"/>
    <n v="40"/>
    <n v="40"/>
    <n v="45"/>
    <n v="45"/>
    <n v="45"/>
    <n v="45"/>
    <n v="49"/>
    <n v="55"/>
    <n v="39"/>
    <n v="39"/>
    <n v="39"/>
    <n v="39"/>
    <n v="39"/>
    <n v="39"/>
    <n v="39"/>
    <n v="23"/>
    <n v="32"/>
    <n v="40"/>
    <n v="24"/>
    <n v="19"/>
    <n v="40"/>
    <n v="38"/>
    <n v="25"/>
    <n v="44"/>
    <n v="46"/>
    <n v="50"/>
    <n v="49"/>
    <n v="49"/>
    <n v="77"/>
    <n v="83"/>
    <n v="77"/>
    <n v="58"/>
    <n v="19"/>
    <n v="39"/>
    <n v="20"/>
    <n v="22"/>
    <n v="30"/>
    <n v="30"/>
    <n v="38"/>
    <n v="58"/>
  </r>
  <r>
    <n v="113"/>
    <x v="1"/>
    <n v="11"/>
    <x v="0"/>
    <n v="1"/>
    <x v="0"/>
    <n v="45"/>
    <n v="45"/>
    <n v="45"/>
    <n v="45"/>
    <n v="45"/>
    <n v="45"/>
    <n v="45"/>
    <n v="45"/>
    <n v="45"/>
    <n v="45"/>
    <n v="38"/>
    <n v="38"/>
    <n v="38"/>
    <n v="38"/>
    <n v="38"/>
    <n v="38"/>
    <n v="38"/>
    <n v="38"/>
    <n v="38"/>
    <n v="38"/>
    <n v="38"/>
    <n v="38"/>
    <n v="37"/>
    <n v="38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</r>
  <r>
    <n v="113"/>
    <x v="1"/>
    <n v="11"/>
    <x v="0"/>
    <n v="1"/>
    <x v="0"/>
    <n v="30"/>
    <n v="30"/>
    <n v="30"/>
    <n v="7"/>
    <n v="30"/>
    <n v="30"/>
    <n v="30"/>
    <n v="30"/>
    <n v="30"/>
    <n v="30"/>
    <n v="7"/>
    <n v="30"/>
    <n v="30"/>
    <n v="30"/>
    <n v="30"/>
    <n v="30"/>
    <n v="30"/>
    <n v="30"/>
    <n v="30"/>
    <n v="30"/>
    <n v="30"/>
    <n v="30"/>
    <n v="30"/>
    <n v="30"/>
    <n v="7"/>
    <n v="31"/>
    <n v="31"/>
    <n v="7"/>
    <n v="31"/>
    <n v="31"/>
    <n v="7"/>
    <n v="7"/>
    <n v="7"/>
    <n v="7"/>
    <n v="7"/>
    <n v="7"/>
    <n v="7"/>
    <n v="7"/>
    <n v="2"/>
    <n v="7"/>
    <n v="7"/>
    <n v="31"/>
    <n v="31"/>
    <n v="31"/>
  </r>
  <r>
    <n v="114"/>
    <x v="0"/>
    <n v="11"/>
    <x v="0"/>
    <n v="1"/>
    <x v="0"/>
    <n v="18"/>
    <n v="18"/>
    <n v="18"/>
    <n v="28"/>
    <n v="28"/>
    <n v="28"/>
    <n v="28"/>
    <n v="28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38"/>
    <n v="32"/>
    <n v="32"/>
    <n v="32"/>
    <n v="32"/>
    <n v="24"/>
    <n v="24"/>
    <n v="23"/>
    <n v="23"/>
    <n v="23"/>
    <n v="23"/>
  </r>
  <r>
    <n v="113"/>
    <x v="1"/>
    <n v="11"/>
    <x v="0"/>
    <n v="1"/>
    <x v="0"/>
    <n v="131"/>
    <n v="131"/>
    <n v="131"/>
    <n v="132"/>
    <n v="131"/>
    <n v="131"/>
    <n v="127"/>
    <n v="127"/>
    <n v="131"/>
    <n v="131"/>
    <n v="131"/>
    <n v="127"/>
    <n v="127"/>
    <n v="127"/>
    <n v="132"/>
    <n v="133"/>
    <n v="133"/>
    <n v="134"/>
    <n v="134"/>
    <n v="133"/>
    <n v="137"/>
    <n v="140"/>
    <n v="141"/>
    <n v="140"/>
    <n v="142"/>
    <n v="142"/>
    <n v="148"/>
    <n v="154"/>
    <n v="129"/>
    <n v="127"/>
    <n v="120"/>
    <n v="122"/>
    <n v="120"/>
    <n v="121"/>
    <n v="121"/>
    <n v="122"/>
    <n v="122"/>
    <n v="121"/>
    <n v="118"/>
    <n v="117"/>
    <n v="123"/>
    <n v="126"/>
    <n v="126"/>
    <n v="132"/>
  </r>
  <r>
    <n v="113"/>
    <x v="1"/>
    <n v="11"/>
    <x v="0"/>
    <n v="1"/>
    <x v="0"/>
    <n v="25"/>
    <n v="23"/>
    <n v="23"/>
    <n v="24"/>
    <n v="22"/>
    <n v="23"/>
    <n v="22"/>
    <n v="21"/>
    <n v="23"/>
    <n v="24"/>
    <n v="22"/>
    <n v="23"/>
    <n v="23"/>
    <n v="24"/>
    <n v="26"/>
    <n v="25"/>
    <n v="25"/>
    <n v="24"/>
    <n v="22"/>
    <n v="23"/>
    <n v="24"/>
    <n v="23"/>
    <n v="23"/>
    <n v="23"/>
    <n v="25"/>
    <n v="25"/>
    <n v="25"/>
    <n v="23"/>
    <n v="24"/>
    <n v="22"/>
    <n v="22"/>
    <n v="22"/>
    <n v="23"/>
    <n v="22"/>
    <n v="22"/>
    <n v="23"/>
    <n v="24"/>
    <n v="23"/>
    <n v="19"/>
    <n v="23"/>
    <n v="23"/>
    <n v="22"/>
    <n v="23"/>
    <n v="22"/>
  </r>
  <r>
    <n v="113"/>
    <x v="1"/>
    <n v="11"/>
    <x v="0"/>
    <n v="1"/>
    <x v="0"/>
    <n v="45"/>
    <n v="45"/>
    <n v="44"/>
    <n v="44"/>
    <n v="44"/>
    <n v="45"/>
    <n v="44"/>
    <n v="46"/>
    <n v="44"/>
    <n v="36"/>
    <n v="36"/>
    <n v="36"/>
    <n v="36"/>
    <n v="37"/>
    <n v="37"/>
    <n v="37"/>
    <n v="39"/>
    <n v="39"/>
    <n v="38"/>
    <n v="38"/>
    <n v="38"/>
    <n v="38"/>
    <n v="39"/>
    <n v="39"/>
    <n v="39"/>
    <n v="39"/>
    <n v="39"/>
    <n v="39"/>
    <n v="39"/>
    <n v="39"/>
    <n v="39"/>
    <n v="40"/>
    <n v="42"/>
    <n v="40"/>
    <n v="40"/>
    <n v="40"/>
    <n v="40"/>
    <n v="40"/>
    <n v="40"/>
    <n v="40"/>
    <n v="39"/>
    <n v="39"/>
    <n v="38"/>
    <n v="39"/>
  </r>
  <r>
    <n v="231"/>
    <x v="6"/>
    <n v="23"/>
    <x v="5"/>
    <n v="2"/>
    <x v="3"/>
    <n v="27"/>
    <n v="27"/>
    <n v="27"/>
    <n v="27"/>
    <n v="27"/>
    <n v="27"/>
    <n v="27"/>
    <n v="27"/>
    <n v="27"/>
    <n v="27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</r>
  <r>
    <n v="113"/>
    <x v="1"/>
    <n v="11"/>
    <x v="0"/>
    <n v="1"/>
    <x v="0"/>
    <n v="104"/>
    <n v="103"/>
    <n v="101"/>
    <n v="102"/>
    <n v="105"/>
    <n v="106"/>
    <n v="101"/>
    <n v="102"/>
    <n v="106"/>
    <n v="108"/>
    <n v="109"/>
    <n v="104"/>
    <n v="103"/>
    <n v="100"/>
    <n v="103"/>
    <n v="99"/>
    <n v="105"/>
    <n v="101"/>
    <n v="103"/>
    <n v="105"/>
    <n v="102"/>
    <n v="99"/>
    <n v="108"/>
    <n v="109"/>
    <n v="106"/>
    <n v="107"/>
    <n v="105"/>
    <n v="107"/>
    <n v="104"/>
    <n v="108"/>
    <n v="110"/>
    <n v="106"/>
    <n v="103"/>
    <n v="92"/>
    <n v="93"/>
    <n v="93"/>
    <n v="87"/>
    <n v="86"/>
    <n v="87"/>
    <n v="87"/>
    <n v="84"/>
    <n v="89"/>
    <n v="90"/>
    <n v="90"/>
  </r>
  <r>
    <n v="114"/>
    <x v="0"/>
    <n v="11"/>
    <x v="0"/>
    <n v="1"/>
    <x v="0"/>
    <n v="44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4"/>
    <n v="44"/>
    <n v="44"/>
    <n v="44"/>
    <n v="44"/>
    <n v="44"/>
    <n v="44"/>
    <n v="44"/>
    <n v="44"/>
    <n v="44"/>
    <n v="18"/>
    <n v="44"/>
    <n v="39"/>
    <n v="47"/>
    <n v="47"/>
    <n v="47"/>
  </r>
  <r>
    <n v="113"/>
    <x v="1"/>
    <n v="11"/>
    <x v="0"/>
    <n v="1"/>
    <x v="0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8"/>
    <n v="98"/>
    <n v="97"/>
    <n v="97"/>
    <n v="97"/>
    <n v="97"/>
  </r>
  <r>
    <n v="321"/>
    <x v="18"/>
    <n v="32"/>
    <x v="10"/>
    <n v="3"/>
    <x v="2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5"/>
    <n v="11"/>
    <n v="11"/>
    <n v="11"/>
    <n v="11"/>
    <n v="11"/>
    <n v="10"/>
    <n v="10"/>
    <n v="10"/>
    <n v="10"/>
    <n v="10"/>
    <n v="10"/>
    <n v="10"/>
    <n v="10"/>
    <n v="11"/>
    <n v="11"/>
    <n v="11"/>
    <n v="11"/>
    <n v="11"/>
  </r>
  <r>
    <n v="529"/>
    <x v="8"/>
    <n v="52"/>
    <x v="6"/>
    <n v="5"/>
    <x v="1"/>
    <n v="90"/>
    <n v="90"/>
    <n v="90"/>
    <n v="90"/>
    <n v="90"/>
    <n v="90"/>
    <n v="85"/>
    <n v="90"/>
    <n v="90"/>
    <n v="90"/>
    <n v="90"/>
    <n v="85"/>
    <n v="85"/>
    <n v="90"/>
    <n v="90"/>
    <n v="90"/>
    <n v="90"/>
    <n v="85"/>
    <n v="90"/>
    <n v="92"/>
    <n v="87"/>
    <n v="92"/>
    <n v="87"/>
    <n v="87"/>
    <n v="87"/>
    <n v="87"/>
    <n v="92"/>
    <n v="87"/>
    <n v="87"/>
    <n v="92"/>
    <n v="92"/>
    <n v="92"/>
    <n v="92"/>
    <n v="92"/>
    <n v="92"/>
    <n v="92"/>
    <n v="92"/>
    <n v="92"/>
    <n v="92"/>
    <n v="92"/>
    <n v="92"/>
    <n v="92"/>
    <n v="92"/>
    <n v="92"/>
  </r>
  <r>
    <n v="114"/>
    <x v="0"/>
    <n v="11"/>
    <x v="0"/>
    <n v="1"/>
    <x v="0"/>
    <n v="7"/>
    <n v="7"/>
    <n v="7"/>
    <n v="9"/>
    <n v="9"/>
    <n v="7"/>
    <n v="7"/>
    <n v="7"/>
    <n v="7"/>
    <n v="7"/>
    <n v="7"/>
    <n v="7"/>
    <n v="4"/>
    <n v="4"/>
    <n v="4"/>
    <n v="4"/>
    <n v="4"/>
    <n v="4"/>
    <n v="4"/>
    <n v="6"/>
    <n v="6"/>
    <n v="6"/>
    <n v="4"/>
    <n v="4"/>
    <n v="4"/>
    <n v="4"/>
    <n v="6"/>
    <n v="6"/>
    <n v="4"/>
    <n v="4"/>
    <n v="4"/>
    <n v="4"/>
    <n v="4"/>
    <n v="4"/>
    <n v="4"/>
    <n v="4"/>
    <n v="4"/>
    <n v="4"/>
    <n v="4"/>
    <n v="4"/>
    <n v="3"/>
    <n v="3"/>
    <n v="3"/>
    <n v="3"/>
  </r>
  <r>
    <n v="114"/>
    <x v="0"/>
    <n v="11"/>
    <x v="0"/>
    <n v="1"/>
    <x v="0"/>
    <n v="34"/>
    <n v="35"/>
    <n v="34"/>
    <n v="36"/>
    <n v="34"/>
    <n v="34"/>
    <n v="34"/>
    <n v="34"/>
    <n v="35"/>
    <n v="36"/>
    <n v="35"/>
    <n v="35"/>
    <n v="36"/>
    <n v="34"/>
    <n v="39"/>
    <n v="36"/>
    <n v="36"/>
    <n v="36"/>
    <n v="36"/>
    <n v="36"/>
    <n v="36"/>
    <n v="36"/>
    <n v="37"/>
    <n v="36"/>
    <n v="38"/>
    <n v="36"/>
    <n v="38"/>
    <n v="38"/>
    <n v="36"/>
    <n v="34"/>
    <n v="36"/>
    <n v="36"/>
    <n v="36"/>
    <n v="36"/>
    <n v="38"/>
    <n v="38"/>
    <n v="36"/>
    <n v="36"/>
    <n v="37"/>
    <n v="32"/>
    <n v="34"/>
    <n v="32"/>
    <n v="32"/>
    <n v="32"/>
  </r>
  <r>
    <n v="342"/>
    <x v="33"/>
    <n v="34"/>
    <x v="16"/>
    <n v="3"/>
    <x v="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0"/>
    <n v="20"/>
    <n v="20"/>
    <n v="20"/>
    <n v="20"/>
    <n v="20"/>
    <n v="20"/>
    <n v="20"/>
    <n v="20"/>
    <n v="20"/>
    <n v="20"/>
    <n v="20"/>
    <n v="20"/>
    <n v="20"/>
    <n v="20"/>
    <n v="20"/>
  </r>
  <r>
    <n v="113"/>
    <x v="1"/>
    <n v="11"/>
    <x v="0"/>
    <n v="1"/>
    <x v="0"/>
    <n v="57"/>
    <n v="57"/>
    <n v="57"/>
    <n v="58"/>
    <n v="57"/>
    <n v="57"/>
    <n v="57"/>
    <n v="57"/>
    <n v="57"/>
    <n v="58"/>
    <n v="57"/>
    <n v="57"/>
    <n v="59"/>
    <n v="57"/>
    <n v="57"/>
    <n v="58"/>
    <n v="57"/>
    <n v="57"/>
    <n v="57"/>
    <n v="57"/>
    <n v="57"/>
    <n v="57"/>
    <n v="57"/>
    <n v="57"/>
    <n v="57"/>
    <n v="63"/>
    <n v="56"/>
    <n v="58"/>
    <n v="58"/>
    <n v="58"/>
    <n v="58"/>
    <n v="57"/>
    <n v="58"/>
    <n v="55"/>
    <n v="55"/>
    <n v="56"/>
    <n v="50"/>
    <n v="49"/>
    <n v="49"/>
    <n v="49"/>
    <n v="49"/>
    <n v="49"/>
    <n v="50"/>
    <n v="50"/>
  </r>
  <r>
    <n v="113"/>
    <x v="1"/>
    <n v="11"/>
    <x v="0"/>
    <n v="1"/>
    <x v="0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6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</r>
  <r>
    <n v="113"/>
    <x v="1"/>
    <n v="11"/>
    <x v="0"/>
    <n v="1"/>
    <x v="0"/>
    <n v="132"/>
    <n v="132"/>
    <n v="128"/>
    <n v="138"/>
    <n v="140"/>
    <n v="142"/>
    <n v="141"/>
    <n v="141"/>
    <n v="136"/>
    <n v="137"/>
    <n v="138"/>
    <n v="137"/>
    <n v="134"/>
    <n v="137"/>
    <n v="137"/>
    <n v="142"/>
    <n v="142"/>
    <n v="141"/>
    <n v="137"/>
    <n v="133"/>
    <n v="136"/>
    <n v="135"/>
    <n v="133"/>
    <n v="139"/>
    <n v="138"/>
    <n v="138"/>
    <n v="134"/>
    <n v="137"/>
    <n v="139"/>
    <n v="137"/>
    <n v="135"/>
    <n v="135"/>
    <n v="140"/>
    <n v="134"/>
    <n v="133"/>
    <n v="139"/>
    <n v="132"/>
    <n v="132"/>
    <n v="132"/>
    <n v="135"/>
    <n v="134"/>
    <n v="132"/>
    <n v="133"/>
    <n v="131"/>
  </r>
  <r>
    <n v="113"/>
    <x v="1"/>
    <n v="11"/>
    <x v="0"/>
    <n v="1"/>
    <x v="0"/>
    <n v="20"/>
    <n v="19"/>
    <n v="19"/>
    <n v="19"/>
    <n v="19"/>
    <n v="19"/>
    <n v="19"/>
    <n v="20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20"/>
    <n v="20"/>
    <n v="20"/>
    <n v="20"/>
    <n v="19"/>
  </r>
  <r>
    <n v="113"/>
    <x v="1"/>
    <n v="11"/>
    <x v="0"/>
    <n v="1"/>
    <x v="0"/>
    <n v="174"/>
    <n v="174"/>
    <n v="187"/>
    <n v="210"/>
    <n v="204"/>
    <n v="202"/>
    <n v="213"/>
    <n v="220"/>
    <n v="217"/>
    <n v="200"/>
    <n v="202"/>
    <n v="202"/>
    <n v="204"/>
    <n v="196"/>
    <n v="198"/>
    <n v="199"/>
    <n v="200"/>
    <n v="194"/>
    <n v="184"/>
    <n v="182"/>
    <n v="188"/>
    <n v="185"/>
    <n v="171"/>
    <n v="174"/>
    <n v="202"/>
    <n v="204"/>
    <n v="197"/>
    <n v="198"/>
    <n v="171"/>
    <n v="186"/>
    <n v="183"/>
    <n v="172"/>
    <n v="181"/>
    <n v="193"/>
    <n v="198"/>
    <n v="175"/>
    <n v="185"/>
    <n v="191"/>
    <n v="207"/>
    <n v="202"/>
    <n v="196"/>
    <n v="163"/>
    <n v="179"/>
    <n v="195"/>
  </r>
  <r>
    <n v="113"/>
    <x v="1"/>
    <n v="11"/>
    <x v="0"/>
    <n v="1"/>
    <x v="0"/>
    <n v="21"/>
    <n v="21"/>
    <n v="21"/>
    <n v="23"/>
    <n v="21"/>
    <n v="22"/>
    <n v="21"/>
    <n v="21"/>
    <n v="21"/>
    <n v="21"/>
    <n v="21"/>
    <n v="22"/>
    <n v="23"/>
    <n v="21"/>
    <n v="22"/>
    <n v="21"/>
    <n v="23"/>
    <n v="22"/>
    <n v="23"/>
    <n v="22"/>
    <n v="24"/>
    <n v="22"/>
    <n v="22"/>
    <n v="22"/>
    <n v="22"/>
    <n v="22"/>
    <n v="18"/>
    <n v="22"/>
    <n v="21"/>
    <n v="22"/>
    <n v="24"/>
    <n v="21"/>
    <n v="21"/>
    <n v="25"/>
    <n v="18"/>
    <n v="23"/>
    <n v="24"/>
    <n v="21"/>
    <n v="22"/>
    <n v="20"/>
    <n v="21"/>
    <n v="22"/>
    <n v="22"/>
    <n v="23"/>
  </r>
  <r>
    <n v="113"/>
    <x v="1"/>
    <n v="11"/>
    <x v="0"/>
    <n v="1"/>
    <x v="0"/>
    <n v="193"/>
    <n v="205"/>
    <n v="216"/>
    <n v="161"/>
    <n v="165"/>
    <n v="127"/>
    <n v="175"/>
    <n v="132"/>
    <n v="179"/>
    <n v="165"/>
    <n v="185"/>
    <n v="182"/>
    <n v="172"/>
    <n v="159"/>
    <n v="144"/>
    <n v="139"/>
    <n v="158"/>
    <n v="162"/>
    <n v="164"/>
    <n v="138"/>
    <n v="152"/>
    <n v="128"/>
    <n v="190"/>
    <n v="176"/>
    <n v="193"/>
    <n v="197"/>
    <n v="153"/>
    <n v="154"/>
    <n v="177"/>
    <n v="129"/>
    <n v="141"/>
    <n v="126"/>
    <n v="109"/>
    <n v="135"/>
    <n v="120"/>
    <n v="126"/>
    <n v="115"/>
    <n v="129"/>
    <n v="122"/>
    <n v="115"/>
    <n v="104"/>
    <n v="111"/>
    <n v="104"/>
    <n v="119"/>
  </r>
  <r>
    <n v="113"/>
    <x v="1"/>
    <n v="11"/>
    <x v="0"/>
    <n v="1"/>
    <x v="0"/>
    <n v="52"/>
    <n v="47"/>
    <n v="47"/>
    <n v="47"/>
    <n v="37"/>
    <n v="37"/>
    <n v="37"/>
    <n v="4"/>
    <n v="4"/>
    <n v="4"/>
    <n v="4"/>
    <n v="4"/>
    <n v="4"/>
    <n v="4"/>
    <n v="4"/>
    <n v="4"/>
    <n v="4"/>
    <n v="4"/>
    <n v="14"/>
    <n v="11"/>
    <n v="11"/>
    <n v="13"/>
    <n v="4"/>
    <n v="4"/>
    <n v="4"/>
    <n v="4"/>
    <n v="4"/>
    <n v="5"/>
    <n v="5"/>
    <n v="5"/>
    <n v="4"/>
    <n v="4"/>
    <n v="4"/>
    <n v="4"/>
    <n v="4"/>
    <n v="4"/>
    <n v="4"/>
    <n v="4"/>
    <n v="4"/>
    <n v="5"/>
    <n v="15"/>
    <n v="15"/>
    <n v="15"/>
    <n v="15"/>
  </r>
  <r>
    <n v="572"/>
    <x v="14"/>
    <n v="57"/>
    <x v="1"/>
    <n v="5"/>
    <x v="1"/>
    <n v="15"/>
    <n v="15"/>
    <n v="15"/>
    <n v="14"/>
    <n v="15"/>
    <n v="15"/>
    <n v="15"/>
    <n v="15"/>
    <n v="15"/>
    <n v="14"/>
    <n v="14"/>
    <n v="15"/>
    <n v="15"/>
    <n v="15"/>
    <n v="15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0"/>
    <n v="0"/>
    <n v="0"/>
    <n v="0"/>
    <n v="0"/>
    <n v="0"/>
    <n v="0"/>
    <n v="0"/>
    <n v="0"/>
  </r>
  <r>
    <n v="311"/>
    <x v="10"/>
    <n v="31"/>
    <x v="2"/>
    <n v="3"/>
    <x v="2"/>
    <n v="52"/>
    <n v="52"/>
    <n v="52"/>
    <n v="52"/>
    <n v="52"/>
    <n v="52"/>
    <n v="52"/>
    <n v="52"/>
    <n v="48"/>
    <n v="48"/>
    <n v="48"/>
    <n v="48"/>
    <n v="48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7"/>
    <n v="47"/>
    <n v="47"/>
    <n v="47"/>
    <n v="47"/>
    <n v="47"/>
    <n v="47"/>
    <n v="47"/>
    <n v="47"/>
  </r>
  <r>
    <n v="113"/>
    <x v="1"/>
    <n v="11"/>
    <x v="0"/>
    <n v="1"/>
    <x v="0"/>
    <n v="31"/>
    <n v="31"/>
    <n v="32"/>
    <n v="32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2"/>
    <n v="32"/>
    <n v="31"/>
    <n v="31"/>
    <n v="31"/>
    <n v="31"/>
    <n v="31"/>
    <n v="31"/>
    <n v="31"/>
    <n v="31"/>
    <n v="31"/>
    <n v="32"/>
    <n v="32"/>
    <n v="33"/>
    <n v="33"/>
    <n v="33"/>
    <n v="32"/>
    <n v="32"/>
    <n v="32"/>
    <n v="32"/>
    <n v="31"/>
  </r>
  <r>
    <n v="113"/>
    <x v="1"/>
    <n v="11"/>
    <x v="0"/>
    <n v="1"/>
    <x v="0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n v="113"/>
    <x v="1"/>
    <n v="11"/>
    <x v="0"/>
    <n v="1"/>
    <x v="0"/>
    <n v="351"/>
    <n v="227"/>
    <n v="231"/>
    <n v="299"/>
    <n v="319"/>
    <n v="231"/>
    <n v="251"/>
    <n v="268"/>
    <n v="267"/>
    <n v="222"/>
    <n v="216"/>
    <n v="255"/>
    <n v="243"/>
    <n v="223"/>
    <n v="283"/>
    <n v="273"/>
    <n v="191"/>
    <n v="263"/>
    <n v="176"/>
    <n v="212"/>
    <n v="238"/>
    <n v="240"/>
    <n v="10"/>
    <n v="223"/>
    <n v="285"/>
    <n v="302"/>
    <n v="235"/>
    <n v="270"/>
    <n v="227"/>
    <n v="230"/>
    <n v="175"/>
    <n v="9"/>
    <n v="283"/>
    <n v="270"/>
    <n v="242"/>
    <n v="251"/>
    <n v="213"/>
    <n v="227"/>
    <n v="226"/>
    <n v="262"/>
    <n v="262"/>
    <n v="217"/>
    <n v="230"/>
    <n v="278"/>
  </r>
  <r>
    <n v="113"/>
    <x v="1"/>
    <n v="11"/>
    <x v="0"/>
    <n v="1"/>
    <x v="0"/>
    <n v="126"/>
    <n v="128"/>
    <n v="129"/>
    <n v="129"/>
    <n v="129"/>
    <n v="118"/>
    <n v="118"/>
    <n v="118"/>
    <n v="117"/>
    <n v="117"/>
    <n v="117"/>
    <n v="116"/>
    <n v="126"/>
    <n v="126"/>
    <n v="126"/>
    <n v="125"/>
    <n v="125"/>
    <n v="125"/>
    <n v="125"/>
    <n v="125"/>
    <n v="126"/>
    <n v="124"/>
    <n v="123"/>
    <n v="123"/>
    <n v="124"/>
    <n v="124"/>
    <n v="124"/>
    <n v="123"/>
    <n v="123"/>
    <n v="124"/>
    <n v="124"/>
    <n v="124"/>
    <n v="125"/>
    <n v="123"/>
    <n v="116"/>
    <n v="116"/>
    <n v="116"/>
    <n v="114"/>
    <n v="116"/>
    <n v="116"/>
    <n v="115"/>
    <n v="115"/>
    <n v="115"/>
    <n v="115"/>
  </r>
  <r>
    <n v="113"/>
    <x v="1"/>
    <n v="11"/>
    <x v="0"/>
    <n v="1"/>
    <x v="0"/>
    <n v="112"/>
    <n v="111"/>
    <n v="111"/>
    <n v="111"/>
    <n v="111"/>
    <n v="112"/>
    <n v="111"/>
    <n v="120"/>
    <n v="120"/>
    <n v="105"/>
    <n v="105"/>
    <n v="104"/>
    <n v="104"/>
    <n v="103"/>
    <n v="103"/>
    <n v="103"/>
    <n v="103"/>
    <n v="103"/>
    <n v="104"/>
    <n v="112"/>
    <n v="104"/>
    <n v="113"/>
    <n v="104"/>
    <n v="104"/>
    <n v="104"/>
    <n v="104"/>
    <n v="104"/>
    <n v="104"/>
    <n v="104"/>
    <n v="104"/>
    <n v="104"/>
    <n v="104"/>
    <n v="104"/>
    <n v="104"/>
    <n v="103"/>
    <n v="104"/>
    <n v="104"/>
    <n v="108"/>
    <n v="108"/>
    <n v="108"/>
    <n v="107"/>
    <n v="107"/>
    <n v="107"/>
    <n v="116"/>
  </r>
  <r>
    <n v="113"/>
    <x v="1"/>
    <n v="11"/>
    <x v="0"/>
    <n v="1"/>
    <x v="0"/>
    <n v="143"/>
    <n v="146"/>
    <n v="144"/>
    <n v="147"/>
    <n v="147"/>
    <n v="147"/>
    <n v="144"/>
    <n v="144"/>
    <n v="122"/>
    <n v="147"/>
    <n v="143"/>
    <n v="143"/>
    <n v="143"/>
    <n v="143"/>
    <n v="142"/>
    <n v="143"/>
    <n v="143"/>
    <n v="145"/>
    <n v="147"/>
    <n v="147"/>
    <n v="149"/>
    <n v="147"/>
    <n v="139"/>
    <n v="142"/>
    <n v="143"/>
    <n v="143"/>
    <n v="131"/>
    <n v="131"/>
    <n v="132"/>
    <n v="133"/>
    <n v="135"/>
    <n v="128"/>
    <n v="131"/>
    <n v="130"/>
    <n v="127"/>
    <n v="130"/>
    <n v="130"/>
    <n v="123"/>
    <n v="119"/>
    <n v="119"/>
    <n v="120"/>
    <n v="88"/>
    <n v="87"/>
    <n v="90"/>
  </r>
  <r>
    <n v="117"/>
    <x v="7"/>
    <n v="11"/>
    <x v="0"/>
    <n v="1"/>
    <x v="0"/>
    <n v="18"/>
    <n v="18"/>
    <n v="18"/>
    <n v="18"/>
    <n v="18"/>
    <n v="18"/>
    <n v="18"/>
    <n v="18"/>
    <n v="19"/>
    <n v="12"/>
    <n v="15"/>
    <n v="15"/>
    <n v="12"/>
    <n v="12"/>
    <n v="12"/>
    <n v="12"/>
    <n v="12"/>
    <n v="12"/>
    <n v="12"/>
    <n v="15"/>
    <n v="12"/>
    <n v="12"/>
    <n v="11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</r>
  <r>
    <n v="113"/>
    <x v="1"/>
    <n v="11"/>
    <x v="0"/>
    <n v="1"/>
    <x v="0"/>
    <n v="421"/>
    <n v="426"/>
    <n v="435"/>
    <n v="427"/>
    <n v="423"/>
    <n v="412"/>
    <n v="407"/>
    <n v="430"/>
    <n v="433"/>
    <n v="448"/>
    <n v="436"/>
    <n v="429"/>
    <n v="381"/>
    <n v="432"/>
    <n v="435"/>
    <n v="448"/>
    <n v="410"/>
    <n v="438"/>
    <n v="416"/>
    <n v="417"/>
    <n v="442"/>
    <n v="424"/>
    <n v="432"/>
    <n v="441"/>
    <n v="429"/>
    <n v="433"/>
    <n v="427"/>
    <n v="427"/>
    <n v="427"/>
    <n v="430"/>
    <n v="377"/>
    <n v="381"/>
    <n v="438"/>
    <n v="434"/>
    <n v="426"/>
    <n v="415"/>
    <n v="428"/>
    <n v="429"/>
    <n v="442"/>
    <n v="427"/>
    <n v="419"/>
    <n v="424"/>
    <n v="429"/>
    <n v="421"/>
  </r>
  <r>
    <n v="231"/>
    <x v="6"/>
    <n v="23"/>
    <x v="5"/>
    <n v="2"/>
    <x v="3"/>
    <n v="130"/>
    <n v="130"/>
    <n v="130"/>
    <n v="94"/>
    <n v="95"/>
    <n v="94"/>
    <n v="94"/>
    <n v="100"/>
    <n v="93"/>
    <n v="83"/>
    <n v="82"/>
    <n v="82"/>
    <n v="84"/>
    <n v="83"/>
    <n v="81"/>
    <n v="83"/>
    <n v="84"/>
    <n v="84"/>
    <n v="84"/>
    <n v="73"/>
    <n v="71"/>
    <n v="71"/>
    <n v="71"/>
    <n v="72"/>
    <n v="72"/>
    <n v="72"/>
    <n v="73"/>
    <n v="71"/>
    <n v="71"/>
    <n v="71"/>
    <n v="71"/>
    <n v="68"/>
    <n v="72"/>
    <n v="71"/>
    <n v="71"/>
    <n v="72"/>
    <n v="72"/>
    <n v="73"/>
    <n v="72"/>
    <n v="73"/>
    <n v="72"/>
    <n v="72"/>
    <n v="71"/>
    <n v="72"/>
  </r>
  <r>
    <n v="113"/>
    <x v="1"/>
    <n v="11"/>
    <x v="0"/>
    <n v="1"/>
    <x v="0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26"/>
    <n v="26"/>
    <n v="26"/>
    <n v="26"/>
    <n v="26"/>
    <n v="26"/>
    <n v="26"/>
  </r>
  <r>
    <n v="113"/>
    <x v="1"/>
    <n v="11"/>
    <x v="0"/>
    <n v="1"/>
    <x v="0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0"/>
    <n v="60"/>
    <n v="60"/>
    <n v="60"/>
    <n v="60"/>
    <n v="60"/>
    <n v="60"/>
    <n v="60"/>
    <n v="60"/>
    <n v="60"/>
    <n v="60"/>
    <n v="60"/>
    <n v="60"/>
    <n v="60"/>
    <n v="60"/>
    <n v="60"/>
    <n v="59"/>
    <n v="17"/>
    <n v="17"/>
    <n v="17"/>
  </r>
  <r>
    <n v="113"/>
    <x v="1"/>
    <n v="11"/>
    <x v="0"/>
    <n v="1"/>
    <x v="0"/>
    <n v="127"/>
    <n v="125"/>
    <n v="124"/>
    <n v="123"/>
    <n v="123"/>
    <n v="126"/>
    <n v="124"/>
    <n v="126"/>
    <n v="126"/>
    <n v="126"/>
    <n v="125"/>
    <n v="125"/>
    <n v="125"/>
    <n v="125"/>
    <n v="125"/>
    <n v="125"/>
    <n v="125"/>
    <n v="124"/>
    <n v="124"/>
    <n v="124"/>
    <n v="124"/>
    <n v="123"/>
    <n v="123"/>
    <n v="123"/>
    <n v="123"/>
    <n v="124"/>
    <n v="124"/>
    <n v="124"/>
    <n v="124"/>
    <n v="124"/>
    <n v="124"/>
    <n v="124"/>
    <n v="124"/>
    <n v="123"/>
    <n v="123"/>
    <n v="124"/>
    <n v="124"/>
    <n v="127"/>
    <n v="127"/>
    <n v="126"/>
    <n v="126"/>
    <n v="126"/>
    <n v="126"/>
    <n v="126"/>
  </r>
  <r>
    <n v="311"/>
    <x v="10"/>
    <n v="31"/>
    <x v="2"/>
    <n v="3"/>
    <x v="2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</r>
  <r>
    <n v="113"/>
    <x v="1"/>
    <n v="11"/>
    <x v="0"/>
    <n v="1"/>
    <x v="0"/>
    <n v="16"/>
    <n v="16"/>
    <n v="16"/>
    <n v="16"/>
    <n v="18"/>
    <n v="18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</r>
  <r>
    <n v="113"/>
    <x v="1"/>
    <n v="11"/>
    <x v="0"/>
    <n v="1"/>
    <x v="0"/>
    <n v="86"/>
    <n v="87"/>
    <n v="83"/>
    <n v="83"/>
    <n v="87"/>
    <n v="87"/>
    <n v="87"/>
    <n v="87"/>
    <n v="87"/>
    <n v="92"/>
    <n v="92"/>
    <n v="89"/>
    <n v="89"/>
    <n v="89"/>
    <n v="89"/>
    <n v="92"/>
    <n v="94"/>
    <n v="96"/>
    <n v="96"/>
    <n v="96"/>
    <n v="96"/>
    <n v="103"/>
    <n v="103"/>
    <n v="104"/>
    <n v="104"/>
    <n v="101"/>
    <n v="102"/>
    <n v="104"/>
    <n v="104"/>
    <n v="100"/>
    <n v="100"/>
    <n v="100"/>
    <n v="102"/>
    <n v="102"/>
    <n v="102"/>
    <n v="102"/>
    <n v="102"/>
    <n v="102"/>
    <n v="100"/>
    <n v="100"/>
    <n v="99"/>
    <n v="99"/>
    <n v="99"/>
    <n v="95"/>
  </r>
  <r>
    <n v="114"/>
    <x v="0"/>
    <n v="11"/>
    <x v="0"/>
    <n v="1"/>
    <x v="0"/>
    <n v="133"/>
    <n v="138"/>
    <n v="137"/>
    <n v="133"/>
    <n v="132"/>
    <n v="129"/>
    <n v="91"/>
    <n v="100"/>
    <n v="102"/>
    <n v="101"/>
    <n v="105"/>
    <n v="95"/>
    <n v="90"/>
    <n v="128"/>
    <n v="118"/>
    <n v="130"/>
    <n v="136"/>
    <n v="133"/>
    <n v="136"/>
    <n v="135"/>
    <n v="127"/>
    <n v="127"/>
    <n v="127"/>
    <n v="127"/>
    <n v="146"/>
    <n v="127"/>
    <n v="126"/>
    <n v="145"/>
    <n v="126"/>
    <n v="126"/>
    <n v="144"/>
    <n v="144"/>
    <n v="145"/>
    <n v="144"/>
    <n v="144"/>
    <n v="144"/>
    <n v="144"/>
    <n v="144"/>
    <n v="144"/>
    <n v="144"/>
    <n v="144"/>
    <n v="127"/>
    <n v="127"/>
    <n v="125"/>
  </r>
  <r>
    <n v="114"/>
    <x v="0"/>
    <n v="11"/>
    <x v="0"/>
    <n v="1"/>
    <x v="0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4"/>
    <n v="4"/>
    <n v="0"/>
  </r>
  <r>
    <n v="113"/>
    <x v="1"/>
    <n v="11"/>
    <x v="0"/>
    <n v="1"/>
    <x v="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8"/>
    <n v="29"/>
    <n v="29"/>
    <n v="29"/>
  </r>
  <r>
    <n v="114"/>
    <x v="0"/>
    <n v="11"/>
    <x v="0"/>
    <n v="1"/>
    <x v="0"/>
    <n v="84"/>
    <n v="84"/>
    <n v="83"/>
    <n v="83"/>
    <n v="83"/>
    <n v="83"/>
    <n v="83"/>
    <n v="83"/>
    <n v="74"/>
    <n v="74"/>
    <n v="74"/>
    <n v="74"/>
    <n v="74"/>
    <n v="74"/>
    <n v="74"/>
    <n v="74"/>
    <n v="74"/>
    <n v="74"/>
    <n v="74"/>
    <n v="74"/>
    <n v="74"/>
    <n v="74"/>
    <n v="74"/>
    <n v="74"/>
    <n v="23"/>
    <n v="23"/>
    <n v="23"/>
    <n v="23"/>
    <n v="23"/>
    <n v="23"/>
    <n v="23"/>
    <n v="22"/>
    <n v="23"/>
    <n v="23"/>
    <n v="23"/>
    <n v="23"/>
    <n v="22"/>
    <n v="25"/>
    <n v="26"/>
    <n v="25"/>
    <n v="25"/>
    <n v="24"/>
    <n v="24"/>
    <n v="25"/>
  </r>
  <r>
    <n v="113"/>
    <x v="1"/>
    <n v="11"/>
    <x v="0"/>
    <n v="1"/>
    <x v="0"/>
    <n v="35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5"/>
    <n v="35"/>
    <n v="35"/>
    <n v="35"/>
  </r>
  <r>
    <n v="529"/>
    <x v="8"/>
    <n v="52"/>
    <x v="6"/>
    <n v="5"/>
    <x v="1"/>
    <n v="68"/>
    <n v="65"/>
    <n v="65"/>
    <n v="64"/>
    <n v="63"/>
    <n v="65"/>
    <n v="65"/>
    <n v="63"/>
    <n v="62"/>
    <n v="62"/>
    <n v="65"/>
    <n v="58"/>
    <n v="58"/>
    <n v="61"/>
    <n v="62"/>
    <n v="62"/>
    <n v="62"/>
    <n v="62"/>
    <n v="58"/>
    <n v="62"/>
    <n v="62"/>
    <n v="64"/>
    <n v="58"/>
    <n v="65"/>
    <n v="62"/>
    <n v="62"/>
    <n v="62"/>
    <n v="63"/>
    <n v="62"/>
    <n v="62"/>
    <n v="61"/>
    <n v="58"/>
    <n v="67"/>
    <n v="62"/>
    <n v="64"/>
    <n v="67"/>
    <n v="63"/>
    <n v="62"/>
    <n v="66"/>
    <n v="61"/>
    <n v="70"/>
    <n v="69"/>
    <n v="75"/>
    <n v="76"/>
  </r>
  <r>
    <n v="113"/>
    <x v="1"/>
    <n v="11"/>
    <x v="0"/>
    <n v="1"/>
    <x v="0"/>
    <n v="26"/>
    <n v="26"/>
    <n v="23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5"/>
    <n v="26"/>
    <n v="26"/>
    <n v="26"/>
    <n v="26"/>
    <n v="26"/>
    <n v="26"/>
    <n v="26"/>
    <n v="26"/>
    <n v="26"/>
    <n v="69"/>
    <n v="69"/>
  </r>
  <r>
    <n v="113"/>
    <x v="1"/>
    <n v="11"/>
    <x v="0"/>
    <n v="1"/>
    <x v="0"/>
    <n v="47"/>
    <n v="47"/>
    <n v="46"/>
    <n v="50"/>
    <n v="45"/>
    <n v="67"/>
    <n v="67"/>
    <n v="68"/>
    <n v="67"/>
    <n v="68"/>
    <n v="68"/>
    <n v="68"/>
    <n v="68"/>
    <n v="67"/>
    <n v="67"/>
    <n v="67"/>
    <n v="67"/>
    <n v="68"/>
    <n v="67"/>
    <n v="67"/>
    <n v="68"/>
    <n v="68"/>
    <n v="68"/>
    <n v="68"/>
    <n v="68"/>
    <n v="69"/>
    <n v="70"/>
    <n v="70"/>
    <n v="68"/>
    <n v="66"/>
    <n v="67"/>
    <n v="68"/>
    <n v="68"/>
    <n v="68"/>
    <n v="68"/>
    <n v="68"/>
    <n v="67"/>
    <n v="68"/>
    <n v="68"/>
    <n v="68"/>
    <n v="67"/>
    <n v="67"/>
    <n v="68"/>
    <n v="68"/>
  </r>
  <r>
    <n v="113"/>
    <x v="1"/>
    <n v="11"/>
    <x v="0"/>
    <n v="1"/>
    <x v="0"/>
    <n v="46"/>
    <n v="46"/>
    <n v="46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2"/>
    <n v="49"/>
    <n v="49"/>
    <n v="49"/>
    <n v="49"/>
    <n v="49"/>
    <n v="49"/>
    <n v="51"/>
    <n v="50"/>
    <n v="50"/>
    <n v="49"/>
    <n v="49"/>
    <n v="49"/>
    <n v="49"/>
    <n v="50"/>
    <n v="49"/>
    <n v="50"/>
    <n v="50"/>
    <n v="53"/>
    <n v="52"/>
    <n v="52"/>
    <n v="52"/>
    <n v="52"/>
    <n v="52"/>
  </r>
  <r>
    <n v="113"/>
    <x v="1"/>
    <n v="11"/>
    <x v="0"/>
    <n v="1"/>
    <x v="0"/>
    <n v="25"/>
    <n v="25"/>
    <n v="25"/>
    <n v="25"/>
    <n v="25"/>
    <n v="25"/>
    <n v="25"/>
    <n v="25"/>
    <n v="25"/>
    <n v="25"/>
    <n v="25"/>
    <n v="25"/>
    <n v="25"/>
    <n v="25"/>
    <n v="22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</r>
  <r>
    <n v="113"/>
    <x v="1"/>
    <n v="11"/>
    <x v="0"/>
    <n v="1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113"/>
    <x v="1"/>
    <n v="11"/>
    <x v="0"/>
    <n v="1"/>
    <x v="0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</r>
  <r>
    <n v="113"/>
    <x v="1"/>
    <n v="11"/>
    <x v="0"/>
    <n v="1"/>
    <x v="0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0"/>
    <n v="10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</r>
  <r>
    <n v="321"/>
    <x v="18"/>
    <n v="32"/>
    <x v="10"/>
    <n v="3"/>
    <x v="2"/>
    <n v="48"/>
    <n v="50"/>
    <n v="50"/>
    <n v="48"/>
    <n v="48"/>
    <n v="49"/>
    <n v="49"/>
    <n v="51"/>
    <n v="49"/>
    <n v="51"/>
    <n v="50"/>
    <n v="50"/>
    <n v="48"/>
    <n v="48"/>
    <n v="53"/>
    <n v="52"/>
    <n v="49"/>
    <n v="48"/>
    <n v="52"/>
    <n v="53"/>
    <n v="54"/>
    <n v="52"/>
    <n v="53"/>
    <n v="53"/>
    <n v="52"/>
    <n v="52"/>
    <n v="56"/>
    <n v="56"/>
    <n v="60"/>
    <n v="53"/>
    <n v="51"/>
    <n v="51"/>
    <n v="54"/>
    <n v="55"/>
    <n v="59"/>
    <n v="57"/>
    <n v="63"/>
    <n v="58"/>
    <n v="56"/>
    <n v="53"/>
    <n v="58"/>
    <n v="57"/>
    <n v="56"/>
    <n v="59"/>
  </r>
  <r>
    <n v="312"/>
    <x v="3"/>
    <n v="31"/>
    <x v="2"/>
    <n v="3"/>
    <x v="2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0"/>
    <n v="31"/>
    <n v="31"/>
    <n v="31"/>
    <n v="31"/>
    <n v="31"/>
    <n v="31"/>
    <n v="31"/>
    <n v="30"/>
    <n v="30"/>
    <n v="30"/>
    <n v="30"/>
  </r>
  <r>
    <n v="117"/>
    <x v="7"/>
    <n v="11"/>
    <x v="0"/>
    <n v="1"/>
    <x v="0"/>
    <n v="139"/>
    <n v="139"/>
    <n v="137"/>
    <n v="139"/>
    <n v="139"/>
    <n v="139"/>
    <n v="137"/>
    <n v="136"/>
    <n v="138"/>
    <n v="138"/>
    <n v="139"/>
    <n v="125"/>
    <n v="140"/>
    <n v="132"/>
    <n v="137"/>
    <n v="137"/>
    <n v="137"/>
    <n v="137"/>
    <n v="122"/>
    <n v="134"/>
    <n v="136"/>
    <n v="136"/>
    <n v="136"/>
    <n v="138"/>
    <n v="1"/>
    <n v="137"/>
    <n v="137"/>
    <n v="132"/>
    <n v="128"/>
    <n v="128"/>
    <n v="135"/>
    <n v="139"/>
    <n v="138"/>
    <n v="139"/>
    <n v="138"/>
    <n v="138"/>
    <n v="134"/>
    <n v="138"/>
    <n v="133"/>
    <n v="137"/>
    <n v="138"/>
    <n v="137"/>
    <n v="139"/>
    <n v="133"/>
  </r>
  <r>
    <n v="113"/>
    <x v="1"/>
    <n v="11"/>
    <x v="0"/>
    <n v="1"/>
    <x v="0"/>
    <n v="55"/>
    <n v="1"/>
    <n v="1"/>
    <n v="56"/>
    <n v="56"/>
    <n v="56"/>
    <n v="56"/>
    <n v="55"/>
    <n v="55"/>
    <n v="56"/>
    <n v="1"/>
    <n v="1"/>
    <n v="1"/>
    <n v="1"/>
    <n v="1"/>
    <n v="56"/>
    <n v="56"/>
    <n v="1"/>
    <n v="1"/>
    <n v="1"/>
    <n v="56"/>
    <n v="56"/>
    <n v="1"/>
    <n v="1"/>
    <n v="56"/>
    <n v="56"/>
    <n v="56"/>
    <n v="56"/>
    <n v="56"/>
    <n v="56"/>
    <n v="56"/>
    <n v="56"/>
    <n v="56"/>
    <n v="56"/>
    <n v="56"/>
    <n v="56"/>
    <n v="56"/>
    <n v="1"/>
    <n v="56"/>
    <n v="1"/>
    <n v="56"/>
    <n v="1"/>
    <n v="1"/>
    <n v="1"/>
  </r>
  <r>
    <n v="114"/>
    <x v="0"/>
    <n v="11"/>
    <x v="0"/>
    <n v="1"/>
    <x v="0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20"/>
    <n v="20"/>
    <n v="20"/>
    <n v="20"/>
    <n v="2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1">
  <r>
    <x v="0"/>
    <n v="154"/>
    <n v="162"/>
    <n v="153"/>
    <n v="144"/>
    <n v="140"/>
    <n v="154"/>
    <n v="162"/>
    <n v="154"/>
    <n v="152"/>
    <n v="153"/>
    <n v="139"/>
    <n v="154"/>
    <n v="146"/>
    <n v="156"/>
    <n v="149"/>
    <n v="152"/>
    <n v="161"/>
    <n v="158"/>
    <n v="141"/>
    <n v="160"/>
    <n v="150"/>
    <n v="164"/>
    <n v="156"/>
    <n v="156"/>
    <n v="162"/>
    <n v="144"/>
    <n v="165"/>
    <n v="154"/>
    <n v="150"/>
    <n v="162"/>
    <n v="156"/>
    <n v="149"/>
    <n v="140"/>
    <n v="153"/>
    <n v="164"/>
    <n v="160"/>
    <n v="154"/>
    <n v="165"/>
    <n v="156"/>
    <n v="154"/>
    <n v="157"/>
    <n v="146"/>
    <n v="165"/>
    <n v="152"/>
    <n v="154.04545454545453"/>
    <n v="154"/>
    <n v="7.1461635355591744"/>
    <n v="4.6389966887666521E-2"/>
    <n v="139"/>
    <n v="165"/>
    <n v="26"/>
    <n v="1.0007660380053243"/>
    <n v="4.4001519460196065E-2"/>
  </r>
  <r>
    <x v="0"/>
    <n v="136"/>
    <n v="139"/>
    <n v="155"/>
    <n v="137"/>
    <n v="143"/>
    <n v="147"/>
    <n v="146"/>
    <n v="152"/>
    <n v="146"/>
    <n v="138"/>
    <n v="149"/>
    <n v="146"/>
    <n v="140"/>
    <n v="146"/>
    <n v="147"/>
    <n v="156"/>
    <n v="139"/>
    <n v="144"/>
    <n v="161"/>
    <n v="154"/>
    <n v="147"/>
    <n v="152"/>
    <n v="139"/>
    <n v="148"/>
    <n v="151"/>
    <n v="153"/>
    <n v="153"/>
    <n v="146"/>
    <n v="147"/>
    <n v="146"/>
    <n v="146"/>
    <n v="138"/>
    <n v="134"/>
    <n v="118"/>
    <n v="118"/>
    <n v="129"/>
    <n v="112"/>
    <n v="117"/>
    <n v="124"/>
    <n v="125"/>
    <n v="124"/>
    <n v="124"/>
    <n v="116"/>
    <n v="123"/>
    <n v="139.79545454545453"/>
    <n v="145"/>
    <n v="12.587516047803071"/>
    <n v="9.0042384344551321E-2"/>
    <n v="112"/>
    <n v="161"/>
    <n v="49"/>
    <n v="0.99541707539465296"/>
    <n v="0.39976626608662369"/>
  </r>
  <r>
    <x v="1"/>
    <n v="174"/>
    <n v="181"/>
    <n v="174"/>
    <n v="174"/>
    <n v="175"/>
    <n v="174"/>
    <n v="174"/>
    <n v="174"/>
    <n v="174"/>
    <n v="176"/>
    <n v="174"/>
    <n v="164"/>
    <n v="164"/>
    <n v="175"/>
    <n v="175"/>
    <n v="175"/>
    <n v="174"/>
    <n v="175"/>
    <n v="173"/>
    <n v="174"/>
    <n v="172"/>
    <n v="174"/>
    <n v="173"/>
    <n v="180"/>
    <n v="174"/>
    <n v="173"/>
    <n v="168"/>
    <n v="173"/>
    <n v="173"/>
    <n v="130"/>
    <n v="129"/>
    <n v="129"/>
    <n v="130"/>
    <n v="129"/>
    <n v="129"/>
    <n v="130"/>
    <n v="135"/>
    <n v="129"/>
    <n v="130"/>
    <n v="135"/>
    <n v="124"/>
    <n v="134"/>
    <n v="129"/>
    <n v="2"/>
    <n v="155.84090909090909"/>
    <n v="173"/>
    <n v="31.419844996744537"/>
    <n v="0.2016148723722852"/>
    <n v="2"/>
    <n v="181"/>
    <n v="179"/>
    <n v="0.97866397175232733"/>
    <n v="0.16960236937416789"/>
  </r>
  <r>
    <x v="2"/>
    <n v="126"/>
    <n v="123"/>
    <n v="121"/>
    <n v="110"/>
    <n v="121"/>
    <n v="127"/>
    <n v="122"/>
    <n v="124"/>
    <n v="124"/>
    <n v="126"/>
    <n v="124"/>
    <n v="120"/>
    <n v="118"/>
    <n v="119"/>
    <n v="123"/>
    <n v="119"/>
    <n v="121"/>
    <n v="120"/>
    <n v="117"/>
    <n v="112"/>
    <n v="115"/>
    <n v="116"/>
    <n v="119"/>
    <n v="117"/>
    <n v="109"/>
    <n v="116"/>
    <n v="115"/>
    <n v="112"/>
    <n v="124"/>
    <n v="125"/>
    <n v="113"/>
    <n v="117"/>
    <n v="112"/>
    <n v="118"/>
    <n v="114"/>
    <n v="118"/>
    <n v="114"/>
    <n v="116"/>
    <n v="107"/>
    <n v="167"/>
    <n v="132"/>
    <n v="179"/>
    <n v="142"/>
    <n v="203"/>
    <n v="123.56818181818181"/>
    <n v="119"/>
    <n v="17.865645514242999"/>
    <n v="0.14458127692232703"/>
    <n v="107"/>
    <n v="203"/>
    <n v="96"/>
    <n v="1.002963430840224"/>
    <n v="9.6757859469584581E-2"/>
  </r>
  <r>
    <x v="1"/>
    <n v="230"/>
    <n v="227"/>
    <n v="243"/>
    <n v="105"/>
    <n v="195"/>
    <n v="208"/>
    <n v="139"/>
    <n v="152"/>
    <n v="143"/>
    <n v="163"/>
    <n v="158"/>
    <n v="161"/>
    <n v="161"/>
    <n v="155"/>
    <n v="139"/>
    <n v="140"/>
    <n v="137"/>
    <n v="149"/>
    <n v="145"/>
    <n v="161"/>
    <n v="134"/>
    <n v="159"/>
    <n v="151"/>
    <n v="160"/>
    <n v="74"/>
    <n v="158"/>
    <n v="158"/>
    <n v="72"/>
    <n v="144"/>
    <n v="144"/>
    <n v="55"/>
    <n v="66"/>
    <n v="67"/>
    <n v="66"/>
    <n v="76"/>
    <n v="41"/>
    <n v="75"/>
    <n v="55"/>
    <n v="81"/>
    <n v="81"/>
    <n v="76"/>
    <n v="152"/>
    <n v="148"/>
    <n v="147"/>
    <n v="132.97727272727272"/>
    <n v="144.5"/>
    <n v="49.743289198604302"/>
    <n v="0.37407361557658336"/>
    <n v="41"/>
    <n v="243"/>
    <n v="202"/>
    <n v="0.97822160693008886"/>
    <n v="0.4265058279609707"/>
  </r>
  <r>
    <x v="1"/>
    <n v="202"/>
    <n v="185"/>
    <n v="78"/>
    <n v="84"/>
    <n v="97"/>
    <n v="76"/>
    <n v="89"/>
    <n v="74"/>
    <n v="72"/>
    <n v="66"/>
    <n v="66"/>
    <n v="72"/>
    <n v="60"/>
    <n v="30"/>
    <n v="27"/>
    <n v="28"/>
    <n v="36"/>
    <n v="29"/>
    <n v="28"/>
    <n v="29"/>
    <n v="29"/>
    <n v="31"/>
    <n v="25"/>
    <n v="25"/>
    <n v="45"/>
    <n v="29"/>
    <n v="23"/>
    <n v="33"/>
    <n v="23"/>
    <n v="22"/>
    <n v="34"/>
    <n v="44"/>
    <n v="36"/>
    <n v="33"/>
    <n v="26"/>
    <n v="26"/>
    <n v="17"/>
    <n v="25"/>
    <n v="24"/>
    <n v="21"/>
    <n v="18"/>
    <n v="21"/>
    <n v="20"/>
    <n v="23"/>
    <n v="47.295454545454547"/>
    <n v="29.5"/>
    <n v="39.233101558863765"/>
    <n v="0.82953218096588455"/>
    <n v="17"/>
    <n v="202"/>
    <n v="185"/>
    <n v="0.96141478337815156"/>
    <n v="0.69503471031865927"/>
  </r>
  <r>
    <x v="1"/>
    <n v="163"/>
    <n v="163"/>
    <n v="163"/>
    <n v="163"/>
    <n v="163"/>
    <n v="163"/>
    <n v="163"/>
    <n v="163"/>
    <n v="163"/>
    <n v="163"/>
    <n v="163"/>
    <n v="163"/>
    <n v="163"/>
    <n v="163"/>
    <n v="163"/>
    <n v="162"/>
    <n v="162"/>
    <n v="162"/>
    <n v="156"/>
    <n v="162"/>
    <n v="162"/>
    <n v="162"/>
    <n v="162"/>
    <n v="162"/>
    <n v="162"/>
    <n v="16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96.340909090909093"/>
    <n v="162"/>
    <n v="80.25249200849116"/>
    <n v="0.8330053428576577"/>
    <n v="1"/>
    <n v="163"/>
    <n v="162"/>
    <n v="0.84538434696134634"/>
    <n v="0.72644822318403723"/>
  </r>
  <r>
    <x v="3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1"/>
    <n v="1"/>
    <n v="72.590909090909093"/>
    <n v="76"/>
    <n v="15.8030291206114"/>
    <n v="0.21769983760391409"/>
    <n v="1"/>
    <n v="76"/>
    <n v="75"/>
    <n v="0.97468934776268479"/>
    <n v="0.13023255813953491"/>
  </r>
  <r>
    <x v="0"/>
    <n v="42"/>
    <n v="42"/>
    <n v="42"/>
    <n v="42"/>
    <n v="42"/>
    <n v="44"/>
    <n v="44"/>
    <n v="43"/>
    <n v="44"/>
    <n v="44"/>
    <n v="44"/>
    <n v="34"/>
    <n v="35"/>
    <n v="35"/>
    <n v="37"/>
    <n v="36"/>
    <n v="37"/>
    <n v="37"/>
    <n v="36"/>
    <n v="36"/>
    <n v="36"/>
    <n v="37"/>
    <n v="37"/>
    <n v="33"/>
    <n v="33"/>
    <n v="34"/>
    <n v="34"/>
    <n v="34"/>
    <n v="35"/>
    <n v="36"/>
    <n v="36"/>
    <n v="35"/>
    <n v="35"/>
    <n v="34"/>
    <n v="35"/>
    <n v="35"/>
    <n v="37"/>
    <n v="36"/>
    <n v="37"/>
    <n v="38"/>
    <n v="36"/>
    <n v="37"/>
    <n v="33"/>
    <n v="33"/>
    <n v="37.31818181818182"/>
    <n v="36"/>
    <n v="3.5684191488651265"/>
    <n v="9.562146318518E-2"/>
    <n v="33"/>
    <n v="44"/>
    <n v="11"/>
    <n v="0.99500819416000486"/>
    <n v="0.48195762748416093"/>
  </r>
  <r>
    <x v="1"/>
    <n v="203"/>
    <n v="196"/>
    <n v="200"/>
    <n v="109"/>
    <n v="196"/>
    <n v="199"/>
    <n v="195"/>
    <n v="182"/>
    <n v="188"/>
    <n v="193"/>
    <n v="206"/>
    <n v="205"/>
    <n v="209"/>
    <n v="208"/>
    <n v="187"/>
    <n v="192"/>
    <n v="197"/>
    <n v="201"/>
    <n v="195"/>
    <n v="219"/>
    <n v="216"/>
    <n v="222"/>
    <n v="233"/>
    <n v="224"/>
    <n v="141"/>
    <n v="246"/>
    <n v="233"/>
    <n v="125"/>
    <n v="240"/>
    <n v="235"/>
    <n v="131"/>
    <n v="131"/>
    <n v="127"/>
    <n v="132"/>
    <n v="136"/>
    <n v="135"/>
    <n v="151"/>
    <n v="151"/>
    <n v="132"/>
    <n v="137"/>
    <n v="144"/>
    <n v="257"/>
    <n v="275"/>
    <n v="269"/>
    <n v="188.70454545454547"/>
    <n v="196"/>
    <n v="43.022211432384218"/>
    <n v="0.22798714958748711"/>
    <n v="109"/>
    <n v="275"/>
    <n v="166"/>
    <n v="0.99677512450653138"/>
    <n v="2.9850205025055247E-2"/>
  </r>
  <r>
    <x v="0"/>
    <n v="620"/>
    <n v="602"/>
    <n v="580"/>
    <n v="568"/>
    <n v="512"/>
    <n v="554"/>
    <n v="572"/>
    <n v="559"/>
    <n v="518"/>
    <n v="539"/>
    <n v="612"/>
    <n v="588"/>
    <n v="587"/>
    <n v="606"/>
    <n v="579"/>
    <n v="588"/>
    <n v="607"/>
    <n v="591"/>
    <n v="677"/>
    <n v="282"/>
    <n v="329"/>
    <n v="324"/>
    <n v="277"/>
    <n v="315"/>
    <n v="336"/>
    <n v="385"/>
    <n v="310"/>
    <n v="288"/>
    <n v="348"/>
    <n v="275"/>
    <n v="332"/>
    <n v="314"/>
    <n v="299"/>
    <n v="318"/>
    <n v="312"/>
    <n v="300"/>
    <n v="283"/>
    <n v="298"/>
    <n v="336"/>
    <n v="321"/>
    <n v="331"/>
    <n v="258"/>
    <n v="277"/>
    <n v="308"/>
    <n v="427.61363636363637"/>
    <n v="336"/>
    <n v="139.91778581177354"/>
    <n v="0.32720608959436809"/>
    <n v="258"/>
    <n v="677"/>
    <n v="419"/>
    <n v="0.97898178425546234"/>
    <n v="0.70143804672707522"/>
  </r>
  <r>
    <x v="0"/>
    <n v="74"/>
    <n v="74"/>
    <n v="74"/>
    <n v="74"/>
    <n v="73"/>
    <n v="73"/>
    <n v="73"/>
    <n v="73"/>
    <n v="73"/>
    <n v="80"/>
    <n v="80"/>
    <n v="82"/>
    <n v="79"/>
    <n v="69"/>
    <n v="69"/>
    <n v="75"/>
    <n v="75"/>
    <n v="75"/>
    <n v="72"/>
    <n v="75"/>
    <n v="75"/>
    <n v="75"/>
    <n v="74"/>
    <n v="75"/>
    <n v="70"/>
    <n v="73"/>
    <n v="68"/>
    <n v="68"/>
    <n v="69"/>
    <n v="79"/>
    <n v="78"/>
    <n v="77"/>
    <n v="77"/>
    <n v="78"/>
    <n v="78"/>
    <n v="66"/>
    <n v="76"/>
    <n v="75"/>
    <n v="72"/>
    <n v="70"/>
    <n v="65"/>
    <n v="69"/>
    <n v="69"/>
    <n v="69"/>
    <n v="73.568181818181813"/>
    <n v="74"/>
    <n v="3.9437777148120015"/>
    <n v="5.3607111353638576E-2"/>
    <n v="65"/>
    <n v="82"/>
    <n v="17"/>
    <n v="0.99871418169161952"/>
    <n v="9.4035141300210442E-2"/>
  </r>
  <r>
    <x v="0"/>
    <n v="30"/>
    <n v="36"/>
    <n v="36"/>
    <n v="31"/>
    <n v="37"/>
    <n v="35"/>
    <n v="33"/>
    <n v="30"/>
    <n v="28"/>
    <n v="31"/>
    <n v="32"/>
    <n v="26"/>
    <n v="29"/>
    <n v="27"/>
    <n v="33"/>
    <n v="30"/>
    <n v="30"/>
    <n v="30"/>
    <n v="31"/>
    <n v="33"/>
    <n v="31"/>
    <n v="34"/>
    <n v="31"/>
    <n v="34"/>
    <n v="26"/>
    <n v="32"/>
    <n v="35"/>
    <n v="32"/>
    <n v="37"/>
    <n v="36"/>
    <n v="34"/>
    <n v="37"/>
    <n v="33"/>
    <n v="35"/>
    <n v="34"/>
    <n v="34"/>
    <n v="36"/>
    <n v="33"/>
    <n v="33"/>
    <n v="36"/>
    <n v="35"/>
    <n v="35"/>
    <n v="39"/>
    <n v="36"/>
    <n v="32.863636363636367"/>
    <n v="33"/>
    <n v="3.069663333489931"/>
    <n v="9.340607653772956E-2"/>
    <n v="26"/>
    <n v="39"/>
    <n v="13"/>
    <n v="1.0032053105627938"/>
    <n v="0.18321522166169973"/>
  </r>
  <r>
    <x v="3"/>
    <n v="43"/>
    <n v="43"/>
    <n v="43"/>
    <n v="44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4"/>
    <n v="44"/>
    <n v="44"/>
    <n v="44"/>
    <n v="44"/>
    <n v="44"/>
    <n v="44"/>
    <n v="44"/>
    <n v="44"/>
    <n v="44"/>
    <n v="44"/>
    <n v="44"/>
    <n v="44"/>
    <n v="44"/>
    <n v="44"/>
    <n v="44"/>
    <n v="44.477272727272727"/>
    <n v="45"/>
    <n v="0.62834727339512342"/>
    <n v="1.4127378655792248E-2"/>
    <n v="43"/>
    <n v="45"/>
    <n v="2"/>
    <n v="0.99974319917039889"/>
    <n v="5.39328220657012E-2"/>
  </r>
  <r>
    <x v="1"/>
    <n v="36"/>
    <n v="35"/>
    <n v="35"/>
    <n v="36"/>
    <n v="34"/>
    <n v="34"/>
    <n v="34"/>
    <n v="31"/>
    <n v="31"/>
    <n v="31"/>
    <n v="31"/>
    <n v="31"/>
    <n v="31"/>
    <n v="31"/>
    <n v="31"/>
    <n v="31"/>
    <n v="31"/>
    <n v="31"/>
    <n v="28"/>
    <n v="26"/>
    <n v="26"/>
    <n v="26"/>
    <n v="27"/>
    <n v="27"/>
    <n v="27"/>
    <n v="28"/>
    <n v="27"/>
    <n v="27"/>
    <n v="28"/>
    <n v="27"/>
    <n v="28"/>
    <n v="28"/>
    <n v="27"/>
    <n v="28"/>
    <n v="28"/>
    <n v="31"/>
    <n v="31"/>
    <n v="28"/>
    <n v="28"/>
    <n v="28"/>
    <n v="30"/>
    <n v="29"/>
    <n v="29"/>
    <n v="28"/>
    <n v="29.772727272727273"/>
    <n v="29"/>
    <n v="2.8025207620220196"/>
    <n v="9.4130468342724316E-2"/>
    <n v="26"/>
    <n v="36"/>
    <n v="10"/>
    <n v="0.99514307215361086"/>
    <n v="0.46375384070757658"/>
  </r>
  <r>
    <x v="0"/>
    <n v="13"/>
    <n v="13"/>
    <n v="30"/>
    <n v="15"/>
    <n v="11"/>
    <n v="21"/>
    <n v="34"/>
    <n v="26"/>
    <n v="26"/>
    <n v="26"/>
    <n v="24"/>
    <n v="37"/>
    <n v="24"/>
    <n v="24"/>
    <n v="24"/>
    <n v="24"/>
    <n v="24"/>
    <n v="24"/>
    <n v="10"/>
    <n v="38"/>
    <n v="26"/>
    <n v="26"/>
    <n v="26"/>
    <n v="24"/>
    <n v="28"/>
    <n v="24"/>
    <n v="24"/>
    <n v="30"/>
    <n v="26"/>
    <n v="26"/>
    <n v="30"/>
    <n v="15"/>
    <n v="31"/>
    <n v="15"/>
    <n v="23"/>
    <n v="32"/>
    <n v="35"/>
    <n v="36"/>
    <n v="35"/>
    <n v="36"/>
    <n v="34"/>
    <n v="27"/>
    <n v="29"/>
    <n v="27"/>
    <n v="25.75"/>
    <n v="26"/>
    <n v="7.0418186075988629"/>
    <n v="0.27346868379024708"/>
    <n v="10"/>
    <n v="38"/>
    <n v="28"/>
    <n v="1.0107105838959909"/>
    <n v="0.18008464754188561"/>
  </r>
  <r>
    <x v="0"/>
    <n v="48"/>
    <n v="48"/>
    <n v="46"/>
    <n v="46"/>
    <n v="46"/>
    <n v="46"/>
    <n v="49"/>
    <n v="42"/>
    <n v="42"/>
    <n v="44"/>
    <n v="42"/>
    <n v="44"/>
    <n v="44"/>
    <n v="44"/>
    <n v="42"/>
    <n v="14"/>
    <n v="42"/>
    <n v="44"/>
    <n v="44"/>
    <n v="44"/>
    <n v="44"/>
    <n v="44"/>
    <n v="42"/>
    <n v="42"/>
    <n v="46"/>
    <n v="42"/>
    <n v="45"/>
    <n v="35"/>
    <n v="33"/>
    <n v="33"/>
    <n v="33"/>
    <n v="33"/>
    <n v="33"/>
    <n v="33"/>
    <n v="35"/>
    <n v="35"/>
    <n v="35"/>
    <n v="32"/>
    <n v="31"/>
    <n v="32"/>
    <n v="32"/>
    <n v="32"/>
    <n v="32"/>
    <n v="32"/>
    <n v="39.25"/>
    <n v="42"/>
    <n v="6.988778380791163"/>
    <n v="0.1780580479182462"/>
    <n v="14"/>
    <n v="49"/>
    <n v="35"/>
    <n v="0.99067009945494811"/>
    <n v="0.3096043272931655"/>
  </r>
  <r>
    <x v="1"/>
    <n v="92"/>
    <n v="92"/>
    <n v="93"/>
    <n v="96"/>
    <n v="98"/>
    <n v="103"/>
    <n v="93"/>
    <n v="100"/>
    <n v="99"/>
    <n v="97"/>
    <n v="95"/>
    <n v="93"/>
    <n v="91"/>
    <n v="84"/>
    <n v="88"/>
    <n v="88"/>
    <n v="91"/>
    <n v="86"/>
    <n v="89"/>
    <n v="89"/>
    <n v="82"/>
    <n v="88"/>
    <n v="85"/>
    <n v="87"/>
    <n v="86"/>
    <n v="81"/>
    <n v="88"/>
    <n v="158"/>
    <n v="97"/>
    <n v="90"/>
    <n v="90"/>
    <n v="86"/>
    <n v="87"/>
    <n v="90"/>
    <n v="86"/>
    <n v="89"/>
    <n v="86"/>
    <n v="89"/>
    <n v="88"/>
    <n v="88"/>
    <n v="84"/>
    <n v="87"/>
    <n v="85"/>
    <n v="86"/>
    <n v="91.36363636363636"/>
    <n v="89"/>
    <n v="11.381525031854917"/>
    <n v="0.1245739058212976"/>
    <n v="81"/>
    <n v="158"/>
    <n v="77"/>
    <n v="0.99791465435093374"/>
    <n v="7.0838531515249659E-2"/>
  </r>
  <r>
    <x v="1"/>
    <n v="3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7045454545454541"/>
    <n v="4"/>
    <n v="4.6734258409553364"/>
    <n v="0.99338520290838073"/>
    <n v="4"/>
    <n v="35"/>
    <n v="31"/>
    <n v="0.99344866419006561"/>
    <n v="6.6666666666666471E-2"/>
  </r>
  <r>
    <x v="0"/>
    <n v="247"/>
    <n v="247"/>
    <n v="245"/>
    <n v="244"/>
    <n v="247"/>
    <n v="244"/>
    <n v="247"/>
    <n v="244"/>
    <n v="245"/>
    <n v="249"/>
    <n v="247"/>
    <n v="247"/>
    <n v="244"/>
    <n v="248"/>
    <n v="243"/>
    <n v="246"/>
    <n v="244"/>
    <n v="247"/>
    <n v="224"/>
    <n v="245"/>
    <n v="241"/>
    <n v="242"/>
    <n v="249"/>
    <n v="245"/>
    <n v="246"/>
    <n v="246"/>
    <n v="241"/>
    <n v="247"/>
    <n v="255"/>
    <n v="253"/>
    <n v="253"/>
    <n v="244"/>
    <n v="243"/>
    <n v="250"/>
    <n v="243"/>
    <n v="248"/>
    <n v="248"/>
    <n v="246"/>
    <n v="250"/>
    <n v="245"/>
    <n v="246"/>
    <n v="247"/>
    <n v="257"/>
    <n v="255"/>
    <n v="246.22727272727272"/>
    <n v="246"/>
    <n v="4.954976996936427"/>
    <n v="2.0123591274247996E-2"/>
    <n v="224"/>
    <n v="257"/>
    <n v="33"/>
    <n v="1.0004378690969478"/>
    <n v="7.5414795006866417E-2"/>
  </r>
  <r>
    <x v="0"/>
    <n v="244"/>
    <n v="226"/>
    <n v="228"/>
    <n v="188"/>
    <n v="185"/>
    <n v="185"/>
    <n v="185"/>
    <n v="184"/>
    <n v="185"/>
    <n v="163"/>
    <n v="163"/>
    <n v="160"/>
    <n v="161"/>
    <n v="160"/>
    <n v="162"/>
    <n v="161"/>
    <n v="161"/>
    <n v="162"/>
    <n v="162"/>
    <n v="161"/>
    <n v="163"/>
    <n v="163"/>
    <n v="163"/>
    <n v="165"/>
    <n v="164"/>
    <n v="164"/>
    <n v="168"/>
    <n v="160"/>
    <n v="207"/>
    <n v="187"/>
    <n v="160"/>
    <n v="159"/>
    <n v="156"/>
    <n v="158"/>
    <n v="158"/>
    <n v="158"/>
    <n v="153"/>
    <n v="157"/>
    <n v="159"/>
    <n v="164"/>
    <n v="163"/>
    <n v="174"/>
    <n v="203"/>
    <n v="206"/>
    <n v="173.13636363636363"/>
    <n v="163"/>
    <n v="21.402663286882586"/>
    <n v="0.12361737787120423"/>
    <n v="153"/>
    <n v="244"/>
    <n v="91"/>
    <n v="0.99663817372592411"/>
    <n v="0.14562412376796172"/>
  </r>
  <r>
    <x v="1"/>
    <n v="210"/>
    <n v="216"/>
    <n v="212"/>
    <n v="207"/>
    <n v="211"/>
    <n v="218"/>
    <n v="209"/>
    <n v="199"/>
    <n v="195"/>
    <n v="207"/>
    <n v="204"/>
    <n v="208"/>
    <n v="201"/>
    <n v="198"/>
    <n v="206"/>
    <n v="204"/>
    <n v="201"/>
    <n v="209"/>
    <n v="193"/>
    <n v="206"/>
    <n v="228"/>
    <n v="214"/>
    <n v="210"/>
    <n v="214"/>
    <n v="207"/>
    <n v="205"/>
    <n v="204"/>
    <n v="205"/>
    <n v="211"/>
    <n v="221"/>
    <n v="210"/>
    <n v="213"/>
    <n v="227"/>
    <n v="227"/>
    <n v="222"/>
    <n v="228"/>
    <n v="224"/>
    <n v="234"/>
    <n v="224"/>
    <n v="222"/>
    <n v="217"/>
    <n v="227"/>
    <n v="225"/>
    <n v="230"/>
    <n v="212.79545454545453"/>
    <n v="210.5"/>
    <n v="10.2675364347903"/>
    <n v="4.8250731937495801E-2"/>
    <n v="193"/>
    <n v="234"/>
    <n v="41"/>
    <n v="1.0023777849283924"/>
    <n v="0.4024505349321425"/>
  </r>
  <r>
    <x v="1"/>
    <n v="152"/>
    <n v="148"/>
    <n v="149"/>
    <n v="148"/>
    <n v="145"/>
    <n v="150"/>
    <n v="150"/>
    <n v="146"/>
    <n v="147"/>
    <n v="149"/>
    <n v="152"/>
    <n v="153"/>
    <n v="192"/>
    <n v="193"/>
    <n v="188"/>
    <n v="189"/>
    <n v="190"/>
    <n v="199"/>
    <n v="183"/>
    <n v="184"/>
    <n v="247"/>
    <n v="276"/>
    <n v="245"/>
    <n v="279"/>
    <n v="212"/>
    <n v="250"/>
    <n v="283"/>
    <n v="255"/>
    <n v="282"/>
    <n v="250"/>
    <n v="212"/>
    <n v="233"/>
    <n v="228"/>
    <n v="237"/>
    <n v="273"/>
    <n v="270"/>
    <n v="245"/>
    <n v="248"/>
    <n v="274"/>
    <n v="280"/>
    <n v="249"/>
    <n v="273"/>
    <n v="273"/>
    <n v="206"/>
    <n v="213.34090909090909"/>
    <n v="212"/>
    <n v="49.489929998408357"/>
    <n v="0.23197580909022772"/>
    <n v="145"/>
    <n v="283"/>
    <n v="138"/>
    <n v="1.0162686070312286"/>
    <n v="0.73603568214270376"/>
  </r>
  <r>
    <x v="1"/>
    <n v="413"/>
    <n v="436"/>
    <n v="432"/>
    <n v="425"/>
    <n v="458"/>
    <n v="399"/>
    <n v="405"/>
    <n v="400"/>
    <n v="417"/>
    <n v="401"/>
    <n v="434"/>
    <n v="459"/>
    <n v="409"/>
    <n v="409"/>
    <n v="495"/>
    <n v="442"/>
    <n v="440"/>
    <n v="467"/>
    <n v="302"/>
    <n v="436"/>
    <n v="463"/>
    <n v="433"/>
    <n v="455"/>
    <n v="447"/>
    <n v="452"/>
    <n v="458"/>
    <n v="423"/>
    <n v="423"/>
    <n v="431"/>
    <n v="394"/>
    <n v="434"/>
    <n v="395"/>
    <n v="429"/>
    <n v="421"/>
    <n v="431"/>
    <n v="426"/>
    <n v="462"/>
    <n v="435"/>
    <n v="442"/>
    <n v="430"/>
    <n v="438"/>
    <n v="440"/>
    <n v="449"/>
    <n v="442"/>
    <n v="430.27272727272725"/>
    <n v="433.5"/>
    <n v="29.136697580154451"/>
    <n v="6.7716812461799905E-2"/>
    <n v="302"/>
    <n v="495"/>
    <n v="193"/>
    <n v="1.0008523358860619"/>
    <n v="2.2330856914862876E-2"/>
  </r>
  <r>
    <x v="3"/>
    <n v="55"/>
    <n v="50"/>
    <n v="53"/>
    <n v="57"/>
    <n v="49"/>
    <n v="51"/>
    <n v="54"/>
    <n v="57"/>
    <n v="55"/>
    <n v="63"/>
    <n v="59"/>
    <n v="61"/>
    <n v="67"/>
    <n v="64"/>
    <n v="59"/>
    <n v="58"/>
    <n v="62"/>
    <n v="65"/>
    <n v="58"/>
    <n v="60"/>
    <n v="64"/>
    <n v="68"/>
    <n v="63"/>
    <n v="71"/>
    <n v="68"/>
    <n v="81"/>
    <n v="59"/>
    <n v="70"/>
    <n v="67"/>
    <n v="72"/>
    <n v="61"/>
    <n v="55"/>
    <n v="61"/>
    <n v="83"/>
    <n v="82"/>
    <n v="66"/>
    <n v="77"/>
    <n v="68"/>
    <n v="68"/>
    <n v="74"/>
    <n v="72"/>
    <n v="72"/>
    <n v="81"/>
    <n v="73"/>
    <n v="64.38636363636364"/>
    <n v="63.5"/>
    <n v="8.784806940449668"/>
    <n v="0.13643893589120556"/>
    <n v="49"/>
    <n v="83"/>
    <n v="34"/>
    <n v="1.0081839111681201"/>
    <n v="0.59777111675171168"/>
  </r>
  <r>
    <x v="1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82.13636363636364"/>
    <n v="64"/>
    <n v="21.044350630183125"/>
    <n v="0.25621234856891462"/>
    <n v="64"/>
    <n v="106"/>
    <n v="42"/>
    <n v="0.98325218249403812"/>
    <n v="0.73643410852713143"/>
  </r>
  <r>
    <x v="0"/>
    <n v="7"/>
    <n v="7"/>
    <n v="7"/>
    <n v="7"/>
    <n v="8"/>
    <n v="7"/>
    <n v="8"/>
    <n v="7"/>
    <n v="7"/>
    <n v="7"/>
    <n v="7"/>
    <n v="7"/>
    <n v="8"/>
    <n v="7"/>
    <n v="7"/>
    <n v="7"/>
    <n v="7"/>
    <n v="7"/>
    <n v="3"/>
    <n v="7"/>
    <n v="7"/>
    <n v="7"/>
    <n v="7"/>
    <n v="7"/>
    <n v="7"/>
    <n v="7"/>
    <n v="7"/>
    <n v="7"/>
    <n v="7"/>
    <n v="7"/>
    <n v="7"/>
    <n v="7"/>
    <n v="7"/>
    <n v="7"/>
    <n v="7"/>
    <n v="8"/>
    <n v="8"/>
    <n v="8"/>
    <n v="7"/>
    <n v="7"/>
    <n v="7"/>
    <n v="7"/>
    <n v="7"/>
    <n v="7"/>
    <n v="7.0454545454545459"/>
    <n v="7"/>
    <n v="0.71380231301942532"/>
    <n v="0.1013138766866281"/>
    <n v="3"/>
    <n v="8"/>
    <n v="5"/>
    <n v="1.0004368922953419"/>
    <n v="1.6411071583309225E-3"/>
  </r>
  <r>
    <x v="0"/>
    <n v="132"/>
    <n v="131"/>
    <n v="142"/>
    <n v="140"/>
    <n v="133"/>
    <n v="142"/>
    <n v="146"/>
    <n v="141"/>
    <n v="141"/>
    <n v="146"/>
    <n v="136"/>
    <n v="136"/>
    <n v="134"/>
    <n v="136"/>
    <n v="148"/>
    <n v="149"/>
    <n v="148"/>
    <n v="109"/>
    <n v="112"/>
    <n v="113"/>
    <n v="109"/>
    <n v="113"/>
    <n v="117"/>
    <n v="114"/>
    <n v="121"/>
    <n v="121"/>
    <n v="116"/>
    <n v="122"/>
    <n v="120"/>
    <n v="124"/>
    <n v="115"/>
    <n v="119"/>
    <n v="117"/>
    <n v="116"/>
    <n v="116"/>
    <n v="116"/>
    <n v="119"/>
    <n v="115"/>
    <n v="115"/>
    <n v="113"/>
    <n v="108"/>
    <n v="113"/>
    <n v="113"/>
    <n v="102"/>
    <n v="124.75"/>
    <n v="119.5"/>
    <n v="13.340138767103639"/>
    <n v="0.10693498009702315"/>
    <n v="102"/>
    <n v="149"/>
    <n v="47"/>
    <n v="0.99370801705775802"/>
    <n v="0.59361401432489347"/>
  </r>
  <r>
    <x v="3"/>
    <n v="81"/>
    <n v="80"/>
    <n v="81"/>
    <n v="85"/>
    <n v="84"/>
    <n v="75"/>
    <n v="77"/>
    <n v="81"/>
    <n v="80"/>
    <n v="74"/>
    <n v="80"/>
    <n v="81"/>
    <n v="75"/>
    <n v="81"/>
    <n v="80"/>
    <n v="83"/>
    <n v="81"/>
    <n v="88"/>
    <n v="81"/>
    <n v="81"/>
    <n v="81"/>
    <n v="81"/>
    <n v="75"/>
    <n v="74"/>
    <n v="76"/>
    <n v="81"/>
    <n v="80"/>
    <n v="81"/>
    <n v="81"/>
    <n v="81"/>
    <n v="75"/>
    <n v="80"/>
    <n v="81"/>
    <n v="81"/>
    <n v="81"/>
    <n v="81"/>
    <n v="76"/>
    <n v="85"/>
    <n v="80"/>
    <n v="74"/>
    <n v="80"/>
    <n v="80"/>
    <n v="75"/>
    <n v="80"/>
    <n v="79.75"/>
    <n v="81"/>
    <n v="3.1558362323766733"/>
    <n v="3.9571614199080542E-2"/>
    <n v="74"/>
    <n v="88"/>
    <n v="14"/>
    <n v="0.9995875039494807"/>
    <n v="1.7744656999362722E-2"/>
  </r>
  <r>
    <x v="1"/>
    <n v="75"/>
    <n v="77"/>
    <n v="79"/>
    <n v="75"/>
    <n v="79"/>
    <n v="77"/>
    <n v="82"/>
    <n v="77"/>
    <n v="80"/>
    <n v="77"/>
    <n v="77"/>
    <n v="76"/>
    <n v="79"/>
    <n v="74"/>
    <n v="78"/>
    <n v="80"/>
    <n v="75"/>
    <n v="76"/>
    <n v="74"/>
    <n v="75"/>
    <n v="77"/>
    <n v="74"/>
    <n v="73"/>
    <n v="73"/>
    <n v="75"/>
    <n v="83"/>
    <n v="75"/>
    <n v="75"/>
    <n v="79"/>
    <n v="78"/>
    <n v="74"/>
    <n v="76"/>
    <n v="77"/>
    <n v="72"/>
    <n v="73"/>
    <n v="72"/>
    <n v="66"/>
    <n v="73"/>
    <n v="67"/>
    <n v="74"/>
    <n v="77"/>
    <n v="75"/>
    <n v="69"/>
    <n v="75"/>
    <n v="75.545454545454547"/>
    <n v="75"/>
    <n v="3.3650359924440587"/>
    <n v="4.4543196049199332E-2"/>
    <n v="66"/>
    <n v="83"/>
    <n v="17"/>
    <n v="0.99814545095221785"/>
    <n v="0.27794677198809453"/>
  </r>
  <r>
    <x v="3"/>
    <n v="48"/>
    <n v="52"/>
    <n v="49"/>
    <n v="48"/>
    <n v="47"/>
    <n v="46"/>
    <n v="49"/>
    <n v="49"/>
    <n v="46"/>
    <n v="47"/>
    <n v="46"/>
    <n v="46"/>
    <n v="46"/>
    <n v="45"/>
    <n v="47"/>
    <n v="49"/>
    <n v="45"/>
    <n v="46"/>
    <n v="45"/>
    <n v="48"/>
    <n v="48"/>
    <n v="47"/>
    <n v="48"/>
    <n v="48"/>
    <n v="47"/>
    <n v="47"/>
    <n v="46"/>
    <n v="47"/>
    <n v="47"/>
    <n v="47"/>
    <n v="47"/>
    <n v="46"/>
    <n v="47"/>
    <n v="46"/>
    <n v="47"/>
    <n v="45"/>
    <n v="45"/>
    <n v="46"/>
    <n v="47"/>
    <n v="46"/>
    <n v="47"/>
    <n v="47"/>
    <n v="47"/>
    <n v="39"/>
    <n v="46.772727272727273"/>
    <n v="47"/>
    <n v="1.8026290408106123"/>
    <n v="3.8540173856009205E-2"/>
    <n v="39"/>
    <n v="52"/>
    <n v="13"/>
    <n v="0.99864823232514122"/>
    <n v="0.19146892889116457"/>
  </r>
  <r>
    <x v="2"/>
    <n v="82"/>
    <n v="82"/>
    <n v="82"/>
    <n v="85"/>
    <n v="85"/>
    <n v="84"/>
    <n v="84"/>
    <n v="92"/>
    <n v="88"/>
    <n v="91"/>
    <n v="92"/>
    <n v="90"/>
    <n v="90"/>
    <n v="89"/>
    <n v="89"/>
    <n v="89"/>
    <n v="93"/>
    <n v="89"/>
    <n v="88"/>
    <n v="89"/>
    <n v="88"/>
    <n v="88"/>
    <n v="87"/>
    <n v="87"/>
    <n v="94"/>
    <n v="91"/>
    <n v="95"/>
    <n v="89"/>
    <n v="93"/>
    <n v="94"/>
    <n v="83"/>
    <n v="84"/>
    <n v="63"/>
    <n v="83"/>
    <n v="83"/>
    <n v="83"/>
    <n v="80"/>
    <n v="74"/>
    <n v="69"/>
    <n v="69"/>
    <n v="67"/>
    <n v="70"/>
    <n v="69"/>
    <n v="65"/>
    <n v="84.11363636363636"/>
    <n v="87"/>
    <n v="8.5023003975829958"/>
    <n v="0.10108111793938174"/>
    <n v="63"/>
    <n v="95"/>
    <n v="32"/>
    <n v="0.99521279593384049"/>
    <n v="0.32642719859912617"/>
  </r>
  <r>
    <x v="1"/>
    <n v="33"/>
    <n v="33"/>
    <n v="33"/>
    <n v="33"/>
    <n v="33"/>
    <n v="32"/>
    <n v="33"/>
    <n v="32"/>
    <n v="33"/>
    <n v="32"/>
    <n v="32"/>
    <n v="32"/>
    <n v="32"/>
    <n v="31"/>
    <n v="32"/>
    <n v="32"/>
    <n v="33"/>
    <n v="33"/>
    <n v="32"/>
    <n v="33"/>
    <n v="32"/>
    <n v="32"/>
    <n v="32"/>
    <n v="32"/>
    <n v="13"/>
    <n v="32"/>
    <n v="32"/>
    <n v="32"/>
    <n v="32"/>
    <n v="32"/>
    <n v="32"/>
    <n v="32"/>
    <n v="32"/>
    <n v="32"/>
    <n v="32"/>
    <n v="32"/>
    <n v="32"/>
    <n v="32"/>
    <n v="32"/>
    <n v="32"/>
    <n v="31"/>
    <n v="31"/>
    <n v="31"/>
    <n v="31"/>
    <n v="31.681818181818183"/>
    <n v="32"/>
    <n v="2.9394883851060483"/>
    <n v="9.2781555914394631E-2"/>
    <n v="13"/>
    <n v="33"/>
    <n v="20"/>
    <n v="0.99876056312087369"/>
    <n v="1.3421680713496812E-2"/>
  </r>
  <r>
    <x v="2"/>
    <n v="68"/>
    <n v="68"/>
    <n v="67"/>
    <n v="67"/>
    <n v="67"/>
    <n v="69"/>
    <n v="67"/>
    <n v="67"/>
    <n v="67"/>
    <n v="67"/>
    <n v="67"/>
    <n v="67"/>
    <n v="67"/>
    <n v="67"/>
    <n v="67"/>
    <n v="66"/>
    <n v="66"/>
    <n v="67"/>
    <n v="67"/>
    <n v="67"/>
    <n v="67"/>
    <n v="66"/>
    <n v="67"/>
    <n v="66"/>
    <n v="66"/>
    <n v="68"/>
    <n v="67"/>
    <n v="65"/>
    <n v="64"/>
    <n v="65"/>
    <n v="65"/>
    <n v="66"/>
    <n v="66"/>
    <n v="70"/>
    <n v="73"/>
    <n v="72"/>
    <n v="69"/>
    <n v="66"/>
    <n v="68"/>
    <n v="68"/>
    <n v="69"/>
    <n v="68"/>
    <n v="67"/>
    <n v="67"/>
    <n v="67.204545454545453"/>
    <n v="67"/>
    <n v="1.6364957663357009"/>
    <n v="2.4350968454099033E-2"/>
    <n v="64"/>
    <n v="73"/>
    <n v="9"/>
    <n v="1.0002677826243884"/>
    <n v="2.0597430891303128E-2"/>
  </r>
  <r>
    <x v="0"/>
    <n v="17"/>
    <n v="14"/>
    <n v="17"/>
    <n v="17"/>
    <n v="16"/>
    <n v="18"/>
    <n v="17"/>
    <n v="18"/>
    <n v="16"/>
    <n v="15"/>
    <n v="17"/>
    <n v="16"/>
    <n v="18"/>
    <n v="19"/>
    <n v="15"/>
    <n v="17"/>
    <n v="27"/>
    <n v="15"/>
    <n v="19"/>
    <n v="25"/>
    <n v="26"/>
    <n v="25"/>
    <n v="23"/>
    <n v="28"/>
    <n v="23"/>
    <n v="30"/>
    <n v="22"/>
    <n v="29"/>
    <n v="26"/>
    <n v="27"/>
    <n v="21"/>
    <n v="24"/>
    <n v="18"/>
    <n v="26"/>
    <n v="24"/>
    <n v="26"/>
    <n v="18"/>
    <n v="18"/>
    <n v="24"/>
    <n v="24"/>
    <n v="25"/>
    <n v="251"/>
    <n v="163"/>
    <n v="170"/>
    <n v="32.81818181818182"/>
    <n v="21.5"/>
    <n v="45.741575779118833"/>
    <n v="1.3937876276185792"/>
    <n v="14"/>
    <n v="251"/>
    <n v="237"/>
    <n v="1.0293253320657134"/>
    <n v="0.37106456213791067"/>
  </r>
  <r>
    <x v="0"/>
    <n v="65"/>
    <n v="66"/>
    <n v="62"/>
    <n v="62"/>
    <n v="63"/>
    <n v="63"/>
    <n v="63"/>
    <n v="63"/>
    <n v="63"/>
    <n v="60"/>
    <n v="60"/>
    <n v="56"/>
    <n v="56"/>
    <n v="56"/>
    <n v="56"/>
    <n v="56"/>
    <n v="56"/>
    <n v="56"/>
    <n v="56"/>
    <n v="56"/>
    <n v="56"/>
    <n v="55"/>
    <n v="56"/>
    <n v="57"/>
    <n v="57"/>
    <n v="63"/>
    <n v="59"/>
    <n v="62"/>
    <n v="62"/>
    <n v="60"/>
    <n v="60"/>
    <n v="60"/>
    <n v="60"/>
    <n v="60"/>
    <n v="60"/>
    <n v="62"/>
    <n v="62"/>
    <n v="62"/>
    <n v="47"/>
    <n v="47"/>
    <n v="46"/>
    <n v="51"/>
    <n v="51"/>
    <n v="52"/>
    <n v="58.204545454545453"/>
    <n v="60"/>
    <n v="4.776782732860644"/>
    <n v="8.2068895058909935E-2"/>
    <n v="46"/>
    <n v="66"/>
    <n v="20"/>
    <n v="0.99639281034065175"/>
    <n v="0.29368141345472959"/>
  </r>
  <r>
    <x v="3"/>
    <n v="160"/>
    <n v="160"/>
    <n v="160"/>
    <n v="160"/>
    <n v="160"/>
    <n v="160"/>
    <n v="159"/>
    <n v="159"/>
    <n v="159"/>
    <n v="159"/>
    <n v="160"/>
    <n v="165"/>
    <n v="158"/>
    <n v="165"/>
    <n v="165"/>
    <n v="164"/>
    <n v="165"/>
    <n v="165"/>
    <n v="164"/>
    <n v="164"/>
    <n v="164"/>
    <n v="164"/>
    <n v="164"/>
    <n v="164"/>
    <n v="165"/>
    <n v="164"/>
    <n v="164"/>
    <n v="164"/>
    <n v="164"/>
    <n v="164"/>
    <n v="164"/>
    <n v="164"/>
    <n v="164"/>
    <n v="164"/>
    <n v="164"/>
    <n v="165"/>
    <n v="156"/>
    <n v="164"/>
    <n v="155"/>
    <n v="155"/>
    <n v="155"/>
    <n v="165"/>
    <n v="156"/>
    <n v="165"/>
    <n v="162"/>
    <n v="164"/>
    <n v="3.2421640777383156"/>
    <n v="2.0013358504557505E-2"/>
    <n v="155"/>
    <n v="165"/>
    <n v="10"/>
    <n v="1.0000842844067599"/>
    <n v="2.872754348285158E-3"/>
  </r>
  <r>
    <x v="1"/>
    <n v="39"/>
    <n v="37"/>
    <n v="39"/>
    <n v="40"/>
    <n v="38"/>
    <n v="38"/>
    <n v="38"/>
    <n v="40"/>
    <n v="38"/>
    <n v="38"/>
    <n v="38"/>
    <n v="38"/>
    <n v="38"/>
    <n v="38"/>
    <n v="40"/>
    <n v="38"/>
    <n v="41"/>
    <n v="38"/>
    <n v="29"/>
    <n v="38"/>
    <n v="38"/>
    <n v="38"/>
    <n v="38"/>
    <n v="38"/>
    <n v="38"/>
    <n v="40"/>
    <n v="38"/>
    <n v="42"/>
    <n v="42"/>
    <n v="42"/>
    <n v="38"/>
    <n v="38"/>
    <n v="38"/>
    <n v="38"/>
    <n v="38"/>
    <n v="42"/>
    <n v="38"/>
    <n v="38"/>
    <n v="38"/>
    <n v="38"/>
    <n v="38"/>
    <n v="38"/>
    <n v="38"/>
    <n v="38"/>
    <n v="38.43181818181818"/>
    <n v="38"/>
    <n v="1.9576650457342399"/>
    <n v="5.093865287540305E-2"/>
    <n v="29"/>
    <n v="42"/>
    <n v="13"/>
    <n v="1.0001994138236907"/>
    <n v="2.2184645966297164E-3"/>
  </r>
  <r>
    <x v="1"/>
    <n v="130"/>
    <n v="131"/>
    <n v="119"/>
    <n v="107"/>
    <n v="131"/>
    <n v="131"/>
    <n v="131"/>
    <n v="129"/>
    <n v="117"/>
    <n v="134"/>
    <n v="131"/>
    <n v="130"/>
    <n v="128"/>
    <n v="128"/>
    <n v="134"/>
    <n v="127"/>
    <n v="132"/>
    <n v="130"/>
    <n v="128"/>
    <n v="135"/>
    <n v="119"/>
    <n v="119"/>
    <n v="124"/>
    <n v="133"/>
    <n v="108"/>
    <n v="132"/>
    <n v="129"/>
    <n v="108"/>
    <n v="134"/>
    <n v="131"/>
    <n v="109"/>
    <n v="104"/>
    <n v="108"/>
    <n v="107"/>
    <n v="104"/>
    <n v="104"/>
    <n v="104"/>
    <n v="106"/>
    <n v="107"/>
    <n v="107"/>
    <n v="106"/>
    <n v="132"/>
    <n v="129"/>
    <n v="130"/>
    <n v="121.75"/>
    <n v="128"/>
    <n v="11.373418622507074"/>
    <n v="9.3416169384041681E-2"/>
    <n v="104"/>
    <n v="135"/>
    <n v="31"/>
    <n v="0.9964339215889062"/>
    <n v="0.22824311516428042"/>
  </r>
  <r>
    <x v="0"/>
    <n v="28"/>
    <n v="29"/>
    <n v="31"/>
    <n v="29"/>
    <n v="37"/>
    <n v="30"/>
    <n v="34"/>
    <n v="30"/>
    <n v="33"/>
    <n v="30"/>
    <n v="26"/>
    <n v="22"/>
    <n v="20"/>
    <n v="20"/>
    <n v="25"/>
    <n v="25"/>
    <n v="19"/>
    <n v="24"/>
    <n v="20"/>
    <n v="20"/>
    <n v="23"/>
    <n v="23"/>
    <n v="19"/>
    <n v="19"/>
    <n v="20"/>
    <n v="28"/>
    <n v="21"/>
    <n v="11"/>
    <n v="22"/>
    <n v="20"/>
    <n v="18"/>
    <n v="20"/>
    <n v="14"/>
    <n v="23"/>
    <n v="18"/>
    <n v="26"/>
    <n v="14"/>
    <n v="17"/>
    <n v="19"/>
    <n v="17"/>
    <n v="22"/>
    <n v="20"/>
    <n v="19"/>
    <n v="19"/>
    <n v="22.818181818181817"/>
    <n v="21.5"/>
    <n v="5.6620841231242922"/>
    <n v="0.24813914483811642"/>
    <n v="11"/>
    <n v="37"/>
    <n v="26"/>
    <n v="0.98661965736633095"/>
    <n v="0.47579390236458835"/>
  </r>
  <r>
    <x v="0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0"/>
    <n v="0"/>
    <n v="7"/>
    <n v="7"/>
    <n v="0"/>
    <n v="1"/>
    <n v="1"/>
  </r>
  <r>
    <x v="0"/>
    <n v="72"/>
    <n v="70"/>
    <n v="68"/>
    <n v="67"/>
    <n v="68"/>
    <n v="66"/>
    <n v="70"/>
    <n v="73"/>
    <n v="73"/>
    <n v="68"/>
    <n v="67"/>
    <n v="74"/>
    <n v="75"/>
    <n v="68"/>
    <n v="72"/>
    <n v="67"/>
    <n v="69"/>
    <n v="71"/>
    <n v="66"/>
    <n v="68"/>
    <n v="68"/>
    <n v="65"/>
    <n v="65"/>
    <n v="64"/>
    <n v="172"/>
    <n v="170"/>
    <n v="173"/>
    <n v="161"/>
    <n v="163"/>
    <n v="164"/>
    <n v="162"/>
    <n v="160"/>
    <n v="163"/>
    <n v="169"/>
    <n v="164"/>
    <n v="161"/>
    <n v="163"/>
    <n v="162"/>
    <n v="163"/>
    <n v="163"/>
    <n v="169"/>
    <n v="173"/>
    <n v="166"/>
    <n v="169"/>
    <n v="112.81818181818181"/>
    <n v="73.5"/>
    <n v="48.779652986204653"/>
    <n v="0.43237403936200741"/>
    <n v="64"/>
    <n v="173"/>
    <n v="109"/>
    <n v="1.0296914046197574"/>
    <n v="0.71965397545324283"/>
  </r>
  <r>
    <x v="0"/>
    <n v="218"/>
    <n v="222"/>
    <n v="231"/>
    <n v="224"/>
    <n v="222"/>
    <n v="224"/>
    <n v="44"/>
    <n v="44"/>
    <n v="42"/>
    <n v="42"/>
    <n v="39"/>
    <n v="39"/>
    <n v="39"/>
    <n v="38"/>
    <n v="31"/>
    <n v="31"/>
    <n v="31"/>
    <n v="32"/>
    <n v="26"/>
    <n v="31"/>
    <n v="32"/>
    <n v="31"/>
    <n v="31"/>
    <n v="13"/>
    <n v="13"/>
    <n v="13"/>
    <n v="13"/>
    <n v="12"/>
    <n v="13"/>
    <n v="13"/>
    <n v="13"/>
    <n v="12"/>
    <n v="12"/>
    <n v="13"/>
    <n v="13"/>
    <n v="13"/>
    <n v="14"/>
    <n v="14"/>
    <n v="13"/>
    <n v="13"/>
    <n v="13"/>
    <n v="12"/>
    <n v="12"/>
    <n v="13"/>
    <n v="50.31818181818182"/>
    <n v="28.5"/>
    <n v="70.509037100902219"/>
    <n v="1.4012636099546962"/>
    <n v="12"/>
    <n v="231"/>
    <n v="219"/>
    <n v="0.93656773820981531"/>
    <n v="0.76286707461469783"/>
  </r>
  <r>
    <x v="1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0"/>
    <n v="0"/>
    <n v="20"/>
    <n v="20"/>
    <n v="0"/>
    <n v="1"/>
    <n v="1"/>
  </r>
  <r>
    <x v="2"/>
    <n v="133"/>
    <n v="134"/>
    <n v="130"/>
    <n v="74"/>
    <n v="70"/>
    <n v="67"/>
    <n v="72"/>
    <n v="76"/>
    <n v="76"/>
    <n v="78"/>
    <n v="79"/>
    <n v="83"/>
    <n v="80"/>
    <n v="79"/>
    <n v="80"/>
    <n v="83"/>
    <n v="84"/>
    <n v="79"/>
    <n v="20"/>
    <n v="25"/>
    <n v="28"/>
    <n v="25"/>
    <n v="26"/>
    <n v="22"/>
    <n v="25"/>
    <n v="28"/>
    <n v="28"/>
    <n v="31"/>
    <n v="23"/>
    <n v="27"/>
    <n v="25"/>
    <n v="18"/>
    <n v="21"/>
    <n v="18"/>
    <n v="17"/>
    <n v="23"/>
    <n v="22"/>
    <n v="20"/>
    <n v="20"/>
    <n v="18"/>
    <n v="17"/>
    <n v="23"/>
    <n v="18"/>
    <n v="18"/>
    <n v="48.704545454545453"/>
    <n v="27.5"/>
    <n v="34.716512755864727"/>
    <n v="0.71279820870650867"/>
    <n v="17"/>
    <n v="134"/>
    <n v="117"/>
    <n v="0.95279857896667308"/>
    <n v="0.80646701048790459"/>
  </r>
  <r>
    <x v="2"/>
    <n v="26"/>
    <n v="22"/>
    <n v="22"/>
    <n v="26"/>
    <n v="24"/>
    <n v="27"/>
    <n v="27"/>
    <n v="33"/>
    <n v="27"/>
    <n v="27"/>
    <n v="29"/>
    <n v="30"/>
    <n v="29"/>
    <n v="31"/>
    <n v="27"/>
    <n v="28"/>
    <n v="26"/>
    <n v="39"/>
    <n v="22"/>
    <n v="30"/>
    <n v="27"/>
    <n v="28"/>
    <n v="30"/>
    <n v="31"/>
    <n v="37"/>
    <n v="30"/>
    <n v="30"/>
    <n v="31"/>
    <n v="27"/>
    <n v="35"/>
    <n v="25"/>
    <n v="30"/>
    <n v="32"/>
    <n v="32"/>
    <n v="28"/>
    <n v="30"/>
    <n v="24"/>
    <n v="20"/>
    <n v="27"/>
    <n v="33"/>
    <n v="30"/>
    <n v="30"/>
    <n v="59"/>
    <n v="54"/>
    <n v="29.818181818181817"/>
    <n v="29"/>
    <n v="7.0257755585224562"/>
    <n v="0.23562052177971654"/>
    <n v="20"/>
    <n v="59"/>
    <n v="39"/>
    <n v="1.0065704583324906"/>
    <n v="0.18016688998207925"/>
  </r>
  <r>
    <x v="1"/>
    <n v="45"/>
    <n v="43"/>
    <n v="44"/>
    <n v="44"/>
    <n v="44"/>
    <n v="45"/>
    <n v="44"/>
    <n v="44"/>
    <n v="45"/>
    <n v="51"/>
    <n v="44"/>
    <n v="44"/>
    <n v="44"/>
    <n v="50"/>
    <n v="45"/>
    <n v="46"/>
    <n v="46"/>
    <n v="45"/>
    <n v="39"/>
    <n v="46"/>
    <n v="43"/>
    <n v="43"/>
    <n v="46"/>
    <n v="44"/>
    <n v="47"/>
    <n v="45"/>
    <n v="47"/>
    <n v="47"/>
    <n v="45"/>
    <n v="46"/>
    <n v="46"/>
    <n v="43"/>
    <n v="43"/>
    <n v="47"/>
    <n v="48"/>
    <n v="45"/>
    <n v="45"/>
    <n v="44"/>
    <n v="45"/>
    <n v="45"/>
    <n v="45"/>
    <n v="45"/>
    <n v="216"/>
    <n v="218"/>
    <n v="52.863636363636367"/>
    <n v="45"/>
    <n v="36.282862191328377"/>
    <n v="0.68634820998213608"/>
    <n v="39"/>
    <n v="218"/>
    <n v="179"/>
    <n v="1.0096838037790865"/>
    <n v="0.13723810434718517"/>
  </r>
  <r>
    <x v="3"/>
    <n v="124"/>
    <n v="125"/>
    <n v="123"/>
    <n v="135"/>
    <n v="127"/>
    <n v="129"/>
    <n v="131"/>
    <n v="120"/>
    <n v="128"/>
    <n v="128"/>
    <n v="130"/>
    <n v="113"/>
    <n v="96"/>
    <n v="103"/>
    <n v="102"/>
    <n v="112"/>
    <n v="124"/>
    <n v="136"/>
    <n v="131"/>
    <n v="133"/>
    <n v="127"/>
    <n v="135"/>
    <n v="154"/>
    <n v="109"/>
    <n v="118"/>
    <n v="125"/>
    <n v="116"/>
    <n v="124"/>
    <n v="109"/>
    <n v="118"/>
    <n v="149"/>
    <n v="132"/>
    <n v="138"/>
    <n v="115"/>
    <n v="115"/>
    <n v="100"/>
    <n v="104"/>
    <n v="98"/>
    <n v="108"/>
    <n v="120"/>
    <n v="115"/>
    <n v="116"/>
    <n v="100"/>
    <n v="134"/>
    <n v="121.11363636363636"/>
    <n v="123.5"/>
    <n v="13.277391010689515"/>
    <n v="0.10962754822111816"/>
    <n v="96"/>
    <n v="154"/>
    <n v="58"/>
    <n v="0.9977814045969019"/>
    <n v="6.6526302567469858E-2"/>
  </r>
  <r>
    <x v="1"/>
    <n v="116"/>
    <n v="108"/>
    <n v="106"/>
    <n v="106"/>
    <n v="105"/>
    <n v="105"/>
    <n v="106"/>
    <n v="107"/>
    <n v="105"/>
    <n v="107"/>
    <n v="108"/>
    <n v="106"/>
    <n v="109"/>
    <n v="105"/>
    <n v="111"/>
    <n v="108"/>
    <n v="111"/>
    <n v="109"/>
    <n v="107"/>
    <n v="107"/>
    <n v="106"/>
    <n v="105"/>
    <n v="107"/>
    <n v="112"/>
    <n v="105"/>
    <n v="10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5.909090909090907"/>
    <n v="105"/>
    <n v="50.464732415410516"/>
    <n v="0.7656718021648492"/>
    <n v="6"/>
    <n v="116"/>
    <n v="110"/>
    <n v="0.90920123547603893"/>
    <n v="0.72636831150590253"/>
  </r>
  <r>
    <x v="1"/>
    <n v="268"/>
    <n v="270"/>
    <n v="264"/>
    <n v="261"/>
    <n v="253"/>
    <n v="244"/>
    <n v="248"/>
    <n v="249"/>
    <n v="255"/>
    <n v="263"/>
    <n v="250"/>
    <n v="250"/>
    <n v="249"/>
    <n v="245"/>
    <n v="248"/>
    <n v="246"/>
    <n v="248"/>
    <n v="247"/>
    <n v="221"/>
    <n v="246"/>
    <n v="257"/>
    <n v="244"/>
    <n v="251"/>
    <n v="251"/>
    <n v="251"/>
    <n v="256"/>
    <n v="252"/>
    <n v="251"/>
    <n v="245"/>
    <n v="248"/>
    <n v="246"/>
    <n v="244"/>
    <n v="241"/>
    <n v="240"/>
    <n v="240"/>
    <n v="243"/>
    <n v="242"/>
    <n v="238"/>
    <n v="239"/>
    <n v="234"/>
    <n v="235"/>
    <n v="237"/>
    <n v="242"/>
    <n v="243"/>
    <n v="247.61363636363637"/>
    <n v="247.5"/>
    <n v="9.1275608935078285"/>
    <n v="3.6862109161481818E-2"/>
    <n v="221"/>
    <n v="270"/>
    <n v="49"/>
    <n v="0.99812888867190053"/>
    <n v="0.42599624448796952"/>
  </r>
  <r>
    <x v="1"/>
    <n v="228"/>
    <n v="226"/>
    <n v="230"/>
    <n v="227"/>
    <n v="232"/>
    <n v="238"/>
    <n v="238"/>
    <n v="234"/>
    <n v="233"/>
    <n v="234"/>
    <n v="232"/>
    <n v="231"/>
    <n v="231"/>
    <n v="226"/>
    <n v="226"/>
    <n v="227"/>
    <n v="223"/>
    <n v="224"/>
    <n v="222"/>
    <n v="231"/>
    <n v="233"/>
    <n v="226"/>
    <n v="214"/>
    <n v="218"/>
    <n v="212"/>
    <n v="218"/>
    <n v="224"/>
    <n v="224"/>
    <n v="222"/>
    <n v="227"/>
    <n v="221"/>
    <n v="217"/>
    <n v="220"/>
    <n v="214"/>
    <n v="212"/>
    <n v="214"/>
    <n v="214"/>
    <n v="193"/>
    <n v="212"/>
    <n v="212"/>
    <n v="214"/>
    <n v="215"/>
    <n v="213"/>
    <n v="211"/>
    <n v="222.56818181818181"/>
    <n v="224"/>
    <n v="9.1458409082851286"/>
    <n v="4.1092310830649001E-2"/>
    <n v="193"/>
    <n v="238"/>
    <n v="45"/>
    <n v="0.99740758425045317"/>
    <n v="0.63894915513937944"/>
  </r>
  <r>
    <x v="0"/>
    <n v="35"/>
    <n v="36"/>
    <n v="36"/>
    <n v="37"/>
    <n v="36"/>
    <n v="38"/>
    <n v="36"/>
    <n v="36"/>
    <n v="31"/>
    <n v="31"/>
    <n v="32"/>
    <n v="30"/>
    <n v="30"/>
    <n v="30"/>
    <n v="30"/>
    <n v="30"/>
    <n v="31"/>
    <n v="30"/>
    <n v="29"/>
    <n v="30"/>
    <n v="30"/>
    <n v="30"/>
    <n v="29"/>
    <n v="30"/>
    <n v="30"/>
    <n v="4"/>
    <n v="3"/>
    <n v="7"/>
    <n v="7"/>
    <n v="6"/>
    <n v="6"/>
    <n v="7"/>
    <n v="6"/>
    <n v="6"/>
    <n v="7"/>
    <n v="8"/>
    <n v="5"/>
    <n v="4"/>
    <n v="8"/>
    <n v="5"/>
    <n v="5"/>
    <n v="9"/>
    <n v="7"/>
    <n v="6"/>
    <n v="20.886363636363637"/>
    <n v="30"/>
    <n v="13.261617827383551"/>
    <n v="0.63494144113697093"/>
    <n v="3"/>
    <n v="38"/>
    <n v="35"/>
    <n v="0.94437582124618513"/>
    <n v="0.71806955869260958"/>
  </r>
  <r>
    <x v="0"/>
    <n v="82"/>
    <n v="82"/>
    <n v="81"/>
    <n v="82"/>
    <n v="82"/>
    <n v="82"/>
    <n v="82"/>
    <n v="82"/>
    <n v="73"/>
    <n v="73"/>
    <n v="73"/>
    <n v="74"/>
    <n v="73"/>
    <n v="73"/>
    <n v="73"/>
    <n v="73"/>
    <n v="73"/>
    <n v="73"/>
    <n v="73"/>
    <n v="73"/>
    <n v="73"/>
    <n v="73"/>
    <n v="73"/>
    <n v="73"/>
    <n v="31"/>
    <n v="31"/>
    <n v="32"/>
    <n v="32"/>
    <n v="31"/>
    <n v="30"/>
    <n v="29"/>
    <n v="30"/>
    <n v="29"/>
    <n v="31"/>
    <n v="29"/>
    <n v="29"/>
    <n v="28"/>
    <n v="32"/>
    <n v="31"/>
    <n v="34"/>
    <n v="34"/>
    <n v="33"/>
    <n v="33"/>
    <n v="34"/>
    <n v="55.613636363636367"/>
    <n v="73"/>
    <n v="22.836339776249638"/>
    <n v="0.41062482638127668"/>
    <n v="28"/>
    <n v="82"/>
    <n v="54"/>
    <n v="0.96965789024860372"/>
    <n v="0.76385020092220668"/>
  </r>
  <r>
    <x v="1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5"/>
    <n v="3.0454545454545454"/>
    <n v="3"/>
    <n v="0.30151134457776363"/>
    <n v="9.9003725085235819E-2"/>
    <n v="3"/>
    <n v="5"/>
    <n v="2"/>
    <n v="1.0015491551386515"/>
    <n v="6.6666666666666582E-2"/>
  </r>
  <r>
    <x v="3"/>
    <n v="15"/>
    <n v="14"/>
    <n v="14"/>
    <n v="15"/>
    <n v="14"/>
    <n v="14"/>
    <n v="13"/>
    <n v="14"/>
    <n v="14"/>
    <n v="14"/>
    <n v="15"/>
    <n v="13"/>
    <n v="13"/>
    <n v="14"/>
    <n v="13"/>
    <n v="14"/>
    <n v="14"/>
    <n v="13"/>
    <n v="13"/>
    <n v="14"/>
    <n v="13"/>
    <n v="13"/>
    <n v="13"/>
    <n v="15"/>
    <n v="13"/>
    <n v="13"/>
    <n v="13"/>
    <n v="13"/>
    <n v="13"/>
    <n v="13"/>
    <n v="13"/>
    <n v="13"/>
    <n v="13"/>
    <n v="13"/>
    <n v="12"/>
    <n v="12"/>
    <n v="12"/>
    <n v="12"/>
    <n v="12"/>
    <n v="13"/>
    <n v="12"/>
    <n v="12"/>
    <n v="13"/>
    <n v="18"/>
    <n v="13.386363636363637"/>
    <n v="13"/>
    <n v="1.1042393802430219"/>
    <n v="8.2489868812721495E-2"/>
    <n v="12"/>
    <n v="18"/>
    <n v="6"/>
    <n v="0.99729850749183857"/>
    <n v="0.1975104802371227"/>
  </r>
  <r>
    <x v="0"/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36"/>
    <n v="34"/>
    <n v="34"/>
    <n v="34"/>
    <n v="33"/>
    <n v="33"/>
    <n v="32"/>
    <n v="33"/>
    <n v="33"/>
    <n v="33"/>
    <n v="32"/>
    <n v="32"/>
    <n v="32"/>
    <n v="33"/>
    <n v="33"/>
    <n v="36"/>
    <n v="36"/>
    <n v="35"/>
    <n v="35"/>
    <n v="36"/>
    <n v="55.727272727272727"/>
    <n v="71"/>
    <n v="20.571332091454678"/>
    <n v="0.36914299022186209"/>
    <n v="32"/>
    <n v="81"/>
    <n v="49"/>
    <n v="0.97290735330671296"/>
    <n v="0.78336583985842745"/>
  </r>
  <r>
    <x v="2"/>
    <n v="210"/>
    <n v="198"/>
    <n v="200"/>
    <n v="206"/>
    <n v="204"/>
    <n v="205"/>
    <n v="207"/>
    <n v="207"/>
    <n v="212"/>
    <n v="211"/>
    <n v="209"/>
    <n v="209"/>
    <n v="210"/>
    <n v="212"/>
    <n v="214"/>
    <n v="209"/>
    <n v="214"/>
    <n v="213"/>
    <n v="212"/>
    <n v="207"/>
    <n v="207"/>
    <n v="212"/>
    <n v="210"/>
    <n v="205"/>
    <n v="209"/>
    <n v="215"/>
    <n v="227"/>
    <n v="218"/>
    <n v="219"/>
    <n v="217"/>
    <n v="219"/>
    <n v="221"/>
    <n v="224"/>
    <n v="222"/>
    <n v="222"/>
    <n v="223"/>
    <n v="228"/>
    <n v="227"/>
    <n v="231"/>
    <n v="227"/>
    <n v="224"/>
    <n v="231"/>
    <n v="232"/>
    <n v="235"/>
    <n v="215.31818181818181"/>
    <n v="212.5"/>
    <n v="9.2151864730788375"/>
    <n v="4.2797995019576617E-2"/>
    <n v="198"/>
    <n v="235"/>
    <n v="37"/>
    <n v="1.0029710709238893"/>
    <n v="0.80279457382008057"/>
  </r>
  <r>
    <x v="1"/>
    <n v="141"/>
    <n v="138"/>
    <n v="139"/>
    <n v="140"/>
    <n v="140"/>
    <n v="137"/>
    <n v="142"/>
    <n v="145"/>
    <n v="120"/>
    <n v="126"/>
    <n v="129"/>
    <n v="125"/>
    <n v="125"/>
    <n v="128"/>
    <n v="124"/>
    <n v="123"/>
    <n v="125"/>
    <n v="125"/>
    <n v="128"/>
    <n v="123"/>
    <n v="122"/>
    <n v="124"/>
    <n v="122"/>
    <n v="123"/>
    <n v="122"/>
    <n v="125"/>
    <n v="124"/>
    <n v="132"/>
    <n v="132"/>
    <n v="125"/>
    <n v="122"/>
    <n v="120"/>
    <n v="126"/>
    <n v="119"/>
    <n v="124"/>
    <n v="128"/>
    <n v="121"/>
    <n v="125"/>
    <n v="127"/>
    <n v="124"/>
    <n v="138"/>
    <n v="131"/>
    <n v="125"/>
    <n v="128"/>
    <n v="128"/>
    <n v="125"/>
    <n v="6.8607410271675802"/>
    <n v="5.359953927474672E-2"/>
    <n v="119"/>
    <n v="145"/>
    <n v="26"/>
    <n v="0.99805826934549369"/>
    <n v="0.22757958076310644"/>
  </r>
  <r>
    <x v="0"/>
    <n v="81"/>
    <n v="81"/>
    <n v="80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23"/>
    <n v="23"/>
    <n v="22"/>
    <n v="23"/>
    <n v="23"/>
    <n v="23"/>
    <n v="23"/>
    <n v="23"/>
    <n v="23"/>
    <n v="23"/>
    <n v="23"/>
    <n v="23"/>
    <n v="23"/>
    <n v="23"/>
    <n v="22"/>
    <n v="25"/>
    <n v="25"/>
    <n v="24"/>
    <n v="24"/>
    <n v="25"/>
    <n v="51"/>
    <n v="71"/>
    <n v="25.792553459351179"/>
    <n v="0.50573634234021925"/>
    <n v="22"/>
    <n v="81"/>
    <n v="59"/>
    <n v="0.96094262279424714"/>
    <n v="0.76736114981734016"/>
  </r>
  <r>
    <x v="3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0"/>
    <n v="0"/>
    <n v="21"/>
    <n v="21"/>
    <n v="0"/>
    <n v="1"/>
    <n v="1"/>
  </r>
  <r>
    <x v="0"/>
    <n v="82"/>
    <n v="82"/>
    <n v="80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33"/>
    <n v="33"/>
    <n v="32"/>
    <n v="32"/>
    <n v="30"/>
    <n v="30"/>
    <n v="29"/>
    <n v="30"/>
    <n v="29"/>
    <n v="32"/>
    <n v="31"/>
    <n v="29"/>
    <n v="29"/>
    <n v="32"/>
    <n v="31"/>
    <n v="34"/>
    <n v="33"/>
    <n v="33"/>
    <n v="33"/>
    <n v="34"/>
    <n v="55.25"/>
    <n v="72"/>
    <n v="22.239839592863053"/>
    <n v="0.40253103335498736"/>
    <n v="29"/>
    <n v="82"/>
    <n v="53"/>
    <n v="0.97019021996227151"/>
    <n v="0.77431491808552499"/>
  </r>
  <r>
    <x v="0"/>
    <n v="87"/>
    <n v="85"/>
    <n v="85"/>
    <n v="85"/>
    <n v="84"/>
    <n v="84"/>
    <n v="84"/>
    <n v="84"/>
    <n v="85"/>
    <n v="87"/>
    <n v="87"/>
    <n v="85"/>
    <n v="85"/>
    <n v="84"/>
    <n v="83"/>
    <n v="83"/>
    <n v="87"/>
    <n v="87"/>
    <n v="83"/>
    <n v="82"/>
    <n v="82"/>
    <n v="84"/>
    <n v="81"/>
    <n v="80"/>
    <n v="81"/>
    <n v="80"/>
    <n v="79"/>
    <n v="81"/>
    <n v="80"/>
    <n v="81"/>
    <n v="79"/>
    <n v="79"/>
    <n v="80"/>
    <n v="79"/>
    <n v="80"/>
    <n v="79"/>
    <n v="79"/>
    <n v="79"/>
    <n v="79"/>
    <n v="81"/>
    <n v="80"/>
    <n v="79"/>
    <n v="81"/>
    <n v="79"/>
    <n v="82.227272727272734"/>
    <n v="81.5"/>
    <n v="2.7438187305679724"/>
    <n v="3.3368718669151677E-2"/>
    <n v="79"/>
    <n v="87"/>
    <n v="8"/>
    <n v="0.99780861966138312"/>
    <n v="0.72002843002292294"/>
  </r>
  <r>
    <x v="3"/>
    <n v="52"/>
    <n v="51"/>
    <n v="51"/>
    <n v="51"/>
    <n v="49"/>
    <n v="49"/>
    <n v="51"/>
    <n v="50"/>
    <n v="50"/>
    <n v="51"/>
    <n v="49"/>
    <n v="49"/>
    <n v="51"/>
    <n v="51"/>
    <n v="53"/>
    <n v="53"/>
    <n v="51"/>
    <n v="51"/>
    <n v="51"/>
    <n v="51"/>
    <n v="50"/>
    <n v="52"/>
    <n v="61"/>
    <n v="61"/>
    <n v="60"/>
    <n v="61"/>
    <n v="51"/>
    <n v="53"/>
    <n v="53"/>
    <n v="45"/>
    <n v="45"/>
    <n v="41"/>
    <n v="41"/>
    <n v="41"/>
    <n v="42"/>
    <n v="49"/>
    <n v="49"/>
    <n v="48"/>
    <n v="49"/>
    <n v="40"/>
    <n v="41"/>
    <n v="41"/>
    <n v="42"/>
    <n v="42"/>
    <n v="49.386363636363633"/>
    <n v="50.5"/>
    <n v="5.414089754030087"/>
    <n v="0.10962722005399164"/>
    <n v="40"/>
    <n v="61"/>
    <n v="21"/>
    <n v="0.99563846037798431"/>
    <n v="0.25910190175996434"/>
  </r>
  <r>
    <x v="3"/>
    <n v="93"/>
    <n v="93"/>
    <n v="93"/>
    <n v="93"/>
    <n v="93"/>
    <n v="93"/>
    <n v="93"/>
    <n v="93"/>
    <n v="93"/>
    <n v="93"/>
    <n v="93"/>
    <n v="93"/>
    <n v="93"/>
    <n v="94"/>
    <n v="93"/>
    <n v="94"/>
    <n v="94"/>
    <n v="94"/>
    <n v="94"/>
    <n v="94"/>
    <n v="93"/>
    <n v="94"/>
    <n v="93"/>
    <n v="93"/>
    <n v="93"/>
    <n v="93"/>
    <n v="93"/>
    <n v="93"/>
    <n v="93"/>
    <n v="93"/>
    <n v="93"/>
    <n v="93"/>
    <n v="93"/>
    <n v="93"/>
    <n v="93"/>
    <n v="93"/>
    <n v="93"/>
    <n v="92"/>
    <n v="92"/>
    <n v="85"/>
    <n v="85"/>
    <n v="90"/>
    <n v="90"/>
    <n v="90"/>
    <n v="92.545454545454547"/>
    <n v="93"/>
    <n v="1.8980350360006093"/>
    <n v="2.0509219445979079E-2"/>
    <n v="85"/>
    <n v="94"/>
    <n v="9"/>
    <n v="0.99916348445830128"/>
    <n v="0.25758375872602429"/>
  </r>
  <r>
    <x v="0"/>
    <n v="82"/>
    <n v="82"/>
    <n v="80"/>
    <n v="81"/>
    <n v="81"/>
    <n v="81"/>
    <n v="81"/>
    <n v="81"/>
    <n v="72"/>
    <n v="72"/>
    <n v="72"/>
    <n v="72"/>
    <n v="72"/>
    <n v="72"/>
    <n v="72"/>
    <n v="72"/>
    <n v="72"/>
    <n v="72"/>
    <n v="71"/>
    <n v="72"/>
    <n v="72"/>
    <n v="72"/>
    <n v="72"/>
    <n v="72"/>
    <n v="32"/>
    <n v="32"/>
    <n v="35"/>
    <n v="36"/>
    <n v="35"/>
    <n v="34"/>
    <n v="33"/>
    <n v="34"/>
    <n v="33"/>
    <n v="32"/>
    <n v="30"/>
    <n v="31"/>
    <n v="30"/>
    <n v="34"/>
    <n v="33"/>
    <n v="36"/>
    <n v="36"/>
    <n v="35"/>
    <n v="35"/>
    <n v="36"/>
    <n v="56.18181818181818"/>
    <n v="72"/>
    <n v="21.144324355043587"/>
    <n v="0.37635528787294409"/>
    <n v="30"/>
    <n v="82"/>
    <n v="52"/>
    <n v="0.97235190271628846"/>
    <n v="0.77704533249547869"/>
  </r>
  <r>
    <x v="3"/>
    <n v="65"/>
    <n v="69"/>
    <n v="72"/>
    <n v="59"/>
    <n v="54"/>
    <n v="57"/>
    <n v="58"/>
    <n v="58"/>
    <n v="61"/>
    <n v="60"/>
    <n v="63"/>
    <n v="52"/>
    <n v="65"/>
    <n v="64"/>
    <n v="68"/>
    <n v="56"/>
    <n v="64"/>
    <n v="57"/>
    <n v="59"/>
    <n v="56"/>
    <n v="58"/>
    <n v="53"/>
    <n v="50"/>
    <n v="57"/>
    <n v="55"/>
    <n v="58"/>
    <n v="62"/>
    <n v="60"/>
    <n v="56"/>
    <n v="57"/>
    <n v="50"/>
    <n v="52"/>
    <n v="55"/>
    <n v="67"/>
    <n v="67"/>
    <n v="59"/>
    <n v="67"/>
    <n v="63"/>
    <n v="70"/>
    <n v="59"/>
    <n v="70"/>
    <n v="67"/>
    <n v="69"/>
    <n v="65"/>
    <n v="60.522727272727273"/>
    <n v="59"/>
    <n v="5.8089291186315402"/>
    <n v="9.5979301997667202E-2"/>
    <n v="50"/>
    <n v="72"/>
    <n v="22"/>
    <n v="1.0009334821913769"/>
    <n v="1.5570255036132194E-2"/>
  </r>
  <r>
    <x v="3"/>
    <n v="84"/>
    <n v="73"/>
    <n v="72"/>
    <n v="73"/>
    <n v="75"/>
    <n v="84"/>
    <n v="81"/>
    <n v="75"/>
    <n v="75"/>
    <n v="74"/>
    <n v="74"/>
    <n v="104"/>
    <n v="94"/>
    <n v="95"/>
    <n v="73"/>
    <n v="73"/>
    <n v="73"/>
    <n v="73"/>
    <n v="97"/>
    <n v="86"/>
    <n v="86"/>
    <n v="86"/>
    <n v="78"/>
    <n v="92"/>
    <n v="91"/>
    <n v="83"/>
    <n v="85"/>
    <n v="78"/>
    <n v="91"/>
    <n v="74"/>
    <n v="72"/>
    <n v="94"/>
    <n v="72"/>
    <n v="72"/>
    <n v="78"/>
    <n v="91"/>
    <n v="72"/>
    <n v="83"/>
    <n v="85"/>
    <n v="85"/>
    <n v="100"/>
    <n v="88"/>
    <n v="88"/>
    <n v="91"/>
    <n v="82.340909090909093"/>
    <n v="83"/>
    <n v="8.9441241770152473"/>
    <n v="0.1086230924064783"/>
    <n v="72"/>
    <n v="104"/>
    <n v="32"/>
    <n v="1.002317964773995"/>
    <n v="7.7538240864033769E-2"/>
  </r>
  <r>
    <x v="2"/>
    <n v="131"/>
    <n v="131"/>
    <n v="131"/>
    <n v="131"/>
    <n v="131"/>
    <n v="131"/>
    <n v="131"/>
    <n v="131"/>
    <n v="131"/>
    <n v="129"/>
    <n v="129"/>
    <n v="131"/>
    <n v="131"/>
    <n v="131"/>
    <n v="127"/>
    <n v="131"/>
    <n v="124"/>
    <n v="128"/>
    <n v="127"/>
    <n v="128"/>
    <n v="128"/>
    <n v="130"/>
    <n v="128"/>
    <n v="126"/>
    <n v="126"/>
    <n v="128"/>
    <n v="126"/>
    <n v="126"/>
    <n v="127"/>
    <n v="127"/>
    <n v="129"/>
    <n v="131"/>
    <n v="131"/>
    <n v="129"/>
    <n v="131"/>
    <n v="131"/>
    <n v="129"/>
    <n v="126"/>
    <n v="130"/>
    <n v="123"/>
    <n v="123"/>
    <n v="126"/>
    <n v="128"/>
    <n v="128"/>
    <n v="128.68181818181819"/>
    <n v="129"/>
    <n v="2.3602594188590582"/>
    <n v="1.8341825226032948E-2"/>
    <n v="123"/>
    <n v="131"/>
    <n v="8"/>
    <n v="0.99927873400541933"/>
    <n v="0.25196036737230904"/>
  </r>
  <r>
    <x v="2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0"/>
    <n v="0"/>
    <n v="33"/>
    <n v="33"/>
    <n v="0"/>
    <n v="1"/>
    <n v="1"/>
  </r>
  <r>
    <x v="0"/>
    <n v="82"/>
    <n v="82"/>
    <n v="80"/>
    <n v="6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22"/>
    <n v="22"/>
    <n v="23"/>
    <n v="23"/>
    <n v="23"/>
    <n v="23"/>
    <n v="23"/>
    <n v="23"/>
    <n v="23"/>
    <n v="23"/>
    <n v="23"/>
    <n v="23"/>
    <n v="22"/>
    <n v="24"/>
    <n v="25"/>
    <n v="26"/>
    <n v="25"/>
    <n v="24"/>
    <n v="24"/>
    <n v="25"/>
    <n v="49.909090909090907"/>
    <n v="72"/>
    <n v="26.692755032917777"/>
    <n v="0.53482751432075692"/>
    <n v="6"/>
    <n v="82"/>
    <n v="76"/>
    <n v="0.96744749792932538"/>
    <n v="0.4236948785111424"/>
  </r>
  <r>
    <x v="0"/>
    <n v="80"/>
    <n v="79"/>
    <n v="77"/>
    <n v="78"/>
    <n v="78"/>
    <n v="78"/>
    <n v="78"/>
    <n v="78"/>
    <n v="69"/>
    <n v="69"/>
    <n v="69"/>
    <n v="70"/>
    <n v="69"/>
    <n v="69"/>
    <n v="69"/>
    <n v="69"/>
    <n v="69"/>
    <n v="69"/>
    <n v="69"/>
    <n v="69"/>
    <n v="69"/>
    <n v="69"/>
    <n v="69"/>
    <n v="69"/>
    <n v="33"/>
    <n v="33"/>
    <n v="36"/>
    <n v="36"/>
    <n v="35"/>
    <n v="34"/>
    <n v="33"/>
    <n v="34"/>
    <n v="33"/>
    <n v="33"/>
    <n v="32"/>
    <n v="32"/>
    <n v="31"/>
    <n v="34"/>
    <n v="34"/>
    <n v="37"/>
    <n v="36"/>
    <n v="35"/>
    <n v="35"/>
    <n v="36"/>
    <n v="54.840909090909093"/>
    <n v="69"/>
    <n v="19.4576979228443"/>
    <n v="0.35480261442401539"/>
    <n v="31"/>
    <n v="80"/>
    <n v="49"/>
    <n v="0.97405108262077977"/>
    <n v="0.78628651735619115"/>
  </r>
  <r>
    <x v="1"/>
    <n v="53"/>
    <n v="53"/>
    <n v="30"/>
    <n v="50"/>
    <n v="46"/>
    <n v="50"/>
    <n v="51"/>
    <n v="52"/>
    <n v="52"/>
    <n v="51"/>
    <n v="31"/>
    <n v="32"/>
    <n v="52"/>
    <n v="53"/>
    <n v="53"/>
    <n v="52"/>
    <n v="52"/>
    <n v="52"/>
    <n v="52"/>
    <n v="52"/>
    <n v="53"/>
    <n v="52"/>
    <n v="52"/>
    <n v="52"/>
    <n v="53"/>
    <n v="53"/>
    <n v="53"/>
    <n v="53"/>
    <n v="52"/>
    <n v="53"/>
    <n v="52"/>
    <n v="51"/>
    <n v="52"/>
    <n v="52"/>
    <n v="53"/>
    <n v="52"/>
    <n v="53"/>
    <n v="53"/>
    <n v="53"/>
    <n v="53"/>
    <n v="52"/>
    <n v="52"/>
    <n v="52"/>
    <n v="52"/>
    <n v="50.613636363636367"/>
    <n v="52"/>
    <n v="5.5035544923930821"/>
    <n v="0.10873659526955348"/>
    <n v="30"/>
    <n v="53"/>
    <n v="23"/>
    <n v="1.0037308518272512"/>
    <n v="0.12653782780550638"/>
  </r>
  <r>
    <x v="0"/>
    <n v="82"/>
    <n v="82"/>
    <n v="80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23"/>
    <n v="23"/>
    <n v="22"/>
    <n v="23"/>
    <n v="23"/>
    <n v="23"/>
    <n v="22"/>
    <n v="22"/>
    <n v="23"/>
    <n v="23"/>
    <n v="23"/>
    <n v="23"/>
    <n v="22"/>
    <n v="23"/>
    <n v="22"/>
    <n v="25"/>
    <n v="25"/>
    <n v="24"/>
    <n v="24"/>
    <n v="25"/>
    <n v="51.477272727272727"/>
    <n v="72"/>
    <n v="26.361960470171162"/>
    <n v="0.51210872436535593"/>
    <n v="22"/>
    <n v="82"/>
    <n v="60"/>
    <n v="0.96033707537052693"/>
    <n v="0.7649024992490977"/>
  </r>
  <r>
    <x v="0"/>
    <n v="408"/>
    <n v="408"/>
    <n v="83"/>
    <n v="50"/>
    <n v="56"/>
    <n v="54"/>
    <n v="58"/>
    <n v="57"/>
    <n v="59"/>
    <n v="63"/>
    <n v="62"/>
    <n v="36"/>
    <n v="35"/>
    <n v="38"/>
    <n v="42"/>
    <n v="45"/>
    <n v="44"/>
    <n v="43"/>
    <n v="45"/>
    <n v="45"/>
    <n v="49"/>
    <n v="48"/>
    <n v="46"/>
    <n v="39"/>
    <n v="46"/>
    <n v="47"/>
    <n v="43"/>
    <n v="47"/>
    <n v="45"/>
    <n v="47"/>
    <n v="48"/>
    <n v="49"/>
    <n v="43"/>
    <n v="47"/>
    <n v="49"/>
    <n v="47"/>
    <n v="43"/>
    <n v="44"/>
    <n v="47"/>
    <n v="42"/>
    <n v="48"/>
    <n v="45"/>
    <n v="41"/>
    <n v="45"/>
    <n v="64.227272727272734"/>
    <n v="47"/>
    <n v="76.323017234847754"/>
    <n v="1.1883272322481602"/>
    <n v="35"/>
    <n v="408"/>
    <n v="373"/>
    <n v="0.98264880330004822"/>
    <n v="0.21987610781062203"/>
  </r>
  <r>
    <x v="3"/>
    <n v="255"/>
    <n v="258"/>
    <n v="252"/>
    <n v="254"/>
    <n v="253"/>
    <n v="256"/>
    <n v="268"/>
    <n v="266"/>
    <n v="261"/>
    <n v="258"/>
    <n v="251"/>
    <n v="257"/>
    <n v="251"/>
    <n v="254"/>
    <n v="41"/>
    <n v="43"/>
    <n v="43"/>
    <n v="52"/>
    <n v="53"/>
    <n v="57"/>
    <n v="57"/>
    <n v="59"/>
    <n v="61"/>
    <n v="62"/>
    <n v="64"/>
    <n v="62"/>
    <n v="62"/>
    <n v="62"/>
    <n v="64"/>
    <n v="64"/>
    <n v="64"/>
    <n v="62"/>
    <n v="62"/>
    <n v="64"/>
    <n v="61"/>
    <n v="64"/>
    <n v="64"/>
    <n v="66"/>
    <n v="64"/>
    <n v="64"/>
    <n v="63"/>
    <n v="55"/>
    <n v="57"/>
    <n v="57"/>
    <n v="121.97727272727273"/>
    <n v="64"/>
    <n v="93.314045563172058"/>
    <n v="0.76501173929188937"/>
    <n v="41"/>
    <n v="268"/>
    <n v="227"/>
    <n v="0.95983085547676883"/>
    <n v="0.56107746381250434"/>
  </r>
  <r>
    <x v="1"/>
    <n v="38"/>
    <n v="38"/>
    <n v="38"/>
    <n v="38"/>
    <n v="37"/>
    <n v="38"/>
    <n v="38"/>
    <n v="37"/>
    <n v="37"/>
    <n v="37"/>
    <n v="37"/>
    <n v="38"/>
    <n v="38"/>
    <n v="38"/>
    <n v="38"/>
    <n v="38"/>
    <n v="38"/>
    <n v="40"/>
    <n v="40"/>
    <n v="38"/>
    <n v="40"/>
    <n v="40"/>
    <n v="40"/>
    <n v="39"/>
    <n v="39"/>
    <n v="40"/>
    <n v="40"/>
    <n v="40"/>
    <n v="40"/>
    <n v="39"/>
    <n v="39"/>
    <n v="39"/>
    <n v="42"/>
    <n v="37"/>
    <n v="37"/>
    <n v="37"/>
    <n v="37"/>
    <n v="35"/>
    <n v="35"/>
    <n v="35"/>
    <n v="34"/>
    <n v="34"/>
    <n v="34"/>
    <n v="34"/>
    <n v="37.840909090909093"/>
    <n v="38"/>
    <n v="1.9040126760641876"/>
    <n v="5.0316250898993539E-2"/>
    <n v="34"/>
    <n v="42"/>
    <n v="8"/>
    <n v="0.9985709432040849"/>
    <n v="0.12963079090181703"/>
  </r>
  <r>
    <x v="3"/>
    <n v="22"/>
    <n v="22"/>
    <n v="22"/>
    <n v="22"/>
    <n v="22"/>
    <n v="22"/>
    <n v="22"/>
    <n v="22"/>
    <n v="22"/>
    <n v="22"/>
    <n v="22"/>
    <n v="22"/>
    <n v="24"/>
    <n v="24"/>
    <n v="24"/>
    <n v="24"/>
    <n v="23"/>
    <n v="23"/>
    <n v="23"/>
    <n v="23"/>
    <n v="24"/>
    <n v="24"/>
    <n v="24"/>
    <n v="24"/>
    <n v="25"/>
    <n v="24"/>
    <n v="23"/>
    <n v="23"/>
    <n v="23"/>
    <n v="23"/>
    <n v="23"/>
    <n v="24"/>
    <n v="24"/>
    <n v="24"/>
    <n v="23"/>
    <n v="23"/>
    <n v="24"/>
    <n v="24"/>
    <n v="23"/>
    <n v="24"/>
    <n v="24"/>
    <n v="24"/>
    <n v="24"/>
    <n v="24"/>
    <n v="23.204545454545453"/>
    <n v="23"/>
    <n v="0.87814671271298739"/>
    <n v="3.7843736884790841E-2"/>
    <n v="22"/>
    <n v="25"/>
    <n v="3"/>
    <n v="1.002017144052568"/>
    <n v="0.46351472996472176"/>
  </r>
  <r>
    <x v="0"/>
    <n v="11"/>
    <n v="11"/>
    <n v="11"/>
    <n v="11"/>
    <n v="11"/>
    <n v="11"/>
    <n v="8"/>
    <n v="8"/>
    <n v="11"/>
    <n v="6"/>
    <n v="8"/>
    <n v="11"/>
    <n v="11"/>
    <n v="6"/>
    <n v="8"/>
    <n v="8"/>
    <n v="8"/>
    <n v="8"/>
    <n v="8"/>
    <n v="8"/>
    <n v="8"/>
    <n v="8"/>
    <n v="5"/>
    <n v="8"/>
    <n v="8"/>
    <n v="5"/>
    <n v="3"/>
    <n v="5"/>
    <n v="3"/>
    <n v="3"/>
    <n v="3"/>
    <n v="2"/>
    <n v="8"/>
    <n v="8"/>
    <n v="8"/>
    <n v="9"/>
    <n v="11"/>
    <n v="5"/>
    <n v="3"/>
    <n v="3"/>
    <n v="5"/>
    <n v="8"/>
    <n v="8"/>
    <n v="5"/>
    <n v="7.3863636363636367"/>
    <n v="8"/>
    <n v="2.7383232782710936"/>
    <n v="0.37072684382747112"/>
    <n v="2"/>
    <n v="11"/>
    <n v="9"/>
    <n v="0.9806998053613073"/>
    <n v="0.3000775424557891"/>
  </r>
  <r>
    <x v="3"/>
    <n v="119"/>
    <n v="118"/>
    <n v="123"/>
    <n v="122"/>
    <n v="121"/>
    <n v="121"/>
    <n v="122"/>
    <n v="121"/>
    <n v="119"/>
    <n v="122"/>
    <n v="116"/>
    <n v="117"/>
    <n v="118"/>
    <n v="112"/>
    <n v="117"/>
    <n v="119"/>
    <n v="118"/>
    <n v="121"/>
    <n v="122"/>
    <n v="117"/>
    <n v="119"/>
    <n v="120"/>
    <n v="118"/>
    <n v="120"/>
    <n v="121"/>
    <n v="121"/>
    <n v="120"/>
    <n v="121"/>
    <n v="118"/>
    <n v="116"/>
    <n v="116"/>
    <n v="119"/>
    <n v="121"/>
    <n v="123"/>
    <n v="118"/>
    <n v="120"/>
    <n v="120"/>
    <n v="124"/>
    <n v="124"/>
    <n v="126"/>
    <n v="126"/>
    <n v="132"/>
    <n v="127"/>
    <n v="129"/>
    <n v="120.54545454545455"/>
    <n v="120"/>
    <n v="3.6564981687881297"/>
    <n v="3.0332941068378149E-2"/>
    <n v="112"/>
    <n v="132"/>
    <n v="20"/>
    <n v="1.0010720748081294"/>
    <n v="0.21025664989917897"/>
  </r>
  <r>
    <x v="0"/>
    <n v="138"/>
    <n v="139"/>
    <n v="138"/>
    <n v="134"/>
    <n v="137"/>
    <n v="136"/>
    <n v="140"/>
    <n v="131"/>
    <n v="128"/>
    <n v="131"/>
    <n v="125"/>
    <n v="136"/>
    <n v="136"/>
    <n v="126"/>
    <n v="127"/>
    <n v="136"/>
    <n v="134"/>
    <n v="129"/>
    <n v="118"/>
    <n v="140"/>
    <n v="138"/>
    <n v="136"/>
    <n v="141"/>
    <n v="144"/>
    <n v="142"/>
    <n v="142"/>
    <n v="139"/>
    <n v="137"/>
    <n v="135"/>
    <n v="136"/>
    <n v="132"/>
    <n v="137"/>
    <n v="131"/>
    <n v="133"/>
    <n v="129"/>
    <n v="145"/>
    <n v="134"/>
    <n v="134"/>
    <n v="136"/>
    <n v="129"/>
    <n v="131"/>
    <n v="134"/>
    <n v="131"/>
    <n v="135"/>
    <n v="134.54545454545453"/>
    <n v="135.5"/>
    <n v="5.3328928641227566"/>
    <n v="3.9636365881993464E-2"/>
    <n v="118"/>
    <n v="145"/>
    <n v="27"/>
    <n v="0.99998325609929761"/>
    <n v="2.8647550382099158E-5"/>
  </r>
  <r>
    <x v="3"/>
    <n v="34"/>
    <n v="35"/>
    <n v="36"/>
    <n v="36"/>
    <n v="36"/>
    <n v="36"/>
    <n v="35"/>
    <n v="35"/>
    <n v="35"/>
    <n v="35"/>
    <n v="35"/>
    <n v="35"/>
    <n v="35"/>
    <n v="35"/>
    <n v="35"/>
    <n v="34"/>
    <n v="35"/>
    <n v="35"/>
    <n v="35"/>
    <n v="35"/>
    <n v="35"/>
    <n v="35"/>
    <n v="34"/>
    <n v="35"/>
    <n v="35"/>
    <n v="35"/>
    <n v="34"/>
    <n v="34"/>
    <n v="34"/>
    <n v="34"/>
    <n v="35"/>
    <n v="34"/>
    <n v="33"/>
    <n v="35"/>
    <n v="33"/>
    <n v="34"/>
    <n v="34"/>
    <n v="34"/>
    <n v="35"/>
    <n v="35"/>
    <n v="35"/>
    <n v="35"/>
    <n v="35"/>
    <n v="35"/>
    <n v="34.75"/>
    <n v="35"/>
    <n v="0.68624356649672102"/>
    <n v="1.9748016302063916E-2"/>
    <n v="33"/>
    <n v="36"/>
    <n v="3"/>
    <n v="0.99932136952577988"/>
    <n v="0.19281330398124699"/>
  </r>
  <r>
    <x v="1"/>
    <n v="15"/>
    <n v="15"/>
    <n v="15"/>
    <n v="15"/>
    <n v="15"/>
    <n v="16"/>
    <n v="17"/>
    <n v="15"/>
    <n v="15"/>
    <n v="15"/>
    <n v="17"/>
    <n v="21"/>
    <n v="17"/>
    <n v="17"/>
    <n v="17"/>
    <n v="17"/>
    <n v="20"/>
    <n v="12"/>
    <n v="6"/>
    <n v="13"/>
    <n v="15"/>
    <n v="16"/>
    <n v="15"/>
    <n v="15"/>
    <n v="15"/>
    <n v="15"/>
    <n v="18"/>
    <n v="25"/>
    <n v="18"/>
    <n v="18"/>
    <n v="16"/>
    <n v="15"/>
    <n v="18"/>
    <n v="19"/>
    <n v="15"/>
    <n v="19"/>
    <n v="15"/>
    <n v="16"/>
    <n v="17"/>
    <n v="15"/>
    <n v="27"/>
    <n v="17"/>
    <n v="33"/>
    <n v="16"/>
    <n v="16.772727272727273"/>
    <n v="16"/>
    <n v="4.0050179941159287"/>
    <n v="0.23878156062479791"/>
    <n v="6"/>
    <n v="33"/>
    <n v="27"/>
    <n v="1.0055769192369508"/>
    <n v="9.1267915339994621E-2"/>
  </r>
  <r>
    <x v="0"/>
    <n v="170"/>
    <n v="172"/>
    <n v="172"/>
    <n v="135"/>
    <n v="133"/>
    <n v="137"/>
    <n v="109"/>
    <n v="134"/>
    <n v="135"/>
    <n v="140"/>
    <n v="109"/>
    <n v="141"/>
    <n v="138"/>
    <n v="146"/>
    <n v="144"/>
    <n v="143"/>
    <n v="144"/>
    <n v="138"/>
    <n v="134"/>
    <n v="135"/>
    <n v="135"/>
    <n v="132"/>
    <n v="141"/>
    <n v="140"/>
    <n v="139"/>
    <n v="104"/>
    <n v="133"/>
    <n v="133"/>
    <n v="135"/>
    <n v="132"/>
    <n v="132"/>
    <n v="104"/>
    <n v="135"/>
    <n v="139"/>
    <n v="137"/>
    <n v="139"/>
    <n v="136"/>
    <n v="137"/>
    <n v="135"/>
    <n v="140"/>
    <n v="139"/>
    <n v="139"/>
    <n v="142"/>
    <n v="143"/>
    <n v="137.04545454545453"/>
    <n v="137"/>
    <n v="13.478586885862562"/>
    <n v="9.8351214424204442E-2"/>
    <n v="104"/>
    <n v="172"/>
    <n v="68"/>
    <n v="0.9985513660998494"/>
    <n v="3.4421674954315244E-2"/>
  </r>
  <r>
    <x v="0"/>
    <n v="84"/>
    <n v="75"/>
    <n v="77"/>
    <n v="79"/>
    <n v="83"/>
    <n v="79"/>
    <n v="85"/>
    <n v="90"/>
    <n v="83"/>
    <n v="84"/>
    <n v="85"/>
    <n v="78"/>
    <n v="74"/>
    <n v="85"/>
    <n v="73"/>
    <n v="79"/>
    <n v="74"/>
    <n v="79"/>
    <n v="65"/>
    <n v="76"/>
    <n v="73"/>
    <n v="67"/>
    <n v="76"/>
    <n v="55"/>
    <n v="77"/>
    <n v="73"/>
    <n v="164"/>
    <n v="166"/>
    <n v="166"/>
    <n v="168"/>
    <n v="164"/>
    <n v="165"/>
    <n v="165"/>
    <n v="165"/>
    <n v="164"/>
    <n v="162"/>
    <n v="163"/>
    <n v="163"/>
    <n v="164"/>
    <n v="155"/>
    <n v="168"/>
    <n v="161"/>
    <n v="155"/>
    <n v="163"/>
    <n v="112.47727272727273"/>
    <n v="84.5"/>
    <n v="43.272252582362725"/>
    <n v="0.38471996638188721"/>
    <n v="55"/>
    <n v="168"/>
    <n v="113"/>
    <n v="1.0234040963737459"/>
    <n v="0.60186091425788091"/>
  </r>
  <r>
    <x v="2"/>
    <n v="314"/>
    <n v="314"/>
    <n v="314"/>
    <n v="314"/>
    <n v="314"/>
    <n v="314"/>
    <n v="314"/>
    <n v="314"/>
    <n v="314"/>
    <n v="314"/>
    <n v="314"/>
    <n v="311"/>
    <n v="302"/>
    <n v="312"/>
    <n v="314"/>
    <n v="314"/>
    <n v="314"/>
    <n v="62"/>
    <n v="57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0"/>
    <n v="60"/>
    <n v="60"/>
    <n v="59"/>
    <n v="59"/>
    <n v="59"/>
    <n v="59"/>
    <n v="158.45454545454547"/>
    <n v="62"/>
    <n v="124.06645903679254"/>
    <n v="0.78297822685296492"/>
    <n v="57"/>
    <n v="314"/>
    <n v="257"/>
    <n v="0.9482403898445444"/>
    <n v="0.71987690370895663"/>
  </r>
  <r>
    <x v="3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3"/>
    <n v="43"/>
    <n v="43"/>
    <n v="43"/>
    <n v="43"/>
    <n v="43"/>
    <n v="43"/>
    <n v="43"/>
    <n v="43.81818181818182"/>
    <n v="44"/>
    <n v="0.39015365325741302"/>
    <n v="8.9039215473683472E-3"/>
    <n v="43"/>
    <n v="44"/>
    <n v="1"/>
    <n v="0.99953351396539991"/>
    <n v="0.4465116279069769"/>
  </r>
  <r>
    <x v="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1"/>
    <n v="1"/>
  </r>
  <r>
    <x v="2"/>
    <n v="73"/>
    <n v="73"/>
    <n v="73"/>
    <n v="73"/>
    <n v="73"/>
    <n v="72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82"/>
    <n v="83"/>
    <n v="73.409090909090907"/>
    <n v="73"/>
    <n v="2.0152694068637609"/>
    <n v="2.745258634737012E-2"/>
    <n v="72"/>
    <n v="83"/>
    <n v="11"/>
    <n v="1.000757314232031"/>
    <n v="0.14032008991704498"/>
  </r>
  <r>
    <x v="3"/>
    <n v="81"/>
    <n v="81"/>
    <n v="80"/>
    <n v="75"/>
    <n v="79"/>
    <n v="79"/>
    <n v="81"/>
    <n v="79"/>
    <n v="81"/>
    <n v="79"/>
    <n v="82"/>
    <n v="80"/>
    <n v="80"/>
    <n v="80"/>
    <n v="81"/>
    <n v="81"/>
    <n v="81"/>
    <n v="81"/>
    <n v="77"/>
    <n v="78"/>
    <n v="79"/>
    <n v="78"/>
    <n v="79"/>
    <n v="79"/>
    <n v="101"/>
    <n v="107"/>
    <n v="106"/>
    <n v="101"/>
    <n v="79"/>
    <n v="79"/>
    <n v="74"/>
    <n v="73"/>
    <n v="74"/>
    <n v="72"/>
    <n v="101"/>
    <n v="101"/>
    <n v="102"/>
    <n v="102"/>
    <n v="102"/>
    <n v="101"/>
    <n v="104"/>
    <n v="109"/>
    <n v="109"/>
    <n v="80"/>
    <n v="86.090909090909093"/>
    <n v="80.5"/>
    <n v="11.748959739836003"/>
    <n v="0.13647154924835905"/>
    <n v="72"/>
    <n v="109"/>
    <n v="37"/>
    <n v="1.0056216311187685"/>
    <n v="0.30559269970534658"/>
  </r>
  <r>
    <x v="1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n v="0"/>
    <n v="1"/>
    <n v="1"/>
  </r>
  <r>
    <x v="3"/>
    <n v="139"/>
    <n v="132"/>
    <n v="129"/>
    <n v="134"/>
    <n v="129"/>
    <n v="131"/>
    <n v="129"/>
    <n v="125"/>
    <n v="122"/>
    <n v="129"/>
    <n v="128"/>
    <n v="129"/>
    <n v="131"/>
    <n v="129"/>
    <n v="124"/>
    <n v="128"/>
    <n v="125"/>
    <n v="127"/>
    <n v="126"/>
    <n v="127"/>
    <n v="124"/>
    <n v="124"/>
    <n v="123"/>
    <n v="124"/>
    <n v="130"/>
    <n v="126"/>
    <n v="128"/>
    <n v="130"/>
    <n v="125"/>
    <n v="123"/>
    <n v="122"/>
    <n v="128"/>
    <n v="130"/>
    <n v="125"/>
    <n v="123"/>
    <n v="129"/>
    <n v="126"/>
    <n v="138"/>
    <n v="134"/>
    <n v="137"/>
    <n v="133"/>
    <n v="132"/>
    <n v="2"/>
    <n v="2"/>
    <n v="122.52272727272727"/>
    <n v="128"/>
    <n v="26.919767645048971"/>
    <n v="0.21971244228939987"/>
    <n v="2"/>
    <n v="139"/>
    <n v="137"/>
    <n v="0.97566160951780312"/>
    <n v="0.13018110848875464"/>
  </r>
  <r>
    <x v="0"/>
    <n v="43"/>
    <n v="43"/>
    <n v="43"/>
    <n v="43"/>
    <n v="43"/>
    <n v="41"/>
    <n v="43"/>
    <n v="43"/>
    <n v="43"/>
    <n v="42"/>
    <n v="43"/>
    <n v="44"/>
    <n v="43"/>
    <n v="46"/>
    <n v="42"/>
    <n v="33"/>
    <n v="33"/>
    <n v="33"/>
    <n v="32"/>
    <n v="31"/>
    <n v="37"/>
    <n v="32"/>
    <n v="45"/>
    <n v="45"/>
    <n v="32"/>
    <n v="33"/>
    <n v="33"/>
    <n v="33"/>
    <n v="33"/>
    <n v="33"/>
    <n v="32"/>
    <n v="31"/>
    <n v="32"/>
    <n v="31"/>
    <n v="33"/>
    <n v="29"/>
    <n v="29"/>
    <n v="29"/>
    <n v="29"/>
    <n v="29"/>
    <n v="27"/>
    <n v="28"/>
    <n v="29"/>
    <n v="29"/>
    <n v="35.909090909090907"/>
    <n v="33"/>
    <n v="6.1712694477063978"/>
    <n v="0.17185813651840603"/>
    <n v="27"/>
    <n v="46"/>
    <n v="19"/>
    <n v="0.98868572599459814"/>
    <n v="0.73714363289527818"/>
  </r>
  <r>
    <x v="0"/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2"/>
    <n v="72"/>
    <n v="23"/>
    <n v="23"/>
    <n v="23"/>
    <n v="23"/>
    <n v="23"/>
    <n v="23"/>
    <n v="23"/>
    <n v="23"/>
    <n v="23"/>
    <n v="23"/>
    <n v="23"/>
    <n v="23"/>
    <n v="23"/>
    <n v="22"/>
    <n v="26"/>
    <n v="25"/>
    <n v="25"/>
    <n v="24"/>
    <n v="24"/>
    <n v="25"/>
    <n v="51.113636363636367"/>
    <n v="71"/>
    <n v="25.706044813578707"/>
    <n v="0.50291950724653756"/>
    <n v="22"/>
    <n v="81"/>
    <n v="59"/>
    <n v="0.96128679285309793"/>
    <n v="0.76351176584869462"/>
  </r>
  <r>
    <x v="3"/>
    <n v="16"/>
    <n v="16"/>
    <n v="24"/>
    <n v="15"/>
    <n v="16"/>
    <n v="24"/>
    <n v="16"/>
    <n v="24"/>
    <n v="24"/>
    <n v="24"/>
    <n v="16"/>
    <n v="24"/>
    <n v="24"/>
    <n v="16"/>
    <n v="16"/>
    <n v="24"/>
    <n v="16"/>
    <n v="16"/>
    <n v="24"/>
    <n v="24"/>
    <n v="24"/>
    <n v="24"/>
    <n v="16"/>
    <n v="24"/>
    <n v="16"/>
    <n v="16"/>
    <n v="24"/>
    <n v="24"/>
    <n v="23"/>
    <n v="24"/>
    <n v="16"/>
    <n v="22"/>
    <n v="22"/>
    <n v="14"/>
    <n v="22"/>
    <n v="14"/>
    <n v="14"/>
    <n v="22"/>
    <n v="22"/>
    <n v="22"/>
    <n v="14"/>
    <n v="22"/>
    <n v="14"/>
    <n v="22"/>
    <n v="19.90909090909091"/>
    <n v="22"/>
    <n v="4.0624095371290796"/>
    <n v="0.20404796761835559"/>
    <n v="14"/>
    <n v="24"/>
    <n v="10"/>
    <n v="0.9992867453976696"/>
    <n v="1.8428443387809247E-3"/>
  </r>
  <r>
    <x v="3"/>
    <n v="139"/>
    <n v="145"/>
    <n v="146"/>
    <n v="140"/>
    <n v="141"/>
    <n v="138"/>
    <n v="137"/>
    <n v="137"/>
    <n v="135"/>
    <n v="141"/>
    <n v="142"/>
    <n v="146"/>
    <n v="141"/>
    <n v="134"/>
    <n v="136"/>
    <n v="144"/>
    <n v="139"/>
    <n v="142"/>
    <n v="133"/>
    <n v="131"/>
    <n v="143"/>
    <n v="142"/>
    <n v="142"/>
    <n v="135"/>
    <n v="143"/>
    <n v="133"/>
    <n v="128"/>
    <n v="133"/>
    <n v="128"/>
    <n v="136"/>
    <n v="137"/>
    <n v="143"/>
    <n v="142"/>
    <n v="135"/>
    <n v="133"/>
    <n v="134"/>
    <n v="135"/>
    <n v="134"/>
    <n v="135"/>
    <n v="128"/>
    <n v="134"/>
    <n v="137"/>
    <n v="143"/>
    <n v="139"/>
    <n v="137.70454545454547"/>
    <n v="137"/>
    <n v="4.8059050182455199"/>
    <n v="3.4900118963987925E-2"/>
    <n v="128"/>
    <n v="146"/>
    <n v="18"/>
    <n v="0.99891929327649265"/>
    <n v="0.15702849080453063"/>
  </r>
  <r>
    <x v="2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64"/>
    <n v="68"/>
    <n v="90"/>
    <n v="90"/>
    <n v="89"/>
    <n v="89"/>
    <n v="90"/>
    <n v="90"/>
    <n v="90"/>
    <n v="90"/>
    <n v="90"/>
    <n v="90"/>
    <n v="91"/>
    <n v="91"/>
    <n v="91"/>
    <n v="90"/>
    <n v="90"/>
    <n v="90"/>
    <n v="90"/>
    <n v="57.113636363636367"/>
    <n v="34"/>
    <n v="27.270578668006834"/>
    <n v="0.47747929223728636"/>
    <n v="34"/>
    <n v="91"/>
    <n v="57"/>
    <n v="1.0328184656955262"/>
    <n v="0.75945328321020245"/>
  </r>
  <r>
    <x v="3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9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9"/>
    <n v="9"/>
    <n v="9"/>
    <n v="10"/>
    <n v="10"/>
    <n v="10"/>
    <n v="10"/>
    <n v="9.9090909090909083"/>
    <n v="10"/>
    <n v="0.29080336345115265"/>
    <n v="2.9347128421675958E-2"/>
    <n v="9"/>
    <n v="10"/>
    <n v="1"/>
    <n v="0.99931713477799444"/>
    <n v="8.2015503875969134E-2"/>
  </r>
  <r>
    <x v="0"/>
    <n v="101"/>
    <n v="96"/>
    <n v="88"/>
    <n v="88"/>
    <n v="84"/>
    <n v="88"/>
    <n v="90"/>
    <n v="95"/>
    <n v="90"/>
    <n v="96"/>
    <n v="84"/>
    <n v="81"/>
    <n v="92"/>
    <n v="95"/>
    <n v="87"/>
    <n v="91"/>
    <n v="92"/>
    <n v="84"/>
    <n v="91"/>
    <n v="84"/>
    <n v="95"/>
    <n v="86"/>
    <n v="87"/>
    <n v="90"/>
    <n v="87"/>
    <n v="89"/>
    <n v="81"/>
    <n v="86"/>
    <n v="79"/>
    <n v="87"/>
    <n v="80"/>
    <n v="86"/>
    <n v="79"/>
    <n v="79"/>
    <n v="86"/>
    <n v="88"/>
    <n v="87"/>
    <n v="90"/>
    <n v="81"/>
    <n v="86"/>
    <n v="86"/>
    <n v="86"/>
    <n v="88"/>
    <n v="83"/>
    <n v="87.477272727272734"/>
    <n v="87"/>
    <n v="4.9999471455980196"/>
    <n v="5.7157099092313028E-2"/>
    <n v="79"/>
    <n v="101"/>
    <n v="22"/>
    <n v="0.99783519171481783"/>
    <n v="0.24042954134793373"/>
  </r>
  <r>
    <x v="3"/>
    <n v="44"/>
    <n v="45"/>
    <n v="45"/>
    <n v="42"/>
    <n v="45"/>
    <n v="45"/>
    <n v="42"/>
    <n v="44"/>
    <n v="43"/>
    <n v="43"/>
    <n v="45"/>
    <n v="44"/>
    <n v="42"/>
    <n v="44"/>
    <n v="45"/>
    <n v="44"/>
    <n v="42"/>
    <n v="44"/>
    <n v="44"/>
    <n v="42"/>
    <n v="44"/>
    <n v="44"/>
    <n v="43"/>
    <n v="42"/>
    <n v="44"/>
    <n v="42"/>
    <n v="44"/>
    <n v="42"/>
    <n v="44"/>
    <n v="43"/>
    <n v="45"/>
    <n v="44"/>
    <n v="44"/>
    <n v="42"/>
    <n v="43"/>
    <n v="44"/>
    <n v="44"/>
    <n v="43"/>
    <n v="45"/>
    <n v="45"/>
    <n v="45"/>
    <n v="77"/>
    <n v="77"/>
    <n v="75"/>
    <n v="45.886363636363633"/>
    <n v="44"/>
    <n v="8.4004869988698836"/>
    <n v="0.18307153439835311"/>
    <n v="42"/>
    <n v="77"/>
    <n v="35"/>
    <n v="1.0048423931880102"/>
    <n v="0.18420751130299656"/>
  </r>
  <r>
    <x v="2"/>
    <n v="137"/>
    <n v="116"/>
    <n v="123"/>
    <n v="142"/>
    <n v="121"/>
    <n v="130"/>
    <n v="127"/>
    <n v="120"/>
    <n v="125"/>
    <n v="131"/>
    <n v="123"/>
    <n v="130"/>
    <n v="134"/>
    <n v="128"/>
    <n v="120"/>
    <n v="129"/>
    <n v="130"/>
    <n v="131"/>
    <n v="147"/>
    <n v="148"/>
    <n v="147"/>
    <n v="136"/>
    <n v="140"/>
    <n v="141"/>
    <n v="145"/>
    <n v="126"/>
    <n v="143"/>
    <n v="146"/>
    <n v="143"/>
    <n v="143"/>
    <n v="135"/>
    <n v="120"/>
    <n v="125"/>
    <n v="132"/>
    <n v="133"/>
    <n v="130"/>
    <n v="121"/>
    <n v="114"/>
    <n v="112"/>
    <n v="112"/>
    <n v="117"/>
    <n v="118"/>
    <n v="114"/>
    <n v="125"/>
    <n v="129.77272727272728"/>
    <n v="130"/>
    <n v="10.485568457521911"/>
    <n v="8.0799476730466557E-2"/>
    <n v="112"/>
    <n v="148"/>
    <n v="36"/>
    <n v="0.99870668273811658"/>
    <n v="4.229573032751175E-2"/>
  </r>
  <r>
    <x v="0"/>
    <n v="73"/>
    <n v="73"/>
    <n v="73"/>
    <n v="73"/>
    <n v="62"/>
    <n v="62"/>
    <n v="77"/>
    <n v="81"/>
    <n v="63"/>
    <n v="63"/>
    <n v="63"/>
    <n v="63"/>
    <n v="63"/>
    <n v="63"/>
    <n v="62"/>
    <n v="103"/>
    <n v="103"/>
    <n v="103"/>
    <n v="104"/>
    <n v="103"/>
    <n v="104"/>
    <n v="102"/>
    <n v="103"/>
    <n v="104"/>
    <n v="104"/>
    <n v="104"/>
    <n v="104"/>
    <n v="107"/>
    <n v="103"/>
    <n v="104"/>
    <n v="104"/>
    <n v="105"/>
    <n v="104"/>
    <n v="111"/>
    <n v="103"/>
    <n v="116"/>
    <n v="114"/>
    <n v="123"/>
    <n v="126"/>
    <n v="102"/>
    <n v="104"/>
    <n v="102"/>
    <n v="102"/>
    <n v="102"/>
    <n v="92.88636363636364"/>
    <n v="103"/>
    <n v="19.422135428651497"/>
    <n v="0.20909565912910835"/>
    <n v="62"/>
    <n v="126"/>
    <n v="64"/>
    <n v="1.0140779441104764"/>
    <n v="0.62132081787577786"/>
  </r>
  <r>
    <x v="0"/>
    <n v="74"/>
    <n v="73"/>
    <n v="75"/>
    <n v="75"/>
    <n v="78"/>
    <n v="78"/>
    <n v="77"/>
    <n v="76"/>
    <n v="78"/>
    <n v="75"/>
    <n v="75"/>
    <n v="73"/>
    <n v="73"/>
    <n v="73"/>
    <n v="73"/>
    <n v="73"/>
    <n v="73"/>
    <n v="72"/>
    <n v="73"/>
    <n v="73"/>
    <n v="73"/>
    <n v="72"/>
    <n v="73"/>
    <n v="73"/>
    <n v="73"/>
    <n v="73"/>
    <n v="73"/>
    <n v="73"/>
    <n v="73"/>
    <n v="73"/>
    <n v="73"/>
    <n v="73"/>
    <n v="73"/>
    <n v="73"/>
    <n v="72"/>
    <n v="72"/>
    <n v="73"/>
    <n v="73"/>
    <n v="73"/>
    <n v="73"/>
    <n v="73"/>
    <n v="73"/>
    <n v="72"/>
    <n v="73"/>
    <n v="73.590909090909093"/>
    <n v="73"/>
    <n v="1.5747747246523252"/>
    <n v="2.1399038877301515E-2"/>
    <n v="72"/>
    <n v="78"/>
    <n v="6"/>
    <n v="0.99900002080220662"/>
    <n v="0.37404917647402808"/>
  </r>
  <r>
    <x v="2"/>
    <n v="32"/>
    <n v="32"/>
    <n v="27"/>
    <n v="31"/>
    <n v="27"/>
    <n v="31"/>
    <n v="27"/>
    <n v="33"/>
    <n v="28"/>
    <n v="33"/>
    <n v="26"/>
    <n v="26"/>
    <n v="31"/>
    <n v="26"/>
    <n v="26"/>
    <n v="26"/>
    <n v="27"/>
    <n v="31"/>
    <n v="31"/>
    <n v="32"/>
    <n v="31"/>
    <n v="31"/>
    <n v="31"/>
    <n v="31"/>
    <n v="27"/>
    <n v="33"/>
    <n v="37"/>
    <n v="36"/>
    <n v="34"/>
    <n v="35"/>
    <n v="35"/>
    <n v="32"/>
    <n v="28"/>
    <n v="33"/>
    <n v="29"/>
    <n v="33"/>
    <n v="32"/>
    <n v="32"/>
    <n v="32"/>
    <n v="32"/>
    <n v="31"/>
    <n v="28"/>
    <n v="43"/>
    <n v="39"/>
    <n v="31.09090909090909"/>
    <n v="31"/>
    <n v="3.6524485690674413"/>
    <n v="0.11747641596415748"/>
    <n v="26"/>
    <n v="43"/>
    <n v="17"/>
    <n v="1.0042090365691165"/>
    <n v="0.22188401429197138"/>
  </r>
  <r>
    <x v="0"/>
    <n v="33"/>
    <n v="37"/>
    <n v="29"/>
    <n v="30"/>
    <n v="34"/>
    <n v="40"/>
    <n v="42"/>
    <n v="41"/>
    <n v="39"/>
    <n v="31"/>
    <n v="31"/>
    <n v="29"/>
    <n v="31"/>
    <n v="45"/>
    <n v="45"/>
    <n v="45"/>
    <n v="43"/>
    <n v="39"/>
    <n v="36"/>
    <n v="24"/>
    <n v="25"/>
    <n v="26"/>
    <n v="21"/>
    <n v="20"/>
    <n v="20"/>
    <n v="19"/>
    <n v="23"/>
    <n v="21"/>
    <n v="21"/>
    <n v="24"/>
    <n v="19"/>
    <n v="20"/>
    <n v="24"/>
    <n v="23"/>
    <n v="23"/>
    <n v="22"/>
    <n v="24"/>
    <n v="22"/>
    <n v="24"/>
    <n v="19"/>
    <n v="22"/>
    <n v="22"/>
    <n v="20"/>
    <n v="23"/>
    <n v="28.431818181818183"/>
    <n v="24"/>
    <n v="8.4313857926664717"/>
    <n v="0.29654754186836507"/>
    <n v="19"/>
    <n v="45"/>
    <n v="26"/>
    <n v="0.98386787748125903"/>
    <n v="0.55040469631081002"/>
  </r>
  <r>
    <x v="3"/>
    <n v="25"/>
    <n v="25"/>
    <n v="25"/>
    <n v="3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0"/>
    <n v="22"/>
    <n v="22"/>
    <n v="22"/>
    <n v="22"/>
    <n v="22"/>
    <n v="22"/>
    <n v="22"/>
    <n v="22"/>
    <n v="22"/>
    <n v="22.386363636363637"/>
    <n v="22"/>
    <n v="1.7011064674295522"/>
    <n v="7.5988512250660195E-2"/>
    <n v="20"/>
    <n v="32"/>
    <n v="12"/>
    <n v="0.99774954687015316"/>
    <n v="0.19103852037028277"/>
  </r>
  <r>
    <x v="2"/>
    <n v="130"/>
    <n v="128"/>
    <n v="126"/>
    <n v="118"/>
    <n v="128"/>
    <n v="123"/>
    <n v="128"/>
    <n v="118"/>
    <n v="118"/>
    <n v="118"/>
    <n v="119"/>
    <n v="118"/>
    <n v="118"/>
    <n v="124"/>
    <n v="1"/>
    <n v="120"/>
    <n v="1"/>
    <n v="118"/>
    <n v="118"/>
    <n v="118"/>
    <n v="121"/>
    <n v="119"/>
    <n v="119"/>
    <n v="117"/>
    <n v="119"/>
    <n v="119"/>
    <n v="119"/>
    <n v="119"/>
    <n v="119"/>
    <n v="118"/>
    <n v="119"/>
    <n v="119"/>
    <n v="119"/>
    <n v="119"/>
    <n v="119"/>
    <n v="1"/>
    <n v="119"/>
    <n v="118"/>
    <n v="119"/>
    <n v="118"/>
    <n v="119"/>
    <n v="117"/>
    <n v="118"/>
    <n v="118"/>
    <n v="111.84090909090909"/>
    <n v="119"/>
    <n v="30.498908239566489"/>
    <n v="0.27269903729748535"/>
    <n v="1"/>
    <n v="130"/>
    <n v="129"/>
    <n v="0.99851032711025256"/>
    <n v="2.4606725126757526E-4"/>
  </r>
  <r>
    <x v="0"/>
    <n v="73"/>
    <n v="73"/>
    <n v="74"/>
    <n v="74"/>
    <n v="76"/>
    <n v="76"/>
    <n v="77"/>
    <n v="75"/>
    <n v="67"/>
    <n v="66"/>
    <n v="67"/>
    <n v="68"/>
    <n v="67"/>
    <n v="67"/>
    <n v="67"/>
    <n v="67"/>
    <n v="67"/>
    <n v="67"/>
    <n v="67"/>
    <n v="67"/>
    <n v="67"/>
    <n v="67"/>
    <n v="68"/>
    <n v="69"/>
    <n v="38"/>
    <n v="38"/>
    <n v="34"/>
    <n v="35"/>
    <n v="35"/>
    <n v="33"/>
    <n v="33"/>
    <n v="33"/>
    <n v="31"/>
    <n v="35"/>
    <n v="33"/>
    <n v="32"/>
    <n v="32"/>
    <n v="35"/>
    <n v="34"/>
    <n v="38"/>
    <n v="37"/>
    <n v="36"/>
    <n v="36"/>
    <n v="37"/>
    <n v="53.81818181818182"/>
    <n v="67"/>
    <n v="17.879795960638937"/>
    <n v="0.33222593845781806"/>
    <n v="31"/>
    <n v="77"/>
    <n v="46"/>
    <n v="0.97597200562661524"/>
    <n v="0.77276785292080963"/>
  </r>
  <r>
    <x v="1"/>
    <n v="158"/>
    <n v="142"/>
    <n v="141"/>
    <n v="142"/>
    <n v="142"/>
    <n v="141"/>
    <n v="142"/>
    <n v="141"/>
    <n v="117"/>
    <n v="140"/>
    <n v="139"/>
    <n v="141"/>
    <n v="139"/>
    <n v="140"/>
    <n v="140"/>
    <n v="140"/>
    <n v="132"/>
    <n v="131"/>
    <n v="129"/>
    <n v="129"/>
    <n v="131"/>
    <n v="131"/>
    <n v="130"/>
    <n v="131"/>
    <n v="130"/>
    <n v="131"/>
    <n v="134"/>
    <n v="132"/>
    <n v="131"/>
    <n v="132"/>
    <n v="128"/>
    <n v="130"/>
    <n v="125"/>
    <n v="128"/>
    <n v="130"/>
    <n v="128"/>
    <n v="128"/>
    <n v="128"/>
    <n v="132"/>
    <n v="134"/>
    <n v="132"/>
    <n v="135"/>
    <n v="132"/>
    <n v="133"/>
    <n v="134.13636363636363"/>
    <n v="132"/>
    <n v="6.7603182431313327"/>
    <n v="5.0398848305282726E-2"/>
    <n v="117"/>
    <n v="158"/>
    <n v="41"/>
    <n v="0.9976715762247188"/>
    <n v="0.36316900508085725"/>
  </r>
  <r>
    <x v="2"/>
    <n v="30"/>
    <n v="30"/>
    <n v="30"/>
    <n v="30"/>
    <n v="30"/>
    <n v="29"/>
    <n v="29"/>
    <n v="30"/>
    <n v="30"/>
    <n v="30"/>
    <n v="30"/>
    <n v="30"/>
    <n v="30"/>
    <n v="30"/>
    <n v="30"/>
    <n v="30"/>
    <n v="30"/>
    <n v="43"/>
    <n v="43"/>
    <n v="32"/>
    <n v="38"/>
    <n v="40"/>
    <n v="40"/>
    <n v="40"/>
    <n v="40"/>
    <n v="40"/>
    <n v="40"/>
    <n v="40"/>
    <n v="39"/>
    <n v="40"/>
    <n v="40"/>
    <n v="40"/>
    <n v="42"/>
    <n v="40"/>
    <n v="40"/>
    <n v="41"/>
    <n v="39"/>
    <n v="41"/>
    <n v="39"/>
    <n v="41"/>
    <n v="39"/>
    <n v="39"/>
    <n v="39"/>
    <n v="41"/>
    <n v="36"/>
    <n v="39"/>
    <n v="5.1444257482317468"/>
    <n v="0.14290071522865963"/>
    <n v="29"/>
    <n v="43"/>
    <n v="14"/>
    <n v="1.0094773277160281"/>
    <n v="0.67851609824422165"/>
  </r>
  <r>
    <x v="0"/>
    <n v="34"/>
    <n v="35"/>
    <n v="35"/>
    <n v="37"/>
    <n v="36"/>
    <n v="37"/>
    <n v="36"/>
    <n v="33"/>
    <n v="33"/>
    <n v="34"/>
    <n v="34"/>
    <n v="33"/>
    <n v="32"/>
    <n v="33"/>
    <n v="38"/>
    <n v="37"/>
    <n v="36"/>
    <n v="42"/>
    <n v="41"/>
    <n v="33"/>
    <n v="42"/>
    <n v="42"/>
    <n v="42"/>
    <n v="41"/>
    <n v="44"/>
    <n v="38"/>
    <n v="37"/>
    <n v="37"/>
    <n v="38"/>
    <n v="38"/>
    <n v="36"/>
    <n v="33"/>
    <n v="35"/>
    <n v="36"/>
    <n v="35"/>
    <n v="29"/>
    <n v="27"/>
    <n v="25"/>
    <n v="30"/>
    <n v="28"/>
    <n v="27"/>
    <n v="25"/>
    <n v="28"/>
    <n v="27"/>
    <n v="34.75"/>
    <n v="35"/>
    <n v="4.808543752869034"/>
    <n v="0.13837535979479235"/>
    <n v="25"/>
    <n v="44"/>
    <n v="19"/>
    <n v="0.99476425906600707"/>
    <n v="0.22025992515945234"/>
  </r>
  <r>
    <x v="1"/>
    <n v="30"/>
    <n v="30"/>
    <n v="30"/>
    <n v="30"/>
    <n v="30"/>
    <n v="30"/>
    <n v="30"/>
    <n v="30"/>
    <n v="30"/>
    <n v="24"/>
    <n v="30"/>
    <n v="30"/>
    <n v="30"/>
    <n v="30"/>
    <n v="30"/>
    <n v="30"/>
    <n v="29"/>
    <n v="24"/>
    <n v="29"/>
    <n v="29"/>
    <n v="29"/>
    <n v="29"/>
    <n v="29"/>
    <n v="29"/>
    <n v="24"/>
    <n v="29"/>
    <n v="29"/>
    <n v="29"/>
    <n v="29"/>
    <n v="24"/>
    <n v="29"/>
    <n v="24"/>
    <n v="29"/>
    <n v="29"/>
    <n v="29"/>
    <n v="29"/>
    <n v="29"/>
    <n v="29"/>
    <n v="24"/>
    <n v="29"/>
    <n v="29"/>
    <n v="29"/>
    <n v="29"/>
    <n v="29"/>
    <n v="28.65909090909091"/>
    <n v="29"/>
    <n v="1.9282861630025412"/>
    <n v="6.728357745607598E-2"/>
    <n v="24"/>
    <n v="30"/>
    <n v="6"/>
    <n v="0.99848377555433654"/>
    <n v="7.3194543668018447E-2"/>
  </r>
  <r>
    <x v="1"/>
    <n v="118"/>
    <n v="118"/>
    <n v="118"/>
    <n v="113"/>
    <n v="113"/>
    <n v="113"/>
    <n v="113"/>
    <n v="113"/>
    <n v="52"/>
    <n v="52"/>
    <n v="52"/>
    <n v="62"/>
    <n v="61"/>
    <n v="61"/>
    <n v="63"/>
    <n v="53"/>
    <n v="53"/>
    <n v="55"/>
    <n v="55"/>
    <n v="55"/>
    <n v="55"/>
    <n v="56"/>
    <n v="55"/>
    <n v="57"/>
    <n v="55"/>
    <n v="55"/>
    <n v="55"/>
    <n v="55"/>
    <n v="55"/>
    <n v="55"/>
    <n v="55"/>
    <n v="55"/>
    <n v="55"/>
    <n v="36"/>
    <n v="55"/>
    <n v="55"/>
    <n v="55"/>
    <n v="55"/>
    <n v="40"/>
    <n v="53"/>
    <n v="52"/>
    <n v="52"/>
    <n v="52"/>
    <n v="52"/>
    <n v="65.181818181818187"/>
    <n v="55"/>
    <n v="24.120118715501672"/>
    <n v="0.37004366230197822"/>
    <n v="36"/>
    <n v="118"/>
    <n v="82"/>
    <n v="0.98279080161376775"/>
    <n v="0.52168307696499272"/>
  </r>
  <r>
    <x v="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9"/>
    <n v="99"/>
    <n v="99"/>
    <n v="99"/>
    <n v="99"/>
    <n v="99"/>
    <n v="99"/>
    <n v="99"/>
    <n v="99"/>
    <n v="98"/>
    <n v="99"/>
    <n v="99"/>
    <n v="99"/>
    <n v="93"/>
    <n v="93"/>
    <n v="93"/>
    <n v="93"/>
    <n v="93"/>
    <n v="93"/>
    <n v="93"/>
    <n v="94.75"/>
    <n v="93"/>
    <n v="2.7375511039086793"/>
    <n v="2.8892359935711653E-2"/>
    <n v="93"/>
    <n v="99"/>
    <n v="6"/>
    <n v="1.0009577165525112"/>
    <n v="0.18571690856907908"/>
  </r>
  <r>
    <x v="3"/>
    <n v="91"/>
    <n v="93"/>
    <n v="93"/>
    <n v="93"/>
    <n v="92"/>
    <n v="90"/>
    <n v="94"/>
    <n v="92"/>
    <n v="97"/>
    <n v="92"/>
    <n v="90"/>
    <n v="97"/>
    <n v="91"/>
    <n v="93"/>
    <n v="91"/>
    <n v="91"/>
    <n v="90"/>
    <n v="92"/>
    <n v="92"/>
    <n v="91"/>
    <n v="92"/>
    <n v="93"/>
    <n v="92"/>
    <n v="91"/>
    <n v="94"/>
    <n v="102"/>
    <n v="97"/>
    <n v="102"/>
    <n v="95"/>
    <n v="96"/>
    <n v="96"/>
    <n v="102"/>
    <n v="96"/>
    <n v="96"/>
    <n v="102"/>
    <n v="102"/>
    <n v="97"/>
    <n v="96"/>
    <n v="98"/>
    <n v="96"/>
    <n v="102"/>
    <n v="99"/>
    <n v="102"/>
    <n v="98"/>
    <n v="95.022727272727266"/>
    <n v="94"/>
    <n v="3.9028232855599123"/>
    <n v="4.1072524411536991E-2"/>
    <n v="90"/>
    <n v="102"/>
    <n v="12"/>
    <n v="1.0022070901976876"/>
    <n v="0.48595379920388426"/>
  </r>
  <r>
    <x v="2"/>
    <n v="83"/>
    <n v="81"/>
    <n v="83"/>
    <n v="85"/>
    <n v="88"/>
    <n v="88"/>
    <n v="85"/>
    <n v="84"/>
    <n v="81"/>
    <n v="82"/>
    <n v="85"/>
    <n v="83"/>
    <n v="82"/>
    <n v="86"/>
    <n v="83"/>
    <n v="83"/>
    <n v="83"/>
    <n v="81"/>
    <n v="84"/>
    <n v="87"/>
    <n v="87"/>
    <n v="85"/>
    <n v="85"/>
    <n v="89"/>
    <n v="87"/>
    <n v="83"/>
    <n v="91"/>
    <n v="93"/>
    <n v="89"/>
    <n v="86"/>
    <n v="83"/>
    <n v="81"/>
    <n v="81"/>
    <n v="81"/>
    <n v="83"/>
    <n v="87"/>
    <n v="90"/>
    <n v="81"/>
    <n v="85"/>
    <n v="85"/>
    <n v="83"/>
    <n v="83"/>
    <n v="83"/>
    <n v="81"/>
    <n v="84.522727272727266"/>
    <n v="83.5"/>
    <n v="2.9687413068750002"/>
    <n v="3.5123586314197368E-2"/>
    <n v="81"/>
    <n v="93"/>
    <n v="12"/>
    <n v="1.0000504792542684"/>
    <n v="3.5013568362329714E-4"/>
  </r>
  <r>
    <x v="0"/>
    <n v="10"/>
    <n v="10"/>
    <n v="10"/>
    <n v="10"/>
    <n v="10"/>
    <n v="10"/>
    <n v="10"/>
    <n v="10"/>
    <n v="9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8.3409090909090917"/>
    <n v="10"/>
    <n v="1.9759387738629366"/>
    <n v="0.23689729168928939"/>
    <n v="6"/>
    <n v="10"/>
    <n v="4"/>
    <n v="0.98349074516033907"/>
    <n v="0.71698935014904019"/>
  </r>
  <r>
    <x v="0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0"/>
    <n v="0"/>
    <n v="9"/>
    <n v="9"/>
    <n v="0"/>
    <n v="1"/>
    <n v="1"/>
  </r>
  <r>
    <x v="2"/>
    <n v="274"/>
    <n v="284"/>
    <n v="204"/>
    <n v="452"/>
    <n v="287"/>
    <n v="295"/>
    <n v="283"/>
    <n v="433"/>
    <n v="267"/>
    <n v="276"/>
    <n v="272"/>
    <n v="287"/>
    <n v="428"/>
    <n v="274"/>
    <n v="269"/>
    <n v="270"/>
    <n v="438"/>
    <n v="276"/>
    <n v="267"/>
    <n v="272"/>
    <n v="414"/>
    <n v="253"/>
    <n v="240"/>
    <n v="282"/>
    <n v="379"/>
    <n v="387"/>
    <n v="374"/>
    <n v="377"/>
    <n v="453"/>
    <n v="371"/>
    <n v="375"/>
    <n v="376"/>
    <n v="382"/>
    <n v="380"/>
    <n v="178"/>
    <n v="329"/>
    <n v="329"/>
    <n v="334"/>
    <n v="410"/>
    <n v="332"/>
    <n v="324"/>
    <n v="333"/>
    <n v="407"/>
    <n v="331"/>
    <n v="328.59090909090907"/>
    <n v="329"/>
    <n v="68.323552472117228"/>
    <n v="0.20792891885275683"/>
    <n v="178"/>
    <n v="453"/>
    <n v="275"/>
    <n v="1.0049262257869398"/>
    <n v="8.6251917928375235E-2"/>
  </r>
  <r>
    <x v="3"/>
    <n v="102"/>
    <n v="102"/>
    <n v="101"/>
    <n v="101"/>
    <n v="101"/>
    <n v="101"/>
    <n v="101"/>
    <n v="101"/>
    <n v="101"/>
    <n v="101"/>
    <n v="101"/>
    <n v="98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99"/>
    <n v="102"/>
    <n v="102"/>
    <n v="102"/>
    <n v="102"/>
    <n v="102"/>
    <n v="102"/>
    <n v="102"/>
    <n v="102"/>
    <n v="94"/>
    <n v="94"/>
    <n v="94"/>
    <n v="94"/>
    <n v="94"/>
    <n v="100.72727272727273"/>
    <n v="102"/>
    <n v="2.5641865872285154"/>
    <n v="2.5456726046492479E-2"/>
    <n v="94"/>
    <n v="102"/>
    <n v="8"/>
    <n v="0.99909513735296218"/>
    <n v="0.19765540249056762"/>
  </r>
  <r>
    <x v="3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8"/>
    <n v="18"/>
    <n v="18"/>
    <n v="18"/>
    <n v="18.90909090909091"/>
    <n v="19"/>
    <n v="0.29080336345115265"/>
    <n v="1.5379024028666727E-2"/>
    <n v="18"/>
    <n v="19"/>
    <n v="1"/>
    <n v="0.99939054834201635"/>
    <n v="0.24806201550387597"/>
  </r>
  <r>
    <x v="3"/>
    <n v="59"/>
    <n v="59"/>
    <n v="64"/>
    <n v="64"/>
    <n v="56"/>
    <n v="56"/>
    <n v="58"/>
    <n v="58"/>
    <n v="55"/>
    <n v="56"/>
    <n v="56"/>
    <n v="56"/>
    <n v="61"/>
    <n v="61"/>
    <n v="63"/>
    <n v="63"/>
    <n v="60"/>
    <n v="59"/>
    <n v="59"/>
    <n v="58"/>
    <n v="57"/>
    <n v="62"/>
    <n v="62"/>
    <n v="56"/>
    <n v="58"/>
    <n v="60"/>
    <n v="56"/>
    <n v="50"/>
    <n v="49"/>
    <n v="49"/>
    <n v="49"/>
    <n v="56"/>
    <n v="56"/>
    <n v="52"/>
    <n v="51"/>
    <n v="51"/>
    <n v="52"/>
    <n v="51"/>
    <n v="51"/>
    <n v="59"/>
    <n v="53"/>
    <n v="52"/>
    <n v="55"/>
    <n v="54"/>
    <n v="56.409090909090907"/>
    <n v="56"/>
    <n v="4.2607903067453305"/>
    <n v="7.5533752416113847E-2"/>
    <n v="49"/>
    <n v="64"/>
    <n v="15"/>
    <n v="0.99640862174837719"/>
    <n v="0.3687554530242409"/>
  </r>
  <r>
    <x v="3"/>
    <n v="96"/>
    <n v="95"/>
    <n v="96"/>
    <n v="96"/>
    <n v="96"/>
    <n v="95"/>
    <n v="96"/>
    <n v="96"/>
    <n v="96"/>
    <n v="96"/>
    <n v="95"/>
    <n v="97"/>
    <n v="95"/>
    <n v="95"/>
    <n v="95"/>
    <n v="96"/>
    <n v="95"/>
    <n v="95"/>
    <n v="96"/>
    <n v="96"/>
    <n v="96"/>
    <n v="96"/>
    <n v="96"/>
    <n v="90"/>
    <n v="96"/>
    <n v="95"/>
    <n v="96"/>
    <n v="96"/>
    <n v="96"/>
    <n v="96"/>
    <n v="96"/>
    <n v="93"/>
    <n v="96"/>
    <n v="96"/>
    <n v="95"/>
    <n v="95"/>
    <n v="94"/>
    <n v="95"/>
    <n v="97"/>
    <n v="96"/>
    <n v="96"/>
    <n v="95"/>
    <n v="96"/>
    <n v="95"/>
    <n v="95.477272727272734"/>
    <n v="96"/>
    <n v="1.1099682870734053"/>
    <n v="1.1625471228571729E-2"/>
    <n v="90"/>
    <n v="97"/>
    <n v="7"/>
    <n v="0.99990663427758397"/>
    <n v="1.0271484077518092E-2"/>
  </r>
  <r>
    <x v="0"/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34"/>
    <n v="33"/>
    <n v="33"/>
    <n v="34"/>
    <n v="34"/>
    <n v="34"/>
    <n v="34"/>
    <n v="34"/>
    <n v="33"/>
    <n v="33"/>
    <n v="32"/>
    <n v="31"/>
    <n v="30"/>
    <n v="32"/>
    <n v="33"/>
    <n v="36"/>
    <n v="35"/>
    <n v="35"/>
    <n v="35"/>
    <n v="36"/>
    <n v="55.636363636363633"/>
    <n v="71"/>
    <n v="20.673644506158539"/>
    <n v="0.37158511367278418"/>
    <n v="30"/>
    <n v="81"/>
    <n v="51"/>
    <n v="0.97269792943295041"/>
    <n v="0.78292846553629991"/>
  </r>
  <r>
    <x v="3"/>
    <n v="26"/>
    <n v="26"/>
    <n v="26"/>
    <n v="26"/>
    <n v="26"/>
    <n v="26"/>
    <n v="26"/>
    <n v="26"/>
    <n v="26"/>
    <n v="26"/>
    <n v="26"/>
    <n v="26"/>
    <n v="26"/>
    <n v="26"/>
    <n v="24"/>
    <n v="26"/>
    <n v="26"/>
    <n v="26"/>
    <n v="25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5.931818181818183"/>
    <n v="26"/>
    <n v="0.33394939546509317"/>
    <n v="1.287797844037169E-2"/>
    <n v="24"/>
    <n v="26"/>
    <n v="2"/>
    <n v="1.0001039649252732"/>
    <n v="1.0060546386111566E-2"/>
  </r>
  <r>
    <x v="0"/>
    <n v="77"/>
    <n v="86"/>
    <n v="82"/>
    <n v="87"/>
    <n v="83"/>
    <n v="99"/>
    <n v="103"/>
    <n v="96"/>
    <n v="97"/>
    <n v="92"/>
    <n v="91"/>
    <n v="89"/>
    <n v="92"/>
    <n v="82"/>
    <n v="83"/>
    <n v="83"/>
    <n v="81"/>
    <n v="87"/>
    <n v="87"/>
    <n v="82"/>
    <n v="93"/>
    <n v="84"/>
    <n v="85"/>
    <n v="82"/>
    <n v="77"/>
    <n v="86"/>
    <n v="82"/>
    <n v="90"/>
    <n v="91"/>
    <n v="89"/>
    <n v="85"/>
    <n v="74"/>
    <n v="81"/>
    <n v="81"/>
    <n v="78"/>
    <n v="80"/>
    <n v="84"/>
    <n v="80"/>
    <n v="81"/>
    <n v="74"/>
    <n v="79"/>
    <n v="73"/>
    <n v="80"/>
    <n v="80"/>
    <n v="84.727272727272734"/>
    <n v="83"/>
    <n v="6.6625075116276378"/>
    <n v="7.8634745308909876E-2"/>
    <n v="73"/>
    <n v="103"/>
    <n v="30"/>
    <n v="0.99668114663739549"/>
    <n v="0.3058993446911098"/>
  </r>
  <r>
    <x v="0"/>
    <n v="13"/>
    <n v="13"/>
    <n v="13"/>
    <n v="14"/>
    <n v="14"/>
    <n v="14"/>
    <n v="14"/>
    <n v="14"/>
    <n v="14"/>
    <n v="15"/>
    <n v="14"/>
    <n v="14"/>
    <n v="14"/>
    <n v="14"/>
    <n v="14"/>
    <n v="14"/>
    <n v="14"/>
    <n v="15"/>
    <n v="15"/>
    <n v="16"/>
    <n v="16"/>
    <n v="17"/>
    <n v="17"/>
    <n v="17"/>
    <n v="17"/>
    <n v="17"/>
    <n v="16"/>
    <n v="18"/>
    <n v="19"/>
    <n v="19"/>
    <n v="19"/>
    <n v="19"/>
    <n v="19"/>
    <n v="19"/>
    <n v="20"/>
    <n v="19"/>
    <n v="19"/>
    <n v="19"/>
    <n v="19"/>
    <n v="20"/>
    <n v="20"/>
    <n v="20"/>
    <n v="20"/>
    <n v="21"/>
    <n v="16.545454545454547"/>
    <n v="16.5"/>
    <n v="2.5192703396812028"/>
    <n v="0.152263591958754"/>
    <n v="13"/>
    <n v="21"/>
    <n v="8"/>
    <n v="1.0115026064855714"/>
    <n v="0.92570642007451898"/>
  </r>
  <r>
    <x v="1"/>
    <n v="122"/>
    <n v="131"/>
    <n v="128"/>
    <n v="127"/>
    <n v="150"/>
    <n v="113"/>
    <n v="127"/>
    <n v="139"/>
    <n v="126"/>
    <n v="127"/>
    <n v="130"/>
    <n v="120"/>
    <n v="125"/>
    <n v="122"/>
    <n v="164"/>
    <n v="135"/>
    <n v="123"/>
    <n v="135"/>
    <n v="135"/>
    <n v="131"/>
    <n v="135"/>
    <n v="127"/>
    <n v="121"/>
    <n v="146"/>
    <n v="128"/>
    <n v="135"/>
    <n v="131"/>
    <n v="121"/>
    <n v="121"/>
    <n v="97"/>
    <n v="115"/>
    <n v="105"/>
    <n v="116"/>
    <n v="139"/>
    <n v="121"/>
    <n v="142"/>
    <n v="168"/>
    <n v="171"/>
    <n v="147"/>
    <n v="146"/>
    <n v="168"/>
    <n v="61"/>
    <n v="61"/>
    <n v="61"/>
    <n v="127.11363636363636"/>
    <n v="127.5"/>
    <n v="23.814414150952032"/>
    <n v="0.18734743834112094"/>
    <n v="61"/>
    <n v="171"/>
    <n v="110"/>
    <n v="0.99519150453709504"/>
    <n v="7.4890756552113469E-2"/>
  </r>
  <r>
    <x v="3"/>
    <n v="138"/>
    <n v="135"/>
    <n v="132"/>
    <n v="139"/>
    <n v="124"/>
    <n v="122"/>
    <n v="125"/>
    <n v="125"/>
    <n v="122"/>
    <n v="152"/>
    <n v="148"/>
    <n v="153"/>
    <n v="166"/>
    <n v="169"/>
    <n v="174"/>
    <n v="166"/>
    <n v="178"/>
    <n v="182"/>
    <n v="178"/>
    <n v="190"/>
    <n v="197"/>
    <n v="203"/>
    <n v="196"/>
    <n v="204"/>
    <n v="205"/>
    <n v="239"/>
    <n v="258"/>
    <n v="267"/>
    <n v="256"/>
    <n v="261"/>
    <n v="267"/>
    <n v="282"/>
    <n v="345"/>
    <n v="338"/>
    <n v="308"/>
    <n v="313"/>
    <n v="307"/>
    <n v="304"/>
    <n v="302"/>
    <n v="289"/>
    <n v="284"/>
    <n v="268"/>
    <n v="235"/>
    <n v="234"/>
    <n v="213.18181818181819"/>
    <n v="200"/>
    <n v="67.719075230733239"/>
    <n v="0.31765877506953755"/>
    <n v="122"/>
    <n v="345"/>
    <n v="223"/>
    <n v="1.0236334503208635"/>
    <n v="0.85254805362698272"/>
  </r>
  <r>
    <x v="0"/>
    <n v="76"/>
    <n v="76"/>
    <n v="75"/>
    <n v="75"/>
    <n v="75"/>
    <n v="75"/>
    <n v="75"/>
    <n v="75"/>
    <n v="66"/>
    <n v="66"/>
    <n v="66"/>
    <n v="66"/>
    <n v="66"/>
    <n v="66"/>
    <n v="66"/>
    <n v="66"/>
    <n v="66"/>
    <n v="66"/>
    <n v="66"/>
    <n v="66"/>
    <n v="66"/>
    <n v="66"/>
    <n v="66"/>
    <n v="66"/>
    <n v="23"/>
    <n v="22"/>
    <n v="23"/>
    <n v="23"/>
    <n v="23"/>
    <n v="22"/>
    <n v="23"/>
    <n v="23"/>
    <n v="23"/>
    <n v="23"/>
    <n v="22"/>
    <n v="22"/>
    <n v="21"/>
    <n v="25"/>
    <n v="26"/>
    <n v="24"/>
    <n v="24"/>
    <n v="24"/>
    <n v="24"/>
    <n v="25"/>
    <n v="48.25"/>
    <n v="66"/>
    <n v="23.328917079303601"/>
    <n v="0.48350087210991921"/>
    <n v="21"/>
    <n v="76"/>
    <n v="55"/>
    <n v="0.9631236165405862"/>
    <n v="0.7667231144927602"/>
  </r>
  <r>
    <x v="2"/>
    <n v="20"/>
    <n v="20"/>
    <n v="22"/>
    <n v="23"/>
    <n v="19"/>
    <n v="24"/>
    <n v="22"/>
    <n v="25"/>
    <n v="20"/>
    <n v="25"/>
    <n v="23"/>
    <n v="20"/>
    <n v="19"/>
    <n v="21"/>
    <n v="25"/>
    <n v="24"/>
    <n v="26"/>
    <n v="21"/>
    <n v="22"/>
    <n v="18"/>
    <n v="19"/>
    <n v="19"/>
    <n v="22"/>
    <n v="17"/>
    <n v="20"/>
    <n v="18"/>
    <n v="20"/>
    <n v="18"/>
    <n v="22"/>
    <n v="21"/>
    <n v="22"/>
    <n v="15"/>
    <n v="18"/>
    <n v="19"/>
    <n v="18"/>
    <n v="23"/>
    <n v="18"/>
    <n v="18"/>
    <n v="19"/>
    <n v="20"/>
    <n v="22"/>
    <n v="18"/>
    <n v="18"/>
    <n v="21"/>
    <n v="20.545454545454547"/>
    <n v="20"/>
    <n v="2.4820710168666769"/>
    <n v="0.12080876630767011"/>
    <n v="15"/>
    <n v="26"/>
    <n v="11"/>
    <n v="0.99596334713134893"/>
    <n v="0.1860235520134664"/>
  </r>
  <r>
    <x v="1"/>
    <n v="43"/>
    <n v="43"/>
    <n v="44"/>
    <n v="58"/>
    <n v="58"/>
    <n v="58"/>
    <n v="58"/>
    <n v="57"/>
    <n v="57"/>
    <n v="57"/>
    <n v="58"/>
    <n v="58"/>
    <n v="57"/>
    <n v="58"/>
    <n v="58"/>
    <n v="58"/>
    <n v="58"/>
    <n v="58"/>
    <n v="57"/>
    <n v="57"/>
    <n v="58"/>
    <n v="58"/>
    <n v="58"/>
    <n v="58"/>
    <n v="58"/>
    <n v="59"/>
    <n v="58"/>
    <n v="58"/>
    <n v="58"/>
    <n v="58"/>
    <n v="58"/>
    <n v="58"/>
    <n v="58"/>
    <n v="58"/>
    <n v="58"/>
    <n v="57"/>
    <n v="57"/>
    <n v="57"/>
    <n v="57"/>
    <n v="57"/>
    <n v="57"/>
    <n v="57"/>
    <n v="57"/>
    <n v="57"/>
    <n v="56.68181818181818"/>
    <n v="58"/>
    <n v="3.6901674964992939"/>
    <n v="6.5103195607846401E-2"/>
    <n v="43"/>
    <n v="59"/>
    <n v="16"/>
    <n v="1.0022929293400862"/>
    <n v="0.16055281510196048"/>
  </r>
  <r>
    <x v="1"/>
    <n v="17"/>
    <n v="17"/>
    <n v="17"/>
    <n v="15"/>
    <n v="13"/>
    <n v="14"/>
    <n v="17"/>
    <n v="17"/>
    <n v="17"/>
    <n v="17"/>
    <n v="17"/>
    <n v="17"/>
    <n v="17"/>
    <n v="14"/>
    <n v="14"/>
    <n v="18"/>
    <n v="17"/>
    <n v="15"/>
    <n v="6"/>
    <n v="13"/>
    <n v="17"/>
    <n v="13"/>
    <n v="14"/>
    <n v="14"/>
    <n v="15"/>
    <n v="13"/>
    <n v="13"/>
    <n v="17"/>
    <n v="15"/>
    <n v="15"/>
    <n v="14"/>
    <n v="17"/>
    <n v="17"/>
    <n v="17"/>
    <n v="13"/>
    <n v="13"/>
    <n v="13"/>
    <n v="14"/>
    <n v="15"/>
    <n v="13"/>
    <n v="14"/>
    <n v="13"/>
    <n v="14"/>
    <n v="14"/>
    <n v="14.909090909090908"/>
    <n v="15"/>
    <n v="2.1761731059114267"/>
    <n v="0.14596283027454693"/>
    <n v="6"/>
    <n v="18"/>
    <n v="12"/>
    <n v="0.99635624499554565"/>
    <n v="6.9551035199024266E-2"/>
  </r>
  <r>
    <x v="2"/>
    <n v="34"/>
    <n v="34"/>
    <n v="34"/>
    <n v="34"/>
    <n v="34"/>
    <n v="34"/>
    <n v="34"/>
    <n v="34"/>
    <n v="34"/>
    <n v="32"/>
    <n v="34"/>
    <n v="33"/>
    <n v="33"/>
    <n v="34"/>
    <n v="33"/>
    <n v="32"/>
    <n v="33"/>
    <n v="34"/>
    <n v="34"/>
    <n v="33"/>
    <n v="34"/>
    <n v="34"/>
    <n v="33"/>
    <n v="34"/>
    <n v="34"/>
    <n v="31"/>
    <n v="31"/>
    <n v="31"/>
    <n v="31"/>
    <n v="31"/>
    <n v="28"/>
    <n v="27"/>
    <n v="29"/>
    <n v="29"/>
    <n v="29"/>
    <n v="29"/>
    <n v="29"/>
    <n v="30"/>
    <n v="29"/>
    <n v="30"/>
    <n v="29"/>
    <n v="31"/>
    <n v="29"/>
    <n v="29"/>
    <n v="31.863636363636363"/>
    <n v="33"/>
    <n v="2.205605006815317"/>
    <n v="6.9220128601907238E-2"/>
    <n v="27"/>
    <n v="34"/>
    <n v="7"/>
    <n v="0.99545713887343934"/>
    <n v="0.68577296849187286"/>
  </r>
  <r>
    <x v="3"/>
    <n v="105"/>
    <n v="119"/>
    <n v="137"/>
    <n v="137"/>
    <n v="137"/>
    <n v="137"/>
    <n v="127"/>
    <n v="121"/>
    <n v="131"/>
    <n v="150"/>
    <n v="135"/>
    <n v="126"/>
    <n v="136"/>
    <n v="118"/>
    <n v="121"/>
    <n v="121"/>
    <n v="134"/>
    <n v="142"/>
    <n v="137"/>
    <n v="142"/>
    <n v="150"/>
    <n v="137"/>
    <n v="140"/>
    <n v="149"/>
    <n v="157"/>
    <n v="149"/>
    <n v="139"/>
    <n v="141"/>
    <n v="140"/>
    <n v="154"/>
    <n v="134"/>
    <n v="125"/>
    <n v="131"/>
    <n v="139"/>
    <n v="138"/>
    <n v="124"/>
    <n v="162"/>
    <n v="138"/>
    <n v="142"/>
    <n v="140"/>
    <n v="133"/>
    <n v="121"/>
    <n v="133"/>
    <n v="127"/>
    <n v="135.36363636363637"/>
    <n v="137"/>
    <n v="11.252061121972293"/>
    <n v="8.3124695998452125E-2"/>
    <n v="105"/>
    <n v="162"/>
    <n v="57"/>
    <n v="1.0017797563363429"/>
    <n v="7.3446913693453103E-2"/>
  </r>
  <r>
    <x v="2"/>
    <n v="43"/>
    <n v="71"/>
    <n v="71"/>
    <n v="71"/>
    <n v="71"/>
    <n v="43"/>
    <n v="43"/>
    <n v="2"/>
    <n v="71"/>
    <n v="71"/>
    <n v="71"/>
    <n v="71"/>
    <n v="71"/>
    <n v="43"/>
    <n v="71"/>
    <n v="71"/>
    <n v="71"/>
    <n v="71"/>
    <n v="71"/>
    <n v="71"/>
    <n v="71"/>
    <n v="71"/>
    <n v="71"/>
    <n v="71"/>
    <n v="71"/>
    <n v="71"/>
    <n v="71"/>
    <n v="71"/>
    <n v="71"/>
    <n v="43"/>
    <n v="71"/>
    <n v="71"/>
    <n v="71"/>
    <n v="69"/>
    <n v="69"/>
    <n v="69"/>
    <n v="35"/>
    <n v="35"/>
    <n v="36"/>
    <n v="36"/>
    <n v="63"/>
    <n v="63"/>
    <n v="63"/>
    <n v="63"/>
    <n v="62.159090909090907"/>
    <n v="71"/>
    <n v="15.665015356873353"/>
    <n v="0.25201487228607955"/>
    <n v="2"/>
    <n v="71"/>
    <n v="69"/>
    <n v="1.0034085204617627"/>
    <n v="5.8814252708694476E-3"/>
  </r>
  <r>
    <x v="1"/>
    <n v="75"/>
    <n v="77"/>
    <n v="71"/>
    <n v="69"/>
    <n v="68"/>
    <n v="75"/>
    <n v="75"/>
    <n v="78"/>
    <n v="73"/>
    <n v="71"/>
    <n v="71"/>
    <n v="69"/>
    <n v="73"/>
    <n v="68"/>
    <n v="72"/>
    <n v="73"/>
    <n v="69"/>
    <n v="73"/>
    <n v="76"/>
    <n v="70"/>
    <n v="76"/>
    <n v="72"/>
    <n v="75"/>
    <n v="72"/>
    <n v="71"/>
    <n v="75"/>
    <n v="74"/>
    <n v="73"/>
    <n v="71"/>
    <n v="70"/>
    <n v="68"/>
    <n v="76"/>
    <n v="73"/>
    <n v="74"/>
    <n v="16"/>
    <n v="13"/>
    <n v="13"/>
    <n v="14"/>
    <n v="13"/>
    <n v="14"/>
    <n v="15"/>
    <n v="14"/>
    <n v="14"/>
    <n v="14"/>
    <n v="59.227272727272727"/>
    <n v="71"/>
    <n v="24.930474147641384"/>
    <n v="0.4209289572126711"/>
    <n v="13"/>
    <n v="78"/>
    <n v="65"/>
    <n v="0.96129606296014714"/>
    <n v="0.52573267277715618"/>
  </r>
  <r>
    <x v="0"/>
    <n v="14"/>
    <n v="16"/>
    <n v="14"/>
    <n v="16"/>
    <n v="16"/>
    <n v="16"/>
    <n v="16"/>
    <n v="16"/>
    <n v="16"/>
    <n v="16"/>
    <n v="14"/>
    <n v="16"/>
    <n v="14"/>
    <n v="17"/>
    <n v="15"/>
    <n v="17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3"/>
    <n v="13"/>
    <n v="13"/>
    <n v="13"/>
    <n v="13"/>
    <n v="13"/>
    <n v="13"/>
    <n v="13"/>
    <n v="13"/>
    <n v="16.09090909090909"/>
    <n v="16"/>
    <n v="2.0210310725455241"/>
    <n v="0.12560080111864841"/>
    <n v="13"/>
    <n v="18"/>
    <n v="5"/>
    <n v="0.99760442266029459"/>
    <n v="5.5591700066017186E-2"/>
  </r>
  <r>
    <x v="2"/>
    <n v="24"/>
    <n v="29"/>
    <n v="29"/>
    <n v="25"/>
    <n v="27"/>
    <n v="25"/>
    <n v="24"/>
    <n v="27"/>
    <n v="28"/>
    <n v="29"/>
    <n v="25"/>
    <n v="23"/>
    <n v="25"/>
    <n v="24"/>
    <n v="29"/>
    <n v="25"/>
    <n v="27"/>
    <n v="28"/>
    <n v="26"/>
    <n v="23"/>
    <n v="24"/>
    <n v="28"/>
    <n v="28"/>
    <n v="27"/>
    <n v="28"/>
    <n v="28"/>
    <n v="25"/>
    <n v="23"/>
    <n v="22"/>
    <n v="29"/>
    <n v="26"/>
    <n v="25"/>
    <n v="26"/>
    <n v="26"/>
    <n v="31"/>
    <n v="26"/>
    <n v="27"/>
    <n v="25"/>
    <n v="27"/>
    <n v="30"/>
    <n v="26"/>
    <n v="27"/>
    <n v="28"/>
    <n v="31"/>
    <n v="26.477272727272727"/>
    <n v="26.5"/>
    <n v="2.1726485429843279"/>
    <n v="8.2057112353056155E-2"/>
    <n v="22"/>
    <n v="31"/>
    <n v="9"/>
    <n v="1.0012437176350815"/>
    <n v="3.7593162593441878E-2"/>
  </r>
  <r>
    <x v="0"/>
    <n v="81"/>
    <n v="81"/>
    <n v="81"/>
    <n v="81"/>
    <n v="81"/>
    <n v="81"/>
    <n v="81"/>
    <n v="81"/>
    <n v="72"/>
    <n v="72"/>
    <n v="72"/>
    <n v="72"/>
    <n v="72"/>
    <n v="72"/>
    <n v="72"/>
    <n v="71"/>
    <n v="71"/>
    <n v="71"/>
    <n v="71"/>
    <n v="71"/>
    <n v="71"/>
    <n v="71"/>
    <n v="71"/>
    <n v="71"/>
    <n v="32"/>
    <n v="32"/>
    <n v="34"/>
    <n v="36"/>
    <n v="35"/>
    <n v="33"/>
    <n v="33"/>
    <n v="34"/>
    <n v="35"/>
    <n v="34"/>
    <n v="34"/>
    <n v="32"/>
    <n v="32"/>
    <n v="34"/>
    <n v="33"/>
    <n v="37"/>
    <n v="36"/>
    <n v="35"/>
    <n v="36"/>
    <n v="36"/>
    <n v="56.227272727272727"/>
    <n v="71"/>
    <n v="20.691379663739347"/>
    <n v="0.36799543460166989"/>
    <n v="32"/>
    <n v="81"/>
    <n v="49"/>
    <n v="0.97310396065105165"/>
    <n v="0.77816115117879614"/>
  </r>
  <r>
    <x v="0"/>
    <n v="80"/>
    <n v="80"/>
    <n v="78"/>
    <n v="79"/>
    <n v="79"/>
    <n v="79"/>
    <n v="79"/>
    <n v="79"/>
    <n v="70"/>
    <n v="70"/>
    <n v="70"/>
    <n v="71"/>
    <n v="69"/>
    <n v="69"/>
    <n v="69"/>
    <n v="69"/>
    <n v="69"/>
    <n v="70"/>
    <n v="70"/>
    <n v="70"/>
    <n v="70"/>
    <n v="70"/>
    <n v="71"/>
    <n v="72"/>
    <n v="23"/>
    <n v="22"/>
    <n v="23"/>
    <n v="23"/>
    <n v="23"/>
    <n v="23"/>
    <n v="23"/>
    <n v="23"/>
    <n v="23"/>
    <n v="23"/>
    <n v="23"/>
    <n v="23"/>
    <n v="22"/>
    <n v="22"/>
    <n v="22"/>
    <n v="25"/>
    <n v="25"/>
    <n v="24"/>
    <n v="24"/>
    <n v="25"/>
    <n v="50.363636363636367"/>
    <n v="69"/>
    <n v="25.305657892120998"/>
    <n v="0.50245891121539887"/>
    <n v="22"/>
    <n v="80"/>
    <n v="58"/>
    <n v="0.96129019663362691"/>
    <n v="0.76658494905059371"/>
  </r>
  <r>
    <x v="2"/>
    <n v="112"/>
    <n v="101"/>
    <n v="103"/>
    <n v="126"/>
    <n v="109"/>
    <n v="118"/>
    <n v="116"/>
    <n v="118"/>
    <n v="105"/>
    <n v="91"/>
    <n v="98"/>
    <n v="95"/>
    <n v="83"/>
    <n v="91"/>
    <n v="94"/>
    <n v="93"/>
    <n v="103"/>
    <n v="105"/>
    <n v="101"/>
    <n v="102"/>
    <n v="94"/>
    <n v="99"/>
    <n v="99"/>
    <n v="100"/>
    <n v="96"/>
    <n v="96"/>
    <n v="85"/>
    <n v="93"/>
    <n v="87"/>
    <n v="91"/>
    <n v="86"/>
    <n v="95"/>
    <n v="92"/>
    <n v="92"/>
    <n v="95"/>
    <n v="92"/>
    <n v="96"/>
    <n v="91"/>
    <n v="93"/>
    <n v="99"/>
    <n v="101"/>
    <n v="100"/>
    <n v="105"/>
    <n v="100"/>
    <n v="98.659090909090907"/>
    <n v="97"/>
    <n v="9.1115648001768843"/>
    <n v="9.2354031607413706E-2"/>
    <n v="83"/>
    <n v="126"/>
    <n v="43"/>
    <n v="0.99681856830658599"/>
    <n v="0.20978942659600702"/>
  </r>
  <r>
    <x v="1"/>
    <n v="21"/>
    <n v="21"/>
    <n v="21"/>
    <n v="21"/>
    <n v="20"/>
    <n v="21"/>
    <n v="20"/>
    <n v="20"/>
    <n v="20"/>
    <n v="20"/>
    <n v="20"/>
    <n v="18"/>
    <n v="18"/>
    <n v="18"/>
    <n v="18"/>
    <n v="18"/>
    <n v="18"/>
    <n v="18"/>
    <n v="18"/>
    <n v="18"/>
    <n v="18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6"/>
    <n v="16"/>
    <n v="16"/>
    <n v="16"/>
    <n v="18"/>
    <n v="17"/>
    <n v="1.5551863718419059"/>
    <n v="8.6399242880105878E-2"/>
    <n v="16"/>
    <n v="21"/>
    <n v="5"/>
    <n v="0.99402988517874724"/>
    <n v="0.84115123396061875"/>
  </r>
  <r>
    <x v="1"/>
    <n v="125"/>
    <n v="125"/>
    <n v="125"/>
    <n v="125"/>
    <n v="125"/>
    <n v="125"/>
    <n v="125"/>
    <n v="125"/>
    <n v="125"/>
    <n v="125"/>
    <n v="125"/>
    <n v="125"/>
    <n v="125"/>
    <n v="125"/>
    <n v="125"/>
    <n v="125"/>
    <n v="125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5"/>
    <n v="125"/>
    <n v="125"/>
    <n v="125"/>
    <n v="125"/>
    <n v="125"/>
    <n v="125.95454545454545"/>
    <n v="125"/>
    <n v="1.0105155362727607"/>
    <n v="8.0228588228079163E-3"/>
    <n v="125"/>
    <n v="127"/>
    <n v="2"/>
    <n v="1.0002584367473819"/>
    <n v="0.17128412537917131"/>
  </r>
  <r>
    <x v="0"/>
    <n v="40"/>
    <n v="40"/>
    <n v="41"/>
    <n v="39"/>
    <n v="41"/>
    <n v="41"/>
    <n v="40"/>
    <n v="40"/>
    <n v="40"/>
    <n v="40"/>
    <n v="40"/>
    <n v="41"/>
    <n v="40"/>
    <n v="41"/>
    <n v="41"/>
    <n v="40"/>
    <n v="40"/>
    <n v="40"/>
    <n v="40"/>
    <n v="40"/>
    <n v="40"/>
    <n v="40"/>
    <n v="8"/>
    <n v="10"/>
    <n v="11"/>
    <n v="10"/>
    <n v="10"/>
    <n v="9"/>
    <n v="9"/>
    <n v="9"/>
    <n v="9"/>
    <n v="9"/>
    <n v="8"/>
    <n v="9"/>
    <n v="9"/>
    <n v="9"/>
    <n v="9"/>
    <n v="9"/>
    <n v="9"/>
    <n v="9"/>
    <n v="8"/>
    <n v="8"/>
    <n v="9"/>
    <n v="8"/>
    <n v="24.613636363636363"/>
    <n v="25"/>
    <n v="15.807292854868514"/>
    <n v="0.64221688422365153"/>
    <n v="8"/>
    <n v="41"/>
    <n v="33"/>
    <n v="0.94928222280980445"/>
    <n v="0.77151780598083275"/>
  </r>
  <r>
    <x v="2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6"/>
    <n v="6"/>
    <n v="8"/>
    <n v="8"/>
    <n v="8"/>
    <n v="8"/>
    <n v="8"/>
    <n v="8"/>
    <n v="8"/>
    <n v="8"/>
    <n v="7.9090909090909092"/>
    <n v="8"/>
    <n v="0.42141410988297084"/>
    <n v="5.3282243778306655E-2"/>
    <n v="6"/>
    <n v="8"/>
    <n v="2"/>
    <n v="0.99894632944275075"/>
    <n v="4.990771502399368E-2"/>
  </r>
  <r>
    <x v="3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0"/>
    <n v="0"/>
    <n v="42"/>
    <n v="42"/>
    <n v="0"/>
    <n v="1"/>
    <n v="1"/>
  </r>
  <r>
    <x v="0"/>
    <n v="27"/>
    <n v="27"/>
    <n v="27"/>
    <n v="27"/>
    <n v="27"/>
    <n v="27"/>
    <n v="27"/>
    <n v="27"/>
    <n v="27"/>
    <n v="27"/>
    <n v="27"/>
    <n v="27"/>
    <n v="27"/>
    <n v="27"/>
    <n v="25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5"/>
    <n v="27"/>
    <n v="27"/>
    <n v="27"/>
    <n v="26"/>
    <n v="26"/>
    <n v="26"/>
    <n v="26"/>
    <n v="26.818181818181817"/>
    <n v="27"/>
    <n v="0.49522028327205997"/>
    <n v="1.8465841071161559E-2"/>
    <n v="25"/>
    <n v="27"/>
    <n v="2"/>
    <n v="0.99949865235148405"/>
    <n v="0.1156275309485566"/>
  </r>
  <r>
    <x v="0"/>
    <n v="136"/>
    <n v="137"/>
    <n v="138"/>
    <n v="137"/>
    <n v="137"/>
    <n v="134"/>
    <n v="136"/>
    <n v="137"/>
    <n v="138"/>
    <n v="138"/>
    <n v="138"/>
    <n v="137"/>
    <n v="137"/>
    <n v="133"/>
    <n v="117"/>
    <n v="140"/>
    <n v="120"/>
    <n v="121"/>
    <n v="121"/>
    <n v="121"/>
    <n v="121"/>
    <n v="85"/>
    <n v="70"/>
    <n v="71"/>
    <n v="70"/>
    <n v="72"/>
    <n v="72"/>
    <n v="73"/>
    <n v="73"/>
    <n v="75"/>
    <n v="75"/>
    <n v="75"/>
    <n v="75"/>
    <n v="66"/>
    <n v="67"/>
    <n v="67"/>
    <n v="66"/>
    <n v="67"/>
    <n v="67"/>
    <n v="72"/>
    <n v="72"/>
    <n v="72"/>
    <n v="72"/>
    <n v="70"/>
    <n v="100.40909090909091"/>
    <n v="80"/>
    <n v="31.24123555742208"/>
    <n v="0.31113951211556623"/>
    <n v="66"/>
    <n v="140"/>
    <n v="74"/>
    <n v="0.97808432349205621"/>
    <n v="0.81315765105320303"/>
  </r>
  <r>
    <x v="0"/>
    <n v="44"/>
    <n v="40"/>
    <n v="40"/>
    <n v="38"/>
    <n v="42"/>
    <n v="38"/>
    <n v="38"/>
    <n v="38"/>
    <n v="38"/>
    <n v="38"/>
    <n v="38"/>
    <n v="42"/>
    <n v="34"/>
    <n v="34"/>
    <n v="38"/>
    <n v="34"/>
    <n v="34"/>
    <n v="34"/>
    <n v="34"/>
    <n v="31"/>
    <n v="38"/>
    <n v="38"/>
    <n v="38"/>
    <n v="38"/>
    <n v="34"/>
    <n v="33"/>
    <n v="33"/>
    <n v="26"/>
    <n v="26"/>
    <n v="26"/>
    <n v="22"/>
    <n v="22"/>
    <n v="22"/>
    <n v="26"/>
    <n v="26"/>
    <n v="22"/>
    <n v="30"/>
    <n v="26"/>
    <n v="26"/>
    <n v="26"/>
    <n v="26"/>
    <n v="30"/>
    <n v="27"/>
    <n v="27"/>
    <n v="32.613636363636367"/>
    <n v="34"/>
    <n v="6.2884756502850738"/>
    <n v="0.19281737185543082"/>
    <n v="22"/>
    <n v="44"/>
    <n v="22"/>
    <n v="0.98707011394243171"/>
    <n v="0.6876230886167729"/>
  </r>
  <r>
    <x v="0"/>
    <n v="73"/>
    <n v="73"/>
    <n v="71"/>
    <n v="72"/>
    <n v="72"/>
    <n v="72"/>
    <n v="72"/>
    <n v="72"/>
    <n v="64"/>
    <n v="63"/>
    <n v="63"/>
    <n v="64"/>
    <n v="63"/>
    <n v="63"/>
    <n v="63"/>
    <n v="63"/>
    <n v="63"/>
    <n v="63"/>
    <n v="63"/>
    <n v="63"/>
    <n v="63"/>
    <n v="63"/>
    <n v="63"/>
    <n v="62"/>
    <n v="23"/>
    <n v="23"/>
    <n v="23"/>
    <n v="23"/>
    <n v="23"/>
    <n v="23"/>
    <n v="23"/>
    <n v="23"/>
    <n v="23"/>
    <n v="23"/>
    <n v="23"/>
    <n v="23"/>
    <n v="22"/>
    <n v="22"/>
    <n v="23"/>
    <n v="25"/>
    <n v="25"/>
    <n v="24"/>
    <n v="24"/>
    <n v="25"/>
    <n v="46.636363636363633"/>
    <n v="63"/>
    <n v="21.795125238083937"/>
    <n v="0.46734186670355427"/>
    <n v="22"/>
    <n v="73"/>
    <n v="51"/>
    <n v="0.96447885139898148"/>
    <n v="0.77690859228128617"/>
  </r>
  <r>
    <x v="0"/>
    <n v="40"/>
    <n v="37"/>
    <n v="38"/>
    <n v="41"/>
    <n v="39"/>
    <n v="41"/>
    <n v="44"/>
    <n v="1"/>
    <n v="42"/>
    <n v="40"/>
    <n v="41"/>
    <n v="41"/>
    <n v="41"/>
    <n v="40"/>
    <n v="41"/>
    <n v="40"/>
    <n v="39"/>
    <n v="39"/>
    <n v="37"/>
    <n v="39"/>
    <n v="39"/>
    <n v="39"/>
    <n v="39"/>
    <n v="40"/>
    <n v="40"/>
    <n v="42"/>
    <n v="41"/>
    <n v="37"/>
    <n v="37"/>
    <n v="38"/>
    <n v="38"/>
    <n v="39"/>
    <n v="39"/>
    <n v="40"/>
    <n v="39"/>
    <n v="38"/>
    <n v="39"/>
    <n v="40"/>
    <n v="38"/>
    <n v="38"/>
    <n v="40"/>
    <n v="18"/>
    <n v="20"/>
    <n v="20"/>
    <n v="37.25"/>
    <n v="39"/>
    <n v="7.7373302288171368"/>
    <n v="0.20771356318972178"/>
    <n v="1"/>
    <n v="44"/>
    <n v="43"/>
    <n v="1.0004808106816674"/>
    <n v="1.1433379476669722E-4"/>
  </r>
  <r>
    <x v="2"/>
    <n v="39"/>
    <n v="38"/>
    <n v="39"/>
    <n v="39"/>
    <n v="41"/>
    <n v="42"/>
    <n v="43"/>
    <n v="44"/>
    <n v="40"/>
    <n v="36"/>
    <n v="38"/>
    <n v="35"/>
    <n v="38"/>
    <n v="35"/>
    <n v="39"/>
    <n v="35"/>
    <n v="37"/>
    <n v="36"/>
    <n v="30"/>
    <n v="37"/>
    <n v="37"/>
    <n v="41"/>
    <n v="44"/>
    <n v="34"/>
    <n v="40"/>
    <n v="35"/>
    <n v="53"/>
    <n v="53"/>
    <n v="33"/>
    <n v="38"/>
    <n v="33"/>
    <n v="33"/>
    <n v="40"/>
    <n v="41"/>
    <n v="28"/>
    <n v="48"/>
    <n v="54"/>
    <n v="53"/>
    <n v="45"/>
    <n v="31"/>
    <n v="41"/>
    <n v="43"/>
    <n v="39"/>
    <n v="38"/>
    <n v="39.454545454545453"/>
    <n v="39"/>
    <n v="5.9628873350063225"/>
    <n v="0.15113308913610496"/>
    <n v="28"/>
    <n v="54"/>
    <n v="26"/>
    <n v="1.0012407061509514"/>
    <n v="1.1824352010236201E-2"/>
  </r>
  <r>
    <x v="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0"/>
    <n v="0"/>
    <n v="6"/>
    <n v="6"/>
    <n v="0"/>
    <n v="1"/>
    <n v="1"/>
  </r>
  <r>
    <x v="3"/>
    <n v="13"/>
    <n v="13"/>
    <n v="13"/>
    <n v="13"/>
    <n v="13"/>
    <n v="13"/>
    <n v="16"/>
    <n v="13"/>
    <n v="13"/>
    <n v="13"/>
    <n v="13"/>
    <n v="13"/>
    <n v="13"/>
    <n v="13"/>
    <n v="13"/>
    <n v="13"/>
    <n v="13"/>
    <n v="13"/>
    <n v="13"/>
    <n v="13"/>
    <n v="26"/>
    <n v="26"/>
    <n v="26"/>
    <n v="26"/>
    <n v="26"/>
    <n v="13"/>
    <n v="13"/>
    <n v="13"/>
    <n v="38"/>
    <n v="38"/>
    <n v="38"/>
    <n v="38"/>
    <n v="38"/>
    <n v="38"/>
    <n v="13"/>
    <n v="13"/>
    <n v="13"/>
    <n v="13"/>
    <n v="13"/>
    <n v="13"/>
    <n v="13"/>
    <n v="13"/>
    <n v="13"/>
    <n v="13"/>
    <n v="17.954545454545453"/>
    <n v="13"/>
    <n v="9.0526998297297006"/>
    <n v="0.50420100317481875"/>
    <n v="13"/>
    <n v="38"/>
    <n v="25"/>
    <n v="1.0079861738665497"/>
    <n v="6.3894305724706335E-2"/>
  </r>
  <r>
    <x v="3"/>
    <n v="38"/>
    <n v="37"/>
    <n v="38"/>
    <n v="37"/>
    <n v="38"/>
    <n v="37"/>
    <n v="37"/>
    <n v="37"/>
    <n v="37"/>
    <n v="37"/>
    <n v="37"/>
    <n v="37"/>
    <n v="37"/>
    <n v="37"/>
    <n v="37"/>
    <n v="37"/>
    <n v="37"/>
    <n v="37"/>
    <n v="38"/>
    <n v="37"/>
    <n v="37"/>
    <n v="37"/>
    <n v="37"/>
    <n v="37"/>
    <n v="37"/>
    <n v="37"/>
    <n v="37"/>
    <n v="37"/>
    <n v="37"/>
    <n v="38"/>
    <n v="37"/>
    <n v="37"/>
    <n v="37"/>
    <n v="37"/>
    <n v="37"/>
    <n v="37"/>
    <n v="37"/>
    <n v="37"/>
    <n v="37"/>
    <n v="37"/>
    <n v="37"/>
    <n v="37"/>
    <n v="37"/>
    <n v="37"/>
    <n v="37.113636363636367"/>
    <n v="37"/>
    <n v="0.32103822064055026"/>
    <n v="8.6501418911109681E-3"/>
    <n v="37"/>
    <n v="38"/>
    <n v="1"/>
    <n v="0.99979516975211258"/>
    <n v="9.4462333532099846E-2"/>
  </r>
  <r>
    <x v="1"/>
    <n v="100"/>
    <n v="108"/>
    <n v="93"/>
    <n v="116"/>
    <n v="126"/>
    <n v="95"/>
    <n v="109"/>
    <n v="93"/>
    <n v="92"/>
    <n v="102"/>
    <n v="91"/>
    <n v="113"/>
    <n v="95"/>
    <n v="104"/>
    <n v="79"/>
    <n v="79"/>
    <n v="97"/>
    <n v="79"/>
    <n v="86"/>
    <n v="106"/>
    <n v="96"/>
    <n v="86"/>
    <n v="91"/>
    <n v="97"/>
    <n v="101"/>
    <n v="97"/>
    <n v="97"/>
    <n v="99"/>
    <n v="105"/>
    <n v="114"/>
    <n v="105"/>
    <n v="96"/>
    <n v="85"/>
    <n v="132"/>
    <n v="86"/>
    <n v="93"/>
    <n v="86"/>
    <n v="84"/>
    <n v="111"/>
    <n v="94"/>
    <n v="109"/>
    <n v="85"/>
    <n v="103"/>
    <n v="94"/>
    <n v="97.931818181818187"/>
    <n v="96.5"/>
    <n v="11.785678591967052"/>
    <n v="0.12034575494234168"/>
    <n v="79"/>
    <n v="132"/>
    <n v="53"/>
    <n v="0.998946615261461"/>
    <n v="1.3245775037750672E-2"/>
  </r>
  <r>
    <x v="0"/>
    <n v="56"/>
    <n v="55"/>
    <n v="57"/>
    <n v="55"/>
    <n v="56"/>
    <n v="56"/>
    <n v="55"/>
    <n v="59"/>
    <n v="55"/>
    <n v="57"/>
    <n v="56"/>
    <n v="55"/>
    <n v="60"/>
    <n v="56"/>
    <n v="57"/>
    <n v="55"/>
    <n v="59"/>
    <n v="56"/>
    <n v="56"/>
    <n v="57"/>
    <n v="56"/>
    <n v="55"/>
    <n v="55"/>
    <n v="55"/>
    <n v="55"/>
    <n v="55"/>
    <n v="57"/>
    <n v="55"/>
    <n v="58"/>
    <n v="56"/>
    <n v="56"/>
    <n v="54"/>
    <n v="56"/>
    <n v="55"/>
    <n v="58"/>
    <n v="56"/>
    <n v="55"/>
    <n v="55"/>
    <n v="55"/>
    <n v="55"/>
    <n v="57"/>
    <n v="54"/>
    <n v="54"/>
    <n v="56"/>
    <n v="55.93181818181818"/>
    <n v="56"/>
    <n v="1.3363909620252099"/>
    <n v="2.3893215087000909E-2"/>
    <n v="54"/>
    <n v="60"/>
    <n v="6"/>
    <n v="0.99954457626870596"/>
    <n v="6.1501858083746773E-2"/>
  </r>
  <r>
    <x v="0"/>
    <n v="82"/>
    <n v="82"/>
    <n v="81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33"/>
    <n v="33"/>
    <n v="32"/>
    <n v="32"/>
    <n v="31"/>
    <n v="30"/>
    <n v="30"/>
    <n v="30"/>
    <n v="29"/>
    <n v="31"/>
    <n v="30"/>
    <n v="28"/>
    <n v="27"/>
    <n v="31"/>
    <n v="32"/>
    <n v="35"/>
    <n v="36"/>
    <n v="34"/>
    <n v="34"/>
    <n v="35"/>
    <n v="55.363636363636367"/>
    <n v="72"/>
    <n v="22.19479397274506"/>
    <n v="0.40089118834186477"/>
    <n v="27"/>
    <n v="82"/>
    <n v="55"/>
    <n v="0.97045557543166638"/>
    <n v="0.76313294339532678"/>
  </r>
  <r>
    <x v="3"/>
    <n v="34"/>
    <n v="34"/>
    <n v="35"/>
    <n v="36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6"/>
    <n v="35"/>
    <n v="35"/>
    <n v="36"/>
    <n v="33"/>
    <n v="36"/>
    <n v="39"/>
    <n v="39"/>
    <n v="39"/>
    <n v="39"/>
    <n v="39"/>
    <n v="39"/>
    <n v="39"/>
    <n v="30"/>
    <n v="30"/>
    <n v="30"/>
    <n v="30"/>
    <n v="31"/>
    <n v="31"/>
    <n v="31"/>
    <n v="34.909090909090907"/>
    <n v="35"/>
    <n v="2.5041192279566897"/>
    <n v="7.173258205084268E-2"/>
    <n v="30"/>
    <n v="39"/>
    <n v="9"/>
    <n v="0.99880490853161119"/>
    <n v="4.4429837198798727E-2"/>
  </r>
  <r>
    <x v="0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0"/>
    <n v="0"/>
    <n v="39"/>
    <n v="39"/>
    <n v="0"/>
    <n v="1"/>
    <n v="1"/>
  </r>
  <r>
    <x v="0"/>
    <n v="48"/>
    <n v="48"/>
    <n v="48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.06818181818182"/>
    <n v="47"/>
    <n v="0.25497170592935298"/>
    <n v="5.4170714924633174E-3"/>
    <n v="47"/>
    <n v="48"/>
    <n v="1"/>
    <n v="0.99981752409745261"/>
    <n v="0.19069767441860444"/>
  </r>
  <r>
    <x v="0"/>
    <n v="38"/>
    <n v="37"/>
    <n v="39"/>
    <n v="34"/>
    <n v="32"/>
    <n v="36"/>
    <n v="36"/>
    <n v="35"/>
    <n v="45"/>
    <n v="40"/>
    <n v="36"/>
    <n v="37"/>
    <n v="30"/>
    <n v="34"/>
    <n v="36"/>
    <n v="37"/>
    <n v="33"/>
    <n v="33"/>
    <n v="36"/>
    <n v="28"/>
    <n v="38"/>
    <n v="37"/>
    <n v="33"/>
    <n v="32"/>
    <n v="26"/>
    <n v="28"/>
    <n v="30"/>
    <n v="28"/>
    <n v="28"/>
    <n v="32"/>
    <n v="38"/>
    <n v="33"/>
    <n v="27"/>
    <n v="28"/>
    <n v="28"/>
    <n v="30"/>
    <n v="23"/>
    <n v="22"/>
    <n v="23"/>
    <n v="23"/>
    <n v="23"/>
    <n v="21"/>
    <n v="22"/>
    <n v="21"/>
    <n v="31.5"/>
    <n v="32.5"/>
    <n v="5.9357019921433789"/>
    <n v="0.18843498387756757"/>
    <n v="21"/>
    <n v="45"/>
    <n v="24"/>
    <n v="0.98749383510906807"/>
    <n v="0.6694765874021954"/>
  </r>
  <r>
    <x v="1"/>
    <n v="126"/>
    <n v="129"/>
    <n v="128"/>
    <n v="129"/>
    <n v="127"/>
    <n v="131"/>
    <n v="127"/>
    <n v="123"/>
    <n v="129"/>
    <n v="126"/>
    <n v="129"/>
    <n v="126"/>
    <n v="128"/>
    <n v="123"/>
    <n v="124"/>
    <n v="125"/>
    <n v="163"/>
    <n v="158"/>
    <n v="158"/>
    <n v="214"/>
    <n v="196"/>
    <n v="194"/>
    <n v="193"/>
    <n v="201"/>
    <n v="192"/>
    <n v="217"/>
    <n v="219"/>
    <n v="225"/>
    <n v="224"/>
    <n v="218"/>
    <n v="219"/>
    <n v="222"/>
    <n v="220"/>
    <n v="225"/>
    <n v="219"/>
    <n v="219"/>
    <n v="221"/>
    <n v="221"/>
    <n v="222"/>
    <n v="218"/>
    <n v="218"/>
    <n v="220"/>
    <n v="219"/>
    <n v="218"/>
    <n v="179.15909090909091"/>
    <n v="195"/>
    <n v="43.039161821730765"/>
    <n v="0.24022873527288516"/>
    <n v="123"/>
    <n v="225"/>
    <n v="102"/>
    <n v="1.0180216616473179"/>
    <n v="0.81086341178811117"/>
  </r>
  <r>
    <x v="0"/>
    <n v="54"/>
    <n v="54"/>
    <n v="54"/>
    <n v="54"/>
    <n v="54"/>
    <n v="54"/>
    <n v="54"/>
    <n v="54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.18181818181818"/>
    <n v="53"/>
    <n v="0.39015365325741275"/>
    <n v="7.336222539882975E-3"/>
    <n v="53"/>
    <n v="54"/>
    <n v="1"/>
    <n v="0.99962069673820897"/>
    <n v="0.44651162790697735"/>
  </r>
  <r>
    <x v="1"/>
    <n v="100"/>
    <n v="100"/>
    <n v="100"/>
    <n v="100"/>
    <n v="100"/>
    <n v="101"/>
    <n v="101"/>
    <n v="101"/>
    <n v="100"/>
    <n v="100"/>
    <n v="100"/>
    <n v="100"/>
    <n v="100"/>
    <n v="100"/>
    <n v="100"/>
    <n v="100"/>
    <n v="87"/>
    <n v="87"/>
    <n v="88"/>
    <n v="87"/>
    <n v="87"/>
    <n v="87"/>
    <n v="87"/>
    <n v="87"/>
    <n v="87"/>
    <n v="87"/>
    <n v="87"/>
    <n v="98"/>
    <n v="98"/>
    <n v="98"/>
    <n v="98"/>
    <n v="98"/>
    <n v="98"/>
    <n v="96"/>
    <n v="96"/>
    <n v="97"/>
    <n v="97"/>
    <n v="91"/>
    <n v="91"/>
    <n v="91"/>
    <n v="90"/>
    <n v="90"/>
    <n v="90"/>
    <n v="92"/>
    <n v="94.772727272727266"/>
    <n v="97.5"/>
    <n v="5.5315737966763212"/>
    <n v="5.8366725912172221E-2"/>
    <n v="87"/>
    <n v="101"/>
    <n v="14"/>
    <n v="0.9978650393639561"/>
    <n v="0.21576730635956903"/>
  </r>
  <r>
    <x v="0"/>
    <n v="50"/>
    <n v="50"/>
    <n v="49"/>
    <n v="50"/>
    <n v="50"/>
    <n v="49"/>
    <n v="50"/>
    <n v="50"/>
    <n v="50"/>
    <n v="50"/>
    <n v="50"/>
    <n v="37"/>
    <n v="37"/>
    <n v="36"/>
    <n v="37"/>
    <n v="37"/>
    <n v="35"/>
    <n v="37"/>
    <n v="37"/>
    <n v="36"/>
    <n v="37"/>
    <n v="35"/>
    <n v="37"/>
    <n v="37"/>
    <n v="37"/>
    <n v="37"/>
    <n v="37"/>
    <n v="37"/>
    <n v="35"/>
    <n v="25"/>
    <n v="25"/>
    <n v="37"/>
    <n v="25"/>
    <n v="25"/>
    <n v="23"/>
    <n v="23"/>
    <n v="23"/>
    <n v="23"/>
    <n v="35"/>
    <n v="35"/>
    <n v="35"/>
    <n v="35"/>
    <n v="35"/>
    <n v="35"/>
    <n v="37.386363636363633"/>
    <n v="37"/>
    <n v="8.6272038885412261"/>
    <n v="0.23075803714031246"/>
    <n v="23"/>
    <n v="50"/>
    <n v="27"/>
    <n v="0.9857951648058314"/>
    <n v="0.57878008623668631"/>
  </r>
  <r>
    <x v="3"/>
    <n v="95"/>
    <n v="95"/>
    <n v="96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108"/>
    <n v="108"/>
    <n v="95.61363636363636"/>
    <n v="95"/>
    <n v="2.7383232782710945"/>
    <n v="2.8639463808872868E-2"/>
    <n v="95"/>
    <n v="108"/>
    <n v="13"/>
    <n v="1.000730709649392"/>
    <n v="0.12060371860999097"/>
  </r>
  <r>
    <x v="3"/>
    <n v="24"/>
    <n v="27"/>
    <n v="27"/>
    <n v="27"/>
    <n v="27"/>
    <n v="27"/>
    <n v="27"/>
    <n v="27"/>
    <n v="27"/>
    <n v="27"/>
    <n v="27"/>
    <n v="27"/>
    <n v="27"/>
    <n v="27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4"/>
    <n v="26"/>
    <n v="26"/>
    <n v="26"/>
    <n v="26"/>
    <n v="26"/>
    <n v="26"/>
    <n v="26"/>
    <n v="26"/>
    <n v="26"/>
    <n v="26.204545454545453"/>
    <n v="26"/>
    <n v="0.66750299901932186"/>
    <n v="2.5472794411838823E-2"/>
    <n v="24"/>
    <n v="27"/>
    <n v="3"/>
    <n v="0.99909925475821659"/>
    <n v="0.19973239900374773"/>
  </r>
  <r>
    <x v="3"/>
    <n v="56"/>
    <n v="56"/>
    <n v="56"/>
    <n v="54"/>
    <n v="56"/>
    <n v="54"/>
    <n v="54"/>
    <n v="55"/>
    <n v="56"/>
    <n v="56"/>
    <n v="57"/>
    <n v="58"/>
    <n v="56"/>
    <n v="56"/>
    <n v="56"/>
    <n v="56"/>
    <n v="56"/>
    <n v="56"/>
    <n v="56"/>
    <n v="56"/>
    <n v="57"/>
    <n v="56"/>
    <n v="57"/>
    <n v="57"/>
    <n v="56"/>
    <n v="55"/>
    <n v="55"/>
    <n v="55"/>
    <n v="56"/>
    <n v="56"/>
    <n v="55"/>
    <n v="55"/>
    <n v="54"/>
    <n v="50"/>
    <n v="48"/>
    <n v="47"/>
    <n v="47"/>
    <n v="43"/>
    <n v="43"/>
    <n v="41"/>
    <n v="37"/>
    <n v="41"/>
    <n v="39"/>
    <n v="41"/>
    <n v="52.659090909090907"/>
    <n v="56"/>
    <n v="5.8347124112312505"/>
    <n v="0.11080161678643721"/>
    <n v="37"/>
    <n v="58"/>
    <n v="21"/>
    <n v="0.99307184609401489"/>
    <n v="0.53898390276406771"/>
  </r>
  <r>
    <x v="1"/>
    <n v="27"/>
    <n v="26"/>
    <n v="10"/>
    <n v="9"/>
    <n v="26"/>
    <n v="29"/>
    <n v="29"/>
    <n v="10"/>
    <n v="10"/>
    <n v="21"/>
    <n v="21"/>
    <n v="3"/>
    <n v="3"/>
    <n v="22"/>
    <n v="24"/>
    <n v="21"/>
    <n v="16"/>
    <n v="16"/>
    <n v="14"/>
    <n v="13"/>
    <n v="6"/>
    <n v="5"/>
    <n v="4"/>
    <n v="4"/>
    <n v="5"/>
    <n v="4"/>
    <n v="3"/>
    <n v="4"/>
    <n v="3"/>
    <n v="3"/>
    <n v="3"/>
    <n v="5"/>
    <n v="6"/>
    <n v="3"/>
    <n v="3"/>
    <n v="5"/>
    <n v="3"/>
    <n v="4"/>
    <n v="4"/>
    <n v="5"/>
    <n v="4"/>
    <n v="4"/>
    <n v="3"/>
    <n v="3"/>
    <n v="10.136363636363637"/>
    <n v="5"/>
    <n v="8.7699033674263358"/>
    <n v="0.86519226046358466"/>
    <n v="3"/>
    <n v="29"/>
    <n v="26"/>
    <n v="0.95242475960608697"/>
    <n v="0.57288322424542304"/>
  </r>
  <r>
    <x v="0"/>
    <n v="67"/>
    <n v="66"/>
    <n v="67"/>
    <n v="70"/>
    <n v="71"/>
    <n v="71"/>
    <n v="70"/>
    <n v="69"/>
    <n v="69"/>
    <n v="71"/>
    <n v="70"/>
    <n v="68"/>
    <n v="74"/>
    <n v="68"/>
    <n v="66"/>
    <n v="71"/>
    <n v="71"/>
    <n v="78"/>
    <n v="72"/>
    <n v="79"/>
    <n v="72"/>
    <n v="72"/>
    <n v="70"/>
    <n v="59"/>
    <n v="63"/>
    <n v="52"/>
    <n v="62"/>
    <n v="60"/>
    <n v="60"/>
    <n v="60"/>
    <n v="60"/>
    <n v="60"/>
    <n v="60"/>
    <n v="58"/>
    <n v="51"/>
    <n v="52"/>
    <n v="53"/>
    <n v="60"/>
    <n v="57"/>
    <n v="43"/>
    <n v="43"/>
    <n v="43"/>
    <n v="43"/>
    <n v="43"/>
    <n v="62.81818181818182"/>
    <n v="66"/>
    <n v="9.8341425354747383"/>
    <n v="0.15654930230133446"/>
    <n v="43"/>
    <n v="79"/>
    <n v="36"/>
    <n v="0.98950315723097859"/>
    <n v="0.63903589771460945"/>
  </r>
  <r>
    <x v="1"/>
    <n v="38"/>
    <n v="38"/>
    <n v="37"/>
    <n v="39"/>
    <n v="39"/>
    <n v="41"/>
    <n v="40"/>
    <n v="41"/>
    <n v="41"/>
    <n v="40"/>
    <n v="42"/>
    <n v="42"/>
    <n v="41"/>
    <n v="39"/>
    <n v="41"/>
    <n v="41"/>
    <n v="42"/>
    <n v="43"/>
    <n v="41"/>
    <n v="39"/>
    <n v="37"/>
    <n v="38"/>
    <n v="40"/>
    <n v="40"/>
    <n v="41"/>
    <n v="41"/>
    <n v="40"/>
    <n v="41"/>
    <n v="42"/>
    <n v="42"/>
    <n v="43"/>
    <n v="39"/>
    <n v="41"/>
    <n v="40"/>
    <n v="34"/>
    <n v="34"/>
    <n v="34"/>
    <n v="33"/>
    <n v="34"/>
    <n v="34"/>
    <n v="34"/>
    <n v="36"/>
    <n v="34"/>
    <n v="34"/>
    <n v="38.886363636363633"/>
    <n v="40"/>
    <n v="2.9822413070592821"/>
    <n v="7.669118498574426E-2"/>
    <n v="33"/>
    <n v="43"/>
    <n v="10"/>
    <n v="0.99665094219933259"/>
    <n v="0.29702410431321213"/>
  </r>
  <r>
    <x v="1"/>
    <n v="26"/>
    <n v="26"/>
    <n v="26"/>
    <n v="27"/>
    <n v="27"/>
    <n v="27"/>
    <n v="27"/>
    <n v="27"/>
    <n v="29"/>
    <n v="20"/>
    <n v="20"/>
    <n v="20"/>
    <n v="20"/>
    <n v="20"/>
    <n v="17"/>
    <n v="19"/>
    <n v="19"/>
    <n v="21"/>
    <n v="21"/>
    <n v="21"/>
    <n v="21"/>
    <n v="21"/>
    <n v="21"/>
    <n v="22"/>
    <n v="21"/>
    <n v="21"/>
    <n v="21"/>
    <n v="21"/>
    <n v="21"/>
    <n v="16"/>
    <n v="21"/>
    <n v="21"/>
    <n v="21"/>
    <n v="21"/>
    <n v="21"/>
    <n v="21"/>
    <n v="21"/>
    <n v="21"/>
    <n v="19"/>
    <n v="19"/>
    <n v="18"/>
    <n v="18"/>
    <n v="18"/>
    <n v="18"/>
    <n v="21.454545454545453"/>
    <n v="21"/>
    <n v="3.0837499480457078"/>
    <n v="0.14373410774789316"/>
    <n v="16"/>
    <n v="29"/>
    <n v="13"/>
    <n v="0.99289596692744508"/>
    <n v="0.4406484636038539"/>
  </r>
  <r>
    <x v="3"/>
    <n v="167"/>
    <n v="165"/>
    <n v="167"/>
    <n v="162"/>
    <n v="166"/>
    <n v="168"/>
    <n v="168"/>
    <n v="164"/>
    <n v="163"/>
    <n v="169"/>
    <n v="170"/>
    <n v="167"/>
    <n v="162"/>
    <n v="165"/>
    <n v="167"/>
    <n v="168"/>
    <n v="164"/>
    <n v="166"/>
    <n v="165"/>
    <n v="163"/>
    <n v="166"/>
    <n v="160"/>
    <n v="166"/>
    <n v="168"/>
    <n v="167"/>
    <n v="159"/>
    <n v="164"/>
    <n v="159"/>
    <n v="161"/>
    <n v="175"/>
    <n v="175"/>
    <n v="176"/>
    <n v="143"/>
    <n v="143"/>
    <n v="141"/>
    <n v="143"/>
    <n v="143"/>
    <n v="144"/>
    <n v="52"/>
    <n v="53"/>
    <n v="53"/>
    <n v="61"/>
    <n v="54"/>
    <n v="52"/>
    <n v="147.59090909090909"/>
    <n v="164"/>
    <n v="38.562735465682337"/>
    <n v="0.26128123814136478"/>
    <n v="52"/>
    <n v="176"/>
    <n v="124"/>
    <n v="0.98066261414823319"/>
    <n v="0.42316045115218975"/>
  </r>
  <r>
    <x v="2"/>
    <n v="125"/>
    <n v="125"/>
    <n v="125"/>
    <n v="125"/>
    <n v="125"/>
    <n v="127"/>
    <n v="125"/>
    <n v="126"/>
    <n v="124"/>
    <n v="125"/>
    <n v="125"/>
    <n v="125"/>
    <n v="124"/>
    <n v="128"/>
    <n v="126"/>
    <n v="124"/>
    <n v="124"/>
    <n v="126"/>
    <n v="125"/>
    <n v="124"/>
    <n v="121"/>
    <n v="121"/>
    <n v="123"/>
    <n v="124"/>
    <n v="122"/>
    <n v="125"/>
    <n v="124"/>
    <n v="124"/>
    <n v="123"/>
    <n v="124"/>
    <n v="131"/>
    <n v="125"/>
    <n v="123"/>
    <n v="123"/>
    <n v="123"/>
    <n v="123"/>
    <n v="123"/>
    <n v="122"/>
    <n v="123"/>
    <n v="125"/>
    <n v="123"/>
    <n v="125"/>
    <n v="123"/>
    <n v="124"/>
    <n v="124.31818181818181"/>
    <n v="124"/>
    <n v="1.7490559217292492"/>
    <n v="1.4069188401478422E-2"/>
    <n v="121"/>
    <n v="131"/>
    <n v="10"/>
    <n v="0.99962112350542753"/>
    <n v="0.12154188885892538"/>
  </r>
  <r>
    <x v="1"/>
    <n v="47"/>
    <n v="47"/>
    <n v="49"/>
    <n v="49"/>
    <n v="51"/>
    <n v="53"/>
    <n v="53"/>
    <n v="52"/>
    <n v="50"/>
    <n v="50"/>
    <n v="50"/>
    <n v="50"/>
    <n v="50"/>
    <n v="42"/>
    <n v="40"/>
    <n v="40"/>
    <n v="40"/>
    <n v="40"/>
    <n v="40"/>
    <n v="40"/>
    <n v="40"/>
    <n v="38"/>
    <n v="38"/>
    <n v="40"/>
    <n v="38"/>
    <n v="38"/>
    <n v="36"/>
    <n v="38"/>
    <n v="38"/>
    <n v="36"/>
    <n v="32"/>
    <n v="32"/>
    <n v="32"/>
    <n v="32"/>
    <n v="32"/>
    <n v="32"/>
    <n v="32"/>
    <n v="32"/>
    <n v="35"/>
    <n v="37"/>
    <n v="36"/>
    <n v="36"/>
    <n v="38"/>
    <n v="38"/>
    <n v="40.659090909090907"/>
    <n v="39"/>
    <n v="6.8026779330871516"/>
    <n v="0.16731013362539671"/>
    <n v="32"/>
    <n v="53"/>
    <n v="21"/>
    <n v="0.98904891435603282"/>
    <n v="0.74209016068404277"/>
  </r>
  <r>
    <x v="3"/>
    <n v="133"/>
    <n v="133"/>
    <n v="133"/>
    <n v="133"/>
    <n v="133"/>
    <n v="133"/>
    <n v="133"/>
    <n v="136"/>
    <n v="134"/>
    <n v="135"/>
    <n v="133"/>
    <n v="133"/>
    <n v="136"/>
    <n v="134"/>
    <n v="137"/>
    <n v="133"/>
    <n v="134"/>
    <n v="133"/>
    <n v="133"/>
    <n v="133"/>
    <n v="135"/>
    <n v="134"/>
    <n v="133"/>
    <n v="133"/>
    <n v="133"/>
    <n v="130"/>
    <n v="130"/>
    <n v="131"/>
    <n v="131"/>
    <n v="130"/>
    <n v="130"/>
    <n v="131"/>
    <n v="131"/>
    <n v="130"/>
    <n v="130"/>
    <n v="142"/>
    <n v="142"/>
    <n v="142"/>
    <n v="138"/>
    <n v="142"/>
    <n v="141"/>
    <n v="142"/>
    <n v="142"/>
    <n v="141"/>
    <n v="134.52272727272728"/>
    <n v="133"/>
    <n v="3.8968600142167915"/>
    <n v="2.8968042004652615E-2"/>
    <n v="130"/>
    <n v="142"/>
    <n v="12"/>
    <n v="1.0009592179903735"/>
    <n v="0.18533877834894977"/>
  </r>
  <r>
    <x v="0"/>
    <n v="224"/>
    <n v="234"/>
    <n v="194"/>
    <n v="180"/>
    <n v="207"/>
    <n v="211"/>
    <n v="203"/>
    <n v="202"/>
    <n v="205"/>
    <n v="278"/>
    <n v="295"/>
    <n v="285"/>
    <n v="295"/>
    <n v="287"/>
    <n v="282"/>
    <n v="284"/>
    <n v="279"/>
    <n v="191"/>
    <n v="158"/>
    <n v="203"/>
    <n v="241"/>
    <n v="243"/>
    <n v="229"/>
    <n v="229"/>
    <n v="229"/>
    <n v="227"/>
    <n v="203"/>
    <n v="227"/>
    <n v="232"/>
    <n v="232"/>
    <n v="231"/>
    <n v="239"/>
    <n v="231"/>
    <n v="237"/>
    <n v="219"/>
    <n v="230"/>
    <n v="226"/>
    <n v="228"/>
    <n v="228"/>
    <n v="231"/>
    <n v="232"/>
    <n v="232"/>
    <n v="234"/>
    <n v="238"/>
    <n v="232.38636363636363"/>
    <n v="230.5"/>
    <n v="30.698243195768548"/>
    <n v="0.13210001961993312"/>
    <n v="158"/>
    <n v="295"/>
    <n v="137"/>
    <n v="1.0005556026943045"/>
    <n v="2.912287141209544E-3"/>
  </r>
  <r>
    <x v="2"/>
    <n v="100"/>
    <n v="100"/>
    <n v="100"/>
    <n v="100"/>
    <n v="100"/>
    <n v="100"/>
    <n v="100"/>
    <n v="100"/>
    <n v="104"/>
    <n v="102"/>
    <n v="110"/>
    <n v="110"/>
    <n v="110"/>
    <n v="100"/>
    <n v="95"/>
    <n v="100"/>
    <n v="100"/>
    <n v="100"/>
    <n v="100"/>
    <n v="100"/>
    <n v="118"/>
    <n v="100"/>
    <n v="100"/>
    <n v="95"/>
    <n v="92"/>
    <n v="95"/>
    <n v="102"/>
    <n v="103"/>
    <n v="103"/>
    <n v="106"/>
    <n v="103"/>
    <n v="103"/>
    <n v="103"/>
    <n v="102"/>
    <n v="90"/>
    <n v="107"/>
    <n v="107"/>
    <n v="97"/>
    <n v="97"/>
    <n v="97"/>
    <n v="96"/>
    <n v="96"/>
    <n v="117"/>
    <n v="99"/>
    <n v="101.34090909090909"/>
    <n v="100"/>
    <n v="5.5821275506336594"/>
    <n v="5.5082667016793228E-2"/>
    <n v="90"/>
    <n v="118"/>
    <n v="28"/>
    <n v="0.99976946682221035"/>
    <n v="3.0200437822754506E-3"/>
  </r>
  <r>
    <x v="1"/>
    <n v="178"/>
    <n v="179"/>
    <n v="176"/>
    <n v="118"/>
    <n v="116"/>
    <n v="116"/>
    <n v="125"/>
    <n v="121"/>
    <n v="116"/>
    <n v="112"/>
    <n v="115"/>
    <n v="113"/>
    <n v="114"/>
    <n v="116"/>
    <n v="115"/>
    <n v="117"/>
    <n v="98"/>
    <n v="98"/>
    <n v="97"/>
    <n v="100"/>
    <n v="99"/>
    <n v="100"/>
    <n v="102"/>
    <n v="102"/>
    <n v="142"/>
    <n v="95"/>
    <n v="96"/>
    <n v="114"/>
    <n v="109"/>
    <n v="105"/>
    <n v="103"/>
    <n v="86"/>
    <n v="86"/>
    <n v="87"/>
    <n v="79"/>
    <n v="89"/>
    <n v="89"/>
    <n v="73"/>
    <n v="75"/>
    <n v="123"/>
    <n v="123"/>
    <n v="126"/>
    <n v="120"/>
    <n v="95"/>
    <n v="110.40909090909091"/>
    <n v="110.5"/>
    <n v="23.573061272541267"/>
    <n v="0.21350652449399254"/>
    <n v="73"/>
    <n v="179"/>
    <n v="106"/>
    <n v="0.99106808173605077"/>
    <n v="0.33820370504591191"/>
  </r>
  <r>
    <x v="0"/>
    <n v="133"/>
    <n v="133"/>
    <n v="133"/>
    <n v="94"/>
    <n v="94"/>
    <n v="94"/>
    <n v="94"/>
    <n v="94"/>
    <n v="94"/>
    <n v="94"/>
    <n v="94"/>
    <n v="94"/>
    <n v="98"/>
    <n v="108"/>
    <n v="94"/>
    <n v="94"/>
    <n v="94"/>
    <n v="94"/>
    <n v="94"/>
    <n v="94"/>
    <n v="94"/>
    <n v="88"/>
    <n v="94"/>
    <n v="94"/>
    <n v="94"/>
    <n v="94"/>
    <n v="94"/>
    <n v="94"/>
    <n v="94"/>
    <n v="98"/>
    <n v="108"/>
    <n v="98"/>
    <n v="98"/>
    <n v="98"/>
    <n v="98"/>
    <n v="98"/>
    <n v="98"/>
    <n v="98"/>
    <n v="98"/>
    <n v="98"/>
    <n v="98"/>
    <n v="98"/>
    <n v="97"/>
    <n v="97"/>
    <n v="98.477272727272734"/>
    <n v="94"/>
    <n v="10.040588874520576"/>
    <n v="0.10195843768264605"/>
    <n v="88"/>
    <n v="133"/>
    <n v="45"/>
    <n v="0.99810919878977056"/>
    <n v="7.2531627684331815E-2"/>
  </r>
  <r>
    <x v="2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8"/>
    <n v="18"/>
    <n v="18"/>
    <n v="16.136363636363637"/>
    <n v="16"/>
    <n v="0.5099434118587054"/>
    <n v="3.1602126932088782E-2"/>
    <n v="16"/>
    <n v="18"/>
    <n v="2"/>
    <n v="1.0010214736667553"/>
    <n v="0.19069767441860433"/>
  </r>
  <r>
    <x v="2"/>
    <n v="111"/>
    <n v="174"/>
    <n v="175"/>
    <n v="122"/>
    <n v="132"/>
    <n v="121"/>
    <n v="121"/>
    <n v="121"/>
    <n v="121"/>
    <n v="114"/>
    <n v="112"/>
    <n v="112"/>
    <n v="112"/>
    <n v="112"/>
    <n v="112"/>
    <n v="112"/>
    <n v="112"/>
    <n v="114"/>
    <n v="114"/>
    <n v="100"/>
    <n v="106"/>
    <n v="106"/>
    <n v="106"/>
    <n v="106"/>
    <n v="104"/>
    <n v="104"/>
    <n v="104"/>
    <n v="104"/>
    <n v="104"/>
    <n v="104"/>
    <n v="104"/>
    <n v="104"/>
    <n v="104"/>
    <n v="104"/>
    <n v="104"/>
    <n v="104"/>
    <n v="104"/>
    <n v="103"/>
    <n v="101"/>
    <n v="101"/>
    <n v="100"/>
    <n v="99"/>
    <n v="100"/>
    <n v="100"/>
    <n v="111.45454545454545"/>
    <n v="106"/>
    <n v="15.760496016061921"/>
    <n v="0.14140738676727663"/>
    <n v="99"/>
    <n v="175"/>
    <n v="76"/>
    <n v="0.9931202975695177"/>
    <n v="0.54201295369854019"/>
  </r>
  <r>
    <x v="1"/>
    <n v="94"/>
    <n v="94"/>
    <n v="96"/>
    <n v="96"/>
    <n v="96"/>
    <n v="76"/>
    <n v="80"/>
    <n v="80"/>
    <n v="102"/>
    <n v="102"/>
    <n v="102"/>
    <n v="98"/>
    <n v="102"/>
    <n v="102"/>
    <n v="102"/>
    <n v="102"/>
    <n v="102"/>
    <n v="102"/>
    <n v="81"/>
    <n v="102"/>
    <n v="102"/>
    <n v="102"/>
    <n v="102"/>
    <n v="102"/>
    <n v="102"/>
    <n v="102"/>
    <n v="102"/>
    <n v="102"/>
    <n v="102"/>
    <n v="102"/>
    <n v="102"/>
    <n v="102"/>
    <n v="102"/>
    <n v="94"/>
    <n v="94"/>
    <n v="90"/>
    <n v="94"/>
    <n v="94"/>
    <n v="86"/>
    <n v="86"/>
    <n v="85"/>
    <n v="85"/>
    <n v="85"/>
    <n v="85"/>
    <n v="95.795454545454547"/>
    <n v="102"/>
    <n v="7.9404163251362601"/>
    <n v="8.2889280736890975E-2"/>
    <n v="76"/>
    <n v="102"/>
    <n v="26"/>
    <n v="0.99910935543142221"/>
    <n v="1.7401294260773425E-2"/>
  </r>
  <r>
    <x v="3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0"/>
    <n v="0"/>
    <n v="37"/>
    <n v="37"/>
    <n v="0"/>
    <n v="1"/>
    <n v="1"/>
  </r>
  <r>
    <x v="3"/>
    <n v="47"/>
    <n v="39"/>
    <n v="39"/>
    <n v="39"/>
    <n v="41"/>
    <n v="41"/>
    <n v="41"/>
    <n v="47"/>
    <n v="47"/>
    <n v="47"/>
    <n v="47"/>
    <n v="47"/>
    <n v="47"/>
    <n v="47"/>
    <n v="31"/>
    <n v="31"/>
    <n v="31"/>
    <n v="31"/>
    <n v="31"/>
    <n v="31"/>
    <n v="31"/>
    <n v="30"/>
    <n v="31"/>
    <n v="31"/>
    <n v="31"/>
    <n v="30"/>
    <n v="30"/>
    <n v="30"/>
    <n v="30"/>
    <n v="30"/>
    <n v="30"/>
    <n v="30"/>
    <n v="30"/>
    <n v="30"/>
    <n v="28"/>
    <n v="30"/>
    <n v="30"/>
    <n v="30"/>
    <n v="30"/>
    <n v="30"/>
    <n v="29"/>
    <n v="29"/>
    <n v="29"/>
    <n v="29"/>
    <n v="34.545454545454547"/>
    <n v="31"/>
    <n v="6.8656697210698976"/>
    <n v="0.19874307087307597"/>
    <n v="28"/>
    <n v="47"/>
    <n v="19"/>
    <n v="0.98863956264292641"/>
    <n v="0.63462205583665898"/>
  </r>
  <r>
    <x v="2"/>
    <n v="45"/>
    <n v="45"/>
    <n v="45"/>
    <n v="45"/>
    <n v="45"/>
    <n v="45"/>
    <n v="45"/>
    <n v="45"/>
    <n v="45"/>
    <n v="45"/>
    <n v="45"/>
    <n v="45"/>
    <n v="45"/>
    <n v="45"/>
    <n v="45"/>
    <n v="45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5"/>
    <n v="45"/>
    <n v="45"/>
    <n v="45"/>
    <n v="45.545454545454547"/>
    <n v="46"/>
    <n v="0.50368620050931479"/>
    <n v="1.1058978454296332E-2"/>
    <n v="45"/>
    <n v="46"/>
    <n v="1"/>
    <n v="1.000446183029077"/>
    <n v="0.26790697674418601"/>
  </r>
  <r>
    <x v="2"/>
    <n v="47"/>
    <n v="51"/>
    <n v="50"/>
    <n v="50"/>
    <n v="50"/>
    <n v="50"/>
    <n v="50"/>
    <n v="50"/>
    <n v="47"/>
    <n v="50"/>
    <n v="50"/>
    <n v="50"/>
    <n v="47"/>
    <n v="47"/>
    <n v="47"/>
    <n v="46"/>
    <n v="50"/>
    <n v="49"/>
    <n v="45"/>
    <n v="45"/>
    <n v="45"/>
    <n v="45"/>
    <n v="47"/>
    <n v="46"/>
    <n v="45"/>
    <n v="47"/>
    <n v="45"/>
    <n v="50"/>
    <n v="47"/>
    <n v="51"/>
    <n v="48"/>
    <n v="45"/>
    <n v="49"/>
    <n v="45"/>
    <n v="50"/>
    <n v="50"/>
    <n v="42"/>
    <n v="47"/>
    <n v="45"/>
    <n v="45"/>
    <n v="45"/>
    <n v="47"/>
    <n v="45"/>
    <n v="47"/>
    <n v="47.477272727272727"/>
    <n v="47"/>
    <n v="2.2771732411921786"/>
    <n v="4.7963438301797924E-2"/>
    <n v="42"/>
    <n v="51"/>
    <n v="9"/>
    <n v="0.99816411556041718"/>
    <n v="0.24016225007680192"/>
  </r>
  <r>
    <x v="3"/>
    <n v="42"/>
    <n v="43"/>
    <n v="42"/>
    <n v="43"/>
    <n v="44"/>
    <n v="42"/>
    <n v="43"/>
    <n v="42"/>
    <n v="42"/>
    <n v="42"/>
    <n v="42"/>
    <n v="44"/>
    <n v="43"/>
    <n v="42"/>
    <n v="42"/>
    <n v="42"/>
    <n v="43"/>
    <n v="45"/>
    <n v="44"/>
    <n v="42"/>
    <n v="42"/>
    <n v="43"/>
    <n v="44"/>
    <n v="45"/>
    <n v="43"/>
    <n v="43"/>
    <n v="43"/>
    <n v="44"/>
    <n v="43"/>
    <n v="45"/>
    <n v="45"/>
    <n v="42"/>
    <n v="42"/>
    <n v="43"/>
    <n v="44"/>
    <n v="42"/>
    <n v="42"/>
    <n v="44"/>
    <n v="43"/>
    <n v="42"/>
    <n v="42"/>
    <n v="44"/>
    <n v="42"/>
    <n v="42"/>
    <n v="42.909090909090907"/>
    <n v="43"/>
    <n v="1.0073724010186296"/>
    <n v="2.3476899176281624E-2"/>
    <n v="42"/>
    <n v="45"/>
    <n v="3"/>
    <n v="1.000187767483478"/>
    <n v="1.0724964472849709E-2"/>
  </r>
  <r>
    <x v="2"/>
    <n v="25"/>
    <n v="27"/>
    <n v="26"/>
    <n v="31"/>
    <n v="25"/>
    <n v="27"/>
    <n v="27"/>
    <n v="27"/>
    <n v="26"/>
    <n v="25"/>
    <n v="24"/>
    <n v="24"/>
    <n v="24"/>
    <n v="26"/>
    <n v="25"/>
    <n v="24"/>
    <n v="27"/>
    <n v="26"/>
    <n v="25"/>
    <n v="24"/>
    <n v="25"/>
    <n v="24"/>
    <n v="24"/>
    <n v="29"/>
    <n v="29"/>
    <n v="28"/>
    <n v="25"/>
    <n v="26"/>
    <n v="25"/>
    <n v="25"/>
    <n v="26"/>
    <n v="25"/>
    <n v="25"/>
    <n v="26"/>
    <n v="25"/>
    <n v="26"/>
    <n v="27"/>
    <n v="26"/>
    <n v="25"/>
    <n v="26"/>
    <n v="24"/>
    <n v="25"/>
    <n v="23"/>
    <n v="23"/>
    <n v="25.613636363636363"/>
    <n v="25"/>
    <n v="1.6025547785276542"/>
    <n v="6.2566468726900429E-2"/>
    <n v="23"/>
    <n v="31"/>
    <n v="8"/>
    <n v="0.99872707222173962"/>
    <n v="7.2287615429539986E-2"/>
  </r>
  <r>
    <x v="2"/>
    <n v="213"/>
    <n v="221"/>
    <n v="219"/>
    <n v="222"/>
    <n v="217"/>
    <n v="221"/>
    <n v="226"/>
    <n v="230"/>
    <n v="229"/>
    <n v="226"/>
    <n v="229"/>
    <n v="247"/>
    <n v="250"/>
    <n v="245"/>
    <n v="231"/>
    <n v="238"/>
    <n v="239"/>
    <n v="244"/>
    <n v="177"/>
    <n v="171"/>
    <n v="171"/>
    <n v="169"/>
    <n v="172"/>
    <n v="172"/>
    <n v="172"/>
    <n v="172"/>
    <n v="174"/>
    <n v="172"/>
    <n v="173"/>
    <n v="172"/>
    <n v="173"/>
    <n v="172"/>
    <n v="166"/>
    <n v="164"/>
    <n v="163"/>
    <n v="181"/>
    <n v="234"/>
    <n v="226"/>
    <n v="176"/>
    <n v="178"/>
    <n v="176"/>
    <n v="176"/>
    <n v="176"/>
    <n v="176"/>
    <n v="198.88636363636363"/>
    <n v="177.5"/>
    <n v="30.051286323968899"/>
    <n v="0.15109777148378833"/>
    <n v="163"/>
    <n v="250"/>
    <n v="87"/>
    <n v="0.99245026447719209"/>
    <n v="0.42650166041807502"/>
  </r>
  <r>
    <x v="3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0"/>
    <n v="0"/>
    <n v="8"/>
    <n v="8"/>
    <n v="0"/>
    <n v="1"/>
    <n v="1"/>
  </r>
  <r>
    <x v="3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0"/>
    <n v="0"/>
    <n v="124"/>
    <n v="124"/>
    <n v="0"/>
    <n v="1"/>
    <n v="1"/>
  </r>
  <r>
    <x v="1"/>
    <n v="35"/>
    <n v="35"/>
    <n v="35"/>
    <n v="35"/>
    <n v="35"/>
    <n v="35"/>
    <n v="35"/>
    <n v="35"/>
    <n v="35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7"/>
    <n v="27"/>
    <n v="27"/>
    <n v="27"/>
    <n v="29.34090909090909"/>
    <n v="28"/>
    <n v="2.9170164896424011"/>
    <n v="9.9418067811205005E-2"/>
    <n v="27"/>
    <n v="35"/>
    <n v="8"/>
    <n v="0.99465078942097773"/>
    <n v="0.54492482600754011"/>
  </r>
  <r>
    <x v="1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0"/>
    <n v="0"/>
    <n v="63"/>
    <n v="63"/>
    <n v="0"/>
    <n v="1"/>
    <n v="1"/>
  </r>
  <r>
    <x v="3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9"/>
    <n v="18.022727272727273"/>
    <n v="18"/>
    <n v="0.15075567228888181"/>
    <n v="8.3647535696226988E-3"/>
    <n v="18"/>
    <n v="19"/>
    <n v="1"/>
    <n v="1.0001638534869717"/>
    <n v="6.6666666666666541E-2"/>
  </r>
  <r>
    <x v="0"/>
    <n v="47"/>
    <n v="47"/>
    <n v="48"/>
    <n v="47"/>
    <n v="47"/>
    <n v="47"/>
    <n v="47"/>
    <n v="47"/>
    <n v="47"/>
    <n v="47"/>
    <n v="47"/>
    <n v="48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39"/>
    <n v="39"/>
    <n v="39"/>
    <n v="39"/>
    <n v="39"/>
    <n v="39"/>
    <n v="39"/>
    <n v="38"/>
    <n v="38"/>
    <n v="38"/>
    <n v="38"/>
    <n v="44.954545454545453"/>
    <n v="47"/>
    <n v="3.7038920161977282"/>
    <n v="8.2391935648483336E-2"/>
    <n v="38"/>
    <n v="48"/>
    <n v="10"/>
    <n v="0.99485822675406388"/>
    <n v="0.58242482379720661"/>
  </r>
  <r>
    <x v="2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1"/>
    <n v="16"/>
    <n v="16"/>
    <n v="16"/>
    <n v="16"/>
    <n v="16"/>
    <n v="16"/>
    <n v="16"/>
    <n v="15.886363636363637"/>
    <n v="16"/>
    <n v="0.75377836144440924"/>
    <n v="4.744813720107869E-2"/>
    <n v="11"/>
    <n v="16"/>
    <n v="5"/>
    <n v="0.99923453483518865"/>
    <n v="3.0322696953308199E-2"/>
  </r>
  <r>
    <x v="2"/>
    <n v="78"/>
    <n v="78"/>
    <n v="77"/>
    <n v="78"/>
    <n v="78"/>
    <n v="77"/>
    <n v="77"/>
    <n v="75"/>
    <n v="75"/>
    <n v="68"/>
    <n v="70"/>
    <n v="72"/>
    <n v="73"/>
    <n v="70"/>
    <n v="69"/>
    <n v="69"/>
    <n v="69"/>
    <n v="71"/>
    <n v="70"/>
    <n v="72"/>
    <n v="70"/>
    <n v="71"/>
    <n v="72"/>
    <n v="72"/>
    <n v="72"/>
    <n v="70"/>
    <n v="70"/>
    <n v="71"/>
    <n v="72"/>
    <n v="72"/>
    <n v="72"/>
    <n v="72"/>
    <n v="70"/>
    <n v="70"/>
    <n v="68"/>
    <n v="68"/>
    <n v="68"/>
    <n v="71"/>
    <n v="73"/>
    <n v="73"/>
    <n v="72"/>
    <n v="72"/>
    <n v="72"/>
    <n v="72"/>
    <n v="72.068181818181813"/>
    <n v="72"/>
    <n v="2.9206380895095982"/>
    <n v="4.0526040977112057E-2"/>
    <n v="68"/>
    <n v="78"/>
    <n v="10"/>
    <n v="0.99836057828756153"/>
    <n v="0.2780833812575646"/>
  </r>
  <r>
    <x v="2"/>
    <n v="165"/>
    <n v="165"/>
    <n v="165"/>
    <n v="165"/>
    <n v="165"/>
    <n v="165"/>
    <n v="165"/>
    <n v="165"/>
    <n v="163"/>
    <n v="163"/>
    <n v="163"/>
    <n v="163"/>
    <n v="163"/>
    <n v="163"/>
    <n v="165"/>
    <n v="165"/>
    <n v="165"/>
    <n v="167"/>
    <n v="167"/>
    <n v="167"/>
    <n v="167"/>
    <n v="167"/>
    <n v="167"/>
    <n v="165"/>
    <n v="165"/>
    <n v="165"/>
    <n v="165"/>
    <n v="165"/>
    <n v="165"/>
    <n v="165"/>
    <n v="165"/>
    <n v="165"/>
    <n v="165"/>
    <n v="165"/>
    <n v="165"/>
    <n v="165"/>
    <n v="165"/>
    <n v="165"/>
    <n v="165"/>
    <n v="165"/>
    <n v="164"/>
    <n v="164"/>
    <n v="164"/>
    <n v="164"/>
    <n v="164.90909090909091"/>
    <n v="165"/>
    <n v="1.0958310389662933"/>
    <n v="6.6450614270282399E-3"/>
    <n v="163"/>
    <n v="167"/>
    <n v="4"/>
    <n v="1.000024522397341"/>
    <n v="2.2493976339099009E-3"/>
  </r>
  <r>
    <x v="0"/>
    <n v="49"/>
    <n v="49"/>
    <n v="49"/>
    <n v="49"/>
    <n v="49"/>
    <n v="49"/>
    <n v="49"/>
    <n v="49"/>
    <n v="49"/>
    <n v="49"/>
    <n v="49"/>
    <n v="49"/>
    <n v="49"/>
    <n v="49"/>
    <n v="57"/>
    <n v="57"/>
    <n v="57"/>
    <n v="57"/>
    <n v="56"/>
    <n v="56"/>
    <n v="56"/>
    <n v="56"/>
    <n v="56"/>
    <n v="56"/>
    <n v="56"/>
    <n v="56"/>
    <n v="56"/>
    <n v="53"/>
    <n v="56"/>
    <n v="56"/>
    <n v="56"/>
    <n v="56"/>
    <n v="56"/>
    <n v="56"/>
    <n v="56"/>
    <n v="56"/>
    <n v="56"/>
    <n v="56"/>
    <n v="56"/>
    <n v="56"/>
    <n v="55"/>
    <n v="55"/>
    <n v="55"/>
    <n v="55"/>
    <n v="53.704545454545453"/>
    <n v="56"/>
    <n v="3.3101643706433275"/>
    <n v="6.1636577362804236E-2"/>
    <n v="49"/>
    <n v="57"/>
    <n v="8"/>
    <n v="1.0036532380341192"/>
    <n v="0.55197191495975229"/>
  </r>
  <r>
    <x v="3"/>
    <n v="27"/>
    <n v="28"/>
    <n v="29"/>
    <n v="33"/>
    <n v="28"/>
    <n v="28"/>
    <n v="28"/>
    <n v="28"/>
    <n v="28"/>
    <n v="29"/>
    <n v="30"/>
    <n v="28"/>
    <n v="29"/>
    <n v="29"/>
    <n v="28"/>
    <n v="28"/>
    <n v="28"/>
    <n v="28"/>
    <n v="28"/>
    <n v="28"/>
    <n v="28"/>
    <n v="28"/>
    <n v="28"/>
    <n v="28"/>
    <n v="29"/>
    <n v="29"/>
    <n v="29"/>
    <n v="29"/>
    <n v="29"/>
    <n v="29"/>
    <n v="29"/>
    <n v="29"/>
    <n v="29"/>
    <n v="29"/>
    <n v="29"/>
    <n v="29"/>
    <n v="29"/>
    <n v="29"/>
    <n v="29"/>
    <n v="29"/>
    <n v="34"/>
    <n v="34"/>
    <n v="34"/>
    <n v="34"/>
    <n v="29.136363636363637"/>
    <n v="29"/>
    <n v="1.7861340491233104"/>
    <n v="6.1302572668818764E-2"/>
    <n v="27"/>
    <n v="34"/>
    <n v="7"/>
    <n v="1.0023058829691249"/>
    <n v="0.26011174851555102"/>
  </r>
  <r>
    <x v="2"/>
    <n v="58"/>
    <n v="58"/>
    <n v="58"/>
    <n v="58"/>
    <n v="58"/>
    <n v="58"/>
    <n v="58"/>
    <n v="58"/>
    <n v="58"/>
    <n v="58"/>
    <n v="58"/>
    <n v="58"/>
    <n v="59"/>
    <n v="58"/>
    <n v="58"/>
    <n v="58"/>
    <n v="58"/>
    <n v="58"/>
    <n v="58"/>
    <n v="58"/>
    <n v="58"/>
    <n v="58"/>
    <n v="58"/>
    <n v="58"/>
    <n v="58"/>
    <n v="58"/>
    <n v="58"/>
    <n v="56"/>
    <n v="56"/>
    <n v="56"/>
    <n v="56"/>
    <n v="58"/>
    <n v="58"/>
    <n v="58"/>
    <n v="58"/>
    <n v="58"/>
    <n v="58"/>
    <n v="58"/>
    <n v="58"/>
    <n v="58"/>
    <n v="58"/>
    <n v="58"/>
    <n v="58"/>
    <n v="58"/>
    <n v="57.840909090909093"/>
    <n v="58"/>
    <n v="0.60782424854947625"/>
    <n v="1.0508552823645169E-2"/>
    <n v="56"/>
    <n v="59"/>
    <n v="3"/>
    <n v="0.99983863823914843"/>
    <n v="3.7920577344613626E-2"/>
  </r>
  <r>
    <x v="0"/>
    <n v="17"/>
    <n v="14"/>
    <n v="17"/>
    <n v="17"/>
    <n v="16"/>
    <n v="18"/>
    <n v="17"/>
    <n v="18"/>
    <n v="16"/>
    <n v="16"/>
    <n v="17"/>
    <n v="16"/>
    <n v="18"/>
    <n v="20"/>
    <n v="15"/>
    <n v="17"/>
    <n v="27"/>
    <n v="15"/>
    <n v="20"/>
    <n v="25"/>
    <n v="26"/>
    <n v="26"/>
    <n v="23"/>
    <n v="29"/>
    <n v="23"/>
    <n v="29"/>
    <n v="22"/>
    <n v="29"/>
    <n v="26"/>
    <n v="28"/>
    <n v="27"/>
    <n v="24"/>
    <n v="19"/>
    <n v="20"/>
    <n v="19"/>
    <n v="32"/>
    <n v="18"/>
    <n v="18"/>
    <n v="26"/>
    <n v="24"/>
    <n v="25"/>
    <n v="253"/>
    <n v="164"/>
    <n v="169"/>
    <n v="33.06818181818182"/>
    <n v="20"/>
    <n v="45.93595021547646"/>
    <n v="1.3891283913958516"/>
    <n v="14"/>
    <n v="253"/>
    <n v="239"/>
    <n v="1.0292975528004142"/>
    <n v="0.36841688829932373"/>
  </r>
  <r>
    <x v="3"/>
    <n v="120"/>
    <n v="219"/>
    <n v="123"/>
    <n v="121"/>
    <n v="120"/>
    <n v="218"/>
    <n v="123"/>
    <n v="123"/>
    <n v="121"/>
    <n v="123"/>
    <n v="218"/>
    <n v="121"/>
    <n v="123"/>
    <n v="123"/>
    <n v="128"/>
    <n v="128"/>
    <n v="123"/>
    <n v="221"/>
    <n v="121"/>
    <n v="123"/>
    <n v="123"/>
    <n v="123"/>
    <n v="123"/>
    <n v="123"/>
    <n v="121"/>
    <n v="219"/>
    <n v="123"/>
    <n v="123"/>
    <n v="123"/>
    <n v="123"/>
    <n v="219"/>
    <n v="219"/>
    <n v="119"/>
    <n v="121"/>
    <n v="214"/>
    <n v="120"/>
    <n v="120"/>
    <n v="120"/>
    <n v="122"/>
    <n v="120"/>
    <n v="122"/>
    <n v="122"/>
    <n v="218"/>
    <n v="122"/>
    <n v="141.86363636363637"/>
    <n v="123"/>
    <n v="39.271026605570036"/>
    <n v="0.27682235992391563"/>
    <n v="119"/>
    <n v="221"/>
    <n v="102"/>
    <n v="0.99986273265114955"/>
    <n v="5.5229110769017083E-5"/>
  </r>
  <r>
    <x v="2"/>
    <n v="416"/>
    <n v="417"/>
    <n v="417"/>
    <n v="418"/>
    <n v="420"/>
    <n v="419"/>
    <n v="419"/>
    <n v="420"/>
    <n v="421"/>
    <n v="422"/>
    <n v="425"/>
    <n v="425"/>
    <n v="424"/>
    <n v="424"/>
    <n v="425"/>
    <n v="419"/>
    <n v="427"/>
    <n v="406"/>
    <n v="408"/>
    <n v="412"/>
    <n v="413"/>
    <n v="421"/>
    <n v="421"/>
    <n v="419"/>
    <n v="419"/>
    <n v="420"/>
    <n v="419"/>
    <n v="419"/>
    <n v="402"/>
    <n v="424"/>
    <n v="419"/>
    <n v="389"/>
    <n v="420"/>
    <n v="419"/>
    <n v="421"/>
    <n v="421"/>
    <n v="421"/>
    <n v="422"/>
    <n v="421"/>
    <n v="483"/>
    <n v="514"/>
    <n v="514"/>
    <n v="9"/>
    <n v="518"/>
    <n v="417.09090909090907"/>
    <n v="420"/>
    <n v="68.49981095944662"/>
    <n v="0.16423232793241344"/>
    <n v="9"/>
    <n v="518"/>
    <n v="509"/>
    <n v="0.99092673248253937"/>
    <n v="4.013768734599206E-2"/>
  </r>
  <r>
    <x v="3"/>
    <n v="27"/>
    <n v="28"/>
    <n v="32"/>
    <n v="29"/>
    <n v="27"/>
    <n v="25"/>
    <n v="24"/>
    <n v="22"/>
    <n v="27"/>
    <n v="33"/>
    <n v="25"/>
    <n v="20"/>
    <n v="20"/>
    <n v="23"/>
    <n v="22"/>
    <n v="23"/>
    <n v="28"/>
    <n v="27"/>
    <n v="30"/>
    <n v="29"/>
    <n v="21"/>
    <n v="27"/>
    <n v="20"/>
    <n v="21"/>
    <n v="23"/>
    <n v="31"/>
    <n v="29"/>
    <n v="31"/>
    <n v="24"/>
    <n v="26"/>
    <n v="21"/>
    <n v="19"/>
    <n v="24"/>
    <n v="27"/>
    <n v="28"/>
    <n v="27"/>
    <n v="26"/>
    <n v="32"/>
    <n v="27"/>
    <n v="24"/>
    <n v="24"/>
    <n v="25"/>
    <n v="22"/>
    <n v="23"/>
    <n v="25.522727272727273"/>
    <n v="25.5"/>
    <n v="3.6183552499150387"/>
    <n v="0.14176992964938709"/>
    <n v="19"/>
    <n v="33"/>
    <n v="14"/>
    <n v="0.99868519039914372"/>
    <n v="1.4023943558456927E-2"/>
  </r>
  <r>
    <x v="3"/>
    <n v="28"/>
    <n v="28"/>
    <n v="28"/>
    <n v="28"/>
    <n v="28"/>
    <n v="29"/>
    <n v="90"/>
    <n v="89"/>
    <n v="89"/>
    <n v="89"/>
    <n v="89"/>
    <n v="89"/>
    <n v="89"/>
    <n v="89"/>
    <n v="89"/>
    <n v="89"/>
    <n v="89"/>
    <n v="89"/>
    <n v="89"/>
    <n v="89"/>
    <n v="1"/>
    <n v="89"/>
    <n v="90"/>
    <n v="90"/>
    <n v="91"/>
    <n v="88"/>
    <n v="87"/>
    <n v="87"/>
    <n v="87"/>
    <n v="86"/>
    <n v="86"/>
    <n v="68"/>
    <n v="68"/>
    <n v="68"/>
    <n v="68"/>
    <n v="68"/>
    <n v="68"/>
    <n v="68"/>
    <n v="68"/>
    <n v="68"/>
    <n v="68"/>
    <n v="68"/>
    <n v="68"/>
    <n v="68"/>
    <n v="72.318181818181813"/>
    <n v="86.5"/>
    <n v="23.365421407446696"/>
    <n v="0.32309193649517748"/>
    <n v="1"/>
    <n v="91"/>
    <n v="90"/>
    <n v="1.0117241905098184"/>
    <n v="4.0271177638828516E-2"/>
  </r>
  <r>
    <x v="2"/>
    <n v="34"/>
    <n v="35"/>
    <n v="34"/>
    <n v="41"/>
    <n v="41"/>
    <n v="41"/>
    <n v="41"/>
    <n v="41"/>
    <n v="41"/>
    <n v="33"/>
    <n v="33"/>
    <n v="33"/>
    <n v="33"/>
    <n v="33"/>
    <n v="33"/>
    <n v="33"/>
    <n v="33"/>
    <n v="33"/>
    <n v="33"/>
    <n v="33"/>
    <n v="33"/>
    <n v="33"/>
    <n v="33"/>
    <n v="33"/>
    <n v="34"/>
    <n v="34"/>
    <n v="37"/>
    <n v="37"/>
    <n v="43"/>
    <n v="43"/>
    <n v="34"/>
    <n v="34"/>
    <n v="34"/>
    <n v="34"/>
    <n v="34"/>
    <n v="34"/>
    <n v="34"/>
    <n v="34"/>
    <n v="34"/>
    <n v="34"/>
    <n v="34"/>
    <n v="34"/>
    <n v="34"/>
    <n v="34"/>
    <n v="35.18181818181818"/>
    <n v="34"/>
    <n v="3.156924668331857"/>
    <n v="8.9731708918993361E-2"/>
    <n v="33"/>
    <n v="43"/>
    <n v="10"/>
    <n v="0.99831426882398278"/>
    <n v="6.5551982787771954E-2"/>
  </r>
  <r>
    <x v="3"/>
    <n v="21"/>
    <n v="23"/>
    <n v="23"/>
    <n v="25"/>
    <n v="23"/>
    <n v="25"/>
    <n v="23"/>
    <n v="29"/>
    <n v="31"/>
    <n v="33"/>
    <n v="10"/>
    <n v="33"/>
    <n v="31"/>
    <n v="29"/>
    <n v="31"/>
    <n v="31"/>
    <n v="29"/>
    <n v="29"/>
    <n v="31"/>
    <n v="30"/>
    <n v="29"/>
    <n v="33"/>
    <n v="29"/>
    <n v="31"/>
    <n v="24"/>
    <n v="22"/>
    <n v="11"/>
    <n v="20"/>
    <n v="20"/>
    <n v="22"/>
    <n v="20"/>
    <n v="20"/>
    <n v="20"/>
    <n v="18"/>
    <n v="10"/>
    <n v="20"/>
    <n v="18"/>
    <n v="16"/>
    <n v="14"/>
    <n v="14"/>
    <n v="12"/>
    <n v="14"/>
    <n v="12"/>
    <n v="12"/>
    <n v="22.75"/>
    <n v="23"/>
    <n v="7.1564737321581617"/>
    <n v="0.31457027394101811"/>
    <n v="10"/>
    <n v="33"/>
    <n v="23"/>
    <n v="0.98327977168568392"/>
    <n v="0.36979405651663377"/>
  </r>
  <r>
    <x v="0"/>
    <n v="12"/>
    <n v="12"/>
    <n v="12"/>
    <n v="12"/>
    <n v="12"/>
    <n v="12"/>
    <n v="12"/>
    <n v="12"/>
    <n v="12"/>
    <n v="13"/>
    <n v="13"/>
    <n v="13"/>
    <n v="13"/>
    <n v="13"/>
    <n v="13"/>
    <n v="13"/>
    <n v="13"/>
    <n v="13"/>
    <n v="12"/>
    <n v="13"/>
    <n v="13"/>
    <n v="13"/>
    <n v="13"/>
    <n v="12"/>
    <n v="13"/>
    <n v="13"/>
    <n v="13"/>
    <n v="13"/>
    <n v="13"/>
    <n v="13"/>
    <n v="13"/>
    <n v="13"/>
    <n v="13"/>
    <n v="13"/>
    <n v="13"/>
    <n v="13"/>
    <n v="13"/>
    <n v="13"/>
    <n v="13"/>
    <n v="13"/>
    <n v="12"/>
    <n v="13"/>
    <n v="13"/>
    <n v="13"/>
    <n v="12.727272727272727"/>
    <n v="13"/>
    <n v="0.45051063346696668"/>
    <n v="3.5397264058118813E-2"/>
    <n v="12"/>
    <n v="13"/>
    <n v="1"/>
    <n v="1.0015919665799922"/>
    <n v="0.32107558139534814"/>
  </r>
  <r>
    <x v="1"/>
    <n v="98"/>
    <n v="98"/>
    <n v="97"/>
    <n v="98"/>
    <n v="98"/>
    <n v="98"/>
    <n v="98"/>
    <n v="99"/>
    <n v="99"/>
    <n v="99"/>
    <n v="98"/>
    <n v="98"/>
    <n v="97"/>
    <n v="97"/>
    <n v="97"/>
    <n v="96"/>
    <n v="96"/>
    <n v="96"/>
    <n v="98"/>
    <n v="96"/>
    <n v="97"/>
    <n v="98"/>
    <n v="98"/>
    <n v="98"/>
    <n v="98"/>
    <n v="98"/>
    <n v="98"/>
    <n v="97"/>
    <n v="98"/>
    <n v="98"/>
    <n v="98"/>
    <n v="98"/>
    <n v="98"/>
    <n v="98"/>
    <n v="96"/>
    <n v="96"/>
    <n v="96"/>
    <n v="97"/>
    <n v="97"/>
    <n v="96"/>
    <n v="98"/>
    <n v="99"/>
    <n v="99"/>
    <n v="99"/>
    <n v="97.590909090909093"/>
    <n v="98"/>
    <n v="0.94790299322588745"/>
    <n v="9.7130255477268397E-3"/>
    <n v="96"/>
    <n v="99"/>
    <n v="3"/>
    <n v="0.99992972144094927"/>
    <n v="8.6017837174710045E-3"/>
  </r>
  <r>
    <x v="1"/>
    <n v="160"/>
    <n v="158"/>
    <n v="159"/>
    <n v="5"/>
    <n v="6"/>
    <n v="6"/>
    <n v="7"/>
    <n v="8"/>
    <n v="7"/>
    <n v="8"/>
    <n v="7"/>
    <n v="7"/>
    <n v="7"/>
    <n v="7"/>
    <n v="8"/>
    <n v="7"/>
    <n v="7"/>
    <n v="6"/>
    <n v="9"/>
    <n v="6"/>
    <n v="8"/>
    <n v="7"/>
    <n v="6"/>
    <n v="5"/>
    <n v="6"/>
    <n v="8"/>
    <n v="4"/>
    <n v="8"/>
    <n v="9"/>
    <n v="8"/>
    <n v="5"/>
    <n v="6"/>
    <n v="9"/>
    <n v="7"/>
    <n v="6"/>
    <n v="5"/>
    <n v="5"/>
    <n v="5"/>
    <n v="5"/>
    <n v="6"/>
    <n v="6"/>
    <n v="5"/>
    <n v="5"/>
    <n v="10"/>
    <n v="17.022727272727273"/>
    <n v="7"/>
    <n v="38.872773180139689"/>
    <n v="2.2835808009694878"/>
    <n v="4"/>
    <n v="160"/>
    <n v="156"/>
    <n v="0.9694679630500711"/>
    <n v="0.2246020319412618"/>
  </r>
  <r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1"/>
    <n v="1"/>
  </r>
  <r>
    <x v="1"/>
    <n v="63"/>
    <n v="62"/>
    <n v="62"/>
    <n v="63"/>
    <n v="63"/>
    <n v="63"/>
    <n v="62"/>
    <n v="63"/>
    <n v="62"/>
    <n v="69"/>
    <n v="69"/>
    <n v="69"/>
    <n v="69"/>
    <n v="68"/>
    <n v="68"/>
    <n v="69"/>
    <n v="68"/>
    <n v="68"/>
    <n v="68"/>
    <n v="69"/>
    <n v="68"/>
    <n v="68"/>
    <n v="68"/>
    <n v="69"/>
    <n v="68"/>
    <n v="69"/>
    <n v="68"/>
    <n v="69"/>
    <n v="68"/>
    <n v="68"/>
    <n v="68"/>
    <n v="68"/>
    <n v="68"/>
    <n v="68"/>
    <n v="68"/>
    <n v="68"/>
    <n v="68"/>
    <n v="68"/>
    <n v="68"/>
    <n v="68"/>
    <n v="67"/>
    <n v="67"/>
    <n v="67"/>
    <n v="67"/>
    <n v="67"/>
    <n v="68"/>
    <n v="2.352633358798228"/>
    <n v="3.5113930728331764E-2"/>
    <n v="62"/>
    <n v="69"/>
    <n v="7"/>
    <n v="1.0015977672317924"/>
    <n v="0.32520875336641986"/>
  </r>
  <r>
    <x v="1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8"/>
    <n v="8"/>
    <n v="8"/>
    <n v="8"/>
    <n v="9"/>
    <n v="9"/>
    <n v="9"/>
    <n v="9"/>
    <n v="9"/>
    <n v="9"/>
    <n v="9"/>
    <n v="9"/>
    <n v="9"/>
    <n v="8"/>
    <n v="8"/>
    <n v="8"/>
    <n v="8"/>
    <n v="8.8181818181818183"/>
    <n v="9"/>
    <n v="0.39015365325741302"/>
    <n v="4.4244228719912813E-2"/>
    <n v="8"/>
    <n v="9"/>
    <n v="1"/>
    <n v="0.99820871439585235"/>
    <n v="0.2511627906976745"/>
  </r>
  <r>
    <x v="3"/>
    <n v="37"/>
    <n v="37"/>
    <n v="35"/>
    <n v="37"/>
    <n v="34"/>
    <n v="34"/>
    <n v="35"/>
    <n v="38"/>
    <n v="36"/>
    <n v="37"/>
    <n v="35"/>
    <n v="36"/>
    <n v="35"/>
    <n v="37"/>
    <n v="36"/>
    <n v="37"/>
    <n v="38"/>
    <n v="38"/>
    <n v="36"/>
    <n v="34"/>
    <n v="37"/>
    <n v="36"/>
    <n v="37"/>
    <n v="38"/>
    <n v="35"/>
    <n v="36"/>
    <n v="37"/>
    <n v="38"/>
    <n v="36"/>
    <n v="36"/>
    <n v="36"/>
    <n v="36"/>
    <n v="37"/>
    <n v="37"/>
    <n v="37"/>
    <n v="37"/>
    <n v="37"/>
    <n v="38"/>
    <n v="35"/>
    <n v="37"/>
    <n v="37"/>
    <n v="38"/>
    <n v="38"/>
    <n v="37"/>
    <n v="36.477272727272727"/>
    <n v="37"/>
    <n v="1.1511094014569696"/>
    <n v="3.1556893248664585E-2"/>
    <n v="34"/>
    <n v="38"/>
    <n v="4"/>
    <n v="1.0008680047639451"/>
    <n v="0.12238963133124599"/>
  </r>
  <r>
    <x v="2"/>
    <n v="19"/>
    <n v="15"/>
    <n v="15"/>
    <n v="17"/>
    <n v="15"/>
    <n v="15"/>
    <n v="15"/>
    <n v="15"/>
    <n v="15"/>
    <n v="7"/>
    <n v="7"/>
    <n v="8"/>
    <n v="25"/>
    <n v="25"/>
    <n v="15"/>
    <n v="12"/>
    <n v="24"/>
    <n v="8"/>
    <n v="13"/>
    <n v="7"/>
    <n v="46"/>
    <n v="12"/>
    <n v="8"/>
    <n v="10"/>
    <n v="8"/>
    <n v="8"/>
    <n v="20"/>
    <n v="32"/>
    <n v="27"/>
    <n v="29"/>
    <n v="7"/>
    <n v="7"/>
    <n v="8"/>
    <n v="10"/>
    <n v="9"/>
    <n v="10"/>
    <n v="10"/>
    <n v="10"/>
    <n v="10"/>
    <n v="7"/>
    <n v="6"/>
    <n v="6"/>
    <n v="6"/>
    <n v="6"/>
    <n v="13.727272727272727"/>
    <n v="10"/>
    <n v="8.4285330356588375"/>
    <n v="0.61399909531289543"/>
    <n v="6"/>
    <n v="46"/>
    <n v="40"/>
    <n v="0.98295552653771812"/>
    <n v="0.17939454725969714"/>
  </r>
  <r>
    <x v="3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0"/>
    <n v="0"/>
    <n v="21"/>
    <n v="21"/>
    <n v="0"/>
    <n v="1"/>
    <n v="1"/>
  </r>
  <r>
    <x v="0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0"/>
    <n v="0"/>
    <n v="19"/>
    <n v="19"/>
    <n v="0"/>
    <n v="1"/>
    <n v="1"/>
  </r>
  <r>
    <x v="0"/>
    <n v="9"/>
    <n v="9"/>
    <n v="9"/>
    <n v="9"/>
    <n v="9"/>
    <n v="9"/>
    <n v="9"/>
    <n v="9"/>
    <n v="9"/>
    <n v="9"/>
    <n v="9"/>
    <n v="9"/>
    <n v="9"/>
    <n v="9"/>
    <n v="9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4"/>
    <n v="14"/>
    <n v="14"/>
    <n v="8"/>
    <n v="8"/>
    <n v="8"/>
    <n v="8"/>
    <n v="8"/>
    <n v="8"/>
    <n v="8"/>
    <n v="8"/>
    <n v="12.022727272727273"/>
    <n v="9"/>
    <n v="3.6183552499150418"/>
    <n v="0.30095960490786733"/>
    <n v="8"/>
    <n v="16"/>
    <n v="8"/>
    <n v="1.0028682465560506"/>
    <n v="1.4428013732655103E-2"/>
  </r>
  <r>
    <x v="3"/>
    <n v="21"/>
    <n v="21"/>
    <n v="21"/>
    <n v="21"/>
    <n v="21"/>
    <n v="21"/>
    <n v="21"/>
    <n v="21"/>
    <n v="21"/>
    <n v="21"/>
    <n v="21"/>
    <n v="23"/>
    <n v="24"/>
    <n v="24"/>
    <n v="24"/>
    <n v="24"/>
    <n v="24"/>
    <n v="24"/>
    <n v="24"/>
    <n v="24"/>
    <n v="24"/>
    <n v="24"/>
    <n v="24"/>
    <n v="23"/>
    <n v="24"/>
    <n v="24"/>
    <n v="24"/>
    <n v="24"/>
    <n v="24"/>
    <n v="25"/>
    <n v="25"/>
    <n v="25"/>
    <n v="25"/>
    <n v="25"/>
    <n v="25"/>
    <n v="25"/>
    <n v="25"/>
    <n v="25"/>
    <n v="25"/>
    <n v="24"/>
    <n v="24"/>
    <n v="25"/>
    <n v="25"/>
    <n v="25"/>
    <n v="23.5"/>
    <n v="24"/>
    <n v="1.547691454137194"/>
    <n v="6.5859210814348687E-2"/>
    <n v="21"/>
    <n v="25"/>
    <n v="4"/>
    <n v="1.004524394056366"/>
    <n v="0.73159195759787954"/>
  </r>
  <r>
    <x v="2"/>
    <n v="116"/>
    <n v="116"/>
    <n v="116"/>
    <n v="116"/>
    <n v="116"/>
    <n v="116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2"/>
    <n v="122"/>
    <n v="122"/>
    <n v="122"/>
    <n v="121.95454545454545"/>
    <n v="123"/>
    <n v="2.4107756684244261"/>
    <n v="1.9767821358679605E-2"/>
    <n v="116"/>
    <n v="123"/>
    <n v="7"/>
    <n v="1.0008497857930794"/>
    <n v="0.29233995706099664"/>
  </r>
  <r>
    <x v="2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0"/>
    <n v="0"/>
    <n v="6"/>
    <n v="6"/>
    <n v="0"/>
    <n v="1"/>
    <n v="1"/>
  </r>
  <r>
    <x v="0"/>
    <n v="127"/>
    <n v="127"/>
    <n v="127"/>
    <n v="127"/>
    <n v="126"/>
    <n v="126"/>
    <n v="131"/>
    <n v="131"/>
    <n v="131"/>
    <n v="130"/>
    <n v="131"/>
    <n v="131"/>
    <n v="130"/>
    <n v="130"/>
    <n v="130"/>
    <n v="131"/>
    <n v="131"/>
    <n v="130"/>
    <n v="130"/>
    <n v="134"/>
    <n v="134"/>
    <n v="134"/>
    <n v="134"/>
    <n v="134"/>
    <n v="134"/>
    <n v="134"/>
    <n v="138"/>
    <n v="138"/>
    <n v="134"/>
    <n v="134"/>
    <n v="134"/>
    <n v="134"/>
    <n v="134"/>
    <n v="134"/>
    <n v="134"/>
    <n v="134"/>
    <n v="134"/>
    <n v="134"/>
    <n v="134"/>
    <n v="134"/>
    <n v="133"/>
    <n v="133"/>
    <n v="140"/>
    <n v="158"/>
    <n v="132.79545454545453"/>
    <n v="134"/>
    <n v="4.9770615476452189"/>
    <n v="3.7479155929554961E-2"/>
    <n v="126"/>
    <n v="158"/>
    <n v="32"/>
    <n v="1.00197286787051"/>
    <n v="0.50128577625668724"/>
  </r>
  <r>
    <x v="2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0"/>
    <n v="0"/>
    <n v="25"/>
    <n v="25"/>
    <n v="0"/>
    <n v="1"/>
    <n v="1"/>
  </r>
  <r>
    <x v="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2"/>
    <n v="32"/>
    <n v="1.0115610777177464"/>
    <n v="3.1611283678679575E-2"/>
    <n v="31"/>
    <n v="33"/>
    <n v="2"/>
    <n v="0.99786979482195026"/>
    <n v="0.75038759689922452"/>
  </r>
  <r>
    <x v="0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0"/>
    <n v="0"/>
    <n v="12"/>
    <n v="12"/>
    <n v="0"/>
    <n v="1"/>
    <n v="1"/>
  </r>
  <r>
    <x v="0"/>
    <n v="48"/>
    <n v="48"/>
    <n v="48"/>
    <n v="48"/>
    <n v="48"/>
    <n v="48"/>
    <n v="48"/>
    <n v="48"/>
    <n v="48"/>
    <n v="48"/>
    <n v="48"/>
    <n v="50"/>
    <n v="50"/>
    <n v="50"/>
    <n v="49"/>
    <n v="49"/>
    <n v="52"/>
    <n v="52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1.31818181818182"/>
    <n v="53"/>
    <n v="2.2180310488393129"/>
    <n v="4.3221154184645602E-2"/>
    <n v="48"/>
    <n v="53"/>
    <n v="5"/>
    <n v="1.002954991270482"/>
    <n v="0.74601594370542679"/>
  </r>
  <r>
    <x v="0"/>
    <n v="135"/>
    <n v="135"/>
    <n v="135"/>
    <n v="135"/>
    <n v="131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4"/>
    <n v="135"/>
    <n v="135"/>
    <n v="135"/>
    <n v="135"/>
    <n v="135"/>
    <n v="135"/>
    <n v="135"/>
    <n v="135"/>
    <n v="135"/>
    <n v="131"/>
    <n v="131"/>
    <n v="135"/>
    <n v="135"/>
    <n v="135"/>
    <n v="134"/>
    <n v="135"/>
    <n v="135"/>
    <n v="135"/>
    <n v="134.68181818181819"/>
    <n v="135"/>
    <n v="1.0291727830331272"/>
    <n v="7.6415123951160306E-3"/>
    <n v="131"/>
    <n v="135"/>
    <n v="4"/>
    <n v="0.99993243599548653"/>
    <n v="1.2586208485030375E-2"/>
  </r>
  <r>
    <x v="3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0"/>
    <n v="20"/>
    <n v="20"/>
    <n v="20"/>
    <n v="20"/>
    <n v="20"/>
    <n v="20"/>
    <n v="20"/>
    <n v="20"/>
    <n v="27.954545454545453"/>
    <n v="30"/>
    <n v="4.0803245735839146"/>
    <n v="0.14596283027454654"/>
    <n v="20"/>
    <n v="30"/>
    <n v="10"/>
    <n v="0.99103957497213091"/>
    <n v="0.48837209302325585"/>
  </r>
  <r>
    <x v="0"/>
    <n v="12"/>
    <n v="12"/>
    <n v="12"/>
    <n v="12"/>
    <n v="13"/>
    <n v="13"/>
    <n v="13"/>
    <n v="13"/>
    <n v="13"/>
    <n v="13"/>
    <n v="13"/>
    <n v="13"/>
    <n v="12"/>
    <n v="12"/>
    <n v="13"/>
    <n v="11"/>
    <n v="11"/>
    <n v="10"/>
    <n v="10"/>
    <n v="10"/>
    <n v="10"/>
    <n v="8"/>
    <n v="8"/>
    <n v="10"/>
    <n v="10"/>
    <n v="10"/>
    <n v="10"/>
    <n v="10"/>
    <n v="6"/>
    <n v="10"/>
    <n v="10"/>
    <n v="10"/>
    <n v="10"/>
    <n v="10"/>
    <n v="10"/>
    <n v="10"/>
    <n v="10"/>
    <n v="10"/>
    <n v="10"/>
    <n v="9"/>
    <n v="9"/>
    <n v="9"/>
    <n v="9"/>
    <n v="9"/>
    <n v="10.636363636363637"/>
    <n v="10"/>
    <n v="1.6578342427158841"/>
    <n v="0.15586475786217713"/>
    <n v="6"/>
    <n v="13"/>
    <n v="7"/>
    <n v="0.99102616192801984"/>
    <n v="0.50266717077823353"/>
  </r>
  <r>
    <x v="2"/>
    <n v="10"/>
    <n v="10"/>
    <n v="10"/>
    <n v="10"/>
    <n v="10"/>
    <n v="10"/>
    <n v="10"/>
    <n v="10"/>
    <n v="10"/>
    <n v="10"/>
    <n v="10"/>
    <n v="10"/>
    <n v="10"/>
    <n v="10"/>
    <n v="9"/>
    <n v="10"/>
    <n v="10"/>
    <n v="13"/>
    <n v="13"/>
    <n v="13"/>
    <n v="10"/>
    <n v="10"/>
    <n v="10"/>
    <n v="10"/>
    <n v="10"/>
    <n v="10"/>
    <n v="11"/>
    <n v="11"/>
    <n v="11"/>
    <n v="11"/>
    <n v="11"/>
    <n v="11"/>
    <n v="11"/>
    <n v="12"/>
    <n v="10"/>
    <n v="13"/>
    <n v="13"/>
    <n v="12"/>
    <n v="13"/>
    <n v="13"/>
    <n v="12"/>
    <n v="12"/>
    <n v="12"/>
    <n v="12"/>
    <n v="10.886363636363637"/>
    <n v="10"/>
    <n v="1.1854919318609451"/>
    <n v="0.10889696242564005"/>
    <n v="9"/>
    <n v="13"/>
    <n v="4"/>
    <n v="1.0054856261320773"/>
    <n v="0.44348230253722404"/>
  </r>
  <r>
    <x v="3"/>
    <n v="28"/>
    <n v="31"/>
    <n v="28"/>
    <n v="26"/>
    <n v="28"/>
    <n v="26"/>
    <n v="27"/>
    <n v="26"/>
    <n v="24"/>
    <n v="18"/>
    <n v="18"/>
    <n v="18"/>
    <n v="17"/>
    <n v="20"/>
    <n v="20"/>
    <n v="20"/>
    <n v="20"/>
    <n v="19"/>
    <n v="19"/>
    <n v="19"/>
    <n v="18"/>
    <n v="18"/>
    <n v="18"/>
    <n v="25"/>
    <n v="24"/>
    <n v="36"/>
    <n v="36"/>
    <n v="21"/>
    <n v="21"/>
    <n v="21"/>
    <n v="21"/>
    <n v="21"/>
    <n v="21"/>
    <n v="21"/>
    <n v="21"/>
    <n v="21"/>
    <n v="21"/>
    <n v="18"/>
    <n v="21"/>
    <n v="23"/>
    <n v="20"/>
    <n v="20"/>
    <n v="20"/>
    <n v="23"/>
    <n v="22.318181818181817"/>
    <n v="21"/>
    <n v="4.5020549688911595"/>
    <n v="0.20172140390143689"/>
    <n v="17"/>
    <n v="36"/>
    <n v="19"/>
    <n v="0.99607567487061888"/>
    <n v="7.6279398017205707E-2"/>
  </r>
  <r>
    <x v="0"/>
    <n v="37"/>
    <n v="40"/>
    <n v="42"/>
    <n v="43"/>
    <n v="37"/>
    <n v="39"/>
    <n v="40"/>
    <n v="40"/>
    <n v="41"/>
    <n v="39"/>
    <n v="25"/>
    <n v="27"/>
    <n v="24"/>
    <n v="10"/>
    <n v="24"/>
    <n v="10"/>
    <n v="30"/>
    <n v="32"/>
    <n v="9"/>
    <n v="27"/>
    <n v="22"/>
    <n v="28"/>
    <n v="25"/>
    <n v="21"/>
    <n v="20"/>
    <n v="21"/>
    <n v="21"/>
    <n v="14"/>
    <n v="23"/>
    <n v="21"/>
    <n v="19"/>
    <n v="12"/>
    <n v="22"/>
    <n v="22"/>
    <n v="27"/>
    <n v="22"/>
    <n v="22"/>
    <n v="23"/>
    <n v="28"/>
    <n v="27"/>
    <n v="15"/>
    <n v="34"/>
    <n v="34"/>
    <n v="34"/>
    <n v="26.65909090909091"/>
    <n v="25"/>
    <n v="9.313514016759763"/>
    <n v="0.34935602449908743"/>
    <n v="9"/>
    <n v="43"/>
    <n v="34"/>
    <n v="0.98958009553523396"/>
    <n v="0.11440982211288275"/>
  </r>
  <r>
    <x v="3"/>
    <n v="86"/>
    <n v="95"/>
    <n v="95"/>
    <n v="100"/>
    <n v="98"/>
    <n v="95"/>
    <n v="95"/>
    <n v="98"/>
    <n v="96"/>
    <n v="95"/>
    <n v="95"/>
    <n v="101"/>
    <n v="101"/>
    <n v="97"/>
    <n v="95"/>
    <n v="95"/>
    <n v="95"/>
    <n v="95"/>
    <n v="78"/>
    <n v="96"/>
    <n v="98"/>
    <n v="96"/>
    <n v="96"/>
    <n v="153"/>
    <n v="151"/>
    <n v="156"/>
    <n v="97"/>
    <n v="96"/>
    <n v="97"/>
    <n v="103"/>
    <n v="101"/>
    <n v="98"/>
    <n v="98"/>
    <n v="92"/>
    <n v="89"/>
    <n v="88"/>
    <n v="91"/>
    <n v="86"/>
    <n v="83"/>
    <n v="84"/>
    <n v="82"/>
    <n v="82"/>
    <n v="74"/>
    <n v="82"/>
    <n v="97.13636363636364"/>
    <n v="95"/>
    <n v="16.742358074990666"/>
    <n v="0.1723593250583971"/>
    <n v="74"/>
    <n v="156"/>
    <n v="82"/>
    <n v="0.99750444130504989"/>
    <n v="4.6995155687355718E-2"/>
  </r>
  <r>
    <x v="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n v="0"/>
    <n v="1"/>
    <n v="1"/>
  </r>
  <r>
    <x v="0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20"/>
    <n v="31"/>
    <n v="31"/>
    <n v="33"/>
    <n v="33"/>
    <n v="33"/>
    <n v="33"/>
    <n v="33"/>
    <n v="33"/>
    <n v="33"/>
    <n v="33"/>
    <n v="33"/>
    <n v="33"/>
    <n v="33"/>
    <n v="33"/>
    <n v="31"/>
    <n v="31"/>
    <n v="31"/>
    <n v="25"/>
    <n v="25"/>
    <n v="25"/>
    <n v="25"/>
    <n v="25"/>
    <n v="25"/>
    <n v="26"/>
    <n v="26"/>
    <n v="30.25"/>
    <n v="31"/>
    <n v="3.0888019804478573"/>
    <n v="0.10210915637844156"/>
    <n v="20"/>
    <n v="33"/>
    <n v="13"/>
    <n v="0.99661691878148162"/>
    <n v="0.15137712552117119"/>
  </r>
  <r>
    <x v="0"/>
    <n v="158"/>
    <n v="158"/>
    <n v="158"/>
    <n v="158"/>
    <n v="154"/>
    <n v="158"/>
    <n v="158"/>
    <n v="158"/>
    <n v="154"/>
    <n v="154"/>
    <n v="158"/>
    <n v="158"/>
    <n v="154"/>
    <n v="158"/>
    <n v="154"/>
    <n v="154"/>
    <n v="154"/>
    <n v="154"/>
    <n v="158"/>
    <n v="154"/>
    <n v="154"/>
    <n v="154"/>
    <n v="158"/>
    <n v="154"/>
    <n v="158"/>
    <n v="158"/>
    <n v="154"/>
    <n v="158"/>
    <n v="154"/>
    <n v="158"/>
    <n v="154"/>
    <n v="154"/>
    <n v="158"/>
    <n v="158"/>
    <n v="158"/>
    <n v="154"/>
    <n v="154"/>
    <n v="154"/>
    <n v="158"/>
    <n v="154"/>
    <n v="158"/>
    <n v="154"/>
    <n v="158"/>
    <n v="154"/>
    <n v="156"/>
    <n v="156"/>
    <n v="2.0231221554354928"/>
    <n v="1.2968731765612133E-2"/>
    <n v="154"/>
    <n v="158"/>
    <n v="4"/>
    <n v="0.99981569507485435"/>
    <n v="3.3326926773015755E-2"/>
  </r>
  <r>
    <x v="2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1"/>
    <n v="11"/>
    <n v="11"/>
    <n v="11"/>
    <n v="11"/>
    <n v="11"/>
    <n v="11"/>
    <n v="11"/>
    <n v="11"/>
    <n v="11"/>
    <n v="8"/>
    <n v="8"/>
    <n v="8"/>
    <n v="8"/>
    <n v="8"/>
    <n v="8"/>
    <n v="8"/>
    <n v="8"/>
    <n v="8"/>
    <n v="8"/>
    <n v="8"/>
    <n v="12.340909090909092"/>
    <n v="15"/>
    <n v="3.0034335530892671"/>
    <n v="0.24337214794830156"/>
    <n v="8"/>
    <n v="15"/>
    <n v="7"/>
    <n v="0.98147026489823586"/>
    <n v="0.81955134402099883"/>
  </r>
  <r>
    <x v="2"/>
    <n v="70"/>
    <n v="73"/>
    <n v="75"/>
    <n v="80"/>
    <n v="80"/>
    <n v="70"/>
    <n v="79"/>
    <n v="74"/>
    <n v="69"/>
    <n v="63"/>
    <n v="64"/>
    <n v="60"/>
    <n v="71"/>
    <n v="73"/>
    <n v="68"/>
    <n v="62"/>
    <n v="68"/>
    <n v="76"/>
    <n v="88"/>
    <n v="72"/>
    <n v="63"/>
    <n v="83"/>
    <n v="85"/>
    <n v="76"/>
    <n v="72"/>
    <n v="80"/>
    <n v="93"/>
    <n v="82"/>
    <n v="82"/>
    <n v="76"/>
    <n v="68"/>
    <n v="69"/>
    <n v="61"/>
    <n v="70"/>
    <n v="71"/>
    <n v="68"/>
    <n v="77"/>
    <n v="83"/>
    <n v="71"/>
    <n v="69"/>
    <n v="89"/>
    <n v="90"/>
    <n v="88"/>
    <n v="96"/>
    <n v="74.931818181818187"/>
    <n v="73"/>
    <n v="8.8931584032208555"/>
    <n v="0.11868333932111544"/>
    <n v="60"/>
    <n v="96"/>
    <n v="36"/>
    <n v="1.0030084211964336"/>
    <n v="0.10869254416220575"/>
  </r>
  <r>
    <x v="0"/>
    <n v="82"/>
    <n v="82"/>
    <n v="81"/>
    <n v="81"/>
    <n v="81"/>
    <n v="81"/>
    <n v="81"/>
    <n v="81"/>
    <n v="72"/>
    <n v="72"/>
    <n v="72"/>
    <n v="73"/>
    <n v="72"/>
    <n v="72"/>
    <n v="72"/>
    <n v="72"/>
    <n v="72"/>
    <n v="72"/>
    <n v="71"/>
    <n v="71"/>
    <n v="70"/>
    <n v="70"/>
    <n v="70"/>
    <n v="70"/>
    <n v="35"/>
    <n v="34"/>
    <n v="34"/>
    <n v="35"/>
    <n v="33"/>
    <n v="33"/>
    <n v="33"/>
    <n v="33"/>
    <n v="33"/>
    <n v="35"/>
    <n v="34"/>
    <n v="33"/>
    <n v="32"/>
    <n v="35"/>
    <n v="36"/>
    <n v="38"/>
    <n v="38"/>
    <n v="36"/>
    <n v="37"/>
    <n v="38"/>
    <n v="56.545454545454547"/>
    <n v="70"/>
    <n v="20.468301693281447"/>
    <n v="0.36197961193906097"/>
    <n v="32"/>
    <n v="82"/>
    <n v="50"/>
    <n v="0.97371868479283952"/>
    <n v="0.77088388983731404"/>
  </r>
  <r>
    <x v="1"/>
    <n v="204"/>
    <n v="204"/>
    <n v="204"/>
    <n v="203"/>
    <n v="207"/>
    <n v="209"/>
    <n v="207"/>
    <n v="208"/>
    <n v="206"/>
    <n v="204"/>
    <n v="26"/>
    <n v="30"/>
    <n v="30"/>
    <n v="30"/>
    <n v="24"/>
    <n v="24"/>
    <n v="29"/>
    <n v="29"/>
    <n v="29"/>
    <n v="26"/>
    <n v="26"/>
    <n v="26"/>
    <n v="24"/>
    <n v="35"/>
    <n v="35"/>
    <n v="36"/>
    <n v="34"/>
    <n v="38"/>
    <n v="38"/>
    <n v="34"/>
    <n v="34"/>
    <n v="34"/>
    <n v="34"/>
    <n v="39"/>
    <n v="40"/>
    <n v="46"/>
    <n v="41"/>
    <n v="41"/>
    <n v="41"/>
    <n v="43"/>
    <n v="39"/>
    <n v="43"/>
    <n v="44"/>
    <n v="38"/>
    <n v="73.090909090909093"/>
    <n v="38"/>
    <n v="72.919139090268757"/>
    <n v="0.99764991292656258"/>
    <n v="24"/>
    <n v="209"/>
    <n v="185"/>
    <n v="0.96481384837119921"/>
    <n v="0.34125515796831879"/>
  </r>
  <r>
    <x v="3"/>
    <n v="92"/>
    <n v="94"/>
    <n v="91"/>
    <n v="93"/>
    <n v="97"/>
    <n v="97"/>
    <n v="98"/>
    <n v="94"/>
    <n v="93"/>
    <n v="92"/>
    <n v="96"/>
    <n v="94"/>
    <n v="90"/>
    <n v="91"/>
    <n v="90"/>
    <n v="90"/>
    <n v="90"/>
    <n v="94"/>
    <n v="94"/>
    <n v="93"/>
    <n v="89"/>
    <n v="94"/>
    <n v="96"/>
    <n v="95"/>
    <n v="97"/>
    <n v="90"/>
    <n v="95"/>
    <n v="91"/>
    <n v="96"/>
    <n v="91"/>
    <n v="90"/>
    <n v="92"/>
    <n v="93"/>
    <n v="93"/>
    <n v="90"/>
    <n v="94"/>
    <n v="93"/>
    <n v="98"/>
    <n v="97"/>
    <n v="94"/>
    <n v="97"/>
    <n v="94"/>
    <n v="92"/>
    <n v="92"/>
    <n v="93.318181818181813"/>
    <n v="93"/>
    <n v="2.5036970549404636"/>
    <n v="2.6829681056351778E-2"/>
    <n v="89"/>
    <n v="98"/>
    <n v="9"/>
    <n v="1.0000627446872721"/>
    <n v="9.0591777900608913E-4"/>
  </r>
  <r>
    <x v="2"/>
    <n v="99"/>
    <n v="99"/>
    <n v="99"/>
    <n v="102"/>
    <n v="119"/>
    <n v="117"/>
    <n v="120"/>
    <n v="120"/>
    <n v="122"/>
    <n v="115"/>
    <n v="118"/>
    <n v="123"/>
    <n v="127"/>
    <n v="123"/>
    <n v="123"/>
    <n v="127"/>
    <n v="125"/>
    <n v="125"/>
    <n v="125"/>
    <n v="128"/>
    <n v="125"/>
    <n v="116"/>
    <n v="125"/>
    <n v="123"/>
    <n v="129"/>
    <n v="64"/>
    <n v="120"/>
    <n v="127"/>
    <n v="124"/>
    <n v="127"/>
    <n v="126"/>
    <n v="123"/>
    <n v="129"/>
    <n v="129"/>
    <n v="94"/>
    <n v="123"/>
    <n v="123"/>
    <n v="125"/>
    <n v="127"/>
    <n v="122"/>
    <n v="128"/>
    <n v="124"/>
    <n v="125"/>
    <n v="125"/>
    <n v="119.52272727272727"/>
    <n v="123"/>
    <n v="12.255968904348432"/>
    <n v="0.10254090735716506"/>
    <n v="64"/>
    <n v="129"/>
    <n v="65"/>
    <n v="1.0025202285760042"/>
    <n v="6.8725437182749302E-2"/>
  </r>
  <r>
    <x v="2"/>
    <n v="126"/>
    <n v="128"/>
    <n v="126"/>
    <n v="137"/>
    <n v="128"/>
    <n v="134"/>
    <n v="126"/>
    <n v="122"/>
    <n v="128"/>
    <n v="126"/>
    <n v="126"/>
    <n v="128"/>
    <n v="128"/>
    <n v="128"/>
    <n v="140"/>
    <n v="136"/>
    <n v="126"/>
    <n v="128"/>
    <n v="136"/>
    <n v="134"/>
    <n v="126"/>
    <n v="134"/>
    <n v="126"/>
    <n v="126"/>
    <n v="134"/>
    <n v="128"/>
    <n v="126"/>
    <n v="126"/>
    <n v="126"/>
    <n v="132"/>
    <n v="122"/>
    <n v="112"/>
    <n v="126"/>
    <n v="124"/>
    <n v="124"/>
    <n v="140"/>
    <n v="43"/>
    <n v="118"/>
    <n v="128"/>
    <n v="126"/>
    <n v="117"/>
    <n v="117"/>
    <n v="117"/>
    <n v="117"/>
    <n v="125.13636363636364"/>
    <n v="126"/>
    <n v="14.077180791177007"/>
    <n v="0.11249472481143993"/>
    <n v="43"/>
    <n v="140"/>
    <n v="97"/>
    <n v="0.99616848448366679"/>
    <n v="8.3949321252098252E-2"/>
  </r>
  <r>
    <x v="1"/>
    <n v="26"/>
    <n v="22"/>
    <n v="29"/>
    <n v="30"/>
    <n v="31"/>
    <n v="33"/>
    <n v="31"/>
    <n v="34"/>
    <n v="23"/>
    <n v="23"/>
    <n v="27"/>
    <n v="31"/>
    <n v="23"/>
    <n v="25"/>
    <n v="30"/>
    <n v="30"/>
    <n v="27"/>
    <n v="27"/>
    <n v="28"/>
    <n v="29"/>
    <n v="30"/>
    <n v="23"/>
    <n v="29"/>
    <n v="26"/>
    <n v="27"/>
    <n v="32"/>
    <n v="27"/>
    <n v="28"/>
    <n v="26"/>
    <n v="28"/>
    <n v="21"/>
    <n v="22"/>
    <n v="25"/>
    <n v="26"/>
    <n v="32"/>
    <n v="29"/>
    <n v="27"/>
    <n v="30"/>
    <n v="23"/>
    <n v="28"/>
    <n v="28"/>
    <n v="29"/>
    <n v="28"/>
    <n v="31"/>
    <n v="27.59090909090909"/>
    <n v="28"/>
    <n v="3.171956932595545"/>
    <n v="0.11496384269703788"/>
    <n v="21"/>
    <n v="34"/>
    <n v="13"/>
    <n v="0.99964250180741443"/>
    <n v="1.5125003703497853E-3"/>
  </r>
  <r>
    <x v="0"/>
    <n v="20"/>
    <n v="20"/>
    <n v="21"/>
    <n v="22"/>
    <n v="21"/>
    <n v="21"/>
    <n v="21"/>
    <n v="22"/>
    <n v="22"/>
    <n v="21"/>
    <n v="21"/>
    <n v="21"/>
    <n v="21"/>
    <n v="21"/>
    <n v="21"/>
    <n v="21"/>
    <n v="21"/>
    <n v="22"/>
    <n v="21"/>
    <n v="21"/>
    <n v="22"/>
    <n v="22"/>
    <n v="21"/>
    <n v="21"/>
    <n v="31"/>
    <n v="31"/>
    <n v="31"/>
    <n v="31"/>
    <n v="31"/>
    <n v="31"/>
    <n v="31"/>
    <n v="30"/>
    <n v="30"/>
    <n v="31"/>
    <n v="31"/>
    <n v="31"/>
    <n v="31"/>
    <n v="31"/>
    <n v="31"/>
    <n v="31"/>
    <n v="31"/>
    <n v="31"/>
    <n v="31"/>
    <n v="31"/>
    <n v="25.59090909090909"/>
    <n v="22"/>
    <n v="4.9241605674336952"/>
    <n v="0.19241835254625453"/>
    <n v="20"/>
    <n v="31"/>
    <n v="11"/>
    <n v="1.0131083383068138"/>
    <n v="0.76055674078900426"/>
  </r>
  <r>
    <x v="1"/>
    <n v="31"/>
    <n v="31"/>
    <n v="33"/>
    <n v="32"/>
    <n v="35"/>
    <n v="36"/>
    <n v="33"/>
    <n v="36"/>
    <n v="32"/>
    <n v="33"/>
    <n v="31"/>
    <n v="33"/>
    <n v="35"/>
    <n v="35"/>
    <n v="36"/>
    <n v="33"/>
    <n v="35"/>
    <n v="36"/>
    <n v="38"/>
    <n v="36"/>
    <n v="35"/>
    <n v="35"/>
    <n v="33"/>
    <n v="37"/>
    <n v="37"/>
    <n v="36"/>
    <n v="39"/>
    <n v="39"/>
    <n v="37"/>
    <n v="38"/>
    <n v="35"/>
    <n v="31"/>
    <n v="36"/>
    <n v="34"/>
    <n v="40"/>
    <n v="39"/>
    <n v="38"/>
    <n v="40"/>
    <n v="36"/>
    <n v="31"/>
    <n v="39"/>
    <n v="38"/>
    <n v="37"/>
    <n v="39"/>
    <n v="35.43181818181818"/>
    <n v="36"/>
    <n v="2.6623798348053218"/>
    <n v="7.5140931835429234E-2"/>
    <n v="31"/>
    <n v="40"/>
    <n v="9"/>
    <n v="1.0034664139954799"/>
    <n v="0.34349663048904522"/>
  </r>
  <r>
    <x v="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1"/>
    <n v="1"/>
  </r>
  <r>
    <x v="3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7"/>
    <n v="57"/>
    <n v="57"/>
    <n v="57"/>
    <n v="57"/>
    <n v="57"/>
    <n v="57"/>
    <n v="57"/>
    <n v="57"/>
    <n v="57"/>
    <n v="57"/>
    <n v="57"/>
    <n v="57"/>
    <n v="57"/>
    <n v="57"/>
    <n v="57"/>
    <n v="57"/>
    <n v="56.386363636363633"/>
    <n v="56"/>
    <n v="0.49254484347415617"/>
    <n v="8.7351765872079289E-3"/>
    <n v="56"/>
    <n v="57"/>
    <n v="1"/>
    <n v="1.000572687241194"/>
    <n v="0.71162790697674427"/>
  </r>
  <r>
    <x v="3"/>
    <n v="63"/>
    <n v="63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1"/>
    <n v="61"/>
    <n v="61"/>
    <n v="61"/>
    <n v="61"/>
    <n v="61"/>
    <n v="61"/>
    <n v="61"/>
    <n v="61"/>
    <n v="60"/>
    <n v="60"/>
    <n v="60"/>
    <n v="60"/>
    <n v="60.340909090909093"/>
    <n v="60"/>
    <n v="0.71343198754027448"/>
    <n v="1.182335497241886E-2"/>
    <n v="60"/>
    <n v="63"/>
    <n v="3"/>
    <n v="0.99999423867649162"/>
    <n v="4.0321249956986433E-5"/>
  </r>
  <r>
    <x v="1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11"/>
    <n v="11"/>
    <n v="9.0909090909090917"/>
    <n v="9"/>
    <n v="0.4214141098829709"/>
    <n v="4.6355552087126793E-2"/>
    <n v="9"/>
    <n v="11"/>
    <n v="2"/>
    <n v="1.0011886084727832"/>
    <n v="0.13023255813953499"/>
  </r>
  <r>
    <x v="0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0"/>
    <n v="0"/>
    <n v="42"/>
    <n v="42"/>
    <n v="0"/>
    <n v="1"/>
    <n v="1"/>
  </r>
  <r>
    <x v="1"/>
    <n v="247"/>
    <n v="244"/>
    <n v="244"/>
    <n v="244"/>
    <n v="244"/>
    <n v="166"/>
    <n v="166"/>
    <n v="166"/>
    <n v="223"/>
    <n v="223"/>
    <n v="220"/>
    <n v="219"/>
    <n v="219"/>
    <n v="219"/>
    <n v="219"/>
    <n v="219"/>
    <n v="218"/>
    <n v="218"/>
    <n v="218"/>
    <n v="218"/>
    <n v="218"/>
    <n v="218"/>
    <n v="218"/>
    <n v="218"/>
    <n v="218"/>
    <n v="218"/>
    <n v="218"/>
    <n v="219"/>
    <n v="219"/>
    <n v="219"/>
    <n v="219"/>
    <n v="219"/>
    <n v="219"/>
    <n v="220"/>
    <n v="220"/>
    <n v="220"/>
    <n v="220"/>
    <n v="221"/>
    <n v="222"/>
    <n v="222"/>
    <n v="222"/>
    <n v="222"/>
    <n v="222"/>
    <n v="222"/>
    <n v="218.79545454545453"/>
    <n v="219"/>
    <n v="16.576222176631461"/>
    <n v="7.5761273062406181E-2"/>
    <n v="166"/>
    <n v="247"/>
    <n v="81"/>
    <n v="1.0004953020615439"/>
    <n v="5.9376879222469868E-3"/>
  </r>
  <r>
    <x v="3"/>
    <n v="59"/>
    <n v="59"/>
    <n v="61"/>
    <n v="61"/>
    <n v="61"/>
    <n v="60"/>
    <n v="58"/>
    <n v="60"/>
    <n v="63"/>
    <n v="61"/>
    <n v="60"/>
    <n v="58"/>
    <n v="60"/>
    <n v="61"/>
    <n v="57"/>
    <n v="57"/>
    <n v="61"/>
    <n v="64"/>
    <n v="62"/>
    <n v="59"/>
    <n v="62"/>
    <n v="60"/>
    <n v="61"/>
    <n v="61"/>
    <n v="67"/>
    <n v="59"/>
    <n v="62"/>
    <n v="59"/>
    <n v="61"/>
    <n v="60"/>
    <n v="59"/>
    <n v="59"/>
    <n v="59"/>
    <n v="58"/>
    <n v="58"/>
    <n v="60"/>
    <n v="60"/>
    <n v="61"/>
    <n v="57"/>
    <n v="59"/>
    <n v="60"/>
    <n v="62"/>
    <n v="62"/>
    <n v="65"/>
    <n v="60.295454545454547"/>
    <n v="60"/>
    <n v="2.0297731051403134"/>
    <n v="3.3663783123322195E-2"/>
    <n v="57"/>
    <n v="67"/>
    <n v="10"/>
    <n v="1.0001617172904615"/>
    <n v="3.9114722876640879E-3"/>
  </r>
  <r>
    <x v="3"/>
    <n v="42"/>
    <n v="40"/>
    <n v="42"/>
    <n v="40"/>
    <n v="39"/>
    <n v="39"/>
    <n v="40"/>
    <n v="40"/>
    <n v="39"/>
    <n v="41"/>
    <n v="40"/>
    <n v="41"/>
    <n v="41"/>
    <n v="38"/>
    <n v="40"/>
    <n v="39"/>
    <n v="43"/>
    <n v="45"/>
    <n v="42"/>
    <n v="44"/>
    <n v="40"/>
    <n v="40"/>
    <n v="41"/>
    <n v="38"/>
    <n v="41"/>
    <n v="38"/>
    <n v="40"/>
    <n v="39"/>
    <n v="40"/>
    <n v="39"/>
    <n v="38"/>
    <n v="40"/>
    <n v="41"/>
    <n v="40"/>
    <n v="41"/>
    <n v="40"/>
    <n v="40"/>
    <n v="40"/>
    <n v="39"/>
    <n v="39"/>
    <n v="38"/>
    <n v="39"/>
    <n v="40"/>
    <n v="39"/>
    <n v="40.113636363636367"/>
    <n v="40"/>
    <n v="1.5129811799027642"/>
    <n v="3.7717377855932925E-2"/>
    <n v="38"/>
    <n v="45"/>
    <n v="7"/>
    <n v="0.99921610375325698"/>
    <n v="7.400792159379381E-2"/>
  </r>
  <r>
    <x v="3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0"/>
    <n v="0"/>
    <n v="28"/>
    <n v="28"/>
    <n v="0"/>
    <n v="1"/>
    <n v="1"/>
  </r>
  <r>
    <x v="3"/>
    <n v="86"/>
    <n v="86"/>
    <n v="86"/>
    <n v="86"/>
    <n v="86"/>
    <n v="86"/>
    <n v="86"/>
    <n v="86"/>
    <n v="86"/>
    <n v="86"/>
    <n v="86"/>
    <n v="86"/>
    <n v="86"/>
    <n v="86"/>
    <n v="84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5"/>
    <n v="85"/>
    <n v="87"/>
    <n v="87"/>
    <n v="86"/>
    <n v="85.954545454545453"/>
    <n v="86"/>
    <n v="0.42887334578292963"/>
    <n v="4.9895365453328675E-3"/>
    <n v="84"/>
    <n v="87"/>
    <n v="3"/>
    <n v="1.0000307057843298"/>
    <n v="6.1839899771618887E-3"/>
  </r>
  <r>
    <x v="2"/>
    <n v="92"/>
    <n v="75"/>
    <n v="75"/>
    <n v="81"/>
    <n v="79"/>
    <n v="77"/>
    <n v="80"/>
    <n v="74"/>
    <n v="76"/>
    <n v="80"/>
    <n v="79"/>
    <n v="80"/>
    <n v="81"/>
    <n v="79"/>
    <n v="82"/>
    <n v="80"/>
    <n v="76"/>
    <n v="89"/>
    <n v="94"/>
    <n v="90"/>
    <n v="82"/>
    <n v="74"/>
    <n v="80"/>
    <n v="85"/>
    <n v="86"/>
    <n v="85"/>
    <n v="84"/>
    <n v="85"/>
    <n v="84"/>
    <n v="89"/>
    <n v="82"/>
    <n v="78"/>
    <n v="76"/>
    <n v="79"/>
    <n v="78"/>
    <n v="74"/>
    <n v="74"/>
    <n v="76"/>
    <n v="78"/>
    <n v="73"/>
    <n v="81"/>
    <n v="88"/>
    <n v="89"/>
    <n v="86"/>
    <n v="81.022727272727266"/>
    <n v="80"/>
    <n v="5.3417558143090007"/>
    <n v="6.5929104019522039E-2"/>
    <n v="73"/>
    <n v="94"/>
    <n v="21"/>
    <n v="1.0004043396485931"/>
    <n v="6.3799621152783904E-3"/>
  </r>
  <r>
    <x v="1"/>
    <n v="14"/>
    <n v="14"/>
    <n v="15"/>
    <n v="14"/>
    <n v="14"/>
    <n v="14"/>
    <n v="13"/>
    <n v="14"/>
    <n v="14"/>
    <n v="14"/>
    <n v="15"/>
    <n v="15"/>
    <n v="17"/>
    <n v="13"/>
    <n v="14"/>
    <n v="14"/>
    <n v="14"/>
    <n v="14"/>
    <n v="14"/>
    <n v="14"/>
    <n v="14"/>
    <n v="14"/>
    <n v="14"/>
    <n v="16"/>
    <n v="14"/>
    <n v="13"/>
    <n v="13"/>
    <n v="14"/>
    <n v="13"/>
    <n v="13"/>
    <n v="13"/>
    <n v="13"/>
    <n v="13"/>
    <n v="13"/>
    <n v="13"/>
    <n v="13"/>
    <n v="12"/>
    <n v="12"/>
    <n v="12"/>
    <n v="13"/>
    <n v="14"/>
    <n v="14"/>
    <n v="14"/>
    <n v="14"/>
    <n v="13.75"/>
    <n v="14"/>
    <n v="0.94315156985551918"/>
    <n v="6.8592841444037753E-2"/>
    <n v="12"/>
    <n v="17"/>
    <n v="5"/>
    <n v="0.99750625823763661"/>
    <n v="0.22748559582988348"/>
  </r>
  <r>
    <x v="3"/>
    <n v="150"/>
    <n v="150"/>
    <n v="123"/>
    <n v="123"/>
    <n v="126"/>
    <n v="120"/>
    <n v="120"/>
    <n v="125"/>
    <n v="124"/>
    <n v="125"/>
    <n v="126"/>
    <n v="124"/>
    <n v="129"/>
    <n v="122"/>
    <n v="131"/>
    <n v="125"/>
    <n v="127"/>
    <n v="124"/>
    <n v="125"/>
    <n v="129"/>
    <n v="126"/>
    <n v="126"/>
    <n v="126"/>
    <n v="117"/>
    <n v="128"/>
    <n v="124"/>
    <n v="128"/>
    <n v="128"/>
    <n v="127"/>
    <n v="126"/>
    <n v="129"/>
    <n v="122"/>
    <n v="127"/>
    <n v="120"/>
    <n v="125"/>
    <n v="119"/>
    <n v="123"/>
    <n v="124"/>
    <n v="125"/>
    <n v="126"/>
    <n v="124"/>
    <n v="124"/>
    <n v="120"/>
    <n v="125"/>
    <n v="125.84090909090909"/>
    <n v="125"/>
    <n v="6.0729793531759597"/>
    <n v="4.8259182145519636E-2"/>
    <n v="117"/>
    <n v="150"/>
    <n v="33"/>
    <n v="0.99882779826908574"/>
    <n v="0.10965412126030702"/>
  </r>
  <r>
    <x v="3"/>
    <n v="34"/>
    <n v="34"/>
    <n v="33"/>
    <n v="33"/>
    <n v="33"/>
    <n v="33"/>
    <n v="33"/>
    <n v="33"/>
    <n v="33"/>
    <n v="33"/>
    <n v="33"/>
    <n v="33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59"/>
    <n v="59"/>
    <n v="59"/>
    <n v="35.477272727272727"/>
    <n v="34"/>
    <n v="6.4501257833909307"/>
    <n v="0.18181007973683597"/>
    <n v="33"/>
    <n v="59"/>
    <n v="26"/>
    <n v="1.005423438238505"/>
    <n v="0.23625137195622248"/>
  </r>
  <r>
    <x v="3"/>
    <n v="53"/>
    <n v="50"/>
    <n v="49"/>
    <n v="55"/>
    <n v="56"/>
    <n v="58"/>
    <n v="57"/>
    <n v="54"/>
    <n v="58"/>
    <n v="56"/>
    <n v="56"/>
    <n v="55"/>
    <n v="56"/>
    <n v="58"/>
    <n v="54"/>
    <n v="55"/>
    <n v="80"/>
    <n v="81"/>
    <n v="66"/>
    <n v="68"/>
    <n v="63"/>
    <n v="64"/>
    <n v="31"/>
    <n v="41"/>
    <n v="58"/>
    <n v="51"/>
    <n v="40"/>
    <n v="27"/>
    <n v="24"/>
    <n v="25"/>
    <n v="25"/>
    <n v="24"/>
    <n v="22"/>
    <n v="23"/>
    <n v="23"/>
    <n v="21"/>
    <n v="18"/>
    <n v="19"/>
    <n v="21"/>
    <n v="21"/>
    <n v="22"/>
    <n v="22"/>
    <n v="20"/>
    <n v="21"/>
    <n v="43.204545454545453"/>
    <n v="50.5"/>
    <n v="18.722675650384847"/>
    <n v="0.4333496731283184"/>
    <n v="18"/>
    <n v="81"/>
    <n v="63"/>
    <n v="0.96937823124048805"/>
    <n v="0.68985240905738177"/>
  </r>
  <r>
    <x v="3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39"/>
    <n v="139"/>
    <n v="139"/>
    <n v="139"/>
    <n v="139"/>
    <n v="139"/>
    <n v="145"/>
    <n v="146"/>
    <n v="139"/>
    <n v="139"/>
    <n v="139"/>
    <n v="139"/>
    <n v="139"/>
    <n v="139"/>
    <n v="139"/>
    <n v="139"/>
    <n v="139.93181818181819"/>
    <n v="140"/>
    <n v="1.3188742076011979"/>
    <n v="9.4251202102408164E-3"/>
    <n v="139"/>
    <n v="146"/>
    <n v="7"/>
    <n v="0.9999416221788523"/>
    <n v="6.5363231818092284E-3"/>
  </r>
  <r>
    <x v="3"/>
    <n v="66"/>
    <n v="68"/>
    <n v="69"/>
    <n v="72"/>
    <n v="69"/>
    <n v="71"/>
    <n v="68"/>
    <n v="71"/>
    <n v="68"/>
    <n v="67"/>
    <n v="67"/>
    <n v="66"/>
    <n v="64"/>
    <n v="66"/>
    <n v="63"/>
    <n v="64"/>
    <n v="62"/>
    <n v="62"/>
    <n v="67"/>
    <n v="61"/>
    <n v="63"/>
    <n v="67"/>
    <n v="64"/>
    <n v="65"/>
    <n v="63"/>
    <n v="65"/>
    <n v="65"/>
    <n v="64"/>
    <n v="63"/>
    <n v="64"/>
    <n v="63"/>
    <n v="64"/>
    <n v="64"/>
    <n v="64"/>
    <n v="66"/>
    <n v="67"/>
    <n v="68"/>
    <n v="63"/>
    <n v="67"/>
    <n v="68"/>
    <n v="63"/>
    <n v="66"/>
    <n v="67"/>
    <n v="65"/>
    <n v="65.659090909090907"/>
    <n v="65.5"/>
    <n v="2.5603704475627436"/>
    <n v="3.8994911627816105E-2"/>
    <n v="61"/>
    <n v="72"/>
    <n v="11"/>
    <n v="0.9988417010680618"/>
    <n v="0.1480547222841633"/>
  </r>
  <r>
    <x v="1"/>
    <n v="79"/>
    <n v="79"/>
    <n v="77"/>
    <n v="77"/>
    <n v="77"/>
    <n v="83"/>
    <n v="85"/>
    <n v="85"/>
    <n v="85"/>
    <n v="83"/>
    <n v="86"/>
    <n v="84"/>
    <n v="82"/>
    <n v="84"/>
    <n v="82"/>
    <n v="86"/>
    <n v="80"/>
    <n v="84"/>
    <n v="80"/>
    <n v="80"/>
    <n v="84"/>
    <n v="80"/>
    <n v="82"/>
    <n v="86"/>
    <n v="83"/>
    <n v="90"/>
    <n v="84"/>
    <n v="78"/>
    <n v="82"/>
    <n v="82"/>
    <n v="84"/>
    <n v="76"/>
    <n v="79"/>
    <n v="81"/>
    <n v="81"/>
    <n v="77"/>
    <n v="77"/>
    <n v="81"/>
    <n v="81"/>
    <n v="74"/>
    <n v="85"/>
    <n v="84"/>
    <n v="79"/>
    <n v="77"/>
    <n v="81.477272727272734"/>
    <n v="82"/>
    <n v="3.3721750372763277"/>
    <n v="4.1387922354298022E-2"/>
    <n v="74"/>
    <n v="90"/>
    <n v="16"/>
    <n v="0.99945109536294352"/>
    <n v="2.8904563959464297E-2"/>
  </r>
  <r>
    <x v="2"/>
    <n v="130"/>
    <n v="129"/>
    <n v="130"/>
    <n v="130"/>
    <n v="130"/>
    <n v="131"/>
    <n v="130"/>
    <n v="132"/>
    <n v="133"/>
    <n v="133"/>
    <n v="136"/>
    <n v="136"/>
    <n v="140"/>
    <n v="140"/>
    <n v="141"/>
    <n v="139"/>
    <n v="134"/>
    <n v="138"/>
    <n v="133"/>
    <n v="137"/>
    <n v="137"/>
    <n v="136"/>
    <n v="140"/>
    <n v="140"/>
    <n v="137"/>
    <n v="137"/>
    <n v="137"/>
    <n v="140"/>
    <n v="142"/>
    <n v="142"/>
    <n v="142"/>
    <n v="140"/>
    <n v="137"/>
    <n v="129"/>
    <n v="129"/>
    <n v="129"/>
    <n v="129"/>
    <n v="129"/>
    <n v="129"/>
    <n v="129"/>
    <n v="127"/>
    <n v="128"/>
    <n v="129"/>
    <n v="126"/>
    <n v="134.13636363636363"/>
    <n v="133.5"/>
    <n v="4.9017837716246957"/>
    <n v="3.6543288029733417E-2"/>
    <n v="126"/>
    <n v="142"/>
    <n v="16"/>
    <n v="0.99959110808497009"/>
    <n v="2.0719955133961097E-2"/>
  </r>
  <r>
    <x v="2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7"/>
    <n v="7"/>
    <n v="7"/>
    <n v="7"/>
    <n v="7"/>
    <n v="6"/>
    <n v="6"/>
    <n v="6"/>
    <n v="6"/>
    <n v="6"/>
    <n v="6"/>
    <n v="6"/>
    <n v="6"/>
    <n v="6"/>
    <n v="7"/>
    <n v="8"/>
    <n v="8"/>
    <n v="8"/>
    <n v="8"/>
    <n v="8"/>
    <n v="8"/>
    <n v="7"/>
    <n v="7"/>
    <n v="7"/>
    <n v="7"/>
    <n v="6"/>
    <n v="6.5"/>
    <n v="6"/>
    <n v="0.73135745086122728"/>
    <n v="0.11251653090172728"/>
    <n v="6"/>
    <n v="8"/>
    <n v="2"/>
    <n v="1.0051355093075911"/>
    <n v="0.37874508368123799"/>
  </r>
  <r>
    <x v="1"/>
    <n v="111"/>
    <n v="112"/>
    <n v="112"/>
    <n v="111"/>
    <n v="114"/>
    <n v="114"/>
    <n v="111"/>
    <n v="111"/>
    <n v="111"/>
    <n v="111"/>
    <n v="113"/>
    <n v="114"/>
    <n v="111"/>
    <n v="111"/>
    <n v="114"/>
    <n v="115"/>
    <n v="111"/>
    <n v="112"/>
    <n v="111"/>
    <n v="111"/>
    <n v="111"/>
    <n v="111"/>
    <n v="111"/>
    <n v="113"/>
    <n v="106"/>
    <n v="111"/>
    <n v="111"/>
    <n v="113"/>
    <n v="111"/>
    <n v="117"/>
    <n v="117"/>
    <n v="117"/>
    <n v="121"/>
    <n v="119"/>
    <n v="117"/>
    <n v="118"/>
    <n v="117"/>
    <n v="117"/>
    <n v="118"/>
    <n v="117"/>
    <n v="117"/>
    <n v="117"/>
    <n v="116"/>
    <n v="113"/>
    <n v="113.56818181818181"/>
    <n v="113"/>
    <n v="3.1133450736416459"/>
    <n v="2.7413884979033906E-2"/>
    <n v="106"/>
    <n v="121"/>
    <n v="15"/>
    <n v="1.0012859289287765"/>
    <n v="0.36506449511471767"/>
  </r>
  <r>
    <x v="2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0"/>
    <n v="0"/>
    <n v="239"/>
    <n v="239"/>
    <n v="0"/>
    <n v="1"/>
    <n v="1"/>
  </r>
  <r>
    <x v="0"/>
    <n v="132"/>
    <n v="130"/>
    <n v="146"/>
    <n v="140"/>
    <n v="133"/>
    <n v="142"/>
    <n v="143"/>
    <n v="141"/>
    <n v="141"/>
    <n v="142"/>
    <n v="136"/>
    <n v="135"/>
    <n v="134"/>
    <n v="136"/>
    <n v="150"/>
    <n v="149"/>
    <n v="149"/>
    <n v="109"/>
    <n v="114"/>
    <n v="110"/>
    <n v="109"/>
    <n v="115"/>
    <n v="118"/>
    <n v="118"/>
    <n v="121"/>
    <n v="123"/>
    <n v="117"/>
    <n v="124"/>
    <n v="118"/>
    <n v="123"/>
    <n v="119"/>
    <n v="119"/>
    <n v="117"/>
    <n v="115"/>
    <n v="116"/>
    <n v="115"/>
    <n v="124"/>
    <n v="114"/>
    <n v="115"/>
    <n v="115"/>
    <n v="108"/>
    <n v="113"/>
    <n v="112"/>
    <n v="102"/>
    <n v="125.04545454545455"/>
    <n v="120"/>
    <n v="13.190825820815556"/>
    <n v="0.10548824720390484"/>
    <n v="102"/>
    <n v="150"/>
    <n v="48"/>
    <n v="0.99384144709580502"/>
    <n v="0.58206738870794661"/>
  </r>
  <r>
    <x v="2"/>
    <n v="35"/>
    <n v="29"/>
    <n v="30"/>
    <n v="31"/>
    <n v="34"/>
    <n v="31"/>
    <n v="33"/>
    <n v="32"/>
    <n v="33"/>
    <n v="32"/>
    <n v="32"/>
    <n v="32"/>
    <n v="34"/>
    <n v="35"/>
    <n v="35"/>
    <n v="34"/>
    <n v="35"/>
    <n v="31"/>
    <n v="34"/>
    <n v="24"/>
    <n v="24"/>
    <n v="24"/>
    <n v="24"/>
    <n v="23"/>
    <n v="21"/>
    <n v="15"/>
    <n v="11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23.318181818181817"/>
    <n v="24"/>
    <n v="8.9566727815082423"/>
    <n v="0.38410682493797532"/>
    <n v="11"/>
    <n v="35"/>
    <n v="24"/>
    <n v="0.97219982822780093"/>
    <n v="0.78850255116177514"/>
  </r>
  <r>
    <x v="2"/>
    <n v="26"/>
    <n v="26"/>
    <n v="26"/>
    <n v="26"/>
    <n v="26"/>
    <n v="26"/>
    <n v="26"/>
    <n v="26"/>
    <n v="21"/>
    <n v="27"/>
    <n v="23"/>
    <n v="22"/>
    <n v="22"/>
    <n v="26"/>
    <n v="27"/>
    <n v="26"/>
    <n v="26"/>
    <n v="26"/>
    <n v="27"/>
    <n v="27"/>
    <n v="22"/>
    <n v="22"/>
    <n v="22"/>
    <n v="22"/>
    <n v="22"/>
    <n v="22"/>
    <n v="22"/>
    <n v="22"/>
    <n v="22"/>
    <n v="22"/>
    <n v="22"/>
    <n v="22"/>
    <n v="23"/>
    <n v="22"/>
    <n v="18"/>
    <n v="24"/>
    <n v="23"/>
    <n v="24"/>
    <n v="23"/>
    <n v="23"/>
    <n v="22"/>
    <n v="22"/>
    <n v="22"/>
    <n v="22"/>
    <n v="23.636363636363637"/>
    <n v="23"/>
    <n v="2.1790856743876219"/>
    <n v="9.2192086224091696E-2"/>
    <n v="18"/>
    <n v="27"/>
    <n v="9"/>
    <n v="0.99566799104748605"/>
    <n v="0.3621720606477159"/>
  </r>
  <r>
    <x v="0"/>
    <n v="43"/>
    <n v="43"/>
    <n v="38"/>
    <n v="43"/>
    <n v="38"/>
    <n v="38"/>
    <n v="43"/>
    <n v="43"/>
    <n v="43"/>
    <n v="43"/>
    <n v="43"/>
    <n v="43"/>
    <n v="43"/>
    <n v="43"/>
    <n v="41"/>
    <n v="41"/>
    <n v="41"/>
    <n v="41"/>
    <n v="36"/>
    <n v="36"/>
    <n v="41"/>
    <n v="41"/>
    <n v="41"/>
    <n v="41"/>
    <n v="41"/>
    <n v="41"/>
    <n v="41"/>
    <n v="36"/>
    <n v="41"/>
    <n v="41"/>
    <n v="41"/>
    <n v="41"/>
    <n v="41"/>
    <n v="39"/>
    <n v="39"/>
    <n v="39"/>
    <n v="28"/>
    <n v="33"/>
    <n v="28"/>
    <n v="28"/>
    <n v="28"/>
    <n v="28"/>
    <n v="28"/>
    <n v="28"/>
    <n v="38.56818181818182"/>
    <n v="41"/>
    <n v="5.1597626016812317"/>
    <n v="0.1337828841920885"/>
    <n v="28"/>
    <n v="43"/>
    <n v="15"/>
    <n v="0.99191878648738763"/>
    <n v="0.4953837342428235"/>
  </r>
  <r>
    <x v="3"/>
    <n v="47"/>
    <n v="47"/>
    <n v="47"/>
    <n v="47"/>
    <n v="47"/>
    <n v="47"/>
    <n v="47"/>
    <n v="47"/>
    <n v="47"/>
    <n v="47"/>
    <n v="47"/>
    <n v="47"/>
    <n v="47"/>
    <n v="47"/>
    <n v="47"/>
    <n v="48"/>
    <n v="48"/>
    <n v="48"/>
    <n v="48"/>
    <n v="49"/>
    <n v="49"/>
    <n v="49"/>
    <n v="49"/>
    <n v="49"/>
    <n v="49"/>
    <n v="49"/>
    <n v="49"/>
    <n v="49"/>
    <n v="49"/>
    <n v="49"/>
    <n v="49"/>
    <n v="49"/>
    <n v="47"/>
    <n v="47"/>
    <n v="47"/>
    <n v="47"/>
    <n v="47"/>
    <n v="47"/>
    <n v="47"/>
    <n v="47"/>
    <n v="47"/>
    <n v="47"/>
    <n v="47"/>
    <n v="47"/>
    <n v="47.68181818181818"/>
    <n v="47"/>
    <n v="0.90919661119103845"/>
    <n v="1.906799375233827E-2"/>
    <n v="47"/>
    <n v="49"/>
    <n v="2"/>
    <n v="1.0002079200623126"/>
    <n v="1.9856327833336979E-2"/>
  </r>
  <r>
    <x v="0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0"/>
    <n v="0"/>
    <n v="9"/>
    <n v="9"/>
    <n v="0"/>
    <n v="1"/>
    <n v="1"/>
  </r>
  <r>
    <x v="3"/>
    <n v="21"/>
    <n v="21"/>
    <n v="21"/>
    <n v="23"/>
    <n v="23"/>
    <n v="23"/>
    <n v="23"/>
    <n v="23"/>
    <n v="23"/>
    <n v="23"/>
    <n v="23"/>
    <n v="23"/>
    <n v="24"/>
    <n v="24"/>
    <n v="24"/>
    <n v="24"/>
    <n v="24"/>
    <n v="24"/>
    <n v="24"/>
    <n v="24"/>
    <n v="24"/>
    <n v="24"/>
    <n v="24"/>
    <n v="24"/>
    <n v="24"/>
    <n v="24"/>
    <n v="24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3.977272727272727"/>
    <n v="24"/>
    <n v="1.1099682870734056"/>
    <n v="4.6292516238132554E-2"/>
    <n v="21"/>
    <n v="25"/>
    <n v="4"/>
    <n v="1.0032660489539629"/>
    <n v="0.77022743706329455"/>
  </r>
  <r>
    <x v="3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0"/>
    <n v="0"/>
    <n v="12"/>
    <n v="12"/>
    <n v="0"/>
    <n v="1"/>
    <n v="1"/>
  </r>
  <r>
    <x v="2"/>
    <n v="82"/>
    <n v="82"/>
    <n v="81"/>
    <n v="82"/>
    <n v="82"/>
    <n v="81"/>
    <n v="82"/>
    <n v="82"/>
    <n v="82"/>
    <n v="81"/>
    <n v="82"/>
    <n v="81"/>
    <n v="82"/>
    <n v="81"/>
    <n v="81"/>
    <n v="82"/>
    <n v="82"/>
    <n v="83"/>
    <n v="82"/>
    <n v="83"/>
    <n v="82"/>
    <n v="83"/>
    <n v="83"/>
    <n v="83"/>
    <n v="82"/>
    <n v="83"/>
    <n v="83"/>
    <n v="82"/>
    <n v="83"/>
    <n v="83"/>
    <n v="83"/>
    <n v="82"/>
    <n v="82"/>
    <n v="82"/>
    <n v="83"/>
    <n v="83"/>
    <n v="82"/>
    <n v="82"/>
    <n v="82"/>
    <n v="82"/>
    <n v="82"/>
    <n v="82"/>
    <n v="82"/>
    <n v="82"/>
    <n v="82.13636363636364"/>
    <n v="82"/>
    <n v="0.63212116482445635"/>
    <n v="7.6959964726829215E-3"/>
    <n v="81"/>
    <n v="83"/>
    <n v="2"/>
    <n v="1.0002168587932789"/>
    <n v="0.13086155909472325"/>
  </r>
  <r>
    <x v="3"/>
    <n v="133"/>
    <n v="126"/>
    <n v="134"/>
    <n v="122"/>
    <n v="119"/>
    <n v="125"/>
    <n v="119"/>
    <n v="118"/>
    <n v="116"/>
    <n v="127"/>
    <n v="109"/>
    <n v="106"/>
    <n v="112"/>
    <n v="114"/>
    <n v="121"/>
    <n v="115"/>
    <n v="120"/>
    <n v="120"/>
    <n v="120"/>
    <n v="118"/>
    <n v="113"/>
    <n v="118"/>
    <n v="119"/>
    <n v="117"/>
    <n v="123"/>
    <n v="134"/>
    <n v="138"/>
    <n v="127"/>
    <n v="127"/>
    <n v="128"/>
    <n v="127"/>
    <n v="113"/>
    <n v="114"/>
    <n v="106"/>
    <n v="106"/>
    <n v="107"/>
    <n v="107"/>
    <n v="108"/>
    <n v="108"/>
    <n v="107"/>
    <n v="112"/>
    <n v="113"/>
    <n v="112"/>
    <n v="109"/>
    <n v="117.88636363636364"/>
    <n v="118"/>
    <n v="8.5241542145831559"/>
    <n v="7.2308229312060698E-2"/>
    <n v="106"/>
    <n v="138"/>
    <n v="32"/>
    <n v="0.99744601636100394"/>
    <n v="0.2111695884552314"/>
  </r>
  <r>
    <x v="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4"/>
    <n v="5"/>
    <n v="5"/>
    <n v="5"/>
    <n v="5"/>
    <n v="6"/>
    <n v="5"/>
    <n v="5"/>
    <n v="5"/>
    <n v="17.727272727272727"/>
    <n v="21"/>
    <n v="6.5320805345568544"/>
    <n v="0.36847633784679695"/>
    <n v="4"/>
    <n v="21"/>
    <n v="17"/>
    <n v="0.96869425412632315"/>
    <n v="0.48106646451087404"/>
  </r>
  <r>
    <x v="0"/>
    <n v="36"/>
    <n v="36"/>
    <n v="36"/>
    <n v="36"/>
    <n v="41"/>
    <n v="41"/>
    <n v="41"/>
    <n v="41"/>
    <n v="41"/>
    <n v="41"/>
    <n v="41"/>
    <n v="18"/>
    <n v="18"/>
    <n v="18"/>
    <n v="18"/>
    <n v="18"/>
    <n v="18"/>
    <n v="18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6"/>
    <n v="26"/>
    <n v="27"/>
    <n v="27"/>
    <n v="27"/>
    <n v="27"/>
    <n v="27"/>
    <n v="27"/>
    <n v="31"/>
    <n v="26.727272727272727"/>
    <n v="22"/>
    <n v="7.9280591963963323"/>
    <n v="0.29662806517129137"/>
    <n v="18"/>
    <n v="41"/>
    <n v="23"/>
    <n v="0.99187518198730829"/>
    <n v="0.1417967543105218"/>
  </r>
  <r>
    <x v="1"/>
    <n v="14"/>
    <n v="16"/>
    <n v="17"/>
    <n v="17"/>
    <n v="21"/>
    <n v="19"/>
    <n v="21"/>
    <n v="22"/>
    <n v="21"/>
    <n v="19"/>
    <n v="21"/>
    <n v="25"/>
    <n v="25"/>
    <n v="19"/>
    <n v="20"/>
    <n v="20"/>
    <n v="20"/>
    <n v="22"/>
    <n v="13"/>
    <n v="20"/>
    <n v="21"/>
    <n v="19"/>
    <n v="22"/>
    <n v="18"/>
    <n v="13"/>
    <n v="17"/>
    <n v="19"/>
    <n v="19"/>
    <n v="20"/>
    <n v="22"/>
    <n v="21"/>
    <n v="17"/>
    <n v="15"/>
    <n v="15"/>
    <n v="16"/>
    <n v="13"/>
    <n v="14"/>
    <n v="13"/>
    <n v="14"/>
    <n v="16"/>
    <n v="16"/>
    <n v="15"/>
    <n v="18"/>
    <n v="14"/>
    <n v="18.15909090909091"/>
    <n v="19"/>
    <n v="3.2417564993141719"/>
    <n v="0.17851975715872787"/>
    <n v="13"/>
    <n v="25"/>
    <n v="12"/>
    <n v="0.99352016943779409"/>
    <n v="0.20899067483043834"/>
  </r>
  <r>
    <x v="1"/>
    <n v="51"/>
    <n v="53"/>
    <n v="56"/>
    <n v="55"/>
    <n v="52"/>
    <n v="54"/>
    <n v="53"/>
    <n v="55"/>
    <n v="56"/>
    <n v="63"/>
    <n v="64"/>
    <n v="63"/>
    <n v="62"/>
    <n v="64"/>
    <n v="61"/>
    <n v="60"/>
    <n v="58"/>
    <n v="59"/>
    <n v="57"/>
    <n v="56"/>
    <n v="56"/>
    <n v="57"/>
    <n v="52"/>
    <n v="57"/>
    <n v="57"/>
    <n v="58"/>
    <n v="60"/>
    <n v="57"/>
    <n v="58"/>
    <n v="59"/>
    <n v="59"/>
    <n v="51"/>
    <n v="59"/>
    <n v="57"/>
    <n v="57"/>
    <n v="55"/>
    <n v="50"/>
    <n v="50"/>
    <n v="50"/>
    <n v="52"/>
    <n v="51"/>
    <n v="54"/>
    <n v="53"/>
    <n v="54"/>
    <n v="56.25"/>
    <n v="56.5"/>
    <n v="3.8707309567489814"/>
    <n v="6.8812994786648554E-2"/>
    <n v="50"/>
    <n v="64"/>
    <n v="14"/>
    <n v="0.99846505275671993"/>
    <n v="8.2691900907839566E-2"/>
  </r>
  <r>
    <x v="2"/>
    <n v="22"/>
    <n v="22"/>
    <n v="22"/>
    <n v="20"/>
    <n v="20"/>
    <n v="20"/>
    <n v="20"/>
    <n v="21"/>
    <n v="20"/>
    <n v="20"/>
    <n v="20"/>
    <n v="20"/>
    <n v="20"/>
    <n v="21"/>
    <n v="21"/>
    <n v="21"/>
    <n v="21"/>
    <n v="21"/>
    <n v="21"/>
    <n v="21"/>
    <n v="21"/>
    <n v="23"/>
    <n v="24"/>
    <n v="23"/>
    <n v="23"/>
    <n v="23"/>
    <n v="23"/>
    <n v="25"/>
    <n v="24"/>
    <n v="24"/>
    <n v="23"/>
    <n v="23"/>
    <n v="23"/>
    <n v="23"/>
    <n v="23"/>
    <n v="24"/>
    <n v="24"/>
    <n v="24"/>
    <n v="24"/>
    <n v="24"/>
    <n v="23"/>
    <n v="23"/>
    <n v="23"/>
    <n v="24"/>
    <n v="22.15909090909091"/>
    <n v="23"/>
    <n v="1.5393018927828084"/>
    <n v="6.9465931571736986E-2"/>
    <n v="20"/>
    <n v="25"/>
    <n v="5"/>
    <n v="1.0043110254215362"/>
    <n v="0.62409110169669313"/>
  </r>
  <r>
    <x v="0"/>
    <n v="119"/>
    <n v="116"/>
    <n v="121"/>
    <n v="119"/>
    <n v="105"/>
    <n v="113"/>
    <n v="116"/>
    <n v="115"/>
    <n v="117"/>
    <n v="114"/>
    <n v="119"/>
    <n v="120"/>
    <n v="119"/>
    <n v="114"/>
    <n v="113"/>
    <n v="118"/>
    <n v="119"/>
    <n v="114"/>
    <n v="116"/>
    <n v="92"/>
    <n v="118"/>
    <n v="124"/>
    <n v="112"/>
    <n v="116"/>
    <n v="114"/>
    <n v="116"/>
    <n v="106"/>
    <n v="116"/>
    <n v="111"/>
    <n v="114"/>
    <n v="104"/>
    <n v="102"/>
    <n v="114"/>
    <n v="102"/>
    <n v="55"/>
    <n v="104"/>
    <n v="109"/>
    <n v="117"/>
    <n v="104"/>
    <n v="99"/>
    <n v="108"/>
    <n v="109"/>
    <n v="109"/>
    <n v="108"/>
    <n v="111.13636363636364"/>
    <n v="114"/>
    <n v="10.900375306299404"/>
    <n v="9.8081086600649028E-2"/>
    <n v="55"/>
    <n v="124"/>
    <n v="69"/>
    <n v="0.9963657251961674"/>
    <n v="0.14339131600128285"/>
  </r>
  <r>
    <x v="1"/>
    <n v="97"/>
    <n v="97"/>
    <n v="97"/>
    <n v="70"/>
    <n v="69"/>
    <n v="71"/>
    <n v="80"/>
    <n v="81"/>
    <n v="80"/>
    <n v="81"/>
    <n v="81"/>
    <n v="84"/>
    <n v="82"/>
    <n v="81"/>
    <n v="82"/>
    <n v="83"/>
    <n v="82"/>
    <n v="82"/>
    <n v="80"/>
    <n v="81"/>
    <n v="79"/>
    <n v="80"/>
    <n v="81"/>
    <n v="81"/>
    <n v="84"/>
    <n v="82"/>
    <n v="81"/>
    <n v="80"/>
    <n v="82"/>
    <n v="82"/>
    <n v="82"/>
    <n v="82"/>
    <n v="81"/>
    <n v="82"/>
    <n v="82"/>
    <n v="85"/>
    <n v="82"/>
    <n v="81"/>
    <n v="84"/>
    <n v="80"/>
    <n v="82"/>
    <n v="81"/>
    <n v="81"/>
    <n v="82"/>
    <n v="81.818181818181813"/>
    <n v="81.5"/>
    <n v="5.2263764283511494"/>
    <n v="6.3877934124291824E-2"/>
    <n v="69"/>
    <n v="97"/>
    <n v="28"/>
    <n v="0.99980618774647734"/>
    <n v="1.5725258493099533E-3"/>
  </r>
  <r>
    <x v="3"/>
    <n v="23"/>
    <n v="23"/>
    <n v="23"/>
    <n v="23"/>
    <n v="23"/>
    <n v="23"/>
    <n v="23"/>
    <n v="23"/>
    <n v="23"/>
    <n v="23"/>
    <n v="23"/>
    <n v="23"/>
    <n v="23"/>
    <n v="23"/>
    <n v="23"/>
    <n v="23"/>
    <n v="24"/>
    <n v="24"/>
    <n v="24"/>
    <n v="24"/>
    <n v="24"/>
    <n v="24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.136363636363637"/>
    <n v="23"/>
    <n v="0.34714175717877405"/>
    <n v="1.5004162392795735E-2"/>
    <n v="23"/>
    <n v="24"/>
    <n v="1"/>
    <n v="0.99989203217714251"/>
    <n v="8.81272949816303E-3"/>
  </r>
  <r>
    <x v="1"/>
    <n v="107"/>
    <n v="189"/>
    <n v="191"/>
    <n v="161"/>
    <n v="161"/>
    <n v="150"/>
    <n v="151"/>
    <n v="150"/>
    <n v="140"/>
    <n v="150"/>
    <n v="146"/>
    <n v="144"/>
    <n v="143"/>
    <n v="144"/>
    <n v="144"/>
    <n v="144"/>
    <n v="144"/>
    <n v="143"/>
    <n v="133"/>
    <n v="140"/>
    <n v="140"/>
    <n v="148"/>
    <n v="148"/>
    <n v="158"/>
    <n v="158"/>
    <n v="158"/>
    <n v="153"/>
    <n v="147"/>
    <n v="148"/>
    <n v="148"/>
    <n v="148"/>
    <n v="148"/>
    <n v="147"/>
    <n v="144"/>
    <n v="142"/>
    <n v="144"/>
    <n v="144"/>
    <n v="144"/>
    <n v="144"/>
    <n v="144"/>
    <n v="145"/>
    <n v="145"/>
    <n v="145"/>
    <n v="145"/>
    <n v="147.95454545454547"/>
    <n v="145"/>
    <n v="12.403965130206316"/>
    <n v="8.3836323460687839E-2"/>
    <n v="107"/>
    <n v="191"/>
    <n v="84"/>
    <n v="0.9988784301303163"/>
    <n v="3.0441787927708117E-2"/>
  </r>
  <r>
    <x v="2"/>
    <n v="48"/>
    <n v="49"/>
    <n v="46"/>
    <n v="49"/>
    <n v="49"/>
    <n v="51"/>
    <n v="51"/>
    <n v="50"/>
    <n v="54"/>
    <n v="52"/>
    <n v="51"/>
    <n v="52"/>
    <n v="52"/>
    <n v="50"/>
    <n v="49"/>
    <n v="56"/>
    <n v="56"/>
    <n v="52"/>
    <n v="51"/>
    <n v="51"/>
    <n v="52"/>
    <n v="51"/>
    <n v="52"/>
    <n v="49"/>
    <n v="48"/>
    <n v="48"/>
    <n v="50"/>
    <n v="47"/>
    <n v="47"/>
    <n v="49"/>
    <n v="49"/>
    <n v="50"/>
    <n v="46"/>
    <n v="48"/>
    <n v="47"/>
    <n v="47"/>
    <n v="47"/>
    <n v="49"/>
    <n v="52"/>
    <n v="52"/>
    <n v="51"/>
    <n v="50"/>
    <n v="48"/>
    <n v="48"/>
    <n v="49.909090909090907"/>
    <n v="50"/>
    <n v="2.3409219195444768"/>
    <n v="4.6903717877940336E-2"/>
    <n v="46"/>
    <n v="56"/>
    <n v="10"/>
    <n v="0.99906983949617767"/>
    <n v="6.6347571818947917E-2"/>
  </r>
  <r>
    <x v="2"/>
    <n v="352"/>
    <n v="359"/>
    <n v="354"/>
    <n v="338"/>
    <n v="344"/>
    <n v="344"/>
    <n v="352"/>
    <n v="351"/>
    <n v="349"/>
    <n v="307"/>
    <n v="306"/>
    <n v="325"/>
    <n v="321"/>
    <n v="317"/>
    <n v="335"/>
    <n v="344"/>
    <n v="351"/>
    <n v="355"/>
    <n v="345"/>
    <n v="340"/>
    <n v="318"/>
    <n v="306"/>
    <n v="303"/>
    <n v="299"/>
    <n v="299"/>
    <n v="281"/>
    <n v="312"/>
    <n v="295"/>
    <n v="316"/>
    <n v="280"/>
    <n v="281"/>
    <n v="276"/>
    <n v="266"/>
    <n v="273"/>
    <n v="217"/>
    <n v="218"/>
    <n v="272"/>
    <n v="249"/>
    <n v="269"/>
    <n v="284"/>
    <n v="306"/>
    <n v="303"/>
    <n v="311"/>
    <n v="305"/>
    <n v="309.72727272727275"/>
    <n v="309"/>
    <n v="35.632728381698414"/>
    <n v="0.11504549815047917"/>
    <n v="217"/>
    <n v="359"/>
    <n v="142"/>
    <n v="0.99318640497274224"/>
    <n v="0.52080736265881589"/>
  </r>
  <r>
    <x v="3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60"/>
    <n v="60"/>
    <n v="60"/>
    <n v="60"/>
    <n v="60"/>
    <n v="60"/>
    <n v="60"/>
    <n v="60"/>
    <n v="60"/>
    <n v="60"/>
    <n v="59.227272727272727"/>
    <n v="59"/>
    <n v="0.42391510578572128"/>
    <n v="7.1574307960751097E-3"/>
    <n v="59"/>
    <n v="60"/>
    <n v="1"/>
    <n v="1.0004027886541327"/>
    <n v="0.52713178294573637"/>
  </r>
  <r>
    <x v="1"/>
    <n v="33"/>
    <n v="33"/>
    <n v="33"/>
    <n v="33"/>
    <n v="33"/>
    <n v="33"/>
    <n v="26"/>
    <n v="26"/>
    <n v="26"/>
    <n v="26"/>
    <n v="26"/>
    <n v="26"/>
    <n v="26"/>
    <n v="26"/>
    <n v="26"/>
    <n v="26"/>
    <n v="26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3"/>
    <n v="2"/>
    <n v="2"/>
    <n v="2"/>
    <n v="1"/>
    <n v="1"/>
    <n v="1"/>
    <n v="1"/>
    <n v="12.159090909090908"/>
    <n v="2"/>
    <n v="13.264646458385613"/>
    <n v="1.0909241947083494"/>
    <n v="1"/>
    <n v="33"/>
    <n v="32"/>
    <n v="0.9104781489290481"/>
    <n v="0.77780800004474648"/>
  </r>
  <r>
    <x v="2"/>
    <n v="74"/>
    <n v="81"/>
    <n v="87"/>
    <n v="88"/>
    <n v="72"/>
    <n v="79"/>
    <n v="68"/>
    <n v="73"/>
    <n v="76"/>
    <n v="77"/>
    <n v="81"/>
    <n v="62"/>
    <n v="71"/>
    <n v="67"/>
    <n v="68"/>
    <n v="73"/>
    <n v="77"/>
    <n v="79"/>
    <n v="73"/>
    <n v="76"/>
    <n v="79"/>
    <n v="75"/>
    <n v="75"/>
    <n v="55"/>
    <n v="67"/>
    <n v="67"/>
    <n v="78"/>
    <n v="68"/>
    <n v="76"/>
    <n v="71"/>
    <n v="70"/>
    <n v="73"/>
    <n v="75"/>
    <n v="65"/>
    <n v="80"/>
    <n v="69"/>
    <n v="75"/>
    <n v="79"/>
    <n v="71"/>
    <n v="73"/>
    <n v="71"/>
    <n v="82"/>
    <n v="77"/>
    <n v="82"/>
    <n v="73.977272727272734"/>
    <n v="74.5"/>
    <n v="6.3116305944739324"/>
    <n v="8.5318508803948701E-2"/>
    <n v="55"/>
    <n v="88"/>
    <n v="33"/>
    <n v="0.99932410666277371"/>
    <n v="9.8217626487324787E-3"/>
  </r>
  <r>
    <x v="3"/>
    <n v="194"/>
    <n v="191"/>
    <n v="191"/>
    <n v="191"/>
    <n v="191"/>
    <n v="191"/>
    <n v="191"/>
    <n v="191"/>
    <n v="191"/>
    <n v="191"/>
    <n v="191"/>
    <n v="191"/>
    <n v="191"/>
    <n v="191"/>
    <n v="191"/>
    <n v="191"/>
    <n v="191"/>
    <n v="191"/>
    <n v="195"/>
    <n v="196"/>
    <n v="195"/>
    <n v="195"/>
    <n v="191"/>
    <n v="196"/>
    <n v="191"/>
    <n v="191"/>
    <n v="191"/>
    <n v="191"/>
    <n v="194"/>
    <n v="191"/>
    <n v="191"/>
    <n v="193"/>
    <n v="195"/>
    <n v="195"/>
    <n v="188"/>
    <n v="185"/>
    <n v="186"/>
    <n v="188"/>
    <n v="187"/>
    <n v="186"/>
    <n v="186"/>
    <n v="188"/>
    <n v="186"/>
    <n v="185"/>
    <n v="190.84090909090909"/>
    <n v="191"/>
    <n v="2.9170164896423993"/>
    <n v="1.528506913710439E-2"/>
    <n v="185"/>
    <n v="196"/>
    <n v="11"/>
    <n v="0.99944759428710761"/>
    <n v="0.21468962872474404"/>
  </r>
  <r>
    <x v="3"/>
    <n v="46"/>
    <n v="47"/>
    <n v="47"/>
    <n v="45"/>
    <n v="45"/>
    <n v="49"/>
    <n v="50"/>
    <n v="50"/>
    <n v="48"/>
    <n v="50"/>
    <n v="50"/>
    <n v="50"/>
    <n v="50"/>
    <n v="49"/>
    <n v="49"/>
    <n v="48"/>
    <n v="48"/>
    <n v="44"/>
    <n v="44"/>
    <n v="47"/>
    <n v="47"/>
    <n v="50"/>
    <n v="50"/>
    <n v="48"/>
    <n v="48"/>
    <n v="47"/>
    <n v="52"/>
    <n v="50"/>
    <n v="51"/>
    <n v="51"/>
    <n v="46"/>
    <n v="48"/>
    <n v="48"/>
    <n v="50"/>
    <n v="51"/>
    <n v="55"/>
    <n v="57"/>
    <n v="53"/>
    <n v="53"/>
    <n v="47"/>
    <n v="53"/>
    <n v="52"/>
    <n v="51"/>
    <n v="50"/>
    <n v="49.18181818181818"/>
    <n v="49.5"/>
    <n v="2.7388057766940008"/>
    <n v="5.5687363296920533E-2"/>
    <n v="44"/>
    <n v="57"/>
    <n v="13"/>
    <n v="1.0022635529601891"/>
    <n v="0.27586459962787391"/>
  </r>
  <r>
    <x v="0"/>
    <n v="3"/>
    <n v="3"/>
    <n v="3"/>
    <n v="3"/>
    <n v="18"/>
    <n v="18"/>
    <n v="18"/>
    <n v="21"/>
    <n v="21"/>
    <n v="21"/>
    <n v="21"/>
    <n v="21"/>
    <n v="21"/>
    <n v="20"/>
    <n v="20"/>
    <n v="23"/>
    <n v="24"/>
    <n v="25"/>
    <n v="25"/>
    <n v="28"/>
    <n v="28"/>
    <n v="25"/>
    <n v="24"/>
    <n v="25"/>
    <n v="25"/>
    <n v="25"/>
    <n v="25"/>
    <n v="26"/>
    <n v="27"/>
    <n v="27"/>
    <n v="27"/>
    <n v="27"/>
    <n v="2"/>
    <n v="27"/>
    <n v="24"/>
    <n v="24"/>
    <n v="24"/>
    <n v="24"/>
    <n v="24"/>
    <n v="24"/>
    <n v="23"/>
    <n v="23"/>
    <n v="23"/>
    <n v="23"/>
    <n v="21.204545454545453"/>
    <n v="24"/>
    <n v="7.1384303709342545"/>
    <n v="0.33664623399904309"/>
    <n v="2"/>
    <n v="28"/>
    <n v="26"/>
    <n v="1.0241051699074954"/>
    <n v="0.19276558481465242"/>
  </r>
  <r>
    <x v="2"/>
    <n v="27"/>
    <n v="22"/>
    <n v="22"/>
    <n v="22"/>
    <n v="20"/>
    <n v="19"/>
    <n v="14"/>
    <n v="22"/>
    <n v="11"/>
    <n v="21"/>
    <n v="20"/>
    <n v="18"/>
    <n v="18"/>
    <n v="23"/>
    <n v="24"/>
    <n v="21"/>
    <n v="24"/>
    <n v="23"/>
    <n v="23"/>
    <n v="23"/>
    <n v="18"/>
    <n v="22"/>
    <n v="19"/>
    <n v="22"/>
    <n v="25"/>
    <n v="20"/>
    <n v="19"/>
    <n v="24"/>
    <n v="22"/>
    <n v="24"/>
    <n v="19"/>
    <n v="16"/>
    <n v="21"/>
    <n v="23"/>
    <n v="22"/>
    <n v="25"/>
    <n v="25"/>
    <n v="21"/>
    <n v="27"/>
    <n v="21"/>
    <n v="21"/>
    <n v="19"/>
    <n v="21"/>
    <n v="24"/>
    <n v="21.295454545454547"/>
    <n v="22"/>
    <n v="3.0997340130040563"/>
    <n v="0.14555848086678599"/>
    <n v="11"/>
    <n v="27"/>
    <n v="16"/>
    <n v="1.0026987865998993"/>
    <n v="4.4807845930266814E-2"/>
  </r>
  <r>
    <x v="2"/>
    <n v="87"/>
    <n v="88"/>
    <n v="77"/>
    <n v="66"/>
    <n v="56"/>
    <n v="83"/>
    <n v="68"/>
    <n v="63"/>
    <n v="64"/>
    <n v="75"/>
    <n v="69"/>
    <n v="61"/>
    <n v="67"/>
    <n v="75"/>
    <n v="70"/>
    <n v="92"/>
    <n v="76"/>
    <n v="43"/>
    <n v="42"/>
    <n v="44"/>
    <n v="68"/>
    <n v="39"/>
    <n v="27"/>
    <n v="57"/>
    <n v="47"/>
    <n v="50"/>
    <n v="32"/>
    <n v="28"/>
    <n v="34"/>
    <n v="20"/>
    <n v="27"/>
    <n v="26"/>
    <n v="32"/>
    <n v="39"/>
    <n v="39"/>
    <n v="38"/>
    <n v="47"/>
    <n v="60"/>
    <n v="65"/>
    <n v="49"/>
    <n v="42"/>
    <n v="66"/>
    <n v="51"/>
    <n v="33"/>
    <n v="54.136363636363633"/>
    <n v="53.5"/>
    <n v="19.062432199304098"/>
    <n v="0.3521188147646433"/>
    <n v="20"/>
    <n v="92"/>
    <n v="72"/>
    <n v="0.98260053590632068"/>
    <n v="0.34575156256669382"/>
  </r>
  <r>
    <x v="2"/>
    <n v="87"/>
    <n v="87"/>
    <n v="87"/>
    <n v="87"/>
    <n v="87"/>
    <n v="87"/>
    <n v="87"/>
    <n v="87"/>
    <n v="87"/>
    <n v="87"/>
    <n v="87"/>
    <n v="87"/>
    <n v="87"/>
    <n v="87"/>
    <n v="87"/>
    <n v="87"/>
    <n v="87"/>
    <n v="24"/>
    <n v="23"/>
    <n v="26"/>
    <n v="26"/>
    <n v="17"/>
    <n v="18"/>
    <n v="42"/>
    <n v="34"/>
    <n v="31"/>
    <n v="28"/>
    <n v="22"/>
    <n v="18"/>
    <n v="16"/>
    <n v="17"/>
    <n v="18"/>
    <n v="19"/>
    <n v="16"/>
    <n v="17"/>
    <n v="11"/>
    <n v="12"/>
    <n v="12"/>
    <n v="9"/>
    <n v="11"/>
    <n v="11"/>
    <n v="11"/>
    <n v="12"/>
    <n v="12"/>
    <n v="45.272727272727273"/>
    <n v="26"/>
    <n v="34.08222863411482"/>
    <n v="0.75282031119530723"/>
    <n v="9"/>
    <n v="87"/>
    <n v="78"/>
    <n v="0.94055651926936945"/>
    <n v="0.86090385331108432"/>
  </r>
  <r>
    <x v="0"/>
    <n v="79"/>
    <n v="79"/>
    <n v="78"/>
    <n v="78"/>
    <n v="78"/>
    <n v="78"/>
    <n v="78"/>
    <n v="78"/>
    <n v="69"/>
    <n v="69"/>
    <n v="69"/>
    <n v="69"/>
    <n v="69"/>
    <n v="69"/>
    <n v="69"/>
    <n v="69"/>
    <n v="69"/>
    <n v="69"/>
    <n v="69"/>
    <n v="69"/>
    <n v="69"/>
    <n v="69"/>
    <n v="69"/>
    <n v="69"/>
    <n v="39"/>
    <n v="39"/>
    <n v="37"/>
    <n v="38"/>
    <n v="37"/>
    <n v="35"/>
    <n v="35"/>
    <n v="35"/>
    <n v="34"/>
    <n v="35"/>
    <n v="34"/>
    <n v="33"/>
    <n v="32"/>
    <n v="38"/>
    <n v="37"/>
    <n v="37"/>
    <n v="37"/>
    <n v="36"/>
    <n v="36"/>
    <n v="37"/>
    <n v="55.704545454545453"/>
    <n v="69"/>
    <n v="18.483908206309646"/>
    <n v="0.33182046555594635"/>
    <n v="32"/>
    <n v="79"/>
    <n v="47"/>
    <n v="0.97555041059406877"/>
    <n v="0.80954537008838112"/>
  </r>
  <r>
    <x v="3"/>
    <n v="4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3.4318181818181817"/>
    <n v="3"/>
    <n v="0.50105596738531144"/>
    <n v="0.14600306334406427"/>
    <n v="3"/>
    <n v="4"/>
    <n v="1"/>
    <n v="1.0086534975712502"/>
    <n v="0.58955528355773112"/>
  </r>
  <r>
    <x v="2"/>
    <n v="286"/>
    <n v="270"/>
    <n v="272"/>
    <n v="276"/>
    <n v="267"/>
    <n v="261"/>
    <n v="254"/>
    <n v="246"/>
    <n v="251"/>
    <n v="265"/>
    <n v="264"/>
    <n v="270"/>
    <n v="265"/>
    <n v="287"/>
    <n v="274"/>
    <n v="269"/>
    <n v="297"/>
    <n v="277"/>
    <n v="277"/>
    <n v="295"/>
    <n v="282"/>
    <n v="270"/>
    <n v="260"/>
    <n v="265"/>
    <n v="309"/>
    <n v="306"/>
    <n v="294"/>
    <n v="290"/>
    <n v="263"/>
    <n v="282"/>
    <n v="243"/>
    <n v="236"/>
    <n v="249"/>
    <n v="249"/>
    <n v="279"/>
    <n v="281"/>
    <n v="262"/>
    <n v="264"/>
    <n v="272"/>
    <n v="265"/>
    <n v="268"/>
    <n v="275"/>
    <n v="245"/>
    <n v="277"/>
    <n v="270.65909090909093"/>
    <n v="270"/>
    <n v="16.325102915474854"/>
    <n v="6.0316107841203587E-2"/>
    <n v="236"/>
    <n v="309"/>
    <n v="73"/>
    <n v="0.99968148307957716"/>
    <n v="4.6156839431459058E-3"/>
  </r>
  <r>
    <x v="1"/>
    <n v="50"/>
    <n v="50"/>
    <n v="50"/>
    <n v="50"/>
    <n v="50"/>
    <n v="50"/>
    <n v="50"/>
    <n v="50"/>
    <n v="50"/>
    <n v="47"/>
    <n v="47"/>
    <n v="50"/>
    <n v="50"/>
    <n v="50"/>
    <n v="50"/>
    <n v="50"/>
    <n v="50"/>
    <n v="50"/>
    <n v="50"/>
    <n v="50"/>
    <n v="50"/>
    <n v="50"/>
    <n v="50"/>
    <n v="51"/>
    <n v="47"/>
    <n v="47"/>
    <n v="50"/>
    <n v="50"/>
    <n v="50"/>
    <n v="50"/>
    <n v="50"/>
    <n v="50"/>
    <n v="50"/>
    <n v="50"/>
    <n v="50"/>
    <n v="50"/>
    <n v="50"/>
    <n v="49"/>
    <n v="49"/>
    <n v="49"/>
    <n v="49"/>
    <n v="49"/>
    <n v="49"/>
    <n v="46"/>
    <n v="49.522727272727273"/>
    <n v="50"/>
    <n v="1.0672424010011574"/>
    <n v="2.1550557890798957E-2"/>
    <n v="46"/>
    <n v="51"/>
    <n v="5"/>
    <n v="0.99960104707651776"/>
    <n v="5.41556875479366E-2"/>
  </r>
  <r>
    <x v="3"/>
    <n v="38"/>
    <n v="39"/>
    <n v="39"/>
    <n v="37"/>
    <n v="37"/>
    <n v="37"/>
    <n v="40"/>
    <n v="41"/>
    <n v="40"/>
    <n v="39"/>
    <n v="38"/>
    <n v="38"/>
    <n v="38"/>
    <n v="39"/>
    <n v="39"/>
    <n v="38"/>
    <n v="39"/>
    <n v="39"/>
    <n v="37"/>
    <n v="37"/>
    <n v="39"/>
    <n v="38"/>
    <n v="38"/>
    <n v="38"/>
    <n v="40"/>
    <n v="39"/>
    <n v="40"/>
    <n v="43"/>
    <n v="41"/>
    <n v="41"/>
    <n v="41"/>
    <n v="39"/>
    <n v="39"/>
    <n v="40"/>
    <n v="40"/>
    <n v="40"/>
    <n v="39"/>
    <n v="39"/>
    <n v="40"/>
    <n v="39"/>
    <n v="38"/>
    <n v="40"/>
    <n v="40"/>
    <n v="40"/>
    <n v="39.090909090909093"/>
    <n v="39"/>
    <n v="1.2907214823623698"/>
    <n v="3.3018456525548995E-2"/>
    <n v="37"/>
    <n v="43"/>
    <n v="6"/>
    <n v="1.0010449430522517"/>
    <n v="0.16687763501093228"/>
  </r>
  <r>
    <x v="2"/>
    <n v="36"/>
    <n v="36"/>
    <n v="28"/>
    <n v="37"/>
    <n v="36"/>
    <n v="36"/>
    <n v="36"/>
    <n v="36"/>
    <n v="36"/>
    <n v="36"/>
    <n v="36"/>
    <n v="36"/>
    <n v="36"/>
    <n v="36"/>
    <n v="36"/>
    <n v="36"/>
    <n v="36"/>
    <n v="36"/>
    <n v="28"/>
    <n v="28"/>
    <n v="37"/>
    <n v="36"/>
    <n v="36"/>
    <n v="36"/>
    <n v="36"/>
    <n v="36"/>
    <n v="37"/>
    <n v="37"/>
    <n v="36"/>
    <n v="39"/>
    <n v="36"/>
    <n v="36"/>
    <n v="36"/>
    <n v="36"/>
    <n v="36"/>
    <n v="37"/>
    <n v="28"/>
    <n v="36"/>
    <n v="36"/>
    <n v="28"/>
    <n v="28"/>
    <n v="36"/>
    <n v="37"/>
    <n v="36"/>
    <n v="35.113636363636367"/>
    <n v="36"/>
    <n v="2.9112125587747566"/>
    <n v="8.2908318825947749E-2"/>
    <n v="28"/>
    <n v="39"/>
    <n v="11"/>
    <n v="0.99929201043022209"/>
    <n v="1.0065139955061603E-2"/>
  </r>
  <r>
    <x v="2"/>
    <n v="98"/>
    <n v="98"/>
    <n v="98"/>
    <n v="47"/>
    <n v="47"/>
    <n v="47"/>
    <n v="47"/>
    <n v="47"/>
    <n v="47"/>
    <n v="47"/>
    <n v="47"/>
    <n v="47"/>
    <n v="49"/>
    <n v="49"/>
    <n v="49"/>
    <n v="49"/>
    <n v="49"/>
    <n v="49"/>
    <n v="49"/>
    <n v="35"/>
    <n v="35"/>
    <n v="35"/>
    <n v="35"/>
    <n v="35"/>
    <n v="29"/>
    <n v="35"/>
    <n v="35"/>
    <n v="35"/>
    <n v="31"/>
    <n v="35"/>
    <n v="35"/>
    <n v="35"/>
    <n v="35"/>
    <n v="35"/>
    <n v="29"/>
    <n v="29"/>
    <n v="35"/>
    <n v="35"/>
    <n v="35"/>
    <n v="35"/>
    <n v="35"/>
    <n v="35"/>
    <n v="29"/>
    <n v="35"/>
    <n v="43.340909090909093"/>
    <n v="35"/>
    <n v="16.47682400788733"/>
    <n v="0.38016793725592163"/>
    <n v="29"/>
    <n v="98"/>
    <n v="69"/>
    <n v="0.98224467176447261"/>
    <n v="0.61126301794944349"/>
  </r>
  <r>
    <x v="1"/>
    <n v="35"/>
    <n v="27"/>
    <n v="27"/>
    <n v="27"/>
    <n v="27"/>
    <n v="27"/>
    <n v="27"/>
    <n v="27"/>
    <n v="27"/>
    <n v="27"/>
    <n v="26"/>
    <n v="26"/>
    <n v="26"/>
    <n v="26"/>
    <n v="26"/>
    <n v="27"/>
    <n v="27"/>
    <n v="27"/>
    <n v="27"/>
    <n v="27"/>
    <n v="27"/>
    <n v="27"/>
    <n v="27"/>
    <n v="35"/>
    <n v="35"/>
    <n v="35"/>
    <n v="35"/>
    <n v="35"/>
    <n v="35"/>
    <n v="35"/>
    <n v="35"/>
    <n v="35"/>
    <n v="35"/>
    <n v="33"/>
    <n v="34"/>
    <n v="28"/>
    <n v="28"/>
    <n v="27"/>
    <n v="27"/>
    <n v="27"/>
    <n v="31"/>
    <n v="31"/>
    <n v="32"/>
    <n v="33"/>
    <n v="29.65909090909091"/>
    <n v="27"/>
    <n v="3.6659538675473162"/>
    <n v="0.1236030422774574"/>
    <n v="26"/>
    <n v="35"/>
    <n v="9"/>
    <n v="1.0043842781477728"/>
    <n v="0.21893113922692956"/>
  </r>
  <r>
    <x v="0"/>
    <n v="19"/>
    <n v="19"/>
    <n v="20"/>
    <n v="21"/>
    <n v="20"/>
    <n v="20"/>
    <n v="20"/>
    <n v="21"/>
    <n v="21"/>
    <n v="20"/>
    <n v="20"/>
    <n v="20"/>
    <n v="21"/>
    <n v="21"/>
    <n v="21"/>
    <n v="21"/>
    <n v="20"/>
    <n v="21"/>
    <n v="20"/>
    <n v="20"/>
    <n v="21"/>
    <n v="21"/>
    <n v="20"/>
    <n v="20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4.272727272727273"/>
    <n v="21"/>
    <n v="4.390071442781684"/>
    <n v="0.18086436655654878"/>
    <n v="19"/>
    <n v="29"/>
    <n v="10"/>
    <n v="1.0123636718173987"/>
    <n v="0.76430753067630564"/>
  </r>
  <r>
    <x v="2"/>
    <n v="64"/>
    <n v="64"/>
    <n v="65"/>
    <n v="65"/>
    <n v="66"/>
    <n v="64"/>
    <n v="73"/>
    <n v="57"/>
    <n v="58"/>
    <n v="65"/>
    <n v="64"/>
    <n v="71"/>
    <n v="71"/>
    <n v="75"/>
    <n v="58"/>
    <n v="67"/>
    <n v="78"/>
    <n v="75"/>
    <n v="74"/>
    <n v="67"/>
    <n v="74"/>
    <n v="71"/>
    <n v="78"/>
    <n v="76"/>
    <n v="75"/>
    <n v="75"/>
    <n v="76"/>
    <n v="69"/>
    <n v="72"/>
    <n v="70"/>
    <n v="70"/>
    <n v="65"/>
    <n v="68"/>
    <n v="68"/>
    <n v="64"/>
    <n v="63"/>
    <n v="69"/>
    <n v="69"/>
    <n v="68"/>
    <n v="70"/>
    <n v="75"/>
    <n v="76"/>
    <n v="64"/>
    <n v="63"/>
    <n v="68.840909090909093"/>
    <n v="69"/>
    <n v="5.4343574610803032"/>
    <n v="7.8940814885286675E-2"/>
    <n v="57"/>
    <n v="78"/>
    <n v="21"/>
    <n v="1.001509956049464"/>
    <n v="5.8664223844533653E-2"/>
  </r>
  <r>
    <x v="1"/>
    <n v="49"/>
    <n v="68"/>
    <n v="55"/>
    <n v="59"/>
    <n v="56"/>
    <n v="67"/>
    <n v="58"/>
    <n v="68"/>
    <n v="65"/>
    <n v="63"/>
    <n v="71"/>
    <n v="71"/>
    <n v="74"/>
    <n v="75"/>
    <n v="55"/>
    <n v="54"/>
    <n v="56"/>
    <n v="58"/>
    <n v="75"/>
    <n v="57"/>
    <n v="56"/>
    <n v="59"/>
    <n v="54"/>
    <n v="65"/>
    <n v="60"/>
    <n v="62"/>
    <n v="61"/>
    <n v="61"/>
    <n v="59"/>
    <n v="57"/>
    <n v="66"/>
    <n v="62"/>
    <n v="61"/>
    <n v="60"/>
    <n v="44"/>
    <n v="53"/>
    <n v="53"/>
    <n v="34"/>
    <n v="57"/>
    <n v="51"/>
    <n v="52"/>
    <n v="49"/>
    <n v="50"/>
    <n v="53"/>
    <n v="58.93181818181818"/>
    <n v="58.5"/>
    <n v="8.204926844543623"/>
    <n v="0.13922745127648262"/>
    <n v="34"/>
    <n v="75"/>
    <n v="41"/>
    <n v="0.99469233051605876"/>
    <n v="0.21696154515392685"/>
  </r>
  <r>
    <x v="3"/>
    <n v="39"/>
    <n v="39"/>
    <n v="39"/>
    <n v="39"/>
    <n v="39"/>
    <n v="39"/>
    <n v="39"/>
    <n v="39"/>
    <n v="39"/>
    <n v="39"/>
    <n v="39"/>
    <n v="39"/>
    <n v="39"/>
    <n v="39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0"/>
    <n v="40"/>
    <n v="40"/>
    <n v="40"/>
    <n v="40.272727272727273"/>
    <n v="41"/>
    <n v="0.92418754674821357"/>
    <n v="2.2948223508420653E-2"/>
    <n v="39"/>
    <n v="41"/>
    <n v="2"/>
    <n v="1.0012025236241475"/>
    <n v="0.44656416319254383"/>
  </r>
  <r>
    <x v="2"/>
    <n v="25"/>
    <n v="25"/>
    <n v="25"/>
    <n v="25"/>
    <n v="25"/>
    <n v="25"/>
    <n v="39"/>
    <n v="39"/>
    <n v="38"/>
    <n v="38"/>
    <n v="39"/>
    <n v="38"/>
    <n v="39"/>
    <n v="38"/>
    <n v="38"/>
    <n v="39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9"/>
    <n v="39"/>
    <n v="39"/>
    <n v="40"/>
    <n v="38"/>
    <n v="39"/>
    <n v="40"/>
    <n v="38"/>
    <n v="38"/>
    <n v="36.522727272727273"/>
    <n v="38"/>
    <n v="4.6630094901560515"/>
    <n v="0.12767418641373135"/>
    <n v="25"/>
    <n v="40"/>
    <n v="15"/>
    <n v="1.007029017772509"/>
    <n v="0.36425270569019863"/>
  </r>
  <r>
    <x v="2"/>
    <n v="29"/>
    <n v="30"/>
    <n v="29"/>
    <n v="29"/>
    <n v="30"/>
    <n v="29"/>
    <n v="29"/>
    <n v="29"/>
    <n v="29"/>
    <n v="29"/>
    <n v="29"/>
    <n v="29"/>
    <n v="29"/>
    <n v="29"/>
    <n v="29"/>
    <n v="29"/>
    <n v="29"/>
    <n v="29"/>
    <n v="32"/>
    <n v="30"/>
    <n v="29"/>
    <n v="29"/>
    <n v="29"/>
    <n v="29"/>
    <n v="29"/>
    <n v="29"/>
    <n v="31"/>
    <n v="29"/>
    <n v="30"/>
    <n v="29"/>
    <n v="29"/>
    <n v="29"/>
    <n v="30"/>
    <n v="29"/>
    <n v="29"/>
    <n v="29"/>
    <n v="30"/>
    <n v="30"/>
    <n v="30"/>
    <n v="30"/>
    <n v="30"/>
    <n v="30"/>
    <n v="30"/>
    <n v="29"/>
    <n v="29.386363636363637"/>
    <n v="29"/>
    <n v="0.65471133674382642"/>
    <n v="2.2279426772411726E-2"/>
    <n v="29"/>
    <n v="32"/>
    <n v="3"/>
    <n v="1.0004668918418709"/>
    <n v="7.5427313435688315E-2"/>
  </r>
  <r>
    <x v="3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4"/>
    <n v="38"/>
    <n v="38"/>
    <n v="38"/>
    <n v="38"/>
    <n v="38"/>
    <n v="38"/>
    <n v="38"/>
    <n v="38"/>
    <n v="38"/>
    <n v="34"/>
    <n v="38"/>
    <n v="38"/>
    <n v="38"/>
    <n v="38"/>
    <n v="38"/>
    <n v="41"/>
    <n v="41"/>
    <n v="41"/>
    <n v="41"/>
    <n v="38.090909090909093"/>
    <n v="38"/>
    <n v="1.2541685250466779"/>
    <n v="3.2925665335354307E-2"/>
    <n v="34"/>
    <n v="41"/>
    <n v="7"/>
    <n v="1.000621826521314"/>
    <n v="5.7494044429123696E-2"/>
  </r>
  <r>
    <x v="2"/>
    <n v="625"/>
    <n v="625"/>
    <n v="625"/>
    <n v="625"/>
    <n v="72"/>
    <n v="72"/>
    <n v="72"/>
    <n v="72"/>
    <n v="72"/>
    <n v="72"/>
    <n v="72"/>
    <n v="72"/>
    <n v="72"/>
    <n v="72"/>
    <n v="73"/>
    <n v="72"/>
    <n v="72"/>
    <n v="72"/>
    <n v="73"/>
    <n v="72"/>
    <n v="72"/>
    <n v="72"/>
    <n v="72"/>
    <n v="72"/>
    <n v="72"/>
    <n v="72"/>
    <n v="72"/>
    <n v="73"/>
    <n v="72"/>
    <n v="72"/>
    <n v="72"/>
    <n v="73"/>
    <n v="72"/>
    <n v="72"/>
    <n v="74"/>
    <n v="74"/>
    <n v="73"/>
    <n v="73"/>
    <n v="74"/>
    <n v="74"/>
    <n v="72"/>
    <n v="57"/>
    <n v="57"/>
    <n v="57"/>
    <n v="121.56818181818181"/>
    <n v="72"/>
    <n v="161.08821759452218"/>
    <n v="1.325085356918859"/>
    <n v="57"/>
    <n v="625"/>
    <n v="568"/>
    <n v="0.97424291398684437"/>
    <n v="0.2785402437234944"/>
  </r>
  <r>
    <x v="3"/>
    <n v="48"/>
    <n v="50"/>
    <n v="51"/>
    <n v="51"/>
    <n v="51"/>
    <n v="50"/>
    <n v="49"/>
    <n v="50"/>
    <n v="50"/>
    <n v="50"/>
    <n v="50"/>
    <n v="50"/>
    <n v="51"/>
    <n v="50"/>
    <n v="50"/>
    <n v="50"/>
    <n v="50"/>
    <n v="50"/>
    <n v="50"/>
    <n v="50"/>
    <n v="50"/>
    <n v="50"/>
    <n v="51"/>
    <n v="51"/>
    <n v="53"/>
    <n v="53"/>
    <n v="53"/>
    <n v="52"/>
    <n v="52"/>
    <n v="52"/>
    <n v="52"/>
    <n v="52"/>
    <n v="51"/>
    <n v="52"/>
    <n v="51"/>
    <n v="51"/>
    <n v="52"/>
    <n v="52"/>
    <n v="52"/>
    <n v="52"/>
    <n v="52"/>
    <n v="52"/>
    <n v="52"/>
    <n v="52"/>
    <n v="50.977272727272727"/>
    <n v="51"/>
    <n v="1.1307259730879298"/>
    <n v="2.2180982084649536E-2"/>
    <n v="48"/>
    <n v="53"/>
    <n v="5"/>
    <n v="1.0012477780248075"/>
    <n v="0.51925977526357237"/>
  </r>
  <r>
    <x v="3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103"/>
    <n v="102"/>
    <n v="102"/>
    <n v="102"/>
    <n v="102"/>
    <n v="102"/>
    <n v="102"/>
    <n v="102"/>
    <n v="102"/>
    <n v="102"/>
    <n v="101"/>
    <n v="101"/>
    <n v="102"/>
    <n v="102"/>
    <n v="102"/>
    <n v="101"/>
    <n v="101"/>
    <n v="99"/>
    <n v="99"/>
    <n v="102"/>
    <n v="23"/>
    <n v="102"/>
    <n v="94"/>
    <n v="90"/>
    <n v="12.404050351247333"/>
    <n v="0.131957982460078"/>
    <n v="23"/>
    <n v="103"/>
    <n v="80"/>
    <n v="0.99973975434268114"/>
    <n v="2.2472314514405115E-4"/>
  </r>
  <r>
    <x v="3"/>
    <n v="44"/>
    <n v="45"/>
    <n v="44"/>
    <n v="44"/>
    <n v="44"/>
    <n v="44"/>
    <n v="44"/>
    <n v="44"/>
    <n v="44"/>
    <n v="44"/>
    <n v="44"/>
    <n v="44"/>
    <n v="44"/>
    <n v="44"/>
    <n v="45"/>
    <n v="44"/>
    <n v="45"/>
    <n v="44"/>
    <n v="45"/>
    <n v="45"/>
    <n v="45"/>
    <n v="44"/>
    <n v="45"/>
    <n v="44"/>
    <n v="45"/>
    <n v="45"/>
    <n v="45"/>
    <n v="44"/>
    <n v="45"/>
    <n v="45"/>
    <n v="44"/>
    <n v="44"/>
    <n v="44"/>
    <n v="44"/>
    <n v="44"/>
    <n v="44"/>
    <n v="46"/>
    <n v="45"/>
    <n v="45"/>
    <n v="45"/>
    <n v="46"/>
    <n v="45"/>
    <n v="44"/>
    <n v="45"/>
    <n v="44.477272727272727"/>
    <n v="44"/>
    <n v="0.59017681085934726"/>
    <n v="1.326917714757858E-2"/>
    <n v="44"/>
    <n v="46"/>
    <n v="2"/>
    <n v="1.000442823306356"/>
    <n v="0.18550015573573109"/>
  </r>
  <r>
    <x v="1"/>
    <n v="60"/>
    <n v="60"/>
    <n v="59"/>
    <n v="60"/>
    <n v="60"/>
    <n v="60"/>
    <n v="60"/>
    <n v="60"/>
    <n v="60"/>
    <n v="60"/>
    <n v="60"/>
    <n v="60"/>
    <n v="79"/>
    <n v="62"/>
    <n v="60"/>
    <n v="60"/>
    <n v="60"/>
    <n v="60"/>
    <n v="60"/>
    <n v="60"/>
    <n v="60"/>
    <n v="62"/>
    <n v="57"/>
    <n v="63"/>
    <n v="57"/>
    <n v="73"/>
    <n v="57"/>
    <n v="57"/>
    <n v="57"/>
    <n v="58"/>
    <n v="57"/>
    <n v="57"/>
    <n v="57"/>
    <n v="57"/>
    <n v="56"/>
    <n v="57"/>
    <n v="59"/>
    <n v="59"/>
    <n v="59"/>
    <n v="59"/>
    <n v="57"/>
    <n v="57"/>
    <n v="57"/>
    <n v="57"/>
    <n v="59.68181818181818"/>
    <n v="60"/>
    <n v="4.0160881538129409"/>
    <n v="6.7291652234489491E-2"/>
    <n v="56"/>
    <n v="79"/>
    <n v="23"/>
    <n v="0.99832959039262981"/>
    <n v="0.12354400952479597"/>
  </r>
  <r>
    <x v="0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9.431818181818183"/>
    <n v="29"/>
    <n v="0.50105596738531255"/>
    <n v="1.7024295416952703E-2"/>
    <n v="29"/>
    <n v="30"/>
    <n v="1"/>
    <n v="1.0011354741170686"/>
    <n v="0.73643410852713198"/>
  </r>
  <r>
    <x v="1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0"/>
    <n v="0"/>
    <n v="20"/>
    <n v="20"/>
    <n v="0"/>
    <n v="1"/>
    <n v="1"/>
  </r>
  <r>
    <x v="3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0"/>
    <n v="0"/>
    <n v="9"/>
    <n v="9"/>
    <n v="0"/>
    <n v="1"/>
    <n v="1"/>
  </r>
  <r>
    <x v="3"/>
    <n v="64"/>
    <n v="56"/>
    <n v="55"/>
    <n v="59"/>
    <n v="61"/>
    <n v="61"/>
    <n v="61"/>
    <n v="59"/>
    <n v="61"/>
    <n v="63"/>
    <n v="63"/>
    <n v="64"/>
    <n v="64"/>
    <n v="63"/>
    <n v="61"/>
    <n v="64"/>
    <n v="64"/>
    <n v="62"/>
    <n v="64"/>
    <n v="64"/>
    <n v="64"/>
    <n v="64"/>
    <n v="62"/>
    <n v="62"/>
    <n v="62"/>
    <n v="60"/>
    <n v="60"/>
    <n v="60"/>
    <n v="60"/>
    <n v="60"/>
    <n v="60"/>
    <n v="59"/>
    <n v="59"/>
    <n v="50"/>
    <n v="53"/>
    <n v="51"/>
    <n v="51"/>
    <n v="48"/>
    <n v="51"/>
    <n v="51"/>
    <n v="48"/>
    <n v="50"/>
    <n v="51"/>
    <n v="51"/>
    <n v="58.636363636363633"/>
    <n v="60"/>
    <n v="5.234460542120746"/>
    <n v="8.9269869710586369E-2"/>
    <n v="48"/>
    <n v="64"/>
    <n v="16"/>
    <n v="0.99506759239169318"/>
    <n v="0.46708882452638567"/>
  </r>
  <r>
    <x v="3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0"/>
    <n v="0"/>
    <n v="29"/>
    <n v="29"/>
    <n v="0"/>
    <n v="1"/>
    <n v="1"/>
  </r>
  <r>
    <x v="0"/>
    <n v="464"/>
    <n v="487"/>
    <n v="483"/>
    <n v="455"/>
    <n v="449"/>
    <n v="424"/>
    <n v="430"/>
    <n v="418"/>
    <n v="415"/>
    <n v="495"/>
    <n v="520"/>
    <n v="437"/>
    <n v="466"/>
    <n v="463"/>
    <n v="455"/>
    <n v="389"/>
    <n v="367"/>
    <n v="353"/>
    <n v="350"/>
    <n v="345"/>
    <n v="465"/>
    <n v="118"/>
    <n v="124"/>
    <n v="113"/>
    <n v="116"/>
    <n v="70"/>
    <n v="126"/>
    <n v="140"/>
    <n v="134"/>
    <n v="124"/>
    <n v="113"/>
    <n v="126"/>
    <n v="123"/>
    <n v="131"/>
    <n v="113"/>
    <n v="115"/>
    <n v="104"/>
    <n v="92"/>
    <n v="94"/>
    <n v="90"/>
    <n v="117"/>
    <n v="122"/>
    <n v="117"/>
    <n v="117"/>
    <n v="267.47727272727275"/>
    <n v="137"/>
    <n v="165.63528000726981"/>
    <n v="0.61924992100602183"/>
    <n v="70"/>
    <n v="520"/>
    <n v="450"/>
    <n v="0.95397454561703643"/>
    <n v="0.77216479187039122"/>
  </r>
  <r>
    <x v="1"/>
    <n v="29"/>
    <n v="29"/>
    <n v="29"/>
    <n v="29"/>
    <n v="29"/>
    <n v="29"/>
    <n v="29"/>
    <n v="29"/>
    <n v="29"/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1"/>
    <n v="33"/>
    <n v="33"/>
    <n v="33"/>
    <n v="33"/>
    <n v="33"/>
    <n v="33"/>
    <n v="33"/>
    <n v="33"/>
    <n v="33"/>
    <n v="33"/>
    <n v="33"/>
    <n v="33"/>
    <n v="33"/>
    <n v="32"/>
    <n v="32"/>
    <n v="32"/>
    <n v="32"/>
    <n v="30.772727272727273"/>
    <n v="30"/>
    <n v="1.68251799622203"/>
    <n v="5.4675621738382064E-2"/>
    <n v="29"/>
    <n v="33"/>
    <n v="4"/>
    <n v="1.0037673087856609"/>
    <n v="0.79236913523915142"/>
  </r>
  <r>
    <x v="2"/>
    <n v="67"/>
    <n v="67"/>
    <n v="32"/>
    <n v="67"/>
    <n v="67"/>
    <n v="67"/>
    <n v="68"/>
    <n v="68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3.795454545454547"/>
    <n v="64"/>
    <n v="5.0558717669129312"/>
    <n v="7.9251285266893109E-2"/>
    <n v="32"/>
    <n v="68"/>
    <n v="36"/>
    <n v="1.0010391061230699"/>
    <n v="1.5440740582589896E-2"/>
  </r>
  <r>
    <x v="3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3.7727272727272729"/>
    <n v="4"/>
    <n v="0.64207644128110131"/>
    <n v="0.17018893624318346"/>
    <n v="2"/>
    <n v="4"/>
    <n v="2"/>
    <n v="1.009570788227111"/>
    <n v="0.30232558139534693"/>
  </r>
  <r>
    <x v="2"/>
    <n v="116"/>
    <n v="116"/>
    <n v="116"/>
    <n v="117"/>
    <n v="117"/>
    <n v="115"/>
    <n v="121"/>
    <n v="121"/>
    <n v="121"/>
    <n v="123"/>
    <n v="123"/>
    <n v="121"/>
    <n v="123"/>
    <n v="123"/>
    <n v="85"/>
    <n v="88"/>
    <n v="89"/>
    <n v="82"/>
    <n v="84"/>
    <n v="88"/>
    <n v="89"/>
    <n v="99"/>
    <n v="98"/>
    <n v="102"/>
    <n v="102"/>
    <n v="108"/>
    <n v="108"/>
    <n v="114"/>
    <n v="113"/>
    <n v="114"/>
    <n v="114"/>
    <n v="103"/>
    <n v="103"/>
    <n v="103"/>
    <n v="107"/>
    <n v="107"/>
    <n v="107"/>
    <n v="105"/>
    <n v="105"/>
    <n v="94"/>
    <n v="93"/>
    <n v="92"/>
    <n v="92"/>
    <n v="85"/>
    <n v="105.59090909090909"/>
    <n v="107"/>
    <n v="12.732157021107922"/>
    <n v="0.12058004927437549"/>
    <n v="82"/>
    <n v="123"/>
    <n v="41"/>
    <n v="0.99562529430772684"/>
    <n v="0.20648615448864402"/>
  </r>
  <r>
    <x v="3"/>
    <n v="43"/>
    <n v="43"/>
    <n v="43"/>
    <n v="43"/>
    <n v="43"/>
    <n v="43"/>
    <n v="42"/>
    <n v="46"/>
    <n v="46"/>
    <n v="46"/>
    <n v="47"/>
    <n v="47"/>
    <n v="49"/>
    <n v="57"/>
    <n v="49"/>
    <n v="47"/>
    <n v="57"/>
    <n v="57"/>
    <n v="57"/>
    <n v="57"/>
    <n v="57"/>
    <n v="57"/>
    <n v="55"/>
    <n v="57"/>
    <n v="51"/>
    <n v="57"/>
    <n v="57"/>
    <n v="58"/>
    <n v="52"/>
    <n v="46"/>
    <n v="46"/>
    <n v="46"/>
    <n v="48"/>
    <n v="48"/>
    <n v="40"/>
    <n v="44"/>
    <n v="40"/>
    <n v="40"/>
    <n v="54"/>
    <n v="54"/>
    <n v="54"/>
    <n v="54"/>
    <n v="50"/>
    <n v="50"/>
    <n v="49.477272727272727"/>
    <n v="48.5"/>
    <n v="5.832900416836158"/>
    <n v="0.11789049992686769"/>
    <n v="40"/>
    <n v="58"/>
    <n v="18"/>
    <n v="1.0022051891848034"/>
    <n v="5.6891253294350783E-2"/>
  </r>
  <r>
    <x v="3"/>
    <n v="235"/>
    <n v="263"/>
    <n v="264"/>
    <n v="256"/>
    <n v="261"/>
    <n v="273"/>
    <n v="286"/>
    <n v="283"/>
    <n v="296"/>
    <n v="287"/>
    <n v="280"/>
    <n v="281"/>
    <n v="273"/>
    <n v="224"/>
    <n v="240"/>
    <n v="256"/>
    <n v="254"/>
    <n v="256"/>
    <n v="248"/>
    <n v="207"/>
    <n v="253"/>
    <n v="253"/>
    <n v="254"/>
    <n v="256"/>
    <n v="247"/>
    <n v="249"/>
    <n v="235"/>
    <n v="268"/>
    <n v="211"/>
    <n v="340"/>
    <n v="354"/>
    <n v="260"/>
    <n v="318"/>
    <n v="296"/>
    <n v="299"/>
    <n v="283"/>
    <n v="293"/>
    <n v="272"/>
    <n v="263"/>
    <n v="265"/>
    <n v="258"/>
    <n v="258"/>
    <n v="257"/>
    <n v="275"/>
    <n v="266.81818181818181"/>
    <n v="262"/>
    <n v="28.420654728946452"/>
    <n v="0.10651693424818091"/>
    <n v="207"/>
    <n v="354"/>
    <n v="147"/>
    <n v="1.0012677832626897"/>
    <n v="2.4318305012944109E-2"/>
  </r>
  <r>
    <x v="0"/>
    <n v="203"/>
    <n v="213"/>
    <n v="209"/>
    <n v="218"/>
    <n v="209"/>
    <n v="203"/>
    <n v="193"/>
    <n v="201"/>
    <n v="183"/>
    <n v="187"/>
    <n v="184"/>
    <n v="163"/>
    <n v="160"/>
    <n v="146"/>
    <n v="144"/>
    <n v="149"/>
    <n v="161"/>
    <n v="179"/>
    <n v="185"/>
    <n v="186"/>
    <n v="205"/>
    <n v="218"/>
    <n v="212"/>
    <n v="198"/>
    <n v="193"/>
    <n v="191"/>
    <n v="216"/>
    <n v="210"/>
    <n v="229"/>
    <n v="203"/>
    <n v="194"/>
    <n v="184"/>
    <n v="171"/>
    <n v="160"/>
    <n v="169"/>
    <n v="163"/>
    <n v="156"/>
    <n v="146"/>
    <n v="141"/>
    <n v="142"/>
    <n v="150"/>
    <n v="162"/>
    <n v="173"/>
    <n v="186"/>
    <n v="182.90909090909091"/>
    <n v="185.5"/>
    <n v="24.614061193892042"/>
    <n v="0.1345699170640221"/>
    <n v="141"/>
    <n v="229"/>
    <n v="88"/>
    <n v="0.9956149695108687"/>
    <n v="0.16835441257539288"/>
  </r>
  <r>
    <x v="0"/>
    <n v="373"/>
    <n v="374"/>
    <n v="373"/>
    <n v="373"/>
    <n v="372"/>
    <n v="373"/>
    <n v="372"/>
    <n v="372"/>
    <n v="373"/>
    <n v="373"/>
    <n v="373"/>
    <n v="374"/>
    <n v="374"/>
    <n v="377"/>
    <n v="377"/>
    <n v="376"/>
    <n v="376"/>
    <n v="301"/>
    <n v="301"/>
    <n v="301"/>
    <n v="303"/>
    <n v="302"/>
    <n v="301"/>
    <n v="302"/>
    <n v="302"/>
    <n v="302"/>
    <n v="304"/>
    <n v="300"/>
    <n v="300"/>
    <n v="300"/>
    <n v="300"/>
    <n v="299"/>
    <n v="299"/>
    <n v="301"/>
    <n v="301"/>
    <n v="299"/>
    <n v="360"/>
    <n v="347"/>
    <n v="288"/>
    <n v="68"/>
    <n v="68"/>
    <n v="68"/>
    <n v="62"/>
    <n v="62"/>
    <n v="304.45454545454544"/>
    <n v="302"/>
    <n v="93.084471401344146"/>
    <n v="0.30574176930868485"/>
    <n v="62"/>
    <n v="377"/>
    <n v="315"/>
    <n v="0.97294819301682933"/>
    <n v="0.43814232679689352"/>
  </r>
  <r>
    <x v="1"/>
    <n v="83"/>
    <n v="70"/>
    <n v="83"/>
    <n v="72"/>
    <n v="79"/>
    <n v="83"/>
    <n v="79"/>
    <n v="81"/>
    <n v="83"/>
    <n v="75"/>
    <n v="44"/>
    <n v="42"/>
    <n v="44"/>
    <n v="44"/>
    <n v="44"/>
    <n v="41"/>
    <n v="44"/>
    <n v="46"/>
    <n v="44"/>
    <n v="43"/>
    <n v="44"/>
    <n v="47"/>
    <n v="47"/>
    <n v="42"/>
    <n v="44"/>
    <n v="45"/>
    <n v="44"/>
    <n v="34"/>
    <n v="50"/>
    <n v="46"/>
    <n v="48"/>
    <n v="45"/>
    <n v="45"/>
    <n v="44"/>
    <n v="45"/>
    <n v="44"/>
    <n v="45"/>
    <n v="53"/>
    <n v="53"/>
    <n v="56"/>
    <n v="50"/>
    <n v="53"/>
    <n v="51"/>
    <n v="51"/>
    <n v="53.409090909090907"/>
    <n v="46"/>
    <n v="14.587854428556405"/>
    <n v="0.27313429568360931"/>
    <n v="34"/>
    <n v="83"/>
    <n v="49"/>
    <n v="0.98965337335697745"/>
    <n v="0.29616961339389153"/>
  </r>
  <r>
    <x v="3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0"/>
    <n v="120"/>
    <n v="120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0.93181818181819"/>
    <n v="121"/>
    <n v="0.25497170592935248"/>
    <n v="2.1083922309512327E-3"/>
    <n v="120"/>
    <n v="121"/>
    <n v="1"/>
    <n v="1.0000052635251513"/>
    <n v="1.0209869540562342E-3"/>
  </r>
  <r>
    <x v="3"/>
    <n v="18"/>
    <n v="18"/>
    <n v="18"/>
    <n v="18"/>
    <n v="18"/>
    <n v="18"/>
    <n v="18"/>
    <n v="18"/>
    <n v="18"/>
    <n v="17"/>
    <n v="18"/>
    <n v="18"/>
    <n v="17"/>
    <n v="17"/>
    <n v="18"/>
    <n v="16"/>
    <n v="17"/>
    <n v="17"/>
    <n v="18"/>
    <n v="17"/>
    <n v="18"/>
    <n v="18"/>
    <n v="18"/>
    <n v="17"/>
    <n v="17"/>
    <n v="18"/>
    <n v="18"/>
    <n v="17"/>
    <n v="18"/>
    <n v="18"/>
    <n v="18"/>
    <n v="18"/>
    <n v="18"/>
    <n v="18"/>
    <n v="18"/>
    <n v="18"/>
    <n v="18"/>
    <n v="18"/>
    <n v="18"/>
    <n v="18"/>
    <n v="17"/>
    <n v="17"/>
    <n v="17"/>
    <n v="17"/>
    <n v="17.65909090909091"/>
    <n v="18"/>
    <n v="0.52576331301335799"/>
    <n v="2.9772954662275097E-2"/>
    <n v="16"/>
    <n v="18"/>
    <n v="2"/>
    <n v="0.9997333299233524"/>
    <n v="1.2775791186723768E-2"/>
  </r>
  <r>
    <x v="2"/>
    <n v="24"/>
    <n v="22"/>
    <n v="21"/>
    <n v="24"/>
    <n v="24"/>
    <n v="23"/>
    <n v="24"/>
    <n v="22"/>
    <n v="23"/>
    <n v="23"/>
    <n v="17"/>
    <n v="19"/>
    <n v="19"/>
    <n v="19"/>
    <n v="20"/>
    <n v="17"/>
    <n v="19"/>
    <n v="19"/>
    <n v="19"/>
    <n v="19"/>
    <n v="20"/>
    <n v="20"/>
    <n v="20"/>
    <n v="19"/>
    <n v="19"/>
    <n v="20"/>
    <n v="19"/>
    <n v="19"/>
    <n v="19"/>
    <n v="20"/>
    <n v="20"/>
    <n v="19"/>
    <n v="20"/>
    <n v="19"/>
    <n v="20"/>
    <n v="20"/>
    <n v="19"/>
    <n v="19"/>
    <n v="20"/>
    <n v="19"/>
    <n v="20"/>
    <n v="20"/>
    <n v="19"/>
    <n v="20"/>
    <n v="20.136363636363637"/>
    <n v="20"/>
    <n v="1.7730660488348027"/>
    <n v="8.8052941477123378E-2"/>
    <n v="17"/>
    <n v="24"/>
    <n v="7"/>
    <n v="0.99663072836916244"/>
    <n v="0.25914333177466603"/>
  </r>
  <r>
    <x v="3"/>
    <n v="36"/>
    <n v="36"/>
    <n v="37"/>
    <n v="36"/>
    <n v="36"/>
    <n v="36"/>
    <n v="36"/>
    <n v="36"/>
    <n v="38"/>
    <n v="38"/>
    <n v="37"/>
    <n v="37"/>
    <n v="38"/>
    <n v="38"/>
    <n v="38"/>
    <n v="37"/>
    <n v="37"/>
    <n v="37"/>
    <n v="37"/>
    <n v="37"/>
    <n v="37"/>
    <n v="37"/>
    <n v="37"/>
    <n v="37"/>
    <n v="37"/>
    <n v="37"/>
    <n v="37"/>
    <n v="37"/>
    <n v="37"/>
    <n v="37"/>
    <n v="39"/>
    <n v="39"/>
    <n v="39"/>
    <n v="41"/>
    <n v="41"/>
    <n v="41"/>
    <n v="41"/>
    <n v="40"/>
    <n v="40"/>
    <n v="36"/>
    <n v="35"/>
    <n v="36"/>
    <n v="35"/>
    <n v="35"/>
    <n v="37.409090909090907"/>
    <n v="37"/>
    <n v="1.6184715991097083"/>
    <n v="4.3264125371097917E-2"/>
    <n v="35"/>
    <n v="41"/>
    <n v="6"/>
    <n v="1.0009864130728348"/>
    <n v="8.8752457949159633E-2"/>
  </r>
  <r>
    <x v="2"/>
    <n v="63"/>
    <n v="59"/>
    <n v="57"/>
    <n v="55"/>
    <n v="53"/>
    <n v="51"/>
    <n v="55"/>
    <n v="54"/>
    <n v="55"/>
    <n v="54"/>
    <n v="54"/>
    <n v="53"/>
    <n v="53"/>
    <n v="62"/>
    <n v="63"/>
    <n v="58"/>
    <n v="60"/>
    <n v="61"/>
    <n v="56"/>
    <n v="59"/>
    <n v="62"/>
    <n v="61"/>
    <n v="67"/>
    <n v="68"/>
    <n v="71"/>
    <n v="71"/>
    <n v="64"/>
    <n v="68"/>
    <n v="70"/>
    <n v="60"/>
    <n v="54"/>
    <n v="53"/>
    <n v="52"/>
    <n v="58"/>
    <n v="57"/>
    <n v="61"/>
    <n v="81"/>
    <n v="67"/>
    <n v="69"/>
    <n v="84"/>
    <n v="87"/>
    <n v="72"/>
    <n v="76"/>
    <n v="74"/>
    <n v="62.31818181818182"/>
    <n v="60.5"/>
    <n v="8.8967533332755604"/>
    <n v="0.1427633649395057"/>
    <n v="51"/>
    <n v="87"/>
    <n v="36"/>
    <n v="1.0068500980359156"/>
    <n v="0.41620420337942021"/>
  </r>
  <r>
    <x v="0"/>
    <n v="69"/>
    <n v="69"/>
    <n v="69"/>
    <n v="69"/>
    <n v="69"/>
    <n v="69"/>
    <n v="69"/>
    <n v="69"/>
    <n v="69"/>
    <n v="69"/>
    <n v="69"/>
    <n v="69"/>
    <n v="69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7"/>
    <n v="67"/>
    <n v="67"/>
    <n v="67"/>
    <n v="68.204545454545453"/>
    <n v="68"/>
    <n v="0.59374826137500003"/>
    <n v="8.7054060314895043E-3"/>
    <n v="67"/>
    <n v="69"/>
    <n v="2"/>
    <n v="0.99941851092791811"/>
    <n v="0.73601563033156459"/>
  </r>
  <r>
    <x v="2"/>
    <n v="20"/>
    <n v="21"/>
    <n v="20"/>
    <n v="20"/>
    <n v="20"/>
    <n v="20"/>
    <n v="20"/>
    <n v="20"/>
    <n v="20"/>
    <n v="20"/>
    <n v="20"/>
    <n v="20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3"/>
    <n v="22"/>
    <n v="22"/>
    <n v="22"/>
    <n v="22"/>
    <n v="22"/>
    <n v="22"/>
    <n v="22"/>
    <n v="22"/>
    <n v="22"/>
    <n v="21.5"/>
    <n v="22"/>
    <n v="0.90219370889631734"/>
    <n v="4.1962498088200809E-2"/>
    <n v="20"/>
    <n v="23"/>
    <n v="3"/>
    <n v="1.0025197306065026"/>
    <n v="0.5688852877846966"/>
  </r>
  <r>
    <x v="1"/>
    <n v="13"/>
    <n v="13"/>
    <n v="13"/>
    <n v="13"/>
    <n v="13"/>
    <n v="14"/>
    <n v="13"/>
    <n v="13"/>
    <n v="13"/>
    <n v="13"/>
    <n v="13"/>
    <n v="13"/>
    <n v="13"/>
    <n v="14"/>
    <n v="14"/>
    <n v="14"/>
    <n v="14"/>
    <n v="14"/>
    <n v="15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21"/>
    <n v="21"/>
    <n v="22"/>
    <n v="14.25"/>
    <n v="14"/>
    <n v="2.0014529605984679"/>
    <n v="0.14045283934024336"/>
    <n v="13"/>
    <n v="22"/>
    <n v="9"/>
    <n v="1.0055693321887789"/>
    <n v="0.36517152567387784"/>
  </r>
  <r>
    <x v="3"/>
    <n v="110"/>
    <n v="126"/>
    <n v="127"/>
    <n v="126"/>
    <n v="127"/>
    <n v="129"/>
    <n v="126"/>
    <n v="127"/>
    <n v="125"/>
    <n v="124"/>
    <n v="125"/>
    <n v="129"/>
    <n v="129"/>
    <n v="127"/>
    <n v="128"/>
    <n v="129"/>
    <n v="128"/>
    <n v="127"/>
    <n v="124"/>
    <n v="126"/>
    <n v="121"/>
    <n v="123"/>
    <n v="126"/>
    <n v="125"/>
    <n v="127"/>
    <n v="126"/>
    <n v="127"/>
    <n v="127"/>
    <n v="129"/>
    <n v="125"/>
    <n v="117"/>
    <n v="120"/>
    <n v="126"/>
    <n v="128"/>
    <n v="127"/>
    <n v="129"/>
    <n v="126"/>
    <n v="121"/>
    <n v="127"/>
    <n v="124"/>
    <n v="125"/>
    <n v="124"/>
    <n v="126"/>
    <n v="129"/>
    <n v="125.54545454545455"/>
    <n v="126"/>
    <n v="3.5071657241268896"/>
    <n v="2.7935425753364072E-2"/>
    <n v="110"/>
    <n v="129"/>
    <n v="19"/>
    <n v="1.0000951156615019"/>
    <n v="1.7802863130109911E-3"/>
  </r>
  <r>
    <x v="2"/>
    <n v="74"/>
    <n v="75"/>
    <n v="75"/>
    <n v="75"/>
    <n v="75"/>
    <n v="75"/>
    <n v="75"/>
    <n v="75"/>
    <n v="75"/>
    <n v="75"/>
    <n v="74"/>
    <n v="74"/>
    <n v="74"/>
    <n v="74"/>
    <n v="74"/>
    <n v="74"/>
    <n v="75"/>
    <n v="75"/>
    <n v="75"/>
    <n v="75"/>
    <n v="75"/>
    <n v="75"/>
    <n v="75"/>
    <n v="75"/>
    <n v="75"/>
    <n v="75"/>
    <n v="75"/>
    <n v="75"/>
    <n v="75"/>
    <n v="74"/>
    <n v="74"/>
    <n v="74"/>
    <n v="74"/>
    <n v="74"/>
    <n v="74"/>
    <n v="74"/>
    <n v="74"/>
    <n v="74"/>
    <n v="75"/>
    <n v="73"/>
    <n v="74"/>
    <n v="74"/>
    <n v="74"/>
    <n v="74"/>
    <n v="74.5"/>
    <n v="75"/>
    <n v="0.5498414147691576"/>
    <n v="7.3804216747537935E-3"/>
    <n v="73"/>
    <n v="75"/>
    <n v="2"/>
    <n v="0.99972904475409441"/>
    <n v="0.22174501953370959"/>
  </r>
  <r>
    <x v="3"/>
    <n v="125"/>
    <n v="125"/>
    <n v="125"/>
    <n v="125"/>
    <n v="125"/>
    <n v="125"/>
    <n v="125"/>
    <n v="129"/>
    <n v="129"/>
    <n v="129"/>
    <n v="129"/>
    <n v="132"/>
    <n v="129"/>
    <n v="129"/>
    <n v="129"/>
    <n v="129"/>
    <n v="129"/>
    <n v="129"/>
    <n v="129"/>
    <n v="129"/>
    <n v="129"/>
    <n v="125"/>
    <n v="125"/>
    <n v="125"/>
    <n v="125"/>
    <n v="125"/>
    <n v="125"/>
    <n v="125"/>
    <n v="125"/>
    <n v="125"/>
    <n v="125"/>
    <n v="125"/>
    <n v="125"/>
    <n v="119"/>
    <n v="119"/>
    <n v="119"/>
    <n v="119"/>
    <n v="119"/>
    <n v="119"/>
    <n v="121"/>
    <n v="121"/>
    <n v="121"/>
    <n v="121"/>
    <n v="121"/>
    <n v="125.06818181818181"/>
    <n v="125"/>
    <n v="3.5854857753508282"/>
    <n v="2.8668248976092395E-2"/>
    <n v="119"/>
    <n v="132"/>
    <n v="13"/>
    <n v="0.99844064871597982"/>
    <n v="0.48436969213646996"/>
  </r>
  <r>
    <x v="1"/>
    <n v="11"/>
    <n v="11"/>
    <n v="11"/>
    <n v="11"/>
    <n v="11"/>
    <n v="11"/>
    <n v="11"/>
    <n v="11"/>
    <n v="11"/>
    <n v="11"/>
    <n v="11"/>
    <n v="11"/>
    <n v="11"/>
    <n v="11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1.681818181818182"/>
    <n v="12"/>
    <n v="0.47115529818794472"/>
    <n v="4.0332360156166473E-2"/>
    <n v="11"/>
    <n v="12"/>
    <n v="1"/>
    <n v="1.0025787087583222"/>
    <n v="0.65116279069767413"/>
  </r>
  <r>
    <x v="2"/>
    <n v="147"/>
    <n v="147"/>
    <n v="148"/>
    <n v="148"/>
    <n v="148"/>
    <n v="136"/>
    <n v="147"/>
    <n v="148"/>
    <n v="148"/>
    <n v="147"/>
    <n v="148"/>
    <n v="148"/>
    <n v="143"/>
    <n v="148"/>
    <n v="148"/>
    <n v="149"/>
    <n v="149"/>
    <n v="151"/>
    <n v="151"/>
    <n v="151"/>
    <n v="149"/>
    <n v="151"/>
    <n v="149"/>
    <n v="148"/>
    <n v="148"/>
    <n v="149"/>
    <n v="151"/>
    <n v="149"/>
    <n v="150"/>
    <n v="149"/>
    <n v="148"/>
    <n v="150"/>
    <n v="151"/>
    <n v="149"/>
    <n v="148"/>
    <n v="149"/>
    <n v="149"/>
    <n v="148"/>
    <n v="141"/>
    <n v="152"/>
    <n v="152"/>
    <n v="152"/>
    <n v="154"/>
    <n v="153"/>
    <n v="148.61363636363637"/>
    <n v="149"/>
    <n v="2.9977969359755847"/>
    <n v="2.0171748766313766E-2"/>
    <n v="136"/>
    <n v="154"/>
    <n v="18"/>
    <n v="1.0007036330735148"/>
    <n v="0.19256734942834261"/>
  </r>
  <r>
    <x v="2"/>
    <n v="27"/>
    <n v="27"/>
    <n v="27"/>
    <n v="25"/>
    <n v="26"/>
    <n v="28"/>
    <n v="28"/>
    <n v="28"/>
    <n v="26"/>
    <n v="25"/>
    <n v="25"/>
    <n v="27"/>
    <n v="28"/>
    <n v="28"/>
    <n v="27"/>
    <n v="29"/>
    <n v="28"/>
    <n v="28"/>
    <n v="26"/>
    <n v="28"/>
    <n v="27"/>
    <n v="27"/>
    <n v="28"/>
    <n v="28"/>
    <n v="26"/>
    <n v="27"/>
    <n v="31"/>
    <n v="30"/>
    <n v="30"/>
    <n v="30"/>
    <n v="31"/>
    <n v="30"/>
    <n v="31"/>
    <n v="31"/>
    <n v="30"/>
    <n v="31"/>
    <n v="29"/>
    <n v="31"/>
    <n v="28"/>
    <n v="32"/>
    <n v="30"/>
    <n v="31"/>
    <n v="31"/>
    <n v="31"/>
    <n v="28.454545454545453"/>
    <n v="28"/>
    <n v="1.958339893231182"/>
    <n v="6.8823446726974449E-2"/>
    <n v="25"/>
    <n v="32"/>
    <n v="7"/>
    <n v="1.004174358772663"/>
    <n v="0.60112226902214994"/>
  </r>
  <r>
    <x v="3"/>
    <n v="24"/>
    <n v="25"/>
    <n v="24"/>
    <n v="22"/>
    <n v="22"/>
    <n v="24"/>
    <n v="23"/>
    <n v="25"/>
    <n v="25"/>
    <n v="25"/>
    <n v="23"/>
    <n v="26"/>
    <n v="25"/>
    <n v="25"/>
    <n v="24"/>
    <n v="24"/>
    <n v="24"/>
    <n v="26"/>
    <n v="23"/>
    <n v="23"/>
    <n v="23"/>
    <n v="24"/>
    <n v="10"/>
    <n v="13"/>
    <n v="22"/>
    <n v="26"/>
    <n v="23"/>
    <n v="24"/>
    <n v="23"/>
    <n v="25"/>
    <n v="23"/>
    <n v="25"/>
    <n v="22"/>
    <n v="24"/>
    <n v="22"/>
    <n v="23"/>
    <n v="24"/>
    <n v="24"/>
    <n v="25"/>
    <n v="35"/>
    <n v="33"/>
    <n v="34"/>
    <n v="30"/>
    <n v="24"/>
    <n v="24.15909090909091"/>
    <n v="24"/>
    <n v="4.0459177348439432"/>
    <n v="0.16746978394462228"/>
    <n v="10"/>
    <n v="35"/>
    <n v="25"/>
    <n v="1.0029221812614868"/>
    <n v="3.6804208416085976E-2"/>
  </r>
  <r>
    <x v="2"/>
    <n v="30"/>
    <n v="32"/>
    <n v="32"/>
    <n v="32"/>
    <n v="32"/>
    <n v="32"/>
    <n v="32"/>
    <n v="32"/>
    <n v="32"/>
    <n v="32"/>
    <n v="32"/>
    <n v="32"/>
    <n v="32"/>
    <n v="32"/>
    <n v="36"/>
    <n v="36"/>
    <n v="38"/>
    <n v="39"/>
    <n v="39"/>
    <n v="39"/>
    <n v="39"/>
    <n v="39"/>
    <n v="39"/>
    <n v="39"/>
    <n v="39"/>
    <n v="42"/>
    <n v="42"/>
    <n v="42"/>
    <n v="42"/>
    <n v="42"/>
    <n v="42"/>
    <n v="39"/>
    <n v="39"/>
    <n v="39"/>
    <n v="39"/>
    <n v="39"/>
    <n v="39"/>
    <n v="39"/>
    <n v="39"/>
    <n v="39"/>
    <n v="39"/>
    <n v="39"/>
    <n v="39"/>
    <n v="39"/>
    <n v="36.977272727272727"/>
    <n v="39"/>
    <n v="3.7694527168217888"/>
    <n v="0.10193971698841961"/>
    <n v="30"/>
    <n v="42"/>
    <n v="12"/>
    <n v="1.0066268411665125"/>
    <n v="0.65400660091010254"/>
  </r>
  <r>
    <x v="3"/>
    <n v="133"/>
    <n v="126"/>
    <n v="126"/>
    <n v="126"/>
    <n v="128"/>
    <n v="118"/>
    <n v="128"/>
    <n v="129"/>
    <n v="128"/>
    <n v="133"/>
    <n v="130"/>
    <n v="133"/>
    <n v="131"/>
    <n v="132"/>
    <n v="116"/>
    <n v="114"/>
    <n v="114"/>
    <n v="115"/>
    <n v="85"/>
    <n v="91"/>
    <n v="107"/>
    <n v="106"/>
    <n v="106"/>
    <n v="102"/>
    <n v="92"/>
    <n v="100"/>
    <n v="90"/>
    <n v="91"/>
    <n v="92"/>
    <n v="89"/>
    <n v="90"/>
    <n v="86"/>
    <n v="86"/>
    <n v="77"/>
    <n v="79"/>
    <n v="78"/>
    <n v="86"/>
    <n v="83"/>
    <n v="76"/>
    <n v="87"/>
    <n v="78"/>
    <n v="79"/>
    <n v="87"/>
    <n v="93"/>
    <n v="104"/>
    <n v="101"/>
    <n v="19.910263801646696"/>
    <n v="0.19144484424660285"/>
    <n v="76"/>
    <n v="133"/>
    <n v="57"/>
    <n v="0.98654363929097455"/>
    <n v="0.82157095526417212"/>
  </r>
  <r>
    <x v="0"/>
    <n v="119"/>
    <n v="119"/>
    <n v="119"/>
    <n v="119"/>
    <n v="119"/>
    <n v="121"/>
    <n v="121"/>
    <n v="121"/>
    <n v="119"/>
    <n v="119"/>
    <n v="119"/>
    <n v="120"/>
    <n v="119"/>
    <n v="119"/>
    <n v="119"/>
    <n v="119"/>
    <n v="119"/>
    <n v="119"/>
    <n v="119"/>
    <n v="119"/>
    <n v="120"/>
    <n v="119"/>
    <n v="119"/>
    <n v="119"/>
    <n v="119"/>
    <n v="119"/>
    <n v="119"/>
    <n v="107"/>
    <n v="103"/>
    <n v="103"/>
    <n v="101"/>
    <n v="103"/>
    <n v="103"/>
    <n v="103"/>
    <n v="103"/>
    <n v="103"/>
    <n v="103"/>
    <n v="103"/>
    <n v="103"/>
    <n v="103"/>
    <n v="103"/>
    <n v="103"/>
    <n v="103"/>
    <n v="103"/>
    <n v="113.04545454545455"/>
    <n v="119"/>
    <n v="8.0143898067557213"/>
    <n v="7.0895285785535125E-2"/>
    <n v="101"/>
    <n v="121"/>
    <n v="20"/>
    <n v="0.99522341072273834"/>
    <n v="0.72511760303261874"/>
  </r>
  <r>
    <x v="2"/>
    <n v="52"/>
    <n v="52"/>
    <n v="52"/>
    <n v="54"/>
    <n v="54"/>
    <n v="54"/>
    <n v="52"/>
    <n v="52"/>
    <n v="52"/>
    <n v="52"/>
    <n v="52"/>
    <n v="52"/>
    <n v="52"/>
    <n v="52"/>
    <n v="51"/>
    <n v="49"/>
    <n v="54"/>
    <n v="54"/>
    <n v="52"/>
    <n v="54"/>
    <n v="54"/>
    <n v="56"/>
    <n v="56"/>
    <n v="56"/>
    <n v="56"/>
    <n v="55"/>
    <n v="55"/>
    <n v="56"/>
    <n v="54"/>
    <n v="52"/>
    <n v="52"/>
    <n v="52"/>
    <n v="52"/>
    <n v="48"/>
    <n v="52"/>
    <n v="52"/>
    <n v="52"/>
    <n v="52"/>
    <n v="52"/>
    <n v="52"/>
    <n v="50"/>
    <n v="50"/>
    <n v="48"/>
    <n v="48"/>
    <n v="52.5"/>
    <n v="52"/>
    <n v="2.0742048070032402"/>
    <n v="3.9508662990537909E-2"/>
    <n v="48"/>
    <n v="56"/>
    <n v="8"/>
    <n v="0.99910505717769837"/>
    <n v="8.3710622064603279E-2"/>
  </r>
  <r>
    <x v="2"/>
    <n v="34"/>
    <n v="35"/>
    <n v="34"/>
    <n v="34"/>
    <n v="37"/>
    <n v="34"/>
    <n v="36"/>
    <n v="34"/>
    <n v="35"/>
    <n v="36"/>
    <n v="33"/>
    <n v="34"/>
    <n v="35"/>
    <n v="35"/>
    <n v="36"/>
    <n v="35"/>
    <n v="35"/>
    <n v="34"/>
    <n v="35"/>
    <n v="35"/>
    <n v="35"/>
    <n v="35"/>
    <n v="35"/>
    <n v="34"/>
    <n v="35"/>
    <n v="35"/>
    <n v="37"/>
    <n v="34"/>
    <n v="35"/>
    <n v="35"/>
    <n v="35"/>
    <n v="35"/>
    <n v="35"/>
    <n v="36"/>
    <n v="36"/>
    <n v="34"/>
    <n v="36"/>
    <n v="36"/>
    <n v="37"/>
    <n v="36"/>
    <n v="35"/>
    <n v="36"/>
    <n v="35"/>
    <n v="36"/>
    <n v="35.090909090909093"/>
    <n v="35"/>
    <n v="0.91035852426729758"/>
    <n v="2.5942859499845265E-2"/>
    <n v="33"/>
    <n v="37"/>
    <n v="4"/>
    <n v="1.000776095000353"/>
    <n v="0.14806897713497807"/>
  </r>
  <r>
    <x v="3"/>
    <n v="167"/>
    <n v="167"/>
    <n v="167"/>
    <n v="165"/>
    <n v="165"/>
    <n v="165"/>
    <n v="166"/>
    <n v="166"/>
    <n v="166"/>
    <n v="166"/>
    <n v="166"/>
    <n v="166"/>
    <n v="166"/>
    <n v="166"/>
    <n v="166"/>
    <n v="166"/>
    <n v="166"/>
    <n v="166"/>
    <n v="166"/>
    <n v="165"/>
    <n v="165"/>
    <n v="165"/>
    <n v="167"/>
    <n v="167"/>
    <n v="167"/>
    <n v="167"/>
    <n v="167"/>
    <n v="165"/>
    <n v="165"/>
    <n v="165"/>
    <n v="166"/>
    <n v="165"/>
    <n v="157"/>
    <n v="166"/>
    <n v="166"/>
    <n v="166"/>
    <n v="166"/>
    <n v="165"/>
    <n v="166"/>
    <n v="166"/>
    <n v="167"/>
    <n v="169"/>
    <n v="172"/>
    <n v="175"/>
    <n v="166.15909090909091"/>
    <n v="166"/>
    <n v="2.2919797659135854"/>
    <n v="1.3793887252112948E-2"/>
    <n v="157"/>
    <n v="175"/>
    <n v="18"/>
    <n v="1.0002141688852695"/>
    <n v="3.9826071700716545E-2"/>
  </r>
  <r>
    <x v="0"/>
    <n v="97"/>
    <n v="97"/>
    <n v="91"/>
    <n v="91"/>
    <n v="89"/>
    <n v="99"/>
    <n v="98"/>
    <n v="99"/>
    <n v="97"/>
    <n v="108"/>
    <n v="105"/>
    <n v="107"/>
    <n v="108"/>
    <n v="106"/>
    <n v="105"/>
    <n v="92"/>
    <n v="123"/>
    <n v="121"/>
    <n v="130"/>
    <n v="123"/>
    <n v="123"/>
    <n v="123"/>
    <n v="121"/>
    <n v="123"/>
    <n v="123"/>
    <n v="123"/>
    <n v="123"/>
    <n v="123"/>
    <n v="123"/>
    <n v="126"/>
    <n v="126"/>
    <n v="125"/>
    <n v="124"/>
    <n v="125"/>
    <n v="122"/>
    <n v="122"/>
    <n v="123"/>
    <n v="118"/>
    <n v="118"/>
    <n v="120"/>
    <n v="108"/>
    <n v="95"/>
    <n v="108"/>
    <n v="108"/>
    <n v="112.70454545454545"/>
    <n v="119"/>
    <n v="12.34500095689717"/>
    <n v="0.10953418876859759"/>
    <n v="89"/>
    <n v="130"/>
    <n v="41"/>
    <n v="1.0052043645846505"/>
    <n v="0.34571526753694648"/>
  </r>
  <r>
    <x v="3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33"/>
    <n v="33"/>
    <n v="33"/>
    <n v="33"/>
    <n v="33"/>
    <n v="33"/>
    <n v="33"/>
    <n v="33"/>
    <n v="33"/>
    <n v="33"/>
    <n v="33"/>
    <n v="33"/>
    <n v="33"/>
    <n v="33"/>
    <n v="31"/>
    <n v="31"/>
    <n v="31"/>
    <n v="27"/>
    <n v="21"/>
    <n v="21"/>
    <n v="21"/>
    <n v="21"/>
    <n v="21"/>
    <n v="21"/>
    <n v="21"/>
    <n v="27.363636363636363"/>
    <n v="25"/>
    <n v="4.5088590269777251"/>
    <n v="0.16477557905898663"/>
    <n v="21"/>
    <n v="33"/>
    <n v="12"/>
    <n v="1.0003032489934258"/>
    <n v="5.5479771916251339E-4"/>
  </r>
  <r>
    <x v="1"/>
    <n v="94"/>
    <n v="93"/>
    <n v="93"/>
    <n v="93"/>
    <n v="94"/>
    <n v="96"/>
    <n v="99"/>
    <n v="98"/>
    <n v="97"/>
    <n v="96"/>
    <n v="94"/>
    <n v="94"/>
    <n v="92"/>
    <n v="93"/>
    <n v="96"/>
    <n v="98"/>
    <n v="97"/>
    <n v="97"/>
    <n v="97"/>
    <n v="96"/>
    <n v="96"/>
    <n v="95"/>
    <n v="96"/>
    <n v="93"/>
    <n v="94"/>
    <n v="95"/>
    <n v="96"/>
    <n v="98"/>
    <n v="97"/>
    <n v="95"/>
    <n v="98"/>
    <n v="93"/>
    <n v="95"/>
    <n v="93"/>
    <n v="95"/>
    <n v="95"/>
    <n v="98"/>
    <n v="95"/>
    <n v="98"/>
    <n v="97"/>
    <n v="97"/>
    <n v="96"/>
    <n v="100"/>
    <n v="99"/>
    <n v="95.704545454545453"/>
    <n v="96"/>
    <n v="1.9716543101710471"/>
    <n v="2.0601469875926402E-2"/>
    <n v="92"/>
    <n v="100"/>
    <n v="8"/>
    <n v="1.0005739868718151"/>
    <n v="0.12809682146720389"/>
  </r>
  <r>
    <x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0"/>
    <n v="0"/>
    <n v="8"/>
    <n v="8"/>
    <n v="0"/>
    <n v="1"/>
    <n v="1"/>
  </r>
  <r>
    <x v="3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9"/>
    <n v="29"/>
    <n v="29"/>
    <n v="29"/>
    <n v="29"/>
    <n v="29"/>
    <n v="29"/>
    <n v="29"/>
    <n v="29"/>
    <n v="29"/>
    <n v="29"/>
    <n v="29"/>
    <n v="29"/>
    <n v="28"/>
    <n v="29"/>
    <n v="29"/>
    <n v="29"/>
    <n v="29"/>
    <n v="29"/>
    <n v="28.40909090909091"/>
    <n v="28"/>
    <n v="0.49735027281476557"/>
    <n v="1.7506729603079748E-2"/>
    <n v="28"/>
    <n v="29"/>
    <n v="1"/>
    <n v="1.0010936464579601"/>
    <n v="0.64720068906115413"/>
  </r>
  <r>
    <x v="3"/>
    <n v="84"/>
    <n v="84"/>
    <n v="85"/>
    <n v="86"/>
    <n v="85"/>
    <n v="82"/>
    <n v="82"/>
    <n v="81"/>
    <n v="82"/>
    <n v="82"/>
    <n v="81"/>
    <n v="82"/>
    <n v="82"/>
    <n v="82"/>
    <n v="82"/>
    <n v="81"/>
    <n v="81"/>
    <n v="82"/>
    <n v="82"/>
    <n v="81"/>
    <n v="79"/>
    <n v="79"/>
    <n v="79"/>
    <n v="80"/>
    <n v="82"/>
    <n v="80"/>
    <n v="80"/>
    <n v="79"/>
    <n v="80"/>
    <n v="79"/>
    <n v="72"/>
    <n v="73"/>
    <n v="74"/>
    <n v="74"/>
    <n v="68"/>
    <n v="73"/>
    <n v="73"/>
    <n v="73"/>
    <n v="73"/>
    <n v="73"/>
    <n v="74"/>
    <n v="74"/>
    <n v="73"/>
    <n v="74"/>
    <n v="78.795454545454547"/>
    <n v="80"/>
    <n v="4.4176156120197065"/>
    <n v="5.6064345811614388E-2"/>
    <n v="68"/>
    <n v="86"/>
    <n v="18"/>
    <n v="0.99608108833175024"/>
    <n v="0.7820852124840032"/>
  </r>
  <r>
    <x v="0"/>
    <n v="54"/>
    <n v="54"/>
    <n v="54"/>
    <n v="58"/>
    <n v="58"/>
    <n v="61"/>
    <n v="62"/>
    <n v="62"/>
    <n v="62"/>
    <n v="62"/>
    <n v="62"/>
    <n v="60"/>
    <n v="54"/>
    <n v="52"/>
    <n v="54"/>
    <n v="55"/>
    <n v="57"/>
    <n v="54"/>
    <n v="54"/>
    <n v="54"/>
    <n v="54"/>
    <n v="54"/>
    <n v="54"/>
    <n v="54"/>
    <n v="53"/>
    <n v="53"/>
    <n v="60"/>
    <n v="65"/>
    <n v="67"/>
    <n v="74"/>
    <n v="74"/>
    <n v="64"/>
    <n v="60"/>
    <n v="60"/>
    <n v="62"/>
    <n v="62"/>
    <n v="63"/>
    <n v="63"/>
    <n v="58"/>
    <n v="58"/>
    <n v="61"/>
    <n v="62"/>
    <n v="64"/>
    <n v="68"/>
    <n v="59.31818181818182"/>
    <n v="60"/>
    <n v="5.3647112550345417"/>
    <n v="9.0439576713225986E-2"/>
    <n v="52"/>
    <n v="74"/>
    <n v="22"/>
    <n v="1.0029190080200872"/>
    <n v="0.18077350745724999"/>
  </r>
  <r>
    <x v="3"/>
    <n v="200"/>
    <n v="213"/>
    <n v="201"/>
    <n v="201"/>
    <n v="200"/>
    <n v="201"/>
    <n v="201"/>
    <n v="201"/>
    <n v="210"/>
    <n v="200"/>
    <n v="210"/>
    <n v="200"/>
    <n v="213"/>
    <n v="200"/>
    <n v="203"/>
    <n v="201"/>
    <n v="201"/>
    <n v="211"/>
    <n v="212"/>
    <n v="202"/>
    <n v="200"/>
    <n v="213"/>
    <n v="209"/>
    <n v="211"/>
    <n v="210"/>
    <n v="211"/>
    <n v="200"/>
    <n v="202"/>
    <n v="201"/>
    <n v="202"/>
    <n v="200"/>
    <n v="159"/>
    <n v="200"/>
    <n v="212"/>
    <n v="213"/>
    <n v="200"/>
    <n v="201"/>
    <n v="201"/>
    <n v="213"/>
    <n v="200"/>
    <n v="203"/>
    <n v="200"/>
    <n v="203"/>
    <n v="200"/>
    <n v="203.29545454545453"/>
    <n v="201"/>
    <n v="8.5306003100044858"/>
    <n v="4.1961589003934867E-2"/>
    <n v="159"/>
    <n v="213"/>
    <n v="54"/>
    <n v="0.99963607489281592"/>
    <n v="1.0717212042991905E-2"/>
  </r>
  <r>
    <x v="3"/>
    <n v="22"/>
    <n v="27"/>
    <n v="27"/>
    <n v="27"/>
    <n v="27"/>
    <n v="22"/>
    <n v="22"/>
    <n v="22"/>
    <n v="22"/>
    <n v="16"/>
    <n v="16"/>
    <n v="17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5"/>
    <n v="14"/>
    <n v="14"/>
    <n v="14"/>
    <n v="13"/>
    <n v="13"/>
    <n v="13"/>
    <n v="13"/>
    <n v="16.181818181818183"/>
    <n v="14"/>
    <n v="4.3362867368115507"/>
    <n v="0.26797277587037671"/>
    <n v="13"/>
    <n v="27"/>
    <n v="14"/>
    <n v="0.98643204509609783"/>
    <n v="0.58820847482036143"/>
  </r>
  <r>
    <x v="3"/>
    <n v="61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32"/>
    <n v="158"/>
    <n v="158"/>
    <n v="157"/>
    <n v="157"/>
    <n v="157"/>
    <n v="157"/>
    <n v="74.295454545454547"/>
    <n v="62"/>
    <n v="33.681531441632814"/>
    <n v="0.45334578875247594"/>
    <n v="32"/>
    <n v="158"/>
    <n v="126"/>
    <n v="1.0136558255328059"/>
    <n v="0.25628003507073527"/>
  </r>
  <r>
    <x v="3"/>
    <n v="40"/>
    <n v="40"/>
    <n v="40"/>
    <n v="40"/>
    <n v="40"/>
    <n v="41"/>
    <n v="40"/>
    <n v="40"/>
    <n v="40"/>
    <n v="41"/>
    <n v="40"/>
    <n v="40"/>
    <n v="40"/>
    <n v="40"/>
    <n v="40"/>
    <n v="40"/>
    <n v="40"/>
    <n v="40"/>
    <n v="41"/>
    <n v="40"/>
    <n v="41"/>
    <n v="40"/>
    <n v="40"/>
    <n v="40"/>
    <n v="41"/>
    <n v="41"/>
    <n v="40"/>
    <n v="40"/>
    <n v="40"/>
    <n v="40"/>
    <n v="40"/>
    <n v="41"/>
    <n v="40"/>
    <n v="40"/>
    <n v="40"/>
    <n v="40"/>
    <n v="40"/>
    <n v="41"/>
    <n v="41"/>
    <n v="40"/>
    <n v="41"/>
    <n v="41"/>
    <n v="41"/>
    <n v="2"/>
    <n v="39.409090909090907"/>
    <n v="40"/>
    <n v="5.7881923989581914"/>
    <n v="0.14687454760908905"/>
    <n v="2"/>
    <n v="41"/>
    <n v="39"/>
    <n v="0.99121145090853147"/>
    <n v="6.2710498134506076E-2"/>
  </r>
  <r>
    <x v="3"/>
    <n v="163"/>
    <n v="163"/>
    <n v="166"/>
    <n v="166"/>
    <n v="166"/>
    <n v="166"/>
    <n v="168"/>
    <n v="168"/>
    <n v="167"/>
    <n v="160"/>
    <n v="158"/>
    <n v="159"/>
    <n v="158"/>
    <n v="160"/>
    <n v="159"/>
    <n v="159"/>
    <n v="158"/>
    <n v="159"/>
    <n v="160"/>
    <n v="162"/>
    <n v="172"/>
    <n v="165"/>
    <n v="162"/>
    <n v="162"/>
    <n v="169"/>
    <n v="165"/>
    <n v="169"/>
    <n v="171"/>
    <n v="178"/>
    <n v="182"/>
    <n v="181"/>
    <n v="169"/>
    <n v="172"/>
    <n v="172"/>
    <n v="170"/>
    <n v="171"/>
    <n v="172"/>
    <n v="172"/>
    <n v="180"/>
    <n v="171"/>
    <n v="171"/>
    <n v="181"/>
    <n v="185"/>
    <n v="177"/>
    <n v="167.81818181818181"/>
    <n v="167.5"/>
    <n v="7.2793838458674287"/>
    <n v="4.3376610132471134E-2"/>
    <n v="158"/>
    <n v="185"/>
    <n v="27"/>
    <n v="1.0023002401283929"/>
    <n v="0.4720339214829915"/>
  </r>
  <r>
    <x v="3"/>
    <n v="108"/>
    <n v="99"/>
    <n v="100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8"/>
    <n v="108"/>
    <n v="109"/>
    <n v="109"/>
    <n v="109"/>
    <n v="109"/>
    <n v="109"/>
    <n v="109"/>
    <n v="109"/>
    <n v="109"/>
    <n v="109"/>
    <n v="109"/>
    <n v="109"/>
    <n v="109"/>
    <n v="109"/>
    <n v="108"/>
    <n v="108"/>
    <n v="108"/>
    <n v="108"/>
    <n v="108"/>
    <n v="107.43181818181819"/>
    <n v="107"/>
    <n v="1.9576650457342402"/>
    <n v="1.8222395179248268E-2"/>
    <n v="99"/>
    <n v="109"/>
    <n v="10"/>
    <n v="1.0008746633440557"/>
    <n v="0.35887085862541929"/>
  </r>
  <r>
    <x v="2"/>
    <n v="154"/>
    <n v="116"/>
    <n v="126"/>
    <n v="135"/>
    <n v="142"/>
    <n v="145"/>
    <n v="143"/>
    <n v="145"/>
    <n v="143"/>
    <n v="118"/>
    <n v="119"/>
    <n v="117"/>
    <n v="109"/>
    <n v="100"/>
    <n v="95"/>
    <n v="104"/>
    <n v="99"/>
    <n v="107"/>
    <n v="114"/>
    <n v="111"/>
    <n v="113"/>
    <n v="114"/>
    <n v="111"/>
    <n v="123"/>
    <n v="115"/>
    <n v="132"/>
    <n v="115"/>
    <n v="116"/>
    <n v="116"/>
    <n v="124"/>
    <n v="130"/>
    <n v="122"/>
    <n v="122"/>
    <n v="118"/>
    <n v="125"/>
    <n v="123"/>
    <n v="125"/>
    <n v="120"/>
    <n v="123"/>
    <n v="127"/>
    <n v="126"/>
    <n v="123"/>
    <n v="115"/>
    <n v="107"/>
    <n v="121.06818181818181"/>
    <n v="119.5"/>
    <n v="12.942444554099501"/>
    <n v="0.10690211383149578"/>
    <n v="95"/>
    <n v="154"/>
    <n v="59"/>
    <n v="0.99826189324372061"/>
    <n v="4.4736759266001867E-2"/>
  </r>
  <r>
    <x v="1"/>
    <n v="6"/>
    <n v="4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4"/>
    <n v="8"/>
    <n v="8"/>
    <n v="6"/>
    <n v="4"/>
    <n v="6"/>
    <n v="8"/>
    <n v="8"/>
    <n v="8"/>
    <n v="2"/>
    <n v="2"/>
    <n v="2"/>
    <n v="4"/>
    <n v="4"/>
    <n v="4"/>
    <n v="4"/>
    <n v="4"/>
    <n v="2"/>
    <n v="4"/>
    <n v="4"/>
    <n v="4"/>
    <n v="4"/>
    <n v="3.5"/>
    <n v="2"/>
    <n v="2.0288615205990381"/>
    <n v="0.57967472017115373"/>
    <n v="2"/>
    <n v="8"/>
    <n v="6"/>
    <n v="1.0167655315029789"/>
    <n v="0.17545020859236113"/>
  </r>
  <r>
    <x v="2"/>
    <n v="93"/>
    <n v="85"/>
    <n v="85"/>
    <n v="85"/>
    <n v="85"/>
    <n v="85"/>
    <n v="85"/>
    <n v="85"/>
    <n v="85"/>
    <n v="85"/>
    <n v="85"/>
    <n v="85"/>
    <n v="85"/>
    <n v="85"/>
    <n v="85"/>
    <n v="85"/>
    <n v="85"/>
    <n v="93"/>
    <n v="93"/>
    <n v="84"/>
    <n v="83"/>
    <n v="85"/>
    <n v="85"/>
    <n v="85"/>
    <n v="85"/>
    <n v="85"/>
    <n v="92"/>
    <n v="92"/>
    <n v="83"/>
    <n v="83"/>
    <n v="83"/>
    <n v="83"/>
    <n v="83"/>
    <n v="83"/>
    <n v="88"/>
    <n v="88"/>
    <n v="88"/>
    <n v="83"/>
    <n v="83"/>
    <n v="84"/>
    <n v="83"/>
    <n v="83"/>
    <n v="83"/>
    <n v="83"/>
    <n v="85.431818181818187"/>
    <n v="85"/>
    <n v="2.9046692744752076"/>
    <n v="3.3999853172894154E-2"/>
    <n v="83"/>
    <n v="93"/>
    <n v="10"/>
    <n v="0.99935866898914782"/>
    <n v="6.1922052651704328E-2"/>
  </r>
  <r>
    <x v="2"/>
    <n v="107"/>
    <n v="100"/>
    <n v="91"/>
    <n v="90"/>
    <n v="94"/>
    <n v="96"/>
    <n v="93"/>
    <n v="95"/>
    <n v="96"/>
    <n v="102"/>
    <n v="104"/>
    <n v="93"/>
    <n v="95"/>
    <n v="105"/>
    <n v="101"/>
    <n v="101"/>
    <n v="101"/>
    <n v="103"/>
    <n v="97"/>
    <n v="101"/>
    <n v="103"/>
    <n v="95"/>
    <n v="93"/>
    <n v="96"/>
    <n v="93"/>
    <n v="95"/>
    <n v="100"/>
    <n v="101"/>
    <n v="104"/>
    <n v="102"/>
    <n v="101"/>
    <n v="95"/>
    <n v="99"/>
    <n v="96"/>
    <n v="95"/>
    <n v="100"/>
    <n v="103"/>
    <n v="100"/>
    <n v="97"/>
    <n v="96"/>
    <n v="95"/>
    <n v="95"/>
    <n v="94"/>
    <n v="99"/>
    <n v="98"/>
    <n v="97"/>
    <n v="4.091966036822841"/>
    <n v="4.1754755477784095E-2"/>
    <n v="90"/>
    <n v="107"/>
    <n v="17"/>
    <n v="1.0000761763646646"/>
    <n v="5.5118892652712985E-4"/>
  </r>
  <r>
    <x v="0"/>
    <n v="21"/>
    <n v="21"/>
    <n v="21"/>
    <n v="21"/>
    <n v="21"/>
    <n v="21"/>
    <n v="22"/>
    <n v="22"/>
    <n v="22"/>
    <n v="22"/>
    <n v="23"/>
    <n v="23"/>
    <n v="22"/>
    <n v="21"/>
    <n v="21"/>
    <n v="21"/>
    <n v="21"/>
    <n v="21"/>
    <n v="20"/>
    <n v="21"/>
    <n v="21"/>
    <n v="22"/>
    <n v="22"/>
    <n v="22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26.704545454545453"/>
    <n v="22.5"/>
    <n v="5.837248258421428"/>
    <n v="0.21858631776216411"/>
    <n v="20"/>
    <n v="33"/>
    <n v="13"/>
    <n v="1.0147187615849671"/>
    <n v="0.73838652531105697"/>
  </r>
  <r>
    <x v="3"/>
    <n v="173"/>
    <n v="173"/>
    <n v="173"/>
    <n v="157"/>
    <n v="157"/>
    <n v="157"/>
    <n v="157"/>
    <n v="157"/>
    <n v="157"/>
    <n v="157"/>
    <n v="157"/>
    <n v="157"/>
    <n v="157"/>
    <n v="159"/>
    <n v="159"/>
    <n v="159"/>
    <n v="159"/>
    <n v="159"/>
    <n v="159"/>
    <n v="161"/>
    <n v="161"/>
    <n v="161"/>
    <n v="161"/>
    <n v="161"/>
    <n v="161"/>
    <n v="162"/>
    <n v="162"/>
    <n v="159"/>
    <n v="159"/>
    <n v="159"/>
    <n v="159"/>
    <n v="157"/>
    <n v="159"/>
    <n v="159"/>
    <n v="159"/>
    <n v="159"/>
    <n v="159"/>
    <n v="159"/>
    <n v="159"/>
    <n v="159"/>
    <n v="156"/>
    <n v="159"/>
    <n v="159"/>
    <n v="159"/>
    <n v="159.79545454545453"/>
    <n v="159"/>
    <n v="3.9033649493889748"/>
    <n v="2.442725896360616E-2"/>
    <n v="156"/>
    <n v="173"/>
    <n v="17"/>
    <n v="0.99947290029412372"/>
    <n v="8.1670398716034223E-2"/>
  </r>
  <r>
    <x v="3"/>
    <n v="15"/>
    <n v="14"/>
    <n v="12"/>
    <n v="14"/>
    <n v="14"/>
    <n v="14"/>
    <n v="14"/>
    <n v="14"/>
    <n v="14"/>
    <n v="14"/>
    <n v="14"/>
    <n v="13"/>
    <n v="14"/>
    <n v="14"/>
    <n v="12"/>
    <n v="13"/>
    <n v="15"/>
    <n v="13"/>
    <n v="10"/>
    <n v="15"/>
    <n v="12"/>
    <n v="14"/>
    <n v="13"/>
    <n v="14"/>
    <n v="14"/>
    <n v="13"/>
    <n v="12"/>
    <n v="12"/>
    <n v="14"/>
    <n v="13"/>
    <n v="12"/>
    <n v="13"/>
    <n v="12"/>
    <n v="12"/>
    <n v="13"/>
    <n v="13"/>
    <n v="12"/>
    <n v="12"/>
    <n v="12"/>
    <n v="13"/>
    <n v="14"/>
    <n v="14"/>
    <n v="13"/>
    <n v="15"/>
    <n v="13.25"/>
    <n v="13"/>
    <n v="1.0810201899885084"/>
    <n v="8.1586429433094965E-2"/>
    <n v="10"/>
    <n v="15"/>
    <n v="5"/>
    <n v="0.99815561964512345"/>
    <n v="7.9595879923067672E-2"/>
  </r>
  <r>
    <x v="3"/>
    <n v="71"/>
    <n v="71"/>
    <n v="71"/>
    <n v="72"/>
    <n v="74"/>
    <n v="71"/>
    <n v="71"/>
    <n v="69"/>
    <n v="71"/>
    <n v="71"/>
    <n v="74"/>
    <n v="71"/>
    <n v="73"/>
    <n v="73"/>
    <n v="79"/>
    <n v="83"/>
    <n v="147"/>
    <n v="141"/>
    <n v="110"/>
    <n v="109"/>
    <n v="100"/>
    <n v="74"/>
    <n v="114"/>
    <n v="116"/>
    <n v="73"/>
    <n v="100"/>
    <n v="121"/>
    <n v="86"/>
    <n v="71"/>
    <n v="71"/>
    <n v="71"/>
    <n v="73"/>
    <n v="91"/>
    <n v="93"/>
    <n v="106"/>
    <n v="107"/>
    <n v="95"/>
    <n v="108"/>
    <n v="106"/>
    <n v="96"/>
    <n v="156"/>
    <n v="196"/>
    <n v="131"/>
    <n v="96"/>
    <n v="93.704545454545453"/>
    <n v="84.5"/>
    <n v="28.024556960134802"/>
    <n v="0.29907361296287444"/>
    <n v="69"/>
    <n v="196"/>
    <n v="127"/>
    <n v="1.0120020776234784"/>
    <n v="0.33867558456200042"/>
  </r>
  <r>
    <x v="2"/>
    <n v="46"/>
    <n v="46"/>
    <n v="46"/>
    <n v="46"/>
    <n v="46"/>
    <n v="45"/>
    <n v="45"/>
    <n v="45"/>
    <n v="46"/>
    <n v="40"/>
    <n v="40"/>
    <n v="40"/>
    <n v="40"/>
    <n v="40"/>
    <n v="37"/>
    <n v="42"/>
    <n v="42"/>
    <n v="44"/>
    <n v="44"/>
    <n v="44"/>
    <n v="44"/>
    <n v="44"/>
    <n v="44"/>
    <n v="44"/>
    <n v="44"/>
    <n v="48"/>
    <n v="48"/>
    <n v="48"/>
    <n v="48"/>
    <n v="48"/>
    <n v="48"/>
    <n v="48"/>
    <n v="48"/>
    <n v="48"/>
    <n v="43"/>
    <n v="48"/>
    <n v="48"/>
    <n v="48"/>
    <n v="46"/>
    <n v="46"/>
    <n v="41"/>
    <n v="43"/>
    <n v="43"/>
    <n v="41"/>
    <n v="44.613636363636367"/>
    <n v="45"/>
    <n v="2.9271456776494436"/>
    <n v="6.5611008566773057E-2"/>
    <n v="37"/>
    <n v="48"/>
    <n v="11"/>
    <n v="1.0011310689824222"/>
    <n v="4.6855686976171998E-2"/>
  </r>
  <r>
    <x v="0"/>
    <n v="83"/>
    <n v="79"/>
    <n v="75"/>
    <n v="75"/>
    <n v="72"/>
    <n v="75"/>
    <n v="75"/>
    <n v="75"/>
    <n v="76"/>
    <n v="83"/>
    <n v="79"/>
    <n v="75"/>
    <n v="70"/>
    <n v="78"/>
    <n v="70"/>
    <n v="72"/>
    <n v="77"/>
    <n v="74"/>
    <n v="81"/>
    <n v="79"/>
    <n v="84"/>
    <n v="74"/>
    <n v="75"/>
    <n v="80"/>
    <n v="75"/>
    <n v="81"/>
    <n v="62"/>
    <n v="76"/>
    <n v="61"/>
    <n v="82"/>
    <n v="73"/>
    <n v="73"/>
    <n v="77"/>
    <n v="76"/>
    <n v="74"/>
    <n v="74"/>
    <n v="77"/>
    <n v="76"/>
    <n v="79"/>
    <n v="85"/>
    <n v="73"/>
    <n v="77"/>
    <n v="63"/>
    <n v="80"/>
    <n v="75.681818181818187"/>
    <n v="75.5"/>
    <n v="5.1614525054652356"/>
    <n v="6.8199372444585696E-2"/>
    <n v="61"/>
    <n v="85"/>
    <n v="24"/>
    <n v="0.99941493196710396"/>
    <n v="1.1243086145171149E-2"/>
  </r>
  <r>
    <x v="2"/>
    <n v="163"/>
    <n v="208"/>
    <n v="207"/>
    <n v="207"/>
    <n v="217"/>
    <n v="203"/>
    <n v="217"/>
    <n v="209"/>
    <n v="163"/>
    <n v="185"/>
    <n v="194"/>
    <n v="165"/>
    <n v="168"/>
    <n v="170"/>
    <n v="174"/>
    <n v="174"/>
    <n v="170"/>
    <n v="168"/>
    <n v="166"/>
    <n v="180"/>
    <n v="164"/>
    <n v="174"/>
    <n v="164"/>
    <n v="195"/>
    <n v="192"/>
    <n v="229"/>
    <n v="190"/>
    <n v="192"/>
    <n v="245"/>
    <n v="252"/>
    <n v="250"/>
    <n v="240"/>
    <n v="198"/>
    <n v="197"/>
    <n v="254"/>
    <n v="197"/>
    <n v="193"/>
    <n v="166"/>
    <n v="190"/>
    <n v="172"/>
    <n v="165"/>
    <n v="170"/>
    <n v="166"/>
    <n v="165"/>
    <n v="191.54545454545453"/>
    <n v="190"/>
    <n v="27.01804267561112"/>
    <n v="0.14105290433399256"/>
    <n v="163"/>
    <n v="254"/>
    <n v="91"/>
    <n v="1.0000220818334926"/>
    <n v="4.4364872459247313E-6"/>
  </r>
  <r>
    <x v="1"/>
    <n v="82"/>
    <n v="82"/>
    <n v="82"/>
    <n v="76"/>
    <n v="76"/>
    <n v="76"/>
    <n v="82"/>
    <n v="104"/>
    <n v="110"/>
    <n v="110"/>
    <n v="110"/>
    <n v="110"/>
    <n v="103"/>
    <n v="108"/>
    <n v="107"/>
    <n v="108"/>
    <n v="108"/>
    <n v="108"/>
    <n v="107"/>
    <n v="108"/>
    <n v="108"/>
    <n v="109"/>
    <n v="109"/>
    <n v="109"/>
    <n v="109"/>
    <n v="110"/>
    <n v="110"/>
    <n v="110"/>
    <n v="111"/>
    <n v="111"/>
    <n v="111"/>
    <n v="111"/>
    <n v="110"/>
    <n v="111"/>
    <n v="110"/>
    <n v="109"/>
    <n v="139"/>
    <n v="110"/>
    <n v="110"/>
    <n v="110"/>
    <n v="109"/>
    <n v="109"/>
    <n v="109"/>
    <n v="108"/>
    <n v="104.97727272727273"/>
    <n v="109"/>
    <n v="12.274929330282331"/>
    <n v="0.11692939825339306"/>
    <n v="76"/>
    <n v="139"/>
    <n v="63"/>
    <n v="1.0066468770197499"/>
    <n v="0.44910082821936353"/>
  </r>
  <r>
    <x v="1"/>
    <n v="99"/>
    <n v="103"/>
    <n v="103"/>
    <n v="103"/>
    <n v="103"/>
    <n v="104"/>
    <n v="103"/>
    <n v="103"/>
    <n v="103"/>
    <n v="103"/>
    <n v="103"/>
    <n v="103"/>
    <n v="138"/>
    <n v="139"/>
    <n v="138"/>
    <n v="138"/>
    <n v="138"/>
    <n v="138"/>
    <n v="138"/>
    <n v="138"/>
    <n v="138"/>
    <n v="138"/>
    <n v="138"/>
    <n v="139"/>
    <n v="138"/>
    <n v="138"/>
    <n v="138"/>
    <n v="144"/>
    <n v="140"/>
    <n v="139"/>
    <n v="139"/>
    <n v="139"/>
    <n v="139"/>
    <n v="139"/>
    <n v="139"/>
    <n v="139"/>
    <n v="139"/>
    <n v="139"/>
    <n v="138"/>
    <n v="138"/>
    <n v="140"/>
    <n v="139"/>
    <n v="139"/>
    <n v="139"/>
    <n v="128.93181818181819"/>
    <n v="138"/>
    <n v="16.258661701944149"/>
    <n v="0.12610278774643796"/>
    <n v="99"/>
    <n v="144"/>
    <n v="45"/>
    <n v="1.0082923337665914"/>
    <n v="0.61154171962492732"/>
  </r>
  <r>
    <x v="3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0"/>
    <n v="0"/>
    <n v="30"/>
    <n v="30"/>
    <n v="0"/>
    <n v="1"/>
    <n v="1"/>
  </r>
  <r>
    <x v="0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9"/>
    <n v="9"/>
    <n v="9"/>
    <n v="9"/>
    <n v="9"/>
    <n v="9"/>
    <n v="8"/>
    <n v="8"/>
    <n v="8"/>
    <n v="8"/>
    <n v="8"/>
    <n v="7.3863636363636367"/>
    <n v="7"/>
    <n v="0.72226739527327521"/>
    <n v="9.7783893513920334E-2"/>
    <n v="7"/>
    <n v="9"/>
    <n v="2"/>
    <n v="1.0048219793084354"/>
    <n v="0.45536644979703345"/>
  </r>
  <r>
    <x v="2"/>
    <n v="305"/>
    <n v="286"/>
    <n v="241"/>
    <n v="239"/>
    <n v="213"/>
    <n v="234"/>
    <n v="234"/>
    <n v="234"/>
    <n v="234"/>
    <n v="205"/>
    <n v="147"/>
    <n v="179"/>
    <n v="187"/>
    <n v="207"/>
    <n v="215"/>
    <n v="231"/>
    <n v="233"/>
    <n v="244"/>
    <n v="251"/>
    <n v="232"/>
    <n v="242"/>
    <n v="235"/>
    <n v="218"/>
    <n v="173"/>
    <n v="166"/>
    <n v="169"/>
    <n v="158"/>
    <n v="149"/>
    <n v="183"/>
    <n v="182"/>
    <n v="174"/>
    <n v="175"/>
    <n v="174"/>
    <n v="175"/>
    <n v="170"/>
    <n v="171"/>
    <n v="171"/>
    <n v="174"/>
    <n v="175"/>
    <n v="301"/>
    <n v="330"/>
    <n v="130"/>
    <n v="132"/>
    <n v="130"/>
    <n v="204.72727272727272"/>
    <n v="196"/>
    <n v="47.227486890267642"/>
    <n v="0.2306848826789272"/>
    <n v="130"/>
    <n v="330"/>
    <n v="200"/>
    <n v="0.99087360048580353"/>
    <n v="0.26954739508717246"/>
  </r>
  <r>
    <x v="2"/>
    <n v="69"/>
    <n v="69"/>
    <n v="69"/>
    <n v="69"/>
    <n v="69"/>
    <n v="69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6"/>
    <n v="76"/>
    <n v="76"/>
    <n v="76"/>
    <n v="75.818181818181813"/>
    <n v="77"/>
    <n v="2.7557358977714808"/>
    <n v="3.6346636541350466E-2"/>
    <n v="69"/>
    <n v="77"/>
    <n v="8"/>
    <n v="1.0016165144613818"/>
    <n v="0.30139830414422619"/>
  </r>
  <r>
    <x v="3"/>
    <n v="39"/>
    <n v="39"/>
    <n v="35"/>
    <n v="39"/>
    <n v="39"/>
    <n v="39"/>
    <n v="39"/>
    <n v="39"/>
    <n v="39"/>
    <n v="39"/>
    <n v="39"/>
    <n v="39"/>
    <n v="38"/>
    <n v="38"/>
    <n v="38"/>
    <n v="38"/>
    <n v="38"/>
    <n v="38"/>
    <n v="38"/>
    <n v="38"/>
    <n v="38"/>
    <n v="38"/>
    <n v="38"/>
    <n v="38"/>
    <n v="38"/>
    <n v="38"/>
    <n v="39"/>
    <n v="40"/>
    <n v="39"/>
    <n v="39"/>
    <n v="40"/>
    <n v="40"/>
    <n v="40"/>
    <n v="40"/>
    <n v="40"/>
    <n v="40"/>
    <n v="40"/>
    <n v="40"/>
    <n v="40"/>
    <n v="40"/>
    <n v="40"/>
    <n v="39"/>
    <n v="39"/>
    <n v="39"/>
    <n v="38.863636363636367"/>
    <n v="39"/>
    <n v="0.97863001277436257"/>
    <n v="2.5181123135714589E-2"/>
    <n v="35"/>
    <n v="40"/>
    <n v="5"/>
    <n v="1.0010012165643292"/>
    <n v="0.25189926165408505"/>
  </r>
  <r>
    <x v="2"/>
    <n v="49"/>
    <n v="48"/>
    <n v="53"/>
    <n v="52"/>
    <n v="47"/>
    <n v="50"/>
    <n v="44"/>
    <n v="49"/>
    <n v="51"/>
    <n v="46"/>
    <n v="49"/>
    <n v="44"/>
    <n v="48"/>
    <n v="52"/>
    <n v="50"/>
    <n v="50"/>
    <n v="51"/>
    <n v="54"/>
    <n v="54"/>
    <n v="52"/>
    <n v="46"/>
    <n v="47"/>
    <n v="49"/>
    <n v="47"/>
    <n v="53"/>
    <n v="50"/>
    <n v="49"/>
    <n v="49"/>
    <n v="51"/>
    <n v="51"/>
    <n v="48"/>
    <n v="52"/>
    <n v="52"/>
    <n v="52"/>
    <n v="50"/>
    <n v="50"/>
    <n v="51"/>
    <n v="55"/>
    <n v="52"/>
    <n v="49"/>
    <n v="52"/>
    <n v="51"/>
    <n v="51"/>
    <n v="49"/>
    <n v="49.977272727272727"/>
    <n v="50"/>
    <n v="2.4823904117701159"/>
    <n v="4.9670385683440246E-2"/>
    <n v="44"/>
    <n v="55"/>
    <n v="11"/>
    <n v="1.0012201470543711"/>
    <n v="9.6800949695049474E-2"/>
  </r>
  <r>
    <x v="3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0"/>
    <n v="0"/>
    <n v="9"/>
    <n v="9"/>
    <n v="0"/>
    <n v="1"/>
    <n v="1"/>
  </r>
  <r>
    <x v="2"/>
    <n v="126"/>
    <n v="126"/>
    <n v="126"/>
    <n v="126"/>
    <n v="128"/>
    <n v="131"/>
    <n v="128"/>
    <n v="130"/>
    <n v="133"/>
    <n v="133"/>
    <n v="133"/>
    <n v="130"/>
    <n v="130"/>
    <n v="133"/>
    <n v="133"/>
    <n v="133"/>
    <n v="130"/>
    <n v="130"/>
    <n v="131"/>
    <n v="131"/>
    <n v="128"/>
    <n v="128"/>
    <n v="131"/>
    <n v="128"/>
    <n v="129"/>
    <n v="129"/>
    <n v="129"/>
    <n v="130"/>
    <n v="129"/>
    <n v="133"/>
    <n v="133"/>
    <n v="133"/>
    <n v="131"/>
    <n v="128"/>
    <n v="125"/>
    <n v="129"/>
    <n v="130"/>
    <n v="127"/>
    <n v="130"/>
    <n v="130"/>
    <n v="129"/>
    <n v="129"/>
    <n v="129"/>
    <n v="129"/>
    <n v="129.70454545454547"/>
    <n v="130"/>
    <n v="2.2264743790748032"/>
    <n v="1.7165739036147071E-2"/>
    <n v="125"/>
    <n v="133"/>
    <n v="8"/>
    <n v="1.0000367359833988"/>
    <n v="7.5450882398229633E-4"/>
  </r>
  <r>
    <x v="3"/>
    <n v="67"/>
    <n v="67"/>
    <n v="67"/>
    <n v="67"/>
    <n v="67"/>
    <n v="67"/>
    <n v="67"/>
    <n v="67"/>
    <n v="67"/>
    <n v="67"/>
    <n v="67"/>
    <n v="67"/>
    <n v="66"/>
    <n v="66"/>
    <n v="84"/>
    <n v="85"/>
    <n v="85"/>
    <n v="85"/>
    <n v="85"/>
    <n v="73"/>
    <n v="73"/>
    <n v="74"/>
    <n v="74"/>
    <n v="74"/>
    <n v="74"/>
    <n v="74"/>
    <n v="74"/>
    <n v="74"/>
    <n v="74"/>
    <n v="75"/>
    <n v="75"/>
    <n v="76"/>
    <n v="76"/>
    <n v="76"/>
    <n v="76"/>
    <n v="64"/>
    <n v="306"/>
    <n v="174"/>
    <n v="170"/>
    <n v="1"/>
    <n v="170"/>
    <n v="245"/>
    <n v="238"/>
    <n v="238"/>
    <n v="94.5"/>
    <n v="74"/>
    <n v="59.756677159262118"/>
    <n v="0.63234579004510183"/>
    <n v="1"/>
    <n v="306"/>
    <n v="305"/>
    <n v="1.0109024127485946"/>
    <n v="3.0954805946401633E-2"/>
  </r>
  <r>
    <x v="2"/>
    <n v="216"/>
    <n v="216"/>
    <n v="219"/>
    <n v="219"/>
    <n v="230"/>
    <n v="234"/>
    <n v="227"/>
    <n v="219"/>
    <n v="220"/>
    <n v="219"/>
    <n v="219"/>
    <n v="224"/>
    <n v="219"/>
    <n v="223"/>
    <n v="221"/>
    <n v="218"/>
    <n v="219"/>
    <n v="219"/>
    <n v="225"/>
    <n v="227"/>
    <n v="219"/>
    <n v="219"/>
    <n v="236"/>
    <n v="227"/>
    <n v="220"/>
    <n v="223"/>
    <n v="224"/>
    <n v="224"/>
    <n v="219"/>
    <n v="226"/>
    <n v="222"/>
    <n v="220"/>
    <n v="220"/>
    <n v="219"/>
    <n v="220"/>
    <n v="217"/>
    <n v="217"/>
    <n v="220"/>
    <n v="222"/>
    <n v="225"/>
    <n v="229"/>
    <n v="222"/>
    <n v="218"/>
    <n v="220"/>
    <n v="221.84090909090909"/>
    <n v="220"/>
    <n v="4.4874148657762678"/>
    <n v="2.0228076436241756E-2"/>
    <n v="216"/>
    <n v="236"/>
    <n v="20"/>
    <n v="0.9999852583998653"/>
    <n v="8.987226023211679E-5"/>
  </r>
  <r>
    <x v="2"/>
    <n v="33"/>
    <n v="31"/>
    <n v="31"/>
    <n v="31"/>
    <n v="31"/>
    <n v="31"/>
    <n v="31"/>
    <n v="31"/>
    <n v="31"/>
    <n v="31"/>
    <n v="31"/>
    <n v="31"/>
    <n v="31"/>
    <n v="31"/>
    <n v="30"/>
    <n v="31"/>
    <n v="31"/>
    <n v="31"/>
    <n v="31"/>
    <n v="31"/>
    <n v="31"/>
    <n v="31"/>
    <n v="31"/>
    <n v="31"/>
    <n v="31"/>
    <n v="31"/>
    <n v="31"/>
    <n v="30"/>
    <n v="31"/>
    <n v="31"/>
    <n v="31"/>
    <n v="31"/>
    <n v="31"/>
    <n v="31"/>
    <n v="29"/>
    <n v="27"/>
    <n v="21"/>
    <n v="21"/>
    <n v="20"/>
    <n v="20"/>
    <n v="20"/>
    <n v="20"/>
    <n v="20"/>
    <n v="21"/>
    <n v="28.931818181818183"/>
    <n v="31"/>
    <n v="4.1562378296250024"/>
    <n v="0.14365629576080133"/>
    <n v="20"/>
    <n v="33"/>
    <n v="13"/>
    <n v="0.99094005112201033"/>
    <n v="0.50851377686610189"/>
  </r>
  <r>
    <x v="0"/>
    <n v="7"/>
    <n v="7"/>
    <n v="7"/>
    <n v="7"/>
    <n v="7"/>
    <n v="7"/>
    <n v="7"/>
    <n v="7"/>
    <n v="7"/>
    <n v="7"/>
    <n v="7"/>
    <n v="7"/>
    <n v="7"/>
    <n v="7"/>
    <n v="7"/>
    <n v="7"/>
    <n v="7"/>
    <n v="6"/>
    <n v="7"/>
    <n v="7"/>
    <n v="7"/>
    <n v="7"/>
    <n v="7"/>
    <n v="6"/>
    <n v="7"/>
    <n v="8"/>
    <n v="7"/>
    <n v="8"/>
    <n v="8"/>
    <n v="8"/>
    <n v="8"/>
    <n v="8"/>
    <n v="8"/>
    <n v="8"/>
    <n v="8"/>
    <n v="8"/>
    <n v="8"/>
    <n v="8"/>
    <n v="8"/>
    <n v="8"/>
    <n v="7"/>
    <n v="7"/>
    <n v="7"/>
    <n v="7"/>
    <n v="7.2727272727272725"/>
    <n v="7"/>
    <n v="0.54404327647785611"/>
    <n v="7.4805950515705211E-2"/>
    <n v="6"/>
    <n v="8"/>
    <n v="2"/>
    <n v="1.0029490552411422"/>
    <n v="0.25447643779696449"/>
  </r>
  <r>
    <x v="3"/>
    <n v="45"/>
    <n v="39"/>
    <n v="47"/>
    <n v="27"/>
    <n v="33"/>
    <n v="42"/>
    <n v="39"/>
    <n v="43"/>
    <n v="35"/>
    <n v="32"/>
    <n v="47"/>
    <n v="39"/>
    <n v="44"/>
    <n v="39"/>
    <n v="47"/>
    <n v="43"/>
    <n v="33"/>
    <n v="40"/>
    <n v="47"/>
    <n v="44"/>
    <n v="38"/>
    <n v="27"/>
    <n v="40"/>
    <n v="47"/>
    <n v="47"/>
    <n v="27"/>
    <n v="44"/>
    <n v="27"/>
    <n v="36"/>
    <n v="46"/>
    <n v="36"/>
    <n v="47"/>
    <n v="47"/>
    <n v="46"/>
    <n v="47"/>
    <n v="35"/>
    <n v="39"/>
    <n v="44"/>
    <n v="41"/>
    <n v="43"/>
    <n v="41"/>
    <n v="47"/>
    <n v="39"/>
    <n v="38"/>
    <n v="40.31818181818182"/>
    <n v="41"/>
    <n v="6.1257091749776986"/>
    <n v="0.1519341621753206"/>
    <n v="27"/>
    <n v="47"/>
    <n v="20"/>
    <n v="1.0016918898024074"/>
    <n v="1.7235071111308637E-2"/>
  </r>
  <r>
    <x v="3"/>
    <n v="96"/>
    <n v="96"/>
    <n v="95"/>
    <n v="95"/>
    <n v="95"/>
    <n v="96"/>
    <n v="97"/>
    <n v="89"/>
    <n v="99"/>
    <n v="100"/>
    <n v="97"/>
    <n v="97"/>
    <n v="97"/>
    <n v="97"/>
    <n v="96"/>
    <n v="97"/>
    <n v="97"/>
    <n v="97"/>
    <n v="98"/>
    <n v="96"/>
    <n v="96"/>
    <n v="96"/>
    <n v="97"/>
    <n v="96"/>
    <n v="98"/>
    <n v="96"/>
    <n v="97"/>
    <n v="98"/>
    <n v="99"/>
    <n v="99"/>
    <n v="97"/>
    <n v="99"/>
    <n v="98"/>
    <n v="99"/>
    <n v="99"/>
    <n v="98"/>
    <n v="98"/>
    <n v="95"/>
    <n v="98"/>
    <n v="99"/>
    <n v="99"/>
    <n v="99"/>
    <n v="100"/>
    <n v="101"/>
    <n v="97.227272727272734"/>
    <n v="97"/>
    <n v="1.9513100711208113"/>
    <n v="2.0069575299045277E-2"/>
    <n v="89"/>
    <n v="101"/>
    <n v="12"/>
    <n v="1.0008896897407686"/>
    <n v="0.3137511538285726"/>
  </r>
  <r>
    <x v="2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40"/>
    <n v="40"/>
    <n v="40"/>
    <n v="40"/>
    <n v="40"/>
    <n v="40"/>
    <n v="40"/>
    <n v="40"/>
    <n v="40"/>
    <n v="40"/>
    <n v="40"/>
    <n v="32"/>
    <n v="32"/>
    <n v="32"/>
    <n v="32"/>
    <n v="32"/>
    <n v="32"/>
    <n v="32"/>
    <n v="32"/>
    <n v="32"/>
    <n v="32"/>
    <n v="32"/>
    <n v="36"/>
    <n v="36"/>
    <n v="2.8611267905543625"/>
    <n v="7.9475744182065627E-2"/>
    <n v="32"/>
    <n v="40"/>
    <n v="8"/>
    <n v="0.99788760285904288"/>
    <n v="0.11566924971071135"/>
  </r>
  <r>
    <x v="2"/>
    <n v="26"/>
    <n v="26"/>
    <n v="28"/>
    <n v="28"/>
    <n v="28"/>
    <n v="28"/>
    <n v="29"/>
    <n v="29"/>
    <n v="29"/>
    <n v="31"/>
    <n v="31"/>
    <n v="31"/>
    <n v="33"/>
    <n v="33"/>
    <n v="33"/>
    <n v="33"/>
    <n v="34"/>
    <n v="46"/>
    <n v="46"/>
    <n v="46"/>
    <n v="46"/>
    <n v="46"/>
    <n v="46"/>
    <n v="46"/>
    <n v="46"/>
    <n v="46"/>
    <n v="46"/>
    <n v="46"/>
    <n v="46"/>
    <n v="46"/>
    <n v="46"/>
    <n v="46"/>
    <n v="46"/>
    <n v="19"/>
    <n v="19"/>
    <n v="19"/>
    <n v="19"/>
    <n v="19"/>
    <n v="19"/>
    <n v="19"/>
    <n v="18"/>
    <n v="18"/>
    <n v="18"/>
    <n v="18"/>
    <n v="32.977272727272727"/>
    <n v="31"/>
    <n v="11.033750835744181"/>
    <n v="0.33458651741746653"/>
    <n v="18"/>
    <n v="46"/>
    <n v="28"/>
    <n v="0.99170103443421898"/>
    <n v="8.9714252643080236E-2"/>
  </r>
  <r>
    <x v="3"/>
    <n v="40"/>
    <n v="40"/>
    <n v="37"/>
    <n v="37"/>
    <n v="37"/>
    <n v="37"/>
    <n v="37"/>
    <n v="37"/>
    <n v="37"/>
    <n v="36"/>
    <n v="37"/>
    <n v="37"/>
    <n v="35"/>
    <n v="35"/>
    <n v="36"/>
    <n v="36"/>
    <n v="36"/>
    <n v="36"/>
    <n v="36"/>
    <n v="36"/>
    <n v="17"/>
    <n v="17"/>
    <n v="17"/>
    <n v="20"/>
    <n v="19"/>
    <n v="19"/>
    <n v="18"/>
    <n v="20"/>
    <n v="22"/>
    <n v="23"/>
    <n v="20"/>
    <n v="20"/>
    <n v="20"/>
    <n v="20"/>
    <n v="21"/>
    <n v="19"/>
    <n v="19"/>
    <n v="19"/>
    <n v="19"/>
    <n v="16"/>
    <n v="22"/>
    <n v="12"/>
    <n v="12"/>
    <n v="12"/>
    <n v="26.772727272727273"/>
    <n v="22"/>
    <n v="9.5085362783368605"/>
    <n v="0.35515755199220872"/>
    <n v="12"/>
    <n v="40"/>
    <n v="28"/>
    <n v="0.97444772243648559"/>
    <n v="0.77016326893713216"/>
  </r>
  <r>
    <x v="3"/>
    <n v="118"/>
    <n v="118"/>
    <n v="117"/>
    <n v="117"/>
    <n v="117"/>
    <n v="118"/>
    <n v="118"/>
    <n v="117"/>
    <n v="117"/>
    <n v="118"/>
    <n v="117"/>
    <n v="117"/>
    <n v="118"/>
    <n v="119"/>
    <n v="118"/>
    <n v="118"/>
    <n v="118"/>
    <n v="123"/>
    <n v="121"/>
    <n v="124"/>
    <n v="124"/>
    <n v="123"/>
    <n v="123"/>
    <n v="124"/>
    <n v="124"/>
    <n v="123"/>
    <n v="124"/>
    <n v="123"/>
    <n v="125"/>
    <n v="126"/>
    <n v="132"/>
    <n v="132"/>
    <n v="131"/>
    <n v="133"/>
    <n v="131"/>
    <n v="133"/>
    <n v="132"/>
    <n v="127"/>
    <n v="125"/>
    <n v="127"/>
    <n v="127"/>
    <n v="127"/>
    <n v="25"/>
    <n v="25"/>
    <n v="118.5"/>
    <n v="123"/>
    <n v="21.279425591128444"/>
    <n v="0.17957321173948054"/>
    <n v="25"/>
    <n v="133"/>
    <n v="108"/>
    <n v="0.99326416696536413"/>
    <n v="6.5958031311140447E-2"/>
  </r>
  <r>
    <x v="1"/>
    <n v="43"/>
    <n v="42"/>
    <n v="43"/>
    <n v="43"/>
    <n v="43"/>
    <n v="47"/>
    <n v="47"/>
    <n v="47"/>
    <n v="47"/>
    <n v="47"/>
    <n v="47"/>
    <n v="47"/>
    <n v="47"/>
    <n v="47"/>
    <n v="47"/>
    <n v="47"/>
    <n v="47"/>
    <n v="47"/>
    <n v="46"/>
    <n v="47"/>
    <n v="46"/>
    <n v="46"/>
    <n v="46"/>
    <n v="46"/>
    <n v="44"/>
    <n v="46"/>
    <n v="46"/>
    <n v="46"/>
    <n v="46"/>
    <n v="44"/>
    <n v="45"/>
    <n v="46"/>
    <n v="47"/>
    <n v="47"/>
    <n v="44"/>
    <n v="47"/>
    <n v="47"/>
    <n v="46"/>
    <n v="46"/>
    <n v="46"/>
    <n v="47"/>
    <n v="47"/>
    <n v="47"/>
    <n v="46"/>
    <n v="45.954545454545453"/>
    <n v="46"/>
    <n v="1.4134658945638321"/>
    <n v="3.0757912641349461E-2"/>
    <n v="42"/>
    <n v="47"/>
    <n v="5"/>
    <n v="1.000735291399395"/>
    <n v="9.0193979912749384E-2"/>
  </r>
  <r>
    <x v="3"/>
    <n v="59"/>
    <n v="59"/>
    <n v="59"/>
    <n v="58"/>
    <n v="59"/>
    <n v="58"/>
    <n v="58"/>
    <n v="59"/>
    <n v="58"/>
    <n v="58"/>
    <n v="59"/>
    <n v="59"/>
    <n v="58"/>
    <n v="59"/>
    <n v="59"/>
    <n v="59"/>
    <n v="59"/>
    <n v="58"/>
    <n v="59"/>
    <n v="59"/>
    <n v="59"/>
    <n v="59"/>
    <n v="58"/>
    <n v="59"/>
    <n v="59"/>
    <n v="60"/>
    <n v="60"/>
    <n v="60"/>
    <n v="58"/>
    <n v="58"/>
    <n v="58"/>
    <n v="59"/>
    <n v="59"/>
    <n v="59"/>
    <n v="60"/>
    <n v="57"/>
    <n v="56"/>
    <n v="56"/>
    <n v="56"/>
    <n v="58"/>
    <n v="59"/>
    <n v="59"/>
    <n v="58"/>
    <n v="65"/>
    <n v="58.68181818181818"/>
    <n v="59"/>
    <n v="1.3601081911946404"/>
    <n v="2.3177676379769242E-2"/>
    <n v="56"/>
    <n v="65"/>
    <n v="9"/>
    <n v="1.0000185119711635"/>
    <n v="1.0924172102032006E-4"/>
  </r>
  <r>
    <x v="3"/>
    <n v="19"/>
    <n v="18"/>
    <n v="19"/>
    <n v="19"/>
    <n v="19"/>
    <n v="19"/>
    <n v="18"/>
    <n v="20"/>
    <n v="18"/>
    <n v="19"/>
    <n v="19"/>
    <n v="19"/>
    <n v="19"/>
    <n v="19"/>
    <n v="19"/>
    <n v="18"/>
    <n v="18"/>
    <n v="19"/>
    <n v="19"/>
    <n v="18"/>
    <n v="18"/>
    <n v="19"/>
    <n v="39"/>
    <n v="39"/>
    <n v="47"/>
    <n v="25"/>
    <n v="40"/>
    <n v="40"/>
    <n v="40"/>
    <n v="25"/>
    <n v="39"/>
    <n v="39"/>
    <n v="40"/>
    <n v="36"/>
    <n v="24"/>
    <n v="23"/>
    <n v="23"/>
    <n v="18"/>
    <n v="25"/>
    <n v="25"/>
    <n v="25"/>
    <n v="25"/>
    <n v="25"/>
    <n v="25"/>
    <n v="24.977272727272727"/>
    <n v="19.5"/>
    <n v="8.6521636932649884"/>
    <n v="0.34640145814709689"/>
    <n v="18"/>
    <n v="47"/>
    <n v="29"/>
    <n v="1.012570242984705"/>
    <n v="0.27172832289838988"/>
  </r>
  <r>
    <x v="3"/>
    <n v="99"/>
    <n v="99"/>
    <n v="99"/>
    <n v="99"/>
    <n v="99"/>
    <n v="99"/>
    <n v="99"/>
    <n v="99"/>
    <n v="99"/>
    <n v="99"/>
    <n v="96"/>
    <n v="99"/>
    <n v="99"/>
    <n v="99"/>
    <n v="99"/>
    <n v="99"/>
    <n v="99"/>
    <n v="99"/>
    <n v="99"/>
    <n v="99"/>
    <n v="99"/>
    <n v="99"/>
    <n v="99"/>
    <n v="99"/>
    <n v="99"/>
    <n v="99"/>
    <n v="100"/>
    <n v="99"/>
    <n v="99"/>
    <n v="99"/>
    <n v="99"/>
    <n v="99"/>
    <n v="99"/>
    <n v="99"/>
    <n v="99"/>
    <n v="99"/>
    <n v="99"/>
    <n v="99"/>
    <n v="99"/>
    <n v="99"/>
    <n v="99"/>
    <n v="99"/>
    <n v="99"/>
    <n v="99"/>
    <n v="98.954545454545453"/>
    <n v="99"/>
    <n v="0.48004580472078012"/>
    <n v="4.851174875451154E-3"/>
    <n v="96"/>
    <n v="100"/>
    <n v="4"/>
    <n v="1.0000562525456118"/>
    <n v="2.1624894760475348E-2"/>
  </r>
  <r>
    <x v="2"/>
    <n v="7"/>
    <n v="7"/>
    <n v="8"/>
    <n v="8"/>
    <n v="7"/>
    <n v="8"/>
    <n v="7"/>
    <n v="7"/>
    <n v="7"/>
    <n v="7"/>
    <n v="7"/>
    <n v="7"/>
    <n v="7"/>
    <n v="7"/>
    <n v="7"/>
    <n v="7"/>
    <n v="7"/>
    <n v="7"/>
    <n v="5"/>
    <n v="6"/>
    <n v="5"/>
    <n v="4"/>
    <n v="5"/>
    <n v="5"/>
    <n v="5"/>
    <n v="5"/>
    <n v="4"/>
    <n v="5"/>
    <n v="5"/>
    <n v="5"/>
    <n v="5"/>
    <n v="5"/>
    <n v="5"/>
    <n v="5"/>
    <n v="6"/>
    <n v="5"/>
    <n v="5"/>
    <n v="7"/>
    <n v="5"/>
    <n v="5"/>
    <n v="5"/>
    <n v="5"/>
    <n v="4"/>
    <n v="4"/>
    <n v="5.8863636363636367"/>
    <n v="5"/>
    <n v="1.2049492721332205"/>
    <n v="0.20470180684888686"/>
    <n v="4"/>
    <n v="8"/>
    <n v="4"/>
    <n v="0.98750117294267259"/>
    <n v="0.60750705502654145"/>
  </r>
  <r>
    <x v="1"/>
    <n v="25"/>
    <n v="27"/>
    <n v="27"/>
    <n v="27"/>
    <n v="27"/>
    <n v="27"/>
    <n v="27"/>
    <n v="27"/>
    <n v="24"/>
    <n v="27"/>
    <n v="25"/>
    <n v="25"/>
    <n v="25"/>
    <n v="21"/>
    <n v="21"/>
    <n v="21"/>
    <n v="21"/>
    <n v="2"/>
    <n v="20"/>
    <n v="21"/>
    <n v="21"/>
    <n v="21"/>
    <n v="20"/>
    <n v="21"/>
    <n v="21"/>
    <n v="19"/>
    <n v="2"/>
    <n v="20"/>
    <n v="20"/>
    <n v="20"/>
    <n v="20"/>
    <n v="20"/>
    <n v="21"/>
    <n v="21"/>
    <n v="19"/>
    <n v="19"/>
    <n v="20"/>
    <n v="20"/>
    <n v="21"/>
    <n v="21"/>
    <n v="20"/>
    <n v="20"/>
    <n v="20"/>
    <n v="19"/>
    <n v="21.204545454545453"/>
    <n v="21"/>
    <n v="5.0788185105398416"/>
    <n v="0.23951555676715225"/>
    <n v="2"/>
    <n v="27"/>
    <n v="25"/>
    <n v="0.99212751556523504"/>
    <n v="3.8250221553731673E-2"/>
  </r>
  <r>
    <x v="2"/>
    <n v="143"/>
    <n v="134"/>
    <n v="139"/>
    <n v="139"/>
    <n v="137"/>
    <n v="143"/>
    <n v="142"/>
    <n v="141"/>
    <n v="140"/>
    <n v="141"/>
    <n v="136"/>
    <n v="137"/>
    <n v="137"/>
    <n v="136"/>
    <n v="139"/>
    <n v="149"/>
    <n v="146"/>
    <n v="142"/>
    <n v="149"/>
    <n v="147"/>
    <n v="142"/>
    <n v="144"/>
    <n v="147"/>
    <n v="143"/>
    <n v="140"/>
    <n v="144"/>
    <n v="149"/>
    <n v="144"/>
    <n v="138"/>
    <n v="145"/>
    <n v="144"/>
    <n v="148"/>
    <n v="147"/>
    <n v="143"/>
    <n v="146"/>
    <n v="144"/>
    <n v="138"/>
    <n v="152"/>
    <n v="146"/>
    <n v="138"/>
    <n v="140"/>
    <n v="151"/>
    <n v="145"/>
    <n v="146"/>
    <n v="142.75"/>
    <n v="143"/>
    <n v="4.3675601192598181"/>
    <n v="3.0595867735620442E-2"/>
    <n v="134"/>
    <n v="152"/>
    <n v="18"/>
    <n v="1.0011443823432187"/>
    <n v="0.23062538619168613"/>
  </r>
  <r>
    <x v="3"/>
    <n v="57"/>
    <n v="57"/>
    <n v="57"/>
    <n v="61"/>
    <n v="61"/>
    <n v="61"/>
    <n v="57"/>
    <n v="57"/>
    <n v="57"/>
    <n v="59"/>
    <n v="59"/>
    <n v="59"/>
    <n v="65"/>
    <n v="65"/>
    <n v="65"/>
    <n v="65"/>
    <n v="65"/>
    <n v="59"/>
    <n v="57"/>
    <n v="57"/>
    <n v="57"/>
    <n v="57"/>
    <n v="57"/>
    <n v="61"/>
    <n v="62"/>
    <n v="62"/>
    <n v="62"/>
    <n v="64"/>
    <n v="62"/>
    <n v="66"/>
    <n v="66"/>
    <n v="64"/>
    <n v="61"/>
    <n v="59"/>
    <n v="59"/>
    <n v="59"/>
    <n v="59"/>
    <n v="59"/>
    <n v="57"/>
    <n v="57"/>
    <n v="57"/>
    <n v="57"/>
    <n v="54"/>
    <n v="55"/>
    <n v="59.840909090909093"/>
    <n v="59"/>
    <n v="3.2489224103928112"/>
    <n v="5.4292664662849863E-2"/>
    <n v="54"/>
    <n v="66"/>
    <n v="12"/>
    <n v="0.99956981345734819"/>
    <n v="1.0580685554251387E-2"/>
  </r>
  <r>
    <x v="1"/>
    <n v="148"/>
    <n v="151"/>
    <n v="151"/>
    <n v="149"/>
    <n v="147"/>
    <n v="147"/>
    <n v="151"/>
    <n v="151"/>
    <n v="151"/>
    <n v="152"/>
    <n v="153"/>
    <n v="153"/>
    <n v="150"/>
    <n v="151"/>
    <n v="66"/>
    <n v="152"/>
    <n v="153"/>
    <n v="152"/>
    <n v="154"/>
    <n v="153"/>
    <n v="158"/>
    <n v="157"/>
    <n v="156"/>
    <n v="146"/>
    <n v="147"/>
    <n v="149"/>
    <n v="151"/>
    <n v="153"/>
    <n v="154"/>
    <n v="155"/>
    <n v="154"/>
    <n v="151"/>
    <n v="151"/>
    <n v="152"/>
    <n v="152"/>
    <n v="144"/>
    <n v="62"/>
    <n v="138"/>
    <n v="142"/>
    <n v="136"/>
    <n v="138"/>
    <n v="137"/>
    <n v="138"/>
    <n v="138"/>
    <n v="145.31818181818181"/>
    <n v="151"/>
    <n v="18.814606803637293"/>
    <n v="0.12947180158899607"/>
    <n v="62"/>
    <n v="158"/>
    <n v="96"/>
    <n v="0.99755013765892442"/>
    <n v="2.9805049469457431E-2"/>
  </r>
  <r>
    <x v="3"/>
    <n v="44"/>
    <n v="44"/>
    <n v="44"/>
    <n v="44"/>
    <n v="44"/>
    <n v="44"/>
    <n v="44"/>
    <n v="44"/>
    <n v="44"/>
    <n v="44"/>
    <n v="46"/>
    <n v="44"/>
    <n v="44"/>
    <n v="44"/>
    <n v="44"/>
    <n v="44"/>
    <n v="44"/>
    <n v="44"/>
    <n v="44"/>
    <n v="44"/>
    <n v="44"/>
    <n v="44"/>
    <n v="44"/>
    <n v="44"/>
    <n v="45"/>
    <n v="47"/>
    <n v="47"/>
    <n v="47"/>
    <n v="4"/>
    <n v="4"/>
    <n v="4"/>
    <n v="44"/>
    <n v="44"/>
    <n v="36"/>
    <n v="36"/>
    <n v="36"/>
    <n v="37"/>
    <n v="39"/>
    <n v="74"/>
    <n v="74"/>
    <n v="75"/>
    <n v="77"/>
    <n v="77"/>
    <n v="77"/>
    <n v="45.045454545454547"/>
    <n v="44"/>
    <n v="16.050725616365114"/>
    <n v="0.35632286938449292"/>
    <n v="4"/>
    <n v="77"/>
    <n v="73"/>
    <n v="0.99951155123903879"/>
    <n v="9.0469257759627719E-5"/>
  </r>
  <r>
    <x v="3"/>
    <n v="13"/>
    <n v="13"/>
    <n v="13"/>
    <n v="13"/>
    <n v="13"/>
    <n v="13"/>
    <n v="13"/>
    <n v="13"/>
    <n v="13"/>
    <n v="13"/>
    <n v="13"/>
    <n v="13"/>
    <n v="14"/>
    <n v="13"/>
    <n v="13"/>
    <n v="13"/>
    <n v="14"/>
    <n v="14"/>
    <n v="15"/>
    <n v="14"/>
    <n v="14"/>
    <n v="14"/>
    <n v="14"/>
    <n v="14"/>
    <n v="14"/>
    <n v="14"/>
    <n v="14"/>
    <n v="14"/>
    <n v="14"/>
    <n v="14"/>
    <n v="14"/>
    <n v="14"/>
    <n v="14"/>
    <n v="14"/>
    <n v="15"/>
    <n v="15"/>
    <n v="15"/>
    <n v="15"/>
    <n v="15"/>
    <n v="15"/>
    <n v="15"/>
    <n v="15"/>
    <n v="16"/>
    <n v="16"/>
    <n v="13.954545454545455"/>
    <n v="14"/>
    <n v="0.86143594167341642"/>
    <n v="6.173156585281811E-2"/>
    <n v="13"/>
    <n v="16"/>
    <n v="3"/>
    <n v="1.0042505996856401"/>
    <n v="0.7990673584970609"/>
  </r>
  <r>
    <x v="1"/>
    <n v="71"/>
    <n v="69"/>
    <n v="69"/>
    <n v="75"/>
    <n v="71"/>
    <n v="76"/>
    <n v="76"/>
    <n v="77"/>
    <n v="71"/>
    <n v="79"/>
    <n v="82"/>
    <n v="116"/>
    <n v="118"/>
    <n v="108"/>
    <n v="113"/>
    <n v="98"/>
    <n v="115"/>
    <n v="108"/>
    <n v="103"/>
    <n v="144"/>
    <n v="113"/>
    <n v="125"/>
    <n v="129"/>
    <n v="172"/>
    <n v="177"/>
    <n v="216"/>
    <n v="184"/>
    <n v="186"/>
    <n v="173"/>
    <n v="166"/>
    <n v="173"/>
    <n v="148"/>
    <n v="139"/>
    <n v="139"/>
    <n v="133"/>
    <n v="123"/>
    <n v="142"/>
    <n v="161"/>
    <n v="158"/>
    <n v="136"/>
    <n v="161"/>
    <n v="152"/>
    <n v="154"/>
    <n v="161"/>
    <n v="126.36363636363636"/>
    <n v="127"/>
    <n v="39.125968839533343"/>
    <n v="0.30962996923371711"/>
    <n v="69"/>
    <n v="216"/>
    <n v="147"/>
    <n v="1.0215082715956119"/>
    <n v="0.68363399399769165"/>
  </r>
  <r>
    <x v="2"/>
    <n v="117"/>
    <n v="118"/>
    <n v="116"/>
    <n v="101"/>
    <n v="99"/>
    <n v="101"/>
    <n v="102"/>
    <n v="103"/>
    <n v="103"/>
    <n v="100"/>
    <n v="102"/>
    <n v="100"/>
    <n v="101"/>
    <n v="101"/>
    <n v="100"/>
    <n v="103"/>
    <n v="102"/>
    <n v="103"/>
    <n v="104"/>
    <n v="100"/>
    <n v="101"/>
    <n v="101"/>
    <n v="98"/>
    <n v="99"/>
    <n v="102"/>
    <n v="101"/>
    <n v="102"/>
    <n v="101"/>
    <n v="101"/>
    <n v="102"/>
    <n v="102"/>
    <n v="103"/>
    <n v="105"/>
    <n v="104"/>
    <n v="99"/>
    <n v="104"/>
    <n v="105"/>
    <n v="102"/>
    <n v="101"/>
    <n v="104"/>
    <n v="100"/>
    <n v="102"/>
    <n v="101"/>
    <n v="106"/>
    <n v="102.77272727272727"/>
    <n v="102"/>
    <n v="4.2583086300791244"/>
    <n v="4.1434228156453229E-2"/>
    <n v="98"/>
    <n v="118"/>
    <n v="20"/>
    <n v="0.99915081996529331"/>
    <n v="7.6387830022076234E-2"/>
  </r>
  <r>
    <x v="2"/>
    <n v="130"/>
    <n v="128"/>
    <n v="128"/>
    <n v="80"/>
    <n v="80"/>
    <n v="80"/>
    <n v="80"/>
    <n v="82"/>
    <n v="82"/>
    <n v="82"/>
    <n v="75"/>
    <n v="75"/>
    <n v="75"/>
    <n v="75"/>
    <n v="73"/>
    <n v="73"/>
    <n v="73"/>
    <n v="73"/>
    <n v="73"/>
    <n v="67"/>
    <n v="61"/>
    <n v="61"/>
    <n v="62"/>
    <n v="62"/>
    <n v="61"/>
    <n v="61"/>
    <n v="66"/>
    <n v="66"/>
    <n v="68"/>
    <n v="68"/>
    <n v="68"/>
    <n v="67"/>
    <n v="67"/>
    <n v="65"/>
    <n v="64"/>
    <n v="60"/>
    <n v="54"/>
    <n v="54"/>
    <n v="54"/>
    <n v="48"/>
    <n v="48"/>
    <n v="48"/>
    <n v="48"/>
    <n v="48"/>
    <n v="70.75"/>
    <n v="67.5"/>
    <n v="18.771731592390303"/>
    <n v="0.26532482816099368"/>
    <n v="48"/>
    <n v="130"/>
    <n v="82"/>
    <n v="0.98426049560255169"/>
    <n v="0.76207345622792722"/>
  </r>
  <r>
    <x v="1"/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14"/>
    <n v="30"/>
    <n v="30"/>
    <n v="30"/>
    <n v="30"/>
    <n v="30"/>
    <n v="30"/>
    <n v="30"/>
    <n v="29.522727272727273"/>
    <n v="30"/>
    <n v="2.4159223416946509"/>
    <n v="8.1832627432305335E-2"/>
    <n v="14"/>
    <n v="30"/>
    <n v="16"/>
    <n v="0.99890889315816933"/>
    <n v="1.4916667776652123E-2"/>
  </r>
  <r>
    <x v="2"/>
    <n v="36"/>
    <n v="26"/>
    <n v="26"/>
    <n v="26"/>
    <n v="26"/>
    <n v="26"/>
    <n v="34"/>
    <n v="36"/>
    <n v="24"/>
    <n v="26"/>
    <n v="36"/>
    <n v="24"/>
    <n v="26"/>
    <n v="24"/>
    <n v="27"/>
    <n v="35"/>
    <n v="24"/>
    <n v="20"/>
    <n v="28"/>
    <n v="36"/>
    <n v="26"/>
    <n v="27"/>
    <n v="36"/>
    <n v="26"/>
    <n v="32"/>
    <n v="22"/>
    <n v="36"/>
    <n v="27"/>
    <n v="25"/>
    <n v="21"/>
    <n v="21"/>
    <n v="28"/>
    <n v="26"/>
    <n v="24"/>
    <n v="26"/>
    <n v="36"/>
    <n v="26"/>
    <n v="26"/>
    <n v="28"/>
    <n v="26"/>
    <n v="36"/>
    <n v="34"/>
    <n v="34"/>
    <n v="27"/>
    <n v="28.227272727272727"/>
    <n v="26"/>
    <n v="4.893582111028528"/>
    <n v="0.17336361745994786"/>
    <n v="20"/>
    <n v="36"/>
    <n v="16"/>
    <n v="1.0003324579280468"/>
    <n v="6.3474065638572481E-4"/>
  </r>
  <r>
    <x v="0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3"/>
    <n v="13"/>
    <n v="13"/>
    <n v="11"/>
    <n v="13"/>
    <n v="11"/>
    <n v="11"/>
    <n v="13"/>
    <n v="13"/>
    <n v="10"/>
    <n v="10"/>
    <n v="12"/>
    <n v="10"/>
    <n v="13"/>
    <n v="13"/>
    <n v="11"/>
    <n v="13"/>
    <n v="13"/>
    <n v="13"/>
    <n v="1"/>
    <n v="11"/>
    <n v="11"/>
    <n v="10"/>
    <n v="10"/>
    <n v="10"/>
    <n v="10"/>
    <n v="11.136363636363637"/>
    <n v="11"/>
    <n v="1.8750616621291325"/>
    <n v="0.16837288394628944"/>
    <n v="1"/>
    <n v="13"/>
    <n v="12"/>
    <n v="0.9949641478261565"/>
    <n v="2.9652990451902918E-2"/>
  </r>
  <r>
    <x v="3"/>
    <n v="17"/>
    <n v="17"/>
    <n v="17"/>
    <n v="17"/>
    <n v="17"/>
    <n v="17"/>
    <n v="17"/>
    <n v="17"/>
    <n v="17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5"/>
    <n v="17"/>
    <n v="15"/>
    <n v="16.181818181818183"/>
    <n v="16"/>
    <n v="0.49522028327205997"/>
    <n v="3.0603500651644154E-2"/>
    <n v="15"/>
    <n v="17"/>
    <n v="2"/>
    <n v="0.99845761739767191"/>
    <n v="0.42357947395283424"/>
  </r>
  <r>
    <x v="3"/>
    <n v="57"/>
    <n v="57"/>
    <n v="57"/>
    <n v="57"/>
    <n v="57"/>
    <n v="57"/>
    <n v="57"/>
    <n v="57"/>
    <n v="57"/>
    <n v="57"/>
    <n v="57"/>
    <n v="57"/>
    <n v="57"/>
    <n v="57"/>
    <n v="57"/>
    <n v="57"/>
    <n v="1"/>
    <n v="1"/>
    <n v="57"/>
    <n v="57"/>
    <n v="57"/>
    <n v="57"/>
    <n v="57"/>
    <n v="57"/>
    <n v="57"/>
    <n v="57"/>
    <n v="57"/>
    <n v="57"/>
    <n v="57"/>
    <n v="57"/>
    <n v="57"/>
    <n v="57"/>
    <n v="56"/>
    <n v="56"/>
    <n v="56"/>
    <n v="56"/>
    <n v="56"/>
    <n v="56"/>
    <n v="56"/>
    <n v="56"/>
    <n v="56"/>
    <n v="56"/>
    <n v="56"/>
    <n v="56"/>
    <n v="54.18181818181818"/>
    <n v="57"/>
    <n v="11.747880021068873"/>
    <n v="0.21682328897945907"/>
    <n v="1"/>
    <n v="57"/>
    <n v="56"/>
    <n v="1.0052331228461229"/>
    <n v="6.2088478929776649E-3"/>
  </r>
  <r>
    <x v="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1"/>
    <n v="1"/>
  </r>
  <r>
    <x v="3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0"/>
    <n v="0"/>
    <n v="14"/>
    <n v="14"/>
    <n v="0"/>
    <n v="1"/>
    <n v="1"/>
  </r>
  <r>
    <x v="0"/>
    <n v="88"/>
    <n v="88"/>
    <n v="88"/>
    <n v="88"/>
    <n v="88"/>
    <n v="88"/>
    <n v="88"/>
    <n v="88"/>
    <n v="88"/>
    <n v="88"/>
    <n v="88"/>
    <n v="79"/>
    <n v="79"/>
    <n v="79"/>
    <n v="79"/>
    <n v="79"/>
    <n v="79"/>
    <n v="79"/>
    <n v="79"/>
    <n v="79"/>
    <n v="79"/>
    <n v="79"/>
    <n v="79"/>
    <n v="79"/>
    <n v="79"/>
    <n v="79"/>
    <n v="79"/>
    <n v="79"/>
    <n v="79"/>
    <n v="77"/>
    <n v="79"/>
    <n v="53"/>
    <n v="53"/>
    <n v="53"/>
    <n v="79"/>
    <n v="79"/>
    <n v="53"/>
    <n v="79"/>
    <n v="79"/>
    <n v="79"/>
    <n v="79"/>
    <n v="79"/>
    <n v="79"/>
    <n v="85"/>
    <n v="78.977272727272734"/>
    <n v="79"/>
    <n v="9.1942566409527906"/>
    <n v="0.11641648696458208"/>
    <n v="53"/>
    <n v="88"/>
    <n v="35"/>
    <n v="0.9948601235470742"/>
    <n v="0.24520045666732465"/>
  </r>
  <r>
    <x v="3"/>
    <n v="208"/>
    <n v="207"/>
    <n v="203"/>
    <n v="204"/>
    <n v="202"/>
    <n v="206"/>
    <n v="208"/>
    <n v="208"/>
    <n v="204"/>
    <n v="204"/>
    <n v="206"/>
    <n v="203"/>
    <n v="202"/>
    <n v="202"/>
    <n v="208"/>
    <n v="212"/>
    <n v="210"/>
    <n v="206"/>
    <n v="209"/>
    <n v="214"/>
    <n v="205"/>
    <n v="202"/>
    <n v="202"/>
    <n v="204"/>
    <n v="200"/>
    <n v="206"/>
    <n v="204"/>
    <n v="203"/>
    <n v="200"/>
    <n v="201"/>
    <n v="204"/>
    <n v="202"/>
    <n v="203"/>
    <n v="204"/>
    <n v="201"/>
    <n v="205"/>
    <n v="205"/>
    <n v="205"/>
    <n v="197"/>
    <n v="203"/>
    <n v="201"/>
    <n v="198"/>
    <n v="200"/>
    <n v="204"/>
    <n v="204.20454545454547"/>
    <n v="204"/>
    <n v="3.4275189036816607"/>
    <n v="1.6784733640733785E-2"/>
    <n v="197"/>
    <n v="214"/>
    <n v="17"/>
    <n v="0.99940677318337123"/>
    <n v="0.20802776275971357"/>
  </r>
  <r>
    <x v="1"/>
    <n v="33"/>
    <n v="33"/>
    <n v="33"/>
    <n v="31"/>
    <n v="30"/>
    <n v="31"/>
    <n v="35"/>
    <n v="35"/>
    <n v="37"/>
    <n v="36"/>
    <n v="35"/>
    <n v="33"/>
    <n v="33"/>
    <n v="28"/>
    <n v="34"/>
    <n v="32"/>
    <n v="30"/>
    <n v="30"/>
    <n v="29"/>
    <n v="30"/>
    <n v="30"/>
    <n v="32"/>
    <n v="33"/>
    <n v="33"/>
    <n v="35"/>
    <n v="34"/>
    <n v="34"/>
    <n v="30"/>
    <n v="29"/>
    <n v="29"/>
    <n v="29"/>
    <n v="29"/>
    <n v="29"/>
    <n v="27"/>
    <n v="27"/>
    <n v="21"/>
    <n v="21"/>
    <n v="23"/>
    <n v="23"/>
    <n v="21"/>
    <n v="22"/>
    <n v="22"/>
    <n v="22"/>
    <n v="22"/>
    <n v="29.65909090909091"/>
    <n v="30"/>
    <n v="4.6402845833848465"/>
    <n v="0.15645403959305229"/>
    <n v="21"/>
    <n v="37"/>
    <n v="16"/>
    <n v="0.98975766309325497"/>
    <n v="0.62233161332739362"/>
  </r>
  <r>
    <x v="3"/>
    <n v="19"/>
    <n v="19"/>
    <n v="19"/>
    <n v="19"/>
    <n v="19"/>
    <n v="19"/>
    <n v="21"/>
    <n v="22"/>
    <n v="22"/>
    <n v="22"/>
    <n v="22"/>
    <n v="22"/>
    <n v="22"/>
    <n v="22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18"/>
    <n v="18"/>
    <n v="18"/>
    <n v="13"/>
    <n v="13"/>
    <n v="14"/>
    <n v="14"/>
    <n v="12"/>
    <n v="12"/>
    <n v="12"/>
    <n v="12"/>
    <n v="18.75"/>
    <n v="20"/>
    <n v="3.0661315677409662"/>
    <n v="0.16352701694618485"/>
    <n v="12"/>
    <n v="22"/>
    <n v="10"/>
    <n v="0.98984071234232263"/>
    <n v="0.49259267322376182"/>
  </r>
  <r>
    <x v="2"/>
    <n v="28"/>
    <n v="29"/>
    <n v="28"/>
    <n v="35"/>
    <n v="35"/>
    <n v="36"/>
    <n v="35"/>
    <n v="35"/>
    <n v="36"/>
    <n v="26"/>
    <n v="26"/>
    <n v="25"/>
    <n v="15"/>
    <n v="28"/>
    <n v="26"/>
    <n v="27"/>
    <n v="27"/>
    <n v="26"/>
    <n v="30"/>
    <n v="27"/>
    <n v="24"/>
    <n v="21"/>
    <n v="19"/>
    <n v="19"/>
    <n v="21"/>
    <n v="23"/>
    <n v="29"/>
    <n v="30"/>
    <n v="29"/>
    <n v="32"/>
    <n v="32"/>
    <n v="29"/>
    <n v="36"/>
    <n v="36"/>
    <n v="35"/>
    <n v="21"/>
    <n v="21"/>
    <n v="23"/>
    <n v="28"/>
    <n v="29"/>
    <n v="31"/>
    <n v="39"/>
    <n v="40"/>
    <n v="29"/>
    <n v="28.545454545454547"/>
    <n v="28.5"/>
    <n v="5.7645853254705113"/>
    <n v="0.20194407191138733"/>
    <n v="15"/>
    <n v="40"/>
    <n v="25"/>
    <n v="1.000388095950228"/>
    <n v="5.4428239761729108E-4"/>
  </r>
  <r>
    <x v="2"/>
    <n v="206"/>
    <n v="206"/>
    <n v="206"/>
    <n v="208"/>
    <n v="206"/>
    <n v="206"/>
    <n v="208"/>
    <n v="210"/>
    <n v="210"/>
    <n v="207"/>
    <n v="207"/>
    <n v="212"/>
    <n v="201"/>
    <n v="199"/>
    <n v="200"/>
    <n v="200"/>
    <n v="202"/>
    <n v="202"/>
    <n v="201"/>
    <n v="201"/>
    <n v="203"/>
    <n v="203"/>
    <n v="201"/>
    <n v="201"/>
    <n v="201"/>
    <n v="203"/>
    <n v="201"/>
    <n v="201"/>
    <n v="201"/>
    <n v="227"/>
    <n v="227"/>
    <n v="225"/>
    <n v="225"/>
    <n v="225"/>
    <n v="227"/>
    <n v="225"/>
    <n v="226"/>
    <n v="226"/>
    <n v="228"/>
    <n v="226"/>
    <n v="225"/>
    <n v="225"/>
    <n v="227"/>
    <n v="224"/>
    <n v="211.38636363636363"/>
    <n v="206.5"/>
    <n v="10.937913386932731"/>
    <n v="5.1743703797983036E-2"/>
    <n v="199"/>
    <n v="228"/>
    <n v="29"/>
    <n v="1.0027405741686164"/>
    <n v="0.47198721554876932"/>
  </r>
  <r>
    <x v="1"/>
    <n v="93"/>
    <n v="93"/>
    <n v="97"/>
    <n v="95"/>
    <n v="65"/>
    <n v="73"/>
    <n v="72"/>
    <n v="65"/>
    <n v="93"/>
    <n v="95"/>
    <n v="95"/>
    <n v="93"/>
    <n v="95"/>
    <n v="100"/>
    <n v="99"/>
    <n v="95"/>
    <n v="93"/>
    <n v="99"/>
    <n v="95"/>
    <n v="93"/>
    <n v="93"/>
    <n v="96"/>
    <n v="103"/>
    <n v="93"/>
    <n v="93"/>
    <n v="93"/>
    <n v="95"/>
    <n v="101"/>
    <n v="95"/>
    <n v="100"/>
    <n v="104"/>
    <n v="100"/>
    <n v="98"/>
    <n v="102"/>
    <n v="98"/>
    <n v="98"/>
    <n v="95"/>
    <n v="93"/>
    <n v="93"/>
    <n v="93"/>
    <n v="93"/>
    <n v="95"/>
    <n v="96"/>
    <n v="96"/>
    <n v="93.5"/>
    <n v="95"/>
    <n v="8.5467251990400968"/>
    <n v="9.1408825658182855E-2"/>
    <n v="65"/>
    <n v="104"/>
    <n v="39"/>
    <n v="1.0033679193629816"/>
    <n v="0.17429164612068315"/>
  </r>
  <r>
    <x v="2"/>
    <n v="14"/>
    <n v="14"/>
    <n v="14"/>
    <n v="14"/>
    <n v="14"/>
    <n v="14"/>
    <n v="14"/>
    <n v="14"/>
    <n v="14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14"/>
    <n v="14"/>
    <n v="14"/>
    <n v="14"/>
    <n v="14"/>
    <n v="14"/>
    <n v="14"/>
    <n v="14"/>
    <n v="14"/>
    <n v="14"/>
    <n v="14"/>
    <n v="18.363636363636363"/>
    <n v="22"/>
    <n v="4.0294896040745165"/>
    <n v="0.21942765170702813"/>
    <n v="14"/>
    <n v="22"/>
    <n v="8"/>
    <n v="0.99847225445535737"/>
    <n v="7.4418604651162916E-3"/>
  </r>
  <r>
    <x v="0"/>
    <n v="14"/>
    <n v="14"/>
    <n v="14"/>
    <n v="14"/>
    <n v="14"/>
    <n v="14"/>
    <n v="14"/>
    <n v="14"/>
    <n v="14"/>
    <n v="14"/>
    <n v="14"/>
    <n v="14"/>
    <n v="14"/>
    <n v="14"/>
    <n v="14"/>
    <n v="15"/>
    <n v="15"/>
    <n v="15"/>
    <n v="15"/>
    <n v="15"/>
    <n v="15"/>
    <n v="15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.159090909090908"/>
    <n v="14"/>
    <n v="0.36998942902446796"/>
    <n v="2.6130874602049103E-2"/>
    <n v="14"/>
    <n v="15"/>
    <n v="1"/>
    <n v="0.99976178660826376"/>
    <n v="1.4372512046930385E-2"/>
  </r>
  <r>
    <x v="3"/>
    <n v="81"/>
    <n v="81"/>
    <n v="82"/>
    <n v="80"/>
    <n v="80"/>
    <n v="80"/>
    <n v="80"/>
    <n v="80"/>
    <n v="79"/>
    <n v="79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79"/>
    <n v="79"/>
    <n v="79"/>
    <n v="79"/>
    <n v="79.954545454545453"/>
    <n v="80"/>
    <n v="0.5262657147648877"/>
    <n v="6.5820612420850085E-3"/>
    <n v="79"/>
    <n v="82"/>
    <n v="3"/>
    <n v="0.99976288843609284"/>
    <n v="0.21538669830694454"/>
  </r>
  <r>
    <x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0"/>
    <n v="0"/>
    <n v="4"/>
    <n v="4"/>
    <n v="0"/>
    <n v="1"/>
    <n v="1"/>
  </r>
  <r>
    <x v="3"/>
    <n v="20"/>
    <n v="20"/>
    <n v="20"/>
    <n v="20"/>
    <n v="20"/>
    <n v="20"/>
    <n v="20"/>
    <n v="20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3"/>
    <n v="21"/>
    <n v="22"/>
    <n v="22"/>
    <n v="22"/>
    <n v="22"/>
    <n v="24"/>
    <n v="24"/>
    <n v="24"/>
    <n v="24"/>
    <n v="24"/>
    <n v="24"/>
    <n v="24"/>
    <n v="24"/>
    <n v="22"/>
    <n v="22"/>
    <n v="21"/>
    <n v="21"/>
    <n v="21.545454545454547"/>
    <n v="21"/>
    <n v="1.3373793439087287"/>
    <n v="6.2072458999983184E-2"/>
    <n v="20"/>
    <n v="24"/>
    <n v="4"/>
    <n v="1.0036213508469392"/>
    <n v="0.58681610312389154"/>
  </r>
  <r>
    <x v="1"/>
    <n v="142"/>
    <n v="140"/>
    <n v="140"/>
    <n v="149"/>
    <n v="152"/>
    <n v="161"/>
    <n v="161"/>
    <n v="161"/>
    <n v="158"/>
    <n v="155"/>
    <n v="155"/>
    <n v="149"/>
    <n v="89"/>
    <n v="643"/>
    <n v="686"/>
    <n v="89"/>
    <n v="265"/>
    <n v="251"/>
    <n v="185"/>
    <n v="182"/>
    <n v="179"/>
    <n v="179"/>
    <n v="158"/>
    <n v="164"/>
    <n v="197"/>
    <n v="229"/>
    <n v="219"/>
    <n v="249"/>
    <n v="228"/>
    <n v="216"/>
    <n v="210"/>
    <n v="219"/>
    <n v="222"/>
    <n v="210"/>
    <n v="195"/>
    <n v="162"/>
    <n v="156"/>
    <n v="150"/>
    <n v="150"/>
    <n v="573"/>
    <n v="573"/>
    <n v="573"/>
    <n v="153"/>
    <n v="156"/>
    <n v="225.75"/>
    <n v="171.5"/>
    <n v="144.93865984022023"/>
    <n v="0.64203171579278062"/>
    <n v="89"/>
    <n v="686"/>
    <n v="597"/>
    <n v="1.0118971494902895"/>
    <n v="0.10722911403777564"/>
  </r>
  <r>
    <x v="2"/>
    <n v="101"/>
    <n v="86"/>
    <n v="93"/>
    <n v="103"/>
    <n v="115"/>
    <n v="121"/>
    <n v="121"/>
    <n v="121"/>
    <n v="49"/>
    <n v="40"/>
    <n v="102"/>
    <n v="100"/>
    <n v="40"/>
    <n v="102"/>
    <n v="98"/>
    <n v="97"/>
    <n v="35"/>
    <n v="35"/>
    <n v="35"/>
    <n v="91"/>
    <n v="90"/>
    <n v="30"/>
    <n v="31"/>
    <n v="32"/>
    <n v="32"/>
    <n v="32"/>
    <n v="32"/>
    <n v="32"/>
    <n v="34"/>
    <n v="34"/>
    <n v="32"/>
    <n v="32"/>
    <n v="32"/>
    <n v="92"/>
    <n v="94"/>
    <n v="32"/>
    <n v="32"/>
    <n v="92"/>
    <n v="32"/>
    <n v="32"/>
    <n v="31"/>
    <n v="30"/>
    <n v="30"/>
    <n v="30"/>
    <n v="61.06818181818182"/>
    <n v="35"/>
    <n v="34.532356062423354"/>
    <n v="0.56547214988709615"/>
    <n v="30"/>
    <n v="121"/>
    <n v="91"/>
    <n v="0.9721859931923128"/>
    <n v="0.41646333416341008"/>
  </r>
  <r>
    <x v="2"/>
    <n v="39"/>
    <n v="42"/>
    <n v="33"/>
    <n v="33"/>
    <n v="42"/>
    <n v="32"/>
    <n v="31"/>
    <n v="27"/>
    <n v="27"/>
    <n v="35"/>
    <n v="32"/>
    <n v="28"/>
    <n v="30"/>
    <n v="41"/>
    <n v="32"/>
    <n v="34"/>
    <n v="28"/>
    <n v="25"/>
    <n v="37"/>
    <n v="36"/>
    <n v="32"/>
    <n v="32"/>
    <n v="41"/>
    <n v="33"/>
    <n v="31"/>
    <n v="26"/>
    <n v="26"/>
    <n v="21"/>
    <n v="23"/>
    <n v="27"/>
    <n v="27"/>
    <n v="27"/>
    <n v="28"/>
    <n v="32"/>
    <n v="21"/>
    <n v="22"/>
    <n v="31"/>
    <n v="28"/>
    <n v="30"/>
    <n v="30"/>
    <n v="23"/>
    <n v="26"/>
    <n v="26"/>
    <n v="21"/>
    <n v="30.181818181818183"/>
    <n v="30"/>
    <n v="5.5918242947107677"/>
    <n v="0.18527128687294711"/>
    <n v="21"/>
    <n v="42"/>
    <n v="21"/>
    <n v="0.99138937384925352"/>
    <n v="0.36185945103203165"/>
  </r>
  <r>
    <x v="3"/>
    <n v="48"/>
    <n v="48"/>
    <n v="49"/>
    <n v="47"/>
    <n v="48"/>
    <n v="49"/>
    <n v="48"/>
    <n v="51"/>
    <n v="49"/>
    <n v="48"/>
    <n v="48"/>
    <n v="48"/>
    <n v="49"/>
    <n v="49"/>
    <n v="48"/>
    <n v="47"/>
    <n v="50"/>
    <n v="47"/>
    <n v="47"/>
    <n v="48"/>
    <n v="47"/>
    <n v="48"/>
    <n v="48"/>
    <n v="48"/>
    <n v="48"/>
    <n v="48"/>
    <n v="48"/>
    <n v="47"/>
    <n v="48"/>
    <n v="47"/>
    <n v="48"/>
    <n v="48"/>
    <n v="48"/>
    <n v="45"/>
    <n v="42"/>
    <n v="48"/>
    <n v="48"/>
    <n v="48"/>
    <n v="48"/>
    <n v="48"/>
    <n v="45"/>
    <n v="48"/>
    <n v="48"/>
    <n v="48"/>
    <n v="47.795454545454547"/>
    <n v="48"/>
    <n v="1.3395512170134125"/>
    <n v="2.8026749190960605E-2"/>
    <n v="42"/>
    <n v="51"/>
    <n v="9"/>
    <n v="0.99920425903676491"/>
    <n v="0.12568880659192896"/>
  </r>
  <r>
    <x v="2"/>
    <n v="159"/>
    <n v="159"/>
    <n v="177"/>
    <n v="177"/>
    <n v="179"/>
    <n v="180"/>
    <n v="177"/>
    <n v="178"/>
    <n v="177"/>
    <n v="177"/>
    <n v="177"/>
    <n v="177"/>
    <n v="176"/>
    <n v="176"/>
    <n v="177"/>
    <n v="177"/>
    <n v="177"/>
    <n v="177"/>
    <n v="189"/>
    <n v="177"/>
    <n v="177"/>
    <n v="180"/>
    <n v="177"/>
    <n v="175"/>
    <n v="175"/>
    <n v="176"/>
    <n v="60"/>
    <n v="57"/>
    <n v="74"/>
    <n v="87"/>
    <n v="57"/>
    <n v="57"/>
    <n v="57"/>
    <n v="57"/>
    <n v="58"/>
    <n v="58"/>
    <n v="58"/>
    <n v="58"/>
    <n v="58"/>
    <n v="58"/>
    <n v="57"/>
    <n v="57"/>
    <n v="57"/>
    <n v="56"/>
    <n v="128.65909090909091"/>
    <n v="175.5"/>
    <n v="58.11173806968705"/>
    <n v="0.45167222665010248"/>
    <n v="56"/>
    <n v="189"/>
    <n v="133"/>
    <n v="0.96468188316387926"/>
    <n v="0.72246018080109209"/>
  </r>
  <r>
    <x v="3"/>
    <n v="60"/>
    <n v="60"/>
    <n v="60"/>
    <n v="58"/>
    <n v="60"/>
    <n v="60"/>
    <n v="60"/>
    <n v="60"/>
    <n v="60"/>
    <n v="62"/>
    <n v="64"/>
    <n v="66"/>
    <n v="62"/>
    <n v="64"/>
    <n v="60"/>
    <n v="60"/>
    <n v="61"/>
    <n v="62"/>
    <n v="59"/>
    <n v="64"/>
    <n v="64"/>
    <n v="64"/>
    <n v="63"/>
    <n v="62"/>
    <n v="62"/>
    <n v="60"/>
    <n v="60"/>
    <n v="60"/>
    <n v="60"/>
    <n v="58"/>
    <n v="58"/>
    <n v="60"/>
    <n v="60"/>
    <n v="62"/>
    <n v="62"/>
    <n v="62"/>
    <n v="62"/>
    <n v="64"/>
    <n v="64"/>
    <n v="63"/>
    <n v="62"/>
    <n v="64"/>
    <n v="64"/>
    <n v="66"/>
    <n v="61.545454545454547"/>
    <n v="62"/>
    <n v="2.0624499481401983"/>
    <n v="3.3511003588688595E-2"/>
    <n v="58"/>
    <n v="66"/>
    <n v="8"/>
    <n v="1.0009333167089778"/>
    <n v="0.12884410600447521"/>
  </r>
  <r>
    <x v="3"/>
    <n v="47"/>
    <n v="47"/>
    <n v="48"/>
    <n v="49"/>
    <n v="49"/>
    <n v="47"/>
    <n v="48"/>
    <n v="47"/>
    <n v="47"/>
    <n v="48"/>
    <n v="48"/>
    <n v="41"/>
    <n v="41"/>
    <n v="44"/>
    <n v="44"/>
    <n v="44"/>
    <n v="43"/>
    <n v="42"/>
    <n v="41"/>
    <n v="41"/>
    <n v="42"/>
    <n v="42"/>
    <n v="52"/>
    <n v="52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31.681818181818183"/>
    <n v="41"/>
    <n v="15.611225429415651"/>
    <n v="0.49275030049805496"/>
    <n v="15"/>
    <n v="52"/>
    <n v="37"/>
    <n v="0.96260735140471076"/>
    <n v="0.76087409427962793"/>
  </r>
  <r>
    <x v="3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1"/>
    <n v="11"/>
    <n v="10.045454545454545"/>
    <n v="10"/>
    <n v="0.21070705494148545"/>
    <n v="2.0975362935351495E-2"/>
    <n v="10"/>
    <n v="11"/>
    <n v="1"/>
    <n v="1.0005643632172398"/>
    <n v="0.13023255813953483"/>
  </r>
  <r>
    <x v="2"/>
    <n v="53"/>
    <n v="53"/>
    <n v="53"/>
    <n v="53"/>
    <n v="45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2"/>
    <n v="52"/>
    <n v="52"/>
    <n v="52"/>
    <n v="52.727272727272727"/>
    <n v="53"/>
    <n v="1.226900734477796"/>
    <n v="2.3268807033199581E-2"/>
    <n v="45"/>
    <n v="53"/>
    <n v="8"/>
    <n v="1.0001888352081703"/>
    <n v="9.3968243173957761E-3"/>
  </r>
  <r>
    <x v="3"/>
    <n v="16"/>
    <n v="17"/>
    <n v="17"/>
    <n v="17"/>
    <n v="16"/>
    <n v="17"/>
    <n v="17"/>
    <n v="17"/>
    <n v="17"/>
    <n v="18"/>
    <n v="16"/>
    <n v="16"/>
    <n v="17"/>
    <n v="17"/>
    <n v="17"/>
    <n v="17"/>
    <n v="17"/>
    <n v="16"/>
    <n v="17"/>
    <n v="16"/>
    <n v="16"/>
    <n v="17"/>
    <n v="16"/>
    <n v="16"/>
    <n v="17"/>
    <n v="16"/>
    <n v="16"/>
    <n v="16"/>
    <n v="17"/>
    <n v="16"/>
    <n v="17"/>
    <n v="16"/>
    <n v="17"/>
    <n v="16"/>
    <n v="17"/>
    <n v="18"/>
    <n v="19"/>
    <n v="18"/>
    <n v="17"/>
    <n v="19"/>
    <n v="21"/>
    <n v="20"/>
    <n v="19"/>
    <n v="21"/>
    <n v="17.113636363636363"/>
    <n v="17"/>
    <n v="1.2798239175926833"/>
    <n v="7.4783867694658793E-2"/>
    <n v="16"/>
    <n v="21"/>
    <n v="5"/>
    <n v="1.0028157779336984"/>
    <n v="0.25848490407957669"/>
  </r>
  <r>
    <x v="3"/>
    <n v="20"/>
    <n v="20"/>
    <n v="20"/>
    <n v="20"/>
    <n v="20"/>
    <n v="20"/>
    <n v="20"/>
    <n v="20"/>
    <n v="20"/>
    <n v="20"/>
    <n v="20"/>
    <n v="20"/>
    <n v="20"/>
    <n v="20"/>
    <n v="20"/>
    <n v="19"/>
    <n v="19"/>
    <n v="20"/>
    <n v="21"/>
    <n v="19"/>
    <n v="20"/>
    <n v="19"/>
    <n v="19"/>
    <n v="19"/>
    <n v="19"/>
    <n v="19"/>
    <n v="19"/>
    <n v="20"/>
    <n v="20"/>
    <n v="20"/>
    <n v="20"/>
    <n v="21"/>
    <n v="21"/>
    <n v="21"/>
    <n v="21"/>
    <n v="21"/>
    <n v="21"/>
    <n v="21"/>
    <n v="22"/>
    <n v="21"/>
    <n v="21"/>
    <n v="22"/>
    <n v="21"/>
    <n v="19"/>
    <n v="20.113636363636363"/>
    <n v="20"/>
    <n v="0.81314517399771347"/>
    <n v="4.042755667333265E-2"/>
    <n v="19"/>
    <n v="22"/>
    <n v="3"/>
    <n v="1.0013132804773854"/>
    <n v="0.17553773013137597"/>
  </r>
  <r>
    <x v="2"/>
    <n v="58"/>
    <n v="66"/>
    <n v="75"/>
    <n v="83"/>
    <n v="65"/>
    <n v="72"/>
    <n v="78"/>
    <n v="89"/>
    <n v="95"/>
    <n v="68"/>
    <n v="80"/>
    <n v="86"/>
    <n v="94"/>
    <n v="70"/>
    <n v="77"/>
    <n v="84"/>
    <n v="91"/>
    <n v="98"/>
    <n v="75"/>
    <n v="81"/>
    <n v="86"/>
    <n v="94"/>
    <n v="72"/>
    <n v="79"/>
    <n v="87"/>
    <n v="93"/>
    <n v="72"/>
    <n v="79"/>
    <n v="85"/>
    <n v="92"/>
    <n v="97"/>
    <n v="73"/>
    <n v="80"/>
    <n v="85"/>
    <n v="93"/>
    <n v="213"/>
    <n v="69"/>
    <n v="76"/>
    <n v="74"/>
    <n v="54"/>
    <n v="60"/>
    <n v="67"/>
    <n v="74"/>
    <n v="81"/>
    <n v="82.272727272727266"/>
    <n v="79.5"/>
    <n v="22.866003643434613"/>
    <n v="0.27792932605279641"/>
    <n v="54"/>
    <n v="213"/>
    <n v="159"/>
    <n v="1.0013367768117214"/>
    <n v="6.9355321203259501E-3"/>
  </r>
  <r>
    <x v="1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n v="0"/>
    <n v="1"/>
    <n v="1"/>
  </r>
  <r>
    <x v="1"/>
    <n v="20"/>
    <n v="29"/>
    <n v="21"/>
    <n v="21"/>
    <n v="40"/>
    <n v="40"/>
    <n v="45"/>
    <n v="45"/>
    <n v="45"/>
    <n v="45"/>
    <n v="49"/>
    <n v="55"/>
    <n v="39"/>
    <n v="39"/>
    <n v="39"/>
    <n v="39"/>
    <n v="39"/>
    <n v="39"/>
    <n v="39"/>
    <n v="23"/>
    <n v="32"/>
    <n v="40"/>
    <n v="24"/>
    <n v="19"/>
    <n v="40"/>
    <n v="38"/>
    <n v="25"/>
    <n v="44"/>
    <n v="46"/>
    <n v="50"/>
    <n v="49"/>
    <n v="49"/>
    <n v="77"/>
    <n v="83"/>
    <n v="77"/>
    <n v="58"/>
    <n v="19"/>
    <n v="39"/>
    <n v="20"/>
    <n v="22"/>
    <n v="30"/>
    <n v="30"/>
    <n v="38"/>
    <n v="58"/>
    <n v="39.954545454545453"/>
    <n v="39"/>
    <n v="15.138053921583497"/>
    <n v="0.37888189564827868"/>
    <n v="19"/>
    <n v="83"/>
    <n v="64"/>
    <n v="1.0043877813285282"/>
    <n v="2.1991747224037329E-2"/>
  </r>
  <r>
    <x v="1"/>
    <n v="45"/>
    <n v="45"/>
    <n v="45"/>
    <n v="45"/>
    <n v="45"/>
    <n v="45"/>
    <n v="45"/>
    <n v="45"/>
    <n v="45"/>
    <n v="45"/>
    <n v="38"/>
    <n v="38"/>
    <n v="38"/>
    <n v="38"/>
    <n v="38"/>
    <n v="38"/>
    <n v="38"/>
    <n v="38"/>
    <n v="38"/>
    <n v="38"/>
    <n v="38"/>
    <n v="38"/>
    <n v="37"/>
    <n v="38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3.204545454545453"/>
    <n v="38"/>
    <n v="19.753809812645379"/>
    <n v="0.8512905306135129"/>
    <n v="2"/>
    <n v="45"/>
    <n v="43"/>
    <n v="0.90153761558223666"/>
    <n v="0.7679981153803529"/>
  </r>
  <r>
    <x v="3"/>
    <n v="30"/>
    <n v="30"/>
    <n v="30"/>
    <n v="7"/>
    <n v="30"/>
    <n v="30"/>
    <n v="30"/>
    <n v="30"/>
    <n v="30"/>
    <n v="30"/>
    <n v="7"/>
    <n v="30"/>
    <n v="30"/>
    <n v="30"/>
    <n v="30"/>
    <n v="30"/>
    <n v="30"/>
    <n v="30"/>
    <n v="30"/>
    <n v="30"/>
    <n v="30"/>
    <n v="30"/>
    <n v="30"/>
    <n v="30"/>
    <n v="7"/>
    <n v="31"/>
    <n v="31"/>
    <n v="7"/>
    <n v="31"/>
    <n v="31"/>
    <n v="7"/>
    <n v="7"/>
    <n v="7"/>
    <n v="7"/>
    <n v="7"/>
    <n v="7"/>
    <n v="7"/>
    <n v="7"/>
    <n v="2"/>
    <n v="7"/>
    <n v="7"/>
    <n v="31"/>
    <n v="31"/>
    <n v="31"/>
    <n v="22.204545454545453"/>
    <n v="30"/>
    <n v="11.333382560105338"/>
    <n v="0.51040822174476452"/>
    <n v="2"/>
    <n v="31"/>
    <n v="29"/>
    <n v="0.97192709219005047"/>
    <n v="0.2289860521757954"/>
  </r>
  <r>
    <x v="1"/>
    <n v="131"/>
    <n v="131"/>
    <n v="131"/>
    <n v="132"/>
    <n v="131"/>
    <n v="131"/>
    <n v="127"/>
    <n v="127"/>
    <n v="131"/>
    <n v="131"/>
    <n v="131"/>
    <n v="127"/>
    <n v="127"/>
    <n v="127"/>
    <n v="132"/>
    <n v="133"/>
    <n v="133"/>
    <n v="134"/>
    <n v="134"/>
    <n v="133"/>
    <n v="137"/>
    <n v="140"/>
    <n v="141"/>
    <n v="140"/>
    <n v="142"/>
    <n v="142"/>
    <n v="148"/>
    <n v="154"/>
    <n v="129"/>
    <n v="127"/>
    <n v="120"/>
    <n v="122"/>
    <n v="120"/>
    <n v="121"/>
    <n v="121"/>
    <n v="122"/>
    <n v="122"/>
    <n v="121"/>
    <n v="118"/>
    <n v="117"/>
    <n v="123"/>
    <n v="126"/>
    <n v="126"/>
    <n v="132"/>
    <n v="130.11363636363637"/>
    <n v="131"/>
    <n v="7.9539836708901079"/>
    <n v="6.1131053540465455E-2"/>
    <n v="117"/>
    <n v="154"/>
    <n v="37"/>
    <n v="0.99846604023655205"/>
    <n v="0.10776351804454982"/>
  </r>
  <r>
    <x v="2"/>
    <n v="25"/>
    <n v="23"/>
    <n v="23"/>
    <n v="24"/>
    <n v="22"/>
    <n v="23"/>
    <n v="22"/>
    <n v="21"/>
    <n v="23"/>
    <n v="24"/>
    <n v="22"/>
    <n v="23"/>
    <n v="23"/>
    <n v="24"/>
    <n v="26"/>
    <n v="25"/>
    <n v="25"/>
    <n v="24"/>
    <n v="22"/>
    <n v="23"/>
    <n v="24"/>
    <n v="23"/>
    <n v="23"/>
    <n v="23"/>
    <n v="25"/>
    <n v="25"/>
    <n v="25"/>
    <n v="23"/>
    <n v="24"/>
    <n v="22"/>
    <n v="22"/>
    <n v="22"/>
    <n v="23"/>
    <n v="22"/>
    <n v="22"/>
    <n v="23"/>
    <n v="24"/>
    <n v="23"/>
    <n v="19"/>
    <n v="23"/>
    <n v="23"/>
    <n v="22"/>
    <n v="23"/>
    <n v="22"/>
    <n v="23.113636363636363"/>
    <n v="23"/>
    <n v="1.2798239175926831"/>
    <n v="5.537094628719573E-2"/>
    <n v="19"/>
    <n v="26"/>
    <n v="7"/>
    <n v="0.99892904104538482"/>
    <n v="6.0152242605952103E-2"/>
  </r>
  <r>
    <x v="2"/>
    <n v="45"/>
    <n v="45"/>
    <n v="44"/>
    <n v="44"/>
    <n v="44"/>
    <n v="45"/>
    <n v="44"/>
    <n v="46"/>
    <n v="44"/>
    <n v="36"/>
    <n v="36"/>
    <n v="36"/>
    <n v="36"/>
    <n v="37"/>
    <n v="37"/>
    <n v="37"/>
    <n v="39"/>
    <n v="39"/>
    <n v="38"/>
    <n v="38"/>
    <n v="38"/>
    <n v="38"/>
    <n v="39"/>
    <n v="39"/>
    <n v="39"/>
    <n v="39"/>
    <n v="39"/>
    <n v="39"/>
    <n v="39"/>
    <n v="39"/>
    <n v="39"/>
    <n v="40"/>
    <n v="42"/>
    <n v="40"/>
    <n v="40"/>
    <n v="40"/>
    <n v="40"/>
    <n v="40"/>
    <n v="40"/>
    <n v="40"/>
    <n v="39"/>
    <n v="39"/>
    <n v="38"/>
    <n v="39"/>
    <n v="39.863636363636367"/>
    <n v="39"/>
    <n v="2.7244876547660311"/>
    <n v="6.8345186322523011E-2"/>
    <n v="36"/>
    <n v="46"/>
    <n v="10"/>
    <n v="0.99817108384721276"/>
    <n v="0.12362401856684149"/>
  </r>
  <r>
    <x v="1"/>
    <n v="104"/>
    <n v="103"/>
    <n v="101"/>
    <n v="102"/>
    <n v="105"/>
    <n v="106"/>
    <n v="101"/>
    <n v="102"/>
    <n v="106"/>
    <n v="108"/>
    <n v="109"/>
    <n v="104"/>
    <n v="103"/>
    <n v="100"/>
    <n v="103"/>
    <n v="99"/>
    <n v="105"/>
    <n v="101"/>
    <n v="103"/>
    <n v="105"/>
    <n v="102"/>
    <n v="99"/>
    <n v="108"/>
    <n v="109"/>
    <n v="106"/>
    <n v="107"/>
    <n v="105"/>
    <n v="107"/>
    <n v="104"/>
    <n v="108"/>
    <n v="110"/>
    <n v="106"/>
    <n v="103"/>
    <n v="92"/>
    <n v="93"/>
    <n v="93"/>
    <n v="87"/>
    <n v="86"/>
    <n v="87"/>
    <n v="87"/>
    <n v="84"/>
    <n v="89"/>
    <n v="90"/>
    <n v="90"/>
    <n v="100.5"/>
    <n v="103"/>
    <n v="7.3721663850799191"/>
    <n v="7.3354889403780293E-2"/>
    <n v="84"/>
    <n v="110"/>
    <n v="26"/>
    <n v="0.99625357532757408"/>
    <n v="0.4014346385909689"/>
  </r>
  <r>
    <x v="1"/>
    <n v="44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4"/>
    <n v="44"/>
    <n v="44"/>
    <n v="44"/>
    <n v="44"/>
    <n v="44"/>
    <n v="44"/>
    <n v="44"/>
    <n v="44"/>
    <n v="44"/>
    <n v="18"/>
    <n v="44"/>
    <n v="39"/>
    <n v="47"/>
    <n v="47"/>
    <n v="47"/>
    <n v="44.113636363636367"/>
    <n v="45"/>
    <n v="4.1886663753787232"/>
    <n v="9.4951736484628443E-2"/>
    <n v="18"/>
    <n v="47"/>
    <n v="29"/>
    <n v="0.99754017607101209"/>
    <n v="5.1285091759033494E-2"/>
  </r>
  <r>
    <x v="3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8"/>
    <n v="98"/>
    <n v="97"/>
    <n v="97"/>
    <n v="97"/>
    <n v="97"/>
    <n v="97.045454545454547"/>
    <n v="97"/>
    <n v="0.21070705494148548"/>
    <n v="2.1712202382729181E-3"/>
    <n v="97"/>
    <n v="98"/>
    <n v="1"/>
    <n v="1.0000491514553469"/>
    <n v="8.5345145810261966E-2"/>
  </r>
  <r>
    <x v="1"/>
    <n v="90"/>
    <n v="90"/>
    <n v="90"/>
    <n v="90"/>
    <n v="90"/>
    <n v="90"/>
    <n v="85"/>
    <n v="90"/>
    <n v="90"/>
    <n v="90"/>
    <n v="90"/>
    <n v="85"/>
    <n v="85"/>
    <n v="90"/>
    <n v="90"/>
    <n v="90"/>
    <n v="90"/>
    <n v="85"/>
    <n v="90"/>
    <n v="92"/>
    <n v="87"/>
    <n v="92"/>
    <n v="87"/>
    <n v="87"/>
    <n v="87"/>
    <n v="87"/>
    <n v="92"/>
    <n v="87"/>
    <n v="87"/>
    <n v="92"/>
    <n v="92"/>
    <n v="92"/>
    <n v="92"/>
    <n v="92"/>
    <n v="92"/>
    <n v="92"/>
    <n v="92"/>
    <n v="92"/>
    <n v="92"/>
    <n v="92"/>
    <n v="92"/>
    <n v="92"/>
    <n v="92"/>
    <n v="92"/>
    <n v="89.88636363636364"/>
    <n v="90"/>
    <n v="2.3349309943581575"/>
    <n v="2.59764762962728E-2"/>
    <n v="85"/>
    <n v="92"/>
    <n v="7"/>
    <n v="1.0009126838140159"/>
    <n v="0.19883478601344301"/>
  </r>
  <r>
    <x v="0"/>
    <n v="34"/>
    <n v="35"/>
    <n v="34"/>
    <n v="36"/>
    <n v="34"/>
    <n v="34"/>
    <n v="34"/>
    <n v="34"/>
    <n v="35"/>
    <n v="36"/>
    <n v="35"/>
    <n v="35"/>
    <n v="36"/>
    <n v="34"/>
    <n v="39"/>
    <n v="36"/>
    <n v="36"/>
    <n v="36"/>
    <n v="36"/>
    <n v="36"/>
    <n v="36"/>
    <n v="36"/>
    <n v="37"/>
    <n v="36"/>
    <n v="38"/>
    <n v="36"/>
    <n v="38"/>
    <n v="38"/>
    <n v="36"/>
    <n v="34"/>
    <n v="36"/>
    <n v="36"/>
    <n v="36"/>
    <n v="36"/>
    <n v="38"/>
    <n v="38"/>
    <n v="36"/>
    <n v="36"/>
    <n v="37"/>
    <n v="32"/>
    <n v="34"/>
    <n v="32"/>
    <n v="32"/>
    <n v="32"/>
    <n v="35.477272727272727"/>
    <n v="36"/>
    <n v="1.6911347004460808"/>
    <n v="4.7668114554533993E-2"/>
    <n v="32"/>
    <n v="39"/>
    <n v="7"/>
    <n v="0.99989022741753375"/>
    <n v="8.5781088176283427E-4"/>
  </r>
  <r>
    <x v="2"/>
    <n v="57"/>
    <n v="57"/>
    <n v="57"/>
    <n v="58"/>
    <n v="57"/>
    <n v="57"/>
    <n v="57"/>
    <n v="57"/>
    <n v="57"/>
    <n v="58"/>
    <n v="57"/>
    <n v="57"/>
    <n v="59"/>
    <n v="57"/>
    <n v="57"/>
    <n v="58"/>
    <n v="57"/>
    <n v="57"/>
    <n v="57"/>
    <n v="57"/>
    <n v="57"/>
    <n v="57"/>
    <n v="57"/>
    <n v="57"/>
    <n v="57"/>
    <n v="63"/>
    <n v="56"/>
    <n v="58"/>
    <n v="58"/>
    <n v="58"/>
    <n v="58"/>
    <n v="57"/>
    <n v="58"/>
    <n v="55"/>
    <n v="55"/>
    <n v="56"/>
    <n v="50"/>
    <n v="49"/>
    <n v="49"/>
    <n v="49"/>
    <n v="49"/>
    <n v="49"/>
    <n v="50"/>
    <n v="50"/>
    <n v="55.840909090909093"/>
    <n v="57"/>
    <n v="3.2915902837677873"/>
    <n v="5.894585774757128E-2"/>
    <n v="49"/>
    <n v="63"/>
    <n v="14"/>
    <n v="0.99693612429519773"/>
    <n v="0.41565191878204555"/>
  </r>
  <r>
    <x v="3"/>
    <n v="132"/>
    <n v="132"/>
    <n v="128"/>
    <n v="138"/>
    <n v="140"/>
    <n v="142"/>
    <n v="141"/>
    <n v="141"/>
    <n v="136"/>
    <n v="137"/>
    <n v="138"/>
    <n v="137"/>
    <n v="134"/>
    <n v="137"/>
    <n v="137"/>
    <n v="142"/>
    <n v="142"/>
    <n v="141"/>
    <n v="137"/>
    <n v="133"/>
    <n v="136"/>
    <n v="135"/>
    <n v="133"/>
    <n v="139"/>
    <n v="138"/>
    <n v="138"/>
    <n v="134"/>
    <n v="137"/>
    <n v="139"/>
    <n v="137"/>
    <n v="135"/>
    <n v="135"/>
    <n v="140"/>
    <n v="134"/>
    <n v="133"/>
    <n v="139"/>
    <n v="132"/>
    <n v="132"/>
    <n v="132"/>
    <n v="135"/>
    <n v="134"/>
    <n v="132"/>
    <n v="133"/>
    <n v="131"/>
    <n v="136.09090909090909"/>
    <n v="136.5"/>
    <n v="3.4291376759829366"/>
    <n v="2.519740443274035E-2"/>
    <n v="128"/>
    <n v="142"/>
    <n v="14"/>
    <n v="0.9993749508673635"/>
    <n v="0.10143122641334695"/>
  </r>
  <r>
    <x v="2"/>
    <n v="174"/>
    <n v="174"/>
    <n v="187"/>
    <n v="210"/>
    <n v="204"/>
    <n v="202"/>
    <n v="213"/>
    <n v="220"/>
    <n v="217"/>
    <n v="200"/>
    <n v="202"/>
    <n v="202"/>
    <n v="204"/>
    <n v="196"/>
    <n v="198"/>
    <n v="199"/>
    <n v="200"/>
    <n v="194"/>
    <n v="184"/>
    <n v="182"/>
    <n v="188"/>
    <n v="185"/>
    <n v="171"/>
    <n v="174"/>
    <n v="202"/>
    <n v="204"/>
    <n v="197"/>
    <n v="198"/>
    <n v="171"/>
    <n v="186"/>
    <n v="183"/>
    <n v="172"/>
    <n v="181"/>
    <n v="193"/>
    <n v="198"/>
    <n v="175"/>
    <n v="185"/>
    <n v="191"/>
    <n v="207"/>
    <n v="202"/>
    <n v="196"/>
    <n v="163"/>
    <n v="179"/>
    <n v="195"/>
    <n v="192.22727272727272"/>
    <n v="195.5"/>
    <n v="13.450795146140059"/>
    <n v="6.9973396362043347E-2"/>
    <n v="163"/>
    <n v="220"/>
    <n v="57"/>
    <n v="0.9982002747092823"/>
    <n v="0.10713683310247116"/>
  </r>
  <r>
    <x v="0"/>
    <n v="21"/>
    <n v="21"/>
    <n v="21"/>
    <n v="23"/>
    <n v="21"/>
    <n v="22"/>
    <n v="21"/>
    <n v="21"/>
    <n v="21"/>
    <n v="21"/>
    <n v="21"/>
    <n v="22"/>
    <n v="23"/>
    <n v="21"/>
    <n v="22"/>
    <n v="21"/>
    <n v="23"/>
    <n v="22"/>
    <n v="23"/>
    <n v="22"/>
    <n v="24"/>
    <n v="22"/>
    <n v="22"/>
    <n v="22"/>
    <n v="22"/>
    <n v="22"/>
    <n v="18"/>
    <n v="22"/>
    <n v="21"/>
    <n v="22"/>
    <n v="24"/>
    <n v="21"/>
    <n v="21"/>
    <n v="25"/>
    <n v="18"/>
    <n v="23"/>
    <n v="24"/>
    <n v="21"/>
    <n v="22"/>
    <n v="20"/>
    <n v="21"/>
    <n v="22"/>
    <n v="22"/>
    <n v="23"/>
    <n v="21.75"/>
    <n v="22"/>
    <n v="1.3316365172048596"/>
    <n v="6.1224667457694698E-2"/>
    <n v="18"/>
    <n v="25"/>
    <n v="7"/>
    <n v="1.0004047494664454"/>
    <n v="6.9418324584784551E-3"/>
  </r>
  <r>
    <x v="3"/>
    <n v="193"/>
    <n v="205"/>
    <n v="216"/>
    <n v="161"/>
    <n v="165"/>
    <n v="127"/>
    <n v="175"/>
    <n v="132"/>
    <n v="179"/>
    <n v="165"/>
    <n v="185"/>
    <n v="182"/>
    <n v="172"/>
    <n v="159"/>
    <n v="144"/>
    <n v="139"/>
    <n v="158"/>
    <n v="162"/>
    <n v="164"/>
    <n v="138"/>
    <n v="152"/>
    <n v="128"/>
    <n v="190"/>
    <n v="176"/>
    <n v="193"/>
    <n v="197"/>
    <n v="153"/>
    <n v="154"/>
    <n v="177"/>
    <n v="129"/>
    <n v="141"/>
    <n v="126"/>
    <n v="109"/>
    <n v="135"/>
    <n v="120"/>
    <n v="126"/>
    <n v="115"/>
    <n v="129"/>
    <n v="122"/>
    <n v="115"/>
    <n v="104"/>
    <n v="111"/>
    <n v="104"/>
    <n v="119"/>
    <n v="151.04545454545453"/>
    <n v="152.5"/>
    <n v="29.741486603227791"/>
    <n v="0.19690421464670824"/>
    <n v="104"/>
    <n v="216"/>
    <n v="112"/>
    <n v="0.98899110329814732"/>
    <n v="0.51544297328977517"/>
  </r>
  <r>
    <x v="0"/>
    <n v="52"/>
    <n v="47"/>
    <n v="47"/>
    <n v="47"/>
    <n v="37"/>
    <n v="37"/>
    <n v="37"/>
    <n v="4"/>
    <n v="4"/>
    <n v="4"/>
    <n v="4"/>
    <n v="4"/>
    <n v="4"/>
    <n v="4"/>
    <n v="4"/>
    <n v="4"/>
    <n v="4"/>
    <n v="4"/>
    <n v="14"/>
    <n v="11"/>
    <n v="11"/>
    <n v="13"/>
    <n v="4"/>
    <n v="4"/>
    <n v="4"/>
    <n v="4"/>
    <n v="4"/>
    <n v="5"/>
    <n v="5"/>
    <n v="5"/>
    <n v="4"/>
    <n v="4"/>
    <n v="4"/>
    <n v="4"/>
    <n v="4"/>
    <n v="4"/>
    <n v="4"/>
    <n v="4"/>
    <n v="4"/>
    <n v="5"/>
    <n v="15"/>
    <n v="15"/>
    <n v="15"/>
    <n v="15"/>
    <n v="12.113636363636363"/>
    <n v="4"/>
    <n v="14.457983887708949"/>
    <n v="1.1935296267527087"/>
    <n v="4"/>
    <n v="52"/>
    <n v="48"/>
    <n v="0.97159867320985105"/>
    <n v="0.16859458929348328"/>
  </r>
  <r>
    <x v="2"/>
    <n v="31"/>
    <n v="31"/>
    <n v="32"/>
    <n v="32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2"/>
    <n v="32"/>
    <n v="31"/>
    <n v="31"/>
    <n v="31"/>
    <n v="31"/>
    <n v="31"/>
    <n v="31"/>
    <n v="31"/>
    <n v="31"/>
    <n v="31"/>
    <n v="32"/>
    <n v="32"/>
    <n v="33"/>
    <n v="33"/>
    <n v="33"/>
    <n v="32"/>
    <n v="32"/>
    <n v="32"/>
    <n v="32"/>
    <n v="31"/>
    <n v="31.363636363636363"/>
    <n v="31"/>
    <n v="0.61345036723889812"/>
    <n v="1.9559287071385156E-2"/>
    <n v="31"/>
    <n v="33"/>
    <n v="2"/>
    <n v="1.0007142941811786"/>
    <n v="0.22595956613735785"/>
  </r>
  <r>
    <x v="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0"/>
    <n v="0"/>
    <n v="12"/>
    <n v="12"/>
    <n v="0"/>
    <n v="1"/>
    <n v="1"/>
  </r>
  <r>
    <x v="3"/>
    <n v="351"/>
    <n v="227"/>
    <n v="231"/>
    <n v="299"/>
    <n v="319"/>
    <n v="231"/>
    <n v="251"/>
    <n v="268"/>
    <n v="267"/>
    <n v="222"/>
    <n v="216"/>
    <n v="255"/>
    <n v="243"/>
    <n v="223"/>
    <n v="283"/>
    <n v="273"/>
    <n v="191"/>
    <n v="263"/>
    <n v="176"/>
    <n v="212"/>
    <n v="238"/>
    <n v="240"/>
    <n v="10"/>
    <n v="223"/>
    <n v="285"/>
    <n v="302"/>
    <n v="235"/>
    <n v="270"/>
    <n v="227"/>
    <n v="230"/>
    <n v="175"/>
    <n v="9"/>
    <n v="283"/>
    <n v="270"/>
    <n v="242"/>
    <n v="251"/>
    <n v="213"/>
    <n v="227"/>
    <n v="226"/>
    <n v="262"/>
    <n v="262"/>
    <n v="217"/>
    <n v="230"/>
    <n v="278"/>
    <n v="236.5"/>
    <n v="239"/>
    <n v="61.092952434870114"/>
    <n v="0.25832115194448252"/>
    <n v="9"/>
    <n v="351"/>
    <n v="342"/>
    <n v="0.99339999079809815"/>
    <n v="1.4794510275710472E-2"/>
  </r>
  <r>
    <x v="1"/>
    <n v="126"/>
    <n v="128"/>
    <n v="129"/>
    <n v="129"/>
    <n v="129"/>
    <n v="118"/>
    <n v="118"/>
    <n v="118"/>
    <n v="117"/>
    <n v="117"/>
    <n v="117"/>
    <n v="116"/>
    <n v="126"/>
    <n v="126"/>
    <n v="126"/>
    <n v="125"/>
    <n v="125"/>
    <n v="125"/>
    <n v="125"/>
    <n v="125"/>
    <n v="126"/>
    <n v="124"/>
    <n v="123"/>
    <n v="123"/>
    <n v="124"/>
    <n v="124"/>
    <n v="124"/>
    <n v="123"/>
    <n v="123"/>
    <n v="124"/>
    <n v="124"/>
    <n v="124"/>
    <n v="125"/>
    <n v="123"/>
    <n v="116"/>
    <n v="116"/>
    <n v="116"/>
    <n v="114"/>
    <n v="116"/>
    <n v="116"/>
    <n v="115"/>
    <n v="115"/>
    <n v="115"/>
    <n v="115"/>
    <n v="121.65909090909091"/>
    <n v="123.5"/>
    <n v="4.6851729600903678"/>
    <n v="3.8510668829436989E-2"/>
    <n v="114"/>
    <n v="129"/>
    <n v="15"/>
    <n v="0.99844548172453029"/>
    <n v="0.26649229994594392"/>
  </r>
  <r>
    <x v="2"/>
    <n v="112"/>
    <n v="111"/>
    <n v="111"/>
    <n v="111"/>
    <n v="111"/>
    <n v="112"/>
    <n v="111"/>
    <n v="120"/>
    <n v="120"/>
    <n v="105"/>
    <n v="105"/>
    <n v="104"/>
    <n v="104"/>
    <n v="103"/>
    <n v="103"/>
    <n v="103"/>
    <n v="103"/>
    <n v="103"/>
    <n v="104"/>
    <n v="112"/>
    <n v="104"/>
    <n v="113"/>
    <n v="104"/>
    <n v="104"/>
    <n v="104"/>
    <n v="104"/>
    <n v="104"/>
    <n v="104"/>
    <n v="104"/>
    <n v="104"/>
    <n v="104"/>
    <n v="104"/>
    <n v="104"/>
    <n v="104"/>
    <n v="103"/>
    <n v="104"/>
    <n v="104"/>
    <n v="108"/>
    <n v="108"/>
    <n v="108"/>
    <n v="107"/>
    <n v="107"/>
    <n v="107"/>
    <n v="116"/>
    <n v="106.93181818181819"/>
    <n v="104"/>
    <n v="4.5207414871987934"/>
    <n v="4.2276859816524313E-2"/>
    <n v="103"/>
    <n v="120"/>
    <n v="17"/>
    <n v="0.99899038745375823"/>
    <n v="9.9267148509649336E-2"/>
  </r>
  <r>
    <x v="1"/>
    <n v="143"/>
    <n v="146"/>
    <n v="144"/>
    <n v="147"/>
    <n v="147"/>
    <n v="147"/>
    <n v="144"/>
    <n v="144"/>
    <n v="122"/>
    <n v="147"/>
    <n v="143"/>
    <n v="143"/>
    <n v="143"/>
    <n v="143"/>
    <n v="142"/>
    <n v="143"/>
    <n v="143"/>
    <n v="145"/>
    <n v="147"/>
    <n v="147"/>
    <n v="149"/>
    <n v="147"/>
    <n v="139"/>
    <n v="142"/>
    <n v="143"/>
    <n v="143"/>
    <n v="131"/>
    <n v="131"/>
    <n v="132"/>
    <n v="133"/>
    <n v="135"/>
    <n v="128"/>
    <n v="131"/>
    <n v="130"/>
    <n v="127"/>
    <n v="130"/>
    <n v="130"/>
    <n v="123"/>
    <n v="119"/>
    <n v="119"/>
    <n v="120"/>
    <n v="88"/>
    <n v="87"/>
    <n v="90"/>
    <n v="134.47727272727272"/>
    <n v="142.5"/>
    <n v="15.388743449260124"/>
    <n v="0.11443378600092032"/>
    <n v="87"/>
    <n v="149"/>
    <n v="62"/>
    <n v="0.99272823510332941"/>
    <n v="0.51509326417689016"/>
  </r>
  <r>
    <x v="2"/>
    <n v="18"/>
    <n v="18"/>
    <n v="18"/>
    <n v="18"/>
    <n v="18"/>
    <n v="18"/>
    <n v="18"/>
    <n v="18"/>
    <n v="19"/>
    <n v="12"/>
    <n v="15"/>
    <n v="15"/>
    <n v="12"/>
    <n v="12"/>
    <n v="12"/>
    <n v="12"/>
    <n v="12"/>
    <n v="12"/>
    <n v="12"/>
    <n v="15"/>
    <n v="12"/>
    <n v="12"/>
    <n v="11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3.431818181818182"/>
    <n v="12"/>
    <n v="2.5279620183407365"/>
    <n v="0.18820698613704298"/>
    <n v="11"/>
    <n v="19"/>
    <n v="8"/>
    <n v="0.9901682861392973"/>
    <n v="0.54713877317059145"/>
  </r>
  <r>
    <x v="3"/>
    <n v="421"/>
    <n v="426"/>
    <n v="435"/>
    <n v="427"/>
    <n v="423"/>
    <n v="412"/>
    <n v="407"/>
    <n v="430"/>
    <n v="433"/>
    <n v="448"/>
    <n v="436"/>
    <n v="429"/>
    <n v="381"/>
    <n v="432"/>
    <n v="435"/>
    <n v="448"/>
    <n v="410"/>
    <n v="438"/>
    <n v="416"/>
    <n v="417"/>
    <n v="442"/>
    <n v="424"/>
    <n v="432"/>
    <n v="441"/>
    <n v="429"/>
    <n v="433"/>
    <n v="427"/>
    <n v="427"/>
    <n v="427"/>
    <n v="430"/>
    <n v="377"/>
    <n v="381"/>
    <n v="438"/>
    <n v="434"/>
    <n v="426"/>
    <n v="415"/>
    <n v="428"/>
    <n v="429"/>
    <n v="442"/>
    <n v="427"/>
    <n v="419"/>
    <n v="424"/>
    <n v="429"/>
    <n v="421"/>
    <n v="425.13636363636363"/>
    <n v="427.5"/>
    <n v="15.413058355326287"/>
    <n v="3.6254387235879218E-2"/>
    <n v="377"/>
    <n v="448"/>
    <n v="71"/>
    <n v="0.99987310048620526"/>
    <n v="1.8985595075120517E-3"/>
  </r>
  <r>
    <x v="2"/>
    <n v="130"/>
    <n v="130"/>
    <n v="130"/>
    <n v="94"/>
    <n v="95"/>
    <n v="94"/>
    <n v="94"/>
    <n v="100"/>
    <n v="93"/>
    <n v="83"/>
    <n v="82"/>
    <n v="82"/>
    <n v="84"/>
    <n v="83"/>
    <n v="81"/>
    <n v="83"/>
    <n v="84"/>
    <n v="84"/>
    <n v="84"/>
    <n v="73"/>
    <n v="71"/>
    <n v="71"/>
    <n v="71"/>
    <n v="72"/>
    <n v="72"/>
    <n v="72"/>
    <n v="73"/>
    <n v="71"/>
    <n v="71"/>
    <n v="71"/>
    <n v="71"/>
    <n v="68"/>
    <n v="72"/>
    <n v="71"/>
    <n v="71"/>
    <n v="72"/>
    <n v="72"/>
    <n v="73"/>
    <n v="72"/>
    <n v="73"/>
    <n v="72"/>
    <n v="72"/>
    <n v="71"/>
    <n v="72"/>
    <n v="81.36363636363636"/>
    <n v="73"/>
    <n v="15.767335840039705"/>
    <n v="0.19378848518484554"/>
    <n v="68"/>
    <n v="130"/>
    <n v="62"/>
    <n v="0.98946730394254634"/>
    <n v="0.65449879473097161"/>
  </r>
  <r>
    <x v="1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26"/>
    <n v="26"/>
    <n v="26"/>
    <n v="26"/>
    <n v="26"/>
    <n v="26"/>
    <n v="26"/>
    <n v="16.75"/>
    <n v="15"/>
    <n v="4.0698837192691508"/>
    <n v="0.24297813249368064"/>
    <n v="15"/>
    <n v="26"/>
    <n v="11"/>
    <n v="1.0100901713625212"/>
    <n v="0.40155038759689932"/>
  </r>
  <r>
    <x v="3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0"/>
    <n v="60"/>
    <n v="60"/>
    <n v="60"/>
    <n v="60"/>
    <n v="60"/>
    <n v="60"/>
    <n v="60"/>
    <n v="60"/>
    <n v="60"/>
    <n v="60"/>
    <n v="60"/>
    <n v="60"/>
    <n v="60"/>
    <n v="60"/>
    <n v="60"/>
    <n v="59"/>
    <n v="17"/>
    <n v="17"/>
    <n v="17"/>
    <n v="59.227272727272727"/>
    <n v="64"/>
    <n v="11.719321427223829"/>
    <n v="0.19787035410508383"/>
    <n v="17"/>
    <n v="64"/>
    <n v="47"/>
    <n v="0.98692766826795864"/>
    <n v="0.25827779854277522"/>
  </r>
  <r>
    <x v="2"/>
    <n v="127"/>
    <n v="125"/>
    <n v="124"/>
    <n v="123"/>
    <n v="123"/>
    <n v="126"/>
    <n v="124"/>
    <n v="126"/>
    <n v="126"/>
    <n v="126"/>
    <n v="125"/>
    <n v="125"/>
    <n v="125"/>
    <n v="125"/>
    <n v="125"/>
    <n v="125"/>
    <n v="125"/>
    <n v="124"/>
    <n v="124"/>
    <n v="124"/>
    <n v="124"/>
    <n v="123"/>
    <n v="123"/>
    <n v="123"/>
    <n v="123"/>
    <n v="124"/>
    <n v="124"/>
    <n v="124"/>
    <n v="124"/>
    <n v="124"/>
    <n v="124"/>
    <n v="124"/>
    <n v="124"/>
    <n v="123"/>
    <n v="123"/>
    <n v="124"/>
    <n v="124"/>
    <n v="127"/>
    <n v="127"/>
    <n v="126"/>
    <n v="126"/>
    <n v="126"/>
    <n v="126"/>
    <n v="126"/>
    <n v="124.61363636363636"/>
    <n v="124"/>
    <n v="1.2049492721332196"/>
    <n v="9.6694816658511144E-3"/>
    <n v="123"/>
    <n v="127"/>
    <n v="4"/>
    <n v="1.000045275970602"/>
    <n v="3.6298368615533005E-3"/>
  </r>
  <r>
    <x v="3"/>
    <n v="16"/>
    <n v="16"/>
    <n v="16"/>
    <n v="16"/>
    <n v="18"/>
    <n v="18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.09090909090909"/>
    <n v="16"/>
    <n v="0.42141410988297079"/>
    <n v="2.6189577450354117E-2"/>
    <n v="16"/>
    <n v="18"/>
    <n v="2"/>
    <n v="0.99943573033652788"/>
    <n v="8.5345145810259815E-2"/>
  </r>
  <r>
    <x v="2"/>
    <n v="86"/>
    <n v="87"/>
    <n v="83"/>
    <n v="83"/>
    <n v="87"/>
    <n v="87"/>
    <n v="87"/>
    <n v="87"/>
    <n v="87"/>
    <n v="92"/>
    <n v="92"/>
    <n v="89"/>
    <n v="89"/>
    <n v="89"/>
    <n v="89"/>
    <n v="92"/>
    <n v="94"/>
    <n v="96"/>
    <n v="96"/>
    <n v="96"/>
    <n v="96"/>
    <n v="103"/>
    <n v="103"/>
    <n v="104"/>
    <n v="104"/>
    <n v="101"/>
    <n v="102"/>
    <n v="104"/>
    <n v="104"/>
    <n v="100"/>
    <n v="100"/>
    <n v="100"/>
    <n v="102"/>
    <n v="102"/>
    <n v="102"/>
    <n v="102"/>
    <n v="102"/>
    <n v="102"/>
    <n v="100"/>
    <n v="100"/>
    <n v="99"/>
    <n v="99"/>
    <n v="99"/>
    <n v="95"/>
    <n v="95.75"/>
    <n v="97.5"/>
    <n v="6.6616744874501475"/>
    <n v="6.9573623889818775E-2"/>
    <n v="83"/>
    <n v="104"/>
    <n v="21"/>
    <n v="1.0045409000156351"/>
    <n v="0.67610485762096417"/>
  </r>
  <r>
    <x v="3"/>
    <n v="133"/>
    <n v="138"/>
    <n v="137"/>
    <n v="133"/>
    <n v="132"/>
    <n v="129"/>
    <n v="91"/>
    <n v="100"/>
    <n v="102"/>
    <n v="101"/>
    <n v="105"/>
    <n v="95"/>
    <n v="90"/>
    <n v="128"/>
    <n v="118"/>
    <n v="130"/>
    <n v="136"/>
    <n v="133"/>
    <n v="136"/>
    <n v="135"/>
    <n v="127"/>
    <n v="127"/>
    <n v="127"/>
    <n v="127"/>
    <n v="146"/>
    <n v="127"/>
    <n v="126"/>
    <n v="145"/>
    <n v="126"/>
    <n v="126"/>
    <n v="144"/>
    <n v="144"/>
    <n v="145"/>
    <n v="144"/>
    <n v="144"/>
    <n v="144"/>
    <n v="144"/>
    <n v="144"/>
    <n v="144"/>
    <n v="144"/>
    <n v="144"/>
    <n v="127"/>
    <n v="127"/>
    <n v="125"/>
    <n v="128.86363636363637"/>
    <n v="131"/>
    <n v="15.72376502207227"/>
    <n v="0.12201863509191883"/>
    <n v="90"/>
    <n v="146"/>
    <n v="56"/>
    <n v="1.0050409885470111"/>
    <n v="0.23643548098313358"/>
  </r>
  <r>
    <x v="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8"/>
    <n v="29"/>
    <n v="29"/>
    <n v="29"/>
    <n v="29.886363636363637"/>
    <n v="30"/>
    <n v="0.38675207435646353"/>
    <n v="1.2940753818771402E-2"/>
    <n v="28"/>
    <n v="30"/>
    <n v="2"/>
    <n v="0.9995263541294479"/>
    <n v="0.21103945641147601"/>
  </r>
  <r>
    <x v="0"/>
    <n v="84"/>
    <n v="84"/>
    <n v="83"/>
    <n v="83"/>
    <n v="83"/>
    <n v="83"/>
    <n v="83"/>
    <n v="83"/>
    <n v="74"/>
    <n v="74"/>
    <n v="74"/>
    <n v="74"/>
    <n v="74"/>
    <n v="74"/>
    <n v="74"/>
    <n v="74"/>
    <n v="74"/>
    <n v="74"/>
    <n v="74"/>
    <n v="74"/>
    <n v="74"/>
    <n v="74"/>
    <n v="74"/>
    <n v="74"/>
    <n v="23"/>
    <n v="23"/>
    <n v="23"/>
    <n v="23"/>
    <n v="23"/>
    <n v="23"/>
    <n v="23"/>
    <n v="22"/>
    <n v="23"/>
    <n v="23"/>
    <n v="23"/>
    <n v="23"/>
    <n v="22"/>
    <n v="25"/>
    <n v="26"/>
    <n v="25"/>
    <n v="25"/>
    <n v="24"/>
    <n v="24"/>
    <n v="25"/>
    <n v="52.75"/>
    <n v="74"/>
    <n v="27.170542359198929"/>
    <n v="0.51508137173836832"/>
    <n v="22"/>
    <n v="84"/>
    <n v="62"/>
    <n v="0.96012039039706787"/>
    <n v="0.76113196426366636"/>
  </r>
  <r>
    <x v="2"/>
    <n v="35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5"/>
    <n v="35"/>
    <n v="35"/>
    <n v="35"/>
    <n v="35.886363636363633"/>
    <n v="36"/>
    <n v="0.32103822064055049"/>
    <n v="8.9459668829539093E-3"/>
    <n v="35"/>
    <n v="36"/>
    <n v="1"/>
    <n v="0.99976775124417228"/>
    <n v="0.10883720930232561"/>
  </r>
  <r>
    <x v="1"/>
    <n v="26"/>
    <n v="26"/>
    <n v="23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5"/>
    <n v="26"/>
    <n v="26"/>
    <n v="26"/>
    <n v="26"/>
    <n v="26"/>
    <n v="26"/>
    <n v="26"/>
    <n v="26"/>
    <n v="26"/>
    <n v="69"/>
    <n v="69"/>
    <n v="27.863636363636363"/>
    <n v="26"/>
    <n v="9.0927799343468578"/>
    <n v="0.32633141689336193"/>
    <n v="23"/>
    <n v="69"/>
    <n v="46"/>
    <n v="1.0060749455855691"/>
    <n v="0.14076233308190103"/>
  </r>
  <r>
    <x v="2"/>
    <n v="47"/>
    <n v="47"/>
    <n v="46"/>
    <n v="50"/>
    <n v="45"/>
    <n v="67"/>
    <n v="67"/>
    <n v="68"/>
    <n v="67"/>
    <n v="68"/>
    <n v="68"/>
    <n v="68"/>
    <n v="68"/>
    <n v="67"/>
    <n v="67"/>
    <n v="67"/>
    <n v="67"/>
    <n v="68"/>
    <n v="67"/>
    <n v="67"/>
    <n v="68"/>
    <n v="68"/>
    <n v="68"/>
    <n v="68"/>
    <n v="68"/>
    <n v="69"/>
    <n v="70"/>
    <n v="70"/>
    <n v="68"/>
    <n v="66"/>
    <n v="67"/>
    <n v="68"/>
    <n v="68"/>
    <n v="68"/>
    <n v="68"/>
    <n v="68"/>
    <n v="67"/>
    <n v="68"/>
    <n v="68"/>
    <n v="68"/>
    <n v="67"/>
    <n v="67"/>
    <n v="68"/>
    <n v="68"/>
    <n v="65.38636363636364"/>
    <n v="68"/>
    <n v="6.7245330402102725"/>
    <n v="0.10284304962434897"/>
    <n v="45"/>
    <n v="70"/>
    <n v="25"/>
    <n v="1.00514914224176"/>
    <n v="0.30915228941413236"/>
  </r>
  <r>
    <x v="1"/>
    <n v="46"/>
    <n v="46"/>
    <n v="46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2"/>
    <n v="49"/>
    <n v="49"/>
    <n v="49"/>
    <n v="49"/>
    <n v="49"/>
    <n v="49"/>
    <n v="51"/>
    <n v="50"/>
    <n v="50"/>
    <n v="49"/>
    <n v="49"/>
    <n v="49"/>
    <n v="49"/>
    <n v="50"/>
    <n v="49"/>
    <n v="50"/>
    <n v="50"/>
    <n v="53"/>
    <n v="52"/>
    <n v="52"/>
    <n v="52"/>
    <n v="52"/>
    <n v="52"/>
    <n v="47.68181818181818"/>
    <n v="49"/>
    <n v="2.8183182126170054"/>
    <n v="5.9106768996734151E-2"/>
    <n v="42"/>
    <n v="53"/>
    <n v="11"/>
    <n v="1.0039213321900473"/>
    <n v="0.72670637198232813"/>
  </r>
  <r>
    <x v="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1"/>
    <n v="1"/>
  </r>
  <r>
    <x v="3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0"/>
    <n v="0"/>
    <n v="9"/>
    <n v="9"/>
    <n v="0"/>
    <n v="1"/>
    <n v="1"/>
  </r>
  <r>
    <x v="2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0"/>
    <n v="10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2.863636363636363"/>
    <n v="13"/>
    <n v="0.63212116482445624"/>
    <n v="4.9140161223102607E-2"/>
    <n v="10"/>
    <n v="13"/>
    <n v="3"/>
    <n v="1.000147925958693"/>
    <n v="1.1812476928767042E-3"/>
  </r>
  <r>
    <x v="2"/>
    <n v="139"/>
    <n v="139"/>
    <n v="137"/>
    <n v="139"/>
    <n v="139"/>
    <n v="139"/>
    <n v="137"/>
    <n v="136"/>
    <n v="138"/>
    <n v="138"/>
    <n v="139"/>
    <n v="125"/>
    <n v="140"/>
    <n v="132"/>
    <n v="137"/>
    <n v="137"/>
    <n v="137"/>
    <n v="137"/>
    <n v="122"/>
    <n v="134"/>
    <n v="136"/>
    <n v="136"/>
    <n v="136"/>
    <n v="138"/>
    <n v="1"/>
    <n v="137"/>
    <n v="137"/>
    <n v="132"/>
    <n v="128"/>
    <n v="128"/>
    <n v="135"/>
    <n v="139"/>
    <n v="138"/>
    <n v="139"/>
    <n v="138"/>
    <n v="138"/>
    <n v="134"/>
    <n v="138"/>
    <n v="133"/>
    <n v="137"/>
    <n v="138"/>
    <n v="137"/>
    <n v="139"/>
    <n v="133"/>
    <n v="132.86363636363637"/>
    <n v="137"/>
    <n v="20.705679379396528"/>
    <n v="0.15584158273921436"/>
    <n v="1"/>
    <n v="140"/>
    <n v="139"/>
    <n v="0.99803197670627997"/>
    <n v="1.1660213492144097E-3"/>
  </r>
  <r>
    <x v="2"/>
    <n v="55"/>
    <n v="1"/>
    <n v="1"/>
    <n v="56"/>
    <n v="56"/>
    <n v="56"/>
    <n v="56"/>
    <n v="55"/>
    <n v="55"/>
    <n v="56"/>
    <n v="1"/>
    <n v="1"/>
    <n v="1"/>
    <n v="1"/>
    <n v="1"/>
    <n v="56"/>
    <n v="56"/>
    <n v="1"/>
    <n v="1"/>
    <n v="1"/>
    <n v="56"/>
    <n v="56"/>
    <n v="1"/>
    <n v="1"/>
    <n v="56"/>
    <n v="56"/>
    <n v="56"/>
    <n v="56"/>
    <n v="56"/>
    <n v="56"/>
    <n v="56"/>
    <n v="56"/>
    <n v="56"/>
    <n v="56"/>
    <n v="56"/>
    <n v="56"/>
    <n v="56"/>
    <n v="1"/>
    <n v="56"/>
    <n v="1"/>
    <n v="56"/>
    <n v="1"/>
    <n v="1"/>
    <n v="1"/>
    <n v="34.68181818181818"/>
    <n v="56"/>
    <n v="27.036386100245021"/>
    <n v="0.77955503827705175"/>
    <n v="1"/>
    <n v="56"/>
    <n v="55"/>
    <n v="1.0009772133931087"/>
    <n v="4.0083829805662208E-5"/>
  </r>
  <r>
    <x v="2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20"/>
    <n v="20"/>
    <n v="20"/>
    <n v="20"/>
    <n v="20"/>
    <n v="19.113636363636363"/>
    <n v="19"/>
    <n v="0.32103822064055043"/>
    <n v="1.6796292161931296E-2"/>
    <n v="19"/>
    <n v="20"/>
    <n v="1"/>
    <n v="1.0007051246220835"/>
    <n v="0.3023255813953489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5">
  <r>
    <n v="1974"/>
    <n v="93"/>
    <x v="0"/>
    <n v="154"/>
    <n v="162"/>
    <n v="153"/>
    <n v="144"/>
    <n v="140"/>
    <n v="154"/>
    <n v="162"/>
    <n v="154"/>
    <n v="152"/>
    <n v="153"/>
    <n v="139"/>
    <n v="154"/>
    <n v="146"/>
    <n v="156"/>
    <n v="149"/>
    <n v="152"/>
    <n v="161"/>
    <n v="158"/>
    <n v="141"/>
    <n v="160"/>
    <n v="150"/>
    <n v="164"/>
    <n v="156"/>
    <n v="156"/>
    <n v="162"/>
    <n v="144"/>
    <n v="165"/>
    <n v="154"/>
    <n v="150"/>
    <n v="162"/>
    <n v="156"/>
    <n v="149"/>
    <n v="140"/>
    <n v="153"/>
    <n v="164"/>
    <n v="160"/>
    <n v="154"/>
    <n v="165"/>
    <n v="156"/>
    <n v="154"/>
    <n v="157"/>
    <n v="146"/>
    <n v="165"/>
    <n v="152"/>
    <n v="154.04545454545453"/>
    <n v="154"/>
    <n v="7.1461635355591744"/>
    <n v="4.6389966887666521E-2"/>
    <n v="139"/>
    <n v="165"/>
    <n v="26"/>
    <n v="1.0007660380053243"/>
    <n v="4.4001519460196065E-2"/>
  </r>
  <r>
    <n v="409"/>
    <n v="82"/>
    <x v="1"/>
    <n v="136"/>
    <n v="139"/>
    <n v="155"/>
    <n v="137"/>
    <n v="143"/>
    <n v="147"/>
    <n v="146"/>
    <n v="152"/>
    <n v="146"/>
    <n v="138"/>
    <n v="149"/>
    <n v="146"/>
    <n v="140"/>
    <n v="146"/>
    <n v="147"/>
    <n v="156"/>
    <n v="139"/>
    <n v="144"/>
    <n v="161"/>
    <n v="154"/>
    <n v="147"/>
    <n v="152"/>
    <n v="139"/>
    <n v="148"/>
    <n v="151"/>
    <n v="153"/>
    <n v="153"/>
    <n v="146"/>
    <n v="147"/>
    <n v="146"/>
    <n v="146"/>
    <n v="138"/>
    <n v="134"/>
    <n v="118"/>
    <n v="118"/>
    <n v="129"/>
    <n v="112"/>
    <n v="117"/>
    <n v="124"/>
    <n v="125"/>
    <n v="124"/>
    <n v="124"/>
    <n v="116"/>
    <n v="123"/>
    <n v="139.79545454545453"/>
    <n v="145"/>
    <n v="12.587516047803071"/>
    <n v="9.0042384344551321E-2"/>
    <n v="112"/>
    <n v="161"/>
    <n v="49"/>
    <n v="0.99541707539465296"/>
    <n v="0.39976626608662369"/>
  </r>
  <r>
    <n v="58"/>
    <n v="50"/>
    <x v="2"/>
    <n v="174"/>
    <n v="181"/>
    <n v="174"/>
    <n v="174"/>
    <n v="175"/>
    <n v="174"/>
    <n v="174"/>
    <n v="174"/>
    <n v="174"/>
    <n v="176"/>
    <n v="174"/>
    <n v="164"/>
    <n v="164"/>
    <n v="175"/>
    <n v="175"/>
    <n v="175"/>
    <n v="174"/>
    <n v="175"/>
    <n v="173"/>
    <n v="174"/>
    <n v="172"/>
    <n v="174"/>
    <n v="173"/>
    <n v="180"/>
    <n v="174"/>
    <n v="173"/>
    <n v="168"/>
    <n v="173"/>
    <n v="173"/>
    <n v="130"/>
    <n v="129"/>
    <n v="129"/>
    <n v="130"/>
    <n v="129"/>
    <n v="129"/>
    <n v="130"/>
    <n v="135"/>
    <n v="129"/>
    <n v="130"/>
    <n v="135"/>
    <n v="124"/>
    <n v="134"/>
    <n v="129"/>
    <n v="2"/>
    <n v="155.84090909090909"/>
    <n v="173"/>
    <n v="31.419844996744537"/>
    <n v="0.2016148723722852"/>
    <n v="2"/>
    <n v="181"/>
    <n v="179"/>
    <n v="0.97866397175232733"/>
    <n v="0.16960236937416789"/>
  </r>
  <r>
    <n v="12"/>
    <n v="30"/>
    <x v="3"/>
    <n v="126"/>
    <n v="123"/>
    <n v="121"/>
    <n v="110"/>
    <n v="121"/>
    <n v="127"/>
    <n v="122"/>
    <n v="124"/>
    <n v="124"/>
    <n v="126"/>
    <n v="124"/>
    <n v="120"/>
    <n v="118"/>
    <n v="119"/>
    <n v="123"/>
    <n v="119"/>
    <n v="121"/>
    <n v="120"/>
    <n v="117"/>
    <n v="112"/>
    <n v="115"/>
    <n v="116"/>
    <n v="119"/>
    <n v="117"/>
    <n v="109"/>
    <n v="116"/>
    <n v="115"/>
    <n v="112"/>
    <n v="124"/>
    <n v="125"/>
    <n v="113"/>
    <n v="117"/>
    <n v="112"/>
    <n v="118"/>
    <n v="114"/>
    <n v="118"/>
    <n v="114"/>
    <n v="116"/>
    <n v="107"/>
    <n v="167"/>
    <n v="132"/>
    <n v="179"/>
    <n v="142"/>
    <n v="203"/>
    <n v="123.56818181818181"/>
    <n v="119"/>
    <n v="17.865645514242999"/>
    <n v="0.14458127692232703"/>
    <n v="107"/>
    <n v="203"/>
    <n v="96"/>
    <n v="1.002963430840224"/>
    <n v="9.6757859469584581E-2"/>
  </r>
  <r>
    <n v="127"/>
    <n v="61"/>
    <x v="4"/>
    <n v="156"/>
    <n v="167"/>
    <n v="150"/>
    <n v="155"/>
    <n v="162"/>
    <n v="159"/>
    <n v="159"/>
    <n v="159"/>
    <n v="158"/>
    <n v="159"/>
    <n v="155"/>
    <n v="147"/>
    <n v="145"/>
    <n v="141"/>
    <n v="138"/>
    <n v="137"/>
    <n v="139"/>
    <n v="140"/>
    <n v="139"/>
    <n v="140"/>
    <n v="141"/>
    <n v="141"/>
    <n v="136"/>
    <n v="142"/>
    <n v="141"/>
    <n v="139"/>
    <n v="134"/>
    <n v="140"/>
    <n v="134"/>
    <n v="141"/>
    <n v="137"/>
    <n v="140"/>
    <n v="135"/>
    <n v="131"/>
    <n v="135"/>
    <n v="135"/>
    <n v="135"/>
    <n v="134"/>
    <n v="134"/>
    <n v="131"/>
    <n v="135"/>
    <n v="136"/>
    <n v="136"/>
    <n v="136"/>
    <n v="142.81818181818181"/>
    <n v="140"/>
    <n v="9.69361508218282"/>
    <n v="6.7873816616175059E-2"/>
    <n v="131"/>
    <n v="167"/>
    <n v="36"/>
    <n v="0.99565495521380398"/>
    <n v="0.71957214983770668"/>
  </r>
  <r>
    <n v="89"/>
    <n v="50"/>
    <x v="2"/>
    <n v="230"/>
    <n v="227"/>
    <n v="243"/>
    <n v="105"/>
    <n v="195"/>
    <n v="208"/>
    <n v="139"/>
    <n v="152"/>
    <n v="143"/>
    <n v="163"/>
    <n v="158"/>
    <n v="161"/>
    <n v="161"/>
    <n v="155"/>
    <n v="139"/>
    <n v="140"/>
    <n v="137"/>
    <n v="149"/>
    <n v="145"/>
    <n v="161"/>
    <n v="134"/>
    <n v="159"/>
    <n v="151"/>
    <n v="160"/>
    <n v="74"/>
    <n v="158"/>
    <n v="158"/>
    <n v="72"/>
    <n v="144"/>
    <n v="144"/>
    <n v="55"/>
    <n v="66"/>
    <n v="67"/>
    <n v="66"/>
    <n v="76"/>
    <n v="41"/>
    <n v="75"/>
    <n v="55"/>
    <n v="81"/>
    <n v="81"/>
    <n v="76"/>
    <n v="152"/>
    <n v="148"/>
    <n v="147"/>
    <n v="132.97727272727272"/>
    <n v="144.5"/>
    <n v="49.743289198604302"/>
    <n v="0.37407361557658336"/>
    <n v="41"/>
    <n v="243"/>
    <n v="202"/>
    <n v="0.97822160693008886"/>
    <n v="0.4265058279609707"/>
  </r>
  <r>
    <n v="194"/>
    <n v="62"/>
    <x v="5"/>
    <n v="202"/>
    <n v="185"/>
    <n v="78"/>
    <n v="84"/>
    <n v="97"/>
    <n v="76"/>
    <n v="89"/>
    <n v="74"/>
    <n v="72"/>
    <n v="66"/>
    <n v="66"/>
    <n v="72"/>
    <n v="60"/>
    <n v="30"/>
    <n v="27"/>
    <n v="28"/>
    <n v="36"/>
    <n v="29"/>
    <n v="28"/>
    <n v="29"/>
    <n v="29"/>
    <n v="31"/>
    <n v="25"/>
    <n v="25"/>
    <n v="45"/>
    <n v="29"/>
    <n v="23"/>
    <n v="33"/>
    <n v="23"/>
    <n v="22"/>
    <n v="34"/>
    <n v="44"/>
    <n v="36"/>
    <n v="33"/>
    <n v="26"/>
    <n v="26"/>
    <n v="17"/>
    <n v="25"/>
    <n v="24"/>
    <n v="21"/>
    <n v="18"/>
    <n v="21"/>
    <n v="20"/>
    <n v="23"/>
    <n v="47.295454545454547"/>
    <n v="29.5"/>
    <n v="39.233101558863765"/>
    <n v="0.82953218096588455"/>
    <n v="17"/>
    <n v="202"/>
    <n v="185"/>
    <n v="0.96141478337815156"/>
    <n v="0.69503471031865927"/>
  </r>
  <r>
    <n v="66"/>
    <n v="50"/>
    <x v="2"/>
    <n v="163"/>
    <n v="163"/>
    <n v="163"/>
    <n v="163"/>
    <n v="163"/>
    <n v="163"/>
    <n v="163"/>
    <n v="163"/>
    <n v="163"/>
    <n v="163"/>
    <n v="163"/>
    <n v="163"/>
    <n v="163"/>
    <n v="163"/>
    <n v="163"/>
    <n v="162"/>
    <n v="162"/>
    <n v="162"/>
    <n v="156"/>
    <n v="162"/>
    <n v="162"/>
    <n v="162"/>
    <n v="162"/>
    <n v="162"/>
    <n v="162"/>
    <n v="16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96.340909090909093"/>
    <n v="162"/>
    <n v="80.25249200849116"/>
    <n v="0.8330053428576577"/>
    <n v="1"/>
    <n v="163"/>
    <n v="162"/>
    <n v="0.84538434696134634"/>
    <n v="0.72644822318403723"/>
  </r>
  <r>
    <n v="4"/>
    <n v="15"/>
    <x v="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1"/>
    <n v="1"/>
    <n v="72.590909090909093"/>
    <n v="76"/>
    <n v="15.8030291206114"/>
    <n v="0.21769983760391409"/>
    <n v="1"/>
    <n v="76"/>
    <n v="75"/>
    <n v="0.97468934776268479"/>
    <n v="0.13023255813953491"/>
  </r>
  <r>
    <n v="283"/>
    <n v="81"/>
    <x v="7"/>
    <n v="42"/>
    <n v="42"/>
    <n v="42"/>
    <n v="42"/>
    <n v="42"/>
    <n v="44"/>
    <n v="44"/>
    <n v="43"/>
    <n v="44"/>
    <n v="44"/>
    <n v="44"/>
    <n v="34"/>
    <n v="35"/>
    <n v="35"/>
    <n v="37"/>
    <n v="36"/>
    <n v="37"/>
    <n v="37"/>
    <n v="36"/>
    <n v="36"/>
    <n v="36"/>
    <n v="37"/>
    <n v="37"/>
    <n v="33"/>
    <n v="33"/>
    <n v="34"/>
    <n v="34"/>
    <n v="34"/>
    <n v="35"/>
    <n v="36"/>
    <n v="36"/>
    <n v="35"/>
    <n v="35"/>
    <n v="34"/>
    <n v="35"/>
    <n v="35"/>
    <n v="37"/>
    <n v="36"/>
    <n v="37"/>
    <n v="38"/>
    <n v="36"/>
    <n v="37"/>
    <n v="33"/>
    <n v="33"/>
    <n v="37.31818181818182"/>
    <n v="36"/>
    <n v="3.5684191488651265"/>
    <n v="9.562146318518E-2"/>
    <n v="33"/>
    <n v="44"/>
    <n v="11"/>
    <n v="0.99500819416000486"/>
    <n v="0.48195762748416093"/>
  </r>
  <r>
    <n v="127"/>
    <n v="61"/>
    <x v="4"/>
    <n v="203"/>
    <n v="196"/>
    <n v="200"/>
    <n v="109"/>
    <n v="196"/>
    <n v="199"/>
    <n v="195"/>
    <n v="182"/>
    <n v="188"/>
    <n v="193"/>
    <n v="206"/>
    <n v="205"/>
    <n v="209"/>
    <n v="208"/>
    <n v="187"/>
    <n v="192"/>
    <n v="197"/>
    <n v="201"/>
    <n v="195"/>
    <n v="219"/>
    <n v="216"/>
    <n v="222"/>
    <n v="233"/>
    <n v="224"/>
    <n v="141"/>
    <n v="246"/>
    <n v="233"/>
    <n v="125"/>
    <n v="240"/>
    <n v="235"/>
    <n v="131"/>
    <n v="131"/>
    <n v="127"/>
    <n v="132"/>
    <n v="136"/>
    <n v="135"/>
    <n v="151"/>
    <n v="151"/>
    <n v="132"/>
    <n v="137"/>
    <n v="144"/>
    <n v="257"/>
    <n v="275"/>
    <n v="269"/>
    <n v="188.70454545454547"/>
    <n v="196"/>
    <n v="43.022211432384218"/>
    <n v="0.22798714958748711"/>
    <n v="109"/>
    <n v="275"/>
    <n v="166"/>
    <n v="0.99677512450653138"/>
    <n v="2.9850205025055247E-2"/>
  </r>
  <r>
    <n v="1910"/>
    <n v="93"/>
    <x v="0"/>
    <n v="620"/>
    <n v="602"/>
    <n v="580"/>
    <n v="568"/>
    <n v="512"/>
    <n v="554"/>
    <n v="572"/>
    <n v="559"/>
    <n v="518"/>
    <n v="539"/>
    <n v="612"/>
    <n v="588"/>
    <n v="587"/>
    <n v="606"/>
    <n v="579"/>
    <n v="588"/>
    <n v="607"/>
    <n v="591"/>
    <n v="677"/>
    <n v="282"/>
    <n v="329"/>
    <n v="324"/>
    <n v="277"/>
    <n v="315"/>
    <n v="336"/>
    <n v="385"/>
    <n v="310"/>
    <n v="288"/>
    <n v="348"/>
    <n v="275"/>
    <n v="332"/>
    <n v="314"/>
    <n v="299"/>
    <n v="318"/>
    <n v="312"/>
    <n v="300"/>
    <n v="283"/>
    <n v="298"/>
    <n v="336"/>
    <n v="321"/>
    <n v="331"/>
    <n v="258"/>
    <n v="277"/>
    <n v="308"/>
    <n v="427.61363636363637"/>
    <n v="336"/>
    <n v="139.91778581177354"/>
    <n v="0.32720608959436809"/>
    <n v="258"/>
    <n v="677"/>
    <n v="419"/>
    <n v="0.97898178425546234"/>
    <n v="0.70143804672707522"/>
  </r>
  <r>
    <n v="409"/>
    <n v="82"/>
    <x v="1"/>
    <n v="74"/>
    <n v="74"/>
    <n v="74"/>
    <n v="74"/>
    <n v="73"/>
    <n v="73"/>
    <n v="73"/>
    <n v="73"/>
    <n v="73"/>
    <n v="80"/>
    <n v="80"/>
    <n v="82"/>
    <n v="79"/>
    <n v="69"/>
    <n v="69"/>
    <n v="75"/>
    <n v="75"/>
    <n v="75"/>
    <n v="72"/>
    <n v="75"/>
    <n v="75"/>
    <n v="75"/>
    <n v="74"/>
    <n v="75"/>
    <n v="70"/>
    <n v="73"/>
    <n v="68"/>
    <n v="68"/>
    <n v="69"/>
    <n v="79"/>
    <n v="78"/>
    <n v="77"/>
    <n v="77"/>
    <n v="78"/>
    <n v="78"/>
    <n v="66"/>
    <n v="76"/>
    <n v="75"/>
    <n v="72"/>
    <n v="70"/>
    <n v="65"/>
    <n v="69"/>
    <n v="69"/>
    <n v="69"/>
    <n v="73.568181818181813"/>
    <n v="74"/>
    <n v="3.9437777148120015"/>
    <n v="5.3607111353638576E-2"/>
    <n v="65"/>
    <n v="82"/>
    <n v="17"/>
    <n v="0.99871418169161952"/>
    <n v="9.4035141300210442E-2"/>
  </r>
  <r>
    <n v="1974"/>
    <n v="93"/>
    <x v="0"/>
    <n v="30"/>
    <n v="36"/>
    <n v="36"/>
    <n v="31"/>
    <n v="37"/>
    <n v="35"/>
    <n v="33"/>
    <n v="30"/>
    <n v="28"/>
    <n v="31"/>
    <n v="32"/>
    <n v="26"/>
    <n v="29"/>
    <n v="27"/>
    <n v="33"/>
    <n v="30"/>
    <n v="30"/>
    <n v="30"/>
    <n v="31"/>
    <n v="33"/>
    <n v="31"/>
    <n v="34"/>
    <n v="31"/>
    <n v="34"/>
    <n v="26"/>
    <n v="32"/>
    <n v="35"/>
    <n v="32"/>
    <n v="37"/>
    <n v="36"/>
    <n v="34"/>
    <n v="37"/>
    <n v="33"/>
    <n v="35"/>
    <n v="34"/>
    <n v="34"/>
    <n v="36"/>
    <n v="33"/>
    <n v="33"/>
    <n v="36"/>
    <n v="35"/>
    <n v="35"/>
    <n v="39"/>
    <n v="36"/>
    <n v="32.863636363636367"/>
    <n v="33"/>
    <n v="3.069663333489931"/>
    <n v="9.340607653772956E-2"/>
    <n v="26"/>
    <n v="39"/>
    <n v="13"/>
    <n v="1.0032053105627938"/>
    <n v="0.18321522166169973"/>
  </r>
  <r>
    <n v="8"/>
    <n v="22"/>
    <x v="8"/>
    <n v="43"/>
    <n v="43"/>
    <n v="43"/>
    <n v="44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4"/>
    <n v="44"/>
    <n v="44"/>
    <n v="44"/>
    <n v="44"/>
    <n v="44"/>
    <n v="44"/>
    <n v="44"/>
    <n v="44"/>
    <n v="44"/>
    <n v="44"/>
    <n v="44"/>
    <n v="44"/>
    <n v="44"/>
    <n v="44"/>
    <n v="44"/>
    <n v="44.477272727272727"/>
    <n v="45"/>
    <n v="0.62834727339512342"/>
    <n v="1.4127378655792248E-2"/>
    <n v="43"/>
    <n v="45"/>
    <n v="2"/>
    <n v="0.99974319917039889"/>
    <n v="5.39328220657012E-2"/>
  </r>
  <r>
    <n v="4351"/>
    <n v="94"/>
    <x v="9"/>
    <n v="29"/>
    <n v="29"/>
    <n v="29"/>
    <n v="31"/>
    <n v="31"/>
    <n v="31"/>
    <n v="30"/>
    <n v="30"/>
    <n v="30"/>
    <n v="31"/>
    <n v="31"/>
    <n v="31"/>
    <n v="31"/>
    <n v="31"/>
    <n v="31"/>
    <n v="31"/>
    <n v="31"/>
    <n v="30"/>
    <n v="31"/>
    <n v="30"/>
    <n v="30"/>
    <n v="33"/>
    <n v="33"/>
    <n v="33"/>
    <n v="33"/>
    <n v="32"/>
    <n v="31"/>
    <n v="31"/>
    <n v="32"/>
    <n v="32"/>
    <n v="32"/>
    <n v="32"/>
    <n v="31"/>
    <n v="31"/>
    <n v="30"/>
    <n v="29"/>
    <n v="29"/>
    <n v="29"/>
    <n v="29"/>
    <n v="29"/>
    <n v="20"/>
    <n v="18"/>
    <n v="18"/>
    <n v="20"/>
    <n v="29.681818181818183"/>
    <n v="31"/>
    <n v="3.6201806923471596"/>
    <n v="0.12196627141138974"/>
    <n v="18"/>
    <n v="33"/>
    <n v="15"/>
    <n v="0.99470476446338774"/>
    <n v="0.21813953634435745"/>
  </r>
  <r>
    <n v="106"/>
    <n v="61"/>
    <x v="4"/>
    <n v="36"/>
    <n v="35"/>
    <n v="35"/>
    <n v="36"/>
    <n v="34"/>
    <n v="34"/>
    <n v="34"/>
    <n v="31"/>
    <n v="31"/>
    <n v="31"/>
    <n v="31"/>
    <n v="31"/>
    <n v="31"/>
    <n v="31"/>
    <n v="31"/>
    <n v="31"/>
    <n v="31"/>
    <n v="31"/>
    <n v="28"/>
    <n v="26"/>
    <n v="26"/>
    <n v="26"/>
    <n v="27"/>
    <n v="27"/>
    <n v="27"/>
    <n v="28"/>
    <n v="27"/>
    <n v="27"/>
    <n v="28"/>
    <n v="27"/>
    <n v="28"/>
    <n v="28"/>
    <n v="27"/>
    <n v="28"/>
    <n v="28"/>
    <n v="31"/>
    <n v="31"/>
    <n v="28"/>
    <n v="28"/>
    <n v="28"/>
    <n v="30"/>
    <n v="29"/>
    <n v="29"/>
    <n v="28"/>
    <n v="29.772727272727273"/>
    <n v="29"/>
    <n v="2.8025207620220196"/>
    <n v="9.4130468342724316E-2"/>
    <n v="26"/>
    <n v="36"/>
    <n v="10"/>
    <n v="0.99514307215361086"/>
    <n v="0.46375384070757658"/>
  </r>
  <r>
    <n v="283"/>
    <n v="81"/>
    <x v="7"/>
    <n v="13"/>
    <n v="13"/>
    <n v="30"/>
    <n v="15"/>
    <n v="11"/>
    <n v="21"/>
    <n v="34"/>
    <n v="26"/>
    <n v="26"/>
    <n v="26"/>
    <n v="24"/>
    <n v="37"/>
    <n v="24"/>
    <n v="24"/>
    <n v="24"/>
    <n v="24"/>
    <n v="24"/>
    <n v="24"/>
    <n v="10"/>
    <n v="38"/>
    <n v="26"/>
    <n v="26"/>
    <n v="26"/>
    <n v="24"/>
    <n v="28"/>
    <n v="24"/>
    <n v="24"/>
    <n v="30"/>
    <n v="26"/>
    <n v="26"/>
    <n v="30"/>
    <n v="15"/>
    <n v="31"/>
    <n v="15"/>
    <n v="23"/>
    <n v="32"/>
    <n v="35"/>
    <n v="36"/>
    <n v="35"/>
    <n v="36"/>
    <n v="34"/>
    <n v="27"/>
    <n v="29"/>
    <n v="27"/>
    <n v="25.75"/>
    <n v="26"/>
    <n v="7.0418186075988629"/>
    <n v="0.27346868379024708"/>
    <n v="10"/>
    <n v="38"/>
    <n v="28"/>
    <n v="1.0107105838959909"/>
    <n v="0.18008464754188561"/>
  </r>
  <r>
    <n v="1974"/>
    <n v="93"/>
    <x v="0"/>
    <n v="48"/>
    <n v="48"/>
    <n v="46"/>
    <n v="46"/>
    <n v="46"/>
    <n v="46"/>
    <n v="49"/>
    <n v="42"/>
    <n v="42"/>
    <n v="44"/>
    <n v="42"/>
    <n v="44"/>
    <n v="44"/>
    <n v="44"/>
    <n v="42"/>
    <n v="14"/>
    <n v="42"/>
    <n v="44"/>
    <n v="44"/>
    <n v="44"/>
    <n v="44"/>
    <n v="44"/>
    <n v="42"/>
    <n v="42"/>
    <n v="46"/>
    <n v="42"/>
    <n v="45"/>
    <n v="35"/>
    <n v="33"/>
    <n v="33"/>
    <n v="33"/>
    <n v="33"/>
    <n v="33"/>
    <n v="33"/>
    <n v="35"/>
    <n v="35"/>
    <n v="35"/>
    <n v="32"/>
    <n v="31"/>
    <n v="32"/>
    <n v="32"/>
    <n v="32"/>
    <n v="32"/>
    <n v="32"/>
    <n v="39.25"/>
    <n v="42"/>
    <n v="6.988778380791163"/>
    <n v="0.1780580479182462"/>
    <n v="14"/>
    <n v="49"/>
    <n v="35"/>
    <n v="0.99067009945494811"/>
    <n v="0.3096043272931655"/>
  </r>
  <r>
    <n v="113"/>
    <n v="61"/>
    <x v="4"/>
    <n v="92"/>
    <n v="92"/>
    <n v="93"/>
    <n v="96"/>
    <n v="98"/>
    <n v="103"/>
    <n v="93"/>
    <n v="100"/>
    <n v="99"/>
    <n v="97"/>
    <n v="95"/>
    <n v="93"/>
    <n v="91"/>
    <n v="84"/>
    <n v="88"/>
    <n v="88"/>
    <n v="91"/>
    <n v="86"/>
    <n v="89"/>
    <n v="89"/>
    <n v="82"/>
    <n v="88"/>
    <n v="85"/>
    <n v="87"/>
    <n v="86"/>
    <n v="81"/>
    <n v="88"/>
    <n v="158"/>
    <n v="97"/>
    <n v="90"/>
    <n v="90"/>
    <n v="86"/>
    <n v="87"/>
    <n v="90"/>
    <n v="86"/>
    <n v="89"/>
    <n v="86"/>
    <n v="89"/>
    <n v="88"/>
    <n v="88"/>
    <n v="84"/>
    <n v="87"/>
    <n v="85"/>
    <n v="86"/>
    <n v="91.36363636363636"/>
    <n v="89"/>
    <n v="11.381525031854917"/>
    <n v="0.1245739058212976"/>
    <n v="81"/>
    <n v="158"/>
    <n v="77"/>
    <n v="0.99791465435093374"/>
    <n v="7.0838531515249659E-2"/>
  </r>
  <r>
    <n v="84"/>
    <n v="50"/>
    <x v="2"/>
    <n v="3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7045454545454541"/>
    <n v="4"/>
    <n v="4.6734258409553364"/>
    <n v="0.99338520290838073"/>
    <n v="4"/>
    <n v="35"/>
    <n v="31"/>
    <n v="0.99344866419006561"/>
    <n v="6.6666666666666471E-2"/>
  </r>
  <r>
    <n v="409"/>
    <n v="82"/>
    <x v="1"/>
    <n v="247"/>
    <n v="247"/>
    <n v="245"/>
    <n v="244"/>
    <n v="247"/>
    <n v="244"/>
    <n v="247"/>
    <n v="244"/>
    <n v="245"/>
    <n v="249"/>
    <n v="247"/>
    <n v="247"/>
    <n v="244"/>
    <n v="248"/>
    <n v="243"/>
    <n v="246"/>
    <n v="244"/>
    <n v="247"/>
    <n v="224"/>
    <n v="245"/>
    <n v="241"/>
    <n v="242"/>
    <n v="249"/>
    <n v="245"/>
    <n v="246"/>
    <n v="246"/>
    <n v="241"/>
    <n v="247"/>
    <n v="255"/>
    <n v="253"/>
    <n v="253"/>
    <n v="244"/>
    <n v="243"/>
    <n v="250"/>
    <n v="243"/>
    <n v="248"/>
    <n v="248"/>
    <n v="246"/>
    <n v="250"/>
    <n v="245"/>
    <n v="246"/>
    <n v="247"/>
    <n v="257"/>
    <n v="255"/>
    <n v="246.22727272727272"/>
    <n v="246"/>
    <n v="4.954976996936427"/>
    <n v="2.0123591274247996E-2"/>
    <n v="224"/>
    <n v="257"/>
    <n v="33"/>
    <n v="1.0004378690969478"/>
    <n v="7.5414795006866417E-2"/>
  </r>
  <r>
    <n v="1974"/>
    <n v="93"/>
    <x v="0"/>
    <n v="244"/>
    <n v="226"/>
    <n v="228"/>
    <n v="188"/>
    <n v="185"/>
    <n v="185"/>
    <n v="185"/>
    <n v="184"/>
    <n v="185"/>
    <n v="163"/>
    <n v="163"/>
    <n v="160"/>
    <n v="161"/>
    <n v="160"/>
    <n v="162"/>
    <n v="161"/>
    <n v="161"/>
    <n v="162"/>
    <n v="162"/>
    <n v="161"/>
    <n v="163"/>
    <n v="163"/>
    <n v="163"/>
    <n v="165"/>
    <n v="164"/>
    <n v="164"/>
    <n v="168"/>
    <n v="160"/>
    <n v="207"/>
    <n v="187"/>
    <n v="160"/>
    <n v="159"/>
    <n v="156"/>
    <n v="158"/>
    <n v="158"/>
    <n v="158"/>
    <n v="153"/>
    <n v="157"/>
    <n v="159"/>
    <n v="164"/>
    <n v="163"/>
    <n v="174"/>
    <n v="203"/>
    <n v="206"/>
    <n v="173.13636363636363"/>
    <n v="163"/>
    <n v="21.402663286882586"/>
    <n v="0.12361737787120423"/>
    <n v="153"/>
    <n v="244"/>
    <n v="91"/>
    <n v="0.99663817372592411"/>
    <n v="0.14562412376796172"/>
  </r>
  <r>
    <n v="77"/>
    <n v="50"/>
    <x v="2"/>
    <n v="210"/>
    <n v="216"/>
    <n v="212"/>
    <n v="207"/>
    <n v="211"/>
    <n v="218"/>
    <n v="209"/>
    <n v="199"/>
    <n v="195"/>
    <n v="207"/>
    <n v="204"/>
    <n v="208"/>
    <n v="201"/>
    <n v="198"/>
    <n v="206"/>
    <n v="204"/>
    <n v="201"/>
    <n v="209"/>
    <n v="193"/>
    <n v="206"/>
    <n v="228"/>
    <n v="214"/>
    <n v="210"/>
    <n v="214"/>
    <n v="207"/>
    <n v="205"/>
    <n v="204"/>
    <n v="205"/>
    <n v="211"/>
    <n v="221"/>
    <n v="210"/>
    <n v="213"/>
    <n v="227"/>
    <n v="227"/>
    <n v="222"/>
    <n v="228"/>
    <n v="224"/>
    <n v="234"/>
    <n v="224"/>
    <n v="222"/>
    <n v="217"/>
    <n v="227"/>
    <n v="225"/>
    <n v="230"/>
    <n v="212.79545454545453"/>
    <n v="210.5"/>
    <n v="10.2675364347903"/>
    <n v="4.8250731937495801E-2"/>
    <n v="193"/>
    <n v="234"/>
    <n v="41"/>
    <n v="1.0023777849283924"/>
    <n v="0.4024505349321425"/>
  </r>
  <r>
    <n v="89"/>
    <n v="50"/>
    <x v="2"/>
    <n v="152"/>
    <n v="148"/>
    <n v="149"/>
    <n v="148"/>
    <n v="145"/>
    <n v="150"/>
    <n v="150"/>
    <n v="146"/>
    <n v="147"/>
    <n v="149"/>
    <n v="152"/>
    <n v="153"/>
    <n v="192"/>
    <n v="193"/>
    <n v="188"/>
    <n v="189"/>
    <n v="190"/>
    <n v="199"/>
    <n v="183"/>
    <n v="184"/>
    <n v="247"/>
    <n v="276"/>
    <n v="245"/>
    <n v="279"/>
    <n v="212"/>
    <n v="250"/>
    <n v="283"/>
    <n v="255"/>
    <n v="282"/>
    <n v="250"/>
    <n v="212"/>
    <n v="233"/>
    <n v="228"/>
    <n v="237"/>
    <n v="273"/>
    <n v="270"/>
    <n v="245"/>
    <n v="248"/>
    <n v="274"/>
    <n v="280"/>
    <n v="249"/>
    <n v="273"/>
    <n v="273"/>
    <n v="206"/>
    <n v="213.34090909090909"/>
    <n v="212"/>
    <n v="49.489929998408357"/>
    <n v="0.23197580909022772"/>
    <n v="145"/>
    <n v="283"/>
    <n v="138"/>
    <n v="1.0162686070312286"/>
    <n v="0.73603568214270376"/>
  </r>
  <r>
    <n v="65"/>
    <n v="50"/>
    <x v="2"/>
    <n v="413"/>
    <n v="436"/>
    <n v="432"/>
    <n v="425"/>
    <n v="458"/>
    <n v="399"/>
    <n v="405"/>
    <n v="400"/>
    <n v="417"/>
    <n v="401"/>
    <n v="434"/>
    <n v="459"/>
    <n v="409"/>
    <n v="409"/>
    <n v="495"/>
    <n v="442"/>
    <n v="440"/>
    <n v="467"/>
    <n v="302"/>
    <n v="436"/>
    <n v="463"/>
    <n v="433"/>
    <n v="455"/>
    <n v="447"/>
    <n v="452"/>
    <n v="458"/>
    <n v="423"/>
    <n v="423"/>
    <n v="431"/>
    <n v="394"/>
    <n v="434"/>
    <n v="395"/>
    <n v="429"/>
    <n v="421"/>
    <n v="431"/>
    <n v="426"/>
    <n v="462"/>
    <n v="435"/>
    <n v="442"/>
    <n v="430"/>
    <n v="438"/>
    <n v="440"/>
    <n v="449"/>
    <n v="442"/>
    <n v="430.27272727272725"/>
    <n v="433.5"/>
    <n v="29.136697580154451"/>
    <n v="6.7716812461799905E-2"/>
    <n v="302"/>
    <n v="495"/>
    <n v="193"/>
    <n v="1.0008523358860619"/>
    <n v="2.2330856914862876E-2"/>
  </r>
  <r>
    <n v="2"/>
    <n v="12"/>
    <x v="10"/>
    <n v="55"/>
    <n v="50"/>
    <n v="53"/>
    <n v="57"/>
    <n v="49"/>
    <n v="51"/>
    <n v="54"/>
    <n v="57"/>
    <n v="55"/>
    <n v="63"/>
    <n v="59"/>
    <n v="61"/>
    <n v="67"/>
    <n v="64"/>
    <n v="59"/>
    <n v="58"/>
    <n v="62"/>
    <n v="65"/>
    <n v="58"/>
    <n v="60"/>
    <n v="64"/>
    <n v="68"/>
    <n v="63"/>
    <n v="71"/>
    <n v="68"/>
    <n v="81"/>
    <n v="59"/>
    <n v="70"/>
    <n v="67"/>
    <n v="72"/>
    <n v="61"/>
    <n v="55"/>
    <n v="61"/>
    <n v="83"/>
    <n v="82"/>
    <n v="66"/>
    <n v="77"/>
    <n v="68"/>
    <n v="68"/>
    <n v="74"/>
    <n v="72"/>
    <n v="72"/>
    <n v="81"/>
    <n v="73"/>
    <n v="64.38636363636364"/>
    <n v="63.5"/>
    <n v="8.784806940449668"/>
    <n v="0.13643893589120556"/>
    <n v="49"/>
    <n v="83"/>
    <n v="34"/>
    <n v="1.0081839111681201"/>
    <n v="0.59777111675171168"/>
  </r>
  <r>
    <n v="69"/>
    <n v="50"/>
    <x v="2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82.13636363636364"/>
    <n v="64"/>
    <n v="21.044350630183125"/>
    <n v="0.25621234856891462"/>
    <n v="64"/>
    <n v="106"/>
    <n v="42"/>
    <n v="0.98325218249403812"/>
    <n v="0.73643410852713143"/>
  </r>
  <r>
    <n v="1910"/>
    <n v="93"/>
    <x v="0"/>
    <n v="7"/>
    <n v="7"/>
    <n v="7"/>
    <n v="7"/>
    <n v="8"/>
    <n v="7"/>
    <n v="8"/>
    <n v="7"/>
    <n v="7"/>
    <n v="7"/>
    <n v="7"/>
    <n v="7"/>
    <n v="8"/>
    <n v="7"/>
    <n v="7"/>
    <n v="7"/>
    <n v="7"/>
    <n v="7"/>
    <n v="3"/>
    <n v="7"/>
    <n v="7"/>
    <n v="7"/>
    <n v="7"/>
    <n v="7"/>
    <n v="7"/>
    <n v="7"/>
    <n v="7"/>
    <n v="7"/>
    <n v="7"/>
    <n v="7"/>
    <n v="7"/>
    <n v="7"/>
    <n v="7"/>
    <n v="7"/>
    <n v="7"/>
    <n v="8"/>
    <n v="8"/>
    <n v="8"/>
    <n v="7"/>
    <n v="7"/>
    <n v="7"/>
    <n v="7"/>
    <n v="7"/>
    <n v="7"/>
    <n v="7.0454545454545459"/>
    <n v="7"/>
    <n v="0.71380231301942532"/>
    <n v="0.1013138766866281"/>
    <n v="3"/>
    <n v="8"/>
    <n v="5"/>
    <n v="1.0004368922953419"/>
    <n v="1.6411071583309225E-3"/>
  </r>
  <r>
    <n v="409"/>
    <n v="82"/>
    <x v="1"/>
    <n v="132"/>
    <n v="131"/>
    <n v="142"/>
    <n v="140"/>
    <n v="133"/>
    <n v="142"/>
    <n v="146"/>
    <n v="141"/>
    <n v="141"/>
    <n v="146"/>
    <n v="136"/>
    <n v="136"/>
    <n v="134"/>
    <n v="136"/>
    <n v="148"/>
    <n v="149"/>
    <n v="148"/>
    <n v="109"/>
    <n v="112"/>
    <n v="113"/>
    <n v="109"/>
    <n v="113"/>
    <n v="117"/>
    <n v="114"/>
    <n v="121"/>
    <n v="121"/>
    <n v="116"/>
    <n v="122"/>
    <n v="120"/>
    <n v="124"/>
    <n v="115"/>
    <n v="119"/>
    <n v="117"/>
    <n v="116"/>
    <n v="116"/>
    <n v="116"/>
    <n v="119"/>
    <n v="115"/>
    <n v="115"/>
    <n v="113"/>
    <n v="108"/>
    <n v="113"/>
    <n v="113"/>
    <n v="102"/>
    <n v="124.75"/>
    <n v="119.5"/>
    <n v="13.340138767103639"/>
    <n v="0.10693498009702315"/>
    <n v="102"/>
    <n v="149"/>
    <n v="47"/>
    <n v="0.99370801705775802"/>
    <n v="0.59361401432489347"/>
  </r>
  <r>
    <n v="2"/>
    <n v="12"/>
    <x v="10"/>
    <n v="81"/>
    <n v="80"/>
    <n v="81"/>
    <n v="85"/>
    <n v="84"/>
    <n v="75"/>
    <n v="77"/>
    <n v="81"/>
    <n v="80"/>
    <n v="74"/>
    <n v="80"/>
    <n v="81"/>
    <n v="75"/>
    <n v="81"/>
    <n v="80"/>
    <n v="83"/>
    <n v="81"/>
    <n v="88"/>
    <n v="81"/>
    <n v="81"/>
    <n v="81"/>
    <n v="81"/>
    <n v="75"/>
    <n v="74"/>
    <n v="76"/>
    <n v="81"/>
    <n v="80"/>
    <n v="81"/>
    <n v="81"/>
    <n v="81"/>
    <n v="75"/>
    <n v="80"/>
    <n v="81"/>
    <n v="81"/>
    <n v="81"/>
    <n v="81"/>
    <n v="76"/>
    <n v="85"/>
    <n v="80"/>
    <n v="74"/>
    <n v="80"/>
    <n v="80"/>
    <n v="75"/>
    <n v="80"/>
    <n v="79.75"/>
    <n v="81"/>
    <n v="3.1558362323766733"/>
    <n v="3.9571614199080542E-2"/>
    <n v="74"/>
    <n v="88"/>
    <n v="14"/>
    <n v="0.9995875039494807"/>
    <n v="1.7744656999362722E-2"/>
  </r>
  <r>
    <n v="65"/>
    <n v="50"/>
    <x v="2"/>
    <n v="75"/>
    <n v="77"/>
    <n v="79"/>
    <n v="75"/>
    <n v="79"/>
    <n v="77"/>
    <n v="82"/>
    <n v="77"/>
    <n v="80"/>
    <n v="77"/>
    <n v="77"/>
    <n v="76"/>
    <n v="79"/>
    <n v="74"/>
    <n v="78"/>
    <n v="80"/>
    <n v="75"/>
    <n v="76"/>
    <n v="74"/>
    <n v="75"/>
    <n v="77"/>
    <n v="74"/>
    <n v="73"/>
    <n v="73"/>
    <n v="75"/>
    <n v="83"/>
    <n v="75"/>
    <n v="75"/>
    <n v="79"/>
    <n v="78"/>
    <n v="74"/>
    <n v="76"/>
    <n v="77"/>
    <n v="72"/>
    <n v="73"/>
    <n v="72"/>
    <n v="66"/>
    <n v="73"/>
    <n v="67"/>
    <n v="74"/>
    <n v="77"/>
    <n v="75"/>
    <n v="69"/>
    <n v="75"/>
    <n v="75.545454545454547"/>
    <n v="75"/>
    <n v="3.3650359924440587"/>
    <n v="4.4543196049199332E-2"/>
    <n v="66"/>
    <n v="83"/>
    <n v="17"/>
    <n v="0.99814545095221785"/>
    <n v="0.27794677198809453"/>
  </r>
  <r>
    <n v="11589"/>
    <n v="95"/>
    <x v="11"/>
    <n v="6"/>
    <n v="37"/>
    <n v="13"/>
    <n v="36"/>
    <n v="41"/>
    <n v="36"/>
    <n v="37"/>
    <n v="41"/>
    <n v="14"/>
    <n v="42"/>
    <n v="42"/>
    <n v="41"/>
    <n v="14"/>
    <n v="14"/>
    <n v="13"/>
    <n v="13"/>
    <n v="12"/>
    <n v="13"/>
    <n v="12"/>
    <n v="29"/>
    <n v="12"/>
    <n v="28"/>
    <n v="12"/>
    <n v="14"/>
    <n v="12"/>
    <n v="13"/>
    <n v="12"/>
    <n v="41"/>
    <n v="13"/>
    <n v="41"/>
    <n v="41"/>
    <n v="41"/>
    <n v="12"/>
    <n v="41"/>
    <n v="42"/>
    <n v="42"/>
    <n v="15"/>
    <n v="14"/>
    <n v="43"/>
    <n v="41"/>
    <n v="13"/>
    <n v="41"/>
    <n v="41"/>
    <n v="41"/>
    <n v="26.636363636363637"/>
    <n v="28.5"/>
    <n v="13.848164867240529"/>
    <n v="0.51989697453804029"/>
    <n v="6"/>
    <n v="43"/>
    <n v="37"/>
    <n v="1.0076619214026437"/>
    <n v="2.7098999077548144E-2"/>
  </r>
  <r>
    <n v="1"/>
    <n v="11"/>
    <x v="12"/>
    <n v="48"/>
    <n v="52"/>
    <n v="49"/>
    <n v="48"/>
    <n v="47"/>
    <n v="46"/>
    <n v="49"/>
    <n v="49"/>
    <n v="46"/>
    <n v="47"/>
    <n v="46"/>
    <n v="46"/>
    <n v="46"/>
    <n v="45"/>
    <n v="47"/>
    <n v="49"/>
    <n v="45"/>
    <n v="46"/>
    <n v="45"/>
    <n v="48"/>
    <n v="48"/>
    <n v="47"/>
    <n v="48"/>
    <n v="48"/>
    <n v="47"/>
    <n v="47"/>
    <n v="46"/>
    <n v="47"/>
    <n v="47"/>
    <n v="47"/>
    <n v="47"/>
    <n v="46"/>
    <n v="47"/>
    <n v="46"/>
    <n v="47"/>
    <n v="45"/>
    <n v="45"/>
    <n v="46"/>
    <n v="47"/>
    <n v="46"/>
    <n v="47"/>
    <n v="47"/>
    <n v="47"/>
    <n v="39"/>
    <n v="46.772727272727273"/>
    <n v="47"/>
    <n v="1.8026290408106123"/>
    <n v="3.8540173856009205E-2"/>
    <n v="39"/>
    <n v="52"/>
    <n v="13"/>
    <n v="0.99864823232514122"/>
    <n v="0.19146892889116457"/>
  </r>
  <r>
    <n v="21"/>
    <n v="40"/>
    <x v="13"/>
    <n v="82"/>
    <n v="82"/>
    <n v="82"/>
    <n v="85"/>
    <n v="85"/>
    <n v="84"/>
    <n v="84"/>
    <n v="92"/>
    <n v="88"/>
    <n v="91"/>
    <n v="92"/>
    <n v="90"/>
    <n v="90"/>
    <n v="89"/>
    <n v="89"/>
    <n v="89"/>
    <n v="93"/>
    <n v="89"/>
    <n v="88"/>
    <n v="89"/>
    <n v="88"/>
    <n v="88"/>
    <n v="87"/>
    <n v="87"/>
    <n v="94"/>
    <n v="91"/>
    <n v="95"/>
    <n v="89"/>
    <n v="93"/>
    <n v="94"/>
    <n v="83"/>
    <n v="84"/>
    <n v="63"/>
    <n v="83"/>
    <n v="83"/>
    <n v="83"/>
    <n v="80"/>
    <n v="74"/>
    <n v="69"/>
    <n v="69"/>
    <n v="67"/>
    <n v="70"/>
    <n v="69"/>
    <n v="65"/>
    <n v="84.11363636363636"/>
    <n v="87"/>
    <n v="8.5023003975829958"/>
    <n v="0.10108111793938174"/>
    <n v="63"/>
    <n v="95"/>
    <n v="32"/>
    <n v="0.99521279593384049"/>
    <n v="0.32642719859912617"/>
  </r>
  <r>
    <n v="224"/>
    <n v="70"/>
    <x v="14"/>
    <n v="33"/>
    <n v="33"/>
    <n v="33"/>
    <n v="33"/>
    <n v="33"/>
    <n v="32"/>
    <n v="33"/>
    <n v="32"/>
    <n v="33"/>
    <n v="32"/>
    <n v="32"/>
    <n v="32"/>
    <n v="32"/>
    <n v="31"/>
    <n v="32"/>
    <n v="32"/>
    <n v="33"/>
    <n v="33"/>
    <n v="32"/>
    <n v="33"/>
    <n v="32"/>
    <n v="32"/>
    <n v="32"/>
    <n v="32"/>
    <n v="13"/>
    <n v="32"/>
    <n v="32"/>
    <n v="32"/>
    <n v="32"/>
    <n v="32"/>
    <n v="32"/>
    <n v="32"/>
    <n v="32"/>
    <n v="32"/>
    <n v="32"/>
    <n v="32"/>
    <n v="32"/>
    <n v="32"/>
    <n v="32"/>
    <n v="32"/>
    <n v="31"/>
    <n v="31"/>
    <n v="31"/>
    <n v="31"/>
    <n v="31.681818181818183"/>
    <n v="32"/>
    <n v="2.9394883851060483"/>
    <n v="9.2781555914394631E-2"/>
    <n v="13"/>
    <n v="33"/>
    <n v="20"/>
    <n v="0.99876056312087369"/>
    <n v="1.3421680713496812E-2"/>
  </r>
  <r>
    <n v="20"/>
    <n v="40"/>
    <x v="13"/>
    <n v="68"/>
    <n v="68"/>
    <n v="67"/>
    <n v="67"/>
    <n v="67"/>
    <n v="69"/>
    <n v="67"/>
    <n v="67"/>
    <n v="67"/>
    <n v="67"/>
    <n v="67"/>
    <n v="67"/>
    <n v="67"/>
    <n v="67"/>
    <n v="67"/>
    <n v="66"/>
    <n v="66"/>
    <n v="67"/>
    <n v="67"/>
    <n v="67"/>
    <n v="67"/>
    <n v="66"/>
    <n v="67"/>
    <n v="66"/>
    <n v="66"/>
    <n v="68"/>
    <n v="67"/>
    <n v="65"/>
    <n v="64"/>
    <n v="65"/>
    <n v="65"/>
    <n v="66"/>
    <n v="66"/>
    <n v="70"/>
    <n v="73"/>
    <n v="72"/>
    <n v="69"/>
    <n v="66"/>
    <n v="68"/>
    <n v="68"/>
    <n v="69"/>
    <n v="68"/>
    <n v="67"/>
    <n v="67"/>
    <n v="67.204545454545453"/>
    <n v="67"/>
    <n v="1.6364957663357009"/>
    <n v="2.4350968454099033E-2"/>
    <n v="64"/>
    <n v="73"/>
    <n v="9"/>
    <n v="1.0002677826243884"/>
    <n v="2.0597430891303128E-2"/>
  </r>
  <r>
    <n v="1974"/>
    <n v="93"/>
    <x v="0"/>
    <n v="17"/>
    <n v="14"/>
    <n v="17"/>
    <n v="17"/>
    <n v="16"/>
    <n v="18"/>
    <n v="17"/>
    <n v="18"/>
    <n v="16"/>
    <n v="15"/>
    <n v="17"/>
    <n v="16"/>
    <n v="18"/>
    <n v="19"/>
    <n v="15"/>
    <n v="17"/>
    <n v="27"/>
    <n v="15"/>
    <n v="19"/>
    <n v="25"/>
    <n v="26"/>
    <n v="25"/>
    <n v="23"/>
    <n v="28"/>
    <n v="23"/>
    <n v="30"/>
    <n v="22"/>
    <n v="29"/>
    <n v="26"/>
    <n v="27"/>
    <n v="21"/>
    <n v="24"/>
    <n v="18"/>
    <n v="26"/>
    <n v="24"/>
    <n v="26"/>
    <n v="18"/>
    <n v="18"/>
    <n v="24"/>
    <n v="24"/>
    <n v="25"/>
    <n v="251"/>
    <n v="163"/>
    <n v="170"/>
    <n v="32.81818181818182"/>
    <n v="21.5"/>
    <n v="45.741575779118833"/>
    <n v="1.3937876276185792"/>
    <n v="14"/>
    <n v="251"/>
    <n v="237"/>
    <n v="1.0293253320657134"/>
    <n v="0.37106456213791067"/>
  </r>
  <r>
    <n v="1974"/>
    <n v="93"/>
    <x v="0"/>
    <n v="65"/>
    <n v="66"/>
    <n v="62"/>
    <n v="62"/>
    <n v="63"/>
    <n v="63"/>
    <n v="63"/>
    <n v="63"/>
    <n v="63"/>
    <n v="60"/>
    <n v="60"/>
    <n v="56"/>
    <n v="56"/>
    <n v="56"/>
    <n v="56"/>
    <n v="56"/>
    <n v="56"/>
    <n v="56"/>
    <n v="56"/>
    <n v="56"/>
    <n v="56"/>
    <n v="55"/>
    <n v="56"/>
    <n v="57"/>
    <n v="57"/>
    <n v="63"/>
    <n v="59"/>
    <n v="62"/>
    <n v="62"/>
    <n v="60"/>
    <n v="60"/>
    <n v="60"/>
    <n v="60"/>
    <n v="60"/>
    <n v="60"/>
    <n v="62"/>
    <n v="62"/>
    <n v="62"/>
    <n v="47"/>
    <n v="47"/>
    <n v="46"/>
    <n v="51"/>
    <n v="51"/>
    <n v="52"/>
    <n v="58.204545454545453"/>
    <n v="60"/>
    <n v="4.776782732860644"/>
    <n v="8.2068895058909935E-2"/>
    <n v="46"/>
    <n v="66"/>
    <n v="20"/>
    <n v="0.99639281034065175"/>
    <n v="0.29368141345472959"/>
  </r>
  <r>
    <n v="9"/>
    <n v="22"/>
    <x v="8"/>
    <n v="160"/>
    <n v="160"/>
    <n v="160"/>
    <n v="160"/>
    <n v="160"/>
    <n v="160"/>
    <n v="159"/>
    <n v="159"/>
    <n v="159"/>
    <n v="159"/>
    <n v="160"/>
    <n v="165"/>
    <n v="158"/>
    <n v="165"/>
    <n v="165"/>
    <n v="164"/>
    <n v="165"/>
    <n v="165"/>
    <n v="164"/>
    <n v="164"/>
    <n v="164"/>
    <n v="164"/>
    <n v="164"/>
    <n v="164"/>
    <n v="165"/>
    <n v="164"/>
    <n v="164"/>
    <n v="164"/>
    <n v="164"/>
    <n v="164"/>
    <n v="164"/>
    <n v="164"/>
    <n v="164"/>
    <n v="164"/>
    <n v="164"/>
    <n v="165"/>
    <n v="156"/>
    <n v="164"/>
    <n v="155"/>
    <n v="155"/>
    <n v="155"/>
    <n v="165"/>
    <n v="156"/>
    <n v="165"/>
    <n v="162"/>
    <n v="164"/>
    <n v="3.2421640777383156"/>
    <n v="2.0013358504557505E-2"/>
    <n v="155"/>
    <n v="165"/>
    <n v="10"/>
    <n v="1.0000842844067599"/>
    <n v="2.872754348285158E-3"/>
  </r>
  <r>
    <n v="65"/>
    <n v="50"/>
    <x v="2"/>
    <n v="39"/>
    <n v="37"/>
    <n v="39"/>
    <n v="40"/>
    <n v="38"/>
    <n v="38"/>
    <n v="38"/>
    <n v="40"/>
    <n v="38"/>
    <n v="38"/>
    <n v="38"/>
    <n v="38"/>
    <n v="38"/>
    <n v="38"/>
    <n v="40"/>
    <n v="38"/>
    <n v="41"/>
    <n v="38"/>
    <n v="29"/>
    <n v="38"/>
    <n v="38"/>
    <n v="38"/>
    <n v="38"/>
    <n v="38"/>
    <n v="38"/>
    <n v="40"/>
    <n v="38"/>
    <n v="42"/>
    <n v="42"/>
    <n v="42"/>
    <n v="38"/>
    <n v="38"/>
    <n v="38"/>
    <n v="38"/>
    <n v="38"/>
    <n v="42"/>
    <n v="38"/>
    <n v="38"/>
    <n v="38"/>
    <n v="38"/>
    <n v="38"/>
    <n v="38"/>
    <n v="38"/>
    <n v="38"/>
    <n v="38.43181818181818"/>
    <n v="38"/>
    <n v="1.9576650457342399"/>
    <n v="5.093865287540305E-2"/>
    <n v="29"/>
    <n v="42"/>
    <n v="13"/>
    <n v="1.0001994138236907"/>
    <n v="2.2184645966297164E-3"/>
  </r>
  <r>
    <n v="1727"/>
    <n v="93"/>
    <x v="0"/>
    <n v="61"/>
    <n v="62"/>
    <n v="62"/>
    <n v="63"/>
    <n v="61"/>
    <n v="61"/>
    <n v="62"/>
    <n v="62"/>
    <n v="62"/>
    <n v="62"/>
    <n v="62"/>
    <n v="62"/>
    <n v="61"/>
    <n v="62"/>
    <n v="62"/>
    <n v="61"/>
    <n v="61"/>
    <n v="62"/>
    <n v="60"/>
    <n v="61"/>
    <n v="62"/>
    <n v="63"/>
    <n v="61"/>
    <n v="62"/>
    <n v="60"/>
    <n v="59"/>
    <n v="59"/>
    <n v="61"/>
    <n v="61"/>
    <n v="59"/>
    <n v="59"/>
    <n v="59"/>
    <n v="60"/>
    <n v="61"/>
    <n v="61"/>
    <n v="60"/>
    <n v="61"/>
    <n v="62"/>
    <n v="61"/>
    <n v="61"/>
    <n v="63"/>
    <n v="61"/>
    <n v="63"/>
    <n v="64"/>
    <n v="61.25"/>
    <n v="61"/>
    <n v="1.1837072233866255"/>
    <n v="1.9325832218557149E-2"/>
    <n v="59"/>
    <n v="64"/>
    <n v="5"/>
    <n v="0.99974357444231643"/>
    <n v="2.8898938972633861E-2"/>
  </r>
  <r>
    <n v="97"/>
    <n v="50"/>
    <x v="2"/>
    <n v="130"/>
    <n v="131"/>
    <n v="119"/>
    <n v="107"/>
    <n v="131"/>
    <n v="131"/>
    <n v="131"/>
    <n v="129"/>
    <n v="117"/>
    <n v="134"/>
    <n v="131"/>
    <n v="130"/>
    <n v="128"/>
    <n v="128"/>
    <n v="134"/>
    <n v="127"/>
    <n v="132"/>
    <n v="130"/>
    <n v="128"/>
    <n v="135"/>
    <n v="119"/>
    <n v="119"/>
    <n v="124"/>
    <n v="133"/>
    <n v="108"/>
    <n v="132"/>
    <n v="129"/>
    <n v="108"/>
    <n v="134"/>
    <n v="131"/>
    <n v="109"/>
    <n v="104"/>
    <n v="108"/>
    <n v="107"/>
    <n v="104"/>
    <n v="104"/>
    <n v="104"/>
    <n v="106"/>
    <n v="107"/>
    <n v="107"/>
    <n v="106"/>
    <n v="132"/>
    <n v="129"/>
    <n v="130"/>
    <n v="121.75"/>
    <n v="128"/>
    <n v="11.373418622507074"/>
    <n v="9.3416169384041681E-2"/>
    <n v="104"/>
    <n v="135"/>
    <n v="31"/>
    <n v="0.9964339215889062"/>
    <n v="0.22824311516428042"/>
  </r>
  <r>
    <n v="1974"/>
    <n v="93"/>
    <x v="0"/>
    <n v="28"/>
    <n v="29"/>
    <n v="31"/>
    <n v="29"/>
    <n v="37"/>
    <n v="30"/>
    <n v="34"/>
    <n v="30"/>
    <n v="33"/>
    <n v="30"/>
    <n v="26"/>
    <n v="22"/>
    <n v="20"/>
    <n v="20"/>
    <n v="25"/>
    <n v="25"/>
    <n v="19"/>
    <n v="24"/>
    <n v="20"/>
    <n v="20"/>
    <n v="23"/>
    <n v="23"/>
    <n v="19"/>
    <n v="19"/>
    <n v="20"/>
    <n v="28"/>
    <n v="21"/>
    <n v="11"/>
    <n v="22"/>
    <n v="20"/>
    <n v="18"/>
    <n v="20"/>
    <n v="14"/>
    <n v="23"/>
    <n v="18"/>
    <n v="26"/>
    <n v="14"/>
    <n v="17"/>
    <n v="19"/>
    <n v="17"/>
    <n v="22"/>
    <n v="20"/>
    <n v="19"/>
    <n v="19"/>
    <n v="22.818181818181817"/>
    <n v="21.5"/>
    <n v="5.6620841231242922"/>
    <n v="0.24813914483811642"/>
    <n v="11"/>
    <n v="37"/>
    <n v="26"/>
    <n v="0.98661965736633095"/>
    <n v="0.47579390236458835"/>
  </r>
  <r>
    <n v="795"/>
    <n v="91"/>
    <x v="15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0"/>
    <n v="0"/>
    <n v="7"/>
    <n v="7"/>
    <n v="0"/>
    <n v="1"/>
    <n v="1"/>
  </r>
  <r>
    <n v="409"/>
    <n v="82"/>
    <x v="1"/>
    <n v="72"/>
    <n v="70"/>
    <n v="68"/>
    <n v="67"/>
    <n v="68"/>
    <n v="66"/>
    <n v="70"/>
    <n v="73"/>
    <n v="73"/>
    <n v="68"/>
    <n v="67"/>
    <n v="74"/>
    <n v="75"/>
    <n v="68"/>
    <n v="72"/>
    <n v="67"/>
    <n v="69"/>
    <n v="71"/>
    <n v="66"/>
    <n v="68"/>
    <n v="68"/>
    <n v="65"/>
    <n v="65"/>
    <n v="64"/>
    <n v="172"/>
    <n v="170"/>
    <n v="173"/>
    <n v="161"/>
    <n v="163"/>
    <n v="164"/>
    <n v="162"/>
    <n v="160"/>
    <n v="163"/>
    <n v="169"/>
    <n v="164"/>
    <n v="161"/>
    <n v="163"/>
    <n v="162"/>
    <n v="163"/>
    <n v="163"/>
    <n v="169"/>
    <n v="173"/>
    <n v="166"/>
    <n v="169"/>
    <n v="112.81818181818181"/>
    <n v="73.5"/>
    <n v="48.779652986204653"/>
    <n v="0.43237403936200741"/>
    <n v="64"/>
    <n v="173"/>
    <n v="109"/>
    <n v="1.0296914046197574"/>
    <n v="0.71965397545324283"/>
  </r>
  <r>
    <n v="668"/>
    <n v="91"/>
    <x v="15"/>
    <n v="218"/>
    <n v="222"/>
    <n v="231"/>
    <n v="224"/>
    <n v="222"/>
    <n v="224"/>
    <n v="44"/>
    <n v="44"/>
    <n v="42"/>
    <n v="42"/>
    <n v="39"/>
    <n v="39"/>
    <n v="39"/>
    <n v="38"/>
    <n v="31"/>
    <n v="31"/>
    <n v="31"/>
    <n v="32"/>
    <n v="26"/>
    <n v="31"/>
    <n v="32"/>
    <n v="31"/>
    <n v="31"/>
    <n v="13"/>
    <n v="13"/>
    <n v="13"/>
    <n v="13"/>
    <n v="12"/>
    <n v="13"/>
    <n v="13"/>
    <n v="13"/>
    <n v="12"/>
    <n v="12"/>
    <n v="13"/>
    <n v="13"/>
    <n v="13"/>
    <n v="14"/>
    <n v="14"/>
    <n v="13"/>
    <n v="13"/>
    <n v="13"/>
    <n v="12"/>
    <n v="12"/>
    <n v="13"/>
    <n v="50.31818181818182"/>
    <n v="28.5"/>
    <n v="70.509037100902219"/>
    <n v="1.4012636099546962"/>
    <n v="12"/>
    <n v="231"/>
    <n v="219"/>
    <n v="0.93656773820981531"/>
    <n v="0.76286707461469783"/>
  </r>
  <r>
    <n v="228"/>
    <n v="70"/>
    <x v="14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0"/>
    <n v="0"/>
    <n v="20"/>
    <n v="20"/>
    <n v="0"/>
    <n v="1"/>
    <n v="1"/>
  </r>
  <r>
    <n v="1060"/>
    <n v="93"/>
    <x v="0"/>
    <n v="13"/>
    <n v="13"/>
    <n v="14"/>
    <n v="14"/>
    <n v="14"/>
    <n v="14"/>
    <n v="8"/>
    <n v="9"/>
    <n v="13"/>
    <n v="16"/>
    <n v="6"/>
    <n v="8"/>
    <n v="8"/>
    <n v="11"/>
    <n v="11"/>
    <n v="11"/>
    <n v="8"/>
    <n v="6"/>
    <n v="6"/>
    <n v="6"/>
    <n v="9"/>
    <n v="9"/>
    <n v="8"/>
    <n v="10"/>
    <n v="8"/>
    <n v="8"/>
    <n v="6"/>
    <n v="6"/>
    <n v="6"/>
    <n v="14"/>
    <n v="11"/>
    <n v="14"/>
    <n v="17"/>
    <n v="17"/>
    <n v="20"/>
    <n v="20"/>
    <n v="19"/>
    <n v="6"/>
    <n v="6"/>
    <n v="6"/>
    <n v="6"/>
    <n v="6"/>
    <n v="6"/>
    <n v="7"/>
    <n v="10.318181818181818"/>
    <n v="9"/>
    <n v="4.2741664617697745"/>
    <n v="0.41423639717592525"/>
    <n v="6"/>
    <n v="20"/>
    <n v="14"/>
    <n v="0.99271653627512346"/>
    <n v="5.5128891566982592E-2"/>
  </r>
  <r>
    <n v="13"/>
    <n v="30"/>
    <x v="3"/>
    <n v="133"/>
    <n v="134"/>
    <n v="130"/>
    <n v="74"/>
    <n v="70"/>
    <n v="67"/>
    <n v="72"/>
    <n v="76"/>
    <n v="76"/>
    <n v="78"/>
    <n v="79"/>
    <n v="83"/>
    <n v="80"/>
    <n v="79"/>
    <n v="80"/>
    <n v="83"/>
    <n v="84"/>
    <n v="79"/>
    <n v="20"/>
    <n v="25"/>
    <n v="28"/>
    <n v="25"/>
    <n v="26"/>
    <n v="22"/>
    <n v="25"/>
    <n v="28"/>
    <n v="28"/>
    <n v="31"/>
    <n v="23"/>
    <n v="27"/>
    <n v="25"/>
    <n v="18"/>
    <n v="21"/>
    <n v="18"/>
    <n v="17"/>
    <n v="23"/>
    <n v="22"/>
    <n v="20"/>
    <n v="20"/>
    <n v="18"/>
    <n v="17"/>
    <n v="23"/>
    <n v="18"/>
    <n v="18"/>
    <n v="48.704545454545453"/>
    <n v="27.5"/>
    <n v="34.716512755864727"/>
    <n v="0.71279820870650867"/>
    <n v="17"/>
    <n v="134"/>
    <n v="117"/>
    <n v="0.95279857896667308"/>
    <n v="0.80646701048790459"/>
  </r>
  <r>
    <n v="21"/>
    <n v="40"/>
    <x v="13"/>
    <n v="26"/>
    <n v="22"/>
    <n v="22"/>
    <n v="26"/>
    <n v="24"/>
    <n v="27"/>
    <n v="27"/>
    <n v="33"/>
    <n v="27"/>
    <n v="27"/>
    <n v="29"/>
    <n v="30"/>
    <n v="29"/>
    <n v="31"/>
    <n v="27"/>
    <n v="28"/>
    <n v="26"/>
    <n v="39"/>
    <n v="22"/>
    <n v="30"/>
    <n v="27"/>
    <n v="28"/>
    <n v="30"/>
    <n v="31"/>
    <n v="37"/>
    <n v="30"/>
    <n v="30"/>
    <n v="31"/>
    <n v="27"/>
    <n v="35"/>
    <n v="25"/>
    <n v="30"/>
    <n v="32"/>
    <n v="32"/>
    <n v="28"/>
    <n v="30"/>
    <n v="24"/>
    <n v="20"/>
    <n v="27"/>
    <n v="33"/>
    <n v="30"/>
    <n v="30"/>
    <n v="59"/>
    <n v="54"/>
    <n v="29.818181818181817"/>
    <n v="29"/>
    <n v="7.0257755585224562"/>
    <n v="0.23562052177971654"/>
    <n v="20"/>
    <n v="59"/>
    <n v="39"/>
    <n v="1.0065704583324906"/>
    <n v="0.18016688998207925"/>
  </r>
  <r>
    <n v="65"/>
    <n v="50"/>
    <x v="2"/>
    <n v="45"/>
    <n v="43"/>
    <n v="44"/>
    <n v="44"/>
    <n v="44"/>
    <n v="45"/>
    <n v="44"/>
    <n v="44"/>
    <n v="45"/>
    <n v="51"/>
    <n v="44"/>
    <n v="44"/>
    <n v="44"/>
    <n v="50"/>
    <n v="45"/>
    <n v="46"/>
    <n v="46"/>
    <n v="45"/>
    <n v="39"/>
    <n v="46"/>
    <n v="43"/>
    <n v="43"/>
    <n v="46"/>
    <n v="44"/>
    <n v="47"/>
    <n v="45"/>
    <n v="47"/>
    <n v="47"/>
    <n v="45"/>
    <n v="46"/>
    <n v="46"/>
    <n v="43"/>
    <n v="43"/>
    <n v="47"/>
    <n v="48"/>
    <n v="45"/>
    <n v="45"/>
    <n v="44"/>
    <n v="45"/>
    <n v="45"/>
    <n v="45"/>
    <n v="45"/>
    <n v="216"/>
    <n v="218"/>
    <n v="52.863636363636367"/>
    <n v="45"/>
    <n v="36.282862191328377"/>
    <n v="0.68634820998213608"/>
    <n v="39"/>
    <n v="218"/>
    <n v="179"/>
    <n v="1.0096838037790865"/>
    <n v="0.13723810434718517"/>
  </r>
  <r>
    <n v="2"/>
    <n v="12"/>
    <x v="10"/>
    <n v="124"/>
    <n v="125"/>
    <n v="123"/>
    <n v="135"/>
    <n v="127"/>
    <n v="129"/>
    <n v="131"/>
    <n v="120"/>
    <n v="128"/>
    <n v="128"/>
    <n v="130"/>
    <n v="113"/>
    <n v="96"/>
    <n v="103"/>
    <n v="102"/>
    <n v="112"/>
    <n v="124"/>
    <n v="136"/>
    <n v="131"/>
    <n v="133"/>
    <n v="127"/>
    <n v="135"/>
    <n v="154"/>
    <n v="109"/>
    <n v="118"/>
    <n v="125"/>
    <n v="116"/>
    <n v="124"/>
    <n v="109"/>
    <n v="118"/>
    <n v="149"/>
    <n v="132"/>
    <n v="138"/>
    <n v="115"/>
    <n v="115"/>
    <n v="100"/>
    <n v="104"/>
    <n v="98"/>
    <n v="108"/>
    <n v="120"/>
    <n v="115"/>
    <n v="116"/>
    <n v="100"/>
    <n v="134"/>
    <n v="121.11363636363636"/>
    <n v="123.5"/>
    <n v="13.277391010689515"/>
    <n v="0.10962754822111816"/>
    <n v="96"/>
    <n v="154"/>
    <n v="58"/>
    <n v="0.9977814045969019"/>
    <n v="6.6526302567469858E-2"/>
  </r>
  <r>
    <n v="228"/>
    <n v="70"/>
    <x v="14"/>
    <n v="116"/>
    <n v="108"/>
    <n v="106"/>
    <n v="106"/>
    <n v="105"/>
    <n v="105"/>
    <n v="106"/>
    <n v="107"/>
    <n v="105"/>
    <n v="107"/>
    <n v="108"/>
    <n v="106"/>
    <n v="109"/>
    <n v="105"/>
    <n v="111"/>
    <n v="108"/>
    <n v="111"/>
    <n v="109"/>
    <n v="107"/>
    <n v="107"/>
    <n v="106"/>
    <n v="105"/>
    <n v="107"/>
    <n v="112"/>
    <n v="105"/>
    <n v="10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5.909090909090907"/>
    <n v="105"/>
    <n v="50.464732415410516"/>
    <n v="0.7656718021648492"/>
    <n v="6"/>
    <n v="116"/>
    <n v="110"/>
    <n v="0.90920123547603893"/>
    <n v="0.72636831150590253"/>
  </r>
  <r>
    <n v="200"/>
    <n v="70"/>
    <x v="14"/>
    <n v="268"/>
    <n v="270"/>
    <n v="264"/>
    <n v="261"/>
    <n v="253"/>
    <n v="244"/>
    <n v="248"/>
    <n v="249"/>
    <n v="255"/>
    <n v="263"/>
    <n v="250"/>
    <n v="250"/>
    <n v="249"/>
    <n v="245"/>
    <n v="248"/>
    <n v="246"/>
    <n v="248"/>
    <n v="247"/>
    <n v="221"/>
    <n v="246"/>
    <n v="257"/>
    <n v="244"/>
    <n v="251"/>
    <n v="251"/>
    <n v="251"/>
    <n v="256"/>
    <n v="252"/>
    <n v="251"/>
    <n v="245"/>
    <n v="248"/>
    <n v="246"/>
    <n v="244"/>
    <n v="241"/>
    <n v="240"/>
    <n v="240"/>
    <n v="243"/>
    <n v="242"/>
    <n v="238"/>
    <n v="239"/>
    <n v="234"/>
    <n v="235"/>
    <n v="237"/>
    <n v="242"/>
    <n v="243"/>
    <n v="247.61363636363637"/>
    <n v="247.5"/>
    <n v="9.1275608935078285"/>
    <n v="3.6862109161481818E-2"/>
    <n v="221"/>
    <n v="270"/>
    <n v="49"/>
    <n v="0.99812888867190053"/>
    <n v="0.42599624448796952"/>
  </r>
  <r>
    <n v="215"/>
    <n v="70"/>
    <x v="14"/>
    <n v="228"/>
    <n v="226"/>
    <n v="230"/>
    <n v="227"/>
    <n v="232"/>
    <n v="238"/>
    <n v="238"/>
    <n v="234"/>
    <n v="233"/>
    <n v="234"/>
    <n v="232"/>
    <n v="231"/>
    <n v="231"/>
    <n v="226"/>
    <n v="226"/>
    <n v="227"/>
    <n v="223"/>
    <n v="224"/>
    <n v="222"/>
    <n v="231"/>
    <n v="233"/>
    <n v="226"/>
    <n v="214"/>
    <n v="218"/>
    <n v="212"/>
    <n v="218"/>
    <n v="224"/>
    <n v="224"/>
    <n v="222"/>
    <n v="227"/>
    <n v="221"/>
    <n v="217"/>
    <n v="220"/>
    <n v="214"/>
    <n v="212"/>
    <n v="214"/>
    <n v="214"/>
    <n v="193"/>
    <n v="212"/>
    <n v="212"/>
    <n v="214"/>
    <n v="215"/>
    <n v="213"/>
    <n v="211"/>
    <n v="222.56818181818181"/>
    <n v="224"/>
    <n v="9.1458409082851286"/>
    <n v="4.1092310830649001E-2"/>
    <n v="193"/>
    <n v="238"/>
    <n v="45"/>
    <n v="0.99740758425045317"/>
    <n v="0.63894915513937944"/>
  </r>
  <r>
    <n v="1974"/>
    <n v="93"/>
    <x v="0"/>
    <n v="35"/>
    <n v="36"/>
    <n v="36"/>
    <n v="37"/>
    <n v="36"/>
    <n v="38"/>
    <n v="36"/>
    <n v="36"/>
    <n v="31"/>
    <n v="31"/>
    <n v="32"/>
    <n v="30"/>
    <n v="30"/>
    <n v="30"/>
    <n v="30"/>
    <n v="30"/>
    <n v="31"/>
    <n v="30"/>
    <n v="29"/>
    <n v="30"/>
    <n v="30"/>
    <n v="30"/>
    <n v="29"/>
    <n v="30"/>
    <n v="30"/>
    <n v="4"/>
    <n v="3"/>
    <n v="7"/>
    <n v="7"/>
    <n v="6"/>
    <n v="6"/>
    <n v="7"/>
    <n v="6"/>
    <n v="6"/>
    <n v="7"/>
    <n v="8"/>
    <n v="5"/>
    <n v="4"/>
    <n v="8"/>
    <n v="5"/>
    <n v="5"/>
    <n v="9"/>
    <n v="7"/>
    <n v="6"/>
    <n v="20.886363636363637"/>
    <n v="30"/>
    <n v="13.261617827383551"/>
    <n v="0.63494144113697093"/>
    <n v="3"/>
    <n v="38"/>
    <n v="35"/>
    <n v="0.94437582124618513"/>
    <n v="0.71806955869260958"/>
  </r>
  <r>
    <n v="1974"/>
    <n v="93"/>
    <x v="0"/>
    <n v="82"/>
    <n v="82"/>
    <n v="81"/>
    <n v="82"/>
    <n v="82"/>
    <n v="82"/>
    <n v="82"/>
    <n v="82"/>
    <n v="73"/>
    <n v="73"/>
    <n v="73"/>
    <n v="74"/>
    <n v="73"/>
    <n v="73"/>
    <n v="73"/>
    <n v="73"/>
    <n v="73"/>
    <n v="73"/>
    <n v="73"/>
    <n v="73"/>
    <n v="73"/>
    <n v="73"/>
    <n v="73"/>
    <n v="73"/>
    <n v="31"/>
    <n v="31"/>
    <n v="32"/>
    <n v="32"/>
    <n v="31"/>
    <n v="30"/>
    <n v="29"/>
    <n v="30"/>
    <n v="29"/>
    <n v="31"/>
    <n v="29"/>
    <n v="29"/>
    <n v="28"/>
    <n v="32"/>
    <n v="31"/>
    <n v="34"/>
    <n v="34"/>
    <n v="33"/>
    <n v="33"/>
    <n v="34"/>
    <n v="55.613636363636367"/>
    <n v="73"/>
    <n v="22.836339776249638"/>
    <n v="0.41062482638127668"/>
    <n v="28"/>
    <n v="82"/>
    <n v="54"/>
    <n v="0.96965789024860372"/>
    <n v="0.76385020092220668"/>
  </r>
  <r>
    <n v="43"/>
    <n v="40"/>
    <x v="13"/>
    <n v="66"/>
    <n v="63"/>
    <n v="65"/>
    <n v="69"/>
    <n v="65"/>
    <n v="68"/>
    <n v="69"/>
    <n v="67"/>
    <n v="69"/>
    <n v="66"/>
    <n v="67"/>
    <n v="64"/>
    <n v="71"/>
    <n v="67"/>
    <n v="64"/>
    <n v="67"/>
    <n v="65"/>
    <n v="70"/>
    <n v="68"/>
    <n v="65"/>
    <n v="71"/>
    <n v="65"/>
    <n v="65"/>
    <n v="62"/>
    <n v="65"/>
    <n v="65"/>
    <n v="63"/>
    <n v="64"/>
    <n v="67"/>
    <n v="67"/>
    <n v="64"/>
    <n v="62"/>
    <n v="58"/>
    <n v="58"/>
    <n v="63"/>
    <n v="57"/>
    <n v="58"/>
    <n v="55"/>
    <n v="58"/>
    <n v="58"/>
    <n v="62"/>
    <n v="58"/>
    <n v="62"/>
    <n v="57"/>
    <n v="64.068181818181813"/>
    <n v="65"/>
    <n v="4.1055703921919457"/>
    <n v="6.4081268980647615E-2"/>
    <n v="55"/>
    <n v="71"/>
    <n v="16"/>
    <n v="0.99634026631493167"/>
    <n v="0.52121619315789558"/>
  </r>
  <r>
    <n v="74"/>
    <n v="50"/>
    <x v="2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5"/>
    <n v="3.0454545454545454"/>
    <n v="3"/>
    <n v="0.30151134457776363"/>
    <n v="9.9003725085235819E-2"/>
    <n v="3"/>
    <n v="5"/>
    <n v="2"/>
    <n v="1.0015491551386515"/>
    <n v="6.6666666666666582E-2"/>
  </r>
  <r>
    <n v="1060"/>
    <n v="93"/>
    <x v="0"/>
    <n v="41"/>
    <n v="41"/>
    <n v="41"/>
    <n v="31"/>
    <n v="32"/>
    <n v="32"/>
    <n v="32"/>
    <n v="32"/>
    <n v="33"/>
    <n v="32"/>
    <n v="32"/>
    <n v="32"/>
    <n v="32"/>
    <n v="32"/>
    <n v="32"/>
    <n v="33"/>
    <n v="33"/>
    <n v="33"/>
    <n v="34"/>
    <n v="33"/>
    <n v="34"/>
    <n v="34"/>
    <n v="34"/>
    <n v="34"/>
    <n v="33"/>
    <n v="34"/>
    <n v="34"/>
    <n v="33"/>
    <n v="33"/>
    <n v="34"/>
    <n v="34"/>
    <n v="33"/>
    <n v="33"/>
    <n v="33"/>
    <n v="33"/>
    <n v="33"/>
    <n v="33"/>
    <n v="34"/>
    <n v="33"/>
    <n v="33"/>
    <n v="33"/>
    <n v="33"/>
    <n v="33"/>
    <n v="33"/>
    <n v="33.5"/>
    <n v="33"/>
    <n v="2.1834472424276972"/>
    <n v="6.5177529624707381E-2"/>
    <n v="31"/>
    <n v="41"/>
    <n v="10"/>
    <n v="0.99897129084876812"/>
    <n v="4.8176517417465703E-2"/>
  </r>
  <r>
    <n v="7"/>
    <n v="22"/>
    <x v="8"/>
    <n v="15"/>
    <n v="14"/>
    <n v="14"/>
    <n v="15"/>
    <n v="14"/>
    <n v="14"/>
    <n v="13"/>
    <n v="14"/>
    <n v="14"/>
    <n v="14"/>
    <n v="15"/>
    <n v="13"/>
    <n v="13"/>
    <n v="14"/>
    <n v="13"/>
    <n v="14"/>
    <n v="14"/>
    <n v="13"/>
    <n v="13"/>
    <n v="14"/>
    <n v="13"/>
    <n v="13"/>
    <n v="13"/>
    <n v="15"/>
    <n v="13"/>
    <n v="13"/>
    <n v="13"/>
    <n v="13"/>
    <n v="13"/>
    <n v="13"/>
    <n v="13"/>
    <n v="13"/>
    <n v="13"/>
    <n v="13"/>
    <n v="12"/>
    <n v="12"/>
    <n v="12"/>
    <n v="12"/>
    <n v="12"/>
    <n v="13"/>
    <n v="12"/>
    <n v="12"/>
    <n v="13"/>
    <n v="18"/>
    <n v="13.386363636363637"/>
    <n v="13"/>
    <n v="1.1042393802430219"/>
    <n v="8.2489868812721495E-2"/>
    <n v="12"/>
    <n v="18"/>
    <n v="6"/>
    <n v="0.99729850749183857"/>
    <n v="0.1975104802371227"/>
  </r>
  <r>
    <n v="1974"/>
    <n v="93"/>
    <x v="0"/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36"/>
    <n v="34"/>
    <n v="34"/>
    <n v="34"/>
    <n v="33"/>
    <n v="33"/>
    <n v="32"/>
    <n v="33"/>
    <n v="33"/>
    <n v="33"/>
    <n v="32"/>
    <n v="32"/>
    <n v="32"/>
    <n v="33"/>
    <n v="33"/>
    <n v="36"/>
    <n v="36"/>
    <n v="35"/>
    <n v="35"/>
    <n v="36"/>
    <n v="55.727272727272727"/>
    <n v="71"/>
    <n v="20.571332091454678"/>
    <n v="0.36914299022186209"/>
    <n v="32"/>
    <n v="81"/>
    <n v="49"/>
    <n v="0.97290735330671296"/>
    <n v="0.78336583985842745"/>
  </r>
  <r>
    <n v="22"/>
    <n v="40"/>
    <x v="13"/>
    <n v="210"/>
    <n v="198"/>
    <n v="200"/>
    <n v="206"/>
    <n v="204"/>
    <n v="205"/>
    <n v="207"/>
    <n v="207"/>
    <n v="212"/>
    <n v="211"/>
    <n v="209"/>
    <n v="209"/>
    <n v="210"/>
    <n v="212"/>
    <n v="214"/>
    <n v="209"/>
    <n v="214"/>
    <n v="213"/>
    <n v="212"/>
    <n v="207"/>
    <n v="207"/>
    <n v="212"/>
    <n v="210"/>
    <n v="205"/>
    <n v="209"/>
    <n v="215"/>
    <n v="227"/>
    <n v="218"/>
    <n v="219"/>
    <n v="217"/>
    <n v="219"/>
    <n v="221"/>
    <n v="224"/>
    <n v="222"/>
    <n v="222"/>
    <n v="223"/>
    <n v="228"/>
    <n v="227"/>
    <n v="231"/>
    <n v="227"/>
    <n v="224"/>
    <n v="231"/>
    <n v="232"/>
    <n v="235"/>
    <n v="215.31818181818181"/>
    <n v="212.5"/>
    <n v="9.2151864730788375"/>
    <n v="4.2797995019576617E-2"/>
    <n v="198"/>
    <n v="235"/>
    <n v="37"/>
    <n v="1.0029710709238893"/>
    <n v="0.80279457382008057"/>
  </r>
  <r>
    <n v="89"/>
    <n v="50"/>
    <x v="2"/>
    <n v="141"/>
    <n v="138"/>
    <n v="139"/>
    <n v="140"/>
    <n v="140"/>
    <n v="137"/>
    <n v="142"/>
    <n v="145"/>
    <n v="120"/>
    <n v="126"/>
    <n v="129"/>
    <n v="125"/>
    <n v="125"/>
    <n v="128"/>
    <n v="124"/>
    <n v="123"/>
    <n v="125"/>
    <n v="125"/>
    <n v="128"/>
    <n v="123"/>
    <n v="122"/>
    <n v="124"/>
    <n v="122"/>
    <n v="123"/>
    <n v="122"/>
    <n v="125"/>
    <n v="124"/>
    <n v="132"/>
    <n v="132"/>
    <n v="125"/>
    <n v="122"/>
    <n v="120"/>
    <n v="126"/>
    <n v="119"/>
    <n v="124"/>
    <n v="128"/>
    <n v="121"/>
    <n v="125"/>
    <n v="127"/>
    <n v="124"/>
    <n v="138"/>
    <n v="131"/>
    <n v="125"/>
    <n v="128"/>
    <n v="128"/>
    <n v="125"/>
    <n v="6.8607410271675802"/>
    <n v="5.359953927474672E-2"/>
    <n v="119"/>
    <n v="145"/>
    <n v="26"/>
    <n v="0.99805826934549369"/>
    <n v="0.22757958076310644"/>
  </r>
  <r>
    <n v="1974"/>
    <n v="93"/>
    <x v="0"/>
    <n v="81"/>
    <n v="81"/>
    <n v="80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23"/>
    <n v="23"/>
    <n v="22"/>
    <n v="23"/>
    <n v="23"/>
    <n v="23"/>
    <n v="23"/>
    <n v="23"/>
    <n v="23"/>
    <n v="23"/>
    <n v="23"/>
    <n v="23"/>
    <n v="23"/>
    <n v="23"/>
    <n v="22"/>
    <n v="25"/>
    <n v="25"/>
    <n v="24"/>
    <n v="24"/>
    <n v="25"/>
    <n v="51"/>
    <n v="71"/>
    <n v="25.792553459351179"/>
    <n v="0.50573634234021925"/>
    <n v="22"/>
    <n v="81"/>
    <n v="59"/>
    <n v="0.96094262279424714"/>
    <n v="0.76736114981734016"/>
  </r>
  <r>
    <n v="1"/>
    <n v="11"/>
    <x v="12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0"/>
    <n v="0"/>
    <n v="21"/>
    <n v="21"/>
    <n v="0"/>
    <n v="1"/>
    <n v="1"/>
  </r>
  <r>
    <n v="1974"/>
    <n v="93"/>
    <x v="0"/>
    <n v="82"/>
    <n v="82"/>
    <n v="80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33"/>
    <n v="33"/>
    <n v="32"/>
    <n v="32"/>
    <n v="30"/>
    <n v="30"/>
    <n v="29"/>
    <n v="30"/>
    <n v="29"/>
    <n v="32"/>
    <n v="31"/>
    <n v="29"/>
    <n v="29"/>
    <n v="32"/>
    <n v="31"/>
    <n v="34"/>
    <n v="33"/>
    <n v="33"/>
    <n v="33"/>
    <n v="34"/>
    <n v="55.25"/>
    <n v="72"/>
    <n v="22.239839592863053"/>
    <n v="0.40253103335498736"/>
    <n v="29"/>
    <n v="82"/>
    <n v="53"/>
    <n v="0.97019021996227151"/>
    <n v="0.77431491808552499"/>
  </r>
  <r>
    <n v="409"/>
    <n v="82"/>
    <x v="1"/>
    <n v="87"/>
    <n v="85"/>
    <n v="85"/>
    <n v="85"/>
    <n v="84"/>
    <n v="84"/>
    <n v="84"/>
    <n v="84"/>
    <n v="85"/>
    <n v="87"/>
    <n v="87"/>
    <n v="85"/>
    <n v="85"/>
    <n v="84"/>
    <n v="83"/>
    <n v="83"/>
    <n v="87"/>
    <n v="87"/>
    <n v="83"/>
    <n v="82"/>
    <n v="82"/>
    <n v="84"/>
    <n v="81"/>
    <n v="80"/>
    <n v="81"/>
    <n v="80"/>
    <n v="79"/>
    <n v="81"/>
    <n v="80"/>
    <n v="81"/>
    <n v="79"/>
    <n v="79"/>
    <n v="80"/>
    <n v="79"/>
    <n v="80"/>
    <n v="79"/>
    <n v="79"/>
    <n v="79"/>
    <n v="79"/>
    <n v="81"/>
    <n v="80"/>
    <n v="79"/>
    <n v="81"/>
    <n v="79"/>
    <n v="82.227272727272734"/>
    <n v="81.5"/>
    <n v="2.7438187305679724"/>
    <n v="3.3368718669151677E-2"/>
    <n v="79"/>
    <n v="87"/>
    <n v="8"/>
    <n v="0.99780861966138312"/>
    <n v="0.72002843002292294"/>
  </r>
  <r>
    <n v="6"/>
    <n v="22"/>
    <x v="8"/>
    <n v="52"/>
    <n v="51"/>
    <n v="51"/>
    <n v="51"/>
    <n v="49"/>
    <n v="49"/>
    <n v="51"/>
    <n v="50"/>
    <n v="50"/>
    <n v="51"/>
    <n v="49"/>
    <n v="49"/>
    <n v="51"/>
    <n v="51"/>
    <n v="53"/>
    <n v="53"/>
    <n v="51"/>
    <n v="51"/>
    <n v="51"/>
    <n v="51"/>
    <n v="50"/>
    <n v="52"/>
    <n v="61"/>
    <n v="61"/>
    <n v="60"/>
    <n v="61"/>
    <n v="51"/>
    <n v="53"/>
    <n v="53"/>
    <n v="45"/>
    <n v="45"/>
    <n v="41"/>
    <n v="41"/>
    <n v="41"/>
    <n v="42"/>
    <n v="49"/>
    <n v="49"/>
    <n v="48"/>
    <n v="49"/>
    <n v="40"/>
    <n v="41"/>
    <n v="41"/>
    <n v="42"/>
    <n v="42"/>
    <n v="49.386363636363633"/>
    <n v="50.5"/>
    <n v="5.414089754030087"/>
    <n v="0.10962722005399164"/>
    <n v="40"/>
    <n v="61"/>
    <n v="21"/>
    <n v="0.99563846037798431"/>
    <n v="0.25910190175996434"/>
  </r>
  <r>
    <n v="8"/>
    <n v="22"/>
    <x v="8"/>
    <n v="93"/>
    <n v="93"/>
    <n v="93"/>
    <n v="93"/>
    <n v="93"/>
    <n v="93"/>
    <n v="93"/>
    <n v="93"/>
    <n v="93"/>
    <n v="93"/>
    <n v="93"/>
    <n v="93"/>
    <n v="93"/>
    <n v="94"/>
    <n v="93"/>
    <n v="94"/>
    <n v="94"/>
    <n v="94"/>
    <n v="94"/>
    <n v="94"/>
    <n v="93"/>
    <n v="94"/>
    <n v="93"/>
    <n v="93"/>
    <n v="93"/>
    <n v="93"/>
    <n v="93"/>
    <n v="93"/>
    <n v="93"/>
    <n v="93"/>
    <n v="93"/>
    <n v="93"/>
    <n v="93"/>
    <n v="93"/>
    <n v="93"/>
    <n v="93"/>
    <n v="93"/>
    <n v="92"/>
    <n v="92"/>
    <n v="85"/>
    <n v="85"/>
    <n v="90"/>
    <n v="90"/>
    <n v="90"/>
    <n v="92.545454545454547"/>
    <n v="93"/>
    <n v="1.8980350360006093"/>
    <n v="2.0509219445979079E-2"/>
    <n v="85"/>
    <n v="94"/>
    <n v="9"/>
    <n v="0.99916348445830128"/>
    <n v="0.25758375872602429"/>
  </r>
  <r>
    <n v="1974"/>
    <n v="93"/>
    <x v="0"/>
    <n v="82"/>
    <n v="82"/>
    <n v="80"/>
    <n v="81"/>
    <n v="81"/>
    <n v="81"/>
    <n v="81"/>
    <n v="81"/>
    <n v="72"/>
    <n v="72"/>
    <n v="72"/>
    <n v="72"/>
    <n v="72"/>
    <n v="72"/>
    <n v="72"/>
    <n v="72"/>
    <n v="72"/>
    <n v="72"/>
    <n v="71"/>
    <n v="72"/>
    <n v="72"/>
    <n v="72"/>
    <n v="72"/>
    <n v="72"/>
    <n v="32"/>
    <n v="32"/>
    <n v="35"/>
    <n v="36"/>
    <n v="35"/>
    <n v="34"/>
    <n v="33"/>
    <n v="34"/>
    <n v="33"/>
    <n v="32"/>
    <n v="30"/>
    <n v="31"/>
    <n v="30"/>
    <n v="34"/>
    <n v="33"/>
    <n v="36"/>
    <n v="36"/>
    <n v="35"/>
    <n v="35"/>
    <n v="36"/>
    <n v="56.18181818181818"/>
    <n v="72"/>
    <n v="21.144324355043587"/>
    <n v="0.37635528787294409"/>
    <n v="30"/>
    <n v="82"/>
    <n v="52"/>
    <n v="0.97235190271628846"/>
    <n v="0.77704533249547869"/>
  </r>
  <r>
    <n v="8"/>
    <n v="22"/>
    <x v="8"/>
    <n v="65"/>
    <n v="69"/>
    <n v="72"/>
    <n v="59"/>
    <n v="54"/>
    <n v="57"/>
    <n v="58"/>
    <n v="58"/>
    <n v="61"/>
    <n v="60"/>
    <n v="63"/>
    <n v="52"/>
    <n v="65"/>
    <n v="64"/>
    <n v="68"/>
    <n v="56"/>
    <n v="64"/>
    <n v="57"/>
    <n v="59"/>
    <n v="56"/>
    <n v="58"/>
    <n v="53"/>
    <n v="50"/>
    <n v="57"/>
    <n v="55"/>
    <n v="58"/>
    <n v="62"/>
    <n v="60"/>
    <n v="56"/>
    <n v="57"/>
    <n v="50"/>
    <n v="52"/>
    <n v="55"/>
    <n v="67"/>
    <n v="67"/>
    <n v="59"/>
    <n v="67"/>
    <n v="63"/>
    <n v="70"/>
    <n v="59"/>
    <n v="70"/>
    <n v="67"/>
    <n v="69"/>
    <n v="65"/>
    <n v="60.522727272727273"/>
    <n v="59"/>
    <n v="5.8089291186315402"/>
    <n v="9.5979301997667202E-2"/>
    <n v="50"/>
    <n v="72"/>
    <n v="22"/>
    <n v="1.0009334821913769"/>
    <n v="1.5570255036132194E-2"/>
  </r>
  <r>
    <n v="4"/>
    <n v="15"/>
    <x v="6"/>
    <n v="84"/>
    <n v="73"/>
    <n v="72"/>
    <n v="73"/>
    <n v="75"/>
    <n v="84"/>
    <n v="81"/>
    <n v="75"/>
    <n v="75"/>
    <n v="74"/>
    <n v="74"/>
    <n v="104"/>
    <n v="94"/>
    <n v="95"/>
    <n v="73"/>
    <n v="73"/>
    <n v="73"/>
    <n v="73"/>
    <n v="97"/>
    <n v="86"/>
    <n v="86"/>
    <n v="86"/>
    <n v="78"/>
    <n v="92"/>
    <n v="91"/>
    <n v="83"/>
    <n v="85"/>
    <n v="78"/>
    <n v="91"/>
    <n v="74"/>
    <n v="72"/>
    <n v="94"/>
    <n v="72"/>
    <n v="72"/>
    <n v="78"/>
    <n v="91"/>
    <n v="72"/>
    <n v="83"/>
    <n v="85"/>
    <n v="85"/>
    <n v="100"/>
    <n v="88"/>
    <n v="88"/>
    <n v="91"/>
    <n v="82.340909090909093"/>
    <n v="83"/>
    <n v="8.9441241770152473"/>
    <n v="0.1086230924064783"/>
    <n v="72"/>
    <n v="104"/>
    <n v="32"/>
    <n v="1.002317964773995"/>
    <n v="7.7538240864033769E-2"/>
  </r>
  <r>
    <n v="16"/>
    <n v="30"/>
    <x v="3"/>
    <n v="131"/>
    <n v="131"/>
    <n v="131"/>
    <n v="131"/>
    <n v="131"/>
    <n v="131"/>
    <n v="131"/>
    <n v="131"/>
    <n v="131"/>
    <n v="129"/>
    <n v="129"/>
    <n v="131"/>
    <n v="131"/>
    <n v="131"/>
    <n v="127"/>
    <n v="131"/>
    <n v="124"/>
    <n v="128"/>
    <n v="127"/>
    <n v="128"/>
    <n v="128"/>
    <n v="130"/>
    <n v="128"/>
    <n v="126"/>
    <n v="126"/>
    <n v="128"/>
    <n v="126"/>
    <n v="126"/>
    <n v="127"/>
    <n v="127"/>
    <n v="129"/>
    <n v="131"/>
    <n v="131"/>
    <n v="129"/>
    <n v="131"/>
    <n v="131"/>
    <n v="129"/>
    <n v="126"/>
    <n v="130"/>
    <n v="123"/>
    <n v="123"/>
    <n v="126"/>
    <n v="128"/>
    <n v="128"/>
    <n v="128.68181818181819"/>
    <n v="129"/>
    <n v="2.3602594188590582"/>
    <n v="1.8341825226032948E-2"/>
    <n v="123"/>
    <n v="131"/>
    <n v="8"/>
    <n v="0.99927873400541933"/>
    <n v="0.25196036737230904"/>
  </r>
  <r>
    <n v="10"/>
    <n v="30"/>
    <x v="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0"/>
    <n v="0"/>
    <n v="33"/>
    <n v="33"/>
    <n v="0"/>
    <n v="1"/>
    <n v="1"/>
  </r>
  <r>
    <n v="1974"/>
    <n v="93"/>
    <x v="0"/>
    <n v="82"/>
    <n v="82"/>
    <n v="80"/>
    <n v="6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22"/>
    <n v="22"/>
    <n v="23"/>
    <n v="23"/>
    <n v="23"/>
    <n v="23"/>
    <n v="23"/>
    <n v="23"/>
    <n v="23"/>
    <n v="23"/>
    <n v="23"/>
    <n v="23"/>
    <n v="22"/>
    <n v="24"/>
    <n v="25"/>
    <n v="26"/>
    <n v="25"/>
    <n v="24"/>
    <n v="24"/>
    <n v="25"/>
    <n v="49.909090909090907"/>
    <n v="72"/>
    <n v="26.692755032917777"/>
    <n v="0.53482751432075692"/>
    <n v="6"/>
    <n v="82"/>
    <n v="76"/>
    <n v="0.96744749792932538"/>
    <n v="0.4236948785111424"/>
  </r>
  <r>
    <n v="17"/>
    <n v="30"/>
    <x v="3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5"/>
    <n v="80"/>
    <n v="85"/>
    <n v="85"/>
    <n v="80"/>
    <n v="85"/>
    <n v="85"/>
    <n v="85"/>
    <n v="85"/>
    <n v="85"/>
    <n v="85"/>
    <n v="85"/>
    <n v="85"/>
    <n v="80"/>
    <n v="80"/>
    <n v="85"/>
    <n v="85"/>
    <n v="85"/>
    <n v="85"/>
    <n v="80"/>
    <n v="85"/>
    <n v="85"/>
    <n v="82"/>
    <n v="85"/>
    <n v="84.36363636363636"/>
    <n v="85"/>
    <n v="1.6437465584494393"/>
    <n v="1.9484064809206718E-2"/>
    <n v="80"/>
    <n v="85"/>
    <n v="5"/>
    <n v="0.99952459827697859"/>
    <n v="9.4064347424945516E-2"/>
  </r>
  <r>
    <n v="1974"/>
    <n v="93"/>
    <x v="0"/>
    <n v="80"/>
    <n v="79"/>
    <n v="77"/>
    <n v="78"/>
    <n v="78"/>
    <n v="78"/>
    <n v="78"/>
    <n v="78"/>
    <n v="69"/>
    <n v="69"/>
    <n v="69"/>
    <n v="70"/>
    <n v="69"/>
    <n v="69"/>
    <n v="69"/>
    <n v="69"/>
    <n v="69"/>
    <n v="69"/>
    <n v="69"/>
    <n v="69"/>
    <n v="69"/>
    <n v="69"/>
    <n v="69"/>
    <n v="69"/>
    <n v="33"/>
    <n v="33"/>
    <n v="36"/>
    <n v="36"/>
    <n v="35"/>
    <n v="34"/>
    <n v="33"/>
    <n v="34"/>
    <n v="33"/>
    <n v="33"/>
    <n v="32"/>
    <n v="32"/>
    <n v="31"/>
    <n v="34"/>
    <n v="34"/>
    <n v="37"/>
    <n v="36"/>
    <n v="35"/>
    <n v="35"/>
    <n v="36"/>
    <n v="54.840909090909093"/>
    <n v="69"/>
    <n v="19.4576979228443"/>
    <n v="0.35480261442401539"/>
    <n v="31"/>
    <n v="80"/>
    <n v="49"/>
    <n v="0.97405108262077977"/>
    <n v="0.78628651735619115"/>
  </r>
  <r>
    <n v="16"/>
    <n v="30"/>
    <x v="3"/>
    <n v="53"/>
    <n v="53"/>
    <n v="30"/>
    <n v="50"/>
    <n v="46"/>
    <n v="50"/>
    <n v="51"/>
    <n v="52"/>
    <n v="52"/>
    <n v="51"/>
    <n v="31"/>
    <n v="32"/>
    <n v="52"/>
    <n v="53"/>
    <n v="53"/>
    <n v="52"/>
    <n v="52"/>
    <n v="52"/>
    <n v="52"/>
    <n v="52"/>
    <n v="53"/>
    <n v="52"/>
    <n v="52"/>
    <n v="52"/>
    <n v="53"/>
    <n v="53"/>
    <n v="53"/>
    <n v="53"/>
    <n v="52"/>
    <n v="53"/>
    <n v="52"/>
    <n v="51"/>
    <n v="52"/>
    <n v="52"/>
    <n v="53"/>
    <n v="52"/>
    <n v="53"/>
    <n v="53"/>
    <n v="53"/>
    <n v="53"/>
    <n v="52"/>
    <n v="52"/>
    <n v="52"/>
    <n v="52"/>
    <n v="50.613636363636367"/>
    <n v="52"/>
    <n v="5.5035544923930821"/>
    <n v="0.10873659526955348"/>
    <n v="30"/>
    <n v="53"/>
    <n v="23"/>
    <n v="1.0037308518272512"/>
    <n v="0.12653782780550638"/>
  </r>
  <r>
    <n v="1974"/>
    <n v="93"/>
    <x v="0"/>
    <n v="82"/>
    <n v="82"/>
    <n v="80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23"/>
    <n v="23"/>
    <n v="22"/>
    <n v="23"/>
    <n v="23"/>
    <n v="23"/>
    <n v="22"/>
    <n v="22"/>
    <n v="23"/>
    <n v="23"/>
    <n v="23"/>
    <n v="23"/>
    <n v="22"/>
    <n v="23"/>
    <n v="22"/>
    <n v="25"/>
    <n v="25"/>
    <n v="24"/>
    <n v="24"/>
    <n v="25"/>
    <n v="51.477272727272727"/>
    <n v="72"/>
    <n v="26.361960470171162"/>
    <n v="0.51210872436535593"/>
    <n v="22"/>
    <n v="82"/>
    <n v="60"/>
    <n v="0.96033707537052693"/>
    <n v="0.7649024992490977"/>
  </r>
  <r>
    <n v="1974"/>
    <n v="93"/>
    <x v="0"/>
    <n v="408"/>
    <n v="408"/>
    <n v="83"/>
    <n v="50"/>
    <n v="56"/>
    <n v="54"/>
    <n v="58"/>
    <n v="57"/>
    <n v="59"/>
    <n v="63"/>
    <n v="62"/>
    <n v="36"/>
    <n v="35"/>
    <n v="38"/>
    <n v="42"/>
    <n v="45"/>
    <n v="44"/>
    <n v="43"/>
    <n v="45"/>
    <n v="45"/>
    <n v="49"/>
    <n v="48"/>
    <n v="46"/>
    <n v="39"/>
    <n v="46"/>
    <n v="47"/>
    <n v="43"/>
    <n v="47"/>
    <n v="45"/>
    <n v="47"/>
    <n v="48"/>
    <n v="49"/>
    <n v="43"/>
    <n v="47"/>
    <n v="49"/>
    <n v="47"/>
    <n v="43"/>
    <n v="44"/>
    <n v="47"/>
    <n v="42"/>
    <n v="48"/>
    <n v="45"/>
    <n v="41"/>
    <n v="45"/>
    <n v="64.227272727272734"/>
    <n v="47"/>
    <n v="76.323017234847754"/>
    <n v="1.1883272322481602"/>
    <n v="35"/>
    <n v="408"/>
    <n v="373"/>
    <n v="0.98264880330004822"/>
    <n v="0.21987610781062203"/>
  </r>
  <r>
    <n v="2"/>
    <n v="12"/>
    <x v="10"/>
    <n v="255"/>
    <n v="258"/>
    <n v="252"/>
    <n v="254"/>
    <n v="253"/>
    <n v="256"/>
    <n v="268"/>
    <n v="266"/>
    <n v="261"/>
    <n v="258"/>
    <n v="251"/>
    <n v="257"/>
    <n v="251"/>
    <n v="254"/>
    <n v="41"/>
    <n v="43"/>
    <n v="43"/>
    <n v="52"/>
    <n v="53"/>
    <n v="57"/>
    <n v="57"/>
    <n v="59"/>
    <n v="61"/>
    <n v="62"/>
    <n v="64"/>
    <n v="62"/>
    <n v="62"/>
    <n v="62"/>
    <n v="64"/>
    <n v="64"/>
    <n v="64"/>
    <n v="62"/>
    <n v="62"/>
    <n v="64"/>
    <n v="61"/>
    <n v="64"/>
    <n v="64"/>
    <n v="66"/>
    <n v="64"/>
    <n v="64"/>
    <n v="63"/>
    <n v="55"/>
    <n v="57"/>
    <n v="57"/>
    <n v="121.97727272727273"/>
    <n v="64"/>
    <n v="93.314045563172058"/>
    <n v="0.76501173929188937"/>
    <n v="41"/>
    <n v="268"/>
    <n v="227"/>
    <n v="0.95983085547676883"/>
    <n v="0.56107746381250434"/>
  </r>
  <r>
    <n v="106"/>
    <n v="61"/>
    <x v="4"/>
    <n v="38"/>
    <n v="38"/>
    <n v="38"/>
    <n v="38"/>
    <n v="37"/>
    <n v="38"/>
    <n v="38"/>
    <n v="37"/>
    <n v="37"/>
    <n v="37"/>
    <n v="37"/>
    <n v="38"/>
    <n v="38"/>
    <n v="38"/>
    <n v="38"/>
    <n v="38"/>
    <n v="38"/>
    <n v="40"/>
    <n v="40"/>
    <n v="38"/>
    <n v="40"/>
    <n v="40"/>
    <n v="40"/>
    <n v="39"/>
    <n v="39"/>
    <n v="40"/>
    <n v="40"/>
    <n v="40"/>
    <n v="40"/>
    <n v="39"/>
    <n v="39"/>
    <n v="39"/>
    <n v="42"/>
    <n v="37"/>
    <n v="37"/>
    <n v="37"/>
    <n v="37"/>
    <n v="35"/>
    <n v="35"/>
    <n v="35"/>
    <n v="34"/>
    <n v="34"/>
    <n v="34"/>
    <n v="34"/>
    <n v="37.840909090909093"/>
    <n v="38"/>
    <n v="1.9040126760641876"/>
    <n v="5.0316250898993539E-2"/>
    <n v="34"/>
    <n v="42"/>
    <n v="8"/>
    <n v="0.9985709432040849"/>
    <n v="0.12963079090181703"/>
  </r>
  <r>
    <n v="1"/>
    <n v="11"/>
    <x v="12"/>
    <n v="22"/>
    <n v="22"/>
    <n v="22"/>
    <n v="22"/>
    <n v="22"/>
    <n v="22"/>
    <n v="22"/>
    <n v="22"/>
    <n v="22"/>
    <n v="22"/>
    <n v="22"/>
    <n v="22"/>
    <n v="24"/>
    <n v="24"/>
    <n v="24"/>
    <n v="24"/>
    <n v="23"/>
    <n v="23"/>
    <n v="23"/>
    <n v="23"/>
    <n v="24"/>
    <n v="24"/>
    <n v="24"/>
    <n v="24"/>
    <n v="25"/>
    <n v="24"/>
    <n v="23"/>
    <n v="23"/>
    <n v="23"/>
    <n v="23"/>
    <n v="23"/>
    <n v="24"/>
    <n v="24"/>
    <n v="24"/>
    <n v="23"/>
    <n v="23"/>
    <n v="24"/>
    <n v="24"/>
    <n v="23"/>
    <n v="24"/>
    <n v="24"/>
    <n v="24"/>
    <n v="24"/>
    <n v="24"/>
    <n v="23.204545454545453"/>
    <n v="23"/>
    <n v="0.87814671271298739"/>
    <n v="3.7843736884790841E-2"/>
    <n v="22"/>
    <n v="25"/>
    <n v="3"/>
    <n v="1.002017144052568"/>
    <n v="0.46351472996472176"/>
  </r>
  <r>
    <n v="377"/>
    <n v="82"/>
    <x v="1"/>
    <n v="11"/>
    <n v="11"/>
    <n v="11"/>
    <n v="11"/>
    <n v="11"/>
    <n v="11"/>
    <n v="8"/>
    <n v="8"/>
    <n v="11"/>
    <n v="6"/>
    <n v="8"/>
    <n v="11"/>
    <n v="11"/>
    <n v="6"/>
    <n v="8"/>
    <n v="8"/>
    <n v="8"/>
    <n v="8"/>
    <n v="8"/>
    <n v="8"/>
    <n v="8"/>
    <n v="8"/>
    <n v="5"/>
    <n v="8"/>
    <n v="8"/>
    <n v="5"/>
    <n v="3"/>
    <n v="5"/>
    <n v="3"/>
    <n v="3"/>
    <n v="3"/>
    <n v="2"/>
    <n v="8"/>
    <n v="8"/>
    <n v="8"/>
    <n v="9"/>
    <n v="11"/>
    <n v="5"/>
    <n v="3"/>
    <n v="3"/>
    <n v="5"/>
    <n v="8"/>
    <n v="8"/>
    <n v="5"/>
    <n v="7.3863636363636367"/>
    <n v="8"/>
    <n v="2.7383232782710936"/>
    <n v="0.37072684382747112"/>
    <n v="2"/>
    <n v="11"/>
    <n v="9"/>
    <n v="0.9806998053613073"/>
    <n v="0.3000775424557891"/>
  </r>
  <r>
    <n v="2"/>
    <n v="12"/>
    <x v="10"/>
    <n v="119"/>
    <n v="118"/>
    <n v="123"/>
    <n v="122"/>
    <n v="121"/>
    <n v="121"/>
    <n v="122"/>
    <n v="121"/>
    <n v="119"/>
    <n v="122"/>
    <n v="116"/>
    <n v="117"/>
    <n v="118"/>
    <n v="112"/>
    <n v="117"/>
    <n v="119"/>
    <n v="118"/>
    <n v="121"/>
    <n v="122"/>
    <n v="117"/>
    <n v="119"/>
    <n v="120"/>
    <n v="118"/>
    <n v="120"/>
    <n v="121"/>
    <n v="121"/>
    <n v="120"/>
    <n v="121"/>
    <n v="118"/>
    <n v="116"/>
    <n v="116"/>
    <n v="119"/>
    <n v="121"/>
    <n v="123"/>
    <n v="118"/>
    <n v="120"/>
    <n v="120"/>
    <n v="124"/>
    <n v="124"/>
    <n v="126"/>
    <n v="126"/>
    <n v="132"/>
    <n v="127"/>
    <n v="129"/>
    <n v="120.54545454545455"/>
    <n v="120"/>
    <n v="3.6564981687881297"/>
    <n v="3.0332941068378149E-2"/>
    <n v="112"/>
    <n v="132"/>
    <n v="20"/>
    <n v="1.0010720748081294"/>
    <n v="0.21025664989917897"/>
  </r>
  <r>
    <n v="409"/>
    <n v="82"/>
    <x v="1"/>
    <n v="138"/>
    <n v="139"/>
    <n v="138"/>
    <n v="134"/>
    <n v="137"/>
    <n v="136"/>
    <n v="140"/>
    <n v="131"/>
    <n v="128"/>
    <n v="131"/>
    <n v="125"/>
    <n v="136"/>
    <n v="136"/>
    <n v="126"/>
    <n v="127"/>
    <n v="136"/>
    <n v="134"/>
    <n v="129"/>
    <n v="118"/>
    <n v="140"/>
    <n v="138"/>
    <n v="136"/>
    <n v="141"/>
    <n v="144"/>
    <n v="142"/>
    <n v="142"/>
    <n v="139"/>
    <n v="137"/>
    <n v="135"/>
    <n v="136"/>
    <n v="132"/>
    <n v="137"/>
    <n v="131"/>
    <n v="133"/>
    <n v="129"/>
    <n v="145"/>
    <n v="134"/>
    <n v="134"/>
    <n v="136"/>
    <n v="129"/>
    <n v="131"/>
    <n v="134"/>
    <n v="131"/>
    <n v="135"/>
    <n v="134.54545454545453"/>
    <n v="135.5"/>
    <n v="5.3328928641227566"/>
    <n v="3.9636365881993464E-2"/>
    <n v="118"/>
    <n v="145"/>
    <n v="27"/>
    <n v="0.99998325609929761"/>
    <n v="2.8647550382099158E-5"/>
  </r>
  <r>
    <n v="5"/>
    <n v="22"/>
    <x v="8"/>
    <n v="34"/>
    <n v="35"/>
    <n v="36"/>
    <n v="36"/>
    <n v="36"/>
    <n v="36"/>
    <n v="35"/>
    <n v="35"/>
    <n v="35"/>
    <n v="35"/>
    <n v="35"/>
    <n v="35"/>
    <n v="35"/>
    <n v="35"/>
    <n v="35"/>
    <n v="34"/>
    <n v="35"/>
    <n v="35"/>
    <n v="35"/>
    <n v="35"/>
    <n v="35"/>
    <n v="35"/>
    <n v="34"/>
    <n v="35"/>
    <n v="35"/>
    <n v="35"/>
    <n v="34"/>
    <n v="34"/>
    <n v="34"/>
    <n v="34"/>
    <n v="35"/>
    <n v="34"/>
    <n v="33"/>
    <n v="35"/>
    <n v="33"/>
    <n v="34"/>
    <n v="34"/>
    <n v="34"/>
    <n v="35"/>
    <n v="35"/>
    <n v="35"/>
    <n v="35"/>
    <n v="35"/>
    <n v="35"/>
    <n v="34.75"/>
    <n v="35"/>
    <n v="0.68624356649672102"/>
    <n v="1.9748016302063916E-2"/>
    <n v="33"/>
    <n v="36"/>
    <n v="3"/>
    <n v="0.99932136952577988"/>
    <n v="0.19281330398124699"/>
  </r>
  <r>
    <n v="65"/>
    <n v="50"/>
    <x v="2"/>
    <n v="15"/>
    <n v="15"/>
    <n v="15"/>
    <n v="15"/>
    <n v="15"/>
    <n v="16"/>
    <n v="17"/>
    <n v="15"/>
    <n v="15"/>
    <n v="15"/>
    <n v="17"/>
    <n v="21"/>
    <n v="17"/>
    <n v="17"/>
    <n v="17"/>
    <n v="17"/>
    <n v="20"/>
    <n v="12"/>
    <n v="6"/>
    <n v="13"/>
    <n v="15"/>
    <n v="16"/>
    <n v="15"/>
    <n v="15"/>
    <n v="15"/>
    <n v="15"/>
    <n v="18"/>
    <n v="25"/>
    <n v="18"/>
    <n v="18"/>
    <n v="16"/>
    <n v="15"/>
    <n v="18"/>
    <n v="19"/>
    <n v="15"/>
    <n v="19"/>
    <n v="15"/>
    <n v="16"/>
    <n v="17"/>
    <n v="15"/>
    <n v="27"/>
    <n v="17"/>
    <n v="33"/>
    <n v="16"/>
    <n v="16.772727272727273"/>
    <n v="16"/>
    <n v="4.0050179941159287"/>
    <n v="0.23878156062479791"/>
    <n v="6"/>
    <n v="33"/>
    <n v="27"/>
    <n v="1.0055769192369508"/>
    <n v="9.1267915339994621E-2"/>
  </r>
  <r>
    <n v="1890"/>
    <n v="93"/>
    <x v="0"/>
    <n v="170"/>
    <n v="172"/>
    <n v="172"/>
    <n v="135"/>
    <n v="133"/>
    <n v="137"/>
    <n v="109"/>
    <n v="134"/>
    <n v="135"/>
    <n v="140"/>
    <n v="109"/>
    <n v="141"/>
    <n v="138"/>
    <n v="146"/>
    <n v="144"/>
    <n v="143"/>
    <n v="144"/>
    <n v="138"/>
    <n v="134"/>
    <n v="135"/>
    <n v="135"/>
    <n v="132"/>
    <n v="141"/>
    <n v="140"/>
    <n v="139"/>
    <n v="104"/>
    <n v="133"/>
    <n v="133"/>
    <n v="135"/>
    <n v="132"/>
    <n v="132"/>
    <n v="104"/>
    <n v="135"/>
    <n v="139"/>
    <n v="137"/>
    <n v="139"/>
    <n v="136"/>
    <n v="137"/>
    <n v="135"/>
    <n v="140"/>
    <n v="139"/>
    <n v="139"/>
    <n v="142"/>
    <n v="143"/>
    <n v="137.04545454545453"/>
    <n v="137"/>
    <n v="13.478586885862562"/>
    <n v="9.8351214424204442E-2"/>
    <n v="104"/>
    <n v="172"/>
    <n v="68"/>
    <n v="0.9985513660998494"/>
    <n v="3.4421674954315244E-2"/>
  </r>
  <r>
    <n v="1974"/>
    <n v="93"/>
    <x v="0"/>
    <n v="84"/>
    <n v="75"/>
    <n v="77"/>
    <n v="79"/>
    <n v="83"/>
    <n v="79"/>
    <n v="85"/>
    <n v="90"/>
    <n v="83"/>
    <n v="84"/>
    <n v="85"/>
    <n v="78"/>
    <n v="74"/>
    <n v="85"/>
    <n v="73"/>
    <n v="79"/>
    <n v="74"/>
    <n v="79"/>
    <n v="65"/>
    <n v="76"/>
    <n v="73"/>
    <n v="67"/>
    <n v="76"/>
    <n v="55"/>
    <n v="77"/>
    <n v="73"/>
    <n v="164"/>
    <n v="166"/>
    <n v="166"/>
    <n v="168"/>
    <n v="164"/>
    <n v="165"/>
    <n v="165"/>
    <n v="165"/>
    <n v="164"/>
    <n v="162"/>
    <n v="163"/>
    <n v="163"/>
    <n v="164"/>
    <n v="155"/>
    <n v="168"/>
    <n v="161"/>
    <n v="155"/>
    <n v="163"/>
    <n v="112.47727272727273"/>
    <n v="84.5"/>
    <n v="43.272252582362725"/>
    <n v="0.38471996638188721"/>
    <n v="55"/>
    <n v="168"/>
    <n v="113"/>
    <n v="1.0234040963737459"/>
    <n v="0.60186091425788091"/>
  </r>
  <r>
    <n v="23"/>
    <n v="40"/>
    <x v="13"/>
    <n v="314"/>
    <n v="314"/>
    <n v="314"/>
    <n v="314"/>
    <n v="314"/>
    <n v="314"/>
    <n v="314"/>
    <n v="314"/>
    <n v="314"/>
    <n v="314"/>
    <n v="314"/>
    <n v="311"/>
    <n v="302"/>
    <n v="312"/>
    <n v="314"/>
    <n v="314"/>
    <n v="314"/>
    <n v="62"/>
    <n v="57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0"/>
    <n v="60"/>
    <n v="60"/>
    <n v="59"/>
    <n v="59"/>
    <n v="59"/>
    <n v="59"/>
    <n v="158.45454545454547"/>
    <n v="62"/>
    <n v="124.06645903679254"/>
    <n v="0.78297822685296492"/>
    <n v="57"/>
    <n v="314"/>
    <n v="257"/>
    <n v="0.9482403898445444"/>
    <n v="0.71987690370895663"/>
  </r>
  <r>
    <n v="1"/>
    <n v="11"/>
    <x v="12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3"/>
    <n v="43"/>
    <n v="43"/>
    <n v="43"/>
    <n v="43"/>
    <n v="43"/>
    <n v="43"/>
    <n v="43"/>
    <n v="43.81818181818182"/>
    <n v="44"/>
    <n v="0.39015365325741302"/>
    <n v="8.9039215473683472E-3"/>
    <n v="43"/>
    <n v="44"/>
    <n v="1"/>
    <n v="0.99953351396539991"/>
    <n v="0.4465116279069769"/>
  </r>
  <r>
    <n v="4"/>
    <n v="15"/>
    <x v="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1"/>
    <n v="1"/>
  </r>
  <r>
    <n v="13"/>
    <n v="30"/>
    <x v="3"/>
    <n v="11"/>
    <n v="11"/>
    <n v="11"/>
    <n v="11"/>
    <n v="11"/>
    <n v="11"/>
    <n v="11"/>
    <n v="11"/>
    <n v="11"/>
    <n v="11"/>
    <n v="11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1.75"/>
    <n v="12"/>
    <n v="0.43801879539156657"/>
    <n v="3.7278195352473752E-2"/>
    <n v="11"/>
    <n v="12"/>
    <n v="1"/>
    <n v="1.0022283515277064"/>
    <n v="0.56279069767441936"/>
  </r>
  <r>
    <n v="23"/>
    <n v="40"/>
    <x v="13"/>
    <n v="73"/>
    <n v="73"/>
    <n v="73"/>
    <n v="73"/>
    <n v="73"/>
    <n v="72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82"/>
    <n v="83"/>
    <n v="73.409090909090907"/>
    <n v="73"/>
    <n v="2.0152694068637609"/>
    <n v="2.745258634737012E-2"/>
    <n v="72"/>
    <n v="83"/>
    <n v="11"/>
    <n v="1.000757314232031"/>
    <n v="0.14032008991704498"/>
  </r>
  <r>
    <n v="3"/>
    <n v="15"/>
    <x v="6"/>
    <n v="81"/>
    <n v="81"/>
    <n v="80"/>
    <n v="75"/>
    <n v="79"/>
    <n v="79"/>
    <n v="81"/>
    <n v="79"/>
    <n v="81"/>
    <n v="79"/>
    <n v="82"/>
    <n v="80"/>
    <n v="80"/>
    <n v="80"/>
    <n v="81"/>
    <n v="81"/>
    <n v="81"/>
    <n v="81"/>
    <n v="77"/>
    <n v="78"/>
    <n v="79"/>
    <n v="78"/>
    <n v="79"/>
    <n v="79"/>
    <n v="101"/>
    <n v="107"/>
    <n v="106"/>
    <n v="101"/>
    <n v="79"/>
    <n v="79"/>
    <n v="74"/>
    <n v="73"/>
    <n v="74"/>
    <n v="72"/>
    <n v="101"/>
    <n v="101"/>
    <n v="102"/>
    <n v="102"/>
    <n v="102"/>
    <n v="101"/>
    <n v="104"/>
    <n v="109"/>
    <n v="109"/>
    <n v="80"/>
    <n v="86.090909090909093"/>
    <n v="80.5"/>
    <n v="11.748959739836003"/>
    <n v="0.13647154924835905"/>
    <n v="72"/>
    <n v="109"/>
    <n v="37"/>
    <n v="1.0056216311187685"/>
    <n v="0.30559269970534658"/>
  </r>
  <r>
    <n v="398"/>
    <n v="82"/>
    <x v="1"/>
    <n v="13"/>
    <n v="13"/>
    <n v="13"/>
    <n v="17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7"/>
    <n v="13"/>
    <n v="13"/>
    <n v="17"/>
    <n v="13"/>
    <n v="13"/>
    <n v="17"/>
    <n v="17"/>
    <n v="17"/>
    <n v="17"/>
    <n v="17"/>
    <n v="17"/>
    <n v="17"/>
    <n v="17"/>
    <n v="17"/>
    <n v="17"/>
    <n v="17"/>
    <n v="13"/>
    <n v="13"/>
    <n v="15"/>
    <n v="14.318181818181818"/>
    <n v="13"/>
    <n v="1.8773153428249363"/>
    <n v="0.13111408743539238"/>
    <n v="13"/>
    <n v="17"/>
    <n v="4"/>
    <n v="1.0056674581505005"/>
    <n v="0.33201178085883548"/>
  </r>
  <r>
    <n v="76"/>
    <n v="50"/>
    <x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n v="0"/>
    <n v="1"/>
    <n v="1"/>
  </r>
  <r>
    <n v="4"/>
    <n v="15"/>
    <x v="6"/>
    <n v="139"/>
    <n v="132"/>
    <n v="129"/>
    <n v="134"/>
    <n v="129"/>
    <n v="131"/>
    <n v="129"/>
    <n v="125"/>
    <n v="122"/>
    <n v="129"/>
    <n v="128"/>
    <n v="129"/>
    <n v="131"/>
    <n v="129"/>
    <n v="124"/>
    <n v="128"/>
    <n v="125"/>
    <n v="127"/>
    <n v="126"/>
    <n v="127"/>
    <n v="124"/>
    <n v="124"/>
    <n v="123"/>
    <n v="124"/>
    <n v="130"/>
    <n v="126"/>
    <n v="128"/>
    <n v="130"/>
    <n v="125"/>
    <n v="123"/>
    <n v="122"/>
    <n v="128"/>
    <n v="130"/>
    <n v="125"/>
    <n v="123"/>
    <n v="129"/>
    <n v="126"/>
    <n v="138"/>
    <n v="134"/>
    <n v="137"/>
    <n v="133"/>
    <n v="132"/>
    <n v="2"/>
    <n v="2"/>
    <n v="122.52272727272727"/>
    <n v="128"/>
    <n v="26.919767645048971"/>
    <n v="0.21971244228939987"/>
    <n v="2"/>
    <n v="139"/>
    <n v="137"/>
    <n v="0.97566160951780312"/>
    <n v="0.13018110848875464"/>
  </r>
  <r>
    <n v="409"/>
    <n v="82"/>
    <x v="1"/>
    <n v="43"/>
    <n v="43"/>
    <n v="43"/>
    <n v="43"/>
    <n v="43"/>
    <n v="41"/>
    <n v="43"/>
    <n v="43"/>
    <n v="43"/>
    <n v="42"/>
    <n v="43"/>
    <n v="44"/>
    <n v="43"/>
    <n v="46"/>
    <n v="42"/>
    <n v="33"/>
    <n v="33"/>
    <n v="33"/>
    <n v="32"/>
    <n v="31"/>
    <n v="37"/>
    <n v="32"/>
    <n v="45"/>
    <n v="45"/>
    <n v="32"/>
    <n v="33"/>
    <n v="33"/>
    <n v="33"/>
    <n v="33"/>
    <n v="33"/>
    <n v="32"/>
    <n v="31"/>
    <n v="32"/>
    <n v="31"/>
    <n v="33"/>
    <n v="29"/>
    <n v="29"/>
    <n v="29"/>
    <n v="29"/>
    <n v="29"/>
    <n v="27"/>
    <n v="28"/>
    <n v="29"/>
    <n v="29"/>
    <n v="35.909090909090907"/>
    <n v="33"/>
    <n v="6.1712694477063978"/>
    <n v="0.17185813651840603"/>
    <n v="27"/>
    <n v="46"/>
    <n v="19"/>
    <n v="0.98868572599459814"/>
    <n v="0.73714363289527818"/>
  </r>
  <r>
    <n v="1974"/>
    <n v="93"/>
    <x v="0"/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2"/>
    <n v="72"/>
    <n v="23"/>
    <n v="23"/>
    <n v="23"/>
    <n v="23"/>
    <n v="23"/>
    <n v="23"/>
    <n v="23"/>
    <n v="23"/>
    <n v="23"/>
    <n v="23"/>
    <n v="23"/>
    <n v="23"/>
    <n v="23"/>
    <n v="22"/>
    <n v="26"/>
    <n v="25"/>
    <n v="25"/>
    <n v="24"/>
    <n v="24"/>
    <n v="25"/>
    <n v="51.113636363636367"/>
    <n v="71"/>
    <n v="25.706044813578707"/>
    <n v="0.50291950724653756"/>
    <n v="22"/>
    <n v="81"/>
    <n v="59"/>
    <n v="0.96128679285309793"/>
    <n v="0.76351176584869462"/>
  </r>
  <r>
    <n v="3"/>
    <n v="15"/>
    <x v="6"/>
    <n v="16"/>
    <n v="16"/>
    <n v="24"/>
    <n v="15"/>
    <n v="16"/>
    <n v="24"/>
    <n v="16"/>
    <n v="24"/>
    <n v="24"/>
    <n v="24"/>
    <n v="16"/>
    <n v="24"/>
    <n v="24"/>
    <n v="16"/>
    <n v="16"/>
    <n v="24"/>
    <n v="16"/>
    <n v="16"/>
    <n v="24"/>
    <n v="24"/>
    <n v="24"/>
    <n v="24"/>
    <n v="16"/>
    <n v="24"/>
    <n v="16"/>
    <n v="16"/>
    <n v="24"/>
    <n v="24"/>
    <n v="23"/>
    <n v="24"/>
    <n v="16"/>
    <n v="22"/>
    <n v="22"/>
    <n v="14"/>
    <n v="22"/>
    <n v="14"/>
    <n v="14"/>
    <n v="22"/>
    <n v="22"/>
    <n v="22"/>
    <n v="14"/>
    <n v="22"/>
    <n v="14"/>
    <n v="22"/>
    <n v="19.90909090909091"/>
    <n v="22"/>
    <n v="4.0624095371290796"/>
    <n v="0.20404796761835559"/>
    <n v="14"/>
    <n v="24"/>
    <n v="10"/>
    <n v="0.9992867453976696"/>
    <n v="1.8428443387809247E-3"/>
  </r>
  <r>
    <n v="4"/>
    <n v="15"/>
    <x v="6"/>
    <n v="139"/>
    <n v="145"/>
    <n v="146"/>
    <n v="140"/>
    <n v="141"/>
    <n v="138"/>
    <n v="137"/>
    <n v="137"/>
    <n v="135"/>
    <n v="141"/>
    <n v="142"/>
    <n v="146"/>
    <n v="141"/>
    <n v="134"/>
    <n v="136"/>
    <n v="144"/>
    <n v="139"/>
    <n v="142"/>
    <n v="133"/>
    <n v="131"/>
    <n v="143"/>
    <n v="142"/>
    <n v="142"/>
    <n v="135"/>
    <n v="143"/>
    <n v="133"/>
    <n v="128"/>
    <n v="133"/>
    <n v="128"/>
    <n v="136"/>
    <n v="137"/>
    <n v="143"/>
    <n v="142"/>
    <n v="135"/>
    <n v="133"/>
    <n v="134"/>
    <n v="135"/>
    <n v="134"/>
    <n v="135"/>
    <n v="128"/>
    <n v="134"/>
    <n v="137"/>
    <n v="143"/>
    <n v="139"/>
    <n v="137.70454545454547"/>
    <n v="137"/>
    <n v="4.8059050182455199"/>
    <n v="3.4900118963987925E-2"/>
    <n v="128"/>
    <n v="146"/>
    <n v="18"/>
    <n v="0.99891929327649265"/>
    <n v="0.15702849080453063"/>
  </r>
  <r>
    <n v="23"/>
    <n v="40"/>
    <x v="13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64"/>
    <n v="68"/>
    <n v="90"/>
    <n v="90"/>
    <n v="89"/>
    <n v="89"/>
    <n v="90"/>
    <n v="90"/>
    <n v="90"/>
    <n v="90"/>
    <n v="90"/>
    <n v="90"/>
    <n v="91"/>
    <n v="91"/>
    <n v="91"/>
    <n v="90"/>
    <n v="90"/>
    <n v="90"/>
    <n v="90"/>
    <n v="57.113636363636367"/>
    <n v="34"/>
    <n v="27.270578668006834"/>
    <n v="0.47747929223728636"/>
    <n v="34"/>
    <n v="91"/>
    <n v="57"/>
    <n v="1.0328184656955262"/>
    <n v="0.75945328321020245"/>
  </r>
  <r>
    <n v="8"/>
    <n v="22"/>
    <x v="8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9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9"/>
    <n v="9"/>
    <n v="9"/>
    <n v="10"/>
    <n v="10"/>
    <n v="10"/>
    <n v="10"/>
    <n v="9.9090909090909083"/>
    <n v="10"/>
    <n v="0.29080336345115265"/>
    <n v="2.9347128421675958E-2"/>
    <n v="9"/>
    <n v="10"/>
    <n v="1"/>
    <n v="0.99931713477799444"/>
    <n v="8.2015503875969134E-2"/>
  </r>
  <r>
    <n v="409"/>
    <n v="82"/>
    <x v="1"/>
    <n v="101"/>
    <n v="96"/>
    <n v="88"/>
    <n v="88"/>
    <n v="84"/>
    <n v="88"/>
    <n v="90"/>
    <n v="95"/>
    <n v="90"/>
    <n v="96"/>
    <n v="84"/>
    <n v="81"/>
    <n v="92"/>
    <n v="95"/>
    <n v="87"/>
    <n v="91"/>
    <n v="92"/>
    <n v="84"/>
    <n v="91"/>
    <n v="84"/>
    <n v="95"/>
    <n v="86"/>
    <n v="87"/>
    <n v="90"/>
    <n v="87"/>
    <n v="89"/>
    <n v="81"/>
    <n v="86"/>
    <n v="79"/>
    <n v="87"/>
    <n v="80"/>
    <n v="86"/>
    <n v="79"/>
    <n v="79"/>
    <n v="86"/>
    <n v="88"/>
    <n v="87"/>
    <n v="90"/>
    <n v="81"/>
    <n v="86"/>
    <n v="86"/>
    <n v="86"/>
    <n v="88"/>
    <n v="83"/>
    <n v="87.477272727272734"/>
    <n v="87"/>
    <n v="4.9999471455980196"/>
    <n v="5.7157099092313028E-2"/>
    <n v="79"/>
    <n v="101"/>
    <n v="22"/>
    <n v="0.99783519171481783"/>
    <n v="0.24042954134793373"/>
  </r>
  <r>
    <n v="1"/>
    <n v="11"/>
    <x v="12"/>
    <n v="44"/>
    <n v="45"/>
    <n v="45"/>
    <n v="42"/>
    <n v="45"/>
    <n v="45"/>
    <n v="42"/>
    <n v="44"/>
    <n v="43"/>
    <n v="43"/>
    <n v="45"/>
    <n v="44"/>
    <n v="42"/>
    <n v="44"/>
    <n v="45"/>
    <n v="44"/>
    <n v="42"/>
    <n v="44"/>
    <n v="44"/>
    <n v="42"/>
    <n v="44"/>
    <n v="44"/>
    <n v="43"/>
    <n v="42"/>
    <n v="44"/>
    <n v="42"/>
    <n v="44"/>
    <n v="42"/>
    <n v="44"/>
    <n v="43"/>
    <n v="45"/>
    <n v="44"/>
    <n v="44"/>
    <n v="42"/>
    <n v="43"/>
    <n v="44"/>
    <n v="44"/>
    <n v="43"/>
    <n v="45"/>
    <n v="45"/>
    <n v="45"/>
    <n v="77"/>
    <n v="77"/>
    <n v="75"/>
    <n v="45.886363636363633"/>
    <n v="44"/>
    <n v="8.4004869988698836"/>
    <n v="0.18307153439835311"/>
    <n v="42"/>
    <n v="77"/>
    <n v="35"/>
    <n v="1.0048423931880102"/>
    <n v="0.18420751130299656"/>
  </r>
  <r>
    <n v="43"/>
    <n v="40"/>
    <x v="13"/>
    <n v="137"/>
    <n v="116"/>
    <n v="123"/>
    <n v="142"/>
    <n v="121"/>
    <n v="130"/>
    <n v="127"/>
    <n v="120"/>
    <n v="125"/>
    <n v="131"/>
    <n v="123"/>
    <n v="130"/>
    <n v="134"/>
    <n v="128"/>
    <n v="120"/>
    <n v="129"/>
    <n v="130"/>
    <n v="131"/>
    <n v="147"/>
    <n v="148"/>
    <n v="147"/>
    <n v="136"/>
    <n v="140"/>
    <n v="141"/>
    <n v="145"/>
    <n v="126"/>
    <n v="143"/>
    <n v="146"/>
    <n v="143"/>
    <n v="143"/>
    <n v="135"/>
    <n v="120"/>
    <n v="125"/>
    <n v="132"/>
    <n v="133"/>
    <n v="130"/>
    <n v="121"/>
    <n v="114"/>
    <n v="112"/>
    <n v="112"/>
    <n v="117"/>
    <n v="118"/>
    <n v="114"/>
    <n v="125"/>
    <n v="129.77272727272728"/>
    <n v="130"/>
    <n v="10.485568457521911"/>
    <n v="8.0799476730466557E-2"/>
    <n v="112"/>
    <n v="148"/>
    <n v="36"/>
    <n v="0.99870668273811658"/>
    <n v="4.229573032751175E-2"/>
  </r>
  <r>
    <n v="563"/>
    <n v="91"/>
    <x v="15"/>
    <n v="73"/>
    <n v="73"/>
    <n v="73"/>
    <n v="73"/>
    <n v="62"/>
    <n v="62"/>
    <n v="77"/>
    <n v="81"/>
    <n v="63"/>
    <n v="63"/>
    <n v="63"/>
    <n v="63"/>
    <n v="63"/>
    <n v="63"/>
    <n v="62"/>
    <n v="103"/>
    <n v="103"/>
    <n v="103"/>
    <n v="104"/>
    <n v="103"/>
    <n v="104"/>
    <n v="102"/>
    <n v="103"/>
    <n v="104"/>
    <n v="104"/>
    <n v="104"/>
    <n v="104"/>
    <n v="107"/>
    <n v="103"/>
    <n v="104"/>
    <n v="104"/>
    <n v="105"/>
    <n v="104"/>
    <n v="111"/>
    <n v="103"/>
    <n v="116"/>
    <n v="114"/>
    <n v="123"/>
    <n v="126"/>
    <n v="102"/>
    <n v="104"/>
    <n v="102"/>
    <n v="102"/>
    <n v="102"/>
    <n v="92.88636363636364"/>
    <n v="103"/>
    <n v="19.422135428651497"/>
    <n v="0.20909565912910835"/>
    <n v="62"/>
    <n v="126"/>
    <n v="64"/>
    <n v="1.0140779441104764"/>
    <n v="0.62132081787577786"/>
  </r>
  <r>
    <n v="1974"/>
    <n v="93"/>
    <x v="0"/>
    <n v="74"/>
    <n v="73"/>
    <n v="75"/>
    <n v="75"/>
    <n v="78"/>
    <n v="78"/>
    <n v="77"/>
    <n v="76"/>
    <n v="78"/>
    <n v="75"/>
    <n v="75"/>
    <n v="73"/>
    <n v="73"/>
    <n v="73"/>
    <n v="73"/>
    <n v="73"/>
    <n v="73"/>
    <n v="72"/>
    <n v="73"/>
    <n v="73"/>
    <n v="73"/>
    <n v="72"/>
    <n v="73"/>
    <n v="73"/>
    <n v="73"/>
    <n v="73"/>
    <n v="73"/>
    <n v="73"/>
    <n v="73"/>
    <n v="73"/>
    <n v="73"/>
    <n v="73"/>
    <n v="73"/>
    <n v="73"/>
    <n v="72"/>
    <n v="72"/>
    <n v="73"/>
    <n v="73"/>
    <n v="73"/>
    <n v="73"/>
    <n v="73"/>
    <n v="73"/>
    <n v="72"/>
    <n v="73"/>
    <n v="73.590909090909093"/>
    <n v="73"/>
    <n v="1.5747747246523252"/>
    <n v="2.1399038877301515E-2"/>
    <n v="72"/>
    <n v="78"/>
    <n v="6"/>
    <n v="0.99900002080220662"/>
    <n v="0.37404917647402808"/>
  </r>
  <r>
    <n v="13"/>
    <n v="30"/>
    <x v="3"/>
    <n v="32"/>
    <n v="32"/>
    <n v="27"/>
    <n v="31"/>
    <n v="27"/>
    <n v="31"/>
    <n v="27"/>
    <n v="33"/>
    <n v="28"/>
    <n v="33"/>
    <n v="26"/>
    <n v="26"/>
    <n v="31"/>
    <n v="26"/>
    <n v="26"/>
    <n v="26"/>
    <n v="27"/>
    <n v="31"/>
    <n v="31"/>
    <n v="32"/>
    <n v="31"/>
    <n v="31"/>
    <n v="31"/>
    <n v="31"/>
    <n v="27"/>
    <n v="33"/>
    <n v="37"/>
    <n v="36"/>
    <n v="34"/>
    <n v="35"/>
    <n v="35"/>
    <n v="32"/>
    <n v="28"/>
    <n v="33"/>
    <n v="29"/>
    <n v="33"/>
    <n v="32"/>
    <n v="32"/>
    <n v="32"/>
    <n v="32"/>
    <n v="31"/>
    <n v="28"/>
    <n v="43"/>
    <n v="39"/>
    <n v="31.09090909090909"/>
    <n v="31"/>
    <n v="3.6524485690674413"/>
    <n v="0.11747641596415748"/>
    <n v="26"/>
    <n v="43"/>
    <n v="17"/>
    <n v="1.0042090365691165"/>
    <n v="0.22188401429197138"/>
  </r>
  <r>
    <n v="13411"/>
    <n v="95"/>
    <x v="11"/>
    <n v="33"/>
    <n v="37"/>
    <n v="29"/>
    <n v="30"/>
    <n v="34"/>
    <n v="40"/>
    <n v="42"/>
    <n v="41"/>
    <n v="39"/>
    <n v="31"/>
    <n v="31"/>
    <n v="29"/>
    <n v="31"/>
    <n v="45"/>
    <n v="45"/>
    <n v="45"/>
    <n v="43"/>
    <n v="39"/>
    <n v="36"/>
    <n v="24"/>
    <n v="25"/>
    <n v="26"/>
    <n v="21"/>
    <n v="20"/>
    <n v="20"/>
    <n v="19"/>
    <n v="23"/>
    <n v="21"/>
    <n v="21"/>
    <n v="24"/>
    <n v="19"/>
    <n v="20"/>
    <n v="24"/>
    <n v="23"/>
    <n v="23"/>
    <n v="22"/>
    <n v="24"/>
    <n v="22"/>
    <n v="24"/>
    <n v="19"/>
    <n v="22"/>
    <n v="22"/>
    <n v="20"/>
    <n v="23"/>
    <n v="28.431818181818183"/>
    <n v="24"/>
    <n v="8.4313857926664717"/>
    <n v="0.29654754186836507"/>
    <n v="19"/>
    <n v="45"/>
    <n v="26"/>
    <n v="0.98386787748125903"/>
    <n v="0.55040469631081002"/>
  </r>
  <r>
    <n v="4"/>
    <n v="15"/>
    <x v="6"/>
    <n v="25"/>
    <n v="25"/>
    <n v="25"/>
    <n v="3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0"/>
    <n v="22"/>
    <n v="22"/>
    <n v="22"/>
    <n v="22"/>
    <n v="22"/>
    <n v="22"/>
    <n v="22"/>
    <n v="22"/>
    <n v="22"/>
    <n v="22.386363636363637"/>
    <n v="22"/>
    <n v="1.7011064674295522"/>
    <n v="7.5988512250660195E-2"/>
    <n v="20"/>
    <n v="32"/>
    <n v="12"/>
    <n v="0.99774954687015316"/>
    <n v="0.19103852037028277"/>
  </r>
  <r>
    <n v="45"/>
    <n v="40"/>
    <x v="13"/>
    <n v="130"/>
    <n v="128"/>
    <n v="126"/>
    <n v="118"/>
    <n v="128"/>
    <n v="123"/>
    <n v="128"/>
    <n v="118"/>
    <n v="118"/>
    <n v="118"/>
    <n v="119"/>
    <n v="118"/>
    <n v="118"/>
    <n v="124"/>
    <n v="1"/>
    <n v="120"/>
    <n v="1"/>
    <n v="118"/>
    <n v="118"/>
    <n v="118"/>
    <n v="121"/>
    <n v="119"/>
    <n v="119"/>
    <n v="117"/>
    <n v="119"/>
    <n v="119"/>
    <n v="119"/>
    <n v="119"/>
    <n v="119"/>
    <n v="118"/>
    <n v="119"/>
    <n v="119"/>
    <n v="119"/>
    <n v="119"/>
    <n v="119"/>
    <n v="1"/>
    <n v="119"/>
    <n v="118"/>
    <n v="119"/>
    <n v="118"/>
    <n v="119"/>
    <n v="117"/>
    <n v="118"/>
    <n v="118"/>
    <n v="111.84090909090909"/>
    <n v="119"/>
    <n v="30.498908239566489"/>
    <n v="0.27269903729748535"/>
    <n v="1"/>
    <n v="130"/>
    <n v="129"/>
    <n v="0.99851032711025256"/>
    <n v="2.4606725126757526E-4"/>
  </r>
  <r>
    <n v="1974"/>
    <n v="93"/>
    <x v="0"/>
    <n v="73"/>
    <n v="73"/>
    <n v="74"/>
    <n v="74"/>
    <n v="76"/>
    <n v="76"/>
    <n v="77"/>
    <n v="75"/>
    <n v="67"/>
    <n v="66"/>
    <n v="67"/>
    <n v="68"/>
    <n v="67"/>
    <n v="67"/>
    <n v="67"/>
    <n v="67"/>
    <n v="67"/>
    <n v="67"/>
    <n v="67"/>
    <n v="67"/>
    <n v="67"/>
    <n v="67"/>
    <n v="68"/>
    <n v="69"/>
    <n v="38"/>
    <n v="38"/>
    <n v="34"/>
    <n v="35"/>
    <n v="35"/>
    <n v="33"/>
    <n v="33"/>
    <n v="33"/>
    <n v="31"/>
    <n v="35"/>
    <n v="33"/>
    <n v="32"/>
    <n v="32"/>
    <n v="35"/>
    <n v="34"/>
    <n v="38"/>
    <n v="37"/>
    <n v="36"/>
    <n v="36"/>
    <n v="37"/>
    <n v="53.81818181818182"/>
    <n v="67"/>
    <n v="17.879795960638937"/>
    <n v="0.33222593845781806"/>
    <n v="31"/>
    <n v="77"/>
    <n v="46"/>
    <n v="0.97597200562661524"/>
    <n v="0.77276785292080963"/>
  </r>
  <r>
    <n v="96"/>
    <n v="50"/>
    <x v="2"/>
    <n v="158"/>
    <n v="142"/>
    <n v="141"/>
    <n v="142"/>
    <n v="142"/>
    <n v="141"/>
    <n v="142"/>
    <n v="141"/>
    <n v="117"/>
    <n v="140"/>
    <n v="139"/>
    <n v="141"/>
    <n v="139"/>
    <n v="140"/>
    <n v="140"/>
    <n v="140"/>
    <n v="132"/>
    <n v="131"/>
    <n v="129"/>
    <n v="129"/>
    <n v="131"/>
    <n v="131"/>
    <n v="130"/>
    <n v="131"/>
    <n v="130"/>
    <n v="131"/>
    <n v="134"/>
    <n v="132"/>
    <n v="131"/>
    <n v="132"/>
    <n v="128"/>
    <n v="130"/>
    <n v="125"/>
    <n v="128"/>
    <n v="130"/>
    <n v="128"/>
    <n v="128"/>
    <n v="128"/>
    <n v="132"/>
    <n v="134"/>
    <n v="132"/>
    <n v="135"/>
    <n v="132"/>
    <n v="133"/>
    <n v="134.13636363636363"/>
    <n v="132"/>
    <n v="6.7603182431313327"/>
    <n v="5.0398848305282726E-2"/>
    <n v="117"/>
    <n v="158"/>
    <n v="41"/>
    <n v="0.9976715762247188"/>
    <n v="0.36316900508085725"/>
  </r>
  <r>
    <n v="14"/>
    <n v="30"/>
    <x v="3"/>
    <n v="30"/>
    <n v="30"/>
    <n v="30"/>
    <n v="30"/>
    <n v="30"/>
    <n v="29"/>
    <n v="29"/>
    <n v="30"/>
    <n v="30"/>
    <n v="30"/>
    <n v="30"/>
    <n v="30"/>
    <n v="30"/>
    <n v="30"/>
    <n v="30"/>
    <n v="30"/>
    <n v="30"/>
    <n v="43"/>
    <n v="43"/>
    <n v="32"/>
    <n v="38"/>
    <n v="40"/>
    <n v="40"/>
    <n v="40"/>
    <n v="40"/>
    <n v="40"/>
    <n v="40"/>
    <n v="40"/>
    <n v="39"/>
    <n v="40"/>
    <n v="40"/>
    <n v="40"/>
    <n v="42"/>
    <n v="40"/>
    <n v="40"/>
    <n v="41"/>
    <n v="39"/>
    <n v="41"/>
    <n v="39"/>
    <n v="41"/>
    <n v="39"/>
    <n v="39"/>
    <n v="39"/>
    <n v="41"/>
    <n v="36"/>
    <n v="39"/>
    <n v="5.1444257482317468"/>
    <n v="0.14290071522865963"/>
    <n v="29"/>
    <n v="43"/>
    <n v="14"/>
    <n v="1.0094773277160281"/>
    <n v="0.67851609824422165"/>
  </r>
  <r>
    <n v="396"/>
    <n v="82"/>
    <x v="1"/>
    <n v="34"/>
    <n v="35"/>
    <n v="35"/>
    <n v="37"/>
    <n v="36"/>
    <n v="37"/>
    <n v="36"/>
    <n v="33"/>
    <n v="33"/>
    <n v="34"/>
    <n v="34"/>
    <n v="33"/>
    <n v="32"/>
    <n v="33"/>
    <n v="38"/>
    <n v="37"/>
    <n v="36"/>
    <n v="42"/>
    <n v="41"/>
    <n v="33"/>
    <n v="42"/>
    <n v="42"/>
    <n v="42"/>
    <n v="41"/>
    <n v="44"/>
    <n v="38"/>
    <n v="37"/>
    <n v="37"/>
    <n v="38"/>
    <n v="38"/>
    <n v="36"/>
    <n v="33"/>
    <n v="35"/>
    <n v="36"/>
    <n v="35"/>
    <n v="29"/>
    <n v="27"/>
    <n v="25"/>
    <n v="30"/>
    <n v="28"/>
    <n v="27"/>
    <n v="25"/>
    <n v="28"/>
    <n v="27"/>
    <n v="34.75"/>
    <n v="35"/>
    <n v="4.808543752869034"/>
    <n v="0.13837535979479235"/>
    <n v="25"/>
    <n v="44"/>
    <n v="19"/>
    <n v="0.99476425906600707"/>
    <n v="0.22025992515945234"/>
  </r>
  <r>
    <n v="72"/>
    <n v="50"/>
    <x v="2"/>
    <n v="30"/>
    <n v="30"/>
    <n v="30"/>
    <n v="30"/>
    <n v="30"/>
    <n v="30"/>
    <n v="30"/>
    <n v="30"/>
    <n v="30"/>
    <n v="24"/>
    <n v="30"/>
    <n v="30"/>
    <n v="30"/>
    <n v="30"/>
    <n v="30"/>
    <n v="30"/>
    <n v="29"/>
    <n v="24"/>
    <n v="29"/>
    <n v="29"/>
    <n v="29"/>
    <n v="29"/>
    <n v="29"/>
    <n v="29"/>
    <n v="24"/>
    <n v="29"/>
    <n v="29"/>
    <n v="29"/>
    <n v="29"/>
    <n v="24"/>
    <n v="29"/>
    <n v="24"/>
    <n v="29"/>
    <n v="29"/>
    <n v="29"/>
    <n v="29"/>
    <n v="29"/>
    <n v="29"/>
    <n v="24"/>
    <n v="29"/>
    <n v="29"/>
    <n v="29"/>
    <n v="29"/>
    <n v="29"/>
    <n v="28.65909090909091"/>
    <n v="29"/>
    <n v="1.9282861630025412"/>
    <n v="6.728357745607598E-2"/>
    <n v="24"/>
    <n v="30"/>
    <n v="6"/>
    <n v="0.99848377555433654"/>
    <n v="7.3194543668018447E-2"/>
  </r>
  <r>
    <n v="140"/>
    <n v="61"/>
    <x v="4"/>
    <n v="17"/>
    <n v="17"/>
    <n v="17"/>
    <n v="14"/>
    <n v="14"/>
    <n v="14"/>
    <n v="14"/>
    <n v="14"/>
    <n v="14"/>
    <n v="14"/>
    <n v="14"/>
    <n v="14"/>
    <n v="14"/>
    <n v="14"/>
    <n v="15"/>
    <n v="15"/>
    <n v="14"/>
    <n v="14"/>
    <n v="14"/>
    <n v="13"/>
    <n v="12"/>
    <n v="12"/>
    <n v="11"/>
    <n v="12"/>
    <n v="12"/>
    <n v="13"/>
    <n v="13"/>
    <n v="13"/>
    <n v="15"/>
    <n v="16"/>
    <n v="16"/>
    <n v="16"/>
    <n v="11"/>
    <n v="12"/>
    <n v="12"/>
    <n v="14"/>
    <n v="14"/>
    <n v="15"/>
    <n v="14"/>
    <n v="17"/>
    <n v="16"/>
    <n v="16"/>
    <n v="14"/>
    <n v="14"/>
    <n v="14.090909090909092"/>
    <n v="14"/>
    <n v="1.5673734779720898"/>
    <n v="0.11123295650124508"/>
    <n v="11"/>
    <n v="17"/>
    <n v="6"/>
    <n v="0.99901562699425905"/>
    <n v="1.2747916485553299E-2"/>
  </r>
  <r>
    <n v="74"/>
    <n v="50"/>
    <x v="2"/>
    <n v="118"/>
    <n v="118"/>
    <n v="118"/>
    <n v="113"/>
    <n v="113"/>
    <n v="113"/>
    <n v="113"/>
    <n v="113"/>
    <n v="52"/>
    <n v="52"/>
    <n v="52"/>
    <n v="62"/>
    <n v="61"/>
    <n v="61"/>
    <n v="63"/>
    <n v="53"/>
    <n v="53"/>
    <n v="55"/>
    <n v="55"/>
    <n v="55"/>
    <n v="55"/>
    <n v="56"/>
    <n v="55"/>
    <n v="57"/>
    <n v="55"/>
    <n v="55"/>
    <n v="55"/>
    <n v="55"/>
    <n v="55"/>
    <n v="55"/>
    <n v="55"/>
    <n v="55"/>
    <n v="55"/>
    <n v="36"/>
    <n v="55"/>
    <n v="55"/>
    <n v="55"/>
    <n v="55"/>
    <n v="40"/>
    <n v="53"/>
    <n v="52"/>
    <n v="52"/>
    <n v="52"/>
    <n v="52"/>
    <n v="65.181818181818187"/>
    <n v="55"/>
    <n v="24.120118715501672"/>
    <n v="0.37004366230197822"/>
    <n v="36"/>
    <n v="118"/>
    <n v="82"/>
    <n v="0.98279080161376775"/>
    <n v="0.52168307696499272"/>
  </r>
  <r>
    <n v="2"/>
    <n v="12"/>
    <x v="10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9"/>
    <n v="99"/>
    <n v="99"/>
    <n v="99"/>
    <n v="99"/>
    <n v="99"/>
    <n v="99"/>
    <n v="99"/>
    <n v="99"/>
    <n v="98"/>
    <n v="99"/>
    <n v="99"/>
    <n v="99"/>
    <n v="93"/>
    <n v="93"/>
    <n v="93"/>
    <n v="93"/>
    <n v="93"/>
    <n v="93"/>
    <n v="93"/>
    <n v="94.75"/>
    <n v="93"/>
    <n v="2.7375511039086793"/>
    <n v="2.8892359935711653E-2"/>
    <n v="93"/>
    <n v="99"/>
    <n v="6"/>
    <n v="1.0009577165525112"/>
    <n v="0.18571690856907908"/>
  </r>
  <r>
    <n v="3"/>
    <n v="15"/>
    <x v="6"/>
    <n v="91"/>
    <n v="93"/>
    <n v="93"/>
    <n v="93"/>
    <n v="92"/>
    <n v="90"/>
    <n v="94"/>
    <n v="92"/>
    <n v="97"/>
    <n v="92"/>
    <n v="90"/>
    <n v="97"/>
    <n v="91"/>
    <n v="93"/>
    <n v="91"/>
    <n v="91"/>
    <n v="90"/>
    <n v="92"/>
    <n v="92"/>
    <n v="91"/>
    <n v="92"/>
    <n v="93"/>
    <n v="92"/>
    <n v="91"/>
    <n v="94"/>
    <n v="102"/>
    <n v="97"/>
    <n v="102"/>
    <n v="95"/>
    <n v="96"/>
    <n v="96"/>
    <n v="102"/>
    <n v="96"/>
    <n v="96"/>
    <n v="102"/>
    <n v="102"/>
    <n v="97"/>
    <n v="96"/>
    <n v="98"/>
    <n v="96"/>
    <n v="102"/>
    <n v="99"/>
    <n v="102"/>
    <n v="98"/>
    <n v="95.022727272727266"/>
    <n v="94"/>
    <n v="3.9028232855599123"/>
    <n v="4.1072524411536991E-2"/>
    <n v="90"/>
    <n v="102"/>
    <n v="12"/>
    <n v="1.0022070901976876"/>
    <n v="0.48595379920388426"/>
  </r>
  <r>
    <n v="43"/>
    <n v="40"/>
    <x v="13"/>
    <n v="83"/>
    <n v="81"/>
    <n v="83"/>
    <n v="85"/>
    <n v="88"/>
    <n v="88"/>
    <n v="85"/>
    <n v="84"/>
    <n v="81"/>
    <n v="82"/>
    <n v="85"/>
    <n v="83"/>
    <n v="82"/>
    <n v="86"/>
    <n v="83"/>
    <n v="83"/>
    <n v="83"/>
    <n v="81"/>
    <n v="84"/>
    <n v="87"/>
    <n v="87"/>
    <n v="85"/>
    <n v="85"/>
    <n v="89"/>
    <n v="87"/>
    <n v="83"/>
    <n v="91"/>
    <n v="93"/>
    <n v="89"/>
    <n v="86"/>
    <n v="83"/>
    <n v="81"/>
    <n v="81"/>
    <n v="81"/>
    <n v="83"/>
    <n v="87"/>
    <n v="90"/>
    <n v="81"/>
    <n v="85"/>
    <n v="85"/>
    <n v="83"/>
    <n v="83"/>
    <n v="83"/>
    <n v="81"/>
    <n v="84.522727272727266"/>
    <n v="83.5"/>
    <n v="2.9687413068750002"/>
    <n v="3.5123586314197368E-2"/>
    <n v="81"/>
    <n v="93"/>
    <n v="12"/>
    <n v="1.0000504792542684"/>
    <n v="3.5013568362329714E-4"/>
  </r>
  <r>
    <n v="30526"/>
    <n v="95"/>
    <x v="11"/>
    <n v="10"/>
    <n v="10"/>
    <n v="10"/>
    <n v="10"/>
    <n v="10"/>
    <n v="10"/>
    <n v="10"/>
    <n v="10"/>
    <n v="9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8.3409090909090917"/>
    <n v="10"/>
    <n v="1.9759387738629366"/>
    <n v="0.23689729168928939"/>
    <n v="6"/>
    <n v="10"/>
    <n v="4"/>
    <n v="0.98349074516033907"/>
    <n v="0.71698935014904019"/>
  </r>
  <r>
    <n v="409"/>
    <n v="82"/>
    <x v="1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0"/>
    <n v="0"/>
    <n v="9"/>
    <n v="9"/>
    <n v="0"/>
    <n v="1"/>
    <n v="1"/>
  </r>
  <r>
    <n v="44"/>
    <n v="40"/>
    <x v="13"/>
    <n v="274"/>
    <n v="284"/>
    <n v="204"/>
    <n v="452"/>
    <n v="287"/>
    <n v="295"/>
    <n v="283"/>
    <n v="433"/>
    <n v="267"/>
    <n v="276"/>
    <n v="272"/>
    <n v="287"/>
    <n v="428"/>
    <n v="274"/>
    <n v="269"/>
    <n v="270"/>
    <n v="438"/>
    <n v="276"/>
    <n v="267"/>
    <n v="272"/>
    <n v="414"/>
    <n v="253"/>
    <n v="240"/>
    <n v="282"/>
    <n v="379"/>
    <n v="387"/>
    <n v="374"/>
    <n v="377"/>
    <n v="453"/>
    <n v="371"/>
    <n v="375"/>
    <n v="376"/>
    <n v="382"/>
    <n v="380"/>
    <n v="178"/>
    <n v="329"/>
    <n v="329"/>
    <n v="334"/>
    <n v="410"/>
    <n v="332"/>
    <n v="324"/>
    <n v="333"/>
    <n v="407"/>
    <n v="331"/>
    <n v="328.59090909090907"/>
    <n v="329"/>
    <n v="68.323552472117228"/>
    <n v="0.20792891885275683"/>
    <n v="178"/>
    <n v="453"/>
    <n v="275"/>
    <n v="1.0049262257869398"/>
    <n v="8.6251917928375235E-2"/>
  </r>
  <r>
    <n v="4"/>
    <n v="15"/>
    <x v="6"/>
    <n v="102"/>
    <n v="102"/>
    <n v="101"/>
    <n v="101"/>
    <n v="101"/>
    <n v="101"/>
    <n v="101"/>
    <n v="101"/>
    <n v="101"/>
    <n v="101"/>
    <n v="101"/>
    <n v="98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99"/>
    <n v="102"/>
    <n v="102"/>
    <n v="102"/>
    <n v="102"/>
    <n v="102"/>
    <n v="102"/>
    <n v="102"/>
    <n v="102"/>
    <n v="94"/>
    <n v="94"/>
    <n v="94"/>
    <n v="94"/>
    <n v="94"/>
    <n v="100.72727272727273"/>
    <n v="102"/>
    <n v="2.5641865872285154"/>
    <n v="2.5456726046492479E-2"/>
    <n v="94"/>
    <n v="102"/>
    <n v="8"/>
    <n v="0.99909513735296218"/>
    <n v="0.19765540249056762"/>
  </r>
  <r>
    <n v="4"/>
    <n v="15"/>
    <x v="6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8"/>
    <n v="18"/>
    <n v="18"/>
    <n v="18"/>
    <n v="18.90909090909091"/>
    <n v="19"/>
    <n v="0.29080336345115265"/>
    <n v="1.5379024028666727E-2"/>
    <n v="18"/>
    <n v="19"/>
    <n v="1"/>
    <n v="0.99939054834201635"/>
    <n v="0.24806201550387597"/>
  </r>
  <r>
    <n v="3"/>
    <n v="15"/>
    <x v="6"/>
    <n v="59"/>
    <n v="59"/>
    <n v="64"/>
    <n v="64"/>
    <n v="56"/>
    <n v="56"/>
    <n v="58"/>
    <n v="58"/>
    <n v="55"/>
    <n v="56"/>
    <n v="56"/>
    <n v="56"/>
    <n v="61"/>
    <n v="61"/>
    <n v="63"/>
    <n v="63"/>
    <n v="60"/>
    <n v="59"/>
    <n v="59"/>
    <n v="58"/>
    <n v="57"/>
    <n v="62"/>
    <n v="62"/>
    <n v="56"/>
    <n v="58"/>
    <n v="60"/>
    <n v="56"/>
    <n v="50"/>
    <n v="49"/>
    <n v="49"/>
    <n v="49"/>
    <n v="56"/>
    <n v="56"/>
    <n v="52"/>
    <n v="51"/>
    <n v="51"/>
    <n v="52"/>
    <n v="51"/>
    <n v="51"/>
    <n v="59"/>
    <n v="53"/>
    <n v="52"/>
    <n v="55"/>
    <n v="54"/>
    <n v="56.409090909090907"/>
    <n v="56"/>
    <n v="4.2607903067453305"/>
    <n v="7.5533752416113847E-2"/>
    <n v="49"/>
    <n v="64"/>
    <n v="15"/>
    <n v="0.99640862174837719"/>
    <n v="0.3687554530242409"/>
  </r>
  <r>
    <n v="1020"/>
    <n v="93"/>
    <x v="0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0"/>
    <n v="20"/>
    <n v="20"/>
    <n v="20"/>
    <n v="20.90909090909091"/>
    <n v="21"/>
    <n v="0.29080336345115265"/>
    <n v="1.3907986947663821E-2"/>
    <n v="20"/>
    <n v="21"/>
    <n v="1"/>
    <n v="0.99945001554871415"/>
    <n v="0.24806201550387585"/>
  </r>
  <r>
    <n v="1"/>
    <n v="11"/>
    <x v="12"/>
    <n v="96"/>
    <n v="95"/>
    <n v="96"/>
    <n v="96"/>
    <n v="96"/>
    <n v="95"/>
    <n v="96"/>
    <n v="96"/>
    <n v="96"/>
    <n v="96"/>
    <n v="95"/>
    <n v="97"/>
    <n v="95"/>
    <n v="95"/>
    <n v="95"/>
    <n v="96"/>
    <n v="95"/>
    <n v="95"/>
    <n v="96"/>
    <n v="96"/>
    <n v="96"/>
    <n v="96"/>
    <n v="96"/>
    <n v="90"/>
    <n v="96"/>
    <n v="95"/>
    <n v="96"/>
    <n v="96"/>
    <n v="96"/>
    <n v="96"/>
    <n v="96"/>
    <n v="93"/>
    <n v="96"/>
    <n v="96"/>
    <n v="95"/>
    <n v="95"/>
    <n v="94"/>
    <n v="95"/>
    <n v="97"/>
    <n v="96"/>
    <n v="96"/>
    <n v="95"/>
    <n v="96"/>
    <n v="95"/>
    <n v="95.477272727272734"/>
    <n v="96"/>
    <n v="1.1099682870734053"/>
    <n v="1.1625471228571729E-2"/>
    <n v="90"/>
    <n v="97"/>
    <n v="7"/>
    <n v="0.99990663427758397"/>
    <n v="1.0271484077518092E-2"/>
  </r>
  <r>
    <n v="1974"/>
    <n v="93"/>
    <x v="0"/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34"/>
    <n v="33"/>
    <n v="33"/>
    <n v="34"/>
    <n v="34"/>
    <n v="34"/>
    <n v="34"/>
    <n v="34"/>
    <n v="33"/>
    <n v="33"/>
    <n v="32"/>
    <n v="31"/>
    <n v="30"/>
    <n v="32"/>
    <n v="33"/>
    <n v="36"/>
    <n v="35"/>
    <n v="35"/>
    <n v="35"/>
    <n v="36"/>
    <n v="55.636363636363633"/>
    <n v="71"/>
    <n v="20.673644506158539"/>
    <n v="0.37158511367278418"/>
    <n v="30"/>
    <n v="81"/>
    <n v="51"/>
    <n v="0.97269792943295041"/>
    <n v="0.78292846553629991"/>
  </r>
  <r>
    <n v="1514"/>
    <n v="93"/>
    <x v="0"/>
    <n v="26"/>
    <n v="26"/>
    <n v="26"/>
    <n v="26"/>
    <n v="26"/>
    <n v="26"/>
    <n v="26"/>
    <n v="26"/>
    <n v="25"/>
    <n v="26"/>
    <n v="26"/>
    <n v="26"/>
    <n v="26"/>
    <n v="26"/>
    <n v="26"/>
    <n v="26"/>
    <n v="26"/>
    <n v="26"/>
    <n v="26"/>
    <n v="26"/>
    <n v="78"/>
    <n v="28"/>
    <n v="28"/>
    <n v="26"/>
    <n v="26"/>
    <n v="26"/>
    <n v="26"/>
    <n v="26"/>
    <n v="26"/>
    <n v="26"/>
    <n v="26"/>
    <n v="26"/>
    <n v="26"/>
    <n v="26"/>
    <n v="26"/>
    <n v="26"/>
    <n v="26"/>
    <n v="26"/>
    <n v="25"/>
    <n v="26"/>
    <n v="27"/>
    <n v="26"/>
    <n v="27"/>
    <n v="26"/>
    <n v="27.272727272727273"/>
    <n v="26"/>
    <n v="7.8425305490168249"/>
    <n v="0.28755945346395023"/>
    <n v="25"/>
    <n v="78"/>
    <n v="53"/>
    <n v="0.9999586044112776"/>
    <n v="1.0228414123111868E-5"/>
  </r>
  <r>
    <n v="2"/>
    <n v="12"/>
    <x v="10"/>
    <n v="26"/>
    <n v="26"/>
    <n v="26"/>
    <n v="26"/>
    <n v="26"/>
    <n v="26"/>
    <n v="26"/>
    <n v="26"/>
    <n v="26"/>
    <n v="26"/>
    <n v="26"/>
    <n v="26"/>
    <n v="26"/>
    <n v="26"/>
    <n v="24"/>
    <n v="26"/>
    <n v="26"/>
    <n v="26"/>
    <n v="25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5.931818181818183"/>
    <n v="26"/>
    <n v="0.33394939546509317"/>
    <n v="1.287797844037169E-2"/>
    <n v="24"/>
    <n v="26"/>
    <n v="2"/>
    <n v="1.0001039649252732"/>
    <n v="1.0060546386111566E-2"/>
  </r>
  <r>
    <n v="611"/>
    <n v="91"/>
    <x v="15"/>
    <n v="77"/>
    <n v="86"/>
    <n v="82"/>
    <n v="87"/>
    <n v="83"/>
    <n v="99"/>
    <n v="103"/>
    <n v="96"/>
    <n v="97"/>
    <n v="92"/>
    <n v="91"/>
    <n v="89"/>
    <n v="92"/>
    <n v="82"/>
    <n v="83"/>
    <n v="83"/>
    <n v="81"/>
    <n v="87"/>
    <n v="87"/>
    <n v="82"/>
    <n v="93"/>
    <n v="84"/>
    <n v="85"/>
    <n v="82"/>
    <n v="77"/>
    <n v="86"/>
    <n v="82"/>
    <n v="90"/>
    <n v="91"/>
    <n v="89"/>
    <n v="85"/>
    <n v="74"/>
    <n v="81"/>
    <n v="81"/>
    <n v="78"/>
    <n v="80"/>
    <n v="84"/>
    <n v="80"/>
    <n v="81"/>
    <n v="74"/>
    <n v="79"/>
    <n v="73"/>
    <n v="80"/>
    <n v="80"/>
    <n v="84.727272727272734"/>
    <n v="83"/>
    <n v="6.6625075116276378"/>
    <n v="7.8634745308909876E-2"/>
    <n v="73"/>
    <n v="103"/>
    <n v="30"/>
    <n v="0.99668114663739549"/>
    <n v="0.3058993446911098"/>
  </r>
  <r>
    <n v="414"/>
    <n v="82"/>
    <x v="1"/>
    <n v="13"/>
    <n v="13"/>
    <n v="13"/>
    <n v="14"/>
    <n v="14"/>
    <n v="14"/>
    <n v="14"/>
    <n v="14"/>
    <n v="14"/>
    <n v="15"/>
    <n v="14"/>
    <n v="14"/>
    <n v="14"/>
    <n v="14"/>
    <n v="14"/>
    <n v="14"/>
    <n v="14"/>
    <n v="15"/>
    <n v="15"/>
    <n v="16"/>
    <n v="16"/>
    <n v="17"/>
    <n v="17"/>
    <n v="17"/>
    <n v="17"/>
    <n v="17"/>
    <n v="16"/>
    <n v="18"/>
    <n v="19"/>
    <n v="19"/>
    <n v="19"/>
    <n v="19"/>
    <n v="19"/>
    <n v="19"/>
    <n v="20"/>
    <n v="19"/>
    <n v="19"/>
    <n v="19"/>
    <n v="19"/>
    <n v="20"/>
    <n v="20"/>
    <n v="20"/>
    <n v="20"/>
    <n v="21"/>
    <n v="16.545454545454547"/>
    <n v="16.5"/>
    <n v="2.5192703396812028"/>
    <n v="0.152263591958754"/>
    <n v="13"/>
    <n v="21"/>
    <n v="8"/>
    <n v="1.0115026064855714"/>
    <n v="0.92570642007451898"/>
  </r>
  <r>
    <n v="189"/>
    <n v="62"/>
    <x v="5"/>
    <n v="122"/>
    <n v="131"/>
    <n v="128"/>
    <n v="127"/>
    <n v="150"/>
    <n v="113"/>
    <n v="127"/>
    <n v="139"/>
    <n v="126"/>
    <n v="127"/>
    <n v="130"/>
    <n v="120"/>
    <n v="125"/>
    <n v="122"/>
    <n v="164"/>
    <n v="135"/>
    <n v="123"/>
    <n v="135"/>
    <n v="135"/>
    <n v="131"/>
    <n v="135"/>
    <n v="127"/>
    <n v="121"/>
    <n v="146"/>
    <n v="128"/>
    <n v="135"/>
    <n v="131"/>
    <n v="121"/>
    <n v="121"/>
    <n v="97"/>
    <n v="115"/>
    <n v="105"/>
    <n v="116"/>
    <n v="139"/>
    <n v="121"/>
    <n v="142"/>
    <n v="168"/>
    <n v="171"/>
    <n v="147"/>
    <n v="146"/>
    <n v="168"/>
    <n v="61"/>
    <n v="61"/>
    <n v="61"/>
    <n v="127.11363636363636"/>
    <n v="127.5"/>
    <n v="23.814414150952032"/>
    <n v="0.18734743834112094"/>
    <n v="61"/>
    <n v="171"/>
    <n v="110"/>
    <n v="0.99519150453709504"/>
    <n v="7.4890756552113469E-2"/>
  </r>
  <r>
    <n v="5"/>
    <n v="22"/>
    <x v="8"/>
    <n v="138"/>
    <n v="135"/>
    <n v="132"/>
    <n v="139"/>
    <n v="124"/>
    <n v="122"/>
    <n v="125"/>
    <n v="125"/>
    <n v="122"/>
    <n v="152"/>
    <n v="148"/>
    <n v="153"/>
    <n v="166"/>
    <n v="169"/>
    <n v="174"/>
    <n v="166"/>
    <n v="178"/>
    <n v="182"/>
    <n v="178"/>
    <n v="190"/>
    <n v="197"/>
    <n v="203"/>
    <n v="196"/>
    <n v="204"/>
    <n v="205"/>
    <n v="239"/>
    <n v="258"/>
    <n v="267"/>
    <n v="256"/>
    <n v="261"/>
    <n v="267"/>
    <n v="282"/>
    <n v="345"/>
    <n v="338"/>
    <n v="308"/>
    <n v="313"/>
    <n v="307"/>
    <n v="304"/>
    <n v="302"/>
    <n v="289"/>
    <n v="284"/>
    <n v="268"/>
    <n v="235"/>
    <n v="234"/>
    <n v="213.18181818181819"/>
    <n v="200"/>
    <n v="67.719075230733239"/>
    <n v="0.31765877506953755"/>
    <n v="122"/>
    <n v="345"/>
    <n v="223"/>
    <n v="1.0236334503208635"/>
    <n v="0.85254805362698272"/>
  </r>
  <r>
    <n v="1974"/>
    <n v="93"/>
    <x v="0"/>
    <n v="76"/>
    <n v="76"/>
    <n v="75"/>
    <n v="75"/>
    <n v="75"/>
    <n v="75"/>
    <n v="75"/>
    <n v="75"/>
    <n v="66"/>
    <n v="66"/>
    <n v="66"/>
    <n v="66"/>
    <n v="66"/>
    <n v="66"/>
    <n v="66"/>
    <n v="66"/>
    <n v="66"/>
    <n v="66"/>
    <n v="66"/>
    <n v="66"/>
    <n v="66"/>
    <n v="66"/>
    <n v="66"/>
    <n v="66"/>
    <n v="23"/>
    <n v="22"/>
    <n v="23"/>
    <n v="23"/>
    <n v="23"/>
    <n v="22"/>
    <n v="23"/>
    <n v="23"/>
    <n v="23"/>
    <n v="23"/>
    <n v="22"/>
    <n v="22"/>
    <n v="21"/>
    <n v="25"/>
    <n v="26"/>
    <n v="24"/>
    <n v="24"/>
    <n v="24"/>
    <n v="24"/>
    <n v="25"/>
    <n v="48.25"/>
    <n v="66"/>
    <n v="23.328917079303601"/>
    <n v="0.48350087210991921"/>
    <n v="21"/>
    <n v="76"/>
    <n v="55"/>
    <n v="0.9631236165405862"/>
    <n v="0.7667231144927602"/>
  </r>
  <r>
    <n v="49"/>
    <n v="40"/>
    <x v="13"/>
    <n v="20"/>
    <n v="20"/>
    <n v="22"/>
    <n v="23"/>
    <n v="19"/>
    <n v="24"/>
    <n v="22"/>
    <n v="25"/>
    <n v="20"/>
    <n v="25"/>
    <n v="23"/>
    <n v="20"/>
    <n v="19"/>
    <n v="21"/>
    <n v="25"/>
    <n v="24"/>
    <n v="26"/>
    <n v="21"/>
    <n v="22"/>
    <n v="18"/>
    <n v="19"/>
    <n v="19"/>
    <n v="22"/>
    <n v="17"/>
    <n v="20"/>
    <n v="18"/>
    <n v="20"/>
    <n v="18"/>
    <n v="22"/>
    <n v="21"/>
    <n v="22"/>
    <n v="15"/>
    <n v="18"/>
    <n v="19"/>
    <n v="18"/>
    <n v="23"/>
    <n v="18"/>
    <n v="18"/>
    <n v="19"/>
    <n v="20"/>
    <n v="22"/>
    <n v="18"/>
    <n v="18"/>
    <n v="21"/>
    <n v="20.545454545454547"/>
    <n v="20"/>
    <n v="2.4820710168666769"/>
    <n v="0.12080876630767011"/>
    <n v="15"/>
    <n v="26"/>
    <n v="11"/>
    <n v="0.99596334713134893"/>
    <n v="0.1860235520134664"/>
  </r>
  <r>
    <n v="244"/>
    <n v="70"/>
    <x v="14"/>
    <n v="43"/>
    <n v="43"/>
    <n v="44"/>
    <n v="58"/>
    <n v="58"/>
    <n v="58"/>
    <n v="58"/>
    <n v="57"/>
    <n v="57"/>
    <n v="57"/>
    <n v="58"/>
    <n v="58"/>
    <n v="57"/>
    <n v="58"/>
    <n v="58"/>
    <n v="58"/>
    <n v="58"/>
    <n v="58"/>
    <n v="57"/>
    <n v="57"/>
    <n v="58"/>
    <n v="58"/>
    <n v="58"/>
    <n v="58"/>
    <n v="58"/>
    <n v="59"/>
    <n v="58"/>
    <n v="58"/>
    <n v="58"/>
    <n v="58"/>
    <n v="58"/>
    <n v="58"/>
    <n v="58"/>
    <n v="58"/>
    <n v="58"/>
    <n v="57"/>
    <n v="57"/>
    <n v="57"/>
    <n v="57"/>
    <n v="57"/>
    <n v="57"/>
    <n v="57"/>
    <n v="57"/>
    <n v="57"/>
    <n v="56.68181818181818"/>
    <n v="58"/>
    <n v="3.6901674964992939"/>
    <n v="6.5103195607846401E-2"/>
    <n v="43"/>
    <n v="59"/>
    <n v="16"/>
    <n v="1.0022929293400862"/>
    <n v="0.16055281510196048"/>
  </r>
  <r>
    <n v="77"/>
    <n v="50"/>
    <x v="2"/>
    <n v="17"/>
    <n v="17"/>
    <n v="17"/>
    <n v="15"/>
    <n v="13"/>
    <n v="14"/>
    <n v="17"/>
    <n v="17"/>
    <n v="17"/>
    <n v="17"/>
    <n v="17"/>
    <n v="17"/>
    <n v="17"/>
    <n v="14"/>
    <n v="14"/>
    <n v="18"/>
    <n v="17"/>
    <n v="15"/>
    <n v="6"/>
    <n v="13"/>
    <n v="17"/>
    <n v="13"/>
    <n v="14"/>
    <n v="14"/>
    <n v="15"/>
    <n v="13"/>
    <n v="13"/>
    <n v="17"/>
    <n v="15"/>
    <n v="15"/>
    <n v="14"/>
    <n v="17"/>
    <n v="17"/>
    <n v="17"/>
    <n v="13"/>
    <n v="13"/>
    <n v="13"/>
    <n v="14"/>
    <n v="15"/>
    <n v="13"/>
    <n v="14"/>
    <n v="13"/>
    <n v="14"/>
    <n v="14"/>
    <n v="14.909090909090908"/>
    <n v="15"/>
    <n v="2.1761731059114267"/>
    <n v="0.14596283027454693"/>
    <n v="6"/>
    <n v="18"/>
    <n v="12"/>
    <n v="0.99635624499554565"/>
    <n v="6.9551035199024266E-2"/>
  </r>
  <r>
    <n v="21"/>
    <n v="40"/>
    <x v="13"/>
    <n v="34"/>
    <n v="34"/>
    <n v="34"/>
    <n v="34"/>
    <n v="34"/>
    <n v="34"/>
    <n v="34"/>
    <n v="34"/>
    <n v="34"/>
    <n v="32"/>
    <n v="34"/>
    <n v="33"/>
    <n v="33"/>
    <n v="34"/>
    <n v="33"/>
    <n v="32"/>
    <n v="33"/>
    <n v="34"/>
    <n v="34"/>
    <n v="33"/>
    <n v="34"/>
    <n v="34"/>
    <n v="33"/>
    <n v="34"/>
    <n v="34"/>
    <n v="31"/>
    <n v="31"/>
    <n v="31"/>
    <n v="31"/>
    <n v="31"/>
    <n v="28"/>
    <n v="27"/>
    <n v="29"/>
    <n v="29"/>
    <n v="29"/>
    <n v="29"/>
    <n v="29"/>
    <n v="30"/>
    <n v="29"/>
    <n v="30"/>
    <n v="29"/>
    <n v="31"/>
    <n v="29"/>
    <n v="29"/>
    <n v="31.863636363636363"/>
    <n v="33"/>
    <n v="2.205605006815317"/>
    <n v="6.9220128601907238E-2"/>
    <n v="27"/>
    <n v="34"/>
    <n v="7"/>
    <n v="0.99545713887343934"/>
    <n v="0.68577296849187286"/>
  </r>
  <r>
    <n v="47"/>
    <n v="40"/>
    <x v="13"/>
    <n v="48"/>
    <n v="53"/>
    <n v="47"/>
    <n v="49"/>
    <n v="50"/>
    <n v="45"/>
    <n v="46"/>
    <n v="50"/>
    <n v="55"/>
    <n v="53"/>
    <n v="51"/>
    <n v="51"/>
    <n v="51"/>
    <n v="46"/>
    <n v="51"/>
    <n v="51"/>
    <n v="51"/>
    <n v="60"/>
    <n v="52"/>
    <n v="52"/>
    <n v="48"/>
    <n v="47"/>
    <n v="51"/>
    <n v="51"/>
    <n v="52"/>
    <n v="47"/>
    <n v="47"/>
    <n v="53"/>
    <n v="58"/>
    <n v="55"/>
    <n v="51"/>
    <n v="51"/>
    <n v="58"/>
    <n v="54"/>
    <n v="50"/>
    <n v="52"/>
    <n v="57"/>
    <n v="60"/>
    <n v="60"/>
    <n v="60"/>
    <n v="53"/>
    <n v="44"/>
    <n v="54"/>
    <n v="57"/>
    <n v="51.863636363636367"/>
    <n v="51"/>
    <n v="4.190747888467337"/>
    <n v="8.0803202056337786E-2"/>
    <n v="44"/>
    <n v="60"/>
    <n v="16"/>
    <n v="1.0028075197015638"/>
    <n v="0.20189091733489972"/>
  </r>
  <r>
    <n v="4"/>
    <n v="15"/>
    <x v="6"/>
    <n v="105"/>
    <n v="119"/>
    <n v="137"/>
    <n v="137"/>
    <n v="137"/>
    <n v="137"/>
    <n v="127"/>
    <n v="121"/>
    <n v="131"/>
    <n v="150"/>
    <n v="135"/>
    <n v="126"/>
    <n v="136"/>
    <n v="118"/>
    <n v="121"/>
    <n v="121"/>
    <n v="134"/>
    <n v="142"/>
    <n v="137"/>
    <n v="142"/>
    <n v="150"/>
    <n v="137"/>
    <n v="140"/>
    <n v="149"/>
    <n v="157"/>
    <n v="149"/>
    <n v="139"/>
    <n v="141"/>
    <n v="140"/>
    <n v="154"/>
    <n v="134"/>
    <n v="125"/>
    <n v="131"/>
    <n v="139"/>
    <n v="138"/>
    <n v="124"/>
    <n v="162"/>
    <n v="138"/>
    <n v="142"/>
    <n v="140"/>
    <n v="133"/>
    <n v="121"/>
    <n v="133"/>
    <n v="127"/>
    <n v="135.36363636363637"/>
    <n v="137"/>
    <n v="11.252061121972293"/>
    <n v="8.3124695998452125E-2"/>
    <n v="105"/>
    <n v="162"/>
    <n v="57"/>
    <n v="1.0017797563363429"/>
    <n v="7.3446913693453103E-2"/>
  </r>
  <r>
    <n v="13"/>
    <n v="30"/>
    <x v="3"/>
    <n v="43"/>
    <n v="71"/>
    <n v="71"/>
    <n v="71"/>
    <n v="71"/>
    <n v="43"/>
    <n v="43"/>
    <n v="2"/>
    <n v="71"/>
    <n v="71"/>
    <n v="71"/>
    <n v="71"/>
    <n v="71"/>
    <n v="43"/>
    <n v="71"/>
    <n v="71"/>
    <n v="71"/>
    <n v="71"/>
    <n v="71"/>
    <n v="71"/>
    <n v="71"/>
    <n v="71"/>
    <n v="71"/>
    <n v="71"/>
    <n v="71"/>
    <n v="71"/>
    <n v="71"/>
    <n v="71"/>
    <n v="71"/>
    <n v="43"/>
    <n v="71"/>
    <n v="71"/>
    <n v="71"/>
    <n v="69"/>
    <n v="69"/>
    <n v="69"/>
    <n v="35"/>
    <n v="35"/>
    <n v="36"/>
    <n v="36"/>
    <n v="63"/>
    <n v="63"/>
    <n v="63"/>
    <n v="63"/>
    <n v="62.159090909090907"/>
    <n v="71"/>
    <n v="15.665015356873353"/>
    <n v="0.25201487228607955"/>
    <n v="2"/>
    <n v="71"/>
    <n v="69"/>
    <n v="1.0034085204617627"/>
    <n v="5.8814252708694476E-3"/>
  </r>
  <r>
    <n v="194"/>
    <n v="62"/>
    <x v="5"/>
    <n v="75"/>
    <n v="77"/>
    <n v="71"/>
    <n v="69"/>
    <n v="68"/>
    <n v="75"/>
    <n v="75"/>
    <n v="78"/>
    <n v="73"/>
    <n v="71"/>
    <n v="71"/>
    <n v="69"/>
    <n v="73"/>
    <n v="68"/>
    <n v="72"/>
    <n v="73"/>
    <n v="69"/>
    <n v="73"/>
    <n v="76"/>
    <n v="70"/>
    <n v="76"/>
    <n v="72"/>
    <n v="75"/>
    <n v="72"/>
    <n v="71"/>
    <n v="75"/>
    <n v="74"/>
    <n v="73"/>
    <n v="71"/>
    <n v="70"/>
    <n v="68"/>
    <n v="76"/>
    <n v="73"/>
    <n v="74"/>
    <n v="16"/>
    <n v="13"/>
    <n v="13"/>
    <n v="14"/>
    <n v="13"/>
    <n v="14"/>
    <n v="15"/>
    <n v="14"/>
    <n v="14"/>
    <n v="14"/>
    <n v="59.227272727272727"/>
    <n v="71"/>
    <n v="24.930474147641384"/>
    <n v="0.4209289572126711"/>
    <n v="13"/>
    <n v="78"/>
    <n v="65"/>
    <n v="0.96129606296014714"/>
    <n v="0.52573267277715618"/>
  </r>
  <r>
    <n v="1968"/>
    <n v="93"/>
    <x v="0"/>
    <n v="14"/>
    <n v="16"/>
    <n v="14"/>
    <n v="16"/>
    <n v="16"/>
    <n v="16"/>
    <n v="16"/>
    <n v="16"/>
    <n v="16"/>
    <n v="16"/>
    <n v="14"/>
    <n v="16"/>
    <n v="14"/>
    <n v="17"/>
    <n v="15"/>
    <n v="17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3"/>
    <n v="13"/>
    <n v="13"/>
    <n v="13"/>
    <n v="13"/>
    <n v="13"/>
    <n v="13"/>
    <n v="13"/>
    <n v="13"/>
    <n v="16.09090909090909"/>
    <n v="16"/>
    <n v="2.0210310725455241"/>
    <n v="0.12560080111864841"/>
    <n v="13"/>
    <n v="18"/>
    <n v="5"/>
    <n v="0.99760442266029459"/>
    <n v="5.5591700066017186E-2"/>
  </r>
  <r>
    <n v="17"/>
    <n v="30"/>
    <x v="3"/>
    <n v="24"/>
    <n v="29"/>
    <n v="29"/>
    <n v="25"/>
    <n v="27"/>
    <n v="25"/>
    <n v="24"/>
    <n v="27"/>
    <n v="28"/>
    <n v="29"/>
    <n v="25"/>
    <n v="23"/>
    <n v="25"/>
    <n v="24"/>
    <n v="29"/>
    <n v="25"/>
    <n v="27"/>
    <n v="28"/>
    <n v="26"/>
    <n v="23"/>
    <n v="24"/>
    <n v="28"/>
    <n v="28"/>
    <n v="27"/>
    <n v="28"/>
    <n v="28"/>
    <n v="25"/>
    <n v="23"/>
    <n v="22"/>
    <n v="29"/>
    <n v="26"/>
    <n v="25"/>
    <n v="26"/>
    <n v="26"/>
    <n v="31"/>
    <n v="26"/>
    <n v="27"/>
    <n v="25"/>
    <n v="27"/>
    <n v="30"/>
    <n v="26"/>
    <n v="27"/>
    <n v="28"/>
    <n v="31"/>
    <n v="26.477272727272727"/>
    <n v="26.5"/>
    <n v="2.1726485429843279"/>
    <n v="8.2057112353056155E-2"/>
    <n v="22"/>
    <n v="31"/>
    <n v="9"/>
    <n v="1.0012437176350815"/>
    <n v="3.7593162593441878E-2"/>
  </r>
  <r>
    <n v="1974"/>
    <n v="93"/>
    <x v="0"/>
    <n v="81"/>
    <n v="81"/>
    <n v="81"/>
    <n v="81"/>
    <n v="81"/>
    <n v="81"/>
    <n v="81"/>
    <n v="81"/>
    <n v="72"/>
    <n v="72"/>
    <n v="72"/>
    <n v="72"/>
    <n v="72"/>
    <n v="72"/>
    <n v="72"/>
    <n v="71"/>
    <n v="71"/>
    <n v="71"/>
    <n v="71"/>
    <n v="71"/>
    <n v="71"/>
    <n v="71"/>
    <n v="71"/>
    <n v="71"/>
    <n v="32"/>
    <n v="32"/>
    <n v="34"/>
    <n v="36"/>
    <n v="35"/>
    <n v="33"/>
    <n v="33"/>
    <n v="34"/>
    <n v="35"/>
    <n v="34"/>
    <n v="34"/>
    <n v="32"/>
    <n v="32"/>
    <n v="34"/>
    <n v="33"/>
    <n v="37"/>
    <n v="36"/>
    <n v="35"/>
    <n v="36"/>
    <n v="36"/>
    <n v="56.227272727272727"/>
    <n v="71"/>
    <n v="20.691379663739347"/>
    <n v="0.36799543460166989"/>
    <n v="32"/>
    <n v="81"/>
    <n v="49"/>
    <n v="0.97310396065105165"/>
    <n v="0.77816115117879614"/>
  </r>
  <r>
    <n v="1974"/>
    <n v="93"/>
    <x v="0"/>
    <n v="80"/>
    <n v="80"/>
    <n v="78"/>
    <n v="79"/>
    <n v="79"/>
    <n v="79"/>
    <n v="79"/>
    <n v="79"/>
    <n v="70"/>
    <n v="70"/>
    <n v="70"/>
    <n v="71"/>
    <n v="69"/>
    <n v="69"/>
    <n v="69"/>
    <n v="69"/>
    <n v="69"/>
    <n v="70"/>
    <n v="70"/>
    <n v="70"/>
    <n v="70"/>
    <n v="70"/>
    <n v="71"/>
    <n v="72"/>
    <n v="23"/>
    <n v="22"/>
    <n v="23"/>
    <n v="23"/>
    <n v="23"/>
    <n v="23"/>
    <n v="23"/>
    <n v="23"/>
    <n v="23"/>
    <n v="23"/>
    <n v="23"/>
    <n v="23"/>
    <n v="22"/>
    <n v="22"/>
    <n v="22"/>
    <n v="25"/>
    <n v="25"/>
    <n v="24"/>
    <n v="24"/>
    <n v="25"/>
    <n v="50.363636363636367"/>
    <n v="69"/>
    <n v="25.305657892120998"/>
    <n v="0.50245891121539887"/>
    <n v="22"/>
    <n v="80"/>
    <n v="58"/>
    <n v="0.96129019663362691"/>
    <n v="0.76658494905059371"/>
  </r>
  <r>
    <n v="11"/>
    <n v="30"/>
    <x v="3"/>
    <n v="112"/>
    <n v="101"/>
    <n v="103"/>
    <n v="126"/>
    <n v="109"/>
    <n v="118"/>
    <n v="116"/>
    <n v="118"/>
    <n v="105"/>
    <n v="91"/>
    <n v="98"/>
    <n v="95"/>
    <n v="83"/>
    <n v="91"/>
    <n v="94"/>
    <n v="93"/>
    <n v="103"/>
    <n v="105"/>
    <n v="101"/>
    <n v="102"/>
    <n v="94"/>
    <n v="99"/>
    <n v="99"/>
    <n v="100"/>
    <n v="96"/>
    <n v="96"/>
    <n v="85"/>
    <n v="93"/>
    <n v="87"/>
    <n v="91"/>
    <n v="86"/>
    <n v="95"/>
    <n v="92"/>
    <n v="92"/>
    <n v="95"/>
    <n v="92"/>
    <n v="96"/>
    <n v="91"/>
    <n v="93"/>
    <n v="99"/>
    <n v="101"/>
    <n v="100"/>
    <n v="105"/>
    <n v="100"/>
    <n v="98.659090909090907"/>
    <n v="97"/>
    <n v="9.1115648001768843"/>
    <n v="9.2354031607413706E-2"/>
    <n v="83"/>
    <n v="126"/>
    <n v="43"/>
    <n v="0.99681856830658599"/>
    <n v="0.20978942659600702"/>
  </r>
  <r>
    <n v="23"/>
    <n v="40"/>
    <x v="13"/>
    <n v="21"/>
    <n v="21"/>
    <n v="21"/>
    <n v="21"/>
    <n v="20"/>
    <n v="21"/>
    <n v="20"/>
    <n v="20"/>
    <n v="20"/>
    <n v="20"/>
    <n v="20"/>
    <n v="18"/>
    <n v="18"/>
    <n v="18"/>
    <n v="18"/>
    <n v="18"/>
    <n v="18"/>
    <n v="18"/>
    <n v="18"/>
    <n v="18"/>
    <n v="18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6"/>
    <n v="16"/>
    <n v="16"/>
    <n v="16"/>
    <n v="18"/>
    <n v="17"/>
    <n v="1.5551863718419059"/>
    <n v="8.6399242880105878E-2"/>
    <n v="16"/>
    <n v="21"/>
    <n v="5"/>
    <n v="0.99402988517874724"/>
    <n v="0.84115123396061875"/>
  </r>
  <r>
    <n v="86"/>
    <n v="50"/>
    <x v="2"/>
    <n v="125"/>
    <n v="125"/>
    <n v="125"/>
    <n v="125"/>
    <n v="125"/>
    <n v="125"/>
    <n v="125"/>
    <n v="125"/>
    <n v="125"/>
    <n v="125"/>
    <n v="125"/>
    <n v="125"/>
    <n v="125"/>
    <n v="125"/>
    <n v="125"/>
    <n v="125"/>
    <n v="125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5"/>
    <n v="125"/>
    <n v="125"/>
    <n v="125"/>
    <n v="125"/>
    <n v="125"/>
    <n v="125.95454545454545"/>
    <n v="125"/>
    <n v="1.0105155362727607"/>
    <n v="8.0228588228079163E-3"/>
    <n v="125"/>
    <n v="127"/>
    <n v="2"/>
    <n v="1.0002584367473819"/>
    <n v="0.17128412537917131"/>
  </r>
  <r>
    <n v="377"/>
    <n v="82"/>
    <x v="1"/>
    <n v="40"/>
    <n v="40"/>
    <n v="41"/>
    <n v="39"/>
    <n v="41"/>
    <n v="41"/>
    <n v="40"/>
    <n v="40"/>
    <n v="40"/>
    <n v="40"/>
    <n v="40"/>
    <n v="41"/>
    <n v="40"/>
    <n v="41"/>
    <n v="41"/>
    <n v="40"/>
    <n v="40"/>
    <n v="40"/>
    <n v="40"/>
    <n v="40"/>
    <n v="40"/>
    <n v="40"/>
    <n v="8"/>
    <n v="10"/>
    <n v="11"/>
    <n v="10"/>
    <n v="10"/>
    <n v="9"/>
    <n v="9"/>
    <n v="9"/>
    <n v="9"/>
    <n v="9"/>
    <n v="8"/>
    <n v="9"/>
    <n v="9"/>
    <n v="9"/>
    <n v="9"/>
    <n v="9"/>
    <n v="9"/>
    <n v="9"/>
    <n v="8"/>
    <n v="8"/>
    <n v="9"/>
    <n v="8"/>
    <n v="24.613636363636363"/>
    <n v="25"/>
    <n v="15.807292854868514"/>
    <n v="0.64221688422365153"/>
    <n v="8"/>
    <n v="41"/>
    <n v="33"/>
    <n v="0.94928222280980445"/>
    <n v="0.77151780598083275"/>
  </r>
  <r>
    <n v="9"/>
    <n v="22"/>
    <x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6"/>
    <n v="6"/>
    <n v="8"/>
    <n v="8"/>
    <n v="8"/>
    <n v="8"/>
    <n v="8"/>
    <n v="8"/>
    <n v="8"/>
    <n v="8"/>
    <n v="7.9090909090909092"/>
    <n v="8"/>
    <n v="0.42141410988297084"/>
    <n v="5.3282243778306655E-2"/>
    <n v="6"/>
    <n v="8"/>
    <n v="2"/>
    <n v="0.99894632944275075"/>
    <n v="4.990771502399368E-2"/>
  </r>
  <r>
    <n v="7"/>
    <n v="22"/>
    <x v="8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0"/>
    <n v="0"/>
    <n v="42"/>
    <n v="42"/>
    <n v="0"/>
    <n v="1"/>
    <n v="1"/>
  </r>
  <r>
    <n v="2028"/>
    <n v="94"/>
    <x v="9"/>
    <n v="27"/>
    <n v="27"/>
    <n v="27"/>
    <n v="27"/>
    <n v="27"/>
    <n v="27"/>
    <n v="27"/>
    <n v="27"/>
    <n v="27"/>
    <n v="27"/>
    <n v="27"/>
    <n v="27"/>
    <n v="27"/>
    <n v="27"/>
    <n v="25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5"/>
    <n v="27"/>
    <n v="27"/>
    <n v="27"/>
    <n v="26"/>
    <n v="26"/>
    <n v="26"/>
    <n v="26"/>
    <n v="26.818181818181817"/>
    <n v="27"/>
    <n v="0.49522028327205997"/>
    <n v="1.8465841071161559E-2"/>
    <n v="25"/>
    <n v="27"/>
    <n v="2"/>
    <n v="0.99949865235148405"/>
    <n v="0.1156275309485566"/>
  </r>
  <r>
    <n v="1903"/>
    <n v="93"/>
    <x v="0"/>
    <n v="136"/>
    <n v="137"/>
    <n v="138"/>
    <n v="137"/>
    <n v="137"/>
    <n v="134"/>
    <n v="136"/>
    <n v="137"/>
    <n v="138"/>
    <n v="138"/>
    <n v="138"/>
    <n v="137"/>
    <n v="137"/>
    <n v="133"/>
    <n v="117"/>
    <n v="140"/>
    <n v="120"/>
    <n v="121"/>
    <n v="121"/>
    <n v="121"/>
    <n v="121"/>
    <n v="85"/>
    <n v="70"/>
    <n v="71"/>
    <n v="70"/>
    <n v="72"/>
    <n v="72"/>
    <n v="73"/>
    <n v="73"/>
    <n v="75"/>
    <n v="75"/>
    <n v="75"/>
    <n v="75"/>
    <n v="66"/>
    <n v="67"/>
    <n v="67"/>
    <n v="66"/>
    <n v="67"/>
    <n v="67"/>
    <n v="72"/>
    <n v="72"/>
    <n v="72"/>
    <n v="72"/>
    <n v="70"/>
    <n v="100.40909090909091"/>
    <n v="80"/>
    <n v="31.24123555742208"/>
    <n v="0.31113951211556623"/>
    <n v="66"/>
    <n v="140"/>
    <n v="74"/>
    <n v="0.97808432349205621"/>
    <n v="0.81315765105320303"/>
  </r>
  <r>
    <n v="493"/>
    <n v="82"/>
    <x v="1"/>
    <n v="48"/>
    <n v="48"/>
    <n v="47"/>
    <n v="48"/>
    <n v="47"/>
    <n v="48"/>
    <n v="48"/>
    <n v="47"/>
    <n v="47"/>
    <n v="47"/>
    <n v="47"/>
    <n v="47"/>
    <n v="47"/>
    <n v="47"/>
    <n v="47"/>
    <n v="47"/>
    <n v="48"/>
    <n v="48"/>
    <n v="47"/>
    <n v="47"/>
    <n v="47"/>
    <n v="47"/>
    <n v="47"/>
    <n v="47"/>
    <n v="47"/>
    <n v="47"/>
    <n v="47"/>
    <n v="47"/>
    <n v="47"/>
    <n v="47"/>
    <n v="47"/>
    <n v="47"/>
    <n v="47"/>
    <n v="45"/>
    <n v="39"/>
    <n v="39"/>
    <n v="39"/>
    <n v="39"/>
    <n v="39"/>
    <n v="39"/>
    <n v="38"/>
    <n v="38"/>
    <n v="38"/>
    <n v="38"/>
    <n v="45.204545454545453"/>
    <n v="47"/>
    <n v="3.6636463311496512"/>
    <n v="8.1045972132018432E-2"/>
    <n v="38"/>
    <n v="48"/>
    <n v="10"/>
    <n v="0.99487495334789089"/>
    <n v="0.59374584797219887"/>
  </r>
  <r>
    <n v="409"/>
    <n v="82"/>
    <x v="1"/>
    <n v="44"/>
    <n v="40"/>
    <n v="40"/>
    <n v="38"/>
    <n v="42"/>
    <n v="38"/>
    <n v="38"/>
    <n v="38"/>
    <n v="38"/>
    <n v="38"/>
    <n v="38"/>
    <n v="42"/>
    <n v="34"/>
    <n v="34"/>
    <n v="38"/>
    <n v="34"/>
    <n v="34"/>
    <n v="34"/>
    <n v="34"/>
    <n v="31"/>
    <n v="38"/>
    <n v="38"/>
    <n v="38"/>
    <n v="38"/>
    <n v="34"/>
    <n v="33"/>
    <n v="33"/>
    <n v="26"/>
    <n v="26"/>
    <n v="26"/>
    <n v="22"/>
    <n v="22"/>
    <n v="22"/>
    <n v="26"/>
    <n v="26"/>
    <n v="22"/>
    <n v="30"/>
    <n v="26"/>
    <n v="26"/>
    <n v="26"/>
    <n v="26"/>
    <n v="30"/>
    <n v="27"/>
    <n v="27"/>
    <n v="32.613636363636367"/>
    <n v="34"/>
    <n v="6.2884756502850738"/>
    <n v="0.19281737185543082"/>
    <n v="22"/>
    <n v="44"/>
    <n v="22"/>
    <n v="0.98707011394243171"/>
    <n v="0.6876230886167729"/>
  </r>
  <r>
    <n v="4"/>
    <n v="15"/>
    <x v="6"/>
    <n v="86"/>
    <n v="86"/>
    <n v="86"/>
    <n v="84"/>
    <n v="81"/>
    <n v="80"/>
    <n v="80"/>
    <n v="80"/>
    <n v="80"/>
    <n v="80"/>
    <n v="80"/>
    <n v="80"/>
    <n v="80"/>
    <n v="80"/>
    <n v="81"/>
    <n v="81"/>
    <n v="82"/>
    <n v="82"/>
    <n v="81"/>
    <n v="80"/>
    <n v="80"/>
    <n v="80"/>
    <n v="80"/>
    <n v="80"/>
    <n v="80"/>
    <n v="80"/>
    <n v="80"/>
    <n v="79"/>
    <n v="80"/>
    <n v="80"/>
    <n v="80"/>
    <n v="80"/>
    <n v="80"/>
    <n v="80"/>
    <n v="80"/>
    <n v="80"/>
    <n v="80"/>
    <n v="80"/>
    <n v="80"/>
    <n v="80"/>
    <n v="80"/>
    <n v="80"/>
    <n v="80"/>
    <n v="80"/>
    <n v="80.659090909090907"/>
    <n v="80"/>
    <n v="1.6557606531079758"/>
    <n v="2.0527886372710889E-2"/>
    <n v="79"/>
    <n v="86"/>
    <n v="7"/>
    <n v="0.99914043498635696"/>
    <n v="0.30421996257679157"/>
  </r>
  <r>
    <n v="1974"/>
    <n v="93"/>
    <x v="0"/>
    <n v="73"/>
    <n v="73"/>
    <n v="71"/>
    <n v="72"/>
    <n v="72"/>
    <n v="72"/>
    <n v="72"/>
    <n v="72"/>
    <n v="64"/>
    <n v="63"/>
    <n v="63"/>
    <n v="64"/>
    <n v="63"/>
    <n v="63"/>
    <n v="63"/>
    <n v="63"/>
    <n v="63"/>
    <n v="63"/>
    <n v="63"/>
    <n v="63"/>
    <n v="63"/>
    <n v="63"/>
    <n v="63"/>
    <n v="62"/>
    <n v="23"/>
    <n v="23"/>
    <n v="23"/>
    <n v="23"/>
    <n v="23"/>
    <n v="23"/>
    <n v="23"/>
    <n v="23"/>
    <n v="23"/>
    <n v="23"/>
    <n v="23"/>
    <n v="23"/>
    <n v="22"/>
    <n v="22"/>
    <n v="23"/>
    <n v="25"/>
    <n v="25"/>
    <n v="24"/>
    <n v="24"/>
    <n v="25"/>
    <n v="46.636363636363633"/>
    <n v="63"/>
    <n v="21.795125238083937"/>
    <n v="0.46734186670355427"/>
    <n v="22"/>
    <n v="73"/>
    <n v="51"/>
    <n v="0.96447885139898148"/>
    <n v="0.77690859228128617"/>
  </r>
  <r>
    <n v="441"/>
    <n v="82"/>
    <x v="1"/>
    <n v="40"/>
    <n v="37"/>
    <n v="38"/>
    <n v="41"/>
    <n v="39"/>
    <n v="41"/>
    <n v="44"/>
    <n v="1"/>
    <n v="42"/>
    <n v="40"/>
    <n v="41"/>
    <n v="41"/>
    <n v="41"/>
    <n v="40"/>
    <n v="41"/>
    <n v="40"/>
    <n v="39"/>
    <n v="39"/>
    <n v="37"/>
    <n v="39"/>
    <n v="39"/>
    <n v="39"/>
    <n v="39"/>
    <n v="40"/>
    <n v="40"/>
    <n v="42"/>
    <n v="41"/>
    <n v="37"/>
    <n v="37"/>
    <n v="38"/>
    <n v="38"/>
    <n v="39"/>
    <n v="39"/>
    <n v="40"/>
    <n v="39"/>
    <n v="38"/>
    <n v="39"/>
    <n v="40"/>
    <n v="38"/>
    <n v="38"/>
    <n v="40"/>
    <n v="18"/>
    <n v="20"/>
    <n v="20"/>
    <n v="37.25"/>
    <n v="39"/>
    <n v="7.7373302288171368"/>
    <n v="0.20771356318972178"/>
    <n v="1"/>
    <n v="44"/>
    <n v="43"/>
    <n v="1.0004808106816674"/>
    <n v="1.1433379476669722E-4"/>
  </r>
  <r>
    <n v="37"/>
    <n v="40"/>
    <x v="13"/>
    <n v="39"/>
    <n v="38"/>
    <n v="39"/>
    <n v="39"/>
    <n v="41"/>
    <n v="42"/>
    <n v="43"/>
    <n v="44"/>
    <n v="40"/>
    <n v="36"/>
    <n v="38"/>
    <n v="35"/>
    <n v="38"/>
    <n v="35"/>
    <n v="39"/>
    <n v="35"/>
    <n v="37"/>
    <n v="36"/>
    <n v="30"/>
    <n v="37"/>
    <n v="37"/>
    <n v="41"/>
    <n v="44"/>
    <n v="34"/>
    <n v="40"/>
    <n v="35"/>
    <n v="53"/>
    <n v="53"/>
    <n v="33"/>
    <n v="38"/>
    <n v="33"/>
    <n v="33"/>
    <n v="40"/>
    <n v="41"/>
    <n v="28"/>
    <n v="48"/>
    <n v="54"/>
    <n v="53"/>
    <n v="45"/>
    <n v="31"/>
    <n v="41"/>
    <n v="43"/>
    <n v="39"/>
    <n v="38"/>
    <n v="39.454545454545453"/>
    <n v="39"/>
    <n v="5.9628873350063225"/>
    <n v="0.15113308913610496"/>
    <n v="28"/>
    <n v="54"/>
    <n v="26"/>
    <n v="1.0012407061509514"/>
    <n v="1.1824352010236201E-2"/>
  </r>
  <r>
    <n v="250"/>
    <n v="81"/>
    <x v="7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0"/>
    <n v="0"/>
    <n v="6"/>
    <n v="6"/>
    <n v="0"/>
    <n v="1"/>
    <n v="1"/>
  </r>
  <r>
    <n v="4"/>
    <n v="15"/>
    <x v="6"/>
    <n v="13"/>
    <n v="13"/>
    <n v="13"/>
    <n v="13"/>
    <n v="13"/>
    <n v="13"/>
    <n v="16"/>
    <n v="13"/>
    <n v="13"/>
    <n v="13"/>
    <n v="13"/>
    <n v="13"/>
    <n v="13"/>
    <n v="13"/>
    <n v="13"/>
    <n v="13"/>
    <n v="13"/>
    <n v="13"/>
    <n v="13"/>
    <n v="13"/>
    <n v="26"/>
    <n v="26"/>
    <n v="26"/>
    <n v="26"/>
    <n v="26"/>
    <n v="13"/>
    <n v="13"/>
    <n v="13"/>
    <n v="38"/>
    <n v="38"/>
    <n v="38"/>
    <n v="38"/>
    <n v="38"/>
    <n v="38"/>
    <n v="13"/>
    <n v="13"/>
    <n v="13"/>
    <n v="13"/>
    <n v="13"/>
    <n v="13"/>
    <n v="13"/>
    <n v="13"/>
    <n v="13"/>
    <n v="13"/>
    <n v="17.954545454545453"/>
    <n v="13"/>
    <n v="9.0526998297297006"/>
    <n v="0.50420100317481875"/>
    <n v="13"/>
    <n v="38"/>
    <n v="25"/>
    <n v="1.0079861738665497"/>
    <n v="6.3894305724706335E-2"/>
  </r>
  <r>
    <n v="2"/>
    <n v="12"/>
    <x v="10"/>
    <n v="38"/>
    <n v="37"/>
    <n v="38"/>
    <n v="37"/>
    <n v="38"/>
    <n v="37"/>
    <n v="37"/>
    <n v="37"/>
    <n v="37"/>
    <n v="37"/>
    <n v="37"/>
    <n v="37"/>
    <n v="37"/>
    <n v="37"/>
    <n v="37"/>
    <n v="37"/>
    <n v="37"/>
    <n v="37"/>
    <n v="38"/>
    <n v="37"/>
    <n v="37"/>
    <n v="37"/>
    <n v="37"/>
    <n v="37"/>
    <n v="37"/>
    <n v="37"/>
    <n v="37"/>
    <n v="37"/>
    <n v="37"/>
    <n v="38"/>
    <n v="37"/>
    <n v="37"/>
    <n v="37"/>
    <n v="37"/>
    <n v="37"/>
    <n v="37"/>
    <n v="37"/>
    <n v="37"/>
    <n v="37"/>
    <n v="37"/>
    <n v="37"/>
    <n v="37"/>
    <n v="37"/>
    <n v="37"/>
    <n v="37.113636363636367"/>
    <n v="37"/>
    <n v="0.32103822064055026"/>
    <n v="8.6501418911109681E-3"/>
    <n v="37"/>
    <n v="38"/>
    <n v="1"/>
    <n v="0.99979516975211258"/>
    <n v="9.4462333532099846E-2"/>
  </r>
  <r>
    <n v="215"/>
    <n v="70"/>
    <x v="14"/>
    <n v="100"/>
    <n v="108"/>
    <n v="93"/>
    <n v="116"/>
    <n v="126"/>
    <n v="95"/>
    <n v="109"/>
    <n v="93"/>
    <n v="92"/>
    <n v="102"/>
    <n v="91"/>
    <n v="113"/>
    <n v="95"/>
    <n v="104"/>
    <n v="79"/>
    <n v="79"/>
    <n v="97"/>
    <n v="79"/>
    <n v="86"/>
    <n v="106"/>
    <n v="96"/>
    <n v="86"/>
    <n v="91"/>
    <n v="97"/>
    <n v="101"/>
    <n v="97"/>
    <n v="97"/>
    <n v="99"/>
    <n v="105"/>
    <n v="114"/>
    <n v="105"/>
    <n v="96"/>
    <n v="85"/>
    <n v="132"/>
    <n v="86"/>
    <n v="93"/>
    <n v="86"/>
    <n v="84"/>
    <n v="111"/>
    <n v="94"/>
    <n v="109"/>
    <n v="85"/>
    <n v="103"/>
    <n v="94"/>
    <n v="97.931818181818187"/>
    <n v="96.5"/>
    <n v="11.785678591967052"/>
    <n v="0.12034575494234168"/>
    <n v="79"/>
    <n v="132"/>
    <n v="53"/>
    <n v="0.998946615261461"/>
    <n v="1.3245775037750672E-2"/>
  </r>
  <r>
    <n v="1974"/>
    <n v="93"/>
    <x v="0"/>
    <n v="56"/>
    <n v="55"/>
    <n v="57"/>
    <n v="55"/>
    <n v="56"/>
    <n v="56"/>
    <n v="55"/>
    <n v="59"/>
    <n v="55"/>
    <n v="57"/>
    <n v="56"/>
    <n v="55"/>
    <n v="60"/>
    <n v="56"/>
    <n v="57"/>
    <n v="55"/>
    <n v="59"/>
    <n v="56"/>
    <n v="56"/>
    <n v="57"/>
    <n v="56"/>
    <n v="55"/>
    <n v="55"/>
    <n v="55"/>
    <n v="55"/>
    <n v="55"/>
    <n v="57"/>
    <n v="55"/>
    <n v="58"/>
    <n v="56"/>
    <n v="56"/>
    <n v="54"/>
    <n v="56"/>
    <n v="55"/>
    <n v="58"/>
    <n v="56"/>
    <n v="55"/>
    <n v="55"/>
    <n v="55"/>
    <n v="55"/>
    <n v="57"/>
    <n v="54"/>
    <n v="54"/>
    <n v="56"/>
    <n v="55.93181818181818"/>
    <n v="56"/>
    <n v="1.3363909620252099"/>
    <n v="2.3893215087000909E-2"/>
    <n v="54"/>
    <n v="60"/>
    <n v="6"/>
    <n v="0.99954457626870596"/>
    <n v="6.1501858083746773E-2"/>
  </r>
  <r>
    <n v="1974"/>
    <n v="93"/>
    <x v="0"/>
    <n v="82"/>
    <n v="82"/>
    <n v="81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33"/>
    <n v="33"/>
    <n v="32"/>
    <n v="32"/>
    <n v="31"/>
    <n v="30"/>
    <n v="30"/>
    <n v="30"/>
    <n v="29"/>
    <n v="31"/>
    <n v="30"/>
    <n v="28"/>
    <n v="27"/>
    <n v="31"/>
    <n v="32"/>
    <n v="35"/>
    <n v="36"/>
    <n v="34"/>
    <n v="34"/>
    <n v="35"/>
    <n v="55.363636363636367"/>
    <n v="72"/>
    <n v="22.19479397274506"/>
    <n v="0.40089118834186477"/>
    <n v="27"/>
    <n v="82"/>
    <n v="55"/>
    <n v="0.97045557543166638"/>
    <n v="0.76313294339532678"/>
  </r>
  <r>
    <n v="4"/>
    <n v="15"/>
    <x v="6"/>
    <n v="34"/>
    <n v="34"/>
    <n v="35"/>
    <n v="36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6"/>
    <n v="35"/>
    <n v="35"/>
    <n v="36"/>
    <n v="33"/>
    <n v="36"/>
    <n v="39"/>
    <n v="39"/>
    <n v="39"/>
    <n v="39"/>
    <n v="39"/>
    <n v="39"/>
    <n v="39"/>
    <n v="30"/>
    <n v="30"/>
    <n v="30"/>
    <n v="30"/>
    <n v="31"/>
    <n v="31"/>
    <n v="31"/>
    <n v="34.909090909090907"/>
    <n v="35"/>
    <n v="2.5041192279566897"/>
    <n v="7.173258205084268E-2"/>
    <n v="30"/>
    <n v="39"/>
    <n v="9"/>
    <n v="0.99880490853161119"/>
    <n v="4.4429837198798727E-2"/>
  </r>
  <r>
    <n v="409"/>
    <n v="82"/>
    <x v="1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0"/>
    <n v="0"/>
    <n v="39"/>
    <n v="39"/>
    <n v="0"/>
    <n v="1"/>
    <n v="1"/>
  </r>
  <r>
    <n v="169"/>
    <n v="62"/>
    <x v="5"/>
    <n v="48"/>
    <n v="48"/>
    <n v="48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.06818181818182"/>
    <n v="47"/>
    <n v="0.25497170592935298"/>
    <n v="5.4170714924633174E-3"/>
    <n v="47"/>
    <n v="48"/>
    <n v="1"/>
    <n v="0.99981752409745261"/>
    <n v="0.19069767441860444"/>
  </r>
  <r>
    <n v="409"/>
    <n v="82"/>
    <x v="1"/>
    <n v="38"/>
    <n v="37"/>
    <n v="39"/>
    <n v="34"/>
    <n v="32"/>
    <n v="36"/>
    <n v="36"/>
    <n v="35"/>
    <n v="45"/>
    <n v="40"/>
    <n v="36"/>
    <n v="37"/>
    <n v="30"/>
    <n v="34"/>
    <n v="36"/>
    <n v="37"/>
    <n v="33"/>
    <n v="33"/>
    <n v="36"/>
    <n v="28"/>
    <n v="38"/>
    <n v="37"/>
    <n v="33"/>
    <n v="32"/>
    <n v="26"/>
    <n v="28"/>
    <n v="30"/>
    <n v="28"/>
    <n v="28"/>
    <n v="32"/>
    <n v="38"/>
    <n v="33"/>
    <n v="27"/>
    <n v="28"/>
    <n v="28"/>
    <n v="30"/>
    <n v="23"/>
    <n v="22"/>
    <n v="23"/>
    <n v="23"/>
    <n v="23"/>
    <n v="21"/>
    <n v="22"/>
    <n v="21"/>
    <n v="31.5"/>
    <n v="32.5"/>
    <n v="5.9357019921433789"/>
    <n v="0.18843498387756757"/>
    <n v="21"/>
    <n v="45"/>
    <n v="24"/>
    <n v="0.98749383510906807"/>
    <n v="0.6694765874021954"/>
  </r>
  <r>
    <n v="5"/>
    <n v="22"/>
    <x v="8"/>
    <n v="126"/>
    <n v="129"/>
    <n v="128"/>
    <n v="129"/>
    <n v="127"/>
    <n v="131"/>
    <n v="127"/>
    <n v="123"/>
    <n v="129"/>
    <n v="126"/>
    <n v="129"/>
    <n v="126"/>
    <n v="128"/>
    <n v="123"/>
    <n v="124"/>
    <n v="125"/>
    <n v="163"/>
    <n v="158"/>
    <n v="158"/>
    <n v="214"/>
    <n v="196"/>
    <n v="194"/>
    <n v="193"/>
    <n v="201"/>
    <n v="192"/>
    <n v="217"/>
    <n v="219"/>
    <n v="225"/>
    <n v="224"/>
    <n v="218"/>
    <n v="219"/>
    <n v="222"/>
    <n v="220"/>
    <n v="225"/>
    <n v="219"/>
    <n v="219"/>
    <n v="221"/>
    <n v="221"/>
    <n v="222"/>
    <n v="218"/>
    <n v="218"/>
    <n v="220"/>
    <n v="219"/>
    <n v="218"/>
    <n v="179.15909090909091"/>
    <n v="195"/>
    <n v="43.039161821730765"/>
    <n v="0.24022873527288516"/>
    <n v="123"/>
    <n v="225"/>
    <n v="102"/>
    <n v="1.0180216616473179"/>
    <n v="0.81086341178811117"/>
  </r>
  <r>
    <n v="612"/>
    <n v="91"/>
    <x v="15"/>
    <n v="12"/>
    <n v="12"/>
    <n v="12"/>
    <n v="12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2.909090909090908"/>
    <n v="13"/>
    <n v="0.29080336345115271"/>
    <n v="2.252702111241324E-2"/>
    <n v="12"/>
    <n v="13"/>
    <n v="1"/>
    <n v="1.0009029326435479"/>
    <n v="0.24806201550387655"/>
  </r>
  <r>
    <n v="7"/>
    <n v="22"/>
    <x v="8"/>
    <n v="54"/>
    <n v="54"/>
    <n v="54"/>
    <n v="54"/>
    <n v="54"/>
    <n v="54"/>
    <n v="54"/>
    <n v="54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.18181818181818"/>
    <n v="53"/>
    <n v="0.39015365325741275"/>
    <n v="7.336222539882975E-3"/>
    <n v="53"/>
    <n v="54"/>
    <n v="1"/>
    <n v="0.99962069673820897"/>
    <n v="0.44651162790697735"/>
  </r>
  <r>
    <n v="271"/>
    <n v="81"/>
    <x v="7"/>
    <n v="18"/>
    <n v="18"/>
    <n v="18"/>
    <n v="18"/>
    <n v="18"/>
    <n v="18"/>
    <n v="18"/>
    <n v="18"/>
    <n v="18"/>
    <n v="18"/>
    <n v="18"/>
    <n v="18"/>
    <n v="18"/>
    <n v="18"/>
    <n v="18"/>
    <n v="1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7.1818181818181817"/>
    <n v="1"/>
    <n v="8.2723206925621522"/>
    <n v="1.1518421217491606"/>
    <n v="1"/>
    <n v="18"/>
    <n v="17"/>
    <n v="0.91278632996227027"/>
    <n v="0.69457364341085304"/>
  </r>
  <r>
    <n v="37"/>
    <n v="40"/>
    <x v="13"/>
    <n v="79"/>
    <n v="71"/>
    <n v="77"/>
    <n v="73"/>
    <n v="73"/>
    <n v="72"/>
    <n v="79"/>
    <n v="87"/>
    <n v="73"/>
    <n v="73"/>
    <n v="79"/>
    <n v="79"/>
    <n v="84"/>
    <n v="90"/>
    <n v="95"/>
    <n v="83"/>
    <n v="75"/>
    <n v="80"/>
    <n v="76"/>
    <n v="78"/>
    <n v="80"/>
    <n v="77"/>
    <n v="82"/>
    <n v="81"/>
    <n v="72"/>
    <n v="79"/>
    <n v="88"/>
    <n v="71"/>
    <n v="71"/>
    <n v="78"/>
    <n v="73"/>
    <n v="77"/>
    <n v="60"/>
    <n v="65"/>
    <n v="68"/>
    <n v="72"/>
    <n v="74"/>
    <n v="74"/>
    <n v="67"/>
    <n v="70"/>
    <n v="65"/>
    <n v="69"/>
    <n v="72"/>
    <n v="79"/>
    <n v="75.909090909090907"/>
    <n v="75.5"/>
    <n v="6.8431537059097352"/>
    <n v="9.0149330257493526E-2"/>
    <n v="60"/>
    <n v="95"/>
    <n v="35"/>
    <n v="0.99711851018213493"/>
    <n v="0.17117792616277991"/>
  </r>
  <r>
    <n v="59"/>
    <n v="50"/>
    <x v="2"/>
    <n v="100"/>
    <n v="100"/>
    <n v="100"/>
    <n v="100"/>
    <n v="100"/>
    <n v="101"/>
    <n v="101"/>
    <n v="101"/>
    <n v="100"/>
    <n v="100"/>
    <n v="100"/>
    <n v="100"/>
    <n v="100"/>
    <n v="100"/>
    <n v="100"/>
    <n v="100"/>
    <n v="87"/>
    <n v="87"/>
    <n v="88"/>
    <n v="87"/>
    <n v="87"/>
    <n v="87"/>
    <n v="87"/>
    <n v="87"/>
    <n v="87"/>
    <n v="87"/>
    <n v="87"/>
    <n v="98"/>
    <n v="98"/>
    <n v="98"/>
    <n v="98"/>
    <n v="98"/>
    <n v="98"/>
    <n v="96"/>
    <n v="96"/>
    <n v="97"/>
    <n v="97"/>
    <n v="91"/>
    <n v="91"/>
    <n v="91"/>
    <n v="90"/>
    <n v="90"/>
    <n v="90"/>
    <n v="92"/>
    <n v="94.772727272727266"/>
    <n v="97.5"/>
    <n v="5.5315737966763212"/>
    <n v="5.8366725912172221E-2"/>
    <n v="87"/>
    <n v="101"/>
    <n v="14"/>
    <n v="0.9978650393639561"/>
    <n v="0.21576730635956903"/>
  </r>
  <r>
    <n v="1974"/>
    <n v="93"/>
    <x v="0"/>
    <n v="50"/>
    <n v="50"/>
    <n v="49"/>
    <n v="50"/>
    <n v="50"/>
    <n v="49"/>
    <n v="50"/>
    <n v="50"/>
    <n v="50"/>
    <n v="50"/>
    <n v="50"/>
    <n v="37"/>
    <n v="37"/>
    <n v="36"/>
    <n v="37"/>
    <n v="37"/>
    <n v="35"/>
    <n v="37"/>
    <n v="37"/>
    <n v="36"/>
    <n v="37"/>
    <n v="35"/>
    <n v="37"/>
    <n v="37"/>
    <n v="37"/>
    <n v="37"/>
    <n v="37"/>
    <n v="37"/>
    <n v="35"/>
    <n v="25"/>
    <n v="25"/>
    <n v="37"/>
    <n v="25"/>
    <n v="25"/>
    <n v="23"/>
    <n v="23"/>
    <n v="23"/>
    <n v="23"/>
    <n v="35"/>
    <n v="35"/>
    <n v="35"/>
    <n v="35"/>
    <n v="35"/>
    <n v="35"/>
    <n v="37.386363636363633"/>
    <n v="37"/>
    <n v="8.6272038885412261"/>
    <n v="0.23075803714031246"/>
    <n v="23"/>
    <n v="50"/>
    <n v="27"/>
    <n v="0.9857951648058314"/>
    <n v="0.57878008623668631"/>
  </r>
  <r>
    <n v="2"/>
    <n v="12"/>
    <x v="10"/>
    <n v="95"/>
    <n v="95"/>
    <n v="96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108"/>
    <n v="108"/>
    <n v="95.61363636363636"/>
    <n v="95"/>
    <n v="2.7383232782710945"/>
    <n v="2.8639463808872868E-2"/>
    <n v="95"/>
    <n v="108"/>
    <n v="13"/>
    <n v="1.000730709649392"/>
    <n v="0.12060371860999097"/>
  </r>
  <r>
    <n v="4"/>
    <n v="15"/>
    <x v="6"/>
    <n v="24"/>
    <n v="27"/>
    <n v="27"/>
    <n v="27"/>
    <n v="27"/>
    <n v="27"/>
    <n v="27"/>
    <n v="27"/>
    <n v="27"/>
    <n v="27"/>
    <n v="27"/>
    <n v="27"/>
    <n v="27"/>
    <n v="27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4"/>
    <n v="26"/>
    <n v="26"/>
    <n v="26"/>
    <n v="26"/>
    <n v="26"/>
    <n v="26"/>
    <n v="26"/>
    <n v="26"/>
    <n v="26"/>
    <n v="26.204545454545453"/>
    <n v="26"/>
    <n v="0.66750299901932186"/>
    <n v="2.5472794411838823E-2"/>
    <n v="24"/>
    <n v="27"/>
    <n v="3"/>
    <n v="0.99909925475821659"/>
    <n v="0.19973239900374773"/>
  </r>
  <r>
    <n v="1"/>
    <n v="11"/>
    <x v="12"/>
    <n v="56"/>
    <n v="56"/>
    <n v="56"/>
    <n v="54"/>
    <n v="56"/>
    <n v="54"/>
    <n v="54"/>
    <n v="55"/>
    <n v="56"/>
    <n v="56"/>
    <n v="57"/>
    <n v="58"/>
    <n v="56"/>
    <n v="56"/>
    <n v="56"/>
    <n v="56"/>
    <n v="56"/>
    <n v="56"/>
    <n v="56"/>
    <n v="56"/>
    <n v="57"/>
    <n v="56"/>
    <n v="57"/>
    <n v="57"/>
    <n v="56"/>
    <n v="55"/>
    <n v="55"/>
    <n v="55"/>
    <n v="56"/>
    <n v="56"/>
    <n v="55"/>
    <n v="55"/>
    <n v="54"/>
    <n v="50"/>
    <n v="48"/>
    <n v="47"/>
    <n v="47"/>
    <n v="43"/>
    <n v="43"/>
    <n v="41"/>
    <n v="37"/>
    <n v="41"/>
    <n v="39"/>
    <n v="41"/>
    <n v="52.659090909090907"/>
    <n v="56"/>
    <n v="5.8347124112312505"/>
    <n v="0.11080161678643721"/>
    <n v="37"/>
    <n v="58"/>
    <n v="21"/>
    <n v="0.99307184609401489"/>
    <n v="0.53898390276406771"/>
  </r>
  <r>
    <n v="21"/>
    <n v="40"/>
    <x v="13"/>
    <n v="27"/>
    <n v="26"/>
    <n v="10"/>
    <n v="9"/>
    <n v="26"/>
    <n v="29"/>
    <n v="29"/>
    <n v="10"/>
    <n v="10"/>
    <n v="21"/>
    <n v="21"/>
    <n v="3"/>
    <n v="3"/>
    <n v="22"/>
    <n v="24"/>
    <n v="21"/>
    <n v="16"/>
    <n v="16"/>
    <n v="14"/>
    <n v="13"/>
    <n v="6"/>
    <n v="5"/>
    <n v="4"/>
    <n v="4"/>
    <n v="5"/>
    <n v="4"/>
    <n v="3"/>
    <n v="4"/>
    <n v="3"/>
    <n v="3"/>
    <n v="3"/>
    <n v="5"/>
    <n v="6"/>
    <n v="3"/>
    <n v="3"/>
    <n v="5"/>
    <n v="3"/>
    <n v="4"/>
    <n v="4"/>
    <n v="5"/>
    <n v="4"/>
    <n v="4"/>
    <n v="3"/>
    <n v="3"/>
    <n v="10.136363636363637"/>
    <n v="5"/>
    <n v="8.7699033674263358"/>
    <n v="0.86519226046358466"/>
    <n v="3"/>
    <n v="29"/>
    <n v="26"/>
    <n v="0.95242475960608697"/>
    <n v="0.57288322424542304"/>
  </r>
  <r>
    <n v="396"/>
    <n v="82"/>
    <x v="1"/>
    <n v="67"/>
    <n v="66"/>
    <n v="67"/>
    <n v="70"/>
    <n v="71"/>
    <n v="71"/>
    <n v="70"/>
    <n v="69"/>
    <n v="69"/>
    <n v="71"/>
    <n v="70"/>
    <n v="68"/>
    <n v="74"/>
    <n v="68"/>
    <n v="66"/>
    <n v="71"/>
    <n v="71"/>
    <n v="78"/>
    <n v="72"/>
    <n v="79"/>
    <n v="72"/>
    <n v="72"/>
    <n v="70"/>
    <n v="59"/>
    <n v="63"/>
    <n v="52"/>
    <n v="62"/>
    <n v="60"/>
    <n v="60"/>
    <n v="60"/>
    <n v="60"/>
    <n v="60"/>
    <n v="60"/>
    <n v="58"/>
    <n v="51"/>
    <n v="52"/>
    <n v="53"/>
    <n v="60"/>
    <n v="57"/>
    <n v="43"/>
    <n v="43"/>
    <n v="43"/>
    <n v="43"/>
    <n v="43"/>
    <n v="62.81818181818182"/>
    <n v="66"/>
    <n v="9.8341425354747383"/>
    <n v="0.15654930230133446"/>
    <n v="43"/>
    <n v="79"/>
    <n v="36"/>
    <n v="0.98950315723097859"/>
    <n v="0.63903589771460945"/>
  </r>
  <r>
    <n v="13"/>
    <n v="30"/>
    <x v="3"/>
    <n v="38"/>
    <n v="38"/>
    <n v="37"/>
    <n v="39"/>
    <n v="39"/>
    <n v="41"/>
    <n v="40"/>
    <n v="41"/>
    <n v="41"/>
    <n v="40"/>
    <n v="42"/>
    <n v="42"/>
    <n v="41"/>
    <n v="39"/>
    <n v="41"/>
    <n v="41"/>
    <n v="42"/>
    <n v="43"/>
    <n v="41"/>
    <n v="39"/>
    <n v="37"/>
    <n v="38"/>
    <n v="40"/>
    <n v="40"/>
    <n v="41"/>
    <n v="41"/>
    <n v="40"/>
    <n v="41"/>
    <n v="42"/>
    <n v="42"/>
    <n v="43"/>
    <n v="39"/>
    <n v="41"/>
    <n v="40"/>
    <n v="34"/>
    <n v="34"/>
    <n v="34"/>
    <n v="33"/>
    <n v="34"/>
    <n v="34"/>
    <n v="34"/>
    <n v="36"/>
    <n v="34"/>
    <n v="34"/>
    <n v="38.886363636363633"/>
    <n v="40"/>
    <n v="2.9822413070592821"/>
    <n v="7.669118498574426E-2"/>
    <n v="33"/>
    <n v="43"/>
    <n v="10"/>
    <n v="0.99665094219933259"/>
    <n v="0.29702410431321213"/>
  </r>
  <r>
    <n v="113"/>
    <n v="61"/>
    <x v="4"/>
    <n v="26"/>
    <n v="26"/>
    <n v="26"/>
    <n v="27"/>
    <n v="27"/>
    <n v="27"/>
    <n v="27"/>
    <n v="27"/>
    <n v="29"/>
    <n v="20"/>
    <n v="20"/>
    <n v="20"/>
    <n v="20"/>
    <n v="20"/>
    <n v="17"/>
    <n v="19"/>
    <n v="19"/>
    <n v="21"/>
    <n v="21"/>
    <n v="21"/>
    <n v="21"/>
    <n v="21"/>
    <n v="21"/>
    <n v="22"/>
    <n v="21"/>
    <n v="21"/>
    <n v="21"/>
    <n v="21"/>
    <n v="21"/>
    <n v="16"/>
    <n v="21"/>
    <n v="21"/>
    <n v="21"/>
    <n v="21"/>
    <n v="21"/>
    <n v="21"/>
    <n v="21"/>
    <n v="21"/>
    <n v="19"/>
    <n v="19"/>
    <n v="18"/>
    <n v="18"/>
    <n v="18"/>
    <n v="18"/>
    <n v="21.454545454545453"/>
    <n v="21"/>
    <n v="3.0837499480457078"/>
    <n v="0.14373410774789316"/>
    <n v="16"/>
    <n v="29"/>
    <n v="13"/>
    <n v="0.99289596692744508"/>
    <n v="0.4406484636038539"/>
  </r>
  <r>
    <n v="8"/>
    <n v="22"/>
    <x v="8"/>
    <n v="167"/>
    <n v="165"/>
    <n v="167"/>
    <n v="162"/>
    <n v="166"/>
    <n v="168"/>
    <n v="168"/>
    <n v="164"/>
    <n v="163"/>
    <n v="169"/>
    <n v="170"/>
    <n v="167"/>
    <n v="162"/>
    <n v="165"/>
    <n v="167"/>
    <n v="168"/>
    <n v="164"/>
    <n v="166"/>
    <n v="165"/>
    <n v="163"/>
    <n v="166"/>
    <n v="160"/>
    <n v="166"/>
    <n v="168"/>
    <n v="167"/>
    <n v="159"/>
    <n v="164"/>
    <n v="159"/>
    <n v="161"/>
    <n v="175"/>
    <n v="175"/>
    <n v="176"/>
    <n v="143"/>
    <n v="143"/>
    <n v="141"/>
    <n v="143"/>
    <n v="143"/>
    <n v="144"/>
    <n v="52"/>
    <n v="53"/>
    <n v="53"/>
    <n v="61"/>
    <n v="54"/>
    <n v="52"/>
    <n v="147.59090909090909"/>
    <n v="164"/>
    <n v="38.562735465682337"/>
    <n v="0.26128123814136478"/>
    <n v="52"/>
    <n v="176"/>
    <n v="124"/>
    <n v="0.98066261414823319"/>
    <n v="0.42316045115218975"/>
  </r>
  <r>
    <n v="1357"/>
    <n v="93"/>
    <x v="0"/>
    <n v="59"/>
    <n v="60"/>
    <n v="60"/>
    <n v="61"/>
    <n v="60"/>
    <n v="60"/>
    <n v="59"/>
    <n v="59"/>
    <n v="61"/>
    <n v="62"/>
    <n v="61"/>
    <n v="60"/>
    <n v="61"/>
    <n v="61"/>
    <n v="61"/>
    <n v="61"/>
    <n v="61"/>
    <n v="60"/>
    <n v="62"/>
    <n v="61"/>
    <n v="61"/>
    <n v="62"/>
    <n v="62"/>
    <n v="61"/>
    <n v="61"/>
    <n v="62"/>
    <n v="61"/>
    <n v="61"/>
    <n v="61"/>
    <n v="60"/>
    <n v="60"/>
    <n v="61"/>
    <n v="60"/>
    <n v="60"/>
    <n v="59"/>
    <n v="60"/>
    <n v="59"/>
    <n v="59"/>
    <n v="59"/>
    <n v="59"/>
    <n v="61"/>
    <n v="61"/>
    <n v="62"/>
    <n v="61"/>
    <n v="60.522727272727273"/>
    <n v="61"/>
    <n v="0.95207573383624822"/>
    <n v="1.5730879567703689E-2"/>
    <n v="59"/>
    <n v="62"/>
    <n v="3"/>
    <n v="0.99998823438682705"/>
    <n v="9.1936580179941709E-5"/>
  </r>
  <r>
    <n v="14"/>
    <n v="30"/>
    <x v="3"/>
    <n v="125"/>
    <n v="125"/>
    <n v="125"/>
    <n v="125"/>
    <n v="125"/>
    <n v="127"/>
    <n v="125"/>
    <n v="126"/>
    <n v="124"/>
    <n v="125"/>
    <n v="125"/>
    <n v="125"/>
    <n v="124"/>
    <n v="128"/>
    <n v="126"/>
    <n v="124"/>
    <n v="124"/>
    <n v="126"/>
    <n v="125"/>
    <n v="124"/>
    <n v="121"/>
    <n v="121"/>
    <n v="123"/>
    <n v="124"/>
    <n v="122"/>
    <n v="125"/>
    <n v="124"/>
    <n v="124"/>
    <n v="123"/>
    <n v="124"/>
    <n v="131"/>
    <n v="125"/>
    <n v="123"/>
    <n v="123"/>
    <n v="123"/>
    <n v="123"/>
    <n v="123"/>
    <n v="122"/>
    <n v="123"/>
    <n v="125"/>
    <n v="123"/>
    <n v="125"/>
    <n v="123"/>
    <n v="124"/>
    <n v="124.31818181818181"/>
    <n v="124"/>
    <n v="1.7490559217292492"/>
    <n v="1.4069188401478422E-2"/>
    <n v="121"/>
    <n v="131"/>
    <n v="10"/>
    <n v="0.99962112350542753"/>
    <n v="0.12154188885892538"/>
  </r>
  <r>
    <n v="217"/>
    <n v="70"/>
    <x v="14"/>
    <n v="47"/>
    <n v="47"/>
    <n v="49"/>
    <n v="49"/>
    <n v="51"/>
    <n v="53"/>
    <n v="53"/>
    <n v="52"/>
    <n v="50"/>
    <n v="50"/>
    <n v="50"/>
    <n v="50"/>
    <n v="50"/>
    <n v="42"/>
    <n v="40"/>
    <n v="40"/>
    <n v="40"/>
    <n v="40"/>
    <n v="40"/>
    <n v="40"/>
    <n v="40"/>
    <n v="38"/>
    <n v="38"/>
    <n v="40"/>
    <n v="38"/>
    <n v="38"/>
    <n v="36"/>
    <n v="38"/>
    <n v="38"/>
    <n v="36"/>
    <n v="32"/>
    <n v="32"/>
    <n v="32"/>
    <n v="32"/>
    <n v="32"/>
    <n v="32"/>
    <n v="32"/>
    <n v="32"/>
    <n v="35"/>
    <n v="37"/>
    <n v="36"/>
    <n v="36"/>
    <n v="38"/>
    <n v="38"/>
    <n v="40.659090909090907"/>
    <n v="39"/>
    <n v="6.8026779330871516"/>
    <n v="0.16731013362539671"/>
    <n v="32"/>
    <n v="53"/>
    <n v="21"/>
    <n v="0.98904891435603282"/>
    <n v="0.74209016068404277"/>
  </r>
  <r>
    <n v="7"/>
    <n v="22"/>
    <x v="8"/>
    <n v="133"/>
    <n v="133"/>
    <n v="133"/>
    <n v="133"/>
    <n v="133"/>
    <n v="133"/>
    <n v="133"/>
    <n v="136"/>
    <n v="134"/>
    <n v="135"/>
    <n v="133"/>
    <n v="133"/>
    <n v="136"/>
    <n v="134"/>
    <n v="137"/>
    <n v="133"/>
    <n v="134"/>
    <n v="133"/>
    <n v="133"/>
    <n v="133"/>
    <n v="135"/>
    <n v="134"/>
    <n v="133"/>
    <n v="133"/>
    <n v="133"/>
    <n v="130"/>
    <n v="130"/>
    <n v="131"/>
    <n v="131"/>
    <n v="130"/>
    <n v="130"/>
    <n v="131"/>
    <n v="131"/>
    <n v="130"/>
    <n v="130"/>
    <n v="142"/>
    <n v="142"/>
    <n v="142"/>
    <n v="138"/>
    <n v="142"/>
    <n v="141"/>
    <n v="142"/>
    <n v="142"/>
    <n v="141"/>
    <n v="134.52272727272728"/>
    <n v="133"/>
    <n v="3.8968600142167915"/>
    <n v="2.8968042004652615E-2"/>
    <n v="130"/>
    <n v="142"/>
    <n v="12"/>
    <n v="1.0009592179903735"/>
    <n v="0.18533877834894977"/>
  </r>
  <r>
    <n v="235"/>
    <n v="70"/>
    <x v="14"/>
    <n v="224"/>
    <n v="234"/>
    <n v="194"/>
    <n v="180"/>
    <n v="207"/>
    <n v="211"/>
    <n v="203"/>
    <n v="202"/>
    <n v="205"/>
    <n v="278"/>
    <n v="295"/>
    <n v="285"/>
    <n v="295"/>
    <n v="287"/>
    <n v="282"/>
    <n v="284"/>
    <n v="279"/>
    <n v="191"/>
    <n v="158"/>
    <n v="203"/>
    <n v="241"/>
    <n v="243"/>
    <n v="229"/>
    <n v="229"/>
    <n v="229"/>
    <n v="227"/>
    <n v="203"/>
    <n v="227"/>
    <n v="232"/>
    <n v="232"/>
    <n v="231"/>
    <n v="239"/>
    <n v="231"/>
    <n v="237"/>
    <n v="219"/>
    <n v="230"/>
    <n v="226"/>
    <n v="228"/>
    <n v="228"/>
    <n v="231"/>
    <n v="232"/>
    <n v="232"/>
    <n v="234"/>
    <n v="238"/>
    <n v="232.38636363636363"/>
    <n v="230.5"/>
    <n v="30.698243195768548"/>
    <n v="0.13210001961993312"/>
    <n v="158"/>
    <n v="295"/>
    <n v="137"/>
    <n v="1.0005556026943045"/>
    <n v="2.912287141209544E-3"/>
  </r>
  <r>
    <n v="16"/>
    <n v="30"/>
    <x v="3"/>
    <n v="100"/>
    <n v="100"/>
    <n v="100"/>
    <n v="100"/>
    <n v="100"/>
    <n v="100"/>
    <n v="100"/>
    <n v="100"/>
    <n v="104"/>
    <n v="102"/>
    <n v="110"/>
    <n v="110"/>
    <n v="110"/>
    <n v="100"/>
    <n v="95"/>
    <n v="100"/>
    <n v="100"/>
    <n v="100"/>
    <n v="100"/>
    <n v="100"/>
    <n v="118"/>
    <n v="100"/>
    <n v="100"/>
    <n v="95"/>
    <n v="92"/>
    <n v="95"/>
    <n v="102"/>
    <n v="103"/>
    <n v="103"/>
    <n v="106"/>
    <n v="103"/>
    <n v="103"/>
    <n v="103"/>
    <n v="102"/>
    <n v="90"/>
    <n v="107"/>
    <n v="107"/>
    <n v="97"/>
    <n v="97"/>
    <n v="97"/>
    <n v="96"/>
    <n v="96"/>
    <n v="117"/>
    <n v="99"/>
    <n v="101.34090909090909"/>
    <n v="100"/>
    <n v="5.5821275506336594"/>
    <n v="5.5082667016793228E-2"/>
    <n v="90"/>
    <n v="118"/>
    <n v="28"/>
    <n v="0.99976946682221035"/>
    <n v="3.0200437822754506E-3"/>
  </r>
  <r>
    <n v="113"/>
    <n v="61"/>
    <x v="4"/>
    <n v="178"/>
    <n v="179"/>
    <n v="176"/>
    <n v="118"/>
    <n v="116"/>
    <n v="116"/>
    <n v="125"/>
    <n v="121"/>
    <n v="116"/>
    <n v="112"/>
    <n v="115"/>
    <n v="113"/>
    <n v="114"/>
    <n v="116"/>
    <n v="115"/>
    <n v="117"/>
    <n v="98"/>
    <n v="98"/>
    <n v="97"/>
    <n v="100"/>
    <n v="99"/>
    <n v="100"/>
    <n v="102"/>
    <n v="102"/>
    <n v="142"/>
    <n v="95"/>
    <n v="96"/>
    <n v="114"/>
    <n v="109"/>
    <n v="105"/>
    <n v="103"/>
    <n v="86"/>
    <n v="86"/>
    <n v="87"/>
    <n v="79"/>
    <n v="89"/>
    <n v="89"/>
    <n v="73"/>
    <n v="75"/>
    <n v="123"/>
    <n v="123"/>
    <n v="126"/>
    <n v="120"/>
    <n v="95"/>
    <n v="110.40909090909091"/>
    <n v="110.5"/>
    <n v="23.573061272541267"/>
    <n v="0.21350652449399254"/>
    <n v="73"/>
    <n v="179"/>
    <n v="106"/>
    <n v="0.99106808173605077"/>
    <n v="0.33820370504591191"/>
  </r>
  <r>
    <n v="1587"/>
    <n v="93"/>
    <x v="0"/>
    <n v="133"/>
    <n v="133"/>
    <n v="133"/>
    <n v="94"/>
    <n v="94"/>
    <n v="94"/>
    <n v="94"/>
    <n v="94"/>
    <n v="94"/>
    <n v="94"/>
    <n v="94"/>
    <n v="94"/>
    <n v="98"/>
    <n v="108"/>
    <n v="94"/>
    <n v="94"/>
    <n v="94"/>
    <n v="94"/>
    <n v="94"/>
    <n v="94"/>
    <n v="94"/>
    <n v="88"/>
    <n v="94"/>
    <n v="94"/>
    <n v="94"/>
    <n v="94"/>
    <n v="94"/>
    <n v="94"/>
    <n v="94"/>
    <n v="98"/>
    <n v="108"/>
    <n v="98"/>
    <n v="98"/>
    <n v="98"/>
    <n v="98"/>
    <n v="98"/>
    <n v="98"/>
    <n v="98"/>
    <n v="98"/>
    <n v="98"/>
    <n v="98"/>
    <n v="98"/>
    <n v="97"/>
    <n v="97"/>
    <n v="98.477272727272734"/>
    <n v="94"/>
    <n v="10.040588874520576"/>
    <n v="0.10195843768264605"/>
    <n v="88"/>
    <n v="133"/>
    <n v="45"/>
    <n v="0.99810919878977056"/>
    <n v="7.2531627684331815E-2"/>
  </r>
  <r>
    <n v="23"/>
    <n v="40"/>
    <x v="13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8"/>
    <n v="18"/>
    <n v="18"/>
    <n v="16.136363636363637"/>
    <n v="16"/>
    <n v="0.5099434118587054"/>
    <n v="3.1602126932088782E-2"/>
    <n v="16"/>
    <n v="18"/>
    <n v="2"/>
    <n v="1.0010214736667553"/>
    <n v="0.19069767441860433"/>
  </r>
  <r>
    <n v="11"/>
    <n v="30"/>
    <x v="3"/>
    <n v="111"/>
    <n v="174"/>
    <n v="175"/>
    <n v="122"/>
    <n v="132"/>
    <n v="121"/>
    <n v="121"/>
    <n v="121"/>
    <n v="121"/>
    <n v="114"/>
    <n v="112"/>
    <n v="112"/>
    <n v="112"/>
    <n v="112"/>
    <n v="112"/>
    <n v="112"/>
    <n v="112"/>
    <n v="114"/>
    <n v="114"/>
    <n v="100"/>
    <n v="106"/>
    <n v="106"/>
    <n v="106"/>
    <n v="106"/>
    <n v="104"/>
    <n v="104"/>
    <n v="104"/>
    <n v="104"/>
    <n v="104"/>
    <n v="104"/>
    <n v="104"/>
    <n v="104"/>
    <n v="104"/>
    <n v="104"/>
    <n v="104"/>
    <n v="104"/>
    <n v="104"/>
    <n v="103"/>
    <n v="101"/>
    <n v="101"/>
    <n v="100"/>
    <n v="99"/>
    <n v="100"/>
    <n v="100"/>
    <n v="111.45454545454545"/>
    <n v="106"/>
    <n v="15.760496016061921"/>
    <n v="0.14140738676727663"/>
    <n v="99"/>
    <n v="175"/>
    <n v="76"/>
    <n v="0.9931202975695177"/>
    <n v="0.54201295369854019"/>
  </r>
  <r>
    <n v="47"/>
    <n v="40"/>
    <x v="13"/>
    <n v="94"/>
    <n v="94"/>
    <n v="96"/>
    <n v="96"/>
    <n v="96"/>
    <n v="76"/>
    <n v="80"/>
    <n v="80"/>
    <n v="102"/>
    <n v="102"/>
    <n v="102"/>
    <n v="98"/>
    <n v="102"/>
    <n v="102"/>
    <n v="102"/>
    <n v="102"/>
    <n v="102"/>
    <n v="102"/>
    <n v="81"/>
    <n v="102"/>
    <n v="102"/>
    <n v="102"/>
    <n v="102"/>
    <n v="102"/>
    <n v="102"/>
    <n v="102"/>
    <n v="102"/>
    <n v="102"/>
    <n v="102"/>
    <n v="102"/>
    <n v="102"/>
    <n v="102"/>
    <n v="102"/>
    <n v="94"/>
    <n v="94"/>
    <n v="90"/>
    <n v="94"/>
    <n v="94"/>
    <n v="86"/>
    <n v="86"/>
    <n v="85"/>
    <n v="85"/>
    <n v="85"/>
    <n v="85"/>
    <n v="95.795454545454547"/>
    <n v="102"/>
    <n v="7.9404163251362601"/>
    <n v="8.2889280736890975E-2"/>
    <n v="76"/>
    <n v="102"/>
    <n v="26"/>
    <n v="0.99910935543142221"/>
    <n v="1.7401294260773425E-2"/>
  </r>
  <r>
    <n v="2"/>
    <n v="12"/>
    <x v="10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0"/>
    <n v="0"/>
    <n v="37"/>
    <n v="37"/>
    <n v="0"/>
    <n v="1"/>
    <n v="1"/>
  </r>
  <r>
    <n v="8"/>
    <n v="22"/>
    <x v="8"/>
    <n v="47"/>
    <n v="39"/>
    <n v="39"/>
    <n v="39"/>
    <n v="41"/>
    <n v="41"/>
    <n v="41"/>
    <n v="47"/>
    <n v="47"/>
    <n v="47"/>
    <n v="47"/>
    <n v="47"/>
    <n v="47"/>
    <n v="47"/>
    <n v="31"/>
    <n v="31"/>
    <n v="31"/>
    <n v="31"/>
    <n v="31"/>
    <n v="31"/>
    <n v="31"/>
    <n v="30"/>
    <n v="31"/>
    <n v="31"/>
    <n v="31"/>
    <n v="30"/>
    <n v="30"/>
    <n v="30"/>
    <n v="30"/>
    <n v="30"/>
    <n v="30"/>
    <n v="30"/>
    <n v="30"/>
    <n v="30"/>
    <n v="28"/>
    <n v="30"/>
    <n v="30"/>
    <n v="30"/>
    <n v="30"/>
    <n v="30"/>
    <n v="29"/>
    <n v="29"/>
    <n v="29"/>
    <n v="29"/>
    <n v="34.545454545454547"/>
    <n v="31"/>
    <n v="6.8656697210698976"/>
    <n v="0.19874307087307597"/>
    <n v="28"/>
    <n v="47"/>
    <n v="19"/>
    <n v="0.98863956264292641"/>
    <n v="0.63462205583665898"/>
  </r>
  <r>
    <n v="13"/>
    <n v="30"/>
    <x v="3"/>
    <n v="45"/>
    <n v="45"/>
    <n v="45"/>
    <n v="45"/>
    <n v="45"/>
    <n v="45"/>
    <n v="45"/>
    <n v="45"/>
    <n v="45"/>
    <n v="45"/>
    <n v="45"/>
    <n v="45"/>
    <n v="45"/>
    <n v="45"/>
    <n v="45"/>
    <n v="45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5"/>
    <n v="45"/>
    <n v="45"/>
    <n v="45"/>
    <n v="45.545454545454547"/>
    <n v="46"/>
    <n v="0.50368620050931479"/>
    <n v="1.1058978454296332E-2"/>
    <n v="45"/>
    <n v="46"/>
    <n v="1"/>
    <n v="1.000446183029077"/>
    <n v="0.26790697674418601"/>
  </r>
  <r>
    <n v="13"/>
    <n v="30"/>
    <x v="3"/>
    <n v="47"/>
    <n v="51"/>
    <n v="50"/>
    <n v="50"/>
    <n v="50"/>
    <n v="50"/>
    <n v="50"/>
    <n v="50"/>
    <n v="47"/>
    <n v="50"/>
    <n v="50"/>
    <n v="50"/>
    <n v="47"/>
    <n v="47"/>
    <n v="47"/>
    <n v="46"/>
    <n v="50"/>
    <n v="49"/>
    <n v="45"/>
    <n v="45"/>
    <n v="45"/>
    <n v="45"/>
    <n v="47"/>
    <n v="46"/>
    <n v="45"/>
    <n v="47"/>
    <n v="45"/>
    <n v="50"/>
    <n v="47"/>
    <n v="51"/>
    <n v="48"/>
    <n v="45"/>
    <n v="49"/>
    <n v="45"/>
    <n v="50"/>
    <n v="50"/>
    <n v="42"/>
    <n v="47"/>
    <n v="45"/>
    <n v="45"/>
    <n v="45"/>
    <n v="47"/>
    <n v="45"/>
    <n v="47"/>
    <n v="47.477272727272727"/>
    <n v="47"/>
    <n v="2.2771732411921786"/>
    <n v="4.7963438301797924E-2"/>
    <n v="42"/>
    <n v="51"/>
    <n v="9"/>
    <n v="0.99816411556041718"/>
    <n v="0.24016225007680192"/>
  </r>
  <r>
    <n v="8"/>
    <n v="22"/>
    <x v="8"/>
    <n v="42"/>
    <n v="43"/>
    <n v="42"/>
    <n v="43"/>
    <n v="44"/>
    <n v="42"/>
    <n v="43"/>
    <n v="42"/>
    <n v="42"/>
    <n v="42"/>
    <n v="42"/>
    <n v="44"/>
    <n v="43"/>
    <n v="42"/>
    <n v="42"/>
    <n v="42"/>
    <n v="43"/>
    <n v="45"/>
    <n v="44"/>
    <n v="42"/>
    <n v="42"/>
    <n v="43"/>
    <n v="44"/>
    <n v="45"/>
    <n v="43"/>
    <n v="43"/>
    <n v="43"/>
    <n v="44"/>
    <n v="43"/>
    <n v="45"/>
    <n v="45"/>
    <n v="42"/>
    <n v="42"/>
    <n v="43"/>
    <n v="44"/>
    <n v="42"/>
    <n v="42"/>
    <n v="44"/>
    <n v="43"/>
    <n v="42"/>
    <n v="42"/>
    <n v="44"/>
    <n v="42"/>
    <n v="42"/>
    <n v="42.909090909090907"/>
    <n v="43"/>
    <n v="1.0073724010186296"/>
    <n v="2.3476899176281624E-2"/>
    <n v="42"/>
    <n v="45"/>
    <n v="3"/>
    <n v="1.000187767483478"/>
    <n v="1.0724964472849709E-2"/>
  </r>
  <r>
    <n v="41"/>
    <n v="40"/>
    <x v="13"/>
    <n v="25"/>
    <n v="27"/>
    <n v="26"/>
    <n v="31"/>
    <n v="25"/>
    <n v="27"/>
    <n v="27"/>
    <n v="27"/>
    <n v="26"/>
    <n v="25"/>
    <n v="24"/>
    <n v="24"/>
    <n v="24"/>
    <n v="26"/>
    <n v="25"/>
    <n v="24"/>
    <n v="27"/>
    <n v="26"/>
    <n v="25"/>
    <n v="24"/>
    <n v="25"/>
    <n v="24"/>
    <n v="24"/>
    <n v="29"/>
    <n v="29"/>
    <n v="28"/>
    <n v="25"/>
    <n v="26"/>
    <n v="25"/>
    <n v="25"/>
    <n v="26"/>
    <n v="25"/>
    <n v="25"/>
    <n v="26"/>
    <n v="25"/>
    <n v="26"/>
    <n v="27"/>
    <n v="26"/>
    <n v="25"/>
    <n v="26"/>
    <n v="24"/>
    <n v="25"/>
    <n v="23"/>
    <n v="23"/>
    <n v="25.613636363636363"/>
    <n v="25"/>
    <n v="1.6025547785276542"/>
    <n v="6.2566468726900429E-2"/>
    <n v="23"/>
    <n v="31"/>
    <n v="8"/>
    <n v="0.99872707222173962"/>
    <n v="7.2287615429539986E-2"/>
  </r>
  <r>
    <n v="27"/>
    <n v="40"/>
    <x v="13"/>
    <n v="213"/>
    <n v="221"/>
    <n v="219"/>
    <n v="222"/>
    <n v="217"/>
    <n v="221"/>
    <n v="226"/>
    <n v="230"/>
    <n v="229"/>
    <n v="226"/>
    <n v="229"/>
    <n v="247"/>
    <n v="250"/>
    <n v="245"/>
    <n v="231"/>
    <n v="238"/>
    <n v="239"/>
    <n v="244"/>
    <n v="177"/>
    <n v="171"/>
    <n v="171"/>
    <n v="169"/>
    <n v="172"/>
    <n v="172"/>
    <n v="172"/>
    <n v="172"/>
    <n v="174"/>
    <n v="172"/>
    <n v="173"/>
    <n v="172"/>
    <n v="173"/>
    <n v="172"/>
    <n v="166"/>
    <n v="164"/>
    <n v="163"/>
    <n v="181"/>
    <n v="234"/>
    <n v="226"/>
    <n v="176"/>
    <n v="178"/>
    <n v="176"/>
    <n v="176"/>
    <n v="176"/>
    <n v="176"/>
    <n v="198.88636363636363"/>
    <n v="177.5"/>
    <n v="30.051286323968899"/>
    <n v="0.15109777148378833"/>
    <n v="163"/>
    <n v="250"/>
    <n v="87"/>
    <n v="0.99245026447719209"/>
    <n v="0.42650166041807502"/>
  </r>
  <r>
    <n v="3"/>
    <n v="15"/>
    <x v="6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0"/>
    <n v="0"/>
    <n v="8"/>
    <n v="8"/>
    <n v="0"/>
    <n v="1"/>
    <n v="1"/>
  </r>
  <r>
    <n v="6"/>
    <n v="22"/>
    <x v="8"/>
    <n v="83"/>
    <n v="83"/>
    <n v="83"/>
    <n v="82"/>
    <n v="82"/>
    <n v="83"/>
    <n v="83"/>
    <n v="83"/>
    <n v="83"/>
    <n v="82"/>
    <n v="83"/>
    <n v="83"/>
    <n v="83"/>
    <n v="83"/>
    <n v="83"/>
    <n v="83"/>
    <n v="82"/>
    <n v="81"/>
    <n v="83"/>
    <n v="83"/>
    <n v="83"/>
    <n v="82"/>
    <n v="83"/>
    <n v="83"/>
    <n v="83"/>
    <n v="83"/>
    <n v="83"/>
    <n v="83"/>
    <n v="83"/>
    <n v="83"/>
    <n v="83"/>
    <n v="83"/>
    <n v="83"/>
    <n v="82"/>
    <n v="83"/>
    <n v="82"/>
    <n v="82"/>
    <n v="83"/>
    <n v="83"/>
    <n v="83"/>
    <n v="83"/>
    <n v="83"/>
    <n v="20"/>
    <n v="27"/>
    <n v="80.068181818181813"/>
    <n v="83"/>
    <n v="12.518633046843517"/>
    <n v="0.15634966053395252"/>
    <n v="20"/>
    <n v="83"/>
    <n v="63"/>
    <n v="0.99255404423674021"/>
    <n v="0.12676176234217565"/>
  </r>
  <r>
    <n v="3"/>
    <n v="15"/>
    <x v="6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0"/>
    <n v="0"/>
    <n v="124"/>
    <n v="124"/>
    <n v="0"/>
    <n v="1"/>
    <n v="1"/>
  </r>
  <r>
    <n v="42"/>
    <n v="40"/>
    <x v="13"/>
    <n v="33"/>
    <n v="34"/>
    <n v="34"/>
    <n v="32"/>
    <n v="32"/>
    <n v="32"/>
    <n v="32"/>
    <n v="32"/>
    <n v="32"/>
    <n v="55"/>
    <n v="32"/>
    <n v="32"/>
    <n v="63"/>
    <n v="34"/>
    <n v="54"/>
    <n v="54"/>
    <n v="54"/>
    <n v="79"/>
    <n v="79"/>
    <n v="79"/>
    <n v="79"/>
    <n v="78"/>
    <n v="78"/>
    <n v="78"/>
    <n v="126"/>
    <n v="78"/>
    <n v="78"/>
    <n v="126"/>
    <n v="78"/>
    <n v="78"/>
    <n v="78"/>
    <n v="88"/>
    <n v="78"/>
    <n v="78"/>
    <n v="106"/>
    <n v="134"/>
    <n v="136"/>
    <n v="78"/>
    <n v="78"/>
    <n v="78"/>
    <n v="82"/>
    <n v="79"/>
    <n v="79"/>
    <n v="79"/>
    <n v="69"/>
    <n v="78"/>
    <n v="28.811334978716516"/>
    <n v="0.41755557940168864"/>
    <n v="32"/>
    <n v="136"/>
    <n v="104"/>
    <n v="1.0290549308656289"/>
    <n v="0.65794659057058147"/>
  </r>
  <r>
    <n v="44"/>
    <n v="40"/>
    <x v="13"/>
    <n v="35"/>
    <n v="35"/>
    <n v="35"/>
    <n v="35"/>
    <n v="35"/>
    <n v="35"/>
    <n v="35"/>
    <n v="35"/>
    <n v="35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7"/>
    <n v="27"/>
    <n v="27"/>
    <n v="27"/>
    <n v="29.34090909090909"/>
    <n v="28"/>
    <n v="2.9170164896424011"/>
    <n v="9.9418067811205005E-2"/>
    <n v="27"/>
    <n v="35"/>
    <n v="8"/>
    <n v="0.99465078942097773"/>
    <n v="0.54492482600754011"/>
  </r>
  <r>
    <n v="69"/>
    <n v="50"/>
    <x v="2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0"/>
    <n v="0"/>
    <n v="63"/>
    <n v="63"/>
    <n v="0"/>
    <n v="1"/>
    <n v="1"/>
  </r>
  <r>
    <n v="2"/>
    <n v="12"/>
    <x v="10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9"/>
    <n v="18.022727272727273"/>
    <n v="18"/>
    <n v="0.15075567228888181"/>
    <n v="8.3647535696226988E-3"/>
    <n v="18"/>
    <n v="19"/>
    <n v="1"/>
    <n v="1.0001638534869717"/>
    <n v="6.6666666666666541E-2"/>
  </r>
  <r>
    <n v="813"/>
    <n v="91"/>
    <x v="15"/>
    <n v="47"/>
    <n v="47"/>
    <n v="48"/>
    <n v="47"/>
    <n v="47"/>
    <n v="47"/>
    <n v="47"/>
    <n v="47"/>
    <n v="47"/>
    <n v="47"/>
    <n v="47"/>
    <n v="48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39"/>
    <n v="39"/>
    <n v="39"/>
    <n v="39"/>
    <n v="39"/>
    <n v="39"/>
    <n v="39"/>
    <n v="38"/>
    <n v="38"/>
    <n v="38"/>
    <n v="38"/>
    <n v="44.954545454545453"/>
    <n v="47"/>
    <n v="3.7038920161977282"/>
    <n v="8.2391935648483336E-2"/>
    <n v="38"/>
    <n v="48"/>
    <n v="10"/>
    <n v="0.99485822675406388"/>
    <n v="0.58242482379720661"/>
  </r>
  <r>
    <n v="19"/>
    <n v="30"/>
    <x v="3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1"/>
    <n v="16"/>
    <n v="16"/>
    <n v="16"/>
    <n v="16"/>
    <n v="16"/>
    <n v="16"/>
    <n v="16"/>
    <n v="15.886363636363637"/>
    <n v="16"/>
    <n v="0.75377836144440924"/>
    <n v="4.744813720107869E-2"/>
    <n v="11"/>
    <n v="16"/>
    <n v="5"/>
    <n v="0.99923453483518865"/>
    <n v="3.0322696953308199E-2"/>
  </r>
  <r>
    <n v="13"/>
    <n v="30"/>
    <x v="3"/>
    <n v="78"/>
    <n v="78"/>
    <n v="77"/>
    <n v="78"/>
    <n v="78"/>
    <n v="77"/>
    <n v="77"/>
    <n v="75"/>
    <n v="75"/>
    <n v="68"/>
    <n v="70"/>
    <n v="72"/>
    <n v="73"/>
    <n v="70"/>
    <n v="69"/>
    <n v="69"/>
    <n v="69"/>
    <n v="71"/>
    <n v="70"/>
    <n v="72"/>
    <n v="70"/>
    <n v="71"/>
    <n v="72"/>
    <n v="72"/>
    <n v="72"/>
    <n v="70"/>
    <n v="70"/>
    <n v="71"/>
    <n v="72"/>
    <n v="72"/>
    <n v="72"/>
    <n v="72"/>
    <n v="70"/>
    <n v="70"/>
    <n v="68"/>
    <n v="68"/>
    <n v="68"/>
    <n v="71"/>
    <n v="73"/>
    <n v="73"/>
    <n v="72"/>
    <n v="72"/>
    <n v="72"/>
    <n v="72"/>
    <n v="72.068181818181813"/>
    <n v="72"/>
    <n v="2.9206380895095982"/>
    <n v="4.0526040977112057E-2"/>
    <n v="68"/>
    <n v="78"/>
    <n v="10"/>
    <n v="0.99836057828756153"/>
    <n v="0.2780833812575646"/>
  </r>
  <r>
    <n v="30"/>
    <n v="40"/>
    <x v="13"/>
    <n v="165"/>
    <n v="165"/>
    <n v="165"/>
    <n v="165"/>
    <n v="165"/>
    <n v="165"/>
    <n v="165"/>
    <n v="165"/>
    <n v="163"/>
    <n v="163"/>
    <n v="163"/>
    <n v="163"/>
    <n v="163"/>
    <n v="163"/>
    <n v="165"/>
    <n v="165"/>
    <n v="165"/>
    <n v="167"/>
    <n v="167"/>
    <n v="167"/>
    <n v="167"/>
    <n v="167"/>
    <n v="167"/>
    <n v="165"/>
    <n v="165"/>
    <n v="165"/>
    <n v="165"/>
    <n v="165"/>
    <n v="165"/>
    <n v="165"/>
    <n v="165"/>
    <n v="165"/>
    <n v="165"/>
    <n v="165"/>
    <n v="165"/>
    <n v="165"/>
    <n v="165"/>
    <n v="165"/>
    <n v="165"/>
    <n v="165"/>
    <n v="164"/>
    <n v="164"/>
    <n v="164"/>
    <n v="164"/>
    <n v="164.90909090909091"/>
    <n v="165"/>
    <n v="1.0958310389662933"/>
    <n v="6.6450614270282399E-3"/>
    <n v="163"/>
    <n v="167"/>
    <n v="4"/>
    <n v="1.000024522397341"/>
    <n v="2.2493976339099009E-3"/>
  </r>
  <r>
    <n v="689"/>
    <n v="91"/>
    <x v="15"/>
    <n v="49"/>
    <n v="49"/>
    <n v="49"/>
    <n v="49"/>
    <n v="49"/>
    <n v="49"/>
    <n v="49"/>
    <n v="49"/>
    <n v="49"/>
    <n v="49"/>
    <n v="49"/>
    <n v="49"/>
    <n v="49"/>
    <n v="49"/>
    <n v="57"/>
    <n v="57"/>
    <n v="57"/>
    <n v="57"/>
    <n v="56"/>
    <n v="56"/>
    <n v="56"/>
    <n v="56"/>
    <n v="56"/>
    <n v="56"/>
    <n v="56"/>
    <n v="56"/>
    <n v="56"/>
    <n v="53"/>
    <n v="56"/>
    <n v="56"/>
    <n v="56"/>
    <n v="56"/>
    <n v="56"/>
    <n v="56"/>
    <n v="56"/>
    <n v="56"/>
    <n v="56"/>
    <n v="56"/>
    <n v="56"/>
    <n v="56"/>
    <n v="55"/>
    <n v="55"/>
    <n v="55"/>
    <n v="55"/>
    <n v="53.704545454545453"/>
    <n v="56"/>
    <n v="3.3101643706433275"/>
    <n v="6.1636577362804236E-2"/>
    <n v="49"/>
    <n v="57"/>
    <n v="8"/>
    <n v="1.0036532380341192"/>
    <n v="0.55197191495975229"/>
  </r>
  <r>
    <n v="3"/>
    <n v="15"/>
    <x v="6"/>
    <n v="27"/>
    <n v="28"/>
    <n v="29"/>
    <n v="33"/>
    <n v="28"/>
    <n v="28"/>
    <n v="28"/>
    <n v="28"/>
    <n v="28"/>
    <n v="29"/>
    <n v="30"/>
    <n v="28"/>
    <n v="29"/>
    <n v="29"/>
    <n v="28"/>
    <n v="28"/>
    <n v="28"/>
    <n v="28"/>
    <n v="28"/>
    <n v="28"/>
    <n v="28"/>
    <n v="28"/>
    <n v="28"/>
    <n v="28"/>
    <n v="29"/>
    <n v="29"/>
    <n v="29"/>
    <n v="29"/>
    <n v="29"/>
    <n v="29"/>
    <n v="29"/>
    <n v="29"/>
    <n v="29"/>
    <n v="29"/>
    <n v="29"/>
    <n v="29"/>
    <n v="29"/>
    <n v="29"/>
    <n v="29"/>
    <n v="29"/>
    <n v="34"/>
    <n v="34"/>
    <n v="34"/>
    <n v="34"/>
    <n v="29.136363636363637"/>
    <n v="29"/>
    <n v="1.7861340491233104"/>
    <n v="6.1302572668818764E-2"/>
    <n v="27"/>
    <n v="34"/>
    <n v="7"/>
    <n v="1.0023058829691249"/>
    <n v="0.26011174851555102"/>
  </r>
  <r>
    <n v="17"/>
    <n v="30"/>
    <x v="3"/>
    <n v="58"/>
    <n v="58"/>
    <n v="58"/>
    <n v="58"/>
    <n v="58"/>
    <n v="58"/>
    <n v="58"/>
    <n v="58"/>
    <n v="58"/>
    <n v="58"/>
    <n v="58"/>
    <n v="58"/>
    <n v="59"/>
    <n v="58"/>
    <n v="58"/>
    <n v="58"/>
    <n v="58"/>
    <n v="58"/>
    <n v="58"/>
    <n v="58"/>
    <n v="58"/>
    <n v="58"/>
    <n v="58"/>
    <n v="58"/>
    <n v="58"/>
    <n v="58"/>
    <n v="58"/>
    <n v="56"/>
    <n v="56"/>
    <n v="56"/>
    <n v="56"/>
    <n v="58"/>
    <n v="58"/>
    <n v="58"/>
    <n v="58"/>
    <n v="58"/>
    <n v="58"/>
    <n v="58"/>
    <n v="58"/>
    <n v="58"/>
    <n v="58"/>
    <n v="58"/>
    <n v="58"/>
    <n v="58"/>
    <n v="57.840909090909093"/>
    <n v="58"/>
    <n v="0.60782424854947625"/>
    <n v="1.0508552823645169E-2"/>
    <n v="56"/>
    <n v="59"/>
    <n v="3"/>
    <n v="0.99983863823914843"/>
    <n v="3.7920577344613626E-2"/>
  </r>
  <r>
    <n v="1974"/>
    <n v="93"/>
    <x v="0"/>
    <n v="17"/>
    <n v="14"/>
    <n v="17"/>
    <n v="17"/>
    <n v="16"/>
    <n v="18"/>
    <n v="17"/>
    <n v="18"/>
    <n v="16"/>
    <n v="16"/>
    <n v="17"/>
    <n v="16"/>
    <n v="18"/>
    <n v="20"/>
    <n v="15"/>
    <n v="17"/>
    <n v="27"/>
    <n v="15"/>
    <n v="20"/>
    <n v="25"/>
    <n v="26"/>
    <n v="26"/>
    <n v="23"/>
    <n v="29"/>
    <n v="23"/>
    <n v="29"/>
    <n v="22"/>
    <n v="29"/>
    <n v="26"/>
    <n v="28"/>
    <n v="27"/>
    <n v="24"/>
    <n v="19"/>
    <n v="20"/>
    <n v="19"/>
    <n v="32"/>
    <n v="18"/>
    <n v="18"/>
    <n v="26"/>
    <n v="24"/>
    <n v="25"/>
    <n v="253"/>
    <n v="164"/>
    <n v="169"/>
    <n v="33.06818181818182"/>
    <n v="20"/>
    <n v="45.93595021547646"/>
    <n v="1.3891283913958516"/>
    <n v="14"/>
    <n v="253"/>
    <n v="239"/>
    <n v="1.0292975528004142"/>
    <n v="0.36841688829932373"/>
  </r>
  <r>
    <n v="509"/>
    <n v="91"/>
    <x v="15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48"/>
    <n v="0"/>
    <n v="0"/>
    <n v="48"/>
    <n v="48"/>
    <n v="0"/>
    <n v="1"/>
    <n v="1"/>
  </r>
  <r>
    <n v="3"/>
    <n v="15"/>
    <x v="6"/>
    <n v="120"/>
    <n v="219"/>
    <n v="123"/>
    <n v="121"/>
    <n v="120"/>
    <n v="218"/>
    <n v="123"/>
    <n v="123"/>
    <n v="121"/>
    <n v="123"/>
    <n v="218"/>
    <n v="121"/>
    <n v="123"/>
    <n v="123"/>
    <n v="128"/>
    <n v="128"/>
    <n v="123"/>
    <n v="221"/>
    <n v="121"/>
    <n v="123"/>
    <n v="123"/>
    <n v="123"/>
    <n v="123"/>
    <n v="123"/>
    <n v="121"/>
    <n v="219"/>
    <n v="123"/>
    <n v="123"/>
    <n v="123"/>
    <n v="123"/>
    <n v="219"/>
    <n v="219"/>
    <n v="119"/>
    <n v="121"/>
    <n v="214"/>
    <n v="120"/>
    <n v="120"/>
    <n v="120"/>
    <n v="122"/>
    <n v="120"/>
    <n v="122"/>
    <n v="122"/>
    <n v="218"/>
    <n v="122"/>
    <n v="141.86363636363637"/>
    <n v="123"/>
    <n v="39.271026605570036"/>
    <n v="0.27682235992391563"/>
    <n v="119"/>
    <n v="221"/>
    <n v="102"/>
    <n v="0.99986273265114955"/>
    <n v="5.5229110769017083E-5"/>
  </r>
  <r>
    <n v="12"/>
    <n v="30"/>
    <x v="3"/>
    <n v="416"/>
    <n v="417"/>
    <n v="417"/>
    <n v="418"/>
    <n v="420"/>
    <n v="419"/>
    <n v="419"/>
    <n v="420"/>
    <n v="421"/>
    <n v="422"/>
    <n v="425"/>
    <n v="425"/>
    <n v="424"/>
    <n v="424"/>
    <n v="425"/>
    <n v="419"/>
    <n v="427"/>
    <n v="406"/>
    <n v="408"/>
    <n v="412"/>
    <n v="413"/>
    <n v="421"/>
    <n v="421"/>
    <n v="419"/>
    <n v="419"/>
    <n v="420"/>
    <n v="419"/>
    <n v="419"/>
    <n v="402"/>
    <n v="424"/>
    <n v="419"/>
    <n v="389"/>
    <n v="420"/>
    <n v="419"/>
    <n v="421"/>
    <n v="421"/>
    <n v="421"/>
    <n v="422"/>
    <n v="421"/>
    <n v="483"/>
    <n v="514"/>
    <n v="514"/>
    <n v="9"/>
    <n v="518"/>
    <n v="417.09090909090907"/>
    <n v="420"/>
    <n v="68.49981095944662"/>
    <n v="0.16423232793241344"/>
    <n v="9"/>
    <n v="518"/>
    <n v="509"/>
    <n v="0.99092673248253937"/>
    <n v="4.013768734599206E-2"/>
  </r>
  <r>
    <n v="1"/>
    <n v="11"/>
    <x v="12"/>
    <n v="23"/>
    <n v="25"/>
    <n v="25"/>
    <n v="32"/>
    <n v="31"/>
    <n v="31"/>
    <n v="33"/>
    <n v="30"/>
    <n v="30"/>
    <n v="30"/>
    <n v="34"/>
    <n v="34"/>
    <n v="31"/>
    <n v="34"/>
    <n v="12"/>
    <n v="12"/>
    <n v="1"/>
    <n v="1"/>
    <n v="1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1.363636363636363"/>
    <n v="2"/>
    <n v="13.340079336417109"/>
    <n v="1.1739269816047055"/>
    <n v="1"/>
    <n v="34"/>
    <n v="33"/>
    <n v="0.92159178956561749"/>
    <n v="0.6270926782476528"/>
  </r>
  <r>
    <n v="1727"/>
    <n v="93"/>
    <x v="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0"/>
    <n v="0"/>
    <n v="4"/>
    <n v="4"/>
    <n v="0"/>
    <n v="1"/>
    <n v="1"/>
  </r>
  <r>
    <n v="72"/>
    <n v="50"/>
    <x v="2"/>
    <n v="37"/>
    <n v="37"/>
    <n v="38"/>
    <n v="38"/>
    <n v="38"/>
    <n v="37"/>
    <n v="37"/>
    <n v="37"/>
    <n v="37"/>
    <n v="37"/>
    <n v="37"/>
    <n v="37"/>
    <n v="37"/>
    <n v="37"/>
    <n v="37"/>
    <n v="36"/>
    <n v="37"/>
    <n v="37"/>
    <n v="37"/>
    <n v="38"/>
    <n v="39"/>
    <n v="36"/>
    <n v="37"/>
    <n v="37"/>
    <n v="38"/>
    <n v="38"/>
    <n v="40"/>
    <n v="40"/>
    <n v="36"/>
    <n v="7"/>
    <n v="8"/>
    <n v="8"/>
    <n v="8"/>
    <n v="5"/>
    <n v="5"/>
    <n v="5"/>
    <n v="5"/>
    <n v="5"/>
    <n v="5"/>
    <n v="5"/>
    <n v="5"/>
    <n v="5"/>
    <n v="5"/>
    <n v="5"/>
    <n v="26.59090909090909"/>
    <n v="37"/>
    <n v="15.212171047932092"/>
    <n v="0.57208164624701885"/>
    <n v="5"/>
    <n v="40"/>
    <n v="35"/>
    <n v="0.942511384778423"/>
    <n v="0.68914384174750654"/>
  </r>
  <r>
    <n v="2"/>
    <n v="12"/>
    <x v="10"/>
    <n v="27"/>
    <n v="28"/>
    <n v="32"/>
    <n v="29"/>
    <n v="27"/>
    <n v="25"/>
    <n v="24"/>
    <n v="22"/>
    <n v="27"/>
    <n v="33"/>
    <n v="25"/>
    <n v="20"/>
    <n v="20"/>
    <n v="23"/>
    <n v="22"/>
    <n v="23"/>
    <n v="28"/>
    <n v="27"/>
    <n v="30"/>
    <n v="29"/>
    <n v="21"/>
    <n v="27"/>
    <n v="20"/>
    <n v="21"/>
    <n v="23"/>
    <n v="31"/>
    <n v="29"/>
    <n v="31"/>
    <n v="24"/>
    <n v="26"/>
    <n v="21"/>
    <n v="19"/>
    <n v="24"/>
    <n v="27"/>
    <n v="28"/>
    <n v="27"/>
    <n v="26"/>
    <n v="32"/>
    <n v="27"/>
    <n v="24"/>
    <n v="24"/>
    <n v="25"/>
    <n v="22"/>
    <n v="23"/>
    <n v="25.522727272727273"/>
    <n v="25.5"/>
    <n v="3.6183552499150387"/>
    <n v="0.14176992964938709"/>
    <n v="19"/>
    <n v="33"/>
    <n v="14"/>
    <n v="0.99868519039914372"/>
    <n v="1.4023943558456927E-2"/>
  </r>
  <r>
    <n v="523"/>
    <n v="91"/>
    <x v="15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8"/>
    <n v="28"/>
    <n v="28"/>
    <n v="28"/>
    <n v="28"/>
    <n v="28"/>
    <n v="28.863636363636363"/>
    <n v="29"/>
    <n v="0.34714175717877416"/>
    <n v="1.2026958516429971E-2"/>
    <n v="28"/>
    <n v="29"/>
    <n v="1"/>
    <n v="0.9994363237654148"/>
    <n v="0.3534883720930232"/>
  </r>
  <r>
    <n v="2"/>
    <n v="12"/>
    <x v="10"/>
    <n v="28"/>
    <n v="28"/>
    <n v="28"/>
    <n v="28"/>
    <n v="28"/>
    <n v="29"/>
    <n v="90"/>
    <n v="89"/>
    <n v="89"/>
    <n v="89"/>
    <n v="89"/>
    <n v="89"/>
    <n v="89"/>
    <n v="89"/>
    <n v="89"/>
    <n v="89"/>
    <n v="89"/>
    <n v="89"/>
    <n v="89"/>
    <n v="89"/>
    <n v="1"/>
    <n v="89"/>
    <n v="90"/>
    <n v="90"/>
    <n v="91"/>
    <n v="88"/>
    <n v="87"/>
    <n v="87"/>
    <n v="87"/>
    <n v="86"/>
    <n v="86"/>
    <n v="68"/>
    <n v="68"/>
    <n v="68"/>
    <n v="68"/>
    <n v="68"/>
    <n v="68"/>
    <n v="68"/>
    <n v="68"/>
    <n v="68"/>
    <n v="68"/>
    <n v="68"/>
    <n v="68"/>
    <n v="68"/>
    <n v="72.318181818181813"/>
    <n v="86.5"/>
    <n v="23.365421407446696"/>
    <n v="0.32309193649517748"/>
    <n v="1"/>
    <n v="91"/>
    <n v="90"/>
    <n v="1.0117241905098184"/>
    <n v="4.0271177638828516E-2"/>
  </r>
  <r>
    <n v="21"/>
    <n v="40"/>
    <x v="13"/>
    <n v="34"/>
    <n v="35"/>
    <n v="34"/>
    <n v="41"/>
    <n v="41"/>
    <n v="41"/>
    <n v="41"/>
    <n v="41"/>
    <n v="41"/>
    <n v="33"/>
    <n v="33"/>
    <n v="33"/>
    <n v="33"/>
    <n v="33"/>
    <n v="33"/>
    <n v="33"/>
    <n v="33"/>
    <n v="33"/>
    <n v="33"/>
    <n v="33"/>
    <n v="33"/>
    <n v="33"/>
    <n v="33"/>
    <n v="33"/>
    <n v="34"/>
    <n v="34"/>
    <n v="37"/>
    <n v="37"/>
    <n v="43"/>
    <n v="43"/>
    <n v="34"/>
    <n v="34"/>
    <n v="34"/>
    <n v="34"/>
    <n v="34"/>
    <n v="34"/>
    <n v="34"/>
    <n v="34"/>
    <n v="34"/>
    <n v="34"/>
    <n v="34"/>
    <n v="34"/>
    <n v="34"/>
    <n v="34"/>
    <n v="35.18181818181818"/>
    <n v="34"/>
    <n v="3.156924668331857"/>
    <n v="8.9731708918993361E-2"/>
    <n v="33"/>
    <n v="43"/>
    <n v="10"/>
    <n v="0.99831426882398278"/>
    <n v="6.5551982787771954E-2"/>
  </r>
  <r>
    <n v="7"/>
    <n v="22"/>
    <x v="8"/>
    <n v="21"/>
    <n v="23"/>
    <n v="23"/>
    <n v="25"/>
    <n v="23"/>
    <n v="25"/>
    <n v="23"/>
    <n v="29"/>
    <n v="31"/>
    <n v="33"/>
    <n v="10"/>
    <n v="33"/>
    <n v="31"/>
    <n v="29"/>
    <n v="31"/>
    <n v="31"/>
    <n v="29"/>
    <n v="29"/>
    <n v="31"/>
    <n v="30"/>
    <n v="29"/>
    <n v="33"/>
    <n v="29"/>
    <n v="31"/>
    <n v="24"/>
    <n v="22"/>
    <n v="11"/>
    <n v="20"/>
    <n v="20"/>
    <n v="22"/>
    <n v="20"/>
    <n v="20"/>
    <n v="20"/>
    <n v="18"/>
    <n v="10"/>
    <n v="20"/>
    <n v="18"/>
    <n v="16"/>
    <n v="14"/>
    <n v="14"/>
    <n v="12"/>
    <n v="14"/>
    <n v="12"/>
    <n v="12"/>
    <n v="22.75"/>
    <n v="23"/>
    <n v="7.1564737321581617"/>
    <n v="0.31457027394101811"/>
    <n v="10"/>
    <n v="33"/>
    <n v="23"/>
    <n v="0.98327977168568392"/>
    <n v="0.36979405651663377"/>
  </r>
  <r>
    <n v="584"/>
    <n v="91"/>
    <x v="15"/>
    <n v="9"/>
    <n v="9"/>
    <n v="9"/>
    <n v="9"/>
    <n v="9"/>
    <n v="9"/>
    <n v="9"/>
    <n v="9"/>
    <n v="9"/>
    <n v="9"/>
    <n v="9"/>
    <n v="9"/>
    <n v="11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11"/>
    <n v="11"/>
    <n v="11"/>
    <n v="11"/>
    <n v="11"/>
    <n v="11"/>
    <n v="11"/>
    <n v="9.3636363636363633"/>
    <n v="9"/>
    <n v="0.78030730651482605"/>
    <n v="8.3333790016146478E-2"/>
    <n v="9"/>
    <n v="11"/>
    <n v="2"/>
    <n v="1.0033997736994387"/>
    <n v="0.31007751937984479"/>
  </r>
  <r>
    <n v="1974"/>
    <n v="93"/>
    <x v="0"/>
    <n v="12"/>
    <n v="12"/>
    <n v="12"/>
    <n v="12"/>
    <n v="12"/>
    <n v="12"/>
    <n v="12"/>
    <n v="12"/>
    <n v="12"/>
    <n v="13"/>
    <n v="13"/>
    <n v="13"/>
    <n v="13"/>
    <n v="13"/>
    <n v="13"/>
    <n v="13"/>
    <n v="13"/>
    <n v="13"/>
    <n v="12"/>
    <n v="13"/>
    <n v="13"/>
    <n v="13"/>
    <n v="13"/>
    <n v="12"/>
    <n v="13"/>
    <n v="13"/>
    <n v="13"/>
    <n v="13"/>
    <n v="13"/>
    <n v="13"/>
    <n v="13"/>
    <n v="13"/>
    <n v="13"/>
    <n v="13"/>
    <n v="13"/>
    <n v="13"/>
    <n v="13"/>
    <n v="13"/>
    <n v="13"/>
    <n v="13"/>
    <n v="12"/>
    <n v="13"/>
    <n v="13"/>
    <n v="13"/>
    <n v="12.727272727272727"/>
    <n v="13"/>
    <n v="0.45051063346696668"/>
    <n v="3.5397264058118813E-2"/>
    <n v="12"/>
    <n v="13"/>
    <n v="1"/>
    <n v="1.0015919665799922"/>
    <n v="0.32107558139534814"/>
  </r>
  <r>
    <n v="71"/>
    <n v="50"/>
    <x v="2"/>
    <n v="98"/>
    <n v="98"/>
    <n v="97"/>
    <n v="98"/>
    <n v="98"/>
    <n v="98"/>
    <n v="98"/>
    <n v="99"/>
    <n v="99"/>
    <n v="99"/>
    <n v="98"/>
    <n v="98"/>
    <n v="97"/>
    <n v="97"/>
    <n v="97"/>
    <n v="96"/>
    <n v="96"/>
    <n v="96"/>
    <n v="98"/>
    <n v="96"/>
    <n v="97"/>
    <n v="98"/>
    <n v="98"/>
    <n v="98"/>
    <n v="98"/>
    <n v="98"/>
    <n v="98"/>
    <n v="97"/>
    <n v="98"/>
    <n v="98"/>
    <n v="98"/>
    <n v="98"/>
    <n v="98"/>
    <n v="98"/>
    <n v="96"/>
    <n v="96"/>
    <n v="96"/>
    <n v="97"/>
    <n v="97"/>
    <n v="96"/>
    <n v="98"/>
    <n v="99"/>
    <n v="99"/>
    <n v="99"/>
    <n v="97.590909090909093"/>
    <n v="98"/>
    <n v="0.94790299322588745"/>
    <n v="9.7130255477268397E-3"/>
    <n v="96"/>
    <n v="99"/>
    <n v="3"/>
    <n v="0.99992972144094927"/>
    <n v="8.6017837174710045E-3"/>
  </r>
  <r>
    <n v="6"/>
    <n v="22"/>
    <x v="8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6"/>
    <n v="26"/>
    <n v="26"/>
    <n v="26"/>
    <n v="26.90909090909091"/>
    <n v="27"/>
    <n v="0.29080336345115265"/>
    <n v="1.0806881749873916E-2"/>
    <n v="26"/>
    <n v="27"/>
    <n v="1"/>
    <n v="0.99957454772026322"/>
    <n v="0.24806201550387594"/>
  </r>
  <r>
    <n v="19"/>
    <n v="30"/>
    <x v="3"/>
    <n v="160"/>
    <n v="158"/>
    <n v="159"/>
    <n v="5"/>
    <n v="6"/>
    <n v="6"/>
    <n v="7"/>
    <n v="8"/>
    <n v="7"/>
    <n v="8"/>
    <n v="7"/>
    <n v="7"/>
    <n v="7"/>
    <n v="7"/>
    <n v="8"/>
    <n v="7"/>
    <n v="7"/>
    <n v="6"/>
    <n v="9"/>
    <n v="6"/>
    <n v="8"/>
    <n v="7"/>
    <n v="6"/>
    <n v="5"/>
    <n v="6"/>
    <n v="8"/>
    <n v="4"/>
    <n v="8"/>
    <n v="9"/>
    <n v="8"/>
    <n v="5"/>
    <n v="6"/>
    <n v="9"/>
    <n v="7"/>
    <n v="6"/>
    <n v="5"/>
    <n v="5"/>
    <n v="5"/>
    <n v="5"/>
    <n v="6"/>
    <n v="6"/>
    <n v="5"/>
    <n v="5"/>
    <n v="10"/>
    <n v="17.022727272727273"/>
    <n v="7"/>
    <n v="38.872773180139689"/>
    <n v="2.2835808009694878"/>
    <n v="4"/>
    <n v="160"/>
    <n v="156"/>
    <n v="0.9694679630500711"/>
    <n v="0.2246020319412618"/>
  </r>
  <r>
    <n v="841"/>
    <n v="91"/>
    <x v="15"/>
    <n v="26"/>
    <n v="23"/>
    <n v="30"/>
    <n v="27"/>
    <n v="27"/>
    <n v="27"/>
    <n v="24"/>
    <n v="21"/>
    <n v="30"/>
    <n v="30"/>
    <n v="30"/>
    <n v="30"/>
    <n v="30"/>
    <n v="24"/>
    <n v="30"/>
    <n v="31"/>
    <n v="25"/>
    <n v="29"/>
    <n v="28"/>
    <n v="31"/>
    <n v="25"/>
    <n v="25"/>
    <n v="28"/>
    <n v="22"/>
    <n v="22"/>
    <n v="25"/>
    <n v="25"/>
    <n v="28"/>
    <n v="28"/>
    <n v="37"/>
    <n v="37"/>
    <n v="36"/>
    <n v="35"/>
    <n v="36"/>
    <n v="35"/>
    <n v="30"/>
    <n v="27"/>
    <n v="33"/>
    <n v="27"/>
    <n v="35"/>
    <n v="35"/>
    <n v="32"/>
    <n v="35"/>
    <n v="32"/>
    <n v="29.15909090909091"/>
    <n v="29.5"/>
    <n v="4.3559271665071906"/>
    <n v="0.14938487554662228"/>
    <n v="21"/>
    <n v="37"/>
    <n v="16"/>
    <n v="1.0060483015121682"/>
    <n v="0.26418628806642602"/>
  </r>
  <r>
    <n v="93"/>
    <n v="50"/>
    <x v="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1"/>
    <n v="1"/>
  </r>
  <r>
    <n v="805"/>
    <n v="91"/>
    <x v="15"/>
    <n v="2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3.7954545454545454"/>
    <n v="4"/>
    <n v="0.76491511778805765"/>
    <n v="0.20153452205194333"/>
    <n v="2"/>
    <n v="5"/>
    <n v="3"/>
    <n v="1.0131572790268095"/>
    <n v="0.43996952624293234"/>
  </r>
  <r>
    <n v="120"/>
    <n v="61"/>
    <x v="4"/>
    <n v="63"/>
    <n v="62"/>
    <n v="62"/>
    <n v="63"/>
    <n v="63"/>
    <n v="63"/>
    <n v="62"/>
    <n v="63"/>
    <n v="62"/>
    <n v="69"/>
    <n v="69"/>
    <n v="69"/>
    <n v="69"/>
    <n v="68"/>
    <n v="68"/>
    <n v="69"/>
    <n v="68"/>
    <n v="68"/>
    <n v="68"/>
    <n v="69"/>
    <n v="68"/>
    <n v="68"/>
    <n v="68"/>
    <n v="69"/>
    <n v="68"/>
    <n v="69"/>
    <n v="68"/>
    <n v="69"/>
    <n v="68"/>
    <n v="68"/>
    <n v="68"/>
    <n v="68"/>
    <n v="68"/>
    <n v="68"/>
    <n v="68"/>
    <n v="68"/>
    <n v="68"/>
    <n v="68"/>
    <n v="68"/>
    <n v="68"/>
    <n v="67"/>
    <n v="67"/>
    <n v="67"/>
    <n v="67"/>
    <n v="67"/>
    <n v="68"/>
    <n v="2.352633358798228"/>
    <n v="3.5113930728331764E-2"/>
    <n v="62"/>
    <n v="69"/>
    <n v="7"/>
    <n v="1.0015977672317924"/>
    <n v="0.32520875336641986"/>
  </r>
  <r>
    <n v="77"/>
    <n v="50"/>
    <x v="2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8"/>
    <n v="8"/>
    <n v="8"/>
    <n v="8"/>
    <n v="9"/>
    <n v="9"/>
    <n v="9"/>
    <n v="9"/>
    <n v="9"/>
    <n v="9"/>
    <n v="9"/>
    <n v="9"/>
    <n v="9"/>
    <n v="8"/>
    <n v="8"/>
    <n v="8"/>
    <n v="8"/>
    <n v="8.8181818181818183"/>
    <n v="9"/>
    <n v="0.39015365325741302"/>
    <n v="4.4244228719912813E-2"/>
    <n v="8"/>
    <n v="9"/>
    <n v="1"/>
    <n v="0.99820871439585235"/>
    <n v="0.2511627906976745"/>
  </r>
  <r>
    <n v="3"/>
    <n v="15"/>
    <x v="6"/>
    <n v="37"/>
    <n v="37"/>
    <n v="35"/>
    <n v="37"/>
    <n v="34"/>
    <n v="34"/>
    <n v="35"/>
    <n v="38"/>
    <n v="36"/>
    <n v="37"/>
    <n v="35"/>
    <n v="36"/>
    <n v="35"/>
    <n v="37"/>
    <n v="36"/>
    <n v="37"/>
    <n v="38"/>
    <n v="38"/>
    <n v="36"/>
    <n v="34"/>
    <n v="37"/>
    <n v="36"/>
    <n v="37"/>
    <n v="38"/>
    <n v="35"/>
    <n v="36"/>
    <n v="37"/>
    <n v="38"/>
    <n v="36"/>
    <n v="36"/>
    <n v="36"/>
    <n v="36"/>
    <n v="37"/>
    <n v="37"/>
    <n v="37"/>
    <n v="37"/>
    <n v="37"/>
    <n v="38"/>
    <n v="35"/>
    <n v="37"/>
    <n v="37"/>
    <n v="38"/>
    <n v="38"/>
    <n v="37"/>
    <n v="36.477272727272727"/>
    <n v="37"/>
    <n v="1.1511094014569696"/>
    <n v="3.1556893248664585E-2"/>
    <n v="34"/>
    <n v="38"/>
    <n v="4"/>
    <n v="1.0008680047639451"/>
    <n v="0.12238963133124599"/>
  </r>
  <r>
    <n v="18"/>
    <n v="30"/>
    <x v="3"/>
    <n v="332"/>
    <n v="357"/>
    <n v="359"/>
    <n v="327"/>
    <n v="352"/>
    <n v="353"/>
    <n v="356"/>
    <n v="352"/>
    <n v="354"/>
    <n v="355"/>
    <n v="351"/>
    <n v="332"/>
    <n v="284"/>
    <n v="350"/>
    <n v="382"/>
    <n v="379"/>
    <n v="68"/>
    <n v="377"/>
    <n v="329"/>
    <n v="348"/>
    <n v="366"/>
    <n v="279"/>
    <n v="252"/>
    <n v="204"/>
    <n v="221"/>
    <n v="165"/>
    <n v="6"/>
    <n v="216"/>
    <n v="221"/>
    <n v="212"/>
    <n v="209"/>
    <n v="203"/>
    <n v="208"/>
    <n v="202"/>
    <n v="204"/>
    <n v="207"/>
    <n v="204"/>
    <n v="206"/>
    <n v="277"/>
    <n v="277"/>
    <n v="275"/>
    <n v="280"/>
    <n v="254"/>
    <n v="409"/>
    <n v="278.5"/>
    <n v="279.5"/>
    <n v="86.763109725864055"/>
    <n v="0.31153719829753701"/>
    <n v="6"/>
    <n v="409"/>
    <n v="403"/>
    <n v="0.98700445392583402"/>
    <n v="6.4518917122661654E-2"/>
  </r>
  <r>
    <n v="13"/>
    <n v="30"/>
    <x v="3"/>
    <n v="19"/>
    <n v="15"/>
    <n v="15"/>
    <n v="17"/>
    <n v="15"/>
    <n v="15"/>
    <n v="15"/>
    <n v="15"/>
    <n v="15"/>
    <n v="7"/>
    <n v="7"/>
    <n v="8"/>
    <n v="25"/>
    <n v="25"/>
    <n v="15"/>
    <n v="12"/>
    <n v="24"/>
    <n v="8"/>
    <n v="13"/>
    <n v="7"/>
    <n v="46"/>
    <n v="12"/>
    <n v="8"/>
    <n v="10"/>
    <n v="8"/>
    <n v="8"/>
    <n v="20"/>
    <n v="32"/>
    <n v="27"/>
    <n v="29"/>
    <n v="7"/>
    <n v="7"/>
    <n v="8"/>
    <n v="10"/>
    <n v="9"/>
    <n v="10"/>
    <n v="10"/>
    <n v="10"/>
    <n v="10"/>
    <n v="7"/>
    <n v="6"/>
    <n v="6"/>
    <n v="6"/>
    <n v="6"/>
    <n v="13.727272727272727"/>
    <n v="10"/>
    <n v="8.4285330356588375"/>
    <n v="0.61399909531289543"/>
    <n v="6"/>
    <n v="46"/>
    <n v="40"/>
    <n v="0.98295552653771812"/>
    <n v="0.17939454725969714"/>
  </r>
  <r>
    <n v="1"/>
    <n v="11"/>
    <x v="12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0"/>
    <n v="0"/>
    <n v="21"/>
    <n v="21"/>
    <n v="0"/>
    <n v="1"/>
    <n v="1"/>
  </r>
  <r>
    <n v="3380"/>
    <n v="94"/>
    <x v="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0"/>
    <n v="0"/>
    <n v="19"/>
    <n v="19"/>
    <n v="0"/>
    <n v="1"/>
    <n v="1"/>
  </r>
  <r>
    <n v="732"/>
    <n v="91"/>
    <x v="15"/>
    <n v="9"/>
    <n v="9"/>
    <n v="9"/>
    <n v="9"/>
    <n v="9"/>
    <n v="9"/>
    <n v="9"/>
    <n v="9"/>
    <n v="9"/>
    <n v="9"/>
    <n v="9"/>
    <n v="9"/>
    <n v="9"/>
    <n v="9"/>
    <n v="9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4"/>
    <n v="14"/>
    <n v="14"/>
    <n v="8"/>
    <n v="8"/>
    <n v="8"/>
    <n v="8"/>
    <n v="8"/>
    <n v="8"/>
    <n v="8"/>
    <n v="8"/>
    <n v="12.022727272727273"/>
    <n v="9"/>
    <n v="3.6183552499150418"/>
    <n v="0.30095960490786733"/>
    <n v="8"/>
    <n v="16"/>
    <n v="8"/>
    <n v="1.0028682465560506"/>
    <n v="1.4428013732655103E-2"/>
  </r>
  <r>
    <n v="8"/>
    <n v="22"/>
    <x v="8"/>
    <n v="21"/>
    <n v="21"/>
    <n v="21"/>
    <n v="21"/>
    <n v="21"/>
    <n v="21"/>
    <n v="21"/>
    <n v="21"/>
    <n v="21"/>
    <n v="21"/>
    <n v="21"/>
    <n v="23"/>
    <n v="24"/>
    <n v="24"/>
    <n v="24"/>
    <n v="24"/>
    <n v="24"/>
    <n v="24"/>
    <n v="24"/>
    <n v="24"/>
    <n v="24"/>
    <n v="24"/>
    <n v="24"/>
    <n v="23"/>
    <n v="24"/>
    <n v="24"/>
    <n v="24"/>
    <n v="24"/>
    <n v="24"/>
    <n v="25"/>
    <n v="25"/>
    <n v="25"/>
    <n v="25"/>
    <n v="25"/>
    <n v="25"/>
    <n v="25"/>
    <n v="25"/>
    <n v="25"/>
    <n v="25"/>
    <n v="24"/>
    <n v="24"/>
    <n v="25"/>
    <n v="25"/>
    <n v="25"/>
    <n v="23.5"/>
    <n v="24"/>
    <n v="1.547691454137194"/>
    <n v="6.5859210814348687E-2"/>
    <n v="21"/>
    <n v="25"/>
    <n v="4"/>
    <n v="1.004524394056366"/>
    <n v="0.73159195759787954"/>
  </r>
  <r>
    <n v="37"/>
    <n v="40"/>
    <x v="13"/>
    <n v="116"/>
    <n v="116"/>
    <n v="116"/>
    <n v="116"/>
    <n v="116"/>
    <n v="116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2"/>
    <n v="122"/>
    <n v="122"/>
    <n v="122"/>
    <n v="121.95454545454545"/>
    <n v="123"/>
    <n v="2.4107756684244261"/>
    <n v="1.9767821358679605E-2"/>
    <n v="116"/>
    <n v="123"/>
    <n v="7"/>
    <n v="1.0008497857930794"/>
    <n v="0.29233995706099664"/>
  </r>
  <r>
    <n v="10"/>
    <n v="30"/>
    <x v="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0"/>
    <n v="0"/>
    <n v="6"/>
    <n v="6"/>
    <n v="0"/>
    <n v="1"/>
    <n v="1"/>
  </r>
  <r>
    <n v="1910"/>
    <n v="93"/>
    <x v="0"/>
    <n v="127"/>
    <n v="127"/>
    <n v="127"/>
    <n v="127"/>
    <n v="126"/>
    <n v="126"/>
    <n v="131"/>
    <n v="131"/>
    <n v="131"/>
    <n v="130"/>
    <n v="131"/>
    <n v="131"/>
    <n v="130"/>
    <n v="130"/>
    <n v="130"/>
    <n v="131"/>
    <n v="131"/>
    <n v="130"/>
    <n v="130"/>
    <n v="134"/>
    <n v="134"/>
    <n v="134"/>
    <n v="134"/>
    <n v="134"/>
    <n v="134"/>
    <n v="134"/>
    <n v="138"/>
    <n v="138"/>
    <n v="134"/>
    <n v="134"/>
    <n v="134"/>
    <n v="134"/>
    <n v="134"/>
    <n v="134"/>
    <n v="134"/>
    <n v="134"/>
    <n v="134"/>
    <n v="134"/>
    <n v="134"/>
    <n v="134"/>
    <n v="133"/>
    <n v="133"/>
    <n v="140"/>
    <n v="158"/>
    <n v="132.79545454545453"/>
    <n v="134"/>
    <n v="4.9770615476452189"/>
    <n v="3.7479155929554961E-2"/>
    <n v="126"/>
    <n v="158"/>
    <n v="32"/>
    <n v="1.00197286787051"/>
    <n v="0.50128577625668724"/>
  </r>
  <r>
    <n v="19"/>
    <n v="30"/>
    <x v="3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0"/>
    <n v="0"/>
    <n v="25"/>
    <n v="25"/>
    <n v="0"/>
    <n v="1"/>
    <n v="1"/>
  </r>
  <r>
    <n v="398"/>
    <n v="82"/>
    <x v="1"/>
    <n v="53"/>
    <n v="52"/>
    <n v="49"/>
    <n v="47"/>
    <n v="46"/>
    <n v="50"/>
    <n v="47"/>
    <n v="48"/>
    <n v="47"/>
    <n v="48"/>
    <n v="47"/>
    <n v="53"/>
    <n v="53"/>
    <n v="53"/>
    <n v="53"/>
    <n v="53"/>
    <n v="51"/>
    <n v="49"/>
    <n v="50"/>
    <n v="51"/>
    <n v="53"/>
    <n v="53"/>
    <n v="53"/>
    <n v="53"/>
    <n v="53"/>
    <n v="50"/>
    <n v="48"/>
    <n v="53"/>
    <n v="52"/>
    <n v="52"/>
    <n v="52"/>
    <n v="50"/>
    <n v="49"/>
    <n v="47"/>
    <n v="52"/>
    <n v="52"/>
    <n v="48"/>
    <n v="47"/>
    <n v="46"/>
    <n v="47"/>
    <n v="47"/>
    <n v="47"/>
    <n v="47"/>
    <n v="52"/>
    <n v="50.06818181818182"/>
    <n v="50"/>
    <n v="2.5462944099195037"/>
    <n v="5.0856538373335522E-2"/>
    <n v="46"/>
    <n v="53"/>
    <n v="7"/>
    <n v="0.99950401617358375"/>
    <n v="1.5539251006525446E-2"/>
  </r>
  <r>
    <n v="3"/>
    <n v="15"/>
    <x v="6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2"/>
    <n v="32"/>
    <n v="1.0115610777177464"/>
    <n v="3.1611283678679575E-2"/>
    <n v="31"/>
    <n v="33"/>
    <n v="2"/>
    <n v="0.99786979482195026"/>
    <n v="0.75038759689922452"/>
  </r>
  <r>
    <n v="135"/>
    <n v="61"/>
    <x v="4"/>
    <n v="19"/>
    <n v="18"/>
    <n v="18"/>
    <n v="20"/>
    <n v="20"/>
    <n v="20"/>
    <n v="20"/>
    <n v="20"/>
    <n v="20"/>
    <n v="20"/>
    <n v="20"/>
    <n v="20"/>
    <n v="20"/>
    <n v="20"/>
    <n v="20"/>
    <n v="20"/>
    <n v="20"/>
    <n v="20"/>
    <n v="24"/>
    <n v="20"/>
    <n v="20"/>
    <n v="20"/>
    <n v="20"/>
    <n v="20"/>
    <n v="20"/>
    <n v="20"/>
    <n v="24"/>
    <n v="20"/>
    <n v="20"/>
    <n v="20"/>
    <n v="20"/>
    <n v="20"/>
    <n v="20"/>
    <n v="20"/>
    <n v="20"/>
    <n v="20"/>
    <n v="20"/>
    <n v="20"/>
    <n v="20"/>
    <n v="20"/>
    <n v="20"/>
    <n v="20"/>
    <n v="24"/>
    <n v="20"/>
    <n v="20.15909090909091"/>
    <n v="20"/>
    <n v="1.1400363482206479"/>
    <n v="5.6551972177799892E-2"/>
    <n v="18"/>
    <n v="24"/>
    <n v="6"/>
    <n v="1.0013027703392636"/>
    <n v="9.8003150531474237E-2"/>
  </r>
  <r>
    <n v="416"/>
    <n v="82"/>
    <x v="1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0"/>
    <n v="0"/>
    <n v="12"/>
    <n v="12"/>
    <n v="0"/>
    <n v="1"/>
    <n v="1"/>
  </r>
  <r>
    <n v="3885"/>
    <n v="94"/>
    <x v="9"/>
    <n v="48"/>
    <n v="48"/>
    <n v="48"/>
    <n v="48"/>
    <n v="48"/>
    <n v="48"/>
    <n v="48"/>
    <n v="48"/>
    <n v="48"/>
    <n v="48"/>
    <n v="48"/>
    <n v="50"/>
    <n v="50"/>
    <n v="50"/>
    <n v="49"/>
    <n v="49"/>
    <n v="52"/>
    <n v="52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1.31818181818182"/>
    <n v="53"/>
    <n v="2.2180310488393129"/>
    <n v="4.3221154184645602E-2"/>
    <n v="48"/>
    <n v="53"/>
    <n v="5"/>
    <n v="1.002954991270482"/>
    <n v="0.74601594370542679"/>
  </r>
  <r>
    <n v="409"/>
    <n v="82"/>
    <x v="1"/>
    <n v="135"/>
    <n v="135"/>
    <n v="135"/>
    <n v="135"/>
    <n v="131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4"/>
    <n v="135"/>
    <n v="135"/>
    <n v="135"/>
    <n v="135"/>
    <n v="135"/>
    <n v="135"/>
    <n v="135"/>
    <n v="135"/>
    <n v="135"/>
    <n v="131"/>
    <n v="131"/>
    <n v="135"/>
    <n v="135"/>
    <n v="135"/>
    <n v="134"/>
    <n v="135"/>
    <n v="135"/>
    <n v="135"/>
    <n v="134.68181818181819"/>
    <n v="135"/>
    <n v="1.0291727830331272"/>
    <n v="7.6415123951160306E-3"/>
    <n v="131"/>
    <n v="135"/>
    <n v="4"/>
    <n v="0.99993243599548653"/>
    <n v="1.2586208485030375E-2"/>
  </r>
  <r>
    <n v="1"/>
    <n v="11"/>
    <x v="12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0"/>
    <n v="20"/>
    <n v="20"/>
    <n v="20"/>
    <n v="20"/>
    <n v="20"/>
    <n v="20"/>
    <n v="20"/>
    <n v="20"/>
    <n v="27.954545454545453"/>
    <n v="30"/>
    <n v="4.0803245735839146"/>
    <n v="0.14596283027454654"/>
    <n v="20"/>
    <n v="30"/>
    <n v="10"/>
    <n v="0.99103957497213091"/>
    <n v="0.48837209302325585"/>
  </r>
  <r>
    <n v="7"/>
    <n v="22"/>
    <x v="8"/>
    <n v="12"/>
    <n v="12"/>
    <n v="12"/>
    <n v="12"/>
    <n v="13"/>
    <n v="13"/>
    <n v="13"/>
    <n v="13"/>
    <n v="13"/>
    <n v="13"/>
    <n v="13"/>
    <n v="13"/>
    <n v="12"/>
    <n v="12"/>
    <n v="13"/>
    <n v="11"/>
    <n v="11"/>
    <n v="10"/>
    <n v="10"/>
    <n v="10"/>
    <n v="10"/>
    <n v="8"/>
    <n v="8"/>
    <n v="10"/>
    <n v="10"/>
    <n v="10"/>
    <n v="10"/>
    <n v="10"/>
    <n v="6"/>
    <n v="10"/>
    <n v="10"/>
    <n v="10"/>
    <n v="10"/>
    <n v="10"/>
    <n v="10"/>
    <n v="10"/>
    <n v="10"/>
    <n v="10"/>
    <n v="10"/>
    <n v="9"/>
    <n v="9"/>
    <n v="9"/>
    <n v="9"/>
    <n v="9"/>
    <n v="10.636363636363637"/>
    <n v="10"/>
    <n v="1.6578342427158841"/>
    <n v="0.15586475786217713"/>
    <n v="6"/>
    <n v="13"/>
    <n v="7"/>
    <n v="0.99102616192801984"/>
    <n v="0.50266717077823353"/>
  </r>
  <r>
    <n v="25"/>
    <n v="40"/>
    <x v="13"/>
    <n v="10"/>
    <n v="10"/>
    <n v="10"/>
    <n v="10"/>
    <n v="10"/>
    <n v="10"/>
    <n v="10"/>
    <n v="10"/>
    <n v="10"/>
    <n v="10"/>
    <n v="10"/>
    <n v="10"/>
    <n v="10"/>
    <n v="10"/>
    <n v="9"/>
    <n v="10"/>
    <n v="10"/>
    <n v="13"/>
    <n v="13"/>
    <n v="13"/>
    <n v="10"/>
    <n v="10"/>
    <n v="10"/>
    <n v="10"/>
    <n v="10"/>
    <n v="10"/>
    <n v="11"/>
    <n v="11"/>
    <n v="11"/>
    <n v="11"/>
    <n v="11"/>
    <n v="11"/>
    <n v="11"/>
    <n v="12"/>
    <n v="10"/>
    <n v="13"/>
    <n v="13"/>
    <n v="12"/>
    <n v="13"/>
    <n v="13"/>
    <n v="12"/>
    <n v="12"/>
    <n v="12"/>
    <n v="12"/>
    <n v="10.886363636363637"/>
    <n v="10"/>
    <n v="1.1854919318609451"/>
    <n v="0.10889696242564005"/>
    <n v="9"/>
    <n v="13"/>
    <n v="4"/>
    <n v="1.0054856261320773"/>
    <n v="0.44348230253722404"/>
  </r>
  <r>
    <n v="8"/>
    <n v="22"/>
    <x v="8"/>
    <n v="28"/>
    <n v="31"/>
    <n v="28"/>
    <n v="26"/>
    <n v="28"/>
    <n v="26"/>
    <n v="27"/>
    <n v="26"/>
    <n v="24"/>
    <n v="18"/>
    <n v="18"/>
    <n v="18"/>
    <n v="17"/>
    <n v="20"/>
    <n v="20"/>
    <n v="20"/>
    <n v="20"/>
    <n v="19"/>
    <n v="19"/>
    <n v="19"/>
    <n v="18"/>
    <n v="18"/>
    <n v="18"/>
    <n v="25"/>
    <n v="24"/>
    <n v="36"/>
    <n v="36"/>
    <n v="21"/>
    <n v="21"/>
    <n v="21"/>
    <n v="21"/>
    <n v="21"/>
    <n v="21"/>
    <n v="21"/>
    <n v="21"/>
    <n v="21"/>
    <n v="21"/>
    <n v="18"/>
    <n v="21"/>
    <n v="23"/>
    <n v="20"/>
    <n v="20"/>
    <n v="20"/>
    <n v="23"/>
    <n v="22.318181818181817"/>
    <n v="21"/>
    <n v="4.5020549688911595"/>
    <n v="0.20172140390143689"/>
    <n v="17"/>
    <n v="36"/>
    <n v="19"/>
    <n v="0.99607567487061888"/>
    <n v="7.6279398017205707E-2"/>
  </r>
  <r>
    <n v="253"/>
    <n v="81"/>
    <x v="7"/>
    <n v="37"/>
    <n v="40"/>
    <n v="42"/>
    <n v="43"/>
    <n v="37"/>
    <n v="39"/>
    <n v="40"/>
    <n v="40"/>
    <n v="41"/>
    <n v="39"/>
    <n v="25"/>
    <n v="27"/>
    <n v="24"/>
    <n v="10"/>
    <n v="24"/>
    <n v="10"/>
    <n v="30"/>
    <n v="32"/>
    <n v="9"/>
    <n v="27"/>
    <n v="22"/>
    <n v="28"/>
    <n v="25"/>
    <n v="21"/>
    <n v="20"/>
    <n v="21"/>
    <n v="21"/>
    <n v="14"/>
    <n v="23"/>
    <n v="21"/>
    <n v="19"/>
    <n v="12"/>
    <n v="22"/>
    <n v="22"/>
    <n v="27"/>
    <n v="22"/>
    <n v="22"/>
    <n v="23"/>
    <n v="28"/>
    <n v="27"/>
    <n v="15"/>
    <n v="34"/>
    <n v="34"/>
    <n v="34"/>
    <n v="26.65909090909091"/>
    <n v="25"/>
    <n v="9.313514016759763"/>
    <n v="0.34935602449908743"/>
    <n v="9"/>
    <n v="43"/>
    <n v="34"/>
    <n v="0.98958009553523396"/>
    <n v="0.11440982211288275"/>
  </r>
  <r>
    <n v="4"/>
    <n v="15"/>
    <x v="6"/>
    <n v="86"/>
    <n v="95"/>
    <n v="95"/>
    <n v="100"/>
    <n v="98"/>
    <n v="95"/>
    <n v="95"/>
    <n v="98"/>
    <n v="96"/>
    <n v="95"/>
    <n v="95"/>
    <n v="101"/>
    <n v="101"/>
    <n v="97"/>
    <n v="95"/>
    <n v="95"/>
    <n v="95"/>
    <n v="95"/>
    <n v="78"/>
    <n v="96"/>
    <n v="98"/>
    <n v="96"/>
    <n v="96"/>
    <n v="153"/>
    <n v="151"/>
    <n v="156"/>
    <n v="97"/>
    <n v="96"/>
    <n v="97"/>
    <n v="103"/>
    <n v="101"/>
    <n v="98"/>
    <n v="98"/>
    <n v="92"/>
    <n v="89"/>
    <n v="88"/>
    <n v="91"/>
    <n v="86"/>
    <n v="83"/>
    <n v="84"/>
    <n v="82"/>
    <n v="82"/>
    <n v="74"/>
    <n v="82"/>
    <n v="97.13636363636364"/>
    <n v="95"/>
    <n v="16.742358074990666"/>
    <n v="0.1723593250583971"/>
    <n v="74"/>
    <n v="156"/>
    <n v="82"/>
    <n v="0.99750444130504989"/>
    <n v="4.6995155687355718E-2"/>
  </r>
  <r>
    <n v="1"/>
    <n v="11"/>
    <x v="1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n v="0"/>
    <n v="1"/>
    <n v="1"/>
  </r>
  <r>
    <n v="1689"/>
    <n v="93"/>
    <x v="0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20"/>
    <n v="31"/>
    <n v="31"/>
    <n v="33"/>
    <n v="33"/>
    <n v="33"/>
    <n v="33"/>
    <n v="33"/>
    <n v="33"/>
    <n v="33"/>
    <n v="33"/>
    <n v="33"/>
    <n v="33"/>
    <n v="33"/>
    <n v="33"/>
    <n v="31"/>
    <n v="31"/>
    <n v="31"/>
    <n v="25"/>
    <n v="25"/>
    <n v="25"/>
    <n v="25"/>
    <n v="25"/>
    <n v="25"/>
    <n v="26"/>
    <n v="26"/>
    <n v="30.25"/>
    <n v="31"/>
    <n v="3.0888019804478573"/>
    <n v="0.10210915637844156"/>
    <n v="20"/>
    <n v="33"/>
    <n v="13"/>
    <n v="0.99661691878148162"/>
    <n v="0.15137712552117119"/>
  </r>
  <r>
    <n v="358"/>
    <n v="82"/>
    <x v="1"/>
    <n v="158"/>
    <n v="158"/>
    <n v="158"/>
    <n v="158"/>
    <n v="154"/>
    <n v="158"/>
    <n v="158"/>
    <n v="158"/>
    <n v="154"/>
    <n v="154"/>
    <n v="158"/>
    <n v="158"/>
    <n v="154"/>
    <n v="158"/>
    <n v="154"/>
    <n v="154"/>
    <n v="154"/>
    <n v="154"/>
    <n v="158"/>
    <n v="154"/>
    <n v="154"/>
    <n v="154"/>
    <n v="158"/>
    <n v="154"/>
    <n v="158"/>
    <n v="158"/>
    <n v="154"/>
    <n v="158"/>
    <n v="154"/>
    <n v="158"/>
    <n v="154"/>
    <n v="154"/>
    <n v="158"/>
    <n v="158"/>
    <n v="158"/>
    <n v="154"/>
    <n v="154"/>
    <n v="154"/>
    <n v="158"/>
    <n v="154"/>
    <n v="158"/>
    <n v="154"/>
    <n v="158"/>
    <n v="154"/>
    <n v="156"/>
    <n v="156"/>
    <n v="2.0231221554354928"/>
    <n v="1.2968731765612133E-2"/>
    <n v="154"/>
    <n v="158"/>
    <n v="4"/>
    <n v="0.99981569507485435"/>
    <n v="3.3326926773015755E-2"/>
  </r>
  <r>
    <n v="23"/>
    <n v="40"/>
    <x v="13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1"/>
    <n v="11"/>
    <n v="11"/>
    <n v="11"/>
    <n v="11"/>
    <n v="11"/>
    <n v="11"/>
    <n v="11"/>
    <n v="11"/>
    <n v="11"/>
    <n v="8"/>
    <n v="8"/>
    <n v="8"/>
    <n v="8"/>
    <n v="8"/>
    <n v="8"/>
    <n v="8"/>
    <n v="8"/>
    <n v="8"/>
    <n v="8"/>
    <n v="8"/>
    <n v="12.340909090909092"/>
    <n v="15"/>
    <n v="3.0034335530892671"/>
    <n v="0.24337214794830156"/>
    <n v="8"/>
    <n v="15"/>
    <n v="7"/>
    <n v="0.98147026489823586"/>
    <n v="0.81955134402099883"/>
  </r>
  <r>
    <n v="13"/>
    <n v="30"/>
    <x v="3"/>
    <n v="70"/>
    <n v="73"/>
    <n v="75"/>
    <n v="80"/>
    <n v="80"/>
    <n v="70"/>
    <n v="79"/>
    <n v="74"/>
    <n v="69"/>
    <n v="63"/>
    <n v="64"/>
    <n v="60"/>
    <n v="71"/>
    <n v="73"/>
    <n v="68"/>
    <n v="62"/>
    <n v="68"/>
    <n v="76"/>
    <n v="88"/>
    <n v="72"/>
    <n v="63"/>
    <n v="83"/>
    <n v="85"/>
    <n v="76"/>
    <n v="72"/>
    <n v="80"/>
    <n v="93"/>
    <n v="82"/>
    <n v="82"/>
    <n v="76"/>
    <n v="68"/>
    <n v="69"/>
    <n v="61"/>
    <n v="70"/>
    <n v="71"/>
    <n v="68"/>
    <n v="77"/>
    <n v="83"/>
    <n v="71"/>
    <n v="69"/>
    <n v="89"/>
    <n v="90"/>
    <n v="88"/>
    <n v="96"/>
    <n v="74.931818181818187"/>
    <n v="73"/>
    <n v="8.8931584032208555"/>
    <n v="0.11868333932111544"/>
    <n v="60"/>
    <n v="96"/>
    <n v="36"/>
    <n v="1.0030084211964336"/>
    <n v="0.10869254416220575"/>
  </r>
  <r>
    <n v="1974"/>
    <n v="93"/>
    <x v="0"/>
    <n v="82"/>
    <n v="82"/>
    <n v="81"/>
    <n v="81"/>
    <n v="81"/>
    <n v="81"/>
    <n v="81"/>
    <n v="81"/>
    <n v="72"/>
    <n v="72"/>
    <n v="72"/>
    <n v="73"/>
    <n v="72"/>
    <n v="72"/>
    <n v="72"/>
    <n v="72"/>
    <n v="72"/>
    <n v="72"/>
    <n v="71"/>
    <n v="71"/>
    <n v="70"/>
    <n v="70"/>
    <n v="70"/>
    <n v="70"/>
    <n v="35"/>
    <n v="34"/>
    <n v="34"/>
    <n v="35"/>
    <n v="33"/>
    <n v="33"/>
    <n v="33"/>
    <n v="33"/>
    <n v="33"/>
    <n v="35"/>
    <n v="34"/>
    <n v="33"/>
    <n v="32"/>
    <n v="35"/>
    <n v="36"/>
    <n v="38"/>
    <n v="38"/>
    <n v="36"/>
    <n v="37"/>
    <n v="38"/>
    <n v="56.545454545454547"/>
    <n v="70"/>
    <n v="20.468301693281447"/>
    <n v="0.36197961193906097"/>
    <n v="32"/>
    <n v="82"/>
    <n v="50"/>
    <n v="0.97371868479283952"/>
    <n v="0.77088388983731404"/>
  </r>
  <r>
    <n v="37"/>
    <n v="40"/>
    <x v="13"/>
    <n v="204"/>
    <n v="204"/>
    <n v="204"/>
    <n v="203"/>
    <n v="207"/>
    <n v="209"/>
    <n v="207"/>
    <n v="208"/>
    <n v="206"/>
    <n v="204"/>
    <n v="26"/>
    <n v="30"/>
    <n v="30"/>
    <n v="30"/>
    <n v="24"/>
    <n v="24"/>
    <n v="29"/>
    <n v="29"/>
    <n v="29"/>
    <n v="26"/>
    <n v="26"/>
    <n v="26"/>
    <n v="24"/>
    <n v="35"/>
    <n v="35"/>
    <n v="36"/>
    <n v="34"/>
    <n v="38"/>
    <n v="38"/>
    <n v="34"/>
    <n v="34"/>
    <n v="34"/>
    <n v="34"/>
    <n v="39"/>
    <n v="40"/>
    <n v="46"/>
    <n v="41"/>
    <n v="41"/>
    <n v="41"/>
    <n v="43"/>
    <n v="39"/>
    <n v="43"/>
    <n v="44"/>
    <n v="38"/>
    <n v="73.090909090909093"/>
    <n v="38"/>
    <n v="72.919139090268757"/>
    <n v="0.99764991292656258"/>
    <n v="24"/>
    <n v="209"/>
    <n v="185"/>
    <n v="0.96481384837119921"/>
    <n v="0.34125515796831879"/>
  </r>
  <r>
    <n v="509"/>
    <n v="91"/>
    <x v="15"/>
    <n v="44"/>
    <n v="44"/>
    <n v="44"/>
    <n v="44"/>
    <n v="44"/>
    <n v="44"/>
    <n v="44"/>
    <n v="44"/>
    <n v="44"/>
    <n v="44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4"/>
    <n v="44"/>
    <n v="44"/>
    <n v="44"/>
    <n v="44"/>
    <n v="44"/>
    <n v="44"/>
    <n v="44"/>
    <n v="45"/>
    <n v="44"/>
    <n v="44"/>
    <n v="44"/>
    <n v="44"/>
    <n v="44"/>
    <n v="44.477272727272727"/>
    <n v="44"/>
    <n v="0.50525776813638035"/>
    <n v="1.1359908941236962E-2"/>
    <n v="44"/>
    <n v="45"/>
    <n v="1"/>
    <n v="0.99992556836389634"/>
    <n v="7.0906960694622533E-3"/>
  </r>
  <r>
    <n v="1"/>
    <n v="11"/>
    <x v="12"/>
    <n v="92"/>
    <n v="94"/>
    <n v="91"/>
    <n v="93"/>
    <n v="97"/>
    <n v="97"/>
    <n v="98"/>
    <n v="94"/>
    <n v="93"/>
    <n v="92"/>
    <n v="96"/>
    <n v="94"/>
    <n v="90"/>
    <n v="91"/>
    <n v="90"/>
    <n v="90"/>
    <n v="90"/>
    <n v="94"/>
    <n v="94"/>
    <n v="93"/>
    <n v="89"/>
    <n v="94"/>
    <n v="96"/>
    <n v="95"/>
    <n v="97"/>
    <n v="90"/>
    <n v="95"/>
    <n v="91"/>
    <n v="96"/>
    <n v="91"/>
    <n v="90"/>
    <n v="92"/>
    <n v="93"/>
    <n v="93"/>
    <n v="90"/>
    <n v="94"/>
    <n v="93"/>
    <n v="98"/>
    <n v="97"/>
    <n v="94"/>
    <n v="97"/>
    <n v="94"/>
    <n v="92"/>
    <n v="92"/>
    <n v="93.318181818181813"/>
    <n v="93"/>
    <n v="2.5036970549404636"/>
    <n v="2.6829681056351778E-2"/>
    <n v="89"/>
    <n v="98"/>
    <n v="9"/>
    <n v="1.0000627446872721"/>
    <n v="9.0591777900608913E-4"/>
  </r>
  <r>
    <n v="11"/>
    <n v="30"/>
    <x v="3"/>
    <n v="99"/>
    <n v="99"/>
    <n v="99"/>
    <n v="102"/>
    <n v="119"/>
    <n v="117"/>
    <n v="120"/>
    <n v="120"/>
    <n v="122"/>
    <n v="115"/>
    <n v="118"/>
    <n v="123"/>
    <n v="127"/>
    <n v="123"/>
    <n v="123"/>
    <n v="127"/>
    <n v="125"/>
    <n v="125"/>
    <n v="125"/>
    <n v="128"/>
    <n v="125"/>
    <n v="116"/>
    <n v="125"/>
    <n v="123"/>
    <n v="129"/>
    <n v="64"/>
    <n v="120"/>
    <n v="127"/>
    <n v="124"/>
    <n v="127"/>
    <n v="126"/>
    <n v="123"/>
    <n v="129"/>
    <n v="129"/>
    <n v="94"/>
    <n v="123"/>
    <n v="123"/>
    <n v="125"/>
    <n v="127"/>
    <n v="122"/>
    <n v="128"/>
    <n v="124"/>
    <n v="125"/>
    <n v="125"/>
    <n v="119.52272727272727"/>
    <n v="123"/>
    <n v="12.255968904348432"/>
    <n v="0.10254090735716506"/>
    <n v="64"/>
    <n v="129"/>
    <n v="65"/>
    <n v="1.0025202285760042"/>
    <n v="6.8725437182749302E-2"/>
  </r>
  <r>
    <n v="17"/>
    <n v="30"/>
    <x v="3"/>
    <n v="126"/>
    <n v="128"/>
    <n v="126"/>
    <n v="137"/>
    <n v="128"/>
    <n v="134"/>
    <n v="126"/>
    <n v="122"/>
    <n v="128"/>
    <n v="126"/>
    <n v="126"/>
    <n v="128"/>
    <n v="128"/>
    <n v="128"/>
    <n v="140"/>
    <n v="136"/>
    <n v="126"/>
    <n v="128"/>
    <n v="136"/>
    <n v="134"/>
    <n v="126"/>
    <n v="134"/>
    <n v="126"/>
    <n v="126"/>
    <n v="134"/>
    <n v="128"/>
    <n v="126"/>
    <n v="126"/>
    <n v="126"/>
    <n v="132"/>
    <n v="122"/>
    <n v="112"/>
    <n v="126"/>
    <n v="124"/>
    <n v="124"/>
    <n v="140"/>
    <n v="43"/>
    <n v="118"/>
    <n v="128"/>
    <n v="126"/>
    <n v="117"/>
    <n v="117"/>
    <n v="117"/>
    <n v="117"/>
    <n v="125.13636363636364"/>
    <n v="126"/>
    <n v="14.077180791177007"/>
    <n v="0.11249472481143993"/>
    <n v="43"/>
    <n v="140"/>
    <n v="97"/>
    <n v="0.99616848448366679"/>
    <n v="8.3949321252098252E-2"/>
  </r>
  <r>
    <n v="584"/>
    <n v="91"/>
    <x v="15"/>
    <n v="14"/>
    <n v="14"/>
    <n v="14"/>
    <n v="14"/>
    <n v="14"/>
    <n v="14"/>
    <n v="14"/>
    <n v="14"/>
    <n v="14"/>
    <n v="14"/>
    <n v="16"/>
    <n v="16"/>
    <n v="14"/>
    <n v="15"/>
    <n v="14"/>
    <n v="14"/>
    <n v="14"/>
    <n v="14"/>
    <n v="11"/>
    <n v="15"/>
    <n v="15"/>
    <n v="14"/>
    <n v="14"/>
    <n v="14"/>
    <n v="14"/>
    <n v="14"/>
    <n v="14"/>
    <n v="14"/>
    <n v="16"/>
    <n v="16"/>
    <n v="16"/>
    <n v="14"/>
    <n v="14"/>
    <n v="14"/>
    <n v="14"/>
    <n v="14"/>
    <n v="14"/>
    <n v="14"/>
    <n v="14"/>
    <n v="12"/>
    <n v="12"/>
    <n v="14"/>
    <n v="14"/>
    <n v="14"/>
    <n v="14.136363636363637"/>
    <n v="14"/>
    <n v="0.95457062284347061"/>
    <n v="6.752589614969888E-2"/>
    <n v="11"/>
    <n v="16"/>
    <n v="5"/>
    <n v="0.9992249654033668"/>
    <n v="2.0632942782093457E-2"/>
  </r>
  <r>
    <n v="84"/>
    <n v="50"/>
    <x v="2"/>
    <n v="26"/>
    <n v="22"/>
    <n v="29"/>
    <n v="30"/>
    <n v="31"/>
    <n v="33"/>
    <n v="31"/>
    <n v="34"/>
    <n v="23"/>
    <n v="23"/>
    <n v="27"/>
    <n v="31"/>
    <n v="23"/>
    <n v="25"/>
    <n v="30"/>
    <n v="30"/>
    <n v="27"/>
    <n v="27"/>
    <n v="28"/>
    <n v="29"/>
    <n v="30"/>
    <n v="23"/>
    <n v="29"/>
    <n v="26"/>
    <n v="27"/>
    <n v="32"/>
    <n v="27"/>
    <n v="28"/>
    <n v="26"/>
    <n v="28"/>
    <n v="21"/>
    <n v="22"/>
    <n v="25"/>
    <n v="26"/>
    <n v="32"/>
    <n v="29"/>
    <n v="27"/>
    <n v="30"/>
    <n v="23"/>
    <n v="28"/>
    <n v="28"/>
    <n v="29"/>
    <n v="28"/>
    <n v="31"/>
    <n v="27.59090909090909"/>
    <n v="28"/>
    <n v="3.171956932595545"/>
    <n v="0.11496384269703788"/>
    <n v="21"/>
    <n v="34"/>
    <n v="13"/>
    <n v="0.99964250180741443"/>
    <n v="1.5125003703497853E-3"/>
  </r>
  <r>
    <n v="1114"/>
    <n v="93"/>
    <x v="0"/>
    <n v="20"/>
    <n v="20"/>
    <n v="21"/>
    <n v="22"/>
    <n v="21"/>
    <n v="21"/>
    <n v="21"/>
    <n v="22"/>
    <n v="22"/>
    <n v="21"/>
    <n v="21"/>
    <n v="21"/>
    <n v="21"/>
    <n v="21"/>
    <n v="21"/>
    <n v="21"/>
    <n v="21"/>
    <n v="22"/>
    <n v="21"/>
    <n v="21"/>
    <n v="22"/>
    <n v="22"/>
    <n v="21"/>
    <n v="21"/>
    <n v="31"/>
    <n v="31"/>
    <n v="31"/>
    <n v="31"/>
    <n v="31"/>
    <n v="31"/>
    <n v="31"/>
    <n v="30"/>
    <n v="30"/>
    <n v="31"/>
    <n v="31"/>
    <n v="31"/>
    <n v="31"/>
    <n v="31"/>
    <n v="31"/>
    <n v="31"/>
    <n v="31"/>
    <n v="31"/>
    <n v="31"/>
    <n v="31"/>
    <n v="25.59090909090909"/>
    <n v="22"/>
    <n v="4.9241605674336952"/>
    <n v="0.19241835254625453"/>
    <n v="20"/>
    <n v="31"/>
    <n v="11"/>
    <n v="1.0131083383068138"/>
    <n v="0.76055674078900426"/>
  </r>
  <r>
    <n v="31"/>
    <n v="40"/>
    <x v="13"/>
    <n v="38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27"/>
    <n v="27"/>
    <n v="27"/>
    <n v="27"/>
    <n v="38"/>
    <n v="38"/>
    <n v="39"/>
    <n v="39"/>
    <n v="39"/>
    <n v="39"/>
    <n v="39"/>
    <n v="39"/>
    <n v="27"/>
    <n v="27"/>
    <n v="27"/>
    <n v="27"/>
    <n v="27"/>
    <n v="27"/>
    <n v="36.204545454545453"/>
    <n v="39"/>
    <n v="5.0558717669129196"/>
    <n v="0.13964743110117292"/>
    <n v="27"/>
    <n v="39"/>
    <n v="12"/>
    <n v="0.99288587629216529"/>
    <n v="0.3498457898100602"/>
  </r>
  <r>
    <n v="50"/>
    <n v="50"/>
    <x v="2"/>
    <n v="31"/>
    <n v="31"/>
    <n v="33"/>
    <n v="32"/>
    <n v="35"/>
    <n v="36"/>
    <n v="33"/>
    <n v="36"/>
    <n v="32"/>
    <n v="33"/>
    <n v="31"/>
    <n v="33"/>
    <n v="35"/>
    <n v="35"/>
    <n v="36"/>
    <n v="33"/>
    <n v="35"/>
    <n v="36"/>
    <n v="38"/>
    <n v="36"/>
    <n v="35"/>
    <n v="35"/>
    <n v="33"/>
    <n v="37"/>
    <n v="37"/>
    <n v="36"/>
    <n v="39"/>
    <n v="39"/>
    <n v="37"/>
    <n v="38"/>
    <n v="35"/>
    <n v="31"/>
    <n v="36"/>
    <n v="34"/>
    <n v="40"/>
    <n v="39"/>
    <n v="38"/>
    <n v="40"/>
    <n v="36"/>
    <n v="31"/>
    <n v="39"/>
    <n v="38"/>
    <n v="37"/>
    <n v="39"/>
    <n v="35.43181818181818"/>
    <n v="36"/>
    <n v="2.6623798348053218"/>
    <n v="7.5140931835429234E-2"/>
    <n v="31"/>
    <n v="40"/>
    <n v="9"/>
    <n v="1.0034664139954799"/>
    <n v="0.34349663048904522"/>
  </r>
  <r>
    <n v="5"/>
    <n v="22"/>
    <x v="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1"/>
    <n v="1"/>
  </r>
  <r>
    <n v="1"/>
    <n v="11"/>
    <x v="12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7"/>
    <n v="57"/>
    <n v="57"/>
    <n v="57"/>
    <n v="57"/>
    <n v="57"/>
    <n v="57"/>
    <n v="57"/>
    <n v="57"/>
    <n v="57"/>
    <n v="57"/>
    <n v="57"/>
    <n v="57"/>
    <n v="57"/>
    <n v="57"/>
    <n v="57"/>
    <n v="57"/>
    <n v="56.386363636363633"/>
    <n v="56"/>
    <n v="0.49254484347415617"/>
    <n v="8.7351765872079289E-3"/>
    <n v="56"/>
    <n v="57"/>
    <n v="1"/>
    <n v="1.000572687241194"/>
    <n v="0.71162790697674427"/>
  </r>
  <r>
    <n v="5"/>
    <n v="22"/>
    <x v="8"/>
    <n v="63"/>
    <n v="63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1"/>
    <n v="61"/>
    <n v="61"/>
    <n v="61"/>
    <n v="61"/>
    <n v="61"/>
    <n v="61"/>
    <n v="61"/>
    <n v="61"/>
    <n v="60"/>
    <n v="60"/>
    <n v="60"/>
    <n v="60"/>
    <n v="60.340909090909093"/>
    <n v="60"/>
    <n v="0.71343198754027448"/>
    <n v="1.182335497241886E-2"/>
    <n v="60"/>
    <n v="63"/>
    <n v="3"/>
    <n v="0.99999423867649162"/>
    <n v="4.0321249956986433E-5"/>
  </r>
  <r>
    <n v="72"/>
    <n v="50"/>
    <x v="2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11"/>
    <n v="11"/>
    <n v="9.0909090909090917"/>
    <n v="9"/>
    <n v="0.4214141098829709"/>
    <n v="4.6355552087126793E-2"/>
    <n v="9"/>
    <n v="11"/>
    <n v="2"/>
    <n v="1.0011886084727832"/>
    <n v="0.13023255813953499"/>
  </r>
  <r>
    <n v="374"/>
    <n v="82"/>
    <x v="1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0"/>
    <n v="0"/>
    <n v="42"/>
    <n v="42"/>
    <n v="0"/>
    <n v="1"/>
    <n v="1"/>
  </r>
  <r>
    <n v="69"/>
    <n v="50"/>
    <x v="2"/>
    <n v="247"/>
    <n v="244"/>
    <n v="244"/>
    <n v="244"/>
    <n v="244"/>
    <n v="166"/>
    <n v="166"/>
    <n v="166"/>
    <n v="223"/>
    <n v="223"/>
    <n v="220"/>
    <n v="219"/>
    <n v="219"/>
    <n v="219"/>
    <n v="219"/>
    <n v="219"/>
    <n v="218"/>
    <n v="218"/>
    <n v="218"/>
    <n v="218"/>
    <n v="218"/>
    <n v="218"/>
    <n v="218"/>
    <n v="218"/>
    <n v="218"/>
    <n v="218"/>
    <n v="218"/>
    <n v="219"/>
    <n v="219"/>
    <n v="219"/>
    <n v="219"/>
    <n v="219"/>
    <n v="219"/>
    <n v="220"/>
    <n v="220"/>
    <n v="220"/>
    <n v="220"/>
    <n v="221"/>
    <n v="222"/>
    <n v="222"/>
    <n v="222"/>
    <n v="222"/>
    <n v="222"/>
    <n v="222"/>
    <n v="218.79545454545453"/>
    <n v="219"/>
    <n v="16.576222176631461"/>
    <n v="7.5761273062406181E-2"/>
    <n v="166"/>
    <n v="247"/>
    <n v="81"/>
    <n v="1.0004953020615439"/>
    <n v="5.9376879222469868E-3"/>
  </r>
  <r>
    <n v="951"/>
    <n v="91"/>
    <x v="15"/>
    <n v="22"/>
    <n v="26"/>
    <n v="22"/>
    <n v="22"/>
    <n v="30"/>
    <n v="22"/>
    <n v="22"/>
    <n v="29"/>
    <n v="23"/>
    <n v="23"/>
    <n v="23"/>
    <n v="23"/>
    <n v="23"/>
    <n v="23"/>
    <n v="23"/>
    <n v="23"/>
    <n v="23"/>
    <n v="26"/>
    <n v="26"/>
    <n v="26"/>
    <n v="26"/>
    <n v="26"/>
    <n v="26"/>
    <n v="26"/>
    <n v="26"/>
    <n v="26"/>
    <n v="26"/>
    <n v="26"/>
    <n v="23"/>
    <n v="29"/>
    <n v="29"/>
    <n v="33"/>
    <n v="32"/>
    <n v="32"/>
    <n v="30"/>
    <n v="26"/>
    <n v="26"/>
    <n v="22"/>
    <n v="22"/>
    <n v="32"/>
    <n v="28"/>
    <n v="24"/>
    <n v="24"/>
    <n v="24"/>
    <n v="25.545454545454547"/>
    <n v="26"/>
    <n v="3.1435023087835834"/>
    <n v="0.12305525052177728"/>
    <n v="22"/>
    <n v="33"/>
    <n v="11"/>
    <n v="1.0036696663114653"/>
    <n v="0.15696638176595956"/>
  </r>
  <r>
    <n v="673"/>
    <n v="91"/>
    <x v="15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2"/>
    <n v="22"/>
    <n v="22"/>
    <n v="22"/>
    <n v="22.90909090909091"/>
    <n v="23"/>
    <n v="0.29080336345115265"/>
    <n v="1.2693797610963013E-2"/>
    <n v="22"/>
    <n v="23"/>
    <n v="1"/>
    <n v="0.99949890768798044"/>
    <n v="0.24806201550387583"/>
  </r>
  <r>
    <n v="3"/>
    <n v="15"/>
    <x v="6"/>
    <n v="59"/>
    <n v="59"/>
    <n v="61"/>
    <n v="61"/>
    <n v="61"/>
    <n v="60"/>
    <n v="58"/>
    <n v="60"/>
    <n v="63"/>
    <n v="61"/>
    <n v="60"/>
    <n v="58"/>
    <n v="60"/>
    <n v="61"/>
    <n v="57"/>
    <n v="57"/>
    <n v="61"/>
    <n v="64"/>
    <n v="62"/>
    <n v="59"/>
    <n v="62"/>
    <n v="60"/>
    <n v="61"/>
    <n v="61"/>
    <n v="67"/>
    <n v="59"/>
    <n v="62"/>
    <n v="59"/>
    <n v="61"/>
    <n v="60"/>
    <n v="59"/>
    <n v="59"/>
    <n v="59"/>
    <n v="58"/>
    <n v="58"/>
    <n v="60"/>
    <n v="60"/>
    <n v="61"/>
    <n v="57"/>
    <n v="59"/>
    <n v="60"/>
    <n v="62"/>
    <n v="62"/>
    <n v="65"/>
    <n v="60.295454545454547"/>
    <n v="60"/>
    <n v="2.0297731051403134"/>
    <n v="3.3663783123322195E-2"/>
    <n v="57"/>
    <n v="67"/>
    <n v="10"/>
    <n v="1.0001617172904615"/>
    <n v="3.9114722876640879E-3"/>
  </r>
  <r>
    <n v="1"/>
    <n v="11"/>
    <x v="12"/>
    <n v="42"/>
    <n v="40"/>
    <n v="42"/>
    <n v="40"/>
    <n v="39"/>
    <n v="39"/>
    <n v="40"/>
    <n v="40"/>
    <n v="39"/>
    <n v="41"/>
    <n v="40"/>
    <n v="41"/>
    <n v="41"/>
    <n v="38"/>
    <n v="40"/>
    <n v="39"/>
    <n v="43"/>
    <n v="45"/>
    <n v="42"/>
    <n v="44"/>
    <n v="40"/>
    <n v="40"/>
    <n v="41"/>
    <n v="38"/>
    <n v="41"/>
    <n v="38"/>
    <n v="40"/>
    <n v="39"/>
    <n v="40"/>
    <n v="39"/>
    <n v="38"/>
    <n v="40"/>
    <n v="41"/>
    <n v="40"/>
    <n v="41"/>
    <n v="40"/>
    <n v="40"/>
    <n v="40"/>
    <n v="39"/>
    <n v="39"/>
    <n v="38"/>
    <n v="39"/>
    <n v="40"/>
    <n v="39"/>
    <n v="40.113636363636367"/>
    <n v="40"/>
    <n v="1.5129811799027642"/>
    <n v="3.7717377855932925E-2"/>
    <n v="38"/>
    <n v="45"/>
    <n v="7"/>
    <n v="0.99921610375325698"/>
    <n v="7.400792159379381E-2"/>
  </r>
  <r>
    <n v="4"/>
    <n v="15"/>
    <x v="6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0"/>
    <n v="0"/>
    <n v="28"/>
    <n v="28"/>
    <n v="0"/>
    <n v="1"/>
    <n v="1"/>
  </r>
  <r>
    <n v="523"/>
    <n v="91"/>
    <x v="15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0"/>
    <n v="0"/>
    <n v="11"/>
    <n v="11"/>
    <n v="0"/>
    <n v="1"/>
    <n v="1"/>
  </r>
  <r>
    <n v="8"/>
    <n v="22"/>
    <x v="8"/>
    <n v="86"/>
    <n v="86"/>
    <n v="86"/>
    <n v="86"/>
    <n v="86"/>
    <n v="86"/>
    <n v="86"/>
    <n v="86"/>
    <n v="86"/>
    <n v="86"/>
    <n v="86"/>
    <n v="86"/>
    <n v="86"/>
    <n v="86"/>
    <n v="84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5"/>
    <n v="85"/>
    <n v="87"/>
    <n v="87"/>
    <n v="86"/>
    <n v="85.954545454545453"/>
    <n v="86"/>
    <n v="0.42887334578292963"/>
    <n v="4.9895365453328675E-3"/>
    <n v="84"/>
    <n v="87"/>
    <n v="3"/>
    <n v="1.0000307057843298"/>
    <n v="6.1839899771618887E-3"/>
  </r>
  <r>
    <n v="43"/>
    <n v="40"/>
    <x v="13"/>
    <n v="92"/>
    <n v="75"/>
    <n v="75"/>
    <n v="81"/>
    <n v="79"/>
    <n v="77"/>
    <n v="80"/>
    <n v="74"/>
    <n v="76"/>
    <n v="80"/>
    <n v="79"/>
    <n v="80"/>
    <n v="81"/>
    <n v="79"/>
    <n v="82"/>
    <n v="80"/>
    <n v="76"/>
    <n v="89"/>
    <n v="94"/>
    <n v="90"/>
    <n v="82"/>
    <n v="74"/>
    <n v="80"/>
    <n v="85"/>
    <n v="86"/>
    <n v="85"/>
    <n v="84"/>
    <n v="85"/>
    <n v="84"/>
    <n v="89"/>
    <n v="82"/>
    <n v="78"/>
    <n v="76"/>
    <n v="79"/>
    <n v="78"/>
    <n v="74"/>
    <n v="74"/>
    <n v="76"/>
    <n v="78"/>
    <n v="73"/>
    <n v="81"/>
    <n v="88"/>
    <n v="89"/>
    <n v="86"/>
    <n v="81.022727272727266"/>
    <n v="80"/>
    <n v="5.3417558143090007"/>
    <n v="6.5929104019522039E-2"/>
    <n v="73"/>
    <n v="94"/>
    <n v="21"/>
    <n v="1.0004043396485931"/>
    <n v="6.3799621152783904E-3"/>
  </r>
  <r>
    <n v="230"/>
    <n v="70"/>
    <x v="14"/>
    <n v="14"/>
    <n v="14"/>
    <n v="15"/>
    <n v="14"/>
    <n v="14"/>
    <n v="14"/>
    <n v="13"/>
    <n v="14"/>
    <n v="14"/>
    <n v="14"/>
    <n v="15"/>
    <n v="15"/>
    <n v="17"/>
    <n v="13"/>
    <n v="14"/>
    <n v="14"/>
    <n v="14"/>
    <n v="14"/>
    <n v="14"/>
    <n v="14"/>
    <n v="14"/>
    <n v="14"/>
    <n v="14"/>
    <n v="16"/>
    <n v="14"/>
    <n v="13"/>
    <n v="13"/>
    <n v="14"/>
    <n v="13"/>
    <n v="13"/>
    <n v="13"/>
    <n v="13"/>
    <n v="13"/>
    <n v="13"/>
    <n v="13"/>
    <n v="13"/>
    <n v="12"/>
    <n v="12"/>
    <n v="12"/>
    <n v="13"/>
    <n v="14"/>
    <n v="14"/>
    <n v="14"/>
    <n v="14"/>
    <n v="13.75"/>
    <n v="14"/>
    <n v="0.94315156985551918"/>
    <n v="6.8592841444037753E-2"/>
    <n v="12"/>
    <n v="17"/>
    <n v="5"/>
    <n v="0.99750625823763661"/>
    <n v="0.22748559582988348"/>
  </r>
  <r>
    <n v="3"/>
    <n v="15"/>
    <x v="6"/>
    <n v="150"/>
    <n v="150"/>
    <n v="123"/>
    <n v="123"/>
    <n v="126"/>
    <n v="120"/>
    <n v="120"/>
    <n v="125"/>
    <n v="124"/>
    <n v="125"/>
    <n v="126"/>
    <n v="124"/>
    <n v="129"/>
    <n v="122"/>
    <n v="131"/>
    <n v="125"/>
    <n v="127"/>
    <n v="124"/>
    <n v="125"/>
    <n v="129"/>
    <n v="126"/>
    <n v="126"/>
    <n v="126"/>
    <n v="117"/>
    <n v="128"/>
    <n v="124"/>
    <n v="128"/>
    <n v="128"/>
    <n v="127"/>
    <n v="126"/>
    <n v="129"/>
    <n v="122"/>
    <n v="127"/>
    <n v="120"/>
    <n v="125"/>
    <n v="119"/>
    <n v="123"/>
    <n v="124"/>
    <n v="125"/>
    <n v="126"/>
    <n v="124"/>
    <n v="124"/>
    <n v="120"/>
    <n v="125"/>
    <n v="125.84090909090909"/>
    <n v="125"/>
    <n v="6.0729793531759597"/>
    <n v="4.8259182145519636E-2"/>
    <n v="117"/>
    <n v="150"/>
    <n v="33"/>
    <n v="0.99882779826908574"/>
    <n v="0.10965412126030702"/>
  </r>
  <r>
    <n v="193"/>
    <n v="62"/>
    <x v="5"/>
    <n v="39"/>
    <n v="39"/>
    <n v="39"/>
    <n v="39"/>
    <n v="39"/>
    <n v="41"/>
    <n v="41"/>
    <n v="41"/>
    <n v="41"/>
    <n v="41"/>
    <n v="41"/>
    <n v="42"/>
    <n v="42"/>
    <n v="43"/>
    <n v="43"/>
    <n v="44"/>
    <n v="44"/>
    <n v="44"/>
    <n v="45"/>
    <n v="45"/>
    <n v="45"/>
    <n v="46"/>
    <n v="46"/>
    <n v="46"/>
    <n v="46"/>
    <n v="46"/>
    <n v="46"/>
    <n v="46"/>
    <n v="47"/>
    <n v="47"/>
    <n v="47"/>
    <n v="47"/>
    <n v="47"/>
    <n v="47"/>
    <n v="47"/>
    <n v="13"/>
    <n v="13"/>
    <n v="13"/>
    <n v="13"/>
    <n v="41"/>
    <n v="41"/>
    <n v="41"/>
    <n v="41"/>
    <n v="42"/>
    <n v="40.613636363636367"/>
    <n v="42.5"/>
    <n v="9.228912881860607"/>
    <n v="0.22723680291094944"/>
    <n v="13"/>
    <n v="47"/>
    <n v="34"/>
    <n v="0.99220326232740819"/>
    <n v="8.0100475377400615E-2"/>
  </r>
  <r>
    <n v="1"/>
    <n v="11"/>
    <x v="12"/>
    <n v="34"/>
    <n v="34"/>
    <n v="33"/>
    <n v="33"/>
    <n v="33"/>
    <n v="33"/>
    <n v="33"/>
    <n v="33"/>
    <n v="33"/>
    <n v="33"/>
    <n v="33"/>
    <n v="33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59"/>
    <n v="59"/>
    <n v="59"/>
    <n v="35.477272727272727"/>
    <n v="34"/>
    <n v="6.4501257833909307"/>
    <n v="0.18181007973683597"/>
    <n v="33"/>
    <n v="59"/>
    <n v="26"/>
    <n v="1.005423438238505"/>
    <n v="0.23625137195622248"/>
  </r>
  <r>
    <n v="3"/>
    <n v="15"/>
    <x v="6"/>
    <n v="53"/>
    <n v="50"/>
    <n v="49"/>
    <n v="55"/>
    <n v="56"/>
    <n v="58"/>
    <n v="57"/>
    <n v="54"/>
    <n v="58"/>
    <n v="56"/>
    <n v="56"/>
    <n v="55"/>
    <n v="56"/>
    <n v="58"/>
    <n v="54"/>
    <n v="55"/>
    <n v="80"/>
    <n v="81"/>
    <n v="66"/>
    <n v="68"/>
    <n v="63"/>
    <n v="64"/>
    <n v="31"/>
    <n v="41"/>
    <n v="58"/>
    <n v="51"/>
    <n v="40"/>
    <n v="27"/>
    <n v="24"/>
    <n v="25"/>
    <n v="25"/>
    <n v="24"/>
    <n v="22"/>
    <n v="23"/>
    <n v="23"/>
    <n v="21"/>
    <n v="18"/>
    <n v="19"/>
    <n v="21"/>
    <n v="21"/>
    <n v="22"/>
    <n v="22"/>
    <n v="20"/>
    <n v="21"/>
    <n v="43.204545454545453"/>
    <n v="50.5"/>
    <n v="18.722675650384847"/>
    <n v="0.4333496731283184"/>
    <n v="18"/>
    <n v="81"/>
    <n v="63"/>
    <n v="0.96937823124048805"/>
    <n v="0.68985240905738177"/>
  </r>
  <r>
    <n v="443"/>
    <n v="82"/>
    <x v="1"/>
    <n v="40"/>
    <n v="40"/>
    <n v="42"/>
    <n v="44"/>
    <n v="40"/>
    <n v="40"/>
    <n v="42"/>
    <n v="40"/>
    <n v="40"/>
    <n v="40"/>
    <n v="40"/>
    <n v="46"/>
    <n v="46"/>
    <n v="46"/>
    <n v="40"/>
    <n v="31"/>
    <n v="33"/>
    <n v="33"/>
    <n v="34"/>
    <n v="32"/>
    <n v="33"/>
    <n v="34"/>
    <n v="34"/>
    <n v="34"/>
    <n v="34"/>
    <n v="34"/>
    <n v="34"/>
    <n v="34"/>
    <n v="34"/>
    <n v="33"/>
    <n v="33"/>
    <n v="33"/>
    <n v="32"/>
    <n v="32"/>
    <n v="32"/>
    <n v="32"/>
    <n v="26"/>
    <n v="25"/>
    <n v="26"/>
    <n v="25"/>
    <n v="25"/>
    <n v="25"/>
    <n v="25"/>
    <n v="25"/>
    <n v="34.613636363636367"/>
    <n v="34"/>
    <n v="6.1311856628335164"/>
    <n v="0.17713208743576803"/>
    <n v="25"/>
    <n v="46"/>
    <n v="21"/>
    <n v="0.98761227007342767"/>
    <n v="0.78136439085707321"/>
  </r>
  <r>
    <n v="2"/>
    <n v="12"/>
    <x v="1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39"/>
    <n v="139"/>
    <n v="139"/>
    <n v="139"/>
    <n v="139"/>
    <n v="139"/>
    <n v="145"/>
    <n v="146"/>
    <n v="139"/>
    <n v="139"/>
    <n v="139"/>
    <n v="139"/>
    <n v="139"/>
    <n v="139"/>
    <n v="139"/>
    <n v="139"/>
    <n v="139.93181818181819"/>
    <n v="140"/>
    <n v="1.3188742076011979"/>
    <n v="9.4251202102408164E-3"/>
    <n v="139"/>
    <n v="146"/>
    <n v="7"/>
    <n v="0.9999416221788523"/>
    <n v="6.5363231818092284E-3"/>
  </r>
  <r>
    <n v="4"/>
    <n v="15"/>
    <x v="6"/>
    <n v="66"/>
    <n v="68"/>
    <n v="69"/>
    <n v="72"/>
    <n v="69"/>
    <n v="71"/>
    <n v="68"/>
    <n v="71"/>
    <n v="68"/>
    <n v="67"/>
    <n v="67"/>
    <n v="66"/>
    <n v="64"/>
    <n v="66"/>
    <n v="63"/>
    <n v="64"/>
    <n v="62"/>
    <n v="62"/>
    <n v="67"/>
    <n v="61"/>
    <n v="63"/>
    <n v="67"/>
    <n v="64"/>
    <n v="65"/>
    <n v="63"/>
    <n v="65"/>
    <n v="65"/>
    <n v="64"/>
    <n v="63"/>
    <n v="64"/>
    <n v="63"/>
    <n v="64"/>
    <n v="64"/>
    <n v="64"/>
    <n v="66"/>
    <n v="67"/>
    <n v="68"/>
    <n v="63"/>
    <n v="67"/>
    <n v="68"/>
    <n v="63"/>
    <n v="66"/>
    <n v="67"/>
    <n v="65"/>
    <n v="65.659090909090907"/>
    <n v="65.5"/>
    <n v="2.5603704475627436"/>
    <n v="3.8994911627816105E-2"/>
    <n v="61"/>
    <n v="72"/>
    <n v="11"/>
    <n v="0.9988417010680618"/>
    <n v="0.1480547222841633"/>
  </r>
  <r>
    <n v="54"/>
    <n v="50"/>
    <x v="2"/>
    <n v="42"/>
    <n v="42"/>
    <n v="42"/>
    <n v="42"/>
    <n v="42"/>
    <n v="44"/>
    <n v="44"/>
    <n v="45"/>
    <n v="45"/>
    <n v="45"/>
    <n v="45"/>
    <n v="44"/>
    <n v="43"/>
    <n v="43"/>
    <n v="43"/>
    <n v="45"/>
    <n v="44"/>
    <n v="44"/>
    <n v="44"/>
    <n v="44"/>
    <n v="42"/>
    <n v="44"/>
    <n v="43"/>
    <n v="45"/>
    <n v="45"/>
    <n v="294"/>
    <n v="41"/>
    <n v="300"/>
    <n v="308"/>
    <n v="274"/>
    <n v="42"/>
    <n v="43"/>
    <n v="43"/>
    <n v="42"/>
    <n v="44"/>
    <n v="46"/>
    <n v="47"/>
    <n v="44"/>
    <n v="44"/>
    <n v="44"/>
    <n v="44"/>
    <n v="42"/>
    <n v="42"/>
    <n v="44"/>
    <n v="66.340909090909093"/>
    <n v="44"/>
    <n v="72.936080069458896"/>
    <n v="1.0994133343803327"/>
    <n v="41"/>
    <n v="308"/>
    <n v="267"/>
    <n v="1.006435595135833"/>
    <n v="2.1970067175893646E-2"/>
  </r>
  <r>
    <n v="149"/>
    <n v="61"/>
    <x v="4"/>
    <n v="79"/>
    <n v="79"/>
    <n v="77"/>
    <n v="77"/>
    <n v="77"/>
    <n v="83"/>
    <n v="85"/>
    <n v="85"/>
    <n v="85"/>
    <n v="83"/>
    <n v="86"/>
    <n v="84"/>
    <n v="82"/>
    <n v="84"/>
    <n v="82"/>
    <n v="86"/>
    <n v="80"/>
    <n v="84"/>
    <n v="80"/>
    <n v="80"/>
    <n v="84"/>
    <n v="80"/>
    <n v="82"/>
    <n v="86"/>
    <n v="83"/>
    <n v="90"/>
    <n v="84"/>
    <n v="78"/>
    <n v="82"/>
    <n v="82"/>
    <n v="84"/>
    <n v="76"/>
    <n v="79"/>
    <n v="81"/>
    <n v="81"/>
    <n v="77"/>
    <n v="77"/>
    <n v="81"/>
    <n v="81"/>
    <n v="74"/>
    <n v="85"/>
    <n v="84"/>
    <n v="79"/>
    <n v="77"/>
    <n v="81.477272727272734"/>
    <n v="82"/>
    <n v="3.3721750372763277"/>
    <n v="4.1387922354298022E-2"/>
    <n v="74"/>
    <n v="90"/>
    <n v="16"/>
    <n v="0.99945109536294352"/>
    <n v="2.8904563959464297E-2"/>
  </r>
  <r>
    <n v="6"/>
    <n v="22"/>
    <x v="8"/>
    <n v="130"/>
    <n v="129"/>
    <n v="130"/>
    <n v="130"/>
    <n v="130"/>
    <n v="131"/>
    <n v="130"/>
    <n v="132"/>
    <n v="133"/>
    <n v="133"/>
    <n v="136"/>
    <n v="136"/>
    <n v="140"/>
    <n v="140"/>
    <n v="141"/>
    <n v="139"/>
    <n v="134"/>
    <n v="138"/>
    <n v="133"/>
    <n v="137"/>
    <n v="137"/>
    <n v="136"/>
    <n v="140"/>
    <n v="140"/>
    <n v="137"/>
    <n v="137"/>
    <n v="137"/>
    <n v="140"/>
    <n v="142"/>
    <n v="142"/>
    <n v="142"/>
    <n v="140"/>
    <n v="137"/>
    <n v="129"/>
    <n v="129"/>
    <n v="129"/>
    <n v="129"/>
    <n v="129"/>
    <n v="129"/>
    <n v="129"/>
    <n v="127"/>
    <n v="128"/>
    <n v="129"/>
    <n v="126"/>
    <n v="134.13636363636363"/>
    <n v="133.5"/>
    <n v="4.9017837716246957"/>
    <n v="3.6543288029733417E-2"/>
    <n v="126"/>
    <n v="142"/>
    <n v="16"/>
    <n v="0.99959110808497009"/>
    <n v="2.0719955133961097E-2"/>
  </r>
  <r>
    <n v="12"/>
    <n v="30"/>
    <x v="3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7"/>
    <n v="7"/>
    <n v="7"/>
    <n v="7"/>
    <n v="7"/>
    <n v="6"/>
    <n v="6"/>
    <n v="6"/>
    <n v="6"/>
    <n v="6"/>
    <n v="6"/>
    <n v="6"/>
    <n v="6"/>
    <n v="6"/>
    <n v="7"/>
    <n v="8"/>
    <n v="8"/>
    <n v="8"/>
    <n v="8"/>
    <n v="8"/>
    <n v="8"/>
    <n v="7"/>
    <n v="7"/>
    <n v="7"/>
    <n v="7"/>
    <n v="6"/>
    <n v="6.5"/>
    <n v="6"/>
    <n v="0.73135745086122728"/>
    <n v="0.11251653090172728"/>
    <n v="6"/>
    <n v="8"/>
    <n v="2"/>
    <n v="1.0051355093075911"/>
    <n v="0.37874508368123799"/>
  </r>
  <r>
    <n v="4"/>
    <n v="15"/>
    <x v="6"/>
    <n v="3"/>
    <n v="3"/>
    <n v="3"/>
    <n v="3"/>
    <n v="3"/>
    <n v="4"/>
    <n v="3"/>
    <n v="3"/>
    <n v="3"/>
    <n v="4"/>
    <n v="4"/>
    <n v="4"/>
    <n v="4"/>
    <n v="3"/>
    <n v="3"/>
    <n v="3"/>
    <n v="3"/>
    <n v="3"/>
    <n v="3"/>
    <n v="3"/>
    <n v="3"/>
    <n v="3"/>
    <n v="4"/>
    <n v="3"/>
    <n v="3"/>
    <n v="3"/>
    <n v="4"/>
    <n v="4"/>
    <n v="4"/>
    <n v="5"/>
    <n v="3"/>
    <n v="3"/>
    <n v="3"/>
    <n v="3"/>
    <n v="3"/>
    <n v="3"/>
    <n v="3"/>
    <n v="5"/>
    <n v="5"/>
    <n v="5"/>
    <n v="4"/>
    <n v="5"/>
    <n v="5"/>
    <n v="4"/>
    <n v="3.5227272727272729"/>
    <n v="3"/>
    <n v="0.7309960189385557"/>
    <n v="0.20750854731158999"/>
    <n v="3"/>
    <n v="5"/>
    <n v="2"/>
    <n v="1.0068653475972633"/>
    <n v="0.20835164858158239"/>
  </r>
  <r>
    <n v="222"/>
    <n v="70"/>
    <x v="14"/>
    <n v="111"/>
    <n v="112"/>
    <n v="112"/>
    <n v="111"/>
    <n v="114"/>
    <n v="114"/>
    <n v="111"/>
    <n v="111"/>
    <n v="111"/>
    <n v="111"/>
    <n v="113"/>
    <n v="114"/>
    <n v="111"/>
    <n v="111"/>
    <n v="114"/>
    <n v="115"/>
    <n v="111"/>
    <n v="112"/>
    <n v="111"/>
    <n v="111"/>
    <n v="111"/>
    <n v="111"/>
    <n v="111"/>
    <n v="113"/>
    <n v="106"/>
    <n v="111"/>
    <n v="111"/>
    <n v="113"/>
    <n v="111"/>
    <n v="117"/>
    <n v="117"/>
    <n v="117"/>
    <n v="121"/>
    <n v="119"/>
    <n v="117"/>
    <n v="118"/>
    <n v="117"/>
    <n v="117"/>
    <n v="118"/>
    <n v="117"/>
    <n v="117"/>
    <n v="117"/>
    <n v="116"/>
    <n v="113"/>
    <n v="113.56818181818181"/>
    <n v="113"/>
    <n v="3.1133450736416459"/>
    <n v="2.7413884979033906E-2"/>
    <n v="106"/>
    <n v="121"/>
    <n v="15"/>
    <n v="1.0012859289287765"/>
    <n v="0.36506449511471767"/>
  </r>
  <r>
    <n v="35"/>
    <n v="40"/>
    <x v="13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0"/>
    <n v="0"/>
    <n v="239"/>
    <n v="239"/>
    <n v="0"/>
    <n v="1"/>
    <n v="1"/>
  </r>
  <r>
    <n v="409"/>
    <n v="82"/>
    <x v="1"/>
    <n v="132"/>
    <n v="130"/>
    <n v="146"/>
    <n v="140"/>
    <n v="133"/>
    <n v="142"/>
    <n v="143"/>
    <n v="141"/>
    <n v="141"/>
    <n v="142"/>
    <n v="136"/>
    <n v="135"/>
    <n v="134"/>
    <n v="136"/>
    <n v="150"/>
    <n v="149"/>
    <n v="149"/>
    <n v="109"/>
    <n v="114"/>
    <n v="110"/>
    <n v="109"/>
    <n v="115"/>
    <n v="118"/>
    <n v="118"/>
    <n v="121"/>
    <n v="123"/>
    <n v="117"/>
    <n v="124"/>
    <n v="118"/>
    <n v="123"/>
    <n v="119"/>
    <n v="119"/>
    <n v="117"/>
    <n v="115"/>
    <n v="116"/>
    <n v="115"/>
    <n v="124"/>
    <n v="114"/>
    <n v="115"/>
    <n v="115"/>
    <n v="108"/>
    <n v="113"/>
    <n v="112"/>
    <n v="102"/>
    <n v="125.04545454545455"/>
    <n v="120"/>
    <n v="13.190825820815556"/>
    <n v="0.10548824720390484"/>
    <n v="102"/>
    <n v="150"/>
    <n v="48"/>
    <n v="0.99384144709580502"/>
    <n v="0.58206738870794661"/>
  </r>
  <r>
    <n v="21"/>
    <n v="40"/>
    <x v="13"/>
    <n v="35"/>
    <n v="29"/>
    <n v="30"/>
    <n v="31"/>
    <n v="34"/>
    <n v="31"/>
    <n v="33"/>
    <n v="32"/>
    <n v="33"/>
    <n v="32"/>
    <n v="32"/>
    <n v="32"/>
    <n v="34"/>
    <n v="35"/>
    <n v="35"/>
    <n v="34"/>
    <n v="35"/>
    <n v="31"/>
    <n v="34"/>
    <n v="24"/>
    <n v="24"/>
    <n v="24"/>
    <n v="24"/>
    <n v="23"/>
    <n v="21"/>
    <n v="15"/>
    <n v="11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23.318181818181817"/>
    <n v="24"/>
    <n v="8.9566727815082423"/>
    <n v="0.38410682493797532"/>
    <n v="11"/>
    <n v="35"/>
    <n v="24"/>
    <n v="0.97219982822780093"/>
    <n v="0.78850255116177514"/>
  </r>
  <r>
    <n v="45"/>
    <n v="40"/>
    <x v="13"/>
    <n v="26"/>
    <n v="26"/>
    <n v="26"/>
    <n v="26"/>
    <n v="26"/>
    <n v="26"/>
    <n v="26"/>
    <n v="26"/>
    <n v="21"/>
    <n v="27"/>
    <n v="23"/>
    <n v="22"/>
    <n v="22"/>
    <n v="26"/>
    <n v="27"/>
    <n v="26"/>
    <n v="26"/>
    <n v="26"/>
    <n v="27"/>
    <n v="27"/>
    <n v="22"/>
    <n v="22"/>
    <n v="22"/>
    <n v="22"/>
    <n v="22"/>
    <n v="22"/>
    <n v="22"/>
    <n v="22"/>
    <n v="22"/>
    <n v="22"/>
    <n v="22"/>
    <n v="22"/>
    <n v="23"/>
    <n v="22"/>
    <n v="18"/>
    <n v="24"/>
    <n v="23"/>
    <n v="24"/>
    <n v="23"/>
    <n v="23"/>
    <n v="22"/>
    <n v="22"/>
    <n v="22"/>
    <n v="22"/>
    <n v="23.636363636363637"/>
    <n v="23"/>
    <n v="2.1790856743876219"/>
    <n v="9.2192086224091696E-2"/>
    <n v="18"/>
    <n v="27"/>
    <n v="9"/>
    <n v="0.99566799104748605"/>
    <n v="0.3621720606477159"/>
  </r>
  <r>
    <n v="440"/>
    <n v="82"/>
    <x v="1"/>
    <n v="57"/>
    <n v="56"/>
    <n v="56"/>
    <n v="54"/>
    <n v="53"/>
    <n v="54"/>
    <n v="54"/>
    <n v="58"/>
    <n v="58"/>
    <n v="64"/>
    <n v="64"/>
    <n v="64"/>
    <n v="65"/>
    <n v="52"/>
    <n v="62"/>
    <n v="64"/>
    <n v="55"/>
    <n v="54"/>
    <n v="50"/>
    <n v="52"/>
    <n v="62"/>
    <n v="58"/>
    <n v="57"/>
    <n v="65"/>
    <n v="64"/>
    <n v="60"/>
    <n v="55"/>
    <n v="61"/>
    <n v="53"/>
    <n v="56"/>
    <n v="54"/>
    <n v="54"/>
    <n v="57"/>
    <n v="59"/>
    <n v="57"/>
    <n v="49"/>
    <n v="60"/>
    <n v="60"/>
    <n v="60"/>
    <n v="49"/>
    <n v="53"/>
    <n v="55"/>
    <n v="53"/>
    <n v="55"/>
    <n v="57.090909090909093"/>
    <n v="56.5"/>
    <n v="4.4346321093222292"/>
    <n v="7.7676677074115477E-2"/>
    <n v="49"/>
    <n v="65"/>
    <n v="16"/>
    <n v="0.9989380856547837"/>
    <n v="3.1117161510601177E-2"/>
  </r>
  <r>
    <n v="1727"/>
    <n v="93"/>
    <x v="0"/>
    <n v="13"/>
    <n v="14"/>
    <n v="12"/>
    <n v="11"/>
    <n v="14"/>
    <n v="14"/>
    <n v="14"/>
    <n v="12"/>
    <n v="12"/>
    <n v="12"/>
    <n v="13"/>
    <n v="13"/>
    <n v="12"/>
    <n v="14"/>
    <n v="13"/>
    <n v="12"/>
    <n v="15"/>
    <n v="12"/>
    <n v="14"/>
    <n v="17"/>
    <n v="15"/>
    <n v="14"/>
    <n v="13"/>
    <n v="14"/>
    <n v="13"/>
    <n v="12"/>
    <n v="14"/>
    <n v="16"/>
    <n v="15"/>
    <n v="14"/>
    <n v="14"/>
    <n v="12"/>
    <n v="1"/>
    <n v="1"/>
    <n v="1"/>
    <n v="1"/>
    <n v="3"/>
    <n v="3"/>
    <n v="3"/>
    <n v="3"/>
    <n v="3"/>
    <n v="3"/>
    <n v="3"/>
    <n v="3"/>
    <n v="10.386363636363637"/>
    <n v="12.5"/>
    <n v="5.140879976663614"/>
    <n v="0.49496437412078559"/>
    <n v="1"/>
    <n v="17"/>
    <n v="16"/>
    <n v="0.95457223614380127"/>
    <n v="0.45553173088893961"/>
  </r>
  <r>
    <n v="4899"/>
    <n v="94"/>
    <x v="9"/>
    <n v="43"/>
    <n v="43"/>
    <n v="38"/>
    <n v="43"/>
    <n v="38"/>
    <n v="38"/>
    <n v="43"/>
    <n v="43"/>
    <n v="43"/>
    <n v="43"/>
    <n v="43"/>
    <n v="43"/>
    <n v="43"/>
    <n v="43"/>
    <n v="41"/>
    <n v="41"/>
    <n v="41"/>
    <n v="41"/>
    <n v="36"/>
    <n v="36"/>
    <n v="41"/>
    <n v="41"/>
    <n v="41"/>
    <n v="41"/>
    <n v="41"/>
    <n v="41"/>
    <n v="41"/>
    <n v="36"/>
    <n v="41"/>
    <n v="41"/>
    <n v="41"/>
    <n v="41"/>
    <n v="41"/>
    <n v="39"/>
    <n v="39"/>
    <n v="39"/>
    <n v="28"/>
    <n v="33"/>
    <n v="28"/>
    <n v="28"/>
    <n v="28"/>
    <n v="28"/>
    <n v="28"/>
    <n v="28"/>
    <n v="38.56818181818182"/>
    <n v="41"/>
    <n v="5.1597626016812317"/>
    <n v="0.1337828841920885"/>
    <n v="28"/>
    <n v="43"/>
    <n v="15"/>
    <n v="0.99191878648738763"/>
    <n v="0.4953837342428235"/>
  </r>
  <r>
    <n v="1"/>
    <n v="11"/>
    <x v="12"/>
    <n v="47"/>
    <n v="47"/>
    <n v="47"/>
    <n v="47"/>
    <n v="47"/>
    <n v="47"/>
    <n v="47"/>
    <n v="47"/>
    <n v="47"/>
    <n v="47"/>
    <n v="47"/>
    <n v="47"/>
    <n v="47"/>
    <n v="47"/>
    <n v="47"/>
    <n v="48"/>
    <n v="48"/>
    <n v="48"/>
    <n v="48"/>
    <n v="49"/>
    <n v="49"/>
    <n v="49"/>
    <n v="49"/>
    <n v="49"/>
    <n v="49"/>
    <n v="49"/>
    <n v="49"/>
    <n v="49"/>
    <n v="49"/>
    <n v="49"/>
    <n v="49"/>
    <n v="49"/>
    <n v="47"/>
    <n v="47"/>
    <n v="47"/>
    <n v="47"/>
    <n v="47"/>
    <n v="47"/>
    <n v="47"/>
    <n v="47"/>
    <n v="47"/>
    <n v="47"/>
    <n v="47"/>
    <n v="47"/>
    <n v="47.68181818181818"/>
    <n v="47"/>
    <n v="0.90919661119103845"/>
    <n v="1.906799375233827E-2"/>
    <n v="47"/>
    <n v="49"/>
    <n v="2"/>
    <n v="1.0002079200623126"/>
    <n v="1.9856327833336979E-2"/>
  </r>
  <r>
    <n v="409"/>
    <n v="82"/>
    <x v="1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0"/>
    <n v="0"/>
    <n v="9"/>
    <n v="9"/>
    <n v="0"/>
    <n v="1"/>
    <n v="1"/>
  </r>
  <r>
    <n v="1"/>
    <n v="11"/>
    <x v="12"/>
    <n v="21"/>
    <n v="21"/>
    <n v="21"/>
    <n v="23"/>
    <n v="23"/>
    <n v="23"/>
    <n v="23"/>
    <n v="23"/>
    <n v="23"/>
    <n v="23"/>
    <n v="23"/>
    <n v="23"/>
    <n v="24"/>
    <n v="24"/>
    <n v="24"/>
    <n v="24"/>
    <n v="24"/>
    <n v="24"/>
    <n v="24"/>
    <n v="24"/>
    <n v="24"/>
    <n v="24"/>
    <n v="24"/>
    <n v="24"/>
    <n v="24"/>
    <n v="24"/>
    <n v="24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3.977272727272727"/>
    <n v="24"/>
    <n v="1.1099682870734056"/>
    <n v="4.6292516238132554E-2"/>
    <n v="21"/>
    <n v="25"/>
    <n v="4"/>
    <n v="1.0032660489539629"/>
    <n v="0.77022743706329455"/>
  </r>
  <r>
    <n v="1261"/>
    <n v="93"/>
    <x v="0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53"/>
    <n v="145"/>
    <n v="144"/>
    <n v="142"/>
    <n v="141"/>
    <n v="141"/>
    <n v="141"/>
    <n v="141"/>
    <n v="141"/>
    <n v="151"/>
    <n v="153"/>
    <n v="4.3401853995337092"/>
    <n v="2.8742949665786152E-2"/>
    <n v="141"/>
    <n v="153"/>
    <n v="12"/>
    <n v="0.99846304567901056"/>
    <n v="0.44913528477498155"/>
  </r>
  <r>
    <n v="1"/>
    <n v="11"/>
    <x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0"/>
    <n v="0"/>
    <n v="12"/>
    <n v="12"/>
    <n v="0"/>
    <n v="1"/>
    <n v="1"/>
  </r>
  <r>
    <n v="35"/>
    <n v="40"/>
    <x v="13"/>
    <n v="82"/>
    <n v="82"/>
    <n v="81"/>
    <n v="82"/>
    <n v="82"/>
    <n v="81"/>
    <n v="82"/>
    <n v="82"/>
    <n v="82"/>
    <n v="81"/>
    <n v="82"/>
    <n v="81"/>
    <n v="82"/>
    <n v="81"/>
    <n v="81"/>
    <n v="82"/>
    <n v="82"/>
    <n v="83"/>
    <n v="82"/>
    <n v="83"/>
    <n v="82"/>
    <n v="83"/>
    <n v="83"/>
    <n v="83"/>
    <n v="82"/>
    <n v="83"/>
    <n v="83"/>
    <n v="82"/>
    <n v="83"/>
    <n v="83"/>
    <n v="83"/>
    <n v="82"/>
    <n v="82"/>
    <n v="82"/>
    <n v="83"/>
    <n v="83"/>
    <n v="82"/>
    <n v="82"/>
    <n v="82"/>
    <n v="82"/>
    <n v="82"/>
    <n v="82"/>
    <n v="82"/>
    <n v="82"/>
    <n v="82.13636363636364"/>
    <n v="82"/>
    <n v="0.63212116482445635"/>
    <n v="7.6959964726829215E-3"/>
    <n v="81"/>
    <n v="83"/>
    <n v="2"/>
    <n v="1.0002168587932789"/>
    <n v="0.13086155909472325"/>
  </r>
  <r>
    <n v="4"/>
    <n v="15"/>
    <x v="6"/>
    <n v="133"/>
    <n v="126"/>
    <n v="134"/>
    <n v="122"/>
    <n v="119"/>
    <n v="125"/>
    <n v="119"/>
    <n v="118"/>
    <n v="116"/>
    <n v="127"/>
    <n v="109"/>
    <n v="106"/>
    <n v="112"/>
    <n v="114"/>
    <n v="121"/>
    <n v="115"/>
    <n v="120"/>
    <n v="120"/>
    <n v="120"/>
    <n v="118"/>
    <n v="113"/>
    <n v="118"/>
    <n v="119"/>
    <n v="117"/>
    <n v="123"/>
    <n v="134"/>
    <n v="138"/>
    <n v="127"/>
    <n v="127"/>
    <n v="128"/>
    <n v="127"/>
    <n v="113"/>
    <n v="114"/>
    <n v="106"/>
    <n v="106"/>
    <n v="107"/>
    <n v="107"/>
    <n v="108"/>
    <n v="108"/>
    <n v="107"/>
    <n v="112"/>
    <n v="113"/>
    <n v="112"/>
    <n v="109"/>
    <n v="117.88636363636364"/>
    <n v="118"/>
    <n v="8.5241542145831559"/>
    <n v="7.2308229312060698E-2"/>
    <n v="106"/>
    <n v="138"/>
    <n v="32"/>
    <n v="0.99744601636100394"/>
    <n v="0.2111695884552314"/>
  </r>
  <r>
    <n v="194"/>
    <n v="62"/>
    <x v="5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4"/>
    <n v="5"/>
    <n v="5"/>
    <n v="5"/>
    <n v="5"/>
    <n v="6"/>
    <n v="5"/>
    <n v="5"/>
    <n v="5"/>
    <n v="17.727272727272727"/>
    <n v="21"/>
    <n v="6.5320805345568544"/>
    <n v="0.36847633784679695"/>
    <n v="4"/>
    <n v="21"/>
    <n v="17"/>
    <n v="0.96869425412632315"/>
    <n v="0.48106646451087404"/>
  </r>
  <r>
    <n v="1974"/>
    <n v="93"/>
    <x v="0"/>
    <n v="36"/>
    <n v="36"/>
    <n v="36"/>
    <n v="36"/>
    <n v="41"/>
    <n v="41"/>
    <n v="41"/>
    <n v="41"/>
    <n v="41"/>
    <n v="41"/>
    <n v="41"/>
    <n v="18"/>
    <n v="18"/>
    <n v="18"/>
    <n v="18"/>
    <n v="18"/>
    <n v="18"/>
    <n v="18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6"/>
    <n v="26"/>
    <n v="27"/>
    <n v="27"/>
    <n v="27"/>
    <n v="27"/>
    <n v="27"/>
    <n v="27"/>
    <n v="31"/>
    <n v="26.727272727272727"/>
    <n v="22"/>
    <n v="7.9280591963963323"/>
    <n v="0.29662806517129137"/>
    <n v="18"/>
    <n v="41"/>
    <n v="23"/>
    <n v="0.99187518198730829"/>
    <n v="0.1417967543105218"/>
  </r>
  <r>
    <n v="96"/>
    <n v="50"/>
    <x v="2"/>
    <n v="14"/>
    <n v="16"/>
    <n v="17"/>
    <n v="17"/>
    <n v="21"/>
    <n v="19"/>
    <n v="21"/>
    <n v="22"/>
    <n v="21"/>
    <n v="19"/>
    <n v="21"/>
    <n v="25"/>
    <n v="25"/>
    <n v="19"/>
    <n v="20"/>
    <n v="20"/>
    <n v="20"/>
    <n v="22"/>
    <n v="13"/>
    <n v="20"/>
    <n v="21"/>
    <n v="19"/>
    <n v="22"/>
    <n v="18"/>
    <n v="13"/>
    <n v="17"/>
    <n v="19"/>
    <n v="19"/>
    <n v="20"/>
    <n v="22"/>
    <n v="21"/>
    <n v="17"/>
    <n v="15"/>
    <n v="15"/>
    <n v="16"/>
    <n v="13"/>
    <n v="14"/>
    <n v="13"/>
    <n v="14"/>
    <n v="16"/>
    <n v="16"/>
    <n v="15"/>
    <n v="18"/>
    <n v="14"/>
    <n v="18.15909090909091"/>
    <n v="19"/>
    <n v="3.2417564993141719"/>
    <n v="0.17851975715872787"/>
    <n v="13"/>
    <n v="25"/>
    <n v="12"/>
    <n v="0.99352016943779409"/>
    <n v="0.20899067483043834"/>
  </r>
  <r>
    <n v="2"/>
    <n v="12"/>
    <x v="10"/>
    <n v="93"/>
    <n v="93"/>
    <n v="94"/>
    <n v="92"/>
    <n v="92"/>
    <n v="92"/>
    <n v="92"/>
    <n v="93"/>
    <n v="93"/>
    <n v="93"/>
    <n v="94"/>
    <n v="94"/>
    <n v="96"/>
    <n v="93"/>
    <n v="98"/>
    <n v="96"/>
    <n v="96"/>
    <n v="97"/>
    <n v="96"/>
    <n v="94"/>
    <n v="95"/>
    <n v="97"/>
    <n v="98"/>
    <n v="96"/>
    <n v="96"/>
    <n v="96"/>
    <n v="96"/>
    <n v="96"/>
    <n v="96"/>
    <n v="96"/>
    <n v="96"/>
    <n v="96"/>
    <n v="98"/>
    <n v="97"/>
    <n v="97"/>
    <n v="99"/>
    <n v="101"/>
    <n v="100"/>
    <n v="98"/>
    <n v="97"/>
    <n v="97"/>
    <n v="97"/>
    <n v="100"/>
    <n v="98"/>
    <n v="95.772727272727266"/>
    <n v="96"/>
    <n v="2.2911725074236076"/>
    <n v="2.3923016214199986E-2"/>
    <n v="92"/>
    <n v="101"/>
    <n v="9"/>
    <n v="1.0015479449992786"/>
    <n v="0.68995767232525218"/>
  </r>
  <r>
    <n v="61"/>
    <n v="50"/>
    <x v="2"/>
    <n v="51"/>
    <n v="53"/>
    <n v="56"/>
    <n v="55"/>
    <n v="52"/>
    <n v="54"/>
    <n v="53"/>
    <n v="55"/>
    <n v="56"/>
    <n v="63"/>
    <n v="64"/>
    <n v="63"/>
    <n v="62"/>
    <n v="64"/>
    <n v="61"/>
    <n v="60"/>
    <n v="58"/>
    <n v="59"/>
    <n v="57"/>
    <n v="56"/>
    <n v="56"/>
    <n v="57"/>
    <n v="52"/>
    <n v="57"/>
    <n v="57"/>
    <n v="58"/>
    <n v="60"/>
    <n v="57"/>
    <n v="58"/>
    <n v="59"/>
    <n v="59"/>
    <n v="51"/>
    <n v="59"/>
    <n v="57"/>
    <n v="57"/>
    <n v="55"/>
    <n v="50"/>
    <n v="50"/>
    <n v="50"/>
    <n v="52"/>
    <n v="51"/>
    <n v="54"/>
    <n v="53"/>
    <n v="54"/>
    <n v="56.25"/>
    <n v="56.5"/>
    <n v="3.8707309567489814"/>
    <n v="6.8812994786648554E-2"/>
    <n v="50"/>
    <n v="64"/>
    <n v="14"/>
    <n v="0.99846505275671993"/>
    <n v="8.2691900907839566E-2"/>
  </r>
  <r>
    <n v="1146"/>
    <n v="93"/>
    <x v="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0"/>
    <n v="0"/>
    <n v="6"/>
    <n v="6"/>
    <n v="0"/>
    <n v="1"/>
    <n v="1"/>
  </r>
  <r>
    <n v="18"/>
    <n v="30"/>
    <x v="3"/>
    <n v="22"/>
    <n v="22"/>
    <n v="22"/>
    <n v="20"/>
    <n v="20"/>
    <n v="20"/>
    <n v="20"/>
    <n v="21"/>
    <n v="20"/>
    <n v="20"/>
    <n v="20"/>
    <n v="20"/>
    <n v="20"/>
    <n v="21"/>
    <n v="21"/>
    <n v="21"/>
    <n v="21"/>
    <n v="21"/>
    <n v="21"/>
    <n v="21"/>
    <n v="21"/>
    <n v="23"/>
    <n v="24"/>
    <n v="23"/>
    <n v="23"/>
    <n v="23"/>
    <n v="23"/>
    <n v="25"/>
    <n v="24"/>
    <n v="24"/>
    <n v="23"/>
    <n v="23"/>
    <n v="23"/>
    <n v="23"/>
    <n v="23"/>
    <n v="24"/>
    <n v="24"/>
    <n v="24"/>
    <n v="24"/>
    <n v="24"/>
    <n v="23"/>
    <n v="23"/>
    <n v="23"/>
    <n v="24"/>
    <n v="22.15909090909091"/>
    <n v="23"/>
    <n v="1.5393018927828084"/>
    <n v="6.9465931571736986E-2"/>
    <n v="20"/>
    <n v="25"/>
    <n v="5"/>
    <n v="1.0043110254215362"/>
    <n v="0.62409110169669313"/>
  </r>
  <r>
    <n v="328"/>
    <n v="82"/>
    <x v="1"/>
    <n v="119"/>
    <n v="116"/>
    <n v="121"/>
    <n v="119"/>
    <n v="105"/>
    <n v="113"/>
    <n v="116"/>
    <n v="115"/>
    <n v="117"/>
    <n v="114"/>
    <n v="119"/>
    <n v="120"/>
    <n v="119"/>
    <n v="114"/>
    <n v="113"/>
    <n v="118"/>
    <n v="119"/>
    <n v="114"/>
    <n v="116"/>
    <n v="92"/>
    <n v="118"/>
    <n v="124"/>
    <n v="112"/>
    <n v="116"/>
    <n v="114"/>
    <n v="116"/>
    <n v="106"/>
    <n v="116"/>
    <n v="111"/>
    <n v="114"/>
    <n v="104"/>
    <n v="102"/>
    <n v="114"/>
    <n v="102"/>
    <n v="55"/>
    <n v="104"/>
    <n v="109"/>
    <n v="117"/>
    <n v="104"/>
    <n v="99"/>
    <n v="108"/>
    <n v="109"/>
    <n v="109"/>
    <n v="108"/>
    <n v="111.13636363636364"/>
    <n v="114"/>
    <n v="10.900375306299404"/>
    <n v="9.8081086600649028E-2"/>
    <n v="55"/>
    <n v="124"/>
    <n v="69"/>
    <n v="0.9963657251961674"/>
    <n v="0.14339131600128285"/>
  </r>
  <r>
    <n v="134"/>
    <n v="61"/>
    <x v="4"/>
    <n v="97"/>
    <n v="97"/>
    <n v="97"/>
    <n v="70"/>
    <n v="69"/>
    <n v="71"/>
    <n v="80"/>
    <n v="81"/>
    <n v="80"/>
    <n v="81"/>
    <n v="81"/>
    <n v="84"/>
    <n v="82"/>
    <n v="81"/>
    <n v="82"/>
    <n v="83"/>
    <n v="82"/>
    <n v="82"/>
    <n v="80"/>
    <n v="81"/>
    <n v="79"/>
    <n v="80"/>
    <n v="81"/>
    <n v="81"/>
    <n v="84"/>
    <n v="82"/>
    <n v="81"/>
    <n v="80"/>
    <n v="82"/>
    <n v="82"/>
    <n v="82"/>
    <n v="82"/>
    <n v="81"/>
    <n v="82"/>
    <n v="82"/>
    <n v="85"/>
    <n v="82"/>
    <n v="81"/>
    <n v="84"/>
    <n v="80"/>
    <n v="82"/>
    <n v="81"/>
    <n v="81"/>
    <n v="82"/>
    <n v="81.818181818181813"/>
    <n v="81.5"/>
    <n v="5.2263764283511494"/>
    <n v="6.3877934124291824E-2"/>
    <n v="69"/>
    <n v="97"/>
    <n v="28"/>
    <n v="0.99980618774647734"/>
    <n v="1.5725258493099533E-3"/>
  </r>
  <r>
    <n v="1"/>
    <n v="11"/>
    <x v="12"/>
    <n v="23"/>
    <n v="23"/>
    <n v="23"/>
    <n v="23"/>
    <n v="23"/>
    <n v="23"/>
    <n v="23"/>
    <n v="23"/>
    <n v="23"/>
    <n v="23"/>
    <n v="23"/>
    <n v="23"/>
    <n v="23"/>
    <n v="23"/>
    <n v="23"/>
    <n v="23"/>
    <n v="24"/>
    <n v="24"/>
    <n v="24"/>
    <n v="24"/>
    <n v="24"/>
    <n v="24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.136363636363637"/>
    <n v="23"/>
    <n v="0.34714175717877405"/>
    <n v="1.5004162392795735E-2"/>
    <n v="23"/>
    <n v="24"/>
    <n v="1"/>
    <n v="0.99989203217714251"/>
    <n v="8.81272949816303E-3"/>
  </r>
  <r>
    <n v="93"/>
    <n v="50"/>
    <x v="2"/>
    <n v="51"/>
    <n v="50"/>
    <n v="49"/>
    <n v="50"/>
    <n v="50"/>
    <n v="50"/>
    <n v="50"/>
    <n v="50"/>
    <n v="50"/>
    <n v="50"/>
    <n v="8"/>
    <n v="8"/>
    <n v="14"/>
    <n v="13"/>
    <n v="13"/>
    <n v="15"/>
    <n v="19"/>
    <n v="19"/>
    <n v="15"/>
    <n v="15"/>
    <n v="15"/>
    <n v="14"/>
    <n v="12"/>
    <n v="12"/>
    <n v="14"/>
    <n v="14"/>
    <n v="10"/>
    <n v="11"/>
    <n v="9"/>
    <n v="8"/>
    <n v="8"/>
    <n v="8"/>
    <n v="8"/>
    <n v="12"/>
    <n v="13"/>
    <n v="11"/>
    <n v="11"/>
    <n v="11"/>
    <n v="14"/>
    <n v="12"/>
    <n v="13"/>
    <n v="13"/>
    <n v="14"/>
    <n v="14"/>
    <n v="20.90909090909091"/>
    <n v="14"/>
    <n v="16.160270234066477"/>
    <n v="0.77288248945535321"/>
    <n v="8"/>
    <n v="51"/>
    <n v="43"/>
    <n v="0.96512869486241359"/>
    <n v="0.50601263645429972"/>
  </r>
  <r>
    <n v="95"/>
    <n v="50"/>
    <x v="2"/>
    <n v="6"/>
    <n v="6"/>
    <n v="6"/>
    <n v="4"/>
    <n v="6"/>
    <n v="4"/>
    <n v="6"/>
    <n v="4"/>
    <n v="6"/>
    <n v="6"/>
    <n v="4"/>
    <n v="6"/>
    <n v="6"/>
    <n v="6"/>
    <n v="4"/>
    <n v="6"/>
    <n v="6"/>
    <n v="4"/>
    <n v="6"/>
    <n v="6"/>
    <n v="6"/>
    <n v="6"/>
    <n v="6"/>
    <n v="6"/>
    <n v="6"/>
    <n v="6"/>
    <n v="6"/>
    <n v="6"/>
    <n v="6"/>
    <n v="6"/>
    <n v="6"/>
    <n v="6"/>
    <n v="6"/>
    <n v="6"/>
    <n v="4"/>
    <n v="6"/>
    <n v="6"/>
    <n v="6"/>
    <n v="6"/>
    <n v="6"/>
    <n v="6"/>
    <n v="6"/>
    <n v="6"/>
    <n v="6"/>
    <n v="5.6818181818181817"/>
    <n v="6"/>
    <n v="0.73997885804893571"/>
    <n v="0.13023627901661269"/>
    <n v="4"/>
    <n v="6"/>
    <n v="2"/>
    <n v="1.0034634383000787"/>
    <n v="8.764179461853995E-2"/>
  </r>
  <r>
    <n v="29"/>
    <n v="40"/>
    <x v="13"/>
    <n v="107"/>
    <n v="189"/>
    <n v="191"/>
    <n v="161"/>
    <n v="161"/>
    <n v="150"/>
    <n v="151"/>
    <n v="150"/>
    <n v="140"/>
    <n v="150"/>
    <n v="146"/>
    <n v="144"/>
    <n v="143"/>
    <n v="144"/>
    <n v="144"/>
    <n v="144"/>
    <n v="144"/>
    <n v="143"/>
    <n v="133"/>
    <n v="140"/>
    <n v="140"/>
    <n v="148"/>
    <n v="148"/>
    <n v="158"/>
    <n v="158"/>
    <n v="158"/>
    <n v="153"/>
    <n v="147"/>
    <n v="148"/>
    <n v="148"/>
    <n v="148"/>
    <n v="148"/>
    <n v="147"/>
    <n v="144"/>
    <n v="142"/>
    <n v="144"/>
    <n v="144"/>
    <n v="144"/>
    <n v="144"/>
    <n v="144"/>
    <n v="145"/>
    <n v="145"/>
    <n v="145"/>
    <n v="145"/>
    <n v="147.95454545454547"/>
    <n v="145"/>
    <n v="12.403965130206316"/>
    <n v="8.3836323460687839E-2"/>
    <n v="107"/>
    <n v="191"/>
    <n v="84"/>
    <n v="0.9988784301303163"/>
    <n v="3.0441787927708117E-2"/>
  </r>
  <r>
    <n v="58"/>
    <n v="50"/>
    <x v="2"/>
    <n v="33"/>
    <n v="24"/>
    <n v="24"/>
    <n v="33"/>
    <n v="33"/>
    <n v="24"/>
    <n v="33"/>
    <n v="24"/>
    <n v="24"/>
    <n v="24"/>
    <n v="33"/>
    <n v="24"/>
    <n v="24"/>
    <n v="24"/>
    <n v="24"/>
    <n v="24"/>
    <n v="24"/>
    <n v="24"/>
    <n v="33"/>
    <n v="24"/>
    <n v="24"/>
    <n v="24"/>
    <n v="33"/>
    <n v="24"/>
    <n v="24"/>
    <n v="24"/>
    <n v="33"/>
    <n v="33"/>
    <n v="33"/>
    <n v="24"/>
    <n v="24"/>
    <n v="24"/>
    <n v="24"/>
    <n v="24"/>
    <n v="24"/>
    <n v="24"/>
    <n v="33"/>
    <n v="24"/>
    <n v="24"/>
    <n v="24"/>
    <n v="24"/>
    <n v="24"/>
    <n v="24"/>
    <n v="24"/>
    <n v="26.25"/>
    <n v="24"/>
    <n v="3.942169158524099"/>
    <n v="0.15017787270567995"/>
    <n v="24"/>
    <n v="33"/>
    <n v="9"/>
    <n v="0.99746725288519988"/>
    <n v="5.4536912465031215E-2"/>
  </r>
  <r>
    <n v="12"/>
    <n v="30"/>
    <x v="3"/>
    <n v="48"/>
    <n v="49"/>
    <n v="46"/>
    <n v="49"/>
    <n v="49"/>
    <n v="51"/>
    <n v="51"/>
    <n v="50"/>
    <n v="54"/>
    <n v="52"/>
    <n v="51"/>
    <n v="52"/>
    <n v="52"/>
    <n v="50"/>
    <n v="49"/>
    <n v="56"/>
    <n v="56"/>
    <n v="52"/>
    <n v="51"/>
    <n v="51"/>
    <n v="52"/>
    <n v="51"/>
    <n v="52"/>
    <n v="49"/>
    <n v="48"/>
    <n v="48"/>
    <n v="50"/>
    <n v="47"/>
    <n v="47"/>
    <n v="49"/>
    <n v="49"/>
    <n v="50"/>
    <n v="46"/>
    <n v="48"/>
    <n v="47"/>
    <n v="47"/>
    <n v="47"/>
    <n v="49"/>
    <n v="52"/>
    <n v="52"/>
    <n v="51"/>
    <n v="50"/>
    <n v="48"/>
    <n v="48"/>
    <n v="49.909090909090907"/>
    <n v="50"/>
    <n v="2.3409219195444768"/>
    <n v="4.6903717877940336E-2"/>
    <n v="46"/>
    <n v="56"/>
    <n v="10"/>
    <n v="0.99906983949617767"/>
    <n v="6.6347571818947917E-2"/>
  </r>
  <r>
    <n v="11"/>
    <n v="30"/>
    <x v="3"/>
    <n v="352"/>
    <n v="359"/>
    <n v="354"/>
    <n v="338"/>
    <n v="344"/>
    <n v="344"/>
    <n v="352"/>
    <n v="351"/>
    <n v="349"/>
    <n v="307"/>
    <n v="306"/>
    <n v="325"/>
    <n v="321"/>
    <n v="317"/>
    <n v="335"/>
    <n v="344"/>
    <n v="351"/>
    <n v="355"/>
    <n v="345"/>
    <n v="340"/>
    <n v="318"/>
    <n v="306"/>
    <n v="303"/>
    <n v="299"/>
    <n v="299"/>
    <n v="281"/>
    <n v="312"/>
    <n v="295"/>
    <n v="316"/>
    <n v="280"/>
    <n v="281"/>
    <n v="276"/>
    <n v="266"/>
    <n v="273"/>
    <n v="217"/>
    <n v="218"/>
    <n v="272"/>
    <n v="249"/>
    <n v="269"/>
    <n v="284"/>
    <n v="306"/>
    <n v="303"/>
    <n v="311"/>
    <n v="305"/>
    <n v="309.72727272727275"/>
    <n v="309"/>
    <n v="35.632728381698414"/>
    <n v="0.11504549815047917"/>
    <n v="217"/>
    <n v="359"/>
    <n v="142"/>
    <n v="0.99318640497274224"/>
    <n v="0.52080736265881589"/>
  </r>
  <r>
    <n v="4"/>
    <n v="15"/>
    <x v="6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60"/>
    <n v="60"/>
    <n v="60"/>
    <n v="60"/>
    <n v="60"/>
    <n v="60"/>
    <n v="60"/>
    <n v="60"/>
    <n v="60"/>
    <n v="60"/>
    <n v="59.227272727272727"/>
    <n v="59"/>
    <n v="0.42391510578572128"/>
    <n v="7.1574307960751097E-3"/>
    <n v="59"/>
    <n v="60"/>
    <n v="1"/>
    <n v="1.0004027886541327"/>
    <n v="0.52713178294573637"/>
  </r>
  <r>
    <n v="50"/>
    <n v="50"/>
    <x v="2"/>
    <n v="33"/>
    <n v="33"/>
    <n v="33"/>
    <n v="33"/>
    <n v="33"/>
    <n v="33"/>
    <n v="26"/>
    <n v="26"/>
    <n v="26"/>
    <n v="26"/>
    <n v="26"/>
    <n v="26"/>
    <n v="26"/>
    <n v="26"/>
    <n v="26"/>
    <n v="26"/>
    <n v="26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3"/>
    <n v="2"/>
    <n v="2"/>
    <n v="2"/>
    <n v="1"/>
    <n v="1"/>
    <n v="1"/>
    <n v="1"/>
    <n v="12.159090909090908"/>
    <n v="2"/>
    <n v="13.264646458385613"/>
    <n v="1.0909241947083494"/>
    <n v="1"/>
    <n v="33"/>
    <n v="32"/>
    <n v="0.9104781489290481"/>
    <n v="0.77780800004474648"/>
  </r>
  <r>
    <n v="22"/>
    <n v="40"/>
    <x v="13"/>
    <n v="74"/>
    <n v="81"/>
    <n v="87"/>
    <n v="88"/>
    <n v="72"/>
    <n v="79"/>
    <n v="68"/>
    <n v="73"/>
    <n v="76"/>
    <n v="77"/>
    <n v="81"/>
    <n v="62"/>
    <n v="71"/>
    <n v="67"/>
    <n v="68"/>
    <n v="73"/>
    <n v="77"/>
    <n v="79"/>
    <n v="73"/>
    <n v="76"/>
    <n v="79"/>
    <n v="75"/>
    <n v="75"/>
    <n v="55"/>
    <n v="67"/>
    <n v="67"/>
    <n v="78"/>
    <n v="68"/>
    <n v="76"/>
    <n v="71"/>
    <n v="70"/>
    <n v="73"/>
    <n v="75"/>
    <n v="65"/>
    <n v="80"/>
    <n v="69"/>
    <n v="75"/>
    <n v="79"/>
    <n v="71"/>
    <n v="73"/>
    <n v="71"/>
    <n v="82"/>
    <n v="77"/>
    <n v="82"/>
    <n v="73.977272727272734"/>
    <n v="74.5"/>
    <n v="6.3116305944739324"/>
    <n v="8.5318508803948701E-2"/>
    <n v="55"/>
    <n v="88"/>
    <n v="33"/>
    <n v="0.99932410666277371"/>
    <n v="9.8217626487324787E-3"/>
  </r>
  <r>
    <n v="2"/>
    <n v="12"/>
    <x v="10"/>
    <n v="194"/>
    <n v="191"/>
    <n v="191"/>
    <n v="191"/>
    <n v="191"/>
    <n v="191"/>
    <n v="191"/>
    <n v="191"/>
    <n v="191"/>
    <n v="191"/>
    <n v="191"/>
    <n v="191"/>
    <n v="191"/>
    <n v="191"/>
    <n v="191"/>
    <n v="191"/>
    <n v="191"/>
    <n v="191"/>
    <n v="195"/>
    <n v="196"/>
    <n v="195"/>
    <n v="195"/>
    <n v="191"/>
    <n v="196"/>
    <n v="191"/>
    <n v="191"/>
    <n v="191"/>
    <n v="191"/>
    <n v="194"/>
    <n v="191"/>
    <n v="191"/>
    <n v="193"/>
    <n v="195"/>
    <n v="195"/>
    <n v="188"/>
    <n v="185"/>
    <n v="186"/>
    <n v="188"/>
    <n v="187"/>
    <n v="186"/>
    <n v="186"/>
    <n v="188"/>
    <n v="186"/>
    <n v="185"/>
    <n v="190.84090909090909"/>
    <n v="191"/>
    <n v="2.9170164896423993"/>
    <n v="1.528506913710439E-2"/>
    <n v="185"/>
    <n v="196"/>
    <n v="11"/>
    <n v="0.99944759428710761"/>
    <n v="0.21468962872474404"/>
  </r>
  <r>
    <n v="4"/>
    <n v="15"/>
    <x v="6"/>
    <n v="46"/>
    <n v="47"/>
    <n v="47"/>
    <n v="45"/>
    <n v="45"/>
    <n v="49"/>
    <n v="50"/>
    <n v="50"/>
    <n v="48"/>
    <n v="50"/>
    <n v="50"/>
    <n v="50"/>
    <n v="50"/>
    <n v="49"/>
    <n v="49"/>
    <n v="48"/>
    <n v="48"/>
    <n v="44"/>
    <n v="44"/>
    <n v="47"/>
    <n v="47"/>
    <n v="50"/>
    <n v="50"/>
    <n v="48"/>
    <n v="48"/>
    <n v="47"/>
    <n v="52"/>
    <n v="50"/>
    <n v="51"/>
    <n v="51"/>
    <n v="46"/>
    <n v="48"/>
    <n v="48"/>
    <n v="50"/>
    <n v="51"/>
    <n v="55"/>
    <n v="57"/>
    <n v="53"/>
    <n v="53"/>
    <n v="47"/>
    <n v="53"/>
    <n v="52"/>
    <n v="51"/>
    <n v="50"/>
    <n v="49.18181818181818"/>
    <n v="49.5"/>
    <n v="2.7388057766940008"/>
    <n v="5.5687363296920533E-2"/>
    <n v="44"/>
    <n v="57"/>
    <n v="13"/>
    <n v="1.0022635529601891"/>
    <n v="0.27586459962787391"/>
  </r>
  <r>
    <n v="5"/>
    <n v="22"/>
    <x v="8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0"/>
    <n v="0"/>
    <n v="7"/>
    <n v="7"/>
    <n v="0"/>
    <n v="1"/>
    <n v="1"/>
  </r>
  <r>
    <n v="409"/>
    <n v="82"/>
    <x v="1"/>
    <n v="3"/>
    <n v="3"/>
    <n v="3"/>
    <n v="3"/>
    <n v="18"/>
    <n v="18"/>
    <n v="18"/>
    <n v="21"/>
    <n v="21"/>
    <n v="21"/>
    <n v="21"/>
    <n v="21"/>
    <n v="21"/>
    <n v="20"/>
    <n v="20"/>
    <n v="23"/>
    <n v="24"/>
    <n v="25"/>
    <n v="25"/>
    <n v="28"/>
    <n v="28"/>
    <n v="25"/>
    <n v="24"/>
    <n v="25"/>
    <n v="25"/>
    <n v="25"/>
    <n v="25"/>
    <n v="26"/>
    <n v="27"/>
    <n v="27"/>
    <n v="27"/>
    <n v="27"/>
    <n v="2"/>
    <n v="27"/>
    <n v="24"/>
    <n v="24"/>
    <n v="24"/>
    <n v="24"/>
    <n v="24"/>
    <n v="24"/>
    <n v="23"/>
    <n v="23"/>
    <n v="23"/>
    <n v="23"/>
    <n v="21.204545454545453"/>
    <n v="24"/>
    <n v="7.1384303709342545"/>
    <n v="0.33664623399904309"/>
    <n v="2"/>
    <n v="28"/>
    <n v="26"/>
    <n v="1.0241051699074954"/>
    <n v="0.19276558481465242"/>
  </r>
  <r>
    <n v="36"/>
    <n v="40"/>
    <x v="13"/>
    <n v="27"/>
    <n v="22"/>
    <n v="22"/>
    <n v="22"/>
    <n v="20"/>
    <n v="19"/>
    <n v="14"/>
    <n v="22"/>
    <n v="11"/>
    <n v="21"/>
    <n v="20"/>
    <n v="18"/>
    <n v="18"/>
    <n v="23"/>
    <n v="24"/>
    <n v="21"/>
    <n v="24"/>
    <n v="23"/>
    <n v="23"/>
    <n v="23"/>
    <n v="18"/>
    <n v="22"/>
    <n v="19"/>
    <n v="22"/>
    <n v="25"/>
    <n v="20"/>
    <n v="19"/>
    <n v="24"/>
    <n v="22"/>
    <n v="24"/>
    <n v="19"/>
    <n v="16"/>
    <n v="21"/>
    <n v="23"/>
    <n v="22"/>
    <n v="25"/>
    <n v="25"/>
    <n v="21"/>
    <n v="27"/>
    <n v="21"/>
    <n v="21"/>
    <n v="19"/>
    <n v="21"/>
    <n v="24"/>
    <n v="21.295454545454547"/>
    <n v="22"/>
    <n v="3.0997340130040563"/>
    <n v="0.14555848086678599"/>
    <n v="11"/>
    <n v="27"/>
    <n v="16"/>
    <n v="1.0026987865998993"/>
    <n v="4.4807845930266814E-2"/>
  </r>
  <r>
    <n v="48"/>
    <n v="40"/>
    <x v="13"/>
    <n v="87"/>
    <n v="88"/>
    <n v="77"/>
    <n v="66"/>
    <n v="56"/>
    <n v="83"/>
    <n v="68"/>
    <n v="63"/>
    <n v="64"/>
    <n v="75"/>
    <n v="69"/>
    <n v="61"/>
    <n v="67"/>
    <n v="75"/>
    <n v="70"/>
    <n v="92"/>
    <n v="76"/>
    <n v="43"/>
    <n v="42"/>
    <n v="44"/>
    <n v="68"/>
    <n v="39"/>
    <n v="27"/>
    <n v="57"/>
    <n v="47"/>
    <n v="50"/>
    <n v="32"/>
    <n v="28"/>
    <n v="34"/>
    <n v="20"/>
    <n v="27"/>
    <n v="26"/>
    <n v="32"/>
    <n v="39"/>
    <n v="39"/>
    <n v="38"/>
    <n v="47"/>
    <n v="60"/>
    <n v="65"/>
    <n v="49"/>
    <n v="42"/>
    <n v="66"/>
    <n v="51"/>
    <n v="33"/>
    <n v="54.136363636363633"/>
    <n v="53.5"/>
    <n v="19.062432199304098"/>
    <n v="0.3521188147646433"/>
    <n v="20"/>
    <n v="92"/>
    <n v="72"/>
    <n v="0.98260053590632068"/>
    <n v="0.34575156256669382"/>
  </r>
  <r>
    <n v="11"/>
    <n v="30"/>
    <x v="3"/>
    <n v="87"/>
    <n v="87"/>
    <n v="87"/>
    <n v="87"/>
    <n v="87"/>
    <n v="87"/>
    <n v="87"/>
    <n v="87"/>
    <n v="87"/>
    <n v="87"/>
    <n v="87"/>
    <n v="87"/>
    <n v="87"/>
    <n v="87"/>
    <n v="87"/>
    <n v="87"/>
    <n v="87"/>
    <n v="24"/>
    <n v="23"/>
    <n v="26"/>
    <n v="26"/>
    <n v="17"/>
    <n v="18"/>
    <n v="42"/>
    <n v="34"/>
    <n v="31"/>
    <n v="28"/>
    <n v="22"/>
    <n v="18"/>
    <n v="16"/>
    <n v="17"/>
    <n v="18"/>
    <n v="19"/>
    <n v="16"/>
    <n v="17"/>
    <n v="11"/>
    <n v="12"/>
    <n v="12"/>
    <n v="9"/>
    <n v="11"/>
    <n v="11"/>
    <n v="11"/>
    <n v="12"/>
    <n v="12"/>
    <n v="45.272727272727273"/>
    <n v="26"/>
    <n v="34.08222863411482"/>
    <n v="0.75282031119530723"/>
    <n v="9"/>
    <n v="87"/>
    <n v="78"/>
    <n v="0.94055651926936945"/>
    <n v="0.86090385331108432"/>
  </r>
  <r>
    <n v="1974"/>
    <n v="93"/>
    <x v="0"/>
    <n v="79"/>
    <n v="79"/>
    <n v="78"/>
    <n v="78"/>
    <n v="78"/>
    <n v="78"/>
    <n v="78"/>
    <n v="78"/>
    <n v="69"/>
    <n v="69"/>
    <n v="69"/>
    <n v="69"/>
    <n v="69"/>
    <n v="69"/>
    <n v="69"/>
    <n v="69"/>
    <n v="69"/>
    <n v="69"/>
    <n v="69"/>
    <n v="69"/>
    <n v="69"/>
    <n v="69"/>
    <n v="69"/>
    <n v="69"/>
    <n v="39"/>
    <n v="39"/>
    <n v="37"/>
    <n v="38"/>
    <n v="37"/>
    <n v="35"/>
    <n v="35"/>
    <n v="35"/>
    <n v="34"/>
    <n v="35"/>
    <n v="34"/>
    <n v="33"/>
    <n v="32"/>
    <n v="38"/>
    <n v="37"/>
    <n v="37"/>
    <n v="37"/>
    <n v="36"/>
    <n v="36"/>
    <n v="37"/>
    <n v="55.704545454545453"/>
    <n v="69"/>
    <n v="18.483908206309646"/>
    <n v="0.33182046555594635"/>
    <n v="32"/>
    <n v="79"/>
    <n v="47"/>
    <n v="0.97555041059406877"/>
    <n v="0.80954537008838112"/>
  </r>
  <r>
    <n v="15"/>
    <n v="30"/>
    <x v="3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9"/>
    <n v="29"/>
    <n v="29"/>
    <n v="29"/>
    <n v="29"/>
    <n v="29"/>
    <n v="29"/>
    <n v="28.15909090909091"/>
    <n v="28"/>
    <n v="0.36998942902446824"/>
    <n v="1.3139253330973851E-2"/>
    <n v="28"/>
    <n v="29"/>
    <n v="1"/>
    <n v="1.0006407021197716"/>
    <n v="0.40155038759689932"/>
  </r>
  <r>
    <n v="5"/>
    <n v="22"/>
    <x v="8"/>
    <n v="4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3.4318181818181817"/>
    <n v="3"/>
    <n v="0.50105596738531144"/>
    <n v="0.14600306334406427"/>
    <n v="3"/>
    <n v="4"/>
    <n v="1"/>
    <n v="1.0086534975712502"/>
    <n v="0.58955528355773112"/>
  </r>
  <r>
    <n v="31"/>
    <n v="40"/>
    <x v="13"/>
    <n v="286"/>
    <n v="270"/>
    <n v="272"/>
    <n v="276"/>
    <n v="267"/>
    <n v="261"/>
    <n v="254"/>
    <n v="246"/>
    <n v="251"/>
    <n v="265"/>
    <n v="264"/>
    <n v="270"/>
    <n v="265"/>
    <n v="287"/>
    <n v="274"/>
    <n v="269"/>
    <n v="297"/>
    <n v="277"/>
    <n v="277"/>
    <n v="295"/>
    <n v="282"/>
    <n v="270"/>
    <n v="260"/>
    <n v="265"/>
    <n v="309"/>
    <n v="306"/>
    <n v="294"/>
    <n v="290"/>
    <n v="263"/>
    <n v="282"/>
    <n v="243"/>
    <n v="236"/>
    <n v="249"/>
    <n v="249"/>
    <n v="279"/>
    <n v="281"/>
    <n v="262"/>
    <n v="264"/>
    <n v="272"/>
    <n v="265"/>
    <n v="268"/>
    <n v="275"/>
    <n v="245"/>
    <n v="277"/>
    <n v="270.65909090909093"/>
    <n v="270"/>
    <n v="16.325102915474854"/>
    <n v="6.0316107841203587E-2"/>
    <n v="236"/>
    <n v="309"/>
    <n v="73"/>
    <n v="0.99968148307957716"/>
    <n v="4.6156839431459058E-3"/>
  </r>
  <r>
    <n v="58"/>
    <n v="50"/>
    <x v="2"/>
    <n v="50"/>
    <n v="50"/>
    <n v="50"/>
    <n v="50"/>
    <n v="50"/>
    <n v="50"/>
    <n v="50"/>
    <n v="50"/>
    <n v="50"/>
    <n v="47"/>
    <n v="47"/>
    <n v="50"/>
    <n v="50"/>
    <n v="50"/>
    <n v="50"/>
    <n v="50"/>
    <n v="50"/>
    <n v="50"/>
    <n v="50"/>
    <n v="50"/>
    <n v="50"/>
    <n v="50"/>
    <n v="50"/>
    <n v="51"/>
    <n v="47"/>
    <n v="47"/>
    <n v="50"/>
    <n v="50"/>
    <n v="50"/>
    <n v="50"/>
    <n v="50"/>
    <n v="50"/>
    <n v="50"/>
    <n v="50"/>
    <n v="50"/>
    <n v="50"/>
    <n v="50"/>
    <n v="49"/>
    <n v="49"/>
    <n v="49"/>
    <n v="49"/>
    <n v="49"/>
    <n v="49"/>
    <n v="46"/>
    <n v="49.522727272727273"/>
    <n v="50"/>
    <n v="1.0672424010011574"/>
    <n v="2.1550557890798957E-2"/>
    <n v="46"/>
    <n v="51"/>
    <n v="5"/>
    <n v="0.99960104707651776"/>
    <n v="5.41556875479366E-2"/>
  </r>
  <r>
    <n v="53"/>
    <n v="50"/>
    <x v="2"/>
    <n v="34"/>
    <n v="34"/>
    <n v="32"/>
    <n v="32"/>
    <n v="32"/>
    <n v="31"/>
    <n v="32"/>
    <n v="34"/>
    <n v="34"/>
    <n v="34"/>
    <n v="36"/>
    <n v="36"/>
    <n v="36"/>
    <n v="36"/>
    <n v="36"/>
    <n v="33"/>
    <n v="32"/>
    <n v="35"/>
    <n v="35"/>
    <n v="34"/>
    <n v="36"/>
    <n v="34"/>
    <n v="34"/>
    <n v="34"/>
    <n v="35"/>
    <n v="35"/>
    <n v="35"/>
    <n v="32"/>
    <n v="32"/>
    <n v="32"/>
    <n v="32"/>
    <n v="32"/>
    <n v="34"/>
    <n v="33"/>
    <n v="34"/>
    <n v="33"/>
    <n v="35"/>
    <n v="34"/>
    <n v="34"/>
    <n v="35"/>
    <n v="32"/>
    <n v="32"/>
    <n v="32"/>
    <n v="31"/>
    <n v="33.636363636363633"/>
    <n v="34"/>
    <n v="1.5110586015279432"/>
    <n v="4.4923363829209126E-2"/>
    <n v="31"/>
    <n v="36"/>
    <n v="5"/>
    <n v="0.99943680153104175"/>
    <n v="2.5900416833176572E-2"/>
  </r>
  <r>
    <n v="4"/>
    <n v="15"/>
    <x v="6"/>
    <n v="38"/>
    <n v="39"/>
    <n v="39"/>
    <n v="37"/>
    <n v="37"/>
    <n v="37"/>
    <n v="40"/>
    <n v="41"/>
    <n v="40"/>
    <n v="39"/>
    <n v="38"/>
    <n v="38"/>
    <n v="38"/>
    <n v="39"/>
    <n v="39"/>
    <n v="38"/>
    <n v="39"/>
    <n v="39"/>
    <n v="37"/>
    <n v="37"/>
    <n v="39"/>
    <n v="38"/>
    <n v="38"/>
    <n v="38"/>
    <n v="40"/>
    <n v="39"/>
    <n v="40"/>
    <n v="43"/>
    <n v="41"/>
    <n v="41"/>
    <n v="41"/>
    <n v="39"/>
    <n v="39"/>
    <n v="40"/>
    <n v="40"/>
    <n v="40"/>
    <n v="39"/>
    <n v="39"/>
    <n v="40"/>
    <n v="39"/>
    <n v="38"/>
    <n v="40"/>
    <n v="40"/>
    <n v="40"/>
    <n v="39.090909090909093"/>
    <n v="39"/>
    <n v="1.2907214823623698"/>
    <n v="3.3018456525548995E-2"/>
    <n v="37"/>
    <n v="43"/>
    <n v="6"/>
    <n v="1.0010449430522517"/>
    <n v="0.16687763501093228"/>
  </r>
  <r>
    <n v="23"/>
    <n v="40"/>
    <x v="13"/>
    <n v="36"/>
    <n v="36"/>
    <n v="28"/>
    <n v="37"/>
    <n v="36"/>
    <n v="36"/>
    <n v="36"/>
    <n v="36"/>
    <n v="36"/>
    <n v="36"/>
    <n v="36"/>
    <n v="36"/>
    <n v="36"/>
    <n v="36"/>
    <n v="36"/>
    <n v="36"/>
    <n v="36"/>
    <n v="36"/>
    <n v="28"/>
    <n v="28"/>
    <n v="37"/>
    <n v="36"/>
    <n v="36"/>
    <n v="36"/>
    <n v="36"/>
    <n v="36"/>
    <n v="37"/>
    <n v="37"/>
    <n v="36"/>
    <n v="39"/>
    <n v="36"/>
    <n v="36"/>
    <n v="36"/>
    <n v="36"/>
    <n v="36"/>
    <n v="37"/>
    <n v="28"/>
    <n v="36"/>
    <n v="36"/>
    <n v="28"/>
    <n v="28"/>
    <n v="36"/>
    <n v="37"/>
    <n v="36"/>
    <n v="35.113636363636367"/>
    <n v="36"/>
    <n v="2.9112125587747566"/>
    <n v="8.2908318825947749E-2"/>
    <n v="28"/>
    <n v="39"/>
    <n v="11"/>
    <n v="0.99929201043022209"/>
    <n v="1.0065139955061603E-2"/>
  </r>
  <r>
    <n v="18"/>
    <n v="30"/>
    <x v="3"/>
    <n v="98"/>
    <n v="98"/>
    <n v="98"/>
    <n v="47"/>
    <n v="47"/>
    <n v="47"/>
    <n v="47"/>
    <n v="47"/>
    <n v="47"/>
    <n v="47"/>
    <n v="47"/>
    <n v="47"/>
    <n v="49"/>
    <n v="49"/>
    <n v="49"/>
    <n v="49"/>
    <n v="49"/>
    <n v="49"/>
    <n v="49"/>
    <n v="35"/>
    <n v="35"/>
    <n v="35"/>
    <n v="35"/>
    <n v="35"/>
    <n v="29"/>
    <n v="35"/>
    <n v="35"/>
    <n v="35"/>
    <n v="31"/>
    <n v="35"/>
    <n v="35"/>
    <n v="35"/>
    <n v="35"/>
    <n v="35"/>
    <n v="29"/>
    <n v="29"/>
    <n v="35"/>
    <n v="35"/>
    <n v="35"/>
    <n v="35"/>
    <n v="35"/>
    <n v="35"/>
    <n v="29"/>
    <n v="35"/>
    <n v="43.340909090909093"/>
    <n v="35"/>
    <n v="16.47682400788733"/>
    <n v="0.38016793725592163"/>
    <n v="29"/>
    <n v="98"/>
    <n v="69"/>
    <n v="0.98224467176447261"/>
    <n v="0.61126301794944349"/>
  </r>
  <r>
    <n v="58"/>
    <n v="50"/>
    <x v="2"/>
    <n v="35"/>
    <n v="27"/>
    <n v="27"/>
    <n v="27"/>
    <n v="27"/>
    <n v="27"/>
    <n v="27"/>
    <n v="27"/>
    <n v="27"/>
    <n v="27"/>
    <n v="26"/>
    <n v="26"/>
    <n v="26"/>
    <n v="26"/>
    <n v="26"/>
    <n v="27"/>
    <n v="27"/>
    <n v="27"/>
    <n v="27"/>
    <n v="27"/>
    <n v="27"/>
    <n v="27"/>
    <n v="27"/>
    <n v="35"/>
    <n v="35"/>
    <n v="35"/>
    <n v="35"/>
    <n v="35"/>
    <n v="35"/>
    <n v="35"/>
    <n v="35"/>
    <n v="35"/>
    <n v="35"/>
    <n v="33"/>
    <n v="34"/>
    <n v="28"/>
    <n v="28"/>
    <n v="27"/>
    <n v="27"/>
    <n v="27"/>
    <n v="31"/>
    <n v="31"/>
    <n v="32"/>
    <n v="33"/>
    <n v="29.65909090909091"/>
    <n v="27"/>
    <n v="3.6659538675473162"/>
    <n v="0.1236030422774574"/>
    <n v="26"/>
    <n v="35"/>
    <n v="9"/>
    <n v="1.0043842781477728"/>
    <n v="0.21893113922692956"/>
  </r>
  <r>
    <n v="574"/>
    <n v="91"/>
    <x v="15"/>
    <n v="48"/>
    <n v="50"/>
    <n v="50"/>
    <n v="49"/>
    <n v="49"/>
    <n v="49"/>
    <n v="49"/>
    <n v="48"/>
    <n v="48"/>
    <n v="48"/>
    <n v="48"/>
    <n v="50"/>
    <n v="51"/>
    <n v="51"/>
    <n v="49"/>
    <n v="49"/>
    <n v="49"/>
    <n v="49"/>
    <n v="48"/>
    <n v="48"/>
    <n v="48"/>
    <n v="48"/>
    <n v="48"/>
    <n v="49"/>
    <n v="49"/>
    <n v="49"/>
    <n v="51"/>
    <n v="51"/>
    <n v="50"/>
    <n v="51"/>
    <n v="51"/>
    <n v="46"/>
    <n v="47"/>
    <n v="47"/>
    <n v="49"/>
    <n v="49"/>
    <n v="49"/>
    <n v="49"/>
    <n v="49"/>
    <n v="49"/>
    <n v="49"/>
    <n v="48"/>
    <n v="48"/>
    <n v="48"/>
    <n v="48.909090909090907"/>
    <n v="49"/>
    <n v="1.1577480510382543"/>
    <n v="2.3671428552826761E-2"/>
    <n v="46"/>
    <n v="51"/>
    <n v="5"/>
    <n v="0.9997627062092499"/>
    <n v="1.6631187749081372E-2"/>
  </r>
  <r>
    <n v="14"/>
    <n v="30"/>
    <x v="3"/>
    <n v="65"/>
    <n v="66"/>
    <n v="66"/>
    <n v="66"/>
    <n v="65"/>
    <n v="65"/>
    <n v="69"/>
    <n v="69"/>
    <n v="70"/>
    <n v="69"/>
    <n v="69"/>
    <n v="66"/>
    <n v="65"/>
    <n v="65"/>
    <n v="63"/>
    <n v="58"/>
    <n v="58"/>
    <n v="59"/>
    <n v="64"/>
    <n v="64"/>
    <n v="65"/>
    <n v="64"/>
    <n v="64"/>
    <n v="65"/>
    <n v="66"/>
    <n v="66"/>
    <n v="66"/>
    <n v="66"/>
    <n v="67"/>
    <n v="67"/>
    <n v="67"/>
    <n v="67"/>
    <n v="67"/>
    <n v="66"/>
    <n v="69"/>
    <n v="69"/>
    <n v="70"/>
    <n v="69"/>
    <n v="68"/>
    <n v="68"/>
    <n v="66"/>
    <n v="66"/>
    <n v="66"/>
    <n v="65"/>
    <n v="65.909090909090907"/>
    <n v="66"/>
    <n v="2.7178837682266406"/>
    <n v="4.123685717309386E-2"/>
    <n v="58"/>
    <n v="70"/>
    <n v="12"/>
    <n v="1.0006400653947052"/>
    <n v="3.7614596509703696E-2"/>
  </r>
  <r>
    <n v="1114"/>
    <n v="93"/>
    <x v="0"/>
    <n v="19"/>
    <n v="19"/>
    <n v="20"/>
    <n v="21"/>
    <n v="20"/>
    <n v="20"/>
    <n v="20"/>
    <n v="21"/>
    <n v="21"/>
    <n v="20"/>
    <n v="20"/>
    <n v="20"/>
    <n v="21"/>
    <n v="21"/>
    <n v="21"/>
    <n v="21"/>
    <n v="20"/>
    <n v="21"/>
    <n v="20"/>
    <n v="20"/>
    <n v="21"/>
    <n v="21"/>
    <n v="20"/>
    <n v="20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4.272727272727273"/>
    <n v="21"/>
    <n v="4.390071442781684"/>
    <n v="0.18086436655654878"/>
    <n v="19"/>
    <n v="29"/>
    <n v="10"/>
    <n v="1.0123636718173987"/>
    <n v="0.76430753067630564"/>
  </r>
  <r>
    <n v="28"/>
    <n v="40"/>
    <x v="13"/>
    <n v="64"/>
    <n v="64"/>
    <n v="65"/>
    <n v="65"/>
    <n v="66"/>
    <n v="64"/>
    <n v="73"/>
    <n v="57"/>
    <n v="58"/>
    <n v="65"/>
    <n v="64"/>
    <n v="71"/>
    <n v="71"/>
    <n v="75"/>
    <n v="58"/>
    <n v="67"/>
    <n v="78"/>
    <n v="75"/>
    <n v="74"/>
    <n v="67"/>
    <n v="74"/>
    <n v="71"/>
    <n v="78"/>
    <n v="76"/>
    <n v="75"/>
    <n v="75"/>
    <n v="76"/>
    <n v="69"/>
    <n v="72"/>
    <n v="70"/>
    <n v="70"/>
    <n v="65"/>
    <n v="68"/>
    <n v="68"/>
    <n v="64"/>
    <n v="63"/>
    <n v="69"/>
    <n v="69"/>
    <n v="68"/>
    <n v="70"/>
    <n v="75"/>
    <n v="76"/>
    <n v="64"/>
    <n v="63"/>
    <n v="68.840909090909093"/>
    <n v="69"/>
    <n v="5.4343574610803032"/>
    <n v="7.8940814885286675E-2"/>
    <n v="57"/>
    <n v="78"/>
    <n v="21"/>
    <n v="1.001509956049464"/>
    <n v="5.8664223844533653E-2"/>
  </r>
  <r>
    <n v="105"/>
    <n v="61"/>
    <x v="4"/>
    <n v="49"/>
    <n v="68"/>
    <n v="55"/>
    <n v="59"/>
    <n v="56"/>
    <n v="67"/>
    <n v="58"/>
    <n v="68"/>
    <n v="65"/>
    <n v="63"/>
    <n v="71"/>
    <n v="71"/>
    <n v="74"/>
    <n v="75"/>
    <n v="55"/>
    <n v="54"/>
    <n v="56"/>
    <n v="58"/>
    <n v="75"/>
    <n v="57"/>
    <n v="56"/>
    <n v="59"/>
    <n v="54"/>
    <n v="65"/>
    <n v="60"/>
    <n v="62"/>
    <n v="61"/>
    <n v="61"/>
    <n v="59"/>
    <n v="57"/>
    <n v="66"/>
    <n v="62"/>
    <n v="61"/>
    <n v="60"/>
    <n v="44"/>
    <n v="53"/>
    <n v="53"/>
    <n v="34"/>
    <n v="57"/>
    <n v="51"/>
    <n v="52"/>
    <n v="49"/>
    <n v="50"/>
    <n v="53"/>
    <n v="58.93181818181818"/>
    <n v="58.5"/>
    <n v="8.204926844543623"/>
    <n v="0.13922745127648262"/>
    <n v="34"/>
    <n v="75"/>
    <n v="41"/>
    <n v="0.99469233051605876"/>
    <n v="0.21696154515392685"/>
  </r>
  <r>
    <n v="6"/>
    <n v="22"/>
    <x v="8"/>
    <n v="39"/>
    <n v="39"/>
    <n v="39"/>
    <n v="39"/>
    <n v="39"/>
    <n v="39"/>
    <n v="39"/>
    <n v="39"/>
    <n v="39"/>
    <n v="39"/>
    <n v="39"/>
    <n v="39"/>
    <n v="39"/>
    <n v="39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0"/>
    <n v="40"/>
    <n v="40"/>
    <n v="40"/>
    <n v="40.272727272727273"/>
    <n v="41"/>
    <n v="0.92418754674821357"/>
    <n v="2.2948223508420653E-2"/>
    <n v="39"/>
    <n v="41"/>
    <n v="2"/>
    <n v="1.0012025236241475"/>
    <n v="0.44656416319254383"/>
  </r>
  <r>
    <n v="13"/>
    <n v="30"/>
    <x v="3"/>
    <n v="25"/>
    <n v="25"/>
    <n v="25"/>
    <n v="25"/>
    <n v="25"/>
    <n v="25"/>
    <n v="39"/>
    <n v="39"/>
    <n v="38"/>
    <n v="38"/>
    <n v="39"/>
    <n v="38"/>
    <n v="39"/>
    <n v="38"/>
    <n v="38"/>
    <n v="39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9"/>
    <n v="39"/>
    <n v="39"/>
    <n v="40"/>
    <n v="38"/>
    <n v="39"/>
    <n v="40"/>
    <n v="38"/>
    <n v="38"/>
    <n v="36.522727272727273"/>
    <n v="38"/>
    <n v="4.6630094901560515"/>
    <n v="0.12767418641373135"/>
    <n v="25"/>
    <n v="40"/>
    <n v="15"/>
    <n v="1.007029017772509"/>
    <n v="0.36425270569019863"/>
  </r>
  <r>
    <n v="20"/>
    <n v="40"/>
    <x v="13"/>
    <n v="29"/>
    <n v="30"/>
    <n v="29"/>
    <n v="29"/>
    <n v="30"/>
    <n v="29"/>
    <n v="29"/>
    <n v="29"/>
    <n v="29"/>
    <n v="29"/>
    <n v="29"/>
    <n v="29"/>
    <n v="29"/>
    <n v="29"/>
    <n v="29"/>
    <n v="29"/>
    <n v="29"/>
    <n v="29"/>
    <n v="32"/>
    <n v="30"/>
    <n v="29"/>
    <n v="29"/>
    <n v="29"/>
    <n v="29"/>
    <n v="29"/>
    <n v="29"/>
    <n v="31"/>
    <n v="29"/>
    <n v="30"/>
    <n v="29"/>
    <n v="29"/>
    <n v="29"/>
    <n v="30"/>
    <n v="29"/>
    <n v="29"/>
    <n v="29"/>
    <n v="30"/>
    <n v="30"/>
    <n v="30"/>
    <n v="30"/>
    <n v="30"/>
    <n v="30"/>
    <n v="30"/>
    <n v="29"/>
    <n v="29.386363636363637"/>
    <n v="29"/>
    <n v="0.65471133674382642"/>
    <n v="2.2279426772411726E-2"/>
    <n v="29"/>
    <n v="32"/>
    <n v="3"/>
    <n v="1.0004668918418709"/>
    <n v="7.5427313435688315E-2"/>
  </r>
  <r>
    <n v="136"/>
    <n v="61"/>
    <x v="4"/>
    <n v="58"/>
    <n v="58"/>
    <n v="58"/>
    <n v="5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7"/>
    <n v="7"/>
    <n v="13"/>
    <n v="13"/>
    <n v="13"/>
    <n v="13"/>
    <n v="13"/>
    <n v="13"/>
    <n v="13"/>
    <n v="8.3636363636363633"/>
    <n v="1"/>
    <n v="16.48831990974486"/>
    <n v="1.9714295544260159"/>
    <n v="1"/>
    <n v="58"/>
    <n v="57"/>
    <n v="1.0087499668086084"/>
    <n v="6.2178670901184016E-3"/>
  </r>
  <r>
    <n v="1"/>
    <n v="11"/>
    <x v="12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4"/>
    <n v="38"/>
    <n v="38"/>
    <n v="38"/>
    <n v="38"/>
    <n v="38"/>
    <n v="38"/>
    <n v="38"/>
    <n v="38"/>
    <n v="38"/>
    <n v="34"/>
    <n v="38"/>
    <n v="38"/>
    <n v="38"/>
    <n v="38"/>
    <n v="38"/>
    <n v="41"/>
    <n v="41"/>
    <n v="41"/>
    <n v="41"/>
    <n v="38.090909090909093"/>
    <n v="38"/>
    <n v="1.2541685250466779"/>
    <n v="3.2925665335354307E-2"/>
    <n v="34"/>
    <n v="41"/>
    <n v="7"/>
    <n v="1.000621826521314"/>
    <n v="5.7494044429123696E-2"/>
  </r>
  <r>
    <n v="13"/>
    <n v="30"/>
    <x v="3"/>
    <n v="42"/>
    <n v="42"/>
    <n v="42"/>
    <n v="42"/>
    <n v="42"/>
    <n v="42"/>
    <n v="42"/>
    <n v="41"/>
    <n v="41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3"/>
    <n v="42"/>
    <n v="42"/>
    <n v="42"/>
    <n v="42"/>
    <n v="42"/>
    <n v="42"/>
    <n v="42"/>
    <n v="42"/>
    <n v="42"/>
    <n v="42"/>
    <n v="42"/>
    <n v="53"/>
    <n v="42.227272727272727"/>
    <n v="42"/>
    <n v="1.6825179962220298"/>
    <n v="3.98443443669372E-2"/>
    <n v="41"/>
    <n v="53"/>
    <n v="12"/>
    <n v="1.0008318680822121"/>
    <n v="8.9445919956475217E-2"/>
  </r>
  <r>
    <n v="12"/>
    <n v="30"/>
    <x v="3"/>
    <n v="625"/>
    <n v="625"/>
    <n v="625"/>
    <n v="625"/>
    <n v="72"/>
    <n v="72"/>
    <n v="72"/>
    <n v="72"/>
    <n v="72"/>
    <n v="72"/>
    <n v="72"/>
    <n v="72"/>
    <n v="72"/>
    <n v="72"/>
    <n v="73"/>
    <n v="72"/>
    <n v="72"/>
    <n v="72"/>
    <n v="73"/>
    <n v="72"/>
    <n v="72"/>
    <n v="72"/>
    <n v="72"/>
    <n v="72"/>
    <n v="72"/>
    <n v="72"/>
    <n v="72"/>
    <n v="73"/>
    <n v="72"/>
    <n v="72"/>
    <n v="72"/>
    <n v="73"/>
    <n v="72"/>
    <n v="72"/>
    <n v="74"/>
    <n v="74"/>
    <n v="73"/>
    <n v="73"/>
    <n v="74"/>
    <n v="74"/>
    <n v="72"/>
    <n v="57"/>
    <n v="57"/>
    <n v="57"/>
    <n v="121.56818181818181"/>
    <n v="72"/>
    <n v="161.08821759452218"/>
    <n v="1.325085356918859"/>
    <n v="57"/>
    <n v="625"/>
    <n v="568"/>
    <n v="0.97424291398684437"/>
    <n v="0.2785402437234944"/>
  </r>
  <r>
    <n v="2"/>
    <n v="12"/>
    <x v="10"/>
    <n v="48"/>
    <n v="50"/>
    <n v="51"/>
    <n v="51"/>
    <n v="51"/>
    <n v="50"/>
    <n v="49"/>
    <n v="50"/>
    <n v="50"/>
    <n v="50"/>
    <n v="50"/>
    <n v="50"/>
    <n v="51"/>
    <n v="50"/>
    <n v="50"/>
    <n v="50"/>
    <n v="50"/>
    <n v="50"/>
    <n v="50"/>
    <n v="50"/>
    <n v="50"/>
    <n v="50"/>
    <n v="51"/>
    <n v="51"/>
    <n v="53"/>
    <n v="53"/>
    <n v="53"/>
    <n v="52"/>
    <n v="52"/>
    <n v="52"/>
    <n v="52"/>
    <n v="52"/>
    <n v="51"/>
    <n v="52"/>
    <n v="51"/>
    <n v="51"/>
    <n v="52"/>
    <n v="52"/>
    <n v="52"/>
    <n v="52"/>
    <n v="52"/>
    <n v="52"/>
    <n v="52"/>
    <n v="52"/>
    <n v="50.977272727272727"/>
    <n v="51"/>
    <n v="1.1307259730879298"/>
    <n v="2.2180982084649536E-2"/>
    <n v="48"/>
    <n v="53"/>
    <n v="5"/>
    <n v="1.0012477780248075"/>
    <n v="0.51925977526357237"/>
  </r>
  <r>
    <n v="8"/>
    <n v="22"/>
    <x v="8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103"/>
    <n v="102"/>
    <n v="102"/>
    <n v="102"/>
    <n v="102"/>
    <n v="102"/>
    <n v="102"/>
    <n v="102"/>
    <n v="102"/>
    <n v="102"/>
    <n v="101"/>
    <n v="101"/>
    <n v="102"/>
    <n v="102"/>
    <n v="102"/>
    <n v="101"/>
    <n v="101"/>
    <n v="99"/>
    <n v="99"/>
    <n v="102"/>
    <n v="23"/>
    <n v="102"/>
    <n v="94"/>
    <n v="90"/>
    <n v="12.404050351247333"/>
    <n v="0.131957982460078"/>
    <n v="23"/>
    <n v="103"/>
    <n v="80"/>
    <n v="0.99973975434268114"/>
    <n v="2.2472314514405115E-4"/>
  </r>
  <r>
    <n v="9"/>
    <n v="22"/>
    <x v="8"/>
    <n v="44"/>
    <n v="45"/>
    <n v="44"/>
    <n v="44"/>
    <n v="44"/>
    <n v="44"/>
    <n v="44"/>
    <n v="44"/>
    <n v="44"/>
    <n v="44"/>
    <n v="44"/>
    <n v="44"/>
    <n v="44"/>
    <n v="44"/>
    <n v="45"/>
    <n v="44"/>
    <n v="45"/>
    <n v="44"/>
    <n v="45"/>
    <n v="45"/>
    <n v="45"/>
    <n v="44"/>
    <n v="45"/>
    <n v="44"/>
    <n v="45"/>
    <n v="45"/>
    <n v="45"/>
    <n v="44"/>
    <n v="45"/>
    <n v="45"/>
    <n v="44"/>
    <n v="44"/>
    <n v="44"/>
    <n v="44"/>
    <n v="44"/>
    <n v="44"/>
    <n v="46"/>
    <n v="45"/>
    <n v="45"/>
    <n v="45"/>
    <n v="46"/>
    <n v="45"/>
    <n v="44"/>
    <n v="45"/>
    <n v="44.477272727272727"/>
    <n v="44"/>
    <n v="0.59017681085934726"/>
    <n v="1.326917714757858E-2"/>
    <n v="44"/>
    <n v="46"/>
    <n v="2"/>
    <n v="1.000442823306356"/>
    <n v="0.18550015573573109"/>
  </r>
  <r>
    <n v="219"/>
    <n v="70"/>
    <x v="14"/>
    <n v="101"/>
    <n v="101"/>
    <n v="102"/>
    <n v="102"/>
    <n v="102"/>
    <n v="101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1"/>
    <n v="101"/>
    <n v="101"/>
    <n v="103"/>
    <n v="103"/>
    <n v="102"/>
    <n v="102"/>
    <n v="102"/>
    <n v="102"/>
    <n v="101.90909090909091"/>
    <n v="102"/>
    <n v="0.42141410988297101"/>
    <n v="4.1351964395296001E-3"/>
    <n v="101"/>
    <n v="103"/>
    <n v="2"/>
    <n v="1.000067584298485"/>
    <n v="4.3961317716241968E-2"/>
  </r>
  <r>
    <n v="73"/>
    <n v="50"/>
    <x v="2"/>
    <n v="60"/>
    <n v="60"/>
    <n v="59"/>
    <n v="60"/>
    <n v="60"/>
    <n v="60"/>
    <n v="60"/>
    <n v="60"/>
    <n v="60"/>
    <n v="60"/>
    <n v="60"/>
    <n v="60"/>
    <n v="79"/>
    <n v="62"/>
    <n v="60"/>
    <n v="60"/>
    <n v="60"/>
    <n v="60"/>
    <n v="60"/>
    <n v="60"/>
    <n v="60"/>
    <n v="62"/>
    <n v="57"/>
    <n v="63"/>
    <n v="57"/>
    <n v="73"/>
    <n v="57"/>
    <n v="57"/>
    <n v="57"/>
    <n v="58"/>
    <n v="57"/>
    <n v="57"/>
    <n v="57"/>
    <n v="57"/>
    <n v="56"/>
    <n v="57"/>
    <n v="59"/>
    <n v="59"/>
    <n v="59"/>
    <n v="59"/>
    <n v="57"/>
    <n v="57"/>
    <n v="57"/>
    <n v="57"/>
    <n v="59.68181818181818"/>
    <n v="60"/>
    <n v="4.0160881538129409"/>
    <n v="6.7291652234489491E-2"/>
    <n v="56"/>
    <n v="79"/>
    <n v="23"/>
    <n v="0.99832959039262981"/>
    <n v="0.12354400952479597"/>
  </r>
  <r>
    <n v="6126"/>
    <n v="95"/>
    <x v="11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9.431818181818183"/>
    <n v="29"/>
    <n v="0.50105596738531255"/>
    <n v="1.7024295416952703E-2"/>
    <n v="29"/>
    <n v="30"/>
    <n v="1"/>
    <n v="1.0011354741170686"/>
    <n v="0.73643410852713198"/>
  </r>
  <r>
    <n v="228"/>
    <n v="70"/>
    <x v="14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0"/>
    <n v="0"/>
    <n v="20"/>
    <n v="20"/>
    <n v="0"/>
    <n v="1"/>
    <n v="1"/>
  </r>
  <r>
    <n v="1"/>
    <n v="11"/>
    <x v="12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0"/>
    <n v="0"/>
    <n v="9"/>
    <n v="9"/>
    <n v="0"/>
    <n v="1"/>
    <n v="1"/>
  </r>
  <r>
    <n v="3"/>
    <n v="15"/>
    <x v="6"/>
    <n v="64"/>
    <n v="56"/>
    <n v="55"/>
    <n v="59"/>
    <n v="61"/>
    <n v="61"/>
    <n v="61"/>
    <n v="59"/>
    <n v="61"/>
    <n v="63"/>
    <n v="63"/>
    <n v="64"/>
    <n v="64"/>
    <n v="63"/>
    <n v="61"/>
    <n v="64"/>
    <n v="64"/>
    <n v="62"/>
    <n v="64"/>
    <n v="64"/>
    <n v="64"/>
    <n v="64"/>
    <n v="62"/>
    <n v="62"/>
    <n v="62"/>
    <n v="60"/>
    <n v="60"/>
    <n v="60"/>
    <n v="60"/>
    <n v="60"/>
    <n v="60"/>
    <n v="59"/>
    <n v="59"/>
    <n v="50"/>
    <n v="53"/>
    <n v="51"/>
    <n v="51"/>
    <n v="48"/>
    <n v="51"/>
    <n v="51"/>
    <n v="48"/>
    <n v="50"/>
    <n v="51"/>
    <n v="51"/>
    <n v="58.636363636363633"/>
    <n v="60"/>
    <n v="5.234460542120746"/>
    <n v="8.9269869710586369E-2"/>
    <n v="48"/>
    <n v="64"/>
    <n v="16"/>
    <n v="0.99506759239169318"/>
    <n v="0.46708882452638567"/>
  </r>
  <r>
    <n v="4"/>
    <n v="15"/>
    <x v="6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0"/>
    <n v="0"/>
    <n v="29"/>
    <n v="29"/>
    <n v="0"/>
    <n v="1"/>
    <n v="1"/>
  </r>
  <r>
    <n v="1645"/>
    <n v="93"/>
    <x v="0"/>
    <n v="464"/>
    <n v="487"/>
    <n v="483"/>
    <n v="455"/>
    <n v="449"/>
    <n v="424"/>
    <n v="430"/>
    <n v="418"/>
    <n v="415"/>
    <n v="495"/>
    <n v="520"/>
    <n v="437"/>
    <n v="466"/>
    <n v="463"/>
    <n v="455"/>
    <n v="389"/>
    <n v="367"/>
    <n v="353"/>
    <n v="350"/>
    <n v="345"/>
    <n v="465"/>
    <n v="118"/>
    <n v="124"/>
    <n v="113"/>
    <n v="116"/>
    <n v="70"/>
    <n v="126"/>
    <n v="140"/>
    <n v="134"/>
    <n v="124"/>
    <n v="113"/>
    <n v="126"/>
    <n v="123"/>
    <n v="131"/>
    <n v="113"/>
    <n v="115"/>
    <n v="104"/>
    <n v="92"/>
    <n v="94"/>
    <n v="90"/>
    <n v="117"/>
    <n v="122"/>
    <n v="117"/>
    <n v="117"/>
    <n v="267.47727272727275"/>
    <n v="137"/>
    <n v="165.63528000726981"/>
    <n v="0.61924992100602183"/>
    <n v="70"/>
    <n v="520"/>
    <n v="450"/>
    <n v="0.95397454561703643"/>
    <n v="0.77216479187039122"/>
  </r>
  <r>
    <n v="119"/>
    <n v="61"/>
    <x v="4"/>
    <n v="29"/>
    <n v="29"/>
    <n v="29"/>
    <n v="29"/>
    <n v="29"/>
    <n v="29"/>
    <n v="29"/>
    <n v="29"/>
    <n v="29"/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1"/>
    <n v="33"/>
    <n v="33"/>
    <n v="33"/>
    <n v="33"/>
    <n v="33"/>
    <n v="33"/>
    <n v="33"/>
    <n v="33"/>
    <n v="33"/>
    <n v="33"/>
    <n v="33"/>
    <n v="33"/>
    <n v="33"/>
    <n v="32"/>
    <n v="32"/>
    <n v="32"/>
    <n v="32"/>
    <n v="30.772727272727273"/>
    <n v="30"/>
    <n v="1.68251799622203"/>
    <n v="5.4675621738382064E-2"/>
    <n v="29"/>
    <n v="33"/>
    <n v="4"/>
    <n v="1.0037673087856609"/>
    <n v="0.79236913523915142"/>
  </r>
  <r>
    <n v="24"/>
    <n v="40"/>
    <x v="13"/>
    <n v="67"/>
    <n v="67"/>
    <n v="32"/>
    <n v="67"/>
    <n v="67"/>
    <n v="67"/>
    <n v="68"/>
    <n v="68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3.795454545454547"/>
    <n v="64"/>
    <n v="5.0558717669129312"/>
    <n v="7.9251285266893109E-2"/>
    <n v="32"/>
    <n v="68"/>
    <n v="36"/>
    <n v="1.0010391061230699"/>
    <n v="1.5440740582589896E-2"/>
  </r>
  <r>
    <n v="224"/>
    <n v="70"/>
    <x v="14"/>
    <n v="2"/>
    <n v="2"/>
    <n v="2"/>
    <n v="2"/>
    <n v="2"/>
    <n v="2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  <n v="4"/>
    <n v="4"/>
    <n v="4"/>
    <n v="4"/>
    <n v="4"/>
    <n v="4"/>
    <n v="3.1590909090909092"/>
    <n v="3"/>
    <n v="0.64495111832735996"/>
    <n v="0.20415718853527939"/>
    <n v="2"/>
    <n v="4"/>
    <n v="2"/>
    <n v="1.0147934809274104"/>
    <n v="0.7561528897764398"/>
  </r>
  <r>
    <n v="7"/>
    <n v="22"/>
    <x v="8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3.7727272727272729"/>
    <n v="4"/>
    <n v="0.64207644128110131"/>
    <n v="0.17018893624318346"/>
    <n v="2"/>
    <n v="4"/>
    <n v="2"/>
    <n v="1.009570788227111"/>
    <n v="0.30232558139534693"/>
  </r>
  <r>
    <n v="19"/>
    <n v="30"/>
    <x v="3"/>
    <n v="116"/>
    <n v="116"/>
    <n v="116"/>
    <n v="117"/>
    <n v="117"/>
    <n v="115"/>
    <n v="121"/>
    <n v="121"/>
    <n v="121"/>
    <n v="123"/>
    <n v="123"/>
    <n v="121"/>
    <n v="123"/>
    <n v="123"/>
    <n v="85"/>
    <n v="88"/>
    <n v="89"/>
    <n v="82"/>
    <n v="84"/>
    <n v="88"/>
    <n v="89"/>
    <n v="99"/>
    <n v="98"/>
    <n v="102"/>
    <n v="102"/>
    <n v="108"/>
    <n v="108"/>
    <n v="114"/>
    <n v="113"/>
    <n v="114"/>
    <n v="114"/>
    <n v="103"/>
    <n v="103"/>
    <n v="103"/>
    <n v="107"/>
    <n v="107"/>
    <n v="107"/>
    <n v="105"/>
    <n v="105"/>
    <n v="94"/>
    <n v="93"/>
    <n v="92"/>
    <n v="92"/>
    <n v="85"/>
    <n v="105.59090909090909"/>
    <n v="107"/>
    <n v="12.732157021107922"/>
    <n v="0.12058004927437549"/>
    <n v="82"/>
    <n v="123"/>
    <n v="41"/>
    <n v="0.99562529430772684"/>
    <n v="0.20648615448864402"/>
  </r>
  <r>
    <n v="7"/>
    <n v="22"/>
    <x v="8"/>
    <n v="43"/>
    <n v="43"/>
    <n v="43"/>
    <n v="43"/>
    <n v="43"/>
    <n v="43"/>
    <n v="42"/>
    <n v="46"/>
    <n v="46"/>
    <n v="46"/>
    <n v="47"/>
    <n v="47"/>
    <n v="49"/>
    <n v="57"/>
    <n v="49"/>
    <n v="47"/>
    <n v="57"/>
    <n v="57"/>
    <n v="57"/>
    <n v="57"/>
    <n v="57"/>
    <n v="57"/>
    <n v="55"/>
    <n v="57"/>
    <n v="51"/>
    <n v="57"/>
    <n v="57"/>
    <n v="58"/>
    <n v="52"/>
    <n v="46"/>
    <n v="46"/>
    <n v="46"/>
    <n v="48"/>
    <n v="48"/>
    <n v="40"/>
    <n v="44"/>
    <n v="40"/>
    <n v="40"/>
    <n v="54"/>
    <n v="54"/>
    <n v="54"/>
    <n v="54"/>
    <n v="50"/>
    <n v="50"/>
    <n v="49.477272727272727"/>
    <n v="48.5"/>
    <n v="5.832900416836158"/>
    <n v="0.11789049992686769"/>
    <n v="40"/>
    <n v="58"/>
    <n v="18"/>
    <n v="1.0022051891848034"/>
    <n v="5.6891253294350783E-2"/>
  </r>
  <r>
    <n v="105"/>
    <n v="61"/>
    <x v="4"/>
    <n v="23"/>
    <n v="23"/>
    <n v="23"/>
    <n v="90"/>
    <n v="103"/>
    <n v="90"/>
    <n v="64"/>
    <n v="74"/>
    <n v="84"/>
    <n v="57"/>
    <n v="71"/>
    <n v="78"/>
    <n v="80"/>
    <n v="69"/>
    <n v="52"/>
    <n v="51"/>
    <n v="231"/>
    <n v="246"/>
    <n v="258"/>
    <n v="277"/>
    <n v="289"/>
    <n v="296"/>
    <n v="304"/>
    <n v="311"/>
    <n v="325"/>
    <n v="333"/>
    <n v="343"/>
    <n v="351"/>
    <n v="358"/>
    <n v="366"/>
    <n v="42"/>
    <n v="42"/>
    <n v="44"/>
    <n v="38"/>
    <n v="30"/>
    <n v="29"/>
    <n v="32"/>
    <n v="32"/>
    <n v="69"/>
    <n v="29"/>
    <n v="30"/>
    <n v="31"/>
    <n v="31"/>
    <n v="70"/>
    <n v="133.38636363636363"/>
    <n v="70.5"/>
    <n v="123.32302372962715"/>
    <n v="0.92455495725057002"/>
    <n v="23"/>
    <n v="366"/>
    <n v="343"/>
    <n v="0.99335189696214676"/>
    <n v="7.9845510649234602E-3"/>
  </r>
  <r>
    <n v="9"/>
    <n v="22"/>
    <x v="8"/>
    <n v="235"/>
    <n v="263"/>
    <n v="264"/>
    <n v="256"/>
    <n v="261"/>
    <n v="273"/>
    <n v="286"/>
    <n v="283"/>
    <n v="296"/>
    <n v="287"/>
    <n v="280"/>
    <n v="281"/>
    <n v="273"/>
    <n v="224"/>
    <n v="240"/>
    <n v="256"/>
    <n v="254"/>
    <n v="256"/>
    <n v="248"/>
    <n v="207"/>
    <n v="253"/>
    <n v="253"/>
    <n v="254"/>
    <n v="256"/>
    <n v="247"/>
    <n v="249"/>
    <n v="235"/>
    <n v="268"/>
    <n v="211"/>
    <n v="340"/>
    <n v="354"/>
    <n v="260"/>
    <n v="318"/>
    <n v="296"/>
    <n v="299"/>
    <n v="283"/>
    <n v="293"/>
    <n v="272"/>
    <n v="263"/>
    <n v="265"/>
    <n v="258"/>
    <n v="258"/>
    <n v="257"/>
    <n v="275"/>
    <n v="266.81818181818181"/>
    <n v="262"/>
    <n v="28.420654728946452"/>
    <n v="0.10651693424818091"/>
    <n v="207"/>
    <n v="354"/>
    <n v="147"/>
    <n v="1.0012677832626897"/>
    <n v="2.4318305012944109E-2"/>
  </r>
  <r>
    <n v="358"/>
    <n v="82"/>
    <x v="1"/>
    <n v="203"/>
    <n v="213"/>
    <n v="209"/>
    <n v="218"/>
    <n v="209"/>
    <n v="203"/>
    <n v="193"/>
    <n v="201"/>
    <n v="183"/>
    <n v="187"/>
    <n v="184"/>
    <n v="163"/>
    <n v="160"/>
    <n v="146"/>
    <n v="144"/>
    <n v="149"/>
    <n v="161"/>
    <n v="179"/>
    <n v="185"/>
    <n v="186"/>
    <n v="205"/>
    <n v="218"/>
    <n v="212"/>
    <n v="198"/>
    <n v="193"/>
    <n v="191"/>
    <n v="216"/>
    <n v="210"/>
    <n v="229"/>
    <n v="203"/>
    <n v="194"/>
    <n v="184"/>
    <n v="171"/>
    <n v="160"/>
    <n v="169"/>
    <n v="163"/>
    <n v="156"/>
    <n v="146"/>
    <n v="141"/>
    <n v="142"/>
    <n v="150"/>
    <n v="162"/>
    <n v="173"/>
    <n v="186"/>
    <n v="182.90909090909091"/>
    <n v="185.5"/>
    <n v="24.614061193892042"/>
    <n v="0.1345699170640221"/>
    <n v="141"/>
    <n v="229"/>
    <n v="88"/>
    <n v="0.9956149695108687"/>
    <n v="0.16835441257539288"/>
  </r>
  <r>
    <n v="1131"/>
    <n v="93"/>
    <x v="0"/>
    <n v="373"/>
    <n v="374"/>
    <n v="373"/>
    <n v="373"/>
    <n v="372"/>
    <n v="373"/>
    <n v="372"/>
    <n v="372"/>
    <n v="373"/>
    <n v="373"/>
    <n v="373"/>
    <n v="374"/>
    <n v="374"/>
    <n v="377"/>
    <n v="377"/>
    <n v="376"/>
    <n v="376"/>
    <n v="301"/>
    <n v="301"/>
    <n v="301"/>
    <n v="303"/>
    <n v="302"/>
    <n v="301"/>
    <n v="302"/>
    <n v="302"/>
    <n v="302"/>
    <n v="304"/>
    <n v="300"/>
    <n v="300"/>
    <n v="300"/>
    <n v="300"/>
    <n v="299"/>
    <n v="299"/>
    <n v="301"/>
    <n v="301"/>
    <n v="299"/>
    <n v="360"/>
    <n v="347"/>
    <n v="288"/>
    <n v="68"/>
    <n v="68"/>
    <n v="68"/>
    <n v="62"/>
    <n v="62"/>
    <n v="304.45454545454544"/>
    <n v="302"/>
    <n v="93.084471401344146"/>
    <n v="0.30574176930868485"/>
    <n v="62"/>
    <n v="377"/>
    <n v="315"/>
    <n v="0.97294819301682933"/>
    <n v="0.43814232679689352"/>
  </r>
  <r>
    <n v="58"/>
    <n v="50"/>
    <x v="2"/>
    <n v="83"/>
    <n v="70"/>
    <n v="83"/>
    <n v="72"/>
    <n v="79"/>
    <n v="83"/>
    <n v="79"/>
    <n v="81"/>
    <n v="83"/>
    <n v="75"/>
    <n v="44"/>
    <n v="42"/>
    <n v="44"/>
    <n v="44"/>
    <n v="44"/>
    <n v="41"/>
    <n v="44"/>
    <n v="46"/>
    <n v="44"/>
    <n v="43"/>
    <n v="44"/>
    <n v="47"/>
    <n v="47"/>
    <n v="42"/>
    <n v="44"/>
    <n v="45"/>
    <n v="44"/>
    <n v="34"/>
    <n v="50"/>
    <n v="46"/>
    <n v="48"/>
    <n v="45"/>
    <n v="45"/>
    <n v="44"/>
    <n v="45"/>
    <n v="44"/>
    <n v="45"/>
    <n v="53"/>
    <n v="53"/>
    <n v="56"/>
    <n v="50"/>
    <n v="53"/>
    <n v="51"/>
    <n v="51"/>
    <n v="53.409090909090907"/>
    <n v="46"/>
    <n v="14.587854428556405"/>
    <n v="0.27313429568360931"/>
    <n v="34"/>
    <n v="83"/>
    <n v="49"/>
    <n v="0.98965337335697745"/>
    <n v="0.29616961339389153"/>
  </r>
  <r>
    <n v="1"/>
    <n v="11"/>
    <x v="12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0"/>
    <n v="120"/>
    <n v="120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0.93181818181819"/>
    <n v="121"/>
    <n v="0.25497170592935248"/>
    <n v="2.1083922309512327E-3"/>
    <n v="120"/>
    <n v="121"/>
    <n v="1"/>
    <n v="1.0000052635251513"/>
    <n v="1.0209869540562342E-3"/>
  </r>
  <r>
    <n v="6"/>
    <n v="22"/>
    <x v="8"/>
    <n v="18"/>
    <n v="18"/>
    <n v="18"/>
    <n v="18"/>
    <n v="18"/>
    <n v="18"/>
    <n v="18"/>
    <n v="18"/>
    <n v="18"/>
    <n v="17"/>
    <n v="18"/>
    <n v="18"/>
    <n v="17"/>
    <n v="17"/>
    <n v="18"/>
    <n v="16"/>
    <n v="17"/>
    <n v="17"/>
    <n v="18"/>
    <n v="17"/>
    <n v="18"/>
    <n v="18"/>
    <n v="18"/>
    <n v="17"/>
    <n v="17"/>
    <n v="18"/>
    <n v="18"/>
    <n v="17"/>
    <n v="18"/>
    <n v="18"/>
    <n v="18"/>
    <n v="18"/>
    <n v="18"/>
    <n v="18"/>
    <n v="18"/>
    <n v="18"/>
    <n v="18"/>
    <n v="18"/>
    <n v="18"/>
    <n v="18"/>
    <n v="17"/>
    <n v="17"/>
    <n v="17"/>
    <n v="17"/>
    <n v="17.65909090909091"/>
    <n v="18"/>
    <n v="0.52576331301335799"/>
    <n v="2.9772954662275097E-2"/>
    <n v="16"/>
    <n v="18"/>
    <n v="2"/>
    <n v="0.9997333299233524"/>
    <n v="1.2775791186723768E-2"/>
  </r>
  <r>
    <n v="33"/>
    <n v="40"/>
    <x v="13"/>
    <n v="24"/>
    <n v="22"/>
    <n v="21"/>
    <n v="24"/>
    <n v="24"/>
    <n v="23"/>
    <n v="24"/>
    <n v="22"/>
    <n v="23"/>
    <n v="23"/>
    <n v="17"/>
    <n v="19"/>
    <n v="19"/>
    <n v="19"/>
    <n v="20"/>
    <n v="17"/>
    <n v="19"/>
    <n v="19"/>
    <n v="19"/>
    <n v="19"/>
    <n v="20"/>
    <n v="20"/>
    <n v="20"/>
    <n v="19"/>
    <n v="19"/>
    <n v="20"/>
    <n v="19"/>
    <n v="19"/>
    <n v="19"/>
    <n v="20"/>
    <n v="20"/>
    <n v="19"/>
    <n v="20"/>
    <n v="19"/>
    <n v="20"/>
    <n v="20"/>
    <n v="19"/>
    <n v="19"/>
    <n v="20"/>
    <n v="19"/>
    <n v="20"/>
    <n v="20"/>
    <n v="19"/>
    <n v="20"/>
    <n v="20.136363636363637"/>
    <n v="20"/>
    <n v="1.7730660488348027"/>
    <n v="8.8052941477123378E-2"/>
    <n v="17"/>
    <n v="24"/>
    <n v="7"/>
    <n v="0.99663072836916244"/>
    <n v="0.25914333177466603"/>
  </r>
  <r>
    <n v="2"/>
    <n v="12"/>
    <x v="10"/>
    <n v="36"/>
    <n v="36"/>
    <n v="37"/>
    <n v="36"/>
    <n v="36"/>
    <n v="36"/>
    <n v="36"/>
    <n v="36"/>
    <n v="38"/>
    <n v="38"/>
    <n v="37"/>
    <n v="37"/>
    <n v="38"/>
    <n v="38"/>
    <n v="38"/>
    <n v="37"/>
    <n v="37"/>
    <n v="37"/>
    <n v="37"/>
    <n v="37"/>
    <n v="37"/>
    <n v="37"/>
    <n v="37"/>
    <n v="37"/>
    <n v="37"/>
    <n v="37"/>
    <n v="37"/>
    <n v="37"/>
    <n v="37"/>
    <n v="37"/>
    <n v="39"/>
    <n v="39"/>
    <n v="39"/>
    <n v="41"/>
    <n v="41"/>
    <n v="41"/>
    <n v="41"/>
    <n v="40"/>
    <n v="40"/>
    <n v="36"/>
    <n v="35"/>
    <n v="36"/>
    <n v="35"/>
    <n v="35"/>
    <n v="37.409090909090907"/>
    <n v="37"/>
    <n v="1.6184715991097083"/>
    <n v="4.3264125371097917E-2"/>
    <n v="35"/>
    <n v="41"/>
    <n v="6"/>
    <n v="1.0009864130728348"/>
    <n v="8.8752457949159633E-2"/>
  </r>
  <r>
    <n v="4"/>
    <n v="15"/>
    <x v="6"/>
    <n v="157"/>
    <n v="156"/>
    <n v="156"/>
    <n v="158"/>
    <n v="160"/>
    <n v="161"/>
    <n v="160"/>
    <n v="159"/>
    <n v="156"/>
    <n v="160"/>
    <n v="156"/>
    <n v="160"/>
    <n v="158"/>
    <n v="160"/>
    <n v="160"/>
    <n v="163"/>
    <n v="163"/>
    <n v="161"/>
    <n v="161"/>
    <n v="161"/>
    <n v="161"/>
    <n v="161"/>
    <n v="163"/>
    <n v="170"/>
    <n v="161"/>
    <n v="158"/>
    <n v="161"/>
    <n v="163"/>
    <n v="162"/>
    <n v="159"/>
    <n v="162"/>
    <n v="160"/>
    <n v="155"/>
    <n v="157"/>
    <n v="157"/>
    <n v="161"/>
    <n v="159"/>
    <n v="153"/>
    <n v="148"/>
    <n v="149"/>
    <n v="154"/>
    <n v="154"/>
    <n v="153"/>
    <n v="155"/>
    <n v="158.68181818181819"/>
    <n v="160"/>
    <n v="3.9400904680484081"/>
    <n v="2.4830131852496412E-2"/>
    <n v="148"/>
    <n v="170"/>
    <n v="22"/>
    <n v="0.99934632351394292"/>
    <n v="0.11319296322698072"/>
  </r>
  <r>
    <n v="26"/>
    <n v="40"/>
    <x v="13"/>
    <n v="63"/>
    <n v="59"/>
    <n v="57"/>
    <n v="55"/>
    <n v="53"/>
    <n v="51"/>
    <n v="55"/>
    <n v="54"/>
    <n v="55"/>
    <n v="54"/>
    <n v="54"/>
    <n v="53"/>
    <n v="53"/>
    <n v="62"/>
    <n v="63"/>
    <n v="58"/>
    <n v="60"/>
    <n v="61"/>
    <n v="56"/>
    <n v="59"/>
    <n v="62"/>
    <n v="61"/>
    <n v="67"/>
    <n v="68"/>
    <n v="71"/>
    <n v="71"/>
    <n v="64"/>
    <n v="68"/>
    <n v="70"/>
    <n v="60"/>
    <n v="54"/>
    <n v="53"/>
    <n v="52"/>
    <n v="58"/>
    <n v="57"/>
    <n v="61"/>
    <n v="81"/>
    <n v="67"/>
    <n v="69"/>
    <n v="84"/>
    <n v="87"/>
    <n v="72"/>
    <n v="76"/>
    <n v="74"/>
    <n v="62.31818181818182"/>
    <n v="60.5"/>
    <n v="8.8967533332755604"/>
    <n v="0.1427633649395057"/>
    <n v="51"/>
    <n v="87"/>
    <n v="36"/>
    <n v="1.0068500980359156"/>
    <n v="0.41620420337942021"/>
  </r>
  <r>
    <n v="252"/>
    <n v="81"/>
    <x v="7"/>
    <n v="69"/>
    <n v="69"/>
    <n v="69"/>
    <n v="69"/>
    <n v="69"/>
    <n v="69"/>
    <n v="69"/>
    <n v="69"/>
    <n v="69"/>
    <n v="69"/>
    <n v="69"/>
    <n v="69"/>
    <n v="69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7"/>
    <n v="67"/>
    <n v="67"/>
    <n v="67"/>
    <n v="68.204545454545453"/>
    <n v="68"/>
    <n v="0.59374826137500003"/>
    <n v="8.7054060314895043E-3"/>
    <n v="67"/>
    <n v="69"/>
    <n v="2"/>
    <n v="0.99941851092791811"/>
    <n v="0.73601563033156459"/>
  </r>
  <r>
    <n v="16"/>
    <n v="30"/>
    <x v="3"/>
    <n v="20"/>
    <n v="21"/>
    <n v="20"/>
    <n v="20"/>
    <n v="20"/>
    <n v="20"/>
    <n v="20"/>
    <n v="20"/>
    <n v="20"/>
    <n v="20"/>
    <n v="20"/>
    <n v="20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3"/>
    <n v="22"/>
    <n v="22"/>
    <n v="22"/>
    <n v="22"/>
    <n v="22"/>
    <n v="22"/>
    <n v="22"/>
    <n v="22"/>
    <n v="22"/>
    <n v="21.5"/>
    <n v="22"/>
    <n v="0.90219370889631734"/>
    <n v="4.1962498088200809E-2"/>
    <n v="20"/>
    <n v="23"/>
    <n v="3"/>
    <n v="1.0025197306065026"/>
    <n v="0.5688852877846966"/>
  </r>
  <r>
    <n v="108"/>
    <n v="61"/>
    <x v="4"/>
    <n v="13"/>
    <n v="13"/>
    <n v="13"/>
    <n v="13"/>
    <n v="13"/>
    <n v="14"/>
    <n v="13"/>
    <n v="13"/>
    <n v="13"/>
    <n v="13"/>
    <n v="13"/>
    <n v="13"/>
    <n v="13"/>
    <n v="14"/>
    <n v="14"/>
    <n v="14"/>
    <n v="14"/>
    <n v="14"/>
    <n v="15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21"/>
    <n v="21"/>
    <n v="22"/>
    <n v="14.25"/>
    <n v="14"/>
    <n v="2.0014529605984679"/>
    <n v="0.14045283934024336"/>
    <n v="13"/>
    <n v="22"/>
    <n v="9"/>
    <n v="1.0055693321887789"/>
    <n v="0.36517152567387784"/>
  </r>
  <r>
    <n v="3"/>
    <n v="15"/>
    <x v="6"/>
    <n v="110"/>
    <n v="126"/>
    <n v="127"/>
    <n v="126"/>
    <n v="127"/>
    <n v="129"/>
    <n v="126"/>
    <n v="127"/>
    <n v="125"/>
    <n v="124"/>
    <n v="125"/>
    <n v="129"/>
    <n v="129"/>
    <n v="127"/>
    <n v="128"/>
    <n v="129"/>
    <n v="128"/>
    <n v="127"/>
    <n v="124"/>
    <n v="126"/>
    <n v="121"/>
    <n v="123"/>
    <n v="126"/>
    <n v="125"/>
    <n v="127"/>
    <n v="126"/>
    <n v="127"/>
    <n v="127"/>
    <n v="129"/>
    <n v="125"/>
    <n v="117"/>
    <n v="120"/>
    <n v="126"/>
    <n v="128"/>
    <n v="127"/>
    <n v="129"/>
    <n v="126"/>
    <n v="121"/>
    <n v="127"/>
    <n v="124"/>
    <n v="125"/>
    <n v="124"/>
    <n v="126"/>
    <n v="129"/>
    <n v="125.54545454545455"/>
    <n v="126"/>
    <n v="3.5071657241268896"/>
    <n v="2.7935425753364072E-2"/>
    <n v="110"/>
    <n v="129"/>
    <n v="19"/>
    <n v="1.0000951156615019"/>
    <n v="1.7802863130109911E-3"/>
  </r>
  <r>
    <n v="4"/>
    <n v="15"/>
    <x v="6"/>
    <n v="74"/>
    <n v="75"/>
    <n v="75"/>
    <n v="75"/>
    <n v="75"/>
    <n v="75"/>
    <n v="75"/>
    <n v="75"/>
    <n v="75"/>
    <n v="75"/>
    <n v="74"/>
    <n v="74"/>
    <n v="74"/>
    <n v="74"/>
    <n v="74"/>
    <n v="74"/>
    <n v="75"/>
    <n v="75"/>
    <n v="75"/>
    <n v="75"/>
    <n v="75"/>
    <n v="75"/>
    <n v="75"/>
    <n v="75"/>
    <n v="75"/>
    <n v="75"/>
    <n v="75"/>
    <n v="75"/>
    <n v="75"/>
    <n v="74"/>
    <n v="74"/>
    <n v="74"/>
    <n v="74"/>
    <n v="74"/>
    <n v="74"/>
    <n v="74"/>
    <n v="74"/>
    <n v="74"/>
    <n v="75"/>
    <n v="73"/>
    <n v="74"/>
    <n v="74"/>
    <n v="74"/>
    <n v="74"/>
    <n v="74.5"/>
    <n v="75"/>
    <n v="0.5498414147691576"/>
    <n v="7.3804216747537935E-3"/>
    <n v="73"/>
    <n v="75"/>
    <n v="2"/>
    <n v="0.99972904475409441"/>
    <n v="0.22174501953370959"/>
  </r>
  <r>
    <n v="6"/>
    <n v="22"/>
    <x v="8"/>
    <n v="125"/>
    <n v="125"/>
    <n v="125"/>
    <n v="125"/>
    <n v="125"/>
    <n v="125"/>
    <n v="125"/>
    <n v="129"/>
    <n v="129"/>
    <n v="129"/>
    <n v="129"/>
    <n v="132"/>
    <n v="129"/>
    <n v="129"/>
    <n v="129"/>
    <n v="129"/>
    <n v="129"/>
    <n v="129"/>
    <n v="129"/>
    <n v="129"/>
    <n v="129"/>
    <n v="125"/>
    <n v="125"/>
    <n v="125"/>
    <n v="125"/>
    <n v="125"/>
    <n v="125"/>
    <n v="125"/>
    <n v="125"/>
    <n v="125"/>
    <n v="125"/>
    <n v="125"/>
    <n v="125"/>
    <n v="119"/>
    <n v="119"/>
    <n v="119"/>
    <n v="119"/>
    <n v="119"/>
    <n v="119"/>
    <n v="121"/>
    <n v="121"/>
    <n v="121"/>
    <n v="121"/>
    <n v="121"/>
    <n v="125.06818181818181"/>
    <n v="125"/>
    <n v="3.5854857753508282"/>
    <n v="2.8668248976092395E-2"/>
    <n v="119"/>
    <n v="132"/>
    <n v="13"/>
    <n v="0.99844064871597982"/>
    <n v="0.48436969213646996"/>
  </r>
  <r>
    <n v="138"/>
    <n v="61"/>
    <x v="4"/>
    <n v="11"/>
    <n v="11"/>
    <n v="11"/>
    <n v="11"/>
    <n v="11"/>
    <n v="11"/>
    <n v="11"/>
    <n v="11"/>
    <n v="11"/>
    <n v="11"/>
    <n v="11"/>
    <n v="11"/>
    <n v="11"/>
    <n v="11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1.681818181818182"/>
    <n v="12"/>
    <n v="0.47115529818794472"/>
    <n v="4.0332360156166473E-2"/>
    <n v="11"/>
    <n v="12"/>
    <n v="1"/>
    <n v="1.0025787087583222"/>
    <n v="0.65116279069767413"/>
  </r>
  <r>
    <n v="14"/>
    <n v="30"/>
    <x v="3"/>
    <n v="147"/>
    <n v="147"/>
    <n v="148"/>
    <n v="148"/>
    <n v="148"/>
    <n v="136"/>
    <n v="147"/>
    <n v="148"/>
    <n v="148"/>
    <n v="147"/>
    <n v="148"/>
    <n v="148"/>
    <n v="143"/>
    <n v="148"/>
    <n v="148"/>
    <n v="149"/>
    <n v="149"/>
    <n v="151"/>
    <n v="151"/>
    <n v="151"/>
    <n v="149"/>
    <n v="151"/>
    <n v="149"/>
    <n v="148"/>
    <n v="148"/>
    <n v="149"/>
    <n v="151"/>
    <n v="149"/>
    <n v="150"/>
    <n v="149"/>
    <n v="148"/>
    <n v="150"/>
    <n v="151"/>
    <n v="149"/>
    <n v="148"/>
    <n v="149"/>
    <n v="149"/>
    <n v="148"/>
    <n v="141"/>
    <n v="152"/>
    <n v="152"/>
    <n v="152"/>
    <n v="154"/>
    <n v="153"/>
    <n v="148.61363636363637"/>
    <n v="149"/>
    <n v="2.9977969359755847"/>
    <n v="2.0171748766313766E-2"/>
    <n v="136"/>
    <n v="154"/>
    <n v="18"/>
    <n v="1.0007036330735148"/>
    <n v="0.19256734942834261"/>
  </r>
  <r>
    <n v="26"/>
    <n v="40"/>
    <x v="13"/>
    <n v="27"/>
    <n v="27"/>
    <n v="27"/>
    <n v="25"/>
    <n v="26"/>
    <n v="28"/>
    <n v="28"/>
    <n v="28"/>
    <n v="26"/>
    <n v="25"/>
    <n v="25"/>
    <n v="27"/>
    <n v="28"/>
    <n v="28"/>
    <n v="27"/>
    <n v="29"/>
    <n v="28"/>
    <n v="28"/>
    <n v="26"/>
    <n v="28"/>
    <n v="27"/>
    <n v="27"/>
    <n v="28"/>
    <n v="28"/>
    <n v="26"/>
    <n v="27"/>
    <n v="31"/>
    <n v="30"/>
    <n v="30"/>
    <n v="30"/>
    <n v="31"/>
    <n v="30"/>
    <n v="31"/>
    <n v="31"/>
    <n v="30"/>
    <n v="31"/>
    <n v="29"/>
    <n v="31"/>
    <n v="28"/>
    <n v="32"/>
    <n v="30"/>
    <n v="31"/>
    <n v="31"/>
    <n v="31"/>
    <n v="28.454545454545453"/>
    <n v="28"/>
    <n v="1.958339893231182"/>
    <n v="6.8823446726974449E-2"/>
    <n v="25"/>
    <n v="32"/>
    <n v="7"/>
    <n v="1.004174358772663"/>
    <n v="0.60112226902214994"/>
  </r>
  <r>
    <n v="7"/>
    <n v="22"/>
    <x v="8"/>
    <n v="24"/>
    <n v="25"/>
    <n v="24"/>
    <n v="22"/>
    <n v="22"/>
    <n v="24"/>
    <n v="23"/>
    <n v="25"/>
    <n v="25"/>
    <n v="25"/>
    <n v="23"/>
    <n v="26"/>
    <n v="25"/>
    <n v="25"/>
    <n v="24"/>
    <n v="24"/>
    <n v="24"/>
    <n v="26"/>
    <n v="23"/>
    <n v="23"/>
    <n v="23"/>
    <n v="24"/>
    <n v="10"/>
    <n v="13"/>
    <n v="22"/>
    <n v="26"/>
    <n v="23"/>
    <n v="24"/>
    <n v="23"/>
    <n v="25"/>
    <n v="23"/>
    <n v="25"/>
    <n v="22"/>
    <n v="24"/>
    <n v="22"/>
    <n v="23"/>
    <n v="24"/>
    <n v="24"/>
    <n v="25"/>
    <n v="35"/>
    <n v="33"/>
    <n v="34"/>
    <n v="30"/>
    <n v="24"/>
    <n v="24.15909090909091"/>
    <n v="24"/>
    <n v="4.0459177348439432"/>
    <n v="0.16746978394462228"/>
    <n v="10"/>
    <n v="35"/>
    <n v="25"/>
    <n v="1.0029221812614868"/>
    <n v="3.6804208416085976E-2"/>
  </r>
  <r>
    <n v="12"/>
    <n v="30"/>
    <x v="3"/>
    <n v="30"/>
    <n v="32"/>
    <n v="32"/>
    <n v="32"/>
    <n v="32"/>
    <n v="32"/>
    <n v="32"/>
    <n v="32"/>
    <n v="32"/>
    <n v="32"/>
    <n v="32"/>
    <n v="32"/>
    <n v="32"/>
    <n v="32"/>
    <n v="36"/>
    <n v="36"/>
    <n v="38"/>
    <n v="39"/>
    <n v="39"/>
    <n v="39"/>
    <n v="39"/>
    <n v="39"/>
    <n v="39"/>
    <n v="39"/>
    <n v="39"/>
    <n v="42"/>
    <n v="42"/>
    <n v="42"/>
    <n v="42"/>
    <n v="42"/>
    <n v="42"/>
    <n v="39"/>
    <n v="39"/>
    <n v="39"/>
    <n v="39"/>
    <n v="39"/>
    <n v="39"/>
    <n v="39"/>
    <n v="39"/>
    <n v="39"/>
    <n v="39"/>
    <n v="39"/>
    <n v="39"/>
    <n v="39"/>
    <n v="36.977272727272727"/>
    <n v="39"/>
    <n v="3.7694527168217888"/>
    <n v="0.10193971698841961"/>
    <n v="30"/>
    <n v="42"/>
    <n v="12"/>
    <n v="1.0066268411665125"/>
    <n v="0.65400660091010254"/>
  </r>
  <r>
    <n v="6"/>
    <n v="22"/>
    <x v="8"/>
    <n v="133"/>
    <n v="126"/>
    <n v="126"/>
    <n v="126"/>
    <n v="128"/>
    <n v="118"/>
    <n v="128"/>
    <n v="129"/>
    <n v="128"/>
    <n v="133"/>
    <n v="130"/>
    <n v="133"/>
    <n v="131"/>
    <n v="132"/>
    <n v="116"/>
    <n v="114"/>
    <n v="114"/>
    <n v="115"/>
    <n v="85"/>
    <n v="91"/>
    <n v="107"/>
    <n v="106"/>
    <n v="106"/>
    <n v="102"/>
    <n v="92"/>
    <n v="100"/>
    <n v="90"/>
    <n v="91"/>
    <n v="92"/>
    <n v="89"/>
    <n v="90"/>
    <n v="86"/>
    <n v="86"/>
    <n v="77"/>
    <n v="79"/>
    <n v="78"/>
    <n v="86"/>
    <n v="83"/>
    <n v="76"/>
    <n v="87"/>
    <n v="78"/>
    <n v="79"/>
    <n v="87"/>
    <n v="93"/>
    <n v="104"/>
    <n v="101"/>
    <n v="19.910263801646696"/>
    <n v="0.19144484424660285"/>
    <n v="76"/>
    <n v="133"/>
    <n v="57"/>
    <n v="0.98654363929097455"/>
    <n v="0.82157095526417212"/>
  </r>
  <r>
    <n v="1974"/>
    <n v="93"/>
    <x v="0"/>
    <n v="119"/>
    <n v="119"/>
    <n v="119"/>
    <n v="119"/>
    <n v="119"/>
    <n v="121"/>
    <n v="121"/>
    <n v="121"/>
    <n v="119"/>
    <n v="119"/>
    <n v="119"/>
    <n v="120"/>
    <n v="119"/>
    <n v="119"/>
    <n v="119"/>
    <n v="119"/>
    <n v="119"/>
    <n v="119"/>
    <n v="119"/>
    <n v="119"/>
    <n v="120"/>
    <n v="119"/>
    <n v="119"/>
    <n v="119"/>
    <n v="119"/>
    <n v="119"/>
    <n v="119"/>
    <n v="107"/>
    <n v="103"/>
    <n v="103"/>
    <n v="101"/>
    <n v="103"/>
    <n v="103"/>
    <n v="103"/>
    <n v="103"/>
    <n v="103"/>
    <n v="103"/>
    <n v="103"/>
    <n v="103"/>
    <n v="103"/>
    <n v="103"/>
    <n v="103"/>
    <n v="103"/>
    <n v="103"/>
    <n v="113.04545454545455"/>
    <n v="119"/>
    <n v="8.0143898067557213"/>
    <n v="7.0895285785535125E-2"/>
    <n v="101"/>
    <n v="121"/>
    <n v="20"/>
    <n v="0.99522341072273834"/>
    <n v="0.72511760303261874"/>
  </r>
  <r>
    <n v="6"/>
    <n v="22"/>
    <x v="8"/>
    <n v="52"/>
    <n v="52"/>
    <n v="52"/>
    <n v="54"/>
    <n v="54"/>
    <n v="54"/>
    <n v="52"/>
    <n v="52"/>
    <n v="52"/>
    <n v="52"/>
    <n v="52"/>
    <n v="52"/>
    <n v="52"/>
    <n v="52"/>
    <n v="51"/>
    <n v="49"/>
    <n v="54"/>
    <n v="54"/>
    <n v="52"/>
    <n v="54"/>
    <n v="54"/>
    <n v="56"/>
    <n v="56"/>
    <n v="56"/>
    <n v="56"/>
    <n v="55"/>
    <n v="55"/>
    <n v="56"/>
    <n v="54"/>
    <n v="52"/>
    <n v="52"/>
    <n v="52"/>
    <n v="52"/>
    <n v="48"/>
    <n v="52"/>
    <n v="52"/>
    <n v="52"/>
    <n v="52"/>
    <n v="52"/>
    <n v="52"/>
    <n v="50"/>
    <n v="50"/>
    <n v="48"/>
    <n v="48"/>
    <n v="52.5"/>
    <n v="52"/>
    <n v="2.0742048070032402"/>
    <n v="3.9508662990537909E-2"/>
    <n v="48"/>
    <n v="56"/>
    <n v="8"/>
    <n v="0.99910505717769837"/>
    <n v="8.3710622064603279E-2"/>
  </r>
  <r>
    <n v="45"/>
    <n v="40"/>
    <x v="13"/>
    <n v="34"/>
    <n v="35"/>
    <n v="34"/>
    <n v="34"/>
    <n v="37"/>
    <n v="34"/>
    <n v="36"/>
    <n v="34"/>
    <n v="35"/>
    <n v="36"/>
    <n v="33"/>
    <n v="34"/>
    <n v="35"/>
    <n v="35"/>
    <n v="36"/>
    <n v="35"/>
    <n v="35"/>
    <n v="34"/>
    <n v="35"/>
    <n v="35"/>
    <n v="35"/>
    <n v="35"/>
    <n v="35"/>
    <n v="34"/>
    <n v="35"/>
    <n v="35"/>
    <n v="37"/>
    <n v="34"/>
    <n v="35"/>
    <n v="35"/>
    <n v="35"/>
    <n v="35"/>
    <n v="35"/>
    <n v="36"/>
    <n v="36"/>
    <n v="34"/>
    <n v="36"/>
    <n v="36"/>
    <n v="37"/>
    <n v="36"/>
    <n v="35"/>
    <n v="36"/>
    <n v="35"/>
    <n v="36"/>
    <n v="35.090909090909093"/>
    <n v="35"/>
    <n v="0.91035852426729758"/>
    <n v="2.5942859499845265E-2"/>
    <n v="33"/>
    <n v="37"/>
    <n v="4"/>
    <n v="1.000776095000353"/>
    <n v="0.14806897713497807"/>
  </r>
  <r>
    <n v="2"/>
    <n v="12"/>
    <x v="10"/>
    <n v="167"/>
    <n v="167"/>
    <n v="167"/>
    <n v="165"/>
    <n v="165"/>
    <n v="165"/>
    <n v="166"/>
    <n v="166"/>
    <n v="166"/>
    <n v="166"/>
    <n v="166"/>
    <n v="166"/>
    <n v="166"/>
    <n v="166"/>
    <n v="166"/>
    <n v="166"/>
    <n v="166"/>
    <n v="166"/>
    <n v="166"/>
    <n v="165"/>
    <n v="165"/>
    <n v="165"/>
    <n v="167"/>
    <n v="167"/>
    <n v="167"/>
    <n v="167"/>
    <n v="167"/>
    <n v="165"/>
    <n v="165"/>
    <n v="165"/>
    <n v="166"/>
    <n v="165"/>
    <n v="157"/>
    <n v="166"/>
    <n v="166"/>
    <n v="166"/>
    <n v="166"/>
    <n v="165"/>
    <n v="166"/>
    <n v="166"/>
    <n v="167"/>
    <n v="169"/>
    <n v="172"/>
    <n v="175"/>
    <n v="166.15909090909091"/>
    <n v="166"/>
    <n v="2.2919797659135854"/>
    <n v="1.3793887252112948E-2"/>
    <n v="157"/>
    <n v="175"/>
    <n v="18"/>
    <n v="1.0002141688852695"/>
    <n v="3.9826071700716545E-2"/>
  </r>
  <r>
    <n v="269"/>
    <n v="81"/>
    <x v="7"/>
    <n v="97"/>
    <n v="97"/>
    <n v="91"/>
    <n v="91"/>
    <n v="89"/>
    <n v="99"/>
    <n v="98"/>
    <n v="99"/>
    <n v="97"/>
    <n v="108"/>
    <n v="105"/>
    <n v="107"/>
    <n v="108"/>
    <n v="106"/>
    <n v="105"/>
    <n v="92"/>
    <n v="123"/>
    <n v="121"/>
    <n v="130"/>
    <n v="123"/>
    <n v="123"/>
    <n v="123"/>
    <n v="121"/>
    <n v="123"/>
    <n v="123"/>
    <n v="123"/>
    <n v="123"/>
    <n v="123"/>
    <n v="123"/>
    <n v="126"/>
    <n v="126"/>
    <n v="125"/>
    <n v="124"/>
    <n v="125"/>
    <n v="122"/>
    <n v="122"/>
    <n v="123"/>
    <n v="118"/>
    <n v="118"/>
    <n v="120"/>
    <n v="108"/>
    <n v="95"/>
    <n v="108"/>
    <n v="108"/>
    <n v="112.70454545454545"/>
    <n v="119"/>
    <n v="12.34500095689717"/>
    <n v="0.10953418876859759"/>
    <n v="89"/>
    <n v="130"/>
    <n v="41"/>
    <n v="1.0052043645846505"/>
    <n v="0.34571526753694648"/>
  </r>
  <r>
    <n v="4"/>
    <n v="15"/>
    <x v="6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33"/>
    <n v="33"/>
    <n v="33"/>
    <n v="33"/>
    <n v="33"/>
    <n v="33"/>
    <n v="33"/>
    <n v="33"/>
    <n v="33"/>
    <n v="33"/>
    <n v="33"/>
    <n v="33"/>
    <n v="33"/>
    <n v="33"/>
    <n v="31"/>
    <n v="31"/>
    <n v="31"/>
    <n v="27"/>
    <n v="21"/>
    <n v="21"/>
    <n v="21"/>
    <n v="21"/>
    <n v="21"/>
    <n v="21"/>
    <n v="21"/>
    <n v="27.363636363636363"/>
    <n v="25"/>
    <n v="4.5088590269777251"/>
    <n v="0.16477557905898663"/>
    <n v="21"/>
    <n v="33"/>
    <n v="12"/>
    <n v="1.0003032489934258"/>
    <n v="5.5479771916251339E-4"/>
  </r>
  <r>
    <n v="55"/>
    <n v="50"/>
    <x v="2"/>
    <n v="94"/>
    <n v="93"/>
    <n v="93"/>
    <n v="93"/>
    <n v="94"/>
    <n v="96"/>
    <n v="99"/>
    <n v="98"/>
    <n v="97"/>
    <n v="96"/>
    <n v="94"/>
    <n v="94"/>
    <n v="92"/>
    <n v="93"/>
    <n v="96"/>
    <n v="98"/>
    <n v="97"/>
    <n v="97"/>
    <n v="97"/>
    <n v="96"/>
    <n v="96"/>
    <n v="95"/>
    <n v="96"/>
    <n v="93"/>
    <n v="94"/>
    <n v="95"/>
    <n v="96"/>
    <n v="98"/>
    <n v="97"/>
    <n v="95"/>
    <n v="98"/>
    <n v="93"/>
    <n v="95"/>
    <n v="93"/>
    <n v="95"/>
    <n v="95"/>
    <n v="98"/>
    <n v="95"/>
    <n v="98"/>
    <n v="97"/>
    <n v="97"/>
    <n v="96"/>
    <n v="100"/>
    <n v="99"/>
    <n v="95.704545454545453"/>
    <n v="96"/>
    <n v="1.9716543101710471"/>
    <n v="2.0601469875926402E-2"/>
    <n v="92"/>
    <n v="100"/>
    <n v="8"/>
    <n v="1.0005739868718151"/>
    <n v="0.12809682146720389"/>
  </r>
  <r>
    <n v="688"/>
    <n v="91"/>
    <x v="15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0"/>
    <n v="0"/>
    <n v="8"/>
    <n v="8"/>
    <n v="0"/>
    <n v="1"/>
    <n v="1"/>
  </r>
  <r>
    <n v="4"/>
    <n v="15"/>
    <x v="6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9"/>
    <n v="29"/>
    <n v="29"/>
    <n v="29"/>
    <n v="29"/>
    <n v="29"/>
    <n v="29"/>
    <n v="29"/>
    <n v="29"/>
    <n v="29"/>
    <n v="29"/>
    <n v="29"/>
    <n v="29"/>
    <n v="28"/>
    <n v="29"/>
    <n v="29"/>
    <n v="29"/>
    <n v="29"/>
    <n v="29"/>
    <n v="28.40909090909091"/>
    <n v="28"/>
    <n v="0.49735027281476557"/>
    <n v="1.7506729603079748E-2"/>
    <n v="28"/>
    <n v="29"/>
    <n v="1"/>
    <n v="1.0010936464579601"/>
    <n v="0.64720068906115413"/>
  </r>
  <r>
    <n v="1"/>
    <n v="11"/>
    <x v="12"/>
    <n v="84"/>
    <n v="84"/>
    <n v="85"/>
    <n v="86"/>
    <n v="85"/>
    <n v="82"/>
    <n v="82"/>
    <n v="81"/>
    <n v="82"/>
    <n v="82"/>
    <n v="81"/>
    <n v="82"/>
    <n v="82"/>
    <n v="82"/>
    <n v="82"/>
    <n v="81"/>
    <n v="81"/>
    <n v="82"/>
    <n v="82"/>
    <n v="81"/>
    <n v="79"/>
    <n v="79"/>
    <n v="79"/>
    <n v="80"/>
    <n v="82"/>
    <n v="80"/>
    <n v="80"/>
    <n v="79"/>
    <n v="80"/>
    <n v="79"/>
    <n v="72"/>
    <n v="73"/>
    <n v="74"/>
    <n v="74"/>
    <n v="68"/>
    <n v="73"/>
    <n v="73"/>
    <n v="73"/>
    <n v="73"/>
    <n v="73"/>
    <n v="74"/>
    <n v="74"/>
    <n v="73"/>
    <n v="74"/>
    <n v="78.795454545454547"/>
    <n v="80"/>
    <n v="4.4176156120197065"/>
    <n v="5.6064345811614388E-2"/>
    <n v="68"/>
    <n v="86"/>
    <n v="18"/>
    <n v="0.99608108833175024"/>
    <n v="0.7820852124840032"/>
  </r>
  <r>
    <n v="542"/>
    <n v="91"/>
    <x v="15"/>
    <n v="54"/>
    <n v="54"/>
    <n v="54"/>
    <n v="58"/>
    <n v="58"/>
    <n v="61"/>
    <n v="62"/>
    <n v="62"/>
    <n v="62"/>
    <n v="62"/>
    <n v="62"/>
    <n v="60"/>
    <n v="54"/>
    <n v="52"/>
    <n v="54"/>
    <n v="55"/>
    <n v="57"/>
    <n v="54"/>
    <n v="54"/>
    <n v="54"/>
    <n v="54"/>
    <n v="54"/>
    <n v="54"/>
    <n v="54"/>
    <n v="53"/>
    <n v="53"/>
    <n v="60"/>
    <n v="65"/>
    <n v="67"/>
    <n v="74"/>
    <n v="74"/>
    <n v="64"/>
    <n v="60"/>
    <n v="60"/>
    <n v="62"/>
    <n v="62"/>
    <n v="63"/>
    <n v="63"/>
    <n v="58"/>
    <n v="58"/>
    <n v="61"/>
    <n v="62"/>
    <n v="64"/>
    <n v="68"/>
    <n v="59.31818181818182"/>
    <n v="60"/>
    <n v="5.3647112550345417"/>
    <n v="9.0439576713225986E-2"/>
    <n v="52"/>
    <n v="74"/>
    <n v="22"/>
    <n v="1.0029190080200872"/>
    <n v="0.18077350745724999"/>
  </r>
  <r>
    <n v="1"/>
    <n v="11"/>
    <x v="12"/>
    <n v="200"/>
    <n v="213"/>
    <n v="201"/>
    <n v="201"/>
    <n v="200"/>
    <n v="201"/>
    <n v="201"/>
    <n v="201"/>
    <n v="210"/>
    <n v="200"/>
    <n v="210"/>
    <n v="200"/>
    <n v="213"/>
    <n v="200"/>
    <n v="203"/>
    <n v="201"/>
    <n v="201"/>
    <n v="211"/>
    <n v="212"/>
    <n v="202"/>
    <n v="200"/>
    <n v="213"/>
    <n v="209"/>
    <n v="211"/>
    <n v="210"/>
    <n v="211"/>
    <n v="200"/>
    <n v="202"/>
    <n v="201"/>
    <n v="202"/>
    <n v="200"/>
    <n v="159"/>
    <n v="200"/>
    <n v="212"/>
    <n v="213"/>
    <n v="200"/>
    <n v="201"/>
    <n v="201"/>
    <n v="213"/>
    <n v="200"/>
    <n v="203"/>
    <n v="200"/>
    <n v="203"/>
    <n v="200"/>
    <n v="203.29545454545453"/>
    <n v="201"/>
    <n v="8.5306003100044858"/>
    <n v="4.1961589003934867E-2"/>
    <n v="159"/>
    <n v="213"/>
    <n v="54"/>
    <n v="0.99963607489281592"/>
    <n v="1.0717212042991905E-2"/>
  </r>
  <r>
    <n v="6"/>
    <n v="22"/>
    <x v="8"/>
    <n v="22"/>
    <n v="27"/>
    <n v="27"/>
    <n v="27"/>
    <n v="27"/>
    <n v="22"/>
    <n v="22"/>
    <n v="22"/>
    <n v="22"/>
    <n v="16"/>
    <n v="16"/>
    <n v="17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5"/>
    <n v="14"/>
    <n v="14"/>
    <n v="14"/>
    <n v="13"/>
    <n v="13"/>
    <n v="13"/>
    <n v="13"/>
    <n v="16.181818181818183"/>
    <n v="14"/>
    <n v="4.3362867368115507"/>
    <n v="0.26797277587037671"/>
    <n v="13"/>
    <n v="27"/>
    <n v="14"/>
    <n v="0.98643204509609783"/>
    <n v="0.58820847482036143"/>
  </r>
  <r>
    <n v="128"/>
    <n v="61"/>
    <x v="4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0"/>
    <n v="0"/>
    <n v="15"/>
    <n v="15"/>
    <n v="0"/>
    <n v="1"/>
    <n v="1"/>
  </r>
  <r>
    <n v="1"/>
    <n v="11"/>
    <x v="12"/>
    <n v="61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32"/>
    <n v="158"/>
    <n v="158"/>
    <n v="157"/>
    <n v="157"/>
    <n v="157"/>
    <n v="157"/>
    <n v="74.295454545454547"/>
    <n v="62"/>
    <n v="33.681531441632814"/>
    <n v="0.45334578875247594"/>
    <n v="32"/>
    <n v="158"/>
    <n v="126"/>
    <n v="1.0136558255328059"/>
    <n v="0.25628003507073527"/>
  </r>
  <r>
    <n v="3"/>
    <n v="15"/>
    <x v="6"/>
    <n v="40"/>
    <n v="40"/>
    <n v="40"/>
    <n v="40"/>
    <n v="40"/>
    <n v="41"/>
    <n v="40"/>
    <n v="40"/>
    <n v="40"/>
    <n v="41"/>
    <n v="40"/>
    <n v="40"/>
    <n v="40"/>
    <n v="40"/>
    <n v="40"/>
    <n v="40"/>
    <n v="40"/>
    <n v="40"/>
    <n v="41"/>
    <n v="40"/>
    <n v="41"/>
    <n v="40"/>
    <n v="40"/>
    <n v="40"/>
    <n v="41"/>
    <n v="41"/>
    <n v="40"/>
    <n v="40"/>
    <n v="40"/>
    <n v="40"/>
    <n v="40"/>
    <n v="41"/>
    <n v="40"/>
    <n v="40"/>
    <n v="40"/>
    <n v="40"/>
    <n v="40"/>
    <n v="41"/>
    <n v="41"/>
    <n v="40"/>
    <n v="41"/>
    <n v="41"/>
    <n v="41"/>
    <n v="2"/>
    <n v="39.409090909090907"/>
    <n v="40"/>
    <n v="5.7881923989581914"/>
    <n v="0.14687454760908905"/>
    <n v="2"/>
    <n v="41"/>
    <n v="39"/>
    <n v="0.99121145090853147"/>
    <n v="6.2710498134506076E-2"/>
  </r>
  <r>
    <n v="8"/>
    <n v="22"/>
    <x v="8"/>
    <n v="163"/>
    <n v="163"/>
    <n v="166"/>
    <n v="166"/>
    <n v="166"/>
    <n v="166"/>
    <n v="168"/>
    <n v="168"/>
    <n v="167"/>
    <n v="160"/>
    <n v="158"/>
    <n v="159"/>
    <n v="158"/>
    <n v="160"/>
    <n v="159"/>
    <n v="159"/>
    <n v="158"/>
    <n v="159"/>
    <n v="160"/>
    <n v="162"/>
    <n v="172"/>
    <n v="165"/>
    <n v="162"/>
    <n v="162"/>
    <n v="169"/>
    <n v="165"/>
    <n v="169"/>
    <n v="171"/>
    <n v="178"/>
    <n v="182"/>
    <n v="181"/>
    <n v="169"/>
    <n v="172"/>
    <n v="172"/>
    <n v="170"/>
    <n v="171"/>
    <n v="172"/>
    <n v="172"/>
    <n v="180"/>
    <n v="171"/>
    <n v="171"/>
    <n v="181"/>
    <n v="185"/>
    <n v="177"/>
    <n v="167.81818181818181"/>
    <n v="167.5"/>
    <n v="7.2793838458674287"/>
    <n v="4.3376610132471134E-2"/>
    <n v="158"/>
    <n v="185"/>
    <n v="27"/>
    <n v="1.0023002401283929"/>
    <n v="0.4720339214829915"/>
  </r>
  <r>
    <n v="7"/>
    <n v="22"/>
    <x v="8"/>
    <n v="108"/>
    <n v="99"/>
    <n v="100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8"/>
    <n v="108"/>
    <n v="109"/>
    <n v="109"/>
    <n v="109"/>
    <n v="109"/>
    <n v="109"/>
    <n v="109"/>
    <n v="109"/>
    <n v="109"/>
    <n v="109"/>
    <n v="109"/>
    <n v="109"/>
    <n v="109"/>
    <n v="109"/>
    <n v="108"/>
    <n v="108"/>
    <n v="108"/>
    <n v="108"/>
    <n v="108"/>
    <n v="107.43181818181819"/>
    <n v="107"/>
    <n v="1.9576650457342402"/>
    <n v="1.8222395179248268E-2"/>
    <n v="99"/>
    <n v="109"/>
    <n v="10"/>
    <n v="1.0008746633440557"/>
    <n v="0.35887085862541929"/>
  </r>
  <r>
    <n v="13"/>
    <n v="30"/>
    <x v="3"/>
    <n v="154"/>
    <n v="116"/>
    <n v="126"/>
    <n v="135"/>
    <n v="142"/>
    <n v="145"/>
    <n v="143"/>
    <n v="145"/>
    <n v="143"/>
    <n v="118"/>
    <n v="119"/>
    <n v="117"/>
    <n v="109"/>
    <n v="100"/>
    <n v="95"/>
    <n v="104"/>
    <n v="99"/>
    <n v="107"/>
    <n v="114"/>
    <n v="111"/>
    <n v="113"/>
    <n v="114"/>
    <n v="111"/>
    <n v="123"/>
    <n v="115"/>
    <n v="132"/>
    <n v="115"/>
    <n v="116"/>
    <n v="116"/>
    <n v="124"/>
    <n v="130"/>
    <n v="122"/>
    <n v="122"/>
    <n v="118"/>
    <n v="125"/>
    <n v="123"/>
    <n v="125"/>
    <n v="120"/>
    <n v="123"/>
    <n v="127"/>
    <n v="126"/>
    <n v="123"/>
    <n v="115"/>
    <n v="107"/>
    <n v="121.06818181818181"/>
    <n v="119.5"/>
    <n v="12.942444554099501"/>
    <n v="0.10690211383149578"/>
    <n v="95"/>
    <n v="154"/>
    <n v="59"/>
    <n v="0.99826189324372061"/>
    <n v="4.4736759266001867E-2"/>
  </r>
  <r>
    <n v="169"/>
    <n v="62"/>
    <x v="5"/>
    <n v="6"/>
    <n v="4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4"/>
    <n v="8"/>
    <n v="8"/>
    <n v="6"/>
    <n v="4"/>
    <n v="6"/>
    <n v="8"/>
    <n v="8"/>
    <n v="8"/>
    <n v="2"/>
    <n v="2"/>
    <n v="2"/>
    <n v="4"/>
    <n v="4"/>
    <n v="4"/>
    <n v="4"/>
    <n v="4"/>
    <n v="2"/>
    <n v="4"/>
    <n v="4"/>
    <n v="4"/>
    <n v="4"/>
    <n v="3.5"/>
    <n v="2"/>
    <n v="2.0288615205990381"/>
    <n v="0.57967472017115373"/>
    <n v="2"/>
    <n v="8"/>
    <n v="6"/>
    <n v="1.0167655315029789"/>
    <n v="0.17545020859236113"/>
  </r>
  <r>
    <n v="14"/>
    <n v="30"/>
    <x v="3"/>
    <n v="93"/>
    <n v="85"/>
    <n v="85"/>
    <n v="85"/>
    <n v="85"/>
    <n v="85"/>
    <n v="85"/>
    <n v="85"/>
    <n v="85"/>
    <n v="85"/>
    <n v="85"/>
    <n v="85"/>
    <n v="85"/>
    <n v="85"/>
    <n v="85"/>
    <n v="85"/>
    <n v="85"/>
    <n v="93"/>
    <n v="93"/>
    <n v="84"/>
    <n v="83"/>
    <n v="85"/>
    <n v="85"/>
    <n v="85"/>
    <n v="85"/>
    <n v="85"/>
    <n v="92"/>
    <n v="92"/>
    <n v="83"/>
    <n v="83"/>
    <n v="83"/>
    <n v="83"/>
    <n v="83"/>
    <n v="83"/>
    <n v="88"/>
    <n v="88"/>
    <n v="88"/>
    <n v="83"/>
    <n v="83"/>
    <n v="84"/>
    <n v="83"/>
    <n v="83"/>
    <n v="83"/>
    <n v="83"/>
    <n v="85.431818181818187"/>
    <n v="85"/>
    <n v="2.9046692744752076"/>
    <n v="3.3999853172894154E-2"/>
    <n v="83"/>
    <n v="93"/>
    <n v="10"/>
    <n v="0.99935866898914782"/>
    <n v="6.1922052651704328E-2"/>
  </r>
  <r>
    <n v="13"/>
    <n v="30"/>
    <x v="3"/>
    <n v="107"/>
    <n v="100"/>
    <n v="91"/>
    <n v="90"/>
    <n v="94"/>
    <n v="96"/>
    <n v="93"/>
    <n v="95"/>
    <n v="96"/>
    <n v="102"/>
    <n v="104"/>
    <n v="93"/>
    <n v="95"/>
    <n v="105"/>
    <n v="101"/>
    <n v="101"/>
    <n v="101"/>
    <n v="103"/>
    <n v="97"/>
    <n v="101"/>
    <n v="103"/>
    <n v="95"/>
    <n v="93"/>
    <n v="96"/>
    <n v="93"/>
    <n v="95"/>
    <n v="100"/>
    <n v="101"/>
    <n v="104"/>
    <n v="102"/>
    <n v="101"/>
    <n v="95"/>
    <n v="99"/>
    <n v="96"/>
    <n v="95"/>
    <n v="100"/>
    <n v="103"/>
    <n v="100"/>
    <n v="97"/>
    <n v="96"/>
    <n v="95"/>
    <n v="95"/>
    <n v="94"/>
    <n v="99"/>
    <n v="98"/>
    <n v="97"/>
    <n v="4.091966036822841"/>
    <n v="4.1754755477784095E-2"/>
    <n v="90"/>
    <n v="107"/>
    <n v="17"/>
    <n v="1.0000761763646646"/>
    <n v="5.5118892652712985E-4"/>
  </r>
  <r>
    <n v="1114"/>
    <n v="93"/>
    <x v="0"/>
    <n v="21"/>
    <n v="21"/>
    <n v="21"/>
    <n v="21"/>
    <n v="21"/>
    <n v="21"/>
    <n v="22"/>
    <n v="22"/>
    <n v="22"/>
    <n v="22"/>
    <n v="23"/>
    <n v="23"/>
    <n v="22"/>
    <n v="21"/>
    <n v="21"/>
    <n v="21"/>
    <n v="21"/>
    <n v="21"/>
    <n v="20"/>
    <n v="21"/>
    <n v="21"/>
    <n v="22"/>
    <n v="22"/>
    <n v="22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26.704545454545453"/>
    <n v="22.5"/>
    <n v="5.837248258421428"/>
    <n v="0.21858631776216411"/>
    <n v="20"/>
    <n v="33"/>
    <n v="13"/>
    <n v="1.0147187615849671"/>
    <n v="0.73838652531105697"/>
  </r>
  <r>
    <n v="3"/>
    <n v="15"/>
    <x v="6"/>
    <n v="173"/>
    <n v="173"/>
    <n v="173"/>
    <n v="157"/>
    <n v="157"/>
    <n v="157"/>
    <n v="157"/>
    <n v="157"/>
    <n v="157"/>
    <n v="157"/>
    <n v="157"/>
    <n v="157"/>
    <n v="157"/>
    <n v="159"/>
    <n v="159"/>
    <n v="159"/>
    <n v="159"/>
    <n v="159"/>
    <n v="159"/>
    <n v="161"/>
    <n v="161"/>
    <n v="161"/>
    <n v="161"/>
    <n v="161"/>
    <n v="161"/>
    <n v="162"/>
    <n v="162"/>
    <n v="159"/>
    <n v="159"/>
    <n v="159"/>
    <n v="159"/>
    <n v="157"/>
    <n v="159"/>
    <n v="159"/>
    <n v="159"/>
    <n v="159"/>
    <n v="159"/>
    <n v="159"/>
    <n v="159"/>
    <n v="159"/>
    <n v="156"/>
    <n v="159"/>
    <n v="159"/>
    <n v="159"/>
    <n v="159.79545454545453"/>
    <n v="159"/>
    <n v="3.9033649493889748"/>
    <n v="2.442725896360616E-2"/>
    <n v="156"/>
    <n v="173"/>
    <n v="17"/>
    <n v="0.99947290029412372"/>
    <n v="8.1670398716034223E-2"/>
  </r>
  <r>
    <n v="8"/>
    <n v="22"/>
    <x v="8"/>
    <n v="15"/>
    <n v="14"/>
    <n v="12"/>
    <n v="14"/>
    <n v="14"/>
    <n v="14"/>
    <n v="14"/>
    <n v="14"/>
    <n v="14"/>
    <n v="14"/>
    <n v="14"/>
    <n v="13"/>
    <n v="14"/>
    <n v="14"/>
    <n v="12"/>
    <n v="13"/>
    <n v="15"/>
    <n v="13"/>
    <n v="10"/>
    <n v="15"/>
    <n v="12"/>
    <n v="14"/>
    <n v="13"/>
    <n v="14"/>
    <n v="14"/>
    <n v="13"/>
    <n v="12"/>
    <n v="12"/>
    <n v="14"/>
    <n v="13"/>
    <n v="12"/>
    <n v="13"/>
    <n v="12"/>
    <n v="12"/>
    <n v="13"/>
    <n v="13"/>
    <n v="12"/>
    <n v="12"/>
    <n v="12"/>
    <n v="13"/>
    <n v="14"/>
    <n v="14"/>
    <n v="13"/>
    <n v="15"/>
    <n v="13.25"/>
    <n v="13"/>
    <n v="1.0810201899885084"/>
    <n v="8.1586429433094965E-2"/>
    <n v="10"/>
    <n v="15"/>
    <n v="5"/>
    <n v="0.99815561964512345"/>
    <n v="7.9595879923067672E-2"/>
  </r>
  <r>
    <n v="9850"/>
    <n v="95"/>
    <x v="11"/>
    <n v="2"/>
    <n v="2"/>
    <n v="2"/>
    <n v="2"/>
    <n v="2"/>
    <n v="2"/>
    <n v="2"/>
    <n v="2"/>
    <n v="2"/>
    <n v="2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.25"/>
    <n v="5"/>
    <n v="1.3140563861746997"/>
    <n v="0.30918973792345872"/>
    <n v="2"/>
    <n v="5"/>
    <n v="3"/>
    <n v="1.0237168712503775"/>
    <n v="0.56279069767441792"/>
  </r>
  <r>
    <n v="5"/>
    <n v="22"/>
    <x v="8"/>
    <n v="19"/>
    <n v="19"/>
    <n v="19"/>
    <n v="19"/>
    <n v="18"/>
    <n v="18"/>
    <n v="18"/>
    <n v="18"/>
    <n v="18"/>
    <n v="18"/>
    <n v="15"/>
    <n v="15"/>
    <n v="15"/>
    <n v="15"/>
    <n v="15"/>
    <n v="15"/>
    <n v="15"/>
    <n v="19"/>
    <n v="19"/>
    <n v="19"/>
    <n v="19"/>
    <n v="19"/>
    <n v="19"/>
    <n v="19"/>
    <n v="22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19"/>
    <n v="19"/>
    <n v="19.84090909090909"/>
    <n v="19"/>
    <n v="2.9249780903030111"/>
    <n v="0.1474215761435653"/>
    <n v="15"/>
    <n v="23"/>
    <n v="8"/>
    <n v="1.0080163136808467"/>
    <n v="0.4499686504452538"/>
  </r>
  <r>
    <n v="2"/>
    <n v="12"/>
    <x v="10"/>
    <n v="71"/>
    <n v="71"/>
    <n v="71"/>
    <n v="72"/>
    <n v="74"/>
    <n v="71"/>
    <n v="71"/>
    <n v="69"/>
    <n v="71"/>
    <n v="71"/>
    <n v="74"/>
    <n v="71"/>
    <n v="73"/>
    <n v="73"/>
    <n v="79"/>
    <n v="83"/>
    <n v="147"/>
    <n v="141"/>
    <n v="110"/>
    <n v="109"/>
    <n v="100"/>
    <n v="74"/>
    <n v="114"/>
    <n v="116"/>
    <n v="73"/>
    <n v="100"/>
    <n v="121"/>
    <n v="86"/>
    <n v="71"/>
    <n v="71"/>
    <n v="71"/>
    <n v="73"/>
    <n v="91"/>
    <n v="93"/>
    <n v="106"/>
    <n v="107"/>
    <n v="95"/>
    <n v="108"/>
    <n v="106"/>
    <n v="96"/>
    <n v="156"/>
    <n v="196"/>
    <n v="131"/>
    <n v="96"/>
    <n v="93.704545454545453"/>
    <n v="84.5"/>
    <n v="28.024556960134802"/>
    <n v="0.29907361296287444"/>
    <n v="69"/>
    <n v="196"/>
    <n v="127"/>
    <n v="1.0120020776234784"/>
    <n v="0.33867558456200042"/>
  </r>
  <r>
    <n v="27"/>
    <n v="40"/>
    <x v="13"/>
    <n v="46"/>
    <n v="46"/>
    <n v="46"/>
    <n v="46"/>
    <n v="46"/>
    <n v="45"/>
    <n v="45"/>
    <n v="45"/>
    <n v="46"/>
    <n v="40"/>
    <n v="40"/>
    <n v="40"/>
    <n v="40"/>
    <n v="40"/>
    <n v="37"/>
    <n v="42"/>
    <n v="42"/>
    <n v="44"/>
    <n v="44"/>
    <n v="44"/>
    <n v="44"/>
    <n v="44"/>
    <n v="44"/>
    <n v="44"/>
    <n v="44"/>
    <n v="48"/>
    <n v="48"/>
    <n v="48"/>
    <n v="48"/>
    <n v="48"/>
    <n v="48"/>
    <n v="48"/>
    <n v="48"/>
    <n v="48"/>
    <n v="43"/>
    <n v="48"/>
    <n v="48"/>
    <n v="48"/>
    <n v="46"/>
    <n v="46"/>
    <n v="41"/>
    <n v="43"/>
    <n v="43"/>
    <n v="41"/>
    <n v="44.613636363636367"/>
    <n v="45"/>
    <n v="2.9271456776494436"/>
    <n v="6.5611008566773057E-2"/>
    <n v="37"/>
    <n v="48"/>
    <n v="11"/>
    <n v="1.0011310689824222"/>
    <n v="4.6855686976171998E-2"/>
  </r>
  <r>
    <n v="1727"/>
    <n v="93"/>
    <x v="0"/>
    <n v="6"/>
    <n v="6"/>
    <n v="6"/>
    <n v="6"/>
    <n v="6"/>
    <n v="6"/>
    <n v="6"/>
    <n v="6"/>
    <n v="6"/>
    <n v="6"/>
    <n v="6"/>
    <n v="6"/>
    <n v="6"/>
    <n v="6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6"/>
    <n v="6"/>
    <n v="6.6363636363636367"/>
    <n v="7"/>
    <n v="0.48660709956247938"/>
    <n v="7.3324357468318807E-2"/>
    <n v="6"/>
    <n v="7"/>
    <n v="1"/>
    <n v="1.0036567491750485"/>
    <n v="0.39069767441860492"/>
  </r>
  <r>
    <n v="1974"/>
    <n v="93"/>
    <x v="0"/>
    <n v="83"/>
    <n v="79"/>
    <n v="75"/>
    <n v="75"/>
    <n v="72"/>
    <n v="75"/>
    <n v="75"/>
    <n v="75"/>
    <n v="76"/>
    <n v="83"/>
    <n v="79"/>
    <n v="75"/>
    <n v="70"/>
    <n v="78"/>
    <n v="70"/>
    <n v="72"/>
    <n v="77"/>
    <n v="74"/>
    <n v="81"/>
    <n v="79"/>
    <n v="84"/>
    <n v="74"/>
    <n v="75"/>
    <n v="80"/>
    <n v="75"/>
    <n v="81"/>
    <n v="62"/>
    <n v="76"/>
    <n v="61"/>
    <n v="82"/>
    <n v="73"/>
    <n v="73"/>
    <n v="77"/>
    <n v="76"/>
    <n v="74"/>
    <n v="74"/>
    <n v="77"/>
    <n v="76"/>
    <n v="79"/>
    <n v="85"/>
    <n v="73"/>
    <n v="77"/>
    <n v="63"/>
    <n v="80"/>
    <n v="75.681818181818187"/>
    <n v="75.5"/>
    <n v="5.1614525054652356"/>
    <n v="6.8199372444585696E-2"/>
    <n v="61"/>
    <n v="85"/>
    <n v="24"/>
    <n v="0.99941493196710396"/>
    <n v="1.1243086145171149E-2"/>
  </r>
  <r>
    <n v="138"/>
    <n v="61"/>
    <x v="4"/>
    <n v="34"/>
    <n v="36"/>
    <n v="38"/>
    <n v="40"/>
    <n v="42"/>
    <n v="36"/>
    <n v="38"/>
    <n v="40"/>
    <n v="42"/>
    <n v="44"/>
    <n v="46"/>
    <n v="48"/>
    <n v="50"/>
    <n v="52"/>
    <n v="54"/>
    <n v="56"/>
    <n v="34"/>
    <n v="36"/>
    <n v="38"/>
    <n v="38"/>
    <n v="36"/>
    <n v="38"/>
    <n v="40"/>
    <n v="42"/>
    <n v="44"/>
    <n v="46"/>
    <n v="48"/>
    <n v="36"/>
    <n v="38"/>
    <n v="38"/>
    <n v="38"/>
    <n v="36"/>
    <n v="34"/>
    <n v="36"/>
    <n v="38"/>
    <n v="38"/>
    <n v="40"/>
    <n v="42"/>
    <n v="46"/>
    <n v="36"/>
    <n v="36"/>
    <n v="38"/>
    <n v="40"/>
    <n v="42"/>
    <n v="40.636363636363633"/>
    <n v="38"/>
    <n v="5.4178469468149588"/>
    <n v="0.1333250926509274"/>
    <n v="34"/>
    <n v="56"/>
    <n v="22"/>
    <n v="0.99858969416511489"/>
    <n v="2.0705446292518085E-2"/>
  </r>
  <r>
    <n v="24"/>
    <n v="40"/>
    <x v="13"/>
    <n v="163"/>
    <n v="208"/>
    <n v="207"/>
    <n v="207"/>
    <n v="217"/>
    <n v="203"/>
    <n v="217"/>
    <n v="209"/>
    <n v="163"/>
    <n v="185"/>
    <n v="194"/>
    <n v="165"/>
    <n v="168"/>
    <n v="170"/>
    <n v="174"/>
    <n v="174"/>
    <n v="170"/>
    <n v="168"/>
    <n v="166"/>
    <n v="180"/>
    <n v="164"/>
    <n v="174"/>
    <n v="164"/>
    <n v="195"/>
    <n v="192"/>
    <n v="229"/>
    <n v="190"/>
    <n v="192"/>
    <n v="245"/>
    <n v="252"/>
    <n v="250"/>
    <n v="240"/>
    <n v="198"/>
    <n v="197"/>
    <n v="254"/>
    <n v="197"/>
    <n v="193"/>
    <n v="166"/>
    <n v="190"/>
    <n v="172"/>
    <n v="165"/>
    <n v="170"/>
    <n v="166"/>
    <n v="165"/>
    <n v="191.54545454545453"/>
    <n v="190"/>
    <n v="27.01804267561112"/>
    <n v="0.14105290433399256"/>
    <n v="163"/>
    <n v="254"/>
    <n v="91"/>
    <n v="1.0000220818334926"/>
    <n v="4.4364872459247313E-6"/>
  </r>
  <r>
    <n v="73"/>
    <n v="50"/>
    <x v="2"/>
    <n v="82"/>
    <n v="82"/>
    <n v="82"/>
    <n v="76"/>
    <n v="76"/>
    <n v="76"/>
    <n v="82"/>
    <n v="104"/>
    <n v="110"/>
    <n v="110"/>
    <n v="110"/>
    <n v="110"/>
    <n v="103"/>
    <n v="108"/>
    <n v="107"/>
    <n v="108"/>
    <n v="108"/>
    <n v="108"/>
    <n v="107"/>
    <n v="108"/>
    <n v="108"/>
    <n v="109"/>
    <n v="109"/>
    <n v="109"/>
    <n v="109"/>
    <n v="110"/>
    <n v="110"/>
    <n v="110"/>
    <n v="111"/>
    <n v="111"/>
    <n v="111"/>
    <n v="111"/>
    <n v="110"/>
    <n v="111"/>
    <n v="110"/>
    <n v="109"/>
    <n v="139"/>
    <n v="110"/>
    <n v="110"/>
    <n v="110"/>
    <n v="109"/>
    <n v="109"/>
    <n v="109"/>
    <n v="108"/>
    <n v="104.97727272727273"/>
    <n v="109"/>
    <n v="12.274929330282331"/>
    <n v="0.11692939825339306"/>
    <n v="76"/>
    <n v="139"/>
    <n v="63"/>
    <n v="1.0066468770197499"/>
    <n v="0.44910082821936353"/>
  </r>
  <r>
    <n v="65"/>
    <n v="50"/>
    <x v="2"/>
    <n v="99"/>
    <n v="103"/>
    <n v="103"/>
    <n v="103"/>
    <n v="103"/>
    <n v="104"/>
    <n v="103"/>
    <n v="103"/>
    <n v="103"/>
    <n v="103"/>
    <n v="103"/>
    <n v="103"/>
    <n v="138"/>
    <n v="139"/>
    <n v="138"/>
    <n v="138"/>
    <n v="138"/>
    <n v="138"/>
    <n v="138"/>
    <n v="138"/>
    <n v="138"/>
    <n v="138"/>
    <n v="138"/>
    <n v="139"/>
    <n v="138"/>
    <n v="138"/>
    <n v="138"/>
    <n v="144"/>
    <n v="140"/>
    <n v="139"/>
    <n v="139"/>
    <n v="139"/>
    <n v="139"/>
    <n v="139"/>
    <n v="139"/>
    <n v="139"/>
    <n v="139"/>
    <n v="139"/>
    <n v="138"/>
    <n v="138"/>
    <n v="140"/>
    <n v="139"/>
    <n v="139"/>
    <n v="139"/>
    <n v="128.93181818181819"/>
    <n v="138"/>
    <n v="16.258661701944149"/>
    <n v="0.12610278774643796"/>
    <n v="99"/>
    <n v="144"/>
    <n v="45"/>
    <n v="1.0082923337665914"/>
    <n v="0.61154171962492732"/>
  </r>
  <r>
    <n v="1"/>
    <n v="11"/>
    <x v="12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0"/>
    <n v="0"/>
    <n v="30"/>
    <n v="30"/>
    <n v="0"/>
    <n v="1"/>
    <n v="1"/>
  </r>
  <r>
    <n v="570"/>
    <n v="91"/>
    <x v="15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9"/>
    <n v="9"/>
    <n v="9"/>
    <n v="9"/>
    <n v="9"/>
    <n v="9"/>
    <n v="8"/>
    <n v="8"/>
    <n v="8"/>
    <n v="8"/>
    <n v="8"/>
    <n v="7.3863636363636367"/>
    <n v="7"/>
    <n v="0.72226739527327521"/>
    <n v="9.7783893513920334E-2"/>
    <n v="7"/>
    <n v="9"/>
    <n v="2"/>
    <n v="1.0048219793084354"/>
    <n v="0.45536644979703345"/>
  </r>
  <r>
    <n v="22"/>
    <n v="40"/>
    <x v="13"/>
    <n v="305"/>
    <n v="286"/>
    <n v="241"/>
    <n v="239"/>
    <n v="213"/>
    <n v="234"/>
    <n v="234"/>
    <n v="234"/>
    <n v="234"/>
    <n v="205"/>
    <n v="147"/>
    <n v="179"/>
    <n v="187"/>
    <n v="207"/>
    <n v="215"/>
    <n v="231"/>
    <n v="233"/>
    <n v="244"/>
    <n v="251"/>
    <n v="232"/>
    <n v="242"/>
    <n v="235"/>
    <n v="218"/>
    <n v="173"/>
    <n v="166"/>
    <n v="169"/>
    <n v="158"/>
    <n v="149"/>
    <n v="183"/>
    <n v="182"/>
    <n v="174"/>
    <n v="175"/>
    <n v="174"/>
    <n v="175"/>
    <n v="170"/>
    <n v="171"/>
    <n v="171"/>
    <n v="174"/>
    <n v="175"/>
    <n v="301"/>
    <n v="330"/>
    <n v="130"/>
    <n v="132"/>
    <n v="130"/>
    <n v="204.72727272727272"/>
    <n v="196"/>
    <n v="47.227486890267642"/>
    <n v="0.2306848826789272"/>
    <n v="130"/>
    <n v="330"/>
    <n v="200"/>
    <n v="0.99087360048580353"/>
    <n v="0.26954739508717246"/>
  </r>
  <r>
    <n v="34"/>
    <n v="40"/>
    <x v="13"/>
    <n v="2"/>
    <n v="2"/>
    <n v="2"/>
    <n v="2"/>
    <n v="2"/>
    <n v="2"/>
    <n v="2"/>
    <n v="2"/>
    <n v="2"/>
    <n v="2"/>
    <n v="2"/>
    <n v="2"/>
    <n v="5"/>
    <n v="2"/>
    <n v="2"/>
    <n v="2"/>
    <n v="2"/>
    <n v="2"/>
    <n v="2"/>
    <n v="2"/>
    <n v="2"/>
    <n v="2"/>
    <n v="2"/>
    <n v="2"/>
    <n v="2"/>
    <n v="2"/>
    <n v="2"/>
    <n v="3"/>
    <n v="3"/>
    <n v="3"/>
    <n v="3"/>
    <n v="3"/>
    <n v="3"/>
    <n v="3"/>
    <n v="3"/>
    <n v="3"/>
    <n v="4"/>
    <n v="3"/>
    <n v="3"/>
    <n v="3"/>
    <n v="3"/>
    <n v="3"/>
    <n v="3"/>
    <n v="3"/>
    <n v="2.4772727272727271"/>
    <n v="2"/>
    <n v="0.66432817484287376"/>
    <n v="0.26816917149620595"/>
    <n v="2"/>
    <n v="5"/>
    <n v="3"/>
    <n v="1.0125546709130959"/>
    <n v="0.44886752361872817"/>
  </r>
  <r>
    <n v="18"/>
    <n v="30"/>
    <x v="3"/>
    <n v="69"/>
    <n v="69"/>
    <n v="69"/>
    <n v="69"/>
    <n v="69"/>
    <n v="69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6"/>
    <n v="76"/>
    <n v="76"/>
    <n v="76"/>
    <n v="75.818181818181813"/>
    <n v="77"/>
    <n v="2.7557358977714808"/>
    <n v="3.6346636541350466E-2"/>
    <n v="69"/>
    <n v="77"/>
    <n v="8"/>
    <n v="1.0016165144613818"/>
    <n v="0.30139830414422619"/>
  </r>
  <r>
    <n v="151"/>
    <n v="62"/>
    <x v="5"/>
    <n v="1"/>
    <n v="1"/>
    <n v="1"/>
    <n v="1"/>
    <n v="1"/>
    <n v="1"/>
    <n v="1"/>
    <n v="1"/>
    <n v="1"/>
    <n v="1"/>
    <n v="1"/>
    <n v="1"/>
    <n v="1"/>
    <n v="1"/>
    <n v="1"/>
    <n v="3"/>
    <n v="3"/>
    <n v="3"/>
    <n v="3"/>
    <n v="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.2272727272727273"/>
    <n v="1"/>
    <n v="0.64207644128110097"/>
    <n v="0.52317339659941564"/>
    <n v="1"/>
    <n v="3"/>
    <n v="2"/>
    <n v="0.99652209066896802"/>
    <n v="1.6100178890875623E-2"/>
  </r>
  <r>
    <n v="7"/>
    <n v="22"/>
    <x v="8"/>
    <n v="39"/>
    <n v="39"/>
    <n v="35"/>
    <n v="39"/>
    <n v="39"/>
    <n v="39"/>
    <n v="39"/>
    <n v="39"/>
    <n v="39"/>
    <n v="39"/>
    <n v="39"/>
    <n v="39"/>
    <n v="38"/>
    <n v="38"/>
    <n v="38"/>
    <n v="38"/>
    <n v="38"/>
    <n v="38"/>
    <n v="38"/>
    <n v="38"/>
    <n v="38"/>
    <n v="38"/>
    <n v="38"/>
    <n v="38"/>
    <n v="38"/>
    <n v="38"/>
    <n v="39"/>
    <n v="40"/>
    <n v="39"/>
    <n v="39"/>
    <n v="40"/>
    <n v="40"/>
    <n v="40"/>
    <n v="40"/>
    <n v="40"/>
    <n v="40"/>
    <n v="40"/>
    <n v="40"/>
    <n v="40"/>
    <n v="40"/>
    <n v="40"/>
    <n v="39"/>
    <n v="39"/>
    <n v="39"/>
    <n v="38.863636363636367"/>
    <n v="39"/>
    <n v="0.97863001277436257"/>
    <n v="2.5181123135714589E-2"/>
    <n v="35"/>
    <n v="40"/>
    <n v="5"/>
    <n v="1.0010012165643292"/>
    <n v="0.25189926165408505"/>
  </r>
  <r>
    <n v="23"/>
    <n v="40"/>
    <x v="13"/>
    <n v="49"/>
    <n v="48"/>
    <n v="53"/>
    <n v="52"/>
    <n v="47"/>
    <n v="50"/>
    <n v="44"/>
    <n v="49"/>
    <n v="51"/>
    <n v="46"/>
    <n v="49"/>
    <n v="44"/>
    <n v="48"/>
    <n v="52"/>
    <n v="50"/>
    <n v="50"/>
    <n v="51"/>
    <n v="54"/>
    <n v="54"/>
    <n v="52"/>
    <n v="46"/>
    <n v="47"/>
    <n v="49"/>
    <n v="47"/>
    <n v="53"/>
    <n v="50"/>
    <n v="49"/>
    <n v="49"/>
    <n v="51"/>
    <n v="51"/>
    <n v="48"/>
    <n v="52"/>
    <n v="52"/>
    <n v="52"/>
    <n v="50"/>
    <n v="50"/>
    <n v="51"/>
    <n v="55"/>
    <n v="52"/>
    <n v="49"/>
    <n v="52"/>
    <n v="51"/>
    <n v="51"/>
    <n v="49"/>
    <n v="49.977272727272727"/>
    <n v="50"/>
    <n v="2.4823904117701159"/>
    <n v="4.9670385683440246E-2"/>
    <n v="44"/>
    <n v="55"/>
    <n v="11"/>
    <n v="1.0012201470543711"/>
    <n v="9.6800949695049474E-2"/>
  </r>
  <r>
    <n v="7"/>
    <n v="22"/>
    <x v="8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0"/>
    <n v="0"/>
    <n v="9"/>
    <n v="9"/>
    <n v="0"/>
    <n v="1"/>
    <n v="1"/>
  </r>
  <r>
    <n v="35"/>
    <n v="40"/>
    <x v="13"/>
    <n v="126"/>
    <n v="126"/>
    <n v="126"/>
    <n v="126"/>
    <n v="128"/>
    <n v="131"/>
    <n v="128"/>
    <n v="130"/>
    <n v="133"/>
    <n v="133"/>
    <n v="133"/>
    <n v="130"/>
    <n v="130"/>
    <n v="133"/>
    <n v="133"/>
    <n v="133"/>
    <n v="130"/>
    <n v="130"/>
    <n v="131"/>
    <n v="131"/>
    <n v="128"/>
    <n v="128"/>
    <n v="131"/>
    <n v="128"/>
    <n v="129"/>
    <n v="129"/>
    <n v="129"/>
    <n v="130"/>
    <n v="129"/>
    <n v="133"/>
    <n v="133"/>
    <n v="133"/>
    <n v="131"/>
    <n v="128"/>
    <n v="125"/>
    <n v="129"/>
    <n v="130"/>
    <n v="127"/>
    <n v="130"/>
    <n v="130"/>
    <n v="129"/>
    <n v="129"/>
    <n v="129"/>
    <n v="129"/>
    <n v="129.70454545454547"/>
    <n v="130"/>
    <n v="2.2264743790748032"/>
    <n v="1.7165739036147071E-2"/>
    <n v="125"/>
    <n v="133"/>
    <n v="8"/>
    <n v="1.0000367359833988"/>
    <n v="7.5450882398229633E-4"/>
  </r>
  <r>
    <n v="2"/>
    <n v="12"/>
    <x v="10"/>
    <n v="67"/>
    <n v="67"/>
    <n v="67"/>
    <n v="67"/>
    <n v="67"/>
    <n v="67"/>
    <n v="67"/>
    <n v="67"/>
    <n v="67"/>
    <n v="67"/>
    <n v="67"/>
    <n v="67"/>
    <n v="66"/>
    <n v="66"/>
    <n v="84"/>
    <n v="85"/>
    <n v="85"/>
    <n v="85"/>
    <n v="85"/>
    <n v="73"/>
    <n v="73"/>
    <n v="74"/>
    <n v="74"/>
    <n v="74"/>
    <n v="74"/>
    <n v="74"/>
    <n v="74"/>
    <n v="74"/>
    <n v="74"/>
    <n v="75"/>
    <n v="75"/>
    <n v="76"/>
    <n v="76"/>
    <n v="76"/>
    <n v="76"/>
    <n v="64"/>
    <n v="306"/>
    <n v="174"/>
    <n v="170"/>
    <n v="1"/>
    <n v="170"/>
    <n v="245"/>
    <n v="238"/>
    <n v="238"/>
    <n v="94.5"/>
    <n v="74"/>
    <n v="59.756677159262118"/>
    <n v="0.63234579004510183"/>
    <n v="1"/>
    <n v="306"/>
    <n v="305"/>
    <n v="1.0109024127485946"/>
    <n v="3.0954805946401633E-2"/>
  </r>
  <r>
    <n v="29"/>
    <n v="40"/>
    <x v="13"/>
    <n v="216"/>
    <n v="216"/>
    <n v="219"/>
    <n v="219"/>
    <n v="230"/>
    <n v="234"/>
    <n v="227"/>
    <n v="219"/>
    <n v="220"/>
    <n v="219"/>
    <n v="219"/>
    <n v="224"/>
    <n v="219"/>
    <n v="223"/>
    <n v="221"/>
    <n v="218"/>
    <n v="219"/>
    <n v="219"/>
    <n v="225"/>
    <n v="227"/>
    <n v="219"/>
    <n v="219"/>
    <n v="236"/>
    <n v="227"/>
    <n v="220"/>
    <n v="223"/>
    <n v="224"/>
    <n v="224"/>
    <n v="219"/>
    <n v="226"/>
    <n v="222"/>
    <n v="220"/>
    <n v="220"/>
    <n v="219"/>
    <n v="220"/>
    <n v="217"/>
    <n v="217"/>
    <n v="220"/>
    <n v="222"/>
    <n v="225"/>
    <n v="229"/>
    <n v="222"/>
    <n v="218"/>
    <n v="220"/>
    <n v="221.84090909090909"/>
    <n v="220"/>
    <n v="4.4874148657762678"/>
    <n v="2.0228076436241756E-2"/>
    <n v="216"/>
    <n v="236"/>
    <n v="20"/>
    <n v="0.9999852583998653"/>
    <n v="8.987226023211679E-5"/>
  </r>
  <r>
    <n v="39"/>
    <n v="40"/>
    <x v="13"/>
    <n v="33"/>
    <n v="31"/>
    <n v="31"/>
    <n v="31"/>
    <n v="31"/>
    <n v="31"/>
    <n v="31"/>
    <n v="31"/>
    <n v="31"/>
    <n v="31"/>
    <n v="31"/>
    <n v="31"/>
    <n v="31"/>
    <n v="31"/>
    <n v="30"/>
    <n v="31"/>
    <n v="31"/>
    <n v="31"/>
    <n v="31"/>
    <n v="31"/>
    <n v="31"/>
    <n v="31"/>
    <n v="31"/>
    <n v="31"/>
    <n v="31"/>
    <n v="31"/>
    <n v="31"/>
    <n v="30"/>
    <n v="31"/>
    <n v="31"/>
    <n v="31"/>
    <n v="31"/>
    <n v="31"/>
    <n v="31"/>
    <n v="29"/>
    <n v="27"/>
    <n v="21"/>
    <n v="21"/>
    <n v="20"/>
    <n v="20"/>
    <n v="20"/>
    <n v="20"/>
    <n v="20"/>
    <n v="21"/>
    <n v="28.931818181818183"/>
    <n v="31"/>
    <n v="4.1562378296250024"/>
    <n v="0.14365629576080133"/>
    <n v="20"/>
    <n v="33"/>
    <n v="13"/>
    <n v="0.99094005112201033"/>
    <n v="0.50851377686610189"/>
  </r>
  <r>
    <n v="343"/>
    <n v="82"/>
    <x v="1"/>
    <n v="7"/>
    <n v="7"/>
    <n v="7"/>
    <n v="7"/>
    <n v="7"/>
    <n v="7"/>
    <n v="7"/>
    <n v="7"/>
    <n v="7"/>
    <n v="7"/>
    <n v="7"/>
    <n v="7"/>
    <n v="7"/>
    <n v="7"/>
    <n v="7"/>
    <n v="7"/>
    <n v="7"/>
    <n v="6"/>
    <n v="7"/>
    <n v="7"/>
    <n v="7"/>
    <n v="7"/>
    <n v="7"/>
    <n v="6"/>
    <n v="7"/>
    <n v="8"/>
    <n v="7"/>
    <n v="8"/>
    <n v="8"/>
    <n v="8"/>
    <n v="8"/>
    <n v="8"/>
    <n v="8"/>
    <n v="8"/>
    <n v="8"/>
    <n v="8"/>
    <n v="8"/>
    <n v="8"/>
    <n v="8"/>
    <n v="8"/>
    <n v="7"/>
    <n v="7"/>
    <n v="7"/>
    <n v="7"/>
    <n v="7.2727272727272725"/>
    <n v="7"/>
    <n v="0.54404327647785611"/>
    <n v="7.4805950515705211E-2"/>
    <n v="6"/>
    <n v="8"/>
    <n v="2"/>
    <n v="1.0029490552411422"/>
    <n v="0.25447643779696449"/>
  </r>
  <r>
    <n v="1"/>
    <n v="11"/>
    <x v="12"/>
    <n v="45"/>
    <n v="39"/>
    <n v="47"/>
    <n v="27"/>
    <n v="33"/>
    <n v="42"/>
    <n v="39"/>
    <n v="43"/>
    <n v="35"/>
    <n v="32"/>
    <n v="47"/>
    <n v="39"/>
    <n v="44"/>
    <n v="39"/>
    <n v="47"/>
    <n v="43"/>
    <n v="33"/>
    <n v="40"/>
    <n v="47"/>
    <n v="44"/>
    <n v="38"/>
    <n v="27"/>
    <n v="40"/>
    <n v="47"/>
    <n v="47"/>
    <n v="27"/>
    <n v="44"/>
    <n v="27"/>
    <n v="36"/>
    <n v="46"/>
    <n v="36"/>
    <n v="47"/>
    <n v="47"/>
    <n v="46"/>
    <n v="47"/>
    <n v="35"/>
    <n v="39"/>
    <n v="44"/>
    <n v="41"/>
    <n v="43"/>
    <n v="41"/>
    <n v="47"/>
    <n v="39"/>
    <n v="38"/>
    <n v="40.31818181818182"/>
    <n v="41"/>
    <n v="6.1257091749776986"/>
    <n v="0.1519341621753206"/>
    <n v="27"/>
    <n v="47"/>
    <n v="20"/>
    <n v="1.0016918898024074"/>
    <n v="1.7235071111308637E-2"/>
  </r>
  <r>
    <n v="9"/>
    <n v="22"/>
    <x v="8"/>
    <n v="96"/>
    <n v="96"/>
    <n v="95"/>
    <n v="95"/>
    <n v="95"/>
    <n v="96"/>
    <n v="97"/>
    <n v="89"/>
    <n v="99"/>
    <n v="100"/>
    <n v="97"/>
    <n v="97"/>
    <n v="97"/>
    <n v="97"/>
    <n v="96"/>
    <n v="97"/>
    <n v="97"/>
    <n v="97"/>
    <n v="98"/>
    <n v="96"/>
    <n v="96"/>
    <n v="96"/>
    <n v="97"/>
    <n v="96"/>
    <n v="98"/>
    <n v="96"/>
    <n v="97"/>
    <n v="98"/>
    <n v="99"/>
    <n v="99"/>
    <n v="97"/>
    <n v="99"/>
    <n v="98"/>
    <n v="99"/>
    <n v="99"/>
    <n v="98"/>
    <n v="98"/>
    <n v="95"/>
    <n v="98"/>
    <n v="99"/>
    <n v="99"/>
    <n v="99"/>
    <n v="100"/>
    <n v="101"/>
    <n v="97.227272727272734"/>
    <n v="97"/>
    <n v="1.9513100711208113"/>
    <n v="2.0069575299045277E-2"/>
    <n v="89"/>
    <n v="101"/>
    <n v="12"/>
    <n v="1.0008896897407686"/>
    <n v="0.3137511538285726"/>
  </r>
  <r>
    <n v="15"/>
    <n v="30"/>
    <x v="3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40"/>
    <n v="40"/>
    <n v="40"/>
    <n v="40"/>
    <n v="40"/>
    <n v="40"/>
    <n v="40"/>
    <n v="40"/>
    <n v="40"/>
    <n v="40"/>
    <n v="40"/>
    <n v="32"/>
    <n v="32"/>
    <n v="32"/>
    <n v="32"/>
    <n v="32"/>
    <n v="32"/>
    <n v="32"/>
    <n v="32"/>
    <n v="32"/>
    <n v="32"/>
    <n v="32"/>
    <n v="36"/>
    <n v="36"/>
    <n v="2.8611267905543625"/>
    <n v="7.9475744182065627E-2"/>
    <n v="32"/>
    <n v="40"/>
    <n v="8"/>
    <n v="0.99788760285904288"/>
    <n v="0.11566924971071135"/>
  </r>
  <r>
    <n v="19"/>
    <n v="30"/>
    <x v="3"/>
    <n v="26"/>
    <n v="26"/>
    <n v="28"/>
    <n v="28"/>
    <n v="28"/>
    <n v="28"/>
    <n v="29"/>
    <n v="29"/>
    <n v="29"/>
    <n v="31"/>
    <n v="31"/>
    <n v="31"/>
    <n v="33"/>
    <n v="33"/>
    <n v="33"/>
    <n v="33"/>
    <n v="34"/>
    <n v="46"/>
    <n v="46"/>
    <n v="46"/>
    <n v="46"/>
    <n v="46"/>
    <n v="46"/>
    <n v="46"/>
    <n v="46"/>
    <n v="46"/>
    <n v="46"/>
    <n v="46"/>
    <n v="46"/>
    <n v="46"/>
    <n v="46"/>
    <n v="46"/>
    <n v="46"/>
    <n v="19"/>
    <n v="19"/>
    <n v="19"/>
    <n v="19"/>
    <n v="19"/>
    <n v="19"/>
    <n v="19"/>
    <n v="18"/>
    <n v="18"/>
    <n v="18"/>
    <n v="18"/>
    <n v="32.977272727272727"/>
    <n v="31"/>
    <n v="11.033750835744181"/>
    <n v="0.33458651741746653"/>
    <n v="18"/>
    <n v="46"/>
    <n v="28"/>
    <n v="0.99170103443421898"/>
    <n v="8.9714252643080236E-2"/>
  </r>
  <r>
    <n v="42"/>
    <n v="40"/>
    <x v="13"/>
    <n v="41"/>
    <n v="43"/>
    <n v="43"/>
    <n v="43"/>
    <n v="43"/>
    <n v="43"/>
    <n v="43"/>
    <n v="43"/>
    <n v="43"/>
    <n v="43"/>
    <n v="44"/>
    <n v="44"/>
    <n v="43"/>
    <n v="27"/>
    <n v="27"/>
    <n v="27"/>
    <n v="79"/>
    <n v="117"/>
    <n v="101"/>
    <n v="93"/>
    <n v="89"/>
    <n v="93"/>
    <n v="86"/>
    <n v="74"/>
    <n v="90"/>
    <n v="65"/>
    <n v="117"/>
    <n v="93"/>
    <n v="93"/>
    <n v="61"/>
    <n v="101"/>
    <n v="109"/>
    <n v="78"/>
    <n v="97"/>
    <n v="145"/>
    <n v="149"/>
    <n v="130"/>
    <n v="98"/>
    <n v="94"/>
    <n v="97"/>
    <n v="97"/>
    <n v="137"/>
    <n v="169"/>
    <n v="125"/>
    <n v="79.931818181818187"/>
    <n v="87.5"/>
    <n v="36.814682186925275"/>
    <n v="0.46057606375453852"/>
    <n v="27"/>
    <n v="169"/>
    <n v="142"/>
    <n v="1.0323451043231677"/>
    <n v="0.65950746669300853"/>
  </r>
  <r>
    <n v="3"/>
    <n v="15"/>
    <x v="6"/>
    <n v="10"/>
    <n v="10"/>
    <n v="10"/>
    <n v="10"/>
    <n v="1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7"/>
    <n v="7"/>
    <n v="6"/>
    <n v="6"/>
    <n v="6"/>
    <n v="6"/>
    <n v="5"/>
    <n v="5"/>
    <n v="5"/>
    <n v="5"/>
    <n v="5"/>
    <n v="5"/>
    <n v="7.5909090909090908"/>
    <n v="8"/>
    <n v="1.4029567086788739"/>
    <n v="0.18482064425709716"/>
    <n v="5"/>
    <n v="10"/>
    <n v="5"/>
    <n v="0.98678509220962463"/>
    <n v="0.73018859399110436"/>
  </r>
  <r>
    <n v="7"/>
    <n v="22"/>
    <x v="8"/>
    <n v="40"/>
    <n v="40"/>
    <n v="37"/>
    <n v="37"/>
    <n v="37"/>
    <n v="37"/>
    <n v="37"/>
    <n v="37"/>
    <n v="37"/>
    <n v="36"/>
    <n v="37"/>
    <n v="37"/>
    <n v="35"/>
    <n v="35"/>
    <n v="36"/>
    <n v="36"/>
    <n v="36"/>
    <n v="36"/>
    <n v="36"/>
    <n v="36"/>
    <n v="17"/>
    <n v="17"/>
    <n v="17"/>
    <n v="20"/>
    <n v="19"/>
    <n v="19"/>
    <n v="18"/>
    <n v="20"/>
    <n v="22"/>
    <n v="23"/>
    <n v="20"/>
    <n v="20"/>
    <n v="20"/>
    <n v="20"/>
    <n v="21"/>
    <n v="19"/>
    <n v="19"/>
    <n v="19"/>
    <n v="19"/>
    <n v="16"/>
    <n v="22"/>
    <n v="12"/>
    <n v="12"/>
    <n v="12"/>
    <n v="26.772727272727273"/>
    <n v="22"/>
    <n v="9.5085362783368605"/>
    <n v="0.35515755199220872"/>
    <n v="12"/>
    <n v="40"/>
    <n v="28"/>
    <n v="0.97444772243648559"/>
    <n v="0.77016326893713216"/>
  </r>
  <r>
    <n v="1"/>
    <n v="11"/>
    <x v="12"/>
    <n v="118"/>
    <n v="118"/>
    <n v="117"/>
    <n v="117"/>
    <n v="117"/>
    <n v="118"/>
    <n v="118"/>
    <n v="117"/>
    <n v="117"/>
    <n v="118"/>
    <n v="117"/>
    <n v="117"/>
    <n v="118"/>
    <n v="119"/>
    <n v="118"/>
    <n v="118"/>
    <n v="118"/>
    <n v="123"/>
    <n v="121"/>
    <n v="124"/>
    <n v="124"/>
    <n v="123"/>
    <n v="123"/>
    <n v="124"/>
    <n v="124"/>
    <n v="123"/>
    <n v="124"/>
    <n v="123"/>
    <n v="125"/>
    <n v="126"/>
    <n v="132"/>
    <n v="132"/>
    <n v="131"/>
    <n v="133"/>
    <n v="131"/>
    <n v="133"/>
    <n v="132"/>
    <n v="127"/>
    <n v="125"/>
    <n v="127"/>
    <n v="127"/>
    <n v="127"/>
    <n v="25"/>
    <n v="25"/>
    <n v="118.5"/>
    <n v="123"/>
    <n v="21.279425591128444"/>
    <n v="0.17957321173948054"/>
    <n v="25"/>
    <n v="133"/>
    <n v="108"/>
    <n v="0.99326416696536413"/>
    <n v="6.5958031311140447E-2"/>
  </r>
  <r>
    <n v="66"/>
    <n v="50"/>
    <x v="2"/>
    <n v="43"/>
    <n v="42"/>
    <n v="43"/>
    <n v="43"/>
    <n v="43"/>
    <n v="47"/>
    <n v="47"/>
    <n v="47"/>
    <n v="47"/>
    <n v="47"/>
    <n v="47"/>
    <n v="47"/>
    <n v="47"/>
    <n v="47"/>
    <n v="47"/>
    <n v="47"/>
    <n v="47"/>
    <n v="47"/>
    <n v="46"/>
    <n v="47"/>
    <n v="46"/>
    <n v="46"/>
    <n v="46"/>
    <n v="46"/>
    <n v="44"/>
    <n v="46"/>
    <n v="46"/>
    <n v="46"/>
    <n v="46"/>
    <n v="44"/>
    <n v="45"/>
    <n v="46"/>
    <n v="47"/>
    <n v="47"/>
    <n v="44"/>
    <n v="47"/>
    <n v="47"/>
    <n v="46"/>
    <n v="46"/>
    <n v="46"/>
    <n v="47"/>
    <n v="47"/>
    <n v="47"/>
    <n v="46"/>
    <n v="45.954545454545453"/>
    <n v="46"/>
    <n v="1.4134658945638321"/>
    <n v="3.0757912641349461E-2"/>
    <n v="42"/>
    <n v="47"/>
    <n v="5"/>
    <n v="1.000735291399395"/>
    <n v="9.0193979912749384E-2"/>
  </r>
  <r>
    <n v="7"/>
    <n v="22"/>
    <x v="8"/>
    <n v="59"/>
    <n v="59"/>
    <n v="59"/>
    <n v="58"/>
    <n v="59"/>
    <n v="58"/>
    <n v="58"/>
    <n v="59"/>
    <n v="58"/>
    <n v="58"/>
    <n v="59"/>
    <n v="59"/>
    <n v="58"/>
    <n v="59"/>
    <n v="59"/>
    <n v="59"/>
    <n v="59"/>
    <n v="58"/>
    <n v="59"/>
    <n v="59"/>
    <n v="59"/>
    <n v="59"/>
    <n v="58"/>
    <n v="59"/>
    <n v="59"/>
    <n v="60"/>
    <n v="60"/>
    <n v="60"/>
    <n v="58"/>
    <n v="58"/>
    <n v="58"/>
    <n v="59"/>
    <n v="59"/>
    <n v="59"/>
    <n v="60"/>
    <n v="57"/>
    <n v="56"/>
    <n v="56"/>
    <n v="56"/>
    <n v="58"/>
    <n v="59"/>
    <n v="59"/>
    <n v="58"/>
    <n v="65"/>
    <n v="58.68181818181818"/>
    <n v="59"/>
    <n v="1.3601081911946404"/>
    <n v="2.3177676379769242E-2"/>
    <n v="56"/>
    <n v="65"/>
    <n v="9"/>
    <n v="1.0000185119711635"/>
    <n v="1.0924172102032006E-4"/>
  </r>
  <r>
    <n v="8"/>
    <n v="22"/>
    <x v="8"/>
    <n v="19"/>
    <n v="18"/>
    <n v="19"/>
    <n v="19"/>
    <n v="19"/>
    <n v="19"/>
    <n v="18"/>
    <n v="20"/>
    <n v="18"/>
    <n v="19"/>
    <n v="19"/>
    <n v="19"/>
    <n v="19"/>
    <n v="19"/>
    <n v="19"/>
    <n v="18"/>
    <n v="18"/>
    <n v="19"/>
    <n v="19"/>
    <n v="18"/>
    <n v="18"/>
    <n v="19"/>
    <n v="39"/>
    <n v="39"/>
    <n v="47"/>
    <n v="25"/>
    <n v="40"/>
    <n v="40"/>
    <n v="40"/>
    <n v="25"/>
    <n v="39"/>
    <n v="39"/>
    <n v="40"/>
    <n v="36"/>
    <n v="24"/>
    <n v="23"/>
    <n v="23"/>
    <n v="18"/>
    <n v="25"/>
    <n v="25"/>
    <n v="25"/>
    <n v="25"/>
    <n v="25"/>
    <n v="25"/>
    <n v="24.977272727272727"/>
    <n v="19.5"/>
    <n v="8.6521636932649884"/>
    <n v="0.34640145814709689"/>
    <n v="18"/>
    <n v="47"/>
    <n v="29"/>
    <n v="1.012570242984705"/>
    <n v="0.27172832289838988"/>
  </r>
  <r>
    <n v="1"/>
    <n v="11"/>
    <x v="12"/>
    <n v="99"/>
    <n v="99"/>
    <n v="99"/>
    <n v="99"/>
    <n v="99"/>
    <n v="99"/>
    <n v="99"/>
    <n v="99"/>
    <n v="99"/>
    <n v="99"/>
    <n v="96"/>
    <n v="99"/>
    <n v="99"/>
    <n v="99"/>
    <n v="99"/>
    <n v="99"/>
    <n v="99"/>
    <n v="99"/>
    <n v="99"/>
    <n v="99"/>
    <n v="99"/>
    <n v="99"/>
    <n v="99"/>
    <n v="99"/>
    <n v="99"/>
    <n v="99"/>
    <n v="100"/>
    <n v="99"/>
    <n v="99"/>
    <n v="99"/>
    <n v="99"/>
    <n v="99"/>
    <n v="99"/>
    <n v="99"/>
    <n v="99"/>
    <n v="99"/>
    <n v="99"/>
    <n v="99"/>
    <n v="99"/>
    <n v="99"/>
    <n v="99"/>
    <n v="99"/>
    <n v="99"/>
    <n v="99"/>
    <n v="98.954545454545453"/>
    <n v="99"/>
    <n v="0.48004580472078012"/>
    <n v="4.851174875451154E-3"/>
    <n v="96"/>
    <n v="100"/>
    <n v="4"/>
    <n v="1.0000562525456118"/>
    <n v="2.1624894760475348E-2"/>
  </r>
  <r>
    <n v="193"/>
    <n v="62"/>
    <x v="5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0"/>
    <n v="0"/>
    <n v="7"/>
    <n v="7"/>
    <n v="0"/>
    <n v="1"/>
    <n v="1"/>
  </r>
  <r>
    <n v="12"/>
    <n v="30"/>
    <x v="3"/>
    <n v="7"/>
    <n v="7"/>
    <n v="8"/>
    <n v="8"/>
    <n v="7"/>
    <n v="8"/>
    <n v="7"/>
    <n v="7"/>
    <n v="7"/>
    <n v="7"/>
    <n v="7"/>
    <n v="7"/>
    <n v="7"/>
    <n v="7"/>
    <n v="7"/>
    <n v="7"/>
    <n v="7"/>
    <n v="7"/>
    <n v="5"/>
    <n v="6"/>
    <n v="5"/>
    <n v="4"/>
    <n v="5"/>
    <n v="5"/>
    <n v="5"/>
    <n v="5"/>
    <n v="4"/>
    <n v="5"/>
    <n v="5"/>
    <n v="5"/>
    <n v="5"/>
    <n v="5"/>
    <n v="5"/>
    <n v="5"/>
    <n v="6"/>
    <n v="5"/>
    <n v="5"/>
    <n v="7"/>
    <n v="5"/>
    <n v="5"/>
    <n v="5"/>
    <n v="5"/>
    <n v="4"/>
    <n v="4"/>
    <n v="5.8863636363636367"/>
    <n v="5"/>
    <n v="1.2049492721332205"/>
    <n v="0.20470180684888686"/>
    <n v="4"/>
    <n v="8"/>
    <n v="4"/>
    <n v="0.98750117294267259"/>
    <n v="0.60750705502654145"/>
  </r>
  <r>
    <n v="6"/>
    <n v="22"/>
    <x v="8"/>
    <n v="51"/>
    <n v="16"/>
    <n v="47"/>
    <n v="46"/>
    <n v="47"/>
    <n v="45"/>
    <n v="47"/>
    <n v="45"/>
    <n v="45"/>
    <n v="45"/>
    <n v="45"/>
    <n v="45"/>
    <n v="45"/>
    <n v="48"/>
    <n v="45"/>
    <n v="45"/>
    <n v="45"/>
    <n v="45"/>
    <n v="49"/>
    <n v="47"/>
    <n v="45"/>
    <n v="45"/>
    <n v="45"/>
    <n v="45"/>
    <n v="45"/>
    <n v="45"/>
    <n v="45"/>
    <n v="45"/>
    <n v="47"/>
    <n v="45"/>
    <n v="45"/>
    <n v="44"/>
    <n v="44"/>
    <n v="44"/>
    <n v="44"/>
    <n v="44"/>
    <n v="44"/>
    <n v="44"/>
    <n v="44"/>
    <n v="44"/>
    <n v="46"/>
    <n v="43"/>
    <n v="43"/>
    <n v="43"/>
    <n v="44.56818181818182"/>
    <n v="45"/>
    <n v="4.6675411946101448"/>
    <n v="0.10472810431557693"/>
    <n v="16"/>
    <n v="51"/>
    <n v="35"/>
    <n v="1.0014140303683738"/>
    <n v="1.2859085550107284E-2"/>
  </r>
  <r>
    <n v="53"/>
    <n v="50"/>
    <x v="2"/>
    <n v="25"/>
    <n v="27"/>
    <n v="27"/>
    <n v="27"/>
    <n v="27"/>
    <n v="27"/>
    <n v="27"/>
    <n v="27"/>
    <n v="24"/>
    <n v="27"/>
    <n v="25"/>
    <n v="25"/>
    <n v="25"/>
    <n v="21"/>
    <n v="21"/>
    <n v="21"/>
    <n v="21"/>
    <n v="2"/>
    <n v="20"/>
    <n v="21"/>
    <n v="21"/>
    <n v="21"/>
    <n v="20"/>
    <n v="21"/>
    <n v="21"/>
    <n v="19"/>
    <n v="2"/>
    <n v="20"/>
    <n v="20"/>
    <n v="20"/>
    <n v="20"/>
    <n v="20"/>
    <n v="21"/>
    <n v="21"/>
    <n v="19"/>
    <n v="19"/>
    <n v="20"/>
    <n v="20"/>
    <n v="21"/>
    <n v="21"/>
    <n v="20"/>
    <n v="20"/>
    <n v="20"/>
    <n v="19"/>
    <n v="21.204545454545453"/>
    <n v="21"/>
    <n v="5.0788185105398416"/>
    <n v="0.23951555676715225"/>
    <n v="2"/>
    <n v="27"/>
    <n v="25"/>
    <n v="0.99212751556523504"/>
    <n v="3.8250221553731673E-2"/>
  </r>
  <r>
    <n v="13"/>
    <n v="30"/>
    <x v="3"/>
    <n v="143"/>
    <n v="134"/>
    <n v="139"/>
    <n v="139"/>
    <n v="137"/>
    <n v="143"/>
    <n v="142"/>
    <n v="141"/>
    <n v="140"/>
    <n v="141"/>
    <n v="136"/>
    <n v="137"/>
    <n v="137"/>
    <n v="136"/>
    <n v="139"/>
    <n v="149"/>
    <n v="146"/>
    <n v="142"/>
    <n v="149"/>
    <n v="147"/>
    <n v="142"/>
    <n v="144"/>
    <n v="147"/>
    <n v="143"/>
    <n v="140"/>
    <n v="144"/>
    <n v="149"/>
    <n v="144"/>
    <n v="138"/>
    <n v="145"/>
    <n v="144"/>
    <n v="148"/>
    <n v="147"/>
    <n v="143"/>
    <n v="146"/>
    <n v="144"/>
    <n v="138"/>
    <n v="152"/>
    <n v="146"/>
    <n v="138"/>
    <n v="140"/>
    <n v="151"/>
    <n v="145"/>
    <n v="146"/>
    <n v="142.75"/>
    <n v="143"/>
    <n v="4.3675601192598181"/>
    <n v="3.0595867735620442E-2"/>
    <n v="134"/>
    <n v="152"/>
    <n v="18"/>
    <n v="1.0011443823432187"/>
    <n v="0.23062538619168613"/>
  </r>
  <r>
    <n v="2"/>
    <n v="12"/>
    <x v="10"/>
    <n v="57"/>
    <n v="57"/>
    <n v="57"/>
    <n v="61"/>
    <n v="61"/>
    <n v="61"/>
    <n v="57"/>
    <n v="57"/>
    <n v="57"/>
    <n v="59"/>
    <n v="59"/>
    <n v="59"/>
    <n v="65"/>
    <n v="65"/>
    <n v="65"/>
    <n v="65"/>
    <n v="65"/>
    <n v="59"/>
    <n v="57"/>
    <n v="57"/>
    <n v="57"/>
    <n v="57"/>
    <n v="57"/>
    <n v="61"/>
    <n v="62"/>
    <n v="62"/>
    <n v="62"/>
    <n v="64"/>
    <n v="62"/>
    <n v="66"/>
    <n v="66"/>
    <n v="64"/>
    <n v="61"/>
    <n v="59"/>
    <n v="59"/>
    <n v="59"/>
    <n v="59"/>
    <n v="59"/>
    <n v="57"/>
    <n v="57"/>
    <n v="57"/>
    <n v="57"/>
    <n v="54"/>
    <n v="55"/>
    <n v="59.840909090909093"/>
    <n v="59"/>
    <n v="3.2489224103928112"/>
    <n v="5.4292664662849863E-2"/>
    <n v="54"/>
    <n v="66"/>
    <n v="12"/>
    <n v="0.99956981345734819"/>
    <n v="1.0580685554251387E-2"/>
  </r>
  <r>
    <n v="60"/>
    <n v="50"/>
    <x v="2"/>
    <n v="148"/>
    <n v="151"/>
    <n v="151"/>
    <n v="149"/>
    <n v="147"/>
    <n v="147"/>
    <n v="151"/>
    <n v="151"/>
    <n v="151"/>
    <n v="152"/>
    <n v="153"/>
    <n v="153"/>
    <n v="150"/>
    <n v="151"/>
    <n v="66"/>
    <n v="152"/>
    <n v="153"/>
    <n v="152"/>
    <n v="154"/>
    <n v="153"/>
    <n v="158"/>
    <n v="157"/>
    <n v="156"/>
    <n v="146"/>
    <n v="147"/>
    <n v="149"/>
    <n v="151"/>
    <n v="153"/>
    <n v="154"/>
    <n v="155"/>
    <n v="154"/>
    <n v="151"/>
    <n v="151"/>
    <n v="152"/>
    <n v="152"/>
    <n v="144"/>
    <n v="62"/>
    <n v="138"/>
    <n v="142"/>
    <n v="136"/>
    <n v="138"/>
    <n v="137"/>
    <n v="138"/>
    <n v="138"/>
    <n v="145.31818181818181"/>
    <n v="151"/>
    <n v="18.814606803637293"/>
    <n v="0.12947180158899607"/>
    <n v="62"/>
    <n v="158"/>
    <n v="96"/>
    <n v="0.99755013765892442"/>
    <n v="2.9805049469457431E-2"/>
  </r>
  <r>
    <n v="7"/>
    <n v="22"/>
    <x v="8"/>
    <n v="44"/>
    <n v="44"/>
    <n v="44"/>
    <n v="44"/>
    <n v="44"/>
    <n v="44"/>
    <n v="44"/>
    <n v="44"/>
    <n v="44"/>
    <n v="44"/>
    <n v="46"/>
    <n v="44"/>
    <n v="44"/>
    <n v="44"/>
    <n v="44"/>
    <n v="44"/>
    <n v="44"/>
    <n v="44"/>
    <n v="44"/>
    <n v="44"/>
    <n v="44"/>
    <n v="44"/>
    <n v="44"/>
    <n v="44"/>
    <n v="45"/>
    <n v="47"/>
    <n v="47"/>
    <n v="47"/>
    <n v="4"/>
    <n v="4"/>
    <n v="4"/>
    <n v="44"/>
    <n v="44"/>
    <n v="36"/>
    <n v="36"/>
    <n v="36"/>
    <n v="37"/>
    <n v="39"/>
    <n v="74"/>
    <n v="74"/>
    <n v="75"/>
    <n v="77"/>
    <n v="77"/>
    <n v="77"/>
    <n v="45.045454545454547"/>
    <n v="44"/>
    <n v="16.050725616365114"/>
    <n v="0.35632286938449292"/>
    <n v="4"/>
    <n v="77"/>
    <n v="73"/>
    <n v="0.99951155123903879"/>
    <n v="9.0469257759627719E-5"/>
  </r>
  <r>
    <n v="1"/>
    <n v="11"/>
    <x v="12"/>
    <n v="13"/>
    <n v="13"/>
    <n v="13"/>
    <n v="13"/>
    <n v="13"/>
    <n v="13"/>
    <n v="13"/>
    <n v="13"/>
    <n v="13"/>
    <n v="13"/>
    <n v="13"/>
    <n v="13"/>
    <n v="14"/>
    <n v="13"/>
    <n v="13"/>
    <n v="13"/>
    <n v="14"/>
    <n v="14"/>
    <n v="15"/>
    <n v="14"/>
    <n v="14"/>
    <n v="14"/>
    <n v="14"/>
    <n v="14"/>
    <n v="14"/>
    <n v="14"/>
    <n v="14"/>
    <n v="14"/>
    <n v="14"/>
    <n v="14"/>
    <n v="14"/>
    <n v="14"/>
    <n v="14"/>
    <n v="14"/>
    <n v="15"/>
    <n v="15"/>
    <n v="15"/>
    <n v="15"/>
    <n v="15"/>
    <n v="15"/>
    <n v="15"/>
    <n v="15"/>
    <n v="16"/>
    <n v="16"/>
    <n v="13.954545454545455"/>
    <n v="14"/>
    <n v="0.86143594167341642"/>
    <n v="6.173156585281811E-2"/>
    <n v="13"/>
    <n v="16"/>
    <n v="3"/>
    <n v="1.0042505996856401"/>
    <n v="0.7990673584970609"/>
  </r>
  <r>
    <n v="36"/>
    <n v="40"/>
    <x v="13"/>
    <n v="71"/>
    <n v="69"/>
    <n v="69"/>
    <n v="75"/>
    <n v="71"/>
    <n v="76"/>
    <n v="76"/>
    <n v="77"/>
    <n v="71"/>
    <n v="79"/>
    <n v="82"/>
    <n v="116"/>
    <n v="118"/>
    <n v="108"/>
    <n v="113"/>
    <n v="98"/>
    <n v="115"/>
    <n v="108"/>
    <n v="103"/>
    <n v="144"/>
    <n v="113"/>
    <n v="125"/>
    <n v="129"/>
    <n v="172"/>
    <n v="177"/>
    <n v="216"/>
    <n v="184"/>
    <n v="186"/>
    <n v="173"/>
    <n v="166"/>
    <n v="173"/>
    <n v="148"/>
    <n v="139"/>
    <n v="139"/>
    <n v="133"/>
    <n v="123"/>
    <n v="142"/>
    <n v="161"/>
    <n v="158"/>
    <n v="136"/>
    <n v="161"/>
    <n v="152"/>
    <n v="154"/>
    <n v="161"/>
    <n v="126.36363636363636"/>
    <n v="127"/>
    <n v="39.125968839533343"/>
    <n v="0.30962996923371711"/>
    <n v="69"/>
    <n v="216"/>
    <n v="147"/>
    <n v="1.0215082715956119"/>
    <n v="0.68363399399769165"/>
  </r>
  <r>
    <n v="30"/>
    <n v="40"/>
    <x v="13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16"/>
    <n v="16"/>
    <n v="8"/>
    <n v="16"/>
    <n v="16"/>
    <n v="16"/>
    <n v="16"/>
    <n v="16"/>
    <n v="16"/>
    <n v="20"/>
    <n v="16"/>
    <n v="16"/>
    <n v="10.090909090909092"/>
    <n v="8"/>
    <n v="3.7093106099173836"/>
    <n v="0.36758933972154251"/>
    <n v="8"/>
    <n v="20"/>
    <n v="12"/>
    <n v="1.0183152771440842"/>
    <n v="0.55064070904077811"/>
  </r>
  <r>
    <n v="12"/>
    <n v="30"/>
    <x v="3"/>
    <n v="117"/>
    <n v="118"/>
    <n v="116"/>
    <n v="101"/>
    <n v="99"/>
    <n v="101"/>
    <n v="102"/>
    <n v="103"/>
    <n v="103"/>
    <n v="100"/>
    <n v="102"/>
    <n v="100"/>
    <n v="101"/>
    <n v="101"/>
    <n v="100"/>
    <n v="103"/>
    <n v="102"/>
    <n v="103"/>
    <n v="104"/>
    <n v="100"/>
    <n v="101"/>
    <n v="101"/>
    <n v="98"/>
    <n v="99"/>
    <n v="102"/>
    <n v="101"/>
    <n v="102"/>
    <n v="101"/>
    <n v="101"/>
    <n v="102"/>
    <n v="102"/>
    <n v="103"/>
    <n v="105"/>
    <n v="104"/>
    <n v="99"/>
    <n v="104"/>
    <n v="105"/>
    <n v="102"/>
    <n v="101"/>
    <n v="104"/>
    <n v="100"/>
    <n v="102"/>
    <n v="101"/>
    <n v="106"/>
    <n v="102.77272727272727"/>
    <n v="102"/>
    <n v="4.2583086300791244"/>
    <n v="4.1434228156453229E-2"/>
    <n v="98"/>
    <n v="118"/>
    <n v="20"/>
    <n v="0.99915081996529331"/>
    <n v="7.6387830022076234E-2"/>
  </r>
  <r>
    <n v="20"/>
    <n v="40"/>
    <x v="13"/>
    <n v="130"/>
    <n v="128"/>
    <n v="128"/>
    <n v="80"/>
    <n v="80"/>
    <n v="80"/>
    <n v="80"/>
    <n v="82"/>
    <n v="82"/>
    <n v="82"/>
    <n v="75"/>
    <n v="75"/>
    <n v="75"/>
    <n v="75"/>
    <n v="73"/>
    <n v="73"/>
    <n v="73"/>
    <n v="73"/>
    <n v="73"/>
    <n v="67"/>
    <n v="61"/>
    <n v="61"/>
    <n v="62"/>
    <n v="62"/>
    <n v="61"/>
    <n v="61"/>
    <n v="66"/>
    <n v="66"/>
    <n v="68"/>
    <n v="68"/>
    <n v="68"/>
    <n v="67"/>
    <n v="67"/>
    <n v="65"/>
    <n v="64"/>
    <n v="60"/>
    <n v="54"/>
    <n v="54"/>
    <n v="54"/>
    <n v="48"/>
    <n v="48"/>
    <n v="48"/>
    <n v="48"/>
    <n v="48"/>
    <n v="70.75"/>
    <n v="67.5"/>
    <n v="18.771731592390303"/>
    <n v="0.26532482816099368"/>
    <n v="48"/>
    <n v="130"/>
    <n v="82"/>
    <n v="0.98426049560255169"/>
    <n v="0.76207345622792722"/>
  </r>
  <r>
    <n v="230"/>
    <n v="70"/>
    <x v="14"/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14"/>
    <n v="30"/>
    <n v="30"/>
    <n v="30"/>
    <n v="30"/>
    <n v="30"/>
    <n v="30"/>
    <n v="30"/>
    <n v="29.522727272727273"/>
    <n v="30"/>
    <n v="2.4159223416946509"/>
    <n v="8.1832627432305335E-2"/>
    <n v="14"/>
    <n v="30"/>
    <n v="16"/>
    <n v="0.99890889315816933"/>
    <n v="1.4916667776652123E-2"/>
  </r>
  <r>
    <n v="21"/>
    <n v="40"/>
    <x v="13"/>
    <n v="36"/>
    <n v="26"/>
    <n v="26"/>
    <n v="26"/>
    <n v="26"/>
    <n v="26"/>
    <n v="34"/>
    <n v="36"/>
    <n v="24"/>
    <n v="26"/>
    <n v="36"/>
    <n v="24"/>
    <n v="26"/>
    <n v="24"/>
    <n v="27"/>
    <n v="35"/>
    <n v="24"/>
    <n v="20"/>
    <n v="28"/>
    <n v="36"/>
    <n v="26"/>
    <n v="27"/>
    <n v="36"/>
    <n v="26"/>
    <n v="32"/>
    <n v="22"/>
    <n v="36"/>
    <n v="27"/>
    <n v="25"/>
    <n v="21"/>
    <n v="21"/>
    <n v="28"/>
    <n v="26"/>
    <n v="24"/>
    <n v="26"/>
    <n v="36"/>
    <n v="26"/>
    <n v="26"/>
    <n v="28"/>
    <n v="26"/>
    <n v="36"/>
    <n v="34"/>
    <n v="34"/>
    <n v="27"/>
    <n v="28.227272727272727"/>
    <n v="26"/>
    <n v="4.893582111028528"/>
    <n v="0.17336361745994786"/>
    <n v="20"/>
    <n v="36"/>
    <n v="16"/>
    <n v="1.0003324579280468"/>
    <n v="6.3474065638572481E-4"/>
  </r>
  <r>
    <n v="1689"/>
    <n v="93"/>
    <x v="0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3"/>
    <n v="13"/>
    <n v="13"/>
    <n v="11"/>
    <n v="13"/>
    <n v="11"/>
    <n v="11"/>
    <n v="13"/>
    <n v="13"/>
    <n v="10"/>
    <n v="10"/>
    <n v="12"/>
    <n v="10"/>
    <n v="13"/>
    <n v="13"/>
    <n v="11"/>
    <n v="13"/>
    <n v="13"/>
    <n v="13"/>
    <n v="1"/>
    <n v="11"/>
    <n v="11"/>
    <n v="10"/>
    <n v="10"/>
    <n v="10"/>
    <n v="10"/>
    <n v="11.136363636363637"/>
    <n v="11"/>
    <n v="1.8750616621291325"/>
    <n v="0.16837288394628944"/>
    <n v="1"/>
    <n v="13"/>
    <n v="12"/>
    <n v="0.9949641478261565"/>
    <n v="2.9652990451902918E-2"/>
  </r>
  <r>
    <n v="7"/>
    <n v="22"/>
    <x v="8"/>
    <n v="17"/>
    <n v="17"/>
    <n v="17"/>
    <n v="17"/>
    <n v="17"/>
    <n v="17"/>
    <n v="17"/>
    <n v="17"/>
    <n v="17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5"/>
    <n v="17"/>
    <n v="15"/>
    <n v="16.181818181818183"/>
    <n v="16"/>
    <n v="0.49522028327205997"/>
    <n v="3.0603500651644154E-2"/>
    <n v="15"/>
    <n v="17"/>
    <n v="2"/>
    <n v="0.99845761739767191"/>
    <n v="0.42357947395283424"/>
  </r>
  <r>
    <n v="6"/>
    <n v="22"/>
    <x v="8"/>
    <n v="57"/>
    <n v="57"/>
    <n v="57"/>
    <n v="57"/>
    <n v="57"/>
    <n v="57"/>
    <n v="57"/>
    <n v="57"/>
    <n v="57"/>
    <n v="57"/>
    <n v="57"/>
    <n v="57"/>
    <n v="57"/>
    <n v="57"/>
    <n v="57"/>
    <n v="57"/>
    <n v="1"/>
    <n v="1"/>
    <n v="57"/>
    <n v="57"/>
    <n v="57"/>
    <n v="57"/>
    <n v="57"/>
    <n v="57"/>
    <n v="57"/>
    <n v="57"/>
    <n v="57"/>
    <n v="57"/>
    <n v="57"/>
    <n v="57"/>
    <n v="57"/>
    <n v="57"/>
    <n v="56"/>
    <n v="56"/>
    <n v="56"/>
    <n v="56"/>
    <n v="56"/>
    <n v="56"/>
    <n v="56"/>
    <n v="56"/>
    <n v="56"/>
    <n v="56"/>
    <n v="56"/>
    <n v="56"/>
    <n v="54.18181818181818"/>
    <n v="57"/>
    <n v="11.747880021068873"/>
    <n v="0.21682328897945907"/>
    <n v="1"/>
    <n v="57"/>
    <n v="56"/>
    <n v="1.0052331228461229"/>
    <n v="6.2088478929776649E-3"/>
  </r>
  <r>
    <n v="4"/>
    <n v="15"/>
    <x v="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1"/>
    <n v="1"/>
  </r>
  <r>
    <n v="3"/>
    <n v="15"/>
    <x v="6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0"/>
    <n v="0"/>
    <n v="14"/>
    <n v="14"/>
    <n v="0"/>
    <n v="1"/>
    <n v="1"/>
  </r>
  <r>
    <n v="574"/>
    <n v="91"/>
    <x v="15"/>
    <n v="45"/>
    <n v="42"/>
    <n v="43"/>
    <n v="51"/>
    <n v="51"/>
    <n v="40"/>
    <n v="40"/>
    <n v="49"/>
    <n v="42"/>
    <n v="44"/>
    <n v="44"/>
    <n v="50"/>
    <n v="43"/>
    <n v="43"/>
    <n v="45"/>
    <n v="45"/>
    <n v="45"/>
    <n v="45"/>
    <n v="43"/>
    <n v="50"/>
    <n v="42"/>
    <n v="46"/>
    <n v="44"/>
    <n v="46"/>
    <n v="51"/>
    <n v="45"/>
    <n v="44"/>
    <n v="46"/>
    <n v="44"/>
    <n v="45"/>
    <n v="56"/>
    <n v="53"/>
    <n v="46"/>
    <n v="46"/>
    <n v="45"/>
    <n v="45"/>
    <n v="47"/>
    <n v="47"/>
    <n v="43"/>
    <n v="47"/>
    <n v="47"/>
    <n v="47"/>
    <n v="47"/>
    <n v="44"/>
    <n v="45.75"/>
    <n v="45"/>
    <n v="3.2928746189027533"/>
    <n v="7.197540150607111E-2"/>
    <n v="40"/>
    <n v="56"/>
    <n v="16"/>
    <n v="1.0012667064257221"/>
    <n v="5.3765506367424963E-2"/>
  </r>
  <r>
    <n v="1974"/>
    <n v="93"/>
    <x v="0"/>
    <n v="88"/>
    <n v="88"/>
    <n v="88"/>
    <n v="88"/>
    <n v="88"/>
    <n v="88"/>
    <n v="88"/>
    <n v="88"/>
    <n v="88"/>
    <n v="88"/>
    <n v="88"/>
    <n v="79"/>
    <n v="79"/>
    <n v="79"/>
    <n v="79"/>
    <n v="79"/>
    <n v="79"/>
    <n v="79"/>
    <n v="79"/>
    <n v="79"/>
    <n v="79"/>
    <n v="79"/>
    <n v="79"/>
    <n v="79"/>
    <n v="79"/>
    <n v="79"/>
    <n v="79"/>
    <n v="79"/>
    <n v="79"/>
    <n v="77"/>
    <n v="79"/>
    <n v="53"/>
    <n v="53"/>
    <n v="53"/>
    <n v="79"/>
    <n v="79"/>
    <n v="53"/>
    <n v="79"/>
    <n v="79"/>
    <n v="79"/>
    <n v="79"/>
    <n v="79"/>
    <n v="79"/>
    <n v="85"/>
    <n v="78.977272727272734"/>
    <n v="79"/>
    <n v="9.1942566409527906"/>
    <n v="0.11641648696458208"/>
    <n v="53"/>
    <n v="88"/>
    <n v="35"/>
    <n v="0.9948601235470742"/>
    <n v="0.24520045666732465"/>
  </r>
  <r>
    <n v="1"/>
    <n v="11"/>
    <x v="12"/>
    <n v="208"/>
    <n v="207"/>
    <n v="203"/>
    <n v="204"/>
    <n v="202"/>
    <n v="206"/>
    <n v="208"/>
    <n v="208"/>
    <n v="204"/>
    <n v="204"/>
    <n v="206"/>
    <n v="203"/>
    <n v="202"/>
    <n v="202"/>
    <n v="208"/>
    <n v="212"/>
    <n v="210"/>
    <n v="206"/>
    <n v="209"/>
    <n v="214"/>
    <n v="205"/>
    <n v="202"/>
    <n v="202"/>
    <n v="204"/>
    <n v="200"/>
    <n v="206"/>
    <n v="204"/>
    <n v="203"/>
    <n v="200"/>
    <n v="201"/>
    <n v="204"/>
    <n v="202"/>
    <n v="203"/>
    <n v="204"/>
    <n v="201"/>
    <n v="205"/>
    <n v="205"/>
    <n v="205"/>
    <n v="197"/>
    <n v="203"/>
    <n v="201"/>
    <n v="198"/>
    <n v="200"/>
    <n v="204"/>
    <n v="204.20454545454547"/>
    <n v="204"/>
    <n v="3.4275189036816607"/>
    <n v="1.6784733640733785E-2"/>
    <n v="197"/>
    <n v="214"/>
    <n v="17"/>
    <n v="0.99940677318337123"/>
    <n v="0.20802776275971357"/>
  </r>
  <r>
    <n v="199"/>
    <n v="62"/>
    <x v="5"/>
    <n v="33"/>
    <n v="33"/>
    <n v="33"/>
    <n v="31"/>
    <n v="30"/>
    <n v="31"/>
    <n v="35"/>
    <n v="35"/>
    <n v="37"/>
    <n v="36"/>
    <n v="35"/>
    <n v="33"/>
    <n v="33"/>
    <n v="28"/>
    <n v="34"/>
    <n v="32"/>
    <n v="30"/>
    <n v="30"/>
    <n v="29"/>
    <n v="30"/>
    <n v="30"/>
    <n v="32"/>
    <n v="33"/>
    <n v="33"/>
    <n v="35"/>
    <n v="34"/>
    <n v="34"/>
    <n v="30"/>
    <n v="29"/>
    <n v="29"/>
    <n v="29"/>
    <n v="29"/>
    <n v="29"/>
    <n v="27"/>
    <n v="27"/>
    <n v="21"/>
    <n v="21"/>
    <n v="23"/>
    <n v="23"/>
    <n v="21"/>
    <n v="22"/>
    <n v="22"/>
    <n v="22"/>
    <n v="22"/>
    <n v="29.65909090909091"/>
    <n v="30"/>
    <n v="4.6402845833848465"/>
    <n v="0.15645403959305229"/>
    <n v="21"/>
    <n v="37"/>
    <n v="16"/>
    <n v="0.98975766309325497"/>
    <n v="0.62233161332739362"/>
  </r>
  <r>
    <n v="5"/>
    <n v="22"/>
    <x v="8"/>
    <n v="19"/>
    <n v="19"/>
    <n v="19"/>
    <n v="19"/>
    <n v="19"/>
    <n v="19"/>
    <n v="21"/>
    <n v="22"/>
    <n v="22"/>
    <n v="22"/>
    <n v="22"/>
    <n v="22"/>
    <n v="22"/>
    <n v="22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18"/>
    <n v="18"/>
    <n v="18"/>
    <n v="13"/>
    <n v="13"/>
    <n v="14"/>
    <n v="14"/>
    <n v="12"/>
    <n v="12"/>
    <n v="12"/>
    <n v="12"/>
    <n v="18.75"/>
    <n v="20"/>
    <n v="3.0661315677409662"/>
    <n v="0.16352701694618485"/>
    <n v="12"/>
    <n v="22"/>
    <n v="10"/>
    <n v="0.98984071234232263"/>
    <n v="0.49259267322376182"/>
  </r>
  <r>
    <n v="12"/>
    <n v="30"/>
    <x v="3"/>
    <n v="28"/>
    <n v="29"/>
    <n v="28"/>
    <n v="35"/>
    <n v="35"/>
    <n v="36"/>
    <n v="35"/>
    <n v="35"/>
    <n v="36"/>
    <n v="26"/>
    <n v="26"/>
    <n v="25"/>
    <n v="15"/>
    <n v="28"/>
    <n v="26"/>
    <n v="27"/>
    <n v="27"/>
    <n v="26"/>
    <n v="30"/>
    <n v="27"/>
    <n v="24"/>
    <n v="21"/>
    <n v="19"/>
    <n v="19"/>
    <n v="21"/>
    <n v="23"/>
    <n v="29"/>
    <n v="30"/>
    <n v="29"/>
    <n v="32"/>
    <n v="32"/>
    <n v="29"/>
    <n v="36"/>
    <n v="36"/>
    <n v="35"/>
    <n v="21"/>
    <n v="21"/>
    <n v="23"/>
    <n v="28"/>
    <n v="29"/>
    <n v="31"/>
    <n v="39"/>
    <n v="40"/>
    <n v="29"/>
    <n v="28.545454545454547"/>
    <n v="28.5"/>
    <n v="5.7645853254705113"/>
    <n v="0.20194407191138733"/>
    <n v="15"/>
    <n v="40"/>
    <n v="25"/>
    <n v="1.000388095950228"/>
    <n v="5.4428239761729108E-4"/>
  </r>
  <r>
    <n v="3"/>
    <n v="15"/>
    <x v="6"/>
    <n v="206"/>
    <n v="206"/>
    <n v="206"/>
    <n v="208"/>
    <n v="206"/>
    <n v="206"/>
    <n v="208"/>
    <n v="210"/>
    <n v="210"/>
    <n v="207"/>
    <n v="207"/>
    <n v="212"/>
    <n v="201"/>
    <n v="199"/>
    <n v="200"/>
    <n v="200"/>
    <n v="202"/>
    <n v="202"/>
    <n v="201"/>
    <n v="201"/>
    <n v="203"/>
    <n v="203"/>
    <n v="201"/>
    <n v="201"/>
    <n v="201"/>
    <n v="203"/>
    <n v="201"/>
    <n v="201"/>
    <n v="201"/>
    <n v="227"/>
    <n v="227"/>
    <n v="225"/>
    <n v="225"/>
    <n v="225"/>
    <n v="227"/>
    <n v="225"/>
    <n v="226"/>
    <n v="226"/>
    <n v="228"/>
    <n v="226"/>
    <n v="225"/>
    <n v="225"/>
    <n v="227"/>
    <n v="224"/>
    <n v="211.38636363636363"/>
    <n v="206.5"/>
    <n v="10.937913386932731"/>
    <n v="5.1743703797983036E-2"/>
    <n v="199"/>
    <n v="228"/>
    <n v="29"/>
    <n v="1.0027405741686164"/>
    <n v="0.47198721554876932"/>
  </r>
  <r>
    <n v="77"/>
    <n v="50"/>
    <x v="2"/>
    <n v="93"/>
    <n v="93"/>
    <n v="97"/>
    <n v="95"/>
    <n v="65"/>
    <n v="73"/>
    <n v="72"/>
    <n v="65"/>
    <n v="93"/>
    <n v="95"/>
    <n v="95"/>
    <n v="93"/>
    <n v="95"/>
    <n v="100"/>
    <n v="99"/>
    <n v="95"/>
    <n v="93"/>
    <n v="99"/>
    <n v="95"/>
    <n v="93"/>
    <n v="93"/>
    <n v="96"/>
    <n v="103"/>
    <n v="93"/>
    <n v="93"/>
    <n v="93"/>
    <n v="95"/>
    <n v="101"/>
    <n v="95"/>
    <n v="100"/>
    <n v="104"/>
    <n v="100"/>
    <n v="98"/>
    <n v="102"/>
    <n v="98"/>
    <n v="98"/>
    <n v="95"/>
    <n v="93"/>
    <n v="93"/>
    <n v="93"/>
    <n v="93"/>
    <n v="95"/>
    <n v="96"/>
    <n v="96"/>
    <n v="93.5"/>
    <n v="95"/>
    <n v="8.5467251990400968"/>
    <n v="9.1408825658182855E-2"/>
    <n v="65"/>
    <n v="104"/>
    <n v="39"/>
    <n v="1.0033679193629816"/>
    <n v="0.17429164612068315"/>
  </r>
  <r>
    <n v="32"/>
    <n v="40"/>
    <x v="13"/>
    <n v="14"/>
    <n v="14"/>
    <n v="14"/>
    <n v="14"/>
    <n v="14"/>
    <n v="14"/>
    <n v="14"/>
    <n v="14"/>
    <n v="14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14"/>
    <n v="14"/>
    <n v="14"/>
    <n v="14"/>
    <n v="14"/>
    <n v="14"/>
    <n v="14"/>
    <n v="14"/>
    <n v="14"/>
    <n v="14"/>
    <n v="14"/>
    <n v="18.363636363636363"/>
    <n v="22"/>
    <n v="4.0294896040745165"/>
    <n v="0.21942765170702813"/>
    <n v="14"/>
    <n v="22"/>
    <n v="8"/>
    <n v="0.99847225445535737"/>
    <n v="7.4418604651162916E-3"/>
  </r>
  <r>
    <n v="555"/>
    <n v="91"/>
    <x v="15"/>
    <n v="14"/>
    <n v="14"/>
    <n v="14"/>
    <n v="14"/>
    <n v="14"/>
    <n v="14"/>
    <n v="14"/>
    <n v="14"/>
    <n v="14"/>
    <n v="14"/>
    <n v="14"/>
    <n v="14"/>
    <n v="14"/>
    <n v="14"/>
    <n v="14"/>
    <n v="15"/>
    <n v="15"/>
    <n v="15"/>
    <n v="15"/>
    <n v="15"/>
    <n v="15"/>
    <n v="15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.159090909090908"/>
    <n v="14"/>
    <n v="0.36998942902446796"/>
    <n v="2.6130874602049103E-2"/>
    <n v="14"/>
    <n v="15"/>
    <n v="1"/>
    <n v="0.99976178660826376"/>
    <n v="1.4372512046930385E-2"/>
  </r>
  <r>
    <n v="2"/>
    <n v="12"/>
    <x v="10"/>
    <n v="81"/>
    <n v="81"/>
    <n v="82"/>
    <n v="80"/>
    <n v="80"/>
    <n v="80"/>
    <n v="80"/>
    <n v="80"/>
    <n v="79"/>
    <n v="79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79"/>
    <n v="79"/>
    <n v="79"/>
    <n v="79"/>
    <n v="79.954545454545453"/>
    <n v="80"/>
    <n v="0.5262657147648877"/>
    <n v="6.5820612420850085E-3"/>
    <n v="79"/>
    <n v="82"/>
    <n v="3"/>
    <n v="0.99976288843609284"/>
    <n v="0.21538669830694454"/>
  </r>
  <r>
    <n v="2"/>
    <n v="12"/>
    <x v="1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0"/>
    <n v="0"/>
    <n v="4"/>
    <n v="4"/>
    <n v="0"/>
    <n v="1"/>
    <n v="1"/>
  </r>
  <r>
    <n v="4"/>
    <n v="15"/>
    <x v="6"/>
    <n v="20"/>
    <n v="20"/>
    <n v="20"/>
    <n v="20"/>
    <n v="20"/>
    <n v="20"/>
    <n v="20"/>
    <n v="20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3"/>
    <n v="21"/>
    <n v="22"/>
    <n v="22"/>
    <n v="22"/>
    <n v="22"/>
    <n v="24"/>
    <n v="24"/>
    <n v="24"/>
    <n v="24"/>
    <n v="24"/>
    <n v="24"/>
    <n v="24"/>
    <n v="24"/>
    <n v="22"/>
    <n v="22"/>
    <n v="21"/>
    <n v="21"/>
    <n v="21.545454545454547"/>
    <n v="21"/>
    <n v="1.3373793439087287"/>
    <n v="6.2072458999983184E-2"/>
    <n v="20"/>
    <n v="24"/>
    <n v="4"/>
    <n v="1.0036213508469392"/>
    <n v="0.58681610312389154"/>
  </r>
  <r>
    <n v="58"/>
    <n v="50"/>
    <x v="2"/>
    <n v="142"/>
    <n v="140"/>
    <n v="140"/>
    <n v="149"/>
    <n v="152"/>
    <n v="161"/>
    <n v="161"/>
    <n v="161"/>
    <n v="158"/>
    <n v="155"/>
    <n v="155"/>
    <n v="149"/>
    <n v="89"/>
    <n v="643"/>
    <n v="686"/>
    <n v="89"/>
    <n v="265"/>
    <n v="251"/>
    <n v="185"/>
    <n v="182"/>
    <n v="179"/>
    <n v="179"/>
    <n v="158"/>
    <n v="164"/>
    <n v="197"/>
    <n v="229"/>
    <n v="219"/>
    <n v="249"/>
    <n v="228"/>
    <n v="216"/>
    <n v="210"/>
    <n v="219"/>
    <n v="222"/>
    <n v="210"/>
    <n v="195"/>
    <n v="162"/>
    <n v="156"/>
    <n v="150"/>
    <n v="150"/>
    <n v="573"/>
    <n v="573"/>
    <n v="573"/>
    <n v="153"/>
    <n v="156"/>
    <n v="225.75"/>
    <n v="171.5"/>
    <n v="144.93865984022023"/>
    <n v="0.64203171579278062"/>
    <n v="89"/>
    <n v="686"/>
    <n v="597"/>
    <n v="1.0118971494902895"/>
    <n v="0.10722911403777564"/>
  </r>
  <r>
    <n v="41"/>
    <n v="40"/>
    <x v="13"/>
    <n v="101"/>
    <n v="86"/>
    <n v="93"/>
    <n v="103"/>
    <n v="115"/>
    <n v="121"/>
    <n v="121"/>
    <n v="121"/>
    <n v="49"/>
    <n v="40"/>
    <n v="102"/>
    <n v="100"/>
    <n v="40"/>
    <n v="102"/>
    <n v="98"/>
    <n v="97"/>
    <n v="35"/>
    <n v="35"/>
    <n v="35"/>
    <n v="91"/>
    <n v="90"/>
    <n v="30"/>
    <n v="31"/>
    <n v="32"/>
    <n v="32"/>
    <n v="32"/>
    <n v="32"/>
    <n v="32"/>
    <n v="34"/>
    <n v="34"/>
    <n v="32"/>
    <n v="32"/>
    <n v="32"/>
    <n v="92"/>
    <n v="94"/>
    <n v="32"/>
    <n v="32"/>
    <n v="92"/>
    <n v="32"/>
    <n v="32"/>
    <n v="31"/>
    <n v="30"/>
    <n v="30"/>
    <n v="30"/>
    <n v="61.06818181818182"/>
    <n v="35"/>
    <n v="34.532356062423354"/>
    <n v="0.56547214988709615"/>
    <n v="30"/>
    <n v="121"/>
    <n v="91"/>
    <n v="0.9721859931923128"/>
    <n v="0.41646333416341008"/>
  </r>
  <r>
    <n v="18"/>
    <n v="30"/>
    <x v="3"/>
    <n v="39"/>
    <n v="42"/>
    <n v="33"/>
    <n v="33"/>
    <n v="42"/>
    <n v="32"/>
    <n v="31"/>
    <n v="27"/>
    <n v="27"/>
    <n v="35"/>
    <n v="32"/>
    <n v="28"/>
    <n v="30"/>
    <n v="41"/>
    <n v="32"/>
    <n v="34"/>
    <n v="28"/>
    <n v="25"/>
    <n v="37"/>
    <n v="36"/>
    <n v="32"/>
    <n v="32"/>
    <n v="41"/>
    <n v="33"/>
    <n v="31"/>
    <n v="26"/>
    <n v="26"/>
    <n v="21"/>
    <n v="23"/>
    <n v="27"/>
    <n v="27"/>
    <n v="27"/>
    <n v="28"/>
    <n v="32"/>
    <n v="21"/>
    <n v="22"/>
    <n v="31"/>
    <n v="28"/>
    <n v="30"/>
    <n v="30"/>
    <n v="23"/>
    <n v="26"/>
    <n v="26"/>
    <n v="21"/>
    <n v="30.181818181818183"/>
    <n v="30"/>
    <n v="5.5918242947107677"/>
    <n v="0.18527128687294711"/>
    <n v="21"/>
    <n v="42"/>
    <n v="21"/>
    <n v="0.99138937384925352"/>
    <n v="0.36185945103203165"/>
  </r>
  <r>
    <n v="1"/>
    <n v="11"/>
    <x v="12"/>
    <n v="48"/>
    <n v="48"/>
    <n v="49"/>
    <n v="47"/>
    <n v="48"/>
    <n v="49"/>
    <n v="48"/>
    <n v="51"/>
    <n v="49"/>
    <n v="48"/>
    <n v="48"/>
    <n v="48"/>
    <n v="49"/>
    <n v="49"/>
    <n v="48"/>
    <n v="47"/>
    <n v="50"/>
    <n v="47"/>
    <n v="47"/>
    <n v="48"/>
    <n v="47"/>
    <n v="48"/>
    <n v="48"/>
    <n v="48"/>
    <n v="48"/>
    <n v="48"/>
    <n v="48"/>
    <n v="47"/>
    <n v="48"/>
    <n v="47"/>
    <n v="48"/>
    <n v="48"/>
    <n v="48"/>
    <n v="45"/>
    <n v="42"/>
    <n v="48"/>
    <n v="48"/>
    <n v="48"/>
    <n v="48"/>
    <n v="48"/>
    <n v="45"/>
    <n v="48"/>
    <n v="48"/>
    <n v="48"/>
    <n v="47.795454545454547"/>
    <n v="48"/>
    <n v="1.3395512170134125"/>
    <n v="2.8026749190960605E-2"/>
    <n v="42"/>
    <n v="51"/>
    <n v="9"/>
    <n v="0.99920425903676491"/>
    <n v="0.12568880659192896"/>
  </r>
  <r>
    <n v="155"/>
    <n v="62"/>
    <x v="5"/>
    <n v="115"/>
    <n v="114"/>
    <n v="112"/>
    <n v="115"/>
    <n v="115"/>
    <n v="114"/>
    <n v="115"/>
    <n v="51"/>
    <n v="51"/>
    <n v="50"/>
    <n v="51"/>
    <n v="51"/>
    <n v="50"/>
    <n v="51"/>
    <n v="50"/>
    <n v="50"/>
    <n v="50"/>
    <n v="50"/>
    <n v="51"/>
    <n v="50"/>
    <n v="50"/>
    <n v="74"/>
    <n v="73"/>
    <n v="74"/>
    <n v="74"/>
    <n v="73"/>
    <n v="73"/>
    <n v="72"/>
    <n v="72"/>
    <n v="73"/>
    <n v="73"/>
    <n v="74"/>
    <n v="74"/>
    <n v="73"/>
    <n v="74"/>
    <n v="73"/>
    <n v="74"/>
    <n v="74"/>
    <n v="73"/>
    <n v="74"/>
    <n v="74"/>
    <n v="74"/>
    <n v="74"/>
    <n v="74"/>
    <n v="72.63636363636364"/>
    <n v="73"/>
    <n v="21.066992709406389"/>
    <n v="0.29003369186917427"/>
    <n v="50"/>
    <n v="115"/>
    <n v="65"/>
    <n v="0.99791626896073415"/>
    <n v="9.5115387550291693E-3"/>
  </r>
  <r>
    <n v="44"/>
    <n v="40"/>
    <x v="13"/>
    <n v="159"/>
    <n v="159"/>
    <n v="177"/>
    <n v="177"/>
    <n v="179"/>
    <n v="180"/>
    <n v="177"/>
    <n v="178"/>
    <n v="177"/>
    <n v="177"/>
    <n v="177"/>
    <n v="177"/>
    <n v="176"/>
    <n v="176"/>
    <n v="177"/>
    <n v="177"/>
    <n v="177"/>
    <n v="177"/>
    <n v="189"/>
    <n v="177"/>
    <n v="177"/>
    <n v="180"/>
    <n v="177"/>
    <n v="175"/>
    <n v="175"/>
    <n v="176"/>
    <n v="60"/>
    <n v="57"/>
    <n v="74"/>
    <n v="87"/>
    <n v="57"/>
    <n v="57"/>
    <n v="57"/>
    <n v="57"/>
    <n v="58"/>
    <n v="58"/>
    <n v="58"/>
    <n v="58"/>
    <n v="58"/>
    <n v="58"/>
    <n v="57"/>
    <n v="57"/>
    <n v="57"/>
    <n v="56"/>
    <n v="128.65909090909091"/>
    <n v="175.5"/>
    <n v="58.11173806968705"/>
    <n v="0.45167222665010248"/>
    <n v="56"/>
    <n v="189"/>
    <n v="133"/>
    <n v="0.96468188316387926"/>
    <n v="0.72246018080109209"/>
  </r>
  <r>
    <n v="2"/>
    <n v="12"/>
    <x v="10"/>
    <n v="60"/>
    <n v="60"/>
    <n v="60"/>
    <n v="58"/>
    <n v="60"/>
    <n v="60"/>
    <n v="60"/>
    <n v="60"/>
    <n v="60"/>
    <n v="62"/>
    <n v="64"/>
    <n v="66"/>
    <n v="62"/>
    <n v="64"/>
    <n v="60"/>
    <n v="60"/>
    <n v="61"/>
    <n v="62"/>
    <n v="59"/>
    <n v="64"/>
    <n v="64"/>
    <n v="64"/>
    <n v="63"/>
    <n v="62"/>
    <n v="62"/>
    <n v="60"/>
    <n v="60"/>
    <n v="60"/>
    <n v="60"/>
    <n v="58"/>
    <n v="58"/>
    <n v="60"/>
    <n v="60"/>
    <n v="62"/>
    <n v="62"/>
    <n v="62"/>
    <n v="62"/>
    <n v="64"/>
    <n v="64"/>
    <n v="63"/>
    <n v="62"/>
    <n v="64"/>
    <n v="64"/>
    <n v="66"/>
    <n v="61.545454545454547"/>
    <n v="62"/>
    <n v="2.0624499481401983"/>
    <n v="3.3511003588688595E-2"/>
    <n v="58"/>
    <n v="66"/>
    <n v="8"/>
    <n v="1.0009333167089778"/>
    <n v="0.12884410600447521"/>
  </r>
  <r>
    <n v="8"/>
    <n v="22"/>
    <x v="8"/>
    <n v="47"/>
    <n v="47"/>
    <n v="48"/>
    <n v="49"/>
    <n v="49"/>
    <n v="47"/>
    <n v="48"/>
    <n v="47"/>
    <n v="47"/>
    <n v="48"/>
    <n v="48"/>
    <n v="41"/>
    <n v="41"/>
    <n v="44"/>
    <n v="44"/>
    <n v="44"/>
    <n v="43"/>
    <n v="42"/>
    <n v="41"/>
    <n v="41"/>
    <n v="42"/>
    <n v="42"/>
    <n v="52"/>
    <n v="52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31.681818181818183"/>
    <n v="41"/>
    <n v="15.611225429415651"/>
    <n v="0.49275030049805496"/>
    <n v="15"/>
    <n v="52"/>
    <n v="37"/>
    <n v="0.96260735140471076"/>
    <n v="0.76087409427962793"/>
  </r>
  <r>
    <n v="1"/>
    <n v="11"/>
    <x v="12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1"/>
    <n v="11"/>
    <n v="10.045454545454545"/>
    <n v="10"/>
    <n v="0.21070705494148545"/>
    <n v="2.0975362935351495E-2"/>
    <n v="10"/>
    <n v="11"/>
    <n v="1"/>
    <n v="1.0005643632172398"/>
    <n v="0.13023255813953483"/>
  </r>
  <r>
    <n v="17"/>
    <n v="30"/>
    <x v="3"/>
    <n v="53"/>
    <n v="53"/>
    <n v="53"/>
    <n v="53"/>
    <n v="45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2"/>
    <n v="52"/>
    <n v="52"/>
    <n v="52"/>
    <n v="52.727272727272727"/>
    <n v="53"/>
    <n v="1.226900734477796"/>
    <n v="2.3268807033199581E-2"/>
    <n v="45"/>
    <n v="53"/>
    <n v="8"/>
    <n v="1.0001888352081703"/>
    <n v="9.3968243173957761E-3"/>
  </r>
  <r>
    <n v="9"/>
    <n v="22"/>
    <x v="8"/>
    <n v="16"/>
    <n v="17"/>
    <n v="17"/>
    <n v="17"/>
    <n v="16"/>
    <n v="17"/>
    <n v="17"/>
    <n v="17"/>
    <n v="17"/>
    <n v="18"/>
    <n v="16"/>
    <n v="16"/>
    <n v="17"/>
    <n v="17"/>
    <n v="17"/>
    <n v="17"/>
    <n v="17"/>
    <n v="16"/>
    <n v="17"/>
    <n v="16"/>
    <n v="16"/>
    <n v="17"/>
    <n v="16"/>
    <n v="16"/>
    <n v="17"/>
    <n v="16"/>
    <n v="16"/>
    <n v="16"/>
    <n v="17"/>
    <n v="16"/>
    <n v="17"/>
    <n v="16"/>
    <n v="17"/>
    <n v="16"/>
    <n v="17"/>
    <n v="18"/>
    <n v="19"/>
    <n v="18"/>
    <n v="17"/>
    <n v="19"/>
    <n v="21"/>
    <n v="20"/>
    <n v="19"/>
    <n v="21"/>
    <n v="17.113636363636363"/>
    <n v="17"/>
    <n v="1.2798239175926833"/>
    <n v="7.4783867694658793E-2"/>
    <n v="16"/>
    <n v="21"/>
    <n v="5"/>
    <n v="1.0028157779336984"/>
    <n v="0.25848490407957669"/>
  </r>
  <r>
    <n v="1"/>
    <n v="11"/>
    <x v="12"/>
    <n v="20"/>
    <n v="20"/>
    <n v="20"/>
    <n v="20"/>
    <n v="20"/>
    <n v="20"/>
    <n v="20"/>
    <n v="20"/>
    <n v="20"/>
    <n v="20"/>
    <n v="20"/>
    <n v="20"/>
    <n v="20"/>
    <n v="20"/>
    <n v="20"/>
    <n v="19"/>
    <n v="19"/>
    <n v="20"/>
    <n v="21"/>
    <n v="19"/>
    <n v="20"/>
    <n v="19"/>
    <n v="19"/>
    <n v="19"/>
    <n v="19"/>
    <n v="19"/>
    <n v="19"/>
    <n v="20"/>
    <n v="20"/>
    <n v="20"/>
    <n v="20"/>
    <n v="21"/>
    <n v="21"/>
    <n v="21"/>
    <n v="21"/>
    <n v="21"/>
    <n v="21"/>
    <n v="21"/>
    <n v="22"/>
    <n v="21"/>
    <n v="21"/>
    <n v="22"/>
    <n v="21"/>
    <n v="19"/>
    <n v="20.113636363636363"/>
    <n v="20"/>
    <n v="0.81314517399771347"/>
    <n v="4.042755667333265E-2"/>
    <n v="19"/>
    <n v="22"/>
    <n v="3"/>
    <n v="1.0013132804773854"/>
    <n v="0.17553773013137597"/>
  </r>
  <r>
    <n v="22"/>
    <n v="40"/>
    <x v="13"/>
    <n v="58"/>
    <n v="66"/>
    <n v="75"/>
    <n v="83"/>
    <n v="65"/>
    <n v="72"/>
    <n v="78"/>
    <n v="89"/>
    <n v="95"/>
    <n v="68"/>
    <n v="80"/>
    <n v="86"/>
    <n v="94"/>
    <n v="70"/>
    <n v="77"/>
    <n v="84"/>
    <n v="91"/>
    <n v="98"/>
    <n v="75"/>
    <n v="81"/>
    <n v="86"/>
    <n v="94"/>
    <n v="72"/>
    <n v="79"/>
    <n v="87"/>
    <n v="93"/>
    <n v="72"/>
    <n v="79"/>
    <n v="85"/>
    <n v="92"/>
    <n v="97"/>
    <n v="73"/>
    <n v="80"/>
    <n v="85"/>
    <n v="93"/>
    <n v="213"/>
    <n v="69"/>
    <n v="76"/>
    <n v="74"/>
    <n v="54"/>
    <n v="60"/>
    <n v="67"/>
    <n v="74"/>
    <n v="81"/>
    <n v="82.272727272727266"/>
    <n v="79.5"/>
    <n v="22.866003643434613"/>
    <n v="0.27792932605279641"/>
    <n v="54"/>
    <n v="213"/>
    <n v="159"/>
    <n v="1.0013367768117214"/>
    <n v="6.9355321203259501E-3"/>
  </r>
  <r>
    <n v="91"/>
    <n v="50"/>
    <x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n v="0"/>
    <n v="1"/>
    <n v="1"/>
  </r>
  <r>
    <n v="7"/>
    <n v="22"/>
    <x v="8"/>
    <n v="72"/>
    <n v="74"/>
    <n v="73"/>
    <n v="72"/>
    <n v="72"/>
    <n v="72"/>
    <n v="76"/>
    <n v="72"/>
    <n v="72"/>
    <n v="75"/>
    <n v="73"/>
    <n v="73"/>
    <n v="71"/>
    <n v="76"/>
    <n v="77"/>
    <n v="71"/>
    <n v="74"/>
    <n v="71"/>
    <n v="71"/>
    <n v="74"/>
    <n v="77"/>
    <n v="73"/>
    <n v="75"/>
    <n v="74"/>
    <n v="74"/>
    <n v="74"/>
    <n v="74"/>
    <n v="74"/>
    <n v="74"/>
    <n v="77"/>
    <n v="74"/>
    <n v="71"/>
    <n v="73"/>
    <n v="73"/>
    <n v="73"/>
    <n v="72"/>
    <n v="72"/>
    <n v="75"/>
    <n v="71"/>
    <n v="70"/>
    <n v="66"/>
    <n v="68"/>
    <n v="69"/>
    <n v="69"/>
    <n v="72.795454545454547"/>
    <n v="73"/>
    <n v="2.3285842135826442"/>
    <n v="3.1988044145375066E-2"/>
    <n v="66"/>
    <n v="77"/>
    <n v="11"/>
    <n v="0.99911497037821639"/>
    <n v="0.12415285542089559"/>
  </r>
  <r>
    <n v="130"/>
    <n v="61"/>
    <x v="4"/>
    <n v="20"/>
    <n v="29"/>
    <n v="21"/>
    <n v="21"/>
    <n v="40"/>
    <n v="40"/>
    <n v="45"/>
    <n v="45"/>
    <n v="45"/>
    <n v="45"/>
    <n v="49"/>
    <n v="55"/>
    <n v="39"/>
    <n v="39"/>
    <n v="39"/>
    <n v="39"/>
    <n v="39"/>
    <n v="39"/>
    <n v="39"/>
    <n v="23"/>
    <n v="32"/>
    <n v="40"/>
    <n v="24"/>
    <n v="19"/>
    <n v="40"/>
    <n v="38"/>
    <n v="25"/>
    <n v="44"/>
    <n v="46"/>
    <n v="50"/>
    <n v="49"/>
    <n v="49"/>
    <n v="77"/>
    <n v="83"/>
    <n v="77"/>
    <n v="58"/>
    <n v="19"/>
    <n v="39"/>
    <n v="20"/>
    <n v="22"/>
    <n v="30"/>
    <n v="30"/>
    <n v="38"/>
    <n v="58"/>
    <n v="39.954545454545453"/>
    <n v="39"/>
    <n v="15.138053921583497"/>
    <n v="0.37888189564827868"/>
    <n v="19"/>
    <n v="83"/>
    <n v="64"/>
    <n v="1.0043877813285282"/>
    <n v="2.1991747224037329E-2"/>
  </r>
  <r>
    <n v="103"/>
    <n v="61"/>
    <x v="4"/>
    <n v="45"/>
    <n v="45"/>
    <n v="45"/>
    <n v="45"/>
    <n v="45"/>
    <n v="45"/>
    <n v="45"/>
    <n v="45"/>
    <n v="45"/>
    <n v="45"/>
    <n v="38"/>
    <n v="38"/>
    <n v="38"/>
    <n v="38"/>
    <n v="38"/>
    <n v="38"/>
    <n v="38"/>
    <n v="38"/>
    <n v="38"/>
    <n v="38"/>
    <n v="38"/>
    <n v="38"/>
    <n v="37"/>
    <n v="38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3.204545454545453"/>
    <n v="38"/>
    <n v="19.753809812645379"/>
    <n v="0.8512905306135129"/>
    <n v="2"/>
    <n v="45"/>
    <n v="43"/>
    <n v="0.90153761558223666"/>
    <n v="0.7679981153803529"/>
  </r>
  <r>
    <n v="1"/>
    <n v="11"/>
    <x v="12"/>
    <n v="30"/>
    <n v="30"/>
    <n v="30"/>
    <n v="7"/>
    <n v="30"/>
    <n v="30"/>
    <n v="30"/>
    <n v="30"/>
    <n v="30"/>
    <n v="30"/>
    <n v="7"/>
    <n v="30"/>
    <n v="30"/>
    <n v="30"/>
    <n v="30"/>
    <n v="30"/>
    <n v="30"/>
    <n v="30"/>
    <n v="30"/>
    <n v="30"/>
    <n v="30"/>
    <n v="30"/>
    <n v="30"/>
    <n v="30"/>
    <n v="7"/>
    <n v="31"/>
    <n v="31"/>
    <n v="7"/>
    <n v="31"/>
    <n v="31"/>
    <n v="7"/>
    <n v="7"/>
    <n v="7"/>
    <n v="7"/>
    <n v="7"/>
    <n v="7"/>
    <n v="7"/>
    <n v="7"/>
    <n v="2"/>
    <n v="7"/>
    <n v="7"/>
    <n v="31"/>
    <n v="31"/>
    <n v="31"/>
    <n v="22.204545454545453"/>
    <n v="30"/>
    <n v="11.333382560105338"/>
    <n v="0.51040822174476452"/>
    <n v="2"/>
    <n v="31"/>
    <n v="29"/>
    <n v="0.97192709219005047"/>
    <n v="0.2289860521757954"/>
  </r>
  <r>
    <n v="107"/>
    <n v="61"/>
    <x v="4"/>
    <n v="131"/>
    <n v="131"/>
    <n v="131"/>
    <n v="132"/>
    <n v="131"/>
    <n v="131"/>
    <n v="127"/>
    <n v="127"/>
    <n v="131"/>
    <n v="131"/>
    <n v="131"/>
    <n v="127"/>
    <n v="127"/>
    <n v="127"/>
    <n v="132"/>
    <n v="133"/>
    <n v="133"/>
    <n v="134"/>
    <n v="134"/>
    <n v="133"/>
    <n v="137"/>
    <n v="140"/>
    <n v="141"/>
    <n v="140"/>
    <n v="142"/>
    <n v="142"/>
    <n v="148"/>
    <n v="154"/>
    <n v="129"/>
    <n v="127"/>
    <n v="120"/>
    <n v="122"/>
    <n v="120"/>
    <n v="121"/>
    <n v="121"/>
    <n v="122"/>
    <n v="122"/>
    <n v="121"/>
    <n v="118"/>
    <n v="117"/>
    <n v="123"/>
    <n v="126"/>
    <n v="126"/>
    <n v="132"/>
    <n v="130.11363636363637"/>
    <n v="131"/>
    <n v="7.9539836708901079"/>
    <n v="6.1131053540465455E-2"/>
    <n v="117"/>
    <n v="154"/>
    <n v="37"/>
    <n v="0.99846604023655205"/>
    <n v="0.10776351804454982"/>
  </r>
  <r>
    <n v="3"/>
    <n v="15"/>
    <x v="6"/>
    <n v="25"/>
    <n v="23"/>
    <n v="23"/>
    <n v="24"/>
    <n v="22"/>
    <n v="23"/>
    <n v="22"/>
    <n v="21"/>
    <n v="23"/>
    <n v="24"/>
    <n v="22"/>
    <n v="23"/>
    <n v="23"/>
    <n v="24"/>
    <n v="26"/>
    <n v="25"/>
    <n v="25"/>
    <n v="24"/>
    <n v="22"/>
    <n v="23"/>
    <n v="24"/>
    <n v="23"/>
    <n v="23"/>
    <n v="23"/>
    <n v="25"/>
    <n v="25"/>
    <n v="25"/>
    <n v="23"/>
    <n v="24"/>
    <n v="22"/>
    <n v="22"/>
    <n v="22"/>
    <n v="23"/>
    <n v="22"/>
    <n v="22"/>
    <n v="23"/>
    <n v="24"/>
    <n v="23"/>
    <n v="19"/>
    <n v="23"/>
    <n v="23"/>
    <n v="22"/>
    <n v="23"/>
    <n v="22"/>
    <n v="23.113636363636363"/>
    <n v="23"/>
    <n v="1.2798239175926831"/>
    <n v="5.537094628719573E-2"/>
    <n v="19"/>
    <n v="26"/>
    <n v="7"/>
    <n v="0.99892904104538482"/>
    <n v="6.0152242605952103E-2"/>
  </r>
  <r>
    <n v="24"/>
    <n v="40"/>
    <x v="13"/>
    <n v="45"/>
    <n v="45"/>
    <n v="44"/>
    <n v="44"/>
    <n v="44"/>
    <n v="45"/>
    <n v="44"/>
    <n v="46"/>
    <n v="44"/>
    <n v="36"/>
    <n v="36"/>
    <n v="36"/>
    <n v="36"/>
    <n v="37"/>
    <n v="37"/>
    <n v="37"/>
    <n v="39"/>
    <n v="39"/>
    <n v="38"/>
    <n v="38"/>
    <n v="38"/>
    <n v="38"/>
    <n v="39"/>
    <n v="39"/>
    <n v="39"/>
    <n v="39"/>
    <n v="39"/>
    <n v="39"/>
    <n v="39"/>
    <n v="39"/>
    <n v="39"/>
    <n v="40"/>
    <n v="42"/>
    <n v="40"/>
    <n v="40"/>
    <n v="40"/>
    <n v="40"/>
    <n v="40"/>
    <n v="40"/>
    <n v="40"/>
    <n v="39"/>
    <n v="39"/>
    <n v="38"/>
    <n v="39"/>
    <n v="39.863636363636367"/>
    <n v="39"/>
    <n v="2.7244876547660311"/>
    <n v="6.8345186322523011E-2"/>
    <n v="36"/>
    <n v="46"/>
    <n v="10"/>
    <n v="0.99817108384721276"/>
    <n v="0.12362401856684149"/>
  </r>
  <r>
    <n v="48"/>
    <n v="40"/>
    <x v="13"/>
    <n v="104"/>
    <n v="103"/>
    <n v="101"/>
    <n v="102"/>
    <n v="105"/>
    <n v="106"/>
    <n v="101"/>
    <n v="102"/>
    <n v="106"/>
    <n v="108"/>
    <n v="109"/>
    <n v="104"/>
    <n v="103"/>
    <n v="100"/>
    <n v="103"/>
    <n v="99"/>
    <n v="105"/>
    <n v="101"/>
    <n v="103"/>
    <n v="105"/>
    <n v="102"/>
    <n v="99"/>
    <n v="108"/>
    <n v="109"/>
    <n v="106"/>
    <n v="107"/>
    <n v="105"/>
    <n v="107"/>
    <n v="104"/>
    <n v="108"/>
    <n v="110"/>
    <n v="106"/>
    <n v="103"/>
    <n v="92"/>
    <n v="93"/>
    <n v="93"/>
    <n v="87"/>
    <n v="86"/>
    <n v="87"/>
    <n v="87"/>
    <n v="84"/>
    <n v="89"/>
    <n v="90"/>
    <n v="90"/>
    <n v="100.5"/>
    <n v="103"/>
    <n v="7.3721663850799191"/>
    <n v="7.3354889403780293E-2"/>
    <n v="84"/>
    <n v="110"/>
    <n v="26"/>
    <n v="0.99625357532757408"/>
    <n v="0.4014346385909689"/>
  </r>
  <r>
    <n v="75"/>
    <n v="50"/>
    <x v="2"/>
    <n v="44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4"/>
    <n v="44"/>
    <n v="44"/>
    <n v="44"/>
    <n v="44"/>
    <n v="44"/>
    <n v="44"/>
    <n v="44"/>
    <n v="44"/>
    <n v="44"/>
    <n v="18"/>
    <n v="44"/>
    <n v="39"/>
    <n v="47"/>
    <n v="47"/>
    <n v="47"/>
    <n v="44.113636363636367"/>
    <n v="45"/>
    <n v="4.1886663753787232"/>
    <n v="9.4951736484628443E-2"/>
    <n v="18"/>
    <n v="47"/>
    <n v="29"/>
    <n v="0.99754017607101209"/>
    <n v="5.1285091759033494E-2"/>
  </r>
  <r>
    <n v="7"/>
    <n v="22"/>
    <x v="8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8"/>
    <n v="98"/>
    <n v="97"/>
    <n v="97"/>
    <n v="97"/>
    <n v="97"/>
    <n v="97.045454545454547"/>
    <n v="97"/>
    <n v="0.21070705494148548"/>
    <n v="2.1712202382729181E-3"/>
    <n v="97"/>
    <n v="98"/>
    <n v="1"/>
    <n v="1.0000491514553469"/>
    <n v="8.5345145810261966E-2"/>
  </r>
  <r>
    <n v="6"/>
    <n v="22"/>
    <x v="8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5"/>
    <n v="11"/>
    <n v="11"/>
    <n v="11"/>
    <n v="11"/>
    <n v="11"/>
    <n v="10"/>
    <n v="10"/>
    <n v="10"/>
    <n v="10"/>
    <n v="10"/>
    <n v="10"/>
    <n v="10"/>
    <n v="10"/>
    <n v="11"/>
    <n v="11"/>
    <n v="11"/>
    <n v="11"/>
    <n v="11"/>
    <n v="10.340909090909092"/>
    <n v="10"/>
    <n v="0.83368561968740484"/>
    <n v="8.0620147837902875E-2"/>
    <n v="10"/>
    <n v="15"/>
    <n v="5"/>
    <n v="1.0019482592085149"/>
    <n v="0.12601461329461486"/>
  </r>
  <r>
    <n v="52"/>
    <n v="50"/>
    <x v="2"/>
    <n v="90"/>
    <n v="90"/>
    <n v="90"/>
    <n v="90"/>
    <n v="90"/>
    <n v="90"/>
    <n v="85"/>
    <n v="90"/>
    <n v="90"/>
    <n v="90"/>
    <n v="90"/>
    <n v="85"/>
    <n v="85"/>
    <n v="90"/>
    <n v="90"/>
    <n v="90"/>
    <n v="90"/>
    <n v="85"/>
    <n v="90"/>
    <n v="92"/>
    <n v="87"/>
    <n v="92"/>
    <n v="87"/>
    <n v="87"/>
    <n v="87"/>
    <n v="87"/>
    <n v="92"/>
    <n v="87"/>
    <n v="87"/>
    <n v="92"/>
    <n v="92"/>
    <n v="92"/>
    <n v="92"/>
    <n v="92"/>
    <n v="92"/>
    <n v="92"/>
    <n v="92"/>
    <n v="92"/>
    <n v="92"/>
    <n v="92"/>
    <n v="92"/>
    <n v="92"/>
    <n v="92"/>
    <n v="92"/>
    <n v="89.88636363636364"/>
    <n v="90"/>
    <n v="2.3349309943581575"/>
    <n v="2.59764762962728E-2"/>
    <n v="85"/>
    <n v="92"/>
    <n v="7"/>
    <n v="1.0009126838140159"/>
    <n v="0.19883478601344301"/>
  </r>
  <r>
    <n v="409"/>
    <n v="82"/>
    <x v="1"/>
    <n v="34"/>
    <n v="35"/>
    <n v="34"/>
    <n v="36"/>
    <n v="34"/>
    <n v="34"/>
    <n v="34"/>
    <n v="34"/>
    <n v="35"/>
    <n v="36"/>
    <n v="35"/>
    <n v="35"/>
    <n v="36"/>
    <n v="34"/>
    <n v="39"/>
    <n v="36"/>
    <n v="36"/>
    <n v="36"/>
    <n v="36"/>
    <n v="36"/>
    <n v="36"/>
    <n v="36"/>
    <n v="37"/>
    <n v="36"/>
    <n v="38"/>
    <n v="36"/>
    <n v="38"/>
    <n v="38"/>
    <n v="36"/>
    <n v="34"/>
    <n v="36"/>
    <n v="36"/>
    <n v="36"/>
    <n v="36"/>
    <n v="38"/>
    <n v="38"/>
    <n v="36"/>
    <n v="36"/>
    <n v="37"/>
    <n v="32"/>
    <n v="34"/>
    <n v="32"/>
    <n v="32"/>
    <n v="32"/>
    <n v="35.477272727272727"/>
    <n v="36"/>
    <n v="1.6911347004460808"/>
    <n v="4.7668114554533993E-2"/>
    <n v="32"/>
    <n v="39"/>
    <n v="7"/>
    <n v="0.99989022741753375"/>
    <n v="8.5781088176283427E-4"/>
  </r>
  <r>
    <n v="115"/>
    <n v="61"/>
    <x v="4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0"/>
    <n v="20"/>
    <n v="20"/>
    <n v="20"/>
    <n v="20"/>
    <n v="20"/>
    <n v="20"/>
    <n v="20"/>
    <n v="20"/>
    <n v="20"/>
    <n v="20"/>
    <n v="20"/>
    <n v="20"/>
    <n v="20"/>
    <n v="20"/>
    <n v="20"/>
    <n v="21.272727272727273"/>
    <n v="22"/>
    <n v="0.97321419912495888"/>
    <n v="4.5749385428951059E-2"/>
    <n v="20"/>
    <n v="22"/>
    <n v="2"/>
    <n v="0.99699543463894902"/>
    <n v="0.69457364341085293"/>
  </r>
  <r>
    <n v="8"/>
    <n v="22"/>
    <x v="8"/>
    <n v="57"/>
    <n v="57"/>
    <n v="57"/>
    <n v="58"/>
    <n v="57"/>
    <n v="57"/>
    <n v="57"/>
    <n v="57"/>
    <n v="57"/>
    <n v="58"/>
    <n v="57"/>
    <n v="57"/>
    <n v="59"/>
    <n v="57"/>
    <n v="57"/>
    <n v="58"/>
    <n v="57"/>
    <n v="57"/>
    <n v="57"/>
    <n v="57"/>
    <n v="57"/>
    <n v="57"/>
    <n v="57"/>
    <n v="57"/>
    <n v="57"/>
    <n v="63"/>
    <n v="56"/>
    <n v="58"/>
    <n v="58"/>
    <n v="58"/>
    <n v="58"/>
    <n v="57"/>
    <n v="58"/>
    <n v="55"/>
    <n v="55"/>
    <n v="56"/>
    <n v="50"/>
    <n v="49"/>
    <n v="49"/>
    <n v="49"/>
    <n v="49"/>
    <n v="49"/>
    <n v="50"/>
    <n v="50"/>
    <n v="55.840909090909093"/>
    <n v="57"/>
    <n v="3.2915902837677873"/>
    <n v="5.894585774757128E-2"/>
    <n v="49"/>
    <n v="63"/>
    <n v="14"/>
    <n v="0.99693612429519773"/>
    <n v="0.41565191878204555"/>
  </r>
  <r>
    <n v="9"/>
    <n v="22"/>
    <x v="8"/>
    <n v="132"/>
    <n v="132"/>
    <n v="128"/>
    <n v="138"/>
    <n v="140"/>
    <n v="142"/>
    <n v="141"/>
    <n v="141"/>
    <n v="136"/>
    <n v="137"/>
    <n v="138"/>
    <n v="137"/>
    <n v="134"/>
    <n v="137"/>
    <n v="137"/>
    <n v="142"/>
    <n v="142"/>
    <n v="141"/>
    <n v="137"/>
    <n v="133"/>
    <n v="136"/>
    <n v="135"/>
    <n v="133"/>
    <n v="139"/>
    <n v="138"/>
    <n v="138"/>
    <n v="134"/>
    <n v="137"/>
    <n v="139"/>
    <n v="137"/>
    <n v="135"/>
    <n v="135"/>
    <n v="140"/>
    <n v="134"/>
    <n v="133"/>
    <n v="139"/>
    <n v="132"/>
    <n v="132"/>
    <n v="132"/>
    <n v="135"/>
    <n v="134"/>
    <n v="132"/>
    <n v="133"/>
    <n v="131"/>
    <n v="136.09090909090909"/>
    <n v="136.5"/>
    <n v="3.4291376759829366"/>
    <n v="2.519740443274035E-2"/>
    <n v="128"/>
    <n v="142"/>
    <n v="14"/>
    <n v="0.9993749508673635"/>
    <n v="0.10143122641334695"/>
  </r>
  <r>
    <n v="18"/>
    <n v="30"/>
    <x v="3"/>
    <n v="174"/>
    <n v="174"/>
    <n v="187"/>
    <n v="210"/>
    <n v="204"/>
    <n v="202"/>
    <n v="213"/>
    <n v="220"/>
    <n v="217"/>
    <n v="200"/>
    <n v="202"/>
    <n v="202"/>
    <n v="204"/>
    <n v="196"/>
    <n v="198"/>
    <n v="199"/>
    <n v="200"/>
    <n v="194"/>
    <n v="184"/>
    <n v="182"/>
    <n v="188"/>
    <n v="185"/>
    <n v="171"/>
    <n v="174"/>
    <n v="202"/>
    <n v="204"/>
    <n v="197"/>
    <n v="198"/>
    <n v="171"/>
    <n v="186"/>
    <n v="183"/>
    <n v="172"/>
    <n v="181"/>
    <n v="193"/>
    <n v="198"/>
    <n v="175"/>
    <n v="185"/>
    <n v="191"/>
    <n v="207"/>
    <n v="202"/>
    <n v="196"/>
    <n v="163"/>
    <n v="179"/>
    <n v="195"/>
    <n v="192.22727272727272"/>
    <n v="195.5"/>
    <n v="13.450795146140059"/>
    <n v="6.9973396362043347E-2"/>
    <n v="163"/>
    <n v="220"/>
    <n v="57"/>
    <n v="0.9982002747092823"/>
    <n v="0.10713683310247116"/>
  </r>
  <r>
    <n v="93"/>
    <n v="50"/>
    <x v="2"/>
    <n v="21"/>
    <n v="21"/>
    <n v="21"/>
    <n v="23"/>
    <n v="21"/>
    <n v="22"/>
    <n v="21"/>
    <n v="21"/>
    <n v="21"/>
    <n v="21"/>
    <n v="21"/>
    <n v="22"/>
    <n v="23"/>
    <n v="21"/>
    <n v="22"/>
    <n v="21"/>
    <n v="23"/>
    <n v="22"/>
    <n v="23"/>
    <n v="22"/>
    <n v="24"/>
    <n v="22"/>
    <n v="22"/>
    <n v="22"/>
    <n v="22"/>
    <n v="22"/>
    <n v="18"/>
    <n v="22"/>
    <n v="21"/>
    <n v="22"/>
    <n v="24"/>
    <n v="21"/>
    <n v="21"/>
    <n v="25"/>
    <n v="18"/>
    <n v="23"/>
    <n v="24"/>
    <n v="21"/>
    <n v="22"/>
    <n v="20"/>
    <n v="21"/>
    <n v="22"/>
    <n v="22"/>
    <n v="23"/>
    <n v="21.75"/>
    <n v="22"/>
    <n v="1.3316365172048596"/>
    <n v="6.1224667457694698E-2"/>
    <n v="18"/>
    <n v="25"/>
    <n v="7"/>
    <n v="1.0004047494664454"/>
    <n v="6.9418324584784551E-3"/>
  </r>
  <r>
    <n v="9"/>
    <n v="22"/>
    <x v="8"/>
    <n v="193"/>
    <n v="205"/>
    <n v="216"/>
    <n v="161"/>
    <n v="165"/>
    <n v="127"/>
    <n v="175"/>
    <n v="132"/>
    <n v="179"/>
    <n v="165"/>
    <n v="185"/>
    <n v="182"/>
    <n v="172"/>
    <n v="159"/>
    <n v="144"/>
    <n v="139"/>
    <n v="158"/>
    <n v="162"/>
    <n v="164"/>
    <n v="138"/>
    <n v="152"/>
    <n v="128"/>
    <n v="190"/>
    <n v="176"/>
    <n v="193"/>
    <n v="197"/>
    <n v="153"/>
    <n v="154"/>
    <n v="177"/>
    <n v="129"/>
    <n v="141"/>
    <n v="126"/>
    <n v="109"/>
    <n v="135"/>
    <n v="120"/>
    <n v="126"/>
    <n v="115"/>
    <n v="129"/>
    <n v="122"/>
    <n v="115"/>
    <n v="104"/>
    <n v="111"/>
    <n v="104"/>
    <n v="119"/>
    <n v="151.04545454545453"/>
    <n v="152.5"/>
    <n v="29.741486603227791"/>
    <n v="0.19690421464670824"/>
    <n v="104"/>
    <n v="216"/>
    <n v="112"/>
    <n v="0.98899110329814732"/>
    <n v="0.51544297328977517"/>
  </r>
  <r>
    <n v="267"/>
    <n v="81"/>
    <x v="7"/>
    <n v="52"/>
    <n v="47"/>
    <n v="47"/>
    <n v="47"/>
    <n v="37"/>
    <n v="37"/>
    <n v="37"/>
    <n v="4"/>
    <n v="4"/>
    <n v="4"/>
    <n v="4"/>
    <n v="4"/>
    <n v="4"/>
    <n v="4"/>
    <n v="4"/>
    <n v="4"/>
    <n v="4"/>
    <n v="4"/>
    <n v="14"/>
    <n v="11"/>
    <n v="11"/>
    <n v="13"/>
    <n v="4"/>
    <n v="4"/>
    <n v="4"/>
    <n v="4"/>
    <n v="4"/>
    <n v="5"/>
    <n v="5"/>
    <n v="5"/>
    <n v="4"/>
    <n v="4"/>
    <n v="4"/>
    <n v="4"/>
    <n v="4"/>
    <n v="4"/>
    <n v="4"/>
    <n v="4"/>
    <n v="4"/>
    <n v="5"/>
    <n v="15"/>
    <n v="15"/>
    <n v="15"/>
    <n v="15"/>
    <n v="12.113636363636363"/>
    <n v="4"/>
    <n v="14.457983887708949"/>
    <n v="1.1935296267527087"/>
    <n v="4"/>
    <n v="52"/>
    <n v="48"/>
    <n v="0.97159867320985105"/>
    <n v="0.16859458929348328"/>
  </r>
  <r>
    <n v="138"/>
    <n v="61"/>
    <x v="4"/>
    <n v="52"/>
    <n v="52"/>
    <n v="52"/>
    <n v="52"/>
    <n v="52"/>
    <n v="52"/>
    <n v="52"/>
    <n v="52"/>
    <n v="48"/>
    <n v="48"/>
    <n v="48"/>
    <n v="48"/>
    <n v="48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9"/>
    <n v="47"/>
    <n v="47"/>
    <n v="47"/>
    <n v="47"/>
    <n v="47"/>
    <n v="47"/>
    <n v="47"/>
    <n v="47"/>
    <n v="47"/>
    <n v="49.022727272727273"/>
    <n v="49"/>
    <n v="1.6209190095492021"/>
    <n v="3.3064643681114926E-2"/>
    <n v="47"/>
    <n v="52"/>
    <n v="5"/>
    <n v="0.99803789457991843"/>
    <n v="0.5949107072929809"/>
  </r>
  <r>
    <n v="21"/>
    <n v="40"/>
    <x v="13"/>
    <n v="31"/>
    <n v="31"/>
    <n v="32"/>
    <n v="32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2"/>
    <n v="32"/>
    <n v="31"/>
    <n v="31"/>
    <n v="31"/>
    <n v="31"/>
    <n v="31"/>
    <n v="31"/>
    <n v="31"/>
    <n v="31"/>
    <n v="31"/>
    <n v="32"/>
    <n v="32"/>
    <n v="33"/>
    <n v="33"/>
    <n v="33"/>
    <n v="32"/>
    <n v="32"/>
    <n v="32"/>
    <n v="32"/>
    <n v="31"/>
    <n v="31.363636363636363"/>
    <n v="31"/>
    <n v="0.61345036723889812"/>
    <n v="1.9559287071385156E-2"/>
    <n v="31"/>
    <n v="33"/>
    <n v="2"/>
    <n v="1.0007142941811786"/>
    <n v="0.22595956613735785"/>
  </r>
  <r>
    <n v="12"/>
    <n v="30"/>
    <x v="3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0"/>
    <n v="0"/>
    <n v="12"/>
    <n v="12"/>
    <n v="0"/>
    <n v="1"/>
    <n v="1"/>
  </r>
  <r>
    <n v="2"/>
    <n v="12"/>
    <x v="10"/>
    <n v="351"/>
    <n v="227"/>
    <n v="231"/>
    <n v="299"/>
    <n v="319"/>
    <n v="231"/>
    <n v="251"/>
    <n v="268"/>
    <n v="267"/>
    <n v="222"/>
    <n v="216"/>
    <n v="255"/>
    <n v="243"/>
    <n v="223"/>
    <n v="283"/>
    <n v="273"/>
    <n v="191"/>
    <n v="263"/>
    <n v="176"/>
    <n v="212"/>
    <n v="238"/>
    <n v="240"/>
    <n v="10"/>
    <n v="223"/>
    <n v="285"/>
    <n v="302"/>
    <n v="235"/>
    <n v="270"/>
    <n v="227"/>
    <n v="230"/>
    <n v="175"/>
    <n v="9"/>
    <n v="283"/>
    <n v="270"/>
    <n v="242"/>
    <n v="251"/>
    <n v="213"/>
    <n v="227"/>
    <n v="226"/>
    <n v="262"/>
    <n v="262"/>
    <n v="217"/>
    <n v="230"/>
    <n v="278"/>
    <n v="236.5"/>
    <n v="239"/>
    <n v="61.092952434870114"/>
    <n v="0.25832115194448252"/>
    <n v="9"/>
    <n v="351"/>
    <n v="342"/>
    <n v="0.99339999079809815"/>
    <n v="1.4794510275710472E-2"/>
  </r>
  <r>
    <n v="76"/>
    <n v="50"/>
    <x v="2"/>
    <n v="126"/>
    <n v="128"/>
    <n v="129"/>
    <n v="129"/>
    <n v="129"/>
    <n v="118"/>
    <n v="118"/>
    <n v="118"/>
    <n v="117"/>
    <n v="117"/>
    <n v="117"/>
    <n v="116"/>
    <n v="126"/>
    <n v="126"/>
    <n v="126"/>
    <n v="125"/>
    <n v="125"/>
    <n v="125"/>
    <n v="125"/>
    <n v="125"/>
    <n v="126"/>
    <n v="124"/>
    <n v="123"/>
    <n v="123"/>
    <n v="124"/>
    <n v="124"/>
    <n v="124"/>
    <n v="123"/>
    <n v="123"/>
    <n v="124"/>
    <n v="124"/>
    <n v="124"/>
    <n v="125"/>
    <n v="123"/>
    <n v="116"/>
    <n v="116"/>
    <n v="116"/>
    <n v="114"/>
    <n v="116"/>
    <n v="116"/>
    <n v="115"/>
    <n v="115"/>
    <n v="115"/>
    <n v="115"/>
    <n v="121.65909090909091"/>
    <n v="123.5"/>
    <n v="4.6851729600903678"/>
    <n v="3.8510668829436989E-2"/>
    <n v="114"/>
    <n v="129"/>
    <n v="15"/>
    <n v="0.99844548172453029"/>
    <n v="0.26649229994594392"/>
  </r>
  <r>
    <n v="12"/>
    <n v="30"/>
    <x v="3"/>
    <n v="112"/>
    <n v="111"/>
    <n v="111"/>
    <n v="111"/>
    <n v="111"/>
    <n v="112"/>
    <n v="111"/>
    <n v="120"/>
    <n v="120"/>
    <n v="105"/>
    <n v="105"/>
    <n v="104"/>
    <n v="104"/>
    <n v="103"/>
    <n v="103"/>
    <n v="103"/>
    <n v="103"/>
    <n v="103"/>
    <n v="104"/>
    <n v="112"/>
    <n v="104"/>
    <n v="113"/>
    <n v="104"/>
    <n v="104"/>
    <n v="104"/>
    <n v="104"/>
    <n v="104"/>
    <n v="104"/>
    <n v="104"/>
    <n v="104"/>
    <n v="104"/>
    <n v="104"/>
    <n v="104"/>
    <n v="104"/>
    <n v="103"/>
    <n v="104"/>
    <n v="104"/>
    <n v="108"/>
    <n v="108"/>
    <n v="108"/>
    <n v="107"/>
    <n v="107"/>
    <n v="107"/>
    <n v="116"/>
    <n v="106.93181818181819"/>
    <n v="104"/>
    <n v="4.5207414871987934"/>
    <n v="4.2276859816524313E-2"/>
    <n v="103"/>
    <n v="120"/>
    <n v="17"/>
    <n v="0.99899038745375823"/>
    <n v="9.9267148509649336E-2"/>
  </r>
  <r>
    <n v="140"/>
    <n v="61"/>
    <x v="4"/>
    <n v="143"/>
    <n v="146"/>
    <n v="144"/>
    <n v="147"/>
    <n v="147"/>
    <n v="147"/>
    <n v="144"/>
    <n v="144"/>
    <n v="122"/>
    <n v="147"/>
    <n v="143"/>
    <n v="143"/>
    <n v="143"/>
    <n v="143"/>
    <n v="142"/>
    <n v="143"/>
    <n v="143"/>
    <n v="145"/>
    <n v="147"/>
    <n v="147"/>
    <n v="149"/>
    <n v="147"/>
    <n v="139"/>
    <n v="142"/>
    <n v="143"/>
    <n v="143"/>
    <n v="131"/>
    <n v="131"/>
    <n v="132"/>
    <n v="133"/>
    <n v="135"/>
    <n v="128"/>
    <n v="131"/>
    <n v="130"/>
    <n v="127"/>
    <n v="130"/>
    <n v="130"/>
    <n v="123"/>
    <n v="119"/>
    <n v="119"/>
    <n v="120"/>
    <n v="88"/>
    <n v="87"/>
    <n v="90"/>
    <n v="134.47727272727272"/>
    <n v="142.5"/>
    <n v="15.388743449260124"/>
    <n v="0.11443378600092032"/>
    <n v="87"/>
    <n v="149"/>
    <n v="62"/>
    <n v="0.99272823510332941"/>
    <n v="0.51509326417689016"/>
  </r>
  <r>
    <n v="18"/>
    <n v="30"/>
    <x v="3"/>
    <n v="18"/>
    <n v="18"/>
    <n v="18"/>
    <n v="18"/>
    <n v="18"/>
    <n v="18"/>
    <n v="18"/>
    <n v="18"/>
    <n v="19"/>
    <n v="12"/>
    <n v="15"/>
    <n v="15"/>
    <n v="12"/>
    <n v="12"/>
    <n v="12"/>
    <n v="12"/>
    <n v="12"/>
    <n v="12"/>
    <n v="12"/>
    <n v="15"/>
    <n v="12"/>
    <n v="12"/>
    <n v="11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3.431818181818182"/>
    <n v="12"/>
    <n v="2.5279620183407365"/>
    <n v="0.18820698613704298"/>
    <n v="11"/>
    <n v="19"/>
    <n v="8"/>
    <n v="0.9901682861392973"/>
    <n v="0.54713877317059145"/>
  </r>
  <r>
    <n v="1"/>
    <n v="11"/>
    <x v="12"/>
    <n v="421"/>
    <n v="426"/>
    <n v="435"/>
    <n v="427"/>
    <n v="423"/>
    <n v="412"/>
    <n v="407"/>
    <n v="430"/>
    <n v="433"/>
    <n v="448"/>
    <n v="436"/>
    <n v="429"/>
    <n v="381"/>
    <n v="432"/>
    <n v="435"/>
    <n v="448"/>
    <n v="410"/>
    <n v="438"/>
    <n v="416"/>
    <n v="417"/>
    <n v="442"/>
    <n v="424"/>
    <n v="432"/>
    <n v="441"/>
    <n v="429"/>
    <n v="433"/>
    <n v="427"/>
    <n v="427"/>
    <n v="427"/>
    <n v="430"/>
    <n v="377"/>
    <n v="381"/>
    <n v="438"/>
    <n v="434"/>
    <n v="426"/>
    <n v="415"/>
    <n v="428"/>
    <n v="429"/>
    <n v="442"/>
    <n v="427"/>
    <n v="419"/>
    <n v="424"/>
    <n v="429"/>
    <n v="421"/>
    <n v="425.13636363636363"/>
    <n v="427.5"/>
    <n v="15.413058355326287"/>
    <n v="3.6254387235879218E-2"/>
    <n v="377"/>
    <n v="448"/>
    <n v="71"/>
    <n v="0.99987310048620526"/>
    <n v="1.8985595075120517E-3"/>
  </r>
  <r>
    <n v="7"/>
    <n v="22"/>
    <x v="8"/>
    <n v="130"/>
    <n v="130"/>
    <n v="130"/>
    <n v="94"/>
    <n v="95"/>
    <n v="94"/>
    <n v="94"/>
    <n v="100"/>
    <n v="93"/>
    <n v="83"/>
    <n v="82"/>
    <n v="82"/>
    <n v="84"/>
    <n v="83"/>
    <n v="81"/>
    <n v="83"/>
    <n v="84"/>
    <n v="84"/>
    <n v="84"/>
    <n v="73"/>
    <n v="71"/>
    <n v="71"/>
    <n v="71"/>
    <n v="72"/>
    <n v="72"/>
    <n v="72"/>
    <n v="73"/>
    <n v="71"/>
    <n v="71"/>
    <n v="71"/>
    <n v="71"/>
    <n v="68"/>
    <n v="72"/>
    <n v="71"/>
    <n v="71"/>
    <n v="72"/>
    <n v="72"/>
    <n v="73"/>
    <n v="72"/>
    <n v="73"/>
    <n v="72"/>
    <n v="72"/>
    <n v="71"/>
    <n v="72"/>
    <n v="81.36363636363636"/>
    <n v="73"/>
    <n v="15.767335840039705"/>
    <n v="0.19378848518484554"/>
    <n v="68"/>
    <n v="130"/>
    <n v="62"/>
    <n v="0.98946730394254634"/>
    <n v="0.65449879473097161"/>
  </r>
  <r>
    <n v="248"/>
    <n v="70"/>
    <x v="14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26"/>
    <n v="26"/>
    <n v="26"/>
    <n v="26"/>
    <n v="26"/>
    <n v="26"/>
    <n v="26"/>
    <n v="16.75"/>
    <n v="15"/>
    <n v="4.0698837192691508"/>
    <n v="0.24297813249368064"/>
    <n v="15"/>
    <n v="26"/>
    <n v="11"/>
    <n v="1.0100901713625212"/>
    <n v="0.40155038759689932"/>
  </r>
  <r>
    <n v="5"/>
    <n v="22"/>
    <x v="8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0"/>
    <n v="60"/>
    <n v="60"/>
    <n v="60"/>
    <n v="60"/>
    <n v="60"/>
    <n v="60"/>
    <n v="60"/>
    <n v="60"/>
    <n v="60"/>
    <n v="60"/>
    <n v="60"/>
    <n v="60"/>
    <n v="60"/>
    <n v="60"/>
    <n v="60"/>
    <n v="59"/>
    <n v="17"/>
    <n v="17"/>
    <n v="17"/>
    <n v="59.227272727272727"/>
    <n v="64"/>
    <n v="11.719321427223829"/>
    <n v="0.19787035410508383"/>
    <n v="17"/>
    <n v="64"/>
    <n v="47"/>
    <n v="0.98692766826795864"/>
    <n v="0.25827779854277522"/>
  </r>
  <r>
    <n v="41"/>
    <n v="40"/>
    <x v="13"/>
    <n v="127"/>
    <n v="125"/>
    <n v="124"/>
    <n v="123"/>
    <n v="123"/>
    <n v="126"/>
    <n v="124"/>
    <n v="126"/>
    <n v="126"/>
    <n v="126"/>
    <n v="125"/>
    <n v="125"/>
    <n v="125"/>
    <n v="125"/>
    <n v="125"/>
    <n v="125"/>
    <n v="125"/>
    <n v="124"/>
    <n v="124"/>
    <n v="124"/>
    <n v="124"/>
    <n v="123"/>
    <n v="123"/>
    <n v="123"/>
    <n v="123"/>
    <n v="124"/>
    <n v="124"/>
    <n v="124"/>
    <n v="124"/>
    <n v="124"/>
    <n v="124"/>
    <n v="124"/>
    <n v="124"/>
    <n v="123"/>
    <n v="123"/>
    <n v="124"/>
    <n v="124"/>
    <n v="127"/>
    <n v="127"/>
    <n v="126"/>
    <n v="126"/>
    <n v="126"/>
    <n v="126"/>
    <n v="126"/>
    <n v="124.61363636363636"/>
    <n v="124"/>
    <n v="1.2049492721332196"/>
    <n v="9.6694816658511144E-3"/>
    <n v="123"/>
    <n v="127"/>
    <n v="4"/>
    <n v="1.000045275970602"/>
    <n v="3.6298368615533005E-3"/>
  </r>
  <r>
    <n v="4"/>
    <n v="15"/>
    <x v="6"/>
    <n v="16"/>
    <n v="16"/>
    <n v="16"/>
    <n v="16"/>
    <n v="18"/>
    <n v="18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.09090909090909"/>
    <n v="16"/>
    <n v="0.42141410988297079"/>
    <n v="2.6189577450354117E-2"/>
    <n v="16"/>
    <n v="18"/>
    <n v="2"/>
    <n v="0.99943573033652788"/>
    <n v="8.5345145810259815E-2"/>
  </r>
  <r>
    <n v="20"/>
    <n v="40"/>
    <x v="13"/>
    <n v="86"/>
    <n v="87"/>
    <n v="83"/>
    <n v="83"/>
    <n v="87"/>
    <n v="87"/>
    <n v="87"/>
    <n v="87"/>
    <n v="87"/>
    <n v="92"/>
    <n v="92"/>
    <n v="89"/>
    <n v="89"/>
    <n v="89"/>
    <n v="89"/>
    <n v="92"/>
    <n v="94"/>
    <n v="96"/>
    <n v="96"/>
    <n v="96"/>
    <n v="96"/>
    <n v="103"/>
    <n v="103"/>
    <n v="104"/>
    <n v="104"/>
    <n v="101"/>
    <n v="102"/>
    <n v="104"/>
    <n v="104"/>
    <n v="100"/>
    <n v="100"/>
    <n v="100"/>
    <n v="102"/>
    <n v="102"/>
    <n v="102"/>
    <n v="102"/>
    <n v="102"/>
    <n v="102"/>
    <n v="100"/>
    <n v="100"/>
    <n v="99"/>
    <n v="99"/>
    <n v="99"/>
    <n v="95"/>
    <n v="95.75"/>
    <n v="97.5"/>
    <n v="6.6616744874501475"/>
    <n v="6.9573623889818775E-2"/>
    <n v="83"/>
    <n v="104"/>
    <n v="21"/>
    <n v="1.0045409000156351"/>
    <n v="0.67610485762096417"/>
  </r>
  <r>
    <n v="4"/>
    <n v="15"/>
    <x v="6"/>
    <n v="133"/>
    <n v="138"/>
    <n v="137"/>
    <n v="133"/>
    <n v="132"/>
    <n v="129"/>
    <n v="91"/>
    <n v="100"/>
    <n v="102"/>
    <n v="101"/>
    <n v="105"/>
    <n v="95"/>
    <n v="90"/>
    <n v="128"/>
    <n v="118"/>
    <n v="130"/>
    <n v="136"/>
    <n v="133"/>
    <n v="136"/>
    <n v="135"/>
    <n v="127"/>
    <n v="127"/>
    <n v="127"/>
    <n v="127"/>
    <n v="146"/>
    <n v="127"/>
    <n v="126"/>
    <n v="145"/>
    <n v="126"/>
    <n v="126"/>
    <n v="144"/>
    <n v="144"/>
    <n v="145"/>
    <n v="144"/>
    <n v="144"/>
    <n v="144"/>
    <n v="144"/>
    <n v="144"/>
    <n v="144"/>
    <n v="144"/>
    <n v="144"/>
    <n v="127"/>
    <n v="127"/>
    <n v="125"/>
    <n v="128.86363636363637"/>
    <n v="131"/>
    <n v="15.72376502207227"/>
    <n v="0.12201863509191883"/>
    <n v="90"/>
    <n v="146"/>
    <n v="56"/>
    <n v="1.0050409885470111"/>
    <n v="0.23643548098313358"/>
  </r>
  <r>
    <n v="1068"/>
    <n v="93"/>
    <x v="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8"/>
    <n v="29"/>
    <n v="29"/>
    <n v="29"/>
    <n v="29.886363636363637"/>
    <n v="30"/>
    <n v="0.38675207435646353"/>
    <n v="1.2940753818771402E-2"/>
    <n v="28"/>
    <n v="30"/>
    <n v="2"/>
    <n v="0.9995263541294479"/>
    <n v="0.21103945641147601"/>
  </r>
  <r>
    <n v="1974"/>
    <n v="93"/>
    <x v="0"/>
    <n v="84"/>
    <n v="84"/>
    <n v="83"/>
    <n v="83"/>
    <n v="83"/>
    <n v="83"/>
    <n v="83"/>
    <n v="83"/>
    <n v="74"/>
    <n v="74"/>
    <n v="74"/>
    <n v="74"/>
    <n v="74"/>
    <n v="74"/>
    <n v="74"/>
    <n v="74"/>
    <n v="74"/>
    <n v="74"/>
    <n v="74"/>
    <n v="74"/>
    <n v="74"/>
    <n v="74"/>
    <n v="74"/>
    <n v="74"/>
    <n v="23"/>
    <n v="23"/>
    <n v="23"/>
    <n v="23"/>
    <n v="23"/>
    <n v="23"/>
    <n v="23"/>
    <n v="22"/>
    <n v="23"/>
    <n v="23"/>
    <n v="23"/>
    <n v="23"/>
    <n v="22"/>
    <n v="25"/>
    <n v="26"/>
    <n v="25"/>
    <n v="25"/>
    <n v="24"/>
    <n v="24"/>
    <n v="25"/>
    <n v="52.75"/>
    <n v="74"/>
    <n v="27.170542359198929"/>
    <n v="0.51508137173836832"/>
    <n v="22"/>
    <n v="84"/>
    <n v="62"/>
    <n v="0.96012039039706787"/>
    <n v="0.76113196426366636"/>
  </r>
  <r>
    <n v="11"/>
    <n v="30"/>
    <x v="3"/>
    <n v="35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5"/>
    <n v="35"/>
    <n v="35"/>
    <n v="35"/>
    <n v="35.886363636363633"/>
    <n v="36"/>
    <n v="0.32103822064055049"/>
    <n v="8.9459668829539093E-3"/>
    <n v="35"/>
    <n v="36"/>
    <n v="1"/>
    <n v="0.99976775124417228"/>
    <n v="0.10883720930232561"/>
  </r>
  <r>
    <n v="5"/>
    <n v="22"/>
    <x v="8"/>
    <n v="68"/>
    <n v="65"/>
    <n v="65"/>
    <n v="64"/>
    <n v="63"/>
    <n v="65"/>
    <n v="65"/>
    <n v="63"/>
    <n v="62"/>
    <n v="62"/>
    <n v="65"/>
    <n v="58"/>
    <n v="58"/>
    <n v="61"/>
    <n v="62"/>
    <n v="62"/>
    <n v="62"/>
    <n v="62"/>
    <n v="58"/>
    <n v="62"/>
    <n v="62"/>
    <n v="64"/>
    <n v="58"/>
    <n v="65"/>
    <n v="62"/>
    <n v="62"/>
    <n v="62"/>
    <n v="63"/>
    <n v="62"/>
    <n v="62"/>
    <n v="61"/>
    <n v="58"/>
    <n v="67"/>
    <n v="62"/>
    <n v="64"/>
    <n v="67"/>
    <n v="63"/>
    <n v="62"/>
    <n v="66"/>
    <n v="61"/>
    <n v="70"/>
    <n v="69"/>
    <n v="75"/>
    <n v="76"/>
    <n v="63.522727272727273"/>
    <n v="62"/>
    <n v="3.8306513889187239"/>
    <n v="6.0303635460616761E-2"/>
    <n v="58"/>
    <n v="76"/>
    <n v="18"/>
    <n v="1.0013907315748258"/>
    <n v="9.3600476017213288E-2"/>
  </r>
  <r>
    <n v="44"/>
    <n v="40"/>
    <x v="13"/>
    <n v="26"/>
    <n v="26"/>
    <n v="23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5"/>
    <n v="26"/>
    <n v="26"/>
    <n v="26"/>
    <n v="26"/>
    <n v="26"/>
    <n v="26"/>
    <n v="26"/>
    <n v="26"/>
    <n v="26"/>
    <n v="69"/>
    <n v="69"/>
    <n v="27.863636363636363"/>
    <n v="26"/>
    <n v="9.0927799343468578"/>
    <n v="0.32633141689336193"/>
    <n v="23"/>
    <n v="69"/>
    <n v="46"/>
    <n v="1.0060749455855691"/>
    <n v="0.14076233308190103"/>
  </r>
  <r>
    <n v="17"/>
    <n v="30"/>
    <x v="3"/>
    <n v="47"/>
    <n v="47"/>
    <n v="46"/>
    <n v="50"/>
    <n v="45"/>
    <n v="67"/>
    <n v="67"/>
    <n v="68"/>
    <n v="67"/>
    <n v="68"/>
    <n v="68"/>
    <n v="68"/>
    <n v="68"/>
    <n v="67"/>
    <n v="67"/>
    <n v="67"/>
    <n v="67"/>
    <n v="68"/>
    <n v="67"/>
    <n v="67"/>
    <n v="68"/>
    <n v="68"/>
    <n v="68"/>
    <n v="68"/>
    <n v="68"/>
    <n v="69"/>
    <n v="70"/>
    <n v="70"/>
    <n v="68"/>
    <n v="66"/>
    <n v="67"/>
    <n v="68"/>
    <n v="68"/>
    <n v="68"/>
    <n v="68"/>
    <n v="68"/>
    <n v="67"/>
    <n v="68"/>
    <n v="68"/>
    <n v="68"/>
    <n v="67"/>
    <n v="67"/>
    <n v="68"/>
    <n v="68"/>
    <n v="65.38636363636364"/>
    <n v="68"/>
    <n v="6.7245330402102725"/>
    <n v="0.10284304962434897"/>
    <n v="45"/>
    <n v="70"/>
    <n v="25"/>
    <n v="1.00514914224176"/>
    <n v="0.30915228941413236"/>
  </r>
  <r>
    <n v="94"/>
    <n v="50"/>
    <x v="2"/>
    <n v="46"/>
    <n v="46"/>
    <n v="46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2"/>
    <n v="49"/>
    <n v="49"/>
    <n v="49"/>
    <n v="49"/>
    <n v="49"/>
    <n v="49"/>
    <n v="51"/>
    <n v="50"/>
    <n v="50"/>
    <n v="49"/>
    <n v="49"/>
    <n v="49"/>
    <n v="49"/>
    <n v="50"/>
    <n v="49"/>
    <n v="50"/>
    <n v="50"/>
    <n v="53"/>
    <n v="52"/>
    <n v="52"/>
    <n v="52"/>
    <n v="52"/>
    <n v="52"/>
    <n v="47.68181818181818"/>
    <n v="49"/>
    <n v="2.8183182126170054"/>
    <n v="5.9106768996734151E-2"/>
    <n v="42"/>
    <n v="53"/>
    <n v="11"/>
    <n v="1.0039213321900473"/>
    <n v="0.72670637198232813"/>
  </r>
  <r>
    <n v="26"/>
    <n v="40"/>
    <x v="1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1"/>
    <n v="1"/>
  </r>
  <r>
    <n v="6"/>
    <n v="22"/>
    <x v="8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0"/>
    <n v="0"/>
    <n v="9"/>
    <n v="9"/>
    <n v="0"/>
    <n v="1"/>
    <n v="1"/>
  </r>
  <r>
    <n v="14"/>
    <n v="30"/>
    <x v="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0"/>
    <n v="10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2.863636363636363"/>
    <n v="13"/>
    <n v="0.63212116482445624"/>
    <n v="4.9140161223102607E-2"/>
    <n v="10"/>
    <n v="13"/>
    <n v="3"/>
    <n v="1.000147925958693"/>
    <n v="1.1812476928767042E-3"/>
  </r>
  <r>
    <n v="4"/>
    <n v="15"/>
    <x v="6"/>
    <n v="48"/>
    <n v="50"/>
    <n v="50"/>
    <n v="48"/>
    <n v="48"/>
    <n v="49"/>
    <n v="49"/>
    <n v="51"/>
    <n v="49"/>
    <n v="51"/>
    <n v="50"/>
    <n v="50"/>
    <n v="48"/>
    <n v="48"/>
    <n v="53"/>
    <n v="52"/>
    <n v="49"/>
    <n v="48"/>
    <n v="52"/>
    <n v="53"/>
    <n v="54"/>
    <n v="52"/>
    <n v="53"/>
    <n v="53"/>
    <n v="52"/>
    <n v="52"/>
    <n v="56"/>
    <n v="56"/>
    <n v="60"/>
    <n v="53"/>
    <n v="51"/>
    <n v="51"/>
    <n v="54"/>
    <n v="55"/>
    <n v="59"/>
    <n v="57"/>
    <n v="63"/>
    <n v="58"/>
    <n v="56"/>
    <n v="53"/>
    <n v="58"/>
    <n v="57"/>
    <n v="56"/>
    <n v="59"/>
    <n v="52.81818181818182"/>
    <n v="52"/>
    <n v="3.780443724864984"/>
    <n v="7.1574666047357696E-2"/>
    <n v="48"/>
    <n v="63"/>
    <n v="15"/>
    <n v="1.0044610882740341"/>
    <n v="0.66106972899190719"/>
  </r>
  <r>
    <n v="540"/>
    <n v="91"/>
    <x v="15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0"/>
    <n v="31"/>
    <n v="31"/>
    <n v="31"/>
    <n v="31"/>
    <n v="31"/>
    <n v="31"/>
    <n v="31"/>
    <n v="30"/>
    <n v="30"/>
    <n v="30"/>
    <n v="30"/>
    <n v="30.886363636363637"/>
    <n v="31"/>
    <n v="0.32103822064055043"/>
    <n v="1.0394173442372494E-2"/>
    <n v="30"/>
    <n v="31"/>
    <n v="1"/>
    <n v="0.99958183812840706"/>
    <n v="0.26047306698469508"/>
  </r>
  <r>
    <n v="27"/>
    <n v="40"/>
    <x v="13"/>
    <n v="139"/>
    <n v="139"/>
    <n v="137"/>
    <n v="139"/>
    <n v="139"/>
    <n v="139"/>
    <n v="137"/>
    <n v="136"/>
    <n v="138"/>
    <n v="138"/>
    <n v="139"/>
    <n v="125"/>
    <n v="140"/>
    <n v="132"/>
    <n v="137"/>
    <n v="137"/>
    <n v="137"/>
    <n v="137"/>
    <n v="122"/>
    <n v="134"/>
    <n v="136"/>
    <n v="136"/>
    <n v="136"/>
    <n v="138"/>
    <n v="1"/>
    <n v="137"/>
    <n v="137"/>
    <n v="132"/>
    <n v="128"/>
    <n v="128"/>
    <n v="135"/>
    <n v="139"/>
    <n v="138"/>
    <n v="139"/>
    <n v="138"/>
    <n v="138"/>
    <n v="134"/>
    <n v="138"/>
    <n v="133"/>
    <n v="137"/>
    <n v="138"/>
    <n v="137"/>
    <n v="139"/>
    <n v="133"/>
    <n v="132.86363636363637"/>
    <n v="137"/>
    <n v="20.705679379396528"/>
    <n v="0.15584158273921436"/>
    <n v="1"/>
    <n v="140"/>
    <n v="139"/>
    <n v="0.99803197670627997"/>
    <n v="1.1660213492144097E-3"/>
  </r>
  <r>
    <n v="6"/>
    <n v="22"/>
    <x v="8"/>
    <n v="55"/>
    <n v="1"/>
    <n v="1"/>
    <n v="56"/>
    <n v="56"/>
    <n v="56"/>
    <n v="56"/>
    <n v="55"/>
    <n v="55"/>
    <n v="56"/>
    <n v="1"/>
    <n v="1"/>
    <n v="1"/>
    <n v="1"/>
    <n v="1"/>
    <n v="56"/>
    <n v="56"/>
    <n v="1"/>
    <n v="1"/>
    <n v="1"/>
    <n v="56"/>
    <n v="56"/>
    <n v="1"/>
    <n v="1"/>
    <n v="56"/>
    <n v="56"/>
    <n v="56"/>
    <n v="56"/>
    <n v="56"/>
    <n v="56"/>
    <n v="56"/>
    <n v="56"/>
    <n v="56"/>
    <n v="56"/>
    <n v="56"/>
    <n v="56"/>
    <n v="56"/>
    <n v="1"/>
    <n v="56"/>
    <n v="1"/>
    <n v="56"/>
    <n v="1"/>
    <n v="1"/>
    <n v="1"/>
    <n v="34.68181818181818"/>
    <n v="56"/>
    <n v="27.036386100245021"/>
    <n v="0.77955503827705175"/>
    <n v="1"/>
    <n v="56"/>
    <n v="55"/>
    <n v="1.0009772133931087"/>
    <n v="4.0083829805662208E-5"/>
  </r>
  <r>
    <n v="13"/>
    <n v="30"/>
    <x v="3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20"/>
    <n v="20"/>
    <n v="20"/>
    <n v="20"/>
    <n v="20"/>
    <n v="19.113636363636363"/>
    <n v="19"/>
    <n v="0.32103822064055043"/>
    <n v="1.6796292161931296E-2"/>
    <n v="19"/>
    <n v="20"/>
    <n v="1"/>
    <n v="1.0007051246220835"/>
    <n v="0.30232558139534899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0">
  <r>
    <n v="57098150000"/>
    <s v="C"/>
    <x v="0"/>
    <n v="154"/>
    <n v="162"/>
    <n v="153"/>
    <n v="144"/>
    <n v="140"/>
    <n v="154"/>
    <n v="162"/>
    <n v="154"/>
    <n v="152"/>
    <n v="153"/>
    <n v="139"/>
    <n v="154"/>
    <n v="146"/>
    <n v="156"/>
    <n v="149"/>
    <n v="152"/>
    <n v="161"/>
    <n v="158"/>
    <n v="141"/>
    <n v="160"/>
    <n v="150"/>
    <n v="164"/>
    <n v="156"/>
    <n v="156"/>
    <n v="162"/>
    <n v="144"/>
    <n v="165"/>
    <n v="154"/>
    <n v="150"/>
    <n v="162"/>
    <n v="156"/>
    <n v="149"/>
    <n v="140"/>
    <n v="153"/>
    <n v="164"/>
    <n v="160"/>
    <n v="154"/>
    <n v="165"/>
    <n v="156"/>
    <n v="154"/>
    <n v="157"/>
    <n v="146"/>
    <n v="165"/>
    <n v="152"/>
    <n v="154.04545454545453"/>
    <n v="154"/>
    <n v="7.1461635355591744"/>
    <n v="4.6389966887666521E-2"/>
    <n v="139"/>
    <n v="165"/>
    <n v="26"/>
    <n v="1.0007660380053243"/>
    <n v="4.4001519460196065E-2"/>
  </r>
  <r>
    <n v="14254790000"/>
    <s v="C"/>
    <x v="0"/>
    <n v="136"/>
    <n v="139"/>
    <n v="155"/>
    <n v="137"/>
    <n v="143"/>
    <n v="147"/>
    <n v="146"/>
    <n v="152"/>
    <n v="146"/>
    <n v="138"/>
    <n v="149"/>
    <n v="146"/>
    <n v="140"/>
    <n v="146"/>
    <n v="147"/>
    <n v="156"/>
    <n v="139"/>
    <n v="144"/>
    <n v="161"/>
    <n v="154"/>
    <n v="147"/>
    <n v="152"/>
    <n v="139"/>
    <n v="148"/>
    <n v="151"/>
    <n v="153"/>
    <n v="153"/>
    <n v="146"/>
    <n v="147"/>
    <n v="146"/>
    <n v="146"/>
    <n v="138"/>
    <n v="134"/>
    <n v="118"/>
    <n v="118"/>
    <n v="129"/>
    <n v="112"/>
    <n v="117"/>
    <n v="124"/>
    <n v="125"/>
    <n v="124"/>
    <n v="124"/>
    <n v="116"/>
    <n v="123"/>
    <n v="139.79545454545453"/>
    <n v="145"/>
    <n v="12.587516047803071"/>
    <n v="9.0042384344551321E-2"/>
    <n v="112"/>
    <n v="161"/>
    <n v="49"/>
    <n v="0.99541707539465296"/>
    <n v="0.39976626608662369"/>
  </r>
  <r>
    <n v="529480000"/>
    <s v="5"/>
    <x v="1"/>
    <n v="174"/>
    <n v="181"/>
    <n v="174"/>
    <n v="174"/>
    <n v="175"/>
    <n v="174"/>
    <n v="174"/>
    <n v="174"/>
    <n v="174"/>
    <n v="176"/>
    <n v="174"/>
    <n v="164"/>
    <n v="164"/>
    <n v="175"/>
    <n v="175"/>
    <n v="175"/>
    <n v="174"/>
    <n v="175"/>
    <n v="173"/>
    <n v="174"/>
    <n v="172"/>
    <n v="174"/>
    <n v="173"/>
    <n v="180"/>
    <n v="174"/>
    <n v="173"/>
    <n v="168"/>
    <n v="173"/>
    <n v="173"/>
    <n v="130"/>
    <n v="129"/>
    <n v="129"/>
    <n v="130"/>
    <n v="129"/>
    <n v="129"/>
    <n v="130"/>
    <n v="135"/>
    <n v="129"/>
    <n v="130"/>
    <n v="135"/>
    <n v="124"/>
    <n v="134"/>
    <n v="129"/>
    <n v="2"/>
    <n v="155.84090909090909"/>
    <n v="173"/>
    <n v="31.419844996744537"/>
    <n v="0.2016148723722852"/>
    <n v="2"/>
    <n v="181"/>
    <n v="179"/>
    <n v="0.97866397175232733"/>
    <n v="0.16960236937416789"/>
  </r>
  <r>
    <n v="451240000"/>
    <s v="4"/>
    <x v="2"/>
    <n v="126"/>
    <n v="123"/>
    <n v="121"/>
    <n v="110"/>
    <n v="121"/>
    <n v="127"/>
    <n v="122"/>
    <n v="124"/>
    <n v="124"/>
    <n v="126"/>
    <n v="124"/>
    <n v="120"/>
    <n v="118"/>
    <n v="119"/>
    <n v="123"/>
    <n v="119"/>
    <n v="121"/>
    <n v="120"/>
    <n v="117"/>
    <n v="112"/>
    <n v="115"/>
    <n v="116"/>
    <n v="119"/>
    <n v="117"/>
    <n v="109"/>
    <n v="116"/>
    <n v="115"/>
    <n v="112"/>
    <n v="124"/>
    <n v="125"/>
    <n v="113"/>
    <n v="117"/>
    <n v="112"/>
    <n v="118"/>
    <n v="114"/>
    <n v="118"/>
    <n v="114"/>
    <n v="116"/>
    <n v="107"/>
    <n v="167"/>
    <n v="132"/>
    <n v="179"/>
    <n v="142"/>
    <n v="203"/>
    <n v="123.56818181818181"/>
    <n v="119"/>
    <n v="17.865645514242999"/>
    <n v="0.14458127692232703"/>
    <n v="107"/>
    <n v="203"/>
    <n v="96"/>
    <n v="1.002963430840224"/>
    <n v="9.6757859469584581E-2"/>
  </r>
  <r>
    <n v="4394160000"/>
    <s v="A"/>
    <x v="3"/>
    <n v="230"/>
    <n v="227"/>
    <n v="243"/>
    <n v="105"/>
    <n v="195"/>
    <n v="208"/>
    <n v="139"/>
    <n v="152"/>
    <n v="143"/>
    <n v="163"/>
    <n v="158"/>
    <n v="161"/>
    <n v="161"/>
    <n v="155"/>
    <n v="139"/>
    <n v="140"/>
    <n v="137"/>
    <n v="149"/>
    <n v="145"/>
    <n v="161"/>
    <n v="134"/>
    <n v="159"/>
    <n v="151"/>
    <n v="160"/>
    <n v="74"/>
    <n v="158"/>
    <n v="158"/>
    <n v="72"/>
    <n v="144"/>
    <n v="144"/>
    <n v="55"/>
    <n v="66"/>
    <n v="67"/>
    <n v="66"/>
    <n v="76"/>
    <n v="41"/>
    <n v="75"/>
    <n v="55"/>
    <n v="81"/>
    <n v="81"/>
    <n v="76"/>
    <n v="152"/>
    <n v="148"/>
    <n v="147"/>
    <n v="132.97727272727272"/>
    <n v="144.5"/>
    <n v="49.743289198604302"/>
    <n v="0.37407361557658336"/>
    <n v="41"/>
    <n v="243"/>
    <n v="202"/>
    <n v="0.97822160693008886"/>
    <n v="0.4265058279609707"/>
  </r>
  <r>
    <n v="5150780000"/>
    <s v="A"/>
    <x v="3"/>
    <n v="202"/>
    <n v="185"/>
    <n v="78"/>
    <n v="84"/>
    <n v="97"/>
    <n v="76"/>
    <n v="89"/>
    <n v="74"/>
    <n v="72"/>
    <n v="66"/>
    <n v="66"/>
    <n v="72"/>
    <n v="60"/>
    <n v="30"/>
    <n v="27"/>
    <n v="28"/>
    <n v="36"/>
    <n v="29"/>
    <n v="28"/>
    <n v="29"/>
    <n v="29"/>
    <n v="31"/>
    <n v="25"/>
    <n v="25"/>
    <n v="45"/>
    <n v="29"/>
    <n v="23"/>
    <n v="33"/>
    <n v="23"/>
    <n v="22"/>
    <n v="34"/>
    <n v="44"/>
    <n v="36"/>
    <n v="33"/>
    <n v="26"/>
    <n v="26"/>
    <n v="17"/>
    <n v="25"/>
    <n v="24"/>
    <n v="21"/>
    <n v="18"/>
    <n v="21"/>
    <n v="20"/>
    <n v="23"/>
    <n v="47.295454545454547"/>
    <n v="29.5"/>
    <n v="39.233101558863765"/>
    <n v="0.82953218096588455"/>
    <n v="17"/>
    <n v="202"/>
    <n v="185"/>
    <n v="0.96141478337815156"/>
    <n v="0.69503471031865927"/>
  </r>
  <r>
    <n v="5514400000"/>
    <s v="A"/>
    <x v="3"/>
    <n v="163"/>
    <n v="163"/>
    <n v="163"/>
    <n v="163"/>
    <n v="163"/>
    <n v="163"/>
    <n v="163"/>
    <n v="163"/>
    <n v="163"/>
    <n v="163"/>
    <n v="163"/>
    <n v="163"/>
    <n v="163"/>
    <n v="163"/>
    <n v="163"/>
    <n v="162"/>
    <n v="162"/>
    <n v="162"/>
    <n v="156"/>
    <n v="162"/>
    <n v="162"/>
    <n v="162"/>
    <n v="162"/>
    <n v="162"/>
    <n v="162"/>
    <n v="16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96.340909090909093"/>
    <n v="162"/>
    <n v="80.25249200849116"/>
    <n v="0.8330053428576577"/>
    <n v="1"/>
    <n v="163"/>
    <n v="162"/>
    <n v="0.84538434696134634"/>
    <n v="0.72644822318403723"/>
  </r>
  <r>
    <n v="58040000"/>
    <s v="3"/>
    <x v="4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76"/>
    <n v="1"/>
    <n v="1"/>
    <n v="72.590909090909093"/>
    <n v="76"/>
    <n v="15.8030291206114"/>
    <n v="0.21769983760391409"/>
    <n v="1"/>
    <n v="76"/>
    <n v="75"/>
    <n v="0.97468934776268479"/>
    <n v="0.13023255813953491"/>
  </r>
  <r>
    <n v="12119080000"/>
    <s v="C"/>
    <x v="0"/>
    <n v="42"/>
    <n v="42"/>
    <n v="42"/>
    <n v="42"/>
    <n v="42"/>
    <n v="44"/>
    <n v="44"/>
    <n v="43"/>
    <n v="44"/>
    <n v="44"/>
    <n v="44"/>
    <n v="34"/>
    <n v="35"/>
    <n v="35"/>
    <n v="37"/>
    <n v="36"/>
    <n v="37"/>
    <n v="37"/>
    <n v="36"/>
    <n v="36"/>
    <n v="36"/>
    <n v="37"/>
    <n v="37"/>
    <n v="33"/>
    <n v="33"/>
    <n v="34"/>
    <n v="34"/>
    <n v="34"/>
    <n v="35"/>
    <n v="36"/>
    <n v="36"/>
    <n v="35"/>
    <n v="35"/>
    <n v="34"/>
    <n v="35"/>
    <n v="35"/>
    <n v="37"/>
    <n v="36"/>
    <n v="37"/>
    <n v="38"/>
    <n v="36"/>
    <n v="37"/>
    <n v="33"/>
    <n v="33"/>
    <n v="37.31818181818182"/>
    <n v="36"/>
    <n v="3.5684191488651265"/>
    <n v="9.562146318518E-2"/>
    <n v="33"/>
    <n v="44"/>
    <n v="11"/>
    <n v="0.99500819416000486"/>
    <n v="0.48195762748416093"/>
  </r>
  <r>
    <n v="1115810000"/>
    <s v="7"/>
    <x v="5"/>
    <n v="203"/>
    <n v="196"/>
    <n v="200"/>
    <n v="109"/>
    <n v="196"/>
    <n v="199"/>
    <n v="195"/>
    <n v="182"/>
    <n v="188"/>
    <n v="193"/>
    <n v="206"/>
    <n v="205"/>
    <n v="209"/>
    <n v="208"/>
    <n v="187"/>
    <n v="192"/>
    <n v="197"/>
    <n v="201"/>
    <n v="195"/>
    <n v="219"/>
    <n v="216"/>
    <n v="222"/>
    <n v="233"/>
    <n v="224"/>
    <n v="141"/>
    <n v="246"/>
    <n v="233"/>
    <n v="125"/>
    <n v="240"/>
    <n v="235"/>
    <n v="131"/>
    <n v="131"/>
    <n v="127"/>
    <n v="132"/>
    <n v="136"/>
    <n v="135"/>
    <n v="151"/>
    <n v="151"/>
    <n v="132"/>
    <n v="137"/>
    <n v="144"/>
    <n v="257"/>
    <n v="275"/>
    <n v="269"/>
    <n v="188.70454545454547"/>
    <n v="196"/>
    <n v="43.022211432384218"/>
    <n v="0.22798714958748711"/>
    <n v="109"/>
    <n v="275"/>
    <n v="166"/>
    <n v="0.99677512450653138"/>
    <n v="2.9850205025055247E-2"/>
  </r>
  <r>
    <n v="1235816000000"/>
    <s v="C"/>
    <x v="0"/>
    <n v="620"/>
    <n v="602"/>
    <n v="580"/>
    <n v="568"/>
    <n v="512"/>
    <n v="554"/>
    <n v="572"/>
    <n v="559"/>
    <n v="518"/>
    <n v="539"/>
    <n v="612"/>
    <n v="588"/>
    <n v="587"/>
    <n v="606"/>
    <n v="579"/>
    <n v="588"/>
    <n v="607"/>
    <n v="591"/>
    <n v="677"/>
    <n v="282"/>
    <n v="329"/>
    <n v="324"/>
    <n v="277"/>
    <n v="315"/>
    <n v="336"/>
    <n v="385"/>
    <n v="310"/>
    <n v="288"/>
    <n v="348"/>
    <n v="275"/>
    <n v="332"/>
    <n v="314"/>
    <n v="299"/>
    <n v="318"/>
    <n v="312"/>
    <n v="300"/>
    <n v="283"/>
    <n v="298"/>
    <n v="336"/>
    <n v="321"/>
    <n v="331"/>
    <n v="258"/>
    <n v="277"/>
    <n v="308"/>
    <n v="427.61363636363637"/>
    <n v="336"/>
    <n v="139.91778581177354"/>
    <n v="0.32720608959436809"/>
    <n v="258"/>
    <n v="677"/>
    <n v="419"/>
    <n v="0.97898178425546234"/>
    <n v="0.70143804672707522"/>
  </r>
  <r>
    <n v="14254790000"/>
    <s v="C"/>
    <x v="0"/>
    <n v="74"/>
    <n v="74"/>
    <n v="74"/>
    <n v="74"/>
    <n v="73"/>
    <n v="73"/>
    <n v="73"/>
    <n v="73"/>
    <n v="73"/>
    <n v="80"/>
    <n v="80"/>
    <n v="82"/>
    <n v="79"/>
    <n v="69"/>
    <n v="69"/>
    <n v="75"/>
    <n v="75"/>
    <n v="75"/>
    <n v="72"/>
    <n v="75"/>
    <n v="75"/>
    <n v="75"/>
    <n v="74"/>
    <n v="75"/>
    <n v="70"/>
    <n v="73"/>
    <n v="68"/>
    <n v="68"/>
    <n v="69"/>
    <n v="79"/>
    <n v="78"/>
    <n v="77"/>
    <n v="77"/>
    <n v="78"/>
    <n v="78"/>
    <n v="66"/>
    <n v="76"/>
    <n v="75"/>
    <n v="72"/>
    <n v="70"/>
    <n v="65"/>
    <n v="69"/>
    <n v="69"/>
    <n v="69"/>
    <n v="73.568181818181813"/>
    <n v="74"/>
    <n v="3.9437777148120015"/>
    <n v="5.3607111353638576E-2"/>
    <n v="65"/>
    <n v="82"/>
    <n v="17"/>
    <n v="0.99871418169161952"/>
    <n v="9.4035141300210442E-2"/>
  </r>
  <r>
    <n v="57098150000"/>
    <s v="C"/>
    <x v="0"/>
    <n v="30"/>
    <n v="36"/>
    <n v="36"/>
    <n v="31"/>
    <n v="37"/>
    <n v="35"/>
    <n v="33"/>
    <n v="30"/>
    <n v="28"/>
    <n v="31"/>
    <n v="32"/>
    <n v="26"/>
    <n v="29"/>
    <n v="27"/>
    <n v="33"/>
    <n v="30"/>
    <n v="30"/>
    <n v="30"/>
    <n v="31"/>
    <n v="33"/>
    <n v="31"/>
    <n v="34"/>
    <n v="31"/>
    <n v="34"/>
    <n v="26"/>
    <n v="32"/>
    <n v="35"/>
    <n v="32"/>
    <n v="37"/>
    <n v="36"/>
    <n v="34"/>
    <n v="37"/>
    <n v="33"/>
    <n v="35"/>
    <n v="34"/>
    <n v="34"/>
    <n v="36"/>
    <n v="33"/>
    <n v="33"/>
    <n v="36"/>
    <n v="35"/>
    <n v="35"/>
    <n v="39"/>
    <n v="36"/>
    <n v="32.863636363636367"/>
    <n v="33"/>
    <n v="3.069663333489931"/>
    <n v="9.340607653772956E-2"/>
    <n v="26"/>
    <n v="39"/>
    <n v="13"/>
    <n v="1.0032053105627938"/>
    <n v="0.18321522166169973"/>
  </r>
  <r>
    <n v="374800000"/>
    <s v="4"/>
    <x v="2"/>
    <n v="43"/>
    <n v="43"/>
    <n v="43"/>
    <n v="44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4"/>
    <n v="44"/>
    <n v="44"/>
    <n v="44"/>
    <n v="44"/>
    <n v="44"/>
    <n v="44"/>
    <n v="44"/>
    <n v="44"/>
    <n v="44"/>
    <n v="44"/>
    <n v="44"/>
    <n v="44"/>
    <n v="44"/>
    <n v="44"/>
    <n v="44"/>
    <n v="44.477272727272727"/>
    <n v="45"/>
    <n v="0.62834727339512342"/>
    <n v="1.4127378655792248E-2"/>
    <n v="43"/>
    <n v="45"/>
    <n v="2"/>
    <n v="0.99974319917039889"/>
    <n v="5.39328220657012E-2"/>
  </r>
  <r>
    <n v="9502310000"/>
    <s v="B"/>
    <x v="6"/>
    <n v="36"/>
    <n v="35"/>
    <n v="35"/>
    <n v="36"/>
    <n v="34"/>
    <n v="34"/>
    <n v="34"/>
    <n v="31"/>
    <n v="31"/>
    <n v="31"/>
    <n v="31"/>
    <n v="31"/>
    <n v="31"/>
    <n v="31"/>
    <n v="31"/>
    <n v="31"/>
    <n v="31"/>
    <n v="31"/>
    <n v="28"/>
    <n v="26"/>
    <n v="26"/>
    <n v="26"/>
    <n v="27"/>
    <n v="27"/>
    <n v="27"/>
    <n v="28"/>
    <n v="27"/>
    <n v="27"/>
    <n v="28"/>
    <n v="27"/>
    <n v="28"/>
    <n v="28"/>
    <n v="27"/>
    <n v="28"/>
    <n v="28"/>
    <n v="31"/>
    <n v="31"/>
    <n v="28"/>
    <n v="28"/>
    <n v="28"/>
    <n v="30"/>
    <n v="29"/>
    <n v="29"/>
    <n v="28"/>
    <n v="29.772727272727273"/>
    <n v="29"/>
    <n v="2.8025207620220196"/>
    <n v="9.4130468342724316E-2"/>
    <n v="26"/>
    <n v="36"/>
    <n v="10"/>
    <n v="0.99514307215361086"/>
    <n v="0.46375384070757658"/>
  </r>
  <r>
    <n v="12119080000"/>
    <s v="C"/>
    <x v="0"/>
    <n v="13"/>
    <n v="13"/>
    <n v="30"/>
    <n v="15"/>
    <n v="11"/>
    <n v="21"/>
    <n v="34"/>
    <n v="26"/>
    <n v="26"/>
    <n v="26"/>
    <n v="24"/>
    <n v="37"/>
    <n v="24"/>
    <n v="24"/>
    <n v="24"/>
    <n v="24"/>
    <n v="24"/>
    <n v="24"/>
    <n v="10"/>
    <n v="38"/>
    <n v="26"/>
    <n v="26"/>
    <n v="26"/>
    <n v="24"/>
    <n v="28"/>
    <n v="24"/>
    <n v="24"/>
    <n v="30"/>
    <n v="26"/>
    <n v="26"/>
    <n v="30"/>
    <n v="15"/>
    <n v="31"/>
    <n v="15"/>
    <n v="23"/>
    <n v="32"/>
    <n v="35"/>
    <n v="36"/>
    <n v="35"/>
    <n v="36"/>
    <n v="34"/>
    <n v="27"/>
    <n v="29"/>
    <n v="27"/>
    <n v="25.75"/>
    <n v="26"/>
    <n v="7.0418186075988629"/>
    <n v="0.27346868379024708"/>
    <n v="10"/>
    <n v="38"/>
    <n v="28"/>
    <n v="1.0107105838959909"/>
    <n v="0.18008464754188561"/>
  </r>
  <r>
    <n v="57098150000"/>
    <s v="C"/>
    <x v="0"/>
    <n v="48"/>
    <n v="48"/>
    <n v="46"/>
    <n v="46"/>
    <n v="46"/>
    <n v="46"/>
    <n v="49"/>
    <n v="42"/>
    <n v="42"/>
    <n v="44"/>
    <n v="42"/>
    <n v="44"/>
    <n v="44"/>
    <n v="44"/>
    <n v="42"/>
    <n v="14"/>
    <n v="42"/>
    <n v="44"/>
    <n v="44"/>
    <n v="44"/>
    <n v="44"/>
    <n v="44"/>
    <n v="42"/>
    <n v="42"/>
    <n v="46"/>
    <n v="42"/>
    <n v="45"/>
    <n v="35"/>
    <n v="33"/>
    <n v="33"/>
    <n v="33"/>
    <n v="33"/>
    <n v="33"/>
    <n v="33"/>
    <n v="35"/>
    <n v="35"/>
    <n v="35"/>
    <n v="32"/>
    <n v="31"/>
    <n v="32"/>
    <n v="32"/>
    <n v="32"/>
    <n v="32"/>
    <n v="32"/>
    <n v="39.25"/>
    <n v="42"/>
    <n v="6.988778380791163"/>
    <n v="0.1780580479182462"/>
    <n v="14"/>
    <n v="49"/>
    <n v="35"/>
    <n v="0.99067009945494811"/>
    <n v="0.3096043272931655"/>
  </r>
  <r>
    <n v="1983290000"/>
    <s v="7"/>
    <x v="5"/>
    <n v="92"/>
    <n v="92"/>
    <n v="93"/>
    <n v="96"/>
    <n v="98"/>
    <n v="103"/>
    <n v="93"/>
    <n v="100"/>
    <n v="99"/>
    <n v="97"/>
    <n v="95"/>
    <n v="93"/>
    <n v="91"/>
    <n v="84"/>
    <n v="88"/>
    <n v="88"/>
    <n v="91"/>
    <n v="86"/>
    <n v="89"/>
    <n v="89"/>
    <n v="82"/>
    <n v="88"/>
    <n v="85"/>
    <n v="87"/>
    <n v="86"/>
    <n v="81"/>
    <n v="88"/>
    <n v="158"/>
    <n v="97"/>
    <n v="90"/>
    <n v="90"/>
    <n v="86"/>
    <n v="87"/>
    <n v="90"/>
    <n v="86"/>
    <n v="89"/>
    <n v="86"/>
    <n v="89"/>
    <n v="88"/>
    <n v="88"/>
    <n v="84"/>
    <n v="87"/>
    <n v="85"/>
    <n v="86"/>
    <n v="91.36363636363636"/>
    <n v="89"/>
    <n v="11.381525031854917"/>
    <n v="0.1245739058212976"/>
    <n v="81"/>
    <n v="158"/>
    <n v="77"/>
    <n v="0.99791465435093374"/>
    <n v="7.0838531515249659E-2"/>
  </r>
  <r>
    <n v="1137110000"/>
    <s v="7"/>
    <x v="5"/>
    <n v="3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.7045454545454541"/>
    <n v="4"/>
    <n v="4.6734258409553364"/>
    <n v="0.99338520290838073"/>
    <n v="4"/>
    <n v="35"/>
    <n v="31"/>
    <n v="0.99344866419006561"/>
    <n v="6.6666666666666471E-2"/>
  </r>
  <r>
    <n v="14254790000"/>
    <s v="C"/>
    <x v="0"/>
    <n v="247"/>
    <n v="247"/>
    <n v="245"/>
    <n v="244"/>
    <n v="247"/>
    <n v="244"/>
    <n v="247"/>
    <n v="244"/>
    <n v="245"/>
    <n v="249"/>
    <n v="247"/>
    <n v="247"/>
    <n v="244"/>
    <n v="248"/>
    <n v="243"/>
    <n v="246"/>
    <n v="244"/>
    <n v="247"/>
    <n v="224"/>
    <n v="245"/>
    <n v="241"/>
    <n v="242"/>
    <n v="249"/>
    <n v="245"/>
    <n v="246"/>
    <n v="246"/>
    <n v="241"/>
    <n v="247"/>
    <n v="255"/>
    <n v="253"/>
    <n v="253"/>
    <n v="244"/>
    <n v="243"/>
    <n v="250"/>
    <n v="243"/>
    <n v="248"/>
    <n v="248"/>
    <n v="246"/>
    <n v="250"/>
    <n v="245"/>
    <n v="246"/>
    <n v="247"/>
    <n v="257"/>
    <n v="255"/>
    <n v="246.22727272727272"/>
    <n v="246"/>
    <n v="4.954976996936427"/>
    <n v="2.0123591274247996E-2"/>
    <n v="224"/>
    <n v="257"/>
    <n v="33"/>
    <n v="1.0004378690969478"/>
    <n v="7.5414795006866417E-2"/>
  </r>
  <r>
    <n v="57098150000"/>
    <s v="C"/>
    <x v="0"/>
    <n v="244"/>
    <n v="226"/>
    <n v="228"/>
    <n v="188"/>
    <n v="185"/>
    <n v="185"/>
    <n v="185"/>
    <n v="184"/>
    <n v="185"/>
    <n v="163"/>
    <n v="163"/>
    <n v="160"/>
    <n v="161"/>
    <n v="160"/>
    <n v="162"/>
    <n v="161"/>
    <n v="161"/>
    <n v="162"/>
    <n v="162"/>
    <n v="161"/>
    <n v="163"/>
    <n v="163"/>
    <n v="163"/>
    <n v="165"/>
    <n v="164"/>
    <n v="164"/>
    <n v="168"/>
    <n v="160"/>
    <n v="207"/>
    <n v="187"/>
    <n v="160"/>
    <n v="159"/>
    <n v="156"/>
    <n v="158"/>
    <n v="158"/>
    <n v="158"/>
    <n v="153"/>
    <n v="157"/>
    <n v="159"/>
    <n v="164"/>
    <n v="163"/>
    <n v="174"/>
    <n v="203"/>
    <n v="206"/>
    <n v="173.13636363636363"/>
    <n v="163"/>
    <n v="21.402663286882586"/>
    <n v="0.12361737787120423"/>
    <n v="153"/>
    <n v="244"/>
    <n v="91"/>
    <n v="0.99663817372592411"/>
    <n v="0.14562412376796172"/>
  </r>
  <r>
    <n v="1911720000"/>
    <s v="7"/>
    <x v="5"/>
    <n v="210"/>
    <n v="216"/>
    <n v="212"/>
    <n v="207"/>
    <n v="211"/>
    <n v="218"/>
    <n v="209"/>
    <n v="199"/>
    <n v="195"/>
    <n v="207"/>
    <n v="204"/>
    <n v="208"/>
    <n v="201"/>
    <n v="198"/>
    <n v="206"/>
    <n v="204"/>
    <n v="201"/>
    <n v="209"/>
    <n v="193"/>
    <n v="206"/>
    <n v="228"/>
    <n v="214"/>
    <n v="210"/>
    <n v="214"/>
    <n v="207"/>
    <n v="205"/>
    <n v="204"/>
    <n v="205"/>
    <n v="211"/>
    <n v="221"/>
    <n v="210"/>
    <n v="213"/>
    <n v="227"/>
    <n v="227"/>
    <n v="222"/>
    <n v="228"/>
    <n v="224"/>
    <n v="234"/>
    <n v="224"/>
    <n v="222"/>
    <n v="217"/>
    <n v="227"/>
    <n v="225"/>
    <n v="230"/>
    <n v="212.79545454545453"/>
    <n v="210.5"/>
    <n v="10.2675364347903"/>
    <n v="4.8250731937495801E-2"/>
    <n v="193"/>
    <n v="234"/>
    <n v="41"/>
    <n v="1.0023777849283924"/>
    <n v="0.4024505349321425"/>
  </r>
  <r>
    <n v="4394160000"/>
    <s v="A"/>
    <x v="3"/>
    <n v="152"/>
    <n v="148"/>
    <n v="149"/>
    <n v="148"/>
    <n v="145"/>
    <n v="150"/>
    <n v="150"/>
    <n v="146"/>
    <n v="147"/>
    <n v="149"/>
    <n v="152"/>
    <n v="153"/>
    <n v="192"/>
    <n v="193"/>
    <n v="188"/>
    <n v="189"/>
    <n v="190"/>
    <n v="199"/>
    <n v="183"/>
    <n v="184"/>
    <n v="247"/>
    <n v="276"/>
    <n v="245"/>
    <n v="279"/>
    <n v="212"/>
    <n v="250"/>
    <n v="283"/>
    <n v="255"/>
    <n v="282"/>
    <n v="250"/>
    <n v="212"/>
    <n v="233"/>
    <n v="228"/>
    <n v="237"/>
    <n v="273"/>
    <n v="270"/>
    <n v="245"/>
    <n v="248"/>
    <n v="274"/>
    <n v="280"/>
    <n v="249"/>
    <n v="273"/>
    <n v="273"/>
    <n v="206"/>
    <n v="213.34090909090909"/>
    <n v="212"/>
    <n v="49.489929998408357"/>
    <n v="0.23197580909022772"/>
    <n v="145"/>
    <n v="283"/>
    <n v="138"/>
    <n v="1.0162686070312286"/>
    <n v="0.73603568214270376"/>
  </r>
  <r>
    <n v="196970000"/>
    <s v="3"/>
    <x v="4"/>
    <n v="413"/>
    <n v="436"/>
    <n v="432"/>
    <n v="425"/>
    <n v="458"/>
    <n v="399"/>
    <n v="405"/>
    <n v="400"/>
    <n v="417"/>
    <n v="401"/>
    <n v="434"/>
    <n v="459"/>
    <n v="409"/>
    <n v="409"/>
    <n v="495"/>
    <n v="442"/>
    <n v="440"/>
    <n v="467"/>
    <n v="302"/>
    <n v="436"/>
    <n v="463"/>
    <n v="433"/>
    <n v="455"/>
    <n v="447"/>
    <n v="452"/>
    <n v="458"/>
    <n v="423"/>
    <n v="423"/>
    <n v="431"/>
    <n v="394"/>
    <n v="434"/>
    <n v="395"/>
    <n v="429"/>
    <n v="421"/>
    <n v="431"/>
    <n v="426"/>
    <n v="462"/>
    <n v="435"/>
    <n v="442"/>
    <n v="430"/>
    <n v="438"/>
    <n v="440"/>
    <n v="449"/>
    <n v="442"/>
    <n v="430.27272727272725"/>
    <n v="433.5"/>
    <n v="29.136697580154451"/>
    <n v="6.7716812461799905E-2"/>
    <n v="302"/>
    <n v="495"/>
    <n v="193"/>
    <n v="1.0008523358860619"/>
    <n v="2.2330856914862876E-2"/>
  </r>
  <r>
    <n v="131750000"/>
    <s v="3"/>
    <x v="4"/>
    <n v="55"/>
    <n v="50"/>
    <n v="53"/>
    <n v="57"/>
    <n v="49"/>
    <n v="51"/>
    <n v="54"/>
    <n v="57"/>
    <n v="55"/>
    <n v="63"/>
    <n v="59"/>
    <n v="61"/>
    <n v="67"/>
    <n v="64"/>
    <n v="59"/>
    <n v="58"/>
    <n v="62"/>
    <n v="65"/>
    <n v="58"/>
    <n v="60"/>
    <n v="64"/>
    <n v="68"/>
    <n v="63"/>
    <n v="71"/>
    <n v="68"/>
    <n v="81"/>
    <n v="59"/>
    <n v="70"/>
    <n v="67"/>
    <n v="72"/>
    <n v="61"/>
    <n v="55"/>
    <n v="61"/>
    <n v="83"/>
    <n v="82"/>
    <n v="66"/>
    <n v="77"/>
    <n v="68"/>
    <n v="68"/>
    <n v="74"/>
    <n v="72"/>
    <n v="72"/>
    <n v="81"/>
    <n v="73"/>
    <n v="64.38636363636364"/>
    <n v="63.5"/>
    <n v="8.784806940449668"/>
    <n v="0.13643893589120556"/>
    <n v="49"/>
    <n v="83"/>
    <n v="34"/>
    <n v="1.0081839111681201"/>
    <n v="0.59777111675171168"/>
  </r>
  <r>
    <n v="5227240000"/>
    <s v="A"/>
    <x v="3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82.13636363636364"/>
    <n v="64"/>
    <n v="21.044350630183125"/>
    <n v="0.25621234856891462"/>
    <n v="64"/>
    <n v="106"/>
    <n v="42"/>
    <n v="0.98325218249403812"/>
    <n v="0.73643410852713143"/>
  </r>
  <r>
    <n v="1235816000000"/>
    <s v="C"/>
    <x v="0"/>
    <n v="7"/>
    <n v="7"/>
    <n v="7"/>
    <n v="7"/>
    <n v="8"/>
    <n v="7"/>
    <n v="8"/>
    <n v="7"/>
    <n v="7"/>
    <n v="7"/>
    <n v="7"/>
    <n v="7"/>
    <n v="8"/>
    <n v="7"/>
    <n v="7"/>
    <n v="7"/>
    <n v="7"/>
    <n v="7"/>
    <n v="3"/>
    <n v="7"/>
    <n v="7"/>
    <n v="7"/>
    <n v="7"/>
    <n v="7"/>
    <n v="7"/>
    <n v="7"/>
    <n v="7"/>
    <n v="7"/>
    <n v="7"/>
    <n v="7"/>
    <n v="7"/>
    <n v="7"/>
    <n v="7"/>
    <n v="7"/>
    <n v="7"/>
    <n v="8"/>
    <n v="8"/>
    <n v="8"/>
    <n v="7"/>
    <n v="7"/>
    <n v="7"/>
    <n v="7"/>
    <n v="7"/>
    <n v="7"/>
    <n v="7.0454545454545459"/>
    <n v="7"/>
    <n v="0.71380231301942532"/>
    <n v="0.1013138766866281"/>
    <n v="3"/>
    <n v="8"/>
    <n v="5"/>
    <n v="1.0004368922953419"/>
    <n v="1.6411071583309225E-3"/>
  </r>
  <r>
    <n v="14254790000"/>
    <s v="C"/>
    <x v="0"/>
    <n v="132"/>
    <n v="131"/>
    <n v="142"/>
    <n v="140"/>
    <n v="133"/>
    <n v="142"/>
    <n v="146"/>
    <n v="141"/>
    <n v="141"/>
    <n v="146"/>
    <n v="136"/>
    <n v="136"/>
    <n v="134"/>
    <n v="136"/>
    <n v="148"/>
    <n v="149"/>
    <n v="148"/>
    <n v="109"/>
    <n v="112"/>
    <n v="113"/>
    <n v="109"/>
    <n v="113"/>
    <n v="117"/>
    <n v="114"/>
    <n v="121"/>
    <n v="121"/>
    <n v="116"/>
    <n v="122"/>
    <n v="120"/>
    <n v="124"/>
    <n v="115"/>
    <n v="119"/>
    <n v="117"/>
    <n v="116"/>
    <n v="116"/>
    <n v="116"/>
    <n v="119"/>
    <n v="115"/>
    <n v="115"/>
    <n v="113"/>
    <n v="108"/>
    <n v="113"/>
    <n v="113"/>
    <n v="102"/>
    <n v="124.75"/>
    <n v="119.5"/>
    <n v="13.340138767103639"/>
    <n v="0.10693498009702315"/>
    <n v="102"/>
    <n v="149"/>
    <n v="47"/>
    <n v="0.99370801705775802"/>
    <n v="0.59361401432489347"/>
  </r>
  <r>
    <n v="90470000"/>
    <s v="3"/>
    <x v="4"/>
    <n v="81"/>
    <n v="80"/>
    <n v="81"/>
    <n v="85"/>
    <n v="84"/>
    <n v="75"/>
    <n v="77"/>
    <n v="81"/>
    <n v="80"/>
    <n v="74"/>
    <n v="80"/>
    <n v="81"/>
    <n v="75"/>
    <n v="81"/>
    <n v="80"/>
    <n v="83"/>
    <n v="81"/>
    <n v="88"/>
    <n v="81"/>
    <n v="81"/>
    <n v="81"/>
    <n v="81"/>
    <n v="75"/>
    <n v="74"/>
    <n v="76"/>
    <n v="81"/>
    <n v="80"/>
    <n v="81"/>
    <n v="81"/>
    <n v="81"/>
    <n v="75"/>
    <n v="80"/>
    <n v="81"/>
    <n v="81"/>
    <n v="81"/>
    <n v="81"/>
    <n v="76"/>
    <n v="85"/>
    <n v="80"/>
    <n v="74"/>
    <n v="80"/>
    <n v="80"/>
    <n v="75"/>
    <n v="80"/>
    <n v="79.75"/>
    <n v="81"/>
    <n v="3.1558362323766733"/>
    <n v="3.9571614199080542E-2"/>
    <n v="74"/>
    <n v="88"/>
    <n v="14"/>
    <n v="0.9995875039494807"/>
    <n v="1.7744656999362722E-2"/>
  </r>
  <r>
    <n v="196970000"/>
    <s v="3"/>
    <x v="4"/>
    <n v="75"/>
    <n v="77"/>
    <n v="79"/>
    <n v="75"/>
    <n v="79"/>
    <n v="77"/>
    <n v="82"/>
    <n v="77"/>
    <n v="80"/>
    <n v="77"/>
    <n v="77"/>
    <n v="76"/>
    <n v="79"/>
    <n v="74"/>
    <n v="78"/>
    <n v="80"/>
    <n v="75"/>
    <n v="76"/>
    <n v="74"/>
    <n v="75"/>
    <n v="77"/>
    <n v="74"/>
    <n v="73"/>
    <n v="73"/>
    <n v="75"/>
    <n v="83"/>
    <n v="75"/>
    <n v="75"/>
    <n v="79"/>
    <n v="78"/>
    <n v="74"/>
    <n v="76"/>
    <n v="77"/>
    <n v="72"/>
    <n v="73"/>
    <n v="72"/>
    <n v="66"/>
    <n v="73"/>
    <n v="67"/>
    <n v="74"/>
    <n v="77"/>
    <n v="75"/>
    <n v="69"/>
    <n v="75"/>
    <n v="75.545454545454547"/>
    <n v="75"/>
    <n v="3.3650359924440587"/>
    <n v="4.4543196049199332E-2"/>
    <n v="66"/>
    <n v="83"/>
    <n v="17"/>
    <n v="0.99814545095221785"/>
    <n v="0.27794677198809453"/>
  </r>
  <r>
    <n v="22260000"/>
    <s v="2"/>
    <x v="7"/>
    <n v="48"/>
    <n v="52"/>
    <n v="49"/>
    <n v="48"/>
    <n v="47"/>
    <n v="46"/>
    <n v="49"/>
    <n v="49"/>
    <n v="46"/>
    <n v="47"/>
    <n v="46"/>
    <n v="46"/>
    <n v="46"/>
    <n v="45"/>
    <n v="47"/>
    <n v="49"/>
    <n v="45"/>
    <n v="46"/>
    <n v="45"/>
    <n v="48"/>
    <n v="48"/>
    <n v="47"/>
    <n v="48"/>
    <n v="48"/>
    <n v="47"/>
    <n v="47"/>
    <n v="46"/>
    <n v="47"/>
    <n v="47"/>
    <n v="47"/>
    <n v="47"/>
    <n v="46"/>
    <n v="47"/>
    <n v="46"/>
    <n v="47"/>
    <n v="45"/>
    <n v="45"/>
    <n v="46"/>
    <n v="47"/>
    <n v="46"/>
    <n v="47"/>
    <n v="47"/>
    <n v="47"/>
    <n v="39"/>
    <n v="46.772727272727273"/>
    <n v="47"/>
    <n v="1.8026290408106123"/>
    <n v="3.8540173856009205E-2"/>
    <n v="39"/>
    <n v="52"/>
    <n v="13"/>
    <n v="0.99864823232514122"/>
    <n v="0.19146892889116457"/>
  </r>
  <r>
    <n v="578750000"/>
    <s v="5"/>
    <x v="1"/>
    <n v="82"/>
    <n v="82"/>
    <n v="82"/>
    <n v="85"/>
    <n v="85"/>
    <n v="84"/>
    <n v="84"/>
    <n v="92"/>
    <n v="88"/>
    <n v="91"/>
    <n v="92"/>
    <n v="90"/>
    <n v="90"/>
    <n v="89"/>
    <n v="89"/>
    <n v="89"/>
    <n v="93"/>
    <n v="89"/>
    <n v="88"/>
    <n v="89"/>
    <n v="88"/>
    <n v="88"/>
    <n v="87"/>
    <n v="87"/>
    <n v="94"/>
    <n v="91"/>
    <n v="95"/>
    <n v="89"/>
    <n v="93"/>
    <n v="94"/>
    <n v="83"/>
    <n v="84"/>
    <n v="63"/>
    <n v="83"/>
    <n v="83"/>
    <n v="83"/>
    <n v="80"/>
    <n v="74"/>
    <n v="69"/>
    <n v="69"/>
    <n v="67"/>
    <n v="70"/>
    <n v="69"/>
    <n v="65"/>
    <n v="84.11363636363636"/>
    <n v="87"/>
    <n v="8.5023003975829958"/>
    <n v="0.10108111793938174"/>
    <n v="63"/>
    <n v="95"/>
    <n v="32"/>
    <n v="0.99521279593384049"/>
    <n v="0.32642719859912617"/>
  </r>
  <r>
    <n v="15895330000"/>
    <s v="C"/>
    <x v="0"/>
    <n v="33"/>
    <n v="33"/>
    <n v="33"/>
    <n v="33"/>
    <n v="33"/>
    <n v="32"/>
    <n v="33"/>
    <n v="32"/>
    <n v="33"/>
    <n v="32"/>
    <n v="32"/>
    <n v="32"/>
    <n v="32"/>
    <n v="31"/>
    <n v="32"/>
    <n v="32"/>
    <n v="33"/>
    <n v="33"/>
    <n v="32"/>
    <n v="33"/>
    <n v="32"/>
    <n v="32"/>
    <n v="32"/>
    <n v="32"/>
    <n v="13"/>
    <n v="32"/>
    <n v="32"/>
    <n v="32"/>
    <n v="32"/>
    <n v="32"/>
    <n v="32"/>
    <n v="32"/>
    <n v="32"/>
    <n v="32"/>
    <n v="32"/>
    <n v="32"/>
    <n v="32"/>
    <n v="32"/>
    <n v="32"/>
    <n v="32"/>
    <n v="31"/>
    <n v="31"/>
    <n v="31"/>
    <n v="31"/>
    <n v="31.681818181818183"/>
    <n v="32"/>
    <n v="2.9394883851060483"/>
    <n v="9.2781555914394631E-2"/>
    <n v="13"/>
    <n v="33"/>
    <n v="20"/>
    <n v="0.99876056312087369"/>
    <n v="1.3421680713496812E-2"/>
  </r>
  <r>
    <n v="402450000"/>
    <s v="4"/>
    <x v="2"/>
    <n v="68"/>
    <n v="68"/>
    <n v="67"/>
    <n v="67"/>
    <n v="67"/>
    <n v="69"/>
    <n v="67"/>
    <n v="67"/>
    <n v="67"/>
    <n v="67"/>
    <n v="67"/>
    <n v="67"/>
    <n v="67"/>
    <n v="67"/>
    <n v="67"/>
    <n v="66"/>
    <n v="66"/>
    <n v="67"/>
    <n v="67"/>
    <n v="67"/>
    <n v="67"/>
    <n v="66"/>
    <n v="67"/>
    <n v="66"/>
    <n v="66"/>
    <n v="68"/>
    <n v="67"/>
    <n v="65"/>
    <n v="64"/>
    <n v="65"/>
    <n v="65"/>
    <n v="66"/>
    <n v="66"/>
    <n v="70"/>
    <n v="73"/>
    <n v="72"/>
    <n v="69"/>
    <n v="66"/>
    <n v="68"/>
    <n v="68"/>
    <n v="69"/>
    <n v="68"/>
    <n v="67"/>
    <n v="67"/>
    <n v="67.204545454545453"/>
    <n v="67"/>
    <n v="1.6364957663357009"/>
    <n v="2.4350968454099033E-2"/>
    <n v="64"/>
    <n v="73"/>
    <n v="9"/>
    <n v="1.0002677826243884"/>
    <n v="2.0597430891303128E-2"/>
  </r>
  <r>
    <n v="57098150000"/>
    <s v="C"/>
    <x v="0"/>
    <n v="17"/>
    <n v="14"/>
    <n v="17"/>
    <n v="17"/>
    <n v="16"/>
    <n v="18"/>
    <n v="17"/>
    <n v="18"/>
    <n v="16"/>
    <n v="15"/>
    <n v="17"/>
    <n v="16"/>
    <n v="18"/>
    <n v="19"/>
    <n v="15"/>
    <n v="17"/>
    <n v="27"/>
    <n v="15"/>
    <n v="19"/>
    <n v="25"/>
    <n v="26"/>
    <n v="25"/>
    <n v="23"/>
    <n v="28"/>
    <n v="23"/>
    <n v="30"/>
    <n v="22"/>
    <n v="29"/>
    <n v="26"/>
    <n v="27"/>
    <n v="21"/>
    <n v="24"/>
    <n v="18"/>
    <n v="26"/>
    <n v="24"/>
    <n v="26"/>
    <n v="18"/>
    <n v="18"/>
    <n v="24"/>
    <n v="24"/>
    <n v="25"/>
    <n v="251"/>
    <n v="163"/>
    <n v="170"/>
    <n v="32.81818181818182"/>
    <n v="21.5"/>
    <n v="45.741575779118833"/>
    <n v="1.3937876276185792"/>
    <n v="14"/>
    <n v="251"/>
    <n v="237"/>
    <n v="1.0293253320657134"/>
    <n v="0.37106456213791067"/>
  </r>
  <r>
    <n v="57098150000"/>
    <s v="C"/>
    <x v="0"/>
    <n v="65"/>
    <n v="66"/>
    <n v="62"/>
    <n v="62"/>
    <n v="63"/>
    <n v="63"/>
    <n v="63"/>
    <n v="63"/>
    <n v="63"/>
    <n v="60"/>
    <n v="60"/>
    <n v="56"/>
    <n v="56"/>
    <n v="56"/>
    <n v="56"/>
    <n v="56"/>
    <n v="56"/>
    <n v="56"/>
    <n v="56"/>
    <n v="56"/>
    <n v="56"/>
    <n v="55"/>
    <n v="56"/>
    <n v="57"/>
    <n v="57"/>
    <n v="63"/>
    <n v="59"/>
    <n v="62"/>
    <n v="62"/>
    <n v="60"/>
    <n v="60"/>
    <n v="60"/>
    <n v="60"/>
    <n v="60"/>
    <n v="60"/>
    <n v="62"/>
    <n v="62"/>
    <n v="62"/>
    <n v="47"/>
    <n v="47"/>
    <n v="46"/>
    <n v="51"/>
    <n v="51"/>
    <n v="52"/>
    <n v="58.204545454545453"/>
    <n v="60"/>
    <n v="4.776782732860644"/>
    <n v="8.2068895058909935E-2"/>
    <n v="46"/>
    <n v="66"/>
    <n v="20"/>
    <n v="0.99639281034065175"/>
    <n v="0.29368141345472959"/>
  </r>
  <r>
    <n v="198010000"/>
    <s v="3"/>
    <x v="4"/>
    <n v="160"/>
    <n v="160"/>
    <n v="160"/>
    <n v="160"/>
    <n v="160"/>
    <n v="160"/>
    <n v="159"/>
    <n v="159"/>
    <n v="159"/>
    <n v="159"/>
    <n v="160"/>
    <n v="165"/>
    <n v="158"/>
    <n v="165"/>
    <n v="165"/>
    <n v="164"/>
    <n v="165"/>
    <n v="165"/>
    <n v="164"/>
    <n v="164"/>
    <n v="164"/>
    <n v="164"/>
    <n v="164"/>
    <n v="164"/>
    <n v="165"/>
    <n v="164"/>
    <n v="164"/>
    <n v="164"/>
    <n v="164"/>
    <n v="164"/>
    <n v="164"/>
    <n v="164"/>
    <n v="164"/>
    <n v="164"/>
    <n v="164"/>
    <n v="165"/>
    <n v="156"/>
    <n v="164"/>
    <n v="155"/>
    <n v="155"/>
    <n v="155"/>
    <n v="165"/>
    <n v="156"/>
    <n v="165"/>
    <n v="162"/>
    <n v="164"/>
    <n v="3.2421640777383156"/>
    <n v="2.0013358504557505E-2"/>
    <n v="155"/>
    <n v="165"/>
    <n v="10"/>
    <n v="1.0000842844067599"/>
    <n v="2.872754348285158E-3"/>
  </r>
  <r>
    <n v="78390000"/>
    <s v="3"/>
    <x v="4"/>
    <n v="114"/>
    <n v="114"/>
    <n v="115"/>
    <n v="120"/>
    <n v="113"/>
    <n v="117"/>
    <n v="113"/>
    <n v="117"/>
    <n v="114"/>
    <n v="113"/>
    <n v="113"/>
    <n v="113"/>
    <n v="121"/>
    <n v="113"/>
    <n v="113"/>
    <n v="119"/>
    <n v="120"/>
    <n v="120"/>
    <n v="117"/>
    <n v="120"/>
    <n v="122"/>
    <n v="119"/>
    <n v="122"/>
    <n v="114"/>
    <n v="120"/>
    <n v="117"/>
    <n v="117"/>
    <n v="118"/>
    <n v="113"/>
    <n v="113"/>
    <n v="111"/>
    <n v="115"/>
    <n v="108"/>
    <n v="107"/>
    <n v="114"/>
    <n v="114"/>
    <n v="115"/>
    <n v="116"/>
    <n v="115"/>
    <n v="117"/>
    <n v="118"/>
    <n v="117"/>
    <n v="86"/>
    <n v="118"/>
    <n v="115.11363636363636"/>
    <n v="115"/>
    <n v="5.6206260889811297"/>
    <n v="4.8826761681178624E-2"/>
    <n v="86"/>
    <n v="122"/>
    <n v="36"/>
    <n v="0.99904341973838684"/>
    <n v="5.2760711488070114E-2"/>
  </r>
  <r>
    <n v="78390000"/>
    <s v="3"/>
    <x v="4"/>
    <n v="980"/>
    <n v="1171"/>
    <n v="1231"/>
    <n v="674"/>
    <n v="1269"/>
    <n v="1233"/>
    <n v="1276"/>
    <n v="1226"/>
    <n v="1286"/>
    <n v="1373"/>
    <n v="1415"/>
    <n v="38"/>
    <n v="42"/>
    <n v="42"/>
    <n v="45"/>
    <n v="44"/>
    <n v="44"/>
    <n v="44"/>
    <n v="44"/>
    <n v="45"/>
    <n v="46"/>
    <n v="46"/>
    <n v="42"/>
    <n v="42"/>
    <n v="43"/>
    <n v="43"/>
    <n v="43"/>
    <n v="43"/>
    <n v="44"/>
    <n v="44"/>
    <n v="40"/>
    <n v="42"/>
    <n v="43"/>
    <n v="43"/>
    <n v="44"/>
    <n v="44"/>
    <n v="43"/>
    <n v="43"/>
    <n v="43"/>
    <n v="38"/>
    <n v="36"/>
    <n v="36"/>
    <n v="36"/>
    <n v="36"/>
    <n v="330.11363636363637"/>
    <n v="44"/>
    <n v="514.17878602269434"/>
    <n v="1.5575811762477487"/>
    <n v="36"/>
    <n v="1415"/>
    <n v="1379"/>
    <n v="0.91735317552204709"/>
    <n v="0.57369913733542377"/>
  </r>
  <r>
    <n v="196970000"/>
    <s v="3"/>
    <x v="4"/>
    <n v="39"/>
    <n v="37"/>
    <n v="39"/>
    <n v="40"/>
    <n v="38"/>
    <n v="38"/>
    <n v="38"/>
    <n v="40"/>
    <n v="38"/>
    <n v="38"/>
    <n v="38"/>
    <n v="38"/>
    <n v="38"/>
    <n v="38"/>
    <n v="40"/>
    <n v="38"/>
    <n v="41"/>
    <n v="38"/>
    <n v="29"/>
    <n v="38"/>
    <n v="38"/>
    <n v="38"/>
    <n v="38"/>
    <n v="38"/>
    <n v="38"/>
    <n v="40"/>
    <n v="38"/>
    <n v="42"/>
    <n v="42"/>
    <n v="42"/>
    <n v="38"/>
    <n v="38"/>
    <n v="38"/>
    <n v="38"/>
    <n v="38"/>
    <n v="42"/>
    <n v="38"/>
    <n v="38"/>
    <n v="38"/>
    <n v="38"/>
    <n v="38"/>
    <n v="38"/>
    <n v="38"/>
    <n v="38"/>
    <n v="38.43181818181818"/>
    <n v="38"/>
    <n v="1.9576650457342399"/>
    <n v="5.093865287540305E-2"/>
    <n v="29"/>
    <n v="42"/>
    <n v="13"/>
    <n v="1.0001994138236907"/>
    <n v="2.2184645966297164E-3"/>
  </r>
  <r>
    <n v="612640000"/>
    <s v="5"/>
    <x v="1"/>
    <n v="130"/>
    <n v="131"/>
    <n v="119"/>
    <n v="107"/>
    <n v="131"/>
    <n v="131"/>
    <n v="131"/>
    <n v="129"/>
    <n v="117"/>
    <n v="134"/>
    <n v="131"/>
    <n v="130"/>
    <n v="128"/>
    <n v="128"/>
    <n v="134"/>
    <n v="127"/>
    <n v="132"/>
    <n v="130"/>
    <n v="128"/>
    <n v="135"/>
    <n v="119"/>
    <n v="119"/>
    <n v="124"/>
    <n v="133"/>
    <n v="108"/>
    <n v="132"/>
    <n v="129"/>
    <n v="108"/>
    <n v="134"/>
    <n v="131"/>
    <n v="109"/>
    <n v="104"/>
    <n v="108"/>
    <n v="107"/>
    <n v="104"/>
    <n v="104"/>
    <n v="104"/>
    <n v="106"/>
    <n v="107"/>
    <n v="107"/>
    <n v="106"/>
    <n v="132"/>
    <n v="129"/>
    <n v="130"/>
    <n v="121.75"/>
    <n v="128"/>
    <n v="11.373418622507074"/>
    <n v="9.3416169384041681E-2"/>
    <n v="104"/>
    <n v="135"/>
    <n v="31"/>
    <n v="0.9964339215889062"/>
    <n v="0.22824311516428042"/>
  </r>
  <r>
    <n v="57098150000"/>
    <s v="C"/>
    <x v="0"/>
    <n v="28"/>
    <n v="29"/>
    <n v="31"/>
    <n v="29"/>
    <n v="37"/>
    <n v="30"/>
    <n v="34"/>
    <n v="30"/>
    <n v="33"/>
    <n v="30"/>
    <n v="26"/>
    <n v="22"/>
    <n v="20"/>
    <n v="20"/>
    <n v="25"/>
    <n v="25"/>
    <n v="19"/>
    <n v="24"/>
    <n v="20"/>
    <n v="20"/>
    <n v="23"/>
    <n v="23"/>
    <n v="19"/>
    <n v="19"/>
    <n v="20"/>
    <n v="28"/>
    <n v="21"/>
    <n v="11"/>
    <n v="22"/>
    <n v="20"/>
    <n v="18"/>
    <n v="20"/>
    <n v="14"/>
    <n v="23"/>
    <n v="18"/>
    <n v="26"/>
    <n v="14"/>
    <n v="17"/>
    <n v="19"/>
    <n v="17"/>
    <n v="22"/>
    <n v="20"/>
    <n v="19"/>
    <n v="19"/>
    <n v="22.818181818181817"/>
    <n v="21.5"/>
    <n v="5.6620841231242922"/>
    <n v="0.24813914483811642"/>
    <n v="11"/>
    <n v="37"/>
    <n v="26"/>
    <n v="0.98661965736633095"/>
    <n v="0.47579390236458835"/>
  </r>
  <r>
    <n v="17965850000"/>
    <s v="C"/>
    <x v="0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0"/>
    <n v="0"/>
    <n v="7"/>
    <n v="7"/>
    <n v="0"/>
    <n v="1"/>
    <n v="1"/>
  </r>
  <r>
    <n v="14254790000"/>
    <s v="C"/>
    <x v="0"/>
    <n v="72"/>
    <n v="70"/>
    <n v="68"/>
    <n v="67"/>
    <n v="68"/>
    <n v="66"/>
    <n v="70"/>
    <n v="73"/>
    <n v="73"/>
    <n v="68"/>
    <n v="67"/>
    <n v="74"/>
    <n v="75"/>
    <n v="68"/>
    <n v="72"/>
    <n v="67"/>
    <n v="69"/>
    <n v="71"/>
    <n v="66"/>
    <n v="68"/>
    <n v="68"/>
    <n v="65"/>
    <n v="65"/>
    <n v="64"/>
    <n v="172"/>
    <n v="170"/>
    <n v="173"/>
    <n v="161"/>
    <n v="163"/>
    <n v="164"/>
    <n v="162"/>
    <n v="160"/>
    <n v="163"/>
    <n v="169"/>
    <n v="164"/>
    <n v="161"/>
    <n v="163"/>
    <n v="162"/>
    <n v="163"/>
    <n v="163"/>
    <n v="169"/>
    <n v="173"/>
    <n v="166"/>
    <n v="169"/>
    <n v="112.81818181818181"/>
    <n v="73.5"/>
    <n v="48.779652986204653"/>
    <n v="0.43237403936200741"/>
    <n v="64"/>
    <n v="173"/>
    <n v="109"/>
    <n v="1.0296914046197574"/>
    <n v="0.71965397545324283"/>
  </r>
  <r>
    <n v="78390000"/>
    <s v="3"/>
    <x v="4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5"/>
    <n v="50"/>
    <n v="50"/>
    <n v="50"/>
    <n v="50"/>
    <n v="50"/>
    <n v="50"/>
    <n v="50"/>
    <n v="48"/>
    <n v="48"/>
    <n v="48"/>
    <n v="48"/>
    <n v="69"/>
    <n v="71"/>
    <n v="64"/>
    <n v="66"/>
    <n v="65"/>
    <n v="64"/>
    <n v="71"/>
    <n v="66"/>
    <n v="66"/>
    <n v="69"/>
    <n v="68"/>
    <n v="64"/>
    <n v="56.81818181818182"/>
    <n v="55"/>
    <n v="6.8276889320047065"/>
    <n v="0.12016732520328283"/>
    <n v="48"/>
    <n v="71"/>
    <n v="23"/>
    <n v="1.0044110034334255"/>
    <n v="0.23561443801784521"/>
  </r>
  <r>
    <n v="30370030000"/>
    <s v="C"/>
    <x v="0"/>
    <n v="218"/>
    <n v="222"/>
    <n v="231"/>
    <n v="224"/>
    <n v="222"/>
    <n v="224"/>
    <n v="44"/>
    <n v="44"/>
    <n v="42"/>
    <n v="42"/>
    <n v="39"/>
    <n v="39"/>
    <n v="39"/>
    <n v="38"/>
    <n v="31"/>
    <n v="31"/>
    <n v="31"/>
    <n v="32"/>
    <n v="26"/>
    <n v="31"/>
    <n v="32"/>
    <n v="31"/>
    <n v="31"/>
    <n v="13"/>
    <n v="13"/>
    <n v="13"/>
    <n v="13"/>
    <n v="12"/>
    <n v="13"/>
    <n v="13"/>
    <n v="13"/>
    <n v="12"/>
    <n v="12"/>
    <n v="13"/>
    <n v="13"/>
    <n v="13"/>
    <n v="14"/>
    <n v="14"/>
    <n v="13"/>
    <n v="13"/>
    <n v="13"/>
    <n v="12"/>
    <n v="12"/>
    <n v="13"/>
    <n v="50.31818181818182"/>
    <n v="28.5"/>
    <n v="70.509037100902219"/>
    <n v="1.4012636099546962"/>
    <n v="12"/>
    <n v="231"/>
    <n v="219"/>
    <n v="0.93656773820981531"/>
    <n v="0.76286707461469783"/>
  </r>
  <r>
    <n v="2502690000"/>
    <s v="8"/>
    <x v="8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0"/>
    <n v="0"/>
    <n v="20"/>
    <n v="20"/>
    <n v="0"/>
    <n v="1"/>
    <n v="1"/>
  </r>
  <r>
    <n v="235750000"/>
    <s v="3"/>
    <x v="4"/>
    <n v="133"/>
    <n v="134"/>
    <n v="130"/>
    <n v="74"/>
    <n v="70"/>
    <n v="67"/>
    <n v="72"/>
    <n v="76"/>
    <n v="76"/>
    <n v="78"/>
    <n v="79"/>
    <n v="83"/>
    <n v="80"/>
    <n v="79"/>
    <n v="80"/>
    <n v="83"/>
    <n v="84"/>
    <n v="79"/>
    <n v="20"/>
    <n v="25"/>
    <n v="28"/>
    <n v="25"/>
    <n v="26"/>
    <n v="22"/>
    <n v="25"/>
    <n v="28"/>
    <n v="28"/>
    <n v="31"/>
    <n v="23"/>
    <n v="27"/>
    <n v="25"/>
    <n v="18"/>
    <n v="21"/>
    <n v="18"/>
    <n v="17"/>
    <n v="23"/>
    <n v="22"/>
    <n v="20"/>
    <n v="20"/>
    <n v="18"/>
    <n v="17"/>
    <n v="23"/>
    <n v="18"/>
    <n v="18"/>
    <n v="48.704545454545453"/>
    <n v="27.5"/>
    <n v="34.716512755864727"/>
    <n v="0.71279820870650867"/>
    <n v="17"/>
    <n v="134"/>
    <n v="117"/>
    <n v="0.95279857896667308"/>
    <n v="0.80646701048790459"/>
  </r>
  <r>
    <n v="2750000"/>
    <s v="1"/>
    <x v="9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0"/>
    <n v="0"/>
    <n v="63"/>
    <n v="63"/>
    <n v="0"/>
    <n v="1"/>
    <n v="1"/>
  </r>
  <r>
    <n v="640810000"/>
    <s v="5"/>
    <x v="1"/>
    <n v="26"/>
    <n v="22"/>
    <n v="22"/>
    <n v="26"/>
    <n v="24"/>
    <n v="27"/>
    <n v="27"/>
    <n v="33"/>
    <n v="27"/>
    <n v="27"/>
    <n v="29"/>
    <n v="30"/>
    <n v="29"/>
    <n v="31"/>
    <n v="27"/>
    <n v="28"/>
    <n v="26"/>
    <n v="39"/>
    <n v="22"/>
    <n v="30"/>
    <n v="27"/>
    <n v="28"/>
    <n v="30"/>
    <n v="31"/>
    <n v="37"/>
    <n v="30"/>
    <n v="30"/>
    <n v="31"/>
    <n v="27"/>
    <n v="35"/>
    <n v="25"/>
    <n v="30"/>
    <n v="32"/>
    <n v="32"/>
    <n v="28"/>
    <n v="30"/>
    <n v="24"/>
    <n v="20"/>
    <n v="27"/>
    <n v="33"/>
    <n v="30"/>
    <n v="30"/>
    <n v="59"/>
    <n v="54"/>
    <n v="29.818181818181817"/>
    <n v="29"/>
    <n v="7.0257755585224562"/>
    <n v="0.23562052177971654"/>
    <n v="20"/>
    <n v="59"/>
    <n v="39"/>
    <n v="1.0065704583324906"/>
    <n v="0.18016688998207925"/>
  </r>
  <r>
    <n v="196970000"/>
    <s v="3"/>
    <x v="4"/>
    <n v="45"/>
    <n v="43"/>
    <n v="44"/>
    <n v="44"/>
    <n v="44"/>
    <n v="45"/>
    <n v="44"/>
    <n v="44"/>
    <n v="45"/>
    <n v="51"/>
    <n v="44"/>
    <n v="44"/>
    <n v="44"/>
    <n v="50"/>
    <n v="45"/>
    <n v="46"/>
    <n v="46"/>
    <n v="45"/>
    <n v="39"/>
    <n v="46"/>
    <n v="43"/>
    <n v="43"/>
    <n v="46"/>
    <n v="44"/>
    <n v="47"/>
    <n v="45"/>
    <n v="47"/>
    <n v="47"/>
    <n v="45"/>
    <n v="46"/>
    <n v="46"/>
    <n v="43"/>
    <n v="43"/>
    <n v="47"/>
    <n v="48"/>
    <n v="45"/>
    <n v="45"/>
    <n v="44"/>
    <n v="45"/>
    <n v="45"/>
    <n v="45"/>
    <n v="45"/>
    <n v="216"/>
    <n v="218"/>
    <n v="52.863636363636367"/>
    <n v="45"/>
    <n v="36.282862191328377"/>
    <n v="0.68634820998213608"/>
    <n v="39"/>
    <n v="218"/>
    <n v="179"/>
    <n v="1.0096838037790865"/>
    <n v="0.13723810434718517"/>
  </r>
  <r>
    <n v="2526361000000"/>
    <s v="C"/>
    <x v="0"/>
    <n v="74"/>
    <n v="74"/>
    <n v="74"/>
    <n v="74"/>
    <n v="74"/>
    <n v="74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2"/>
    <n v="72"/>
    <n v="72"/>
    <n v="72"/>
    <n v="72"/>
    <n v="72"/>
    <n v="73"/>
    <n v="73"/>
    <n v="0.5282705437953743"/>
    <n v="7.2365827917174564E-3"/>
    <n v="72"/>
    <n v="74"/>
    <n v="2"/>
    <n v="0.99955985967278616"/>
    <n v="0.61054999209160599"/>
  </r>
  <r>
    <n v="61030000"/>
    <s v="3"/>
    <x v="4"/>
    <n v="124"/>
    <n v="125"/>
    <n v="123"/>
    <n v="135"/>
    <n v="127"/>
    <n v="129"/>
    <n v="131"/>
    <n v="120"/>
    <n v="128"/>
    <n v="128"/>
    <n v="130"/>
    <n v="113"/>
    <n v="96"/>
    <n v="103"/>
    <n v="102"/>
    <n v="112"/>
    <n v="124"/>
    <n v="136"/>
    <n v="131"/>
    <n v="133"/>
    <n v="127"/>
    <n v="135"/>
    <n v="154"/>
    <n v="109"/>
    <n v="118"/>
    <n v="125"/>
    <n v="116"/>
    <n v="124"/>
    <n v="109"/>
    <n v="118"/>
    <n v="149"/>
    <n v="132"/>
    <n v="138"/>
    <n v="115"/>
    <n v="115"/>
    <n v="100"/>
    <n v="104"/>
    <n v="98"/>
    <n v="108"/>
    <n v="120"/>
    <n v="115"/>
    <n v="116"/>
    <n v="100"/>
    <n v="134"/>
    <n v="121.11363636363636"/>
    <n v="123.5"/>
    <n v="13.277391010689515"/>
    <n v="0.10962754822111816"/>
    <n v="96"/>
    <n v="154"/>
    <n v="58"/>
    <n v="0.9977814045969019"/>
    <n v="6.6526302567469858E-2"/>
  </r>
  <r>
    <n v="4814880000"/>
    <s v="A"/>
    <x v="3"/>
    <n v="116"/>
    <n v="108"/>
    <n v="106"/>
    <n v="106"/>
    <n v="105"/>
    <n v="105"/>
    <n v="106"/>
    <n v="107"/>
    <n v="105"/>
    <n v="107"/>
    <n v="108"/>
    <n v="106"/>
    <n v="109"/>
    <n v="105"/>
    <n v="111"/>
    <n v="108"/>
    <n v="111"/>
    <n v="109"/>
    <n v="107"/>
    <n v="107"/>
    <n v="106"/>
    <n v="105"/>
    <n v="107"/>
    <n v="112"/>
    <n v="105"/>
    <n v="105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5.909090909090907"/>
    <n v="105"/>
    <n v="50.464732415410516"/>
    <n v="0.7656718021648492"/>
    <n v="6"/>
    <n v="116"/>
    <n v="110"/>
    <n v="0.90920123547603893"/>
    <n v="0.72636831150590253"/>
  </r>
  <r>
    <n v="12515960000"/>
    <s v="C"/>
    <x v="0"/>
    <n v="268"/>
    <n v="270"/>
    <n v="264"/>
    <n v="261"/>
    <n v="253"/>
    <n v="244"/>
    <n v="248"/>
    <n v="249"/>
    <n v="255"/>
    <n v="263"/>
    <n v="250"/>
    <n v="250"/>
    <n v="249"/>
    <n v="245"/>
    <n v="248"/>
    <n v="246"/>
    <n v="248"/>
    <n v="247"/>
    <n v="221"/>
    <n v="246"/>
    <n v="257"/>
    <n v="244"/>
    <n v="251"/>
    <n v="251"/>
    <n v="251"/>
    <n v="256"/>
    <n v="252"/>
    <n v="251"/>
    <n v="245"/>
    <n v="248"/>
    <n v="246"/>
    <n v="244"/>
    <n v="241"/>
    <n v="240"/>
    <n v="240"/>
    <n v="243"/>
    <n v="242"/>
    <n v="238"/>
    <n v="239"/>
    <n v="234"/>
    <n v="235"/>
    <n v="237"/>
    <n v="242"/>
    <n v="243"/>
    <n v="247.61363636363637"/>
    <n v="247.5"/>
    <n v="9.1275608935078285"/>
    <n v="3.6862109161481818E-2"/>
    <n v="221"/>
    <n v="270"/>
    <n v="49"/>
    <n v="0.99812888867190053"/>
    <n v="0.42599624448796952"/>
  </r>
  <r>
    <n v="6975250000"/>
    <s v="A"/>
    <x v="3"/>
    <n v="228"/>
    <n v="226"/>
    <n v="230"/>
    <n v="227"/>
    <n v="232"/>
    <n v="238"/>
    <n v="238"/>
    <n v="234"/>
    <n v="233"/>
    <n v="234"/>
    <n v="232"/>
    <n v="231"/>
    <n v="231"/>
    <n v="226"/>
    <n v="226"/>
    <n v="227"/>
    <n v="223"/>
    <n v="224"/>
    <n v="222"/>
    <n v="231"/>
    <n v="233"/>
    <n v="226"/>
    <n v="214"/>
    <n v="218"/>
    <n v="212"/>
    <n v="218"/>
    <n v="224"/>
    <n v="224"/>
    <n v="222"/>
    <n v="227"/>
    <n v="221"/>
    <n v="217"/>
    <n v="220"/>
    <n v="214"/>
    <n v="212"/>
    <n v="214"/>
    <n v="214"/>
    <n v="193"/>
    <n v="212"/>
    <n v="212"/>
    <n v="214"/>
    <n v="215"/>
    <n v="213"/>
    <n v="211"/>
    <n v="222.56818181818181"/>
    <n v="224"/>
    <n v="9.1458409082851286"/>
    <n v="4.1092310830649001E-2"/>
    <n v="193"/>
    <n v="238"/>
    <n v="45"/>
    <n v="0.99740758425045317"/>
    <n v="0.63894915513937944"/>
  </r>
  <r>
    <n v="57098150000"/>
    <s v="C"/>
    <x v="0"/>
    <n v="35"/>
    <n v="36"/>
    <n v="36"/>
    <n v="37"/>
    <n v="36"/>
    <n v="38"/>
    <n v="36"/>
    <n v="36"/>
    <n v="31"/>
    <n v="31"/>
    <n v="32"/>
    <n v="30"/>
    <n v="30"/>
    <n v="30"/>
    <n v="30"/>
    <n v="30"/>
    <n v="31"/>
    <n v="30"/>
    <n v="29"/>
    <n v="30"/>
    <n v="30"/>
    <n v="30"/>
    <n v="29"/>
    <n v="30"/>
    <n v="30"/>
    <n v="4"/>
    <n v="3"/>
    <n v="7"/>
    <n v="7"/>
    <n v="6"/>
    <n v="6"/>
    <n v="7"/>
    <n v="6"/>
    <n v="6"/>
    <n v="7"/>
    <n v="8"/>
    <n v="5"/>
    <n v="4"/>
    <n v="8"/>
    <n v="5"/>
    <n v="5"/>
    <n v="9"/>
    <n v="7"/>
    <n v="6"/>
    <n v="20.886363636363637"/>
    <n v="30"/>
    <n v="13.261617827383551"/>
    <n v="0.63494144113697093"/>
    <n v="3"/>
    <n v="38"/>
    <n v="35"/>
    <n v="0.94437582124618513"/>
    <n v="0.71806955869260958"/>
  </r>
  <r>
    <n v="57098150000"/>
    <s v="C"/>
    <x v="0"/>
    <n v="82"/>
    <n v="82"/>
    <n v="81"/>
    <n v="82"/>
    <n v="82"/>
    <n v="82"/>
    <n v="82"/>
    <n v="82"/>
    <n v="73"/>
    <n v="73"/>
    <n v="73"/>
    <n v="74"/>
    <n v="73"/>
    <n v="73"/>
    <n v="73"/>
    <n v="73"/>
    <n v="73"/>
    <n v="73"/>
    <n v="73"/>
    <n v="73"/>
    <n v="73"/>
    <n v="73"/>
    <n v="73"/>
    <n v="73"/>
    <n v="31"/>
    <n v="31"/>
    <n v="32"/>
    <n v="32"/>
    <n v="31"/>
    <n v="30"/>
    <n v="29"/>
    <n v="30"/>
    <n v="29"/>
    <n v="31"/>
    <n v="29"/>
    <n v="29"/>
    <n v="28"/>
    <n v="32"/>
    <n v="31"/>
    <n v="34"/>
    <n v="34"/>
    <n v="33"/>
    <n v="33"/>
    <n v="34"/>
    <n v="55.613636363636367"/>
    <n v="73"/>
    <n v="22.836339776249638"/>
    <n v="0.41062482638127668"/>
    <n v="28"/>
    <n v="82"/>
    <n v="54"/>
    <n v="0.96965789024860372"/>
    <n v="0.76385020092220668"/>
  </r>
  <r>
    <n v="3758590000"/>
    <s v="8"/>
    <x v="8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5"/>
    <n v="3.0454545454545454"/>
    <n v="3"/>
    <n v="0.30151134457776363"/>
    <n v="9.9003725085235819E-2"/>
    <n v="3"/>
    <n v="5"/>
    <n v="2"/>
    <n v="1.0015491551386515"/>
    <n v="6.6666666666666582E-2"/>
  </r>
  <r>
    <n v="203160000"/>
    <s v="3"/>
    <x v="4"/>
    <n v="15"/>
    <n v="14"/>
    <n v="14"/>
    <n v="15"/>
    <n v="14"/>
    <n v="14"/>
    <n v="13"/>
    <n v="14"/>
    <n v="14"/>
    <n v="14"/>
    <n v="15"/>
    <n v="13"/>
    <n v="13"/>
    <n v="14"/>
    <n v="13"/>
    <n v="14"/>
    <n v="14"/>
    <n v="13"/>
    <n v="13"/>
    <n v="14"/>
    <n v="13"/>
    <n v="13"/>
    <n v="13"/>
    <n v="15"/>
    <n v="13"/>
    <n v="13"/>
    <n v="13"/>
    <n v="13"/>
    <n v="13"/>
    <n v="13"/>
    <n v="13"/>
    <n v="13"/>
    <n v="13"/>
    <n v="13"/>
    <n v="12"/>
    <n v="12"/>
    <n v="12"/>
    <n v="12"/>
    <n v="12"/>
    <n v="13"/>
    <n v="12"/>
    <n v="12"/>
    <n v="13"/>
    <n v="18"/>
    <n v="13.386363636363637"/>
    <n v="13"/>
    <n v="1.1042393802430219"/>
    <n v="8.2489868812721495E-2"/>
    <n v="12"/>
    <n v="18"/>
    <n v="6"/>
    <n v="0.99729850749183857"/>
    <n v="0.1975104802371227"/>
  </r>
  <r>
    <n v="57098150000"/>
    <s v="C"/>
    <x v="0"/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36"/>
    <n v="34"/>
    <n v="34"/>
    <n v="34"/>
    <n v="33"/>
    <n v="33"/>
    <n v="32"/>
    <n v="33"/>
    <n v="33"/>
    <n v="33"/>
    <n v="32"/>
    <n v="32"/>
    <n v="32"/>
    <n v="33"/>
    <n v="33"/>
    <n v="36"/>
    <n v="36"/>
    <n v="35"/>
    <n v="35"/>
    <n v="36"/>
    <n v="55.727272727272727"/>
    <n v="71"/>
    <n v="20.571332091454678"/>
    <n v="0.36914299022186209"/>
    <n v="32"/>
    <n v="81"/>
    <n v="49"/>
    <n v="0.97290735330671296"/>
    <n v="0.78336583985842745"/>
  </r>
  <r>
    <n v="759140000"/>
    <s v="6"/>
    <x v="10"/>
    <n v="210"/>
    <n v="198"/>
    <n v="200"/>
    <n v="206"/>
    <n v="204"/>
    <n v="205"/>
    <n v="207"/>
    <n v="207"/>
    <n v="212"/>
    <n v="211"/>
    <n v="209"/>
    <n v="209"/>
    <n v="210"/>
    <n v="212"/>
    <n v="214"/>
    <n v="209"/>
    <n v="214"/>
    <n v="213"/>
    <n v="212"/>
    <n v="207"/>
    <n v="207"/>
    <n v="212"/>
    <n v="210"/>
    <n v="205"/>
    <n v="209"/>
    <n v="215"/>
    <n v="227"/>
    <n v="218"/>
    <n v="219"/>
    <n v="217"/>
    <n v="219"/>
    <n v="221"/>
    <n v="224"/>
    <n v="222"/>
    <n v="222"/>
    <n v="223"/>
    <n v="228"/>
    <n v="227"/>
    <n v="231"/>
    <n v="227"/>
    <n v="224"/>
    <n v="231"/>
    <n v="232"/>
    <n v="235"/>
    <n v="215.31818181818181"/>
    <n v="212.5"/>
    <n v="9.2151864730788375"/>
    <n v="4.2797995019576617E-2"/>
    <n v="198"/>
    <n v="235"/>
    <n v="37"/>
    <n v="1.0029710709238893"/>
    <n v="0.80279457382008057"/>
  </r>
  <r>
    <n v="4394160000"/>
    <s v="A"/>
    <x v="3"/>
    <n v="141"/>
    <n v="138"/>
    <n v="139"/>
    <n v="140"/>
    <n v="140"/>
    <n v="137"/>
    <n v="142"/>
    <n v="145"/>
    <n v="120"/>
    <n v="126"/>
    <n v="129"/>
    <n v="125"/>
    <n v="125"/>
    <n v="128"/>
    <n v="124"/>
    <n v="123"/>
    <n v="125"/>
    <n v="125"/>
    <n v="128"/>
    <n v="123"/>
    <n v="122"/>
    <n v="124"/>
    <n v="122"/>
    <n v="123"/>
    <n v="122"/>
    <n v="125"/>
    <n v="124"/>
    <n v="132"/>
    <n v="132"/>
    <n v="125"/>
    <n v="122"/>
    <n v="120"/>
    <n v="126"/>
    <n v="119"/>
    <n v="124"/>
    <n v="128"/>
    <n v="121"/>
    <n v="125"/>
    <n v="127"/>
    <n v="124"/>
    <n v="138"/>
    <n v="131"/>
    <n v="125"/>
    <n v="128"/>
    <n v="128"/>
    <n v="125"/>
    <n v="6.8607410271675802"/>
    <n v="5.359953927474672E-2"/>
    <n v="119"/>
    <n v="145"/>
    <n v="26"/>
    <n v="0.99805826934549369"/>
    <n v="0.22757958076310644"/>
  </r>
  <r>
    <n v="57098150000"/>
    <s v="C"/>
    <x v="0"/>
    <n v="81"/>
    <n v="81"/>
    <n v="80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23"/>
    <n v="23"/>
    <n v="22"/>
    <n v="23"/>
    <n v="23"/>
    <n v="23"/>
    <n v="23"/>
    <n v="23"/>
    <n v="23"/>
    <n v="23"/>
    <n v="23"/>
    <n v="23"/>
    <n v="23"/>
    <n v="23"/>
    <n v="22"/>
    <n v="25"/>
    <n v="25"/>
    <n v="24"/>
    <n v="24"/>
    <n v="25"/>
    <n v="51"/>
    <n v="71"/>
    <n v="25.792553459351179"/>
    <n v="0.50573634234021925"/>
    <n v="22"/>
    <n v="81"/>
    <n v="59"/>
    <n v="0.96094262279424714"/>
    <n v="0.76736114981734016"/>
  </r>
  <r>
    <n v="531700000"/>
    <s v="5"/>
    <x v="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0"/>
    <n v="0"/>
    <n v="21"/>
    <n v="21"/>
    <n v="0"/>
    <n v="1"/>
    <n v="1"/>
  </r>
  <r>
    <n v="57098150000"/>
    <s v="C"/>
    <x v="0"/>
    <n v="82"/>
    <n v="82"/>
    <n v="80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33"/>
    <n v="33"/>
    <n v="32"/>
    <n v="32"/>
    <n v="30"/>
    <n v="30"/>
    <n v="29"/>
    <n v="30"/>
    <n v="29"/>
    <n v="32"/>
    <n v="31"/>
    <n v="29"/>
    <n v="29"/>
    <n v="32"/>
    <n v="31"/>
    <n v="34"/>
    <n v="33"/>
    <n v="33"/>
    <n v="33"/>
    <n v="34"/>
    <n v="55.25"/>
    <n v="72"/>
    <n v="22.239839592863053"/>
    <n v="0.40253103335498736"/>
    <n v="29"/>
    <n v="82"/>
    <n v="53"/>
    <n v="0.97019021996227151"/>
    <n v="0.77431491808552499"/>
  </r>
  <r>
    <n v="14254790000"/>
    <s v="C"/>
    <x v="0"/>
    <n v="87"/>
    <n v="85"/>
    <n v="85"/>
    <n v="85"/>
    <n v="84"/>
    <n v="84"/>
    <n v="84"/>
    <n v="84"/>
    <n v="85"/>
    <n v="87"/>
    <n v="87"/>
    <n v="85"/>
    <n v="85"/>
    <n v="84"/>
    <n v="83"/>
    <n v="83"/>
    <n v="87"/>
    <n v="87"/>
    <n v="83"/>
    <n v="82"/>
    <n v="82"/>
    <n v="84"/>
    <n v="81"/>
    <n v="80"/>
    <n v="81"/>
    <n v="80"/>
    <n v="79"/>
    <n v="81"/>
    <n v="80"/>
    <n v="81"/>
    <n v="79"/>
    <n v="79"/>
    <n v="80"/>
    <n v="79"/>
    <n v="80"/>
    <n v="79"/>
    <n v="79"/>
    <n v="79"/>
    <n v="79"/>
    <n v="81"/>
    <n v="80"/>
    <n v="79"/>
    <n v="81"/>
    <n v="79"/>
    <n v="82.227272727272734"/>
    <n v="81.5"/>
    <n v="2.7438187305679724"/>
    <n v="3.3368718669151677E-2"/>
    <n v="79"/>
    <n v="87"/>
    <n v="8"/>
    <n v="0.99780861966138312"/>
    <n v="0.72002843002292294"/>
  </r>
  <r>
    <n v="77960000"/>
    <s v="3"/>
    <x v="4"/>
    <n v="52"/>
    <n v="51"/>
    <n v="51"/>
    <n v="51"/>
    <n v="49"/>
    <n v="49"/>
    <n v="51"/>
    <n v="50"/>
    <n v="50"/>
    <n v="51"/>
    <n v="49"/>
    <n v="49"/>
    <n v="51"/>
    <n v="51"/>
    <n v="53"/>
    <n v="53"/>
    <n v="51"/>
    <n v="51"/>
    <n v="51"/>
    <n v="51"/>
    <n v="50"/>
    <n v="52"/>
    <n v="61"/>
    <n v="61"/>
    <n v="60"/>
    <n v="61"/>
    <n v="51"/>
    <n v="53"/>
    <n v="53"/>
    <n v="45"/>
    <n v="45"/>
    <n v="41"/>
    <n v="41"/>
    <n v="41"/>
    <n v="42"/>
    <n v="49"/>
    <n v="49"/>
    <n v="48"/>
    <n v="49"/>
    <n v="40"/>
    <n v="41"/>
    <n v="41"/>
    <n v="42"/>
    <n v="42"/>
    <n v="49.386363636363633"/>
    <n v="50.5"/>
    <n v="5.414089754030087"/>
    <n v="0.10962722005399164"/>
    <n v="40"/>
    <n v="61"/>
    <n v="21"/>
    <n v="0.99563846037798431"/>
    <n v="0.25910190175996434"/>
  </r>
  <r>
    <n v="82170000"/>
    <s v="3"/>
    <x v="4"/>
    <n v="93"/>
    <n v="93"/>
    <n v="93"/>
    <n v="93"/>
    <n v="93"/>
    <n v="93"/>
    <n v="93"/>
    <n v="93"/>
    <n v="93"/>
    <n v="93"/>
    <n v="93"/>
    <n v="93"/>
    <n v="93"/>
    <n v="94"/>
    <n v="93"/>
    <n v="94"/>
    <n v="94"/>
    <n v="94"/>
    <n v="94"/>
    <n v="94"/>
    <n v="93"/>
    <n v="94"/>
    <n v="93"/>
    <n v="93"/>
    <n v="93"/>
    <n v="93"/>
    <n v="93"/>
    <n v="93"/>
    <n v="93"/>
    <n v="93"/>
    <n v="93"/>
    <n v="93"/>
    <n v="93"/>
    <n v="93"/>
    <n v="93"/>
    <n v="93"/>
    <n v="93"/>
    <n v="92"/>
    <n v="92"/>
    <n v="85"/>
    <n v="85"/>
    <n v="90"/>
    <n v="90"/>
    <n v="90"/>
    <n v="92.545454545454547"/>
    <n v="93"/>
    <n v="1.8980350360006093"/>
    <n v="2.0509219445979079E-2"/>
    <n v="85"/>
    <n v="94"/>
    <n v="9"/>
    <n v="0.99916348445830128"/>
    <n v="0.25758375872602429"/>
  </r>
  <r>
    <n v="57098150000"/>
    <s v="C"/>
    <x v="0"/>
    <n v="82"/>
    <n v="82"/>
    <n v="80"/>
    <n v="81"/>
    <n v="81"/>
    <n v="81"/>
    <n v="81"/>
    <n v="81"/>
    <n v="72"/>
    <n v="72"/>
    <n v="72"/>
    <n v="72"/>
    <n v="72"/>
    <n v="72"/>
    <n v="72"/>
    <n v="72"/>
    <n v="72"/>
    <n v="72"/>
    <n v="71"/>
    <n v="72"/>
    <n v="72"/>
    <n v="72"/>
    <n v="72"/>
    <n v="72"/>
    <n v="32"/>
    <n v="32"/>
    <n v="35"/>
    <n v="36"/>
    <n v="35"/>
    <n v="34"/>
    <n v="33"/>
    <n v="34"/>
    <n v="33"/>
    <n v="32"/>
    <n v="30"/>
    <n v="31"/>
    <n v="30"/>
    <n v="34"/>
    <n v="33"/>
    <n v="36"/>
    <n v="36"/>
    <n v="35"/>
    <n v="35"/>
    <n v="36"/>
    <n v="56.18181818181818"/>
    <n v="72"/>
    <n v="21.144324355043587"/>
    <n v="0.37635528787294409"/>
    <n v="30"/>
    <n v="82"/>
    <n v="52"/>
    <n v="0.97235190271628846"/>
    <n v="0.77704533249547869"/>
  </r>
  <r>
    <n v="44610000"/>
    <s v="2"/>
    <x v="7"/>
    <n v="65"/>
    <n v="69"/>
    <n v="72"/>
    <n v="59"/>
    <n v="54"/>
    <n v="57"/>
    <n v="58"/>
    <n v="58"/>
    <n v="61"/>
    <n v="60"/>
    <n v="63"/>
    <n v="52"/>
    <n v="65"/>
    <n v="64"/>
    <n v="68"/>
    <n v="56"/>
    <n v="64"/>
    <n v="57"/>
    <n v="59"/>
    <n v="56"/>
    <n v="58"/>
    <n v="53"/>
    <n v="50"/>
    <n v="57"/>
    <n v="55"/>
    <n v="58"/>
    <n v="62"/>
    <n v="60"/>
    <n v="56"/>
    <n v="57"/>
    <n v="50"/>
    <n v="52"/>
    <n v="55"/>
    <n v="67"/>
    <n v="67"/>
    <n v="59"/>
    <n v="67"/>
    <n v="63"/>
    <n v="70"/>
    <n v="59"/>
    <n v="70"/>
    <n v="67"/>
    <n v="69"/>
    <n v="65"/>
    <n v="60.522727272727273"/>
    <n v="59"/>
    <n v="5.8089291186315402"/>
    <n v="9.5979301997667202E-2"/>
    <n v="50"/>
    <n v="72"/>
    <n v="22"/>
    <n v="1.0009334821913769"/>
    <n v="1.5570255036132194E-2"/>
  </r>
  <r>
    <n v="239240000"/>
    <s v="3"/>
    <x v="4"/>
    <n v="84"/>
    <n v="73"/>
    <n v="72"/>
    <n v="73"/>
    <n v="75"/>
    <n v="84"/>
    <n v="81"/>
    <n v="75"/>
    <n v="75"/>
    <n v="74"/>
    <n v="74"/>
    <n v="104"/>
    <n v="94"/>
    <n v="95"/>
    <n v="73"/>
    <n v="73"/>
    <n v="73"/>
    <n v="73"/>
    <n v="97"/>
    <n v="86"/>
    <n v="86"/>
    <n v="86"/>
    <n v="78"/>
    <n v="92"/>
    <n v="91"/>
    <n v="83"/>
    <n v="85"/>
    <n v="78"/>
    <n v="91"/>
    <n v="74"/>
    <n v="72"/>
    <n v="94"/>
    <n v="72"/>
    <n v="72"/>
    <n v="78"/>
    <n v="91"/>
    <n v="72"/>
    <n v="83"/>
    <n v="85"/>
    <n v="85"/>
    <n v="100"/>
    <n v="88"/>
    <n v="88"/>
    <n v="91"/>
    <n v="82.340909090909093"/>
    <n v="83"/>
    <n v="8.9441241770152473"/>
    <n v="0.1086230924064783"/>
    <n v="72"/>
    <n v="104"/>
    <n v="32"/>
    <n v="1.002317964773995"/>
    <n v="7.7538240864033769E-2"/>
  </r>
  <r>
    <n v="224350000"/>
    <s v="3"/>
    <x v="4"/>
    <n v="131"/>
    <n v="131"/>
    <n v="131"/>
    <n v="131"/>
    <n v="131"/>
    <n v="131"/>
    <n v="131"/>
    <n v="131"/>
    <n v="131"/>
    <n v="129"/>
    <n v="129"/>
    <n v="131"/>
    <n v="131"/>
    <n v="131"/>
    <n v="127"/>
    <n v="131"/>
    <n v="124"/>
    <n v="128"/>
    <n v="127"/>
    <n v="128"/>
    <n v="128"/>
    <n v="130"/>
    <n v="128"/>
    <n v="126"/>
    <n v="126"/>
    <n v="128"/>
    <n v="126"/>
    <n v="126"/>
    <n v="127"/>
    <n v="127"/>
    <n v="129"/>
    <n v="131"/>
    <n v="131"/>
    <n v="129"/>
    <n v="131"/>
    <n v="131"/>
    <n v="129"/>
    <n v="126"/>
    <n v="130"/>
    <n v="123"/>
    <n v="123"/>
    <n v="126"/>
    <n v="128"/>
    <n v="128"/>
    <n v="128.68181818181819"/>
    <n v="129"/>
    <n v="2.3602594188590582"/>
    <n v="1.8341825226032948E-2"/>
    <n v="123"/>
    <n v="131"/>
    <n v="8"/>
    <n v="0.99927873400541933"/>
    <n v="0.25196036737230904"/>
  </r>
  <r>
    <n v="702400000"/>
    <s v="6"/>
    <x v="10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0"/>
    <n v="0"/>
    <n v="33"/>
    <n v="33"/>
    <n v="0"/>
    <n v="1"/>
    <n v="1"/>
  </r>
  <r>
    <n v="57098150000"/>
    <s v="C"/>
    <x v="0"/>
    <n v="82"/>
    <n v="82"/>
    <n v="80"/>
    <n v="6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22"/>
    <n v="22"/>
    <n v="23"/>
    <n v="23"/>
    <n v="23"/>
    <n v="23"/>
    <n v="23"/>
    <n v="23"/>
    <n v="23"/>
    <n v="23"/>
    <n v="23"/>
    <n v="23"/>
    <n v="22"/>
    <n v="24"/>
    <n v="25"/>
    <n v="26"/>
    <n v="25"/>
    <n v="24"/>
    <n v="24"/>
    <n v="25"/>
    <n v="49.909090909090907"/>
    <n v="72"/>
    <n v="26.692755032917777"/>
    <n v="0.53482751432075692"/>
    <n v="6"/>
    <n v="82"/>
    <n v="76"/>
    <n v="0.96744749792932538"/>
    <n v="0.4236948785111424"/>
  </r>
  <r>
    <n v="57098150000"/>
    <s v="C"/>
    <x v="0"/>
    <n v="80"/>
    <n v="79"/>
    <n v="77"/>
    <n v="78"/>
    <n v="78"/>
    <n v="78"/>
    <n v="78"/>
    <n v="78"/>
    <n v="69"/>
    <n v="69"/>
    <n v="69"/>
    <n v="70"/>
    <n v="69"/>
    <n v="69"/>
    <n v="69"/>
    <n v="69"/>
    <n v="69"/>
    <n v="69"/>
    <n v="69"/>
    <n v="69"/>
    <n v="69"/>
    <n v="69"/>
    <n v="69"/>
    <n v="69"/>
    <n v="33"/>
    <n v="33"/>
    <n v="36"/>
    <n v="36"/>
    <n v="35"/>
    <n v="34"/>
    <n v="33"/>
    <n v="34"/>
    <n v="33"/>
    <n v="33"/>
    <n v="32"/>
    <n v="32"/>
    <n v="31"/>
    <n v="34"/>
    <n v="34"/>
    <n v="37"/>
    <n v="36"/>
    <n v="35"/>
    <n v="35"/>
    <n v="36"/>
    <n v="54.840909090909093"/>
    <n v="69"/>
    <n v="19.4576979228443"/>
    <n v="0.35480261442401539"/>
    <n v="31"/>
    <n v="80"/>
    <n v="49"/>
    <n v="0.97405108262077977"/>
    <n v="0.78628651735619115"/>
  </r>
  <r>
    <n v="4465620000"/>
    <s v="A"/>
    <x v="3"/>
    <n v="53"/>
    <n v="53"/>
    <n v="30"/>
    <n v="50"/>
    <n v="46"/>
    <n v="50"/>
    <n v="51"/>
    <n v="52"/>
    <n v="52"/>
    <n v="51"/>
    <n v="31"/>
    <n v="32"/>
    <n v="52"/>
    <n v="53"/>
    <n v="53"/>
    <n v="52"/>
    <n v="52"/>
    <n v="52"/>
    <n v="52"/>
    <n v="52"/>
    <n v="53"/>
    <n v="52"/>
    <n v="52"/>
    <n v="52"/>
    <n v="53"/>
    <n v="53"/>
    <n v="53"/>
    <n v="53"/>
    <n v="52"/>
    <n v="53"/>
    <n v="52"/>
    <n v="51"/>
    <n v="52"/>
    <n v="52"/>
    <n v="53"/>
    <n v="52"/>
    <n v="53"/>
    <n v="53"/>
    <n v="53"/>
    <n v="53"/>
    <n v="52"/>
    <n v="52"/>
    <n v="52"/>
    <n v="52"/>
    <n v="50.613636363636367"/>
    <n v="52"/>
    <n v="5.5035544923930821"/>
    <n v="0.10873659526955348"/>
    <n v="30"/>
    <n v="53"/>
    <n v="23"/>
    <n v="1.0037308518272512"/>
    <n v="0.12653782780550638"/>
  </r>
  <r>
    <n v="57098150000"/>
    <s v="C"/>
    <x v="0"/>
    <n v="82"/>
    <n v="82"/>
    <n v="80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23"/>
    <n v="23"/>
    <n v="22"/>
    <n v="23"/>
    <n v="23"/>
    <n v="23"/>
    <n v="22"/>
    <n v="22"/>
    <n v="23"/>
    <n v="23"/>
    <n v="23"/>
    <n v="23"/>
    <n v="22"/>
    <n v="23"/>
    <n v="22"/>
    <n v="25"/>
    <n v="25"/>
    <n v="24"/>
    <n v="24"/>
    <n v="25"/>
    <n v="51.477272727272727"/>
    <n v="72"/>
    <n v="26.361960470171162"/>
    <n v="0.51210872436535593"/>
    <n v="22"/>
    <n v="82"/>
    <n v="60"/>
    <n v="0.96033707537052693"/>
    <n v="0.7649024992490977"/>
  </r>
  <r>
    <n v="57098150000"/>
    <s v="C"/>
    <x v="0"/>
    <n v="408"/>
    <n v="408"/>
    <n v="83"/>
    <n v="50"/>
    <n v="56"/>
    <n v="54"/>
    <n v="58"/>
    <n v="57"/>
    <n v="59"/>
    <n v="63"/>
    <n v="62"/>
    <n v="36"/>
    <n v="35"/>
    <n v="38"/>
    <n v="42"/>
    <n v="45"/>
    <n v="44"/>
    <n v="43"/>
    <n v="45"/>
    <n v="45"/>
    <n v="49"/>
    <n v="48"/>
    <n v="46"/>
    <n v="39"/>
    <n v="46"/>
    <n v="47"/>
    <n v="43"/>
    <n v="47"/>
    <n v="45"/>
    <n v="47"/>
    <n v="48"/>
    <n v="49"/>
    <n v="43"/>
    <n v="47"/>
    <n v="49"/>
    <n v="47"/>
    <n v="43"/>
    <n v="44"/>
    <n v="47"/>
    <n v="42"/>
    <n v="48"/>
    <n v="45"/>
    <n v="41"/>
    <n v="45"/>
    <n v="64.227272727272734"/>
    <n v="47"/>
    <n v="76.323017234847754"/>
    <n v="1.1883272322481602"/>
    <n v="35"/>
    <n v="408"/>
    <n v="373"/>
    <n v="0.98264880330004822"/>
    <n v="0.21987610781062203"/>
  </r>
  <r>
    <n v="629540000"/>
    <s v="5"/>
    <x v="1"/>
    <n v="255"/>
    <n v="258"/>
    <n v="252"/>
    <n v="254"/>
    <n v="253"/>
    <n v="256"/>
    <n v="268"/>
    <n v="266"/>
    <n v="261"/>
    <n v="258"/>
    <n v="251"/>
    <n v="257"/>
    <n v="251"/>
    <n v="254"/>
    <n v="41"/>
    <n v="43"/>
    <n v="43"/>
    <n v="52"/>
    <n v="53"/>
    <n v="57"/>
    <n v="57"/>
    <n v="59"/>
    <n v="61"/>
    <n v="62"/>
    <n v="64"/>
    <n v="62"/>
    <n v="62"/>
    <n v="62"/>
    <n v="64"/>
    <n v="64"/>
    <n v="64"/>
    <n v="62"/>
    <n v="62"/>
    <n v="64"/>
    <n v="61"/>
    <n v="64"/>
    <n v="64"/>
    <n v="66"/>
    <n v="64"/>
    <n v="64"/>
    <n v="63"/>
    <n v="55"/>
    <n v="57"/>
    <n v="57"/>
    <n v="121.97727272727273"/>
    <n v="64"/>
    <n v="93.314045563172058"/>
    <n v="0.76501173929188937"/>
    <n v="41"/>
    <n v="268"/>
    <n v="227"/>
    <n v="0.95983085547676883"/>
    <n v="0.56107746381250434"/>
  </r>
  <r>
    <n v="19563950000"/>
    <s v="C"/>
    <x v="0"/>
    <n v="38"/>
    <n v="38"/>
    <n v="38"/>
    <n v="38"/>
    <n v="37"/>
    <n v="38"/>
    <n v="38"/>
    <n v="37"/>
    <n v="37"/>
    <n v="37"/>
    <n v="37"/>
    <n v="38"/>
    <n v="38"/>
    <n v="38"/>
    <n v="38"/>
    <n v="38"/>
    <n v="38"/>
    <n v="40"/>
    <n v="40"/>
    <n v="38"/>
    <n v="40"/>
    <n v="40"/>
    <n v="40"/>
    <n v="39"/>
    <n v="39"/>
    <n v="40"/>
    <n v="40"/>
    <n v="40"/>
    <n v="40"/>
    <n v="39"/>
    <n v="39"/>
    <n v="39"/>
    <n v="42"/>
    <n v="37"/>
    <n v="37"/>
    <n v="37"/>
    <n v="37"/>
    <n v="35"/>
    <n v="35"/>
    <n v="35"/>
    <n v="34"/>
    <n v="34"/>
    <n v="34"/>
    <n v="34"/>
    <n v="37.840909090909093"/>
    <n v="38"/>
    <n v="1.9040126760641876"/>
    <n v="5.0316250898993539E-2"/>
    <n v="34"/>
    <n v="42"/>
    <n v="8"/>
    <n v="0.9985709432040849"/>
    <n v="0.12963079090181703"/>
  </r>
  <r>
    <n v="531700000"/>
    <s v="5"/>
    <x v="1"/>
    <n v="22"/>
    <n v="22"/>
    <n v="22"/>
    <n v="22"/>
    <n v="22"/>
    <n v="22"/>
    <n v="22"/>
    <n v="22"/>
    <n v="22"/>
    <n v="22"/>
    <n v="22"/>
    <n v="22"/>
    <n v="24"/>
    <n v="24"/>
    <n v="24"/>
    <n v="24"/>
    <n v="23"/>
    <n v="23"/>
    <n v="23"/>
    <n v="23"/>
    <n v="24"/>
    <n v="24"/>
    <n v="24"/>
    <n v="24"/>
    <n v="25"/>
    <n v="24"/>
    <n v="23"/>
    <n v="23"/>
    <n v="23"/>
    <n v="23"/>
    <n v="23"/>
    <n v="24"/>
    <n v="24"/>
    <n v="24"/>
    <n v="23"/>
    <n v="23"/>
    <n v="24"/>
    <n v="24"/>
    <n v="23"/>
    <n v="24"/>
    <n v="24"/>
    <n v="24"/>
    <n v="24"/>
    <n v="24"/>
    <n v="23.204545454545453"/>
    <n v="23"/>
    <n v="0.87814671271298739"/>
    <n v="3.7843736884790841E-2"/>
    <n v="22"/>
    <n v="25"/>
    <n v="3"/>
    <n v="1.002017144052568"/>
    <n v="0.46351472996472176"/>
  </r>
  <r>
    <n v="56282310000"/>
    <s v="C"/>
    <x v="0"/>
    <n v="11"/>
    <n v="11"/>
    <n v="11"/>
    <n v="11"/>
    <n v="11"/>
    <n v="11"/>
    <n v="8"/>
    <n v="8"/>
    <n v="11"/>
    <n v="6"/>
    <n v="8"/>
    <n v="11"/>
    <n v="11"/>
    <n v="6"/>
    <n v="8"/>
    <n v="8"/>
    <n v="8"/>
    <n v="8"/>
    <n v="8"/>
    <n v="8"/>
    <n v="8"/>
    <n v="8"/>
    <n v="5"/>
    <n v="8"/>
    <n v="8"/>
    <n v="5"/>
    <n v="3"/>
    <n v="5"/>
    <n v="3"/>
    <n v="3"/>
    <n v="3"/>
    <n v="2"/>
    <n v="8"/>
    <n v="8"/>
    <n v="8"/>
    <n v="9"/>
    <n v="11"/>
    <n v="5"/>
    <n v="3"/>
    <n v="3"/>
    <n v="5"/>
    <n v="8"/>
    <n v="8"/>
    <n v="5"/>
    <n v="7.3863636363636367"/>
    <n v="8"/>
    <n v="2.7383232782710936"/>
    <n v="0.37072684382747112"/>
    <n v="2"/>
    <n v="11"/>
    <n v="9"/>
    <n v="0.9806998053613073"/>
    <n v="0.3000775424557891"/>
  </r>
  <r>
    <n v="146100000"/>
    <s v="3"/>
    <x v="4"/>
    <n v="119"/>
    <n v="118"/>
    <n v="123"/>
    <n v="122"/>
    <n v="121"/>
    <n v="121"/>
    <n v="122"/>
    <n v="121"/>
    <n v="119"/>
    <n v="122"/>
    <n v="116"/>
    <n v="117"/>
    <n v="118"/>
    <n v="112"/>
    <n v="117"/>
    <n v="119"/>
    <n v="118"/>
    <n v="121"/>
    <n v="122"/>
    <n v="117"/>
    <n v="119"/>
    <n v="120"/>
    <n v="118"/>
    <n v="120"/>
    <n v="121"/>
    <n v="121"/>
    <n v="120"/>
    <n v="121"/>
    <n v="118"/>
    <n v="116"/>
    <n v="116"/>
    <n v="119"/>
    <n v="121"/>
    <n v="123"/>
    <n v="118"/>
    <n v="120"/>
    <n v="120"/>
    <n v="124"/>
    <n v="124"/>
    <n v="126"/>
    <n v="126"/>
    <n v="132"/>
    <n v="127"/>
    <n v="129"/>
    <n v="120.54545454545455"/>
    <n v="120"/>
    <n v="3.6564981687881297"/>
    <n v="3.0332941068378149E-2"/>
    <n v="112"/>
    <n v="132"/>
    <n v="20"/>
    <n v="1.0010720748081294"/>
    <n v="0.21025664989917897"/>
  </r>
  <r>
    <n v="14254790000"/>
    <s v="C"/>
    <x v="0"/>
    <n v="138"/>
    <n v="139"/>
    <n v="138"/>
    <n v="134"/>
    <n v="137"/>
    <n v="136"/>
    <n v="140"/>
    <n v="131"/>
    <n v="128"/>
    <n v="131"/>
    <n v="125"/>
    <n v="136"/>
    <n v="136"/>
    <n v="126"/>
    <n v="127"/>
    <n v="136"/>
    <n v="134"/>
    <n v="129"/>
    <n v="118"/>
    <n v="140"/>
    <n v="138"/>
    <n v="136"/>
    <n v="141"/>
    <n v="144"/>
    <n v="142"/>
    <n v="142"/>
    <n v="139"/>
    <n v="137"/>
    <n v="135"/>
    <n v="136"/>
    <n v="132"/>
    <n v="137"/>
    <n v="131"/>
    <n v="133"/>
    <n v="129"/>
    <n v="145"/>
    <n v="134"/>
    <n v="134"/>
    <n v="136"/>
    <n v="129"/>
    <n v="131"/>
    <n v="134"/>
    <n v="131"/>
    <n v="135"/>
    <n v="134.54545454545453"/>
    <n v="135.5"/>
    <n v="5.3328928641227566"/>
    <n v="3.9636365881993464E-2"/>
    <n v="118"/>
    <n v="145"/>
    <n v="27"/>
    <n v="0.99998325609929761"/>
    <n v="2.8647550382099158E-5"/>
  </r>
  <r>
    <n v="58980000"/>
    <s v="3"/>
    <x v="4"/>
    <n v="34"/>
    <n v="35"/>
    <n v="36"/>
    <n v="36"/>
    <n v="36"/>
    <n v="36"/>
    <n v="35"/>
    <n v="35"/>
    <n v="35"/>
    <n v="35"/>
    <n v="35"/>
    <n v="35"/>
    <n v="35"/>
    <n v="35"/>
    <n v="35"/>
    <n v="34"/>
    <n v="35"/>
    <n v="35"/>
    <n v="35"/>
    <n v="35"/>
    <n v="35"/>
    <n v="35"/>
    <n v="34"/>
    <n v="35"/>
    <n v="35"/>
    <n v="35"/>
    <n v="34"/>
    <n v="34"/>
    <n v="34"/>
    <n v="34"/>
    <n v="35"/>
    <n v="34"/>
    <n v="33"/>
    <n v="35"/>
    <n v="33"/>
    <n v="34"/>
    <n v="34"/>
    <n v="34"/>
    <n v="35"/>
    <n v="35"/>
    <n v="35"/>
    <n v="35"/>
    <n v="35"/>
    <n v="35"/>
    <n v="34.75"/>
    <n v="35"/>
    <n v="0.68624356649672102"/>
    <n v="1.9748016302063916E-2"/>
    <n v="33"/>
    <n v="36"/>
    <n v="3"/>
    <n v="0.99932136952577988"/>
    <n v="0.19281330398124699"/>
  </r>
  <r>
    <n v="196970000"/>
    <s v="3"/>
    <x v="4"/>
    <n v="15"/>
    <n v="15"/>
    <n v="15"/>
    <n v="15"/>
    <n v="15"/>
    <n v="16"/>
    <n v="17"/>
    <n v="15"/>
    <n v="15"/>
    <n v="15"/>
    <n v="17"/>
    <n v="21"/>
    <n v="17"/>
    <n v="17"/>
    <n v="17"/>
    <n v="17"/>
    <n v="20"/>
    <n v="12"/>
    <n v="6"/>
    <n v="13"/>
    <n v="15"/>
    <n v="16"/>
    <n v="15"/>
    <n v="15"/>
    <n v="15"/>
    <n v="15"/>
    <n v="18"/>
    <n v="25"/>
    <n v="18"/>
    <n v="18"/>
    <n v="16"/>
    <n v="15"/>
    <n v="18"/>
    <n v="19"/>
    <n v="15"/>
    <n v="19"/>
    <n v="15"/>
    <n v="16"/>
    <n v="17"/>
    <n v="15"/>
    <n v="27"/>
    <n v="17"/>
    <n v="33"/>
    <n v="16"/>
    <n v="16.772727272727273"/>
    <n v="16"/>
    <n v="4.0050179941159287"/>
    <n v="0.23878156062479791"/>
    <n v="6"/>
    <n v="33"/>
    <n v="27"/>
    <n v="1.0055769192369508"/>
    <n v="9.1267915339994621E-2"/>
  </r>
  <r>
    <n v="2570000"/>
    <s v="1"/>
    <x v="9"/>
    <n v="22"/>
    <n v="25"/>
    <n v="27"/>
    <n v="24"/>
    <n v="25"/>
    <n v="27"/>
    <n v="25"/>
    <n v="26"/>
    <n v="28"/>
    <n v="25"/>
    <n v="24"/>
    <n v="25"/>
    <n v="25"/>
    <n v="23"/>
    <n v="26"/>
    <n v="23"/>
    <n v="26"/>
    <n v="25"/>
    <n v="27"/>
    <n v="25"/>
    <n v="23"/>
    <n v="26"/>
    <n v="24"/>
    <n v="26"/>
    <n v="26"/>
    <n v="28"/>
    <n v="23"/>
    <n v="26"/>
    <n v="25"/>
    <n v="21"/>
    <n v="24"/>
    <n v="28"/>
    <n v="27"/>
    <n v="26"/>
    <n v="25"/>
    <n v="26"/>
    <n v="24"/>
    <n v="31"/>
    <n v="24"/>
    <n v="26"/>
    <n v="22"/>
    <n v="24"/>
    <n v="24"/>
    <n v="23"/>
    <n v="25.113636363636363"/>
    <n v="25"/>
    <n v="1.870404869626187"/>
    <n v="7.4477659967015594E-2"/>
    <n v="21"/>
    <n v="31"/>
    <n v="10"/>
    <n v="0.99975050521838071"/>
    <n v="1.8806022009733774E-3"/>
  </r>
  <r>
    <n v="88239330000"/>
    <s v="C"/>
    <x v="0"/>
    <n v="170"/>
    <n v="172"/>
    <n v="172"/>
    <n v="135"/>
    <n v="133"/>
    <n v="137"/>
    <n v="109"/>
    <n v="134"/>
    <n v="135"/>
    <n v="140"/>
    <n v="109"/>
    <n v="141"/>
    <n v="138"/>
    <n v="146"/>
    <n v="144"/>
    <n v="143"/>
    <n v="144"/>
    <n v="138"/>
    <n v="134"/>
    <n v="135"/>
    <n v="135"/>
    <n v="132"/>
    <n v="141"/>
    <n v="140"/>
    <n v="139"/>
    <n v="104"/>
    <n v="133"/>
    <n v="133"/>
    <n v="135"/>
    <n v="132"/>
    <n v="132"/>
    <n v="104"/>
    <n v="135"/>
    <n v="139"/>
    <n v="137"/>
    <n v="139"/>
    <n v="136"/>
    <n v="137"/>
    <n v="135"/>
    <n v="140"/>
    <n v="139"/>
    <n v="139"/>
    <n v="142"/>
    <n v="143"/>
    <n v="137.04545454545453"/>
    <n v="137"/>
    <n v="13.478586885862562"/>
    <n v="9.8351214424204442E-2"/>
    <n v="104"/>
    <n v="172"/>
    <n v="68"/>
    <n v="0.9985513660998494"/>
    <n v="3.4421674954315244E-2"/>
  </r>
  <r>
    <n v="57098150000"/>
    <s v="C"/>
    <x v="0"/>
    <n v="84"/>
    <n v="75"/>
    <n v="77"/>
    <n v="79"/>
    <n v="83"/>
    <n v="79"/>
    <n v="85"/>
    <n v="90"/>
    <n v="83"/>
    <n v="84"/>
    <n v="85"/>
    <n v="78"/>
    <n v="74"/>
    <n v="85"/>
    <n v="73"/>
    <n v="79"/>
    <n v="74"/>
    <n v="79"/>
    <n v="65"/>
    <n v="76"/>
    <n v="73"/>
    <n v="67"/>
    <n v="76"/>
    <n v="55"/>
    <n v="77"/>
    <n v="73"/>
    <n v="164"/>
    <n v="166"/>
    <n v="166"/>
    <n v="168"/>
    <n v="164"/>
    <n v="165"/>
    <n v="165"/>
    <n v="165"/>
    <n v="164"/>
    <n v="162"/>
    <n v="163"/>
    <n v="163"/>
    <n v="164"/>
    <n v="155"/>
    <n v="168"/>
    <n v="161"/>
    <n v="155"/>
    <n v="163"/>
    <n v="112.47727272727273"/>
    <n v="84.5"/>
    <n v="43.272252582362725"/>
    <n v="0.38471996638188721"/>
    <n v="55"/>
    <n v="168"/>
    <n v="113"/>
    <n v="1.0234040963737459"/>
    <n v="0.60186091425788091"/>
  </r>
  <r>
    <n v="801920000"/>
    <s v="6"/>
    <x v="10"/>
    <n v="314"/>
    <n v="314"/>
    <n v="314"/>
    <n v="314"/>
    <n v="314"/>
    <n v="314"/>
    <n v="314"/>
    <n v="314"/>
    <n v="314"/>
    <n v="314"/>
    <n v="314"/>
    <n v="311"/>
    <n v="302"/>
    <n v="312"/>
    <n v="314"/>
    <n v="314"/>
    <n v="314"/>
    <n v="62"/>
    <n v="57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0"/>
    <n v="60"/>
    <n v="60"/>
    <n v="59"/>
    <n v="59"/>
    <n v="59"/>
    <n v="59"/>
    <n v="158.45454545454547"/>
    <n v="62"/>
    <n v="124.06645903679254"/>
    <n v="0.78297822685296492"/>
    <n v="57"/>
    <n v="314"/>
    <n v="257"/>
    <n v="0.9482403898445444"/>
    <n v="0.71987690370895663"/>
  </r>
  <r>
    <n v="47970000"/>
    <s v="2"/>
    <x v="7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4"/>
    <n v="43"/>
    <n v="43"/>
    <n v="43"/>
    <n v="43"/>
    <n v="43"/>
    <n v="43"/>
    <n v="43"/>
    <n v="43"/>
    <n v="43.81818181818182"/>
    <n v="44"/>
    <n v="0.39015365325741302"/>
    <n v="8.9039215473683472E-3"/>
    <n v="43"/>
    <n v="44"/>
    <n v="1"/>
    <n v="0.99953351396539991"/>
    <n v="0.4465116279069769"/>
  </r>
  <r>
    <n v="413320000"/>
    <s v="4"/>
    <x v="2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1"/>
    <n v="1"/>
  </r>
  <r>
    <n v="801920000"/>
    <s v="6"/>
    <x v="10"/>
    <n v="73"/>
    <n v="73"/>
    <n v="73"/>
    <n v="73"/>
    <n v="73"/>
    <n v="72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73"/>
    <n v="82"/>
    <n v="83"/>
    <n v="73.409090909090907"/>
    <n v="73"/>
    <n v="2.0152694068637609"/>
    <n v="2.745258634737012E-2"/>
    <n v="72"/>
    <n v="83"/>
    <n v="11"/>
    <n v="1.000757314232031"/>
    <n v="0.14032008991704498"/>
  </r>
  <r>
    <n v="97440000"/>
    <s v="3"/>
    <x v="4"/>
    <n v="81"/>
    <n v="81"/>
    <n v="80"/>
    <n v="75"/>
    <n v="79"/>
    <n v="79"/>
    <n v="81"/>
    <n v="79"/>
    <n v="81"/>
    <n v="79"/>
    <n v="82"/>
    <n v="80"/>
    <n v="80"/>
    <n v="80"/>
    <n v="81"/>
    <n v="81"/>
    <n v="81"/>
    <n v="81"/>
    <n v="77"/>
    <n v="78"/>
    <n v="79"/>
    <n v="78"/>
    <n v="79"/>
    <n v="79"/>
    <n v="101"/>
    <n v="107"/>
    <n v="106"/>
    <n v="101"/>
    <n v="79"/>
    <n v="79"/>
    <n v="74"/>
    <n v="73"/>
    <n v="74"/>
    <n v="72"/>
    <n v="101"/>
    <n v="101"/>
    <n v="102"/>
    <n v="102"/>
    <n v="102"/>
    <n v="101"/>
    <n v="104"/>
    <n v="109"/>
    <n v="109"/>
    <n v="80"/>
    <n v="86.090909090909093"/>
    <n v="80.5"/>
    <n v="11.748959739836003"/>
    <n v="0.13647154924835905"/>
    <n v="72"/>
    <n v="109"/>
    <n v="37"/>
    <n v="1.0056216311187685"/>
    <n v="0.30559269970534658"/>
  </r>
  <r>
    <n v="5408160000"/>
    <s v="A"/>
    <x v="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n v="0"/>
    <n v="1"/>
    <n v="1"/>
  </r>
  <r>
    <n v="58040000"/>
    <s v="3"/>
    <x v="4"/>
    <n v="139"/>
    <n v="132"/>
    <n v="129"/>
    <n v="134"/>
    <n v="129"/>
    <n v="131"/>
    <n v="129"/>
    <n v="125"/>
    <n v="122"/>
    <n v="129"/>
    <n v="128"/>
    <n v="129"/>
    <n v="131"/>
    <n v="129"/>
    <n v="124"/>
    <n v="128"/>
    <n v="125"/>
    <n v="127"/>
    <n v="126"/>
    <n v="127"/>
    <n v="124"/>
    <n v="124"/>
    <n v="123"/>
    <n v="124"/>
    <n v="130"/>
    <n v="126"/>
    <n v="128"/>
    <n v="130"/>
    <n v="125"/>
    <n v="123"/>
    <n v="122"/>
    <n v="128"/>
    <n v="130"/>
    <n v="125"/>
    <n v="123"/>
    <n v="129"/>
    <n v="126"/>
    <n v="138"/>
    <n v="134"/>
    <n v="137"/>
    <n v="133"/>
    <n v="132"/>
    <n v="2"/>
    <n v="2"/>
    <n v="122.52272727272727"/>
    <n v="128"/>
    <n v="26.919767645048971"/>
    <n v="0.21971244228939987"/>
    <n v="2"/>
    <n v="139"/>
    <n v="137"/>
    <n v="0.97566160951780312"/>
    <n v="0.13018110848875464"/>
  </r>
  <r>
    <n v="14254790000"/>
    <s v="C"/>
    <x v="0"/>
    <n v="43"/>
    <n v="43"/>
    <n v="43"/>
    <n v="43"/>
    <n v="43"/>
    <n v="41"/>
    <n v="43"/>
    <n v="43"/>
    <n v="43"/>
    <n v="42"/>
    <n v="43"/>
    <n v="44"/>
    <n v="43"/>
    <n v="46"/>
    <n v="42"/>
    <n v="33"/>
    <n v="33"/>
    <n v="33"/>
    <n v="32"/>
    <n v="31"/>
    <n v="37"/>
    <n v="32"/>
    <n v="45"/>
    <n v="45"/>
    <n v="32"/>
    <n v="33"/>
    <n v="33"/>
    <n v="33"/>
    <n v="33"/>
    <n v="33"/>
    <n v="32"/>
    <n v="31"/>
    <n v="32"/>
    <n v="31"/>
    <n v="33"/>
    <n v="29"/>
    <n v="29"/>
    <n v="29"/>
    <n v="29"/>
    <n v="29"/>
    <n v="27"/>
    <n v="28"/>
    <n v="29"/>
    <n v="29"/>
    <n v="35.909090909090907"/>
    <n v="33"/>
    <n v="6.1712694477063978"/>
    <n v="0.17185813651840603"/>
    <n v="27"/>
    <n v="46"/>
    <n v="19"/>
    <n v="0.98868572599459814"/>
    <n v="0.73714363289527818"/>
  </r>
  <r>
    <n v="57098150000"/>
    <s v="C"/>
    <x v="0"/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2"/>
    <n v="72"/>
    <n v="23"/>
    <n v="23"/>
    <n v="23"/>
    <n v="23"/>
    <n v="23"/>
    <n v="23"/>
    <n v="23"/>
    <n v="23"/>
    <n v="23"/>
    <n v="23"/>
    <n v="23"/>
    <n v="23"/>
    <n v="23"/>
    <n v="22"/>
    <n v="26"/>
    <n v="25"/>
    <n v="25"/>
    <n v="24"/>
    <n v="24"/>
    <n v="25"/>
    <n v="51.113636363636367"/>
    <n v="71"/>
    <n v="25.706044813578707"/>
    <n v="0.50291950724653756"/>
    <n v="22"/>
    <n v="81"/>
    <n v="59"/>
    <n v="0.96128679285309793"/>
    <n v="0.76351176584869462"/>
  </r>
  <r>
    <n v="26000000"/>
    <s v="2"/>
    <x v="7"/>
    <n v="16"/>
    <n v="16"/>
    <n v="24"/>
    <n v="15"/>
    <n v="16"/>
    <n v="24"/>
    <n v="16"/>
    <n v="24"/>
    <n v="24"/>
    <n v="24"/>
    <n v="16"/>
    <n v="24"/>
    <n v="24"/>
    <n v="16"/>
    <n v="16"/>
    <n v="24"/>
    <n v="16"/>
    <n v="16"/>
    <n v="24"/>
    <n v="24"/>
    <n v="24"/>
    <n v="24"/>
    <n v="16"/>
    <n v="24"/>
    <n v="16"/>
    <n v="16"/>
    <n v="24"/>
    <n v="24"/>
    <n v="23"/>
    <n v="24"/>
    <n v="16"/>
    <n v="22"/>
    <n v="22"/>
    <n v="14"/>
    <n v="22"/>
    <n v="14"/>
    <n v="14"/>
    <n v="22"/>
    <n v="22"/>
    <n v="22"/>
    <n v="14"/>
    <n v="22"/>
    <n v="14"/>
    <n v="22"/>
    <n v="19.90909090909091"/>
    <n v="22"/>
    <n v="4.0624095371290796"/>
    <n v="0.20404796761835559"/>
    <n v="14"/>
    <n v="24"/>
    <n v="10"/>
    <n v="0.9992867453976696"/>
    <n v="1.8428443387809247E-3"/>
  </r>
  <r>
    <n v="80270000"/>
    <s v="3"/>
    <x v="4"/>
    <n v="139"/>
    <n v="145"/>
    <n v="146"/>
    <n v="140"/>
    <n v="141"/>
    <n v="138"/>
    <n v="137"/>
    <n v="137"/>
    <n v="135"/>
    <n v="141"/>
    <n v="142"/>
    <n v="146"/>
    <n v="141"/>
    <n v="134"/>
    <n v="136"/>
    <n v="144"/>
    <n v="139"/>
    <n v="142"/>
    <n v="133"/>
    <n v="131"/>
    <n v="143"/>
    <n v="142"/>
    <n v="142"/>
    <n v="135"/>
    <n v="143"/>
    <n v="133"/>
    <n v="128"/>
    <n v="133"/>
    <n v="128"/>
    <n v="136"/>
    <n v="137"/>
    <n v="143"/>
    <n v="142"/>
    <n v="135"/>
    <n v="133"/>
    <n v="134"/>
    <n v="135"/>
    <n v="134"/>
    <n v="135"/>
    <n v="128"/>
    <n v="134"/>
    <n v="137"/>
    <n v="143"/>
    <n v="139"/>
    <n v="137.70454545454547"/>
    <n v="137"/>
    <n v="4.8059050182455199"/>
    <n v="3.4900118963987925E-2"/>
    <n v="128"/>
    <n v="146"/>
    <n v="18"/>
    <n v="0.99891929327649265"/>
    <n v="0.15702849080453063"/>
  </r>
  <r>
    <n v="234320000"/>
    <s v="3"/>
    <x v="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64"/>
    <n v="68"/>
    <n v="90"/>
    <n v="90"/>
    <n v="89"/>
    <n v="89"/>
    <n v="90"/>
    <n v="90"/>
    <n v="90"/>
    <n v="90"/>
    <n v="90"/>
    <n v="90"/>
    <n v="91"/>
    <n v="91"/>
    <n v="91"/>
    <n v="90"/>
    <n v="90"/>
    <n v="90"/>
    <n v="90"/>
    <n v="57.113636363636367"/>
    <n v="34"/>
    <n v="27.270578668006834"/>
    <n v="0.47747929223728636"/>
    <n v="34"/>
    <n v="91"/>
    <n v="57"/>
    <n v="1.0328184656955262"/>
    <n v="0.75945328321020245"/>
  </r>
  <r>
    <n v="54900000"/>
    <s v="3"/>
    <x v="4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9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9"/>
    <n v="9"/>
    <n v="9"/>
    <n v="10"/>
    <n v="10"/>
    <n v="10"/>
    <n v="10"/>
    <n v="9.9090909090909083"/>
    <n v="10"/>
    <n v="0.29080336345115265"/>
    <n v="2.9347128421675958E-2"/>
    <n v="9"/>
    <n v="10"/>
    <n v="1"/>
    <n v="0.99931713477799444"/>
    <n v="8.2015503875969134E-2"/>
  </r>
  <r>
    <n v="10560000"/>
    <s v="1"/>
    <x v="9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0"/>
    <n v="0"/>
    <n v="8"/>
    <n v="8"/>
    <n v="0"/>
    <n v="1"/>
    <n v="1"/>
  </r>
  <r>
    <n v="14254790000"/>
    <s v="C"/>
    <x v="0"/>
    <n v="101"/>
    <n v="96"/>
    <n v="88"/>
    <n v="88"/>
    <n v="84"/>
    <n v="88"/>
    <n v="90"/>
    <n v="95"/>
    <n v="90"/>
    <n v="96"/>
    <n v="84"/>
    <n v="81"/>
    <n v="92"/>
    <n v="95"/>
    <n v="87"/>
    <n v="91"/>
    <n v="92"/>
    <n v="84"/>
    <n v="91"/>
    <n v="84"/>
    <n v="95"/>
    <n v="86"/>
    <n v="87"/>
    <n v="90"/>
    <n v="87"/>
    <n v="89"/>
    <n v="81"/>
    <n v="86"/>
    <n v="79"/>
    <n v="87"/>
    <n v="80"/>
    <n v="86"/>
    <n v="79"/>
    <n v="79"/>
    <n v="86"/>
    <n v="88"/>
    <n v="87"/>
    <n v="90"/>
    <n v="81"/>
    <n v="86"/>
    <n v="86"/>
    <n v="86"/>
    <n v="88"/>
    <n v="83"/>
    <n v="87.477272727272734"/>
    <n v="87"/>
    <n v="4.9999471455980196"/>
    <n v="5.7157099092313028E-2"/>
    <n v="79"/>
    <n v="101"/>
    <n v="22"/>
    <n v="0.99783519171481783"/>
    <n v="0.24042954134793373"/>
  </r>
  <r>
    <n v="2610000"/>
    <s v="1"/>
    <x v="9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0"/>
    <n v="0"/>
    <n v="10"/>
    <n v="10"/>
    <n v="0"/>
    <n v="1"/>
    <n v="1"/>
  </r>
  <r>
    <n v="44530000"/>
    <s v="2"/>
    <x v="7"/>
    <n v="44"/>
    <n v="45"/>
    <n v="45"/>
    <n v="42"/>
    <n v="45"/>
    <n v="45"/>
    <n v="42"/>
    <n v="44"/>
    <n v="43"/>
    <n v="43"/>
    <n v="45"/>
    <n v="44"/>
    <n v="42"/>
    <n v="44"/>
    <n v="45"/>
    <n v="44"/>
    <n v="42"/>
    <n v="44"/>
    <n v="44"/>
    <n v="42"/>
    <n v="44"/>
    <n v="44"/>
    <n v="43"/>
    <n v="42"/>
    <n v="44"/>
    <n v="42"/>
    <n v="44"/>
    <n v="42"/>
    <n v="44"/>
    <n v="43"/>
    <n v="45"/>
    <n v="44"/>
    <n v="44"/>
    <n v="42"/>
    <n v="43"/>
    <n v="44"/>
    <n v="44"/>
    <n v="43"/>
    <n v="45"/>
    <n v="45"/>
    <n v="45"/>
    <n v="77"/>
    <n v="77"/>
    <n v="75"/>
    <n v="45.886363636363633"/>
    <n v="44"/>
    <n v="8.4004869988698836"/>
    <n v="0.18307153439835311"/>
    <n v="42"/>
    <n v="77"/>
    <n v="35"/>
    <n v="1.0048423931880102"/>
    <n v="0.18420751130299656"/>
  </r>
  <r>
    <n v="1407230000"/>
    <s v="7"/>
    <x v="5"/>
    <n v="137"/>
    <n v="116"/>
    <n v="123"/>
    <n v="142"/>
    <n v="121"/>
    <n v="130"/>
    <n v="127"/>
    <n v="120"/>
    <n v="125"/>
    <n v="131"/>
    <n v="123"/>
    <n v="130"/>
    <n v="134"/>
    <n v="128"/>
    <n v="120"/>
    <n v="129"/>
    <n v="130"/>
    <n v="131"/>
    <n v="147"/>
    <n v="148"/>
    <n v="147"/>
    <n v="136"/>
    <n v="140"/>
    <n v="141"/>
    <n v="145"/>
    <n v="126"/>
    <n v="143"/>
    <n v="146"/>
    <n v="143"/>
    <n v="143"/>
    <n v="135"/>
    <n v="120"/>
    <n v="125"/>
    <n v="132"/>
    <n v="133"/>
    <n v="130"/>
    <n v="121"/>
    <n v="114"/>
    <n v="112"/>
    <n v="112"/>
    <n v="117"/>
    <n v="118"/>
    <n v="114"/>
    <n v="125"/>
    <n v="129.77272727272728"/>
    <n v="130"/>
    <n v="10.485568457521911"/>
    <n v="8.0799476730466557E-2"/>
    <n v="112"/>
    <n v="148"/>
    <n v="36"/>
    <n v="0.99870668273811658"/>
    <n v="4.229573032751175E-2"/>
  </r>
  <r>
    <n v="9910000"/>
    <s v="1"/>
    <x v="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0"/>
    <n v="0"/>
    <n v="39"/>
    <n v="39"/>
    <n v="0"/>
    <n v="1"/>
    <n v="1"/>
  </r>
  <r>
    <n v="14730360000"/>
    <s v="C"/>
    <x v="0"/>
    <n v="73"/>
    <n v="73"/>
    <n v="73"/>
    <n v="73"/>
    <n v="62"/>
    <n v="62"/>
    <n v="77"/>
    <n v="81"/>
    <n v="63"/>
    <n v="63"/>
    <n v="63"/>
    <n v="63"/>
    <n v="63"/>
    <n v="63"/>
    <n v="62"/>
    <n v="103"/>
    <n v="103"/>
    <n v="103"/>
    <n v="104"/>
    <n v="103"/>
    <n v="104"/>
    <n v="102"/>
    <n v="103"/>
    <n v="104"/>
    <n v="104"/>
    <n v="104"/>
    <n v="104"/>
    <n v="107"/>
    <n v="103"/>
    <n v="104"/>
    <n v="104"/>
    <n v="105"/>
    <n v="104"/>
    <n v="111"/>
    <n v="103"/>
    <n v="116"/>
    <n v="114"/>
    <n v="123"/>
    <n v="126"/>
    <n v="102"/>
    <n v="104"/>
    <n v="102"/>
    <n v="102"/>
    <n v="102"/>
    <n v="92.88636363636364"/>
    <n v="103"/>
    <n v="19.422135428651497"/>
    <n v="0.20909565912910835"/>
    <n v="62"/>
    <n v="126"/>
    <n v="64"/>
    <n v="1.0140779441104764"/>
    <n v="0.62132081787577786"/>
  </r>
  <r>
    <n v="5810000"/>
    <s v="1"/>
    <x v="9"/>
    <n v="47"/>
    <n v="67"/>
    <n v="63"/>
    <n v="49"/>
    <n v="66"/>
    <n v="66"/>
    <n v="49"/>
    <n v="46"/>
    <n v="45"/>
    <n v="44"/>
    <n v="43"/>
    <n v="44"/>
    <n v="44"/>
    <n v="44"/>
    <n v="48"/>
    <n v="44"/>
    <n v="46"/>
    <n v="44"/>
    <n v="44"/>
    <n v="44"/>
    <n v="44"/>
    <n v="48"/>
    <n v="44"/>
    <n v="44"/>
    <n v="44"/>
    <n v="44"/>
    <n v="44"/>
    <n v="45"/>
    <n v="44"/>
    <n v="44"/>
    <n v="44"/>
    <n v="44"/>
    <n v="44"/>
    <n v="44"/>
    <n v="45"/>
    <n v="45"/>
    <n v="46"/>
    <n v="44"/>
    <n v="44"/>
    <n v="46"/>
    <n v="45"/>
    <n v="44"/>
    <n v="44"/>
    <n v="44"/>
    <n v="46.704545454545453"/>
    <n v="44"/>
    <n v="6.1929425153060942"/>
    <n v="0.13259828256616454"/>
    <n v="43"/>
    <n v="67"/>
    <n v="24"/>
    <n v="0.99528091994481005"/>
    <n v="0.28022526526072133"/>
  </r>
  <r>
    <n v="57098150000"/>
    <s v="C"/>
    <x v="0"/>
    <n v="74"/>
    <n v="73"/>
    <n v="75"/>
    <n v="75"/>
    <n v="78"/>
    <n v="78"/>
    <n v="77"/>
    <n v="76"/>
    <n v="78"/>
    <n v="75"/>
    <n v="75"/>
    <n v="73"/>
    <n v="73"/>
    <n v="73"/>
    <n v="73"/>
    <n v="73"/>
    <n v="73"/>
    <n v="72"/>
    <n v="73"/>
    <n v="73"/>
    <n v="73"/>
    <n v="72"/>
    <n v="73"/>
    <n v="73"/>
    <n v="73"/>
    <n v="73"/>
    <n v="73"/>
    <n v="73"/>
    <n v="73"/>
    <n v="73"/>
    <n v="73"/>
    <n v="73"/>
    <n v="73"/>
    <n v="73"/>
    <n v="72"/>
    <n v="72"/>
    <n v="73"/>
    <n v="73"/>
    <n v="73"/>
    <n v="73"/>
    <n v="73"/>
    <n v="73"/>
    <n v="72"/>
    <n v="73"/>
    <n v="73.590909090909093"/>
    <n v="73"/>
    <n v="1.5747747246523252"/>
    <n v="2.1399038877301515E-2"/>
    <n v="72"/>
    <n v="78"/>
    <n v="6"/>
    <n v="0.99900002080220662"/>
    <n v="0.37404917647402808"/>
  </r>
  <r>
    <n v="372630000"/>
    <s v="4"/>
    <x v="2"/>
    <n v="32"/>
    <n v="32"/>
    <n v="27"/>
    <n v="31"/>
    <n v="27"/>
    <n v="31"/>
    <n v="27"/>
    <n v="33"/>
    <n v="28"/>
    <n v="33"/>
    <n v="26"/>
    <n v="26"/>
    <n v="31"/>
    <n v="26"/>
    <n v="26"/>
    <n v="26"/>
    <n v="27"/>
    <n v="31"/>
    <n v="31"/>
    <n v="32"/>
    <n v="31"/>
    <n v="31"/>
    <n v="31"/>
    <n v="31"/>
    <n v="27"/>
    <n v="33"/>
    <n v="37"/>
    <n v="36"/>
    <n v="34"/>
    <n v="35"/>
    <n v="35"/>
    <n v="32"/>
    <n v="28"/>
    <n v="33"/>
    <n v="29"/>
    <n v="33"/>
    <n v="32"/>
    <n v="32"/>
    <n v="32"/>
    <n v="32"/>
    <n v="31"/>
    <n v="28"/>
    <n v="43"/>
    <n v="39"/>
    <n v="31.09090909090909"/>
    <n v="31"/>
    <n v="3.6524485690674413"/>
    <n v="0.11747641596415748"/>
    <n v="26"/>
    <n v="43"/>
    <n v="17"/>
    <n v="1.0042090365691165"/>
    <n v="0.22188401429197138"/>
  </r>
  <r>
    <n v="924390000000"/>
    <s v="C"/>
    <x v="0"/>
    <n v="33"/>
    <n v="37"/>
    <n v="29"/>
    <n v="30"/>
    <n v="34"/>
    <n v="40"/>
    <n v="42"/>
    <n v="41"/>
    <n v="39"/>
    <n v="31"/>
    <n v="31"/>
    <n v="29"/>
    <n v="31"/>
    <n v="45"/>
    <n v="45"/>
    <n v="45"/>
    <n v="43"/>
    <n v="39"/>
    <n v="36"/>
    <n v="24"/>
    <n v="25"/>
    <n v="26"/>
    <n v="21"/>
    <n v="20"/>
    <n v="20"/>
    <n v="19"/>
    <n v="23"/>
    <n v="21"/>
    <n v="21"/>
    <n v="24"/>
    <n v="19"/>
    <n v="20"/>
    <n v="24"/>
    <n v="23"/>
    <n v="23"/>
    <n v="22"/>
    <n v="24"/>
    <n v="22"/>
    <n v="24"/>
    <n v="19"/>
    <n v="22"/>
    <n v="22"/>
    <n v="20"/>
    <n v="23"/>
    <n v="28.431818181818183"/>
    <n v="24"/>
    <n v="8.4313857926664717"/>
    <n v="0.29654754186836507"/>
    <n v="19"/>
    <n v="45"/>
    <n v="26"/>
    <n v="0.98386787748125903"/>
    <n v="0.55040469631081002"/>
  </r>
  <r>
    <n v="429330000"/>
    <s v="4"/>
    <x v="2"/>
    <n v="25"/>
    <n v="25"/>
    <n v="25"/>
    <n v="3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0"/>
    <n v="22"/>
    <n v="22"/>
    <n v="22"/>
    <n v="22"/>
    <n v="22"/>
    <n v="22"/>
    <n v="22"/>
    <n v="22"/>
    <n v="22"/>
    <n v="22.386363636363637"/>
    <n v="22"/>
    <n v="1.7011064674295522"/>
    <n v="7.5988512250660195E-2"/>
    <n v="20"/>
    <n v="32"/>
    <n v="12"/>
    <n v="0.99774954687015316"/>
    <n v="0.19103852037028277"/>
  </r>
  <r>
    <n v="65765160000"/>
    <s v="C"/>
    <x v="0"/>
    <n v="62"/>
    <n v="20"/>
    <n v="59"/>
    <n v="60"/>
    <n v="61"/>
    <n v="61"/>
    <n v="51"/>
    <n v="43"/>
    <n v="54"/>
    <n v="54"/>
    <n v="55"/>
    <n v="57"/>
    <n v="56"/>
    <n v="56"/>
    <n v="55"/>
    <n v="57"/>
    <n v="57"/>
    <n v="58"/>
    <n v="53"/>
    <n v="56"/>
    <n v="55"/>
    <n v="11"/>
    <n v="11"/>
    <n v="57"/>
    <n v="38"/>
    <n v="56"/>
    <n v="20"/>
    <n v="20"/>
    <n v="20"/>
    <n v="11"/>
    <n v="63"/>
    <n v="11"/>
    <n v="61"/>
    <n v="9"/>
    <n v="52"/>
    <n v="51"/>
    <n v="51"/>
    <n v="55"/>
    <n v="56"/>
    <n v="56"/>
    <n v="53"/>
    <n v="54"/>
    <n v="53"/>
    <n v="53"/>
    <n v="46.863636363636367"/>
    <n v="54.5"/>
    <n v="17.151297881719746"/>
    <n v="0.36598307798044072"/>
    <n v="9"/>
    <n v="63"/>
    <n v="54"/>
    <n v="0.99260830731272565"/>
    <n v="2.6812178662081916E-2"/>
  </r>
  <r>
    <n v="1344780000"/>
    <s v="7"/>
    <x v="5"/>
    <n v="130"/>
    <n v="128"/>
    <n v="126"/>
    <n v="118"/>
    <n v="128"/>
    <n v="123"/>
    <n v="128"/>
    <n v="118"/>
    <n v="118"/>
    <n v="118"/>
    <n v="119"/>
    <n v="118"/>
    <n v="118"/>
    <n v="124"/>
    <n v="1"/>
    <n v="120"/>
    <n v="1"/>
    <n v="118"/>
    <n v="118"/>
    <n v="118"/>
    <n v="121"/>
    <n v="119"/>
    <n v="119"/>
    <n v="117"/>
    <n v="119"/>
    <n v="119"/>
    <n v="119"/>
    <n v="119"/>
    <n v="119"/>
    <n v="118"/>
    <n v="119"/>
    <n v="119"/>
    <n v="119"/>
    <n v="119"/>
    <n v="119"/>
    <n v="1"/>
    <n v="119"/>
    <n v="118"/>
    <n v="119"/>
    <n v="118"/>
    <n v="119"/>
    <n v="117"/>
    <n v="118"/>
    <n v="118"/>
    <n v="111.84090909090909"/>
    <n v="119"/>
    <n v="30.498908239566489"/>
    <n v="0.27269903729748535"/>
    <n v="1"/>
    <n v="130"/>
    <n v="129"/>
    <n v="0.99851032711025256"/>
    <n v="2.4606725126757526E-4"/>
  </r>
  <r>
    <n v="342920000"/>
    <s v="4"/>
    <x v="2"/>
    <n v="8"/>
    <n v="7"/>
    <n v="10"/>
    <n v="9"/>
    <n v="6"/>
    <n v="8"/>
    <n v="5"/>
    <n v="6"/>
    <n v="7"/>
    <n v="4"/>
    <n v="6"/>
    <n v="9"/>
    <n v="7"/>
    <n v="5"/>
    <n v="7"/>
    <n v="7"/>
    <n v="7"/>
    <n v="6"/>
    <n v="7"/>
    <n v="8"/>
    <n v="7"/>
    <n v="7"/>
    <n v="8"/>
    <n v="9"/>
    <n v="10"/>
    <n v="9"/>
    <n v="10"/>
    <n v="12"/>
    <n v="11"/>
    <n v="12"/>
    <n v="11"/>
    <n v="7"/>
    <n v="5"/>
    <n v="5"/>
    <n v="4"/>
    <n v="5"/>
    <n v="5"/>
    <n v="6"/>
    <n v="5"/>
    <n v="6"/>
    <n v="7"/>
    <n v="9"/>
    <n v="6"/>
    <n v="8"/>
    <n v="7.3409090909090908"/>
    <n v="7"/>
    <n v="2.0566758211744998"/>
    <n v="0.28016636573274922"/>
    <n v="4"/>
    <n v="12"/>
    <n v="8"/>
    <n v="0.99867306580512383"/>
    <n v="3.7259254267383943E-3"/>
  </r>
  <r>
    <n v="57098150000"/>
    <s v="C"/>
    <x v="0"/>
    <n v="73"/>
    <n v="73"/>
    <n v="74"/>
    <n v="74"/>
    <n v="76"/>
    <n v="76"/>
    <n v="77"/>
    <n v="75"/>
    <n v="67"/>
    <n v="66"/>
    <n v="67"/>
    <n v="68"/>
    <n v="67"/>
    <n v="67"/>
    <n v="67"/>
    <n v="67"/>
    <n v="67"/>
    <n v="67"/>
    <n v="67"/>
    <n v="67"/>
    <n v="67"/>
    <n v="67"/>
    <n v="68"/>
    <n v="69"/>
    <n v="38"/>
    <n v="38"/>
    <n v="34"/>
    <n v="35"/>
    <n v="35"/>
    <n v="33"/>
    <n v="33"/>
    <n v="33"/>
    <n v="31"/>
    <n v="35"/>
    <n v="33"/>
    <n v="32"/>
    <n v="32"/>
    <n v="35"/>
    <n v="34"/>
    <n v="38"/>
    <n v="37"/>
    <n v="36"/>
    <n v="36"/>
    <n v="37"/>
    <n v="53.81818181818182"/>
    <n v="67"/>
    <n v="17.879795960638937"/>
    <n v="0.33222593845781806"/>
    <n v="31"/>
    <n v="77"/>
    <n v="46"/>
    <n v="0.97597200562661524"/>
    <n v="0.77276785292080963"/>
  </r>
  <r>
    <n v="8237410000"/>
    <s v="B"/>
    <x v="6"/>
    <n v="158"/>
    <n v="142"/>
    <n v="141"/>
    <n v="142"/>
    <n v="142"/>
    <n v="141"/>
    <n v="142"/>
    <n v="141"/>
    <n v="117"/>
    <n v="140"/>
    <n v="139"/>
    <n v="141"/>
    <n v="139"/>
    <n v="140"/>
    <n v="140"/>
    <n v="140"/>
    <n v="132"/>
    <n v="131"/>
    <n v="129"/>
    <n v="129"/>
    <n v="131"/>
    <n v="131"/>
    <n v="130"/>
    <n v="131"/>
    <n v="130"/>
    <n v="131"/>
    <n v="134"/>
    <n v="132"/>
    <n v="131"/>
    <n v="132"/>
    <n v="128"/>
    <n v="130"/>
    <n v="125"/>
    <n v="128"/>
    <n v="130"/>
    <n v="128"/>
    <n v="128"/>
    <n v="128"/>
    <n v="132"/>
    <n v="134"/>
    <n v="132"/>
    <n v="135"/>
    <n v="132"/>
    <n v="133"/>
    <n v="134.13636363636363"/>
    <n v="132"/>
    <n v="6.7603182431313327"/>
    <n v="5.0398848305282726E-2"/>
    <n v="117"/>
    <n v="158"/>
    <n v="41"/>
    <n v="0.9976715762247188"/>
    <n v="0.36316900508085725"/>
  </r>
  <r>
    <n v="539170000"/>
    <s v="5"/>
    <x v="1"/>
    <n v="30"/>
    <n v="30"/>
    <n v="30"/>
    <n v="30"/>
    <n v="30"/>
    <n v="29"/>
    <n v="29"/>
    <n v="30"/>
    <n v="30"/>
    <n v="30"/>
    <n v="30"/>
    <n v="30"/>
    <n v="30"/>
    <n v="30"/>
    <n v="30"/>
    <n v="30"/>
    <n v="30"/>
    <n v="43"/>
    <n v="43"/>
    <n v="32"/>
    <n v="38"/>
    <n v="40"/>
    <n v="40"/>
    <n v="40"/>
    <n v="40"/>
    <n v="40"/>
    <n v="40"/>
    <n v="40"/>
    <n v="39"/>
    <n v="40"/>
    <n v="40"/>
    <n v="40"/>
    <n v="42"/>
    <n v="40"/>
    <n v="40"/>
    <n v="41"/>
    <n v="39"/>
    <n v="41"/>
    <n v="39"/>
    <n v="41"/>
    <n v="39"/>
    <n v="39"/>
    <n v="39"/>
    <n v="41"/>
    <n v="36"/>
    <n v="39"/>
    <n v="5.1444257482317468"/>
    <n v="0.14290071522865963"/>
    <n v="29"/>
    <n v="43"/>
    <n v="14"/>
    <n v="1.0094773277160281"/>
    <n v="0.67851609824422165"/>
  </r>
  <r>
    <n v="19093990000"/>
    <s v="C"/>
    <x v="0"/>
    <n v="34"/>
    <n v="35"/>
    <n v="35"/>
    <n v="37"/>
    <n v="36"/>
    <n v="37"/>
    <n v="36"/>
    <n v="33"/>
    <n v="33"/>
    <n v="34"/>
    <n v="34"/>
    <n v="33"/>
    <n v="32"/>
    <n v="33"/>
    <n v="38"/>
    <n v="37"/>
    <n v="36"/>
    <n v="42"/>
    <n v="41"/>
    <n v="33"/>
    <n v="42"/>
    <n v="42"/>
    <n v="42"/>
    <n v="41"/>
    <n v="44"/>
    <n v="38"/>
    <n v="37"/>
    <n v="37"/>
    <n v="38"/>
    <n v="38"/>
    <n v="36"/>
    <n v="33"/>
    <n v="35"/>
    <n v="36"/>
    <n v="35"/>
    <n v="29"/>
    <n v="27"/>
    <n v="25"/>
    <n v="30"/>
    <n v="28"/>
    <n v="27"/>
    <n v="25"/>
    <n v="28"/>
    <n v="27"/>
    <n v="34.75"/>
    <n v="35"/>
    <n v="4.808543752869034"/>
    <n v="0.13837535979479235"/>
    <n v="25"/>
    <n v="44"/>
    <n v="19"/>
    <n v="0.99476425906600707"/>
    <n v="0.22025992515945234"/>
  </r>
  <r>
    <n v="2029060000"/>
    <s v="7"/>
    <x v="5"/>
    <n v="30"/>
    <n v="30"/>
    <n v="30"/>
    <n v="30"/>
    <n v="30"/>
    <n v="30"/>
    <n v="30"/>
    <n v="30"/>
    <n v="30"/>
    <n v="24"/>
    <n v="30"/>
    <n v="30"/>
    <n v="30"/>
    <n v="30"/>
    <n v="30"/>
    <n v="30"/>
    <n v="29"/>
    <n v="24"/>
    <n v="29"/>
    <n v="29"/>
    <n v="29"/>
    <n v="29"/>
    <n v="29"/>
    <n v="29"/>
    <n v="24"/>
    <n v="29"/>
    <n v="29"/>
    <n v="29"/>
    <n v="29"/>
    <n v="24"/>
    <n v="29"/>
    <n v="24"/>
    <n v="29"/>
    <n v="29"/>
    <n v="29"/>
    <n v="29"/>
    <n v="29"/>
    <n v="29"/>
    <n v="24"/>
    <n v="29"/>
    <n v="29"/>
    <n v="29"/>
    <n v="29"/>
    <n v="29"/>
    <n v="28.65909090909091"/>
    <n v="29"/>
    <n v="1.9282861630025412"/>
    <n v="6.728357745607598E-2"/>
    <n v="24"/>
    <n v="30"/>
    <n v="6"/>
    <n v="0.99848377555433654"/>
    <n v="7.3194543668018447E-2"/>
  </r>
  <r>
    <n v="2154760000"/>
    <s v="7"/>
    <x v="5"/>
    <n v="118"/>
    <n v="118"/>
    <n v="118"/>
    <n v="113"/>
    <n v="113"/>
    <n v="113"/>
    <n v="113"/>
    <n v="113"/>
    <n v="52"/>
    <n v="52"/>
    <n v="52"/>
    <n v="62"/>
    <n v="61"/>
    <n v="61"/>
    <n v="63"/>
    <n v="53"/>
    <n v="53"/>
    <n v="55"/>
    <n v="55"/>
    <n v="55"/>
    <n v="55"/>
    <n v="56"/>
    <n v="55"/>
    <n v="57"/>
    <n v="55"/>
    <n v="55"/>
    <n v="55"/>
    <n v="55"/>
    <n v="55"/>
    <n v="55"/>
    <n v="55"/>
    <n v="55"/>
    <n v="55"/>
    <n v="36"/>
    <n v="55"/>
    <n v="55"/>
    <n v="55"/>
    <n v="55"/>
    <n v="40"/>
    <n v="53"/>
    <n v="52"/>
    <n v="52"/>
    <n v="52"/>
    <n v="52"/>
    <n v="65.181818181818187"/>
    <n v="55"/>
    <n v="24.120118715501672"/>
    <n v="0.37004366230197822"/>
    <n v="36"/>
    <n v="118"/>
    <n v="82"/>
    <n v="0.98279080161376775"/>
    <n v="0.52168307696499272"/>
  </r>
  <r>
    <n v="14990000"/>
    <s v="1"/>
    <x v="9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3"/>
    <n v="99"/>
    <n v="99"/>
    <n v="99"/>
    <n v="99"/>
    <n v="99"/>
    <n v="99"/>
    <n v="99"/>
    <n v="99"/>
    <n v="99"/>
    <n v="98"/>
    <n v="99"/>
    <n v="99"/>
    <n v="99"/>
    <n v="93"/>
    <n v="93"/>
    <n v="93"/>
    <n v="93"/>
    <n v="93"/>
    <n v="93"/>
    <n v="93"/>
    <n v="94.75"/>
    <n v="93"/>
    <n v="2.7375511039086793"/>
    <n v="2.8892359935711653E-2"/>
    <n v="93"/>
    <n v="99"/>
    <n v="6"/>
    <n v="1.0009577165525112"/>
    <n v="0.18571690856907908"/>
  </r>
  <r>
    <n v="26000000"/>
    <s v="2"/>
    <x v="7"/>
    <n v="91"/>
    <n v="93"/>
    <n v="93"/>
    <n v="93"/>
    <n v="92"/>
    <n v="90"/>
    <n v="94"/>
    <n v="92"/>
    <n v="97"/>
    <n v="92"/>
    <n v="90"/>
    <n v="97"/>
    <n v="91"/>
    <n v="93"/>
    <n v="91"/>
    <n v="91"/>
    <n v="90"/>
    <n v="92"/>
    <n v="92"/>
    <n v="91"/>
    <n v="92"/>
    <n v="93"/>
    <n v="92"/>
    <n v="91"/>
    <n v="94"/>
    <n v="102"/>
    <n v="97"/>
    <n v="102"/>
    <n v="95"/>
    <n v="96"/>
    <n v="96"/>
    <n v="102"/>
    <n v="96"/>
    <n v="96"/>
    <n v="102"/>
    <n v="102"/>
    <n v="97"/>
    <n v="96"/>
    <n v="98"/>
    <n v="96"/>
    <n v="102"/>
    <n v="99"/>
    <n v="102"/>
    <n v="98"/>
    <n v="95.022727272727266"/>
    <n v="94"/>
    <n v="3.9028232855599123"/>
    <n v="4.1072524411536991E-2"/>
    <n v="90"/>
    <n v="102"/>
    <n v="12"/>
    <n v="1.0022070901976876"/>
    <n v="0.48595379920388426"/>
  </r>
  <r>
    <n v="1407230000"/>
    <s v="7"/>
    <x v="5"/>
    <n v="83"/>
    <n v="81"/>
    <n v="83"/>
    <n v="85"/>
    <n v="88"/>
    <n v="88"/>
    <n v="85"/>
    <n v="84"/>
    <n v="81"/>
    <n v="82"/>
    <n v="85"/>
    <n v="83"/>
    <n v="82"/>
    <n v="86"/>
    <n v="83"/>
    <n v="83"/>
    <n v="83"/>
    <n v="81"/>
    <n v="84"/>
    <n v="87"/>
    <n v="87"/>
    <n v="85"/>
    <n v="85"/>
    <n v="89"/>
    <n v="87"/>
    <n v="83"/>
    <n v="91"/>
    <n v="93"/>
    <n v="89"/>
    <n v="86"/>
    <n v="83"/>
    <n v="81"/>
    <n v="81"/>
    <n v="81"/>
    <n v="83"/>
    <n v="87"/>
    <n v="90"/>
    <n v="81"/>
    <n v="85"/>
    <n v="85"/>
    <n v="83"/>
    <n v="83"/>
    <n v="83"/>
    <n v="81"/>
    <n v="84.522727272727266"/>
    <n v="83.5"/>
    <n v="2.9687413068750002"/>
    <n v="3.5123586314197368E-2"/>
    <n v="81"/>
    <n v="93"/>
    <n v="12"/>
    <n v="1.0000504792542684"/>
    <n v="3.5013568362329714E-4"/>
  </r>
  <r>
    <n v="195205000000"/>
    <s v="C"/>
    <x v="0"/>
    <n v="10"/>
    <n v="10"/>
    <n v="10"/>
    <n v="10"/>
    <n v="10"/>
    <n v="10"/>
    <n v="10"/>
    <n v="10"/>
    <n v="9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8.3409090909090917"/>
    <n v="10"/>
    <n v="1.9759387738629366"/>
    <n v="0.23689729168928939"/>
    <n v="6"/>
    <n v="10"/>
    <n v="4"/>
    <n v="0.98349074516033907"/>
    <n v="0.71698935014904019"/>
  </r>
  <r>
    <n v="14254790000"/>
    <s v="C"/>
    <x v="0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0"/>
    <n v="0"/>
    <n v="9"/>
    <n v="9"/>
    <n v="0"/>
    <n v="1"/>
    <n v="1"/>
  </r>
  <r>
    <n v="955260000"/>
    <s v="6"/>
    <x v="10"/>
    <n v="274"/>
    <n v="284"/>
    <n v="204"/>
    <n v="452"/>
    <n v="287"/>
    <n v="295"/>
    <n v="283"/>
    <n v="433"/>
    <n v="267"/>
    <n v="276"/>
    <n v="272"/>
    <n v="287"/>
    <n v="428"/>
    <n v="274"/>
    <n v="269"/>
    <n v="270"/>
    <n v="438"/>
    <n v="276"/>
    <n v="267"/>
    <n v="272"/>
    <n v="414"/>
    <n v="253"/>
    <n v="240"/>
    <n v="282"/>
    <n v="379"/>
    <n v="387"/>
    <n v="374"/>
    <n v="377"/>
    <n v="453"/>
    <n v="371"/>
    <n v="375"/>
    <n v="376"/>
    <n v="382"/>
    <n v="380"/>
    <n v="178"/>
    <n v="329"/>
    <n v="329"/>
    <n v="334"/>
    <n v="410"/>
    <n v="332"/>
    <n v="324"/>
    <n v="333"/>
    <n v="407"/>
    <n v="331"/>
    <n v="328.59090909090907"/>
    <n v="329"/>
    <n v="68.323552472117228"/>
    <n v="0.20792891885275683"/>
    <n v="178"/>
    <n v="453"/>
    <n v="275"/>
    <n v="1.0049262257869398"/>
    <n v="8.6251917928375235E-2"/>
  </r>
  <r>
    <n v="31030000"/>
    <s v="2"/>
    <x v="7"/>
    <n v="102"/>
    <n v="102"/>
    <n v="101"/>
    <n v="101"/>
    <n v="101"/>
    <n v="101"/>
    <n v="101"/>
    <n v="101"/>
    <n v="101"/>
    <n v="101"/>
    <n v="101"/>
    <n v="98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102"/>
    <n v="99"/>
    <n v="102"/>
    <n v="102"/>
    <n v="102"/>
    <n v="102"/>
    <n v="102"/>
    <n v="102"/>
    <n v="102"/>
    <n v="102"/>
    <n v="94"/>
    <n v="94"/>
    <n v="94"/>
    <n v="94"/>
    <n v="94"/>
    <n v="100.72727272727273"/>
    <n v="102"/>
    <n v="2.5641865872285154"/>
    <n v="2.5456726046492479E-2"/>
    <n v="94"/>
    <n v="102"/>
    <n v="8"/>
    <n v="0.99909513735296218"/>
    <n v="0.19765540249056762"/>
  </r>
  <r>
    <n v="378190000"/>
    <s v="4"/>
    <x v="2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8"/>
    <n v="18"/>
    <n v="18"/>
    <n v="18"/>
    <n v="18.90909090909091"/>
    <n v="19"/>
    <n v="0.29080336345115265"/>
    <n v="1.5379024028666727E-2"/>
    <n v="18"/>
    <n v="19"/>
    <n v="1"/>
    <n v="0.99939054834201635"/>
    <n v="0.24806201550387597"/>
  </r>
  <r>
    <n v="151010000"/>
    <s v="3"/>
    <x v="4"/>
    <n v="59"/>
    <n v="59"/>
    <n v="64"/>
    <n v="64"/>
    <n v="56"/>
    <n v="56"/>
    <n v="58"/>
    <n v="58"/>
    <n v="55"/>
    <n v="56"/>
    <n v="56"/>
    <n v="56"/>
    <n v="61"/>
    <n v="61"/>
    <n v="63"/>
    <n v="63"/>
    <n v="60"/>
    <n v="59"/>
    <n v="59"/>
    <n v="58"/>
    <n v="57"/>
    <n v="62"/>
    <n v="62"/>
    <n v="56"/>
    <n v="58"/>
    <n v="60"/>
    <n v="56"/>
    <n v="50"/>
    <n v="49"/>
    <n v="49"/>
    <n v="49"/>
    <n v="56"/>
    <n v="56"/>
    <n v="52"/>
    <n v="51"/>
    <n v="51"/>
    <n v="52"/>
    <n v="51"/>
    <n v="51"/>
    <n v="59"/>
    <n v="53"/>
    <n v="52"/>
    <n v="55"/>
    <n v="54"/>
    <n v="56.409090909090907"/>
    <n v="56"/>
    <n v="4.2607903067453305"/>
    <n v="7.5533752416113847E-2"/>
    <n v="49"/>
    <n v="64"/>
    <n v="15"/>
    <n v="0.99640862174837719"/>
    <n v="0.3687554530242409"/>
  </r>
  <r>
    <n v="650000"/>
    <s v="1"/>
    <x v="9"/>
    <n v="19"/>
    <n v="23"/>
    <n v="20"/>
    <n v="22"/>
    <n v="19"/>
    <n v="18"/>
    <n v="18"/>
    <n v="19"/>
    <n v="19"/>
    <n v="18"/>
    <n v="18"/>
    <n v="18"/>
    <n v="18"/>
    <n v="18"/>
    <n v="18"/>
    <n v="18"/>
    <n v="18"/>
    <n v="18"/>
    <n v="18"/>
    <n v="18"/>
    <n v="19"/>
    <n v="18"/>
    <n v="18"/>
    <n v="18"/>
    <n v="19"/>
    <n v="15"/>
    <n v="15"/>
    <n v="15"/>
    <n v="15"/>
    <n v="15"/>
    <n v="15"/>
    <n v="15"/>
    <n v="17"/>
    <n v="16"/>
    <n v="13"/>
    <n v="16"/>
    <n v="16"/>
    <n v="15"/>
    <n v="16"/>
    <n v="16"/>
    <n v="16"/>
    <n v="16"/>
    <n v="16"/>
    <n v="15"/>
    <n v="17.272727272727273"/>
    <n v="18"/>
    <n v="1.9691059990559052"/>
    <n v="0.1140008736295524"/>
    <n v="13"/>
    <n v="23"/>
    <n v="10"/>
    <n v="0.99303113066287452"/>
    <n v="0.63200836554018991"/>
  </r>
  <r>
    <n v="22350000"/>
    <s v="2"/>
    <x v="7"/>
    <n v="96"/>
    <n v="95"/>
    <n v="96"/>
    <n v="96"/>
    <n v="96"/>
    <n v="95"/>
    <n v="96"/>
    <n v="96"/>
    <n v="96"/>
    <n v="96"/>
    <n v="95"/>
    <n v="97"/>
    <n v="95"/>
    <n v="95"/>
    <n v="95"/>
    <n v="96"/>
    <n v="95"/>
    <n v="95"/>
    <n v="96"/>
    <n v="96"/>
    <n v="96"/>
    <n v="96"/>
    <n v="96"/>
    <n v="90"/>
    <n v="96"/>
    <n v="95"/>
    <n v="96"/>
    <n v="96"/>
    <n v="96"/>
    <n v="96"/>
    <n v="96"/>
    <n v="93"/>
    <n v="96"/>
    <n v="96"/>
    <n v="95"/>
    <n v="95"/>
    <n v="94"/>
    <n v="95"/>
    <n v="97"/>
    <n v="96"/>
    <n v="96"/>
    <n v="95"/>
    <n v="96"/>
    <n v="95"/>
    <n v="95.477272727272734"/>
    <n v="96"/>
    <n v="1.1099682870734053"/>
    <n v="1.1625471228571729E-2"/>
    <n v="90"/>
    <n v="97"/>
    <n v="7"/>
    <n v="0.99990663427758397"/>
    <n v="1.0271484077518092E-2"/>
  </r>
  <r>
    <n v="1232359000000"/>
    <s v="C"/>
    <x v="0"/>
    <n v="50"/>
    <n v="48"/>
    <n v="51"/>
    <n v="51"/>
    <n v="51"/>
    <n v="51"/>
    <n v="52"/>
    <n v="49"/>
    <n v="49"/>
    <n v="48"/>
    <n v="37"/>
    <n v="37"/>
    <n v="37"/>
    <n v="37"/>
    <n v="37"/>
    <n v="37"/>
    <n v="42"/>
    <n v="42"/>
    <n v="40"/>
    <n v="39"/>
    <n v="38"/>
    <n v="3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22.34090909090909"/>
    <n v="19"/>
    <n v="22.009451650257706"/>
    <n v="0.98516365474195233"/>
    <n v="1"/>
    <n v="52"/>
    <n v="51"/>
    <n v="0.87753543078057195"/>
    <n v="0.77346229052047566"/>
  </r>
  <r>
    <n v="57098150000"/>
    <s v="C"/>
    <x v="0"/>
    <n v="81"/>
    <n v="81"/>
    <n v="79"/>
    <n v="80"/>
    <n v="80"/>
    <n v="80"/>
    <n v="80"/>
    <n v="80"/>
    <n v="71"/>
    <n v="71"/>
    <n v="71"/>
    <n v="71"/>
    <n v="71"/>
    <n v="71"/>
    <n v="71"/>
    <n v="71"/>
    <n v="71"/>
    <n v="71"/>
    <n v="71"/>
    <n v="71"/>
    <n v="71"/>
    <n v="71"/>
    <n v="71"/>
    <n v="71"/>
    <n v="34"/>
    <n v="33"/>
    <n v="33"/>
    <n v="34"/>
    <n v="34"/>
    <n v="34"/>
    <n v="34"/>
    <n v="34"/>
    <n v="33"/>
    <n v="33"/>
    <n v="32"/>
    <n v="31"/>
    <n v="30"/>
    <n v="32"/>
    <n v="33"/>
    <n v="36"/>
    <n v="35"/>
    <n v="35"/>
    <n v="35"/>
    <n v="36"/>
    <n v="55.636363636363633"/>
    <n v="71"/>
    <n v="20.673644506158539"/>
    <n v="0.37158511367278418"/>
    <n v="30"/>
    <n v="81"/>
    <n v="51"/>
    <n v="0.97269792943295041"/>
    <n v="0.78292846553629991"/>
  </r>
  <r>
    <n v="107954000000"/>
    <s v="C"/>
    <x v="0"/>
    <n v="15"/>
    <n v="18"/>
    <n v="18"/>
    <n v="13"/>
    <n v="17"/>
    <n v="14"/>
    <n v="16"/>
    <n v="16"/>
    <n v="20"/>
    <n v="15"/>
    <n v="14"/>
    <n v="17"/>
    <n v="22"/>
    <n v="18"/>
    <n v="18"/>
    <n v="14"/>
    <n v="16"/>
    <n v="15"/>
    <n v="19"/>
    <n v="14"/>
    <n v="15"/>
    <n v="15"/>
    <n v="14"/>
    <n v="16"/>
    <n v="14"/>
    <n v="15"/>
    <n v="15"/>
    <n v="14"/>
    <n v="16"/>
    <n v="18"/>
    <n v="25"/>
    <n v="15"/>
    <n v="16"/>
    <n v="21"/>
    <n v="15"/>
    <n v="20"/>
    <n v="14"/>
    <n v="20"/>
    <n v="18"/>
    <n v="20"/>
    <n v="20"/>
    <n v="20"/>
    <n v="14"/>
    <n v="20"/>
    <n v="16.795454545454547"/>
    <n v="16"/>
    <n v="2.707264520495241"/>
    <n v="0.16119030974531881"/>
    <n v="13"/>
    <n v="25"/>
    <n v="12"/>
    <n v="1.0031224337165647"/>
    <n v="6.7243220134110618E-2"/>
  </r>
  <r>
    <n v="78980000"/>
    <s v="3"/>
    <x v="4"/>
    <n v="26"/>
    <n v="26"/>
    <n v="26"/>
    <n v="26"/>
    <n v="26"/>
    <n v="26"/>
    <n v="26"/>
    <n v="26"/>
    <n v="26"/>
    <n v="26"/>
    <n v="26"/>
    <n v="26"/>
    <n v="26"/>
    <n v="26"/>
    <n v="24"/>
    <n v="26"/>
    <n v="26"/>
    <n v="26"/>
    <n v="25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5.931818181818183"/>
    <n v="26"/>
    <n v="0.33394939546509317"/>
    <n v="1.287797844037169E-2"/>
    <n v="24"/>
    <n v="26"/>
    <n v="2"/>
    <n v="1.0001039649252732"/>
    <n v="1.0060546386111566E-2"/>
  </r>
  <r>
    <n v="23815470000"/>
    <s v="C"/>
    <x v="0"/>
    <n v="77"/>
    <n v="86"/>
    <n v="82"/>
    <n v="87"/>
    <n v="83"/>
    <n v="99"/>
    <n v="103"/>
    <n v="96"/>
    <n v="97"/>
    <n v="92"/>
    <n v="91"/>
    <n v="89"/>
    <n v="92"/>
    <n v="82"/>
    <n v="83"/>
    <n v="83"/>
    <n v="81"/>
    <n v="87"/>
    <n v="87"/>
    <n v="82"/>
    <n v="93"/>
    <n v="84"/>
    <n v="85"/>
    <n v="82"/>
    <n v="77"/>
    <n v="86"/>
    <n v="82"/>
    <n v="90"/>
    <n v="91"/>
    <n v="89"/>
    <n v="85"/>
    <n v="74"/>
    <n v="81"/>
    <n v="81"/>
    <n v="78"/>
    <n v="80"/>
    <n v="84"/>
    <n v="80"/>
    <n v="81"/>
    <n v="74"/>
    <n v="79"/>
    <n v="73"/>
    <n v="80"/>
    <n v="80"/>
    <n v="84.727272727272734"/>
    <n v="83"/>
    <n v="6.6625075116276378"/>
    <n v="7.8634745308909876E-2"/>
    <n v="73"/>
    <n v="103"/>
    <n v="30"/>
    <n v="0.99668114663739549"/>
    <n v="0.3058993446911098"/>
  </r>
  <r>
    <n v="1897486000000"/>
    <s v="C"/>
    <x v="0"/>
    <n v="13"/>
    <n v="13"/>
    <n v="13"/>
    <n v="14"/>
    <n v="14"/>
    <n v="14"/>
    <n v="14"/>
    <n v="14"/>
    <n v="14"/>
    <n v="15"/>
    <n v="14"/>
    <n v="14"/>
    <n v="14"/>
    <n v="14"/>
    <n v="14"/>
    <n v="14"/>
    <n v="14"/>
    <n v="15"/>
    <n v="15"/>
    <n v="16"/>
    <n v="16"/>
    <n v="17"/>
    <n v="17"/>
    <n v="17"/>
    <n v="17"/>
    <n v="17"/>
    <n v="16"/>
    <n v="18"/>
    <n v="19"/>
    <n v="19"/>
    <n v="19"/>
    <n v="19"/>
    <n v="19"/>
    <n v="19"/>
    <n v="20"/>
    <n v="19"/>
    <n v="19"/>
    <n v="19"/>
    <n v="19"/>
    <n v="20"/>
    <n v="20"/>
    <n v="20"/>
    <n v="20"/>
    <n v="21"/>
    <n v="16.545454545454547"/>
    <n v="16.5"/>
    <n v="2.5192703396812028"/>
    <n v="0.152263591958754"/>
    <n v="13"/>
    <n v="21"/>
    <n v="8"/>
    <n v="1.0115026064855714"/>
    <n v="0.92570642007451898"/>
  </r>
  <r>
    <n v="16267050000"/>
    <s v="C"/>
    <x v="0"/>
    <n v="122"/>
    <n v="131"/>
    <n v="128"/>
    <n v="127"/>
    <n v="150"/>
    <n v="113"/>
    <n v="127"/>
    <n v="139"/>
    <n v="126"/>
    <n v="127"/>
    <n v="130"/>
    <n v="120"/>
    <n v="125"/>
    <n v="122"/>
    <n v="164"/>
    <n v="135"/>
    <n v="123"/>
    <n v="135"/>
    <n v="135"/>
    <n v="131"/>
    <n v="135"/>
    <n v="127"/>
    <n v="121"/>
    <n v="146"/>
    <n v="128"/>
    <n v="135"/>
    <n v="131"/>
    <n v="121"/>
    <n v="121"/>
    <n v="97"/>
    <n v="115"/>
    <n v="105"/>
    <n v="116"/>
    <n v="139"/>
    <n v="121"/>
    <n v="142"/>
    <n v="168"/>
    <n v="171"/>
    <n v="147"/>
    <n v="146"/>
    <n v="168"/>
    <n v="61"/>
    <n v="61"/>
    <n v="61"/>
    <n v="127.11363636363636"/>
    <n v="127.5"/>
    <n v="23.814414150952032"/>
    <n v="0.18734743834112094"/>
    <n v="61"/>
    <n v="171"/>
    <n v="110"/>
    <n v="0.99519150453709504"/>
    <n v="7.4890756552113469E-2"/>
  </r>
  <r>
    <n v="117650000"/>
    <s v="3"/>
    <x v="4"/>
    <n v="138"/>
    <n v="135"/>
    <n v="132"/>
    <n v="139"/>
    <n v="124"/>
    <n v="122"/>
    <n v="125"/>
    <n v="125"/>
    <n v="122"/>
    <n v="152"/>
    <n v="148"/>
    <n v="153"/>
    <n v="166"/>
    <n v="169"/>
    <n v="174"/>
    <n v="166"/>
    <n v="178"/>
    <n v="182"/>
    <n v="178"/>
    <n v="190"/>
    <n v="197"/>
    <n v="203"/>
    <n v="196"/>
    <n v="204"/>
    <n v="205"/>
    <n v="239"/>
    <n v="258"/>
    <n v="267"/>
    <n v="256"/>
    <n v="261"/>
    <n v="267"/>
    <n v="282"/>
    <n v="345"/>
    <n v="338"/>
    <n v="308"/>
    <n v="313"/>
    <n v="307"/>
    <n v="304"/>
    <n v="302"/>
    <n v="289"/>
    <n v="284"/>
    <n v="268"/>
    <n v="235"/>
    <n v="234"/>
    <n v="213.18181818181819"/>
    <n v="200"/>
    <n v="67.719075230733239"/>
    <n v="0.31765877506953755"/>
    <n v="122"/>
    <n v="345"/>
    <n v="223"/>
    <n v="1.0236334503208635"/>
    <n v="0.85254805362698272"/>
  </r>
  <r>
    <n v="57098150000"/>
    <s v="C"/>
    <x v="0"/>
    <n v="76"/>
    <n v="76"/>
    <n v="75"/>
    <n v="75"/>
    <n v="75"/>
    <n v="75"/>
    <n v="75"/>
    <n v="75"/>
    <n v="66"/>
    <n v="66"/>
    <n v="66"/>
    <n v="66"/>
    <n v="66"/>
    <n v="66"/>
    <n v="66"/>
    <n v="66"/>
    <n v="66"/>
    <n v="66"/>
    <n v="66"/>
    <n v="66"/>
    <n v="66"/>
    <n v="66"/>
    <n v="66"/>
    <n v="66"/>
    <n v="23"/>
    <n v="22"/>
    <n v="23"/>
    <n v="23"/>
    <n v="23"/>
    <n v="22"/>
    <n v="23"/>
    <n v="23"/>
    <n v="23"/>
    <n v="23"/>
    <n v="22"/>
    <n v="22"/>
    <n v="21"/>
    <n v="25"/>
    <n v="26"/>
    <n v="24"/>
    <n v="24"/>
    <n v="24"/>
    <n v="24"/>
    <n v="25"/>
    <n v="48.25"/>
    <n v="66"/>
    <n v="23.328917079303601"/>
    <n v="0.48350087210991921"/>
    <n v="21"/>
    <n v="76"/>
    <n v="55"/>
    <n v="0.9631236165405862"/>
    <n v="0.7667231144927602"/>
  </r>
  <r>
    <n v="61600000"/>
    <s v="3"/>
    <x v="4"/>
    <n v="20"/>
    <n v="20"/>
    <n v="22"/>
    <n v="23"/>
    <n v="19"/>
    <n v="24"/>
    <n v="22"/>
    <n v="25"/>
    <n v="20"/>
    <n v="25"/>
    <n v="23"/>
    <n v="20"/>
    <n v="19"/>
    <n v="21"/>
    <n v="25"/>
    <n v="24"/>
    <n v="26"/>
    <n v="21"/>
    <n v="22"/>
    <n v="18"/>
    <n v="19"/>
    <n v="19"/>
    <n v="22"/>
    <n v="17"/>
    <n v="20"/>
    <n v="18"/>
    <n v="20"/>
    <n v="18"/>
    <n v="22"/>
    <n v="21"/>
    <n v="22"/>
    <n v="15"/>
    <n v="18"/>
    <n v="19"/>
    <n v="18"/>
    <n v="23"/>
    <n v="18"/>
    <n v="18"/>
    <n v="19"/>
    <n v="20"/>
    <n v="22"/>
    <n v="18"/>
    <n v="18"/>
    <n v="21"/>
    <n v="20.545454545454547"/>
    <n v="20"/>
    <n v="2.4820710168666769"/>
    <n v="0.12080876630767011"/>
    <n v="15"/>
    <n v="26"/>
    <n v="11"/>
    <n v="0.99596334713134893"/>
    <n v="0.1860235520134664"/>
  </r>
  <r>
    <n v="1961420000"/>
    <s v="7"/>
    <x v="5"/>
    <n v="43"/>
    <n v="43"/>
    <n v="44"/>
    <n v="58"/>
    <n v="58"/>
    <n v="58"/>
    <n v="58"/>
    <n v="57"/>
    <n v="57"/>
    <n v="57"/>
    <n v="58"/>
    <n v="58"/>
    <n v="57"/>
    <n v="58"/>
    <n v="58"/>
    <n v="58"/>
    <n v="58"/>
    <n v="58"/>
    <n v="57"/>
    <n v="57"/>
    <n v="58"/>
    <n v="58"/>
    <n v="58"/>
    <n v="58"/>
    <n v="58"/>
    <n v="59"/>
    <n v="58"/>
    <n v="58"/>
    <n v="58"/>
    <n v="58"/>
    <n v="58"/>
    <n v="58"/>
    <n v="58"/>
    <n v="58"/>
    <n v="58"/>
    <n v="57"/>
    <n v="57"/>
    <n v="57"/>
    <n v="57"/>
    <n v="57"/>
    <n v="57"/>
    <n v="57"/>
    <n v="57"/>
    <n v="57"/>
    <n v="56.68181818181818"/>
    <n v="58"/>
    <n v="3.6901674964992939"/>
    <n v="6.5103195607846401E-2"/>
    <n v="43"/>
    <n v="59"/>
    <n v="16"/>
    <n v="1.0022929293400862"/>
    <n v="0.16055281510196048"/>
  </r>
  <r>
    <n v="1911720000"/>
    <s v="7"/>
    <x v="5"/>
    <n v="17"/>
    <n v="17"/>
    <n v="17"/>
    <n v="15"/>
    <n v="13"/>
    <n v="14"/>
    <n v="17"/>
    <n v="17"/>
    <n v="17"/>
    <n v="17"/>
    <n v="17"/>
    <n v="17"/>
    <n v="17"/>
    <n v="14"/>
    <n v="14"/>
    <n v="18"/>
    <n v="17"/>
    <n v="15"/>
    <n v="6"/>
    <n v="13"/>
    <n v="17"/>
    <n v="13"/>
    <n v="14"/>
    <n v="14"/>
    <n v="15"/>
    <n v="13"/>
    <n v="13"/>
    <n v="17"/>
    <n v="15"/>
    <n v="15"/>
    <n v="14"/>
    <n v="17"/>
    <n v="17"/>
    <n v="17"/>
    <n v="13"/>
    <n v="13"/>
    <n v="13"/>
    <n v="14"/>
    <n v="15"/>
    <n v="13"/>
    <n v="14"/>
    <n v="13"/>
    <n v="14"/>
    <n v="14"/>
    <n v="14.909090909090908"/>
    <n v="15"/>
    <n v="2.1761731059114267"/>
    <n v="0.14596283027454693"/>
    <n v="6"/>
    <n v="18"/>
    <n v="12"/>
    <n v="0.99635624499554565"/>
    <n v="6.9551035199024266E-2"/>
  </r>
  <r>
    <n v="718590000"/>
    <s v="6"/>
    <x v="10"/>
    <n v="34"/>
    <n v="34"/>
    <n v="34"/>
    <n v="34"/>
    <n v="34"/>
    <n v="34"/>
    <n v="34"/>
    <n v="34"/>
    <n v="34"/>
    <n v="32"/>
    <n v="34"/>
    <n v="33"/>
    <n v="33"/>
    <n v="34"/>
    <n v="33"/>
    <n v="32"/>
    <n v="33"/>
    <n v="34"/>
    <n v="34"/>
    <n v="33"/>
    <n v="34"/>
    <n v="34"/>
    <n v="33"/>
    <n v="34"/>
    <n v="34"/>
    <n v="31"/>
    <n v="31"/>
    <n v="31"/>
    <n v="31"/>
    <n v="31"/>
    <n v="28"/>
    <n v="27"/>
    <n v="29"/>
    <n v="29"/>
    <n v="29"/>
    <n v="29"/>
    <n v="29"/>
    <n v="30"/>
    <n v="29"/>
    <n v="30"/>
    <n v="29"/>
    <n v="31"/>
    <n v="29"/>
    <n v="29"/>
    <n v="31.863636363636363"/>
    <n v="33"/>
    <n v="2.205605006815317"/>
    <n v="6.9220128601907238E-2"/>
    <n v="27"/>
    <n v="34"/>
    <n v="7"/>
    <n v="0.99545713887343934"/>
    <n v="0.68577296849187286"/>
  </r>
  <r>
    <n v="22880000"/>
    <s v="2"/>
    <x v="7"/>
    <n v="105"/>
    <n v="119"/>
    <n v="137"/>
    <n v="137"/>
    <n v="137"/>
    <n v="137"/>
    <n v="127"/>
    <n v="121"/>
    <n v="131"/>
    <n v="150"/>
    <n v="135"/>
    <n v="126"/>
    <n v="136"/>
    <n v="118"/>
    <n v="121"/>
    <n v="121"/>
    <n v="134"/>
    <n v="142"/>
    <n v="137"/>
    <n v="142"/>
    <n v="150"/>
    <n v="137"/>
    <n v="140"/>
    <n v="149"/>
    <n v="157"/>
    <n v="149"/>
    <n v="139"/>
    <n v="141"/>
    <n v="140"/>
    <n v="154"/>
    <n v="134"/>
    <n v="125"/>
    <n v="131"/>
    <n v="139"/>
    <n v="138"/>
    <n v="124"/>
    <n v="162"/>
    <n v="138"/>
    <n v="142"/>
    <n v="140"/>
    <n v="133"/>
    <n v="121"/>
    <n v="133"/>
    <n v="127"/>
    <n v="135.36363636363637"/>
    <n v="137"/>
    <n v="11.252061121972293"/>
    <n v="8.3124695998452125E-2"/>
    <n v="105"/>
    <n v="162"/>
    <n v="57"/>
    <n v="1.0017797563363429"/>
    <n v="7.3446913693453103E-2"/>
  </r>
  <r>
    <n v="1103350000"/>
    <s v="7"/>
    <x v="5"/>
    <n v="43"/>
    <n v="71"/>
    <n v="71"/>
    <n v="71"/>
    <n v="71"/>
    <n v="43"/>
    <n v="43"/>
    <n v="2"/>
    <n v="71"/>
    <n v="71"/>
    <n v="71"/>
    <n v="71"/>
    <n v="71"/>
    <n v="43"/>
    <n v="71"/>
    <n v="71"/>
    <n v="71"/>
    <n v="71"/>
    <n v="71"/>
    <n v="71"/>
    <n v="71"/>
    <n v="71"/>
    <n v="71"/>
    <n v="71"/>
    <n v="71"/>
    <n v="71"/>
    <n v="71"/>
    <n v="71"/>
    <n v="71"/>
    <n v="43"/>
    <n v="71"/>
    <n v="71"/>
    <n v="71"/>
    <n v="69"/>
    <n v="69"/>
    <n v="69"/>
    <n v="35"/>
    <n v="35"/>
    <n v="36"/>
    <n v="36"/>
    <n v="63"/>
    <n v="63"/>
    <n v="63"/>
    <n v="63"/>
    <n v="62.159090909090907"/>
    <n v="71"/>
    <n v="15.665015356873353"/>
    <n v="0.25201487228607955"/>
    <n v="2"/>
    <n v="71"/>
    <n v="69"/>
    <n v="1.0034085204617627"/>
    <n v="5.8814252708694476E-3"/>
  </r>
  <r>
    <n v="5150780000"/>
    <s v="A"/>
    <x v="3"/>
    <n v="75"/>
    <n v="77"/>
    <n v="71"/>
    <n v="69"/>
    <n v="68"/>
    <n v="75"/>
    <n v="75"/>
    <n v="78"/>
    <n v="73"/>
    <n v="71"/>
    <n v="71"/>
    <n v="69"/>
    <n v="73"/>
    <n v="68"/>
    <n v="72"/>
    <n v="73"/>
    <n v="69"/>
    <n v="73"/>
    <n v="76"/>
    <n v="70"/>
    <n v="76"/>
    <n v="72"/>
    <n v="75"/>
    <n v="72"/>
    <n v="71"/>
    <n v="75"/>
    <n v="74"/>
    <n v="73"/>
    <n v="71"/>
    <n v="70"/>
    <n v="68"/>
    <n v="76"/>
    <n v="73"/>
    <n v="74"/>
    <n v="16"/>
    <n v="13"/>
    <n v="13"/>
    <n v="14"/>
    <n v="13"/>
    <n v="14"/>
    <n v="15"/>
    <n v="14"/>
    <n v="14"/>
    <n v="14"/>
    <n v="59.227272727272727"/>
    <n v="71"/>
    <n v="24.930474147641384"/>
    <n v="0.4209289572126711"/>
    <n v="13"/>
    <n v="78"/>
    <n v="65"/>
    <n v="0.96129606296014714"/>
    <n v="0.52573267277715618"/>
  </r>
  <r>
    <n v="263763000000"/>
    <s v="C"/>
    <x v="0"/>
    <n v="14"/>
    <n v="16"/>
    <n v="14"/>
    <n v="16"/>
    <n v="16"/>
    <n v="16"/>
    <n v="16"/>
    <n v="16"/>
    <n v="16"/>
    <n v="16"/>
    <n v="14"/>
    <n v="16"/>
    <n v="14"/>
    <n v="17"/>
    <n v="15"/>
    <n v="17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3"/>
    <n v="13"/>
    <n v="13"/>
    <n v="13"/>
    <n v="13"/>
    <n v="13"/>
    <n v="13"/>
    <n v="13"/>
    <n v="13"/>
    <n v="16.09090909090909"/>
    <n v="16"/>
    <n v="2.0210310725455241"/>
    <n v="0.12560080111864841"/>
    <n v="13"/>
    <n v="18"/>
    <n v="5"/>
    <n v="0.99760442266029459"/>
    <n v="5.5591700066017186E-2"/>
  </r>
  <r>
    <n v="240420000"/>
    <s v="3"/>
    <x v="4"/>
    <n v="24"/>
    <n v="29"/>
    <n v="29"/>
    <n v="25"/>
    <n v="27"/>
    <n v="25"/>
    <n v="24"/>
    <n v="27"/>
    <n v="28"/>
    <n v="29"/>
    <n v="25"/>
    <n v="23"/>
    <n v="25"/>
    <n v="24"/>
    <n v="29"/>
    <n v="25"/>
    <n v="27"/>
    <n v="28"/>
    <n v="26"/>
    <n v="23"/>
    <n v="24"/>
    <n v="28"/>
    <n v="28"/>
    <n v="27"/>
    <n v="28"/>
    <n v="28"/>
    <n v="25"/>
    <n v="23"/>
    <n v="22"/>
    <n v="29"/>
    <n v="26"/>
    <n v="25"/>
    <n v="26"/>
    <n v="26"/>
    <n v="31"/>
    <n v="26"/>
    <n v="27"/>
    <n v="25"/>
    <n v="27"/>
    <n v="30"/>
    <n v="26"/>
    <n v="27"/>
    <n v="28"/>
    <n v="31"/>
    <n v="26.477272727272727"/>
    <n v="26.5"/>
    <n v="2.1726485429843279"/>
    <n v="8.2057112353056155E-2"/>
    <n v="22"/>
    <n v="31"/>
    <n v="9"/>
    <n v="1.0012437176350815"/>
    <n v="3.7593162593441878E-2"/>
  </r>
  <r>
    <n v="57098150000"/>
    <s v="C"/>
    <x v="0"/>
    <n v="81"/>
    <n v="81"/>
    <n v="81"/>
    <n v="81"/>
    <n v="81"/>
    <n v="81"/>
    <n v="81"/>
    <n v="81"/>
    <n v="72"/>
    <n v="72"/>
    <n v="72"/>
    <n v="72"/>
    <n v="72"/>
    <n v="72"/>
    <n v="72"/>
    <n v="71"/>
    <n v="71"/>
    <n v="71"/>
    <n v="71"/>
    <n v="71"/>
    <n v="71"/>
    <n v="71"/>
    <n v="71"/>
    <n v="71"/>
    <n v="32"/>
    <n v="32"/>
    <n v="34"/>
    <n v="36"/>
    <n v="35"/>
    <n v="33"/>
    <n v="33"/>
    <n v="34"/>
    <n v="35"/>
    <n v="34"/>
    <n v="34"/>
    <n v="32"/>
    <n v="32"/>
    <n v="34"/>
    <n v="33"/>
    <n v="37"/>
    <n v="36"/>
    <n v="35"/>
    <n v="36"/>
    <n v="36"/>
    <n v="56.227272727272727"/>
    <n v="71"/>
    <n v="20.691379663739347"/>
    <n v="0.36799543460166989"/>
    <n v="32"/>
    <n v="81"/>
    <n v="49"/>
    <n v="0.97310396065105165"/>
    <n v="0.77816115117879614"/>
  </r>
  <r>
    <n v="57098150000"/>
    <s v="C"/>
    <x v="0"/>
    <n v="80"/>
    <n v="80"/>
    <n v="78"/>
    <n v="79"/>
    <n v="79"/>
    <n v="79"/>
    <n v="79"/>
    <n v="79"/>
    <n v="70"/>
    <n v="70"/>
    <n v="70"/>
    <n v="71"/>
    <n v="69"/>
    <n v="69"/>
    <n v="69"/>
    <n v="69"/>
    <n v="69"/>
    <n v="70"/>
    <n v="70"/>
    <n v="70"/>
    <n v="70"/>
    <n v="70"/>
    <n v="71"/>
    <n v="72"/>
    <n v="23"/>
    <n v="22"/>
    <n v="23"/>
    <n v="23"/>
    <n v="23"/>
    <n v="23"/>
    <n v="23"/>
    <n v="23"/>
    <n v="23"/>
    <n v="23"/>
    <n v="23"/>
    <n v="23"/>
    <n v="22"/>
    <n v="22"/>
    <n v="22"/>
    <n v="25"/>
    <n v="25"/>
    <n v="24"/>
    <n v="24"/>
    <n v="25"/>
    <n v="50.363636363636367"/>
    <n v="69"/>
    <n v="25.305657892120998"/>
    <n v="0.50245891121539887"/>
    <n v="22"/>
    <n v="80"/>
    <n v="58"/>
    <n v="0.96129019663362691"/>
    <n v="0.76658494905059371"/>
  </r>
  <r>
    <n v="95170000"/>
    <s v="3"/>
    <x v="4"/>
    <n v="112"/>
    <n v="101"/>
    <n v="103"/>
    <n v="126"/>
    <n v="109"/>
    <n v="118"/>
    <n v="116"/>
    <n v="118"/>
    <n v="105"/>
    <n v="91"/>
    <n v="98"/>
    <n v="95"/>
    <n v="83"/>
    <n v="91"/>
    <n v="94"/>
    <n v="93"/>
    <n v="103"/>
    <n v="105"/>
    <n v="101"/>
    <n v="102"/>
    <n v="94"/>
    <n v="99"/>
    <n v="99"/>
    <n v="100"/>
    <n v="96"/>
    <n v="96"/>
    <n v="85"/>
    <n v="93"/>
    <n v="87"/>
    <n v="91"/>
    <n v="86"/>
    <n v="95"/>
    <n v="92"/>
    <n v="92"/>
    <n v="95"/>
    <n v="92"/>
    <n v="96"/>
    <n v="91"/>
    <n v="93"/>
    <n v="99"/>
    <n v="101"/>
    <n v="100"/>
    <n v="105"/>
    <n v="100"/>
    <n v="98.659090909090907"/>
    <n v="97"/>
    <n v="9.1115648001768843"/>
    <n v="9.2354031607413706E-2"/>
    <n v="83"/>
    <n v="126"/>
    <n v="43"/>
    <n v="0.99681856830658599"/>
    <n v="0.20978942659600702"/>
  </r>
  <r>
    <n v="7232680000"/>
    <s v="B"/>
    <x v="6"/>
    <n v="21"/>
    <n v="21"/>
    <n v="21"/>
    <n v="21"/>
    <n v="20"/>
    <n v="21"/>
    <n v="20"/>
    <n v="20"/>
    <n v="20"/>
    <n v="20"/>
    <n v="20"/>
    <n v="18"/>
    <n v="18"/>
    <n v="18"/>
    <n v="18"/>
    <n v="18"/>
    <n v="18"/>
    <n v="18"/>
    <n v="18"/>
    <n v="18"/>
    <n v="18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6"/>
    <n v="16"/>
    <n v="16"/>
    <n v="16"/>
    <n v="18"/>
    <n v="17"/>
    <n v="1.5551863718419059"/>
    <n v="8.6399242880105878E-2"/>
    <n v="16"/>
    <n v="21"/>
    <n v="5"/>
    <n v="0.99402988517874724"/>
    <n v="0.84115123396061875"/>
  </r>
  <r>
    <n v="3417220000"/>
    <s v="8"/>
    <x v="8"/>
    <n v="125"/>
    <n v="125"/>
    <n v="125"/>
    <n v="125"/>
    <n v="125"/>
    <n v="125"/>
    <n v="125"/>
    <n v="125"/>
    <n v="125"/>
    <n v="125"/>
    <n v="125"/>
    <n v="125"/>
    <n v="125"/>
    <n v="125"/>
    <n v="125"/>
    <n v="125"/>
    <n v="125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7"/>
    <n v="125"/>
    <n v="125"/>
    <n v="125"/>
    <n v="125"/>
    <n v="125"/>
    <n v="125"/>
    <n v="125.95454545454545"/>
    <n v="125"/>
    <n v="1.0105155362727607"/>
    <n v="8.0228588228079163E-3"/>
    <n v="125"/>
    <n v="127"/>
    <n v="2"/>
    <n v="1.0002584367473819"/>
    <n v="0.17128412537917131"/>
  </r>
  <r>
    <n v="56282310000"/>
    <s v="C"/>
    <x v="0"/>
    <n v="40"/>
    <n v="40"/>
    <n v="41"/>
    <n v="39"/>
    <n v="41"/>
    <n v="41"/>
    <n v="40"/>
    <n v="40"/>
    <n v="40"/>
    <n v="40"/>
    <n v="40"/>
    <n v="41"/>
    <n v="40"/>
    <n v="41"/>
    <n v="41"/>
    <n v="40"/>
    <n v="40"/>
    <n v="40"/>
    <n v="40"/>
    <n v="40"/>
    <n v="40"/>
    <n v="40"/>
    <n v="8"/>
    <n v="10"/>
    <n v="11"/>
    <n v="10"/>
    <n v="10"/>
    <n v="9"/>
    <n v="9"/>
    <n v="9"/>
    <n v="9"/>
    <n v="9"/>
    <n v="8"/>
    <n v="9"/>
    <n v="9"/>
    <n v="9"/>
    <n v="9"/>
    <n v="9"/>
    <n v="9"/>
    <n v="9"/>
    <n v="8"/>
    <n v="8"/>
    <n v="9"/>
    <n v="8"/>
    <n v="24.613636363636363"/>
    <n v="25"/>
    <n v="15.807292854868514"/>
    <n v="0.64221688422365153"/>
    <n v="8"/>
    <n v="41"/>
    <n v="33"/>
    <n v="0.94928222280980445"/>
    <n v="0.77151780598083275"/>
  </r>
  <r>
    <n v="1270610000"/>
    <s v="7"/>
    <x v="5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6"/>
    <n v="6"/>
    <n v="8"/>
    <n v="8"/>
    <n v="8"/>
    <n v="8"/>
    <n v="8"/>
    <n v="8"/>
    <n v="8"/>
    <n v="8"/>
    <n v="7.9090909090909092"/>
    <n v="8"/>
    <n v="0.42141410988297084"/>
    <n v="5.3282243778306655E-2"/>
    <n v="6"/>
    <n v="8"/>
    <n v="2"/>
    <n v="0.99894632944275075"/>
    <n v="4.990771502399368E-2"/>
  </r>
  <r>
    <n v="300340000"/>
    <s v="3"/>
    <x v="4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0"/>
    <n v="0"/>
    <n v="42"/>
    <n v="42"/>
    <n v="0"/>
    <n v="1"/>
    <n v="1"/>
  </r>
  <r>
    <n v="5670000"/>
    <s v="1"/>
    <x v="9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96"/>
    <n v="0"/>
    <n v="0"/>
    <n v="96"/>
    <n v="96"/>
    <n v="0"/>
    <n v="1"/>
    <n v="1"/>
  </r>
  <r>
    <n v="107020670000"/>
    <s v="C"/>
    <x v="0"/>
    <n v="27"/>
    <n v="27"/>
    <n v="27"/>
    <n v="27"/>
    <n v="27"/>
    <n v="27"/>
    <n v="27"/>
    <n v="27"/>
    <n v="27"/>
    <n v="27"/>
    <n v="27"/>
    <n v="27"/>
    <n v="27"/>
    <n v="27"/>
    <n v="25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5"/>
    <n v="27"/>
    <n v="27"/>
    <n v="27"/>
    <n v="26"/>
    <n v="26"/>
    <n v="26"/>
    <n v="26"/>
    <n v="26.818181818181817"/>
    <n v="27"/>
    <n v="0.49522028327205997"/>
    <n v="1.8465841071161559E-2"/>
    <n v="25"/>
    <n v="27"/>
    <n v="2"/>
    <n v="0.99949865235148405"/>
    <n v="0.1156275309485566"/>
  </r>
  <r>
    <n v="42456450000"/>
    <s v="C"/>
    <x v="0"/>
    <n v="136"/>
    <n v="137"/>
    <n v="138"/>
    <n v="137"/>
    <n v="137"/>
    <n v="134"/>
    <n v="136"/>
    <n v="137"/>
    <n v="138"/>
    <n v="138"/>
    <n v="138"/>
    <n v="137"/>
    <n v="137"/>
    <n v="133"/>
    <n v="117"/>
    <n v="140"/>
    <n v="120"/>
    <n v="121"/>
    <n v="121"/>
    <n v="121"/>
    <n v="121"/>
    <n v="85"/>
    <n v="70"/>
    <n v="71"/>
    <n v="70"/>
    <n v="72"/>
    <n v="72"/>
    <n v="73"/>
    <n v="73"/>
    <n v="75"/>
    <n v="75"/>
    <n v="75"/>
    <n v="75"/>
    <n v="66"/>
    <n v="67"/>
    <n v="67"/>
    <n v="66"/>
    <n v="67"/>
    <n v="67"/>
    <n v="72"/>
    <n v="72"/>
    <n v="72"/>
    <n v="72"/>
    <n v="70"/>
    <n v="100.40909090909091"/>
    <n v="80"/>
    <n v="31.24123555742208"/>
    <n v="0.31113951211556623"/>
    <n v="66"/>
    <n v="140"/>
    <n v="74"/>
    <n v="0.97808432349205621"/>
    <n v="0.81315765105320303"/>
  </r>
  <r>
    <n v="14254790000"/>
    <s v="C"/>
    <x v="0"/>
    <n v="44"/>
    <n v="40"/>
    <n v="40"/>
    <n v="38"/>
    <n v="42"/>
    <n v="38"/>
    <n v="38"/>
    <n v="38"/>
    <n v="38"/>
    <n v="38"/>
    <n v="38"/>
    <n v="42"/>
    <n v="34"/>
    <n v="34"/>
    <n v="38"/>
    <n v="34"/>
    <n v="34"/>
    <n v="34"/>
    <n v="34"/>
    <n v="31"/>
    <n v="38"/>
    <n v="38"/>
    <n v="38"/>
    <n v="38"/>
    <n v="34"/>
    <n v="33"/>
    <n v="33"/>
    <n v="26"/>
    <n v="26"/>
    <n v="26"/>
    <n v="22"/>
    <n v="22"/>
    <n v="22"/>
    <n v="26"/>
    <n v="26"/>
    <n v="22"/>
    <n v="30"/>
    <n v="26"/>
    <n v="26"/>
    <n v="26"/>
    <n v="26"/>
    <n v="30"/>
    <n v="27"/>
    <n v="27"/>
    <n v="32.613636363636367"/>
    <n v="34"/>
    <n v="6.2884756502850738"/>
    <n v="0.19281737185543082"/>
    <n v="22"/>
    <n v="44"/>
    <n v="22"/>
    <n v="0.98707011394243171"/>
    <n v="0.6876230886167729"/>
  </r>
  <r>
    <n v="57098150000"/>
    <s v="C"/>
    <x v="0"/>
    <n v="73"/>
    <n v="73"/>
    <n v="71"/>
    <n v="72"/>
    <n v="72"/>
    <n v="72"/>
    <n v="72"/>
    <n v="72"/>
    <n v="64"/>
    <n v="63"/>
    <n v="63"/>
    <n v="64"/>
    <n v="63"/>
    <n v="63"/>
    <n v="63"/>
    <n v="63"/>
    <n v="63"/>
    <n v="63"/>
    <n v="63"/>
    <n v="63"/>
    <n v="63"/>
    <n v="63"/>
    <n v="63"/>
    <n v="62"/>
    <n v="23"/>
    <n v="23"/>
    <n v="23"/>
    <n v="23"/>
    <n v="23"/>
    <n v="23"/>
    <n v="23"/>
    <n v="23"/>
    <n v="23"/>
    <n v="23"/>
    <n v="23"/>
    <n v="23"/>
    <n v="22"/>
    <n v="22"/>
    <n v="23"/>
    <n v="25"/>
    <n v="25"/>
    <n v="24"/>
    <n v="24"/>
    <n v="25"/>
    <n v="46.636363636363633"/>
    <n v="63"/>
    <n v="21.795125238083937"/>
    <n v="0.46734186670355427"/>
    <n v="22"/>
    <n v="73"/>
    <n v="51"/>
    <n v="0.96447885139898148"/>
    <n v="0.77690859228128617"/>
  </r>
  <r>
    <n v="13985380000"/>
    <s v="C"/>
    <x v="0"/>
    <n v="40"/>
    <n v="37"/>
    <n v="38"/>
    <n v="41"/>
    <n v="39"/>
    <n v="41"/>
    <n v="44"/>
    <n v="1"/>
    <n v="42"/>
    <n v="40"/>
    <n v="41"/>
    <n v="41"/>
    <n v="41"/>
    <n v="40"/>
    <n v="41"/>
    <n v="40"/>
    <n v="39"/>
    <n v="39"/>
    <n v="37"/>
    <n v="39"/>
    <n v="39"/>
    <n v="39"/>
    <n v="39"/>
    <n v="40"/>
    <n v="40"/>
    <n v="42"/>
    <n v="41"/>
    <n v="37"/>
    <n v="37"/>
    <n v="38"/>
    <n v="38"/>
    <n v="39"/>
    <n v="39"/>
    <n v="40"/>
    <n v="39"/>
    <n v="38"/>
    <n v="39"/>
    <n v="40"/>
    <n v="38"/>
    <n v="38"/>
    <n v="40"/>
    <n v="18"/>
    <n v="20"/>
    <n v="20"/>
    <n v="37.25"/>
    <n v="39"/>
    <n v="7.7373302288171368"/>
    <n v="0.20771356318972178"/>
    <n v="1"/>
    <n v="44"/>
    <n v="43"/>
    <n v="1.0004808106816674"/>
    <n v="1.1433379476669722E-4"/>
  </r>
  <r>
    <n v="572280000"/>
    <s v="5"/>
    <x v="1"/>
    <n v="39"/>
    <n v="38"/>
    <n v="39"/>
    <n v="39"/>
    <n v="41"/>
    <n v="42"/>
    <n v="43"/>
    <n v="44"/>
    <n v="40"/>
    <n v="36"/>
    <n v="38"/>
    <n v="35"/>
    <n v="38"/>
    <n v="35"/>
    <n v="39"/>
    <n v="35"/>
    <n v="37"/>
    <n v="36"/>
    <n v="30"/>
    <n v="37"/>
    <n v="37"/>
    <n v="41"/>
    <n v="44"/>
    <n v="34"/>
    <n v="40"/>
    <n v="35"/>
    <n v="53"/>
    <n v="53"/>
    <n v="33"/>
    <n v="38"/>
    <n v="33"/>
    <n v="33"/>
    <n v="40"/>
    <n v="41"/>
    <n v="28"/>
    <n v="48"/>
    <n v="54"/>
    <n v="53"/>
    <n v="45"/>
    <n v="31"/>
    <n v="41"/>
    <n v="43"/>
    <n v="39"/>
    <n v="38"/>
    <n v="39.454545454545453"/>
    <n v="39"/>
    <n v="5.9628873350063225"/>
    <n v="0.15113308913610496"/>
    <n v="28"/>
    <n v="54"/>
    <n v="26"/>
    <n v="1.0012407061509514"/>
    <n v="1.1824352010236201E-2"/>
  </r>
  <r>
    <n v="3654260000"/>
    <s v="8"/>
    <x v="8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0"/>
    <n v="0"/>
    <n v="6"/>
    <n v="6"/>
    <n v="0"/>
    <n v="1"/>
    <n v="1"/>
  </r>
  <r>
    <n v="55330000"/>
    <s v="3"/>
    <x v="4"/>
    <n v="13"/>
    <n v="13"/>
    <n v="13"/>
    <n v="13"/>
    <n v="13"/>
    <n v="13"/>
    <n v="16"/>
    <n v="13"/>
    <n v="13"/>
    <n v="13"/>
    <n v="13"/>
    <n v="13"/>
    <n v="13"/>
    <n v="13"/>
    <n v="13"/>
    <n v="13"/>
    <n v="13"/>
    <n v="13"/>
    <n v="13"/>
    <n v="13"/>
    <n v="26"/>
    <n v="26"/>
    <n v="26"/>
    <n v="26"/>
    <n v="26"/>
    <n v="13"/>
    <n v="13"/>
    <n v="13"/>
    <n v="38"/>
    <n v="38"/>
    <n v="38"/>
    <n v="38"/>
    <n v="38"/>
    <n v="38"/>
    <n v="13"/>
    <n v="13"/>
    <n v="13"/>
    <n v="13"/>
    <n v="13"/>
    <n v="13"/>
    <n v="13"/>
    <n v="13"/>
    <n v="13"/>
    <n v="13"/>
    <n v="17.954545454545453"/>
    <n v="13"/>
    <n v="9.0526998297297006"/>
    <n v="0.50420100317481875"/>
    <n v="13"/>
    <n v="38"/>
    <n v="25"/>
    <n v="1.0079861738665497"/>
    <n v="6.3894305724706335E-2"/>
  </r>
  <r>
    <n v="14830000"/>
    <s v="1"/>
    <x v="9"/>
    <n v="38"/>
    <n v="37"/>
    <n v="38"/>
    <n v="37"/>
    <n v="38"/>
    <n v="37"/>
    <n v="37"/>
    <n v="37"/>
    <n v="37"/>
    <n v="37"/>
    <n v="37"/>
    <n v="37"/>
    <n v="37"/>
    <n v="37"/>
    <n v="37"/>
    <n v="37"/>
    <n v="37"/>
    <n v="37"/>
    <n v="38"/>
    <n v="37"/>
    <n v="37"/>
    <n v="37"/>
    <n v="37"/>
    <n v="37"/>
    <n v="37"/>
    <n v="37"/>
    <n v="37"/>
    <n v="37"/>
    <n v="37"/>
    <n v="38"/>
    <n v="37"/>
    <n v="37"/>
    <n v="37"/>
    <n v="37"/>
    <n v="37"/>
    <n v="37"/>
    <n v="37"/>
    <n v="37"/>
    <n v="37"/>
    <n v="37"/>
    <n v="37"/>
    <n v="37"/>
    <n v="37"/>
    <n v="37"/>
    <n v="37.113636363636367"/>
    <n v="37"/>
    <n v="0.32103822064055026"/>
    <n v="8.6501418911109681E-3"/>
    <n v="37"/>
    <n v="38"/>
    <n v="1"/>
    <n v="0.99979516975211258"/>
    <n v="9.4462333532099846E-2"/>
  </r>
  <r>
    <n v="6975250000"/>
    <s v="A"/>
    <x v="3"/>
    <n v="100"/>
    <n v="108"/>
    <n v="93"/>
    <n v="116"/>
    <n v="126"/>
    <n v="95"/>
    <n v="109"/>
    <n v="93"/>
    <n v="92"/>
    <n v="102"/>
    <n v="91"/>
    <n v="113"/>
    <n v="95"/>
    <n v="104"/>
    <n v="79"/>
    <n v="79"/>
    <n v="97"/>
    <n v="79"/>
    <n v="86"/>
    <n v="106"/>
    <n v="96"/>
    <n v="86"/>
    <n v="91"/>
    <n v="97"/>
    <n v="101"/>
    <n v="97"/>
    <n v="97"/>
    <n v="99"/>
    <n v="105"/>
    <n v="114"/>
    <n v="105"/>
    <n v="96"/>
    <n v="85"/>
    <n v="132"/>
    <n v="86"/>
    <n v="93"/>
    <n v="86"/>
    <n v="84"/>
    <n v="111"/>
    <n v="94"/>
    <n v="109"/>
    <n v="85"/>
    <n v="103"/>
    <n v="94"/>
    <n v="97.931818181818187"/>
    <n v="96.5"/>
    <n v="11.785678591967052"/>
    <n v="0.12034575494234168"/>
    <n v="79"/>
    <n v="132"/>
    <n v="53"/>
    <n v="0.998946615261461"/>
    <n v="1.3245775037750672E-2"/>
  </r>
  <r>
    <n v="57098150000"/>
    <s v="C"/>
    <x v="0"/>
    <n v="56"/>
    <n v="55"/>
    <n v="57"/>
    <n v="55"/>
    <n v="56"/>
    <n v="56"/>
    <n v="55"/>
    <n v="59"/>
    <n v="55"/>
    <n v="57"/>
    <n v="56"/>
    <n v="55"/>
    <n v="60"/>
    <n v="56"/>
    <n v="57"/>
    <n v="55"/>
    <n v="59"/>
    <n v="56"/>
    <n v="56"/>
    <n v="57"/>
    <n v="56"/>
    <n v="55"/>
    <n v="55"/>
    <n v="55"/>
    <n v="55"/>
    <n v="55"/>
    <n v="57"/>
    <n v="55"/>
    <n v="58"/>
    <n v="56"/>
    <n v="56"/>
    <n v="54"/>
    <n v="56"/>
    <n v="55"/>
    <n v="58"/>
    <n v="56"/>
    <n v="55"/>
    <n v="55"/>
    <n v="55"/>
    <n v="55"/>
    <n v="57"/>
    <n v="54"/>
    <n v="54"/>
    <n v="56"/>
    <n v="55.93181818181818"/>
    <n v="56"/>
    <n v="1.3363909620252099"/>
    <n v="2.3893215087000909E-2"/>
    <n v="54"/>
    <n v="60"/>
    <n v="6"/>
    <n v="0.99954457626870596"/>
    <n v="6.1501858083746773E-2"/>
  </r>
  <r>
    <n v="57098150000"/>
    <s v="C"/>
    <x v="0"/>
    <n v="82"/>
    <n v="82"/>
    <n v="81"/>
    <n v="81"/>
    <n v="81"/>
    <n v="81"/>
    <n v="81"/>
    <n v="81"/>
    <n v="72"/>
    <n v="72"/>
    <n v="72"/>
    <n v="73"/>
    <n v="72"/>
    <n v="72"/>
    <n v="72"/>
    <n v="72"/>
    <n v="72"/>
    <n v="72"/>
    <n v="72"/>
    <n v="72"/>
    <n v="72"/>
    <n v="72"/>
    <n v="72"/>
    <n v="72"/>
    <n v="33"/>
    <n v="33"/>
    <n v="32"/>
    <n v="32"/>
    <n v="31"/>
    <n v="30"/>
    <n v="30"/>
    <n v="30"/>
    <n v="29"/>
    <n v="31"/>
    <n v="30"/>
    <n v="28"/>
    <n v="27"/>
    <n v="31"/>
    <n v="32"/>
    <n v="35"/>
    <n v="36"/>
    <n v="34"/>
    <n v="34"/>
    <n v="35"/>
    <n v="55.363636363636367"/>
    <n v="72"/>
    <n v="22.19479397274506"/>
    <n v="0.40089118834186477"/>
    <n v="27"/>
    <n v="82"/>
    <n v="55"/>
    <n v="0.97045557543166638"/>
    <n v="0.76313294339532678"/>
  </r>
  <r>
    <n v="76360000"/>
    <s v="3"/>
    <x v="4"/>
    <n v="34"/>
    <n v="34"/>
    <n v="35"/>
    <n v="36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5"/>
    <n v="36"/>
    <n v="35"/>
    <n v="35"/>
    <n v="36"/>
    <n v="33"/>
    <n v="36"/>
    <n v="39"/>
    <n v="39"/>
    <n v="39"/>
    <n v="39"/>
    <n v="39"/>
    <n v="39"/>
    <n v="39"/>
    <n v="30"/>
    <n v="30"/>
    <n v="30"/>
    <n v="30"/>
    <n v="31"/>
    <n v="31"/>
    <n v="31"/>
    <n v="34.909090909090907"/>
    <n v="35"/>
    <n v="2.5041192279566897"/>
    <n v="7.173258205084268E-2"/>
    <n v="30"/>
    <n v="39"/>
    <n v="9"/>
    <n v="0.99880490853161119"/>
    <n v="4.4429837198798727E-2"/>
  </r>
  <r>
    <n v="14254790000"/>
    <s v="C"/>
    <x v="0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0"/>
    <n v="0"/>
    <n v="39"/>
    <n v="39"/>
    <n v="0"/>
    <n v="1"/>
    <n v="1"/>
  </r>
  <r>
    <n v="9820890000"/>
    <s v="B"/>
    <x v="6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1"/>
    <n v="40"/>
    <n v="40"/>
    <n v="40"/>
    <n v="42"/>
    <n v="43"/>
    <n v="43"/>
    <n v="43"/>
    <n v="43"/>
    <n v="42"/>
    <n v="42"/>
    <n v="42"/>
    <n v="37"/>
    <n v="43"/>
    <n v="43"/>
    <n v="41"/>
    <n v="44"/>
    <n v="45"/>
    <n v="44"/>
    <n v="44"/>
    <n v="44"/>
    <n v="44"/>
    <n v="41.136363636363633"/>
    <n v="40"/>
    <n v="1.7332709914522098"/>
    <n v="4.2134764433092393E-2"/>
    <n v="37"/>
    <n v="45"/>
    <n v="8"/>
    <n v="1.0023262534720729"/>
    <n v="0.51041213111684158"/>
  </r>
  <r>
    <n v="35274310000"/>
    <s v="C"/>
    <x v="0"/>
    <n v="48"/>
    <n v="48"/>
    <n v="48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.06818181818182"/>
    <n v="47"/>
    <n v="0.25497170592935298"/>
    <n v="5.4170714924633174E-3"/>
    <n v="47"/>
    <n v="48"/>
    <n v="1"/>
    <n v="0.99981752409745261"/>
    <n v="0.19069767441860444"/>
  </r>
  <r>
    <n v="14254790000"/>
    <s v="C"/>
    <x v="0"/>
    <n v="38"/>
    <n v="37"/>
    <n v="39"/>
    <n v="34"/>
    <n v="32"/>
    <n v="36"/>
    <n v="36"/>
    <n v="35"/>
    <n v="45"/>
    <n v="40"/>
    <n v="36"/>
    <n v="37"/>
    <n v="30"/>
    <n v="34"/>
    <n v="36"/>
    <n v="37"/>
    <n v="33"/>
    <n v="33"/>
    <n v="36"/>
    <n v="28"/>
    <n v="38"/>
    <n v="37"/>
    <n v="33"/>
    <n v="32"/>
    <n v="26"/>
    <n v="28"/>
    <n v="30"/>
    <n v="28"/>
    <n v="28"/>
    <n v="32"/>
    <n v="38"/>
    <n v="33"/>
    <n v="27"/>
    <n v="28"/>
    <n v="28"/>
    <n v="30"/>
    <n v="23"/>
    <n v="22"/>
    <n v="23"/>
    <n v="23"/>
    <n v="23"/>
    <n v="21"/>
    <n v="22"/>
    <n v="21"/>
    <n v="31.5"/>
    <n v="32.5"/>
    <n v="5.9357019921433789"/>
    <n v="0.18843498387756757"/>
    <n v="21"/>
    <n v="45"/>
    <n v="24"/>
    <n v="0.98749383510906807"/>
    <n v="0.6694765874021954"/>
  </r>
  <r>
    <n v="8776170000"/>
    <s v="B"/>
    <x v="6"/>
    <n v="126"/>
    <n v="129"/>
    <n v="128"/>
    <n v="129"/>
    <n v="127"/>
    <n v="131"/>
    <n v="127"/>
    <n v="123"/>
    <n v="129"/>
    <n v="126"/>
    <n v="129"/>
    <n v="126"/>
    <n v="128"/>
    <n v="123"/>
    <n v="124"/>
    <n v="125"/>
    <n v="163"/>
    <n v="158"/>
    <n v="158"/>
    <n v="214"/>
    <n v="196"/>
    <n v="194"/>
    <n v="193"/>
    <n v="201"/>
    <n v="192"/>
    <n v="217"/>
    <n v="219"/>
    <n v="225"/>
    <n v="224"/>
    <n v="218"/>
    <n v="219"/>
    <n v="222"/>
    <n v="220"/>
    <n v="225"/>
    <n v="219"/>
    <n v="219"/>
    <n v="221"/>
    <n v="221"/>
    <n v="222"/>
    <n v="218"/>
    <n v="218"/>
    <n v="220"/>
    <n v="219"/>
    <n v="218"/>
    <n v="179.15909090909091"/>
    <n v="195"/>
    <n v="43.039161821730765"/>
    <n v="0.24022873527288516"/>
    <n v="123"/>
    <n v="225"/>
    <n v="102"/>
    <n v="1.0180216616473179"/>
    <n v="0.81086341178811117"/>
  </r>
  <r>
    <n v="679661000000"/>
    <s v="C"/>
    <x v="0"/>
    <n v="54"/>
    <n v="54"/>
    <n v="54"/>
    <n v="54"/>
    <n v="54"/>
    <n v="54"/>
    <n v="54"/>
    <n v="54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.18181818181818"/>
    <n v="53"/>
    <n v="0.39015365325741275"/>
    <n v="7.336222539882975E-3"/>
    <n v="53"/>
    <n v="54"/>
    <n v="1"/>
    <n v="0.99962069673820897"/>
    <n v="0.44651162790697735"/>
  </r>
  <r>
    <n v="7280000"/>
    <s v="1"/>
    <x v="9"/>
    <n v="15"/>
    <n v="15"/>
    <n v="15"/>
    <n v="15"/>
    <n v="15"/>
    <n v="15"/>
    <n v="15"/>
    <n v="15"/>
    <n v="15"/>
    <n v="15"/>
    <n v="16"/>
    <n v="16"/>
    <n v="16"/>
    <n v="15"/>
    <n v="15"/>
    <n v="16"/>
    <n v="16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6"/>
    <n v="15"/>
    <n v="15"/>
    <n v="15"/>
    <n v="15"/>
    <n v="16"/>
    <n v="16"/>
    <n v="16"/>
    <n v="17"/>
    <n v="18"/>
    <n v="15.318181818181818"/>
    <n v="15"/>
    <n v="0.63877525518642142"/>
    <n v="4.1700461762911784E-2"/>
    <n v="15"/>
    <n v="18"/>
    <n v="3"/>
    <n v="1.0011376376933196"/>
    <n v="0.13397853524005285"/>
  </r>
  <r>
    <n v="3848020000"/>
    <s v="8"/>
    <x v="8"/>
    <n v="100"/>
    <n v="100"/>
    <n v="100"/>
    <n v="100"/>
    <n v="100"/>
    <n v="101"/>
    <n v="101"/>
    <n v="101"/>
    <n v="100"/>
    <n v="100"/>
    <n v="100"/>
    <n v="100"/>
    <n v="100"/>
    <n v="100"/>
    <n v="100"/>
    <n v="100"/>
    <n v="87"/>
    <n v="87"/>
    <n v="88"/>
    <n v="87"/>
    <n v="87"/>
    <n v="87"/>
    <n v="87"/>
    <n v="87"/>
    <n v="87"/>
    <n v="87"/>
    <n v="87"/>
    <n v="98"/>
    <n v="98"/>
    <n v="98"/>
    <n v="98"/>
    <n v="98"/>
    <n v="98"/>
    <n v="96"/>
    <n v="96"/>
    <n v="97"/>
    <n v="97"/>
    <n v="91"/>
    <n v="91"/>
    <n v="91"/>
    <n v="90"/>
    <n v="90"/>
    <n v="90"/>
    <n v="92"/>
    <n v="94.772727272727266"/>
    <n v="97.5"/>
    <n v="5.5315737966763212"/>
    <n v="5.8366725912172221E-2"/>
    <n v="87"/>
    <n v="101"/>
    <n v="14"/>
    <n v="0.9978650393639561"/>
    <n v="0.21576730635956903"/>
  </r>
  <r>
    <n v="57098150000"/>
    <s v="C"/>
    <x v="0"/>
    <n v="50"/>
    <n v="50"/>
    <n v="49"/>
    <n v="50"/>
    <n v="50"/>
    <n v="49"/>
    <n v="50"/>
    <n v="50"/>
    <n v="50"/>
    <n v="50"/>
    <n v="50"/>
    <n v="37"/>
    <n v="37"/>
    <n v="36"/>
    <n v="37"/>
    <n v="37"/>
    <n v="35"/>
    <n v="37"/>
    <n v="37"/>
    <n v="36"/>
    <n v="37"/>
    <n v="35"/>
    <n v="37"/>
    <n v="37"/>
    <n v="37"/>
    <n v="37"/>
    <n v="37"/>
    <n v="37"/>
    <n v="35"/>
    <n v="25"/>
    <n v="25"/>
    <n v="37"/>
    <n v="25"/>
    <n v="25"/>
    <n v="23"/>
    <n v="23"/>
    <n v="23"/>
    <n v="23"/>
    <n v="35"/>
    <n v="35"/>
    <n v="35"/>
    <n v="35"/>
    <n v="35"/>
    <n v="35"/>
    <n v="37.386363636363633"/>
    <n v="37"/>
    <n v="8.6272038885412261"/>
    <n v="0.23075803714031246"/>
    <n v="23"/>
    <n v="50"/>
    <n v="27"/>
    <n v="0.9857951648058314"/>
    <n v="0.57878008623668631"/>
  </r>
  <r>
    <n v="143200000"/>
    <s v="3"/>
    <x v="4"/>
    <n v="95"/>
    <n v="95"/>
    <n v="96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95"/>
    <n v="108"/>
    <n v="108"/>
    <n v="95.61363636363636"/>
    <n v="95"/>
    <n v="2.7383232782710945"/>
    <n v="2.8639463808872868E-2"/>
    <n v="95"/>
    <n v="108"/>
    <n v="13"/>
    <n v="1.000730709649392"/>
    <n v="0.12060371860999097"/>
  </r>
  <r>
    <n v="429330000"/>
    <s v="4"/>
    <x v="2"/>
    <n v="24"/>
    <n v="27"/>
    <n v="27"/>
    <n v="27"/>
    <n v="27"/>
    <n v="27"/>
    <n v="27"/>
    <n v="27"/>
    <n v="27"/>
    <n v="27"/>
    <n v="27"/>
    <n v="27"/>
    <n v="27"/>
    <n v="27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4"/>
    <n v="26"/>
    <n v="26"/>
    <n v="26"/>
    <n v="26"/>
    <n v="26"/>
    <n v="26"/>
    <n v="26"/>
    <n v="26"/>
    <n v="26"/>
    <n v="26.204545454545453"/>
    <n v="26"/>
    <n v="0.66750299901932186"/>
    <n v="2.5472794411838823E-2"/>
    <n v="24"/>
    <n v="27"/>
    <n v="3"/>
    <n v="0.99909925475821659"/>
    <n v="0.19973239900374773"/>
  </r>
  <r>
    <n v="128300000"/>
    <s v="3"/>
    <x v="4"/>
    <n v="56"/>
    <n v="56"/>
    <n v="56"/>
    <n v="54"/>
    <n v="56"/>
    <n v="54"/>
    <n v="54"/>
    <n v="55"/>
    <n v="56"/>
    <n v="56"/>
    <n v="57"/>
    <n v="58"/>
    <n v="56"/>
    <n v="56"/>
    <n v="56"/>
    <n v="56"/>
    <n v="56"/>
    <n v="56"/>
    <n v="56"/>
    <n v="56"/>
    <n v="57"/>
    <n v="56"/>
    <n v="57"/>
    <n v="57"/>
    <n v="56"/>
    <n v="55"/>
    <n v="55"/>
    <n v="55"/>
    <n v="56"/>
    <n v="56"/>
    <n v="55"/>
    <n v="55"/>
    <n v="54"/>
    <n v="50"/>
    <n v="48"/>
    <n v="47"/>
    <n v="47"/>
    <n v="43"/>
    <n v="43"/>
    <n v="41"/>
    <n v="37"/>
    <n v="41"/>
    <n v="39"/>
    <n v="41"/>
    <n v="52.659090909090907"/>
    <n v="56"/>
    <n v="5.8347124112312505"/>
    <n v="0.11080161678643721"/>
    <n v="37"/>
    <n v="58"/>
    <n v="21"/>
    <n v="0.99307184609401489"/>
    <n v="0.53898390276406771"/>
  </r>
  <r>
    <n v="5307860000"/>
    <s v="A"/>
    <x v="3"/>
    <n v="27"/>
    <n v="26"/>
    <n v="10"/>
    <n v="9"/>
    <n v="26"/>
    <n v="29"/>
    <n v="29"/>
    <n v="10"/>
    <n v="10"/>
    <n v="21"/>
    <n v="21"/>
    <n v="3"/>
    <n v="3"/>
    <n v="22"/>
    <n v="24"/>
    <n v="21"/>
    <n v="16"/>
    <n v="16"/>
    <n v="14"/>
    <n v="13"/>
    <n v="6"/>
    <n v="5"/>
    <n v="4"/>
    <n v="4"/>
    <n v="5"/>
    <n v="4"/>
    <n v="3"/>
    <n v="4"/>
    <n v="3"/>
    <n v="3"/>
    <n v="3"/>
    <n v="5"/>
    <n v="6"/>
    <n v="3"/>
    <n v="3"/>
    <n v="5"/>
    <n v="3"/>
    <n v="4"/>
    <n v="4"/>
    <n v="5"/>
    <n v="4"/>
    <n v="4"/>
    <n v="3"/>
    <n v="3"/>
    <n v="10.136363636363637"/>
    <n v="5"/>
    <n v="8.7699033674263358"/>
    <n v="0.86519226046358466"/>
    <n v="3"/>
    <n v="29"/>
    <n v="26"/>
    <n v="0.95242475960608697"/>
    <n v="0.57288322424542304"/>
  </r>
  <r>
    <n v="19093990000"/>
    <s v="C"/>
    <x v="0"/>
    <n v="67"/>
    <n v="66"/>
    <n v="67"/>
    <n v="70"/>
    <n v="71"/>
    <n v="71"/>
    <n v="70"/>
    <n v="69"/>
    <n v="69"/>
    <n v="71"/>
    <n v="70"/>
    <n v="68"/>
    <n v="74"/>
    <n v="68"/>
    <n v="66"/>
    <n v="71"/>
    <n v="71"/>
    <n v="78"/>
    <n v="72"/>
    <n v="79"/>
    <n v="72"/>
    <n v="72"/>
    <n v="70"/>
    <n v="59"/>
    <n v="63"/>
    <n v="52"/>
    <n v="62"/>
    <n v="60"/>
    <n v="60"/>
    <n v="60"/>
    <n v="60"/>
    <n v="60"/>
    <n v="60"/>
    <n v="58"/>
    <n v="51"/>
    <n v="52"/>
    <n v="53"/>
    <n v="60"/>
    <n v="57"/>
    <n v="43"/>
    <n v="43"/>
    <n v="43"/>
    <n v="43"/>
    <n v="43"/>
    <n v="62.81818181818182"/>
    <n v="66"/>
    <n v="9.8341425354747383"/>
    <n v="0.15654930230133446"/>
    <n v="43"/>
    <n v="79"/>
    <n v="36"/>
    <n v="0.98950315723097859"/>
    <n v="0.63903589771460945"/>
  </r>
  <r>
    <n v="13500330000"/>
    <s v="C"/>
    <x v="0"/>
    <n v="38"/>
    <n v="38"/>
    <n v="37"/>
    <n v="39"/>
    <n v="39"/>
    <n v="41"/>
    <n v="40"/>
    <n v="41"/>
    <n v="41"/>
    <n v="40"/>
    <n v="42"/>
    <n v="42"/>
    <n v="41"/>
    <n v="39"/>
    <n v="41"/>
    <n v="41"/>
    <n v="42"/>
    <n v="43"/>
    <n v="41"/>
    <n v="39"/>
    <n v="37"/>
    <n v="38"/>
    <n v="40"/>
    <n v="40"/>
    <n v="41"/>
    <n v="41"/>
    <n v="40"/>
    <n v="41"/>
    <n v="42"/>
    <n v="42"/>
    <n v="43"/>
    <n v="39"/>
    <n v="41"/>
    <n v="40"/>
    <n v="34"/>
    <n v="34"/>
    <n v="34"/>
    <n v="33"/>
    <n v="34"/>
    <n v="34"/>
    <n v="34"/>
    <n v="36"/>
    <n v="34"/>
    <n v="34"/>
    <n v="38.886363636363633"/>
    <n v="40"/>
    <n v="2.9822413070592821"/>
    <n v="7.669118498574426E-2"/>
    <n v="33"/>
    <n v="43"/>
    <n v="10"/>
    <n v="0.99665094219933259"/>
    <n v="0.29702410431321213"/>
  </r>
  <r>
    <n v="4864920000"/>
    <s v="A"/>
    <x v="3"/>
    <n v="106"/>
    <n v="107"/>
    <n v="108"/>
    <n v="107"/>
    <n v="109"/>
    <n v="110"/>
    <n v="110"/>
    <n v="109"/>
    <n v="110"/>
    <n v="108"/>
    <n v="110"/>
    <n v="110"/>
    <n v="109"/>
    <n v="108"/>
    <n v="113"/>
    <n v="114"/>
    <n v="113"/>
    <n v="119"/>
    <n v="117"/>
    <n v="114"/>
    <n v="117"/>
    <n v="117"/>
    <n v="120"/>
    <n v="122"/>
    <n v="123"/>
    <n v="120"/>
    <n v="119"/>
    <n v="121"/>
    <n v="120"/>
    <n v="116"/>
    <n v="115"/>
    <n v="116"/>
    <n v="117"/>
    <n v="108"/>
    <n v="111"/>
    <n v="110"/>
    <n v="111"/>
    <n v="104"/>
    <n v="104"/>
    <n v="103"/>
    <n v="113"/>
    <n v="115"/>
    <n v="113"/>
    <n v="113"/>
    <n v="112.70454545454545"/>
    <n v="113"/>
    <n v="5.1605820180797135"/>
    <n v="4.5788588182195479E-2"/>
    <n v="103"/>
    <n v="123"/>
    <n v="20"/>
    <n v="1.0007571258844348"/>
    <n v="4.5251439758007272E-2"/>
  </r>
  <r>
    <n v="6628600000"/>
    <s v="A"/>
    <x v="3"/>
    <n v="26"/>
    <n v="26"/>
    <n v="26"/>
    <n v="27"/>
    <n v="27"/>
    <n v="27"/>
    <n v="27"/>
    <n v="27"/>
    <n v="29"/>
    <n v="20"/>
    <n v="20"/>
    <n v="20"/>
    <n v="20"/>
    <n v="20"/>
    <n v="17"/>
    <n v="19"/>
    <n v="19"/>
    <n v="21"/>
    <n v="21"/>
    <n v="21"/>
    <n v="21"/>
    <n v="21"/>
    <n v="21"/>
    <n v="22"/>
    <n v="21"/>
    <n v="21"/>
    <n v="21"/>
    <n v="21"/>
    <n v="21"/>
    <n v="16"/>
    <n v="21"/>
    <n v="21"/>
    <n v="21"/>
    <n v="21"/>
    <n v="21"/>
    <n v="21"/>
    <n v="21"/>
    <n v="21"/>
    <n v="19"/>
    <n v="19"/>
    <n v="18"/>
    <n v="18"/>
    <n v="18"/>
    <n v="18"/>
    <n v="21.454545454545453"/>
    <n v="21"/>
    <n v="3.0837499480457078"/>
    <n v="0.14373410774789316"/>
    <n v="16"/>
    <n v="29"/>
    <n v="13"/>
    <n v="0.99289596692744508"/>
    <n v="0.4406484636038539"/>
  </r>
  <r>
    <n v="160220000"/>
    <s v="3"/>
    <x v="4"/>
    <n v="167"/>
    <n v="165"/>
    <n v="167"/>
    <n v="162"/>
    <n v="166"/>
    <n v="168"/>
    <n v="168"/>
    <n v="164"/>
    <n v="163"/>
    <n v="169"/>
    <n v="170"/>
    <n v="167"/>
    <n v="162"/>
    <n v="165"/>
    <n v="167"/>
    <n v="168"/>
    <n v="164"/>
    <n v="166"/>
    <n v="165"/>
    <n v="163"/>
    <n v="166"/>
    <n v="160"/>
    <n v="166"/>
    <n v="168"/>
    <n v="167"/>
    <n v="159"/>
    <n v="164"/>
    <n v="159"/>
    <n v="161"/>
    <n v="175"/>
    <n v="175"/>
    <n v="176"/>
    <n v="143"/>
    <n v="143"/>
    <n v="141"/>
    <n v="143"/>
    <n v="143"/>
    <n v="144"/>
    <n v="52"/>
    <n v="53"/>
    <n v="53"/>
    <n v="61"/>
    <n v="54"/>
    <n v="52"/>
    <n v="147.59090909090909"/>
    <n v="164"/>
    <n v="38.562735465682337"/>
    <n v="0.26128123814136478"/>
    <n v="52"/>
    <n v="176"/>
    <n v="124"/>
    <n v="0.98066261414823319"/>
    <n v="0.42316045115218975"/>
  </r>
  <r>
    <n v="3670000"/>
    <s v="1"/>
    <x v="9"/>
    <n v="125"/>
    <n v="125"/>
    <n v="125"/>
    <n v="125"/>
    <n v="125"/>
    <n v="127"/>
    <n v="125"/>
    <n v="126"/>
    <n v="124"/>
    <n v="125"/>
    <n v="125"/>
    <n v="125"/>
    <n v="124"/>
    <n v="128"/>
    <n v="126"/>
    <n v="124"/>
    <n v="124"/>
    <n v="126"/>
    <n v="125"/>
    <n v="124"/>
    <n v="121"/>
    <n v="121"/>
    <n v="123"/>
    <n v="124"/>
    <n v="122"/>
    <n v="125"/>
    <n v="124"/>
    <n v="124"/>
    <n v="123"/>
    <n v="124"/>
    <n v="131"/>
    <n v="125"/>
    <n v="123"/>
    <n v="123"/>
    <n v="123"/>
    <n v="123"/>
    <n v="123"/>
    <n v="122"/>
    <n v="123"/>
    <n v="125"/>
    <n v="123"/>
    <n v="125"/>
    <n v="123"/>
    <n v="124"/>
    <n v="124.31818181818181"/>
    <n v="124"/>
    <n v="1.7490559217292492"/>
    <n v="1.4069188401478422E-2"/>
    <n v="121"/>
    <n v="131"/>
    <n v="10"/>
    <n v="0.99962112350542753"/>
    <n v="0.12154188885892538"/>
  </r>
  <r>
    <n v="12737160000"/>
    <s v="C"/>
    <x v="0"/>
    <n v="47"/>
    <n v="47"/>
    <n v="49"/>
    <n v="49"/>
    <n v="51"/>
    <n v="53"/>
    <n v="53"/>
    <n v="52"/>
    <n v="50"/>
    <n v="50"/>
    <n v="50"/>
    <n v="50"/>
    <n v="50"/>
    <n v="42"/>
    <n v="40"/>
    <n v="40"/>
    <n v="40"/>
    <n v="40"/>
    <n v="40"/>
    <n v="40"/>
    <n v="40"/>
    <n v="38"/>
    <n v="38"/>
    <n v="40"/>
    <n v="38"/>
    <n v="38"/>
    <n v="36"/>
    <n v="38"/>
    <n v="38"/>
    <n v="36"/>
    <n v="32"/>
    <n v="32"/>
    <n v="32"/>
    <n v="32"/>
    <n v="32"/>
    <n v="32"/>
    <n v="32"/>
    <n v="32"/>
    <n v="35"/>
    <n v="37"/>
    <n v="36"/>
    <n v="36"/>
    <n v="38"/>
    <n v="38"/>
    <n v="40.659090909090907"/>
    <n v="39"/>
    <n v="6.8026779330871516"/>
    <n v="0.16731013362539671"/>
    <n v="32"/>
    <n v="53"/>
    <n v="21"/>
    <n v="0.98904891435603282"/>
    <n v="0.74209016068404277"/>
  </r>
  <r>
    <n v="91290000"/>
    <s v="3"/>
    <x v="4"/>
    <n v="133"/>
    <n v="133"/>
    <n v="133"/>
    <n v="133"/>
    <n v="133"/>
    <n v="133"/>
    <n v="133"/>
    <n v="136"/>
    <n v="134"/>
    <n v="135"/>
    <n v="133"/>
    <n v="133"/>
    <n v="136"/>
    <n v="134"/>
    <n v="137"/>
    <n v="133"/>
    <n v="134"/>
    <n v="133"/>
    <n v="133"/>
    <n v="133"/>
    <n v="135"/>
    <n v="134"/>
    <n v="133"/>
    <n v="133"/>
    <n v="133"/>
    <n v="130"/>
    <n v="130"/>
    <n v="131"/>
    <n v="131"/>
    <n v="130"/>
    <n v="130"/>
    <n v="131"/>
    <n v="131"/>
    <n v="130"/>
    <n v="130"/>
    <n v="142"/>
    <n v="142"/>
    <n v="142"/>
    <n v="138"/>
    <n v="142"/>
    <n v="141"/>
    <n v="142"/>
    <n v="142"/>
    <n v="141"/>
    <n v="134.52272727272728"/>
    <n v="133"/>
    <n v="3.8968600142167915"/>
    <n v="2.8968042004652615E-2"/>
    <n v="130"/>
    <n v="142"/>
    <n v="12"/>
    <n v="1.0009592179903735"/>
    <n v="0.18533877834894977"/>
  </r>
  <r>
    <n v="27660300000"/>
    <s v="C"/>
    <x v="0"/>
    <n v="224"/>
    <n v="234"/>
    <n v="194"/>
    <n v="180"/>
    <n v="207"/>
    <n v="211"/>
    <n v="203"/>
    <n v="202"/>
    <n v="205"/>
    <n v="278"/>
    <n v="295"/>
    <n v="285"/>
    <n v="295"/>
    <n v="287"/>
    <n v="282"/>
    <n v="284"/>
    <n v="279"/>
    <n v="191"/>
    <n v="158"/>
    <n v="203"/>
    <n v="241"/>
    <n v="243"/>
    <n v="229"/>
    <n v="229"/>
    <n v="229"/>
    <n v="227"/>
    <n v="203"/>
    <n v="227"/>
    <n v="232"/>
    <n v="232"/>
    <n v="231"/>
    <n v="239"/>
    <n v="231"/>
    <n v="237"/>
    <n v="219"/>
    <n v="230"/>
    <n v="226"/>
    <n v="228"/>
    <n v="228"/>
    <n v="231"/>
    <n v="232"/>
    <n v="232"/>
    <n v="234"/>
    <n v="238"/>
    <n v="232.38636363636363"/>
    <n v="230.5"/>
    <n v="30.698243195768548"/>
    <n v="0.13210001961993312"/>
    <n v="158"/>
    <n v="295"/>
    <n v="137"/>
    <n v="1.0005556026943045"/>
    <n v="2.912287141209544E-3"/>
  </r>
  <r>
    <n v="1334000000"/>
    <s v="7"/>
    <x v="5"/>
    <n v="100"/>
    <n v="100"/>
    <n v="100"/>
    <n v="100"/>
    <n v="100"/>
    <n v="100"/>
    <n v="100"/>
    <n v="100"/>
    <n v="104"/>
    <n v="102"/>
    <n v="110"/>
    <n v="110"/>
    <n v="110"/>
    <n v="100"/>
    <n v="95"/>
    <n v="100"/>
    <n v="100"/>
    <n v="100"/>
    <n v="100"/>
    <n v="100"/>
    <n v="118"/>
    <n v="100"/>
    <n v="100"/>
    <n v="95"/>
    <n v="92"/>
    <n v="95"/>
    <n v="102"/>
    <n v="103"/>
    <n v="103"/>
    <n v="106"/>
    <n v="103"/>
    <n v="103"/>
    <n v="103"/>
    <n v="102"/>
    <n v="90"/>
    <n v="107"/>
    <n v="107"/>
    <n v="97"/>
    <n v="97"/>
    <n v="97"/>
    <n v="96"/>
    <n v="96"/>
    <n v="117"/>
    <n v="99"/>
    <n v="101.34090909090909"/>
    <n v="100"/>
    <n v="5.5821275506336594"/>
    <n v="5.5082667016793228E-2"/>
    <n v="90"/>
    <n v="118"/>
    <n v="28"/>
    <n v="0.99976946682221035"/>
    <n v="3.0200437822754506E-3"/>
  </r>
  <r>
    <n v="2570000"/>
    <s v="1"/>
    <x v="9"/>
    <n v="64"/>
    <n v="64"/>
    <n v="64"/>
    <n v="64"/>
    <n v="64"/>
    <n v="64"/>
    <n v="64"/>
    <n v="64"/>
    <n v="64"/>
    <n v="64"/>
    <n v="64"/>
    <n v="64"/>
    <n v="64"/>
    <n v="64"/>
    <n v="64"/>
    <n v="64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.363636363636367"/>
    <n v="63"/>
    <n v="0.48660709956247977"/>
    <n v="7.6795955454623775E-3"/>
    <n v="63"/>
    <n v="64"/>
    <n v="1"/>
    <n v="0.99950292387069917"/>
    <n v="0.69457364341085226"/>
  </r>
  <r>
    <n v="10834930000"/>
    <s v="C"/>
    <x v="0"/>
    <n v="178"/>
    <n v="179"/>
    <n v="176"/>
    <n v="118"/>
    <n v="116"/>
    <n v="116"/>
    <n v="125"/>
    <n v="121"/>
    <n v="116"/>
    <n v="112"/>
    <n v="115"/>
    <n v="113"/>
    <n v="114"/>
    <n v="116"/>
    <n v="115"/>
    <n v="117"/>
    <n v="98"/>
    <n v="98"/>
    <n v="97"/>
    <n v="100"/>
    <n v="99"/>
    <n v="100"/>
    <n v="102"/>
    <n v="102"/>
    <n v="142"/>
    <n v="95"/>
    <n v="96"/>
    <n v="114"/>
    <n v="109"/>
    <n v="105"/>
    <n v="103"/>
    <n v="86"/>
    <n v="86"/>
    <n v="87"/>
    <n v="79"/>
    <n v="89"/>
    <n v="89"/>
    <n v="73"/>
    <n v="75"/>
    <n v="123"/>
    <n v="123"/>
    <n v="126"/>
    <n v="120"/>
    <n v="95"/>
    <n v="110.40909090909091"/>
    <n v="110.5"/>
    <n v="23.573061272541267"/>
    <n v="0.21350652449399254"/>
    <n v="73"/>
    <n v="179"/>
    <n v="106"/>
    <n v="0.99106808173605077"/>
    <n v="0.33820370504591191"/>
  </r>
  <r>
    <n v="57678860000"/>
    <s v="C"/>
    <x v="0"/>
    <n v="133"/>
    <n v="133"/>
    <n v="133"/>
    <n v="94"/>
    <n v="94"/>
    <n v="94"/>
    <n v="94"/>
    <n v="94"/>
    <n v="94"/>
    <n v="94"/>
    <n v="94"/>
    <n v="94"/>
    <n v="98"/>
    <n v="108"/>
    <n v="94"/>
    <n v="94"/>
    <n v="94"/>
    <n v="94"/>
    <n v="94"/>
    <n v="94"/>
    <n v="94"/>
    <n v="88"/>
    <n v="94"/>
    <n v="94"/>
    <n v="94"/>
    <n v="94"/>
    <n v="94"/>
    <n v="94"/>
    <n v="94"/>
    <n v="98"/>
    <n v="108"/>
    <n v="98"/>
    <n v="98"/>
    <n v="98"/>
    <n v="98"/>
    <n v="98"/>
    <n v="98"/>
    <n v="98"/>
    <n v="98"/>
    <n v="98"/>
    <n v="98"/>
    <n v="98"/>
    <n v="97"/>
    <n v="97"/>
    <n v="98.477272727272734"/>
    <n v="94"/>
    <n v="10.040588874520576"/>
    <n v="0.10195843768264605"/>
    <n v="88"/>
    <n v="133"/>
    <n v="45"/>
    <n v="0.99810919878977056"/>
    <n v="7.2531627684331815E-2"/>
  </r>
  <r>
    <n v="801920000"/>
    <s v="6"/>
    <x v="10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8"/>
    <n v="18"/>
    <n v="18"/>
    <n v="16.136363636363637"/>
    <n v="16"/>
    <n v="0.5099434118587054"/>
    <n v="3.1602126932088782E-2"/>
    <n v="16"/>
    <n v="18"/>
    <n v="2"/>
    <n v="1.0010214736667553"/>
    <n v="0.19069767441860433"/>
  </r>
  <r>
    <n v="1227160000"/>
    <s v="7"/>
    <x v="5"/>
    <n v="111"/>
    <n v="174"/>
    <n v="175"/>
    <n v="122"/>
    <n v="132"/>
    <n v="121"/>
    <n v="121"/>
    <n v="121"/>
    <n v="121"/>
    <n v="114"/>
    <n v="112"/>
    <n v="112"/>
    <n v="112"/>
    <n v="112"/>
    <n v="112"/>
    <n v="112"/>
    <n v="112"/>
    <n v="114"/>
    <n v="114"/>
    <n v="100"/>
    <n v="106"/>
    <n v="106"/>
    <n v="106"/>
    <n v="106"/>
    <n v="104"/>
    <n v="104"/>
    <n v="104"/>
    <n v="104"/>
    <n v="104"/>
    <n v="104"/>
    <n v="104"/>
    <n v="104"/>
    <n v="104"/>
    <n v="104"/>
    <n v="104"/>
    <n v="104"/>
    <n v="104"/>
    <n v="103"/>
    <n v="101"/>
    <n v="101"/>
    <n v="100"/>
    <n v="99"/>
    <n v="100"/>
    <n v="100"/>
    <n v="111.45454545454545"/>
    <n v="106"/>
    <n v="15.760496016061921"/>
    <n v="0.14140738676727663"/>
    <n v="99"/>
    <n v="175"/>
    <n v="76"/>
    <n v="0.9931202975695177"/>
    <n v="0.54201295369854019"/>
  </r>
  <r>
    <n v="11719290000"/>
    <s v="C"/>
    <x v="0"/>
    <n v="94"/>
    <n v="94"/>
    <n v="96"/>
    <n v="96"/>
    <n v="96"/>
    <n v="76"/>
    <n v="80"/>
    <n v="80"/>
    <n v="102"/>
    <n v="102"/>
    <n v="102"/>
    <n v="98"/>
    <n v="102"/>
    <n v="102"/>
    <n v="102"/>
    <n v="102"/>
    <n v="102"/>
    <n v="102"/>
    <n v="81"/>
    <n v="102"/>
    <n v="102"/>
    <n v="102"/>
    <n v="102"/>
    <n v="102"/>
    <n v="102"/>
    <n v="102"/>
    <n v="102"/>
    <n v="102"/>
    <n v="102"/>
    <n v="102"/>
    <n v="102"/>
    <n v="102"/>
    <n v="102"/>
    <n v="94"/>
    <n v="94"/>
    <n v="90"/>
    <n v="94"/>
    <n v="94"/>
    <n v="86"/>
    <n v="86"/>
    <n v="85"/>
    <n v="85"/>
    <n v="85"/>
    <n v="85"/>
    <n v="95.795454545454547"/>
    <n v="102"/>
    <n v="7.9404163251362601"/>
    <n v="8.2889280736890975E-2"/>
    <n v="76"/>
    <n v="102"/>
    <n v="26"/>
    <n v="0.99910935543142221"/>
    <n v="1.7401294260773425E-2"/>
  </r>
  <r>
    <n v="25740000"/>
    <s v="2"/>
    <x v="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0"/>
    <n v="0"/>
    <n v="37"/>
    <n v="37"/>
    <n v="0"/>
    <n v="1"/>
    <n v="1"/>
  </r>
  <r>
    <n v="361860000"/>
    <s v="4"/>
    <x v="2"/>
    <n v="47"/>
    <n v="39"/>
    <n v="39"/>
    <n v="39"/>
    <n v="41"/>
    <n v="41"/>
    <n v="41"/>
    <n v="47"/>
    <n v="47"/>
    <n v="47"/>
    <n v="47"/>
    <n v="47"/>
    <n v="47"/>
    <n v="47"/>
    <n v="31"/>
    <n v="31"/>
    <n v="31"/>
    <n v="31"/>
    <n v="31"/>
    <n v="31"/>
    <n v="31"/>
    <n v="30"/>
    <n v="31"/>
    <n v="31"/>
    <n v="31"/>
    <n v="30"/>
    <n v="30"/>
    <n v="30"/>
    <n v="30"/>
    <n v="30"/>
    <n v="30"/>
    <n v="30"/>
    <n v="30"/>
    <n v="30"/>
    <n v="28"/>
    <n v="30"/>
    <n v="30"/>
    <n v="30"/>
    <n v="30"/>
    <n v="30"/>
    <n v="29"/>
    <n v="29"/>
    <n v="29"/>
    <n v="29"/>
    <n v="34.545454545454547"/>
    <n v="31"/>
    <n v="6.8656697210698976"/>
    <n v="0.19874307087307597"/>
    <n v="28"/>
    <n v="47"/>
    <n v="19"/>
    <n v="0.98863956264292641"/>
    <n v="0.63462205583665898"/>
  </r>
  <r>
    <n v="372630000"/>
    <s v="4"/>
    <x v="2"/>
    <n v="45"/>
    <n v="45"/>
    <n v="45"/>
    <n v="45"/>
    <n v="45"/>
    <n v="45"/>
    <n v="45"/>
    <n v="45"/>
    <n v="45"/>
    <n v="45"/>
    <n v="45"/>
    <n v="45"/>
    <n v="45"/>
    <n v="45"/>
    <n v="45"/>
    <n v="45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6"/>
    <n v="45"/>
    <n v="45"/>
    <n v="45"/>
    <n v="45"/>
    <n v="45.545454545454547"/>
    <n v="46"/>
    <n v="0.50368620050931479"/>
    <n v="1.1058978454296332E-2"/>
    <n v="45"/>
    <n v="46"/>
    <n v="1"/>
    <n v="1.000446183029077"/>
    <n v="0.26790697674418601"/>
  </r>
  <r>
    <n v="235750000"/>
    <s v="3"/>
    <x v="4"/>
    <n v="47"/>
    <n v="51"/>
    <n v="50"/>
    <n v="50"/>
    <n v="50"/>
    <n v="50"/>
    <n v="50"/>
    <n v="50"/>
    <n v="47"/>
    <n v="50"/>
    <n v="50"/>
    <n v="50"/>
    <n v="47"/>
    <n v="47"/>
    <n v="47"/>
    <n v="46"/>
    <n v="50"/>
    <n v="49"/>
    <n v="45"/>
    <n v="45"/>
    <n v="45"/>
    <n v="45"/>
    <n v="47"/>
    <n v="46"/>
    <n v="45"/>
    <n v="47"/>
    <n v="45"/>
    <n v="50"/>
    <n v="47"/>
    <n v="51"/>
    <n v="48"/>
    <n v="45"/>
    <n v="49"/>
    <n v="45"/>
    <n v="50"/>
    <n v="50"/>
    <n v="42"/>
    <n v="47"/>
    <n v="45"/>
    <n v="45"/>
    <n v="45"/>
    <n v="47"/>
    <n v="45"/>
    <n v="47"/>
    <n v="47.477272727272727"/>
    <n v="47"/>
    <n v="2.2771732411921786"/>
    <n v="4.7963438301797924E-2"/>
    <n v="42"/>
    <n v="51"/>
    <n v="9"/>
    <n v="0.99816411556041718"/>
    <n v="0.24016225007680192"/>
  </r>
  <r>
    <n v="123860000"/>
    <s v="3"/>
    <x v="4"/>
    <n v="42"/>
    <n v="43"/>
    <n v="42"/>
    <n v="43"/>
    <n v="44"/>
    <n v="42"/>
    <n v="43"/>
    <n v="42"/>
    <n v="42"/>
    <n v="42"/>
    <n v="42"/>
    <n v="44"/>
    <n v="43"/>
    <n v="42"/>
    <n v="42"/>
    <n v="42"/>
    <n v="43"/>
    <n v="45"/>
    <n v="44"/>
    <n v="42"/>
    <n v="42"/>
    <n v="43"/>
    <n v="44"/>
    <n v="45"/>
    <n v="43"/>
    <n v="43"/>
    <n v="43"/>
    <n v="44"/>
    <n v="43"/>
    <n v="45"/>
    <n v="45"/>
    <n v="42"/>
    <n v="42"/>
    <n v="43"/>
    <n v="44"/>
    <n v="42"/>
    <n v="42"/>
    <n v="44"/>
    <n v="43"/>
    <n v="42"/>
    <n v="42"/>
    <n v="44"/>
    <n v="42"/>
    <n v="42"/>
    <n v="42.909090909090907"/>
    <n v="43"/>
    <n v="1.0073724010186296"/>
    <n v="2.3476899176281624E-2"/>
    <n v="42"/>
    <n v="45"/>
    <n v="3"/>
    <n v="1.000187767483478"/>
    <n v="1.0724964472849709E-2"/>
  </r>
  <r>
    <n v="27650000"/>
    <s v="2"/>
    <x v="7"/>
    <n v="364"/>
    <n v="356"/>
    <n v="353"/>
    <n v="353"/>
    <n v="360"/>
    <n v="346"/>
    <n v="352"/>
    <n v="348"/>
    <n v="352"/>
    <n v="349"/>
    <n v="347"/>
    <n v="346"/>
    <n v="348"/>
    <n v="346"/>
    <n v="347"/>
    <n v="348"/>
    <n v="347"/>
    <n v="347"/>
    <n v="346"/>
    <n v="348"/>
    <n v="348"/>
    <n v="350"/>
    <n v="348"/>
    <n v="347"/>
    <n v="351"/>
    <n v="354"/>
    <n v="356"/>
    <n v="356"/>
    <n v="348"/>
    <n v="352"/>
    <n v="346"/>
    <n v="348"/>
    <n v="347"/>
    <n v="350"/>
    <n v="347"/>
    <n v="348"/>
    <n v="348"/>
    <n v="349"/>
    <n v="349"/>
    <n v="347"/>
    <n v="349"/>
    <n v="348"/>
    <n v="352"/>
    <n v="353"/>
    <n v="349.86363636363637"/>
    <n v="348"/>
    <n v="3.9271914876884386"/>
    <n v="1.1224920453312413E-2"/>
    <n v="346"/>
    <n v="364"/>
    <n v="18"/>
    <n v="0.99976698411612974"/>
    <n v="7.239108190908615E-2"/>
  </r>
  <r>
    <n v="2844540000"/>
    <s v="8"/>
    <x v="8"/>
    <n v="25"/>
    <n v="27"/>
    <n v="26"/>
    <n v="31"/>
    <n v="25"/>
    <n v="27"/>
    <n v="27"/>
    <n v="27"/>
    <n v="26"/>
    <n v="25"/>
    <n v="24"/>
    <n v="24"/>
    <n v="24"/>
    <n v="26"/>
    <n v="25"/>
    <n v="24"/>
    <n v="27"/>
    <n v="26"/>
    <n v="25"/>
    <n v="24"/>
    <n v="25"/>
    <n v="24"/>
    <n v="24"/>
    <n v="29"/>
    <n v="29"/>
    <n v="28"/>
    <n v="25"/>
    <n v="26"/>
    <n v="25"/>
    <n v="25"/>
    <n v="26"/>
    <n v="25"/>
    <n v="25"/>
    <n v="26"/>
    <n v="25"/>
    <n v="26"/>
    <n v="27"/>
    <n v="26"/>
    <n v="25"/>
    <n v="26"/>
    <n v="24"/>
    <n v="25"/>
    <n v="23"/>
    <n v="23"/>
    <n v="25.613636363636363"/>
    <n v="25"/>
    <n v="1.6025547785276542"/>
    <n v="6.2566468726900429E-2"/>
    <n v="23"/>
    <n v="31"/>
    <n v="8"/>
    <n v="0.99872707222173962"/>
    <n v="7.2287615429539986E-2"/>
  </r>
  <r>
    <n v="3260640000"/>
    <s v="8"/>
    <x v="8"/>
    <n v="213"/>
    <n v="221"/>
    <n v="219"/>
    <n v="222"/>
    <n v="217"/>
    <n v="221"/>
    <n v="226"/>
    <n v="230"/>
    <n v="229"/>
    <n v="226"/>
    <n v="229"/>
    <n v="247"/>
    <n v="250"/>
    <n v="245"/>
    <n v="231"/>
    <n v="238"/>
    <n v="239"/>
    <n v="244"/>
    <n v="177"/>
    <n v="171"/>
    <n v="171"/>
    <n v="169"/>
    <n v="172"/>
    <n v="172"/>
    <n v="172"/>
    <n v="172"/>
    <n v="174"/>
    <n v="172"/>
    <n v="173"/>
    <n v="172"/>
    <n v="173"/>
    <n v="172"/>
    <n v="166"/>
    <n v="164"/>
    <n v="163"/>
    <n v="181"/>
    <n v="234"/>
    <n v="226"/>
    <n v="176"/>
    <n v="178"/>
    <n v="176"/>
    <n v="176"/>
    <n v="176"/>
    <n v="176"/>
    <n v="198.88636363636363"/>
    <n v="177.5"/>
    <n v="30.051286323968899"/>
    <n v="0.15109777148378833"/>
    <n v="163"/>
    <n v="250"/>
    <n v="87"/>
    <n v="0.99245026447719209"/>
    <n v="0.42650166041807502"/>
  </r>
  <r>
    <n v="83380000"/>
    <s v="3"/>
    <x v="4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0"/>
    <n v="0"/>
    <n v="8"/>
    <n v="8"/>
    <n v="0"/>
    <n v="1"/>
    <n v="1"/>
  </r>
  <r>
    <n v="60980000"/>
    <s v="3"/>
    <x v="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124"/>
    <n v="0"/>
    <n v="0"/>
    <n v="124"/>
    <n v="124"/>
    <n v="0"/>
    <n v="1"/>
    <n v="1"/>
  </r>
  <r>
    <n v="2920000"/>
    <s v="1"/>
    <x v="9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37"/>
    <n v="0"/>
    <n v="0"/>
    <n v="37"/>
    <n v="37"/>
    <n v="0"/>
    <n v="1"/>
    <n v="1"/>
  </r>
  <r>
    <n v="5089770000"/>
    <s v="A"/>
    <x v="3"/>
    <n v="35"/>
    <n v="35"/>
    <n v="35"/>
    <n v="35"/>
    <n v="35"/>
    <n v="35"/>
    <n v="35"/>
    <n v="35"/>
    <n v="35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7"/>
    <n v="27"/>
    <n v="27"/>
    <n v="27"/>
    <n v="29.34090909090909"/>
    <n v="28"/>
    <n v="2.9170164896424011"/>
    <n v="9.9418067811205005E-2"/>
    <n v="27"/>
    <n v="35"/>
    <n v="8"/>
    <n v="0.99465078942097773"/>
    <n v="0.54492482600754011"/>
  </r>
  <r>
    <n v="5930000"/>
    <s v="1"/>
    <x v="9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122"/>
    <n v="0"/>
    <n v="0"/>
    <n v="122"/>
    <n v="122"/>
    <n v="0"/>
    <n v="1"/>
    <n v="1"/>
  </r>
  <r>
    <n v="162530000"/>
    <s v="3"/>
    <x v="4"/>
    <n v="53"/>
    <n v="53"/>
    <n v="53"/>
    <n v="53"/>
    <n v="53"/>
    <n v="53"/>
    <n v="53"/>
    <n v="53"/>
    <n v="51"/>
    <n v="51"/>
    <n v="53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8"/>
    <n v="57"/>
    <n v="57"/>
    <n v="57"/>
    <n v="57"/>
    <n v="57"/>
    <n v="57"/>
    <n v="57"/>
    <n v="57"/>
    <n v="56"/>
    <n v="56"/>
    <n v="56"/>
    <n v="57"/>
    <n v="56.31818181818182"/>
    <n v="57"/>
    <n v="2.2595814314255485"/>
    <n v="4.0121704189961312E-2"/>
    <n v="51"/>
    <n v="58"/>
    <n v="7"/>
    <n v="1.0018322484075073"/>
    <n v="0.32829656165809262"/>
  </r>
  <r>
    <n v="5227240000"/>
    <s v="A"/>
    <x v="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63"/>
    <n v="0"/>
    <n v="0"/>
    <n v="63"/>
    <n v="63"/>
    <n v="0"/>
    <n v="1"/>
    <n v="1"/>
  </r>
  <r>
    <n v="11370000"/>
    <s v="1"/>
    <x v="9"/>
    <n v="25"/>
    <n v="25"/>
    <n v="25"/>
    <n v="20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0"/>
    <n v="25"/>
    <n v="25"/>
    <n v="20"/>
    <n v="25"/>
    <n v="25"/>
    <n v="20"/>
    <n v="20"/>
    <n v="20"/>
    <n v="20"/>
    <n v="20"/>
    <n v="20"/>
    <n v="20"/>
    <n v="20"/>
    <n v="20"/>
    <n v="20"/>
    <n v="20"/>
    <n v="25"/>
    <n v="25"/>
    <n v="25"/>
    <n v="23.40909090909091"/>
    <n v="25"/>
    <n v="2.3557764909397214"/>
    <n v="0.10063511223431819"/>
    <n v="20"/>
    <n v="25"/>
    <n v="5"/>
    <n v="0.99566919227468653"/>
    <n v="0.28119601328903626"/>
  </r>
  <r>
    <n v="14830000"/>
    <s v="1"/>
    <x v="9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8"/>
    <n v="19"/>
    <n v="18.022727272727273"/>
    <n v="18"/>
    <n v="0.15075567228888181"/>
    <n v="8.3647535696226988E-3"/>
    <n v="18"/>
    <n v="19"/>
    <n v="1"/>
    <n v="1.0001638534869717"/>
    <n v="6.6666666666666541E-2"/>
  </r>
  <r>
    <n v="21871920000"/>
    <s v="C"/>
    <x v="0"/>
    <n v="47"/>
    <n v="47"/>
    <n v="48"/>
    <n v="47"/>
    <n v="47"/>
    <n v="47"/>
    <n v="47"/>
    <n v="47"/>
    <n v="47"/>
    <n v="47"/>
    <n v="47"/>
    <n v="48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47"/>
    <n v="39"/>
    <n v="39"/>
    <n v="39"/>
    <n v="39"/>
    <n v="39"/>
    <n v="39"/>
    <n v="39"/>
    <n v="38"/>
    <n v="38"/>
    <n v="38"/>
    <n v="38"/>
    <n v="44.954545454545453"/>
    <n v="47"/>
    <n v="3.7038920161977282"/>
    <n v="8.2391935648483336E-2"/>
    <n v="38"/>
    <n v="48"/>
    <n v="10"/>
    <n v="0.99485822675406388"/>
    <n v="0.58242482379720661"/>
  </r>
  <r>
    <n v="825580000"/>
    <s v="6"/>
    <x v="10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1"/>
    <n v="16"/>
    <n v="16"/>
    <n v="16"/>
    <n v="16"/>
    <n v="16"/>
    <n v="16"/>
    <n v="16"/>
    <n v="15.886363636363637"/>
    <n v="16"/>
    <n v="0.75377836144440924"/>
    <n v="4.744813720107869E-2"/>
    <n v="11"/>
    <n v="16"/>
    <n v="5"/>
    <n v="0.99923453483518865"/>
    <n v="3.0322696953308199E-2"/>
  </r>
  <r>
    <n v="1148690000"/>
    <s v="7"/>
    <x v="5"/>
    <n v="78"/>
    <n v="78"/>
    <n v="77"/>
    <n v="78"/>
    <n v="78"/>
    <n v="77"/>
    <n v="77"/>
    <n v="75"/>
    <n v="75"/>
    <n v="68"/>
    <n v="70"/>
    <n v="72"/>
    <n v="73"/>
    <n v="70"/>
    <n v="69"/>
    <n v="69"/>
    <n v="69"/>
    <n v="71"/>
    <n v="70"/>
    <n v="72"/>
    <n v="70"/>
    <n v="71"/>
    <n v="72"/>
    <n v="72"/>
    <n v="72"/>
    <n v="70"/>
    <n v="70"/>
    <n v="71"/>
    <n v="72"/>
    <n v="72"/>
    <n v="72"/>
    <n v="72"/>
    <n v="70"/>
    <n v="70"/>
    <n v="68"/>
    <n v="68"/>
    <n v="68"/>
    <n v="71"/>
    <n v="73"/>
    <n v="73"/>
    <n v="72"/>
    <n v="72"/>
    <n v="72"/>
    <n v="72"/>
    <n v="72.068181818181813"/>
    <n v="72"/>
    <n v="2.9206380895095982"/>
    <n v="4.0526040977112057E-2"/>
    <n v="68"/>
    <n v="78"/>
    <n v="10"/>
    <n v="0.99836057828756153"/>
    <n v="0.2780833812575646"/>
  </r>
  <r>
    <n v="2291020000"/>
    <s v="7"/>
    <x v="5"/>
    <n v="165"/>
    <n v="165"/>
    <n v="165"/>
    <n v="165"/>
    <n v="165"/>
    <n v="165"/>
    <n v="165"/>
    <n v="165"/>
    <n v="163"/>
    <n v="163"/>
    <n v="163"/>
    <n v="163"/>
    <n v="163"/>
    <n v="163"/>
    <n v="165"/>
    <n v="165"/>
    <n v="165"/>
    <n v="167"/>
    <n v="167"/>
    <n v="167"/>
    <n v="167"/>
    <n v="167"/>
    <n v="167"/>
    <n v="165"/>
    <n v="165"/>
    <n v="165"/>
    <n v="165"/>
    <n v="165"/>
    <n v="165"/>
    <n v="165"/>
    <n v="165"/>
    <n v="165"/>
    <n v="165"/>
    <n v="165"/>
    <n v="165"/>
    <n v="165"/>
    <n v="165"/>
    <n v="165"/>
    <n v="165"/>
    <n v="165"/>
    <n v="164"/>
    <n v="164"/>
    <n v="164"/>
    <n v="164"/>
    <n v="164.90909090909091"/>
    <n v="165"/>
    <n v="1.0958310389662933"/>
    <n v="6.6450614270282399E-3"/>
    <n v="163"/>
    <n v="167"/>
    <n v="4"/>
    <n v="1.000024522397341"/>
    <n v="2.2493976339099009E-3"/>
  </r>
  <r>
    <n v="35783100000"/>
    <s v="C"/>
    <x v="0"/>
    <n v="49"/>
    <n v="49"/>
    <n v="49"/>
    <n v="49"/>
    <n v="49"/>
    <n v="49"/>
    <n v="49"/>
    <n v="49"/>
    <n v="49"/>
    <n v="49"/>
    <n v="49"/>
    <n v="49"/>
    <n v="49"/>
    <n v="49"/>
    <n v="57"/>
    <n v="57"/>
    <n v="57"/>
    <n v="57"/>
    <n v="56"/>
    <n v="56"/>
    <n v="56"/>
    <n v="56"/>
    <n v="56"/>
    <n v="56"/>
    <n v="56"/>
    <n v="56"/>
    <n v="56"/>
    <n v="53"/>
    <n v="56"/>
    <n v="56"/>
    <n v="56"/>
    <n v="56"/>
    <n v="56"/>
    <n v="56"/>
    <n v="56"/>
    <n v="56"/>
    <n v="56"/>
    <n v="56"/>
    <n v="56"/>
    <n v="56"/>
    <n v="55"/>
    <n v="55"/>
    <n v="55"/>
    <n v="55"/>
    <n v="53.704545454545453"/>
    <n v="56"/>
    <n v="3.3101643706433275"/>
    <n v="6.1636577362804236E-2"/>
    <n v="49"/>
    <n v="57"/>
    <n v="8"/>
    <n v="1.0036532380341192"/>
    <n v="0.55197191495975229"/>
  </r>
  <r>
    <n v="19912040000"/>
    <s v="C"/>
    <x v="0"/>
    <n v="93"/>
    <n v="94"/>
    <n v="94"/>
    <n v="94"/>
    <n v="94"/>
    <n v="92"/>
    <n v="92"/>
    <n v="92"/>
    <n v="92"/>
    <n v="92"/>
    <n v="91"/>
    <n v="90"/>
    <n v="90"/>
    <n v="91"/>
    <n v="92"/>
    <n v="91"/>
    <n v="90"/>
    <n v="89"/>
    <n v="89"/>
    <n v="90"/>
    <n v="92"/>
    <n v="90"/>
    <n v="90"/>
    <n v="90"/>
    <n v="91"/>
    <n v="92"/>
    <n v="91"/>
    <n v="91"/>
    <n v="91"/>
    <n v="92"/>
    <n v="92"/>
    <n v="92"/>
    <n v="92"/>
    <n v="92"/>
    <n v="92"/>
    <n v="90"/>
    <n v="89"/>
    <n v="88"/>
    <n v="88"/>
    <n v="90"/>
    <n v="91"/>
    <n v="91"/>
    <n v="89"/>
    <n v="92"/>
    <n v="91.13636363636364"/>
    <n v="91"/>
    <n v="1.5033437009872681"/>
    <n v="1.64955418562194E-2"/>
    <n v="88"/>
    <n v="94"/>
    <n v="6"/>
    <n v="0.99934951200803923"/>
    <n v="0.25648648837442389"/>
  </r>
  <r>
    <n v="4310000"/>
    <s v="1"/>
    <x v="9"/>
    <n v="27"/>
    <n v="28"/>
    <n v="29"/>
    <n v="33"/>
    <n v="28"/>
    <n v="28"/>
    <n v="28"/>
    <n v="28"/>
    <n v="28"/>
    <n v="29"/>
    <n v="30"/>
    <n v="28"/>
    <n v="29"/>
    <n v="29"/>
    <n v="28"/>
    <n v="28"/>
    <n v="28"/>
    <n v="28"/>
    <n v="28"/>
    <n v="28"/>
    <n v="28"/>
    <n v="28"/>
    <n v="28"/>
    <n v="28"/>
    <n v="29"/>
    <n v="29"/>
    <n v="29"/>
    <n v="29"/>
    <n v="29"/>
    <n v="29"/>
    <n v="29"/>
    <n v="29"/>
    <n v="29"/>
    <n v="29"/>
    <n v="29"/>
    <n v="29"/>
    <n v="29"/>
    <n v="29"/>
    <n v="29"/>
    <n v="29"/>
    <n v="34"/>
    <n v="34"/>
    <n v="34"/>
    <n v="34"/>
    <n v="29.136363636363637"/>
    <n v="29"/>
    <n v="1.7861340491233104"/>
    <n v="6.1302572668818764E-2"/>
    <n v="27"/>
    <n v="34"/>
    <n v="7"/>
    <n v="1.0023058829691249"/>
    <n v="0.26011174851555102"/>
  </r>
  <r>
    <n v="169080000"/>
    <s v="3"/>
    <x v="4"/>
    <n v="58"/>
    <n v="58"/>
    <n v="58"/>
    <n v="58"/>
    <n v="58"/>
    <n v="58"/>
    <n v="58"/>
    <n v="58"/>
    <n v="58"/>
    <n v="58"/>
    <n v="58"/>
    <n v="58"/>
    <n v="59"/>
    <n v="58"/>
    <n v="58"/>
    <n v="58"/>
    <n v="58"/>
    <n v="58"/>
    <n v="58"/>
    <n v="58"/>
    <n v="58"/>
    <n v="58"/>
    <n v="58"/>
    <n v="58"/>
    <n v="58"/>
    <n v="58"/>
    <n v="58"/>
    <n v="56"/>
    <n v="56"/>
    <n v="56"/>
    <n v="56"/>
    <n v="58"/>
    <n v="58"/>
    <n v="58"/>
    <n v="58"/>
    <n v="58"/>
    <n v="58"/>
    <n v="58"/>
    <n v="58"/>
    <n v="58"/>
    <n v="58"/>
    <n v="58"/>
    <n v="58"/>
    <n v="58"/>
    <n v="57.840909090909093"/>
    <n v="58"/>
    <n v="0.60782424854947625"/>
    <n v="1.0508552823645169E-2"/>
    <n v="56"/>
    <n v="59"/>
    <n v="3"/>
    <n v="0.99983863823914843"/>
    <n v="3.7920577344613626E-2"/>
  </r>
  <r>
    <n v="57098150000"/>
    <s v="C"/>
    <x v="0"/>
    <n v="17"/>
    <n v="14"/>
    <n v="17"/>
    <n v="17"/>
    <n v="16"/>
    <n v="18"/>
    <n v="17"/>
    <n v="18"/>
    <n v="16"/>
    <n v="16"/>
    <n v="17"/>
    <n v="16"/>
    <n v="18"/>
    <n v="20"/>
    <n v="15"/>
    <n v="17"/>
    <n v="27"/>
    <n v="15"/>
    <n v="20"/>
    <n v="25"/>
    <n v="26"/>
    <n v="26"/>
    <n v="23"/>
    <n v="29"/>
    <n v="23"/>
    <n v="29"/>
    <n v="22"/>
    <n v="29"/>
    <n v="26"/>
    <n v="28"/>
    <n v="27"/>
    <n v="24"/>
    <n v="19"/>
    <n v="20"/>
    <n v="19"/>
    <n v="32"/>
    <n v="18"/>
    <n v="18"/>
    <n v="26"/>
    <n v="24"/>
    <n v="25"/>
    <n v="253"/>
    <n v="164"/>
    <n v="169"/>
    <n v="33.06818181818182"/>
    <n v="20"/>
    <n v="45.93595021547646"/>
    <n v="1.3891283913958516"/>
    <n v="14"/>
    <n v="253"/>
    <n v="239"/>
    <n v="1.0292975528004142"/>
    <n v="0.36841688829932373"/>
  </r>
  <r>
    <n v="181780000000"/>
    <s v="C"/>
    <x v="0"/>
    <n v="3"/>
    <n v="3"/>
    <n v="3"/>
    <n v="3"/>
    <n v="3"/>
    <n v="3"/>
    <n v="3"/>
    <n v="3"/>
    <n v="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1"/>
    <n v="1"/>
    <n v="1"/>
    <n v="2.1136363636363638"/>
    <n v="2"/>
    <n v="0.53769140846768027"/>
    <n v="0.25439163411374116"/>
    <n v="1"/>
    <n v="3"/>
    <n v="2"/>
    <n v="0.98332418269113397"/>
    <n v="0.59291682930296907"/>
  </r>
  <r>
    <n v="207830000"/>
    <s v="3"/>
    <x v="4"/>
    <n v="120"/>
    <n v="219"/>
    <n v="123"/>
    <n v="121"/>
    <n v="120"/>
    <n v="218"/>
    <n v="123"/>
    <n v="123"/>
    <n v="121"/>
    <n v="123"/>
    <n v="218"/>
    <n v="121"/>
    <n v="123"/>
    <n v="123"/>
    <n v="128"/>
    <n v="128"/>
    <n v="123"/>
    <n v="221"/>
    <n v="121"/>
    <n v="123"/>
    <n v="123"/>
    <n v="123"/>
    <n v="123"/>
    <n v="123"/>
    <n v="121"/>
    <n v="219"/>
    <n v="123"/>
    <n v="123"/>
    <n v="123"/>
    <n v="123"/>
    <n v="219"/>
    <n v="219"/>
    <n v="119"/>
    <n v="121"/>
    <n v="214"/>
    <n v="120"/>
    <n v="120"/>
    <n v="120"/>
    <n v="122"/>
    <n v="120"/>
    <n v="122"/>
    <n v="122"/>
    <n v="218"/>
    <n v="122"/>
    <n v="141.86363636363637"/>
    <n v="123"/>
    <n v="39.271026605570036"/>
    <n v="0.27682235992391563"/>
    <n v="119"/>
    <n v="221"/>
    <n v="102"/>
    <n v="0.99986273265114955"/>
    <n v="5.5229110769017083E-5"/>
  </r>
  <r>
    <n v="1986580000"/>
    <s v="7"/>
    <x v="5"/>
    <n v="416"/>
    <n v="417"/>
    <n v="417"/>
    <n v="418"/>
    <n v="420"/>
    <n v="419"/>
    <n v="419"/>
    <n v="420"/>
    <n v="421"/>
    <n v="422"/>
    <n v="425"/>
    <n v="425"/>
    <n v="424"/>
    <n v="424"/>
    <n v="425"/>
    <n v="419"/>
    <n v="427"/>
    <n v="406"/>
    <n v="408"/>
    <n v="412"/>
    <n v="413"/>
    <n v="421"/>
    <n v="421"/>
    <n v="419"/>
    <n v="419"/>
    <n v="420"/>
    <n v="419"/>
    <n v="419"/>
    <n v="402"/>
    <n v="424"/>
    <n v="419"/>
    <n v="389"/>
    <n v="420"/>
    <n v="419"/>
    <n v="421"/>
    <n v="421"/>
    <n v="421"/>
    <n v="422"/>
    <n v="421"/>
    <n v="483"/>
    <n v="514"/>
    <n v="514"/>
    <n v="9"/>
    <n v="518"/>
    <n v="417.09090909090907"/>
    <n v="420"/>
    <n v="68.49981095944662"/>
    <n v="0.16423232793241344"/>
    <n v="9"/>
    <n v="518"/>
    <n v="509"/>
    <n v="0.99092673248253937"/>
    <n v="4.013768734599206E-2"/>
  </r>
  <r>
    <n v="62630000"/>
    <s v="3"/>
    <x v="4"/>
    <n v="27"/>
    <n v="28"/>
    <n v="32"/>
    <n v="29"/>
    <n v="27"/>
    <n v="25"/>
    <n v="24"/>
    <n v="22"/>
    <n v="27"/>
    <n v="33"/>
    <n v="25"/>
    <n v="20"/>
    <n v="20"/>
    <n v="23"/>
    <n v="22"/>
    <n v="23"/>
    <n v="28"/>
    <n v="27"/>
    <n v="30"/>
    <n v="29"/>
    <n v="21"/>
    <n v="27"/>
    <n v="20"/>
    <n v="21"/>
    <n v="23"/>
    <n v="31"/>
    <n v="29"/>
    <n v="31"/>
    <n v="24"/>
    <n v="26"/>
    <n v="21"/>
    <n v="19"/>
    <n v="24"/>
    <n v="27"/>
    <n v="28"/>
    <n v="27"/>
    <n v="26"/>
    <n v="32"/>
    <n v="27"/>
    <n v="24"/>
    <n v="24"/>
    <n v="25"/>
    <n v="22"/>
    <n v="23"/>
    <n v="25.522727272727273"/>
    <n v="25.5"/>
    <n v="3.6183552499150387"/>
    <n v="0.14176992964938709"/>
    <n v="19"/>
    <n v="33"/>
    <n v="14"/>
    <n v="0.99868519039914372"/>
    <n v="1.4023943558456927E-2"/>
  </r>
  <r>
    <n v="78390000"/>
    <s v="3"/>
    <x v="4"/>
    <n v="11"/>
    <n v="9"/>
    <n v="8"/>
    <n v="8"/>
    <n v="11"/>
    <n v="10"/>
    <n v="11"/>
    <n v="9"/>
    <n v="8"/>
    <n v="10"/>
    <n v="8"/>
    <n v="9"/>
    <n v="8"/>
    <n v="10"/>
    <n v="10"/>
    <n v="9"/>
    <n v="8"/>
    <n v="9"/>
    <n v="8"/>
    <n v="8"/>
    <n v="10"/>
    <n v="9"/>
    <n v="11"/>
    <n v="10"/>
    <n v="8"/>
    <n v="8"/>
    <n v="10"/>
    <n v="11"/>
    <n v="9"/>
    <n v="10"/>
    <n v="8"/>
    <n v="9"/>
    <n v="9"/>
    <n v="8"/>
    <n v="11"/>
    <n v="8"/>
    <n v="10"/>
    <n v="9"/>
    <n v="10"/>
    <n v="8"/>
    <n v="9"/>
    <n v="9"/>
    <n v="9"/>
    <n v="9"/>
    <n v="9.1818181818181817"/>
    <n v="9"/>
    <n v="1.0404097420197678"/>
    <n v="0.11331195210116282"/>
    <n v="8"/>
    <n v="11"/>
    <n v="3"/>
    <n v="0.99940050054610641"/>
    <n v="4.7388033499584838E-3"/>
  </r>
  <r>
    <n v="87730000"/>
    <s v="3"/>
    <x v="4"/>
    <n v="28"/>
    <n v="28"/>
    <n v="28"/>
    <n v="28"/>
    <n v="28"/>
    <n v="29"/>
    <n v="90"/>
    <n v="89"/>
    <n v="89"/>
    <n v="89"/>
    <n v="89"/>
    <n v="89"/>
    <n v="89"/>
    <n v="89"/>
    <n v="89"/>
    <n v="89"/>
    <n v="89"/>
    <n v="89"/>
    <n v="89"/>
    <n v="89"/>
    <n v="1"/>
    <n v="89"/>
    <n v="90"/>
    <n v="90"/>
    <n v="91"/>
    <n v="88"/>
    <n v="87"/>
    <n v="87"/>
    <n v="87"/>
    <n v="86"/>
    <n v="86"/>
    <n v="68"/>
    <n v="68"/>
    <n v="68"/>
    <n v="68"/>
    <n v="68"/>
    <n v="68"/>
    <n v="68"/>
    <n v="68"/>
    <n v="68"/>
    <n v="68"/>
    <n v="68"/>
    <n v="68"/>
    <n v="68"/>
    <n v="72.318181818181813"/>
    <n v="86.5"/>
    <n v="23.365421407446696"/>
    <n v="0.32309193649517748"/>
    <n v="1"/>
    <n v="91"/>
    <n v="90"/>
    <n v="1.0117241905098184"/>
    <n v="4.0271177638828516E-2"/>
  </r>
  <r>
    <n v="1651120000"/>
    <s v="7"/>
    <x v="5"/>
    <n v="34"/>
    <n v="35"/>
    <n v="34"/>
    <n v="41"/>
    <n v="41"/>
    <n v="41"/>
    <n v="41"/>
    <n v="41"/>
    <n v="41"/>
    <n v="33"/>
    <n v="33"/>
    <n v="33"/>
    <n v="33"/>
    <n v="33"/>
    <n v="33"/>
    <n v="33"/>
    <n v="33"/>
    <n v="33"/>
    <n v="33"/>
    <n v="33"/>
    <n v="33"/>
    <n v="33"/>
    <n v="33"/>
    <n v="33"/>
    <n v="34"/>
    <n v="34"/>
    <n v="37"/>
    <n v="37"/>
    <n v="43"/>
    <n v="43"/>
    <n v="34"/>
    <n v="34"/>
    <n v="34"/>
    <n v="34"/>
    <n v="34"/>
    <n v="34"/>
    <n v="34"/>
    <n v="34"/>
    <n v="34"/>
    <n v="34"/>
    <n v="34"/>
    <n v="34"/>
    <n v="34"/>
    <n v="34"/>
    <n v="35.18181818181818"/>
    <n v="34"/>
    <n v="3.156924668331857"/>
    <n v="8.9731708918993361E-2"/>
    <n v="33"/>
    <n v="43"/>
    <n v="10"/>
    <n v="0.99831426882398278"/>
    <n v="6.5551982787771954E-2"/>
  </r>
  <r>
    <n v="489180000"/>
    <s v="4"/>
    <x v="2"/>
    <n v="21"/>
    <n v="23"/>
    <n v="23"/>
    <n v="25"/>
    <n v="23"/>
    <n v="25"/>
    <n v="23"/>
    <n v="29"/>
    <n v="31"/>
    <n v="33"/>
    <n v="10"/>
    <n v="33"/>
    <n v="31"/>
    <n v="29"/>
    <n v="31"/>
    <n v="31"/>
    <n v="29"/>
    <n v="29"/>
    <n v="31"/>
    <n v="30"/>
    <n v="29"/>
    <n v="33"/>
    <n v="29"/>
    <n v="31"/>
    <n v="24"/>
    <n v="22"/>
    <n v="11"/>
    <n v="20"/>
    <n v="20"/>
    <n v="22"/>
    <n v="20"/>
    <n v="20"/>
    <n v="20"/>
    <n v="18"/>
    <n v="10"/>
    <n v="20"/>
    <n v="18"/>
    <n v="16"/>
    <n v="14"/>
    <n v="14"/>
    <n v="12"/>
    <n v="14"/>
    <n v="12"/>
    <n v="12"/>
    <n v="22.75"/>
    <n v="23"/>
    <n v="7.1564737321581617"/>
    <n v="0.31457027394101811"/>
    <n v="10"/>
    <n v="33"/>
    <n v="23"/>
    <n v="0.98327977168568392"/>
    <n v="0.36979405651663377"/>
  </r>
  <r>
    <n v="57098150000"/>
    <s v="C"/>
    <x v="0"/>
    <n v="12"/>
    <n v="12"/>
    <n v="12"/>
    <n v="12"/>
    <n v="12"/>
    <n v="12"/>
    <n v="12"/>
    <n v="12"/>
    <n v="12"/>
    <n v="13"/>
    <n v="13"/>
    <n v="13"/>
    <n v="13"/>
    <n v="13"/>
    <n v="13"/>
    <n v="13"/>
    <n v="13"/>
    <n v="13"/>
    <n v="12"/>
    <n v="13"/>
    <n v="13"/>
    <n v="13"/>
    <n v="13"/>
    <n v="12"/>
    <n v="13"/>
    <n v="13"/>
    <n v="13"/>
    <n v="13"/>
    <n v="13"/>
    <n v="13"/>
    <n v="13"/>
    <n v="13"/>
    <n v="13"/>
    <n v="13"/>
    <n v="13"/>
    <n v="13"/>
    <n v="13"/>
    <n v="13"/>
    <n v="13"/>
    <n v="13"/>
    <n v="12"/>
    <n v="13"/>
    <n v="13"/>
    <n v="13"/>
    <n v="12.727272727272727"/>
    <n v="13"/>
    <n v="0.45051063346696668"/>
    <n v="3.5397264058118813E-2"/>
    <n v="12"/>
    <n v="13"/>
    <n v="1"/>
    <n v="1.0015919665799922"/>
    <n v="0.32107558139534814"/>
  </r>
  <r>
    <n v="1131480000"/>
    <s v="7"/>
    <x v="5"/>
    <n v="98"/>
    <n v="98"/>
    <n v="97"/>
    <n v="98"/>
    <n v="98"/>
    <n v="98"/>
    <n v="98"/>
    <n v="99"/>
    <n v="99"/>
    <n v="99"/>
    <n v="98"/>
    <n v="98"/>
    <n v="97"/>
    <n v="97"/>
    <n v="97"/>
    <n v="96"/>
    <n v="96"/>
    <n v="96"/>
    <n v="98"/>
    <n v="96"/>
    <n v="97"/>
    <n v="98"/>
    <n v="98"/>
    <n v="98"/>
    <n v="98"/>
    <n v="98"/>
    <n v="98"/>
    <n v="97"/>
    <n v="98"/>
    <n v="98"/>
    <n v="98"/>
    <n v="98"/>
    <n v="98"/>
    <n v="98"/>
    <n v="96"/>
    <n v="96"/>
    <n v="96"/>
    <n v="97"/>
    <n v="97"/>
    <n v="96"/>
    <n v="98"/>
    <n v="99"/>
    <n v="99"/>
    <n v="99"/>
    <n v="97.590909090909093"/>
    <n v="98"/>
    <n v="0.94790299322588745"/>
    <n v="9.7130255477268397E-3"/>
    <n v="96"/>
    <n v="99"/>
    <n v="3"/>
    <n v="0.99992972144094927"/>
    <n v="8.6017837174710045E-3"/>
  </r>
  <r>
    <n v="4809850000"/>
    <s v="A"/>
    <x v="3"/>
    <n v="160"/>
    <n v="158"/>
    <n v="159"/>
    <n v="5"/>
    <n v="6"/>
    <n v="6"/>
    <n v="7"/>
    <n v="8"/>
    <n v="7"/>
    <n v="8"/>
    <n v="7"/>
    <n v="7"/>
    <n v="7"/>
    <n v="7"/>
    <n v="8"/>
    <n v="7"/>
    <n v="7"/>
    <n v="6"/>
    <n v="9"/>
    <n v="6"/>
    <n v="8"/>
    <n v="7"/>
    <n v="6"/>
    <n v="5"/>
    <n v="6"/>
    <n v="8"/>
    <n v="4"/>
    <n v="8"/>
    <n v="9"/>
    <n v="8"/>
    <n v="5"/>
    <n v="6"/>
    <n v="9"/>
    <n v="7"/>
    <n v="6"/>
    <n v="5"/>
    <n v="5"/>
    <n v="5"/>
    <n v="5"/>
    <n v="6"/>
    <n v="6"/>
    <n v="5"/>
    <n v="5"/>
    <n v="10"/>
    <n v="17.022727272727273"/>
    <n v="7"/>
    <n v="38.872773180139689"/>
    <n v="2.2835808009694878"/>
    <n v="4"/>
    <n v="160"/>
    <n v="156"/>
    <n v="0.9694679630500711"/>
    <n v="0.2246020319412618"/>
  </r>
  <r>
    <n v="470000"/>
    <s v="1"/>
    <x v="9"/>
    <n v="129"/>
    <n v="129"/>
    <n v="132"/>
    <n v="132"/>
    <n v="131"/>
    <n v="131"/>
    <n v="131"/>
    <n v="131"/>
    <n v="132"/>
    <n v="132"/>
    <n v="132"/>
    <n v="133"/>
    <n v="127"/>
    <n v="128"/>
    <n v="129"/>
    <n v="131"/>
    <n v="131"/>
    <n v="131"/>
    <n v="131"/>
    <n v="131"/>
    <n v="131"/>
    <n v="130"/>
    <n v="130"/>
    <n v="130"/>
    <n v="130"/>
    <n v="130"/>
    <n v="130"/>
    <n v="129"/>
    <n v="132"/>
    <n v="130"/>
    <n v="130"/>
    <n v="128"/>
    <n v="130"/>
    <n v="130"/>
    <n v="128"/>
    <n v="130"/>
    <n v="130"/>
    <n v="130"/>
    <n v="130"/>
    <n v="126"/>
    <n v="127"/>
    <n v="126"/>
    <n v="131"/>
    <n v="130"/>
    <n v="130.04545454545453"/>
    <n v="130"/>
    <n v="1.5987574456367222"/>
    <n v="1.2293835653270847E-2"/>
    <n v="126"/>
    <n v="133"/>
    <n v="7"/>
    <n v="0.99957073902572713"/>
    <n v="0.19922741451234649"/>
  </r>
  <r>
    <n v="50856530000"/>
    <s v="C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1"/>
    <n v="1"/>
  </r>
  <r>
    <n v="3613490000"/>
    <s v="8"/>
    <x v="8"/>
    <n v="63"/>
    <n v="62"/>
    <n v="62"/>
    <n v="63"/>
    <n v="63"/>
    <n v="63"/>
    <n v="62"/>
    <n v="63"/>
    <n v="62"/>
    <n v="69"/>
    <n v="69"/>
    <n v="69"/>
    <n v="69"/>
    <n v="68"/>
    <n v="68"/>
    <n v="69"/>
    <n v="68"/>
    <n v="68"/>
    <n v="68"/>
    <n v="69"/>
    <n v="68"/>
    <n v="68"/>
    <n v="68"/>
    <n v="69"/>
    <n v="68"/>
    <n v="69"/>
    <n v="68"/>
    <n v="69"/>
    <n v="68"/>
    <n v="68"/>
    <n v="68"/>
    <n v="68"/>
    <n v="68"/>
    <n v="68"/>
    <n v="68"/>
    <n v="68"/>
    <n v="68"/>
    <n v="68"/>
    <n v="68"/>
    <n v="68"/>
    <n v="67"/>
    <n v="67"/>
    <n v="67"/>
    <n v="67"/>
    <n v="67"/>
    <n v="68"/>
    <n v="2.352633358798228"/>
    <n v="3.5113930728331764E-2"/>
    <n v="62"/>
    <n v="69"/>
    <n v="7"/>
    <n v="1.0015977672317924"/>
    <n v="0.32520875336641986"/>
  </r>
  <r>
    <n v="2125920000"/>
    <s v="7"/>
    <x v="5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8"/>
    <n v="8"/>
    <n v="8"/>
    <n v="8"/>
    <n v="9"/>
    <n v="9"/>
    <n v="9"/>
    <n v="9"/>
    <n v="9"/>
    <n v="9"/>
    <n v="9"/>
    <n v="9"/>
    <n v="9"/>
    <n v="8"/>
    <n v="8"/>
    <n v="8"/>
    <n v="8"/>
    <n v="8.8181818181818183"/>
    <n v="9"/>
    <n v="0.39015365325741302"/>
    <n v="4.4244228719912813E-2"/>
    <n v="8"/>
    <n v="9"/>
    <n v="1"/>
    <n v="0.99820871439585235"/>
    <n v="0.2511627906976745"/>
  </r>
  <r>
    <n v="52500000"/>
    <s v="3"/>
    <x v="4"/>
    <n v="37"/>
    <n v="37"/>
    <n v="35"/>
    <n v="37"/>
    <n v="34"/>
    <n v="34"/>
    <n v="35"/>
    <n v="38"/>
    <n v="36"/>
    <n v="37"/>
    <n v="35"/>
    <n v="36"/>
    <n v="35"/>
    <n v="37"/>
    <n v="36"/>
    <n v="37"/>
    <n v="38"/>
    <n v="38"/>
    <n v="36"/>
    <n v="34"/>
    <n v="37"/>
    <n v="36"/>
    <n v="37"/>
    <n v="38"/>
    <n v="35"/>
    <n v="36"/>
    <n v="37"/>
    <n v="38"/>
    <n v="36"/>
    <n v="36"/>
    <n v="36"/>
    <n v="36"/>
    <n v="37"/>
    <n v="37"/>
    <n v="37"/>
    <n v="37"/>
    <n v="37"/>
    <n v="38"/>
    <n v="35"/>
    <n v="37"/>
    <n v="37"/>
    <n v="38"/>
    <n v="38"/>
    <n v="37"/>
    <n v="36.477272727272727"/>
    <n v="37"/>
    <n v="1.1511094014569696"/>
    <n v="3.1556893248664585E-2"/>
    <n v="34"/>
    <n v="38"/>
    <n v="4"/>
    <n v="1.0008680047639451"/>
    <n v="0.12238963133124599"/>
  </r>
  <r>
    <n v="981040000"/>
    <s v="6"/>
    <x v="10"/>
    <n v="19"/>
    <n v="15"/>
    <n v="15"/>
    <n v="17"/>
    <n v="15"/>
    <n v="15"/>
    <n v="15"/>
    <n v="15"/>
    <n v="15"/>
    <n v="7"/>
    <n v="7"/>
    <n v="8"/>
    <n v="25"/>
    <n v="25"/>
    <n v="15"/>
    <n v="12"/>
    <n v="24"/>
    <n v="8"/>
    <n v="13"/>
    <n v="7"/>
    <n v="46"/>
    <n v="12"/>
    <n v="8"/>
    <n v="10"/>
    <n v="8"/>
    <n v="8"/>
    <n v="20"/>
    <n v="32"/>
    <n v="27"/>
    <n v="29"/>
    <n v="7"/>
    <n v="7"/>
    <n v="8"/>
    <n v="10"/>
    <n v="9"/>
    <n v="10"/>
    <n v="10"/>
    <n v="10"/>
    <n v="10"/>
    <n v="7"/>
    <n v="6"/>
    <n v="6"/>
    <n v="6"/>
    <n v="6"/>
    <n v="13.727272727272727"/>
    <n v="10"/>
    <n v="8.4285330356588375"/>
    <n v="0.61399909531289543"/>
    <n v="6"/>
    <n v="46"/>
    <n v="40"/>
    <n v="0.98295552653771812"/>
    <n v="0.17939454725969714"/>
  </r>
  <r>
    <n v="5550000"/>
    <s v="1"/>
    <x v="9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0"/>
    <n v="0"/>
    <n v="21"/>
    <n v="21"/>
    <n v="0"/>
    <n v="1"/>
    <n v="1"/>
  </r>
  <r>
    <n v="85428000000"/>
    <s v="C"/>
    <x v="0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0"/>
    <n v="0"/>
    <n v="19"/>
    <n v="19"/>
    <n v="0"/>
    <n v="1"/>
    <n v="1"/>
  </r>
  <r>
    <n v="19054510000"/>
    <s v="C"/>
    <x v="0"/>
    <n v="9"/>
    <n v="9"/>
    <n v="9"/>
    <n v="9"/>
    <n v="9"/>
    <n v="9"/>
    <n v="9"/>
    <n v="9"/>
    <n v="9"/>
    <n v="9"/>
    <n v="9"/>
    <n v="9"/>
    <n v="9"/>
    <n v="9"/>
    <n v="9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4"/>
    <n v="14"/>
    <n v="14"/>
    <n v="8"/>
    <n v="8"/>
    <n v="8"/>
    <n v="8"/>
    <n v="8"/>
    <n v="8"/>
    <n v="8"/>
    <n v="8"/>
    <n v="12.022727272727273"/>
    <n v="9"/>
    <n v="3.6183552499150418"/>
    <n v="0.30095960490786733"/>
    <n v="8"/>
    <n v="16"/>
    <n v="8"/>
    <n v="1.0028682465560506"/>
    <n v="1.4428013732655103E-2"/>
  </r>
  <r>
    <n v="99190000"/>
    <s v="3"/>
    <x v="4"/>
    <n v="21"/>
    <n v="21"/>
    <n v="21"/>
    <n v="21"/>
    <n v="21"/>
    <n v="21"/>
    <n v="21"/>
    <n v="21"/>
    <n v="21"/>
    <n v="21"/>
    <n v="21"/>
    <n v="23"/>
    <n v="24"/>
    <n v="24"/>
    <n v="24"/>
    <n v="24"/>
    <n v="24"/>
    <n v="24"/>
    <n v="24"/>
    <n v="24"/>
    <n v="24"/>
    <n v="24"/>
    <n v="24"/>
    <n v="23"/>
    <n v="24"/>
    <n v="24"/>
    <n v="24"/>
    <n v="24"/>
    <n v="24"/>
    <n v="25"/>
    <n v="25"/>
    <n v="25"/>
    <n v="25"/>
    <n v="25"/>
    <n v="25"/>
    <n v="25"/>
    <n v="25"/>
    <n v="25"/>
    <n v="25"/>
    <n v="24"/>
    <n v="24"/>
    <n v="25"/>
    <n v="25"/>
    <n v="25"/>
    <n v="23.5"/>
    <n v="24"/>
    <n v="1.547691454137194"/>
    <n v="6.5859210814348687E-2"/>
    <n v="21"/>
    <n v="25"/>
    <n v="4"/>
    <n v="1.004524394056366"/>
    <n v="0.73159195759787954"/>
  </r>
  <r>
    <n v="1132010000"/>
    <s v="7"/>
    <x v="5"/>
    <n v="116"/>
    <n v="116"/>
    <n v="116"/>
    <n v="116"/>
    <n v="116"/>
    <n v="116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3"/>
    <n v="122"/>
    <n v="122"/>
    <n v="122"/>
    <n v="122"/>
    <n v="121.95454545454545"/>
    <n v="123"/>
    <n v="2.4107756684244261"/>
    <n v="1.9767821358679605E-2"/>
    <n v="116"/>
    <n v="123"/>
    <n v="7"/>
    <n v="1.0008497857930794"/>
    <n v="0.29233995706099664"/>
  </r>
  <r>
    <n v="702400000"/>
    <s v="6"/>
    <x v="10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0"/>
    <n v="0"/>
    <n v="6"/>
    <n v="6"/>
    <n v="0"/>
    <n v="1"/>
    <n v="1"/>
  </r>
  <r>
    <n v="1235816000000"/>
    <s v="C"/>
    <x v="0"/>
    <n v="127"/>
    <n v="127"/>
    <n v="127"/>
    <n v="127"/>
    <n v="126"/>
    <n v="126"/>
    <n v="131"/>
    <n v="131"/>
    <n v="131"/>
    <n v="130"/>
    <n v="131"/>
    <n v="131"/>
    <n v="130"/>
    <n v="130"/>
    <n v="130"/>
    <n v="131"/>
    <n v="131"/>
    <n v="130"/>
    <n v="130"/>
    <n v="134"/>
    <n v="134"/>
    <n v="134"/>
    <n v="134"/>
    <n v="134"/>
    <n v="134"/>
    <n v="134"/>
    <n v="138"/>
    <n v="138"/>
    <n v="134"/>
    <n v="134"/>
    <n v="134"/>
    <n v="134"/>
    <n v="134"/>
    <n v="134"/>
    <n v="134"/>
    <n v="134"/>
    <n v="134"/>
    <n v="134"/>
    <n v="134"/>
    <n v="134"/>
    <n v="133"/>
    <n v="133"/>
    <n v="140"/>
    <n v="158"/>
    <n v="132.79545454545453"/>
    <n v="134"/>
    <n v="4.9770615476452189"/>
    <n v="3.7479155929554961E-2"/>
    <n v="126"/>
    <n v="158"/>
    <n v="32"/>
    <n v="1.00197286787051"/>
    <n v="0.50128577625668724"/>
  </r>
  <r>
    <n v="627954000000"/>
    <s v="C"/>
    <x v="0"/>
    <n v="105"/>
    <n v="134"/>
    <n v="134"/>
    <n v="134"/>
    <n v="133"/>
    <n v="136"/>
    <n v="136"/>
    <n v="136"/>
    <n v="136"/>
    <n v="136"/>
    <n v="136"/>
    <n v="136"/>
    <n v="136"/>
    <n v="136"/>
    <n v="138"/>
    <n v="138"/>
    <n v="138"/>
    <n v="138"/>
    <n v="138"/>
    <n v="138"/>
    <n v="138"/>
    <n v="138"/>
    <n v="138"/>
    <n v="138"/>
    <n v="138"/>
    <n v="138"/>
    <n v="138"/>
    <n v="138"/>
    <n v="139"/>
    <n v="140"/>
    <n v="112"/>
    <n v="139"/>
    <n v="139"/>
    <n v="139"/>
    <n v="139"/>
    <n v="139"/>
    <n v="139"/>
    <n v="139"/>
    <n v="140"/>
    <n v="140"/>
    <n v="140"/>
    <n v="140"/>
    <n v="140"/>
    <n v="140"/>
    <n v="136.36363636363637"/>
    <n v="138"/>
    <n v="6.4559001645363834"/>
    <n v="4.7343267873266807E-2"/>
    <n v="105"/>
    <n v="140"/>
    <n v="35"/>
    <n v="1.0014862665666591"/>
    <n v="0.13221776831831378"/>
  </r>
  <r>
    <n v="825580000"/>
    <s v="6"/>
    <x v="10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0"/>
    <n v="0"/>
    <n v="25"/>
    <n v="25"/>
    <n v="0"/>
    <n v="1"/>
    <n v="1"/>
  </r>
  <r>
    <n v="110640000"/>
    <s v="3"/>
    <x v="4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2"/>
    <n v="32"/>
    <n v="1.0115610777177464"/>
    <n v="3.1611283678679575E-2"/>
    <n v="31"/>
    <n v="33"/>
    <n v="2"/>
    <n v="0.99786979482195026"/>
    <n v="0.75038759689922452"/>
  </r>
  <r>
    <n v="23029630000"/>
    <s v="C"/>
    <x v="0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0"/>
    <n v="0"/>
    <n v="12"/>
    <n v="12"/>
    <n v="0"/>
    <n v="1"/>
    <n v="1"/>
  </r>
  <r>
    <n v="234132000000"/>
    <s v="C"/>
    <x v="0"/>
    <n v="48"/>
    <n v="48"/>
    <n v="48"/>
    <n v="48"/>
    <n v="48"/>
    <n v="48"/>
    <n v="48"/>
    <n v="48"/>
    <n v="48"/>
    <n v="48"/>
    <n v="48"/>
    <n v="50"/>
    <n v="50"/>
    <n v="50"/>
    <n v="49"/>
    <n v="49"/>
    <n v="52"/>
    <n v="52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1.31818181818182"/>
    <n v="53"/>
    <n v="2.2180310488393129"/>
    <n v="4.3221154184645602E-2"/>
    <n v="48"/>
    <n v="53"/>
    <n v="5"/>
    <n v="1.002954991270482"/>
    <n v="0.74601594370542679"/>
  </r>
  <r>
    <n v="14254790000"/>
    <s v="C"/>
    <x v="0"/>
    <n v="135"/>
    <n v="135"/>
    <n v="135"/>
    <n v="135"/>
    <n v="131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5"/>
    <n v="134"/>
    <n v="135"/>
    <n v="135"/>
    <n v="135"/>
    <n v="135"/>
    <n v="135"/>
    <n v="135"/>
    <n v="135"/>
    <n v="135"/>
    <n v="135"/>
    <n v="131"/>
    <n v="131"/>
    <n v="135"/>
    <n v="135"/>
    <n v="135"/>
    <n v="134"/>
    <n v="135"/>
    <n v="135"/>
    <n v="135"/>
    <n v="134.68181818181819"/>
    <n v="135"/>
    <n v="1.0291727830331272"/>
    <n v="7.6415123951160306E-3"/>
    <n v="131"/>
    <n v="135"/>
    <n v="4"/>
    <n v="0.99993243599548653"/>
    <n v="1.2586208485030375E-2"/>
  </r>
  <r>
    <n v="12860000"/>
    <s v="1"/>
    <x v="9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0"/>
    <n v="20"/>
    <n v="20"/>
    <n v="20"/>
    <n v="20"/>
    <n v="20"/>
    <n v="20"/>
    <n v="20"/>
    <n v="20"/>
    <n v="27.954545454545453"/>
    <n v="30"/>
    <n v="4.0803245735839146"/>
    <n v="0.14596283027454654"/>
    <n v="20"/>
    <n v="30"/>
    <n v="10"/>
    <n v="0.99103957497213091"/>
    <n v="0.48837209302325585"/>
  </r>
  <r>
    <n v="679661000000"/>
    <s v="C"/>
    <x v="0"/>
    <n v="12"/>
    <n v="12"/>
    <n v="12"/>
    <n v="12"/>
    <n v="13"/>
    <n v="13"/>
    <n v="13"/>
    <n v="13"/>
    <n v="13"/>
    <n v="13"/>
    <n v="13"/>
    <n v="13"/>
    <n v="12"/>
    <n v="12"/>
    <n v="13"/>
    <n v="11"/>
    <n v="11"/>
    <n v="10"/>
    <n v="10"/>
    <n v="10"/>
    <n v="10"/>
    <n v="8"/>
    <n v="8"/>
    <n v="10"/>
    <n v="10"/>
    <n v="10"/>
    <n v="10"/>
    <n v="10"/>
    <n v="6"/>
    <n v="10"/>
    <n v="10"/>
    <n v="10"/>
    <n v="10"/>
    <n v="10"/>
    <n v="10"/>
    <n v="10"/>
    <n v="10"/>
    <n v="10"/>
    <n v="10"/>
    <n v="9"/>
    <n v="9"/>
    <n v="9"/>
    <n v="9"/>
    <n v="9"/>
    <n v="10.636363636363637"/>
    <n v="10"/>
    <n v="1.6578342427158841"/>
    <n v="0.15586475786217713"/>
    <n v="6"/>
    <n v="13"/>
    <n v="7"/>
    <n v="0.99102616192801984"/>
    <n v="0.50266717077823353"/>
  </r>
  <r>
    <n v="618180000"/>
    <s v="5"/>
    <x v="1"/>
    <n v="10"/>
    <n v="10"/>
    <n v="10"/>
    <n v="10"/>
    <n v="10"/>
    <n v="10"/>
    <n v="10"/>
    <n v="10"/>
    <n v="10"/>
    <n v="10"/>
    <n v="10"/>
    <n v="10"/>
    <n v="10"/>
    <n v="10"/>
    <n v="9"/>
    <n v="10"/>
    <n v="10"/>
    <n v="13"/>
    <n v="13"/>
    <n v="13"/>
    <n v="10"/>
    <n v="10"/>
    <n v="10"/>
    <n v="10"/>
    <n v="10"/>
    <n v="10"/>
    <n v="11"/>
    <n v="11"/>
    <n v="11"/>
    <n v="11"/>
    <n v="11"/>
    <n v="11"/>
    <n v="11"/>
    <n v="12"/>
    <n v="10"/>
    <n v="13"/>
    <n v="13"/>
    <n v="12"/>
    <n v="13"/>
    <n v="13"/>
    <n v="12"/>
    <n v="12"/>
    <n v="12"/>
    <n v="12"/>
    <n v="10.886363636363637"/>
    <n v="10"/>
    <n v="1.1854919318609451"/>
    <n v="0.10889696242564005"/>
    <n v="9"/>
    <n v="13"/>
    <n v="4"/>
    <n v="1.0054856261320773"/>
    <n v="0.44348230253722404"/>
  </r>
  <r>
    <n v="416560000"/>
    <s v="4"/>
    <x v="2"/>
    <n v="28"/>
    <n v="31"/>
    <n v="28"/>
    <n v="26"/>
    <n v="28"/>
    <n v="26"/>
    <n v="27"/>
    <n v="26"/>
    <n v="24"/>
    <n v="18"/>
    <n v="18"/>
    <n v="18"/>
    <n v="17"/>
    <n v="20"/>
    <n v="20"/>
    <n v="20"/>
    <n v="20"/>
    <n v="19"/>
    <n v="19"/>
    <n v="19"/>
    <n v="18"/>
    <n v="18"/>
    <n v="18"/>
    <n v="25"/>
    <n v="24"/>
    <n v="36"/>
    <n v="36"/>
    <n v="21"/>
    <n v="21"/>
    <n v="21"/>
    <n v="21"/>
    <n v="21"/>
    <n v="21"/>
    <n v="21"/>
    <n v="21"/>
    <n v="21"/>
    <n v="21"/>
    <n v="18"/>
    <n v="21"/>
    <n v="23"/>
    <n v="20"/>
    <n v="20"/>
    <n v="20"/>
    <n v="23"/>
    <n v="22.318181818181817"/>
    <n v="21"/>
    <n v="4.5020549688911595"/>
    <n v="0.20172140390143689"/>
    <n v="17"/>
    <n v="36"/>
    <n v="19"/>
    <n v="0.99607567487061888"/>
    <n v="7.6279398017205707E-2"/>
  </r>
  <r>
    <n v="57119230000"/>
    <s v="C"/>
    <x v="0"/>
    <n v="37"/>
    <n v="40"/>
    <n v="42"/>
    <n v="43"/>
    <n v="37"/>
    <n v="39"/>
    <n v="40"/>
    <n v="40"/>
    <n v="41"/>
    <n v="39"/>
    <n v="25"/>
    <n v="27"/>
    <n v="24"/>
    <n v="10"/>
    <n v="24"/>
    <n v="10"/>
    <n v="30"/>
    <n v="32"/>
    <n v="9"/>
    <n v="27"/>
    <n v="22"/>
    <n v="28"/>
    <n v="25"/>
    <n v="21"/>
    <n v="20"/>
    <n v="21"/>
    <n v="21"/>
    <n v="14"/>
    <n v="23"/>
    <n v="21"/>
    <n v="19"/>
    <n v="12"/>
    <n v="22"/>
    <n v="22"/>
    <n v="27"/>
    <n v="22"/>
    <n v="22"/>
    <n v="23"/>
    <n v="28"/>
    <n v="27"/>
    <n v="15"/>
    <n v="34"/>
    <n v="34"/>
    <n v="34"/>
    <n v="26.65909090909091"/>
    <n v="25"/>
    <n v="9.313514016759763"/>
    <n v="0.34935602449908743"/>
    <n v="9"/>
    <n v="43"/>
    <n v="34"/>
    <n v="0.98958009553523396"/>
    <n v="0.11440982211288275"/>
  </r>
  <r>
    <n v="223250000"/>
    <s v="3"/>
    <x v="4"/>
    <n v="86"/>
    <n v="95"/>
    <n v="95"/>
    <n v="100"/>
    <n v="98"/>
    <n v="95"/>
    <n v="95"/>
    <n v="98"/>
    <n v="96"/>
    <n v="95"/>
    <n v="95"/>
    <n v="101"/>
    <n v="101"/>
    <n v="97"/>
    <n v="95"/>
    <n v="95"/>
    <n v="95"/>
    <n v="95"/>
    <n v="78"/>
    <n v="96"/>
    <n v="98"/>
    <n v="96"/>
    <n v="96"/>
    <n v="153"/>
    <n v="151"/>
    <n v="156"/>
    <n v="97"/>
    <n v="96"/>
    <n v="97"/>
    <n v="103"/>
    <n v="101"/>
    <n v="98"/>
    <n v="98"/>
    <n v="92"/>
    <n v="89"/>
    <n v="88"/>
    <n v="91"/>
    <n v="86"/>
    <n v="83"/>
    <n v="84"/>
    <n v="82"/>
    <n v="82"/>
    <n v="74"/>
    <n v="82"/>
    <n v="97.13636363636364"/>
    <n v="95"/>
    <n v="16.742358074990666"/>
    <n v="0.1723593250583971"/>
    <n v="74"/>
    <n v="156"/>
    <n v="82"/>
    <n v="0.99750444130504989"/>
    <n v="4.6995155687355718E-2"/>
  </r>
  <r>
    <n v="8700000"/>
    <s v="1"/>
    <x v="9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n v="0"/>
    <n v="1"/>
    <n v="1"/>
  </r>
  <r>
    <n v="82534850000"/>
    <s v="C"/>
    <x v="0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20"/>
    <n v="31"/>
    <n v="31"/>
    <n v="33"/>
    <n v="33"/>
    <n v="33"/>
    <n v="33"/>
    <n v="33"/>
    <n v="33"/>
    <n v="33"/>
    <n v="33"/>
    <n v="33"/>
    <n v="33"/>
    <n v="33"/>
    <n v="33"/>
    <n v="31"/>
    <n v="31"/>
    <n v="31"/>
    <n v="25"/>
    <n v="25"/>
    <n v="25"/>
    <n v="25"/>
    <n v="25"/>
    <n v="25"/>
    <n v="26"/>
    <n v="26"/>
    <n v="30.25"/>
    <n v="31"/>
    <n v="3.0888019804478573"/>
    <n v="0.10210915637844156"/>
    <n v="20"/>
    <n v="33"/>
    <n v="13"/>
    <n v="0.99661691878148162"/>
    <n v="0.15137712552117119"/>
  </r>
  <r>
    <n v="700750000"/>
    <s v="5"/>
    <x v="1"/>
    <n v="158"/>
    <n v="158"/>
    <n v="158"/>
    <n v="158"/>
    <n v="154"/>
    <n v="158"/>
    <n v="158"/>
    <n v="158"/>
    <n v="154"/>
    <n v="154"/>
    <n v="158"/>
    <n v="158"/>
    <n v="154"/>
    <n v="158"/>
    <n v="154"/>
    <n v="154"/>
    <n v="154"/>
    <n v="154"/>
    <n v="158"/>
    <n v="154"/>
    <n v="154"/>
    <n v="154"/>
    <n v="158"/>
    <n v="154"/>
    <n v="158"/>
    <n v="158"/>
    <n v="154"/>
    <n v="158"/>
    <n v="154"/>
    <n v="158"/>
    <n v="154"/>
    <n v="154"/>
    <n v="158"/>
    <n v="158"/>
    <n v="158"/>
    <n v="154"/>
    <n v="154"/>
    <n v="154"/>
    <n v="158"/>
    <n v="154"/>
    <n v="158"/>
    <n v="154"/>
    <n v="158"/>
    <n v="154"/>
    <n v="156"/>
    <n v="156"/>
    <n v="2.0231221554354928"/>
    <n v="1.2968731765612133E-2"/>
    <n v="154"/>
    <n v="158"/>
    <n v="4"/>
    <n v="0.99981569507485435"/>
    <n v="3.3326926773015755E-2"/>
  </r>
  <r>
    <n v="1677370000"/>
    <s v="7"/>
    <x v="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1"/>
    <n v="11"/>
    <n v="11"/>
    <n v="11"/>
    <n v="11"/>
    <n v="11"/>
    <n v="11"/>
    <n v="11"/>
    <n v="11"/>
    <n v="11"/>
    <n v="8"/>
    <n v="8"/>
    <n v="8"/>
    <n v="8"/>
    <n v="8"/>
    <n v="8"/>
    <n v="8"/>
    <n v="8"/>
    <n v="8"/>
    <n v="8"/>
    <n v="8"/>
    <n v="12.340909090909092"/>
    <n v="15"/>
    <n v="3.0034335530892671"/>
    <n v="0.24337214794830156"/>
    <n v="8"/>
    <n v="15"/>
    <n v="7"/>
    <n v="0.98147026489823586"/>
    <n v="0.81955134402099883"/>
  </r>
  <r>
    <n v="1430000"/>
    <s v="1"/>
    <x v="9"/>
    <n v="70"/>
    <n v="73"/>
    <n v="75"/>
    <n v="80"/>
    <n v="80"/>
    <n v="70"/>
    <n v="79"/>
    <n v="74"/>
    <n v="69"/>
    <n v="63"/>
    <n v="64"/>
    <n v="60"/>
    <n v="71"/>
    <n v="73"/>
    <n v="68"/>
    <n v="62"/>
    <n v="68"/>
    <n v="76"/>
    <n v="88"/>
    <n v="72"/>
    <n v="63"/>
    <n v="83"/>
    <n v="85"/>
    <n v="76"/>
    <n v="72"/>
    <n v="80"/>
    <n v="93"/>
    <n v="82"/>
    <n v="82"/>
    <n v="76"/>
    <n v="68"/>
    <n v="69"/>
    <n v="61"/>
    <n v="70"/>
    <n v="71"/>
    <n v="68"/>
    <n v="77"/>
    <n v="83"/>
    <n v="71"/>
    <n v="69"/>
    <n v="89"/>
    <n v="90"/>
    <n v="88"/>
    <n v="96"/>
    <n v="74.931818181818187"/>
    <n v="73"/>
    <n v="8.8931584032208555"/>
    <n v="0.11868333932111544"/>
    <n v="60"/>
    <n v="96"/>
    <n v="36"/>
    <n v="1.0030084211964336"/>
    <n v="0.10869254416220575"/>
  </r>
  <r>
    <n v="57098150000"/>
    <s v="C"/>
    <x v="0"/>
    <n v="82"/>
    <n v="82"/>
    <n v="81"/>
    <n v="81"/>
    <n v="81"/>
    <n v="81"/>
    <n v="81"/>
    <n v="81"/>
    <n v="72"/>
    <n v="72"/>
    <n v="72"/>
    <n v="73"/>
    <n v="72"/>
    <n v="72"/>
    <n v="72"/>
    <n v="72"/>
    <n v="72"/>
    <n v="72"/>
    <n v="71"/>
    <n v="71"/>
    <n v="70"/>
    <n v="70"/>
    <n v="70"/>
    <n v="70"/>
    <n v="35"/>
    <n v="34"/>
    <n v="34"/>
    <n v="35"/>
    <n v="33"/>
    <n v="33"/>
    <n v="33"/>
    <n v="33"/>
    <n v="33"/>
    <n v="35"/>
    <n v="34"/>
    <n v="33"/>
    <n v="32"/>
    <n v="35"/>
    <n v="36"/>
    <n v="38"/>
    <n v="38"/>
    <n v="36"/>
    <n v="37"/>
    <n v="38"/>
    <n v="56.545454545454547"/>
    <n v="70"/>
    <n v="20.468301693281447"/>
    <n v="0.36197961193906097"/>
    <n v="32"/>
    <n v="82"/>
    <n v="50"/>
    <n v="0.97371868479283952"/>
    <n v="0.77088388983731404"/>
  </r>
  <r>
    <n v="13142530000"/>
    <s v="C"/>
    <x v="0"/>
    <n v="204"/>
    <n v="204"/>
    <n v="204"/>
    <n v="203"/>
    <n v="207"/>
    <n v="209"/>
    <n v="207"/>
    <n v="208"/>
    <n v="206"/>
    <n v="204"/>
    <n v="26"/>
    <n v="30"/>
    <n v="30"/>
    <n v="30"/>
    <n v="24"/>
    <n v="24"/>
    <n v="29"/>
    <n v="29"/>
    <n v="29"/>
    <n v="26"/>
    <n v="26"/>
    <n v="26"/>
    <n v="24"/>
    <n v="35"/>
    <n v="35"/>
    <n v="36"/>
    <n v="34"/>
    <n v="38"/>
    <n v="38"/>
    <n v="34"/>
    <n v="34"/>
    <n v="34"/>
    <n v="34"/>
    <n v="39"/>
    <n v="40"/>
    <n v="46"/>
    <n v="41"/>
    <n v="41"/>
    <n v="41"/>
    <n v="43"/>
    <n v="39"/>
    <n v="43"/>
    <n v="44"/>
    <n v="38"/>
    <n v="73.090909090909093"/>
    <n v="38"/>
    <n v="72.919139090268757"/>
    <n v="0.99764991292656258"/>
    <n v="24"/>
    <n v="209"/>
    <n v="185"/>
    <n v="0.96481384837119921"/>
    <n v="0.34125515796831879"/>
  </r>
  <r>
    <n v="75270000"/>
    <s v="3"/>
    <x v="4"/>
    <n v="92"/>
    <n v="94"/>
    <n v="91"/>
    <n v="93"/>
    <n v="97"/>
    <n v="97"/>
    <n v="98"/>
    <n v="94"/>
    <n v="93"/>
    <n v="92"/>
    <n v="96"/>
    <n v="94"/>
    <n v="90"/>
    <n v="91"/>
    <n v="90"/>
    <n v="90"/>
    <n v="90"/>
    <n v="94"/>
    <n v="94"/>
    <n v="93"/>
    <n v="89"/>
    <n v="94"/>
    <n v="96"/>
    <n v="95"/>
    <n v="97"/>
    <n v="90"/>
    <n v="95"/>
    <n v="91"/>
    <n v="96"/>
    <n v="91"/>
    <n v="90"/>
    <n v="92"/>
    <n v="93"/>
    <n v="93"/>
    <n v="90"/>
    <n v="94"/>
    <n v="93"/>
    <n v="98"/>
    <n v="97"/>
    <n v="94"/>
    <n v="97"/>
    <n v="94"/>
    <n v="92"/>
    <n v="92"/>
    <n v="93.318181818181813"/>
    <n v="93"/>
    <n v="2.5036970549404636"/>
    <n v="2.6829681056351778E-2"/>
    <n v="89"/>
    <n v="98"/>
    <n v="9"/>
    <n v="1.0000627446872721"/>
    <n v="9.0591777900608913E-4"/>
  </r>
  <r>
    <n v="80870000"/>
    <s v="3"/>
    <x v="4"/>
    <n v="99"/>
    <n v="99"/>
    <n v="99"/>
    <n v="102"/>
    <n v="119"/>
    <n v="117"/>
    <n v="120"/>
    <n v="120"/>
    <n v="122"/>
    <n v="115"/>
    <n v="118"/>
    <n v="123"/>
    <n v="127"/>
    <n v="123"/>
    <n v="123"/>
    <n v="127"/>
    <n v="125"/>
    <n v="125"/>
    <n v="125"/>
    <n v="128"/>
    <n v="125"/>
    <n v="116"/>
    <n v="125"/>
    <n v="123"/>
    <n v="129"/>
    <n v="64"/>
    <n v="120"/>
    <n v="127"/>
    <n v="124"/>
    <n v="127"/>
    <n v="126"/>
    <n v="123"/>
    <n v="129"/>
    <n v="129"/>
    <n v="94"/>
    <n v="123"/>
    <n v="123"/>
    <n v="125"/>
    <n v="127"/>
    <n v="122"/>
    <n v="128"/>
    <n v="124"/>
    <n v="125"/>
    <n v="125"/>
    <n v="119.52272727272727"/>
    <n v="123"/>
    <n v="12.255968904348432"/>
    <n v="0.10254090735716506"/>
    <n v="64"/>
    <n v="129"/>
    <n v="65"/>
    <n v="1.0025202285760042"/>
    <n v="6.8725437182749302E-2"/>
  </r>
  <r>
    <n v="2154870000"/>
    <s v="7"/>
    <x v="5"/>
    <n v="126"/>
    <n v="128"/>
    <n v="126"/>
    <n v="137"/>
    <n v="128"/>
    <n v="134"/>
    <n v="126"/>
    <n v="122"/>
    <n v="128"/>
    <n v="126"/>
    <n v="126"/>
    <n v="128"/>
    <n v="128"/>
    <n v="128"/>
    <n v="140"/>
    <n v="136"/>
    <n v="126"/>
    <n v="128"/>
    <n v="136"/>
    <n v="134"/>
    <n v="126"/>
    <n v="134"/>
    <n v="126"/>
    <n v="126"/>
    <n v="134"/>
    <n v="128"/>
    <n v="126"/>
    <n v="126"/>
    <n v="126"/>
    <n v="132"/>
    <n v="122"/>
    <n v="112"/>
    <n v="126"/>
    <n v="124"/>
    <n v="124"/>
    <n v="140"/>
    <n v="43"/>
    <n v="118"/>
    <n v="128"/>
    <n v="126"/>
    <n v="117"/>
    <n v="117"/>
    <n v="117"/>
    <n v="117"/>
    <n v="125.13636363636364"/>
    <n v="126"/>
    <n v="14.077180791177007"/>
    <n v="0.11249472481143993"/>
    <n v="43"/>
    <n v="140"/>
    <n v="97"/>
    <n v="0.99616848448366679"/>
    <n v="8.3949321252098252E-2"/>
  </r>
  <r>
    <n v="1137110000"/>
    <s v="7"/>
    <x v="5"/>
    <n v="26"/>
    <n v="22"/>
    <n v="29"/>
    <n v="30"/>
    <n v="31"/>
    <n v="33"/>
    <n v="31"/>
    <n v="34"/>
    <n v="23"/>
    <n v="23"/>
    <n v="27"/>
    <n v="31"/>
    <n v="23"/>
    <n v="25"/>
    <n v="30"/>
    <n v="30"/>
    <n v="27"/>
    <n v="27"/>
    <n v="28"/>
    <n v="29"/>
    <n v="30"/>
    <n v="23"/>
    <n v="29"/>
    <n v="26"/>
    <n v="27"/>
    <n v="32"/>
    <n v="27"/>
    <n v="28"/>
    <n v="26"/>
    <n v="28"/>
    <n v="21"/>
    <n v="22"/>
    <n v="25"/>
    <n v="26"/>
    <n v="32"/>
    <n v="29"/>
    <n v="27"/>
    <n v="30"/>
    <n v="23"/>
    <n v="28"/>
    <n v="28"/>
    <n v="29"/>
    <n v="28"/>
    <n v="31"/>
    <n v="27.59090909090909"/>
    <n v="28"/>
    <n v="3.171956932595545"/>
    <n v="0.11496384269703788"/>
    <n v="21"/>
    <n v="34"/>
    <n v="13"/>
    <n v="0.99964250180741443"/>
    <n v="1.5125003703497853E-3"/>
  </r>
  <r>
    <n v="26294180000"/>
    <s v="C"/>
    <x v="0"/>
    <n v="20"/>
    <n v="20"/>
    <n v="21"/>
    <n v="22"/>
    <n v="21"/>
    <n v="21"/>
    <n v="21"/>
    <n v="22"/>
    <n v="22"/>
    <n v="21"/>
    <n v="21"/>
    <n v="21"/>
    <n v="21"/>
    <n v="21"/>
    <n v="21"/>
    <n v="21"/>
    <n v="21"/>
    <n v="22"/>
    <n v="21"/>
    <n v="21"/>
    <n v="22"/>
    <n v="22"/>
    <n v="21"/>
    <n v="21"/>
    <n v="31"/>
    <n v="31"/>
    <n v="31"/>
    <n v="31"/>
    <n v="31"/>
    <n v="31"/>
    <n v="31"/>
    <n v="30"/>
    <n v="30"/>
    <n v="31"/>
    <n v="31"/>
    <n v="31"/>
    <n v="31"/>
    <n v="31"/>
    <n v="31"/>
    <n v="31"/>
    <n v="31"/>
    <n v="31"/>
    <n v="31"/>
    <n v="31"/>
    <n v="25.59090909090909"/>
    <n v="22"/>
    <n v="4.9241605674336952"/>
    <n v="0.19241835254625453"/>
    <n v="20"/>
    <n v="31"/>
    <n v="11"/>
    <n v="1.0131083383068138"/>
    <n v="0.76055674078900426"/>
  </r>
  <r>
    <n v="826530000"/>
    <s v="6"/>
    <x v="10"/>
    <n v="31"/>
    <n v="31"/>
    <n v="33"/>
    <n v="32"/>
    <n v="35"/>
    <n v="36"/>
    <n v="33"/>
    <n v="36"/>
    <n v="32"/>
    <n v="33"/>
    <n v="31"/>
    <n v="33"/>
    <n v="35"/>
    <n v="35"/>
    <n v="36"/>
    <n v="33"/>
    <n v="35"/>
    <n v="36"/>
    <n v="38"/>
    <n v="36"/>
    <n v="35"/>
    <n v="35"/>
    <n v="33"/>
    <n v="37"/>
    <n v="37"/>
    <n v="36"/>
    <n v="39"/>
    <n v="39"/>
    <n v="37"/>
    <n v="38"/>
    <n v="35"/>
    <n v="31"/>
    <n v="36"/>
    <n v="34"/>
    <n v="40"/>
    <n v="39"/>
    <n v="38"/>
    <n v="40"/>
    <n v="36"/>
    <n v="31"/>
    <n v="39"/>
    <n v="38"/>
    <n v="37"/>
    <n v="39"/>
    <n v="35.43181818181818"/>
    <n v="36"/>
    <n v="2.6623798348053218"/>
    <n v="7.5140931835429234E-2"/>
    <n v="31"/>
    <n v="40"/>
    <n v="9"/>
    <n v="1.0034664139954799"/>
    <n v="0.34349663048904522"/>
  </r>
  <r>
    <n v="967820000"/>
    <s v="6"/>
    <x v="1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1"/>
    <n v="1"/>
  </r>
  <r>
    <n v="16450000"/>
    <s v="1"/>
    <x v="9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6"/>
    <n v="57"/>
    <n v="57"/>
    <n v="57"/>
    <n v="57"/>
    <n v="57"/>
    <n v="57"/>
    <n v="57"/>
    <n v="57"/>
    <n v="57"/>
    <n v="57"/>
    <n v="57"/>
    <n v="57"/>
    <n v="57"/>
    <n v="57"/>
    <n v="57"/>
    <n v="57"/>
    <n v="57"/>
    <n v="56.386363636363633"/>
    <n v="56"/>
    <n v="0.49254484347415617"/>
    <n v="8.7351765872079289E-3"/>
    <n v="56"/>
    <n v="57"/>
    <n v="1"/>
    <n v="1.000572687241194"/>
    <n v="0.71162790697674427"/>
  </r>
  <r>
    <n v="130790000"/>
    <s v="3"/>
    <x v="4"/>
    <n v="63"/>
    <n v="63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0"/>
    <n v="61"/>
    <n v="61"/>
    <n v="61"/>
    <n v="61"/>
    <n v="61"/>
    <n v="61"/>
    <n v="61"/>
    <n v="61"/>
    <n v="61"/>
    <n v="60"/>
    <n v="60"/>
    <n v="60"/>
    <n v="60"/>
    <n v="60.340909090909093"/>
    <n v="60"/>
    <n v="0.71343198754027448"/>
    <n v="1.182335497241886E-2"/>
    <n v="60"/>
    <n v="63"/>
    <n v="3"/>
    <n v="0.99999423867649162"/>
    <n v="4.0321249956986433E-5"/>
  </r>
  <r>
    <n v="586250000"/>
    <s v="5"/>
    <x v="1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11"/>
    <n v="11"/>
    <n v="9.0909090909090917"/>
    <n v="9"/>
    <n v="0.4214141098829709"/>
    <n v="4.6355552087126793E-2"/>
    <n v="9"/>
    <n v="11"/>
    <n v="2"/>
    <n v="1.0011886084727832"/>
    <n v="0.13023255813953499"/>
  </r>
  <r>
    <n v="15991040000"/>
    <s v="C"/>
    <x v="0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42"/>
    <n v="0"/>
    <n v="0"/>
    <n v="42"/>
    <n v="42"/>
    <n v="0"/>
    <n v="1"/>
    <n v="1"/>
  </r>
  <r>
    <n v="3747000000"/>
    <s v="8"/>
    <x v="8"/>
    <n v="247"/>
    <n v="244"/>
    <n v="244"/>
    <n v="244"/>
    <n v="244"/>
    <n v="166"/>
    <n v="166"/>
    <n v="166"/>
    <n v="223"/>
    <n v="223"/>
    <n v="220"/>
    <n v="219"/>
    <n v="219"/>
    <n v="219"/>
    <n v="219"/>
    <n v="219"/>
    <n v="218"/>
    <n v="218"/>
    <n v="218"/>
    <n v="218"/>
    <n v="218"/>
    <n v="218"/>
    <n v="218"/>
    <n v="218"/>
    <n v="218"/>
    <n v="218"/>
    <n v="218"/>
    <n v="219"/>
    <n v="219"/>
    <n v="219"/>
    <n v="219"/>
    <n v="219"/>
    <n v="219"/>
    <n v="220"/>
    <n v="220"/>
    <n v="220"/>
    <n v="220"/>
    <n v="221"/>
    <n v="222"/>
    <n v="222"/>
    <n v="222"/>
    <n v="222"/>
    <n v="222"/>
    <n v="222"/>
    <n v="218.79545454545453"/>
    <n v="219"/>
    <n v="16.576222176631461"/>
    <n v="7.5761273062406181E-2"/>
    <n v="166"/>
    <n v="247"/>
    <n v="81"/>
    <n v="1.0004953020615439"/>
    <n v="5.9376879222469868E-3"/>
  </r>
  <r>
    <n v="85380000"/>
    <s v="3"/>
    <x v="4"/>
    <n v="59"/>
    <n v="59"/>
    <n v="61"/>
    <n v="61"/>
    <n v="61"/>
    <n v="60"/>
    <n v="58"/>
    <n v="60"/>
    <n v="63"/>
    <n v="61"/>
    <n v="60"/>
    <n v="58"/>
    <n v="60"/>
    <n v="61"/>
    <n v="57"/>
    <n v="57"/>
    <n v="61"/>
    <n v="64"/>
    <n v="62"/>
    <n v="59"/>
    <n v="62"/>
    <n v="60"/>
    <n v="61"/>
    <n v="61"/>
    <n v="67"/>
    <n v="59"/>
    <n v="62"/>
    <n v="59"/>
    <n v="61"/>
    <n v="60"/>
    <n v="59"/>
    <n v="59"/>
    <n v="59"/>
    <n v="58"/>
    <n v="58"/>
    <n v="60"/>
    <n v="60"/>
    <n v="61"/>
    <n v="57"/>
    <n v="59"/>
    <n v="60"/>
    <n v="62"/>
    <n v="62"/>
    <n v="65"/>
    <n v="60.295454545454547"/>
    <n v="60"/>
    <n v="2.0297731051403134"/>
    <n v="3.3663783123322195E-2"/>
    <n v="57"/>
    <n v="67"/>
    <n v="10"/>
    <n v="1.0001617172904615"/>
    <n v="3.9114722876640879E-3"/>
  </r>
  <r>
    <n v="42600000"/>
    <s v="2"/>
    <x v="7"/>
    <n v="42"/>
    <n v="40"/>
    <n v="42"/>
    <n v="40"/>
    <n v="39"/>
    <n v="39"/>
    <n v="40"/>
    <n v="40"/>
    <n v="39"/>
    <n v="41"/>
    <n v="40"/>
    <n v="41"/>
    <n v="41"/>
    <n v="38"/>
    <n v="40"/>
    <n v="39"/>
    <n v="43"/>
    <n v="45"/>
    <n v="42"/>
    <n v="44"/>
    <n v="40"/>
    <n v="40"/>
    <n v="41"/>
    <n v="38"/>
    <n v="41"/>
    <n v="38"/>
    <n v="40"/>
    <n v="39"/>
    <n v="40"/>
    <n v="39"/>
    <n v="38"/>
    <n v="40"/>
    <n v="41"/>
    <n v="40"/>
    <n v="41"/>
    <n v="40"/>
    <n v="40"/>
    <n v="40"/>
    <n v="39"/>
    <n v="39"/>
    <n v="38"/>
    <n v="39"/>
    <n v="40"/>
    <n v="39"/>
    <n v="40.113636363636367"/>
    <n v="40"/>
    <n v="1.5129811799027642"/>
    <n v="3.7717377855932925E-2"/>
    <n v="38"/>
    <n v="45"/>
    <n v="7"/>
    <n v="0.99921610375325698"/>
    <n v="7.400792159379381E-2"/>
  </r>
  <r>
    <n v="209780000"/>
    <s v="3"/>
    <x v="4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0"/>
    <n v="0"/>
    <n v="28"/>
    <n v="28"/>
    <n v="0"/>
    <n v="1"/>
    <n v="1"/>
  </r>
  <r>
    <n v="25830000"/>
    <s v="2"/>
    <x v="7"/>
    <n v="86"/>
    <n v="86"/>
    <n v="86"/>
    <n v="86"/>
    <n v="86"/>
    <n v="86"/>
    <n v="86"/>
    <n v="86"/>
    <n v="86"/>
    <n v="86"/>
    <n v="86"/>
    <n v="86"/>
    <n v="86"/>
    <n v="86"/>
    <n v="84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6"/>
    <n v="85"/>
    <n v="85"/>
    <n v="87"/>
    <n v="87"/>
    <n v="86"/>
    <n v="85.954545454545453"/>
    <n v="86"/>
    <n v="0.42887334578292963"/>
    <n v="4.9895365453328675E-3"/>
    <n v="84"/>
    <n v="87"/>
    <n v="3"/>
    <n v="1.0000307057843298"/>
    <n v="6.1839899771618887E-3"/>
  </r>
  <r>
    <n v="1407230000"/>
    <s v="7"/>
    <x v="5"/>
    <n v="92"/>
    <n v="75"/>
    <n v="75"/>
    <n v="81"/>
    <n v="79"/>
    <n v="77"/>
    <n v="80"/>
    <n v="74"/>
    <n v="76"/>
    <n v="80"/>
    <n v="79"/>
    <n v="80"/>
    <n v="81"/>
    <n v="79"/>
    <n v="82"/>
    <n v="80"/>
    <n v="76"/>
    <n v="89"/>
    <n v="94"/>
    <n v="90"/>
    <n v="82"/>
    <n v="74"/>
    <n v="80"/>
    <n v="85"/>
    <n v="86"/>
    <n v="85"/>
    <n v="84"/>
    <n v="85"/>
    <n v="84"/>
    <n v="89"/>
    <n v="82"/>
    <n v="78"/>
    <n v="76"/>
    <n v="79"/>
    <n v="78"/>
    <n v="74"/>
    <n v="74"/>
    <n v="76"/>
    <n v="78"/>
    <n v="73"/>
    <n v="81"/>
    <n v="88"/>
    <n v="89"/>
    <n v="86"/>
    <n v="81.022727272727266"/>
    <n v="80"/>
    <n v="5.3417558143090007"/>
    <n v="6.5929104019522039E-2"/>
    <n v="73"/>
    <n v="94"/>
    <n v="21"/>
    <n v="1.0004043396485931"/>
    <n v="6.3799621152783904E-3"/>
  </r>
  <r>
    <n v="25940000"/>
    <s v="2"/>
    <x v="7"/>
    <n v="14"/>
    <n v="14"/>
    <n v="15"/>
    <n v="14"/>
    <n v="14"/>
    <n v="14"/>
    <n v="13"/>
    <n v="14"/>
    <n v="14"/>
    <n v="14"/>
    <n v="15"/>
    <n v="15"/>
    <n v="17"/>
    <n v="13"/>
    <n v="14"/>
    <n v="14"/>
    <n v="14"/>
    <n v="14"/>
    <n v="14"/>
    <n v="14"/>
    <n v="14"/>
    <n v="14"/>
    <n v="14"/>
    <n v="16"/>
    <n v="14"/>
    <n v="13"/>
    <n v="13"/>
    <n v="14"/>
    <n v="13"/>
    <n v="13"/>
    <n v="13"/>
    <n v="13"/>
    <n v="13"/>
    <n v="13"/>
    <n v="13"/>
    <n v="13"/>
    <n v="12"/>
    <n v="12"/>
    <n v="12"/>
    <n v="13"/>
    <n v="14"/>
    <n v="14"/>
    <n v="14"/>
    <n v="14"/>
    <n v="13.75"/>
    <n v="14"/>
    <n v="0.94315156985551918"/>
    <n v="6.8592841444037753E-2"/>
    <n v="12"/>
    <n v="17"/>
    <n v="5"/>
    <n v="0.99750625823763661"/>
    <n v="0.22748559582988348"/>
  </r>
  <r>
    <n v="42660000"/>
    <s v="2"/>
    <x v="7"/>
    <n v="150"/>
    <n v="150"/>
    <n v="123"/>
    <n v="123"/>
    <n v="126"/>
    <n v="120"/>
    <n v="120"/>
    <n v="125"/>
    <n v="124"/>
    <n v="125"/>
    <n v="126"/>
    <n v="124"/>
    <n v="129"/>
    <n v="122"/>
    <n v="131"/>
    <n v="125"/>
    <n v="127"/>
    <n v="124"/>
    <n v="125"/>
    <n v="129"/>
    <n v="126"/>
    <n v="126"/>
    <n v="126"/>
    <n v="117"/>
    <n v="128"/>
    <n v="124"/>
    <n v="128"/>
    <n v="128"/>
    <n v="127"/>
    <n v="126"/>
    <n v="129"/>
    <n v="122"/>
    <n v="127"/>
    <n v="120"/>
    <n v="125"/>
    <n v="119"/>
    <n v="123"/>
    <n v="124"/>
    <n v="125"/>
    <n v="126"/>
    <n v="124"/>
    <n v="124"/>
    <n v="120"/>
    <n v="125"/>
    <n v="125.84090909090909"/>
    <n v="125"/>
    <n v="6.0729793531759597"/>
    <n v="4.8259182145519636E-2"/>
    <n v="117"/>
    <n v="150"/>
    <n v="33"/>
    <n v="0.99882779826908574"/>
    <n v="0.10965412126030702"/>
  </r>
  <r>
    <n v="16450000"/>
    <s v="1"/>
    <x v="9"/>
    <n v="34"/>
    <n v="34"/>
    <n v="33"/>
    <n v="33"/>
    <n v="33"/>
    <n v="33"/>
    <n v="33"/>
    <n v="33"/>
    <n v="33"/>
    <n v="33"/>
    <n v="33"/>
    <n v="33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34"/>
    <n v="59"/>
    <n v="59"/>
    <n v="59"/>
    <n v="35.477272727272727"/>
    <n v="34"/>
    <n v="6.4501257833909307"/>
    <n v="0.18181007973683597"/>
    <n v="33"/>
    <n v="59"/>
    <n v="26"/>
    <n v="1.005423438238505"/>
    <n v="0.23625137195622248"/>
  </r>
  <r>
    <n v="52500000"/>
    <s v="3"/>
    <x v="4"/>
    <n v="53"/>
    <n v="50"/>
    <n v="49"/>
    <n v="55"/>
    <n v="56"/>
    <n v="58"/>
    <n v="57"/>
    <n v="54"/>
    <n v="58"/>
    <n v="56"/>
    <n v="56"/>
    <n v="55"/>
    <n v="56"/>
    <n v="58"/>
    <n v="54"/>
    <n v="55"/>
    <n v="80"/>
    <n v="81"/>
    <n v="66"/>
    <n v="68"/>
    <n v="63"/>
    <n v="64"/>
    <n v="31"/>
    <n v="41"/>
    <n v="58"/>
    <n v="51"/>
    <n v="40"/>
    <n v="27"/>
    <n v="24"/>
    <n v="25"/>
    <n v="25"/>
    <n v="24"/>
    <n v="22"/>
    <n v="23"/>
    <n v="23"/>
    <n v="21"/>
    <n v="18"/>
    <n v="19"/>
    <n v="21"/>
    <n v="21"/>
    <n v="22"/>
    <n v="22"/>
    <n v="20"/>
    <n v="21"/>
    <n v="43.204545454545453"/>
    <n v="50.5"/>
    <n v="18.722675650384847"/>
    <n v="0.4333496731283184"/>
    <n v="18"/>
    <n v="81"/>
    <n v="63"/>
    <n v="0.96937823124048805"/>
    <n v="0.68985240905738177"/>
  </r>
  <r>
    <n v="30580000"/>
    <s v="2"/>
    <x v="7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40"/>
    <n v="139"/>
    <n v="139"/>
    <n v="139"/>
    <n v="139"/>
    <n v="139"/>
    <n v="139"/>
    <n v="145"/>
    <n v="146"/>
    <n v="139"/>
    <n v="139"/>
    <n v="139"/>
    <n v="139"/>
    <n v="139"/>
    <n v="139"/>
    <n v="139"/>
    <n v="139"/>
    <n v="139.93181818181819"/>
    <n v="140"/>
    <n v="1.3188742076011979"/>
    <n v="9.4251202102408164E-3"/>
    <n v="139"/>
    <n v="146"/>
    <n v="7"/>
    <n v="0.9999416221788523"/>
    <n v="6.5363231818092284E-3"/>
  </r>
  <r>
    <n v="147610000"/>
    <s v="3"/>
    <x v="4"/>
    <n v="66"/>
    <n v="68"/>
    <n v="69"/>
    <n v="72"/>
    <n v="69"/>
    <n v="71"/>
    <n v="68"/>
    <n v="71"/>
    <n v="68"/>
    <n v="67"/>
    <n v="67"/>
    <n v="66"/>
    <n v="64"/>
    <n v="66"/>
    <n v="63"/>
    <n v="64"/>
    <n v="62"/>
    <n v="62"/>
    <n v="67"/>
    <n v="61"/>
    <n v="63"/>
    <n v="67"/>
    <n v="64"/>
    <n v="65"/>
    <n v="63"/>
    <n v="65"/>
    <n v="65"/>
    <n v="64"/>
    <n v="63"/>
    <n v="64"/>
    <n v="63"/>
    <n v="64"/>
    <n v="64"/>
    <n v="64"/>
    <n v="66"/>
    <n v="67"/>
    <n v="68"/>
    <n v="63"/>
    <n v="67"/>
    <n v="68"/>
    <n v="63"/>
    <n v="66"/>
    <n v="67"/>
    <n v="65"/>
    <n v="65.659090909090907"/>
    <n v="65.5"/>
    <n v="2.5603704475627436"/>
    <n v="3.8994911627816105E-2"/>
    <n v="61"/>
    <n v="72"/>
    <n v="11"/>
    <n v="0.9988417010680618"/>
    <n v="0.1480547222841633"/>
  </r>
  <r>
    <n v="5618820000"/>
    <s v="A"/>
    <x v="3"/>
    <n v="79"/>
    <n v="79"/>
    <n v="77"/>
    <n v="77"/>
    <n v="77"/>
    <n v="83"/>
    <n v="85"/>
    <n v="85"/>
    <n v="85"/>
    <n v="83"/>
    <n v="86"/>
    <n v="84"/>
    <n v="82"/>
    <n v="84"/>
    <n v="82"/>
    <n v="86"/>
    <n v="80"/>
    <n v="84"/>
    <n v="80"/>
    <n v="80"/>
    <n v="84"/>
    <n v="80"/>
    <n v="82"/>
    <n v="86"/>
    <n v="83"/>
    <n v="90"/>
    <n v="84"/>
    <n v="78"/>
    <n v="82"/>
    <n v="82"/>
    <n v="84"/>
    <n v="76"/>
    <n v="79"/>
    <n v="81"/>
    <n v="81"/>
    <n v="77"/>
    <n v="77"/>
    <n v="81"/>
    <n v="81"/>
    <n v="74"/>
    <n v="85"/>
    <n v="84"/>
    <n v="79"/>
    <n v="77"/>
    <n v="81.477272727272734"/>
    <n v="82"/>
    <n v="3.3721750372763277"/>
    <n v="4.1387922354298022E-2"/>
    <n v="74"/>
    <n v="90"/>
    <n v="16"/>
    <n v="0.99945109536294352"/>
    <n v="2.8904563959464297E-2"/>
  </r>
  <r>
    <n v="834700000"/>
    <s v="6"/>
    <x v="10"/>
    <n v="130"/>
    <n v="129"/>
    <n v="130"/>
    <n v="130"/>
    <n v="130"/>
    <n v="131"/>
    <n v="130"/>
    <n v="132"/>
    <n v="133"/>
    <n v="133"/>
    <n v="136"/>
    <n v="136"/>
    <n v="140"/>
    <n v="140"/>
    <n v="141"/>
    <n v="139"/>
    <n v="134"/>
    <n v="138"/>
    <n v="133"/>
    <n v="137"/>
    <n v="137"/>
    <n v="136"/>
    <n v="140"/>
    <n v="140"/>
    <n v="137"/>
    <n v="137"/>
    <n v="137"/>
    <n v="140"/>
    <n v="142"/>
    <n v="142"/>
    <n v="142"/>
    <n v="140"/>
    <n v="137"/>
    <n v="129"/>
    <n v="129"/>
    <n v="129"/>
    <n v="129"/>
    <n v="129"/>
    <n v="129"/>
    <n v="129"/>
    <n v="127"/>
    <n v="128"/>
    <n v="129"/>
    <n v="126"/>
    <n v="134.13636363636363"/>
    <n v="133.5"/>
    <n v="4.9017837716246957"/>
    <n v="3.6543288029733417E-2"/>
    <n v="126"/>
    <n v="142"/>
    <n v="16"/>
    <n v="0.99959110808497009"/>
    <n v="2.0719955133961097E-2"/>
  </r>
  <r>
    <n v="1790000"/>
    <s v="1"/>
    <x v="9"/>
    <n v="6"/>
    <n v="6"/>
    <n v="6"/>
    <n v="6"/>
    <n v="6"/>
    <n v="6"/>
    <n v="6"/>
    <n v="6"/>
    <n v="6"/>
    <n v="6"/>
    <n v="6"/>
    <n v="6"/>
    <n v="6"/>
    <n v="6"/>
    <n v="6"/>
    <n v="6"/>
    <n v="6"/>
    <n v="6"/>
    <n v="7"/>
    <n v="7"/>
    <n v="7"/>
    <n v="7"/>
    <n v="7"/>
    <n v="6"/>
    <n v="6"/>
    <n v="6"/>
    <n v="6"/>
    <n v="6"/>
    <n v="6"/>
    <n v="6"/>
    <n v="6"/>
    <n v="6"/>
    <n v="7"/>
    <n v="8"/>
    <n v="8"/>
    <n v="8"/>
    <n v="8"/>
    <n v="8"/>
    <n v="8"/>
    <n v="7"/>
    <n v="7"/>
    <n v="7"/>
    <n v="7"/>
    <n v="6"/>
    <n v="6.5"/>
    <n v="6"/>
    <n v="0.73135745086122728"/>
    <n v="0.11251653090172728"/>
    <n v="6"/>
    <n v="8"/>
    <n v="2"/>
    <n v="1.0051355093075911"/>
    <n v="0.37874508368123799"/>
  </r>
  <r>
    <n v="3091440000"/>
    <s v="8"/>
    <x v="8"/>
    <n v="111"/>
    <n v="112"/>
    <n v="112"/>
    <n v="111"/>
    <n v="114"/>
    <n v="114"/>
    <n v="111"/>
    <n v="111"/>
    <n v="111"/>
    <n v="111"/>
    <n v="113"/>
    <n v="114"/>
    <n v="111"/>
    <n v="111"/>
    <n v="114"/>
    <n v="115"/>
    <n v="111"/>
    <n v="112"/>
    <n v="111"/>
    <n v="111"/>
    <n v="111"/>
    <n v="111"/>
    <n v="111"/>
    <n v="113"/>
    <n v="106"/>
    <n v="111"/>
    <n v="111"/>
    <n v="113"/>
    <n v="111"/>
    <n v="117"/>
    <n v="117"/>
    <n v="117"/>
    <n v="121"/>
    <n v="119"/>
    <n v="117"/>
    <n v="118"/>
    <n v="117"/>
    <n v="117"/>
    <n v="118"/>
    <n v="117"/>
    <n v="117"/>
    <n v="117"/>
    <n v="116"/>
    <n v="113"/>
    <n v="113.56818181818181"/>
    <n v="113"/>
    <n v="3.1133450736416459"/>
    <n v="2.7413884979033906E-2"/>
    <n v="106"/>
    <n v="121"/>
    <n v="15"/>
    <n v="1.0012859289287765"/>
    <n v="0.36506449511471767"/>
  </r>
  <r>
    <n v="23160000"/>
    <s v="2"/>
    <x v="7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239"/>
    <n v="0"/>
    <n v="0"/>
    <n v="239"/>
    <n v="239"/>
    <n v="0"/>
    <n v="1"/>
    <n v="1"/>
  </r>
  <r>
    <n v="14254790000"/>
    <s v="C"/>
    <x v="0"/>
    <n v="132"/>
    <n v="130"/>
    <n v="146"/>
    <n v="140"/>
    <n v="133"/>
    <n v="142"/>
    <n v="143"/>
    <n v="141"/>
    <n v="141"/>
    <n v="142"/>
    <n v="136"/>
    <n v="135"/>
    <n v="134"/>
    <n v="136"/>
    <n v="150"/>
    <n v="149"/>
    <n v="149"/>
    <n v="109"/>
    <n v="114"/>
    <n v="110"/>
    <n v="109"/>
    <n v="115"/>
    <n v="118"/>
    <n v="118"/>
    <n v="121"/>
    <n v="123"/>
    <n v="117"/>
    <n v="124"/>
    <n v="118"/>
    <n v="123"/>
    <n v="119"/>
    <n v="119"/>
    <n v="117"/>
    <n v="115"/>
    <n v="116"/>
    <n v="115"/>
    <n v="124"/>
    <n v="114"/>
    <n v="115"/>
    <n v="115"/>
    <n v="108"/>
    <n v="113"/>
    <n v="112"/>
    <n v="102"/>
    <n v="125.04545454545455"/>
    <n v="120"/>
    <n v="13.190825820815556"/>
    <n v="0.10548824720390484"/>
    <n v="102"/>
    <n v="150"/>
    <n v="48"/>
    <n v="0.99384144709580502"/>
    <n v="0.58206738870794661"/>
  </r>
  <r>
    <n v="718590000"/>
    <s v="6"/>
    <x v="10"/>
    <n v="35"/>
    <n v="29"/>
    <n v="30"/>
    <n v="31"/>
    <n v="34"/>
    <n v="31"/>
    <n v="33"/>
    <n v="32"/>
    <n v="33"/>
    <n v="32"/>
    <n v="32"/>
    <n v="32"/>
    <n v="34"/>
    <n v="35"/>
    <n v="35"/>
    <n v="34"/>
    <n v="35"/>
    <n v="31"/>
    <n v="34"/>
    <n v="24"/>
    <n v="24"/>
    <n v="24"/>
    <n v="24"/>
    <n v="23"/>
    <n v="21"/>
    <n v="15"/>
    <n v="11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23.318181818181817"/>
    <n v="24"/>
    <n v="8.9566727815082423"/>
    <n v="0.38410682493797532"/>
    <n v="11"/>
    <n v="35"/>
    <n v="24"/>
    <n v="0.97219982822780093"/>
    <n v="0.78850255116177514"/>
  </r>
  <r>
    <n v="1344780000"/>
    <s v="7"/>
    <x v="5"/>
    <n v="26"/>
    <n v="26"/>
    <n v="26"/>
    <n v="26"/>
    <n v="26"/>
    <n v="26"/>
    <n v="26"/>
    <n v="26"/>
    <n v="21"/>
    <n v="27"/>
    <n v="23"/>
    <n v="22"/>
    <n v="22"/>
    <n v="26"/>
    <n v="27"/>
    <n v="26"/>
    <n v="26"/>
    <n v="26"/>
    <n v="27"/>
    <n v="27"/>
    <n v="22"/>
    <n v="22"/>
    <n v="22"/>
    <n v="22"/>
    <n v="22"/>
    <n v="22"/>
    <n v="22"/>
    <n v="22"/>
    <n v="22"/>
    <n v="22"/>
    <n v="22"/>
    <n v="22"/>
    <n v="23"/>
    <n v="22"/>
    <n v="18"/>
    <n v="24"/>
    <n v="23"/>
    <n v="24"/>
    <n v="23"/>
    <n v="23"/>
    <n v="22"/>
    <n v="22"/>
    <n v="22"/>
    <n v="22"/>
    <n v="23.636363636363637"/>
    <n v="23"/>
    <n v="2.1790856743876219"/>
    <n v="9.2192086224091696E-2"/>
    <n v="18"/>
    <n v="27"/>
    <n v="9"/>
    <n v="0.99566799104748605"/>
    <n v="0.3621720606477159"/>
  </r>
  <r>
    <n v="1902820000"/>
    <s v="7"/>
    <x v="5"/>
    <n v="43"/>
    <n v="43"/>
    <n v="38"/>
    <n v="43"/>
    <n v="38"/>
    <n v="38"/>
    <n v="43"/>
    <n v="43"/>
    <n v="43"/>
    <n v="43"/>
    <n v="43"/>
    <n v="43"/>
    <n v="43"/>
    <n v="43"/>
    <n v="41"/>
    <n v="41"/>
    <n v="41"/>
    <n v="41"/>
    <n v="36"/>
    <n v="36"/>
    <n v="41"/>
    <n v="41"/>
    <n v="41"/>
    <n v="41"/>
    <n v="41"/>
    <n v="41"/>
    <n v="41"/>
    <n v="36"/>
    <n v="41"/>
    <n v="41"/>
    <n v="41"/>
    <n v="41"/>
    <n v="41"/>
    <n v="39"/>
    <n v="39"/>
    <n v="39"/>
    <n v="28"/>
    <n v="33"/>
    <n v="28"/>
    <n v="28"/>
    <n v="28"/>
    <n v="28"/>
    <n v="28"/>
    <n v="28"/>
    <n v="38.56818181818182"/>
    <n v="41"/>
    <n v="5.1597626016812317"/>
    <n v="0.1337828841920885"/>
    <n v="28"/>
    <n v="43"/>
    <n v="15"/>
    <n v="0.99191878648738763"/>
    <n v="0.4953837342428235"/>
  </r>
  <r>
    <n v="16450000"/>
    <s v="1"/>
    <x v="9"/>
    <n v="47"/>
    <n v="47"/>
    <n v="47"/>
    <n v="47"/>
    <n v="47"/>
    <n v="47"/>
    <n v="47"/>
    <n v="47"/>
    <n v="47"/>
    <n v="47"/>
    <n v="47"/>
    <n v="47"/>
    <n v="47"/>
    <n v="47"/>
    <n v="47"/>
    <n v="48"/>
    <n v="48"/>
    <n v="48"/>
    <n v="48"/>
    <n v="49"/>
    <n v="49"/>
    <n v="49"/>
    <n v="49"/>
    <n v="49"/>
    <n v="49"/>
    <n v="49"/>
    <n v="49"/>
    <n v="49"/>
    <n v="49"/>
    <n v="49"/>
    <n v="49"/>
    <n v="49"/>
    <n v="47"/>
    <n v="47"/>
    <n v="47"/>
    <n v="47"/>
    <n v="47"/>
    <n v="47"/>
    <n v="47"/>
    <n v="47"/>
    <n v="47"/>
    <n v="47"/>
    <n v="47"/>
    <n v="47"/>
    <n v="47.68181818181818"/>
    <n v="47"/>
    <n v="0.90919661119103845"/>
    <n v="1.906799375233827E-2"/>
    <n v="47"/>
    <n v="49"/>
    <n v="2"/>
    <n v="1.0002079200623126"/>
    <n v="1.9856327833336979E-2"/>
  </r>
  <r>
    <n v="342920000"/>
    <s v="4"/>
    <x v="2"/>
    <n v="22"/>
    <n v="22"/>
    <n v="23"/>
    <n v="23"/>
    <n v="15"/>
    <n v="17"/>
    <n v="14"/>
    <n v="15"/>
    <n v="16"/>
    <n v="16"/>
    <n v="18"/>
    <n v="18"/>
    <n v="16"/>
    <n v="14"/>
    <n v="16"/>
    <n v="16"/>
    <n v="18"/>
    <n v="17"/>
    <n v="16"/>
    <n v="19"/>
    <n v="14"/>
    <n v="13"/>
    <n v="15"/>
    <n v="14"/>
    <n v="15"/>
    <n v="13"/>
    <n v="14"/>
    <n v="15"/>
    <n v="14"/>
    <n v="16"/>
    <n v="16"/>
    <n v="13"/>
    <n v="13"/>
    <n v="12"/>
    <n v="13"/>
    <n v="12"/>
    <n v="12"/>
    <n v="13"/>
    <n v="13"/>
    <n v="17"/>
    <n v="16"/>
    <n v="16"/>
    <n v="14"/>
    <n v="16"/>
    <n v="15.681818181818182"/>
    <n v="15.5"/>
    <n v="2.7851159824935103"/>
    <n v="0.17760159888364413"/>
    <n v="12"/>
    <n v="23"/>
    <n v="11"/>
    <n v="0.9921507364825507"/>
    <n v="0.36939988055754536"/>
  </r>
  <r>
    <n v="14254790000"/>
    <s v="C"/>
    <x v="0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0"/>
    <n v="0"/>
    <n v="9"/>
    <n v="9"/>
    <n v="0"/>
    <n v="1"/>
    <n v="1"/>
  </r>
  <r>
    <n v="16450000"/>
    <s v="1"/>
    <x v="9"/>
    <n v="21"/>
    <n v="21"/>
    <n v="21"/>
    <n v="23"/>
    <n v="23"/>
    <n v="23"/>
    <n v="23"/>
    <n v="23"/>
    <n v="23"/>
    <n v="23"/>
    <n v="23"/>
    <n v="23"/>
    <n v="24"/>
    <n v="24"/>
    <n v="24"/>
    <n v="24"/>
    <n v="24"/>
    <n v="24"/>
    <n v="24"/>
    <n v="24"/>
    <n v="24"/>
    <n v="24"/>
    <n v="24"/>
    <n v="24"/>
    <n v="24"/>
    <n v="24"/>
    <n v="24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3.977272727272727"/>
    <n v="24"/>
    <n v="1.1099682870734056"/>
    <n v="4.6292516238132554E-2"/>
    <n v="21"/>
    <n v="25"/>
    <n v="4"/>
    <n v="1.0032660489539629"/>
    <n v="0.77022743706329455"/>
  </r>
  <r>
    <n v="53080000"/>
    <s v="3"/>
    <x v="4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0"/>
    <n v="0"/>
    <n v="12"/>
    <n v="12"/>
    <n v="0"/>
    <n v="1"/>
    <n v="1"/>
  </r>
  <r>
    <n v="520805000000"/>
    <s v="C"/>
    <x v="0"/>
    <n v="27"/>
    <n v="23"/>
    <n v="23"/>
    <n v="27"/>
    <n v="23"/>
    <n v="27"/>
    <n v="23"/>
    <n v="27"/>
    <n v="23"/>
    <n v="25"/>
    <n v="25"/>
    <n v="26"/>
    <n v="25"/>
    <n v="25"/>
    <n v="25"/>
    <n v="29"/>
    <n v="25"/>
    <n v="25"/>
    <n v="25"/>
    <n v="25"/>
    <n v="25"/>
    <n v="28"/>
    <n v="25"/>
    <n v="25"/>
    <n v="28"/>
    <n v="25"/>
    <n v="28"/>
    <n v="25"/>
    <n v="25"/>
    <n v="25"/>
    <n v="25"/>
    <n v="25"/>
    <n v="25"/>
    <n v="25"/>
    <n v="25"/>
    <n v="25"/>
    <n v="22"/>
    <n v="22"/>
    <n v="22"/>
    <n v="22"/>
    <n v="22"/>
    <n v="22"/>
    <n v="22"/>
    <n v="22"/>
    <n v="24.727272727272727"/>
    <n v="25"/>
    <n v="1.8597778857581835"/>
    <n v="7.5211605674044182E-2"/>
    <n v="22"/>
    <n v="29"/>
    <n v="7"/>
    <n v="0.99756468390361752"/>
    <n v="0.17359473033137976"/>
  </r>
  <r>
    <n v="2308310000"/>
    <s v="7"/>
    <x v="5"/>
    <n v="82"/>
    <n v="82"/>
    <n v="81"/>
    <n v="82"/>
    <n v="82"/>
    <n v="81"/>
    <n v="82"/>
    <n v="82"/>
    <n v="82"/>
    <n v="81"/>
    <n v="82"/>
    <n v="81"/>
    <n v="82"/>
    <n v="81"/>
    <n v="81"/>
    <n v="82"/>
    <n v="82"/>
    <n v="83"/>
    <n v="82"/>
    <n v="83"/>
    <n v="82"/>
    <n v="83"/>
    <n v="83"/>
    <n v="83"/>
    <n v="82"/>
    <n v="83"/>
    <n v="83"/>
    <n v="82"/>
    <n v="83"/>
    <n v="83"/>
    <n v="83"/>
    <n v="82"/>
    <n v="82"/>
    <n v="82"/>
    <n v="83"/>
    <n v="83"/>
    <n v="82"/>
    <n v="82"/>
    <n v="82"/>
    <n v="82"/>
    <n v="82"/>
    <n v="82"/>
    <n v="82"/>
    <n v="82"/>
    <n v="82.13636363636364"/>
    <n v="82"/>
    <n v="0.63212116482445635"/>
    <n v="7.6959964726829215E-3"/>
    <n v="81"/>
    <n v="83"/>
    <n v="2"/>
    <n v="1.0002168587932789"/>
    <n v="0.13086155909472325"/>
  </r>
  <r>
    <n v="107930000"/>
    <s v="3"/>
    <x v="4"/>
    <n v="133"/>
    <n v="126"/>
    <n v="134"/>
    <n v="122"/>
    <n v="119"/>
    <n v="125"/>
    <n v="119"/>
    <n v="118"/>
    <n v="116"/>
    <n v="127"/>
    <n v="109"/>
    <n v="106"/>
    <n v="112"/>
    <n v="114"/>
    <n v="121"/>
    <n v="115"/>
    <n v="120"/>
    <n v="120"/>
    <n v="120"/>
    <n v="118"/>
    <n v="113"/>
    <n v="118"/>
    <n v="119"/>
    <n v="117"/>
    <n v="123"/>
    <n v="134"/>
    <n v="138"/>
    <n v="127"/>
    <n v="127"/>
    <n v="128"/>
    <n v="127"/>
    <n v="113"/>
    <n v="114"/>
    <n v="106"/>
    <n v="106"/>
    <n v="107"/>
    <n v="107"/>
    <n v="108"/>
    <n v="108"/>
    <n v="107"/>
    <n v="112"/>
    <n v="113"/>
    <n v="112"/>
    <n v="109"/>
    <n v="117.88636363636364"/>
    <n v="118"/>
    <n v="8.5241542145831559"/>
    <n v="7.2308229312060698E-2"/>
    <n v="106"/>
    <n v="138"/>
    <n v="32"/>
    <n v="0.99744601636100394"/>
    <n v="0.2111695884552314"/>
  </r>
  <r>
    <n v="5150780000"/>
    <s v="A"/>
    <x v="3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4"/>
    <n v="5"/>
    <n v="5"/>
    <n v="5"/>
    <n v="5"/>
    <n v="6"/>
    <n v="5"/>
    <n v="5"/>
    <n v="5"/>
    <n v="17.727272727272727"/>
    <n v="21"/>
    <n v="6.5320805345568544"/>
    <n v="0.36847633784679695"/>
    <n v="4"/>
    <n v="21"/>
    <n v="17"/>
    <n v="0.96869425412632315"/>
    <n v="0.48106646451087404"/>
  </r>
  <r>
    <n v="57098150000"/>
    <s v="C"/>
    <x v="0"/>
    <n v="36"/>
    <n v="36"/>
    <n v="36"/>
    <n v="36"/>
    <n v="41"/>
    <n v="41"/>
    <n v="41"/>
    <n v="41"/>
    <n v="41"/>
    <n v="41"/>
    <n v="41"/>
    <n v="18"/>
    <n v="18"/>
    <n v="18"/>
    <n v="18"/>
    <n v="18"/>
    <n v="18"/>
    <n v="18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6"/>
    <n v="26"/>
    <n v="27"/>
    <n v="27"/>
    <n v="27"/>
    <n v="27"/>
    <n v="27"/>
    <n v="27"/>
    <n v="31"/>
    <n v="26.727272727272727"/>
    <n v="22"/>
    <n v="7.9280591963963323"/>
    <n v="0.29662806517129137"/>
    <n v="18"/>
    <n v="41"/>
    <n v="23"/>
    <n v="0.99187518198730829"/>
    <n v="0.1417967543105218"/>
  </r>
  <r>
    <n v="1647610000"/>
    <s v="7"/>
    <x v="5"/>
    <n v="14"/>
    <n v="16"/>
    <n v="17"/>
    <n v="17"/>
    <n v="21"/>
    <n v="19"/>
    <n v="21"/>
    <n v="22"/>
    <n v="21"/>
    <n v="19"/>
    <n v="21"/>
    <n v="25"/>
    <n v="25"/>
    <n v="19"/>
    <n v="20"/>
    <n v="20"/>
    <n v="20"/>
    <n v="22"/>
    <n v="13"/>
    <n v="20"/>
    <n v="21"/>
    <n v="19"/>
    <n v="22"/>
    <n v="18"/>
    <n v="13"/>
    <n v="17"/>
    <n v="19"/>
    <n v="19"/>
    <n v="20"/>
    <n v="22"/>
    <n v="21"/>
    <n v="17"/>
    <n v="15"/>
    <n v="15"/>
    <n v="16"/>
    <n v="13"/>
    <n v="14"/>
    <n v="13"/>
    <n v="14"/>
    <n v="16"/>
    <n v="16"/>
    <n v="15"/>
    <n v="18"/>
    <n v="14"/>
    <n v="18.15909090909091"/>
    <n v="19"/>
    <n v="3.2417564993141719"/>
    <n v="0.17851975715872787"/>
    <n v="13"/>
    <n v="25"/>
    <n v="12"/>
    <n v="0.99352016943779409"/>
    <n v="0.20899067483043834"/>
  </r>
  <r>
    <n v="9318450000"/>
    <s v="B"/>
    <x v="6"/>
    <n v="51"/>
    <n v="53"/>
    <n v="56"/>
    <n v="55"/>
    <n v="52"/>
    <n v="54"/>
    <n v="53"/>
    <n v="55"/>
    <n v="56"/>
    <n v="63"/>
    <n v="64"/>
    <n v="63"/>
    <n v="62"/>
    <n v="64"/>
    <n v="61"/>
    <n v="60"/>
    <n v="58"/>
    <n v="59"/>
    <n v="57"/>
    <n v="56"/>
    <n v="56"/>
    <n v="57"/>
    <n v="52"/>
    <n v="57"/>
    <n v="57"/>
    <n v="58"/>
    <n v="60"/>
    <n v="57"/>
    <n v="58"/>
    <n v="59"/>
    <n v="59"/>
    <n v="51"/>
    <n v="59"/>
    <n v="57"/>
    <n v="57"/>
    <n v="55"/>
    <n v="50"/>
    <n v="50"/>
    <n v="50"/>
    <n v="52"/>
    <n v="51"/>
    <n v="54"/>
    <n v="53"/>
    <n v="54"/>
    <n v="56.25"/>
    <n v="56.5"/>
    <n v="3.8707309567489814"/>
    <n v="6.8812994786648554E-2"/>
    <n v="50"/>
    <n v="64"/>
    <n v="14"/>
    <n v="0.99846505275671993"/>
    <n v="8.2691900907839566E-2"/>
  </r>
  <r>
    <n v="419590000"/>
    <s v="4"/>
    <x v="2"/>
    <n v="22"/>
    <n v="22"/>
    <n v="22"/>
    <n v="20"/>
    <n v="20"/>
    <n v="20"/>
    <n v="20"/>
    <n v="21"/>
    <n v="20"/>
    <n v="20"/>
    <n v="20"/>
    <n v="20"/>
    <n v="20"/>
    <n v="21"/>
    <n v="21"/>
    <n v="21"/>
    <n v="21"/>
    <n v="21"/>
    <n v="21"/>
    <n v="21"/>
    <n v="21"/>
    <n v="23"/>
    <n v="24"/>
    <n v="23"/>
    <n v="23"/>
    <n v="23"/>
    <n v="23"/>
    <n v="25"/>
    <n v="24"/>
    <n v="24"/>
    <n v="23"/>
    <n v="23"/>
    <n v="23"/>
    <n v="23"/>
    <n v="23"/>
    <n v="24"/>
    <n v="24"/>
    <n v="24"/>
    <n v="24"/>
    <n v="24"/>
    <n v="23"/>
    <n v="23"/>
    <n v="23"/>
    <n v="24"/>
    <n v="22.15909090909091"/>
    <n v="23"/>
    <n v="1.5393018927828084"/>
    <n v="6.9465931571736986E-2"/>
    <n v="20"/>
    <n v="25"/>
    <n v="5"/>
    <n v="1.0043110254215362"/>
    <n v="0.62409110169669313"/>
  </r>
  <r>
    <n v="39284070000"/>
    <s v="C"/>
    <x v="0"/>
    <n v="119"/>
    <n v="116"/>
    <n v="121"/>
    <n v="119"/>
    <n v="105"/>
    <n v="113"/>
    <n v="116"/>
    <n v="115"/>
    <n v="117"/>
    <n v="114"/>
    <n v="119"/>
    <n v="120"/>
    <n v="119"/>
    <n v="114"/>
    <n v="113"/>
    <n v="118"/>
    <n v="119"/>
    <n v="114"/>
    <n v="116"/>
    <n v="92"/>
    <n v="118"/>
    <n v="124"/>
    <n v="112"/>
    <n v="116"/>
    <n v="114"/>
    <n v="116"/>
    <n v="106"/>
    <n v="116"/>
    <n v="111"/>
    <n v="114"/>
    <n v="104"/>
    <n v="102"/>
    <n v="114"/>
    <n v="102"/>
    <n v="55"/>
    <n v="104"/>
    <n v="109"/>
    <n v="117"/>
    <n v="104"/>
    <n v="99"/>
    <n v="108"/>
    <n v="109"/>
    <n v="109"/>
    <n v="108"/>
    <n v="111.13636363636364"/>
    <n v="114"/>
    <n v="10.900375306299404"/>
    <n v="9.8081086600649028E-2"/>
    <n v="55"/>
    <n v="124"/>
    <n v="69"/>
    <n v="0.9963657251961674"/>
    <n v="0.14339131600128285"/>
  </r>
  <r>
    <n v="1687460000"/>
    <s v="7"/>
    <x v="5"/>
    <n v="97"/>
    <n v="97"/>
    <n v="97"/>
    <n v="70"/>
    <n v="69"/>
    <n v="71"/>
    <n v="80"/>
    <n v="81"/>
    <n v="80"/>
    <n v="81"/>
    <n v="81"/>
    <n v="84"/>
    <n v="82"/>
    <n v="81"/>
    <n v="82"/>
    <n v="83"/>
    <n v="82"/>
    <n v="82"/>
    <n v="80"/>
    <n v="81"/>
    <n v="79"/>
    <n v="80"/>
    <n v="81"/>
    <n v="81"/>
    <n v="84"/>
    <n v="82"/>
    <n v="81"/>
    <n v="80"/>
    <n v="82"/>
    <n v="82"/>
    <n v="82"/>
    <n v="82"/>
    <n v="81"/>
    <n v="82"/>
    <n v="82"/>
    <n v="85"/>
    <n v="82"/>
    <n v="81"/>
    <n v="84"/>
    <n v="80"/>
    <n v="82"/>
    <n v="81"/>
    <n v="81"/>
    <n v="82"/>
    <n v="81.818181818181813"/>
    <n v="81.5"/>
    <n v="5.2263764283511494"/>
    <n v="6.3877934124291824E-2"/>
    <n v="69"/>
    <n v="97"/>
    <n v="28"/>
    <n v="0.99980618774647734"/>
    <n v="1.5725258493099533E-3"/>
  </r>
  <r>
    <n v="30580000"/>
    <s v="2"/>
    <x v="7"/>
    <n v="23"/>
    <n v="23"/>
    <n v="23"/>
    <n v="23"/>
    <n v="23"/>
    <n v="23"/>
    <n v="23"/>
    <n v="23"/>
    <n v="23"/>
    <n v="23"/>
    <n v="23"/>
    <n v="23"/>
    <n v="23"/>
    <n v="23"/>
    <n v="23"/>
    <n v="23"/>
    <n v="24"/>
    <n v="24"/>
    <n v="24"/>
    <n v="24"/>
    <n v="24"/>
    <n v="24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"/>
    <n v="23.136363636363637"/>
    <n v="23"/>
    <n v="0.34714175717877405"/>
    <n v="1.5004162392795735E-2"/>
    <n v="23"/>
    <n v="24"/>
    <n v="1"/>
    <n v="0.99989203217714251"/>
    <n v="8.81272949816303E-3"/>
  </r>
  <r>
    <n v="5278940000"/>
    <s v="A"/>
    <x v="3"/>
    <n v="107"/>
    <n v="189"/>
    <n v="191"/>
    <n v="161"/>
    <n v="161"/>
    <n v="150"/>
    <n v="151"/>
    <n v="150"/>
    <n v="140"/>
    <n v="150"/>
    <n v="146"/>
    <n v="144"/>
    <n v="143"/>
    <n v="144"/>
    <n v="144"/>
    <n v="144"/>
    <n v="144"/>
    <n v="143"/>
    <n v="133"/>
    <n v="140"/>
    <n v="140"/>
    <n v="148"/>
    <n v="148"/>
    <n v="158"/>
    <n v="158"/>
    <n v="158"/>
    <n v="153"/>
    <n v="147"/>
    <n v="148"/>
    <n v="148"/>
    <n v="148"/>
    <n v="148"/>
    <n v="147"/>
    <n v="144"/>
    <n v="142"/>
    <n v="144"/>
    <n v="144"/>
    <n v="144"/>
    <n v="144"/>
    <n v="144"/>
    <n v="145"/>
    <n v="145"/>
    <n v="145"/>
    <n v="145"/>
    <n v="147.95454545454547"/>
    <n v="145"/>
    <n v="12.403965130206316"/>
    <n v="8.3836323460687839E-2"/>
    <n v="107"/>
    <n v="191"/>
    <n v="84"/>
    <n v="0.9988784301303163"/>
    <n v="3.0441787927708117E-2"/>
  </r>
  <r>
    <n v="328040000"/>
    <s v="4"/>
    <x v="2"/>
    <n v="48"/>
    <n v="49"/>
    <n v="46"/>
    <n v="49"/>
    <n v="49"/>
    <n v="51"/>
    <n v="51"/>
    <n v="50"/>
    <n v="54"/>
    <n v="52"/>
    <n v="51"/>
    <n v="52"/>
    <n v="52"/>
    <n v="50"/>
    <n v="49"/>
    <n v="56"/>
    <n v="56"/>
    <n v="52"/>
    <n v="51"/>
    <n v="51"/>
    <n v="52"/>
    <n v="51"/>
    <n v="52"/>
    <n v="49"/>
    <n v="48"/>
    <n v="48"/>
    <n v="50"/>
    <n v="47"/>
    <n v="47"/>
    <n v="49"/>
    <n v="49"/>
    <n v="50"/>
    <n v="46"/>
    <n v="48"/>
    <n v="47"/>
    <n v="47"/>
    <n v="47"/>
    <n v="49"/>
    <n v="52"/>
    <n v="52"/>
    <n v="51"/>
    <n v="50"/>
    <n v="48"/>
    <n v="48"/>
    <n v="49.909090909090907"/>
    <n v="50"/>
    <n v="2.3409219195444768"/>
    <n v="4.6903717877940336E-2"/>
    <n v="46"/>
    <n v="56"/>
    <n v="10"/>
    <n v="0.99906983949617767"/>
    <n v="6.6347571818947917E-2"/>
  </r>
  <r>
    <n v="953340000"/>
    <s v="6"/>
    <x v="10"/>
    <n v="352"/>
    <n v="359"/>
    <n v="354"/>
    <n v="338"/>
    <n v="344"/>
    <n v="344"/>
    <n v="352"/>
    <n v="351"/>
    <n v="349"/>
    <n v="307"/>
    <n v="306"/>
    <n v="325"/>
    <n v="321"/>
    <n v="317"/>
    <n v="335"/>
    <n v="344"/>
    <n v="351"/>
    <n v="355"/>
    <n v="345"/>
    <n v="340"/>
    <n v="318"/>
    <n v="306"/>
    <n v="303"/>
    <n v="299"/>
    <n v="299"/>
    <n v="281"/>
    <n v="312"/>
    <n v="295"/>
    <n v="316"/>
    <n v="280"/>
    <n v="281"/>
    <n v="276"/>
    <n v="266"/>
    <n v="273"/>
    <n v="217"/>
    <n v="218"/>
    <n v="272"/>
    <n v="249"/>
    <n v="269"/>
    <n v="284"/>
    <n v="306"/>
    <n v="303"/>
    <n v="311"/>
    <n v="305"/>
    <n v="309.72727272727275"/>
    <n v="309"/>
    <n v="35.632728381698414"/>
    <n v="0.11504549815047917"/>
    <n v="217"/>
    <n v="359"/>
    <n v="142"/>
    <n v="0.99318640497274224"/>
    <n v="0.52080736265881589"/>
  </r>
  <r>
    <n v="16740000"/>
    <s v="1"/>
    <x v="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59"/>
    <n v="60"/>
    <n v="60"/>
    <n v="60"/>
    <n v="60"/>
    <n v="60"/>
    <n v="60"/>
    <n v="60"/>
    <n v="60"/>
    <n v="60"/>
    <n v="60"/>
    <n v="59.227272727272727"/>
    <n v="59"/>
    <n v="0.42391510578572128"/>
    <n v="7.1574307960751097E-3"/>
    <n v="59"/>
    <n v="60"/>
    <n v="1"/>
    <n v="1.0004027886541327"/>
    <n v="0.52713178294573637"/>
  </r>
  <r>
    <n v="1187220000"/>
    <s v="7"/>
    <x v="5"/>
    <n v="33"/>
    <n v="33"/>
    <n v="33"/>
    <n v="33"/>
    <n v="33"/>
    <n v="33"/>
    <n v="26"/>
    <n v="26"/>
    <n v="26"/>
    <n v="26"/>
    <n v="26"/>
    <n v="26"/>
    <n v="26"/>
    <n v="26"/>
    <n v="26"/>
    <n v="26"/>
    <n v="26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3"/>
    <n v="2"/>
    <n v="2"/>
    <n v="2"/>
    <n v="1"/>
    <n v="1"/>
    <n v="1"/>
    <n v="1"/>
    <n v="12.159090909090908"/>
    <n v="2"/>
    <n v="13.264646458385613"/>
    <n v="1.0909241947083494"/>
    <n v="1"/>
    <n v="33"/>
    <n v="32"/>
    <n v="0.9104781489290481"/>
    <n v="0.77780800004474648"/>
  </r>
  <r>
    <n v="387380000"/>
    <s v="4"/>
    <x v="2"/>
    <n v="74"/>
    <n v="81"/>
    <n v="87"/>
    <n v="88"/>
    <n v="72"/>
    <n v="79"/>
    <n v="68"/>
    <n v="73"/>
    <n v="76"/>
    <n v="77"/>
    <n v="81"/>
    <n v="62"/>
    <n v="71"/>
    <n v="67"/>
    <n v="68"/>
    <n v="73"/>
    <n v="77"/>
    <n v="79"/>
    <n v="73"/>
    <n v="76"/>
    <n v="79"/>
    <n v="75"/>
    <n v="75"/>
    <n v="55"/>
    <n v="67"/>
    <n v="67"/>
    <n v="78"/>
    <n v="68"/>
    <n v="76"/>
    <n v="71"/>
    <n v="70"/>
    <n v="73"/>
    <n v="75"/>
    <n v="65"/>
    <n v="80"/>
    <n v="69"/>
    <n v="75"/>
    <n v="79"/>
    <n v="71"/>
    <n v="73"/>
    <n v="71"/>
    <n v="82"/>
    <n v="77"/>
    <n v="82"/>
    <n v="73.977272727272734"/>
    <n v="74.5"/>
    <n v="6.3116305944739324"/>
    <n v="8.5318508803948701E-2"/>
    <n v="55"/>
    <n v="88"/>
    <n v="33"/>
    <n v="0.99932410666277371"/>
    <n v="9.8217626487324787E-3"/>
  </r>
  <r>
    <n v="18940000"/>
    <s v="1"/>
    <x v="9"/>
    <n v="37"/>
    <n v="37"/>
    <n v="39"/>
    <n v="38"/>
    <n v="33"/>
    <n v="33"/>
    <n v="33"/>
    <n v="34"/>
    <n v="33"/>
    <n v="33"/>
    <n v="34"/>
    <n v="33"/>
    <n v="33"/>
    <n v="34"/>
    <n v="34"/>
    <n v="33"/>
    <n v="33"/>
    <n v="33"/>
    <n v="33"/>
    <n v="33"/>
    <n v="33"/>
    <n v="33"/>
    <n v="33"/>
    <n v="33"/>
    <n v="33"/>
    <n v="35"/>
    <n v="37"/>
    <n v="36"/>
    <n v="36"/>
    <n v="36"/>
    <n v="36"/>
    <n v="38"/>
    <n v="37"/>
    <n v="39"/>
    <n v="37"/>
    <n v="36"/>
    <n v="36"/>
    <n v="36"/>
    <n v="36"/>
    <n v="38"/>
    <n v="36"/>
    <n v="36"/>
    <n v="37"/>
    <n v="51"/>
    <n v="35.386363636363633"/>
    <n v="35.5"/>
    <n v="3.1045046722532539"/>
    <n v="8.77316670386276E-2"/>
    <n v="33"/>
    <n v="51"/>
    <n v="18"/>
    <n v="1.0027979996934155"/>
    <n v="0.20399839231844197"/>
  </r>
  <r>
    <n v="226330000"/>
    <s v="3"/>
    <x v="4"/>
    <n v="194"/>
    <n v="191"/>
    <n v="191"/>
    <n v="191"/>
    <n v="191"/>
    <n v="191"/>
    <n v="191"/>
    <n v="191"/>
    <n v="191"/>
    <n v="191"/>
    <n v="191"/>
    <n v="191"/>
    <n v="191"/>
    <n v="191"/>
    <n v="191"/>
    <n v="191"/>
    <n v="191"/>
    <n v="191"/>
    <n v="195"/>
    <n v="196"/>
    <n v="195"/>
    <n v="195"/>
    <n v="191"/>
    <n v="196"/>
    <n v="191"/>
    <n v="191"/>
    <n v="191"/>
    <n v="191"/>
    <n v="194"/>
    <n v="191"/>
    <n v="191"/>
    <n v="193"/>
    <n v="195"/>
    <n v="195"/>
    <n v="188"/>
    <n v="185"/>
    <n v="186"/>
    <n v="188"/>
    <n v="187"/>
    <n v="186"/>
    <n v="186"/>
    <n v="188"/>
    <n v="186"/>
    <n v="185"/>
    <n v="190.84090909090909"/>
    <n v="191"/>
    <n v="2.9170164896423993"/>
    <n v="1.528506913710439E-2"/>
    <n v="185"/>
    <n v="196"/>
    <n v="11"/>
    <n v="0.99944759428710761"/>
    <n v="0.21468962872474404"/>
  </r>
  <r>
    <n v="28410000"/>
    <s v="2"/>
    <x v="7"/>
    <n v="46"/>
    <n v="47"/>
    <n v="47"/>
    <n v="45"/>
    <n v="45"/>
    <n v="49"/>
    <n v="50"/>
    <n v="50"/>
    <n v="48"/>
    <n v="50"/>
    <n v="50"/>
    <n v="50"/>
    <n v="50"/>
    <n v="49"/>
    <n v="49"/>
    <n v="48"/>
    <n v="48"/>
    <n v="44"/>
    <n v="44"/>
    <n v="47"/>
    <n v="47"/>
    <n v="50"/>
    <n v="50"/>
    <n v="48"/>
    <n v="48"/>
    <n v="47"/>
    <n v="52"/>
    <n v="50"/>
    <n v="51"/>
    <n v="51"/>
    <n v="46"/>
    <n v="48"/>
    <n v="48"/>
    <n v="50"/>
    <n v="51"/>
    <n v="55"/>
    <n v="57"/>
    <n v="53"/>
    <n v="53"/>
    <n v="47"/>
    <n v="53"/>
    <n v="52"/>
    <n v="51"/>
    <n v="50"/>
    <n v="49.18181818181818"/>
    <n v="49.5"/>
    <n v="2.7388057766940008"/>
    <n v="5.5687363296920533E-2"/>
    <n v="44"/>
    <n v="57"/>
    <n v="13"/>
    <n v="1.0022635529601891"/>
    <n v="0.27586459962787391"/>
  </r>
  <r>
    <n v="714010000"/>
    <s v="6"/>
    <x v="10"/>
    <n v="69"/>
    <n v="69"/>
    <n v="69"/>
    <n v="74"/>
    <n v="70"/>
    <n v="70"/>
    <n v="68"/>
    <n v="64"/>
    <n v="71"/>
    <n v="71"/>
    <n v="73"/>
    <n v="69"/>
    <n v="69"/>
    <n v="72"/>
    <n v="69"/>
    <n v="65"/>
    <n v="65"/>
    <n v="65"/>
    <n v="65"/>
    <n v="65"/>
    <n v="65"/>
    <n v="65"/>
    <n v="65"/>
    <n v="67"/>
    <n v="69"/>
    <n v="67"/>
    <n v="485"/>
    <n v="451"/>
    <n v="407"/>
    <n v="355"/>
    <n v="319"/>
    <n v="295"/>
    <n v="283"/>
    <n v="278"/>
    <n v="294"/>
    <n v="291"/>
    <n v="265"/>
    <n v="303"/>
    <n v="338"/>
    <n v="335"/>
    <n v="385"/>
    <n v="389"/>
    <n v="451"/>
    <n v="116"/>
    <n v="177.5"/>
    <n v="71"/>
    <n v="143.61633320340238"/>
    <n v="0.80910610255437954"/>
    <n v="64"/>
    <n v="485"/>
    <n v="421"/>
    <n v="1.0503742188008161"/>
    <n v="0.62348128889138665"/>
  </r>
  <r>
    <n v="108701000000"/>
    <s v="C"/>
    <x v="0"/>
    <n v="3"/>
    <n v="3"/>
    <n v="3"/>
    <n v="3"/>
    <n v="18"/>
    <n v="18"/>
    <n v="18"/>
    <n v="21"/>
    <n v="21"/>
    <n v="21"/>
    <n v="21"/>
    <n v="21"/>
    <n v="21"/>
    <n v="20"/>
    <n v="20"/>
    <n v="23"/>
    <n v="24"/>
    <n v="25"/>
    <n v="25"/>
    <n v="28"/>
    <n v="28"/>
    <n v="25"/>
    <n v="24"/>
    <n v="25"/>
    <n v="25"/>
    <n v="25"/>
    <n v="25"/>
    <n v="26"/>
    <n v="27"/>
    <n v="27"/>
    <n v="27"/>
    <n v="27"/>
    <n v="2"/>
    <n v="27"/>
    <n v="24"/>
    <n v="24"/>
    <n v="24"/>
    <n v="24"/>
    <n v="24"/>
    <n v="24"/>
    <n v="23"/>
    <n v="23"/>
    <n v="23"/>
    <n v="23"/>
    <n v="21.204545454545453"/>
    <n v="24"/>
    <n v="7.1384303709342545"/>
    <n v="0.33664623399904309"/>
    <n v="2"/>
    <n v="28"/>
    <n v="26"/>
    <n v="1.0241051699074954"/>
    <n v="0.19276558481465242"/>
  </r>
  <r>
    <n v="199850000"/>
    <s v="3"/>
    <x v="4"/>
    <n v="27"/>
    <n v="22"/>
    <n v="22"/>
    <n v="22"/>
    <n v="20"/>
    <n v="19"/>
    <n v="14"/>
    <n v="22"/>
    <n v="11"/>
    <n v="21"/>
    <n v="20"/>
    <n v="18"/>
    <n v="18"/>
    <n v="23"/>
    <n v="24"/>
    <n v="21"/>
    <n v="24"/>
    <n v="23"/>
    <n v="23"/>
    <n v="23"/>
    <n v="18"/>
    <n v="22"/>
    <n v="19"/>
    <n v="22"/>
    <n v="25"/>
    <n v="20"/>
    <n v="19"/>
    <n v="24"/>
    <n v="22"/>
    <n v="24"/>
    <n v="19"/>
    <n v="16"/>
    <n v="21"/>
    <n v="23"/>
    <n v="22"/>
    <n v="25"/>
    <n v="25"/>
    <n v="21"/>
    <n v="27"/>
    <n v="21"/>
    <n v="21"/>
    <n v="19"/>
    <n v="21"/>
    <n v="24"/>
    <n v="21.295454545454547"/>
    <n v="22"/>
    <n v="3.0997340130040563"/>
    <n v="0.14555848086678599"/>
    <n v="11"/>
    <n v="27"/>
    <n v="16"/>
    <n v="1.0026987865998993"/>
    <n v="4.4807845930266814E-2"/>
  </r>
  <r>
    <n v="300000"/>
    <s v="1"/>
    <x v="9"/>
    <n v="75"/>
    <n v="71"/>
    <n v="70"/>
    <n v="71"/>
    <n v="71"/>
    <n v="71"/>
    <n v="73"/>
    <n v="73"/>
    <n v="71"/>
    <n v="73"/>
    <n v="73"/>
    <n v="72"/>
    <n v="71"/>
    <n v="77"/>
    <n v="77"/>
    <n v="73"/>
    <n v="71"/>
    <n v="72"/>
    <n v="73"/>
    <n v="73"/>
    <n v="72"/>
    <n v="71"/>
    <n v="73"/>
    <n v="73"/>
    <n v="74"/>
    <n v="70"/>
    <n v="71"/>
    <n v="70"/>
    <n v="70"/>
    <n v="70"/>
    <n v="67"/>
    <n v="70"/>
    <n v="71"/>
    <n v="70"/>
    <n v="70"/>
    <n v="74"/>
    <n v="71"/>
    <n v="70"/>
    <n v="67"/>
    <n v="67"/>
    <n v="67"/>
    <n v="67"/>
    <n v="67"/>
    <n v="67"/>
    <n v="71.13636363636364"/>
    <n v="71"/>
    <n v="2.4833483500073341"/>
    <n v="3.4909689265278813E-2"/>
    <n v="67"/>
    <n v="77"/>
    <n v="10"/>
    <n v="0.99835443370907395"/>
    <n v="0.36728436619876986"/>
  </r>
  <r>
    <n v="1389850000"/>
    <s v="7"/>
    <x v="5"/>
    <n v="87"/>
    <n v="88"/>
    <n v="77"/>
    <n v="66"/>
    <n v="56"/>
    <n v="83"/>
    <n v="68"/>
    <n v="63"/>
    <n v="64"/>
    <n v="75"/>
    <n v="69"/>
    <n v="61"/>
    <n v="67"/>
    <n v="75"/>
    <n v="70"/>
    <n v="92"/>
    <n v="76"/>
    <n v="43"/>
    <n v="42"/>
    <n v="44"/>
    <n v="68"/>
    <n v="39"/>
    <n v="27"/>
    <n v="57"/>
    <n v="47"/>
    <n v="50"/>
    <n v="32"/>
    <n v="28"/>
    <n v="34"/>
    <n v="20"/>
    <n v="27"/>
    <n v="26"/>
    <n v="32"/>
    <n v="39"/>
    <n v="39"/>
    <n v="38"/>
    <n v="47"/>
    <n v="60"/>
    <n v="65"/>
    <n v="49"/>
    <n v="42"/>
    <n v="66"/>
    <n v="51"/>
    <n v="33"/>
    <n v="54.136363636363633"/>
    <n v="53.5"/>
    <n v="19.062432199304098"/>
    <n v="0.3521188147646433"/>
    <n v="20"/>
    <n v="92"/>
    <n v="72"/>
    <n v="0.98260053590632068"/>
    <n v="0.34575156256669382"/>
  </r>
  <r>
    <n v="384350000"/>
    <s v="4"/>
    <x v="2"/>
    <n v="87"/>
    <n v="87"/>
    <n v="87"/>
    <n v="87"/>
    <n v="87"/>
    <n v="87"/>
    <n v="87"/>
    <n v="87"/>
    <n v="87"/>
    <n v="87"/>
    <n v="87"/>
    <n v="87"/>
    <n v="87"/>
    <n v="87"/>
    <n v="87"/>
    <n v="87"/>
    <n v="87"/>
    <n v="24"/>
    <n v="23"/>
    <n v="26"/>
    <n v="26"/>
    <n v="17"/>
    <n v="18"/>
    <n v="42"/>
    <n v="34"/>
    <n v="31"/>
    <n v="28"/>
    <n v="22"/>
    <n v="18"/>
    <n v="16"/>
    <n v="17"/>
    <n v="18"/>
    <n v="19"/>
    <n v="16"/>
    <n v="17"/>
    <n v="11"/>
    <n v="12"/>
    <n v="12"/>
    <n v="9"/>
    <n v="11"/>
    <n v="11"/>
    <n v="11"/>
    <n v="12"/>
    <n v="12"/>
    <n v="45.272727272727273"/>
    <n v="26"/>
    <n v="34.08222863411482"/>
    <n v="0.75282031119530723"/>
    <n v="9"/>
    <n v="87"/>
    <n v="78"/>
    <n v="0.94055651926936945"/>
    <n v="0.86090385331108432"/>
  </r>
  <r>
    <n v="84830000"/>
    <s v="3"/>
    <x v="4"/>
    <n v="348"/>
    <n v="342"/>
    <n v="349"/>
    <n v="347"/>
    <n v="348"/>
    <n v="351"/>
    <n v="345"/>
    <n v="347"/>
    <n v="350"/>
    <n v="344"/>
    <n v="348"/>
    <n v="345"/>
    <n v="348"/>
    <n v="351"/>
    <n v="351"/>
    <n v="352"/>
    <n v="361"/>
    <n v="360"/>
    <n v="127"/>
    <n v="366"/>
    <n v="361"/>
    <n v="360"/>
    <n v="356"/>
    <n v="363"/>
    <n v="371"/>
    <n v="367"/>
    <n v="363"/>
    <n v="367"/>
    <n v="366"/>
    <n v="363"/>
    <n v="363"/>
    <n v="362"/>
    <n v="361"/>
    <n v="364"/>
    <n v="371"/>
    <n v="363"/>
    <n v="369"/>
    <n v="368"/>
    <n v="368"/>
    <n v="369"/>
    <n v="369"/>
    <n v="362"/>
    <n v="365"/>
    <n v="355"/>
    <n v="352.86363636363637"/>
    <n v="361"/>
    <n v="35.907238959924982"/>
    <n v="0.1017595333142277"/>
    <n v="127"/>
    <n v="371"/>
    <n v="244"/>
    <n v="1.0020860250198707"/>
    <n v="2.8657238966513093E-2"/>
  </r>
  <r>
    <n v="57098150000"/>
    <s v="C"/>
    <x v="0"/>
    <n v="79"/>
    <n v="79"/>
    <n v="78"/>
    <n v="78"/>
    <n v="78"/>
    <n v="78"/>
    <n v="78"/>
    <n v="78"/>
    <n v="69"/>
    <n v="69"/>
    <n v="69"/>
    <n v="69"/>
    <n v="69"/>
    <n v="69"/>
    <n v="69"/>
    <n v="69"/>
    <n v="69"/>
    <n v="69"/>
    <n v="69"/>
    <n v="69"/>
    <n v="69"/>
    <n v="69"/>
    <n v="69"/>
    <n v="69"/>
    <n v="39"/>
    <n v="39"/>
    <n v="37"/>
    <n v="38"/>
    <n v="37"/>
    <n v="35"/>
    <n v="35"/>
    <n v="35"/>
    <n v="34"/>
    <n v="35"/>
    <n v="34"/>
    <n v="33"/>
    <n v="32"/>
    <n v="38"/>
    <n v="37"/>
    <n v="37"/>
    <n v="37"/>
    <n v="36"/>
    <n v="36"/>
    <n v="37"/>
    <n v="55.704545454545453"/>
    <n v="69"/>
    <n v="18.483908206309646"/>
    <n v="0.33182046555594635"/>
    <n v="32"/>
    <n v="79"/>
    <n v="47"/>
    <n v="0.97555041059406877"/>
    <n v="0.80954537008838112"/>
  </r>
  <r>
    <n v="670000"/>
    <s v="1"/>
    <x v="9"/>
    <n v="4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3.4318181818181817"/>
    <n v="3"/>
    <n v="0.50105596738531144"/>
    <n v="0.14600306334406427"/>
    <n v="3"/>
    <n v="4"/>
    <n v="1"/>
    <n v="1.0086534975712502"/>
    <n v="0.58955528355773112"/>
  </r>
  <r>
    <n v="109950000"/>
    <s v="3"/>
    <x v="4"/>
    <n v="286"/>
    <n v="270"/>
    <n v="272"/>
    <n v="276"/>
    <n v="267"/>
    <n v="261"/>
    <n v="254"/>
    <n v="246"/>
    <n v="251"/>
    <n v="265"/>
    <n v="264"/>
    <n v="270"/>
    <n v="265"/>
    <n v="287"/>
    <n v="274"/>
    <n v="269"/>
    <n v="297"/>
    <n v="277"/>
    <n v="277"/>
    <n v="295"/>
    <n v="282"/>
    <n v="270"/>
    <n v="260"/>
    <n v="265"/>
    <n v="309"/>
    <n v="306"/>
    <n v="294"/>
    <n v="290"/>
    <n v="263"/>
    <n v="282"/>
    <n v="243"/>
    <n v="236"/>
    <n v="249"/>
    <n v="249"/>
    <n v="279"/>
    <n v="281"/>
    <n v="262"/>
    <n v="264"/>
    <n v="272"/>
    <n v="265"/>
    <n v="268"/>
    <n v="275"/>
    <n v="245"/>
    <n v="277"/>
    <n v="270.65909090909093"/>
    <n v="270"/>
    <n v="16.325102915474854"/>
    <n v="6.0316107841203587E-2"/>
    <n v="236"/>
    <n v="309"/>
    <n v="73"/>
    <n v="0.99968148307957716"/>
    <n v="4.6156839431459058E-3"/>
  </r>
  <r>
    <n v="124940000"/>
    <s v="3"/>
    <x v="4"/>
    <n v="50"/>
    <n v="50"/>
    <n v="50"/>
    <n v="50"/>
    <n v="50"/>
    <n v="50"/>
    <n v="50"/>
    <n v="50"/>
    <n v="50"/>
    <n v="47"/>
    <n v="47"/>
    <n v="50"/>
    <n v="50"/>
    <n v="50"/>
    <n v="50"/>
    <n v="50"/>
    <n v="50"/>
    <n v="50"/>
    <n v="50"/>
    <n v="50"/>
    <n v="50"/>
    <n v="50"/>
    <n v="50"/>
    <n v="51"/>
    <n v="47"/>
    <n v="47"/>
    <n v="50"/>
    <n v="50"/>
    <n v="50"/>
    <n v="50"/>
    <n v="50"/>
    <n v="50"/>
    <n v="50"/>
    <n v="50"/>
    <n v="50"/>
    <n v="50"/>
    <n v="50"/>
    <n v="49"/>
    <n v="49"/>
    <n v="49"/>
    <n v="49"/>
    <n v="49"/>
    <n v="49"/>
    <n v="46"/>
    <n v="49.522727272727273"/>
    <n v="50"/>
    <n v="1.0672424010011574"/>
    <n v="2.1550557890798957E-2"/>
    <n v="46"/>
    <n v="51"/>
    <n v="5"/>
    <n v="0.99960104707651776"/>
    <n v="5.41556875479366E-2"/>
  </r>
  <r>
    <n v="93800000"/>
    <s v="3"/>
    <x v="4"/>
    <n v="38"/>
    <n v="39"/>
    <n v="39"/>
    <n v="37"/>
    <n v="37"/>
    <n v="37"/>
    <n v="40"/>
    <n v="41"/>
    <n v="40"/>
    <n v="39"/>
    <n v="38"/>
    <n v="38"/>
    <n v="38"/>
    <n v="39"/>
    <n v="39"/>
    <n v="38"/>
    <n v="39"/>
    <n v="39"/>
    <n v="37"/>
    <n v="37"/>
    <n v="39"/>
    <n v="38"/>
    <n v="38"/>
    <n v="38"/>
    <n v="40"/>
    <n v="39"/>
    <n v="40"/>
    <n v="43"/>
    <n v="41"/>
    <n v="41"/>
    <n v="41"/>
    <n v="39"/>
    <n v="39"/>
    <n v="40"/>
    <n v="40"/>
    <n v="40"/>
    <n v="39"/>
    <n v="39"/>
    <n v="40"/>
    <n v="39"/>
    <n v="38"/>
    <n v="40"/>
    <n v="40"/>
    <n v="40"/>
    <n v="39.090909090909093"/>
    <n v="39"/>
    <n v="1.2907214823623698"/>
    <n v="3.3018456525548995E-2"/>
    <n v="37"/>
    <n v="43"/>
    <n v="6"/>
    <n v="1.0010449430522517"/>
    <n v="0.16687763501093228"/>
  </r>
  <r>
    <n v="2113850000"/>
    <s v="7"/>
    <x v="5"/>
    <n v="36"/>
    <n v="36"/>
    <n v="28"/>
    <n v="37"/>
    <n v="36"/>
    <n v="36"/>
    <n v="36"/>
    <n v="36"/>
    <n v="36"/>
    <n v="36"/>
    <n v="36"/>
    <n v="36"/>
    <n v="36"/>
    <n v="36"/>
    <n v="36"/>
    <n v="36"/>
    <n v="36"/>
    <n v="36"/>
    <n v="28"/>
    <n v="28"/>
    <n v="37"/>
    <n v="36"/>
    <n v="36"/>
    <n v="36"/>
    <n v="36"/>
    <n v="36"/>
    <n v="37"/>
    <n v="37"/>
    <n v="36"/>
    <n v="39"/>
    <n v="36"/>
    <n v="36"/>
    <n v="36"/>
    <n v="36"/>
    <n v="36"/>
    <n v="37"/>
    <n v="28"/>
    <n v="36"/>
    <n v="36"/>
    <n v="28"/>
    <n v="28"/>
    <n v="36"/>
    <n v="37"/>
    <n v="36"/>
    <n v="35.113636363636367"/>
    <n v="36"/>
    <n v="2.9112125587747566"/>
    <n v="8.2908318825947749E-2"/>
    <n v="28"/>
    <n v="39"/>
    <n v="11"/>
    <n v="0.99929201043022209"/>
    <n v="1.0065139955061603E-2"/>
  </r>
  <r>
    <n v="8380000"/>
    <s v="1"/>
    <x v="9"/>
    <n v="38"/>
    <n v="31"/>
    <n v="31"/>
    <n v="23"/>
    <n v="29"/>
    <n v="24"/>
    <n v="36"/>
    <n v="31"/>
    <n v="31"/>
    <n v="33"/>
    <n v="31"/>
    <n v="37"/>
    <n v="35"/>
    <n v="33"/>
    <n v="36"/>
    <n v="33"/>
    <n v="33"/>
    <n v="33"/>
    <n v="38"/>
    <n v="36"/>
    <n v="31"/>
    <n v="33"/>
    <n v="39"/>
    <n v="34"/>
    <n v="24"/>
    <n v="32"/>
    <n v="36"/>
    <n v="31"/>
    <n v="35"/>
    <n v="33"/>
    <n v="23"/>
    <n v="22"/>
    <n v="26"/>
    <n v="29"/>
    <n v="24"/>
    <n v="25"/>
    <n v="27"/>
    <n v="23"/>
    <n v="27"/>
    <n v="26"/>
    <n v="24"/>
    <n v="33"/>
    <n v="36"/>
    <n v="27"/>
    <n v="30.727272727272727"/>
    <n v="31"/>
    <n v="4.8338132492413495"/>
    <n v="0.15731344893980723"/>
    <n v="22"/>
    <n v="39"/>
    <n v="17"/>
    <n v="0.99555015669140479"/>
    <n v="0.1227371269262921"/>
  </r>
  <r>
    <n v="627420000"/>
    <s v="5"/>
    <x v="1"/>
    <n v="98"/>
    <n v="98"/>
    <n v="98"/>
    <n v="47"/>
    <n v="47"/>
    <n v="47"/>
    <n v="47"/>
    <n v="47"/>
    <n v="47"/>
    <n v="47"/>
    <n v="47"/>
    <n v="47"/>
    <n v="49"/>
    <n v="49"/>
    <n v="49"/>
    <n v="49"/>
    <n v="49"/>
    <n v="49"/>
    <n v="49"/>
    <n v="35"/>
    <n v="35"/>
    <n v="35"/>
    <n v="35"/>
    <n v="35"/>
    <n v="29"/>
    <n v="35"/>
    <n v="35"/>
    <n v="35"/>
    <n v="31"/>
    <n v="35"/>
    <n v="35"/>
    <n v="35"/>
    <n v="35"/>
    <n v="35"/>
    <n v="29"/>
    <n v="29"/>
    <n v="35"/>
    <n v="35"/>
    <n v="35"/>
    <n v="35"/>
    <n v="35"/>
    <n v="35"/>
    <n v="29"/>
    <n v="35"/>
    <n v="43.340909090909093"/>
    <n v="35"/>
    <n v="16.47682400788733"/>
    <n v="0.38016793725592163"/>
    <n v="29"/>
    <n v="98"/>
    <n v="69"/>
    <n v="0.98224467176447261"/>
    <n v="0.61126301794944349"/>
  </r>
  <r>
    <n v="12031820000"/>
    <s v="C"/>
    <x v="0"/>
    <n v="35"/>
    <n v="27"/>
    <n v="27"/>
    <n v="27"/>
    <n v="27"/>
    <n v="27"/>
    <n v="27"/>
    <n v="27"/>
    <n v="27"/>
    <n v="27"/>
    <n v="26"/>
    <n v="26"/>
    <n v="26"/>
    <n v="26"/>
    <n v="26"/>
    <n v="27"/>
    <n v="27"/>
    <n v="27"/>
    <n v="27"/>
    <n v="27"/>
    <n v="27"/>
    <n v="27"/>
    <n v="27"/>
    <n v="35"/>
    <n v="35"/>
    <n v="35"/>
    <n v="35"/>
    <n v="35"/>
    <n v="35"/>
    <n v="35"/>
    <n v="35"/>
    <n v="35"/>
    <n v="35"/>
    <n v="33"/>
    <n v="34"/>
    <n v="28"/>
    <n v="28"/>
    <n v="27"/>
    <n v="27"/>
    <n v="27"/>
    <n v="31"/>
    <n v="31"/>
    <n v="32"/>
    <n v="33"/>
    <n v="29.65909090909091"/>
    <n v="27"/>
    <n v="3.6659538675473162"/>
    <n v="0.1236030422774574"/>
    <n v="26"/>
    <n v="35"/>
    <n v="9"/>
    <n v="1.0043842781477728"/>
    <n v="0.21893113922692956"/>
  </r>
  <r>
    <n v="26294180000"/>
    <s v="C"/>
    <x v="0"/>
    <n v="19"/>
    <n v="19"/>
    <n v="20"/>
    <n v="21"/>
    <n v="20"/>
    <n v="20"/>
    <n v="20"/>
    <n v="21"/>
    <n v="21"/>
    <n v="20"/>
    <n v="20"/>
    <n v="20"/>
    <n v="21"/>
    <n v="21"/>
    <n v="21"/>
    <n v="21"/>
    <n v="20"/>
    <n v="21"/>
    <n v="20"/>
    <n v="20"/>
    <n v="21"/>
    <n v="21"/>
    <n v="20"/>
    <n v="20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4.272727272727273"/>
    <n v="21"/>
    <n v="4.390071442781684"/>
    <n v="0.18086436655654878"/>
    <n v="19"/>
    <n v="29"/>
    <n v="10"/>
    <n v="1.0123636718173987"/>
    <n v="0.76430753067630564"/>
  </r>
  <r>
    <n v="555050000"/>
    <s v="5"/>
    <x v="1"/>
    <n v="64"/>
    <n v="64"/>
    <n v="65"/>
    <n v="65"/>
    <n v="66"/>
    <n v="64"/>
    <n v="73"/>
    <n v="57"/>
    <n v="58"/>
    <n v="65"/>
    <n v="64"/>
    <n v="71"/>
    <n v="71"/>
    <n v="75"/>
    <n v="58"/>
    <n v="67"/>
    <n v="78"/>
    <n v="75"/>
    <n v="74"/>
    <n v="67"/>
    <n v="74"/>
    <n v="71"/>
    <n v="78"/>
    <n v="76"/>
    <n v="75"/>
    <n v="75"/>
    <n v="76"/>
    <n v="69"/>
    <n v="72"/>
    <n v="70"/>
    <n v="70"/>
    <n v="65"/>
    <n v="68"/>
    <n v="68"/>
    <n v="64"/>
    <n v="63"/>
    <n v="69"/>
    <n v="69"/>
    <n v="68"/>
    <n v="70"/>
    <n v="75"/>
    <n v="76"/>
    <n v="64"/>
    <n v="63"/>
    <n v="68.840909090909093"/>
    <n v="69"/>
    <n v="5.4343574610803032"/>
    <n v="7.8940814885286675E-2"/>
    <n v="57"/>
    <n v="78"/>
    <n v="21"/>
    <n v="1.001509956049464"/>
    <n v="5.8664223844533653E-2"/>
  </r>
  <r>
    <n v="6600000"/>
    <s v="1"/>
    <x v="9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4"/>
    <n v="4"/>
    <n v="4"/>
    <n v="4"/>
    <n v="4"/>
    <n v="4"/>
    <n v="4"/>
    <n v="3.1590909090909092"/>
    <n v="3"/>
    <n v="0.36998942902446785"/>
    <n v="0.11711895595019126"/>
    <n v="3"/>
    <n v="4"/>
    <n v="1"/>
    <n v="1.0052646666223481"/>
    <n v="0.40155038759689932"/>
  </r>
  <r>
    <n v="5526210000"/>
    <s v="A"/>
    <x v="3"/>
    <n v="49"/>
    <n v="68"/>
    <n v="55"/>
    <n v="59"/>
    <n v="56"/>
    <n v="67"/>
    <n v="58"/>
    <n v="68"/>
    <n v="65"/>
    <n v="63"/>
    <n v="71"/>
    <n v="71"/>
    <n v="74"/>
    <n v="75"/>
    <n v="55"/>
    <n v="54"/>
    <n v="56"/>
    <n v="58"/>
    <n v="75"/>
    <n v="57"/>
    <n v="56"/>
    <n v="59"/>
    <n v="54"/>
    <n v="65"/>
    <n v="60"/>
    <n v="62"/>
    <n v="61"/>
    <n v="61"/>
    <n v="59"/>
    <n v="57"/>
    <n v="66"/>
    <n v="62"/>
    <n v="61"/>
    <n v="60"/>
    <n v="44"/>
    <n v="53"/>
    <n v="53"/>
    <n v="34"/>
    <n v="57"/>
    <n v="51"/>
    <n v="52"/>
    <n v="49"/>
    <n v="50"/>
    <n v="53"/>
    <n v="58.93181818181818"/>
    <n v="58.5"/>
    <n v="8.204926844543623"/>
    <n v="0.13922745127648262"/>
    <n v="34"/>
    <n v="75"/>
    <n v="41"/>
    <n v="0.99469233051605876"/>
    <n v="0.21696154515392685"/>
  </r>
  <r>
    <n v="45050000"/>
    <s v="2"/>
    <x v="7"/>
    <n v="236"/>
    <n v="235"/>
    <n v="241"/>
    <n v="238"/>
    <n v="237"/>
    <n v="240"/>
    <n v="239"/>
    <n v="237"/>
    <n v="238"/>
    <n v="235"/>
    <n v="235"/>
    <n v="235"/>
    <n v="238"/>
    <n v="235"/>
    <n v="236"/>
    <n v="235"/>
    <n v="236"/>
    <n v="236"/>
    <n v="240"/>
    <n v="238"/>
    <n v="235"/>
    <n v="238"/>
    <n v="241"/>
    <n v="239"/>
    <n v="235"/>
    <n v="236"/>
    <n v="91"/>
    <n v="84"/>
    <n v="91"/>
    <n v="91"/>
    <n v="91"/>
    <n v="94"/>
    <n v="91"/>
    <n v="91"/>
    <n v="91"/>
    <n v="92"/>
    <n v="93"/>
    <n v="99"/>
    <n v="94"/>
    <n v="94"/>
    <n v="94"/>
    <n v="91"/>
    <n v="95"/>
    <n v="95"/>
    <n v="177.86363636363637"/>
    <n v="235"/>
    <n v="72.029254686241146"/>
    <n v="0.40496897600237802"/>
    <n v="84"/>
    <n v="241"/>
    <n v="157"/>
    <n v="0.96960766106277885"/>
    <n v="0.7123415030222251"/>
  </r>
  <r>
    <n v="143950000"/>
    <s v="3"/>
    <x v="4"/>
    <n v="39"/>
    <n v="39"/>
    <n v="39"/>
    <n v="39"/>
    <n v="39"/>
    <n v="39"/>
    <n v="39"/>
    <n v="39"/>
    <n v="39"/>
    <n v="39"/>
    <n v="39"/>
    <n v="39"/>
    <n v="39"/>
    <n v="39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1"/>
    <n v="40"/>
    <n v="40"/>
    <n v="40"/>
    <n v="40"/>
    <n v="40.272727272727273"/>
    <n v="41"/>
    <n v="0.92418754674821357"/>
    <n v="2.2948223508420653E-2"/>
    <n v="39"/>
    <n v="41"/>
    <n v="2"/>
    <n v="1.0012025236241475"/>
    <n v="0.44656416319254383"/>
  </r>
  <r>
    <n v="372630000"/>
    <s v="4"/>
    <x v="2"/>
    <n v="25"/>
    <n v="25"/>
    <n v="25"/>
    <n v="25"/>
    <n v="25"/>
    <n v="25"/>
    <n v="39"/>
    <n v="39"/>
    <n v="38"/>
    <n v="38"/>
    <n v="39"/>
    <n v="38"/>
    <n v="39"/>
    <n v="38"/>
    <n v="38"/>
    <n v="39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9"/>
    <n v="39"/>
    <n v="39"/>
    <n v="40"/>
    <n v="38"/>
    <n v="39"/>
    <n v="40"/>
    <n v="38"/>
    <n v="38"/>
    <n v="36.522727272727273"/>
    <n v="38"/>
    <n v="4.6630094901560515"/>
    <n v="0.12767418641373135"/>
    <n v="25"/>
    <n v="40"/>
    <n v="15"/>
    <n v="1.007029017772509"/>
    <n v="0.36425270569019863"/>
  </r>
  <r>
    <n v="692700000"/>
    <s v="5"/>
    <x v="1"/>
    <n v="29"/>
    <n v="30"/>
    <n v="29"/>
    <n v="29"/>
    <n v="30"/>
    <n v="29"/>
    <n v="29"/>
    <n v="29"/>
    <n v="29"/>
    <n v="29"/>
    <n v="29"/>
    <n v="29"/>
    <n v="29"/>
    <n v="29"/>
    <n v="29"/>
    <n v="29"/>
    <n v="29"/>
    <n v="29"/>
    <n v="32"/>
    <n v="30"/>
    <n v="29"/>
    <n v="29"/>
    <n v="29"/>
    <n v="29"/>
    <n v="29"/>
    <n v="29"/>
    <n v="31"/>
    <n v="29"/>
    <n v="30"/>
    <n v="29"/>
    <n v="29"/>
    <n v="29"/>
    <n v="30"/>
    <n v="29"/>
    <n v="29"/>
    <n v="29"/>
    <n v="30"/>
    <n v="30"/>
    <n v="30"/>
    <n v="30"/>
    <n v="30"/>
    <n v="30"/>
    <n v="30"/>
    <n v="29"/>
    <n v="29.386363636363637"/>
    <n v="29"/>
    <n v="0.65471133674382642"/>
    <n v="2.2279426772411726E-2"/>
    <n v="29"/>
    <n v="32"/>
    <n v="3"/>
    <n v="1.0004668918418709"/>
    <n v="7.5427313435688315E-2"/>
  </r>
  <r>
    <n v="290350000"/>
    <s v="3"/>
    <x v="4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8"/>
    <n v="34"/>
    <n v="38"/>
    <n v="38"/>
    <n v="38"/>
    <n v="38"/>
    <n v="38"/>
    <n v="38"/>
    <n v="38"/>
    <n v="38"/>
    <n v="38"/>
    <n v="34"/>
    <n v="38"/>
    <n v="38"/>
    <n v="38"/>
    <n v="38"/>
    <n v="38"/>
    <n v="41"/>
    <n v="41"/>
    <n v="41"/>
    <n v="41"/>
    <n v="38.090909090909093"/>
    <n v="38"/>
    <n v="1.2541685250466779"/>
    <n v="3.2925665335354307E-2"/>
    <n v="34"/>
    <n v="41"/>
    <n v="7"/>
    <n v="1.000621826521314"/>
    <n v="5.7494044429123696E-2"/>
  </r>
  <r>
    <n v="372460000"/>
    <s v="4"/>
    <x v="2"/>
    <n v="625"/>
    <n v="625"/>
    <n v="625"/>
    <n v="625"/>
    <n v="72"/>
    <n v="72"/>
    <n v="72"/>
    <n v="72"/>
    <n v="72"/>
    <n v="72"/>
    <n v="72"/>
    <n v="72"/>
    <n v="72"/>
    <n v="72"/>
    <n v="73"/>
    <n v="72"/>
    <n v="72"/>
    <n v="72"/>
    <n v="73"/>
    <n v="72"/>
    <n v="72"/>
    <n v="72"/>
    <n v="72"/>
    <n v="72"/>
    <n v="72"/>
    <n v="72"/>
    <n v="72"/>
    <n v="73"/>
    <n v="72"/>
    <n v="72"/>
    <n v="72"/>
    <n v="73"/>
    <n v="72"/>
    <n v="72"/>
    <n v="74"/>
    <n v="74"/>
    <n v="73"/>
    <n v="73"/>
    <n v="74"/>
    <n v="74"/>
    <n v="72"/>
    <n v="57"/>
    <n v="57"/>
    <n v="57"/>
    <n v="121.56818181818181"/>
    <n v="72"/>
    <n v="161.08821759452218"/>
    <n v="1.325085356918859"/>
    <n v="57"/>
    <n v="625"/>
    <n v="568"/>
    <n v="0.97424291398684437"/>
    <n v="0.2785402437234944"/>
  </r>
  <r>
    <n v="56940000"/>
    <s v="3"/>
    <x v="4"/>
    <n v="48"/>
    <n v="50"/>
    <n v="51"/>
    <n v="51"/>
    <n v="51"/>
    <n v="50"/>
    <n v="49"/>
    <n v="50"/>
    <n v="50"/>
    <n v="50"/>
    <n v="50"/>
    <n v="50"/>
    <n v="51"/>
    <n v="50"/>
    <n v="50"/>
    <n v="50"/>
    <n v="50"/>
    <n v="50"/>
    <n v="50"/>
    <n v="50"/>
    <n v="50"/>
    <n v="50"/>
    <n v="51"/>
    <n v="51"/>
    <n v="53"/>
    <n v="53"/>
    <n v="53"/>
    <n v="52"/>
    <n v="52"/>
    <n v="52"/>
    <n v="52"/>
    <n v="52"/>
    <n v="51"/>
    <n v="52"/>
    <n v="51"/>
    <n v="51"/>
    <n v="52"/>
    <n v="52"/>
    <n v="52"/>
    <n v="52"/>
    <n v="52"/>
    <n v="52"/>
    <n v="52"/>
    <n v="52"/>
    <n v="50.977272727272727"/>
    <n v="51"/>
    <n v="1.1307259730879298"/>
    <n v="2.2180982084649536E-2"/>
    <n v="48"/>
    <n v="53"/>
    <n v="5"/>
    <n v="1.0012477780248075"/>
    <n v="0.51925977526357237"/>
  </r>
  <r>
    <n v="416560000"/>
    <s v="4"/>
    <x v="2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90"/>
    <n v="103"/>
    <n v="102"/>
    <n v="102"/>
    <n v="102"/>
    <n v="102"/>
    <n v="102"/>
    <n v="102"/>
    <n v="102"/>
    <n v="102"/>
    <n v="102"/>
    <n v="101"/>
    <n v="101"/>
    <n v="102"/>
    <n v="102"/>
    <n v="102"/>
    <n v="101"/>
    <n v="101"/>
    <n v="99"/>
    <n v="99"/>
    <n v="102"/>
    <n v="23"/>
    <n v="102"/>
    <n v="94"/>
    <n v="90"/>
    <n v="12.404050351247333"/>
    <n v="0.131957982460078"/>
    <n v="23"/>
    <n v="103"/>
    <n v="80"/>
    <n v="0.99973975434268114"/>
    <n v="2.2472314514405115E-4"/>
  </r>
  <r>
    <n v="124130000"/>
    <s v="3"/>
    <x v="4"/>
    <n v="44"/>
    <n v="45"/>
    <n v="44"/>
    <n v="44"/>
    <n v="44"/>
    <n v="44"/>
    <n v="44"/>
    <n v="44"/>
    <n v="44"/>
    <n v="44"/>
    <n v="44"/>
    <n v="44"/>
    <n v="44"/>
    <n v="44"/>
    <n v="45"/>
    <n v="44"/>
    <n v="45"/>
    <n v="44"/>
    <n v="45"/>
    <n v="45"/>
    <n v="45"/>
    <n v="44"/>
    <n v="45"/>
    <n v="44"/>
    <n v="45"/>
    <n v="45"/>
    <n v="45"/>
    <n v="44"/>
    <n v="45"/>
    <n v="45"/>
    <n v="44"/>
    <n v="44"/>
    <n v="44"/>
    <n v="44"/>
    <n v="44"/>
    <n v="44"/>
    <n v="46"/>
    <n v="45"/>
    <n v="45"/>
    <n v="45"/>
    <n v="46"/>
    <n v="45"/>
    <n v="44"/>
    <n v="45"/>
    <n v="44.477272727272727"/>
    <n v="44"/>
    <n v="0.59017681085934726"/>
    <n v="1.326917714757858E-2"/>
    <n v="44"/>
    <n v="46"/>
    <n v="2"/>
    <n v="1.000442823306356"/>
    <n v="0.18550015573573109"/>
  </r>
  <r>
    <n v="10549530000"/>
    <s v="C"/>
    <x v="0"/>
    <n v="60"/>
    <n v="60"/>
    <n v="59"/>
    <n v="60"/>
    <n v="60"/>
    <n v="60"/>
    <n v="60"/>
    <n v="60"/>
    <n v="60"/>
    <n v="60"/>
    <n v="60"/>
    <n v="60"/>
    <n v="79"/>
    <n v="62"/>
    <n v="60"/>
    <n v="60"/>
    <n v="60"/>
    <n v="60"/>
    <n v="60"/>
    <n v="60"/>
    <n v="60"/>
    <n v="62"/>
    <n v="57"/>
    <n v="63"/>
    <n v="57"/>
    <n v="73"/>
    <n v="57"/>
    <n v="57"/>
    <n v="57"/>
    <n v="58"/>
    <n v="57"/>
    <n v="57"/>
    <n v="57"/>
    <n v="57"/>
    <n v="56"/>
    <n v="57"/>
    <n v="59"/>
    <n v="59"/>
    <n v="59"/>
    <n v="59"/>
    <n v="57"/>
    <n v="57"/>
    <n v="57"/>
    <n v="57"/>
    <n v="59.68181818181818"/>
    <n v="60"/>
    <n v="4.0160881538129409"/>
    <n v="6.7291652234489491E-2"/>
    <n v="56"/>
    <n v="79"/>
    <n v="23"/>
    <n v="0.99832959039262981"/>
    <n v="0.12354400952479597"/>
  </r>
  <r>
    <n v="721981000000"/>
    <s v="C"/>
    <x v="0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9.431818181818183"/>
    <n v="29"/>
    <n v="0.50105596738531255"/>
    <n v="1.7024295416952703E-2"/>
    <n v="29"/>
    <n v="30"/>
    <n v="1"/>
    <n v="1.0011354741170686"/>
    <n v="0.73643410852713198"/>
  </r>
  <r>
    <n v="2502690000"/>
    <s v="8"/>
    <x v="8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0"/>
    <n v="0"/>
    <n v="20"/>
    <n v="20"/>
    <n v="0"/>
    <n v="1"/>
    <n v="1"/>
  </r>
  <r>
    <n v="95250000"/>
    <s v="3"/>
    <x v="4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0"/>
    <n v="0"/>
    <n v="9"/>
    <n v="9"/>
    <n v="0"/>
    <n v="1"/>
    <n v="1"/>
  </r>
  <r>
    <n v="223270000"/>
    <s v="3"/>
    <x v="4"/>
    <n v="64"/>
    <n v="56"/>
    <n v="55"/>
    <n v="59"/>
    <n v="61"/>
    <n v="61"/>
    <n v="61"/>
    <n v="59"/>
    <n v="61"/>
    <n v="63"/>
    <n v="63"/>
    <n v="64"/>
    <n v="64"/>
    <n v="63"/>
    <n v="61"/>
    <n v="64"/>
    <n v="64"/>
    <n v="62"/>
    <n v="64"/>
    <n v="64"/>
    <n v="64"/>
    <n v="64"/>
    <n v="62"/>
    <n v="62"/>
    <n v="62"/>
    <n v="60"/>
    <n v="60"/>
    <n v="60"/>
    <n v="60"/>
    <n v="60"/>
    <n v="60"/>
    <n v="59"/>
    <n v="59"/>
    <n v="50"/>
    <n v="53"/>
    <n v="51"/>
    <n v="51"/>
    <n v="48"/>
    <n v="51"/>
    <n v="51"/>
    <n v="48"/>
    <n v="50"/>
    <n v="51"/>
    <n v="51"/>
    <n v="58.636363636363633"/>
    <n v="60"/>
    <n v="5.234460542120746"/>
    <n v="8.9269869710586369E-2"/>
    <n v="48"/>
    <n v="64"/>
    <n v="16"/>
    <n v="0.99506759239169318"/>
    <n v="0.46708882452638567"/>
  </r>
  <r>
    <n v="30330000"/>
    <s v="2"/>
    <x v="7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29"/>
    <n v="0"/>
    <n v="0"/>
    <n v="29"/>
    <n v="29"/>
    <n v="0"/>
    <n v="1"/>
    <n v="1"/>
  </r>
  <r>
    <n v="111752280000"/>
    <s v="C"/>
    <x v="0"/>
    <n v="464"/>
    <n v="487"/>
    <n v="483"/>
    <n v="455"/>
    <n v="449"/>
    <n v="424"/>
    <n v="430"/>
    <n v="418"/>
    <n v="415"/>
    <n v="495"/>
    <n v="520"/>
    <n v="437"/>
    <n v="466"/>
    <n v="463"/>
    <n v="455"/>
    <n v="389"/>
    <n v="367"/>
    <n v="353"/>
    <n v="350"/>
    <n v="345"/>
    <n v="465"/>
    <n v="118"/>
    <n v="124"/>
    <n v="113"/>
    <n v="116"/>
    <n v="70"/>
    <n v="126"/>
    <n v="140"/>
    <n v="134"/>
    <n v="124"/>
    <n v="113"/>
    <n v="126"/>
    <n v="123"/>
    <n v="131"/>
    <n v="113"/>
    <n v="115"/>
    <n v="104"/>
    <n v="92"/>
    <n v="94"/>
    <n v="90"/>
    <n v="117"/>
    <n v="122"/>
    <n v="117"/>
    <n v="117"/>
    <n v="267.47727272727275"/>
    <n v="137"/>
    <n v="165.63528000726981"/>
    <n v="0.61924992100602183"/>
    <n v="70"/>
    <n v="520"/>
    <n v="450"/>
    <n v="0.95397454561703643"/>
    <n v="0.77216479187039122"/>
  </r>
  <r>
    <n v="10814850000"/>
    <s v="C"/>
    <x v="0"/>
    <n v="29"/>
    <n v="29"/>
    <n v="29"/>
    <n v="29"/>
    <n v="29"/>
    <n v="29"/>
    <n v="29"/>
    <n v="29"/>
    <n v="29"/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1"/>
    <n v="33"/>
    <n v="33"/>
    <n v="33"/>
    <n v="33"/>
    <n v="33"/>
    <n v="33"/>
    <n v="33"/>
    <n v="33"/>
    <n v="33"/>
    <n v="33"/>
    <n v="33"/>
    <n v="33"/>
    <n v="33"/>
    <n v="32"/>
    <n v="32"/>
    <n v="32"/>
    <n v="32"/>
    <n v="30.772727272727273"/>
    <n v="30"/>
    <n v="1.68251799622203"/>
    <n v="5.4675621738382064E-2"/>
    <n v="29"/>
    <n v="33"/>
    <n v="4"/>
    <n v="1.0037673087856609"/>
    <n v="0.79236913523915142"/>
  </r>
  <r>
    <n v="349230000"/>
    <s v="4"/>
    <x v="2"/>
    <n v="67"/>
    <n v="67"/>
    <n v="32"/>
    <n v="67"/>
    <n v="67"/>
    <n v="67"/>
    <n v="68"/>
    <n v="68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3.795454545454547"/>
    <n v="64"/>
    <n v="5.0558717669129312"/>
    <n v="7.9251285266893109E-2"/>
    <n v="32"/>
    <n v="68"/>
    <n v="36"/>
    <n v="1.0010391061230699"/>
    <n v="1.5440740582589896E-2"/>
  </r>
  <r>
    <n v="219480000"/>
    <s v="3"/>
    <x v="4"/>
    <n v="2"/>
    <n v="2"/>
    <n v="2"/>
    <n v="2"/>
    <n v="2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3.7727272727272729"/>
    <n v="4"/>
    <n v="0.64207644128110131"/>
    <n v="0.17018893624318346"/>
    <n v="2"/>
    <n v="4"/>
    <n v="2"/>
    <n v="1.009570788227111"/>
    <n v="0.30232558139534693"/>
  </r>
  <r>
    <n v="611190000"/>
    <s v="5"/>
    <x v="1"/>
    <n v="116"/>
    <n v="116"/>
    <n v="116"/>
    <n v="117"/>
    <n v="117"/>
    <n v="115"/>
    <n v="121"/>
    <n v="121"/>
    <n v="121"/>
    <n v="123"/>
    <n v="123"/>
    <n v="121"/>
    <n v="123"/>
    <n v="123"/>
    <n v="85"/>
    <n v="88"/>
    <n v="89"/>
    <n v="82"/>
    <n v="84"/>
    <n v="88"/>
    <n v="89"/>
    <n v="99"/>
    <n v="98"/>
    <n v="102"/>
    <n v="102"/>
    <n v="108"/>
    <n v="108"/>
    <n v="114"/>
    <n v="113"/>
    <n v="114"/>
    <n v="114"/>
    <n v="103"/>
    <n v="103"/>
    <n v="103"/>
    <n v="107"/>
    <n v="107"/>
    <n v="107"/>
    <n v="105"/>
    <n v="105"/>
    <n v="94"/>
    <n v="93"/>
    <n v="92"/>
    <n v="92"/>
    <n v="85"/>
    <n v="105.59090909090909"/>
    <n v="107"/>
    <n v="12.732157021107922"/>
    <n v="0.12058004927437549"/>
    <n v="82"/>
    <n v="123"/>
    <n v="41"/>
    <n v="0.99562529430772684"/>
    <n v="0.20648615448864402"/>
  </r>
  <r>
    <n v="4486640000"/>
    <s v="A"/>
    <x v="3"/>
    <n v="126"/>
    <n v="126"/>
    <n v="126"/>
    <n v="126"/>
    <n v="126"/>
    <n v="126"/>
    <n v="126"/>
    <n v="126"/>
    <n v="126"/>
    <n v="126"/>
    <n v="126"/>
    <n v="125"/>
    <n v="125"/>
    <n v="125"/>
    <n v="125"/>
    <n v="125"/>
    <n v="125"/>
    <n v="125"/>
    <n v="125"/>
    <n v="125"/>
    <n v="125"/>
    <n v="125"/>
    <n v="125"/>
    <n v="125"/>
    <n v="2"/>
    <n v="125"/>
    <n v="125"/>
    <n v="125"/>
    <n v="125"/>
    <n v="125"/>
    <n v="125"/>
    <n v="125"/>
    <n v="125"/>
    <n v="125"/>
    <n v="125"/>
    <n v="125"/>
    <n v="125"/>
    <n v="125"/>
    <n v="125"/>
    <n v="125"/>
    <n v="128"/>
    <n v="128"/>
    <n v="128"/>
    <n v="128"/>
    <n v="122.72727272727273"/>
    <n v="125"/>
    <n v="18.645235860561904"/>
    <n v="0.15192414404902291"/>
    <n v="2"/>
    <n v="128"/>
    <n v="126"/>
    <n v="0.99860747968171537"/>
    <n v="8.2264284531785212E-4"/>
  </r>
  <r>
    <n v="157110000"/>
    <s v="3"/>
    <x v="4"/>
    <n v="43"/>
    <n v="43"/>
    <n v="43"/>
    <n v="43"/>
    <n v="43"/>
    <n v="43"/>
    <n v="42"/>
    <n v="46"/>
    <n v="46"/>
    <n v="46"/>
    <n v="47"/>
    <n v="47"/>
    <n v="49"/>
    <n v="57"/>
    <n v="49"/>
    <n v="47"/>
    <n v="57"/>
    <n v="57"/>
    <n v="57"/>
    <n v="57"/>
    <n v="57"/>
    <n v="57"/>
    <n v="55"/>
    <n v="57"/>
    <n v="51"/>
    <n v="57"/>
    <n v="57"/>
    <n v="58"/>
    <n v="52"/>
    <n v="46"/>
    <n v="46"/>
    <n v="46"/>
    <n v="48"/>
    <n v="48"/>
    <n v="40"/>
    <n v="44"/>
    <n v="40"/>
    <n v="40"/>
    <n v="54"/>
    <n v="54"/>
    <n v="54"/>
    <n v="54"/>
    <n v="50"/>
    <n v="50"/>
    <n v="49.477272727272727"/>
    <n v="48.5"/>
    <n v="5.832900416836158"/>
    <n v="0.11789049992686769"/>
    <n v="40"/>
    <n v="58"/>
    <n v="18"/>
    <n v="1.0022051891848034"/>
    <n v="5.6891253294350783E-2"/>
  </r>
  <r>
    <n v="530870000"/>
    <s v="5"/>
    <x v="1"/>
    <n v="235"/>
    <n v="263"/>
    <n v="264"/>
    <n v="256"/>
    <n v="261"/>
    <n v="273"/>
    <n v="286"/>
    <n v="283"/>
    <n v="296"/>
    <n v="287"/>
    <n v="280"/>
    <n v="281"/>
    <n v="273"/>
    <n v="224"/>
    <n v="240"/>
    <n v="256"/>
    <n v="254"/>
    <n v="256"/>
    <n v="248"/>
    <n v="207"/>
    <n v="253"/>
    <n v="253"/>
    <n v="254"/>
    <n v="256"/>
    <n v="247"/>
    <n v="249"/>
    <n v="235"/>
    <n v="268"/>
    <n v="211"/>
    <n v="340"/>
    <n v="354"/>
    <n v="260"/>
    <n v="318"/>
    <n v="296"/>
    <n v="299"/>
    <n v="283"/>
    <n v="293"/>
    <n v="272"/>
    <n v="263"/>
    <n v="265"/>
    <n v="258"/>
    <n v="258"/>
    <n v="257"/>
    <n v="275"/>
    <n v="266.81818181818181"/>
    <n v="262"/>
    <n v="28.420654728946452"/>
    <n v="0.10651693424818091"/>
    <n v="207"/>
    <n v="354"/>
    <n v="147"/>
    <n v="1.0012677832626897"/>
    <n v="2.4318305012944109E-2"/>
  </r>
  <r>
    <n v="46112020000"/>
    <s v="C"/>
    <x v="0"/>
    <n v="203"/>
    <n v="213"/>
    <n v="209"/>
    <n v="218"/>
    <n v="209"/>
    <n v="203"/>
    <n v="193"/>
    <n v="201"/>
    <n v="183"/>
    <n v="187"/>
    <n v="184"/>
    <n v="163"/>
    <n v="160"/>
    <n v="146"/>
    <n v="144"/>
    <n v="149"/>
    <n v="161"/>
    <n v="179"/>
    <n v="185"/>
    <n v="186"/>
    <n v="205"/>
    <n v="218"/>
    <n v="212"/>
    <n v="198"/>
    <n v="193"/>
    <n v="191"/>
    <n v="216"/>
    <n v="210"/>
    <n v="229"/>
    <n v="203"/>
    <n v="194"/>
    <n v="184"/>
    <n v="171"/>
    <n v="160"/>
    <n v="169"/>
    <n v="163"/>
    <n v="156"/>
    <n v="146"/>
    <n v="141"/>
    <n v="142"/>
    <n v="150"/>
    <n v="162"/>
    <n v="173"/>
    <n v="186"/>
    <n v="182.90909090909091"/>
    <n v="185.5"/>
    <n v="24.614061193892042"/>
    <n v="0.1345699170640221"/>
    <n v="141"/>
    <n v="229"/>
    <n v="88"/>
    <n v="0.9956149695108687"/>
    <n v="0.16835441257539288"/>
  </r>
  <r>
    <n v="39142940000"/>
    <s v="C"/>
    <x v="0"/>
    <n v="373"/>
    <n v="374"/>
    <n v="373"/>
    <n v="373"/>
    <n v="372"/>
    <n v="373"/>
    <n v="372"/>
    <n v="372"/>
    <n v="373"/>
    <n v="373"/>
    <n v="373"/>
    <n v="374"/>
    <n v="374"/>
    <n v="377"/>
    <n v="377"/>
    <n v="376"/>
    <n v="376"/>
    <n v="301"/>
    <n v="301"/>
    <n v="301"/>
    <n v="303"/>
    <n v="302"/>
    <n v="301"/>
    <n v="302"/>
    <n v="302"/>
    <n v="302"/>
    <n v="304"/>
    <n v="300"/>
    <n v="300"/>
    <n v="300"/>
    <n v="300"/>
    <n v="299"/>
    <n v="299"/>
    <n v="301"/>
    <n v="301"/>
    <n v="299"/>
    <n v="360"/>
    <n v="347"/>
    <n v="288"/>
    <n v="68"/>
    <n v="68"/>
    <n v="68"/>
    <n v="62"/>
    <n v="62"/>
    <n v="304.45454545454544"/>
    <n v="302"/>
    <n v="93.084471401344146"/>
    <n v="0.30574176930868485"/>
    <n v="62"/>
    <n v="377"/>
    <n v="315"/>
    <n v="0.97294819301682933"/>
    <n v="0.43814232679689352"/>
  </r>
  <r>
    <n v="30631000000"/>
    <s v="C"/>
    <x v="0"/>
    <n v="110"/>
    <n v="110"/>
    <n v="123"/>
    <n v="117"/>
    <n v="117"/>
    <n v="117"/>
    <n v="117"/>
    <n v="123"/>
    <n v="123"/>
    <n v="112"/>
    <n v="112"/>
    <n v="112"/>
    <n v="111"/>
    <n v="111"/>
    <n v="111"/>
    <n v="111"/>
    <n v="111"/>
    <n v="111"/>
    <n v="111"/>
    <n v="111"/>
    <n v="111"/>
    <n v="111"/>
    <n v="111"/>
    <n v="111"/>
    <n v="111"/>
    <n v="111"/>
    <n v="109"/>
    <n v="109"/>
    <n v="109"/>
    <n v="109"/>
    <n v="109"/>
    <n v="109"/>
    <n v="107"/>
    <n v="103"/>
    <n v="103"/>
    <n v="73"/>
    <n v="73"/>
    <n v="73"/>
    <n v="75"/>
    <n v="73"/>
    <n v="73"/>
    <n v="73"/>
    <n v="73"/>
    <n v="73"/>
    <n v="103.93181818181819"/>
    <n v="111"/>
    <n v="16.28153145084265"/>
    <n v="0.15665588975225817"/>
    <n v="73"/>
    <n v="123"/>
    <n v="50"/>
    <n v="0.98922170676400156"/>
    <n v="0.62372677171470592"/>
  </r>
  <r>
    <n v="124940000"/>
    <s v="3"/>
    <x v="4"/>
    <n v="83"/>
    <n v="70"/>
    <n v="83"/>
    <n v="72"/>
    <n v="79"/>
    <n v="83"/>
    <n v="79"/>
    <n v="81"/>
    <n v="83"/>
    <n v="75"/>
    <n v="44"/>
    <n v="42"/>
    <n v="44"/>
    <n v="44"/>
    <n v="44"/>
    <n v="41"/>
    <n v="44"/>
    <n v="46"/>
    <n v="44"/>
    <n v="43"/>
    <n v="44"/>
    <n v="47"/>
    <n v="47"/>
    <n v="42"/>
    <n v="44"/>
    <n v="45"/>
    <n v="44"/>
    <n v="34"/>
    <n v="50"/>
    <n v="46"/>
    <n v="48"/>
    <n v="45"/>
    <n v="45"/>
    <n v="44"/>
    <n v="45"/>
    <n v="44"/>
    <n v="45"/>
    <n v="53"/>
    <n v="53"/>
    <n v="56"/>
    <n v="50"/>
    <n v="53"/>
    <n v="51"/>
    <n v="51"/>
    <n v="53.409090909090907"/>
    <n v="46"/>
    <n v="14.587854428556405"/>
    <n v="0.27313429568360931"/>
    <n v="34"/>
    <n v="83"/>
    <n v="49"/>
    <n v="0.98965337335697745"/>
    <n v="0.29616961339389153"/>
  </r>
  <r>
    <n v="13800000"/>
    <s v="1"/>
    <x v="9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0"/>
    <n v="120"/>
    <n v="120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1"/>
    <n v="120.93181818181819"/>
    <n v="121"/>
    <n v="0.25497170592935248"/>
    <n v="2.1083922309512327E-3"/>
    <n v="120"/>
    <n v="121"/>
    <n v="1"/>
    <n v="1.0000052635251513"/>
    <n v="1.0209869540562342E-3"/>
  </r>
  <r>
    <n v="468640000"/>
    <s v="4"/>
    <x v="2"/>
    <n v="18"/>
    <n v="18"/>
    <n v="18"/>
    <n v="18"/>
    <n v="18"/>
    <n v="18"/>
    <n v="18"/>
    <n v="18"/>
    <n v="18"/>
    <n v="17"/>
    <n v="18"/>
    <n v="18"/>
    <n v="17"/>
    <n v="17"/>
    <n v="18"/>
    <n v="16"/>
    <n v="17"/>
    <n v="17"/>
    <n v="18"/>
    <n v="17"/>
    <n v="18"/>
    <n v="18"/>
    <n v="18"/>
    <n v="17"/>
    <n v="17"/>
    <n v="18"/>
    <n v="18"/>
    <n v="17"/>
    <n v="18"/>
    <n v="18"/>
    <n v="18"/>
    <n v="18"/>
    <n v="18"/>
    <n v="18"/>
    <n v="18"/>
    <n v="18"/>
    <n v="18"/>
    <n v="18"/>
    <n v="18"/>
    <n v="18"/>
    <n v="17"/>
    <n v="17"/>
    <n v="17"/>
    <n v="17"/>
    <n v="17.65909090909091"/>
    <n v="18"/>
    <n v="0.52576331301335799"/>
    <n v="2.9772954662275097E-2"/>
    <n v="16"/>
    <n v="18"/>
    <n v="2"/>
    <n v="0.9997333299233524"/>
    <n v="1.2775791186723768E-2"/>
  </r>
  <r>
    <n v="1866940000"/>
    <s v="7"/>
    <x v="5"/>
    <n v="24"/>
    <n v="22"/>
    <n v="21"/>
    <n v="24"/>
    <n v="24"/>
    <n v="23"/>
    <n v="24"/>
    <n v="22"/>
    <n v="23"/>
    <n v="23"/>
    <n v="17"/>
    <n v="19"/>
    <n v="19"/>
    <n v="19"/>
    <n v="20"/>
    <n v="17"/>
    <n v="19"/>
    <n v="19"/>
    <n v="19"/>
    <n v="19"/>
    <n v="20"/>
    <n v="20"/>
    <n v="20"/>
    <n v="19"/>
    <n v="19"/>
    <n v="20"/>
    <n v="19"/>
    <n v="19"/>
    <n v="19"/>
    <n v="20"/>
    <n v="20"/>
    <n v="19"/>
    <n v="20"/>
    <n v="19"/>
    <n v="20"/>
    <n v="20"/>
    <n v="19"/>
    <n v="19"/>
    <n v="20"/>
    <n v="19"/>
    <n v="20"/>
    <n v="20"/>
    <n v="19"/>
    <n v="20"/>
    <n v="20.136363636363637"/>
    <n v="20"/>
    <n v="1.7730660488348027"/>
    <n v="8.8052941477123378E-2"/>
    <n v="17"/>
    <n v="24"/>
    <n v="7"/>
    <n v="0.99663072836916244"/>
    <n v="0.25914333177466603"/>
  </r>
  <r>
    <n v="32240000"/>
    <s v="2"/>
    <x v="7"/>
    <n v="215"/>
    <n v="217"/>
    <n v="217"/>
    <n v="205"/>
    <n v="170"/>
    <n v="161"/>
    <n v="159"/>
    <n v="153"/>
    <n v="145"/>
    <n v="149"/>
    <n v="163"/>
    <n v="165"/>
    <n v="182"/>
    <n v="185"/>
    <n v="171"/>
    <n v="173"/>
    <n v="159"/>
    <n v="153"/>
    <n v="151"/>
    <n v="147"/>
    <n v="147"/>
    <n v="163"/>
    <n v="163"/>
    <n v="167"/>
    <n v="177"/>
    <n v="159"/>
    <n v="159"/>
    <n v="155"/>
    <n v="153"/>
    <n v="153"/>
    <n v="147"/>
    <n v="149"/>
    <n v="143"/>
    <n v="185"/>
    <n v="189"/>
    <n v="185"/>
    <n v="187"/>
    <n v="151"/>
    <n v="149"/>
    <n v="171"/>
    <n v="173"/>
    <n v="178"/>
    <n v="180"/>
    <n v="154"/>
    <n v="167.65909090909091"/>
    <n v="163"/>
    <n v="19.58754134388802"/>
    <n v="0.11682958101275219"/>
    <n v="143"/>
    <n v="217"/>
    <n v="74"/>
    <n v="0.99782070603682882"/>
    <n v="6.3171169006210628E-2"/>
  </r>
  <r>
    <n v="5780000"/>
    <s v="1"/>
    <x v="9"/>
    <n v="36"/>
    <n v="36"/>
    <n v="37"/>
    <n v="36"/>
    <n v="36"/>
    <n v="36"/>
    <n v="36"/>
    <n v="36"/>
    <n v="38"/>
    <n v="38"/>
    <n v="37"/>
    <n v="37"/>
    <n v="38"/>
    <n v="38"/>
    <n v="38"/>
    <n v="37"/>
    <n v="37"/>
    <n v="37"/>
    <n v="37"/>
    <n v="37"/>
    <n v="37"/>
    <n v="37"/>
    <n v="37"/>
    <n v="37"/>
    <n v="37"/>
    <n v="37"/>
    <n v="37"/>
    <n v="37"/>
    <n v="37"/>
    <n v="37"/>
    <n v="39"/>
    <n v="39"/>
    <n v="39"/>
    <n v="41"/>
    <n v="41"/>
    <n v="41"/>
    <n v="41"/>
    <n v="40"/>
    <n v="40"/>
    <n v="36"/>
    <n v="35"/>
    <n v="36"/>
    <n v="35"/>
    <n v="35"/>
    <n v="37.409090909090907"/>
    <n v="37"/>
    <n v="1.6184715991097083"/>
    <n v="4.3264125371097917E-2"/>
    <n v="35"/>
    <n v="41"/>
    <n v="6"/>
    <n v="1.0009864130728348"/>
    <n v="8.8752457949159633E-2"/>
  </r>
  <r>
    <n v="13014280000"/>
    <s v="C"/>
    <x v="0"/>
    <n v="75"/>
    <n v="74"/>
    <n v="74"/>
    <n v="74"/>
    <n v="75"/>
    <n v="76"/>
    <n v="78"/>
    <n v="78"/>
    <n v="78"/>
    <n v="79"/>
    <n v="78"/>
    <n v="78"/>
    <n v="78"/>
    <n v="77"/>
    <n v="78"/>
    <n v="78"/>
    <n v="110"/>
    <n v="79"/>
    <n v="79"/>
    <n v="78"/>
    <n v="112"/>
    <n v="111"/>
    <n v="113"/>
    <n v="113"/>
    <n v="113"/>
    <n v="115"/>
    <n v="113"/>
    <n v="111"/>
    <n v="112"/>
    <n v="78"/>
    <n v="78"/>
    <n v="78"/>
    <n v="80"/>
    <n v="79"/>
    <n v="72"/>
    <n v="72"/>
    <n v="72"/>
    <n v="73"/>
    <n v="73"/>
    <n v="74"/>
    <n v="75"/>
    <n v="74"/>
    <n v="74"/>
    <n v="75"/>
    <n v="84.409090909090907"/>
    <n v="78"/>
    <n v="15.46085557038443"/>
    <n v="0.1831657633540428"/>
    <n v="72"/>
    <n v="115"/>
    <n v="43"/>
    <n v="1.0002422251536183"/>
    <n v="3.4699914507765433E-4"/>
  </r>
  <r>
    <n v="264400000"/>
    <s v="3"/>
    <x v="4"/>
    <n v="63"/>
    <n v="59"/>
    <n v="57"/>
    <n v="55"/>
    <n v="53"/>
    <n v="51"/>
    <n v="55"/>
    <n v="54"/>
    <n v="55"/>
    <n v="54"/>
    <n v="54"/>
    <n v="53"/>
    <n v="53"/>
    <n v="62"/>
    <n v="63"/>
    <n v="58"/>
    <n v="60"/>
    <n v="61"/>
    <n v="56"/>
    <n v="59"/>
    <n v="62"/>
    <n v="61"/>
    <n v="67"/>
    <n v="68"/>
    <n v="71"/>
    <n v="71"/>
    <n v="64"/>
    <n v="68"/>
    <n v="70"/>
    <n v="60"/>
    <n v="54"/>
    <n v="53"/>
    <n v="52"/>
    <n v="58"/>
    <n v="57"/>
    <n v="61"/>
    <n v="81"/>
    <n v="67"/>
    <n v="69"/>
    <n v="84"/>
    <n v="87"/>
    <n v="72"/>
    <n v="76"/>
    <n v="74"/>
    <n v="62.31818181818182"/>
    <n v="60.5"/>
    <n v="8.8967533332755604"/>
    <n v="0.1427633649395057"/>
    <n v="51"/>
    <n v="87"/>
    <n v="36"/>
    <n v="1.0068500980359156"/>
    <n v="0.41620420337942021"/>
  </r>
  <r>
    <n v="10985050000"/>
    <s v="C"/>
    <x v="0"/>
    <n v="69"/>
    <n v="69"/>
    <n v="69"/>
    <n v="69"/>
    <n v="69"/>
    <n v="69"/>
    <n v="69"/>
    <n v="69"/>
    <n v="69"/>
    <n v="69"/>
    <n v="69"/>
    <n v="69"/>
    <n v="69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8"/>
    <n v="67"/>
    <n v="67"/>
    <n v="67"/>
    <n v="67"/>
    <n v="68.204545454545453"/>
    <n v="68"/>
    <n v="0.59374826137500003"/>
    <n v="8.7054060314895043E-3"/>
    <n v="67"/>
    <n v="69"/>
    <n v="2"/>
    <n v="0.99941851092791811"/>
    <n v="0.73601563033156459"/>
  </r>
  <r>
    <n v="378570000"/>
    <s v="4"/>
    <x v="2"/>
    <n v="20"/>
    <n v="21"/>
    <n v="20"/>
    <n v="20"/>
    <n v="20"/>
    <n v="20"/>
    <n v="20"/>
    <n v="20"/>
    <n v="20"/>
    <n v="20"/>
    <n v="20"/>
    <n v="20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3"/>
    <n v="22"/>
    <n v="22"/>
    <n v="22"/>
    <n v="22"/>
    <n v="22"/>
    <n v="22"/>
    <n v="22"/>
    <n v="22"/>
    <n v="22"/>
    <n v="21.5"/>
    <n v="22"/>
    <n v="0.90219370889631734"/>
    <n v="4.1962498088200809E-2"/>
    <n v="20"/>
    <n v="23"/>
    <n v="3"/>
    <n v="1.0025197306065026"/>
    <n v="0.5688852877846966"/>
  </r>
  <r>
    <n v="10124960000"/>
    <s v="C"/>
    <x v="0"/>
    <n v="13"/>
    <n v="13"/>
    <n v="13"/>
    <n v="13"/>
    <n v="13"/>
    <n v="14"/>
    <n v="13"/>
    <n v="13"/>
    <n v="13"/>
    <n v="13"/>
    <n v="13"/>
    <n v="13"/>
    <n v="13"/>
    <n v="14"/>
    <n v="14"/>
    <n v="14"/>
    <n v="14"/>
    <n v="14"/>
    <n v="15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21"/>
    <n v="21"/>
    <n v="22"/>
    <n v="14.25"/>
    <n v="14"/>
    <n v="2.0014529605984679"/>
    <n v="0.14045283934024336"/>
    <n v="13"/>
    <n v="22"/>
    <n v="9"/>
    <n v="1.0055693321887789"/>
    <n v="0.36517152567387784"/>
  </r>
  <r>
    <n v="12470000"/>
    <s v="1"/>
    <x v="9"/>
    <n v="110"/>
    <n v="126"/>
    <n v="127"/>
    <n v="126"/>
    <n v="127"/>
    <n v="129"/>
    <n v="126"/>
    <n v="127"/>
    <n v="125"/>
    <n v="124"/>
    <n v="125"/>
    <n v="129"/>
    <n v="129"/>
    <n v="127"/>
    <n v="128"/>
    <n v="129"/>
    <n v="128"/>
    <n v="127"/>
    <n v="124"/>
    <n v="126"/>
    <n v="121"/>
    <n v="123"/>
    <n v="126"/>
    <n v="125"/>
    <n v="127"/>
    <n v="126"/>
    <n v="127"/>
    <n v="127"/>
    <n v="129"/>
    <n v="125"/>
    <n v="117"/>
    <n v="120"/>
    <n v="126"/>
    <n v="128"/>
    <n v="127"/>
    <n v="129"/>
    <n v="126"/>
    <n v="121"/>
    <n v="127"/>
    <n v="124"/>
    <n v="125"/>
    <n v="124"/>
    <n v="126"/>
    <n v="129"/>
    <n v="125.54545454545455"/>
    <n v="126"/>
    <n v="3.5071657241268896"/>
    <n v="2.7935425753364072E-2"/>
    <n v="110"/>
    <n v="129"/>
    <n v="19"/>
    <n v="1.0000951156615019"/>
    <n v="1.7802863130109911E-3"/>
  </r>
  <r>
    <n v="951230000"/>
    <s v="6"/>
    <x v="10"/>
    <n v="74"/>
    <n v="75"/>
    <n v="75"/>
    <n v="75"/>
    <n v="75"/>
    <n v="75"/>
    <n v="75"/>
    <n v="75"/>
    <n v="75"/>
    <n v="75"/>
    <n v="74"/>
    <n v="74"/>
    <n v="74"/>
    <n v="74"/>
    <n v="74"/>
    <n v="74"/>
    <n v="75"/>
    <n v="75"/>
    <n v="75"/>
    <n v="75"/>
    <n v="75"/>
    <n v="75"/>
    <n v="75"/>
    <n v="75"/>
    <n v="75"/>
    <n v="75"/>
    <n v="75"/>
    <n v="75"/>
    <n v="75"/>
    <n v="74"/>
    <n v="74"/>
    <n v="74"/>
    <n v="74"/>
    <n v="74"/>
    <n v="74"/>
    <n v="74"/>
    <n v="74"/>
    <n v="74"/>
    <n v="75"/>
    <n v="73"/>
    <n v="74"/>
    <n v="74"/>
    <n v="74"/>
    <n v="74"/>
    <n v="74.5"/>
    <n v="75"/>
    <n v="0.5498414147691576"/>
    <n v="7.3804216747537935E-3"/>
    <n v="73"/>
    <n v="75"/>
    <n v="2"/>
    <n v="0.99972904475409441"/>
    <n v="0.22174501953370959"/>
  </r>
  <r>
    <n v="2640000"/>
    <s v="1"/>
    <x v="9"/>
    <n v="125"/>
    <n v="125"/>
    <n v="125"/>
    <n v="125"/>
    <n v="125"/>
    <n v="125"/>
    <n v="125"/>
    <n v="129"/>
    <n v="129"/>
    <n v="129"/>
    <n v="129"/>
    <n v="132"/>
    <n v="129"/>
    <n v="129"/>
    <n v="129"/>
    <n v="129"/>
    <n v="129"/>
    <n v="129"/>
    <n v="129"/>
    <n v="129"/>
    <n v="129"/>
    <n v="125"/>
    <n v="125"/>
    <n v="125"/>
    <n v="125"/>
    <n v="125"/>
    <n v="125"/>
    <n v="125"/>
    <n v="125"/>
    <n v="125"/>
    <n v="125"/>
    <n v="125"/>
    <n v="125"/>
    <n v="119"/>
    <n v="119"/>
    <n v="119"/>
    <n v="119"/>
    <n v="119"/>
    <n v="119"/>
    <n v="121"/>
    <n v="121"/>
    <n v="121"/>
    <n v="121"/>
    <n v="121"/>
    <n v="125.06818181818181"/>
    <n v="125"/>
    <n v="3.5854857753508282"/>
    <n v="2.8668248976092395E-2"/>
    <n v="119"/>
    <n v="132"/>
    <n v="13"/>
    <n v="0.99844064871597982"/>
    <n v="0.48436969213646996"/>
  </r>
  <r>
    <n v="1062560000"/>
    <s v="7"/>
    <x v="5"/>
    <n v="11"/>
    <n v="11"/>
    <n v="11"/>
    <n v="11"/>
    <n v="11"/>
    <n v="11"/>
    <n v="11"/>
    <n v="11"/>
    <n v="11"/>
    <n v="11"/>
    <n v="11"/>
    <n v="11"/>
    <n v="11"/>
    <n v="11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1.681818181818182"/>
    <n v="12"/>
    <n v="0.47115529818794472"/>
    <n v="4.0332360156166473E-2"/>
    <n v="11"/>
    <n v="12"/>
    <n v="1"/>
    <n v="1.0025787087583222"/>
    <n v="0.65116279069767413"/>
  </r>
  <r>
    <n v="186050000"/>
    <s v="3"/>
    <x v="4"/>
    <n v="147"/>
    <n v="147"/>
    <n v="148"/>
    <n v="148"/>
    <n v="148"/>
    <n v="136"/>
    <n v="147"/>
    <n v="148"/>
    <n v="148"/>
    <n v="147"/>
    <n v="148"/>
    <n v="148"/>
    <n v="143"/>
    <n v="148"/>
    <n v="148"/>
    <n v="149"/>
    <n v="149"/>
    <n v="151"/>
    <n v="151"/>
    <n v="151"/>
    <n v="149"/>
    <n v="151"/>
    <n v="149"/>
    <n v="148"/>
    <n v="148"/>
    <n v="149"/>
    <n v="151"/>
    <n v="149"/>
    <n v="150"/>
    <n v="149"/>
    <n v="148"/>
    <n v="150"/>
    <n v="151"/>
    <n v="149"/>
    <n v="148"/>
    <n v="149"/>
    <n v="149"/>
    <n v="148"/>
    <n v="141"/>
    <n v="152"/>
    <n v="152"/>
    <n v="152"/>
    <n v="154"/>
    <n v="153"/>
    <n v="148.61363636363637"/>
    <n v="149"/>
    <n v="2.9977969359755847"/>
    <n v="2.0171748766313766E-2"/>
    <n v="136"/>
    <n v="154"/>
    <n v="18"/>
    <n v="1.0007036330735148"/>
    <n v="0.19256734942834261"/>
  </r>
  <r>
    <n v="895030000"/>
    <s v="6"/>
    <x v="10"/>
    <n v="27"/>
    <n v="27"/>
    <n v="27"/>
    <n v="25"/>
    <n v="26"/>
    <n v="28"/>
    <n v="28"/>
    <n v="28"/>
    <n v="26"/>
    <n v="25"/>
    <n v="25"/>
    <n v="27"/>
    <n v="28"/>
    <n v="28"/>
    <n v="27"/>
    <n v="29"/>
    <n v="28"/>
    <n v="28"/>
    <n v="26"/>
    <n v="28"/>
    <n v="27"/>
    <n v="27"/>
    <n v="28"/>
    <n v="28"/>
    <n v="26"/>
    <n v="27"/>
    <n v="31"/>
    <n v="30"/>
    <n v="30"/>
    <n v="30"/>
    <n v="31"/>
    <n v="30"/>
    <n v="31"/>
    <n v="31"/>
    <n v="30"/>
    <n v="31"/>
    <n v="29"/>
    <n v="31"/>
    <n v="28"/>
    <n v="32"/>
    <n v="30"/>
    <n v="31"/>
    <n v="31"/>
    <n v="31"/>
    <n v="28.454545454545453"/>
    <n v="28"/>
    <n v="1.958339893231182"/>
    <n v="6.8823446726974449E-2"/>
    <n v="25"/>
    <n v="32"/>
    <n v="7"/>
    <n v="1.004174358772663"/>
    <n v="0.60112226902214994"/>
  </r>
  <r>
    <n v="3000000"/>
    <s v="1"/>
    <x v="9"/>
    <n v="24"/>
    <n v="25"/>
    <n v="24"/>
    <n v="22"/>
    <n v="22"/>
    <n v="24"/>
    <n v="23"/>
    <n v="25"/>
    <n v="25"/>
    <n v="25"/>
    <n v="23"/>
    <n v="26"/>
    <n v="25"/>
    <n v="25"/>
    <n v="24"/>
    <n v="24"/>
    <n v="24"/>
    <n v="26"/>
    <n v="23"/>
    <n v="23"/>
    <n v="23"/>
    <n v="24"/>
    <n v="10"/>
    <n v="13"/>
    <n v="22"/>
    <n v="26"/>
    <n v="23"/>
    <n v="24"/>
    <n v="23"/>
    <n v="25"/>
    <n v="23"/>
    <n v="25"/>
    <n v="22"/>
    <n v="24"/>
    <n v="22"/>
    <n v="23"/>
    <n v="24"/>
    <n v="24"/>
    <n v="25"/>
    <n v="35"/>
    <n v="33"/>
    <n v="34"/>
    <n v="30"/>
    <n v="24"/>
    <n v="24.15909090909091"/>
    <n v="24"/>
    <n v="4.0459177348439432"/>
    <n v="0.16746978394462228"/>
    <n v="10"/>
    <n v="35"/>
    <n v="25"/>
    <n v="1.0029221812614868"/>
    <n v="3.6804208416085976E-2"/>
  </r>
  <r>
    <n v="828060000"/>
    <s v="6"/>
    <x v="10"/>
    <n v="30"/>
    <n v="32"/>
    <n v="32"/>
    <n v="32"/>
    <n v="32"/>
    <n v="32"/>
    <n v="32"/>
    <n v="32"/>
    <n v="32"/>
    <n v="32"/>
    <n v="32"/>
    <n v="32"/>
    <n v="32"/>
    <n v="32"/>
    <n v="36"/>
    <n v="36"/>
    <n v="38"/>
    <n v="39"/>
    <n v="39"/>
    <n v="39"/>
    <n v="39"/>
    <n v="39"/>
    <n v="39"/>
    <n v="39"/>
    <n v="39"/>
    <n v="42"/>
    <n v="42"/>
    <n v="42"/>
    <n v="42"/>
    <n v="42"/>
    <n v="42"/>
    <n v="39"/>
    <n v="39"/>
    <n v="39"/>
    <n v="39"/>
    <n v="39"/>
    <n v="39"/>
    <n v="39"/>
    <n v="39"/>
    <n v="39"/>
    <n v="39"/>
    <n v="39"/>
    <n v="39"/>
    <n v="39"/>
    <n v="36.977272727272727"/>
    <n v="39"/>
    <n v="3.7694527168217888"/>
    <n v="0.10193971698841961"/>
    <n v="30"/>
    <n v="42"/>
    <n v="12"/>
    <n v="1.0066268411665125"/>
    <n v="0.65400660091010254"/>
  </r>
  <r>
    <n v="22780000"/>
    <s v="2"/>
    <x v="7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24"/>
    <n v="0"/>
    <n v="0"/>
    <n v="24"/>
    <n v="24"/>
    <n v="0"/>
    <n v="1"/>
    <n v="1"/>
  </r>
  <r>
    <n v="2800000"/>
    <s v="1"/>
    <x v="9"/>
    <n v="133"/>
    <n v="126"/>
    <n v="126"/>
    <n v="126"/>
    <n v="128"/>
    <n v="118"/>
    <n v="128"/>
    <n v="129"/>
    <n v="128"/>
    <n v="133"/>
    <n v="130"/>
    <n v="133"/>
    <n v="131"/>
    <n v="132"/>
    <n v="116"/>
    <n v="114"/>
    <n v="114"/>
    <n v="115"/>
    <n v="85"/>
    <n v="91"/>
    <n v="107"/>
    <n v="106"/>
    <n v="106"/>
    <n v="102"/>
    <n v="92"/>
    <n v="100"/>
    <n v="90"/>
    <n v="91"/>
    <n v="92"/>
    <n v="89"/>
    <n v="90"/>
    <n v="86"/>
    <n v="86"/>
    <n v="77"/>
    <n v="79"/>
    <n v="78"/>
    <n v="86"/>
    <n v="83"/>
    <n v="76"/>
    <n v="87"/>
    <n v="78"/>
    <n v="79"/>
    <n v="87"/>
    <n v="93"/>
    <n v="104"/>
    <n v="101"/>
    <n v="19.910263801646696"/>
    <n v="0.19144484424660285"/>
    <n v="76"/>
    <n v="133"/>
    <n v="57"/>
    <n v="0.98654363929097455"/>
    <n v="0.82157095526417212"/>
  </r>
  <r>
    <n v="57098150000"/>
    <s v="C"/>
    <x v="0"/>
    <n v="119"/>
    <n v="119"/>
    <n v="119"/>
    <n v="119"/>
    <n v="119"/>
    <n v="121"/>
    <n v="121"/>
    <n v="121"/>
    <n v="119"/>
    <n v="119"/>
    <n v="119"/>
    <n v="120"/>
    <n v="119"/>
    <n v="119"/>
    <n v="119"/>
    <n v="119"/>
    <n v="119"/>
    <n v="119"/>
    <n v="119"/>
    <n v="119"/>
    <n v="120"/>
    <n v="119"/>
    <n v="119"/>
    <n v="119"/>
    <n v="119"/>
    <n v="119"/>
    <n v="119"/>
    <n v="107"/>
    <n v="103"/>
    <n v="103"/>
    <n v="101"/>
    <n v="103"/>
    <n v="103"/>
    <n v="103"/>
    <n v="103"/>
    <n v="103"/>
    <n v="103"/>
    <n v="103"/>
    <n v="103"/>
    <n v="103"/>
    <n v="103"/>
    <n v="103"/>
    <n v="103"/>
    <n v="103"/>
    <n v="113.04545454545455"/>
    <n v="119"/>
    <n v="8.0143898067557213"/>
    <n v="7.0895285785535125E-2"/>
    <n v="101"/>
    <n v="121"/>
    <n v="20"/>
    <n v="0.99522341072273834"/>
    <n v="0.72511760303261874"/>
  </r>
  <r>
    <n v="1054510000"/>
    <s v="7"/>
    <x v="5"/>
    <n v="52"/>
    <n v="52"/>
    <n v="52"/>
    <n v="54"/>
    <n v="54"/>
    <n v="54"/>
    <n v="52"/>
    <n v="52"/>
    <n v="52"/>
    <n v="52"/>
    <n v="52"/>
    <n v="52"/>
    <n v="52"/>
    <n v="52"/>
    <n v="51"/>
    <n v="49"/>
    <n v="54"/>
    <n v="54"/>
    <n v="52"/>
    <n v="54"/>
    <n v="54"/>
    <n v="56"/>
    <n v="56"/>
    <n v="56"/>
    <n v="56"/>
    <n v="55"/>
    <n v="55"/>
    <n v="56"/>
    <n v="54"/>
    <n v="52"/>
    <n v="52"/>
    <n v="52"/>
    <n v="52"/>
    <n v="48"/>
    <n v="52"/>
    <n v="52"/>
    <n v="52"/>
    <n v="52"/>
    <n v="52"/>
    <n v="52"/>
    <n v="50"/>
    <n v="50"/>
    <n v="48"/>
    <n v="48"/>
    <n v="52.5"/>
    <n v="52"/>
    <n v="2.0742048070032402"/>
    <n v="3.9508662990537909E-2"/>
    <n v="48"/>
    <n v="56"/>
    <n v="8"/>
    <n v="0.99910505717769837"/>
    <n v="8.3710622064603279E-2"/>
  </r>
  <r>
    <n v="1344780000"/>
    <s v="7"/>
    <x v="5"/>
    <n v="34"/>
    <n v="35"/>
    <n v="34"/>
    <n v="34"/>
    <n v="37"/>
    <n v="34"/>
    <n v="36"/>
    <n v="34"/>
    <n v="35"/>
    <n v="36"/>
    <n v="33"/>
    <n v="34"/>
    <n v="35"/>
    <n v="35"/>
    <n v="36"/>
    <n v="35"/>
    <n v="35"/>
    <n v="34"/>
    <n v="35"/>
    <n v="35"/>
    <n v="35"/>
    <n v="35"/>
    <n v="35"/>
    <n v="34"/>
    <n v="35"/>
    <n v="35"/>
    <n v="37"/>
    <n v="34"/>
    <n v="35"/>
    <n v="35"/>
    <n v="35"/>
    <n v="35"/>
    <n v="35"/>
    <n v="36"/>
    <n v="36"/>
    <n v="34"/>
    <n v="36"/>
    <n v="36"/>
    <n v="37"/>
    <n v="36"/>
    <n v="35"/>
    <n v="36"/>
    <n v="35"/>
    <n v="36"/>
    <n v="35.090909090909093"/>
    <n v="35"/>
    <n v="0.91035852426729758"/>
    <n v="2.5942859499845265E-2"/>
    <n v="33"/>
    <n v="37"/>
    <n v="4"/>
    <n v="1.000776095000353"/>
    <n v="0.14806897713497807"/>
  </r>
  <r>
    <n v="104380000"/>
    <s v="3"/>
    <x v="4"/>
    <n v="167"/>
    <n v="167"/>
    <n v="167"/>
    <n v="165"/>
    <n v="165"/>
    <n v="165"/>
    <n v="166"/>
    <n v="166"/>
    <n v="166"/>
    <n v="166"/>
    <n v="166"/>
    <n v="166"/>
    <n v="166"/>
    <n v="166"/>
    <n v="166"/>
    <n v="166"/>
    <n v="166"/>
    <n v="166"/>
    <n v="166"/>
    <n v="165"/>
    <n v="165"/>
    <n v="165"/>
    <n v="167"/>
    <n v="167"/>
    <n v="167"/>
    <n v="167"/>
    <n v="167"/>
    <n v="165"/>
    <n v="165"/>
    <n v="165"/>
    <n v="166"/>
    <n v="165"/>
    <n v="157"/>
    <n v="166"/>
    <n v="166"/>
    <n v="166"/>
    <n v="166"/>
    <n v="165"/>
    <n v="166"/>
    <n v="166"/>
    <n v="167"/>
    <n v="169"/>
    <n v="172"/>
    <n v="175"/>
    <n v="166.15909090909091"/>
    <n v="166"/>
    <n v="2.2919797659135854"/>
    <n v="1.3793887252112948E-2"/>
    <n v="157"/>
    <n v="175"/>
    <n v="18"/>
    <n v="1.0002141688852695"/>
    <n v="3.9826071700716545E-2"/>
  </r>
  <r>
    <n v="30787940000"/>
    <s v="C"/>
    <x v="0"/>
    <n v="97"/>
    <n v="97"/>
    <n v="91"/>
    <n v="91"/>
    <n v="89"/>
    <n v="99"/>
    <n v="98"/>
    <n v="99"/>
    <n v="97"/>
    <n v="108"/>
    <n v="105"/>
    <n v="107"/>
    <n v="108"/>
    <n v="106"/>
    <n v="105"/>
    <n v="92"/>
    <n v="123"/>
    <n v="121"/>
    <n v="130"/>
    <n v="123"/>
    <n v="123"/>
    <n v="123"/>
    <n v="121"/>
    <n v="123"/>
    <n v="123"/>
    <n v="123"/>
    <n v="123"/>
    <n v="123"/>
    <n v="123"/>
    <n v="126"/>
    <n v="126"/>
    <n v="125"/>
    <n v="124"/>
    <n v="125"/>
    <n v="122"/>
    <n v="122"/>
    <n v="123"/>
    <n v="118"/>
    <n v="118"/>
    <n v="120"/>
    <n v="108"/>
    <n v="95"/>
    <n v="108"/>
    <n v="108"/>
    <n v="112.70454545454545"/>
    <n v="119"/>
    <n v="12.34500095689717"/>
    <n v="0.10953418876859759"/>
    <n v="89"/>
    <n v="130"/>
    <n v="41"/>
    <n v="1.0052043645846505"/>
    <n v="0.34571526753694648"/>
  </r>
  <r>
    <n v="197770000"/>
    <s v="3"/>
    <x v="4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33"/>
    <n v="33"/>
    <n v="33"/>
    <n v="33"/>
    <n v="33"/>
    <n v="33"/>
    <n v="33"/>
    <n v="33"/>
    <n v="33"/>
    <n v="33"/>
    <n v="33"/>
    <n v="33"/>
    <n v="33"/>
    <n v="33"/>
    <n v="31"/>
    <n v="31"/>
    <n v="31"/>
    <n v="27"/>
    <n v="21"/>
    <n v="21"/>
    <n v="21"/>
    <n v="21"/>
    <n v="21"/>
    <n v="21"/>
    <n v="21"/>
    <n v="27.363636363636363"/>
    <n v="25"/>
    <n v="4.5088590269777251"/>
    <n v="0.16477557905898663"/>
    <n v="21"/>
    <n v="33"/>
    <n v="12"/>
    <n v="1.0003032489934258"/>
    <n v="5.5479771916251339E-4"/>
  </r>
  <r>
    <n v="1067490000"/>
    <s v="7"/>
    <x v="5"/>
    <n v="94"/>
    <n v="93"/>
    <n v="93"/>
    <n v="93"/>
    <n v="94"/>
    <n v="96"/>
    <n v="99"/>
    <n v="98"/>
    <n v="97"/>
    <n v="96"/>
    <n v="94"/>
    <n v="94"/>
    <n v="92"/>
    <n v="93"/>
    <n v="96"/>
    <n v="98"/>
    <n v="97"/>
    <n v="97"/>
    <n v="97"/>
    <n v="96"/>
    <n v="96"/>
    <n v="95"/>
    <n v="96"/>
    <n v="93"/>
    <n v="94"/>
    <n v="95"/>
    <n v="96"/>
    <n v="98"/>
    <n v="97"/>
    <n v="95"/>
    <n v="98"/>
    <n v="93"/>
    <n v="95"/>
    <n v="93"/>
    <n v="95"/>
    <n v="95"/>
    <n v="98"/>
    <n v="95"/>
    <n v="98"/>
    <n v="97"/>
    <n v="97"/>
    <n v="96"/>
    <n v="100"/>
    <n v="99"/>
    <n v="95.704545454545453"/>
    <n v="96"/>
    <n v="1.9716543101710471"/>
    <n v="2.0601469875926402E-2"/>
    <n v="92"/>
    <n v="100"/>
    <n v="8"/>
    <n v="1.0005739868718151"/>
    <n v="0.12809682146720389"/>
  </r>
  <r>
    <n v="4087130000"/>
    <s v="A"/>
    <x v="3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0"/>
    <n v="0"/>
    <n v="8"/>
    <n v="8"/>
    <n v="0"/>
    <n v="1"/>
    <n v="1"/>
  </r>
  <r>
    <n v="62720000"/>
    <s v="3"/>
    <x v="4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9"/>
    <n v="29"/>
    <n v="29"/>
    <n v="29"/>
    <n v="29"/>
    <n v="29"/>
    <n v="29"/>
    <n v="29"/>
    <n v="29"/>
    <n v="29"/>
    <n v="29"/>
    <n v="29"/>
    <n v="29"/>
    <n v="28"/>
    <n v="29"/>
    <n v="29"/>
    <n v="29"/>
    <n v="29"/>
    <n v="29"/>
    <n v="28.40909090909091"/>
    <n v="28"/>
    <n v="0.49735027281476557"/>
    <n v="1.7506729603079748E-2"/>
    <n v="28"/>
    <n v="29"/>
    <n v="1"/>
    <n v="1.0010936464579601"/>
    <n v="0.64720068906115413"/>
  </r>
  <r>
    <n v="10270000"/>
    <s v="1"/>
    <x v="9"/>
    <n v="84"/>
    <n v="84"/>
    <n v="85"/>
    <n v="86"/>
    <n v="85"/>
    <n v="82"/>
    <n v="82"/>
    <n v="81"/>
    <n v="82"/>
    <n v="82"/>
    <n v="81"/>
    <n v="82"/>
    <n v="82"/>
    <n v="82"/>
    <n v="82"/>
    <n v="81"/>
    <n v="81"/>
    <n v="82"/>
    <n v="82"/>
    <n v="81"/>
    <n v="79"/>
    <n v="79"/>
    <n v="79"/>
    <n v="80"/>
    <n v="82"/>
    <n v="80"/>
    <n v="80"/>
    <n v="79"/>
    <n v="80"/>
    <n v="79"/>
    <n v="72"/>
    <n v="73"/>
    <n v="74"/>
    <n v="74"/>
    <n v="68"/>
    <n v="73"/>
    <n v="73"/>
    <n v="73"/>
    <n v="73"/>
    <n v="73"/>
    <n v="74"/>
    <n v="74"/>
    <n v="73"/>
    <n v="74"/>
    <n v="78.795454545454547"/>
    <n v="80"/>
    <n v="4.4176156120197065"/>
    <n v="5.6064345811614388E-2"/>
    <n v="68"/>
    <n v="86"/>
    <n v="18"/>
    <n v="0.99608108833175024"/>
    <n v="0.7820852124840032"/>
  </r>
  <r>
    <n v="5137660000"/>
    <s v="A"/>
    <x v="3"/>
    <n v="54"/>
    <n v="54"/>
    <n v="54"/>
    <n v="58"/>
    <n v="58"/>
    <n v="61"/>
    <n v="62"/>
    <n v="62"/>
    <n v="62"/>
    <n v="62"/>
    <n v="62"/>
    <n v="60"/>
    <n v="54"/>
    <n v="52"/>
    <n v="54"/>
    <n v="55"/>
    <n v="57"/>
    <n v="54"/>
    <n v="54"/>
    <n v="54"/>
    <n v="54"/>
    <n v="54"/>
    <n v="54"/>
    <n v="54"/>
    <n v="53"/>
    <n v="53"/>
    <n v="60"/>
    <n v="65"/>
    <n v="67"/>
    <n v="74"/>
    <n v="74"/>
    <n v="64"/>
    <n v="60"/>
    <n v="60"/>
    <n v="62"/>
    <n v="62"/>
    <n v="63"/>
    <n v="63"/>
    <n v="58"/>
    <n v="58"/>
    <n v="61"/>
    <n v="62"/>
    <n v="64"/>
    <n v="68"/>
    <n v="59.31818181818182"/>
    <n v="60"/>
    <n v="5.3647112550345417"/>
    <n v="9.0439576713225986E-2"/>
    <n v="52"/>
    <n v="74"/>
    <n v="22"/>
    <n v="1.0029190080200872"/>
    <n v="0.18077350745724999"/>
  </r>
  <r>
    <n v="36650000"/>
    <s v="2"/>
    <x v="7"/>
    <n v="200"/>
    <n v="213"/>
    <n v="201"/>
    <n v="201"/>
    <n v="200"/>
    <n v="201"/>
    <n v="201"/>
    <n v="201"/>
    <n v="210"/>
    <n v="200"/>
    <n v="210"/>
    <n v="200"/>
    <n v="213"/>
    <n v="200"/>
    <n v="203"/>
    <n v="201"/>
    <n v="201"/>
    <n v="211"/>
    <n v="212"/>
    <n v="202"/>
    <n v="200"/>
    <n v="213"/>
    <n v="209"/>
    <n v="211"/>
    <n v="210"/>
    <n v="211"/>
    <n v="200"/>
    <n v="202"/>
    <n v="201"/>
    <n v="202"/>
    <n v="200"/>
    <n v="159"/>
    <n v="200"/>
    <n v="212"/>
    <n v="213"/>
    <n v="200"/>
    <n v="201"/>
    <n v="201"/>
    <n v="213"/>
    <n v="200"/>
    <n v="203"/>
    <n v="200"/>
    <n v="203"/>
    <n v="200"/>
    <n v="203.29545454545453"/>
    <n v="201"/>
    <n v="8.5306003100044858"/>
    <n v="4.1961589003934867E-2"/>
    <n v="159"/>
    <n v="213"/>
    <n v="54"/>
    <n v="0.99963607489281592"/>
    <n v="1.0717212042991905E-2"/>
  </r>
  <r>
    <n v="533690000"/>
    <s v="5"/>
    <x v="1"/>
    <n v="22"/>
    <n v="27"/>
    <n v="27"/>
    <n v="27"/>
    <n v="27"/>
    <n v="22"/>
    <n v="22"/>
    <n v="22"/>
    <n v="22"/>
    <n v="16"/>
    <n v="16"/>
    <n v="17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5"/>
    <n v="14"/>
    <n v="14"/>
    <n v="14"/>
    <n v="13"/>
    <n v="13"/>
    <n v="13"/>
    <n v="13"/>
    <n v="16.181818181818183"/>
    <n v="14"/>
    <n v="4.3362867368115507"/>
    <n v="0.26797277587037671"/>
    <n v="13"/>
    <n v="27"/>
    <n v="14"/>
    <n v="0.98643204509609783"/>
    <n v="0.58820847482036143"/>
  </r>
  <r>
    <n v="459270000"/>
    <s v="4"/>
    <x v="2"/>
    <n v="61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62"/>
    <n v="32"/>
    <n v="158"/>
    <n v="158"/>
    <n v="157"/>
    <n v="157"/>
    <n v="157"/>
    <n v="157"/>
    <n v="74.295454545454547"/>
    <n v="62"/>
    <n v="33.681531441632814"/>
    <n v="0.45334578875247594"/>
    <n v="32"/>
    <n v="158"/>
    <n v="126"/>
    <n v="1.0136558255328059"/>
    <n v="0.25628003507073527"/>
  </r>
  <r>
    <n v="39610000"/>
    <s v="2"/>
    <x v="7"/>
    <n v="40"/>
    <n v="40"/>
    <n v="40"/>
    <n v="40"/>
    <n v="40"/>
    <n v="41"/>
    <n v="40"/>
    <n v="40"/>
    <n v="40"/>
    <n v="41"/>
    <n v="40"/>
    <n v="40"/>
    <n v="40"/>
    <n v="40"/>
    <n v="40"/>
    <n v="40"/>
    <n v="40"/>
    <n v="40"/>
    <n v="41"/>
    <n v="40"/>
    <n v="41"/>
    <n v="40"/>
    <n v="40"/>
    <n v="40"/>
    <n v="41"/>
    <n v="41"/>
    <n v="40"/>
    <n v="40"/>
    <n v="40"/>
    <n v="40"/>
    <n v="40"/>
    <n v="41"/>
    <n v="40"/>
    <n v="40"/>
    <n v="40"/>
    <n v="40"/>
    <n v="40"/>
    <n v="41"/>
    <n v="41"/>
    <n v="40"/>
    <n v="41"/>
    <n v="41"/>
    <n v="41"/>
    <n v="2"/>
    <n v="39.409090909090907"/>
    <n v="40"/>
    <n v="5.7881923989581914"/>
    <n v="0.14687454760908905"/>
    <n v="2"/>
    <n v="41"/>
    <n v="39"/>
    <n v="0.99121145090853147"/>
    <n v="6.2710498134506076E-2"/>
  </r>
  <r>
    <n v="3930000"/>
    <s v="1"/>
    <x v="9"/>
    <n v="84"/>
    <n v="91"/>
    <n v="93"/>
    <n v="81"/>
    <n v="76"/>
    <n v="92"/>
    <n v="89"/>
    <n v="83"/>
    <n v="93"/>
    <n v="90"/>
    <n v="72"/>
    <n v="93"/>
    <n v="88"/>
    <n v="82"/>
    <n v="93"/>
    <n v="92"/>
    <n v="94"/>
    <n v="94"/>
    <n v="93"/>
    <n v="93"/>
    <n v="92"/>
    <n v="93"/>
    <n v="95"/>
    <n v="95"/>
    <n v="97"/>
    <n v="94"/>
    <n v="95"/>
    <n v="93"/>
    <n v="95"/>
    <n v="95"/>
    <n v="94"/>
    <n v="96"/>
    <n v="94"/>
    <n v="96"/>
    <n v="95"/>
    <n v="95"/>
    <n v="93"/>
    <n v="90"/>
    <n v="93"/>
    <n v="91"/>
    <n v="93"/>
    <n v="93"/>
    <n v="95"/>
    <n v="93"/>
    <n v="91.38636363636364"/>
    <n v="93"/>
    <n v="5.2880554701507325"/>
    <n v="5.7864819867354443E-2"/>
    <n v="72"/>
    <n v="97"/>
    <n v="25"/>
    <n v="1.0024990874457047"/>
    <n v="0.26865522007538556"/>
  </r>
  <r>
    <n v="623210000"/>
    <s v="5"/>
    <x v="1"/>
    <n v="163"/>
    <n v="163"/>
    <n v="166"/>
    <n v="166"/>
    <n v="166"/>
    <n v="166"/>
    <n v="168"/>
    <n v="168"/>
    <n v="167"/>
    <n v="160"/>
    <n v="158"/>
    <n v="159"/>
    <n v="158"/>
    <n v="160"/>
    <n v="159"/>
    <n v="159"/>
    <n v="158"/>
    <n v="159"/>
    <n v="160"/>
    <n v="162"/>
    <n v="172"/>
    <n v="165"/>
    <n v="162"/>
    <n v="162"/>
    <n v="169"/>
    <n v="165"/>
    <n v="169"/>
    <n v="171"/>
    <n v="178"/>
    <n v="182"/>
    <n v="181"/>
    <n v="169"/>
    <n v="172"/>
    <n v="172"/>
    <n v="170"/>
    <n v="171"/>
    <n v="172"/>
    <n v="172"/>
    <n v="180"/>
    <n v="171"/>
    <n v="171"/>
    <n v="181"/>
    <n v="185"/>
    <n v="177"/>
    <n v="167.81818181818181"/>
    <n v="167.5"/>
    <n v="7.2793838458674287"/>
    <n v="4.3376610132471134E-2"/>
    <n v="158"/>
    <n v="185"/>
    <n v="27"/>
    <n v="1.0023002401283929"/>
    <n v="0.4720339214829915"/>
  </r>
  <r>
    <n v="88080000"/>
    <s v="3"/>
    <x v="4"/>
    <n v="108"/>
    <n v="99"/>
    <n v="100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7"/>
    <n v="108"/>
    <n v="108"/>
    <n v="109"/>
    <n v="109"/>
    <n v="109"/>
    <n v="109"/>
    <n v="109"/>
    <n v="109"/>
    <n v="109"/>
    <n v="109"/>
    <n v="109"/>
    <n v="109"/>
    <n v="109"/>
    <n v="109"/>
    <n v="109"/>
    <n v="108"/>
    <n v="108"/>
    <n v="108"/>
    <n v="108"/>
    <n v="108"/>
    <n v="107.43181818181819"/>
    <n v="107"/>
    <n v="1.9576650457342402"/>
    <n v="1.8222395179248268E-2"/>
    <n v="99"/>
    <n v="109"/>
    <n v="10"/>
    <n v="1.0008746633440557"/>
    <n v="0.35887085862541929"/>
  </r>
  <r>
    <n v="194930000"/>
    <s v="3"/>
    <x v="4"/>
    <n v="154"/>
    <n v="116"/>
    <n v="126"/>
    <n v="135"/>
    <n v="142"/>
    <n v="145"/>
    <n v="143"/>
    <n v="145"/>
    <n v="143"/>
    <n v="118"/>
    <n v="119"/>
    <n v="117"/>
    <n v="109"/>
    <n v="100"/>
    <n v="95"/>
    <n v="104"/>
    <n v="99"/>
    <n v="107"/>
    <n v="114"/>
    <n v="111"/>
    <n v="113"/>
    <n v="114"/>
    <n v="111"/>
    <n v="123"/>
    <n v="115"/>
    <n v="132"/>
    <n v="115"/>
    <n v="116"/>
    <n v="116"/>
    <n v="124"/>
    <n v="130"/>
    <n v="122"/>
    <n v="122"/>
    <n v="118"/>
    <n v="125"/>
    <n v="123"/>
    <n v="125"/>
    <n v="120"/>
    <n v="123"/>
    <n v="127"/>
    <n v="126"/>
    <n v="123"/>
    <n v="115"/>
    <n v="107"/>
    <n v="121.06818181818181"/>
    <n v="119.5"/>
    <n v="12.942444554099501"/>
    <n v="0.10690211383149578"/>
    <n v="95"/>
    <n v="154"/>
    <n v="59"/>
    <n v="0.99826189324372061"/>
    <n v="4.4736759266001867E-2"/>
  </r>
  <r>
    <n v="2184880000"/>
    <s v="7"/>
    <x v="5"/>
    <n v="6"/>
    <n v="4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4"/>
    <n v="8"/>
    <n v="8"/>
    <n v="6"/>
    <n v="4"/>
    <n v="6"/>
    <n v="8"/>
    <n v="8"/>
    <n v="8"/>
    <n v="2"/>
    <n v="2"/>
    <n v="2"/>
    <n v="4"/>
    <n v="4"/>
    <n v="4"/>
    <n v="4"/>
    <n v="4"/>
    <n v="2"/>
    <n v="4"/>
    <n v="4"/>
    <n v="4"/>
    <n v="4"/>
    <n v="3.5"/>
    <n v="2"/>
    <n v="2.0288615205990381"/>
    <n v="0.57967472017115373"/>
    <n v="2"/>
    <n v="8"/>
    <n v="6"/>
    <n v="1.0167655315029789"/>
    <n v="0.17545020859236113"/>
  </r>
  <r>
    <n v="781400000"/>
    <s v="6"/>
    <x v="10"/>
    <n v="93"/>
    <n v="85"/>
    <n v="85"/>
    <n v="85"/>
    <n v="85"/>
    <n v="85"/>
    <n v="85"/>
    <n v="85"/>
    <n v="85"/>
    <n v="85"/>
    <n v="85"/>
    <n v="85"/>
    <n v="85"/>
    <n v="85"/>
    <n v="85"/>
    <n v="85"/>
    <n v="85"/>
    <n v="93"/>
    <n v="93"/>
    <n v="84"/>
    <n v="83"/>
    <n v="85"/>
    <n v="85"/>
    <n v="85"/>
    <n v="85"/>
    <n v="85"/>
    <n v="92"/>
    <n v="92"/>
    <n v="83"/>
    <n v="83"/>
    <n v="83"/>
    <n v="83"/>
    <n v="83"/>
    <n v="83"/>
    <n v="88"/>
    <n v="88"/>
    <n v="88"/>
    <n v="83"/>
    <n v="83"/>
    <n v="84"/>
    <n v="83"/>
    <n v="83"/>
    <n v="83"/>
    <n v="83"/>
    <n v="85.431818181818187"/>
    <n v="85"/>
    <n v="2.9046692744752076"/>
    <n v="3.3999853172894154E-2"/>
    <n v="83"/>
    <n v="93"/>
    <n v="10"/>
    <n v="0.99935866898914782"/>
    <n v="6.1922052651704328E-2"/>
  </r>
  <r>
    <n v="184320000"/>
    <s v="3"/>
    <x v="4"/>
    <n v="107"/>
    <n v="100"/>
    <n v="91"/>
    <n v="90"/>
    <n v="94"/>
    <n v="96"/>
    <n v="93"/>
    <n v="95"/>
    <n v="96"/>
    <n v="102"/>
    <n v="104"/>
    <n v="93"/>
    <n v="95"/>
    <n v="105"/>
    <n v="101"/>
    <n v="101"/>
    <n v="101"/>
    <n v="103"/>
    <n v="97"/>
    <n v="101"/>
    <n v="103"/>
    <n v="95"/>
    <n v="93"/>
    <n v="96"/>
    <n v="93"/>
    <n v="95"/>
    <n v="100"/>
    <n v="101"/>
    <n v="104"/>
    <n v="102"/>
    <n v="101"/>
    <n v="95"/>
    <n v="99"/>
    <n v="96"/>
    <n v="95"/>
    <n v="100"/>
    <n v="103"/>
    <n v="100"/>
    <n v="97"/>
    <n v="96"/>
    <n v="95"/>
    <n v="95"/>
    <n v="94"/>
    <n v="99"/>
    <n v="98"/>
    <n v="97"/>
    <n v="4.091966036822841"/>
    <n v="4.1754755477784095E-2"/>
    <n v="90"/>
    <n v="107"/>
    <n v="17"/>
    <n v="1.0000761763646646"/>
    <n v="5.5118892652712985E-4"/>
  </r>
  <r>
    <n v="26294180000"/>
    <s v="C"/>
    <x v="0"/>
    <n v="21"/>
    <n v="21"/>
    <n v="21"/>
    <n v="21"/>
    <n v="21"/>
    <n v="21"/>
    <n v="22"/>
    <n v="22"/>
    <n v="22"/>
    <n v="22"/>
    <n v="23"/>
    <n v="23"/>
    <n v="22"/>
    <n v="21"/>
    <n v="21"/>
    <n v="21"/>
    <n v="21"/>
    <n v="21"/>
    <n v="20"/>
    <n v="21"/>
    <n v="21"/>
    <n v="22"/>
    <n v="22"/>
    <n v="22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33"/>
    <n v="26.704545454545453"/>
    <n v="22.5"/>
    <n v="5.837248258421428"/>
    <n v="0.21858631776216411"/>
    <n v="20"/>
    <n v="33"/>
    <n v="13"/>
    <n v="1.0147187615849671"/>
    <n v="0.73838652531105697"/>
  </r>
  <r>
    <n v="151010000"/>
    <s v="3"/>
    <x v="4"/>
    <n v="173"/>
    <n v="173"/>
    <n v="173"/>
    <n v="157"/>
    <n v="157"/>
    <n v="157"/>
    <n v="157"/>
    <n v="157"/>
    <n v="157"/>
    <n v="157"/>
    <n v="157"/>
    <n v="157"/>
    <n v="157"/>
    <n v="159"/>
    <n v="159"/>
    <n v="159"/>
    <n v="159"/>
    <n v="159"/>
    <n v="159"/>
    <n v="161"/>
    <n v="161"/>
    <n v="161"/>
    <n v="161"/>
    <n v="161"/>
    <n v="161"/>
    <n v="162"/>
    <n v="162"/>
    <n v="159"/>
    <n v="159"/>
    <n v="159"/>
    <n v="159"/>
    <n v="157"/>
    <n v="159"/>
    <n v="159"/>
    <n v="159"/>
    <n v="159"/>
    <n v="159"/>
    <n v="159"/>
    <n v="159"/>
    <n v="159"/>
    <n v="156"/>
    <n v="159"/>
    <n v="159"/>
    <n v="159"/>
    <n v="159.79545454545453"/>
    <n v="159"/>
    <n v="3.9033649493889748"/>
    <n v="2.442725896360616E-2"/>
    <n v="156"/>
    <n v="173"/>
    <n v="17"/>
    <n v="0.99947290029412372"/>
    <n v="8.1670398716034223E-2"/>
  </r>
  <r>
    <n v="152590000"/>
    <s v="3"/>
    <x v="4"/>
    <n v="15"/>
    <n v="14"/>
    <n v="12"/>
    <n v="14"/>
    <n v="14"/>
    <n v="14"/>
    <n v="14"/>
    <n v="14"/>
    <n v="14"/>
    <n v="14"/>
    <n v="14"/>
    <n v="13"/>
    <n v="14"/>
    <n v="14"/>
    <n v="12"/>
    <n v="13"/>
    <n v="15"/>
    <n v="13"/>
    <n v="10"/>
    <n v="15"/>
    <n v="12"/>
    <n v="14"/>
    <n v="13"/>
    <n v="14"/>
    <n v="14"/>
    <n v="13"/>
    <n v="12"/>
    <n v="12"/>
    <n v="14"/>
    <n v="13"/>
    <n v="12"/>
    <n v="13"/>
    <n v="12"/>
    <n v="12"/>
    <n v="13"/>
    <n v="13"/>
    <n v="12"/>
    <n v="12"/>
    <n v="12"/>
    <n v="13"/>
    <n v="14"/>
    <n v="14"/>
    <n v="13"/>
    <n v="15"/>
    <n v="13.25"/>
    <n v="13"/>
    <n v="1.0810201899885084"/>
    <n v="8.1586429433094965E-2"/>
    <n v="10"/>
    <n v="15"/>
    <n v="5"/>
    <n v="0.99815561964512345"/>
    <n v="7.9595879923067672E-2"/>
  </r>
  <r>
    <n v="61030000"/>
    <s v="3"/>
    <x v="4"/>
    <n v="71"/>
    <n v="71"/>
    <n v="71"/>
    <n v="72"/>
    <n v="74"/>
    <n v="71"/>
    <n v="71"/>
    <n v="69"/>
    <n v="71"/>
    <n v="71"/>
    <n v="74"/>
    <n v="71"/>
    <n v="73"/>
    <n v="73"/>
    <n v="79"/>
    <n v="83"/>
    <n v="147"/>
    <n v="141"/>
    <n v="110"/>
    <n v="109"/>
    <n v="100"/>
    <n v="74"/>
    <n v="114"/>
    <n v="116"/>
    <n v="73"/>
    <n v="100"/>
    <n v="121"/>
    <n v="86"/>
    <n v="71"/>
    <n v="71"/>
    <n v="71"/>
    <n v="73"/>
    <n v="91"/>
    <n v="93"/>
    <n v="106"/>
    <n v="107"/>
    <n v="95"/>
    <n v="108"/>
    <n v="106"/>
    <n v="96"/>
    <n v="156"/>
    <n v="196"/>
    <n v="131"/>
    <n v="96"/>
    <n v="93.704545454545453"/>
    <n v="84.5"/>
    <n v="28.024556960134802"/>
    <n v="0.29907361296287444"/>
    <n v="69"/>
    <n v="196"/>
    <n v="127"/>
    <n v="1.0120020776234784"/>
    <n v="0.33867558456200042"/>
  </r>
  <r>
    <n v="2484860000"/>
    <s v="7"/>
    <x v="5"/>
    <n v="46"/>
    <n v="46"/>
    <n v="46"/>
    <n v="46"/>
    <n v="46"/>
    <n v="45"/>
    <n v="45"/>
    <n v="45"/>
    <n v="46"/>
    <n v="40"/>
    <n v="40"/>
    <n v="40"/>
    <n v="40"/>
    <n v="40"/>
    <n v="37"/>
    <n v="42"/>
    <n v="42"/>
    <n v="44"/>
    <n v="44"/>
    <n v="44"/>
    <n v="44"/>
    <n v="44"/>
    <n v="44"/>
    <n v="44"/>
    <n v="44"/>
    <n v="48"/>
    <n v="48"/>
    <n v="48"/>
    <n v="48"/>
    <n v="48"/>
    <n v="48"/>
    <n v="48"/>
    <n v="48"/>
    <n v="48"/>
    <n v="43"/>
    <n v="48"/>
    <n v="48"/>
    <n v="48"/>
    <n v="46"/>
    <n v="46"/>
    <n v="41"/>
    <n v="43"/>
    <n v="43"/>
    <n v="41"/>
    <n v="44.613636363636367"/>
    <n v="45"/>
    <n v="2.9271456776494436"/>
    <n v="6.5611008566773057E-2"/>
    <n v="37"/>
    <n v="48"/>
    <n v="11"/>
    <n v="1.0011310689824222"/>
    <n v="4.6855686976171998E-2"/>
  </r>
  <r>
    <n v="57098150000"/>
    <s v="C"/>
    <x v="0"/>
    <n v="83"/>
    <n v="79"/>
    <n v="75"/>
    <n v="75"/>
    <n v="72"/>
    <n v="75"/>
    <n v="75"/>
    <n v="75"/>
    <n v="76"/>
    <n v="83"/>
    <n v="79"/>
    <n v="75"/>
    <n v="70"/>
    <n v="78"/>
    <n v="70"/>
    <n v="72"/>
    <n v="77"/>
    <n v="74"/>
    <n v="81"/>
    <n v="79"/>
    <n v="84"/>
    <n v="74"/>
    <n v="75"/>
    <n v="80"/>
    <n v="75"/>
    <n v="81"/>
    <n v="62"/>
    <n v="76"/>
    <n v="61"/>
    <n v="82"/>
    <n v="73"/>
    <n v="73"/>
    <n v="77"/>
    <n v="76"/>
    <n v="74"/>
    <n v="74"/>
    <n v="77"/>
    <n v="76"/>
    <n v="79"/>
    <n v="85"/>
    <n v="73"/>
    <n v="77"/>
    <n v="63"/>
    <n v="80"/>
    <n v="75.681818181818187"/>
    <n v="75.5"/>
    <n v="5.1614525054652356"/>
    <n v="6.8199372444585696E-2"/>
    <n v="61"/>
    <n v="85"/>
    <n v="24"/>
    <n v="0.99941493196710396"/>
    <n v="1.1243086145171149E-2"/>
  </r>
  <r>
    <n v="8800000"/>
    <s v="1"/>
    <x v="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9"/>
    <n v="36"/>
    <n v="36"/>
    <n v="36"/>
    <n v="36"/>
    <n v="36"/>
    <n v="36"/>
    <n v="36"/>
    <n v="36"/>
    <n v="38"/>
    <n v="38"/>
    <n v="38"/>
    <n v="38"/>
    <n v="36"/>
    <n v="36"/>
    <n v="36"/>
    <n v="36"/>
    <n v="36"/>
    <n v="36"/>
    <n v="36"/>
    <n v="36"/>
    <n v="36"/>
    <n v="34"/>
    <n v="34"/>
    <n v="34"/>
    <n v="37.409090909090907"/>
    <n v="38"/>
    <n v="1.6749617394891871"/>
    <n v="4.4774189876989209E-2"/>
    <n v="34"/>
    <n v="39"/>
    <n v="5"/>
    <n v="0.99704519980341255"/>
    <n v="0.70535268797096307"/>
  </r>
  <r>
    <n v="1406760000"/>
    <s v="7"/>
    <x v="5"/>
    <n v="163"/>
    <n v="208"/>
    <n v="207"/>
    <n v="207"/>
    <n v="217"/>
    <n v="203"/>
    <n v="217"/>
    <n v="209"/>
    <n v="163"/>
    <n v="185"/>
    <n v="194"/>
    <n v="165"/>
    <n v="168"/>
    <n v="170"/>
    <n v="174"/>
    <n v="174"/>
    <n v="170"/>
    <n v="168"/>
    <n v="166"/>
    <n v="180"/>
    <n v="164"/>
    <n v="174"/>
    <n v="164"/>
    <n v="195"/>
    <n v="192"/>
    <n v="229"/>
    <n v="190"/>
    <n v="192"/>
    <n v="245"/>
    <n v="252"/>
    <n v="250"/>
    <n v="240"/>
    <n v="198"/>
    <n v="197"/>
    <n v="254"/>
    <n v="197"/>
    <n v="193"/>
    <n v="166"/>
    <n v="190"/>
    <n v="172"/>
    <n v="165"/>
    <n v="170"/>
    <n v="166"/>
    <n v="165"/>
    <n v="191.54545454545453"/>
    <n v="190"/>
    <n v="27.01804267561112"/>
    <n v="0.14105290433399256"/>
    <n v="163"/>
    <n v="254"/>
    <n v="91"/>
    <n v="1.0000220818334926"/>
    <n v="4.4364872459247313E-6"/>
  </r>
  <r>
    <n v="2539750000"/>
    <s v="8"/>
    <x v="8"/>
    <n v="82"/>
    <n v="82"/>
    <n v="82"/>
    <n v="76"/>
    <n v="76"/>
    <n v="76"/>
    <n v="82"/>
    <n v="104"/>
    <n v="110"/>
    <n v="110"/>
    <n v="110"/>
    <n v="110"/>
    <n v="103"/>
    <n v="108"/>
    <n v="107"/>
    <n v="108"/>
    <n v="108"/>
    <n v="108"/>
    <n v="107"/>
    <n v="108"/>
    <n v="108"/>
    <n v="109"/>
    <n v="109"/>
    <n v="109"/>
    <n v="109"/>
    <n v="110"/>
    <n v="110"/>
    <n v="110"/>
    <n v="111"/>
    <n v="111"/>
    <n v="111"/>
    <n v="111"/>
    <n v="110"/>
    <n v="111"/>
    <n v="110"/>
    <n v="109"/>
    <n v="139"/>
    <n v="110"/>
    <n v="110"/>
    <n v="110"/>
    <n v="109"/>
    <n v="109"/>
    <n v="109"/>
    <n v="108"/>
    <n v="104.97727272727273"/>
    <n v="109"/>
    <n v="12.274929330282331"/>
    <n v="0.11692939825339306"/>
    <n v="76"/>
    <n v="139"/>
    <n v="63"/>
    <n v="1.0066468770197499"/>
    <n v="0.44910082821936353"/>
  </r>
  <r>
    <n v="196970000"/>
    <s v="3"/>
    <x v="4"/>
    <n v="99"/>
    <n v="103"/>
    <n v="103"/>
    <n v="103"/>
    <n v="103"/>
    <n v="104"/>
    <n v="103"/>
    <n v="103"/>
    <n v="103"/>
    <n v="103"/>
    <n v="103"/>
    <n v="103"/>
    <n v="138"/>
    <n v="139"/>
    <n v="138"/>
    <n v="138"/>
    <n v="138"/>
    <n v="138"/>
    <n v="138"/>
    <n v="138"/>
    <n v="138"/>
    <n v="138"/>
    <n v="138"/>
    <n v="139"/>
    <n v="138"/>
    <n v="138"/>
    <n v="138"/>
    <n v="144"/>
    <n v="140"/>
    <n v="139"/>
    <n v="139"/>
    <n v="139"/>
    <n v="139"/>
    <n v="139"/>
    <n v="139"/>
    <n v="139"/>
    <n v="139"/>
    <n v="139"/>
    <n v="138"/>
    <n v="138"/>
    <n v="140"/>
    <n v="139"/>
    <n v="139"/>
    <n v="139"/>
    <n v="128.93181818181819"/>
    <n v="138"/>
    <n v="16.258661701944149"/>
    <n v="0.12610278774643796"/>
    <n v="99"/>
    <n v="144"/>
    <n v="45"/>
    <n v="1.0082923337665914"/>
    <n v="0.61154171962492732"/>
  </r>
  <r>
    <n v="26040000"/>
    <s v="2"/>
    <x v="7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0"/>
    <n v="0"/>
    <n v="30"/>
    <n v="30"/>
    <n v="0"/>
    <n v="1"/>
    <n v="1"/>
  </r>
  <r>
    <n v="8261550000"/>
    <s v="B"/>
    <x v="6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9"/>
    <n v="9"/>
    <n v="9"/>
    <n v="9"/>
    <n v="9"/>
    <n v="9"/>
    <n v="8"/>
    <n v="8"/>
    <n v="8"/>
    <n v="8"/>
    <n v="8"/>
    <n v="7.3863636363636367"/>
    <n v="7"/>
    <n v="0.72226739527327521"/>
    <n v="9.7783893513920334E-2"/>
    <n v="7"/>
    <n v="9"/>
    <n v="2"/>
    <n v="1.0048219793084354"/>
    <n v="0.45536644979703345"/>
  </r>
  <r>
    <n v="1132580000"/>
    <s v="7"/>
    <x v="5"/>
    <n v="305"/>
    <n v="286"/>
    <n v="241"/>
    <n v="239"/>
    <n v="213"/>
    <n v="234"/>
    <n v="234"/>
    <n v="234"/>
    <n v="234"/>
    <n v="205"/>
    <n v="147"/>
    <n v="179"/>
    <n v="187"/>
    <n v="207"/>
    <n v="215"/>
    <n v="231"/>
    <n v="233"/>
    <n v="244"/>
    <n v="251"/>
    <n v="232"/>
    <n v="242"/>
    <n v="235"/>
    <n v="218"/>
    <n v="173"/>
    <n v="166"/>
    <n v="169"/>
    <n v="158"/>
    <n v="149"/>
    <n v="183"/>
    <n v="182"/>
    <n v="174"/>
    <n v="175"/>
    <n v="174"/>
    <n v="175"/>
    <n v="170"/>
    <n v="171"/>
    <n v="171"/>
    <n v="174"/>
    <n v="175"/>
    <n v="301"/>
    <n v="330"/>
    <n v="130"/>
    <n v="132"/>
    <n v="130"/>
    <n v="204.72727272727272"/>
    <n v="196"/>
    <n v="47.227486890267642"/>
    <n v="0.2306848826789272"/>
    <n v="130"/>
    <n v="330"/>
    <n v="200"/>
    <n v="0.99087360048580353"/>
    <n v="0.26954739508717246"/>
  </r>
  <r>
    <n v="339410000"/>
    <s v="4"/>
    <x v="2"/>
    <n v="28"/>
    <n v="28"/>
    <n v="28"/>
    <n v="28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27"/>
    <n v="34"/>
    <n v="34"/>
    <n v="34"/>
    <n v="34"/>
    <n v="34"/>
    <n v="34"/>
    <n v="34"/>
    <n v="34"/>
    <n v="34"/>
    <n v="30"/>
    <n v="30"/>
    <n v="30"/>
    <n v="30"/>
    <n v="30"/>
    <n v="30"/>
    <n v="30"/>
    <n v="30"/>
    <n v="30"/>
    <n v="30"/>
    <n v="26"/>
    <n v="29.181818181818183"/>
    <n v="28"/>
    <n v="2.7557358977714808"/>
    <n v="9.4433317369116157E-2"/>
    <n v="26"/>
    <n v="34"/>
    <n v="8"/>
    <n v="1.003759337295232"/>
    <n v="0.27904221927443579"/>
  </r>
  <r>
    <n v="495580000"/>
    <s v="4"/>
    <x v="2"/>
    <n v="69"/>
    <n v="69"/>
    <n v="69"/>
    <n v="69"/>
    <n v="69"/>
    <n v="69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7"/>
    <n v="76"/>
    <n v="76"/>
    <n v="76"/>
    <n v="76"/>
    <n v="75.818181818181813"/>
    <n v="77"/>
    <n v="2.7557358977714808"/>
    <n v="3.6346636541350466E-2"/>
    <n v="69"/>
    <n v="77"/>
    <n v="8"/>
    <n v="1.0016165144613818"/>
    <n v="0.30139830414422619"/>
  </r>
  <r>
    <n v="297670000"/>
    <s v="3"/>
    <x v="4"/>
    <n v="39"/>
    <n v="39"/>
    <n v="35"/>
    <n v="39"/>
    <n v="39"/>
    <n v="39"/>
    <n v="39"/>
    <n v="39"/>
    <n v="39"/>
    <n v="39"/>
    <n v="39"/>
    <n v="39"/>
    <n v="38"/>
    <n v="38"/>
    <n v="38"/>
    <n v="38"/>
    <n v="38"/>
    <n v="38"/>
    <n v="38"/>
    <n v="38"/>
    <n v="38"/>
    <n v="38"/>
    <n v="38"/>
    <n v="38"/>
    <n v="38"/>
    <n v="38"/>
    <n v="39"/>
    <n v="40"/>
    <n v="39"/>
    <n v="39"/>
    <n v="40"/>
    <n v="40"/>
    <n v="40"/>
    <n v="40"/>
    <n v="40"/>
    <n v="40"/>
    <n v="40"/>
    <n v="40"/>
    <n v="40"/>
    <n v="40"/>
    <n v="40"/>
    <n v="39"/>
    <n v="39"/>
    <n v="39"/>
    <n v="38.863636363636367"/>
    <n v="39"/>
    <n v="0.97863001277436257"/>
    <n v="2.5181123135714589E-2"/>
    <n v="35"/>
    <n v="40"/>
    <n v="5"/>
    <n v="1.0010012165643292"/>
    <n v="0.25189926165408505"/>
  </r>
  <r>
    <n v="40539000000"/>
    <s v="C"/>
    <x v="0"/>
    <n v="102"/>
    <n v="102"/>
    <n v="102"/>
    <n v="102"/>
    <n v="102"/>
    <n v="102"/>
    <n v="102"/>
    <n v="102"/>
    <n v="102"/>
    <n v="102"/>
    <n v="102"/>
    <n v="102"/>
    <n v="102"/>
    <n v="102"/>
    <n v="102"/>
    <n v="110"/>
    <n v="110"/>
    <n v="110"/>
    <n v="110"/>
    <n v="110"/>
    <n v="110"/>
    <n v="126"/>
    <n v="126"/>
    <n v="126"/>
    <n v="126"/>
    <n v="118"/>
    <n v="126"/>
    <n v="124"/>
    <n v="126"/>
    <n v="108"/>
    <n v="108"/>
    <n v="108"/>
    <n v="108"/>
    <n v="100"/>
    <n v="100"/>
    <n v="106"/>
    <n v="106"/>
    <n v="106"/>
    <n v="106"/>
    <n v="106"/>
    <n v="99"/>
    <n v="105"/>
    <n v="106"/>
    <n v="100"/>
    <n v="108.18181818181819"/>
    <n v="106"/>
    <n v="8.5841192672329729"/>
    <n v="7.9349001629884619E-2"/>
    <n v="99"/>
    <n v="126"/>
    <n v="27"/>
    <n v="1.001111399479788"/>
    <n v="3.5200449457807065E-2"/>
  </r>
  <r>
    <n v="165420000"/>
    <s v="3"/>
    <x v="4"/>
    <n v="49"/>
    <n v="48"/>
    <n v="53"/>
    <n v="52"/>
    <n v="47"/>
    <n v="50"/>
    <n v="44"/>
    <n v="49"/>
    <n v="51"/>
    <n v="46"/>
    <n v="49"/>
    <n v="44"/>
    <n v="48"/>
    <n v="52"/>
    <n v="50"/>
    <n v="50"/>
    <n v="51"/>
    <n v="54"/>
    <n v="54"/>
    <n v="52"/>
    <n v="46"/>
    <n v="47"/>
    <n v="49"/>
    <n v="47"/>
    <n v="53"/>
    <n v="50"/>
    <n v="49"/>
    <n v="49"/>
    <n v="51"/>
    <n v="51"/>
    <n v="48"/>
    <n v="52"/>
    <n v="52"/>
    <n v="52"/>
    <n v="50"/>
    <n v="50"/>
    <n v="51"/>
    <n v="55"/>
    <n v="52"/>
    <n v="49"/>
    <n v="52"/>
    <n v="51"/>
    <n v="51"/>
    <n v="49"/>
    <n v="49.977272727272727"/>
    <n v="50"/>
    <n v="2.4823904117701159"/>
    <n v="4.9670385683440246E-2"/>
    <n v="44"/>
    <n v="55"/>
    <n v="11"/>
    <n v="1.0012201470543711"/>
    <n v="9.6800949695049474E-2"/>
  </r>
  <r>
    <n v="12430000"/>
    <s v="1"/>
    <x v="9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4"/>
    <n v="163"/>
    <n v="163"/>
    <n v="163"/>
    <n v="163"/>
    <n v="163"/>
    <n v="163"/>
    <n v="163"/>
    <n v="163"/>
    <n v="163"/>
    <n v="163"/>
    <n v="163"/>
    <n v="163"/>
    <n v="163"/>
    <n v="163"/>
    <n v="163"/>
    <n v="163"/>
    <n v="163"/>
    <n v="163"/>
    <n v="163.59090909090909"/>
    <n v="164"/>
    <n v="0.49735027281476557"/>
    <n v="3.0402072803347715E-3"/>
    <n v="163"/>
    <n v="164"/>
    <n v="1"/>
    <n v="0.99979830122877"/>
    <n v="0.72558139534883725"/>
  </r>
  <r>
    <n v="522540000"/>
    <s v="5"/>
    <x v="1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0"/>
    <n v="0"/>
    <n v="9"/>
    <n v="9"/>
    <n v="0"/>
    <n v="1"/>
    <n v="1"/>
  </r>
  <r>
    <n v="1112590000"/>
    <s v="7"/>
    <x v="5"/>
    <n v="126"/>
    <n v="126"/>
    <n v="126"/>
    <n v="126"/>
    <n v="128"/>
    <n v="131"/>
    <n v="128"/>
    <n v="130"/>
    <n v="133"/>
    <n v="133"/>
    <n v="133"/>
    <n v="130"/>
    <n v="130"/>
    <n v="133"/>
    <n v="133"/>
    <n v="133"/>
    <n v="130"/>
    <n v="130"/>
    <n v="131"/>
    <n v="131"/>
    <n v="128"/>
    <n v="128"/>
    <n v="131"/>
    <n v="128"/>
    <n v="129"/>
    <n v="129"/>
    <n v="129"/>
    <n v="130"/>
    <n v="129"/>
    <n v="133"/>
    <n v="133"/>
    <n v="133"/>
    <n v="131"/>
    <n v="128"/>
    <n v="125"/>
    <n v="129"/>
    <n v="130"/>
    <n v="127"/>
    <n v="130"/>
    <n v="130"/>
    <n v="129"/>
    <n v="129"/>
    <n v="129"/>
    <n v="129"/>
    <n v="129.70454545454547"/>
    <n v="130"/>
    <n v="2.2264743790748032"/>
    <n v="1.7165739036147071E-2"/>
    <n v="125"/>
    <n v="133"/>
    <n v="8"/>
    <n v="1.0000367359833988"/>
    <n v="7.5450882398229633E-4"/>
  </r>
  <r>
    <n v="11340000"/>
    <s v="1"/>
    <x v="9"/>
    <n v="67"/>
    <n v="67"/>
    <n v="67"/>
    <n v="67"/>
    <n v="67"/>
    <n v="67"/>
    <n v="67"/>
    <n v="67"/>
    <n v="67"/>
    <n v="67"/>
    <n v="67"/>
    <n v="67"/>
    <n v="66"/>
    <n v="66"/>
    <n v="84"/>
    <n v="85"/>
    <n v="85"/>
    <n v="85"/>
    <n v="85"/>
    <n v="73"/>
    <n v="73"/>
    <n v="74"/>
    <n v="74"/>
    <n v="74"/>
    <n v="74"/>
    <n v="74"/>
    <n v="74"/>
    <n v="74"/>
    <n v="74"/>
    <n v="75"/>
    <n v="75"/>
    <n v="76"/>
    <n v="76"/>
    <n v="76"/>
    <n v="76"/>
    <n v="64"/>
    <n v="306"/>
    <n v="174"/>
    <n v="170"/>
    <n v="1"/>
    <n v="170"/>
    <n v="245"/>
    <n v="238"/>
    <n v="238"/>
    <n v="94.5"/>
    <n v="74"/>
    <n v="59.756677159262118"/>
    <n v="0.63234579004510183"/>
    <n v="1"/>
    <n v="306"/>
    <n v="305"/>
    <n v="1.0109024127485946"/>
    <n v="3.0954805946401633E-2"/>
  </r>
  <r>
    <n v="2216950000"/>
    <s v="7"/>
    <x v="5"/>
    <n v="216"/>
    <n v="216"/>
    <n v="219"/>
    <n v="219"/>
    <n v="230"/>
    <n v="234"/>
    <n v="227"/>
    <n v="219"/>
    <n v="220"/>
    <n v="219"/>
    <n v="219"/>
    <n v="224"/>
    <n v="219"/>
    <n v="223"/>
    <n v="221"/>
    <n v="218"/>
    <n v="219"/>
    <n v="219"/>
    <n v="225"/>
    <n v="227"/>
    <n v="219"/>
    <n v="219"/>
    <n v="236"/>
    <n v="227"/>
    <n v="220"/>
    <n v="223"/>
    <n v="224"/>
    <n v="224"/>
    <n v="219"/>
    <n v="226"/>
    <n v="222"/>
    <n v="220"/>
    <n v="220"/>
    <n v="219"/>
    <n v="220"/>
    <n v="217"/>
    <n v="217"/>
    <n v="220"/>
    <n v="222"/>
    <n v="225"/>
    <n v="229"/>
    <n v="222"/>
    <n v="218"/>
    <n v="220"/>
    <n v="221.84090909090909"/>
    <n v="220"/>
    <n v="4.4874148657762678"/>
    <n v="2.0228076436241756E-2"/>
    <n v="216"/>
    <n v="236"/>
    <n v="20"/>
    <n v="0.9999852583998653"/>
    <n v="8.987226023211679E-5"/>
  </r>
  <r>
    <n v="14820000"/>
    <s v="1"/>
    <x v="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0"/>
    <n v="0"/>
    <n v="19"/>
    <n v="19"/>
    <n v="0"/>
    <n v="1"/>
    <n v="1"/>
  </r>
  <r>
    <n v="3440000"/>
    <s v="1"/>
    <x v="9"/>
    <n v="33"/>
    <n v="31"/>
    <n v="31"/>
    <n v="31"/>
    <n v="31"/>
    <n v="31"/>
    <n v="31"/>
    <n v="31"/>
    <n v="31"/>
    <n v="31"/>
    <n v="31"/>
    <n v="31"/>
    <n v="31"/>
    <n v="31"/>
    <n v="30"/>
    <n v="31"/>
    <n v="31"/>
    <n v="31"/>
    <n v="31"/>
    <n v="31"/>
    <n v="31"/>
    <n v="31"/>
    <n v="31"/>
    <n v="31"/>
    <n v="31"/>
    <n v="31"/>
    <n v="31"/>
    <n v="30"/>
    <n v="31"/>
    <n v="31"/>
    <n v="31"/>
    <n v="31"/>
    <n v="31"/>
    <n v="31"/>
    <n v="29"/>
    <n v="27"/>
    <n v="21"/>
    <n v="21"/>
    <n v="20"/>
    <n v="20"/>
    <n v="20"/>
    <n v="20"/>
    <n v="20"/>
    <n v="21"/>
    <n v="28.931818181818183"/>
    <n v="31"/>
    <n v="4.1562378296250024"/>
    <n v="0.14365629576080133"/>
    <n v="20"/>
    <n v="33"/>
    <n v="13"/>
    <n v="0.99094005112201033"/>
    <n v="0.50851377686610189"/>
  </r>
  <r>
    <n v="379232000000"/>
    <s v="C"/>
    <x v="0"/>
    <n v="7"/>
    <n v="7"/>
    <n v="7"/>
    <n v="7"/>
    <n v="7"/>
    <n v="7"/>
    <n v="7"/>
    <n v="7"/>
    <n v="7"/>
    <n v="7"/>
    <n v="7"/>
    <n v="7"/>
    <n v="7"/>
    <n v="7"/>
    <n v="7"/>
    <n v="7"/>
    <n v="7"/>
    <n v="6"/>
    <n v="7"/>
    <n v="7"/>
    <n v="7"/>
    <n v="7"/>
    <n v="7"/>
    <n v="6"/>
    <n v="7"/>
    <n v="8"/>
    <n v="7"/>
    <n v="8"/>
    <n v="8"/>
    <n v="8"/>
    <n v="8"/>
    <n v="8"/>
    <n v="8"/>
    <n v="8"/>
    <n v="8"/>
    <n v="8"/>
    <n v="8"/>
    <n v="8"/>
    <n v="8"/>
    <n v="8"/>
    <n v="7"/>
    <n v="7"/>
    <n v="7"/>
    <n v="7"/>
    <n v="7.2727272727272725"/>
    <n v="7"/>
    <n v="0.54404327647785611"/>
    <n v="7.4805950515705211E-2"/>
    <n v="6"/>
    <n v="8"/>
    <n v="2"/>
    <n v="1.0029490552411422"/>
    <n v="0.25447643779696449"/>
  </r>
  <r>
    <n v="9840000"/>
    <s v="1"/>
    <x v="9"/>
    <n v="45"/>
    <n v="39"/>
    <n v="47"/>
    <n v="27"/>
    <n v="33"/>
    <n v="42"/>
    <n v="39"/>
    <n v="43"/>
    <n v="35"/>
    <n v="32"/>
    <n v="47"/>
    <n v="39"/>
    <n v="44"/>
    <n v="39"/>
    <n v="47"/>
    <n v="43"/>
    <n v="33"/>
    <n v="40"/>
    <n v="47"/>
    <n v="44"/>
    <n v="38"/>
    <n v="27"/>
    <n v="40"/>
    <n v="47"/>
    <n v="47"/>
    <n v="27"/>
    <n v="44"/>
    <n v="27"/>
    <n v="36"/>
    <n v="46"/>
    <n v="36"/>
    <n v="47"/>
    <n v="47"/>
    <n v="46"/>
    <n v="47"/>
    <n v="35"/>
    <n v="39"/>
    <n v="44"/>
    <n v="41"/>
    <n v="43"/>
    <n v="41"/>
    <n v="47"/>
    <n v="39"/>
    <n v="38"/>
    <n v="40.31818181818182"/>
    <n v="41"/>
    <n v="6.1257091749776986"/>
    <n v="0.1519341621753206"/>
    <n v="27"/>
    <n v="47"/>
    <n v="20"/>
    <n v="1.0016918898024074"/>
    <n v="1.7235071111308637E-2"/>
  </r>
  <r>
    <n v="721550000"/>
    <s v="6"/>
    <x v="10"/>
    <n v="96"/>
    <n v="96"/>
    <n v="95"/>
    <n v="95"/>
    <n v="95"/>
    <n v="96"/>
    <n v="97"/>
    <n v="89"/>
    <n v="99"/>
    <n v="100"/>
    <n v="97"/>
    <n v="97"/>
    <n v="97"/>
    <n v="97"/>
    <n v="96"/>
    <n v="97"/>
    <n v="97"/>
    <n v="97"/>
    <n v="98"/>
    <n v="96"/>
    <n v="96"/>
    <n v="96"/>
    <n v="97"/>
    <n v="96"/>
    <n v="98"/>
    <n v="96"/>
    <n v="97"/>
    <n v="98"/>
    <n v="99"/>
    <n v="99"/>
    <n v="97"/>
    <n v="99"/>
    <n v="98"/>
    <n v="99"/>
    <n v="99"/>
    <n v="98"/>
    <n v="98"/>
    <n v="95"/>
    <n v="98"/>
    <n v="99"/>
    <n v="99"/>
    <n v="99"/>
    <n v="100"/>
    <n v="101"/>
    <n v="97.227272727272734"/>
    <n v="97"/>
    <n v="1.9513100711208113"/>
    <n v="2.0069575299045277E-2"/>
    <n v="89"/>
    <n v="101"/>
    <n v="12"/>
    <n v="1.0008896897407686"/>
    <n v="0.3137511538285726"/>
  </r>
  <r>
    <n v="441010000"/>
    <s v="4"/>
    <x v="2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40"/>
    <n v="40"/>
    <n v="40"/>
    <n v="40"/>
    <n v="40"/>
    <n v="40"/>
    <n v="40"/>
    <n v="40"/>
    <n v="40"/>
    <n v="40"/>
    <n v="40"/>
    <n v="32"/>
    <n v="32"/>
    <n v="32"/>
    <n v="32"/>
    <n v="32"/>
    <n v="32"/>
    <n v="32"/>
    <n v="32"/>
    <n v="32"/>
    <n v="32"/>
    <n v="32"/>
    <n v="36"/>
    <n v="36"/>
    <n v="2.8611267905543625"/>
    <n v="7.9475744182065627E-2"/>
    <n v="32"/>
    <n v="40"/>
    <n v="8"/>
    <n v="0.99788760285904288"/>
    <n v="0.11566924971071135"/>
  </r>
  <r>
    <n v="632980000"/>
    <s v="5"/>
    <x v="1"/>
    <n v="26"/>
    <n v="26"/>
    <n v="28"/>
    <n v="28"/>
    <n v="28"/>
    <n v="28"/>
    <n v="29"/>
    <n v="29"/>
    <n v="29"/>
    <n v="31"/>
    <n v="31"/>
    <n v="31"/>
    <n v="33"/>
    <n v="33"/>
    <n v="33"/>
    <n v="33"/>
    <n v="34"/>
    <n v="46"/>
    <n v="46"/>
    <n v="46"/>
    <n v="46"/>
    <n v="46"/>
    <n v="46"/>
    <n v="46"/>
    <n v="46"/>
    <n v="46"/>
    <n v="46"/>
    <n v="46"/>
    <n v="46"/>
    <n v="46"/>
    <n v="46"/>
    <n v="46"/>
    <n v="46"/>
    <n v="19"/>
    <n v="19"/>
    <n v="19"/>
    <n v="19"/>
    <n v="19"/>
    <n v="19"/>
    <n v="19"/>
    <n v="18"/>
    <n v="18"/>
    <n v="18"/>
    <n v="18"/>
    <n v="32.977272727272727"/>
    <n v="31"/>
    <n v="11.033750835744181"/>
    <n v="0.33458651741746653"/>
    <n v="18"/>
    <n v="46"/>
    <n v="28"/>
    <n v="0.99170103443421898"/>
    <n v="8.9714252643080236E-2"/>
  </r>
  <r>
    <n v="24990000"/>
    <s v="2"/>
    <x v="7"/>
    <n v="28"/>
    <n v="28"/>
    <n v="28"/>
    <n v="28"/>
    <n v="28"/>
    <n v="28"/>
    <n v="30"/>
    <n v="30"/>
    <n v="30"/>
    <n v="30"/>
    <n v="30"/>
    <n v="28"/>
    <n v="28"/>
    <n v="28"/>
    <n v="28"/>
    <n v="26"/>
    <n v="28"/>
    <n v="28"/>
    <n v="28"/>
    <n v="28"/>
    <n v="28"/>
    <n v="28"/>
    <n v="28"/>
    <n v="28"/>
    <n v="28"/>
    <n v="28"/>
    <n v="28"/>
    <n v="28"/>
    <n v="28"/>
    <n v="28"/>
    <n v="28"/>
    <n v="28"/>
    <n v="27"/>
    <n v="27"/>
    <n v="26"/>
    <n v="27"/>
    <n v="28"/>
    <n v="28"/>
    <n v="28"/>
    <n v="28"/>
    <n v="28"/>
    <n v="28"/>
    <n v="28"/>
    <n v="28"/>
    <n v="28.068181818181817"/>
    <n v="28"/>
    <n v="0.84627026505850889"/>
    <n v="3.0150519564837566E-2"/>
    <n v="26"/>
    <n v="30"/>
    <n v="4"/>
    <n v="0.99909938845437118"/>
    <n v="0.14930931695260694"/>
  </r>
  <r>
    <n v="11480000"/>
    <s v="1"/>
    <x v="9"/>
    <n v="40"/>
    <n v="40"/>
    <n v="37"/>
    <n v="37"/>
    <n v="37"/>
    <n v="37"/>
    <n v="37"/>
    <n v="37"/>
    <n v="37"/>
    <n v="36"/>
    <n v="37"/>
    <n v="37"/>
    <n v="35"/>
    <n v="35"/>
    <n v="36"/>
    <n v="36"/>
    <n v="36"/>
    <n v="36"/>
    <n v="36"/>
    <n v="36"/>
    <n v="17"/>
    <n v="17"/>
    <n v="17"/>
    <n v="20"/>
    <n v="19"/>
    <n v="19"/>
    <n v="18"/>
    <n v="20"/>
    <n v="22"/>
    <n v="23"/>
    <n v="20"/>
    <n v="20"/>
    <n v="20"/>
    <n v="20"/>
    <n v="21"/>
    <n v="19"/>
    <n v="19"/>
    <n v="19"/>
    <n v="19"/>
    <n v="16"/>
    <n v="22"/>
    <n v="12"/>
    <n v="12"/>
    <n v="12"/>
    <n v="26.772727272727273"/>
    <n v="22"/>
    <n v="9.5085362783368605"/>
    <n v="0.35515755199220872"/>
    <n v="12"/>
    <n v="40"/>
    <n v="28"/>
    <n v="0.97444772243648559"/>
    <n v="0.77016326893713216"/>
  </r>
  <r>
    <n v="9820890000"/>
    <s v="B"/>
    <x v="6"/>
    <n v="23"/>
    <n v="23"/>
    <n v="23"/>
    <n v="23"/>
    <n v="23"/>
    <n v="23"/>
    <n v="16"/>
    <n v="23"/>
    <n v="23"/>
    <n v="23"/>
    <n v="16"/>
    <n v="23"/>
    <n v="23"/>
    <n v="23"/>
    <n v="23"/>
    <n v="23"/>
    <n v="23"/>
    <n v="23"/>
    <n v="23"/>
    <n v="23"/>
    <n v="23"/>
    <n v="23"/>
    <n v="26"/>
    <n v="26"/>
    <n v="26"/>
    <n v="26"/>
    <n v="26"/>
    <n v="26"/>
    <n v="26"/>
    <n v="26"/>
    <n v="26"/>
    <n v="23"/>
    <n v="23"/>
    <n v="23"/>
    <n v="23"/>
    <n v="23"/>
    <n v="23"/>
    <n v="23"/>
    <n v="23"/>
    <n v="23"/>
    <n v="22"/>
    <n v="22"/>
    <n v="22"/>
    <n v="22"/>
    <n v="23.204545454545453"/>
    <n v="23"/>
    <n v="2.0525598929543829"/>
    <n v="8.8455078638582624E-2"/>
    <n v="16"/>
    <n v="26"/>
    <n v="10"/>
    <n v="1.0015809102496478"/>
    <n v="4.3641317901342951E-2"/>
  </r>
  <r>
    <n v="1050000"/>
    <s v="1"/>
    <x v="9"/>
    <n v="118"/>
    <n v="118"/>
    <n v="117"/>
    <n v="117"/>
    <n v="117"/>
    <n v="118"/>
    <n v="118"/>
    <n v="117"/>
    <n v="117"/>
    <n v="118"/>
    <n v="117"/>
    <n v="117"/>
    <n v="118"/>
    <n v="119"/>
    <n v="118"/>
    <n v="118"/>
    <n v="118"/>
    <n v="123"/>
    <n v="121"/>
    <n v="124"/>
    <n v="124"/>
    <n v="123"/>
    <n v="123"/>
    <n v="124"/>
    <n v="124"/>
    <n v="123"/>
    <n v="124"/>
    <n v="123"/>
    <n v="125"/>
    <n v="126"/>
    <n v="132"/>
    <n v="132"/>
    <n v="131"/>
    <n v="133"/>
    <n v="131"/>
    <n v="133"/>
    <n v="132"/>
    <n v="127"/>
    <n v="125"/>
    <n v="127"/>
    <n v="127"/>
    <n v="127"/>
    <n v="25"/>
    <n v="25"/>
    <n v="118.5"/>
    <n v="123"/>
    <n v="21.279425591128444"/>
    <n v="0.17957321173948054"/>
    <n v="25"/>
    <n v="133"/>
    <n v="108"/>
    <n v="0.99326416696536413"/>
    <n v="6.5958031311140447E-2"/>
  </r>
  <r>
    <n v="5514400000"/>
    <s v="A"/>
    <x v="3"/>
    <n v="43"/>
    <n v="42"/>
    <n v="43"/>
    <n v="43"/>
    <n v="43"/>
    <n v="47"/>
    <n v="47"/>
    <n v="47"/>
    <n v="47"/>
    <n v="47"/>
    <n v="47"/>
    <n v="47"/>
    <n v="47"/>
    <n v="47"/>
    <n v="47"/>
    <n v="47"/>
    <n v="47"/>
    <n v="47"/>
    <n v="46"/>
    <n v="47"/>
    <n v="46"/>
    <n v="46"/>
    <n v="46"/>
    <n v="46"/>
    <n v="44"/>
    <n v="46"/>
    <n v="46"/>
    <n v="46"/>
    <n v="46"/>
    <n v="44"/>
    <n v="45"/>
    <n v="46"/>
    <n v="47"/>
    <n v="47"/>
    <n v="44"/>
    <n v="47"/>
    <n v="47"/>
    <n v="46"/>
    <n v="46"/>
    <n v="46"/>
    <n v="47"/>
    <n v="47"/>
    <n v="47"/>
    <n v="46"/>
    <n v="45.954545454545453"/>
    <n v="46"/>
    <n v="1.4134658945638321"/>
    <n v="3.0757912641349461E-2"/>
    <n v="42"/>
    <n v="47"/>
    <n v="5"/>
    <n v="1.000735291399395"/>
    <n v="9.0193979912749384E-2"/>
  </r>
  <r>
    <n v="203160000"/>
    <s v="3"/>
    <x v="4"/>
    <n v="59"/>
    <n v="59"/>
    <n v="59"/>
    <n v="58"/>
    <n v="59"/>
    <n v="58"/>
    <n v="58"/>
    <n v="59"/>
    <n v="58"/>
    <n v="58"/>
    <n v="59"/>
    <n v="59"/>
    <n v="58"/>
    <n v="59"/>
    <n v="59"/>
    <n v="59"/>
    <n v="59"/>
    <n v="58"/>
    <n v="59"/>
    <n v="59"/>
    <n v="59"/>
    <n v="59"/>
    <n v="58"/>
    <n v="59"/>
    <n v="59"/>
    <n v="60"/>
    <n v="60"/>
    <n v="60"/>
    <n v="58"/>
    <n v="58"/>
    <n v="58"/>
    <n v="59"/>
    <n v="59"/>
    <n v="59"/>
    <n v="60"/>
    <n v="57"/>
    <n v="56"/>
    <n v="56"/>
    <n v="56"/>
    <n v="58"/>
    <n v="59"/>
    <n v="59"/>
    <n v="58"/>
    <n v="65"/>
    <n v="58.68181818181818"/>
    <n v="59"/>
    <n v="1.3601081911946404"/>
    <n v="2.3177676379769242E-2"/>
    <n v="56"/>
    <n v="65"/>
    <n v="9"/>
    <n v="1.0000185119711635"/>
    <n v="1.0924172102032006E-4"/>
  </r>
  <r>
    <n v="3680000"/>
    <s v="1"/>
    <x v="9"/>
    <n v="33"/>
    <n v="33"/>
    <n v="33"/>
    <n v="33"/>
    <n v="33"/>
    <n v="33"/>
    <n v="33"/>
    <n v="33"/>
    <n v="33"/>
    <n v="33"/>
    <n v="33"/>
    <n v="33"/>
    <n v="33"/>
    <n v="33"/>
    <n v="33"/>
    <n v="27"/>
    <n v="33"/>
    <n v="33"/>
    <n v="33"/>
    <n v="33"/>
    <n v="33"/>
    <n v="33"/>
    <n v="33"/>
    <n v="30"/>
    <n v="33"/>
    <n v="33"/>
    <n v="33"/>
    <n v="33"/>
    <n v="33"/>
    <n v="30"/>
    <n v="33"/>
    <n v="33"/>
    <n v="33"/>
    <n v="33"/>
    <n v="27"/>
    <n v="33"/>
    <n v="33"/>
    <n v="33"/>
    <n v="30"/>
    <n v="33"/>
    <n v="33"/>
    <n v="33"/>
    <n v="33"/>
    <n v="33"/>
    <n v="32.522727272727273"/>
    <n v="33"/>
    <n v="1.4384849323626059"/>
    <n v="4.4230144670827851E-2"/>
    <n v="27"/>
    <n v="33"/>
    <n v="6"/>
    <n v="0.99948787835909236"/>
    <n v="1.9182513089990843E-2"/>
  </r>
  <r>
    <n v="27960000"/>
    <s v="2"/>
    <x v="7"/>
    <n v="75"/>
    <n v="73"/>
    <n v="70"/>
    <n v="75"/>
    <n v="73"/>
    <n v="73"/>
    <n v="75"/>
    <n v="74"/>
    <n v="74"/>
    <n v="74"/>
    <n v="70"/>
    <n v="71"/>
    <n v="72"/>
    <n v="75"/>
    <n v="76"/>
    <n v="73"/>
    <n v="73"/>
    <n v="76"/>
    <n v="72"/>
    <n v="77"/>
    <n v="74"/>
    <n v="72"/>
    <n v="73"/>
    <n v="72"/>
    <n v="76"/>
    <n v="73"/>
    <n v="73"/>
    <n v="76"/>
    <n v="72"/>
    <n v="72"/>
    <n v="73"/>
    <n v="71"/>
    <n v="73"/>
    <n v="73"/>
    <n v="71"/>
    <n v="71"/>
    <n v="71"/>
    <n v="72"/>
    <n v="72"/>
    <n v="73"/>
    <n v="73"/>
    <n v="75"/>
    <n v="76"/>
    <n v="74"/>
    <n v="73.227272727272734"/>
    <n v="73"/>
    <n v="1.7369264000638895"/>
    <n v="2.3719665301927727E-2"/>
    <n v="70"/>
    <n v="77"/>
    <n v="7"/>
    <n v="0.99982863864921323"/>
    <n v="8.6524697964105758E-3"/>
  </r>
  <r>
    <n v="416560000"/>
    <s v="4"/>
    <x v="2"/>
    <n v="19"/>
    <n v="18"/>
    <n v="19"/>
    <n v="19"/>
    <n v="19"/>
    <n v="19"/>
    <n v="18"/>
    <n v="20"/>
    <n v="18"/>
    <n v="19"/>
    <n v="19"/>
    <n v="19"/>
    <n v="19"/>
    <n v="19"/>
    <n v="19"/>
    <n v="18"/>
    <n v="18"/>
    <n v="19"/>
    <n v="19"/>
    <n v="18"/>
    <n v="18"/>
    <n v="19"/>
    <n v="39"/>
    <n v="39"/>
    <n v="47"/>
    <n v="25"/>
    <n v="40"/>
    <n v="40"/>
    <n v="40"/>
    <n v="25"/>
    <n v="39"/>
    <n v="39"/>
    <n v="40"/>
    <n v="36"/>
    <n v="24"/>
    <n v="23"/>
    <n v="23"/>
    <n v="18"/>
    <n v="25"/>
    <n v="25"/>
    <n v="25"/>
    <n v="25"/>
    <n v="25"/>
    <n v="25"/>
    <n v="24.977272727272727"/>
    <n v="19.5"/>
    <n v="8.6521636932649884"/>
    <n v="0.34640145814709689"/>
    <n v="18"/>
    <n v="47"/>
    <n v="29"/>
    <n v="1.012570242984705"/>
    <n v="0.27172832289838988"/>
  </r>
  <r>
    <n v="87410000"/>
    <s v="3"/>
    <x v="4"/>
    <n v="99"/>
    <n v="99"/>
    <n v="99"/>
    <n v="99"/>
    <n v="99"/>
    <n v="99"/>
    <n v="99"/>
    <n v="99"/>
    <n v="99"/>
    <n v="99"/>
    <n v="96"/>
    <n v="99"/>
    <n v="99"/>
    <n v="99"/>
    <n v="99"/>
    <n v="99"/>
    <n v="99"/>
    <n v="99"/>
    <n v="99"/>
    <n v="99"/>
    <n v="99"/>
    <n v="99"/>
    <n v="99"/>
    <n v="99"/>
    <n v="99"/>
    <n v="99"/>
    <n v="100"/>
    <n v="99"/>
    <n v="99"/>
    <n v="99"/>
    <n v="99"/>
    <n v="99"/>
    <n v="99"/>
    <n v="99"/>
    <n v="99"/>
    <n v="99"/>
    <n v="99"/>
    <n v="99"/>
    <n v="99"/>
    <n v="99"/>
    <n v="99"/>
    <n v="99"/>
    <n v="99"/>
    <n v="99"/>
    <n v="98.954545454545453"/>
    <n v="99"/>
    <n v="0.48004580472078012"/>
    <n v="4.851174875451154E-3"/>
    <n v="96"/>
    <n v="100"/>
    <n v="4"/>
    <n v="1.0000562525456118"/>
    <n v="2.1624894760475348E-2"/>
  </r>
  <r>
    <n v="327070000"/>
    <s v="4"/>
    <x v="2"/>
    <n v="7"/>
    <n v="7"/>
    <n v="8"/>
    <n v="8"/>
    <n v="7"/>
    <n v="8"/>
    <n v="7"/>
    <n v="7"/>
    <n v="7"/>
    <n v="7"/>
    <n v="7"/>
    <n v="7"/>
    <n v="7"/>
    <n v="7"/>
    <n v="7"/>
    <n v="7"/>
    <n v="7"/>
    <n v="7"/>
    <n v="5"/>
    <n v="6"/>
    <n v="5"/>
    <n v="4"/>
    <n v="5"/>
    <n v="5"/>
    <n v="5"/>
    <n v="5"/>
    <n v="4"/>
    <n v="5"/>
    <n v="5"/>
    <n v="5"/>
    <n v="5"/>
    <n v="5"/>
    <n v="5"/>
    <n v="5"/>
    <n v="6"/>
    <n v="5"/>
    <n v="5"/>
    <n v="7"/>
    <n v="5"/>
    <n v="5"/>
    <n v="5"/>
    <n v="5"/>
    <n v="4"/>
    <n v="4"/>
    <n v="5.8863636363636367"/>
    <n v="5"/>
    <n v="1.2049492721332205"/>
    <n v="0.20470180684888686"/>
    <n v="4"/>
    <n v="8"/>
    <n v="4"/>
    <n v="0.98750117294267259"/>
    <n v="0.60750705502654145"/>
  </r>
  <r>
    <n v="8015530000"/>
    <s v="B"/>
    <x v="6"/>
    <n v="25"/>
    <n v="27"/>
    <n v="27"/>
    <n v="27"/>
    <n v="27"/>
    <n v="27"/>
    <n v="27"/>
    <n v="27"/>
    <n v="24"/>
    <n v="27"/>
    <n v="25"/>
    <n v="25"/>
    <n v="25"/>
    <n v="21"/>
    <n v="21"/>
    <n v="21"/>
    <n v="21"/>
    <n v="2"/>
    <n v="20"/>
    <n v="21"/>
    <n v="21"/>
    <n v="21"/>
    <n v="20"/>
    <n v="21"/>
    <n v="21"/>
    <n v="19"/>
    <n v="2"/>
    <n v="20"/>
    <n v="20"/>
    <n v="20"/>
    <n v="20"/>
    <n v="20"/>
    <n v="21"/>
    <n v="21"/>
    <n v="19"/>
    <n v="19"/>
    <n v="20"/>
    <n v="20"/>
    <n v="21"/>
    <n v="21"/>
    <n v="20"/>
    <n v="20"/>
    <n v="20"/>
    <n v="19"/>
    <n v="21.204545454545453"/>
    <n v="21"/>
    <n v="5.0788185105398416"/>
    <n v="0.23951555676715225"/>
    <n v="2"/>
    <n v="27"/>
    <n v="25"/>
    <n v="0.99212751556523504"/>
    <n v="3.8250221553731673E-2"/>
  </r>
  <r>
    <n v="62660000"/>
    <s v="3"/>
    <x v="4"/>
    <n v="43"/>
    <n v="43"/>
    <n v="43"/>
    <n v="43"/>
    <n v="42"/>
    <n v="42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3"/>
    <n v="42"/>
    <n v="43"/>
    <n v="43"/>
    <n v="42"/>
    <n v="54"/>
    <n v="54"/>
    <n v="54"/>
    <n v="54"/>
    <n v="54"/>
    <n v="54"/>
    <n v="54"/>
    <n v="54"/>
    <n v="44.909090909090907"/>
    <n v="43"/>
    <n v="4.3445672132691309"/>
    <n v="9.6741375194251911E-2"/>
    <n v="42"/>
    <n v="54"/>
    <n v="12"/>
    <n v="1.0046671209502998"/>
    <n v="0.44022525930284817"/>
  </r>
  <r>
    <n v="488160000"/>
    <s v="4"/>
    <x v="2"/>
    <n v="143"/>
    <n v="134"/>
    <n v="139"/>
    <n v="139"/>
    <n v="137"/>
    <n v="143"/>
    <n v="142"/>
    <n v="141"/>
    <n v="140"/>
    <n v="141"/>
    <n v="136"/>
    <n v="137"/>
    <n v="137"/>
    <n v="136"/>
    <n v="139"/>
    <n v="149"/>
    <n v="146"/>
    <n v="142"/>
    <n v="149"/>
    <n v="147"/>
    <n v="142"/>
    <n v="144"/>
    <n v="147"/>
    <n v="143"/>
    <n v="140"/>
    <n v="144"/>
    <n v="149"/>
    <n v="144"/>
    <n v="138"/>
    <n v="145"/>
    <n v="144"/>
    <n v="148"/>
    <n v="147"/>
    <n v="143"/>
    <n v="146"/>
    <n v="144"/>
    <n v="138"/>
    <n v="152"/>
    <n v="146"/>
    <n v="138"/>
    <n v="140"/>
    <n v="151"/>
    <n v="145"/>
    <n v="146"/>
    <n v="142.75"/>
    <n v="143"/>
    <n v="4.3675601192598181"/>
    <n v="3.0595867735620442E-2"/>
    <n v="134"/>
    <n v="152"/>
    <n v="18"/>
    <n v="1.0011443823432187"/>
    <n v="0.23062538619168613"/>
  </r>
  <r>
    <n v="14480000"/>
    <s v="1"/>
    <x v="9"/>
    <n v="57"/>
    <n v="57"/>
    <n v="57"/>
    <n v="61"/>
    <n v="61"/>
    <n v="61"/>
    <n v="57"/>
    <n v="57"/>
    <n v="57"/>
    <n v="59"/>
    <n v="59"/>
    <n v="59"/>
    <n v="65"/>
    <n v="65"/>
    <n v="65"/>
    <n v="65"/>
    <n v="65"/>
    <n v="59"/>
    <n v="57"/>
    <n v="57"/>
    <n v="57"/>
    <n v="57"/>
    <n v="57"/>
    <n v="61"/>
    <n v="62"/>
    <n v="62"/>
    <n v="62"/>
    <n v="64"/>
    <n v="62"/>
    <n v="66"/>
    <n v="66"/>
    <n v="64"/>
    <n v="61"/>
    <n v="59"/>
    <n v="59"/>
    <n v="59"/>
    <n v="59"/>
    <n v="59"/>
    <n v="57"/>
    <n v="57"/>
    <n v="57"/>
    <n v="57"/>
    <n v="54"/>
    <n v="55"/>
    <n v="59.840909090909093"/>
    <n v="59"/>
    <n v="3.2489224103928112"/>
    <n v="5.4292664662849863E-2"/>
    <n v="54"/>
    <n v="66"/>
    <n v="12"/>
    <n v="0.99956981345734819"/>
    <n v="1.0580685554251387E-2"/>
  </r>
  <r>
    <n v="3626780000"/>
    <s v="8"/>
    <x v="8"/>
    <n v="148"/>
    <n v="151"/>
    <n v="151"/>
    <n v="149"/>
    <n v="147"/>
    <n v="147"/>
    <n v="151"/>
    <n v="151"/>
    <n v="151"/>
    <n v="152"/>
    <n v="153"/>
    <n v="153"/>
    <n v="150"/>
    <n v="151"/>
    <n v="66"/>
    <n v="152"/>
    <n v="153"/>
    <n v="152"/>
    <n v="154"/>
    <n v="153"/>
    <n v="158"/>
    <n v="157"/>
    <n v="156"/>
    <n v="146"/>
    <n v="147"/>
    <n v="149"/>
    <n v="151"/>
    <n v="153"/>
    <n v="154"/>
    <n v="155"/>
    <n v="154"/>
    <n v="151"/>
    <n v="151"/>
    <n v="152"/>
    <n v="152"/>
    <n v="144"/>
    <n v="62"/>
    <n v="138"/>
    <n v="142"/>
    <n v="136"/>
    <n v="138"/>
    <n v="137"/>
    <n v="138"/>
    <n v="138"/>
    <n v="145.31818181818181"/>
    <n v="151"/>
    <n v="18.814606803637293"/>
    <n v="0.12947180158899607"/>
    <n v="62"/>
    <n v="158"/>
    <n v="96"/>
    <n v="0.99755013765892442"/>
    <n v="2.9805049469457431E-2"/>
  </r>
  <r>
    <n v="712380000"/>
    <s v="6"/>
    <x v="10"/>
    <n v="44"/>
    <n v="44"/>
    <n v="44"/>
    <n v="44"/>
    <n v="44"/>
    <n v="44"/>
    <n v="44"/>
    <n v="44"/>
    <n v="44"/>
    <n v="44"/>
    <n v="46"/>
    <n v="44"/>
    <n v="44"/>
    <n v="44"/>
    <n v="44"/>
    <n v="44"/>
    <n v="44"/>
    <n v="44"/>
    <n v="44"/>
    <n v="44"/>
    <n v="44"/>
    <n v="44"/>
    <n v="44"/>
    <n v="44"/>
    <n v="45"/>
    <n v="47"/>
    <n v="47"/>
    <n v="47"/>
    <n v="4"/>
    <n v="4"/>
    <n v="4"/>
    <n v="44"/>
    <n v="44"/>
    <n v="36"/>
    <n v="36"/>
    <n v="36"/>
    <n v="37"/>
    <n v="39"/>
    <n v="74"/>
    <n v="74"/>
    <n v="75"/>
    <n v="77"/>
    <n v="77"/>
    <n v="77"/>
    <n v="45.045454545454547"/>
    <n v="44"/>
    <n v="16.050725616365114"/>
    <n v="0.35632286938449292"/>
    <n v="4"/>
    <n v="77"/>
    <n v="73"/>
    <n v="0.99951155123903879"/>
    <n v="9.0469257759627719E-5"/>
  </r>
  <r>
    <n v="12900000"/>
    <s v="1"/>
    <x v="9"/>
    <n v="132"/>
    <n v="132"/>
    <n v="132"/>
    <n v="132"/>
    <n v="132"/>
    <n v="132"/>
    <n v="132"/>
    <n v="132"/>
    <n v="132"/>
    <n v="132"/>
    <n v="140"/>
    <n v="140"/>
    <n v="140"/>
    <n v="141"/>
    <n v="141"/>
    <n v="140"/>
    <n v="141"/>
    <n v="139"/>
    <n v="140"/>
    <n v="140"/>
    <n v="141"/>
    <n v="141"/>
    <n v="140"/>
    <n v="140"/>
    <n v="140"/>
    <n v="140"/>
    <n v="140"/>
    <n v="140"/>
    <n v="140"/>
    <n v="140"/>
    <n v="140"/>
    <n v="140"/>
    <n v="140"/>
    <n v="140"/>
    <n v="139"/>
    <n v="140"/>
    <n v="140"/>
    <n v="139"/>
    <n v="140"/>
    <n v="149"/>
    <n v="139"/>
    <n v="139"/>
    <n v="139"/>
    <n v="139"/>
    <n v="138.34090909090909"/>
    <n v="140"/>
    <n v="3.7722560137673322"/>
    <n v="2.7267827272180484E-2"/>
    <n v="132"/>
    <n v="149"/>
    <n v="17"/>
    <n v="1.0014364082103238"/>
    <n v="0.4501618487137346"/>
  </r>
  <r>
    <n v="63470000"/>
    <s v="3"/>
    <x v="4"/>
    <n v="13"/>
    <n v="13"/>
    <n v="13"/>
    <n v="13"/>
    <n v="13"/>
    <n v="13"/>
    <n v="13"/>
    <n v="13"/>
    <n v="13"/>
    <n v="13"/>
    <n v="13"/>
    <n v="13"/>
    <n v="14"/>
    <n v="13"/>
    <n v="13"/>
    <n v="13"/>
    <n v="14"/>
    <n v="14"/>
    <n v="15"/>
    <n v="14"/>
    <n v="14"/>
    <n v="14"/>
    <n v="14"/>
    <n v="14"/>
    <n v="14"/>
    <n v="14"/>
    <n v="14"/>
    <n v="14"/>
    <n v="14"/>
    <n v="14"/>
    <n v="14"/>
    <n v="14"/>
    <n v="14"/>
    <n v="14"/>
    <n v="15"/>
    <n v="15"/>
    <n v="15"/>
    <n v="15"/>
    <n v="15"/>
    <n v="15"/>
    <n v="15"/>
    <n v="15"/>
    <n v="16"/>
    <n v="16"/>
    <n v="13.954545454545455"/>
    <n v="14"/>
    <n v="0.86143594167341642"/>
    <n v="6.173156585281811E-2"/>
    <n v="13"/>
    <n v="16"/>
    <n v="3"/>
    <n v="1.0042505996856401"/>
    <n v="0.7990673584970609"/>
  </r>
  <r>
    <n v="5231660000"/>
    <s v="A"/>
    <x v="3"/>
    <n v="71"/>
    <n v="69"/>
    <n v="69"/>
    <n v="75"/>
    <n v="71"/>
    <n v="76"/>
    <n v="76"/>
    <n v="77"/>
    <n v="71"/>
    <n v="79"/>
    <n v="82"/>
    <n v="116"/>
    <n v="118"/>
    <n v="108"/>
    <n v="113"/>
    <n v="98"/>
    <n v="115"/>
    <n v="108"/>
    <n v="103"/>
    <n v="144"/>
    <n v="113"/>
    <n v="125"/>
    <n v="129"/>
    <n v="172"/>
    <n v="177"/>
    <n v="216"/>
    <n v="184"/>
    <n v="186"/>
    <n v="173"/>
    <n v="166"/>
    <n v="173"/>
    <n v="148"/>
    <n v="139"/>
    <n v="139"/>
    <n v="133"/>
    <n v="123"/>
    <n v="142"/>
    <n v="161"/>
    <n v="158"/>
    <n v="136"/>
    <n v="161"/>
    <n v="152"/>
    <n v="154"/>
    <n v="161"/>
    <n v="126.36363636363636"/>
    <n v="127"/>
    <n v="39.125968839533343"/>
    <n v="0.30962996923371711"/>
    <n v="69"/>
    <n v="216"/>
    <n v="147"/>
    <n v="1.0215082715956119"/>
    <n v="0.68363399399769165"/>
  </r>
  <r>
    <n v="299560000"/>
    <s v="3"/>
    <x v="4"/>
    <n v="117"/>
    <n v="118"/>
    <n v="116"/>
    <n v="101"/>
    <n v="99"/>
    <n v="101"/>
    <n v="102"/>
    <n v="103"/>
    <n v="103"/>
    <n v="100"/>
    <n v="102"/>
    <n v="100"/>
    <n v="101"/>
    <n v="101"/>
    <n v="100"/>
    <n v="103"/>
    <n v="102"/>
    <n v="103"/>
    <n v="104"/>
    <n v="100"/>
    <n v="101"/>
    <n v="101"/>
    <n v="98"/>
    <n v="99"/>
    <n v="102"/>
    <n v="101"/>
    <n v="102"/>
    <n v="101"/>
    <n v="101"/>
    <n v="102"/>
    <n v="102"/>
    <n v="103"/>
    <n v="105"/>
    <n v="104"/>
    <n v="99"/>
    <n v="104"/>
    <n v="105"/>
    <n v="102"/>
    <n v="101"/>
    <n v="104"/>
    <n v="100"/>
    <n v="102"/>
    <n v="101"/>
    <n v="106"/>
    <n v="102.77272727272727"/>
    <n v="102"/>
    <n v="4.2583086300791244"/>
    <n v="4.1434228156453229E-2"/>
    <n v="98"/>
    <n v="118"/>
    <n v="20"/>
    <n v="0.99915081996529331"/>
    <n v="7.6387830022076234E-2"/>
  </r>
  <r>
    <n v="617100000"/>
    <s v="5"/>
    <x v="1"/>
    <n v="130"/>
    <n v="128"/>
    <n v="128"/>
    <n v="80"/>
    <n v="80"/>
    <n v="80"/>
    <n v="80"/>
    <n v="82"/>
    <n v="82"/>
    <n v="82"/>
    <n v="75"/>
    <n v="75"/>
    <n v="75"/>
    <n v="75"/>
    <n v="73"/>
    <n v="73"/>
    <n v="73"/>
    <n v="73"/>
    <n v="73"/>
    <n v="67"/>
    <n v="61"/>
    <n v="61"/>
    <n v="62"/>
    <n v="62"/>
    <n v="61"/>
    <n v="61"/>
    <n v="66"/>
    <n v="66"/>
    <n v="68"/>
    <n v="68"/>
    <n v="68"/>
    <n v="67"/>
    <n v="67"/>
    <n v="65"/>
    <n v="64"/>
    <n v="60"/>
    <n v="54"/>
    <n v="54"/>
    <n v="54"/>
    <n v="48"/>
    <n v="48"/>
    <n v="48"/>
    <n v="48"/>
    <n v="48"/>
    <n v="70.75"/>
    <n v="67.5"/>
    <n v="18.771731592390303"/>
    <n v="0.26532482816099368"/>
    <n v="48"/>
    <n v="130"/>
    <n v="82"/>
    <n v="0.98426049560255169"/>
    <n v="0.76207345622792722"/>
  </r>
  <r>
    <n v="9183100000"/>
    <s v="B"/>
    <x v="6"/>
    <n v="29"/>
    <n v="29"/>
    <n v="29"/>
    <n v="29"/>
    <n v="29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14"/>
    <n v="30"/>
    <n v="30"/>
    <n v="30"/>
    <n v="30"/>
    <n v="30"/>
    <n v="30"/>
    <n v="30"/>
    <n v="29.522727272727273"/>
    <n v="30"/>
    <n v="2.4159223416946509"/>
    <n v="8.1832627432305335E-2"/>
    <n v="14"/>
    <n v="30"/>
    <n v="16"/>
    <n v="0.99890889315816933"/>
    <n v="1.4916667776652123E-2"/>
  </r>
  <r>
    <n v="1294470000"/>
    <s v="7"/>
    <x v="5"/>
    <n v="36"/>
    <n v="26"/>
    <n v="26"/>
    <n v="26"/>
    <n v="26"/>
    <n v="26"/>
    <n v="34"/>
    <n v="36"/>
    <n v="24"/>
    <n v="26"/>
    <n v="36"/>
    <n v="24"/>
    <n v="26"/>
    <n v="24"/>
    <n v="27"/>
    <n v="35"/>
    <n v="24"/>
    <n v="20"/>
    <n v="28"/>
    <n v="36"/>
    <n v="26"/>
    <n v="27"/>
    <n v="36"/>
    <n v="26"/>
    <n v="32"/>
    <n v="22"/>
    <n v="36"/>
    <n v="27"/>
    <n v="25"/>
    <n v="21"/>
    <n v="21"/>
    <n v="28"/>
    <n v="26"/>
    <n v="24"/>
    <n v="26"/>
    <n v="36"/>
    <n v="26"/>
    <n v="26"/>
    <n v="28"/>
    <n v="26"/>
    <n v="36"/>
    <n v="34"/>
    <n v="34"/>
    <n v="27"/>
    <n v="28.227272727272727"/>
    <n v="26"/>
    <n v="4.893582111028528"/>
    <n v="0.17336361745994786"/>
    <n v="20"/>
    <n v="36"/>
    <n v="16"/>
    <n v="1.0003324579280468"/>
    <n v="6.3474065638572481E-4"/>
  </r>
  <r>
    <n v="9820000"/>
    <s v="1"/>
    <x v="9"/>
    <n v="7"/>
    <n v="7"/>
    <n v="7"/>
    <n v="7"/>
    <n v="7"/>
    <n v="7"/>
    <n v="7"/>
    <n v="7"/>
    <n v="8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7"/>
    <n v="6"/>
    <n v="7"/>
    <n v="7"/>
    <n v="7"/>
    <n v="7"/>
    <n v="7"/>
    <n v="7"/>
    <n v="7"/>
    <n v="7"/>
    <n v="7"/>
    <n v="7"/>
    <n v="7"/>
    <n v="7"/>
    <n v="0.21566554640687682"/>
    <n v="3.0809363772410975E-2"/>
    <n v="6"/>
    <n v="8"/>
    <n v="2"/>
    <n v="0.99949619367349374"/>
    <n v="4.3328979438727815E-2"/>
  </r>
  <r>
    <n v="82534850000"/>
    <s v="C"/>
    <x v="0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1"/>
    <n v="13"/>
    <n v="13"/>
    <n v="13"/>
    <n v="11"/>
    <n v="13"/>
    <n v="11"/>
    <n v="11"/>
    <n v="13"/>
    <n v="13"/>
    <n v="10"/>
    <n v="10"/>
    <n v="12"/>
    <n v="10"/>
    <n v="13"/>
    <n v="13"/>
    <n v="11"/>
    <n v="13"/>
    <n v="13"/>
    <n v="13"/>
    <n v="1"/>
    <n v="11"/>
    <n v="11"/>
    <n v="10"/>
    <n v="10"/>
    <n v="10"/>
    <n v="10"/>
    <n v="11.136363636363637"/>
    <n v="11"/>
    <n v="1.8750616621291325"/>
    <n v="0.16837288394628944"/>
    <n v="1"/>
    <n v="13"/>
    <n v="12"/>
    <n v="0.9949641478261565"/>
    <n v="2.9652990451902918E-2"/>
  </r>
  <r>
    <n v="251530000"/>
    <s v="3"/>
    <x v="4"/>
    <n v="17"/>
    <n v="17"/>
    <n v="17"/>
    <n v="17"/>
    <n v="17"/>
    <n v="17"/>
    <n v="17"/>
    <n v="17"/>
    <n v="17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5"/>
    <n v="17"/>
    <n v="15"/>
    <n v="16.181818181818183"/>
    <n v="16"/>
    <n v="0.49522028327205997"/>
    <n v="3.0603500651644154E-2"/>
    <n v="15"/>
    <n v="17"/>
    <n v="2"/>
    <n v="0.99845761739767191"/>
    <n v="0.42357947395283424"/>
  </r>
  <r>
    <n v="183640000"/>
    <s v="3"/>
    <x v="4"/>
    <n v="57"/>
    <n v="57"/>
    <n v="57"/>
    <n v="57"/>
    <n v="57"/>
    <n v="57"/>
    <n v="57"/>
    <n v="57"/>
    <n v="57"/>
    <n v="57"/>
    <n v="57"/>
    <n v="57"/>
    <n v="57"/>
    <n v="57"/>
    <n v="57"/>
    <n v="57"/>
    <n v="1"/>
    <n v="1"/>
    <n v="57"/>
    <n v="57"/>
    <n v="57"/>
    <n v="57"/>
    <n v="57"/>
    <n v="57"/>
    <n v="57"/>
    <n v="57"/>
    <n v="57"/>
    <n v="57"/>
    <n v="57"/>
    <n v="57"/>
    <n v="57"/>
    <n v="57"/>
    <n v="56"/>
    <n v="56"/>
    <n v="56"/>
    <n v="56"/>
    <n v="56"/>
    <n v="56"/>
    <n v="56"/>
    <n v="56"/>
    <n v="56"/>
    <n v="56"/>
    <n v="56"/>
    <n v="56"/>
    <n v="54.18181818181818"/>
    <n v="57"/>
    <n v="11.747880021068873"/>
    <n v="0.21682328897945907"/>
    <n v="1"/>
    <n v="57"/>
    <n v="56"/>
    <n v="1.0052331228461229"/>
    <n v="6.2088478929776649E-3"/>
  </r>
  <r>
    <n v="7450000"/>
    <s v="1"/>
    <x v="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1"/>
    <n v="1"/>
  </r>
  <r>
    <n v="25560000"/>
    <s v="2"/>
    <x v="7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0"/>
    <n v="0"/>
    <n v="14"/>
    <n v="14"/>
    <n v="0"/>
    <n v="1"/>
    <n v="1"/>
  </r>
  <r>
    <n v="57098150000"/>
    <s v="C"/>
    <x v="0"/>
    <n v="88"/>
    <n v="88"/>
    <n v="88"/>
    <n v="88"/>
    <n v="88"/>
    <n v="88"/>
    <n v="88"/>
    <n v="88"/>
    <n v="88"/>
    <n v="88"/>
    <n v="88"/>
    <n v="79"/>
    <n v="79"/>
    <n v="79"/>
    <n v="79"/>
    <n v="79"/>
    <n v="79"/>
    <n v="79"/>
    <n v="79"/>
    <n v="79"/>
    <n v="79"/>
    <n v="79"/>
    <n v="79"/>
    <n v="79"/>
    <n v="79"/>
    <n v="79"/>
    <n v="79"/>
    <n v="79"/>
    <n v="79"/>
    <n v="77"/>
    <n v="79"/>
    <n v="53"/>
    <n v="53"/>
    <n v="53"/>
    <n v="79"/>
    <n v="79"/>
    <n v="53"/>
    <n v="79"/>
    <n v="79"/>
    <n v="79"/>
    <n v="79"/>
    <n v="79"/>
    <n v="79"/>
    <n v="85"/>
    <n v="78.977272727272734"/>
    <n v="79"/>
    <n v="9.1942566409527906"/>
    <n v="0.11641648696458208"/>
    <n v="53"/>
    <n v="88"/>
    <n v="35"/>
    <n v="0.9948601235470742"/>
    <n v="0.24520045666732465"/>
  </r>
  <r>
    <n v="18430000"/>
    <s v="1"/>
    <x v="9"/>
    <n v="208"/>
    <n v="207"/>
    <n v="203"/>
    <n v="204"/>
    <n v="202"/>
    <n v="206"/>
    <n v="208"/>
    <n v="208"/>
    <n v="204"/>
    <n v="204"/>
    <n v="206"/>
    <n v="203"/>
    <n v="202"/>
    <n v="202"/>
    <n v="208"/>
    <n v="212"/>
    <n v="210"/>
    <n v="206"/>
    <n v="209"/>
    <n v="214"/>
    <n v="205"/>
    <n v="202"/>
    <n v="202"/>
    <n v="204"/>
    <n v="200"/>
    <n v="206"/>
    <n v="204"/>
    <n v="203"/>
    <n v="200"/>
    <n v="201"/>
    <n v="204"/>
    <n v="202"/>
    <n v="203"/>
    <n v="204"/>
    <n v="201"/>
    <n v="205"/>
    <n v="205"/>
    <n v="205"/>
    <n v="197"/>
    <n v="203"/>
    <n v="201"/>
    <n v="198"/>
    <n v="200"/>
    <n v="204"/>
    <n v="204.20454545454547"/>
    <n v="204"/>
    <n v="3.4275189036816607"/>
    <n v="1.6784733640733785E-2"/>
    <n v="197"/>
    <n v="214"/>
    <n v="17"/>
    <n v="0.99940677318337123"/>
    <n v="0.20802776275971357"/>
  </r>
  <r>
    <n v="13335840000"/>
    <s v="C"/>
    <x v="0"/>
    <n v="33"/>
    <n v="33"/>
    <n v="33"/>
    <n v="31"/>
    <n v="30"/>
    <n v="31"/>
    <n v="35"/>
    <n v="35"/>
    <n v="37"/>
    <n v="36"/>
    <n v="35"/>
    <n v="33"/>
    <n v="33"/>
    <n v="28"/>
    <n v="34"/>
    <n v="32"/>
    <n v="30"/>
    <n v="30"/>
    <n v="29"/>
    <n v="30"/>
    <n v="30"/>
    <n v="32"/>
    <n v="33"/>
    <n v="33"/>
    <n v="35"/>
    <n v="34"/>
    <n v="34"/>
    <n v="30"/>
    <n v="29"/>
    <n v="29"/>
    <n v="29"/>
    <n v="29"/>
    <n v="29"/>
    <n v="27"/>
    <n v="27"/>
    <n v="21"/>
    <n v="21"/>
    <n v="23"/>
    <n v="23"/>
    <n v="21"/>
    <n v="22"/>
    <n v="22"/>
    <n v="22"/>
    <n v="22"/>
    <n v="29.65909090909091"/>
    <n v="30"/>
    <n v="4.6402845833848465"/>
    <n v="0.15645403959305229"/>
    <n v="21"/>
    <n v="37"/>
    <n v="16"/>
    <n v="0.98975766309325497"/>
    <n v="0.62233161332739362"/>
  </r>
  <r>
    <n v="7360000"/>
    <s v="1"/>
    <x v="9"/>
    <n v="30"/>
    <n v="30"/>
    <n v="30"/>
    <n v="30"/>
    <n v="30"/>
    <n v="30"/>
    <n v="30"/>
    <n v="30"/>
    <n v="30"/>
    <n v="30"/>
    <n v="30"/>
    <n v="29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9.977272727272727"/>
    <n v="30"/>
    <n v="0.1507556722888817"/>
    <n v="5.0289989239657275E-3"/>
    <n v="29"/>
    <n v="30"/>
    <n v="1"/>
    <n v="1.0000501726881483"/>
    <n v="1.5900486749596363E-2"/>
  </r>
  <r>
    <n v="471670000"/>
    <s v="4"/>
    <x v="2"/>
    <n v="19"/>
    <n v="19"/>
    <n v="19"/>
    <n v="19"/>
    <n v="19"/>
    <n v="19"/>
    <n v="21"/>
    <n v="22"/>
    <n v="22"/>
    <n v="22"/>
    <n v="22"/>
    <n v="22"/>
    <n v="22"/>
    <n v="22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20"/>
    <n v="18"/>
    <n v="18"/>
    <n v="18"/>
    <n v="13"/>
    <n v="13"/>
    <n v="14"/>
    <n v="14"/>
    <n v="12"/>
    <n v="12"/>
    <n v="12"/>
    <n v="12"/>
    <n v="18.75"/>
    <n v="20"/>
    <n v="3.0661315677409662"/>
    <n v="0.16352701694618485"/>
    <n v="12"/>
    <n v="22"/>
    <n v="10"/>
    <n v="0.98984071234232263"/>
    <n v="0.49259267322376182"/>
  </r>
  <r>
    <n v="629940000"/>
    <s v="5"/>
    <x v="1"/>
    <n v="28"/>
    <n v="29"/>
    <n v="28"/>
    <n v="35"/>
    <n v="35"/>
    <n v="36"/>
    <n v="35"/>
    <n v="35"/>
    <n v="36"/>
    <n v="26"/>
    <n v="26"/>
    <n v="25"/>
    <n v="15"/>
    <n v="28"/>
    <n v="26"/>
    <n v="27"/>
    <n v="27"/>
    <n v="26"/>
    <n v="30"/>
    <n v="27"/>
    <n v="24"/>
    <n v="21"/>
    <n v="19"/>
    <n v="19"/>
    <n v="21"/>
    <n v="23"/>
    <n v="29"/>
    <n v="30"/>
    <n v="29"/>
    <n v="32"/>
    <n v="32"/>
    <n v="29"/>
    <n v="36"/>
    <n v="36"/>
    <n v="35"/>
    <n v="21"/>
    <n v="21"/>
    <n v="23"/>
    <n v="28"/>
    <n v="29"/>
    <n v="31"/>
    <n v="39"/>
    <n v="40"/>
    <n v="29"/>
    <n v="28.545454545454547"/>
    <n v="28.5"/>
    <n v="5.7645853254705113"/>
    <n v="0.20194407191138733"/>
    <n v="15"/>
    <n v="40"/>
    <n v="25"/>
    <n v="1.000388095950228"/>
    <n v="5.4428239761729108E-4"/>
  </r>
  <r>
    <n v="1109460000"/>
    <s v="7"/>
    <x v="5"/>
    <n v="206"/>
    <n v="206"/>
    <n v="206"/>
    <n v="208"/>
    <n v="206"/>
    <n v="206"/>
    <n v="208"/>
    <n v="210"/>
    <n v="210"/>
    <n v="207"/>
    <n v="207"/>
    <n v="212"/>
    <n v="201"/>
    <n v="199"/>
    <n v="200"/>
    <n v="200"/>
    <n v="202"/>
    <n v="202"/>
    <n v="201"/>
    <n v="201"/>
    <n v="203"/>
    <n v="203"/>
    <n v="201"/>
    <n v="201"/>
    <n v="201"/>
    <n v="203"/>
    <n v="201"/>
    <n v="201"/>
    <n v="201"/>
    <n v="227"/>
    <n v="227"/>
    <n v="225"/>
    <n v="225"/>
    <n v="225"/>
    <n v="227"/>
    <n v="225"/>
    <n v="226"/>
    <n v="226"/>
    <n v="228"/>
    <n v="226"/>
    <n v="225"/>
    <n v="225"/>
    <n v="227"/>
    <n v="224"/>
    <n v="211.38636363636363"/>
    <n v="206.5"/>
    <n v="10.937913386932731"/>
    <n v="5.1743703797983036E-2"/>
    <n v="199"/>
    <n v="228"/>
    <n v="29"/>
    <n v="1.0027405741686164"/>
    <n v="0.47198721554876932"/>
  </r>
  <r>
    <n v="5500000"/>
    <s v="1"/>
    <x v="9"/>
    <n v="93"/>
    <n v="93"/>
    <n v="97"/>
    <n v="95"/>
    <n v="65"/>
    <n v="73"/>
    <n v="72"/>
    <n v="65"/>
    <n v="93"/>
    <n v="95"/>
    <n v="95"/>
    <n v="93"/>
    <n v="95"/>
    <n v="100"/>
    <n v="99"/>
    <n v="95"/>
    <n v="93"/>
    <n v="99"/>
    <n v="95"/>
    <n v="93"/>
    <n v="93"/>
    <n v="96"/>
    <n v="103"/>
    <n v="93"/>
    <n v="93"/>
    <n v="93"/>
    <n v="95"/>
    <n v="101"/>
    <n v="95"/>
    <n v="100"/>
    <n v="104"/>
    <n v="100"/>
    <n v="98"/>
    <n v="102"/>
    <n v="98"/>
    <n v="98"/>
    <n v="95"/>
    <n v="93"/>
    <n v="93"/>
    <n v="93"/>
    <n v="93"/>
    <n v="95"/>
    <n v="96"/>
    <n v="96"/>
    <n v="93.5"/>
    <n v="95"/>
    <n v="8.5467251990400968"/>
    <n v="9.1408825658182855E-2"/>
    <n v="65"/>
    <n v="104"/>
    <n v="39"/>
    <n v="1.0033679193629816"/>
    <n v="0.17429164612068315"/>
  </r>
  <r>
    <n v="4870000"/>
    <s v="1"/>
    <x v="9"/>
    <n v="122"/>
    <n v="123"/>
    <n v="120"/>
    <n v="122"/>
    <n v="116"/>
    <n v="114"/>
    <n v="115"/>
    <n v="115"/>
    <n v="115"/>
    <n v="115"/>
    <n v="114"/>
    <n v="114"/>
    <n v="113"/>
    <n v="119"/>
    <n v="121"/>
    <n v="125"/>
    <n v="117"/>
    <n v="50"/>
    <n v="1"/>
    <n v="3"/>
    <n v="1"/>
    <n v="1"/>
    <n v="1"/>
    <n v="2"/>
    <n v="1"/>
    <n v="1"/>
    <n v="4"/>
    <n v="2"/>
    <n v="2"/>
    <n v="3"/>
    <n v="3"/>
    <n v="3"/>
    <n v="3"/>
    <n v="3"/>
    <n v="3"/>
    <n v="4"/>
    <n v="3"/>
    <n v="3"/>
    <n v="3"/>
    <n v="3"/>
    <n v="3"/>
    <n v="3"/>
    <n v="3"/>
    <n v="3"/>
    <n v="48.06818181818182"/>
    <n v="3"/>
    <n v="56.351635921559023"/>
    <n v="1.1723271775643485"/>
    <n v="1"/>
    <n v="125"/>
    <n v="124"/>
    <n v="0.88629381621994707"/>
    <n v="0.6141819993715546"/>
  </r>
  <r>
    <n v="2756390000"/>
    <s v="8"/>
    <x v="8"/>
    <n v="14"/>
    <n v="14"/>
    <n v="14"/>
    <n v="14"/>
    <n v="14"/>
    <n v="14"/>
    <n v="14"/>
    <n v="14"/>
    <n v="14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22"/>
    <n v="14"/>
    <n v="14"/>
    <n v="14"/>
    <n v="14"/>
    <n v="14"/>
    <n v="14"/>
    <n v="14"/>
    <n v="14"/>
    <n v="14"/>
    <n v="14"/>
    <n v="14"/>
    <n v="18.363636363636363"/>
    <n v="22"/>
    <n v="4.0294896040745165"/>
    <n v="0.21942765170702813"/>
    <n v="14"/>
    <n v="22"/>
    <n v="8"/>
    <n v="0.99847225445535737"/>
    <n v="7.4418604651162916E-3"/>
  </r>
  <r>
    <n v="1123223000000"/>
    <s v="C"/>
    <x v="0"/>
    <n v="14"/>
    <n v="14"/>
    <n v="14"/>
    <n v="14"/>
    <n v="14"/>
    <n v="14"/>
    <n v="14"/>
    <n v="14"/>
    <n v="14"/>
    <n v="14"/>
    <n v="14"/>
    <n v="14"/>
    <n v="14"/>
    <n v="14"/>
    <n v="14"/>
    <n v="15"/>
    <n v="15"/>
    <n v="15"/>
    <n v="15"/>
    <n v="15"/>
    <n v="15"/>
    <n v="15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"/>
    <n v="14.159090909090908"/>
    <n v="14"/>
    <n v="0.36998942902446796"/>
    <n v="2.6130874602049103E-2"/>
    <n v="14"/>
    <n v="15"/>
    <n v="1"/>
    <n v="0.99976178660826376"/>
    <n v="1.4372512046930385E-2"/>
  </r>
  <r>
    <n v="143200000"/>
    <s v="3"/>
    <x v="4"/>
    <n v="81"/>
    <n v="81"/>
    <n v="82"/>
    <n v="80"/>
    <n v="80"/>
    <n v="80"/>
    <n v="80"/>
    <n v="80"/>
    <n v="79"/>
    <n v="79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80"/>
    <n v="79"/>
    <n v="79"/>
    <n v="79"/>
    <n v="79"/>
    <n v="79.954545454545453"/>
    <n v="80"/>
    <n v="0.5262657147648877"/>
    <n v="6.5820612420850085E-3"/>
    <n v="79"/>
    <n v="82"/>
    <n v="3"/>
    <n v="0.99976288843609284"/>
    <n v="0.21538669830694454"/>
  </r>
  <r>
    <n v="90470000"/>
    <s v="3"/>
    <x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0"/>
    <n v="0"/>
    <n v="4"/>
    <n v="4"/>
    <n v="0"/>
    <n v="1"/>
    <n v="1"/>
  </r>
  <r>
    <n v="189760000"/>
    <s v="3"/>
    <x v="4"/>
    <n v="20"/>
    <n v="20"/>
    <n v="20"/>
    <n v="20"/>
    <n v="20"/>
    <n v="20"/>
    <n v="20"/>
    <n v="20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1"/>
    <n v="23"/>
    <n v="21"/>
    <n v="22"/>
    <n v="22"/>
    <n v="22"/>
    <n v="22"/>
    <n v="24"/>
    <n v="24"/>
    <n v="24"/>
    <n v="24"/>
    <n v="24"/>
    <n v="24"/>
    <n v="24"/>
    <n v="24"/>
    <n v="22"/>
    <n v="22"/>
    <n v="21"/>
    <n v="21"/>
    <n v="21.545454545454547"/>
    <n v="21"/>
    <n v="1.3373793439087287"/>
    <n v="6.2072458999983184E-2"/>
    <n v="20"/>
    <n v="24"/>
    <n v="4"/>
    <n v="1.0036213508469392"/>
    <n v="0.58681610312389154"/>
  </r>
  <r>
    <n v="3810000"/>
    <s v="1"/>
    <x v="9"/>
    <n v="89"/>
    <n v="91"/>
    <n v="91"/>
    <n v="91"/>
    <n v="92"/>
    <n v="92"/>
    <n v="91"/>
    <n v="95"/>
    <n v="98"/>
    <n v="98"/>
    <n v="99"/>
    <n v="99"/>
    <n v="99"/>
    <n v="98"/>
    <n v="98"/>
    <n v="98"/>
    <n v="98"/>
    <n v="98"/>
    <n v="99"/>
    <n v="99"/>
    <n v="99"/>
    <n v="99"/>
    <n v="99"/>
    <n v="98"/>
    <n v="98"/>
    <n v="98"/>
    <n v="99"/>
    <n v="99"/>
    <n v="99"/>
    <n v="99"/>
    <n v="99"/>
    <n v="99"/>
    <n v="99"/>
    <n v="97"/>
    <n v="97"/>
    <n v="95"/>
    <n v="95"/>
    <n v="96"/>
    <n v="96"/>
    <n v="99"/>
    <n v="99"/>
    <n v="99"/>
    <n v="98"/>
    <n v="98"/>
    <n v="96.954545454545453"/>
    <n v="98"/>
    <n v="2.87696986472521"/>
    <n v="2.9673388196884493E-2"/>
    <n v="89"/>
    <n v="99"/>
    <n v="10"/>
    <n v="1.0012803127630516"/>
    <n v="0.29362178389386717"/>
  </r>
  <r>
    <n v="124940000"/>
    <s v="3"/>
    <x v="4"/>
    <n v="142"/>
    <n v="140"/>
    <n v="140"/>
    <n v="149"/>
    <n v="152"/>
    <n v="161"/>
    <n v="161"/>
    <n v="161"/>
    <n v="158"/>
    <n v="155"/>
    <n v="155"/>
    <n v="149"/>
    <n v="89"/>
    <n v="643"/>
    <n v="686"/>
    <n v="89"/>
    <n v="265"/>
    <n v="251"/>
    <n v="185"/>
    <n v="182"/>
    <n v="179"/>
    <n v="179"/>
    <n v="158"/>
    <n v="164"/>
    <n v="197"/>
    <n v="229"/>
    <n v="219"/>
    <n v="249"/>
    <n v="228"/>
    <n v="216"/>
    <n v="210"/>
    <n v="219"/>
    <n v="222"/>
    <n v="210"/>
    <n v="195"/>
    <n v="162"/>
    <n v="156"/>
    <n v="150"/>
    <n v="150"/>
    <n v="573"/>
    <n v="573"/>
    <n v="573"/>
    <n v="153"/>
    <n v="156"/>
    <n v="225.75"/>
    <n v="171.5"/>
    <n v="144.93865984022023"/>
    <n v="0.64203171579278062"/>
    <n v="89"/>
    <n v="686"/>
    <n v="597"/>
    <n v="1.0118971494902895"/>
    <n v="0.10722911403777564"/>
  </r>
  <r>
    <n v="39280000"/>
    <s v="2"/>
    <x v="7"/>
    <n v="9"/>
    <n v="9"/>
    <n v="9"/>
    <n v="9"/>
    <n v="9"/>
    <n v="1"/>
    <n v="1"/>
    <n v="1"/>
    <n v="9"/>
    <n v="1"/>
    <n v="2"/>
    <n v="10"/>
    <n v="2"/>
    <n v="2"/>
    <n v="10"/>
    <n v="2"/>
    <n v="10"/>
    <n v="2"/>
    <n v="10"/>
    <n v="10"/>
    <n v="2"/>
    <n v="10"/>
    <n v="2"/>
    <n v="2"/>
    <n v="10"/>
    <n v="2"/>
    <n v="2"/>
    <n v="2"/>
    <n v="2"/>
    <n v="2"/>
    <n v="2"/>
    <n v="2"/>
    <n v="2"/>
    <n v="2"/>
    <n v="2"/>
    <n v="2"/>
    <n v="2"/>
    <n v="2"/>
    <n v="11"/>
    <n v="11"/>
    <n v="10"/>
    <n v="10"/>
    <n v="10"/>
    <n v="2"/>
    <n v="5.0909090909090908"/>
    <n v="2"/>
    <n v="3.9756127614183758"/>
    <n v="0.78092393527860959"/>
    <n v="1"/>
    <n v="11"/>
    <n v="10"/>
    <n v="0.99743769326386256"/>
    <n v="1.4533192920291938E-3"/>
  </r>
  <r>
    <n v="3049830000"/>
    <s v="8"/>
    <x v="8"/>
    <n v="101"/>
    <n v="86"/>
    <n v="93"/>
    <n v="103"/>
    <n v="115"/>
    <n v="121"/>
    <n v="121"/>
    <n v="121"/>
    <n v="49"/>
    <n v="40"/>
    <n v="102"/>
    <n v="100"/>
    <n v="40"/>
    <n v="102"/>
    <n v="98"/>
    <n v="97"/>
    <n v="35"/>
    <n v="35"/>
    <n v="35"/>
    <n v="91"/>
    <n v="90"/>
    <n v="30"/>
    <n v="31"/>
    <n v="32"/>
    <n v="32"/>
    <n v="32"/>
    <n v="32"/>
    <n v="32"/>
    <n v="34"/>
    <n v="34"/>
    <n v="32"/>
    <n v="32"/>
    <n v="32"/>
    <n v="92"/>
    <n v="94"/>
    <n v="32"/>
    <n v="32"/>
    <n v="92"/>
    <n v="32"/>
    <n v="32"/>
    <n v="31"/>
    <n v="30"/>
    <n v="30"/>
    <n v="30"/>
    <n v="61.06818181818182"/>
    <n v="35"/>
    <n v="34.532356062423354"/>
    <n v="0.56547214988709615"/>
    <n v="30"/>
    <n v="121"/>
    <n v="91"/>
    <n v="0.9721859931923128"/>
    <n v="0.41646333416341008"/>
  </r>
  <r>
    <n v="414990000"/>
    <s v="4"/>
    <x v="2"/>
    <n v="39"/>
    <n v="42"/>
    <n v="33"/>
    <n v="33"/>
    <n v="42"/>
    <n v="32"/>
    <n v="31"/>
    <n v="27"/>
    <n v="27"/>
    <n v="35"/>
    <n v="32"/>
    <n v="28"/>
    <n v="30"/>
    <n v="41"/>
    <n v="32"/>
    <n v="34"/>
    <n v="28"/>
    <n v="25"/>
    <n v="37"/>
    <n v="36"/>
    <n v="32"/>
    <n v="32"/>
    <n v="41"/>
    <n v="33"/>
    <n v="31"/>
    <n v="26"/>
    <n v="26"/>
    <n v="21"/>
    <n v="23"/>
    <n v="27"/>
    <n v="27"/>
    <n v="27"/>
    <n v="28"/>
    <n v="32"/>
    <n v="21"/>
    <n v="22"/>
    <n v="31"/>
    <n v="28"/>
    <n v="30"/>
    <n v="30"/>
    <n v="23"/>
    <n v="26"/>
    <n v="26"/>
    <n v="21"/>
    <n v="30.181818181818183"/>
    <n v="30"/>
    <n v="5.5918242947107677"/>
    <n v="0.18527128687294711"/>
    <n v="21"/>
    <n v="42"/>
    <n v="21"/>
    <n v="0.99138937384925352"/>
    <n v="0.36185945103203165"/>
  </r>
  <r>
    <n v="290170000"/>
    <s v="3"/>
    <x v="4"/>
    <n v="99"/>
    <n v="107"/>
    <n v="107"/>
    <n v="110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06"/>
    <n v="110"/>
    <n v="106"/>
    <n v="106"/>
    <n v="110"/>
    <n v="106"/>
    <n v="106"/>
    <n v="110"/>
    <n v="110"/>
    <n v="110"/>
    <n v="108"/>
    <n v="102"/>
    <n v="102"/>
    <n v="102"/>
    <n v="102"/>
    <n v="102"/>
    <n v="102"/>
    <n v="101"/>
    <n v="97"/>
    <n v="97"/>
    <n v="97"/>
    <n v="105.20454545454545"/>
    <n v="106"/>
    <n v="3.3658997584497889"/>
    <n v="3.199386246960266E-2"/>
    <n v="97"/>
    <n v="110"/>
    <n v="13"/>
    <n v="0.99889593600056492"/>
    <n v="0.19066526396907252"/>
  </r>
  <r>
    <n v="99340000"/>
    <s v="3"/>
    <x v="4"/>
    <n v="48"/>
    <n v="48"/>
    <n v="49"/>
    <n v="47"/>
    <n v="48"/>
    <n v="49"/>
    <n v="48"/>
    <n v="51"/>
    <n v="49"/>
    <n v="48"/>
    <n v="48"/>
    <n v="48"/>
    <n v="49"/>
    <n v="49"/>
    <n v="48"/>
    <n v="47"/>
    <n v="50"/>
    <n v="47"/>
    <n v="47"/>
    <n v="48"/>
    <n v="47"/>
    <n v="48"/>
    <n v="48"/>
    <n v="48"/>
    <n v="48"/>
    <n v="48"/>
    <n v="48"/>
    <n v="47"/>
    <n v="48"/>
    <n v="47"/>
    <n v="48"/>
    <n v="48"/>
    <n v="48"/>
    <n v="45"/>
    <n v="42"/>
    <n v="48"/>
    <n v="48"/>
    <n v="48"/>
    <n v="48"/>
    <n v="48"/>
    <n v="45"/>
    <n v="48"/>
    <n v="48"/>
    <n v="48"/>
    <n v="47.795454545454547"/>
    <n v="48"/>
    <n v="1.3395512170134125"/>
    <n v="2.8026749190960605E-2"/>
    <n v="42"/>
    <n v="51"/>
    <n v="9"/>
    <n v="0.99920425903676491"/>
    <n v="0.12568880659192896"/>
  </r>
  <r>
    <n v="2989370000"/>
    <s v="8"/>
    <x v="8"/>
    <n v="159"/>
    <n v="159"/>
    <n v="177"/>
    <n v="177"/>
    <n v="179"/>
    <n v="180"/>
    <n v="177"/>
    <n v="178"/>
    <n v="177"/>
    <n v="177"/>
    <n v="177"/>
    <n v="177"/>
    <n v="176"/>
    <n v="176"/>
    <n v="177"/>
    <n v="177"/>
    <n v="177"/>
    <n v="177"/>
    <n v="189"/>
    <n v="177"/>
    <n v="177"/>
    <n v="180"/>
    <n v="177"/>
    <n v="175"/>
    <n v="175"/>
    <n v="176"/>
    <n v="60"/>
    <n v="57"/>
    <n v="74"/>
    <n v="87"/>
    <n v="57"/>
    <n v="57"/>
    <n v="57"/>
    <n v="57"/>
    <n v="58"/>
    <n v="58"/>
    <n v="58"/>
    <n v="58"/>
    <n v="58"/>
    <n v="58"/>
    <n v="57"/>
    <n v="57"/>
    <n v="57"/>
    <n v="56"/>
    <n v="128.65909090909091"/>
    <n v="175.5"/>
    <n v="58.11173806968705"/>
    <n v="0.45167222665010248"/>
    <n v="56"/>
    <n v="189"/>
    <n v="133"/>
    <n v="0.96468188316387926"/>
    <n v="0.72246018080109209"/>
  </r>
  <r>
    <n v="2430000"/>
    <s v="1"/>
    <x v="9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n v="0"/>
    <n v="1"/>
    <n v="1"/>
  </r>
  <r>
    <n v="489960000"/>
    <s v="4"/>
    <x v="2"/>
    <n v="60"/>
    <n v="60"/>
    <n v="60"/>
    <n v="58"/>
    <n v="60"/>
    <n v="60"/>
    <n v="60"/>
    <n v="60"/>
    <n v="60"/>
    <n v="62"/>
    <n v="64"/>
    <n v="66"/>
    <n v="62"/>
    <n v="64"/>
    <n v="60"/>
    <n v="60"/>
    <n v="61"/>
    <n v="62"/>
    <n v="59"/>
    <n v="64"/>
    <n v="64"/>
    <n v="64"/>
    <n v="63"/>
    <n v="62"/>
    <n v="62"/>
    <n v="60"/>
    <n v="60"/>
    <n v="60"/>
    <n v="60"/>
    <n v="58"/>
    <n v="58"/>
    <n v="60"/>
    <n v="60"/>
    <n v="62"/>
    <n v="62"/>
    <n v="62"/>
    <n v="62"/>
    <n v="64"/>
    <n v="64"/>
    <n v="63"/>
    <n v="62"/>
    <n v="64"/>
    <n v="64"/>
    <n v="66"/>
    <n v="61.545454545454547"/>
    <n v="62"/>
    <n v="2.0624499481401983"/>
    <n v="3.3511003588688595E-2"/>
    <n v="58"/>
    <n v="66"/>
    <n v="8"/>
    <n v="1.0009333167089778"/>
    <n v="0.12884410600447521"/>
  </r>
  <r>
    <n v="586990000"/>
    <s v="5"/>
    <x v="1"/>
    <n v="47"/>
    <n v="47"/>
    <n v="48"/>
    <n v="49"/>
    <n v="49"/>
    <n v="47"/>
    <n v="48"/>
    <n v="47"/>
    <n v="47"/>
    <n v="48"/>
    <n v="48"/>
    <n v="41"/>
    <n v="41"/>
    <n v="44"/>
    <n v="44"/>
    <n v="44"/>
    <n v="43"/>
    <n v="42"/>
    <n v="41"/>
    <n v="41"/>
    <n v="42"/>
    <n v="42"/>
    <n v="52"/>
    <n v="52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31.681818181818183"/>
    <n v="41"/>
    <n v="15.611225429415651"/>
    <n v="0.49275030049805496"/>
    <n v="15"/>
    <n v="52"/>
    <n v="37"/>
    <n v="0.96260735140471076"/>
    <n v="0.76087409427962793"/>
  </r>
  <r>
    <n v="4550000"/>
    <s v="1"/>
    <x v="9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0"/>
    <n v="11"/>
    <n v="11"/>
    <n v="10.045454545454545"/>
    <n v="10"/>
    <n v="0.21070705494148545"/>
    <n v="2.0975362935351495E-2"/>
    <n v="10"/>
    <n v="11"/>
    <n v="1"/>
    <n v="1.0005643632172398"/>
    <n v="0.13023255813953483"/>
  </r>
  <r>
    <n v="1118890000"/>
    <s v="7"/>
    <x v="5"/>
    <n v="53"/>
    <n v="53"/>
    <n v="53"/>
    <n v="53"/>
    <n v="45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3"/>
    <n v="52"/>
    <n v="52"/>
    <n v="52"/>
    <n v="52"/>
    <n v="52.727272727272727"/>
    <n v="53"/>
    <n v="1.226900734477796"/>
    <n v="2.3268807033199581E-2"/>
    <n v="45"/>
    <n v="53"/>
    <n v="8"/>
    <n v="1.0001888352081703"/>
    <n v="9.3968243173957761E-3"/>
  </r>
  <r>
    <n v="25880000"/>
    <s v="2"/>
    <x v="7"/>
    <n v="16"/>
    <n v="17"/>
    <n v="17"/>
    <n v="17"/>
    <n v="16"/>
    <n v="17"/>
    <n v="17"/>
    <n v="17"/>
    <n v="17"/>
    <n v="18"/>
    <n v="16"/>
    <n v="16"/>
    <n v="17"/>
    <n v="17"/>
    <n v="17"/>
    <n v="17"/>
    <n v="17"/>
    <n v="16"/>
    <n v="17"/>
    <n v="16"/>
    <n v="16"/>
    <n v="17"/>
    <n v="16"/>
    <n v="16"/>
    <n v="17"/>
    <n v="16"/>
    <n v="16"/>
    <n v="16"/>
    <n v="17"/>
    <n v="16"/>
    <n v="17"/>
    <n v="16"/>
    <n v="17"/>
    <n v="16"/>
    <n v="17"/>
    <n v="18"/>
    <n v="19"/>
    <n v="18"/>
    <n v="17"/>
    <n v="19"/>
    <n v="21"/>
    <n v="20"/>
    <n v="19"/>
    <n v="21"/>
    <n v="17.113636363636363"/>
    <n v="17"/>
    <n v="1.2798239175926833"/>
    <n v="7.4783867694658793E-2"/>
    <n v="16"/>
    <n v="21"/>
    <n v="5"/>
    <n v="1.0028157779336984"/>
    <n v="0.25848490407957669"/>
  </r>
  <r>
    <n v="4360000"/>
    <s v="1"/>
    <x v="9"/>
    <n v="20"/>
    <n v="20"/>
    <n v="20"/>
    <n v="20"/>
    <n v="20"/>
    <n v="20"/>
    <n v="20"/>
    <n v="20"/>
    <n v="20"/>
    <n v="20"/>
    <n v="20"/>
    <n v="20"/>
    <n v="20"/>
    <n v="20"/>
    <n v="20"/>
    <n v="19"/>
    <n v="19"/>
    <n v="20"/>
    <n v="21"/>
    <n v="19"/>
    <n v="20"/>
    <n v="19"/>
    <n v="19"/>
    <n v="19"/>
    <n v="19"/>
    <n v="19"/>
    <n v="19"/>
    <n v="20"/>
    <n v="20"/>
    <n v="20"/>
    <n v="20"/>
    <n v="21"/>
    <n v="21"/>
    <n v="21"/>
    <n v="21"/>
    <n v="21"/>
    <n v="21"/>
    <n v="21"/>
    <n v="22"/>
    <n v="21"/>
    <n v="21"/>
    <n v="22"/>
    <n v="21"/>
    <n v="19"/>
    <n v="20.113636363636363"/>
    <n v="20"/>
    <n v="0.81314517399771347"/>
    <n v="4.042755667333265E-2"/>
    <n v="19"/>
    <n v="22"/>
    <n v="3"/>
    <n v="1.0013132804773854"/>
    <n v="0.17553773013137597"/>
  </r>
  <r>
    <n v="3749040000"/>
    <s v="8"/>
    <x v="8"/>
    <n v="58"/>
    <n v="66"/>
    <n v="75"/>
    <n v="83"/>
    <n v="65"/>
    <n v="72"/>
    <n v="78"/>
    <n v="89"/>
    <n v="95"/>
    <n v="68"/>
    <n v="80"/>
    <n v="86"/>
    <n v="94"/>
    <n v="70"/>
    <n v="77"/>
    <n v="84"/>
    <n v="91"/>
    <n v="98"/>
    <n v="75"/>
    <n v="81"/>
    <n v="86"/>
    <n v="94"/>
    <n v="72"/>
    <n v="79"/>
    <n v="87"/>
    <n v="93"/>
    <n v="72"/>
    <n v="79"/>
    <n v="85"/>
    <n v="92"/>
    <n v="97"/>
    <n v="73"/>
    <n v="80"/>
    <n v="85"/>
    <n v="93"/>
    <n v="213"/>
    <n v="69"/>
    <n v="76"/>
    <n v="74"/>
    <n v="54"/>
    <n v="60"/>
    <n v="67"/>
    <n v="74"/>
    <n v="81"/>
    <n v="82.272727272727266"/>
    <n v="79.5"/>
    <n v="22.866003643434613"/>
    <n v="0.27792932605279641"/>
    <n v="54"/>
    <n v="213"/>
    <n v="159"/>
    <n v="1.0013367768117214"/>
    <n v="6.9355321203259501E-3"/>
  </r>
  <r>
    <n v="4656680000"/>
    <s v="A"/>
    <x v="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n v="0"/>
    <n v="1"/>
    <n v="1"/>
  </r>
  <r>
    <n v="23950000"/>
    <s v="2"/>
    <x v="7"/>
    <n v="7"/>
    <n v="18"/>
    <n v="20"/>
    <n v="20"/>
    <n v="18"/>
    <n v="19"/>
    <n v="19"/>
    <n v="19"/>
    <n v="16"/>
    <n v="17"/>
    <n v="17"/>
    <n v="18"/>
    <n v="18"/>
    <n v="19"/>
    <n v="18"/>
    <n v="19"/>
    <n v="19"/>
    <n v="17"/>
    <n v="19"/>
    <n v="20"/>
    <n v="18"/>
    <n v="19"/>
    <n v="18"/>
    <n v="18"/>
    <n v="19"/>
    <n v="19"/>
    <n v="20"/>
    <n v="18"/>
    <n v="19"/>
    <n v="18"/>
    <n v="18"/>
    <n v="16"/>
    <n v="18"/>
    <n v="18"/>
    <n v="17"/>
    <n v="17"/>
    <n v="18"/>
    <n v="17"/>
    <n v="17"/>
    <n v="17"/>
    <n v="18"/>
    <n v="17"/>
    <n v="16"/>
    <n v="20"/>
    <n v="17.886363636363637"/>
    <n v="18"/>
    <n v="2.0025089970579644"/>
    <n v="0.11195730097909838"/>
    <n v="7"/>
    <n v="20"/>
    <n v="13"/>
    <n v="1.0013922028966886"/>
    <n v="1.320636760935821E-2"/>
  </r>
  <r>
    <n v="4536300000"/>
    <s v="A"/>
    <x v="3"/>
    <n v="20"/>
    <n v="29"/>
    <n v="21"/>
    <n v="21"/>
    <n v="40"/>
    <n v="40"/>
    <n v="45"/>
    <n v="45"/>
    <n v="45"/>
    <n v="45"/>
    <n v="49"/>
    <n v="55"/>
    <n v="39"/>
    <n v="39"/>
    <n v="39"/>
    <n v="39"/>
    <n v="39"/>
    <n v="39"/>
    <n v="39"/>
    <n v="23"/>
    <n v="32"/>
    <n v="40"/>
    <n v="24"/>
    <n v="19"/>
    <n v="40"/>
    <n v="38"/>
    <n v="25"/>
    <n v="44"/>
    <n v="46"/>
    <n v="50"/>
    <n v="49"/>
    <n v="49"/>
    <n v="77"/>
    <n v="83"/>
    <n v="77"/>
    <n v="58"/>
    <n v="19"/>
    <n v="39"/>
    <n v="20"/>
    <n v="22"/>
    <n v="30"/>
    <n v="30"/>
    <n v="38"/>
    <n v="58"/>
    <n v="39.954545454545453"/>
    <n v="39"/>
    <n v="15.138053921583497"/>
    <n v="0.37888189564827868"/>
    <n v="19"/>
    <n v="83"/>
    <n v="64"/>
    <n v="1.0043877813285282"/>
    <n v="2.1991747224037329E-2"/>
  </r>
  <r>
    <n v="6013780000"/>
    <s v="A"/>
    <x v="3"/>
    <n v="45"/>
    <n v="45"/>
    <n v="45"/>
    <n v="45"/>
    <n v="45"/>
    <n v="45"/>
    <n v="45"/>
    <n v="45"/>
    <n v="45"/>
    <n v="45"/>
    <n v="38"/>
    <n v="38"/>
    <n v="38"/>
    <n v="38"/>
    <n v="38"/>
    <n v="38"/>
    <n v="38"/>
    <n v="38"/>
    <n v="38"/>
    <n v="38"/>
    <n v="38"/>
    <n v="38"/>
    <n v="37"/>
    <n v="38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3.204545454545453"/>
    <n v="38"/>
    <n v="19.753809812645379"/>
    <n v="0.8512905306135129"/>
    <n v="2"/>
    <n v="45"/>
    <n v="43"/>
    <n v="0.90153761558223666"/>
    <n v="0.7679981153803529"/>
  </r>
  <r>
    <n v="44530000"/>
    <s v="2"/>
    <x v="7"/>
    <n v="30"/>
    <n v="30"/>
    <n v="30"/>
    <n v="7"/>
    <n v="30"/>
    <n v="30"/>
    <n v="30"/>
    <n v="30"/>
    <n v="30"/>
    <n v="30"/>
    <n v="7"/>
    <n v="30"/>
    <n v="30"/>
    <n v="30"/>
    <n v="30"/>
    <n v="30"/>
    <n v="30"/>
    <n v="30"/>
    <n v="30"/>
    <n v="30"/>
    <n v="30"/>
    <n v="30"/>
    <n v="30"/>
    <n v="30"/>
    <n v="7"/>
    <n v="31"/>
    <n v="31"/>
    <n v="7"/>
    <n v="31"/>
    <n v="31"/>
    <n v="7"/>
    <n v="7"/>
    <n v="7"/>
    <n v="7"/>
    <n v="7"/>
    <n v="7"/>
    <n v="7"/>
    <n v="7"/>
    <n v="2"/>
    <n v="7"/>
    <n v="7"/>
    <n v="31"/>
    <n v="31"/>
    <n v="31"/>
    <n v="22.204545454545453"/>
    <n v="30"/>
    <n v="11.333382560105338"/>
    <n v="0.51040822174476452"/>
    <n v="2"/>
    <n v="31"/>
    <n v="29"/>
    <n v="0.97192709219005047"/>
    <n v="0.2289860521757954"/>
  </r>
  <r>
    <n v="173980000"/>
    <s v="3"/>
    <x v="4"/>
    <n v="18"/>
    <n v="18"/>
    <n v="18"/>
    <n v="28"/>
    <n v="28"/>
    <n v="28"/>
    <n v="28"/>
    <n v="28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40"/>
    <n v="38"/>
    <n v="32"/>
    <n v="32"/>
    <n v="32"/>
    <n v="32"/>
    <n v="24"/>
    <n v="24"/>
    <n v="23"/>
    <n v="23"/>
    <n v="23"/>
    <n v="23"/>
    <n v="34.090909090909093"/>
    <n v="40"/>
    <n v="7.7213632421434921"/>
    <n v="0.22649332176954243"/>
    <n v="18"/>
    <n v="40"/>
    <n v="22"/>
    <n v="1.0005370157651075"/>
    <n v="7.0276494945789613E-4"/>
  </r>
  <r>
    <n v="4622480000"/>
    <s v="A"/>
    <x v="3"/>
    <n v="131"/>
    <n v="131"/>
    <n v="131"/>
    <n v="132"/>
    <n v="131"/>
    <n v="131"/>
    <n v="127"/>
    <n v="127"/>
    <n v="131"/>
    <n v="131"/>
    <n v="131"/>
    <n v="127"/>
    <n v="127"/>
    <n v="127"/>
    <n v="132"/>
    <n v="133"/>
    <n v="133"/>
    <n v="134"/>
    <n v="134"/>
    <n v="133"/>
    <n v="137"/>
    <n v="140"/>
    <n v="141"/>
    <n v="140"/>
    <n v="142"/>
    <n v="142"/>
    <n v="148"/>
    <n v="154"/>
    <n v="129"/>
    <n v="127"/>
    <n v="120"/>
    <n v="122"/>
    <n v="120"/>
    <n v="121"/>
    <n v="121"/>
    <n v="122"/>
    <n v="122"/>
    <n v="121"/>
    <n v="118"/>
    <n v="117"/>
    <n v="123"/>
    <n v="126"/>
    <n v="126"/>
    <n v="132"/>
    <n v="130.11363636363637"/>
    <n v="131"/>
    <n v="7.9539836708901079"/>
    <n v="6.1131053540465455E-2"/>
    <n v="117"/>
    <n v="154"/>
    <n v="37"/>
    <n v="0.99846604023655205"/>
    <n v="0.10776351804454982"/>
  </r>
  <r>
    <n v="1443430000"/>
    <s v="7"/>
    <x v="5"/>
    <n v="25"/>
    <n v="23"/>
    <n v="23"/>
    <n v="24"/>
    <n v="22"/>
    <n v="23"/>
    <n v="22"/>
    <n v="21"/>
    <n v="23"/>
    <n v="24"/>
    <n v="22"/>
    <n v="23"/>
    <n v="23"/>
    <n v="24"/>
    <n v="26"/>
    <n v="25"/>
    <n v="25"/>
    <n v="24"/>
    <n v="22"/>
    <n v="23"/>
    <n v="24"/>
    <n v="23"/>
    <n v="23"/>
    <n v="23"/>
    <n v="25"/>
    <n v="25"/>
    <n v="25"/>
    <n v="23"/>
    <n v="24"/>
    <n v="22"/>
    <n v="22"/>
    <n v="22"/>
    <n v="23"/>
    <n v="22"/>
    <n v="22"/>
    <n v="23"/>
    <n v="24"/>
    <n v="23"/>
    <n v="19"/>
    <n v="23"/>
    <n v="23"/>
    <n v="22"/>
    <n v="23"/>
    <n v="22"/>
    <n v="23.113636363636363"/>
    <n v="23"/>
    <n v="1.2798239175926831"/>
    <n v="5.537094628719573E-2"/>
    <n v="19"/>
    <n v="26"/>
    <n v="7"/>
    <n v="0.99892904104538482"/>
    <n v="6.0152242605952103E-2"/>
  </r>
  <r>
    <n v="2895410000"/>
    <s v="8"/>
    <x v="8"/>
    <n v="45"/>
    <n v="45"/>
    <n v="44"/>
    <n v="44"/>
    <n v="44"/>
    <n v="45"/>
    <n v="44"/>
    <n v="46"/>
    <n v="44"/>
    <n v="36"/>
    <n v="36"/>
    <n v="36"/>
    <n v="36"/>
    <n v="37"/>
    <n v="37"/>
    <n v="37"/>
    <n v="39"/>
    <n v="39"/>
    <n v="38"/>
    <n v="38"/>
    <n v="38"/>
    <n v="38"/>
    <n v="39"/>
    <n v="39"/>
    <n v="39"/>
    <n v="39"/>
    <n v="39"/>
    <n v="39"/>
    <n v="39"/>
    <n v="39"/>
    <n v="39"/>
    <n v="40"/>
    <n v="42"/>
    <n v="40"/>
    <n v="40"/>
    <n v="40"/>
    <n v="40"/>
    <n v="40"/>
    <n v="40"/>
    <n v="40"/>
    <n v="39"/>
    <n v="39"/>
    <n v="38"/>
    <n v="39"/>
    <n v="39.863636363636367"/>
    <n v="39"/>
    <n v="2.7244876547660311"/>
    <n v="6.8345186322523011E-2"/>
    <n v="36"/>
    <n v="46"/>
    <n v="10"/>
    <n v="0.99817108384721276"/>
    <n v="0.12362401856684149"/>
  </r>
  <r>
    <n v="2480000"/>
    <s v="1"/>
    <x v="9"/>
    <n v="27"/>
    <n v="27"/>
    <n v="27"/>
    <n v="27"/>
    <n v="27"/>
    <n v="27"/>
    <n v="27"/>
    <n v="27"/>
    <n v="27"/>
    <n v="27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8"/>
    <n v="27.772727272727273"/>
    <n v="28"/>
    <n v="0.42391510578572128"/>
    <n v="1.5263719029927771E-2"/>
    <n v="27"/>
    <n v="28"/>
    <n v="1"/>
    <n v="1.0008717680014505"/>
    <n v="0.52713178294573759"/>
  </r>
  <r>
    <n v="7215260000"/>
    <s v="B"/>
    <x v="6"/>
    <n v="104"/>
    <n v="103"/>
    <n v="101"/>
    <n v="102"/>
    <n v="105"/>
    <n v="106"/>
    <n v="101"/>
    <n v="102"/>
    <n v="106"/>
    <n v="108"/>
    <n v="109"/>
    <n v="104"/>
    <n v="103"/>
    <n v="100"/>
    <n v="103"/>
    <n v="99"/>
    <n v="105"/>
    <n v="101"/>
    <n v="103"/>
    <n v="105"/>
    <n v="102"/>
    <n v="99"/>
    <n v="108"/>
    <n v="109"/>
    <n v="106"/>
    <n v="107"/>
    <n v="105"/>
    <n v="107"/>
    <n v="104"/>
    <n v="108"/>
    <n v="110"/>
    <n v="106"/>
    <n v="103"/>
    <n v="92"/>
    <n v="93"/>
    <n v="93"/>
    <n v="87"/>
    <n v="86"/>
    <n v="87"/>
    <n v="87"/>
    <n v="84"/>
    <n v="89"/>
    <n v="90"/>
    <n v="90"/>
    <n v="100.5"/>
    <n v="103"/>
    <n v="7.3721663850799191"/>
    <n v="7.3354889403780293E-2"/>
    <n v="84"/>
    <n v="110"/>
    <n v="26"/>
    <n v="0.99625357532757408"/>
    <n v="0.4014346385909689"/>
  </r>
  <r>
    <n v="3351890000"/>
    <s v="8"/>
    <x v="8"/>
    <n v="44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4"/>
    <n v="44"/>
    <n v="44"/>
    <n v="44"/>
    <n v="44"/>
    <n v="44"/>
    <n v="44"/>
    <n v="44"/>
    <n v="44"/>
    <n v="44"/>
    <n v="18"/>
    <n v="44"/>
    <n v="39"/>
    <n v="47"/>
    <n v="47"/>
    <n v="47"/>
    <n v="44.113636363636367"/>
    <n v="45"/>
    <n v="4.1886663753787232"/>
    <n v="9.4951736484628443E-2"/>
    <n v="18"/>
    <n v="47"/>
    <n v="29"/>
    <n v="0.99754017607101209"/>
    <n v="5.1285091759033494E-2"/>
  </r>
  <r>
    <n v="155740000"/>
    <s v="3"/>
    <x v="4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7"/>
    <n v="98"/>
    <n v="98"/>
    <n v="97"/>
    <n v="97"/>
    <n v="97"/>
    <n v="97"/>
    <n v="97.045454545454547"/>
    <n v="97"/>
    <n v="0.21070705494148548"/>
    <n v="2.1712202382729181E-3"/>
    <n v="97"/>
    <n v="98"/>
    <n v="1"/>
    <n v="1.0000491514553469"/>
    <n v="8.5345145810261966E-2"/>
  </r>
  <r>
    <n v="39710000"/>
    <s v="2"/>
    <x v="7"/>
    <n v="90"/>
    <n v="90"/>
    <n v="90"/>
    <n v="90"/>
    <n v="90"/>
    <n v="90"/>
    <n v="85"/>
    <n v="90"/>
    <n v="90"/>
    <n v="90"/>
    <n v="90"/>
    <n v="85"/>
    <n v="85"/>
    <n v="90"/>
    <n v="90"/>
    <n v="90"/>
    <n v="90"/>
    <n v="85"/>
    <n v="90"/>
    <n v="92"/>
    <n v="87"/>
    <n v="92"/>
    <n v="87"/>
    <n v="87"/>
    <n v="87"/>
    <n v="87"/>
    <n v="92"/>
    <n v="87"/>
    <n v="87"/>
    <n v="92"/>
    <n v="92"/>
    <n v="92"/>
    <n v="92"/>
    <n v="92"/>
    <n v="92"/>
    <n v="92"/>
    <n v="92"/>
    <n v="92"/>
    <n v="92"/>
    <n v="92"/>
    <n v="92"/>
    <n v="92"/>
    <n v="92"/>
    <n v="92"/>
    <n v="89.88636363636364"/>
    <n v="90"/>
    <n v="2.3349309943581575"/>
    <n v="2.59764762962728E-2"/>
    <n v="85"/>
    <n v="92"/>
    <n v="7"/>
    <n v="1.0009126838140159"/>
    <n v="0.19883478601344301"/>
  </r>
  <r>
    <n v="14254790000"/>
    <s v="C"/>
    <x v="0"/>
    <n v="34"/>
    <n v="35"/>
    <n v="34"/>
    <n v="36"/>
    <n v="34"/>
    <n v="34"/>
    <n v="34"/>
    <n v="34"/>
    <n v="35"/>
    <n v="36"/>
    <n v="35"/>
    <n v="35"/>
    <n v="36"/>
    <n v="34"/>
    <n v="39"/>
    <n v="36"/>
    <n v="36"/>
    <n v="36"/>
    <n v="36"/>
    <n v="36"/>
    <n v="36"/>
    <n v="36"/>
    <n v="37"/>
    <n v="36"/>
    <n v="38"/>
    <n v="36"/>
    <n v="38"/>
    <n v="38"/>
    <n v="36"/>
    <n v="34"/>
    <n v="36"/>
    <n v="36"/>
    <n v="36"/>
    <n v="36"/>
    <n v="38"/>
    <n v="38"/>
    <n v="36"/>
    <n v="36"/>
    <n v="37"/>
    <n v="32"/>
    <n v="34"/>
    <n v="32"/>
    <n v="32"/>
    <n v="32"/>
    <n v="35.477272727272727"/>
    <n v="36"/>
    <n v="1.6911347004460808"/>
    <n v="4.7668114554533993E-2"/>
    <n v="32"/>
    <n v="39"/>
    <n v="7"/>
    <n v="0.99989022741753375"/>
    <n v="8.5781088176283427E-4"/>
  </r>
  <r>
    <n v="929320000"/>
    <s v="6"/>
    <x v="10"/>
    <n v="57"/>
    <n v="57"/>
    <n v="57"/>
    <n v="58"/>
    <n v="57"/>
    <n v="57"/>
    <n v="57"/>
    <n v="57"/>
    <n v="57"/>
    <n v="58"/>
    <n v="57"/>
    <n v="57"/>
    <n v="59"/>
    <n v="57"/>
    <n v="57"/>
    <n v="58"/>
    <n v="57"/>
    <n v="57"/>
    <n v="57"/>
    <n v="57"/>
    <n v="57"/>
    <n v="57"/>
    <n v="57"/>
    <n v="57"/>
    <n v="57"/>
    <n v="63"/>
    <n v="56"/>
    <n v="58"/>
    <n v="58"/>
    <n v="58"/>
    <n v="58"/>
    <n v="57"/>
    <n v="58"/>
    <n v="55"/>
    <n v="55"/>
    <n v="56"/>
    <n v="50"/>
    <n v="49"/>
    <n v="49"/>
    <n v="49"/>
    <n v="49"/>
    <n v="49"/>
    <n v="50"/>
    <n v="50"/>
    <n v="55.840909090909093"/>
    <n v="57"/>
    <n v="3.2915902837677873"/>
    <n v="5.894585774757128E-2"/>
    <n v="49"/>
    <n v="63"/>
    <n v="14"/>
    <n v="0.99693612429519773"/>
    <n v="0.41565191878204555"/>
  </r>
  <r>
    <n v="3530000"/>
    <s v="1"/>
    <x v="9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6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7"/>
    <n v="16.977272727272727"/>
    <n v="17"/>
    <n v="0.15075567228888173"/>
    <n v="8.8798521830131139E-3"/>
    <n v="16"/>
    <n v="17"/>
    <n v="1"/>
    <n v="0.99997863848685786"/>
    <n v="9.0138813773240939E-4"/>
  </r>
  <r>
    <n v="210510000"/>
    <s v="3"/>
    <x v="4"/>
    <n v="132"/>
    <n v="132"/>
    <n v="128"/>
    <n v="138"/>
    <n v="140"/>
    <n v="142"/>
    <n v="141"/>
    <n v="141"/>
    <n v="136"/>
    <n v="137"/>
    <n v="138"/>
    <n v="137"/>
    <n v="134"/>
    <n v="137"/>
    <n v="137"/>
    <n v="142"/>
    <n v="142"/>
    <n v="141"/>
    <n v="137"/>
    <n v="133"/>
    <n v="136"/>
    <n v="135"/>
    <n v="133"/>
    <n v="139"/>
    <n v="138"/>
    <n v="138"/>
    <n v="134"/>
    <n v="137"/>
    <n v="139"/>
    <n v="137"/>
    <n v="135"/>
    <n v="135"/>
    <n v="140"/>
    <n v="134"/>
    <n v="133"/>
    <n v="139"/>
    <n v="132"/>
    <n v="132"/>
    <n v="132"/>
    <n v="135"/>
    <n v="134"/>
    <n v="132"/>
    <n v="133"/>
    <n v="131"/>
    <n v="136.09090909090909"/>
    <n v="136.5"/>
    <n v="3.4291376759829366"/>
    <n v="2.519740443274035E-2"/>
    <n v="128"/>
    <n v="142"/>
    <n v="14"/>
    <n v="0.9993749508673635"/>
    <n v="0.10143122641334695"/>
  </r>
  <r>
    <n v="254410000"/>
    <s v="3"/>
    <x v="4"/>
    <n v="20"/>
    <n v="19"/>
    <n v="19"/>
    <n v="19"/>
    <n v="19"/>
    <n v="19"/>
    <n v="19"/>
    <n v="20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20"/>
    <n v="20"/>
    <n v="20"/>
    <n v="20"/>
    <n v="19"/>
    <n v="19.136363636363637"/>
    <n v="19"/>
    <n v="0.3471417571787741"/>
    <n v="1.8140424365636652E-2"/>
    <n v="19"/>
    <n v="20"/>
    <n v="1"/>
    <n v="1.0002892217708175"/>
    <n v="4.3519651842784605E-2"/>
  </r>
  <r>
    <n v="1183920000"/>
    <s v="7"/>
    <x v="5"/>
    <n v="174"/>
    <n v="174"/>
    <n v="187"/>
    <n v="210"/>
    <n v="204"/>
    <n v="202"/>
    <n v="213"/>
    <n v="220"/>
    <n v="217"/>
    <n v="200"/>
    <n v="202"/>
    <n v="202"/>
    <n v="204"/>
    <n v="196"/>
    <n v="198"/>
    <n v="199"/>
    <n v="200"/>
    <n v="194"/>
    <n v="184"/>
    <n v="182"/>
    <n v="188"/>
    <n v="185"/>
    <n v="171"/>
    <n v="174"/>
    <n v="202"/>
    <n v="204"/>
    <n v="197"/>
    <n v="198"/>
    <n v="171"/>
    <n v="186"/>
    <n v="183"/>
    <n v="172"/>
    <n v="181"/>
    <n v="193"/>
    <n v="198"/>
    <n v="175"/>
    <n v="185"/>
    <n v="191"/>
    <n v="207"/>
    <n v="202"/>
    <n v="196"/>
    <n v="163"/>
    <n v="179"/>
    <n v="195"/>
    <n v="192.22727272727272"/>
    <n v="195.5"/>
    <n v="13.450795146140059"/>
    <n v="6.9973396362043347E-2"/>
    <n v="163"/>
    <n v="220"/>
    <n v="57"/>
    <n v="0.9982002747092823"/>
    <n v="0.10713683310247116"/>
  </r>
  <r>
    <n v="50856530000"/>
    <s v="C"/>
    <x v="0"/>
    <n v="21"/>
    <n v="21"/>
    <n v="21"/>
    <n v="23"/>
    <n v="21"/>
    <n v="22"/>
    <n v="21"/>
    <n v="21"/>
    <n v="21"/>
    <n v="21"/>
    <n v="21"/>
    <n v="22"/>
    <n v="23"/>
    <n v="21"/>
    <n v="22"/>
    <n v="21"/>
    <n v="23"/>
    <n v="22"/>
    <n v="23"/>
    <n v="22"/>
    <n v="24"/>
    <n v="22"/>
    <n v="22"/>
    <n v="22"/>
    <n v="22"/>
    <n v="22"/>
    <n v="18"/>
    <n v="22"/>
    <n v="21"/>
    <n v="22"/>
    <n v="24"/>
    <n v="21"/>
    <n v="21"/>
    <n v="25"/>
    <n v="18"/>
    <n v="23"/>
    <n v="24"/>
    <n v="21"/>
    <n v="22"/>
    <n v="20"/>
    <n v="21"/>
    <n v="22"/>
    <n v="22"/>
    <n v="23"/>
    <n v="21.75"/>
    <n v="22"/>
    <n v="1.3316365172048596"/>
    <n v="6.1224667457694698E-2"/>
    <n v="18"/>
    <n v="25"/>
    <n v="7"/>
    <n v="1.0004047494664454"/>
    <n v="6.9418324584784551E-3"/>
  </r>
  <r>
    <n v="514170000"/>
    <s v="5"/>
    <x v="1"/>
    <n v="193"/>
    <n v="205"/>
    <n v="216"/>
    <n v="161"/>
    <n v="165"/>
    <n v="127"/>
    <n v="175"/>
    <n v="132"/>
    <n v="179"/>
    <n v="165"/>
    <n v="185"/>
    <n v="182"/>
    <n v="172"/>
    <n v="159"/>
    <n v="144"/>
    <n v="139"/>
    <n v="158"/>
    <n v="162"/>
    <n v="164"/>
    <n v="138"/>
    <n v="152"/>
    <n v="128"/>
    <n v="190"/>
    <n v="176"/>
    <n v="193"/>
    <n v="197"/>
    <n v="153"/>
    <n v="154"/>
    <n v="177"/>
    <n v="129"/>
    <n v="141"/>
    <n v="126"/>
    <n v="109"/>
    <n v="135"/>
    <n v="120"/>
    <n v="126"/>
    <n v="115"/>
    <n v="129"/>
    <n v="122"/>
    <n v="115"/>
    <n v="104"/>
    <n v="111"/>
    <n v="104"/>
    <n v="119"/>
    <n v="151.04545454545453"/>
    <n v="152.5"/>
    <n v="29.741486603227791"/>
    <n v="0.19690421464670824"/>
    <n v="104"/>
    <n v="216"/>
    <n v="112"/>
    <n v="0.98899110329814732"/>
    <n v="0.51544297328977517"/>
  </r>
  <r>
    <n v="32499150000"/>
    <s v="C"/>
    <x v="0"/>
    <n v="52"/>
    <n v="47"/>
    <n v="47"/>
    <n v="47"/>
    <n v="37"/>
    <n v="37"/>
    <n v="37"/>
    <n v="4"/>
    <n v="4"/>
    <n v="4"/>
    <n v="4"/>
    <n v="4"/>
    <n v="4"/>
    <n v="4"/>
    <n v="4"/>
    <n v="4"/>
    <n v="4"/>
    <n v="4"/>
    <n v="14"/>
    <n v="11"/>
    <n v="11"/>
    <n v="13"/>
    <n v="4"/>
    <n v="4"/>
    <n v="4"/>
    <n v="4"/>
    <n v="4"/>
    <n v="5"/>
    <n v="5"/>
    <n v="5"/>
    <n v="4"/>
    <n v="4"/>
    <n v="4"/>
    <n v="4"/>
    <n v="4"/>
    <n v="4"/>
    <n v="4"/>
    <n v="4"/>
    <n v="4"/>
    <n v="5"/>
    <n v="15"/>
    <n v="15"/>
    <n v="15"/>
    <n v="15"/>
    <n v="12.113636363636363"/>
    <n v="4"/>
    <n v="14.457983887708949"/>
    <n v="1.1935296267527087"/>
    <n v="4"/>
    <n v="52"/>
    <n v="48"/>
    <n v="0.97159867320985105"/>
    <n v="0.16859458929348328"/>
  </r>
  <r>
    <n v="1267830000"/>
    <s v="7"/>
    <x v="5"/>
    <n v="31"/>
    <n v="31"/>
    <n v="32"/>
    <n v="32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1"/>
    <n v="32"/>
    <n v="32"/>
    <n v="31"/>
    <n v="31"/>
    <n v="31"/>
    <n v="31"/>
    <n v="31"/>
    <n v="31"/>
    <n v="31"/>
    <n v="31"/>
    <n v="31"/>
    <n v="32"/>
    <n v="32"/>
    <n v="33"/>
    <n v="33"/>
    <n v="33"/>
    <n v="32"/>
    <n v="32"/>
    <n v="32"/>
    <n v="32"/>
    <n v="31"/>
    <n v="31.363636363636363"/>
    <n v="31"/>
    <n v="0.61345036723889812"/>
    <n v="1.9559287071385156E-2"/>
    <n v="31"/>
    <n v="33"/>
    <n v="2"/>
    <n v="1.0007142941811786"/>
    <n v="0.22595956613735785"/>
  </r>
  <r>
    <n v="353060000"/>
    <s v="4"/>
    <x v="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0"/>
    <n v="0"/>
    <n v="12"/>
    <n v="12"/>
    <n v="0"/>
    <n v="1"/>
    <n v="1"/>
  </r>
  <r>
    <n v="31080000"/>
    <s v="2"/>
    <x v="7"/>
    <n v="351"/>
    <n v="227"/>
    <n v="231"/>
    <n v="299"/>
    <n v="319"/>
    <n v="231"/>
    <n v="251"/>
    <n v="268"/>
    <n v="267"/>
    <n v="222"/>
    <n v="216"/>
    <n v="255"/>
    <n v="243"/>
    <n v="223"/>
    <n v="283"/>
    <n v="273"/>
    <n v="191"/>
    <n v="263"/>
    <n v="176"/>
    <n v="212"/>
    <n v="238"/>
    <n v="240"/>
    <n v="10"/>
    <n v="223"/>
    <n v="285"/>
    <n v="302"/>
    <n v="235"/>
    <n v="270"/>
    <n v="227"/>
    <n v="230"/>
    <n v="175"/>
    <n v="9"/>
    <n v="283"/>
    <n v="270"/>
    <n v="242"/>
    <n v="251"/>
    <n v="213"/>
    <n v="227"/>
    <n v="226"/>
    <n v="262"/>
    <n v="262"/>
    <n v="217"/>
    <n v="230"/>
    <n v="278"/>
    <n v="236.5"/>
    <n v="239"/>
    <n v="61.092952434870114"/>
    <n v="0.25832115194448252"/>
    <n v="9"/>
    <n v="351"/>
    <n v="342"/>
    <n v="0.99339999079809815"/>
    <n v="1.4794510275710472E-2"/>
  </r>
  <r>
    <n v="2777550000"/>
    <s v="8"/>
    <x v="8"/>
    <n v="126"/>
    <n v="128"/>
    <n v="129"/>
    <n v="129"/>
    <n v="129"/>
    <n v="118"/>
    <n v="118"/>
    <n v="118"/>
    <n v="117"/>
    <n v="117"/>
    <n v="117"/>
    <n v="116"/>
    <n v="126"/>
    <n v="126"/>
    <n v="126"/>
    <n v="125"/>
    <n v="125"/>
    <n v="125"/>
    <n v="125"/>
    <n v="125"/>
    <n v="126"/>
    <n v="124"/>
    <n v="123"/>
    <n v="123"/>
    <n v="124"/>
    <n v="124"/>
    <n v="124"/>
    <n v="123"/>
    <n v="123"/>
    <n v="124"/>
    <n v="124"/>
    <n v="124"/>
    <n v="125"/>
    <n v="123"/>
    <n v="116"/>
    <n v="116"/>
    <n v="116"/>
    <n v="114"/>
    <n v="116"/>
    <n v="116"/>
    <n v="115"/>
    <n v="115"/>
    <n v="115"/>
    <n v="115"/>
    <n v="121.65909090909091"/>
    <n v="123.5"/>
    <n v="4.6851729600903678"/>
    <n v="3.8510668829436989E-2"/>
    <n v="114"/>
    <n v="129"/>
    <n v="15"/>
    <n v="0.99844548172453029"/>
    <n v="0.26649229994594392"/>
  </r>
  <r>
    <n v="2794410000"/>
    <s v="8"/>
    <x v="8"/>
    <n v="112"/>
    <n v="111"/>
    <n v="111"/>
    <n v="111"/>
    <n v="111"/>
    <n v="112"/>
    <n v="111"/>
    <n v="120"/>
    <n v="120"/>
    <n v="105"/>
    <n v="105"/>
    <n v="104"/>
    <n v="104"/>
    <n v="103"/>
    <n v="103"/>
    <n v="103"/>
    <n v="103"/>
    <n v="103"/>
    <n v="104"/>
    <n v="112"/>
    <n v="104"/>
    <n v="113"/>
    <n v="104"/>
    <n v="104"/>
    <n v="104"/>
    <n v="104"/>
    <n v="104"/>
    <n v="104"/>
    <n v="104"/>
    <n v="104"/>
    <n v="104"/>
    <n v="104"/>
    <n v="104"/>
    <n v="104"/>
    <n v="103"/>
    <n v="104"/>
    <n v="104"/>
    <n v="108"/>
    <n v="108"/>
    <n v="108"/>
    <n v="107"/>
    <n v="107"/>
    <n v="107"/>
    <n v="116"/>
    <n v="106.93181818181819"/>
    <n v="104"/>
    <n v="4.5207414871987934"/>
    <n v="4.2276859816524313E-2"/>
    <n v="103"/>
    <n v="120"/>
    <n v="17"/>
    <n v="0.99899038745375823"/>
    <n v="9.9267148509649336E-2"/>
  </r>
  <r>
    <n v="10371830000"/>
    <s v="C"/>
    <x v="0"/>
    <n v="143"/>
    <n v="146"/>
    <n v="144"/>
    <n v="147"/>
    <n v="147"/>
    <n v="147"/>
    <n v="144"/>
    <n v="144"/>
    <n v="122"/>
    <n v="147"/>
    <n v="143"/>
    <n v="143"/>
    <n v="143"/>
    <n v="143"/>
    <n v="142"/>
    <n v="143"/>
    <n v="143"/>
    <n v="145"/>
    <n v="147"/>
    <n v="147"/>
    <n v="149"/>
    <n v="147"/>
    <n v="139"/>
    <n v="142"/>
    <n v="143"/>
    <n v="143"/>
    <n v="131"/>
    <n v="131"/>
    <n v="132"/>
    <n v="133"/>
    <n v="135"/>
    <n v="128"/>
    <n v="131"/>
    <n v="130"/>
    <n v="127"/>
    <n v="130"/>
    <n v="130"/>
    <n v="123"/>
    <n v="119"/>
    <n v="119"/>
    <n v="120"/>
    <n v="88"/>
    <n v="87"/>
    <n v="90"/>
    <n v="134.47727272727272"/>
    <n v="142.5"/>
    <n v="15.388743449260124"/>
    <n v="0.11443378600092032"/>
    <n v="87"/>
    <n v="149"/>
    <n v="62"/>
    <n v="0.99272823510332941"/>
    <n v="0.51509326417689016"/>
  </r>
  <r>
    <n v="294220000"/>
    <s v="3"/>
    <x v="4"/>
    <n v="18"/>
    <n v="18"/>
    <n v="18"/>
    <n v="18"/>
    <n v="18"/>
    <n v="18"/>
    <n v="18"/>
    <n v="18"/>
    <n v="19"/>
    <n v="12"/>
    <n v="15"/>
    <n v="15"/>
    <n v="12"/>
    <n v="12"/>
    <n v="12"/>
    <n v="12"/>
    <n v="12"/>
    <n v="12"/>
    <n v="12"/>
    <n v="15"/>
    <n v="12"/>
    <n v="12"/>
    <n v="11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2"/>
    <n v="13.431818181818182"/>
    <n v="12"/>
    <n v="2.5279620183407365"/>
    <n v="0.18820698613704298"/>
    <n v="11"/>
    <n v="19"/>
    <n v="8"/>
    <n v="0.9901682861392973"/>
    <n v="0.54713877317059145"/>
  </r>
  <r>
    <n v="16340000"/>
    <s v="1"/>
    <x v="9"/>
    <n v="421"/>
    <n v="426"/>
    <n v="435"/>
    <n v="427"/>
    <n v="423"/>
    <n v="412"/>
    <n v="407"/>
    <n v="430"/>
    <n v="433"/>
    <n v="448"/>
    <n v="436"/>
    <n v="429"/>
    <n v="381"/>
    <n v="432"/>
    <n v="435"/>
    <n v="448"/>
    <n v="410"/>
    <n v="438"/>
    <n v="416"/>
    <n v="417"/>
    <n v="442"/>
    <n v="424"/>
    <n v="432"/>
    <n v="441"/>
    <n v="429"/>
    <n v="433"/>
    <n v="427"/>
    <n v="427"/>
    <n v="427"/>
    <n v="430"/>
    <n v="377"/>
    <n v="381"/>
    <n v="438"/>
    <n v="434"/>
    <n v="426"/>
    <n v="415"/>
    <n v="428"/>
    <n v="429"/>
    <n v="442"/>
    <n v="427"/>
    <n v="419"/>
    <n v="424"/>
    <n v="429"/>
    <n v="421"/>
    <n v="425.13636363636363"/>
    <n v="427.5"/>
    <n v="15.413058355326287"/>
    <n v="3.6254387235879218E-2"/>
    <n v="377"/>
    <n v="448"/>
    <n v="71"/>
    <n v="0.99987310048620526"/>
    <n v="1.8985595075120517E-3"/>
  </r>
  <r>
    <n v="1119300000"/>
    <s v="7"/>
    <x v="5"/>
    <n v="130"/>
    <n v="130"/>
    <n v="130"/>
    <n v="94"/>
    <n v="95"/>
    <n v="94"/>
    <n v="94"/>
    <n v="100"/>
    <n v="93"/>
    <n v="83"/>
    <n v="82"/>
    <n v="82"/>
    <n v="84"/>
    <n v="83"/>
    <n v="81"/>
    <n v="83"/>
    <n v="84"/>
    <n v="84"/>
    <n v="84"/>
    <n v="73"/>
    <n v="71"/>
    <n v="71"/>
    <n v="71"/>
    <n v="72"/>
    <n v="72"/>
    <n v="72"/>
    <n v="73"/>
    <n v="71"/>
    <n v="71"/>
    <n v="71"/>
    <n v="71"/>
    <n v="68"/>
    <n v="72"/>
    <n v="71"/>
    <n v="71"/>
    <n v="72"/>
    <n v="72"/>
    <n v="73"/>
    <n v="72"/>
    <n v="73"/>
    <n v="72"/>
    <n v="72"/>
    <n v="71"/>
    <n v="72"/>
    <n v="81.36363636363636"/>
    <n v="73"/>
    <n v="15.767335840039705"/>
    <n v="0.19378848518484554"/>
    <n v="68"/>
    <n v="130"/>
    <n v="62"/>
    <n v="0.98946730394254634"/>
    <n v="0.65449879473097161"/>
  </r>
  <r>
    <n v="6831110000"/>
    <s v="A"/>
    <x v="3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15"/>
    <n v="26"/>
    <n v="26"/>
    <n v="26"/>
    <n v="26"/>
    <n v="26"/>
    <n v="26"/>
    <n v="26"/>
    <n v="16.75"/>
    <n v="15"/>
    <n v="4.0698837192691508"/>
    <n v="0.24297813249368064"/>
    <n v="15"/>
    <n v="26"/>
    <n v="11"/>
    <n v="1.0100901713625212"/>
    <n v="0.40155038759689932"/>
  </r>
  <r>
    <n v="278490000"/>
    <s v="3"/>
    <x v="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4"/>
    <n v="60"/>
    <n v="60"/>
    <n v="60"/>
    <n v="60"/>
    <n v="60"/>
    <n v="60"/>
    <n v="60"/>
    <n v="60"/>
    <n v="60"/>
    <n v="60"/>
    <n v="60"/>
    <n v="60"/>
    <n v="60"/>
    <n v="60"/>
    <n v="60"/>
    <n v="60"/>
    <n v="59"/>
    <n v="17"/>
    <n v="17"/>
    <n v="17"/>
    <n v="59.227272727272727"/>
    <n v="64"/>
    <n v="11.719321427223829"/>
    <n v="0.19787035410508383"/>
    <n v="17"/>
    <n v="64"/>
    <n v="47"/>
    <n v="0.98692766826795864"/>
    <n v="0.25827779854277522"/>
  </r>
  <r>
    <n v="1964440000"/>
    <s v="7"/>
    <x v="5"/>
    <n v="127"/>
    <n v="125"/>
    <n v="124"/>
    <n v="123"/>
    <n v="123"/>
    <n v="126"/>
    <n v="124"/>
    <n v="126"/>
    <n v="126"/>
    <n v="126"/>
    <n v="125"/>
    <n v="125"/>
    <n v="125"/>
    <n v="125"/>
    <n v="125"/>
    <n v="125"/>
    <n v="125"/>
    <n v="124"/>
    <n v="124"/>
    <n v="124"/>
    <n v="124"/>
    <n v="123"/>
    <n v="123"/>
    <n v="123"/>
    <n v="123"/>
    <n v="124"/>
    <n v="124"/>
    <n v="124"/>
    <n v="124"/>
    <n v="124"/>
    <n v="124"/>
    <n v="124"/>
    <n v="124"/>
    <n v="123"/>
    <n v="123"/>
    <n v="124"/>
    <n v="124"/>
    <n v="127"/>
    <n v="127"/>
    <n v="126"/>
    <n v="126"/>
    <n v="126"/>
    <n v="126"/>
    <n v="126"/>
    <n v="124.61363636363636"/>
    <n v="124"/>
    <n v="1.2049492721332196"/>
    <n v="9.6694816658511144E-3"/>
    <n v="123"/>
    <n v="127"/>
    <n v="4"/>
    <n v="1.000045275970602"/>
    <n v="3.6298368615533005E-3"/>
  </r>
  <r>
    <n v="507920000"/>
    <s v="5"/>
    <x v="1"/>
    <n v="16"/>
    <n v="16"/>
    <n v="16"/>
    <n v="16"/>
    <n v="18"/>
    <n v="18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"/>
    <n v="16.09090909090909"/>
    <n v="16"/>
    <n v="0.42141410988297079"/>
    <n v="2.6189577450354117E-2"/>
    <n v="16"/>
    <n v="18"/>
    <n v="2"/>
    <n v="0.99943573033652788"/>
    <n v="8.5345145810259815E-2"/>
  </r>
  <r>
    <n v="814860000"/>
    <s v="6"/>
    <x v="10"/>
    <n v="86"/>
    <n v="87"/>
    <n v="83"/>
    <n v="83"/>
    <n v="87"/>
    <n v="87"/>
    <n v="87"/>
    <n v="87"/>
    <n v="87"/>
    <n v="92"/>
    <n v="92"/>
    <n v="89"/>
    <n v="89"/>
    <n v="89"/>
    <n v="89"/>
    <n v="92"/>
    <n v="94"/>
    <n v="96"/>
    <n v="96"/>
    <n v="96"/>
    <n v="96"/>
    <n v="103"/>
    <n v="103"/>
    <n v="104"/>
    <n v="104"/>
    <n v="101"/>
    <n v="102"/>
    <n v="104"/>
    <n v="104"/>
    <n v="100"/>
    <n v="100"/>
    <n v="100"/>
    <n v="102"/>
    <n v="102"/>
    <n v="102"/>
    <n v="102"/>
    <n v="102"/>
    <n v="102"/>
    <n v="100"/>
    <n v="100"/>
    <n v="99"/>
    <n v="99"/>
    <n v="99"/>
    <n v="95"/>
    <n v="95.75"/>
    <n v="97.5"/>
    <n v="6.6616744874501475"/>
    <n v="6.9573623889818775E-2"/>
    <n v="83"/>
    <n v="104"/>
    <n v="21"/>
    <n v="1.0045409000156351"/>
    <n v="0.67610485762096417"/>
  </r>
  <r>
    <n v="102330000"/>
    <s v="3"/>
    <x v="4"/>
    <n v="133"/>
    <n v="138"/>
    <n v="137"/>
    <n v="133"/>
    <n v="132"/>
    <n v="129"/>
    <n v="91"/>
    <n v="100"/>
    <n v="102"/>
    <n v="101"/>
    <n v="105"/>
    <n v="95"/>
    <n v="90"/>
    <n v="128"/>
    <n v="118"/>
    <n v="130"/>
    <n v="136"/>
    <n v="133"/>
    <n v="136"/>
    <n v="135"/>
    <n v="127"/>
    <n v="127"/>
    <n v="127"/>
    <n v="127"/>
    <n v="146"/>
    <n v="127"/>
    <n v="126"/>
    <n v="145"/>
    <n v="126"/>
    <n v="126"/>
    <n v="144"/>
    <n v="144"/>
    <n v="145"/>
    <n v="144"/>
    <n v="144"/>
    <n v="144"/>
    <n v="144"/>
    <n v="144"/>
    <n v="144"/>
    <n v="144"/>
    <n v="144"/>
    <n v="127"/>
    <n v="127"/>
    <n v="125"/>
    <n v="128.86363636363637"/>
    <n v="131"/>
    <n v="15.72376502207227"/>
    <n v="0.12201863509191883"/>
    <n v="90"/>
    <n v="146"/>
    <n v="56"/>
    <n v="1.0050409885470111"/>
    <n v="0.23643548098313358"/>
  </r>
  <r>
    <n v="57022640000"/>
    <s v="C"/>
    <x v="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30"/>
    <n v="28"/>
    <n v="29"/>
    <n v="29"/>
    <n v="29"/>
    <n v="29.886363636363637"/>
    <n v="30"/>
    <n v="0.38675207435646353"/>
    <n v="1.2940753818771402E-2"/>
    <n v="28"/>
    <n v="30"/>
    <n v="2"/>
    <n v="0.9995263541294479"/>
    <n v="0.21103945641147601"/>
  </r>
  <r>
    <n v="57098150000"/>
    <s v="C"/>
    <x v="0"/>
    <n v="84"/>
    <n v="84"/>
    <n v="83"/>
    <n v="83"/>
    <n v="83"/>
    <n v="83"/>
    <n v="83"/>
    <n v="83"/>
    <n v="74"/>
    <n v="74"/>
    <n v="74"/>
    <n v="74"/>
    <n v="74"/>
    <n v="74"/>
    <n v="74"/>
    <n v="74"/>
    <n v="74"/>
    <n v="74"/>
    <n v="74"/>
    <n v="74"/>
    <n v="74"/>
    <n v="74"/>
    <n v="74"/>
    <n v="74"/>
    <n v="23"/>
    <n v="23"/>
    <n v="23"/>
    <n v="23"/>
    <n v="23"/>
    <n v="23"/>
    <n v="23"/>
    <n v="22"/>
    <n v="23"/>
    <n v="23"/>
    <n v="23"/>
    <n v="23"/>
    <n v="22"/>
    <n v="25"/>
    <n v="26"/>
    <n v="25"/>
    <n v="25"/>
    <n v="24"/>
    <n v="24"/>
    <n v="25"/>
    <n v="52.75"/>
    <n v="74"/>
    <n v="27.170542359198929"/>
    <n v="0.51508137173836832"/>
    <n v="22"/>
    <n v="84"/>
    <n v="62"/>
    <n v="0.96012039039706787"/>
    <n v="0.76113196426366636"/>
  </r>
  <r>
    <n v="290010000"/>
    <s v="3"/>
    <x v="4"/>
    <n v="35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6"/>
    <n v="35"/>
    <n v="35"/>
    <n v="35"/>
    <n v="35"/>
    <n v="35.886363636363633"/>
    <n v="36"/>
    <n v="0.32103822064055049"/>
    <n v="8.9459668829539093E-3"/>
    <n v="35"/>
    <n v="36"/>
    <n v="1"/>
    <n v="0.99976775124417228"/>
    <n v="0.10883720930232561"/>
  </r>
  <r>
    <n v="4427860000"/>
    <s v="A"/>
    <x v="3"/>
    <n v="26"/>
    <n v="26"/>
    <n v="23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6"/>
    <n v="25"/>
    <n v="26"/>
    <n v="26"/>
    <n v="26"/>
    <n v="26"/>
    <n v="26"/>
    <n v="26"/>
    <n v="26"/>
    <n v="26"/>
    <n v="26"/>
    <n v="69"/>
    <n v="69"/>
    <n v="27.863636363636363"/>
    <n v="26"/>
    <n v="9.0927799343468578"/>
    <n v="0.32633141689336193"/>
    <n v="23"/>
    <n v="69"/>
    <n v="46"/>
    <n v="1.0060749455855691"/>
    <n v="0.14076233308190103"/>
  </r>
  <r>
    <n v="1039540000"/>
    <s v="7"/>
    <x v="5"/>
    <n v="47"/>
    <n v="47"/>
    <n v="46"/>
    <n v="50"/>
    <n v="45"/>
    <n v="67"/>
    <n v="67"/>
    <n v="68"/>
    <n v="67"/>
    <n v="68"/>
    <n v="68"/>
    <n v="68"/>
    <n v="68"/>
    <n v="67"/>
    <n v="67"/>
    <n v="67"/>
    <n v="67"/>
    <n v="68"/>
    <n v="67"/>
    <n v="67"/>
    <n v="68"/>
    <n v="68"/>
    <n v="68"/>
    <n v="68"/>
    <n v="68"/>
    <n v="69"/>
    <n v="70"/>
    <n v="70"/>
    <n v="68"/>
    <n v="66"/>
    <n v="67"/>
    <n v="68"/>
    <n v="68"/>
    <n v="68"/>
    <n v="68"/>
    <n v="68"/>
    <n v="67"/>
    <n v="68"/>
    <n v="68"/>
    <n v="68"/>
    <n v="67"/>
    <n v="67"/>
    <n v="68"/>
    <n v="68"/>
    <n v="65.38636363636364"/>
    <n v="68"/>
    <n v="6.7245330402102725"/>
    <n v="0.10284304962434897"/>
    <n v="45"/>
    <n v="70"/>
    <n v="25"/>
    <n v="1.00514914224176"/>
    <n v="0.30915228941413236"/>
  </r>
  <r>
    <n v="12280020000"/>
    <s v="C"/>
    <x v="0"/>
    <n v="46"/>
    <n v="46"/>
    <n v="46"/>
    <n v="45"/>
    <n v="45"/>
    <n v="45"/>
    <n v="45"/>
    <n v="45"/>
    <n v="45"/>
    <n v="45"/>
    <n v="45"/>
    <n v="45"/>
    <n v="45"/>
    <n v="45"/>
    <n v="45"/>
    <n v="45"/>
    <n v="45"/>
    <n v="45"/>
    <n v="45"/>
    <n v="45"/>
    <n v="42"/>
    <n v="49"/>
    <n v="49"/>
    <n v="49"/>
    <n v="49"/>
    <n v="49"/>
    <n v="49"/>
    <n v="51"/>
    <n v="50"/>
    <n v="50"/>
    <n v="49"/>
    <n v="49"/>
    <n v="49"/>
    <n v="49"/>
    <n v="50"/>
    <n v="49"/>
    <n v="50"/>
    <n v="50"/>
    <n v="53"/>
    <n v="52"/>
    <n v="52"/>
    <n v="52"/>
    <n v="52"/>
    <n v="52"/>
    <n v="47.68181818181818"/>
    <n v="49"/>
    <n v="2.8183182126170054"/>
    <n v="5.9106768996734151E-2"/>
    <n v="42"/>
    <n v="53"/>
    <n v="11"/>
    <n v="1.0039213321900473"/>
    <n v="0.72670637198232813"/>
  </r>
  <r>
    <n v="4950000"/>
    <s v="1"/>
    <x v="9"/>
    <n v="25"/>
    <n v="25"/>
    <n v="25"/>
    <n v="25"/>
    <n v="25"/>
    <n v="25"/>
    <n v="25"/>
    <n v="25"/>
    <n v="25"/>
    <n v="25"/>
    <n v="25"/>
    <n v="25"/>
    <n v="25"/>
    <n v="25"/>
    <n v="22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5"/>
    <n v="24.931818181818183"/>
    <n v="25"/>
    <n v="0.45226701686664555"/>
    <n v="1.8140153821451597E-2"/>
    <n v="22"/>
    <n v="25"/>
    <n v="3"/>
    <n v="1.0001351395443838"/>
    <n v="8.1124932395908803E-3"/>
  </r>
  <r>
    <n v="756080000"/>
    <s v="6"/>
    <x v="1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1"/>
    <n v="1"/>
  </r>
  <r>
    <n v="205150000"/>
    <s v="3"/>
    <x v="4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9"/>
    <n v="0"/>
    <n v="0"/>
    <n v="9"/>
    <n v="9"/>
    <n v="0"/>
    <n v="1"/>
    <n v="1"/>
  </r>
  <r>
    <n v="2008650000"/>
    <s v="7"/>
    <x v="5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0"/>
    <n v="10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3"/>
    <n v="12.863636363636363"/>
    <n v="13"/>
    <n v="0.63212116482445624"/>
    <n v="4.9140161223102607E-2"/>
    <n v="10"/>
    <n v="13"/>
    <n v="3"/>
    <n v="1.000147925958693"/>
    <n v="1.1812476928767042E-3"/>
  </r>
  <r>
    <n v="2455580000"/>
    <s v="7"/>
    <x v="5"/>
    <n v="139"/>
    <n v="139"/>
    <n v="137"/>
    <n v="139"/>
    <n v="139"/>
    <n v="139"/>
    <n v="137"/>
    <n v="136"/>
    <n v="138"/>
    <n v="138"/>
    <n v="139"/>
    <n v="125"/>
    <n v="140"/>
    <n v="132"/>
    <n v="137"/>
    <n v="137"/>
    <n v="137"/>
    <n v="137"/>
    <n v="122"/>
    <n v="134"/>
    <n v="136"/>
    <n v="136"/>
    <n v="136"/>
    <n v="138"/>
    <n v="1"/>
    <n v="137"/>
    <n v="137"/>
    <n v="132"/>
    <n v="128"/>
    <n v="128"/>
    <n v="135"/>
    <n v="139"/>
    <n v="138"/>
    <n v="139"/>
    <n v="138"/>
    <n v="138"/>
    <n v="134"/>
    <n v="138"/>
    <n v="133"/>
    <n v="137"/>
    <n v="138"/>
    <n v="137"/>
    <n v="139"/>
    <n v="133"/>
    <n v="132.86363636363637"/>
    <n v="137"/>
    <n v="20.705679379396528"/>
    <n v="0.15584158273921436"/>
    <n v="1"/>
    <n v="140"/>
    <n v="139"/>
    <n v="0.99803197670627997"/>
    <n v="1.1660213492144097E-3"/>
  </r>
  <r>
    <n v="1069520000"/>
    <s v="7"/>
    <x v="5"/>
    <n v="55"/>
    <n v="1"/>
    <n v="1"/>
    <n v="56"/>
    <n v="56"/>
    <n v="56"/>
    <n v="56"/>
    <n v="55"/>
    <n v="55"/>
    <n v="56"/>
    <n v="1"/>
    <n v="1"/>
    <n v="1"/>
    <n v="1"/>
    <n v="1"/>
    <n v="56"/>
    <n v="56"/>
    <n v="1"/>
    <n v="1"/>
    <n v="1"/>
    <n v="56"/>
    <n v="56"/>
    <n v="1"/>
    <n v="1"/>
    <n v="56"/>
    <n v="56"/>
    <n v="56"/>
    <n v="56"/>
    <n v="56"/>
    <n v="56"/>
    <n v="56"/>
    <n v="56"/>
    <n v="56"/>
    <n v="56"/>
    <n v="56"/>
    <n v="56"/>
    <n v="56"/>
    <n v="1"/>
    <n v="56"/>
    <n v="1"/>
    <n v="56"/>
    <n v="1"/>
    <n v="1"/>
    <n v="1"/>
    <n v="34.68181818181818"/>
    <n v="56"/>
    <n v="27.036386100245021"/>
    <n v="0.77955503827705175"/>
    <n v="1"/>
    <n v="56"/>
    <n v="55"/>
    <n v="1.0009772133931087"/>
    <n v="4.0083829805662208E-5"/>
  </r>
  <r>
    <n v="809590000"/>
    <s v="6"/>
    <x v="10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19"/>
    <n v="20"/>
    <n v="20"/>
    <n v="20"/>
    <n v="20"/>
    <n v="20"/>
    <n v="19.113636363636363"/>
    <n v="19"/>
    <n v="0.32103822064055043"/>
    <n v="1.6796292161931296E-2"/>
    <n v="19"/>
    <n v="20"/>
    <n v="1"/>
    <n v="1.0007051246220835"/>
    <n v="0.302325581395348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F3C6C-C8DB-4D7A-86DA-C15FEE797B21}" name="PivotTable2" cacheId="32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7" firstHeaderRow="1" firstDataRow="1" firstDataCol="1"/>
  <pivotFields count="44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4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</rowItems>
  <colItems count="1">
    <i/>
  </colItems>
  <dataFields count="44">
    <dataField name="Average of 2025-06-03" fld="0" subtotal="average" baseField="0" baseItem="0"/>
    <dataField name="Average of 2025-06-10" fld="1" subtotal="average" baseField="0" baseItem="0"/>
    <dataField name="Average of 2025-06-17" fld="2" subtotal="average" baseField="0" baseItem="0"/>
    <dataField name="Average of 2025-06-24" fld="3" subtotal="average" baseField="0" baseItem="0"/>
    <dataField name="Average of 2025-07-01" fld="4" subtotal="average" baseField="0" baseItem="0"/>
    <dataField name="Average of 2025-07-08" fld="5" subtotal="average" baseField="0" baseItem="0"/>
    <dataField name="Average of 2025-07-15" fld="6" subtotal="average" baseField="0" baseItem="0"/>
    <dataField name="Average of 2025-07-22" fld="7" subtotal="average" baseField="0" baseItem="0"/>
    <dataField name="Average of 2025-07-29" fld="8" subtotal="average" baseField="0" baseItem="0"/>
    <dataField name="Average of 2025-08-05" fld="9" subtotal="average" baseField="0" baseItem="0"/>
    <dataField name="Average of 2025-08-12" fld="10" subtotal="average" baseField="0" baseItem="0"/>
    <dataField name="Average of 2025-08-19" fld="11" subtotal="average" baseField="0" baseItem="0"/>
    <dataField name="Average of 2025-08-26" fld="12" subtotal="average" baseField="0" baseItem="0"/>
    <dataField name="Average of 2025-09-02" fld="13" subtotal="average" baseField="0" baseItem="0"/>
    <dataField name="Average of 2025-09-09" fld="14" subtotal="average" baseField="0" baseItem="0"/>
    <dataField name="Average of 2025-09-16" fld="15" subtotal="average" baseField="0" baseItem="0"/>
    <dataField name="Average of 2025-09-23" fld="16" subtotal="average" baseField="0" baseItem="0"/>
    <dataField name="Average of 2025-09-30" fld="17" subtotal="average" baseField="0" baseItem="0"/>
    <dataField name="Average of 2025-10-07" fld="18" subtotal="average" baseField="0" baseItem="0"/>
    <dataField name="Average of 2025-10-14" fld="19" subtotal="average" baseField="0" baseItem="0"/>
    <dataField name="Average of 2025-10-21" fld="20" subtotal="average" baseField="0" baseItem="0"/>
    <dataField name="Average of 2025-10-28" fld="21" subtotal="average" baseField="0" baseItem="0"/>
    <dataField name="Average of 2025-11-04" fld="22" subtotal="average" baseField="0" baseItem="0"/>
    <dataField name="Average of 2025-11-11" fld="23" subtotal="average" baseField="0" baseItem="0"/>
    <dataField name="Average of 2025-11-18" fld="24" subtotal="average" baseField="0" baseItem="0"/>
    <dataField name="Average of 2025-11-25" fld="25" subtotal="average" baseField="0" baseItem="0"/>
    <dataField name="Average of 2025-12-02" fld="26" subtotal="average" baseField="0" baseItem="0"/>
    <dataField name="Average of 2025-12-09" fld="27" subtotal="average" baseField="0" baseItem="0"/>
    <dataField name="Average of 2025-12-16" fld="28" subtotal="average" baseField="0" baseItem="0"/>
    <dataField name="Average of 2025-12-23" fld="29" subtotal="average" baseField="0" baseItem="0"/>
    <dataField name="Average of 2025-12-30" fld="30" subtotal="average" baseField="0" baseItem="0"/>
    <dataField name="Average of 2026-01-06" fld="31" subtotal="average" baseField="0" baseItem="0"/>
    <dataField name="Average of 2026-01-13" fld="32" subtotal="average" baseField="0" baseItem="0"/>
    <dataField name="Average of 2026-01-20" fld="33" subtotal="average" baseField="0" baseItem="0"/>
    <dataField name="Average of 2026-01-27" fld="34" subtotal="average" baseField="0" baseItem="0"/>
    <dataField name="Average of 2026-02-03" fld="35" subtotal="average" baseField="0" baseItem="0"/>
    <dataField name="Average of 2026-02-10" fld="36" subtotal="average" baseField="0" baseItem="0"/>
    <dataField name="Average of 2026-02-17" fld="37" subtotal="average" baseField="0" baseItem="0"/>
    <dataField name="Average of 2026-02-24" fld="38" subtotal="average" baseField="0" baseItem="0"/>
    <dataField name="Average of 2026-03-03" fld="39" subtotal="average" baseField="0" baseItem="0"/>
    <dataField name="Average of 2026-03-10" fld="40" subtotal="average" baseField="0" baseItem="0"/>
    <dataField name="Average of 2026-03-17" fld="41" subtotal="average" baseField="0" baseItem="0"/>
    <dataField name="Average of 2026-03-24" fld="42" subtotal="average" baseField="0" baseItem="0"/>
    <dataField name="Average of 2026-03-31" fld="4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DA509-F0F8-40FA-B759-C17DE14A5961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T23" firstHeaderRow="0" firstDataRow="1" firstDataCol="1"/>
  <pivotFields count="88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13"/>
        <item x="8"/>
        <item x="18"/>
        <item x="17"/>
        <item x="16"/>
        <item x="10"/>
        <item x="5"/>
        <item x="0"/>
        <item x="6"/>
        <item x="9"/>
        <item x="3"/>
        <item x="4"/>
        <item x="7"/>
        <item x="1"/>
        <item x="14"/>
        <item x="11"/>
        <item x="2"/>
        <item x="12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">
        <item x="13"/>
        <item x="0"/>
        <item x="4"/>
        <item x="3"/>
        <item x="5"/>
        <item x="10"/>
        <item x="9"/>
        <item x="15"/>
        <item x="14"/>
        <item x="7"/>
        <item x="1"/>
        <item x="6"/>
        <item x="12"/>
        <item x="16"/>
        <item x="2"/>
        <item x="8"/>
        <item x="1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3"/>
        <item x="4"/>
        <item x="1"/>
        <item x="0"/>
        <item t="default"/>
      </items>
    </pivotField>
  </pivotFields>
  <rowFields count="1">
    <field x="1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4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</colItems>
  <dataFields count="45">
    <dataField name="Count of Domain" fld="2" subtotal="count" baseField="0" baseItem="0"/>
    <dataField name="Average of 2025-06-03" fld="34" subtotal="average" baseField="0" baseItem="1"/>
    <dataField name="Average of 2025-06-10" fld="35" subtotal="average" baseField="0" baseItem="1"/>
    <dataField name="Average of 2025-06-17" fld="36" subtotal="average" baseField="0" baseItem="1"/>
    <dataField name="Average of 2025-06-24" fld="37" subtotal="average" baseField="0" baseItem="1"/>
    <dataField name="Average of 2025-07-01" fld="38" subtotal="average" baseField="0" baseItem="1"/>
    <dataField name="Average of 2025-07-08" fld="39" subtotal="average" baseField="0" baseItem="1"/>
    <dataField name="Average of 2025-07-15" fld="40" subtotal="average" baseField="0" baseItem="1"/>
    <dataField name="Average of 2025-07-22" fld="41" subtotal="average" baseField="0" baseItem="1"/>
    <dataField name="Average of 2025-07-29" fld="42" subtotal="average" baseField="0" baseItem="1"/>
    <dataField name="Average of 2025-08-05" fld="43" subtotal="average" baseField="0" baseItem="1"/>
    <dataField name="Average of 2025-08-12" fld="44" subtotal="average" baseField="0" baseItem="1"/>
    <dataField name="Average of 2025-08-19" fld="45" subtotal="average" baseField="0" baseItem="1"/>
    <dataField name="Average of 2025-08-26" fld="46" subtotal="average" baseField="0" baseItem="1"/>
    <dataField name="Average of 2025-09-02" fld="47" subtotal="average" baseField="0" baseItem="1"/>
    <dataField name="Average of 2025-09-09" fld="48" subtotal="average" baseField="0" baseItem="1"/>
    <dataField name="Average of 2025-09-16" fld="49" subtotal="average" baseField="0" baseItem="1"/>
    <dataField name="Average of 2025-09-23" fld="50" subtotal="average" baseField="0" baseItem="1"/>
    <dataField name="Average of 2025-09-30" fld="51" subtotal="average" baseField="0" baseItem="1"/>
    <dataField name="Average of 2025-10-07" fld="52" subtotal="average" baseField="0" baseItem="1"/>
    <dataField name="Average of 2025-10-14" fld="53" subtotal="average" baseField="0" baseItem="1"/>
    <dataField name="Average of 2025-10-21" fld="54" subtotal="average" baseField="0" baseItem="1"/>
    <dataField name="Average of 2025-10-28" fld="55" subtotal="average" baseField="0" baseItem="1"/>
    <dataField name="Average of 2025-11-04" fld="56" subtotal="average" baseField="0" baseItem="1"/>
    <dataField name="Average of 2025-11-11" fld="57" subtotal="average" baseField="0" baseItem="1"/>
    <dataField name="Average of 2025-11-18" fld="58" subtotal="average" baseField="0" baseItem="1"/>
    <dataField name="Average of 2025-11-25" fld="59" subtotal="average" baseField="0" baseItem="1"/>
    <dataField name="Average of 2025-12-02" fld="60" subtotal="average" baseField="0" baseItem="1"/>
    <dataField name="Average of 2025-12-09" fld="61" subtotal="average" baseField="0" baseItem="1"/>
    <dataField name="Average of 2025-12-16" fld="62" subtotal="average" baseField="0" baseItem="1"/>
    <dataField name="Average of 2025-12-23" fld="63" subtotal="average" baseField="0" baseItem="1"/>
    <dataField name="Average of 2025-12-30" fld="64" subtotal="average" baseField="0" baseItem="1"/>
    <dataField name="Average of 2026-01-06" fld="65" subtotal="average" baseField="0" baseItem="1"/>
    <dataField name="Average of 2026-01-13" fld="66" subtotal="average" baseField="0" baseItem="1"/>
    <dataField name="Average of 2026-01-20" fld="67" subtotal="average" baseField="0" baseItem="1"/>
    <dataField name="Average of 2026-01-27" fld="68" subtotal="average" baseField="0" baseItem="1"/>
    <dataField name="Average of 2026-02-03" fld="69" subtotal="average" baseField="0" baseItem="1"/>
    <dataField name="Average of 2026-02-10" fld="70" subtotal="average" baseField="0" baseItem="1"/>
    <dataField name="Average of 2026-02-17" fld="71" subtotal="average" baseField="0" baseItem="1"/>
    <dataField name="Average of 2026-02-24" fld="72" subtotal="average" baseField="0" baseItem="1"/>
    <dataField name="Average of 2026-03-03" fld="73" subtotal="average" baseField="0" baseItem="1"/>
    <dataField name="Average of 2026-03-10" fld="74" subtotal="average" baseField="0" baseItem="1"/>
    <dataField name="Average of 2026-03-17" fld="75" subtotal="average" baseField="0" baseItem="1"/>
    <dataField name="Average of 2026-03-24" fld="76" subtotal="average" baseField="0" baseItem="1"/>
    <dataField name="Average of 2026-03-31" fld="77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E8498-D4FC-4B26-B20B-4029B4986ADA}" name="PivotTable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4" firstHeaderRow="1" firstDataRow="1" firstDataCol="1"/>
  <pivotFields count="8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8">
        <item x="13"/>
        <item x="10"/>
        <item x="6"/>
        <item x="8"/>
        <item x="3"/>
        <item x="14"/>
        <item x="2"/>
        <item x="4"/>
        <item x="5"/>
        <item x="15"/>
        <item x="7"/>
        <item x="1"/>
        <item x="16"/>
        <item x="0"/>
        <item x="9"/>
        <item x="12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1"/>
        <item h="1" x="0"/>
        <item t="default"/>
      </items>
    </pivotField>
  </pivotFields>
  <rowFields count="2">
    <field x="87"/>
    <field x="29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>
      <x v="2"/>
    </i>
    <i r="1">
      <x v="6"/>
    </i>
    <i r="1">
      <x v="7"/>
    </i>
    <i r="1">
      <x v="8"/>
    </i>
    <i r="1">
      <x v="9"/>
    </i>
    <i>
      <x v="3"/>
    </i>
    <i r="1">
      <x v="10"/>
    </i>
    <i r="1">
      <x v="11"/>
    </i>
    <i r="1">
      <x v="12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Count of Létszám" fld="26" subtotal="count" baseField="3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416E6-EB4A-49FC-995D-9A6F990BAD26}" name="PivotTable2" cacheId="5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AT19" firstHeaderRow="0" firstDataRow="1" firstDataCol="1"/>
  <pivotFields count="56">
    <pivotField showAll="0"/>
    <pivotField showAll="0"/>
    <pivotField axis="axisRow" dataField="1" showAll="0">
      <items count="17">
        <item x="12"/>
        <item x="10"/>
        <item x="6"/>
        <item x="8"/>
        <item x="3"/>
        <item x="13"/>
        <item x="2"/>
        <item x="4"/>
        <item x="5"/>
        <item x="14"/>
        <item x="7"/>
        <item x="1"/>
        <item x="15"/>
        <item x="0"/>
        <item x="9"/>
        <item x="1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umFmtId="2" showAll="0"/>
    <pivotField showAll="0"/>
    <pivotField numFmtId="2" showAll="0"/>
    <pivotField numFmtId="10" showAll="0"/>
    <pivotField showAll="0"/>
    <pivotField showAll="0"/>
    <pivotField showAll="0"/>
    <pivotField numFmtId="164" showAll="0"/>
    <pivotField numFmtId="2"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1">
    <field x="-2"/>
  </colFields>
  <colItems count="4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</colItems>
  <dataFields count="45">
    <dataField name="Count of Létszám intervallum" fld="2" subtotal="count" baseField="0" baseItem="0" numFmtId="1"/>
    <dataField name="Average of 2025-06-03" fld="3" subtotal="average" baseField="0" baseItem="0"/>
    <dataField name="Average of 2025-06-10" fld="4" subtotal="average" baseField="0" baseItem="0"/>
    <dataField name="Average of 2025-06-17" fld="5" subtotal="average" baseField="0" baseItem="0"/>
    <dataField name="Average of 2025-06-24" fld="6" subtotal="average" baseField="0" baseItem="0"/>
    <dataField name="Average of 2025-07-01" fld="7" subtotal="average" baseField="0" baseItem="0"/>
    <dataField name="Average of 2025-07-08" fld="8" subtotal="average" baseField="0" baseItem="0"/>
    <dataField name="Average of 2025-07-15" fld="9" subtotal="average" baseField="0" baseItem="0"/>
    <dataField name="Average of 2025-07-22" fld="10" subtotal="average" baseField="0" baseItem="0"/>
    <dataField name="Average of 2025-07-29" fld="11" subtotal="average" baseField="0" baseItem="0"/>
    <dataField name="Average of 2025-08-05" fld="12" subtotal="average" baseField="0" baseItem="0"/>
    <dataField name="Average of 2025-08-12" fld="13" subtotal="average" baseField="0" baseItem="0"/>
    <dataField name="Average of 2025-08-19" fld="14" subtotal="average" baseField="0" baseItem="0"/>
    <dataField name="Average of 2025-08-26" fld="15" subtotal="average" baseField="0" baseItem="0"/>
    <dataField name="Average of 2025-09-02" fld="16" subtotal="average" baseField="0" baseItem="0"/>
    <dataField name="Average of 2025-09-09" fld="17" subtotal="average" baseField="0" baseItem="0"/>
    <dataField name="Average of 2025-09-16" fld="18" subtotal="average" baseField="0" baseItem="0"/>
    <dataField name="Average of 2025-09-23" fld="19" subtotal="average" baseField="0" baseItem="0"/>
    <dataField name="Average of 2025-09-30" fld="20" subtotal="average" baseField="0" baseItem="0"/>
    <dataField name="Average of 2025-10-07" fld="21" subtotal="average" baseField="0" baseItem="0"/>
    <dataField name="Average of 2025-10-14" fld="22" subtotal="average" baseField="0" baseItem="0"/>
    <dataField name="Average of 2025-10-21" fld="23" subtotal="average" baseField="0" baseItem="0"/>
    <dataField name="Average of 2025-10-28" fld="24" subtotal="average" baseField="0" baseItem="0"/>
    <dataField name="Average of 2025-11-04" fld="25" subtotal="average" baseField="0" baseItem="0"/>
    <dataField name="Average of 2025-11-11" fld="26" subtotal="average" baseField="0" baseItem="0"/>
    <dataField name="Average of 2025-11-18" fld="27" subtotal="average" baseField="0" baseItem="0"/>
    <dataField name="Average of 2025-11-25" fld="28" subtotal="average" baseField="0" baseItem="0"/>
    <dataField name="Average of 2025-12-02" fld="29" subtotal="average" baseField="0" baseItem="0"/>
    <dataField name="Average of 2025-12-09" fld="30" subtotal="average" baseField="0" baseItem="0"/>
    <dataField name="Average of 2025-12-16" fld="31" subtotal="average" baseField="0" baseItem="0"/>
    <dataField name="Average of 2025-12-23" fld="32" subtotal="average" baseField="0" baseItem="0"/>
    <dataField name="Average of 2025-12-30" fld="33" subtotal="average" baseField="0" baseItem="0"/>
    <dataField name="Average of 2026-01-06" fld="34" subtotal="average" baseField="0" baseItem="0"/>
    <dataField name="Average of 2026-01-13" fld="35" subtotal="average" baseField="0" baseItem="0"/>
    <dataField name="Average of 2026-01-20" fld="36" subtotal="average" baseField="0" baseItem="0"/>
    <dataField name="Average of 2026-01-27" fld="37" subtotal="average" baseField="0" baseItem="0"/>
    <dataField name="Average of 2026-02-03" fld="38" subtotal="average" baseField="0" baseItem="0"/>
    <dataField name="Average of 2026-02-10" fld="39" subtotal="average" baseField="0" baseItem="0"/>
    <dataField name="Average of 2026-02-17" fld="40" subtotal="average" baseField="0" baseItem="0"/>
    <dataField name="Average of 2026-02-24" fld="41" subtotal="average" baseField="0" baseItem="0"/>
    <dataField name="Average of 2026-03-03" fld="42" subtotal="average" baseField="0" baseItem="0"/>
    <dataField name="Average of 2026-03-10" fld="43" subtotal="average" baseField="0" baseItem="0"/>
    <dataField name="Average of 2026-03-17" fld="44" subtotal="average" baseField="0" baseItem="0"/>
    <dataField name="Average of 2026-03-24" fld="45" subtotal="average" baseField="0" baseItem="0"/>
    <dataField name="Average of 2026-03-31" fld="46" subtotal="average" baseField="0" baseItem="0"/>
  </dataFields>
  <formats count="2">
    <format dxfId="251">
      <pivotArea outline="0" collapsedLevelsAreSubtotals="1" fieldPosition="0"/>
    </format>
    <format dxfId="25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D7A43-2202-4F21-95EB-EC0BEDBF8883}" name="PivotTable1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T15" firstHeaderRow="0" firstDataRow="1" firstDataCol="1"/>
  <pivotFields count="56">
    <pivotField dataField="1" showAll="0"/>
    <pivotField showAll="0"/>
    <pivotField axis="axisRow" showAll="0">
      <items count="12">
        <item x="9"/>
        <item x="7"/>
        <item x="4"/>
        <item x="2"/>
        <item x="1"/>
        <item x="10"/>
        <item x="5"/>
        <item x="8"/>
        <item x="3"/>
        <item x="6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umFmtId="2" showAll="0"/>
    <pivotField showAll="0"/>
    <pivotField numFmtId="2" showAll="0"/>
    <pivotField numFmtId="10" showAll="0"/>
    <pivotField showAll="0"/>
    <pivotField showAll="0"/>
    <pivotField showAll="0"/>
    <pivotField numFmtId="164" showAll="0"/>
    <pivotField numFmtId="165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</colItems>
  <dataFields count="45">
    <dataField name="Count of Nettó árbevétel" fld="0" subtotal="count" baseField="2" baseItem="2"/>
    <dataField name="Average of 2025-06-03" fld="3" subtotal="average" baseField="0" baseItem="0"/>
    <dataField name="Average of 2025-06-10" fld="4" subtotal="average" baseField="0" baseItem="0"/>
    <dataField name="Average of 2025-06-17" fld="5" subtotal="average" baseField="0" baseItem="0"/>
    <dataField name="Average of 2025-06-24" fld="6" subtotal="average" baseField="0" baseItem="0"/>
    <dataField name="Average of 2025-07-01" fld="7" subtotal="average" baseField="0" baseItem="0"/>
    <dataField name="Average of 2025-07-08" fld="8" subtotal="average" baseField="0" baseItem="0"/>
    <dataField name="Average of 2025-07-15" fld="9" subtotal="average" baseField="0" baseItem="0"/>
    <dataField name="Average of 2025-07-22" fld="10" subtotal="average" baseField="0" baseItem="0"/>
    <dataField name="Average of 2025-07-29" fld="11" subtotal="average" baseField="0" baseItem="0"/>
    <dataField name="Average of 2025-08-05" fld="12" subtotal="average" baseField="0" baseItem="0"/>
    <dataField name="Average of 2025-08-12" fld="13" subtotal="average" baseField="0" baseItem="0"/>
    <dataField name="Average of 2025-08-19" fld="14" subtotal="average" baseField="0" baseItem="0"/>
    <dataField name="Average of 2025-08-26" fld="15" subtotal="average" baseField="0" baseItem="0"/>
    <dataField name="Average of 2025-09-02" fld="16" subtotal="average" baseField="0" baseItem="0"/>
    <dataField name="Average of 2025-09-09" fld="17" subtotal="average" baseField="0" baseItem="0"/>
    <dataField name="Average of 2025-09-16" fld="18" subtotal="average" baseField="0" baseItem="0"/>
    <dataField name="Average of 2025-09-23" fld="19" subtotal="average" baseField="0" baseItem="0"/>
    <dataField name="Average of 2025-09-30" fld="20" subtotal="average" baseField="0" baseItem="0"/>
    <dataField name="Average of 2025-10-07" fld="21" subtotal="average" baseField="0" baseItem="0"/>
    <dataField name="Average of 2025-10-14" fld="22" subtotal="average" baseField="0" baseItem="0"/>
    <dataField name="Average of 2025-10-21" fld="23" subtotal="average" baseField="0" baseItem="0"/>
    <dataField name="Average of 2025-10-28" fld="24" subtotal="average" baseField="0" baseItem="0"/>
    <dataField name="Average of 2025-11-04" fld="25" subtotal="average" baseField="0" baseItem="0"/>
    <dataField name="Average of 2025-11-11" fld="26" subtotal="average" baseField="0" baseItem="0"/>
    <dataField name="Average of 2025-11-18" fld="27" subtotal="average" baseField="0" baseItem="0"/>
    <dataField name="Average of 2025-11-25" fld="28" subtotal="average" baseField="0" baseItem="0"/>
    <dataField name="Average of 2025-12-02" fld="29" subtotal="average" baseField="0" baseItem="0"/>
    <dataField name="Average of 2025-12-09" fld="30" subtotal="average" baseField="0" baseItem="0"/>
    <dataField name="Average of 2025-12-16" fld="31" subtotal="average" baseField="0" baseItem="0"/>
    <dataField name="Average of 2025-12-23" fld="32" subtotal="average" baseField="0" baseItem="0"/>
    <dataField name="Average of 2025-12-30" fld="33" subtotal="average" baseField="0" baseItem="0"/>
    <dataField name="Average of 2026-01-06" fld="34" subtotal="average" baseField="0" baseItem="0"/>
    <dataField name="Average of 2026-01-13" fld="35" subtotal="average" baseField="0" baseItem="0"/>
    <dataField name="Average of 2026-01-20" fld="36" subtotal="average" baseField="0" baseItem="0"/>
    <dataField name="Average of 2026-01-27" fld="37" subtotal="average" baseField="0" baseItem="0"/>
    <dataField name="Average of 2026-02-03" fld="38" subtotal="average" baseField="0" baseItem="0"/>
    <dataField name="Average of 2026-02-10" fld="39" subtotal="average" baseField="0" baseItem="0"/>
    <dataField name="Average of 2026-02-17" fld="40" subtotal="average" baseField="0" baseItem="0"/>
    <dataField name="Average of 2026-02-24" fld="41" subtotal="average" baseField="0" baseItem="0"/>
    <dataField name="Average of 2026-03-03" fld="42" subtotal="average" baseField="0" baseItem="0"/>
    <dataField name="Average of 2026-03-10" fld="43" subtotal="average" baseField="0" baseItem="0"/>
    <dataField name="Average of 2026-03-17" fld="44" subtotal="average" baseField="0" baseItem="0"/>
    <dataField name="Average of 2026-03-24" fld="45" subtotal="average" baseField="0" baseItem="0"/>
    <dataField name="Average of 2026-03-31" fld="4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72474-5898-4B68-B0EA-46EB5A151AF0}" name="PivotTable6" cacheId="4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AT7" firstHeaderRow="0" firstDataRow="1" firstDataCol="1"/>
  <pivotFields count="54">
    <pivotField axis="axisRow" dataField="1" showAll="0">
      <items count="5">
        <item x="3"/>
        <item x="2"/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umFmtId="2" showAll="0"/>
    <pivotField showAll="0"/>
    <pivotField numFmtId="2" showAll="0"/>
    <pivotField numFmtId="10" showAll="0"/>
    <pivotField showAll="0"/>
    <pivotField showAll="0"/>
    <pivotField showAll="0"/>
    <pivotField numFmtId="164" showAll="0"/>
    <pivotField numFmtId="2" showAl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4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</colItems>
  <dataFields count="45">
    <dataField name="Count of KKV" fld="0" subtotal="count" baseField="0" baseItem="0"/>
    <dataField name="Average of 2025-06-03" fld="1" subtotal="average" baseField="0" baseItem="0"/>
    <dataField name="Average of 2025-06-10" fld="2" subtotal="average" baseField="0" baseItem="0"/>
    <dataField name="Average of 2025-06-17" fld="3" subtotal="average" baseField="0" baseItem="0"/>
    <dataField name="Average of 2025-06-24" fld="4" subtotal="average" baseField="0" baseItem="0"/>
    <dataField name="Average of 2025-07-01" fld="5" subtotal="average" baseField="0" baseItem="0"/>
    <dataField name="Average of 2025-07-08" fld="6" subtotal="average" baseField="0" baseItem="0"/>
    <dataField name="Average of 2025-07-15" fld="7" subtotal="average" baseField="0" baseItem="0"/>
    <dataField name="Average of 2025-07-22" fld="8" subtotal="average" baseField="0" baseItem="0"/>
    <dataField name="Average of 2025-07-29" fld="9" subtotal="average" baseField="0" baseItem="0"/>
    <dataField name="Average of 2025-08-05" fld="10" subtotal="average" baseField="0" baseItem="0"/>
    <dataField name="Average of 2025-08-12" fld="11" subtotal="average" baseField="0" baseItem="0"/>
    <dataField name="Average of 2025-08-19" fld="12" subtotal="average" baseField="0" baseItem="0"/>
    <dataField name="Average of 2025-08-26" fld="13" subtotal="average" baseField="0" baseItem="0"/>
    <dataField name="Average of 2025-09-02" fld="14" subtotal="average" baseField="0" baseItem="0"/>
    <dataField name="Average of 2025-09-09" fld="15" subtotal="average" baseField="0" baseItem="0"/>
    <dataField name="Average of 2025-09-16" fld="16" subtotal="average" baseField="0" baseItem="0"/>
    <dataField name="Average of 2025-09-23" fld="17" subtotal="average" baseField="0" baseItem="0"/>
    <dataField name="Average of 2025-09-30" fld="18" subtotal="average" baseField="0" baseItem="0"/>
    <dataField name="Average of 2025-10-07" fld="19" subtotal="average" baseField="0" baseItem="0"/>
    <dataField name="Average of 2025-10-14" fld="20" subtotal="average" baseField="0" baseItem="0"/>
    <dataField name="Average of 2025-10-21" fld="21" subtotal="average" baseField="0" baseItem="0"/>
    <dataField name="Average of 2025-10-28" fld="22" subtotal="average" baseField="0" baseItem="0"/>
    <dataField name="Average of 2025-11-04" fld="23" subtotal="average" baseField="0" baseItem="0"/>
    <dataField name="Average of 2025-11-11" fld="24" subtotal="average" baseField="0" baseItem="0"/>
    <dataField name="Average of 2025-11-18" fld="25" subtotal="average" baseField="0" baseItem="0"/>
    <dataField name="Average of 2025-11-25" fld="26" subtotal="average" baseField="0" baseItem="0"/>
    <dataField name="Average of 2025-12-02" fld="27" subtotal="average" baseField="0" baseItem="0"/>
    <dataField name="Average of 2025-12-09" fld="28" subtotal="average" baseField="0" baseItem="0"/>
    <dataField name="Average of 2025-12-16" fld="29" subtotal="average" baseField="0" baseItem="0"/>
    <dataField name="Average of 2025-12-23" fld="30" subtotal="average" baseField="0" baseItem="0"/>
    <dataField name="Average of 2025-12-30" fld="31" subtotal="average" baseField="0" baseItem="0"/>
    <dataField name="Average of 2026-01-06" fld="32" subtotal="average" baseField="0" baseItem="0"/>
    <dataField name="Average of 2026-01-13" fld="33" subtotal="average" baseField="0" baseItem="0"/>
    <dataField name="Average of 2026-01-20" fld="34" subtotal="average" baseField="0" baseItem="0"/>
    <dataField name="Average of 2026-01-27" fld="35" subtotal="average" baseField="0" baseItem="0"/>
    <dataField name="Average of 2026-02-03" fld="36" subtotal="average" baseField="0" baseItem="0"/>
    <dataField name="Average of 2026-02-10" fld="37" subtotal="average" baseField="0" baseItem="0"/>
    <dataField name="Average of 2026-02-17" fld="38" subtotal="average" baseField="0" baseItem="0"/>
    <dataField name="Average of 2026-02-24" fld="39" subtotal="average" baseField="0" baseItem="0"/>
    <dataField name="Average of 2026-03-03" fld="40" subtotal="average" baseField="0" baseItem="0"/>
    <dataField name="Average of 2026-03-10" fld="41" subtotal="average" baseField="0" baseItem="0"/>
    <dataField name="Average of 2026-03-17" fld="42" subtotal="average" baseField="0" baseItem="0"/>
    <dataField name="Average of 2026-03-24" fld="43" subtotal="average" baseField="0" baseItem="0"/>
    <dataField name="Average of 2026-03-31" fld="4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1714A-8495-4A6F-A129-8EB80DDC6F16}" name="PivotTable1" cacheId="4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AT16" firstHeaderRow="0" firstDataRow="1" firstDataCol="1"/>
  <pivotFields count="50">
    <pivotField showAll="0"/>
    <pivotField axis="axisRow" showAll="0">
      <items count="35">
        <item x="7"/>
        <item x="15"/>
        <item x="19"/>
        <item x="13"/>
        <item x="22"/>
        <item x="9"/>
        <item x="5"/>
        <item x="8"/>
        <item x="31"/>
        <item x="28"/>
        <item x="27"/>
        <item x="30"/>
        <item x="4"/>
        <item x="6"/>
        <item x="18"/>
        <item x="24"/>
        <item x="23"/>
        <item x="20"/>
        <item x="1"/>
        <item x="16"/>
        <item x="21"/>
        <item x="25"/>
        <item x="10"/>
        <item x="3"/>
        <item x="33"/>
        <item x="29"/>
        <item x="12"/>
        <item x="14"/>
        <item x="2"/>
        <item x="32"/>
        <item x="17"/>
        <item x="26"/>
        <item x="0"/>
        <item x="11"/>
        <item t="default"/>
      </items>
    </pivotField>
    <pivotField showAll="0"/>
    <pivotField axis="axisRow" showAll="0">
      <items count="18">
        <item x="12"/>
        <item sd="0" x="4"/>
        <item sd="0" x="6"/>
        <item sd="0" x="3"/>
        <item sd="0" x="8"/>
        <item x="0"/>
        <item sd="0" x="14"/>
        <item x="10"/>
        <item x="7"/>
        <item x="11"/>
        <item x="2"/>
        <item sd="0" x="13"/>
        <item x="16"/>
        <item sd="0" x="1"/>
        <item x="5"/>
        <item sd="0" x="9"/>
        <item sd="0" x="15"/>
        <item t="default"/>
      </items>
    </pivotField>
    <pivotField showAll="0"/>
    <pivotField axis="axisRow" dataField="1" showAll="0">
      <items count="7">
        <item sd="0" x="4"/>
        <item sd="0" x="3"/>
        <item sd="0" x="1"/>
        <item x="0"/>
        <item sd="0" x="2"/>
        <item x="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3">
    <field x="5"/>
    <field x="3"/>
    <field x="1"/>
  </rowFields>
  <rowItems count="13">
    <i>
      <x/>
    </i>
    <i>
      <x v="1"/>
    </i>
    <i>
      <x v="2"/>
    </i>
    <i>
      <x v="3"/>
    </i>
    <i r="1">
      <x v="5"/>
    </i>
    <i r="2">
      <x/>
    </i>
    <i r="2">
      <x v="18"/>
    </i>
    <i r="2">
      <x v="32"/>
    </i>
    <i r="1">
      <x v="16"/>
    </i>
    <i>
      <x v="4"/>
    </i>
    <i>
      <x v="5"/>
    </i>
    <i r="1">
      <x/>
    </i>
    <i r="2">
      <x v="4"/>
    </i>
  </rowItems>
  <colFields count="1">
    <field x="-2"/>
  </colFields>
  <colItems count="4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</colItems>
  <dataFields count="45">
    <dataField name="Count of Gazdálkodási forma főcsoportjának megnevezése" fld="5" subtotal="count" baseField="0" baseItem="0"/>
    <dataField name="Average of 2025-06-03" fld="6" subtotal="average" baseField="0" baseItem="0"/>
    <dataField name="Average of 2025-06-10" fld="7" subtotal="average" baseField="0" baseItem="0"/>
    <dataField name="Average of 2025-06-17" fld="8" subtotal="average" baseField="0" baseItem="0"/>
    <dataField name="Average of 2025-06-24" fld="9" subtotal="average" baseField="0" baseItem="0"/>
    <dataField name="Average of 2025-07-01" fld="10" subtotal="average" baseField="0" baseItem="0"/>
    <dataField name="Average of 2025-07-08" fld="11" subtotal="average" baseField="0" baseItem="0"/>
    <dataField name="Average of 2025-07-15" fld="12" subtotal="average" baseField="0" baseItem="0"/>
    <dataField name="Average of 2025-07-22" fld="13" subtotal="average" baseField="0" baseItem="0"/>
    <dataField name="Average of 2025-07-29" fld="14" subtotal="average" baseField="0" baseItem="0"/>
    <dataField name="Average of 2025-08-05" fld="15" subtotal="average" baseField="0" baseItem="0"/>
    <dataField name="Average of 2025-08-12" fld="16" subtotal="average" baseField="0" baseItem="0"/>
    <dataField name="Average of 2025-08-19" fld="17" subtotal="average" baseField="0" baseItem="0"/>
    <dataField name="Average of 2025-08-26" fld="18" subtotal="average" baseField="0" baseItem="0"/>
    <dataField name="Average of 2025-09-02" fld="19" subtotal="average" baseField="0" baseItem="0"/>
    <dataField name="Average of 2025-09-09" fld="20" subtotal="average" baseField="0" baseItem="0"/>
    <dataField name="Average of 2025-09-16" fld="21" subtotal="average" baseField="0" baseItem="0"/>
    <dataField name="Average of 2025-09-23" fld="22" subtotal="average" baseField="0" baseItem="0"/>
    <dataField name="Average of 2025-09-30" fld="23" subtotal="average" baseField="0" baseItem="0"/>
    <dataField name="Average of 2025-10-07" fld="24" subtotal="average" baseField="0" baseItem="0"/>
    <dataField name="Average of 2025-10-14" fld="25" subtotal="average" baseField="0" baseItem="0"/>
    <dataField name="Average of 2025-10-21" fld="26" subtotal="average" baseField="0" baseItem="0"/>
    <dataField name="Average of 2025-10-28" fld="27" subtotal="average" baseField="0" baseItem="0"/>
    <dataField name="Average of 2025-11-04" fld="28" subtotal="average" baseField="0" baseItem="0"/>
    <dataField name="Average of 2025-11-11" fld="29" subtotal="average" baseField="0" baseItem="0"/>
    <dataField name="Average of 2025-11-18" fld="30" subtotal="average" baseField="0" baseItem="0"/>
    <dataField name="Average of 2025-11-25" fld="31" subtotal="average" baseField="0" baseItem="0"/>
    <dataField name="Average of 2025-12-02" fld="32" subtotal="average" baseField="0" baseItem="0"/>
    <dataField name="Average of 2025-12-09" fld="33" subtotal="average" baseField="0" baseItem="0"/>
    <dataField name="Average of 2025-12-16" fld="34" subtotal="average" baseField="0" baseItem="0"/>
    <dataField name="Average of 2025-12-23" fld="35" subtotal="average" baseField="0" baseItem="0"/>
    <dataField name="Average of 2025-12-30" fld="36" subtotal="average" baseField="0" baseItem="0"/>
    <dataField name="Average of 2026-01-06" fld="37" subtotal="average" baseField="0" baseItem="0"/>
    <dataField name="Average of 2026-01-13" fld="38" subtotal="average" baseField="0" baseItem="0"/>
    <dataField name="Average of 2026-01-20" fld="39" subtotal="average" baseField="0" baseItem="0"/>
    <dataField name="Average of 2026-01-27" fld="40" subtotal="average" baseField="0" baseItem="0"/>
    <dataField name="Average of 2026-02-03" fld="41" subtotal="average" baseField="0" baseItem="0"/>
    <dataField name="Average of 2026-02-10" fld="42" subtotal="average" baseField="0" baseItem="0"/>
    <dataField name="Average of 2026-02-17" fld="43" subtotal="average" baseField="0" baseItem="0"/>
    <dataField name="Average of 2026-02-24" fld="44" subtotal="average" baseField="0" baseItem="0"/>
    <dataField name="Average of 2026-03-03" fld="45" subtotal="average" baseField="0" baseItem="0"/>
    <dataField name="Average of 2026-03-10" fld="46" subtotal="average" baseField="0" baseItem="0"/>
    <dataField name="Average of 2026-03-17" fld="47" subtotal="average" baseField="0" baseItem="0"/>
    <dataField name="Average of 2026-03-24" fld="48" subtotal="average" baseField="0" baseItem="0"/>
    <dataField name="Average of 2026-03-31" fld="4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147E6-AE38-4EF9-96D3-520A52E301D0}" name="PivotTable2" cacheId="3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AT6" firstHeaderRow="0" firstDataRow="1" firstDataCol="1"/>
  <pivotFields count="50"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5"/>
  </rowFields>
  <rowItems count="3">
    <i>
      <x/>
    </i>
    <i>
      <x v="1"/>
    </i>
    <i>
      <x v="2"/>
    </i>
  </rowItems>
  <colFields count="1">
    <field x="-2"/>
  </colFields>
  <colItems count="4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</colItems>
  <dataFields count="45">
    <dataField name="Count of Statisztikai nagyrégió neve" fld="5" subtotal="count" baseField="0" baseItem="0"/>
    <dataField name="Average of 2025-06-03" fld="6" subtotal="average" baseField="0" baseItem="0"/>
    <dataField name="Average of 2025-06-10" fld="7" subtotal="average" baseField="0" baseItem="0"/>
    <dataField name="Average of 2025-06-17" fld="8" subtotal="average" baseField="0" baseItem="0"/>
    <dataField name="Average of 2025-06-24" fld="9" subtotal="average" baseField="0" baseItem="0"/>
    <dataField name="Average of 2025-07-01" fld="10" subtotal="average" baseField="0" baseItem="0"/>
    <dataField name="Average of 2025-07-08" fld="11" subtotal="average" baseField="0" baseItem="0"/>
    <dataField name="Average of 2025-07-15" fld="12" subtotal="average" baseField="0" baseItem="0"/>
    <dataField name="Average of 2025-07-22" fld="13" subtotal="average" baseField="0" baseItem="0"/>
    <dataField name="Average of 2025-07-29" fld="14" subtotal="average" baseField="0" baseItem="0"/>
    <dataField name="Average of 2025-08-05" fld="15" subtotal="average" baseField="0" baseItem="0"/>
    <dataField name="Average of 2025-08-12" fld="16" subtotal="average" baseField="0" baseItem="0"/>
    <dataField name="Average of 2025-08-19" fld="17" subtotal="average" baseField="0" baseItem="0"/>
    <dataField name="Average of 2025-08-26" fld="18" subtotal="average" baseField="0" baseItem="0"/>
    <dataField name="Average of 2025-09-02" fld="19" subtotal="average" baseField="0" baseItem="0"/>
    <dataField name="Average of 2025-09-09" fld="20" subtotal="average" baseField="0" baseItem="0"/>
    <dataField name="Average of 2025-09-16" fld="21" subtotal="average" baseField="0" baseItem="0"/>
    <dataField name="Average of 2025-09-23" fld="22" subtotal="average" baseField="0" baseItem="0"/>
    <dataField name="Average of 2025-09-30" fld="23" subtotal="average" baseField="0" baseItem="0"/>
    <dataField name="Average of 2025-10-07" fld="24" subtotal="average" baseField="0" baseItem="0"/>
    <dataField name="Average of 2025-10-14" fld="25" subtotal="average" baseField="0" baseItem="0"/>
    <dataField name="Average of 2025-10-21" fld="26" subtotal="average" baseField="0" baseItem="0"/>
    <dataField name="Average of 2025-10-28" fld="27" subtotal="average" baseField="0" baseItem="0"/>
    <dataField name="Average of 2025-11-04" fld="28" subtotal="average" baseField="0" baseItem="0"/>
    <dataField name="Average of 2025-11-11" fld="29" subtotal="average" baseField="0" baseItem="0"/>
    <dataField name="Average of 2025-11-18" fld="30" subtotal="average" baseField="0" baseItem="0"/>
    <dataField name="Average of 2025-11-25" fld="31" subtotal="average" baseField="0" baseItem="0"/>
    <dataField name="Average of 2025-12-02" fld="32" subtotal="average" baseField="0" baseItem="0"/>
    <dataField name="Average of 2025-12-09" fld="33" subtotal="average" baseField="0" baseItem="0"/>
    <dataField name="Average of 2025-12-16" fld="34" subtotal="average" baseField="0" baseItem="0"/>
    <dataField name="Average of 2025-12-23" fld="35" subtotal="average" baseField="0" baseItem="0"/>
    <dataField name="Average of 2025-12-30" fld="36" subtotal="average" baseField="0" baseItem="0"/>
    <dataField name="Average of 2026-01-06" fld="37" subtotal="average" baseField="0" baseItem="0"/>
    <dataField name="Average of 2026-01-13" fld="38" subtotal="average" baseField="0" baseItem="0"/>
    <dataField name="Average of 2026-01-20" fld="39" subtotal="average" baseField="0" baseItem="0"/>
    <dataField name="Average of 2026-01-27" fld="40" subtotal="average" baseField="0" baseItem="0"/>
    <dataField name="Average of 2026-02-03" fld="41" subtotal="average" baseField="0" baseItem="0"/>
    <dataField name="Average of 2026-02-10" fld="42" subtotal="average" baseField="0" baseItem="0"/>
    <dataField name="Average of 2026-02-17" fld="43" subtotal="average" baseField="0" baseItem="0"/>
    <dataField name="Average of 2026-02-24" fld="44" subtotal="average" baseField="0" baseItem="0"/>
    <dataField name="Average of 2026-03-03" fld="45" subtotal="average" baseField="0" baseItem="0"/>
    <dataField name="Average of 2026-03-10" fld="46" subtotal="average" baseField="0" baseItem="0"/>
    <dataField name="Average of 2026-03-17" fld="47" subtotal="average" baseField="0" baseItem="0"/>
    <dataField name="Average of 2026-03-24" fld="48" subtotal="average" baseField="0" baseItem="0"/>
    <dataField name="Average of 2026-03-31" fld="4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3F618FB-899E-45CE-B893-CB7B314A3555}" autoFormatId="16" applyNumberFormats="0" applyBorderFormats="0" applyFontFormats="0" applyPatternFormats="0" applyAlignmentFormats="0" applyWidthHeightFormats="0">
  <queryTableRefresh nextId="46">
    <queryTableFields count="45">
      <queryTableField id="1" name="2025-06-03" tableColumnId="1"/>
      <queryTableField id="2" name="2025-06-10" tableColumnId="2"/>
      <queryTableField id="3" name="2025-06-17" tableColumnId="3"/>
      <queryTableField id="4" name="2025-06-24" tableColumnId="4"/>
      <queryTableField id="5" name="2025-07-01" tableColumnId="5"/>
      <queryTableField id="6" name="2025-07-08" tableColumnId="6"/>
      <queryTableField id="7" name="2025-07-15" tableColumnId="7"/>
      <queryTableField id="8" name="2025-07-22" tableColumnId="8"/>
      <queryTableField id="9" name="2025-07-29" tableColumnId="9"/>
      <queryTableField id="10" name="2025-08-05" tableColumnId="10"/>
      <queryTableField id="11" name="2025-08-12" tableColumnId="11"/>
      <queryTableField id="12" name="2025-08-19" tableColumnId="12"/>
      <queryTableField id="13" name="2025-08-26" tableColumnId="13"/>
      <queryTableField id="14" name="2025-09-02" tableColumnId="14"/>
      <queryTableField id="15" name="2025-09-09" tableColumnId="15"/>
      <queryTableField id="16" name="2025-09-16" tableColumnId="16"/>
      <queryTableField id="17" name="2025-09-23" tableColumnId="17"/>
      <queryTableField id="18" name="2025-09-30" tableColumnId="18"/>
      <queryTableField id="19" name="2025-10-07" tableColumnId="19"/>
      <queryTableField id="20" name="2025-10-14" tableColumnId="20"/>
      <queryTableField id="21" name="2025-10-21" tableColumnId="21"/>
      <queryTableField id="22" name="2025-10-28" tableColumnId="22"/>
      <queryTableField id="23" name="2025-11-04" tableColumnId="23"/>
      <queryTableField id="24" name="2025-11-11" tableColumnId="24"/>
      <queryTableField id="25" name="2025-11-18" tableColumnId="25"/>
      <queryTableField id="26" name="2025-11-25" tableColumnId="26"/>
      <queryTableField id="27" name="2025-12-02" tableColumnId="27"/>
      <queryTableField id="28" name="2025-12-09" tableColumnId="28"/>
      <queryTableField id="29" name="2025-12-16" tableColumnId="29"/>
      <queryTableField id="30" name="2025-12-23" tableColumnId="30"/>
      <queryTableField id="31" name="2025-12-30" tableColumnId="31"/>
      <queryTableField id="32" name="2026-01-06" tableColumnId="32"/>
      <queryTableField id="33" name="2026-01-13" tableColumnId="33"/>
      <queryTableField id="34" name="2026-01-20" tableColumnId="34"/>
      <queryTableField id="35" name="2026-01-27" tableColumnId="35"/>
      <queryTableField id="36" name="2026-02-03" tableColumnId="36"/>
      <queryTableField id="37" name="2026-02-10" tableColumnId="37"/>
      <queryTableField id="38" name="2026-02-17" tableColumnId="38"/>
      <queryTableField id="39" name="2026-02-24" tableColumnId="39"/>
      <queryTableField id="40" name="2026-03-03" tableColumnId="40"/>
      <queryTableField id="41" name="2026-03-10" tableColumnId="41"/>
      <queryTableField id="42" name="2026-03-17" tableColumnId="42"/>
      <queryTableField id="43" name="2026-03-24" tableColumnId="43"/>
      <queryTableField id="44" name="2026-03-31" tableColumnId="44"/>
      <queryTableField id="45" name="Átlag" tableColumnId="4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917328E-5C8F-4F62-BA1C-53F4733EC345}" autoFormatId="16" applyNumberFormats="0" applyBorderFormats="0" applyFontFormats="0" applyPatternFormats="0" applyAlignmentFormats="0" applyWidthHeightFormats="0">
  <queryTableRefresh nextId="196">
    <queryTableFields count="87">
      <queryTableField id="93" name="Relatív rang" tableColumnId="93"/>
      <queryTableField id="94" name="Eredeti rang" tableColumnId="94"/>
      <queryTableField id="95" name="Domain" tableColumnId="95"/>
      <queryTableField id="98" name="Adószám" tableColumnId="98"/>
      <queryTableField id="101" name="Statisztikai számjel" tableColumnId="101"/>
      <queryTableField id="103" name="Szakágazat kódja" tableColumnId="103"/>
      <queryTableField id="104" name="Szakágazat megnevezése" tableColumnId="104"/>
      <queryTableField id="105" name="Alágazat kódja" tableColumnId="105"/>
      <queryTableField id="106" name="Alágazat megnevezése" tableColumnId="106"/>
      <queryTableField id="107" name="Ágazat kódja" tableColumnId="107"/>
      <queryTableField id="108" name="Ágazat megnevezése" tableColumnId="108"/>
      <queryTableField id="109" name="Nemzetgazdasági ág kódja" tableColumnId="109"/>
      <queryTableField id="110" name="Nemzetgazdasági ág megnevezése" tableColumnId="110"/>
      <queryTableField id="111" name="Gazdálkodási forma kódja" tableColumnId="111"/>
      <queryTableField id="112" name="Gazdálkodási forma megnevezése" tableColumnId="112"/>
      <queryTableField id="113" name="Gazdálkodási forma csoportjának kódja" tableColumnId="113"/>
      <queryTableField id="114" name="Gazdálkodási forma csoportjának megnevezése" tableColumnId="114"/>
      <queryTableField id="115" name="Gazdálkodási forma főcsoportjának kódja" tableColumnId="115"/>
      <queryTableField id="116" name="Gazdálkodási forma főcsoportjának megnevezése" tableColumnId="116"/>
      <queryTableField id="117" name="Székhely szerinti vármegye kódja" tableColumnId="117"/>
      <queryTableField id="118" name="Székhely szerinti vármegye megnevezése" tableColumnId="118"/>
      <queryTableField id="119" name="Statisztikai régió kódja" tableColumnId="119"/>
      <queryTableField id="120" name="Statisztikai régió neve" tableColumnId="120"/>
      <queryTableField id="121" name="Statisztikai nagyrégió kódja" tableColumnId="121"/>
      <queryTableField id="122" name="Statisztikai nagyrégió neve" tableColumnId="122"/>
      <queryTableField id="123" name="Alapítás éve" tableColumnId="123"/>
      <queryTableField id="124" name="Létszám" tableColumnId="124"/>
      <queryTableField id="125" name="Nettó árbevétel" tableColumnId="125"/>
      <queryTableField id="135" name="Létszám kód" tableColumnId="135"/>
      <queryTableField id="136" name="Létszám intervallum" tableColumnId="136"/>
      <queryTableField id="137" name="Árbevétel-kategória (kód)" tableColumnId="137"/>
      <queryTableField id="138" name="Árbevétel-kategória (millió Ft)" tableColumnId="138"/>
      <queryTableField id="139" name="Alapítás éve (intervallum)" tableColumnId="139"/>
      <queryTableField id="140" name="KKV" tableColumnId="140"/>
      <queryTableField id="141" name="2025-06-03" tableColumnId="141"/>
      <queryTableField id="142" name="2025-06-10" tableColumnId="142"/>
      <queryTableField id="143" name="2025-06-17" tableColumnId="143"/>
      <queryTableField id="144" name="2025-06-24" tableColumnId="144"/>
      <queryTableField id="145" name="2025-07-01" tableColumnId="145"/>
      <queryTableField id="146" name="2025-07-08" tableColumnId="146"/>
      <queryTableField id="147" name="2025-07-15" tableColumnId="147"/>
      <queryTableField id="148" name="2025-07-22" tableColumnId="148"/>
      <queryTableField id="149" name="2025-07-29" tableColumnId="149"/>
      <queryTableField id="150" name="2025-08-05" tableColumnId="150"/>
      <queryTableField id="151" name="2025-08-12" tableColumnId="151"/>
      <queryTableField id="152" name="2025-08-19" tableColumnId="152"/>
      <queryTableField id="153" name="2025-08-26" tableColumnId="153"/>
      <queryTableField id="154" name="2025-09-02" tableColumnId="154"/>
      <queryTableField id="155" name="2025-09-09" tableColumnId="155"/>
      <queryTableField id="156" name="2025-09-16" tableColumnId="156"/>
      <queryTableField id="157" name="2025-09-23" tableColumnId="157"/>
      <queryTableField id="158" name="2025-09-30" tableColumnId="158"/>
      <queryTableField id="159" name="2025-10-07" tableColumnId="159"/>
      <queryTableField id="160" name="2025-10-14" tableColumnId="160"/>
      <queryTableField id="161" name="2025-10-21" tableColumnId="161"/>
      <queryTableField id="162" name="2025-10-28" tableColumnId="162"/>
      <queryTableField id="163" name="2025-11-04" tableColumnId="163"/>
      <queryTableField id="164" name="2025-11-11" tableColumnId="164"/>
      <queryTableField id="165" name="2025-11-18" tableColumnId="165"/>
      <queryTableField id="166" name="2025-11-25" tableColumnId="166"/>
      <queryTableField id="167" name="2025-12-02" tableColumnId="167"/>
      <queryTableField id="168" name="2025-12-09" tableColumnId="168"/>
      <queryTableField id="169" name="2025-12-16" tableColumnId="169"/>
      <queryTableField id="170" name="2025-12-23" tableColumnId="170"/>
      <queryTableField id="171" name="2025-12-30" tableColumnId="171"/>
      <queryTableField id="172" name="2026-01-06" tableColumnId="172"/>
      <queryTableField id="173" name="2026-01-13" tableColumnId="173"/>
      <queryTableField id="174" name="2026-01-20" tableColumnId="174"/>
      <queryTableField id="175" name="2026-01-27" tableColumnId="175"/>
      <queryTableField id="176" name="2026-02-03" tableColumnId="176"/>
      <queryTableField id="177" name="2026-02-10" tableColumnId="177"/>
      <queryTableField id="178" name="2026-02-17" tableColumnId="178"/>
      <queryTableField id="179" name="2026-02-24" tableColumnId="179"/>
      <queryTableField id="180" name="2026-03-03" tableColumnId="180"/>
      <queryTableField id="181" name="2026-03-10" tableColumnId="181"/>
      <queryTableField id="182" name="2026-03-17" tableColumnId="182"/>
      <queryTableField id="183" name="2026-03-24" tableColumnId="183"/>
      <queryTableField id="184" name="2026-03-31" tableColumnId="184"/>
      <queryTableField id="187" name="Átlag" tableColumnId="1"/>
      <queryTableField id="188" name="Medián" tableColumnId="2"/>
      <queryTableField id="189" name="Szórás" tableColumnId="3"/>
      <queryTableField id="190" name="Relatív szórás" tableColumnId="4"/>
      <queryTableField id="191" name="Minimum" tableColumnId="5"/>
      <queryTableField id="192" name="Maximum" tableColumnId="6"/>
      <queryTableField id="193" name="Terjedelem" tableColumnId="7"/>
      <queryTableField id="194" name="Különbség" tableColumnId="8"/>
      <queryTableField id="195" name="Különbség abszolútérték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5ACA305-11B8-4E27-99A9-E04F14DCE6F2}" autoFormatId="16" applyNumberFormats="0" applyBorderFormats="0" applyFontFormats="0" applyPatternFormats="0" applyAlignmentFormats="0" applyWidthHeightFormats="0">
  <queryTableRefresh nextId="60">
    <queryTableFields count="59">
      <queryTableField id="1" name="date" tableColumnId="1"/>
      <queryTableField id="2" name="WCAG2AA.Principle3.Guideline3_1.3_1_1.H57.2" tableColumnId="2"/>
      <queryTableField id="3" name="WCAG2AA.Principle1.Guideline1_1.1_1_1.H37" tableColumnId="3"/>
      <queryTableField id="4" name="WCAG2AA.Principle2.Guideline2_4.2_4_1.H64.1" tableColumnId="4"/>
      <queryTableField id="5" name="WCAG2AA.Principle1.Guideline1_4.1_4_3.G18.Fail" tableColumnId="5"/>
      <queryTableField id="6" name="WCAG2AA.Principle4.Guideline4_1.4_1_2.H91.A.NoContent" tableColumnId="6"/>
      <queryTableField id="7" name="WCAG2AA.Principle4.Guideline4_1.4_1_1.F77" tableColumnId="7"/>
      <queryTableField id="8" name="WCAG2AA.Principle4.Guideline4_1.4_1_2.H91.Button.Name" tableColumnId="8"/>
      <queryTableField id="9" name="WCAG2AA.Principle1.Guideline1_3.1_3_1.H42.2" tableColumnId="9"/>
      <queryTableField id="10" name="WCAG2AA.Principle4.Guideline4_1.4_1_2.H91.InputText.Name" tableColumnId="10"/>
      <queryTableField id="11" name="WCAG2AA.Principle1.Guideline1_3.1_3_1.F68" tableColumnId="11"/>
      <queryTableField id="12" name="WCAG2AA.Principle2.Guideline2_2.2_2_1.F41.2" tableColumnId="12"/>
      <queryTableField id="13" name="WCAG2AA.Principle4.Guideline4_1.4_1_2.H91.InputSearch.Name" tableColumnId="13"/>
      <queryTableField id="14" name="WCAG2AA.Principle1.Guideline1_1.1_1_1.H30.2" tableColumnId="14"/>
      <queryTableField id="15" name="WCAG2AA.Principle1.Guideline1_3.1_3_1.F92,ARIA4" tableColumnId="15"/>
      <queryTableField id="16" name="WCAG2AA.Principle1.Guideline1_4.1_4_3.G145.Fail" tableColumnId="16"/>
      <queryTableField id="17" name="WCAG2AA.Principle1.Guideline1_1.1_1_1.H67.1" tableColumnId="17"/>
      <queryTableField id="18" name="WCAG2AA.Principle4.Guideline4_1.4_1_2.H91.A.EmptyNoId" tableColumnId="18"/>
      <queryTableField id="19" name="WCAG2AA.Principle3.Guideline3_2.3_2_2.H32.2" tableColumnId="19"/>
      <queryTableField id="20" name="WCAG2AA.Principle4.Guideline4_1.4_1_2.H91.Textarea.Name" tableColumnId="20"/>
      <queryTableField id="21" name="WCAG2AA.Principle4.Guideline4_1.4_1_2.H91.InputEmail.Name" tableColumnId="21"/>
      <queryTableField id="22" name="WCAG2AA.Principle4.Guideline4_1.4_1_2.H91.A.Name" tableColumnId="22"/>
      <queryTableField id="23" name="WCAG2AA.Principle1.Guideline1_3.1_3_1.H49.Center" tableColumnId="23"/>
      <queryTableField id="24" name="WCAG2AA.Principle4.Guideline4_1.4_1_2.H91.Fieldset.Name" tableColumnId="24"/>
      <queryTableField id="25" name="WCAG2AA.Principle1.Guideline1_3.1_3_1.H71.NoLegend" tableColumnId="25"/>
      <queryTableField id="26" name="WCAG2AA.Principle2.Guideline2_4.2_4_1.G1,G123,G124.NoSuchID" tableColumnId="26"/>
      <queryTableField id="27" name="WCAG2AA.Principle1.Guideline1_3.1_3_1.H49.AlignAttr" tableColumnId="27"/>
      <queryTableField id="28" name="WCAG2AA.Principle4.Guideline4_1.4_1_2.H91.InputFile.Name" tableColumnId="28"/>
      <queryTableField id="29" name="WCAG2AA.Principle4.Guideline4_1.4_1_2.H91.InputButton.Name" tableColumnId="29"/>
      <queryTableField id="30" name="WCAG2AA.Principle4.Guideline4_1.4_1_2.H91.InputNumber.Name" tableColumnId="30"/>
      <queryTableField id="31" name="WCAG2AA.Principle1.Guideline1_1.1_1_1.H2.EG3" tableColumnId="31"/>
      <queryTableField id="32" name="WCAG2AA.Principle1.Guideline1_1.1_1_1.undefined" tableColumnId="32"/>
      <queryTableField id="33" name="WCAG2AA.Principle1.Guideline1_3.1_3_1.H49.Font" tableColumnId="33"/>
      <queryTableField id="34" name="WCAG2AA.Principle4.Guideline4_1.4_1_2.H91.InputCheckbox.Name" tableColumnId="34"/>
      <queryTableField id="35" name="WCAG2AA.Principle4.Guideline4_1.4_1_2.H91.InputPassword.Name" tableColumnId="35"/>
      <queryTableField id="36" name="WCAG2AA.Principle4.Guideline4_1.4_1_2.H91.InputRange.Name" tableColumnId="36"/>
      <queryTableField id="37" name="WCAG2AA.Principle4.Guideline4_1.4_1_2.H91.Select.Name" tableColumnId="37"/>
      <queryTableField id="38" name="WCAG2AA.Principle1.Guideline1_1.1_1_1.H2.EG4" tableColumnId="38"/>
      <queryTableField id="39" name="WCAG2AA.Principle4.Guideline4_1.4_1_2.H91.InputTime.Name" tableColumnId="39"/>
      <queryTableField id="40" name="WCAG2AA.Principle4.Guideline4_1.4_1_2.H91.InputRadio.Name" tableColumnId="40"/>
      <queryTableField id="41" name="WCAG2AA.Principle4.Guideline4_1.4_1_2.H91.InputSelect-one.Name" tableColumnId="41"/>
      <queryTableField id="42" name="WCAG2AA.Principle4.Guideline4_1.4_1_2.H91.Div.Name" tableColumnId="42"/>
      <queryTableField id="43" name="WCAG2AA.Principle1.Guideline1_3.1_3_1.H43.HeadersRequired" tableColumnId="43"/>
      <queryTableField id="44" name="WCAG2AA.Principle1.Guideline1_1.1_1_1.H36" tableColumnId="44"/>
      <queryTableField id="45" name="WCAG2AA.Principle2.Guideline2_4.2_4_2.H25.1.NoTitleEl" tableColumnId="45"/>
      <queryTableField id="46" name="WCAG2AA.Principle2.Guideline2_2.2_2_1.F40.2" tableColumnId="46"/>
      <queryTableField id="47" name="WCAG2AA.Principle1.Guideline1_3.1_3_1.H39.3.LayoutTable" tableColumnId="47"/>
      <queryTableField id="48" name="WCAG2AA.Principle4.Guideline4_1.4_1_2.H91.InputTel.Name" tableColumnId="48"/>
      <queryTableField id="49" name="WCAG2AA.Principle4.Guideline4_1.4_1_2.H91.Img.Name" tableColumnId="49"/>
      <queryTableField id="50" name="WCAG2AA.Principle4.Guideline4_1.4_1_2.H91.InputImage.Name" tableColumnId="50"/>
      <queryTableField id="51" name="WCAG2AA.Principle3.Guideline3_1.3_1_2.H58.1.Lang" tableColumnId="51"/>
      <queryTableField id="52" name="WCAG2AA.Principle1.Guideline1_1.1_1_1.H24" tableColumnId="52"/>
      <queryTableField id="53" name="WCAG2AA.Principle1.Guideline1_1.1_1_1.H53,ARIA6" tableColumnId="53"/>
      <queryTableField id="54" name="WCAG2AA.Principle3.Guideline3_1.3_1_1.H57.3.Lang" tableColumnId="54"/>
      <queryTableField id="55" name="WCAG2AA.Principle4.Guideline4_1.4_1_2.H91.InputHpinput.Name" tableColumnId="55"/>
      <queryTableField id="56" name="WCAG2AA.Principle4.Guideline4_1.4_1_2.H91.InputDate.Name" tableColumnId="56"/>
      <queryTableField id="57" name="WCAG2AA.Principle4.Guideline4_1.4_1_2.H91.Span.Name" tableColumnId="57"/>
      <queryTableField id="58" name="WCAG2AA.Principle2.Guideline2_4.2_4_2.H25.1.EmptyTitle" tableColumnId="58"/>
      <queryTableField id="59" name="WCAG2AA.Principle4.Guideline4_1.4_1_2.H91.InputHome.Name" tableColumnId="5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B2CBF81-8371-4F1F-BBC9-8B308F53BE80}" name="analytical_sample" displayName="analytical_sample" ref="A1:AS710" tableType="queryTable" totalsRowShown="0">
  <autoFilter ref="A1:AS710" xr:uid="{2B2CBF81-8371-4F1F-BBC9-8B308F53BE80}"/>
  <tableColumns count="45">
    <tableColumn id="1" xr3:uid="{E33DC765-8C6F-49F3-9408-1719250F09EE}" uniqueName="1" name="2025-06-03" queryTableFieldId="1"/>
    <tableColumn id="2" xr3:uid="{4655E2FC-E2B2-4C62-B8E4-AB5A67D27A78}" uniqueName="2" name="2025-06-10" queryTableFieldId="2"/>
    <tableColumn id="3" xr3:uid="{8404B7BE-2176-4348-9499-8CF56DB8AD44}" uniqueName="3" name="2025-06-17" queryTableFieldId="3"/>
    <tableColumn id="4" xr3:uid="{05DC98B2-A7B6-4C0B-93BB-582ACAE03DEC}" uniqueName="4" name="2025-06-24" queryTableFieldId="4"/>
    <tableColumn id="5" xr3:uid="{13208B0E-7076-4086-9069-2C5348F9B530}" uniqueName="5" name="2025-07-01" queryTableFieldId="5"/>
    <tableColumn id="6" xr3:uid="{EC009500-EBD5-484E-9D34-82E74744BDC8}" uniqueName="6" name="2025-07-08" queryTableFieldId="6"/>
    <tableColumn id="7" xr3:uid="{E90CE93F-D79A-4495-90A5-456D8C61FF3A}" uniqueName="7" name="2025-07-15" queryTableFieldId="7"/>
    <tableColumn id="8" xr3:uid="{7A282C6F-3FC3-43F6-8D93-2E17A2856B98}" uniqueName="8" name="2025-07-22" queryTableFieldId="8"/>
    <tableColumn id="9" xr3:uid="{24AA9080-957D-4AE3-90A2-1CD5ADFE78D8}" uniqueName="9" name="2025-07-29" queryTableFieldId="9"/>
    <tableColumn id="10" xr3:uid="{BBA7F464-DBBD-46F7-B53E-82FF48DE31A8}" uniqueName="10" name="2025-08-05" queryTableFieldId="10"/>
    <tableColumn id="11" xr3:uid="{CE8D8222-90BB-4380-85D3-59781B702C83}" uniqueName="11" name="2025-08-12" queryTableFieldId="11"/>
    <tableColumn id="12" xr3:uid="{E33F7B20-F04B-4B43-88DA-AFE40C4A7D6C}" uniqueName="12" name="2025-08-19" queryTableFieldId="12"/>
    <tableColumn id="13" xr3:uid="{C4B152DA-148C-4CA7-A626-9C0942D7E387}" uniqueName="13" name="2025-08-26" queryTableFieldId="13"/>
    <tableColumn id="14" xr3:uid="{7766C107-C13B-4A3C-8238-604F04A176EC}" uniqueName="14" name="2025-09-02" queryTableFieldId="14"/>
    <tableColumn id="15" xr3:uid="{EA61D0EF-0735-4450-969C-F941647F0247}" uniqueName="15" name="2025-09-09" queryTableFieldId="15"/>
    <tableColumn id="16" xr3:uid="{7A77A522-C3D5-430C-BB87-3C1A14703FB4}" uniqueName="16" name="2025-09-16" queryTableFieldId="16"/>
    <tableColumn id="17" xr3:uid="{E0C13FCB-7BAD-4BEF-9516-450076898D04}" uniqueName="17" name="2025-09-23" queryTableFieldId="17"/>
    <tableColumn id="18" xr3:uid="{08CEB749-CC35-4626-BAA8-F9DAA741FF61}" uniqueName="18" name="2025-09-30" queryTableFieldId="18"/>
    <tableColumn id="19" xr3:uid="{2FF48C7F-EC9B-4031-8E65-AD69772C4398}" uniqueName="19" name="2025-10-07" queryTableFieldId="19"/>
    <tableColumn id="20" xr3:uid="{9381D924-2FAE-4DA0-8D0E-A6C7C18D5761}" uniqueName="20" name="2025-10-14" queryTableFieldId="20"/>
    <tableColumn id="21" xr3:uid="{A1445578-62A7-4420-947C-C068D84B0467}" uniqueName="21" name="2025-10-21" queryTableFieldId="21"/>
    <tableColumn id="22" xr3:uid="{943196FB-F82B-4450-A05D-09F5C80BBF4F}" uniqueName="22" name="2025-10-28" queryTableFieldId="22"/>
    <tableColumn id="23" xr3:uid="{1DFB5A6E-141E-4D65-92E7-44A2C477109D}" uniqueName="23" name="2025-11-04" queryTableFieldId="23"/>
    <tableColumn id="24" xr3:uid="{872D47FA-1D75-4762-A279-5FF21509A0F0}" uniqueName="24" name="2025-11-11" queryTableFieldId="24"/>
    <tableColumn id="25" xr3:uid="{56ED2161-1ACA-430F-ADA9-5E762D537FCC}" uniqueName="25" name="2025-11-18" queryTableFieldId="25"/>
    <tableColumn id="26" xr3:uid="{D7A1CD3A-AC2F-4A2F-AFE5-BF94FAEDBAAB}" uniqueName="26" name="2025-11-25" queryTableFieldId="26"/>
    <tableColumn id="27" xr3:uid="{82CACCA4-74CE-4895-9B6F-300793270594}" uniqueName="27" name="2025-12-02" queryTableFieldId="27"/>
    <tableColumn id="28" xr3:uid="{9002DBBB-D6E1-4E50-87C9-4931464A8E48}" uniqueName="28" name="2025-12-09" queryTableFieldId="28"/>
    <tableColumn id="29" xr3:uid="{AAFAE14A-16AD-41CE-9CB2-E38E3A85109B}" uniqueName="29" name="2025-12-16" queryTableFieldId="29"/>
    <tableColumn id="30" xr3:uid="{69B6606D-A180-4C3A-8257-D29346266553}" uniqueName="30" name="2025-12-23" queryTableFieldId="30"/>
    <tableColumn id="31" xr3:uid="{9E5DB1E5-EAEC-4E34-A117-83F311654068}" uniqueName="31" name="2025-12-30" queryTableFieldId="31"/>
    <tableColumn id="32" xr3:uid="{71FB7445-5835-400F-A9DD-F222DE8A63A0}" uniqueName="32" name="2026-01-06" queryTableFieldId="32"/>
    <tableColumn id="33" xr3:uid="{F5297ACB-C15F-4C8D-9FBA-1CC4BA197E58}" uniqueName="33" name="2026-01-13" queryTableFieldId="33"/>
    <tableColumn id="34" xr3:uid="{9319DEDF-B136-41E8-BE19-DA7C781DD8CB}" uniqueName="34" name="2026-01-20" queryTableFieldId="34"/>
    <tableColumn id="35" xr3:uid="{D7CF9695-A00B-466B-8783-E0ED28DE24DE}" uniqueName="35" name="2026-01-27" queryTableFieldId="35"/>
    <tableColumn id="36" xr3:uid="{D9A36CF9-44DF-4D69-B370-E2CCDD946BCB}" uniqueName="36" name="2026-02-03" queryTableFieldId="36"/>
    <tableColumn id="37" xr3:uid="{A44C8A36-3930-4623-9ACE-AE4F5C4033F5}" uniqueName="37" name="2026-02-10" queryTableFieldId="37"/>
    <tableColumn id="38" xr3:uid="{1DBE3188-F0CC-419C-9AAD-3D01403772CA}" uniqueName="38" name="2026-02-17" queryTableFieldId="38"/>
    <tableColumn id="39" xr3:uid="{C28F9262-39F4-4FE9-9BFA-853E00C8D34B}" uniqueName="39" name="2026-02-24" queryTableFieldId="39"/>
    <tableColumn id="40" xr3:uid="{78AC5DAD-2928-4CA4-9140-134ADD373AC1}" uniqueName="40" name="2026-03-03" queryTableFieldId="40"/>
    <tableColumn id="41" xr3:uid="{7C7638E7-A698-4A14-9997-3631648DA7FA}" uniqueName="41" name="2026-03-10" queryTableFieldId="41"/>
    <tableColumn id="42" xr3:uid="{FB353BFA-6127-48E7-81C3-29663BDD8B9A}" uniqueName="42" name="2026-03-17" queryTableFieldId="42"/>
    <tableColumn id="43" xr3:uid="{7DCFBBD8-7C5B-4D63-8FCC-031A256D7F84}" uniqueName="43" name="2026-03-24" queryTableFieldId="43"/>
    <tableColumn id="44" xr3:uid="{73BD8FCB-B29D-4B4D-9773-850378200D19}" uniqueName="44" name="2026-03-31" queryTableFieldId="44"/>
    <tableColumn id="45" xr3:uid="{0D8D1DE2-F8F0-4ED9-A484-956650EA44B1}" uniqueName="45" name="Átlag" queryTableFieldId="4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72F1CE-D38B-45C0-A7D1-764FD044EC45}" name="analytical_sample_p99" displayName="analytical_sample_p99" ref="A1:CI702" tableType="queryTable" totalsRowShown="0">
  <autoFilter ref="A1:CI702" xr:uid="{1B72F1CE-D38B-45C0-A7D1-764FD044EC45}"/>
  <tableColumns count="87">
    <tableColumn id="93" xr3:uid="{0E2BA777-A0EF-4285-BA1B-42EEF8D25476}" uniqueName="93" name="Relatív rang" queryTableFieldId="93"/>
    <tableColumn id="94" xr3:uid="{4AB226D7-84BB-4253-B82E-DC66CE30097B}" uniqueName="94" name="Eredeti rang" queryTableFieldId="94"/>
    <tableColumn id="95" xr3:uid="{DF10D7A5-902D-4686-BA7F-156BA6C1E792}" uniqueName="95" name="Domain" queryTableFieldId="95" dataDxfId="287"/>
    <tableColumn id="98" xr3:uid="{B4700A0F-0A21-4CDF-ABEB-113E20AD4BE5}" uniqueName="98" name="Adószám" queryTableFieldId="98" dataDxfId="286"/>
    <tableColumn id="101" xr3:uid="{570DE300-A41C-4D02-8CEB-EA53D0C7090E}" uniqueName="101" name="Statisztikai számjel" queryTableFieldId="101" dataDxfId="285"/>
    <tableColumn id="103" xr3:uid="{645B5509-33FA-467E-BDE6-25B6AD42E210}" uniqueName="103" name="Szakágazat kódja" queryTableFieldId="103"/>
    <tableColumn id="104" xr3:uid="{BE3C5759-E531-4BA5-AF23-2C425A693275}" uniqueName="104" name="Szakágazat megnevezése" queryTableFieldId="104" dataDxfId="284"/>
    <tableColumn id="105" xr3:uid="{05017114-8249-410E-8D2F-EE3DEB1F656F}" uniqueName="105" name="Alágazat kódja" queryTableFieldId="105"/>
    <tableColumn id="106" xr3:uid="{B228BAD7-7123-4117-A004-F0536E6A4E46}" uniqueName="106" name="Alágazat megnevezése" queryTableFieldId="106" dataDxfId="283"/>
    <tableColumn id="107" xr3:uid="{06C3E058-32D5-4177-A00C-F1D5FFA60C3C}" uniqueName="107" name="Ágazat kódja" queryTableFieldId="107"/>
    <tableColumn id="108" xr3:uid="{4F9D14E9-EFE2-4226-88BD-343F1526A26D}" uniqueName="108" name="Ágazat megnevezése" queryTableFieldId="108" dataDxfId="282"/>
    <tableColumn id="109" xr3:uid="{E7E7A5BB-DBAB-407E-BD47-80BCEB00E3C6}" uniqueName="109" name="Nemzetgazdasági ág kódja" queryTableFieldId="109" dataDxfId="281"/>
    <tableColumn id="110" xr3:uid="{C8FF183C-A91B-4073-9E66-B218CA542BFE}" uniqueName="110" name="Nemzetgazdasági ág megnevezése" queryTableFieldId="110" dataDxfId="280"/>
    <tableColumn id="111" xr3:uid="{8CDBCE7C-7562-4A54-A23B-052281BE4CA4}" uniqueName="111" name="Gazdálkodási forma kódja" queryTableFieldId="111"/>
    <tableColumn id="112" xr3:uid="{E50F5BBE-B3BB-45C5-9D18-F8AA5090E628}" uniqueName="112" name="Gazdálkodási forma megnevezése" queryTableFieldId="112" dataDxfId="279"/>
    <tableColumn id="113" xr3:uid="{BC7D8432-A111-4C53-8DA0-3F61365CDFCD}" uniqueName="113" name="Gazdálkodási forma csoportjának kódja" queryTableFieldId="113"/>
    <tableColumn id="114" xr3:uid="{E28C802E-0D9F-4E1B-AE94-17B399125E3F}" uniqueName="114" name="Gazdálkodási forma csoportjának megnevezése" queryTableFieldId="114" dataDxfId="278"/>
    <tableColumn id="115" xr3:uid="{A0DA4DA1-9F5E-44C2-94CF-52A0C3DC0DC8}" uniqueName="115" name="Gazdálkodási forma főcsoportjának kódja" queryTableFieldId="115"/>
    <tableColumn id="116" xr3:uid="{E50B8A9A-4239-40E1-861C-1F2FF1E8B963}" uniqueName="116" name="Gazdálkodási forma főcsoportjának megnevezése" queryTableFieldId="116" dataDxfId="277"/>
    <tableColumn id="117" xr3:uid="{2E982B21-0363-4615-A930-8A759D237642}" uniqueName="117" name="Székhely szerinti vármegye kódja" queryTableFieldId="117"/>
    <tableColumn id="118" xr3:uid="{53E26045-4F33-45BF-A451-07FDB0033EDD}" uniqueName="118" name="Székhely szerinti vármegye megnevezése" queryTableFieldId="118" dataDxfId="276"/>
    <tableColumn id="119" xr3:uid="{BF8FDAF3-9EDD-4E24-9C0F-12B260E37E45}" uniqueName="119" name="Statisztikai régió kódja" queryTableFieldId="119"/>
    <tableColumn id="120" xr3:uid="{89AF4CE3-F5CC-4471-9506-A3AE7C74298A}" uniqueName="120" name="Statisztikai régió neve" queryTableFieldId="120" dataDxfId="275"/>
    <tableColumn id="121" xr3:uid="{03C0B7E0-5CE9-4646-A67F-101123DD1DEF}" uniqueName="121" name="Statisztikai nagyrégió kódja" queryTableFieldId="121"/>
    <tableColumn id="122" xr3:uid="{D96385EB-93BE-44F0-B704-E3EAE3B03736}" uniqueName="122" name="Statisztikai nagyrégió neve" queryTableFieldId="122" dataDxfId="274"/>
    <tableColumn id="123" xr3:uid="{9FEBF9B5-2880-423B-8C36-05F858E61831}" uniqueName="123" name="Alapítás éve" queryTableFieldId="123"/>
    <tableColumn id="124" xr3:uid="{4D407CD4-C0FA-4026-A9E3-F4FE84F712F4}" uniqueName="124" name="Létszám" queryTableFieldId="124"/>
    <tableColumn id="125" xr3:uid="{EE1350D4-4D41-4D5A-8B20-C06EA3B4EA77}" uniqueName="125" name="Nettó árbevétel" queryTableFieldId="125"/>
    <tableColumn id="135" xr3:uid="{9932FD7D-687C-43DE-947D-D282FAB5869F}" uniqueName="135" name="Létszám kód" queryTableFieldId="135"/>
    <tableColumn id="136" xr3:uid="{439E2323-83EC-45E3-A83C-5D51919C4273}" uniqueName="136" name="Létszám intervallum" queryTableFieldId="136" dataDxfId="273"/>
    <tableColumn id="137" xr3:uid="{9E772D7D-9141-4398-B54E-FE1DC9F9E36C}" uniqueName="137" name="Árbevétel-kategória (kód)" queryTableFieldId="137" dataDxfId="272"/>
    <tableColumn id="138" xr3:uid="{4C123979-86DC-4723-8138-C3F3064FD48E}" uniqueName="138" name="Árbevétel-kategória (millió Ft)" queryTableFieldId="138" dataDxfId="271"/>
    <tableColumn id="139" xr3:uid="{438C8D90-6A1B-4684-B218-BFAD601C2322}" uniqueName="139" name="Alapítás éve (intervallum)" queryTableFieldId="139" dataDxfId="270"/>
    <tableColumn id="140" xr3:uid="{0849B300-6F4E-429A-BBE7-128EA3053B9E}" uniqueName="140" name="KKV" queryTableFieldId="140" dataDxfId="269"/>
    <tableColumn id="141" xr3:uid="{09E4876A-01E2-4EBA-A1D7-81F82A7A4D6B}" uniqueName="141" name="2025-06-03" queryTableFieldId="141"/>
    <tableColumn id="142" xr3:uid="{D7403FC5-92ED-49AC-BB1D-95D1152FA1BD}" uniqueName="142" name="2025-06-10" queryTableFieldId="142"/>
    <tableColumn id="143" xr3:uid="{A8A3CF84-6666-4AFC-9AC8-1C5CABCE39D2}" uniqueName="143" name="2025-06-17" queryTableFieldId="143"/>
    <tableColumn id="144" xr3:uid="{CF694CF9-5F87-42CE-BBA2-1F9FD3AECBA9}" uniqueName="144" name="2025-06-24" queryTableFieldId="144"/>
    <tableColumn id="145" xr3:uid="{5C438443-BC90-4689-8252-A8503A907672}" uniqueName="145" name="2025-07-01" queryTableFieldId="145"/>
    <tableColumn id="146" xr3:uid="{EAF0531B-7F6D-4567-9005-A55EB31E77CC}" uniqueName="146" name="2025-07-08" queryTableFieldId="146"/>
    <tableColumn id="147" xr3:uid="{927073F4-713D-45D6-B4E2-55F719D6F2D5}" uniqueName="147" name="2025-07-15" queryTableFieldId="147"/>
    <tableColumn id="148" xr3:uid="{C93D3245-2C6D-4CCB-9610-027989115F3E}" uniqueName="148" name="2025-07-22" queryTableFieldId="148"/>
    <tableColumn id="149" xr3:uid="{C3774F94-1CCA-4A8D-976F-A3ACE1A9EE41}" uniqueName="149" name="2025-07-29" queryTableFieldId="149"/>
    <tableColumn id="150" xr3:uid="{129F2623-8DFA-45D5-80B3-B19B4C6A9A42}" uniqueName="150" name="2025-08-05" queryTableFieldId="150"/>
    <tableColumn id="151" xr3:uid="{C33C2EEE-096E-43C0-AE62-95A7FC8336B2}" uniqueName="151" name="2025-08-12" queryTableFieldId="151"/>
    <tableColumn id="152" xr3:uid="{AB76160F-714F-49FC-ABC3-2A45B9FC9298}" uniqueName="152" name="2025-08-19" queryTableFieldId="152"/>
    <tableColumn id="153" xr3:uid="{D481C151-78BB-4014-A0CC-1B9D760CDA8F}" uniqueName="153" name="2025-08-26" queryTableFieldId="153"/>
    <tableColumn id="154" xr3:uid="{0492515D-5A76-4A81-AF48-F38CAC86B20D}" uniqueName="154" name="2025-09-02" queryTableFieldId="154"/>
    <tableColumn id="155" xr3:uid="{DD23D973-893A-4353-8033-069722F78505}" uniqueName="155" name="2025-09-09" queryTableFieldId="155"/>
    <tableColumn id="156" xr3:uid="{057081C5-3CBF-48D0-A44E-2CB4141940CD}" uniqueName="156" name="2025-09-16" queryTableFieldId="156"/>
    <tableColumn id="157" xr3:uid="{420F4AE7-87D7-4F55-913A-FC9D80B0D888}" uniqueName="157" name="2025-09-23" queryTableFieldId="157"/>
    <tableColumn id="158" xr3:uid="{C4EABA88-32A5-44DC-B23A-41489F987053}" uniqueName="158" name="2025-09-30" queryTableFieldId="158"/>
    <tableColumn id="159" xr3:uid="{0F639B15-D671-4592-8689-566A824A7764}" uniqueName="159" name="2025-10-07" queryTableFieldId="159"/>
    <tableColumn id="160" xr3:uid="{898C9AA9-7735-4066-81CE-5ACC74D6AF78}" uniqueName="160" name="2025-10-14" queryTableFieldId="160"/>
    <tableColumn id="161" xr3:uid="{993D0C48-5DE1-4699-B00B-7CB3043C3065}" uniqueName="161" name="2025-10-21" queryTableFieldId="161"/>
    <tableColumn id="162" xr3:uid="{86552024-77F0-4691-A0CD-5C73CFA9F65C}" uniqueName="162" name="2025-10-28" queryTableFieldId="162"/>
    <tableColumn id="163" xr3:uid="{44FBC41C-F8C6-4B72-B517-A98690E6EF15}" uniqueName="163" name="2025-11-04" queryTableFieldId="163"/>
    <tableColumn id="164" xr3:uid="{9F96C6EF-C620-465A-A65A-587287436747}" uniqueName="164" name="2025-11-11" queryTableFieldId="164"/>
    <tableColumn id="165" xr3:uid="{5080714E-8B0F-4845-AB68-606EE47223A7}" uniqueName="165" name="2025-11-18" queryTableFieldId="165"/>
    <tableColumn id="166" xr3:uid="{73750AF9-ED26-403C-8479-0B366EC962DF}" uniqueName="166" name="2025-11-25" queryTableFieldId="166"/>
    <tableColumn id="167" xr3:uid="{E5B82B9D-27BD-48E0-A82C-CD5BD86C3BE7}" uniqueName="167" name="2025-12-02" queryTableFieldId="167"/>
    <tableColumn id="168" xr3:uid="{D93C1301-ACCF-4B56-9510-ED8E597E54CE}" uniqueName="168" name="2025-12-09" queryTableFieldId="168"/>
    <tableColumn id="169" xr3:uid="{E1CCAF2F-6DE7-4928-9E0D-C17A1AF6F631}" uniqueName="169" name="2025-12-16" queryTableFieldId="169"/>
    <tableColumn id="170" xr3:uid="{345E42D4-E388-4640-B30B-56B020488461}" uniqueName="170" name="2025-12-23" queryTableFieldId="170"/>
    <tableColumn id="171" xr3:uid="{B21D7120-2257-4F39-B0D8-10B940205414}" uniqueName="171" name="2025-12-30" queryTableFieldId="171"/>
    <tableColumn id="172" xr3:uid="{B70B2210-5E15-4BEF-B949-3E61275A4585}" uniqueName="172" name="2026-01-06" queryTableFieldId="172"/>
    <tableColumn id="173" xr3:uid="{D97A65E6-9B4D-4388-BC46-EBBF138B61FD}" uniqueName="173" name="2026-01-13" queryTableFieldId="173"/>
    <tableColumn id="174" xr3:uid="{40EBEB92-6142-4BB2-A9E0-1DBF3BA286D7}" uniqueName="174" name="2026-01-20" queryTableFieldId="174"/>
    <tableColumn id="175" xr3:uid="{6C4E51BD-AD83-402D-8E52-AA8594372871}" uniqueName="175" name="2026-01-27" queryTableFieldId="175"/>
    <tableColumn id="176" xr3:uid="{89E2068F-BAC3-4393-81A1-FA954F518783}" uniqueName="176" name="2026-02-03" queryTableFieldId="176"/>
    <tableColumn id="177" xr3:uid="{7993A7E6-E8E4-47A7-8DF7-3003F6E16F99}" uniqueName="177" name="2026-02-10" queryTableFieldId="177"/>
    <tableColumn id="178" xr3:uid="{4A5103C3-90D8-4C46-9F22-F2FC2106508B}" uniqueName="178" name="2026-02-17" queryTableFieldId="178"/>
    <tableColumn id="179" xr3:uid="{9C6E4907-F8C6-4DE7-9B29-4E761142F480}" uniqueName="179" name="2026-02-24" queryTableFieldId="179"/>
    <tableColumn id="180" xr3:uid="{9B00A60D-75FB-4AC2-B5BA-0826D1407C48}" uniqueName="180" name="2026-03-03" queryTableFieldId="180"/>
    <tableColumn id="181" xr3:uid="{D58BFD81-2AE4-46E0-A076-CABBA56CE104}" uniqueName="181" name="2026-03-10" queryTableFieldId="181"/>
    <tableColumn id="182" xr3:uid="{1DAA04CE-043B-4830-AA36-4BFE1CDB08FB}" uniqueName="182" name="2026-03-17" queryTableFieldId="182"/>
    <tableColumn id="183" xr3:uid="{25B4F3D2-2DCF-45FA-A8FE-6B4D1CDBB4FB}" uniqueName="183" name="2026-03-24" queryTableFieldId="183"/>
    <tableColumn id="184" xr3:uid="{1053CF8D-3057-4D8D-99CB-F5CCF3DAF48C}" uniqueName="184" name="2026-03-31" queryTableFieldId="184"/>
    <tableColumn id="1" xr3:uid="{22F94928-3C50-4C2E-9060-83BF5BD74680}" uniqueName="1" name="Átlag" queryTableFieldId="187"/>
    <tableColumn id="2" xr3:uid="{C705F4AC-7726-4F4F-9D00-FB4F92A3DB5C}" uniqueName="2" name="Medián" queryTableFieldId="188"/>
    <tableColumn id="3" xr3:uid="{4CF043F4-8FE2-43CA-AAE9-A537E4A25E36}" uniqueName="3" name="Szórás" queryTableFieldId="189"/>
    <tableColumn id="4" xr3:uid="{3E99B6F9-AE4B-420D-A623-7F08A970C46A}" uniqueName="4" name="Relatív szórás" queryTableFieldId="190"/>
    <tableColumn id="5" xr3:uid="{D429F693-C750-416A-B386-066AF6EA4BDB}" uniqueName="5" name="Minimum" queryTableFieldId="191"/>
    <tableColumn id="6" xr3:uid="{AFF1A309-8CEC-4D80-BAC3-B50ECDEF1BBF}" uniqueName="6" name="Maximum" queryTableFieldId="192"/>
    <tableColumn id="7" xr3:uid="{FD0346C2-FC2A-4E41-9251-6D118A6AAEDD}" uniqueName="7" name="Terjedelem" queryTableFieldId="193"/>
    <tableColumn id="8" xr3:uid="{E7149DC2-5912-48D4-95EB-AE77247843AF}" uniqueName="8" name="Különbség" queryTableFieldId="194"/>
    <tableColumn id="9" xr3:uid="{4ABE22BA-A398-45C0-9B1B-E025B0B3A66B}" uniqueName="9" name="Különbség abszolútértéke" queryTableFieldId="19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71486A1-3535-443A-96AC-CEFBD21A6CA7}" name="error_type_summary" displayName="error_type_summary" ref="A1:BG45" tableType="queryTable" totalsRowShown="0">
  <autoFilter ref="A1:BG45" xr:uid="{E71486A1-3535-443A-96AC-CEFBD21A6CA7}"/>
  <tableColumns count="59">
    <tableColumn id="1" xr3:uid="{A58F965B-69EA-4C54-AAD2-F5AD6873946B}" uniqueName="1" name="date" queryTableFieldId="1" dataDxfId="0"/>
    <tableColumn id="2" xr3:uid="{75F9285C-1868-43D6-8431-38EB4D370AA9}" uniqueName="2" name="WCAG2AA.Principle3.Guideline3_1.3_1_1.H57.2" queryTableFieldId="2"/>
    <tableColumn id="3" xr3:uid="{F6F24E17-6FC9-44F4-AF59-7A33DAF9BD4B}" uniqueName="3" name="WCAG2AA.Principle1.Guideline1_1.1_1_1.H37" queryTableFieldId="3"/>
    <tableColumn id="4" xr3:uid="{C8136ED1-6648-4328-9D02-EC3300CCFC08}" uniqueName="4" name="WCAG2AA.Principle2.Guideline2_4.2_4_1.H64.1" queryTableFieldId="4"/>
    <tableColumn id="5" xr3:uid="{2A57AD5E-6A1D-46B7-A719-982EFE4F5693}" uniqueName="5" name="WCAG2AA.Principle1.Guideline1_4.1_4_3.G18.Fail" queryTableFieldId="5"/>
    <tableColumn id="6" xr3:uid="{A1703DF2-C8DD-44E8-843A-373BC3064AB5}" uniqueName="6" name="WCAG2AA.Principle4.Guideline4_1.4_1_2.H91.A.NoContent" queryTableFieldId="6"/>
    <tableColumn id="7" xr3:uid="{8480C59F-44CC-48CD-ACFB-CEFC6D468B51}" uniqueName="7" name="WCAG2AA.Principle4.Guideline4_1.4_1_1.F77" queryTableFieldId="7"/>
    <tableColumn id="8" xr3:uid="{06426653-1CBE-48A0-BC33-8B96323F4084}" uniqueName="8" name="WCAG2AA.Principle4.Guideline4_1.4_1_2.H91.Button.Name" queryTableFieldId="8"/>
    <tableColumn id="9" xr3:uid="{B281DFBA-6D9F-425D-8AC3-888BF64A3563}" uniqueName="9" name="WCAG2AA.Principle1.Guideline1_3.1_3_1.H42.2" queryTableFieldId="9"/>
    <tableColumn id="10" xr3:uid="{6DE9E63D-5388-4387-A3A5-E971CF666C1A}" uniqueName="10" name="WCAG2AA.Principle4.Guideline4_1.4_1_2.H91.InputText.Name" queryTableFieldId="10"/>
    <tableColumn id="11" xr3:uid="{0F4362C7-4A8D-495F-B38C-E479C7FD79ED}" uniqueName="11" name="WCAG2AA.Principle1.Guideline1_3.1_3_1.F68" queryTableFieldId="11"/>
    <tableColumn id="12" xr3:uid="{644F63F6-0B67-4A78-B864-E3F377F58697}" uniqueName="12" name="WCAG2AA.Principle2.Guideline2_2.2_2_1.F41.2" queryTableFieldId="12"/>
    <tableColumn id="13" xr3:uid="{E2828B18-4421-4609-AE9A-39BE7D3F9F97}" uniqueName="13" name="WCAG2AA.Principle4.Guideline4_1.4_1_2.H91.InputSearch.Name" queryTableFieldId="13"/>
    <tableColumn id="14" xr3:uid="{A681F4DD-E6F1-4298-9BE5-83ADBE07EE24}" uniqueName="14" name="WCAG2AA.Principle1.Guideline1_1.1_1_1.H30.2" queryTableFieldId="14"/>
    <tableColumn id="15" xr3:uid="{2099E39F-EEAC-4277-90BA-61089BE7B518}" uniqueName="15" name="WCAG2AA.Principle1.Guideline1_3.1_3_1.F92,ARIA4" queryTableFieldId="15"/>
    <tableColumn id="16" xr3:uid="{12802B68-5272-4F1D-9848-C6D6A74DAAF3}" uniqueName="16" name="WCAG2AA.Principle1.Guideline1_4.1_4_3.G145.Fail" queryTableFieldId="16"/>
    <tableColumn id="17" xr3:uid="{B27B7B35-4520-41B0-B396-875C6BEA5284}" uniqueName="17" name="WCAG2AA.Principle1.Guideline1_1.1_1_1.H67.1" queryTableFieldId="17"/>
    <tableColumn id="18" xr3:uid="{DE3DD0A3-FD4F-48F0-B9C7-1FDA13058A6E}" uniqueName="18" name="WCAG2AA.Principle4.Guideline4_1.4_1_2.H91.A.EmptyNoId" queryTableFieldId="18"/>
    <tableColumn id="19" xr3:uid="{8B192460-720B-4536-92CE-21B9D1D8ED23}" uniqueName="19" name="WCAG2AA.Principle3.Guideline3_2.3_2_2.H32.2" queryTableFieldId="19"/>
    <tableColumn id="20" xr3:uid="{8D4A7B23-6525-4666-9D33-177C81E25FA1}" uniqueName="20" name="WCAG2AA.Principle4.Guideline4_1.4_1_2.H91.Textarea.Name" queryTableFieldId="20"/>
    <tableColumn id="21" xr3:uid="{CCC4EA97-D83C-4057-B3FB-7DC5F4B38781}" uniqueName="21" name="WCAG2AA.Principle4.Guideline4_1.4_1_2.H91.InputEmail.Name" queryTableFieldId="21"/>
    <tableColumn id="22" xr3:uid="{F6947F93-8FAF-4535-A1B3-639A8DBCB188}" uniqueName="22" name="WCAG2AA.Principle4.Guideline4_1.4_1_2.H91.A.Name" queryTableFieldId="22"/>
    <tableColumn id="23" xr3:uid="{66BFCCF0-1AE2-42E8-8DD3-035AED82D72B}" uniqueName="23" name="WCAG2AA.Principle1.Guideline1_3.1_3_1.H49.Center" queryTableFieldId="23"/>
    <tableColumn id="24" xr3:uid="{53680333-E937-46E6-A5C9-E4D662F58FC2}" uniqueName="24" name="WCAG2AA.Principle4.Guideline4_1.4_1_2.H91.Fieldset.Name" queryTableFieldId="24"/>
    <tableColumn id="25" xr3:uid="{25960629-613F-4030-B66C-5A22E8008E98}" uniqueName="25" name="WCAG2AA.Principle1.Guideline1_3.1_3_1.H71.NoLegend" queryTableFieldId="25"/>
    <tableColumn id="26" xr3:uid="{5509F134-E346-4AC4-91B8-EA74C709053D}" uniqueName="26" name="WCAG2AA.Principle2.Guideline2_4.2_4_1.G1,G123,G124.NoSuchID" queryTableFieldId="26"/>
    <tableColumn id="27" xr3:uid="{AE0F77F1-542C-430A-A1CC-80F2BBDA736F}" uniqueName="27" name="WCAG2AA.Principle1.Guideline1_3.1_3_1.H49.AlignAttr" queryTableFieldId="27"/>
    <tableColumn id="28" xr3:uid="{D4A58B22-2104-4BA8-A6D9-B91BE158C66F}" uniqueName="28" name="WCAG2AA.Principle4.Guideline4_1.4_1_2.H91.InputFile.Name" queryTableFieldId="28"/>
    <tableColumn id="29" xr3:uid="{46146E52-E629-4E30-AE8A-E5E7D74C8F45}" uniqueName="29" name="WCAG2AA.Principle4.Guideline4_1.4_1_2.H91.InputButton.Name" queryTableFieldId="29"/>
    <tableColumn id="30" xr3:uid="{75FD6968-A35E-4E1E-8C24-F92188C87A0C}" uniqueName="30" name="WCAG2AA.Principle4.Guideline4_1.4_1_2.H91.InputNumber.Name" queryTableFieldId="30"/>
    <tableColumn id="31" xr3:uid="{B56A752B-1871-435A-B23C-ACCB51C20F5F}" uniqueName="31" name="WCAG2AA.Principle1.Guideline1_1.1_1_1.H2.EG3" queryTableFieldId="31"/>
    <tableColumn id="32" xr3:uid="{F4B7F29C-C6AD-4EE2-8CF4-9B016C727AF3}" uniqueName="32" name="WCAG2AA.Principle1.Guideline1_1.1_1_1.undefined" queryTableFieldId="32"/>
    <tableColumn id="33" xr3:uid="{F9A53145-A8A1-4E73-A3A1-00005499F025}" uniqueName="33" name="WCAG2AA.Principle1.Guideline1_3.1_3_1.H49.Font" queryTableFieldId="33"/>
    <tableColumn id="34" xr3:uid="{D5FDC297-4D6E-496F-928A-D1A27E8E3ACC}" uniqueName="34" name="WCAG2AA.Principle4.Guideline4_1.4_1_2.H91.InputCheckbox.Name" queryTableFieldId="34"/>
    <tableColumn id="35" xr3:uid="{7D51EA35-BFD7-46CA-AB67-9AD8AC4367A4}" uniqueName="35" name="WCAG2AA.Principle4.Guideline4_1.4_1_2.H91.InputPassword.Name" queryTableFieldId="35"/>
    <tableColumn id="36" xr3:uid="{AF2B4655-3593-45C8-8033-C506C66FBD2F}" uniqueName="36" name="WCAG2AA.Principle4.Guideline4_1.4_1_2.H91.InputRange.Name" queryTableFieldId="36"/>
    <tableColumn id="37" xr3:uid="{4D0CA3E6-6116-4A2C-9E03-45EB718FC4B7}" uniqueName="37" name="WCAG2AA.Principle4.Guideline4_1.4_1_2.H91.Select.Name" queryTableFieldId="37"/>
    <tableColumn id="38" xr3:uid="{CB01566C-DCF8-4C78-9B64-BCFA0D1815EA}" uniqueName="38" name="WCAG2AA.Principle1.Guideline1_1.1_1_1.H2.EG4" queryTableFieldId="38"/>
    <tableColumn id="39" xr3:uid="{84331B2B-CF06-4D16-916A-120E649952C3}" uniqueName="39" name="WCAG2AA.Principle4.Guideline4_1.4_1_2.H91.InputTime.Name" queryTableFieldId="39"/>
    <tableColumn id="40" xr3:uid="{CD61468B-8406-4B5C-BF5E-3EEFFFA513C4}" uniqueName="40" name="WCAG2AA.Principle4.Guideline4_1.4_1_2.H91.InputRadio.Name" queryTableFieldId="40"/>
    <tableColumn id="41" xr3:uid="{DACE5536-7765-4F83-A78F-5FC73188CD24}" uniqueName="41" name="WCAG2AA.Principle4.Guideline4_1.4_1_2.H91.InputSelect-one.Name" queryTableFieldId="41"/>
    <tableColumn id="42" xr3:uid="{0F6733E4-2FE9-48E7-8FA2-141A217D231F}" uniqueName="42" name="WCAG2AA.Principle4.Guideline4_1.4_1_2.H91.Div.Name" queryTableFieldId="42"/>
    <tableColumn id="43" xr3:uid="{2DCC7528-CA93-4F5D-A5AB-D885AB192E57}" uniqueName="43" name="WCAG2AA.Principle1.Guideline1_3.1_3_1.H43.HeadersRequired" queryTableFieldId="43"/>
    <tableColumn id="44" xr3:uid="{C68AACAE-71E8-4A0E-BCA6-2DEA69A7846E}" uniqueName="44" name="WCAG2AA.Principle1.Guideline1_1.1_1_1.H36" queryTableFieldId="44"/>
    <tableColumn id="45" xr3:uid="{032DE96D-C8EF-459E-938C-5B5489C17B31}" uniqueName="45" name="WCAG2AA.Principle2.Guideline2_4.2_4_2.H25.1.NoTitleEl" queryTableFieldId="45"/>
    <tableColumn id="46" xr3:uid="{6EE4F393-E86D-4984-9358-6A9DB4F4218A}" uniqueName="46" name="WCAG2AA.Principle2.Guideline2_2.2_2_1.F40.2" queryTableFieldId="46"/>
    <tableColumn id="47" xr3:uid="{A7E178A6-FD44-4237-99EE-E63EA3F3E2E8}" uniqueName="47" name="WCAG2AA.Principle1.Guideline1_3.1_3_1.H39.3.LayoutTable" queryTableFieldId="47"/>
    <tableColumn id="48" xr3:uid="{2638AC13-3A16-4B78-8E7B-4081DABB01A9}" uniqueName="48" name="WCAG2AA.Principle4.Guideline4_1.4_1_2.H91.InputTel.Name" queryTableFieldId="48"/>
    <tableColumn id="49" xr3:uid="{8AC7A6DD-4440-4B0C-A32E-C92256B73688}" uniqueName="49" name="WCAG2AA.Principle4.Guideline4_1.4_1_2.H91.Img.Name" queryTableFieldId="49"/>
    <tableColumn id="50" xr3:uid="{BD73ED5D-02ED-475F-B7AA-AD92B34A5868}" uniqueName="50" name="WCAG2AA.Principle4.Guideline4_1.4_1_2.H91.InputImage.Name" queryTableFieldId="50"/>
    <tableColumn id="51" xr3:uid="{E360784B-1835-48DA-9A72-BDC115103110}" uniqueName="51" name="WCAG2AA.Principle3.Guideline3_1.3_1_2.H58.1.Lang" queryTableFieldId="51"/>
    <tableColumn id="52" xr3:uid="{19D911AE-E92E-4984-A100-B4EA92A766E7}" uniqueName="52" name="WCAG2AA.Principle1.Guideline1_1.1_1_1.H24" queryTableFieldId="52"/>
    <tableColumn id="53" xr3:uid="{C18A0D52-6FD2-4FDE-9AE9-7AAA97C350AF}" uniqueName="53" name="WCAG2AA.Principle1.Guideline1_1.1_1_1.H53,ARIA6" queryTableFieldId="53"/>
    <tableColumn id="54" xr3:uid="{9D414ACB-E2D4-436A-A447-8B437E12EBE9}" uniqueName="54" name="WCAG2AA.Principle3.Guideline3_1.3_1_1.H57.3.Lang" queryTableFieldId="54"/>
    <tableColumn id="55" xr3:uid="{9D17AA93-BC10-490B-8645-B695DBC517A3}" uniqueName="55" name="WCAG2AA.Principle4.Guideline4_1.4_1_2.H91.InputHpinput.Name" queryTableFieldId="55"/>
    <tableColumn id="56" xr3:uid="{9DAA4C37-9A2A-49D1-8FDE-E8B6098C7851}" uniqueName="56" name="WCAG2AA.Principle4.Guideline4_1.4_1_2.H91.InputDate.Name" queryTableFieldId="56"/>
    <tableColumn id="57" xr3:uid="{64684669-846B-4935-8956-D57F73F9FEB9}" uniqueName="57" name="WCAG2AA.Principle4.Guideline4_1.4_1_2.H91.Span.Name" queryTableFieldId="57"/>
    <tableColumn id="58" xr3:uid="{962A8EF7-CBBB-448C-A956-35EA118CDFAE}" uniqueName="58" name="WCAG2AA.Principle2.Guideline2_4.2_4_2.H25.1.EmptyTitle" queryTableFieldId="58"/>
    <tableColumn id="59" xr3:uid="{B1E42066-7387-417F-8EAC-C06E43535483}" uniqueName="59" name="WCAG2AA.Principle4.Guideline4_1.4_1_2.H91.InputHome.Name" queryTableFieldId="5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51D795-694F-49AF-9BC9-AD22DD736B7C}" name="Table3" displayName="Table3" ref="A1:BC677" totalsRowShown="0">
  <autoFilter ref="A1:BC677" xr:uid="{5F51D795-694F-49AF-9BC9-AD22DD736B7C}"/>
  <tableColumns count="55">
    <tableColumn id="1" xr3:uid="{51F82863-69D4-40E5-880B-68063D1CD769}" name="Relatív rang"/>
    <tableColumn id="2" xr3:uid="{575F87C4-10D0-4FD4-915E-DF0B2E85724E}" name="Eredeti rang"/>
    <tableColumn id="3" xr3:uid="{445321E7-0CF1-4E07-A434-71D6D262E83E}" name="2025-06-03"/>
    <tableColumn id="4" xr3:uid="{927CF907-A2B6-4491-832B-B55103B186DE}" name="2025-06-10"/>
    <tableColumn id="5" xr3:uid="{0D992475-42FB-4181-AD64-814798AA26C8}" name="2025-06-17"/>
    <tableColumn id="6" xr3:uid="{0B3DD601-8FB6-442E-AA8A-2324F424911E}" name="2025-06-24"/>
    <tableColumn id="7" xr3:uid="{4876076A-C029-4B23-BDCB-A4EBECEC67A7}" name="2025-07-01"/>
    <tableColumn id="8" xr3:uid="{587BCF7D-C616-4289-95E3-286A019DB50C}" name="2025-07-08"/>
    <tableColumn id="9" xr3:uid="{E3BB5DB7-6D2D-49B8-B5CE-35DBA24B3C30}" name="2025-07-15"/>
    <tableColumn id="10" xr3:uid="{4EC9C606-A2C2-440E-8E48-ADA300E367B8}" name="2025-07-22"/>
    <tableColumn id="11" xr3:uid="{94214E17-C235-4888-83B5-900B76D3FF0E}" name="2025-07-29"/>
    <tableColumn id="12" xr3:uid="{99A8E434-65C9-4C12-9406-44147A576D68}" name="2025-08-05"/>
    <tableColumn id="13" xr3:uid="{587F0F67-3B6C-4D5F-8DE2-BA25589AF8E6}" name="2025-08-12"/>
    <tableColumn id="14" xr3:uid="{45F6A2BA-533D-4535-B621-A987201F9B71}" name="2025-08-19"/>
    <tableColumn id="15" xr3:uid="{F19DB200-FAE6-43CD-BFB1-9294B5709BE3}" name="2025-08-26"/>
    <tableColumn id="16" xr3:uid="{EF7E6508-82B4-415F-B77C-1B008E6228B8}" name="2025-09-02"/>
    <tableColumn id="17" xr3:uid="{744C0847-117C-4932-AC97-0715C7C59061}" name="2025-09-09"/>
    <tableColumn id="18" xr3:uid="{A3E0FE2C-D72B-446E-BD7A-8E99464069D8}" name="2025-09-16"/>
    <tableColumn id="19" xr3:uid="{3BCD7CEA-E698-4596-BDEE-B53FACAC38DD}" name="2025-09-23"/>
    <tableColumn id="20" xr3:uid="{70157437-2580-4423-A448-B29FB96CBA56}" name="2025-09-30"/>
    <tableColumn id="21" xr3:uid="{D58E19A2-A1A6-4FE7-95E1-CB3F16A5D89B}" name="2025-10-07"/>
    <tableColumn id="22" xr3:uid="{0D6F220C-B42C-4DB9-9D69-A7ED82FB8179}" name="2025-10-14"/>
    <tableColumn id="23" xr3:uid="{86177A12-FBE4-4996-85B6-C4874417B486}" name="2025-10-21"/>
    <tableColumn id="24" xr3:uid="{65B416DD-3EAC-46A3-8459-059F9C47E851}" name="2025-10-28"/>
    <tableColumn id="25" xr3:uid="{A7D06D70-2EA8-4C75-916A-D3611EDDE2FD}" name="2025-11-04"/>
    <tableColumn id="26" xr3:uid="{41EFA8C3-6811-462D-A899-044D80C43CD6}" name="2025-11-11"/>
    <tableColumn id="27" xr3:uid="{2EC2B79E-EFB5-4B8E-AA94-7480BBB05E85}" name="2025-11-18"/>
    <tableColumn id="28" xr3:uid="{9B247734-264B-466E-81B6-EFC5568CD368}" name="2025-11-25"/>
    <tableColumn id="29" xr3:uid="{185643BE-92DF-4F48-A7AE-19D413005F88}" name="2025-12-02"/>
    <tableColumn id="30" xr3:uid="{ED1D4BB1-D8F4-4AF6-8DA7-898617C44235}" name="2025-12-09"/>
    <tableColumn id="31" xr3:uid="{75E87BC3-BCDB-4EA5-BD97-B7D54FED8C23}" name="2025-12-16"/>
    <tableColumn id="32" xr3:uid="{0AA98AD2-DFAF-46EE-985F-FF1565EC4232}" name="2025-12-23"/>
    <tableColumn id="33" xr3:uid="{FFC16F91-2DFE-4779-A10A-06E6C3015C55}" name="2025-12-30"/>
    <tableColumn id="34" xr3:uid="{BC93924E-0F65-4859-A6BD-E0753A74BD9B}" name="2026-01-06"/>
    <tableColumn id="35" xr3:uid="{45EDDD5E-3CEE-4945-A4A5-47FD664274E2}" name="2026-01-13"/>
    <tableColumn id="36" xr3:uid="{901B3874-B3B0-462B-A7E5-F6B142D38288}" name="2026-01-20"/>
    <tableColumn id="37" xr3:uid="{3CC7B97D-D29F-4A90-BB7C-12690A039DCE}" name="2026-01-27"/>
    <tableColumn id="38" xr3:uid="{B9FFD8C4-9C10-48C7-8016-6F2C30861C7C}" name="2026-02-03"/>
    <tableColumn id="39" xr3:uid="{81C70063-0191-4172-8C57-E2C3CAB62D78}" name="2026-02-10"/>
    <tableColumn id="40" xr3:uid="{9BF8A332-E8E2-4A07-8BE3-051D8B9F9361}" name="2026-02-17"/>
    <tableColumn id="41" xr3:uid="{87943E12-7AA8-4035-8076-E102B1B38AEE}" name="2026-02-24"/>
    <tableColumn id="42" xr3:uid="{409CC306-A249-461A-A606-77E3AFAD1786}" name="2026-03-03"/>
    <tableColumn id="43" xr3:uid="{F9671EA7-CD18-4AE1-97D0-2DF0F8F1DCD1}" name="2026-03-10"/>
    <tableColumn id="44" xr3:uid="{32F9C3D7-BE21-4033-9290-F630D8E11E69}" name="2026-03-17"/>
    <tableColumn id="45" xr3:uid="{277BBB18-7FBC-4939-944D-EDC06C138B61}" name="2026-03-24"/>
    <tableColumn id="46" xr3:uid="{C11EB8DC-16AC-4FF8-B053-1D28D3A3A7B3}" name="2026-03-31"/>
    <tableColumn id="47" xr3:uid="{B28BFB69-F781-4D09-809D-A7ED25EFE76F}" name="Átlag" dataDxfId="265">
      <calculatedColumnFormula>AVERAGE(C2:AT2)</calculatedColumnFormula>
    </tableColumn>
    <tableColumn id="48" xr3:uid="{CE2CF087-13DD-428E-80E7-A12E59971A83}" name="Medián">
      <calculatedColumnFormula>MEDIAN(C2:AT2)</calculatedColumnFormula>
    </tableColumn>
    <tableColumn id="49" xr3:uid="{E1341C9E-8743-43D8-92B1-F23635A4DF16}" name="Szórás" dataDxfId="264">
      <calculatedColumnFormula>_xlfn.STDEV.S(C2:AT2)</calculatedColumnFormula>
    </tableColumn>
    <tableColumn id="50" xr3:uid="{EB984F50-3861-464F-B522-8AB1DBA6A6B9}" name="Relatív szórás" dataDxfId="263" dataCellStyle="Percent">
      <calculatedColumnFormula>AW2/AU2</calculatedColumnFormula>
    </tableColumn>
    <tableColumn id="51" xr3:uid="{DF239957-C8A1-497C-BF14-6197A1070522}" name="Minimum">
      <calculatedColumnFormula>MIN(C2:AT2)</calculatedColumnFormula>
    </tableColumn>
    <tableColumn id="52" xr3:uid="{DA5150DA-33BE-4E3B-8C3A-AD52B9B57FE0}" name="Maximum">
      <calculatedColumnFormula>MAX(C2:AT2)</calculatedColumnFormula>
    </tableColumn>
    <tableColumn id="53" xr3:uid="{52EE6C97-AB7C-4678-98AA-3006361D3E9F}" name="Terjedelem">
      <calculatedColumnFormula>AZ2-AY2</calculatedColumnFormula>
    </tableColumn>
    <tableColumn id="54" xr3:uid="{35E786BE-5A6C-421B-A0BA-078935EE2724}" name="Meredekség" dataDxfId="262">
      <calculatedColumnFormula>INDEX(LOGEST(C2:AT2,,TRUE,TRUE),1,1)</calculatedColumnFormula>
    </tableColumn>
    <tableColumn id="55" xr3:uid="{D6B11C70-19C9-491D-8F11-27454548957C}" name="R négyzet" dataDxfId="261">
      <calculatedColumnFormula>INDEX(LOGEST(C2:AT2,,TRUE,TRUE),3,1)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CB218AE-AF72-41CE-987D-212D9BE3FDD2}" name="Table22" displayName="Table22" ref="A1:BF60" totalsRowCount="1">
  <autoFilter ref="A1:BF59" xr:uid="{BCB218AE-AF72-41CE-987D-212D9BE3FDD2}"/>
  <sortState xmlns:xlrd2="http://schemas.microsoft.com/office/spreadsheetml/2017/richdata2" ref="A2:BF59">
    <sortCondition descending="1" ref="AT1:AT59"/>
  </sortState>
  <tableColumns count="58">
    <tableColumn id="1" xr3:uid="{F1D4BBF3-65DA-4DDE-BAE4-D440EB2D5162}" name="code" totalsRowLabel="Total"/>
    <tableColumn id="2" xr3:uid="{77F22323-9AF2-42D8-8A76-33EFF36FFD84}" name="03/06/2025"/>
    <tableColumn id="3" xr3:uid="{0598FD46-A96B-4561-A6EB-BFE07FFE6691}" name="10/06/2025"/>
    <tableColumn id="4" xr3:uid="{CB9B8271-37BB-4287-862A-13AF894245EA}" name="17/06/2025"/>
    <tableColumn id="5" xr3:uid="{0C8CDAE7-25EA-4820-8466-2B58907DB9E3}" name="24/06/2025"/>
    <tableColumn id="6" xr3:uid="{8DD5B782-96E5-4219-BA49-1E0378DF399E}" name="01/07/2025"/>
    <tableColumn id="7" xr3:uid="{44E06E61-A752-49A5-8747-21CFE550A0F4}" name="08/07/2025"/>
    <tableColumn id="8" xr3:uid="{016C5B5E-B54A-4642-89C1-960DBB6823DE}" name="15/07/2025"/>
    <tableColumn id="9" xr3:uid="{274C86CF-D64F-4265-9691-3DEDD8F650C6}" name="22/07/2025"/>
    <tableColumn id="10" xr3:uid="{206EF999-6411-4AEC-A70B-0A42FBB40810}" name="29/07/2025"/>
    <tableColumn id="11" xr3:uid="{8D695A31-BF58-485F-91DE-9D14D9C6E5DD}" name="05/08/2025"/>
    <tableColumn id="12" xr3:uid="{1EDD09CF-5A39-446E-B5DD-7E112FF5E742}" name="12/08/2025"/>
    <tableColumn id="13" xr3:uid="{D5AF0179-90CC-45ED-83A5-BB43682BFCF5}" name="19/08/2025"/>
    <tableColumn id="14" xr3:uid="{CA234FB0-1E91-42C7-BA95-52C01A25E213}" name="26/08/2025"/>
    <tableColumn id="15" xr3:uid="{407CC80F-DA5F-4E59-8280-99F87F3BB1EE}" name="02/09/2025"/>
    <tableColumn id="16" xr3:uid="{1BD4DA3C-34CA-461C-A238-7695DC1A06CA}" name="09/09/2025"/>
    <tableColumn id="17" xr3:uid="{262CA9A3-04E3-4B00-927C-186C0804F6D5}" name="16/09/2025"/>
    <tableColumn id="18" xr3:uid="{1D03EFFF-AA5E-4FAE-8FC6-692131E46F1A}" name="23/09/2025"/>
    <tableColumn id="19" xr3:uid="{DA14B35F-D632-4D3C-A6E9-CE2983699C91}" name="30/09/2025"/>
    <tableColumn id="20" xr3:uid="{0C5B927F-051A-4997-A971-6DB986E856EE}" name="07/10/2025"/>
    <tableColumn id="21" xr3:uid="{39C9E398-71B4-49FE-B58E-EBF4B5954177}" name="14/10/2025"/>
    <tableColumn id="22" xr3:uid="{FD970125-750A-4C59-9A73-40ED98051571}" name="21/10/2025"/>
    <tableColumn id="23" xr3:uid="{85E0CDE3-A61C-4E30-8E73-E1B4A552E18C}" name="28/10/2025"/>
    <tableColumn id="24" xr3:uid="{24A5CEA7-7E44-4C55-91AC-3BFCF1198CCA}" name="04/11/2025"/>
    <tableColumn id="25" xr3:uid="{62CE0CB9-7E89-4D65-B3F2-2325A1B67B47}" name="11/11/2025"/>
    <tableColumn id="26" xr3:uid="{4A3C4A17-52D7-481E-96FB-7AED028A8FE9}" name="18/11/2025"/>
    <tableColumn id="27" xr3:uid="{93B7F48F-3FFA-41DE-B09C-3CDE3C0FB721}" name="25/11/2025"/>
    <tableColumn id="28" xr3:uid="{6163BDF0-1BD1-41C5-BF2C-52EAF08E51E1}" name="02/12/2025"/>
    <tableColumn id="29" xr3:uid="{70407DC7-4173-412E-924E-650AC71A31DD}" name="09/12/2025"/>
    <tableColumn id="30" xr3:uid="{8B22FF67-8369-49F3-8749-C20B975DB35E}" name="16/12/2025"/>
    <tableColumn id="31" xr3:uid="{F1203D31-E5BF-4E4C-9F99-DD84E50F9E5E}" name="23/12/2025"/>
    <tableColumn id="32" xr3:uid="{538ABF6B-5209-4F96-8BC6-A2DE9F035254}" name="30/12/2025"/>
    <tableColumn id="33" xr3:uid="{9DD40161-572C-4FB4-A21F-7FFD78DD522D}" name="06/01/2026"/>
    <tableColumn id="34" xr3:uid="{51AA3CEC-1D3E-40EC-8902-BB476D7E6318}" name="13/01/2026"/>
    <tableColumn id="35" xr3:uid="{3173B1DB-0D54-48E1-B02F-958AD5CFAE01}" name="20/01/2026"/>
    <tableColumn id="36" xr3:uid="{E57E44F4-C62E-4238-9EAF-6106EF6B3DCA}" name="27/01/2026"/>
    <tableColumn id="37" xr3:uid="{932C3487-BE50-425D-8E07-60787E003EB3}" name="03/02/2026"/>
    <tableColumn id="38" xr3:uid="{C153840D-1270-4642-AC2D-2148A7843685}" name="10/02/2026"/>
    <tableColumn id="39" xr3:uid="{137D244C-CE9E-4583-87A8-090D72C376A0}" name="17/02/2026"/>
    <tableColumn id="40" xr3:uid="{90EEA261-B616-4624-AE2B-7B2D53CBE266}" name="24/02/2026"/>
    <tableColumn id="41" xr3:uid="{78341797-E7B0-4F40-B908-94BC3A3465D2}" name="03/03/2026"/>
    <tableColumn id="42" xr3:uid="{0A4BEB6F-BCEE-4740-A327-A1560CFFED95}" name="10/03/2026"/>
    <tableColumn id="43" xr3:uid="{D41E4D19-FD98-44B8-A5CD-1066C5FCA366}" name="17/03/2026"/>
    <tableColumn id="44" xr3:uid="{09CE7E2B-3091-4F7A-B190-0FEA3A63BDDF}" name="24/03/2026"/>
    <tableColumn id="45" xr3:uid="{D32F94CA-895D-4FA9-9E2E-1B7BD4370811}" name="31/03/2026"/>
    <tableColumn id="55" xr3:uid="{4514820D-BAFA-4E9C-B338-1A10B4D10970}" name="Sum" totalsRowFunction="sum" dataDxfId="268">
      <calculatedColumnFormula>SUM(Table22[[#This Row],[03/06/2025]:[31/03/2026]])</calculatedColumnFormula>
    </tableColumn>
    <tableColumn id="58" xr3:uid="{673B205C-C88B-4000-9B8F-230E6E429FF5}" name="Column3" dataDxfId="267" dataCellStyle="Percent">
      <calculatedColumnFormula>Table22[[#This Row],[Sum]]/Table22[[#Totals],[Sum]]</calculatedColumnFormula>
    </tableColumn>
    <tableColumn id="56" xr3:uid="{6CC1BAD6-C886-4BD0-814B-90FD87120C1A}" name="Column1"/>
    <tableColumn id="57" xr3:uid="{545A1CA6-2799-47EA-883B-776CB0EFC533}" name="Column2" dataDxfId="266" dataCellStyle="Percent">
      <calculatedColumnFormula>Table22[[#This Row],[Column1]]/(Table22[[#Totals],[Sum]])</calculatedColumnFormula>
    </tableColumn>
    <tableColumn id="46" xr3:uid="{C04424D2-7B13-4C38-A65B-0B494CA7600D}" name="Átlag">
      <calculatedColumnFormula>AVERAGE(B2:AS2)</calculatedColumnFormula>
    </tableColumn>
    <tableColumn id="47" xr3:uid="{5D14589D-6C88-4744-9412-16AAF1969C64}" name="Medián">
      <calculatedColumnFormula>MEDIAN(B2:AS2)</calculatedColumnFormula>
    </tableColumn>
    <tableColumn id="48" xr3:uid="{42A359E8-44D5-402D-8515-E37F7BB509B4}" name="Szórás">
      <calculatedColumnFormula>_xlfn.STDEV.S(B2:AS2)</calculatedColumnFormula>
    </tableColumn>
    <tableColumn id="49" xr3:uid="{3227A9B3-F452-4D3A-AFA3-31C6BEBB8270}" name="Relatív szórás">
      <calculatedColumnFormula>AZ2/AX2</calculatedColumnFormula>
    </tableColumn>
    <tableColumn id="50" xr3:uid="{87674BCC-55F6-47D3-9949-3DFF73E9E6A7}" name="Minimum">
      <calculatedColumnFormula>MIN(B2:AS2)</calculatedColumnFormula>
    </tableColumn>
    <tableColumn id="51" xr3:uid="{C27CF251-6E7F-4E9E-9C30-C588322BB64F}" name="Maximum">
      <calculatedColumnFormula>MAX(B2:AS2)</calculatedColumnFormula>
    </tableColumn>
    <tableColumn id="52" xr3:uid="{7DAB9432-0A4D-4D79-9753-161E21B33309}" name="Terjedelem">
      <calculatedColumnFormula>BC2-BB2</calculatedColumnFormula>
    </tableColumn>
    <tableColumn id="53" xr3:uid="{6FCD565D-28D0-41D9-8723-132CA6BAED6F}" name="Meredekség">
      <calculatedColumnFormula>INDEX(LOGEST(B2:AS2,,TRUE,TRUE),1,1)</calculatedColumnFormula>
    </tableColumn>
    <tableColumn id="54" xr3:uid="{0B8388EB-6413-441A-BBC6-6CD07B14DA6E}" name="R négyzet" totalsRowFunction="count">
      <calculatedColumnFormula>INDEX(LOGEST(B2:AS2,,TRUE,TRUE),3,1)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55225F-56F5-49B7-A9D0-1E0FEF555A13}" name="Table4" displayName="Table4" ref="A25:AY44" totalsRowShown="0">
  <autoFilter ref="A25:AY44" xr:uid="{5355225F-56F5-49B7-A9D0-1E0FEF555A13}">
    <filterColumn colId="1">
      <filters>
        <filter val="11"/>
        <filter val="131"/>
        <filter val="15"/>
        <filter val="16"/>
        <filter val="18"/>
        <filter val="181"/>
        <filter val="24"/>
        <filter val="33"/>
        <filter val="38"/>
        <filter val="45"/>
        <filter val="5"/>
        <filter val="6"/>
        <filter val="72"/>
        <filter val="97"/>
      </filters>
    </filterColumn>
  </autoFilter>
  <sortState xmlns:xlrd2="http://schemas.microsoft.com/office/spreadsheetml/2017/richdata2" ref="A26:AY44">
    <sortCondition ref="AX25:AX44"/>
  </sortState>
  <tableColumns count="51">
    <tableColumn id="1" xr3:uid="{DD27818B-EC08-47FE-9B09-58A9D00D882F}" name="Row Labels"/>
    <tableColumn id="2" xr3:uid="{EBE96B03-D6D1-4962-A881-0809F731CECF}" name="Count of Domain"/>
    <tableColumn id="3" xr3:uid="{EBD66FBB-0FE3-4BD5-9566-C40646211C28}" name="Average of 2025-06-03"/>
    <tableColumn id="4" xr3:uid="{D6D2AE58-D146-4C21-A291-8DBF1BCEB6A1}" name="Average of 2025-06-10"/>
    <tableColumn id="5" xr3:uid="{A1805CB7-48DA-40B1-97DC-C616F4793709}" name="Average of 2025-06-17"/>
    <tableColumn id="6" xr3:uid="{9FC57AC8-3D10-43C9-AD36-C023E6D77777}" name="Average of 2025-06-24"/>
    <tableColumn id="7" xr3:uid="{E5C8B327-7C79-4291-B49A-BB02DC6A7C58}" name="Average of 2025-07-01"/>
    <tableColumn id="8" xr3:uid="{978EF4DE-63DC-45FF-B07F-50E6217C889B}" name="Average of 2025-07-08"/>
    <tableColumn id="9" xr3:uid="{49BBFAD9-F9EC-4AE9-89BD-E6DAEE8E361F}" name="Average of 2025-07-15"/>
    <tableColumn id="10" xr3:uid="{E745864B-6C13-4394-A6BF-C71CCF837AE8}" name="Average of 2025-07-22"/>
    <tableColumn id="11" xr3:uid="{BC0AC135-E41D-4C72-822B-B31B7681CCA7}" name="Average of 2025-07-29"/>
    <tableColumn id="12" xr3:uid="{BFADB127-EC26-4439-A698-D00E6E319FA1}" name="Average of 2025-08-05"/>
    <tableColumn id="13" xr3:uid="{5CFA8C36-F951-422E-946C-B606B6CFB907}" name="Average of 2025-08-12"/>
    <tableColumn id="14" xr3:uid="{9787C05C-9B37-4668-8999-8C2C070DE399}" name="Average of 2025-08-19"/>
    <tableColumn id="15" xr3:uid="{3D932F24-D625-46FF-AFFD-99E036B7A347}" name="Average of 2025-08-26"/>
    <tableColumn id="16" xr3:uid="{E4A3CF82-ABCC-448B-AD44-45292E841AA0}" name="Average of 2025-09-02"/>
    <tableColumn id="17" xr3:uid="{F925D377-971E-482B-B89C-E4163A2F6842}" name="Average of 2025-09-09"/>
    <tableColumn id="18" xr3:uid="{C012E244-75B7-4C57-BCB8-29D896C6CD4E}" name="Average of 2025-09-16"/>
    <tableColumn id="19" xr3:uid="{D721B1E3-4676-455D-A6DB-938A582A3443}" name="Average of 2025-09-23"/>
    <tableColumn id="20" xr3:uid="{1E43E5E1-9AA4-40AB-91C7-FDBE299094D1}" name="Average of 2025-09-30"/>
    <tableColumn id="21" xr3:uid="{F52A1ABE-8A39-4DCB-AC6E-C425882916FA}" name="Average of 2025-10-07"/>
    <tableColumn id="22" xr3:uid="{8133B607-251D-46F3-BE96-0A7B1E02E049}" name="Average of 2025-10-14"/>
    <tableColumn id="23" xr3:uid="{470A460A-0D1F-4760-9F45-862B29B04A33}" name="Average of 2025-10-21"/>
    <tableColumn id="24" xr3:uid="{0F53A070-2F7E-4132-86DB-A8A3F4CCB926}" name="Average of 2025-10-28"/>
    <tableColumn id="25" xr3:uid="{FBF11525-197B-429F-9CCB-28BDC097C363}" name="Average of 2025-11-04"/>
    <tableColumn id="26" xr3:uid="{E3330F75-A3D1-4065-B345-E5746D78EA5C}" name="Average of 2025-11-11"/>
    <tableColumn id="27" xr3:uid="{F18F1123-93D3-4063-B974-A631425EB525}" name="Average of 2025-11-18"/>
    <tableColumn id="28" xr3:uid="{C9F56991-7182-4A51-86E8-69AD547AB62D}" name="Average of 2025-11-25"/>
    <tableColumn id="29" xr3:uid="{654E8001-5ED1-4315-A2EA-6623680C3E5B}" name="Average of 2025-12-02"/>
    <tableColumn id="30" xr3:uid="{1DAFD4ED-4130-4A34-ADCA-FE443DC6CFB3}" name="Average of 2025-12-09"/>
    <tableColumn id="31" xr3:uid="{250C1523-6EBC-471D-82E4-921B8BAEE881}" name="Average of 2025-12-16"/>
    <tableColumn id="32" xr3:uid="{9382D566-2821-48E5-B662-DED493D0CFA1}" name="Average of 2025-12-23"/>
    <tableColumn id="33" xr3:uid="{D3408534-7825-4133-9606-BDC46B914B26}" name="Average of 2025-12-30"/>
    <tableColumn id="34" xr3:uid="{5B9AD87C-8E50-49A6-BD49-E2B696294AB4}" name="Average of 2026-01-06"/>
    <tableColumn id="35" xr3:uid="{FDF6EDEA-ED11-4312-9824-13271358FE9B}" name="Average of 2026-01-13"/>
    <tableColumn id="36" xr3:uid="{A461B1B0-FFB1-44FA-AACE-340A22FE07AE}" name="Average of 2026-01-20"/>
    <tableColumn id="37" xr3:uid="{F71A8CE9-3D5F-431A-9ECD-18D244FB5C2D}" name="Average of 2026-01-27"/>
    <tableColumn id="38" xr3:uid="{6D22EC82-ED11-4414-AC86-04079FF9A99C}" name="Average of 2026-02-03"/>
    <tableColumn id="39" xr3:uid="{7A25023A-D073-446D-9A75-280CC8826078}" name="Average of 2026-02-10"/>
    <tableColumn id="40" xr3:uid="{6DA25330-7D7B-4F47-9C68-E04A00030FA5}" name="Average of 2026-02-17"/>
    <tableColumn id="41" xr3:uid="{5398F66A-B20F-4018-BEFB-6F7EF6C2B5D5}" name="Average of 2026-02-24"/>
    <tableColumn id="42" xr3:uid="{F7463610-0065-4F67-9761-4A779DAD38D8}" name="Average of 2026-03-03"/>
    <tableColumn id="43" xr3:uid="{915A3B00-93F6-4413-A575-E6B73AC02191}" name="Average of 2026-03-10"/>
    <tableColumn id="44" xr3:uid="{B9DEA79E-613F-4B17-812B-6621B75B826F}" name="Average of 2026-03-17"/>
    <tableColumn id="45" xr3:uid="{03DDB27D-D70E-4D5B-929B-34B4BFA27B61}" name="Average of 2026-03-24"/>
    <tableColumn id="46" xr3:uid="{922D5017-AAF0-456F-8FDF-7E6E3E27BD93}" name="Average of 2026-03-31"/>
    <tableColumn id="47" xr3:uid="{A89480F1-0B91-4103-A764-3DFA4C59A900}" name="Átlag"/>
    <tableColumn id="48" xr3:uid="{BEF558B6-2232-4DE0-A04C-1D4B5E7CFD34}" name="Szórás"/>
    <tableColumn id="49" xr3:uid="{DA3ECA46-0C5E-4387-827A-F25C3FBACFA4}" name="Relatív szórás"/>
    <tableColumn id="50" xr3:uid="{F72F6C6E-2A9F-4385-ADE0-FE713EA57771}" name="Trend meredekség"/>
    <tableColumn id="51" xr3:uid="{F9E3ACFD-0B43-413A-94BB-F9BCBED2C278}" name="R négyzet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7BB7245-EF87-4A14-82E8-2BD761B81F5E}" name="Table14" displayName="Table14" ref="A1:BD576" totalsRowShown="0">
  <autoFilter ref="A1:BD576" xr:uid="{D7BB7245-EF87-4A14-82E8-2BD761B81F5E}"/>
  <tableColumns count="56">
    <tableColumn id="1" xr3:uid="{AE18BB19-A884-4E30-906D-1430CC9818B8}" name="Létszám"/>
    <tableColumn id="2" xr3:uid="{DFAE8F15-EE05-43CA-BE40-71B020397391}" name="Létszám kód"/>
    <tableColumn id="3" xr3:uid="{8DC5D16E-4864-4EDB-9ABC-80455DD126AE}" name="Létszám intervallum"/>
    <tableColumn id="4" xr3:uid="{528DF60E-9739-41A6-92CC-7AE08902A9B4}" name="2025-06-03"/>
    <tableColumn id="5" xr3:uid="{862B5975-738A-4968-9E02-644A3904924D}" name="2025-06-10"/>
    <tableColumn id="6" xr3:uid="{6802D264-8D56-43EB-976F-7F29765737AD}" name="2025-06-17"/>
    <tableColumn id="7" xr3:uid="{34E1477F-6C2F-4D1B-9565-E83954A3A313}" name="2025-06-24"/>
    <tableColumn id="8" xr3:uid="{D05B6265-1BC8-46F1-95E5-62333EBFFCFA}" name="2025-07-01"/>
    <tableColumn id="9" xr3:uid="{3E5A7B73-9A26-43F7-A008-63CD0816C3E5}" name="2025-07-08"/>
    <tableColumn id="10" xr3:uid="{4A886E8A-5940-4E53-9F95-BDD3552A20D9}" name="2025-07-15"/>
    <tableColumn id="11" xr3:uid="{A03AB10D-7E95-4CED-9677-1E083FE853ED}" name="2025-07-22"/>
    <tableColumn id="12" xr3:uid="{4D06435A-098D-43EF-8B0A-3BB0EAC97ADD}" name="2025-07-29"/>
    <tableColumn id="13" xr3:uid="{16B48311-32A8-4A42-A4E2-4371809CCA7D}" name="2025-08-05"/>
    <tableColumn id="14" xr3:uid="{7A527CB2-E733-4028-92D7-7E1F691EF928}" name="2025-08-12"/>
    <tableColumn id="15" xr3:uid="{E4F0E8FB-0EA3-40A5-BDB2-4D3A602DE8D0}" name="2025-08-19"/>
    <tableColumn id="16" xr3:uid="{F4EEC3F8-720D-4D5D-BCB2-F9C7AC8E25E6}" name="2025-08-26"/>
    <tableColumn id="17" xr3:uid="{F44D7F23-836B-4670-B800-80FAB7FC9E47}" name="2025-09-02"/>
    <tableColumn id="18" xr3:uid="{72C328BD-F11F-4F58-A824-23106864487A}" name="2025-09-09"/>
    <tableColumn id="19" xr3:uid="{3AB6F795-0381-49AB-8F68-73FA8187F0B5}" name="2025-09-16"/>
    <tableColumn id="20" xr3:uid="{6881CADC-AA0A-4A78-8F67-ACBA401E037F}" name="2025-09-23"/>
    <tableColumn id="21" xr3:uid="{6EEBE6E9-4D83-4E31-AB9A-19A855A3E6AA}" name="2025-09-30"/>
    <tableColumn id="22" xr3:uid="{FF806FFE-6E75-4CDA-8AC2-49F72505CF17}" name="2025-10-07"/>
    <tableColumn id="23" xr3:uid="{69C03D01-ADDC-42E0-9CF8-1E0DAFCB9956}" name="2025-10-14"/>
    <tableColumn id="24" xr3:uid="{DC9145A9-A62D-40E0-A76A-78FA59C7639A}" name="2025-10-21"/>
    <tableColumn id="25" xr3:uid="{6D44B017-A437-4F5C-BA57-5E3A7321145F}" name="2025-10-28"/>
    <tableColumn id="26" xr3:uid="{8332CDA0-458B-49FE-B035-B7ABC9ECFA87}" name="2025-11-04"/>
    <tableColumn id="27" xr3:uid="{FC0D2408-03E8-4BD5-8829-25F135F58D2F}" name="2025-11-11"/>
    <tableColumn id="28" xr3:uid="{B60DBFED-C586-446C-80BC-9E6347C271BF}" name="2025-11-18"/>
    <tableColumn id="29" xr3:uid="{1ECC0AFE-2C58-4D1D-BA8B-0568DF51D13A}" name="2025-11-25"/>
    <tableColumn id="30" xr3:uid="{ACF14A66-5C77-4F1D-A9E2-0B167521CCD0}" name="2025-12-02"/>
    <tableColumn id="31" xr3:uid="{82376EF1-DE1C-435E-9496-E78B7F7FE881}" name="2025-12-09"/>
    <tableColumn id="32" xr3:uid="{FBD4EF10-1DBE-42D0-8761-73A10F587245}" name="2025-12-16"/>
    <tableColumn id="33" xr3:uid="{0050D550-8F92-4D26-9329-D60EC24FC39A}" name="2025-12-23"/>
    <tableColumn id="34" xr3:uid="{AA22C103-416D-47A4-ABDB-5A66F97C550B}" name="2025-12-30"/>
    <tableColumn id="35" xr3:uid="{FFD59B99-9AA5-469E-927C-0E2F9D265797}" name="2026-01-06"/>
    <tableColumn id="36" xr3:uid="{037334D3-E1F5-4283-BE4F-36ADF683C17C}" name="2026-01-13"/>
    <tableColumn id="37" xr3:uid="{9FAD14CF-8EB1-40A5-AA08-1661B8AB7043}" name="2026-01-20"/>
    <tableColumn id="38" xr3:uid="{BB409299-FD4C-45A3-A525-94BA7E231AD6}" name="2026-01-27"/>
    <tableColumn id="39" xr3:uid="{C7B1948B-BBD4-4DAA-85B4-3C24311A038C}" name="2026-02-03"/>
    <tableColumn id="40" xr3:uid="{017EF8A9-CA63-4AF0-B2BB-E50921FD3F40}" name="2026-02-10"/>
    <tableColumn id="41" xr3:uid="{97D0DC19-EFCB-4FA6-90EC-6D3EF8B593DB}" name="2026-02-17"/>
    <tableColumn id="42" xr3:uid="{FE4310F7-BCF7-4B4C-86DB-2BECA5317571}" name="2026-02-24"/>
    <tableColumn id="43" xr3:uid="{2DA8E7E9-E420-4611-A6EC-98442A032A59}" name="2026-03-03"/>
    <tableColumn id="44" xr3:uid="{88DC0AA4-CA4D-43C0-BD1F-6FD41D56D6ED}" name="2026-03-10"/>
    <tableColumn id="45" xr3:uid="{FABEBFC1-1B72-4476-B89B-6E5B0AF48E17}" name="2026-03-17"/>
    <tableColumn id="46" xr3:uid="{8C488CE7-2866-497E-89BC-36A8C91FDDB2}" name="2026-03-24"/>
    <tableColumn id="47" xr3:uid="{74D0E320-0242-49A4-968B-FA490B7019BC}" name="2026-03-31"/>
    <tableColumn id="48" xr3:uid="{85140468-AD9B-4B5B-8244-2A0CE586BF04}" name="Átlagos akadálymentességi hibaszám" dataDxfId="260">
      <calculatedColumnFormula>AVERAGE(D2:AU2)</calculatedColumnFormula>
    </tableColumn>
    <tableColumn id="49" xr3:uid="{276F9072-EE3C-4606-8F45-06F20B3C6A6D}" name="Akadálymentességi hibaszám mediánja" dataDxfId="259">
      <calculatedColumnFormula>MEDIAN(D2:AU2)</calculatedColumnFormula>
    </tableColumn>
    <tableColumn id="50" xr3:uid="{01282A31-7718-4C12-A039-F5005D2E899B}" name="Szórás" dataDxfId="258">
      <calculatedColumnFormula>_xlfn.STDEV.S(D2:AU2)</calculatedColumnFormula>
    </tableColumn>
    <tableColumn id="51" xr3:uid="{7FA9AA42-D9A4-4D08-A57B-9C3FAA5FA612}" name="Relatív szórás" dataDxfId="257" dataCellStyle="Percent">
      <calculatedColumnFormula>Table14[[#This Row],[Szórás]]/Table14[[#This Row],[Átlagos akadálymentességi hibaszám]]</calculatedColumnFormula>
    </tableColumn>
    <tableColumn id="52" xr3:uid="{E1CE5B8A-A746-4F72-8D8F-9A90F78B9F04}" name="Minimum érték" dataDxfId="256">
      <calculatedColumnFormula>MIN(D2:AU2)</calculatedColumnFormula>
    </tableColumn>
    <tableColumn id="53" xr3:uid="{36437183-D2E3-44CC-B2B2-3014AF6C0983}" name="Maximum érték" dataDxfId="255">
      <calculatedColumnFormula>MAX(D2:AU2)</calculatedColumnFormula>
    </tableColumn>
    <tableColumn id="54" xr3:uid="{80D8B931-C516-43C0-B529-C0594FAC2D0E}" name="Terjedelem" dataDxfId="254">
      <calculatedColumnFormula>BA2-AZ2</calculatedColumnFormula>
    </tableColumn>
    <tableColumn id="55" xr3:uid="{FD548391-F9CE-49C0-8ABC-F39780EC2339}" name="Meredekség" dataDxfId="253">
      <calculatedColumnFormula>INDEX(LOGEST($D2:$AU2,,TRUE,TRUE),1,1)</calculatedColumnFormula>
    </tableColumn>
    <tableColumn id="56" xr3:uid="{7972444F-AD4B-4527-8998-9905E20DCC2E}" name="R négyzet" dataDxfId="252">
      <calculatedColumnFormula>INDEX(LOGEST($D2:$AU2,,TRUE,TRUE),3,1)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609886F-0CFC-473F-95AC-1D10A07F9365}" name="Table15" displayName="Table15" ref="A1:BC17" totalsRowShown="0">
  <autoFilter ref="A1:BC17" xr:uid="{0609886F-0CFC-473F-95AC-1D10A07F9365}"/>
  <tableColumns count="55">
    <tableColumn id="1" xr3:uid="{E7CAB65C-5009-4B52-B950-1491A7F63D44}" name="Row Labels"/>
    <tableColumn id="55" xr3:uid="{EE1F6238-3102-49AC-AAAE-DC61229275BC}" name="Count of Létszám intervallum"/>
    <tableColumn id="2" xr3:uid="{839271B6-F0DA-4D65-AF2E-6176A7F06CD7}" name="Average of 2025-06-03" dataDxfId="249"/>
    <tableColumn id="3" xr3:uid="{C6303815-017E-499A-AA28-80287A677930}" name="Average of 2025-06-10" dataDxfId="248"/>
    <tableColumn id="4" xr3:uid="{57FF049A-3008-4F2C-95C4-3DAB62DB8ECD}" name="Average of 2025-06-17" dataDxfId="247"/>
    <tableColumn id="5" xr3:uid="{79FBA3A2-CCA4-47DC-9356-6DEC01F642D2}" name="Average of 2025-06-24" dataDxfId="246"/>
    <tableColumn id="6" xr3:uid="{13B5ACFC-2970-4D0A-96AF-B8C2A6CBAF12}" name="Average of 2025-07-01" dataDxfId="245"/>
    <tableColumn id="7" xr3:uid="{3CBC5E9B-0B03-4C5F-95C2-034057A26C25}" name="Average of 2025-07-08" dataDxfId="244"/>
    <tableColumn id="8" xr3:uid="{722A40AE-D6D7-4EDB-846C-FB77B23A24B0}" name="Average of 2025-07-15" dataDxfId="243"/>
    <tableColumn id="9" xr3:uid="{51A175B8-9A6E-45EE-8133-1F4A2A887280}" name="Average of 2025-07-22" dataDxfId="242"/>
    <tableColumn id="10" xr3:uid="{C422BE0B-6C12-404B-8550-D526753FE57D}" name="Average of 2025-07-29" dataDxfId="241"/>
    <tableColumn id="11" xr3:uid="{B2FA82F6-A13A-4FAE-B152-1FABD9B57B6D}" name="Average of 2025-08-05" dataDxfId="240"/>
    <tableColumn id="12" xr3:uid="{939E0BD5-C914-4815-A6D7-118643023427}" name="Average of 2025-08-12" dataDxfId="239"/>
    <tableColumn id="13" xr3:uid="{EBD460B5-9900-4B0E-BC06-5825E510DCD1}" name="Average of 2025-08-19" dataDxfId="238"/>
    <tableColumn id="14" xr3:uid="{E8413817-132A-43F4-983C-33A63CE3A5ED}" name="Average of 2025-08-26" dataDxfId="237"/>
    <tableColumn id="15" xr3:uid="{507234D1-46CC-4505-9424-1CE7C9034947}" name="Average of 2025-09-02" dataDxfId="236"/>
    <tableColumn id="16" xr3:uid="{71457EE9-698F-4718-9CB6-235DF9E40109}" name="Average of 2025-09-09" dataDxfId="235"/>
    <tableColumn id="17" xr3:uid="{53D49594-9A89-4019-9229-CAB97FD47D67}" name="Average of 2025-09-16" dataDxfId="234"/>
    <tableColumn id="18" xr3:uid="{4FFBBA41-0B5C-474C-A9D5-3363DCA1E686}" name="Average of 2025-09-23" dataDxfId="233"/>
    <tableColumn id="19" xr3:uid="{5741480E-AD1D-4092-91E8-384285064AFE}" name="Average of 2025-09-30" dataDxfId="232"/>
    <tableColumn id="20" xr3:uid="{1BC8FCAE-507B-49A3-BB4A-966FE30AC9C8}" name="Average of 2025-10-07" dataDxfId="231"/>
    <tableColumn id="21" xr3:uid="{8A837C97-00E7-4F47-A7C2-C7E0CD6EF0E7}" name="Average of 2025-10-14" dataDxfId="230"/>
    <tableColumn id="22" xr3:uid="{3A4A21BD-616D-46C1-9538-86FF254F4178}" name="Average of 2025-10-21" dataDxfId="229"/>
    <tableColumn id="23" xr3:uid="{1CE16E9A-AE80-42C5-AF02-8AB47F8D75D9}" name="Average of 2025-10-28" dataDxfId="228"/>
    <tableColumn id="24" xr3:uid="{D9934AA9-C785-4ACF-BED5-1530FF612513}" name="Average of 2025-11-04" dataDxfId="227"/>
    <tableColumn id="25" xr3:uid="{5C4D5520-B202-4DD2-A6B5-CF976C854707}" name="Average of 2025-11-11" dataDxfId="226"/>
    <tableColumn id="26" xr3:uid="{AD2D8DC9-A82D-41E4-AC57-7358D8278C23}" name="Average of 2025-11-18" dataDxfId="225"/>
    <tableColumn id="27" xr3:uid="{CB8B0633-D906-41EF-9720-F46D9428C02E}" name="Average of 2025-11-25" dataDxfId="224"/>
    <tableColumn id="28" xr3:uid="{0E8B3E57-C7D2-442B-B95B-D2E0B85B3BEE}" name="Average of 2025-12-02" dataDxfId="223"/>
    <tableColumn id="29" xr3:uid="{23667E5C-5DB2-4F39-BF8F-C352DF420457}" name="Average of 2025-12-09" dataDxfId="222"/>
    <tableColumn id="30" xr3:uid="{92B96DD4-8BC0-4058-9523-A92C76B77395}" name="Average of 2025-12-16" dataDxfId="221"/>
    <tableColumn id="31" xr3:uid="{A242A199-D7CE-48A8-8BE0-8968FFD8025A}" name="Average of 2025-12-23" dataDxfId="220"/>
    <tableColumn id="32" xr3:uid="{FB7D9E1D-33FE-4BE4-83E0-2244737A00E1}" name="Average of 2025-12-30" dataDxfId="219"/>
    <tableColumn id="33" xr3:uid="{E596D606-44AF-4903-BC56-CE041CD05AF8}" name="Average of 2026-01-06" dataDxfId="218"/>
    <tableColumn id="34" xr3:uid="{9C389B94-3B82-4B6D-B5E9-2029577C4B6D}" name="Average of 2026-01-13" dataDxfId="217"/>
    <tableColumn id="35" xr3:uid="{465C3F8F-0080-47DD-B3EA-07E8F9A6E1A7}" name="Average of 2026-01-20" dataDxfId="216"/>
    <tableColumn id="36" xr3:uid="{C8765F21-8959-4139-BC35-8C74E32B7909}" name="Average of 2026-01-27" dataDxfId="215"/>
    <tableColumn id="37" xr3:uid="{7959E5A0-AD9B-4B46-9855-05645BAEE7B6}" name="Average of 2026-02-03" dataDxfId="214"/>
    <tableColumn id="38" xr3:uid="{47944C94-9E93-496C-9934-BD73D6BCF72B}" name="Average of 2026-02-10" dataDxfId="213"/>
    <tableColumn id="39" xr3:uid="{03BA5513-C30E-4A41-BA29-DF471AAE95C5}" name="Average of 2026-02-17" dataDxfId="212"/>
    <tableColumn id="40" xr3:uid="{5685DBAF-BD98-42AB-A131-6CDC2CC5D1CB}" name="Average of 2026-02-24" dataDxfId="211"/>
    <tableColumn id="41" xr3:uid="{8CB8C71C-9130-4FE2-9FE9-A5D2C25C6C76}" name="Average of 2026-03-03" dataDxfId="210"/>
    <tableColumn id="42" xr3:uid="{48B7B811-A9D7-435E-8FAE-A268E1E6FB59}" name="Average of 2026-03-10" dataDxfId="209"/>
    <tableColumn id="43" xr3:uid="{29C81C04-5628-4DF9-9D12-B99A29A4AABC}" name="Average of 2026-03-17" dataDxfId="208"/>
    <tableColumn id="44" xr3:uid="{D4CF1895-E87D-4442-AE8D-3EF6C5068550}" name="Average of 2026-03-24" dataDxfId="207"/>
    <tableColumn id="45" xr3:uid="{ED226E62-A180-4138-A555-BE18D066C376}" name="Average of 2026-03-31" dataDxfId="206"/>
    <tableColumn id="46" xr3:uid="{70ECCE0F-0379-47E9-925D-E1E99B29B3D4}" name="Átlag" dataDxfId="205">
      <calculatedColumnFormula>AVERAGE(C2:AT2)</calculatedColumnFormula>
    </tableColumn>
    <tableColumn id="47" xr3:uid="{DCE3A9B7-AF65-47B6-B2EF-43F46375722D}" name="Medián" dataDxfId="204">
      <calculatedColumnFormula>MEDIAN(C2:AT2)</calculatedColumnFormula>
    </tableColumn>
    <tableColumn id="48" xr3:uid="{7F05754F-1E22-4CEA-9AC2-790ADDB35B10}" name="Szórás" dataDxfId="203">
      <calculatedColumnFormula>_xlfn.STDEV.S(C2:AT2)</calculatedColumnFormula>
    </tableColumn>
    <tableColumn id="49" xr3:uid="{482AD339-A891-4690-B9C6-922C5A16F5F6}" name="Relatív szórás" dataDxfId="202" dataCellStyle="Percent">
      <calculatedColumnFormula>AW2/AU2</calculatedColumnFormula>
    </tableColumn>
    <tableColumn id="50" xr3:uid="{258E82F5-1990-45C4-BDEB-1914292BF89E}" name="Minimum" dataDxfId="201">
      <calculatedColumnFormula>MIN(C2:AT2)</calculatedColumnFormula>
    </tableColumn>
    <tableColumn id="51" xr3:uid="{FDE03E4D-0D4E-4977-99F5-694BAFCD86AF}" name="Maximum" dataDxfId="200">
      <calculatedColumnFormula>MAX(C2:AT2)</calculatedColumnFormula>
    </tableColumn>
    <tableColumn id="52" xr3:uid="{F352F98E-2973-4AE9-8E62-F9373E5B7140}" name="Terjedelem" dataDxfId="199">
      <calculatedColumnFormula>AZ2-AY2</calculatedColumnFormula>
    </tableColumn>
    <tableColumn id="53" xr3:uid="{ACD59125-E836-4677-A9BC-855F62CE690D}" name="Meredekség" dataDxfId="198">
      <calculatedColumnFormula>INDEX(LOGEST(C2:AT2,,TRUE,TRUE),1,1)</calculatedColumnFormula>
    </tableColumn>
    <tableColumn id="54" xr3:uid="{A1881079-504D-42BD-A0E7-2335F507AB7D}" name="R négyzet" dataDxfId="197">
      <calculatedColumnFormula>INDEX(LOGEST(C2:AT2,,TRUE,TRUE),3,1)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DD7014D-6B92-435D-915F-213CD1ECB46C}" name="Table16" displayName="Table16" ref="A1:BC3" totalsRowShown="0">
  <autoFilter ref="A1:BC3" xr:uid="{3DD7014D-6B92-435D-915F-213CD1ECB46C}"/>
  <tableColumns count="55">
    <tableColumn id="1" xr3:uid="{0F081C92-4400-4433-A16D-51B82E875FA1}" name="Row Labels"/>
    <tableColumn id="2" xr3:uid="{3A455415-998A-491D-B1DF-3F6006A42867}" name="Count of Létszám intervallum"/>
    <tableColumn id="3" xr3:uid="{51B55F01-B85A-46B8-A704-61776FE51E25}" name="Average of 2025-06-03" dataDxfId="196"/>
    <tableColumn id="4" xr3:uid="{8C557CFD-61FC-4E1B-AF11-5D2A079B5D7F}" name="Average of 2025-06-10" dataDxfId="195"/>
    <tableColumn id="5" xr3:uid="{41F4686D-BD3D-4973-B20E-BFC7F084FD23}" name="Average of 2025-06-17" dataDxfId="194"/>
    <tableColumn id="6" xr3:uid="{880396DD-328C-462A-B8CF-0E13DA55135C}" name="Average of 2025-06-24" dataDxfId="193"/>
    <tableColumn id="7" xr3:uid="{4710E6C2-562E-4805-9C6F-CD7FC57FBE1A}" name="Average of 2025-07-01" dataDxfId="192"/>
    <tableColumn id="8" xr3:uid="{366B3A57-776E-4AFF-B7C7-A99D3550AC79}" name="Average of 2025-07-08" dataDxfId="191"/>
    <tableColumn id="9" xr3:uid="{98993C56-3C41-4B0B-9C99-508E3A17B831}" name="Average of 2025-07-15" dataDxfId="190"/>
    <tableColumn id="10" xr3:uid="{4FC737B4-1C61-434D-8BB9-9C196FDD27AC}" name="Average of 2025-07-22" dataDxfId="189"/>
    <tableColumn id="11" xr3:uid="{A13BC526-7A9E-4671-A33D-173531FF2930}" name="Average of 2025-07-29" dataDxfId="188"/>
    <tableColumn id="12" xr3:uid="{73D44BB7-FECF-405E-8DC0-B03A02A12811}" name="Average of 2025-08-05" dataDxfId="187"/>
    <tableColumn id="13" xr3:uid="{3C8E9F73-399F-4640-8C38-7F3553C36F00}" name="Average of 2025-08-12" dataDxfId="186"/>
    <tableColumn id="14" xr3:uid="{99E88D8C-7279-4387-B71C-6C4089065C16}" name="Average of 2025-08-19" dataDxfId="185"/>
    <tableColumn id="15" xr3:uid="{91B42B67-E2B6-4708-8850-58AF4036F6F1}" name="Average of 2025-08-26" dataDxfId="184"/>
    <tableColumn id="16" xr3:uid="{79E68121-8995-4D0D-BC56-4F3428716255}" name="Average of 2025-09-02" dataDxfId="183"/>
    <tableColumn id="17" xr3:uid="{B4403BC8-CEBC-4DED-A08B-E2FDDD93C6AC}" name="Average of 2025-09-09" dataDxfId="182"/>
    <tableColumn id="18" xr3:uid="{11E3CC35-EF1C-4B69-B82D-9B873ACD28BC}" name="Average of 2025-09-16" dataDxfId="181"/>
    <tableColumn id="19" xr3:uid="{EA99663B-A46D-460B-9851-C2E463AA22B7}" name="Average of 2025-09-23" dataDxfId="180"/>
    <tableColumn id="20" xr3:uid="{CD9EC9DA-3BC1-496B-A60F-C014E5D5BC68}" name="Average of 2025-09-30" dataDxfId="179"/>
    <tableColumn id="21" xr3:uid="{4FF39520-2A51-4A15-B8C5-53582CC2FBA9}" name="Average of 2025-10-07" dataDxfId="178"/>
    <tableColumn id="22" xr3:uid="{112E6990-0023-48F0-8B20-52CD295BDF12}" name="Average of 2025-10-14" dataDxfId="177"/>
    <tableColumn id="23" xr3:uid="{A9607C50-F9D8-45F0-85D1-A91B21F18565}" name="Average of 2025-10-21" dataDxfId="176"/>
    <tableColumn id="24" xr3:uid="{85F5878A-D9F1-43CC-9FC5-F7F4AA2A9F5D}" name="Average of 2025-10-28" dataDxfId="175"/>
    <tableColumn id="25" xr3:uid="{00C1B303-419A-434E-B47E-23F00140F33B}" name="Average of 2025-11-04" dataDxfId="174"/>
    <tableColumn id="26" xr3:uid="{676D2973-11F2-44F7-8679-9663B9E83AEC}" name="Average of 2025-11-11" dataDxfId="173"/>
    <tableColumn id="27" xr3:uid="{0F73D833-B357-45A8-86E4-95BF1F1B3A39}" name="Average of 2025-11-18" dataDxfId="172"/>
    <tableColumn id="28" xr3:uid="{D616E503-587E-4A15-A1BC-B1D1046CAD16}" name="Average of 2025-11-25" dataDxfId="171"/>
    <tableColumn id="29" xr3:uid="{60BBD9AA-2171-4D8F-826C-0FD91A8C9B68}" name="Average of 2025-12-02" dataDxfId="170"/>
    <tableColumn id="30" xr3:uid="{A480E398-3773-4087-A2F0-8B182A2766FD}" name="Average of 2025-12-09" dataDxfId="169"/>
    <tableColumn id="31" xr3:uid="{505DDDFB-64C6-45B2-92AC-FB0F863B34A4}" name="Average of 2025-12-16" dataDxfId="168"/>
    <tableColumn id="32" xr3:uid="{CC830E9D-0F54-4E20-AD64-0D64CE60FC3B}" name="Average of 2025-12-23" dataDxfId="167"/>
    <tableColumn id="33" xr3:uid="{9D1254C6-5C6B-4D56-B3CE-E57E86E34E46}" name="Average of 2025-12-30" dataDxfId="166"/>
    <tableColumn id="34" xr3:uid="{A61194D6-B318-4AD5-BB2A-A1AAD2BBEDC9}" name="Average of 2026-01-06" dataDxfId="165"/>
    <tableColumn id="35" xr3:uid="{59C44538-8509-4405-B226-D8E529121BF6}" name="Average of 2026-01-13" dataDxfId="164"/>
    <tableColumn id="36" xr3:uid="{AEB9D084-CB94-48FB-BBFB-B4DC7D074A8F}" name="Average of 2026-01-20" dataDxfId="163"/>
    <tableColumn id="37" xr3:uid="{46DBC8DD-EA35-418B-A5CF-FB78638AE95F}" name="Average of 2026-01-27" dataDxfId="162"/>
    <tableColumn id="38" xr3:uid="{2D5B7155-CD8B-4E71-9358-03BE40E83567}" name="Average of 2026-02-03" dataDxfId="161"/>
    <tableColumn id="39" xr3:uid="{5EF1228B-5694-46AF-9568-F264173441C0}" name="Average of 2026-02-10" dataDxfId="160"/>
    <tableColumn id="40" xr3:uid="{27546A81-E464-4CDE-A928-D543A29633B2}" name="Average of 2026-02-17" dataDxfId="159"/>
    <tableColumn id="41" xr3:uid="{A859752E-30D5-47F0-8D54-4AC2DB817788}" name="Average of 2026-02-24" dataDxfId="158"/>
    <tableColumn id="42" xr3:uid="{A7D2D0A9-CDFF-41BF-8C56-E141FE5F8E0F}" name="Average of 2026-03-03" dataDxfId="157"/>
    <tableColumn id="43" xr3:uid="{880BC9EE-F2D9-4DC9-A146-E131630CCB5B}" name="Average of 2026-03-10" dataDxfId="156"/>
    <tableColumn id="44" xr3:uid="{50431E64-DC28-483D-AA7D-74B05033695A}" name="Average of 2026-03-17" dataDxfId="155"/>
    <tableColumn id="45" xr3:uid="{DEC7004B-CD2E-4A14-84AF-E8B30797E258}" name="Average of 2026-03-24" dataDxfId="154"/>
    <tableColumn id="46" xr3:uid="{4E860BD8-2339-48FC-BA5D-29CA95116E99}" name="Average of 2026-03-31" dataDxfId="153"/>
    <tableColumn id="47" xr3:uid="{7A11D665-BD4B-496C-BDD2-62F3E031448D}" name="Átlag" dataDxfId="152">
      <calculatedColumnFormula>AVERAGE(C2:AT2)</calculatedColumnFormula>
    </tableColumn>
    <tableColumn id="48" xr3:uid="{7E7F07E1-5104-4BB3-8197-F6803143FF3E}" name="Medián" dataDxfId="151">
      <calculatedColumnFormula>MEDIAN(C2:AT2)</calculatedColumnFormula>
    </tableColumn>
    <tableColumn id="49" xr3:uid="{30E41091-B21A-4454-B07F-1862F0FC585B}" name="Szórás" dataDxfId="150">
      <calculatedColumnFormula>_xlfn.STDEV.S(C2:AT2)</calculatedColumnFormula>
    </tableColumn>
    <tableColumn id="50" xr3:uid="{27B7A020-B01B-4C85-9FD5-48A117BF81A4}" name="Relatív szórás" dataDxfId="149" dataCellStyle="Percent">
      <calculatedColumnFormula>AW2/AU2</calculatedColumnFormula>
    </tableColumn>
    <tableColumn id="51" xr3:uid="{A79121A0-D2C0-4F3F-8561-A90C782D3981}" name="Minimum" dataDxfId="148">
      <calculatedColumnFormula>MIN(C2:AT2)</calculatedColumnFormula>
    </tableColumn>
    <tableColumn id="52" xr3:uid="{DC8BE360-9B7B-45E7-BA7E-3E681D5B87F9}" name="Maximum" dataDxfId="147">
      <calculatedColumnFormula>MAX(C2:AT2)</calculatedColumnFormula>
    </tableColumn>
    <tableColumn id="53" xr3:uid="{48A2ECC7-A315-4B77-9625-CEBF2854E8A2}" name="Terjedelem" dataDxfId="146">
      <calculatedColumnFormula>AZ2-AY2</calculatedColumnFormula>
    </tableColumn>
    <tableColumn id="54" xr3:uid="{D3CF08DA-063A-40C5-BD8F-18D42E22FA55}" name="Meredekség" dataDxfId="145">
      <calculatedColumnFormula>INDEX(LOGEST(C2:AT2,,TRUE,TRUE),1,1)</calculatedColumnFormula>
    </tableColumn>
    <tableColumn id="55" xr3:uid="{BC9FC727-F4D2-44C7-A8A3-920B07902E37}" name="R négyzet" dataDxfId="144">
      <calculatedColumnFormula>INDEX(LOGEST(C2:AT2,,TRUE,TRUE),3,1)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DA6C2A-3850-453B-8196-1D712A2280C8}" name="Table17" displayName="Table17" ref="A1:BC5" totalsRowShown="0">
  <autoFilter ref="A1:BC5" xr:uid="{12DA6C2A-3850-453B-8196-1D712A2280C8}"/>
  <tableColumns count="55">
    <tableColumn id="1" xr3:uid="{C7DC1E8F-0A62-4588-97DC-2974421BE166}" name="Row Labels"/>
    <tableColumn id="2" xr3:uid="{C65B41CA-3EBB-45AA-9231-8DCB5571DC7A}" name="Count of Létszám intervallum"/>
    <tableColumn id="3" xr3:uid="{BB7940B1-DD59-49AA-A5D3-BE0FBD50E6D6}" name="Average of 2025-06-03" dataDxfId="143"/>
    <tableColumn id="4" xr3:uid="{D1CFCB17-7751-4998-9807-45E3C097D70E}" name="Average of 2025-06-10" dataDxfId="142"/>
    <tableColumn id="5" xr3:uid="{EE40BD1F-0262-4D0D-A6CB-71533AD7B3C2}" name="Average of 2025-06-17" dataDxfId="141"/>
    <tableColumn id="6" xr3:uid="{97B026C4-F829-4E11-B0FC-AB23FF5653E8}" name="Average of 2025-06-24" dataDxfId="140"/>
    <tableColumn id="7" xr3:uid="{E17468DA-C006-43CA-8C07-E56250A292B3}" name="Average of 2025-07-01" dataDxfId="139"/>
    <tableColumn id="8" xr3:uid="{03A5E1FE-FF7C-4C07-B391-E7C315887460}" name="Average of 2025-07-08" dataDxfId="138"/>
    <tableColumn id="9" xr3:uid="{3B640542-4B28-4B2F-B754-FE63E8357C07}" name="Average of 2025-07-15" dataDxfId="137"/>
    <tableColumn id="10" xr3:uid="{74604F49-9313-4855-B498-388C37AACB48}" name="Average of 2025-07-22" dataDxfId="136"/>
    <tableColumn id="11" xr3:uid="{2AEBEF32-B997-4770-AD41-C0D9757147FA}" name="Average of 2025-07-29" dataDxfId="135"/>
    <tableColumn id="12" xr3:uid="{D2C45684-9BEF-4DBB-93F9-8A4D7CCB6C45}" name="Average of 2025-08-05" dataDxfId="134"/>
    <tableColumn id="13" xr3:uid="{33ECA470-E9F0-49FF-B583-634A7279A98F}" name="Average of 2025-08-12" dataDxfId="133"/>
    <tableColumn id="14" xr3:uid="{0A59C334-70C4-4021-B408-ED821E01CCD4}" name="Average of 2025-08-19" dataDxfId="132"/>
    <tableColumn id="15" xr3:uid="{546FF002-8DF7-4542-8AF9-368EDCFBDA9C}" name="Average of 2025-08-26" dataDxfId="131"/>
    <tableColumn id="16" xr3:uid="{8CFDF86C-45F5-4230-9B3A-026329844AA2}" name="Average of 2025-09-02" dataDxfId="130"/>
    <tableColumn id="17" xr3:uid="{F843FDBE-3095-4DDD-8CD0-53B51506B0D2}" name="Average of 2025-09-09" dataDxfId="129"/>
    <tableColumn id="18" xr3:uid="{07A0E1FE-BA40-4215-BDCD-6E3518A9000C}" name="Average of 2025-09-16" dataDxfId="128"/>
    <tableColumn id="19" xr3:uid="{C9DD129C-7566-4039-B7B7-7707E6373D8A}" name="Average of 2025-09-23" dataDxfId="127"/>
    <tableColumn id="20" xr3:uid="{3A8FA6B5-2041-43FF-9619-0CF5EEBF680B}" name="Average of 2025-09-30" dataDxfId="126"/>
    <tableColumn id="21" xr3:uid="{47BAC540-A260-4527-8452-6FAC12579E6D}" name="Average of 2025-10-07" dataDxfId="125"/>
    <tableColumn id="22" xr3:uid="{23C0EFF5-F113-4116-8A5F-F3590316A6BF}" name="Average of 2025-10-14" dataDxfId="124"/>
    <tableColumn id="23" xr3:uid="{846278B5-97D8-4B81-ACC6-49EC2C83A815}" name="Average of 2025-10-21" dataDxfId="123"/>
    <tableColumn id="24" xr3:uid="{9926E75F-A0A9-49BF-BC3C-8312AFFDF2C0}" name="Average of 2025-10-28" dataDxfId="122"/>
    <tableColumn id="25" xr3:uid="{F8437017-93B1-4767-B50B-3FE2D9624698}" name="Average of 2025-11-04" dataDxfId="121"/>
    <tableColumn id="26" xr3:uid="{78D6E2E3-68F8-41A9-B240-A8AD0B07F25F}" name="Average of 2025-11-11" dataDxfId="120"/>
    <tableColumn id="27" xr3:uid="{9665AEC4-CB57-4354-B739-E64EC55940DA}" name="Average of 2025-11-18" dataDxfId="119"/>
    <tableColumn id="28" xr3:uid="{B902347D-0DC0-41DE-A8C4-C5DFD8F5C642}" name="Average of 2025-11-25" dataDxfId="118"/>
    <tableColumn id="29" xr3:uid="{1B5B5B22-23A6-4D2A-B01C-E19984AB91EE}" name="Average of 2025-12-02" dataDxfId="117"/>
    <tableColumn id="30" xr3:uid="{A8495DB9-A96B-448D-B7AA-B90F35970C51}" name="Average of 2025-12-09" dataDxfId="116"/>
    <tableColumn id="31" xr3:uid="{D0F2FE3C-51F3-4F4B-8E36-DB21C6B46489}" name="Average of 2025-12-16" dataDxfId="115"/>
    <tableColumn id="32" xr3:uid="{DB764256-5461-41D4-AC46-A8B98C3DB287}" name="Average of 2025-12-23" dataDxfId="114"/>
    <tableColumn id="33" xr3:uid="{FA63666B-C367-4B01-9702-0BC914638426}" name="Average of 2025-12-30" dataDxfId="113"/>
    <tableColumn id="34" xr3:uid="{855074B0-FF38-46BA-AF80-6807A2863CCA}" name="Average of 2026-01-06" dataDxfId="112"/>
    <tableColumn id="35" xr3:uid="{98AB540D-3895-478C-A328-6C05A9C94A50}" name="Average of 2026-01-13" dataDxfId="111"/>
    <tableColumn id="36" xr3:uid="{036A8B0B-0216-4C2B-9EB3-5EA42BB02F0D}" name="Average of 2026-01-20" dataDxfId="110"/>
    <tableColumn id="37" xr3:uid="{3381DF8B-1640-45C5-9752-227137361397}" name="Average of 2026-01-27" dataDxfId="109"/>
    <tableColumn id="38" xr3:uid="{83C34A46-5E73-47AC-AE97-3642183C16C2}" name="Average of 2026-02-03" dataDxfId="108"/>
    <tableColumn id="39" xr3:uid="{E83B9540-E359-4929-BD73-818F7987396D}" name="Average of 2026-02-10" dataDxfId="107"/>
    <tableColumn id="40" xr3:uid="{31345359-3386-4ABD-8E95-4F3BF4C5F36F}" name="Average of 2026-02-17" dataDxfId="106"/>
    <tableColumn id="41" xr3:uid="{600CB777-6435-4A67-8B38-00652F3E3E56}" name="Average of 2026-02-24" dataDxfId="105"/>
    <tableColumn id="42" xr3:uid="{1F88E175-730C-4073-B2E1-478CD5877FFB}" name="Average of 2026-03-03" dataDxfId="104"/>
    <tableColumn id="43" xr3:uid="{D526F4B5-E9D0-402F-A313-2A470E008B77}" name="Average of 2026-03-10" dataDxfId="103"/>
    <tableColumn id="44" xr3:uid="{ABD55F43-B9B8-4FF8-823C-9C1E2ADA5501}" name="Average of 2026-03-17" dataDxfId="102"/>
    <tableColumn id="45" xr3:uid="{6F9FD262-9197-401C-A100-79CF9D0DF73E}" name="Average of 2026-03-24" dataDxfId="101"/>
    <tableColumn id="46" xr3:uid="{3B1DBD27-82CB-43C9-B3F6-BD7DE1F7A6DC}" name="Average of 2026-03-31" dataDxfId="100"/>
    <tableColumn id="47" xr3:uid="{4C5B3F49-827E-46B9-90C9-4D5C6B72C1BC}" name="Átlag" dataDxfId="99">
      <calculatedColumnFormula>AVERAGE(C2:AT2)</calculatedColumnFormula>
    </tableColumn>
    <tableColumn id="48" xr3:uid="{345E3CAD-307E-4715-AF90-6C0C803F8E5B}" name="Medián" dataDxfId="98">
      <calculatedColumnFormula>MEDIAN(C2:AT2)</calculatedColumnFormula>
    </tableColumn>
    <tableColumn id="49" xr3:uid="{10E8CCEE-AFCD-4CAB-9D25-4E6BB83EF828}" name="Szórás" dataDxfId="97">
      <calculatedColumnFormula>_xlfn.STDEV.S(C2:AT2)</calculatedColumnFormula>
    </tableColumn>
    <tableColumn id="50" xr3:uid="{5B9D0CAD-6783-4929-8D2C-CA0E4336504C}" name="Relatív szórás" dataDxfId="96" dataCellStyle="Percent">
      <calculatedColumnFormula>AW2/AU2</calculatedColumnFormula>
    </tableColumn>
    <tableColumn id="51" xr3:uid="{E65C618D-0759-4B0E-B7E0-F7F43B6BF25F}" name="Minimum" dataDxfId="95">
      <calculatedColumnFormula>MIN(C2:AT2)</calculatedColumnFormula>
    </tableColumn>
    <tableColumn id="52" xr3:uid="{8BB2C92E-409B-4CC6-A112-6B35CBAADF16}" name="Maximum" dataDxfId="94">
      <calculatedColumnFormula>MAX(C2:AT2)</calculatedColumnFormula>
    </tableColumn>
    <tableColumn id="53" xr3:uid="{D366F468-3B95-49F1-9AC5-82CFE52FE7FF}" name="Terjedelem" dataDxfId="93">
      <calculatedColumnFormula>AZ2-AY2</calculatedColumnFormula>
    </tableColumn>
    <tableColumn id="54" xr3:uid="{282E29B4-2622-48AA-86CA-660459F5DB2D}" name="Meredekség" dataDxfId="92">
      <calculatedColumnFormula>INDEX(LOGEST(C2:AT2,,TRUE,TRUE),1,1)</calculatedColumnFormula>
    </tableColumn>
    <tableColumn id="55" xr3:uid="{254AB6A7-8F4A-4589-9D17-C0E275E13CC3}" name="R négyzet" dataDxfId="91">
      <calculatedColumnFormula>INDEX(LOGEST(C2:AT2,,TRUE,TRUE),3,1)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BF54777-B1CA-450D-A29F-E0044DA24246}" name="Table1214" displayName="Table1214" ref="A1:BD561" totalsRowShown="0">
  <autoFilter ref="A1:BD561" xr:uid="{8EA09EBF-12FE-4D66-862D-9CEDF3C1DE82}"/>
  <tableColumns count="56">
    <tableColumn id="1" xr3:uid="{F235132C-FAEB-423B-8844-603140072D80}" name="Nettó árbevétel"/>
    <tableColumn id="2" xr3:uid="{0FCD0AC2-9D87-4D90-BBD7-706C3773935E}" name="Árbevétel-kategória (kód)"/>
    <tableColumn id="3" xr3:uid="{26801576-7215-4060-8676-301A2E8046D5}" name="Árbevétel-kategória (millió Ft)"/>
    <tableColumn id="4" xr3:uid="{C925174A-4566-4373-BE88-7811F1CF5B74}" name="2025-06-03"/>
    <tableColumn id="5" xr3:uid="{13BE2A43-4E97-4B28-B972-33FCD53DB33F}" name="2025-06-10"/>
    <tableColumn id="6" xr3:uid="{8B53A6C1-A995-4E98-BF29-DC749006CE2B}" name="2025-06-17"/>
    <tableColumn id="7" xr3:uid="{337FBC2E-4D10-4580-8DFF-9DF88BDB236D}" name="2025-06-24"/>
    <tableColumn id="8" xr3:uid="{15844350-F28D-46D3-BD5A-967A9949410D}" name="2025-07-01"/>
    <tableColumn id="9" xr3:uid="{2E83E650-7A38-415E-A929-263F9F262259}" name="2025-07-08"/>
    <tableColumn id="10" xr3:uid="{D69305C7-5D76-4CCA-BCC1-35532013A3C9}" name="2025-07-15"/>
    <tableColumn id="11" xr3:uid="{08199C5B-02F2-4D18-9CD8-384E8C546809}" name="2025-07-22"/>
    <tableColumn id="12" xr3:uid="{5EE385DE-9345-40BA-818F-739956372BD2}" name="2025-07-29"/>
    <tableColumn id="13" xr3:uid="{8E711686-DB78-42FF-9776-0AC82E72EA3B}" name="2025-08-05"/>
    <tableColumn id="14" xr3:uid="{E17921FB-38AB-4292-B878-A01785BB6179}" name="2025-08-12"/>
    <tableColumn id="15" xr3:uid="{A99CC93D-7CCA-4302-929B-2FD18EE67925}" name="2025-08-19"/>
    <tableColumn id="16" xr3:uid="{BD417FEE-A29B-4615-9DED-CBC8C4AE419C}" name="2025-08-26"/>
    <tableColumn id="17" xr3:uid="{379F2B13-CB1D-4539-8CA6-5699B4F830E0}" name="2025-09-02"/>
    <tableColumn id="18" xr3:uid="{E5836EF2-E57B-4574-8F2A-F535C3B62B45}" name="2025-09-09"/>
    <tableColumn id="19" xr3:uid="{706BAF98-3087-456F-B51A-D96EB1F1593D}" name="2025-09-16"/>
    <tableColumn id="20" xr3:uid="{9FDE1759-8FB4-4F28-809C-0D111533816A}" name="2025-09-23"/>
    <tableColumn id="21" xr3:uid="{9DEE5A4E-9FDB-44BF-B64A-07678477CAD4}" name="2025-09-30"/>
    <tableColumn id="22" xr3:uid="{F2D3CEB1-BDD3-4C94-B6E9-3E9DC425BC55}" name="2025-10-07"/>
    <tableColumn id="23" xr3:uid="{73A2B537-1BDC-4FD4-A0B2-DE52B18762D4}" name="2025-10-14"/>
    <tableColumn id="24" xr3:uid="{447D9BF1-4A1F-4EC2-8F35-AF7A0F084F2D}" name="2025-10-21"/>
    <tableColumn id="25" xr3:uid="{F9798C7B-C2EB-430D-B5B4-0A58AF4CCCAA}" name="2025-10-28"/>
    <tableColumn id="26" xr3:uid="{8D68F8D9-19EE-4405-9F82-1B5CBB36FD0E}" name="2025-11-04"/>
    <tableColumn id="27" xr3:uid="{67BECF9C-2832-4151-9F67-9B78A9E79CE8}" name="2025-11-11"/>
    <tableColumn id="28" xr3:uid="{EFD4133E-A05D-44A8-A196-1848BB2127F9}" name="2025-11-18"/>
    <tableColumn id="29" xr3:uid="{CC7234F2-932C-46F4-B598-14CD97CB4319}" name="2025-11-25"/>
    <tableColumn id="30" xr3:uid="{BAB3E29C-7F3B-46DF-86A1-83CC44FD0336}" name="2025-12-02"/>
    <tableColumn id="31" xr3:uid="{A6A473DA-F142-40BA-AD3D-E059363C5935}" name="2025-12-09"/>
    <tableColumn id="32" xr3:uid="{A74F0DA7-7BBA-4E19-B996-80733DA6636B}" name="2025-12-16"/>
    <tableColumn id="33" xr3:uid="{9F988470-CB64-4634-8693-7A40E970C663}" name="2025-12-23"/>
    <tableColumn id="34" xr3:uid="{1957CEDF-92D1-4474-8185-4092C0F2C2BA}" name="2025-12-30"/>
    <tableColumn id="35" xr3:uid="{BD732B57-D607-495D-9C74-2B89680A5F45}" name="2026-01-06"/>
    <tableColumn id="36" xr3:uid="{161F0DC7-9CCF-4158-B5DF-E5373B481D48}" name="2026-01-13"/>
    <tableColumn id="37" xr3:uid="{08CDCE07-8034-4664-B762-C39E132F7681}" name="2026-01-20"/>
    <tableColumn id="38" xr3:uid="{827ED3C4-343E-4596-91D8-EA550D1668B0}" name="2026-01-27"/>
    <tableColumn id="39" xr3:uid="{3D7CB686-1A35-4930-9281-FFE1BFBA123D}" name="2026-02-03"/>
    <tableColumn id="40" xr3:uid="{FAFFDE45-6226-4DE6-ACB6-F6AA06E416A0}" name="2026-02-10"/>
    <tableColumn id="41" xr3:uid="{59D6BB2C-A89E-436D-952F-95E11978851F}" name="2026-02-17"/>
    <tableColumn id="42" xr3:uid="{EF1BB4AA-EA94-4D9D-9821-860524AE5A0F}" name="2026-02-24"/>
    <tableColumn id="43" xr3:uid="{2E4B56B2-7BA0-4898-92AE-EB13F049FAC5}" name="2026-03-03"/>
    <tableColumn id="44" xr3:uid="{B1F9A55A-AB2C-46D0-A4A1-853C6927319D}" name="2026-03-10"/>
    <tableColumn id="45" xr3:uid="{997DCCA4-20A1-41F7-B88E-5FFF8EADA4B8}" name="2026-03-17"/>
    <tableColumn id="46" xr3:uid="{74C49810-2D29-4D79-9AFD-E292226A4CD2}" name="2026-03-24"/>
    <tableColumn id="47" xr3:uid="{62EB6FA5-7852-4842-BE9E-94CA5543097D}" name="2026-03-31"/>
    <tableColumn id="48" xr3:uid="{7DDAB7D3-4DFB-44B8-997B-812CA155C57B}" name="Átlagos akadálymentességi hibaszám" dataDxfId="90">
      <calculatedColumnFormula>AVERAGE(D2:AU2)</calculatedColumnFormula>
    </tableColumn>
    <tableColumn id="49" xr3:uid="{1EC29BA2-912D-446B-A73A-71419DF27E5D}" name="Akadálymentességi hibaszám mediánja">
      <calculatedColumnFormula>MEDIAN(D2:AU2)</calculatedColumnFormula>
    </tableColumn>
    <tableColumn id="50" xr3:uid="{AF79F4C5-F5F5-4DC7-9EF0-AF4F62759C29}" name="Szórás" dataDxfId="89">
      <calculatedColumnFormula>_xlfn.STDEV.S(D2:AU2)</calculatedColumnFormula>
    </tableColumn>
    <tableColumn id="56" xr3:uid="{E6DFA1AD-E8A6-4165-9754-6D2AA7F460D3}" name="Relatív szórás" dataDxfId="88" dataCellStyle="Percent">
      <calculatedColumnFormula>Table1214[[#This Row],[Szórás]]/Table1214[[#This Row],[Átlagos akadálymentességi hibaszám]]</calculatedColumnFormula>
    </tableColumn>
    <tableColumn id="51" xr3:uid="{ECF1A6FF-74F7-46F4-9095-33DA90A99B81}" name="Minimum érték">
      <calculatedColumnFormula>MIN(D2:AU2)</calculatedColumnFormula>
    </tableColumn>
    <tableColumn id="52" xr3:uid="{6B07B76D-A046-4BF0-92B6-E42A5C4DAF29}" name="Maximum érték">
      <calculatedColumnFormula>MAX(D2:AU2)</calculatedColumnFormula>
    </tableColumn>
    <tableColumn id="53" xr3:uid="{2B5E80AC-54F4-472D-A357-9580A04DBC1D}" name="Terjedelem">
      <calculatedColumnFormula>BA2-AZ2</calculatedColumnFormula>
    </tableColumn>
    <tableColumn id="54" xr3:uid="{9B308FCF-296B-4DB4-956B-BBACE9453CBD}" name="Meredekség" dataDxfId="87">
      <calculatedColumnFormula>INDEX(LOGEST($D2:$AU2,,TRUE,TRUE),1,1)</calculatedColumnFormula>
    </tableColumn>
    <tableColumn id="55" xr3:uid="{E76ACA4D-1EE7-4C26-9F42-AB32895D6BAF}" name="R négyzet" dataDxfId="86">
      <calculatedColumnFormula>INDEX(LOGEST($D2:$AU2,,TRUE,TRUE),3,1)</calculatedColumn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2D44EF8-F6BA-4954-9FCA-0833B4BCBA1A}" name="Table18" displayName="Table18" ref="A1:BB492" totalsRowShown="0">
  <autoFilter ref="A1:BB492" xr:uid="{92D44EF8-F6BA-4954-9FCA-0833B4BCBA1A}"/>
  <tableColumns count="54">
    <tableColumn id="1" xr3:uid="{A57B704D-899D-41E0-8A21-E1A44ADE114E}" name="KKV"/>
    <tableColumn id="2" xr3:uid="{4F4FF089-F2E7-4243-BED9-526D12D21E36}" name="2025-06-03"/>
    <tableColumn id="3" xr3:uid="{851D4CFB-73F1-4508-AB34-E20E3645AA5B}" name="2025-06-10"/>
    <tableColumn id="4" xr3:uid="{21377994-D7D2-4A77-93A2-FAD16D3DC30C}" name="2025-06-17"/>
    <tableColumn id="5" xr3:uid="{6C47FCC0-9559-4029-8486-FB49500AFD68}" name="2025-06-24"/>
    <tableColumn id="6" xr3:uid="{41666B8A-E4FE-40B8-AFCA-6307FF330F69}" name="2025-07-01"/>
    <tableColumn id="7" xr3:uid="{CFEE4624-4A1A-43BA-AA6E-3470F5D793E8}" name="2025-07-08"/>
    <tableColumn id="8" xr3:uid="{8F7D894E-D012-4430-BE14-3709BB274E66}" name="2025-07-15"/>
    <tableColumn id="9" xr3:uid="{FE9F529F-CC1C-4DC8-912D-E1567F5C0728}" name="2025-07-22"/>
    <tableColumn id="10" xr3:uid="{B3A94794-0C8F-40F8-AF26-547E2B15E059}" name="2025-07-29"/>
    <tableColumn id="11" xr3:uid="{441EAC4D-9BEE-4476-812E-4C36B497C002}" name="2025-08-05"/>
    <tableColumn id="12" xr3:uid="{4DAF8318-355C-4CB7-A12D-D7E124E99EDE}" name="2025-08-12"/>
    <tableColumn id="13" xr3:uid="{44BA808B-5A3A-4A37-AC1D-FEA83211B668}" name="2025-08-19"/>
    <tableColumn id="14" xr3:uid="{FAC27E11-1E68-4238-9CDE-4E2C5E1BFD68}" name="2025-08-26"/>
    <tableColumn id="15" xr3:uid="{C38AA68E-6C4B-424A-91D0-8B3F9F99E069}" name="2025-09-02"/>
    <tableColumn id="16" xr3:uid="{3CCD0689-BA4F-4E85-AAA3-4044EE4425F1}" name="2025-09-09"/>
    <tableColumn id="17" xr3:uid="{B1FE3618-9220-47B5-86C0-E2B4D6EA149B}" name="2025-09-16"/>
    <tableColumn id="18" xr3:uid="{468BF0BF-10AC-4ED1-B08A-068A77DE2922}" name="2025-09-23"/>
    <tableColumn id="19" xr3:uid="{433868DC-31CB-4931-A89D-32FB13FD6468}" name="2025-09-30"/>
    <tableColumn id="20" xr3:uid="{80AC1589-2159-4FF2-83D0-84118B6BAC40}" name="2025-10-07"/>
    <tableColumn id="21" xr3:uid="{3F210936-6CCD-4DF5-8169-D3BC3CEE3367}" name="2025-10-14"/>
    <tableColumn id="22" xr3:uid="{74506003-0F66-4B45-9932-57CDEDAD9A8E}" name="2025-10-21"/>
    <tableColumn id="23" xr3:uid="{D821399C-A524-4F91-962C-432E57D11DD6}" name="2025-10-28"/>
    <tableColumn id="24" xr3:uid="{3C2ECB57-1179-4015-A3BE-13B7D4628E4C}" name="2025-11-04"/>
    <tableColumn id="25" xr3:uid="{BE9F727F-6C22-4686-900E-300779E4C553}" name="2025-11-11"/>
    <tableColumn id="26" xr3:uid="{594076CB-A3DD-490F-8573-9317192B3565}" name="2025-11-18"/>
    <tableColumn id="27" xr3:uid="{19AA8323-4B8F-4947-95AF-C0869D2A0C56}" name="2025-11-25"/>
    <tableColumn id="28" xr3:uid="{4F864001-5288-45C4-B996-F386B527F82B}" name="2025-12-02"/>
    <tableColumn id="29" xr3:uid="{8309EC4C-B656-4383-9EE3-805C9BC9276C}" name="2025-12-09"/>
    <tableColumn id="30" xr3:uid="{14DEC4A4-D81E-405C-84B5-05FFEFB33403}" name="2025-12-16"/>
    <tableColumn id="31" xr3:uid="{37C42FEA-977E-4130-9351-8A9391B771EE}" name="2025-12-23"/>
    <tableColumn id="32" xr3:uid="{6036D762-2B4E-4530-BD9F-77E2D965B105}" name="2025-12-30"/>
    <tableColumn id="33" xr3:uid="{45654C91-4092-4220-B8AB-DCA79B8CE348}" name="2026-01-06"/>
    <tableColumn id="34" xr3:uid="{CAC92363-BAF6-4355-8631-DB3130AB63F5}" name="2026-01-13"/>
    <tableColumn id="35" xr3:uid="{A0E961DB-3F01-46F6-99E5-46352878C5D2}" name="2026-01-20"/>
    <tableColumn id="36" xr3:uid="{1ABEB99F-B9B4-4C73-80E3-F68DB9EB7360}" name="2026-01-27"/>
    <tableColumn id="37" xr3:uid="{6257B811-9267-4F9F-ABF7-6F271EA09D28}" name="2026-02-03"/>
    <tableColumn id="38" xr3:uid="{62F886DC-74BB-4B0E-B5C3-22AB33E4301A}" name="2026-02-10"/>
    <tableColumn id="39" xr3:uid="{73B3F295-CC5D-4B8E-B3C4-951DEE63D2FE}" name="2026-02-17"/>
    <tableColumn id="40" xr3:uid="{A07F6A3E-A665-431F-B9D3-28FB37B29347}" name="2026-02-24"/>
    <tableColumn id="41" xr3:uid="{FD61D035-BF8B-4BE6-A1B3-B99C6E0A8309}" name="2026-03-03"/>
    <tableColumn id="42" xr3:uid="{12358BAB-6DD0-44E3-A133-383610304326}" name="2026-03-10"/>
    <tableColumn id="43" xr3:uid="{59D27F37-7457-47B2-9540-D6E4554D115E}" name="2026-03-17"/>
    <tableColumn id="44" xr3:uid="{F302A3A5-B57E-421A-9EDE-1690E7C3E5B3}" name="2026-03-24"/>
    <tableColumn id="45" xr3:uid="{ABA5C46E-386A-4455-AF70-C0B0C20044B9}" name="2026-03-31"/>
    <tableColumn id="46" xr3:uid="{BC29A860-2DB7-43D6-9681-4AA3CC248390}" name="Átlagos akadálymentességi hibaszám" dataDxfId="85">
      <calculatedColumnFormula>AVERAGE(B2:AS2)</calculatedColumnFormula>
    </tableColumn>
    <tableColumn id="47" xr3:uid="{83AC5FC2-6EBC-4FAF-9336-618DEFF85C7E}" name="Akadálymentességi hibaszám mediánja">
      <calculatedColumnFormula>MEDIAN(B2:AS2)</calculatedColumnFormula>
    </tableColumn>
    <tableColumn id="48" xr3:uid="{2F55CF72-CE6F-4141-93AC-138CC20A955D}" name="Szórás" dataDxfId="84">
      <calculatedColumnFormula>_xlfn.STDEV.S(B2:AS2)</calculatedColumnFormula>
    </tableColumn>
    <tableColumn id="49" xr3:uid="{598C0001-229A-4F6C-BBF8-E0936420DE31}" name="Relatív szórás" dataDxfId="83" dataCellStyle="Percent">
      <calculatedColumnFormula>Table18[[#This Row],[Szórás]]/Table18[[#This Row],[Átlagos akadálymentességi hibaszám]]</calculatedColumnFormula>
    </tableColumn>
    <tableColumn id="50" xr3:uid="{C9A3FEFE-E402-419E-B0B1-A5F250BFBE87}" name="Minimum érték">
      <calculatedColumnFormula>MIN(B2:AS2)</calculatedColumnFormula>
    </tableColumn>
    <tableColumn id="51" xr3:uid="{A485AB23-D9D6-4DF2-9AC2-30E52E989D3B}" name="Maximum érték">
      <calculatedColumnFormula>MAX(B2:AS2)</calculatedColumnFormula>
    </tableColumn>
    <tableColumn id="52" xr3:uid="{685DFF1D-7DCE-47A5-8C7F-1AF123E9F178}" name="Terjedelem">
      <calculatedColumnFormula>AY2-AX2</calculatedColumnFormula>
    </tableColumn>
    <tableColumn id="53" xr3:uid="{3DC0D2EF-3EEE-425C-B212-5A9AD5E04A73}" name="Meredekség" dataDxfId="82">
      <calculatedColumnFormula>INDEX(LOGEST($B2:$AS2,,TRUE,TRUE),1,1)</calculatedColumnFormula>
    </tableColumn>
    <tableColumn id="54" xr3:uid="{647CEEC4-512B-47F7-9F75-068775EF2672}" name="R négyzet" dataDxfId="81">
      <calculatedColumnFormula>INDEX(LOGEST($B2:$AS2,,TRUE,TRUE),3,1)</calculatedColumnFormula>
    </tableColumn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A488CA1-48EB-44C8-B935-496E73718FD0}" name="Table19" displayName="Table19" ref="A1:BC5" totalsRowShown="0">
  <autoFilter ref="A1:BC5" xr:uid="{8A488CA1-48EB-44C8-B935-496E73718FD0}"/>
  <tableColumns count="55">
    <tableColumn id="1" xr3:uid="{33975AA5-7463-4A28-A4A9-015E53B74C12}" name="Row Labels"/>
    <tableColumn id="2" xr3:uid="{62BE7633-CA31-4A74-8696-EA9A9DDEE01D}" name="Count of KKV"/>
    <tableColumn id="3" xr3:uid="{10F4A3D8-BC73-4B7A-94E2-4FEDDFDDF60E}" name="Average of 2025-06-03" dataDxfId="80"/>
    <tableColumn id="4" xr3:uid="{B624F2F5-2FC1-44C5-ABB5-DE740C7F492B}" name="Average of 2025-06-10" dataDxfId="79"/>
    <tableColumn id="5" xr3:uid="{05EEE70B-72B7-4763-B5D9-7F375305F9EF}" name="Average of 2025-06-17" dataDxfId="78"/>
    <tableColumn id="6" xr3:uid="{F46BA46C-34B2-4F8F-84C3-9D9AEE9A0003}" name="Average of 2025-06-24" dataDxfId="77"/>
    <tableColumn id="7" xr3:uid="{219AD7BD-6171-4AA2-8A1A-A99FBB5FC041}" name="Average of 2025-07-01" dataDxfId="76"/>
    <tableColumn id="8" xr3:uid="{5C943C36-F828-4C5A-83DC-11858F7F0D81}" name="Average of 2025-07-08" dataDxfId="75"/>
    <tableColumn id="9" xr3:uid="{750CF4EE-F977-446A-9591-4337982B3B0F}" name="Average of 2025-07-15" dataDxfId="74"/>
    <tableColumn id="10" xr3:uid="{EF07EBC1-BAC9-4050-896B-9CB5FDADB921}" name="Average of 2025-07-22" dataDxfId="73"/>
    <tableColumn id="11" xr3:uid="{08220900-55BD-42FF-9281-100D465E1A59}" name="Average of 2025-07-29" dataDxfId="72"/>
    <tableColumn id="12" xr3:uid="{2A4CB87D-4944-4DD4-AE0B-EB736C90A845}" name="Average of 2025-08-05" dataDxfId="71"/>
    <tableColumn id="13" xr3:uid="{9244A44A-58A7-47EF-9D4E-AD4ED6646018}" name="Average of 2025-08-12" dataDxfId="70"/>
    <tableColumn id="14" xr3:uid="{655201E5-93CF-4D40-8EFF-68129FF7258B}" name="Average of 2025-08-19" dataDxfId="69"/>
    <tableColumn id="15" xr3:uid="{321D7840-B458-46EF-A799-7D0B0ADC49AF}" name="Average of 2025-08-26" dataDxfId="68"/>
    <tableColumn id="16" xr3:uid="{09A60260-3638-4834-A8A5-9109DE151719}" name="Average of 2025-09-02" dataDxfId="67"/>
    <tableColumn id="17" xr3:uid="{4DBE414E-74BE-4244-AFE2-DB495E834323}" name="Average of 2025-09-09" dataDxfId="66"/>
    <tableColumn id="18" xr3:uid="{23403883-1AE8-46BE-8044-30AFC6C0E820}" name="Average of 2025-09-16" dataDxfId="65"/>
    <tableColumn id="19" xr3:uid="{B75D2925-DEE1-4DA0-B58D-383196C24B4F}" name="Average of 2025-09-23" dataDxfId="64"/>
    <tableColumn id="20" xr3:uid="{FE423B7A-3EB1-44C5-AF1D-9CBDE46DC53B}" name="Average of 2025-09-30" dataDxfId="63"/>
    <tableColumn id="21" xr3:uid="{B1E69069-888C-4915-916B-24D6F703DC13}" name="Average of 2025-10-07" dataDxfId="62"/>
    <tableColumn id="22" xr3:uid="{3E549F25-29D5-4886-BD49-72F9B08C7225}" name="Average of 2025-10-14" dataDxfId="61"/>
    <tableColumn id="23" xr3:uid="{509569E2-D1C4-4ABA-A0D4-C289F59746CD}" name="Average of 2025-10-21" dataDxfId="60"/>
    <tableColumn id="24" xr3:uid="{755822B4-6729-47EF-AE00-42DC28D70B33}" name="Average of 2025-10-28" dataDxfId="59"/>
    <tableColumn id="25" xr3:uid="{A32E2AAD-9FEB-4ED5-84FA-B6EDD2F9DE53}" name="Average of 2025-11-04" dataDxfId="58"/>
    <tableColumn id="26" xr3:uid="{5C7CC3FC-8570-43F2-AF5B-0F0532AE8C3B}" name="Average of 2025-11-11" dataDxfId="57"/>
    <tableColumn id="27" xr3:uid="{9608B763-A932-4666-A1B8-5CBF8BB442D1}" name="Average of 2025-11-18" dataDxfId="56"/>
    <tableColumn id="28" xr3:uid="{B730ECA1-FDE2-406B-85E3-DAEBF2461985}" name="Average of 2025-11-25" dataDxfId="55"/>
    <tableColumn id="29" xr3:uid="{0DE046C0-F7D2-49F4-8402-0DB0A0B2C468}" name="Average of 2025-12-02" dataDxfId="54"/>
    <tableColumn id="30" xr3:uid="{5F1A4C06-16D0-45D7-A6B3-188CE4131A3B}" name="Average of 2025-12-09" dataDxfId="53"/>
    <tableColumn id="31" xr3:uid="{CFA5016A-56A0-4F50-A406-E97DF615B9EC}" name="Average of 2025-12-16" dataDxfId="52"/>
    <tableColumn id="32" xr3:uid="{FBDA686E-A513-452C-96C7-080C4184D6A8}" name="Average of 2025-12-23" dataDxfId="51"/>
    <tableColumn id="33" xr3:uid="{319FB19C-B14F-4DD8-9EA3-4BC95583A0C0}" name="Average of 2025-12-30" dataDxfId="50"/>
    <tableColumn id="34" xr3:uid="{A509D84D-E19B-4760-A7D1-0C5B292FCAA9}" name="Average of 2026-01-06" dataDxfId="49"/>
    <tableColumn id="35" xr3:uid="{30A365F3-9F09-4A1B-A8B8-8EBD8CAEA574}" name="Average of 2026-01-13" dataDxfId="48"/>
    <tableColumn id="36" xr3:uid="{B869F5BA-D81F-4DCE-9E8D-A10FFBA9B485}" name="Average of 2026-01-20" dataDxfId="47"/>
    <tableColumn id="37" xr3:uid="{E0661389-31AF-4BD3-B581-D973D84EDFA9}" name="Average of 2026-01-27" dataDxfId="46"/>
    <tableColumn id="38" xr3:uid="{CFB65DFC-0E3D-4B0D-AA68-A737EED63F11}" name="Average of 2026-02-03" dataDxfId="45"/>
    <tableColumn id="39" xr3:uid="{D83188B9-87A3-43EF-BD48-9080F051E20C}" name="Average of 2026-02-10" dataDxfId="44"/>
    <tableColumn id="40" xr3:uid="{E2C9C350-56DB-4693-9C4B-10AC1087A995}" name="Average of 2026-02-17" dataDxfId="43"/>
    <tableColumn id="41" xr3:uid="{E032B0BD-6B48-4F62-B323-900D4BE6F38F}" name="Average of 2026-02-24" dataDxfId="42"/>
    <tableColumn id="42" xr3:uid="{CFDC9D8B-5063-4B31-BE5F-08898ED5411A}" name="Average of 2026-03-03" dataDxfId="41"/>
    <tableColumn id="43" xr3:uid="{BFBCCE3D-B67B-4BAD-8A27-7280D3B72C9A}" name="Average of 2026-03-10" dataDxfId="40"/>
    <tableColumn id="44" xr3:uid="{FB74A68D-CE96-42F7-9B5D-001149A71877}" name="Average of 2026-03-17" dataDxfId="39"/>
    <tableColumn id="45" xr3:uid="{48B94471-7EFA-4104-A19D-7FA41E51581C}" name="Average of 2026-03-24" dataDxfId="38"/>
    <tableColumn id="46" xr3:uid="{1F21BD25-8912-4BFA-8D98-41CE878D159C}" name="Average of 2026-03-31" dataDxfId="37"/>
    <tableColumn id="47" xr3:uid="{9294C877-F9CA-4820-A312-EF70A62557BB}" name="Átlag" dataDxfId="36">
      <calculatedColumnFormula>AVERAGE(C2:AT2)</calculatedColumnFormula>
    </tableColumn>
    <tableColumn id="48" xr3:uid="{D7F4B46C-2633-46E3-9ACD-EF1DF24B0450}" name="Medián" dataDxfId="35">
      <calculatedColumnFormula>MEDIAN(C2:AT2)</calculatedColumnFormula>
    </tableColumn>
    <tableColumn id="49" xr3:uid="{26ADD427-46FE-46E3-AA76-F4106A2878AC}" name="Szórás" dataDxfId="34">
      <calculatedColumnFormula>_xlfn.STDEV.S(C2:AT2)</calculatedColumnFormula>
    </tableColumn>
    <tableColumn id="50" xr3:uid="{9BDFC6DA-179B-4772-83B9-EE88E7E12801}" name="Relatív szórás" dataDxfId="33" dataCellStyle="Percent">
      <calculatedColumnFormula>AW2/AU2</calculatedColumnFormula>
    </tableColumn>
    <tableColumn id="51" xr3:uid="{E6F23184-00C2-41DE-AC59-A658F3CF2D44}" name="Minimum" dataDxfId="32">
      <calculatedColumnFormula>MIN(C2:AT2)</calculatedColumnFormula>
    </tableColumn>
    <tableColumn id="52" xr3:uid="{79B54F8E-4FD8-4D4F-9C31-C87272699553}" name="Maximum" dataDxfId="31">
      <calculatedColumnFormula>MAX(C2:AT2)</calculatedColumnFormula>
    </tableColumn>
    <tableColumn id="53" xr3:uid="{AEA989A7-A951-4D27-9880-04A4B97BCCF3}" name="Terjedelem" dataDxfId="30">
      <calculatedColumnFormula>AZ2-AY2</calculatedColumnFormula>
    </tableColumn>
    <tableColumn id="54" xr3:uid="{E973CDEB-71C4-4BCB-9B89-9A52B8634F33}" name="Meredekség" dataDxfId="29">
      <calculatedColumnFormula>INDEX(LOGEST(C2:AT2,,TRUE,TRUE),1,1)</calculatedColumnFormula>
    </tableColumn>
    <tableColumn id="55" xr3:uid="{0F282D0D-C8D2-4E09-ACD1-7E1B930214DE}" name="R négyzet" dataDxfId="28">
      <calculatedColumnFormula>INDEX(LOGEST(C2:AT2,,TRUE,TRUE),3,1)</calculatedColumnFormula>
    </tableColumn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BF0B88-CBCC-4E1A-AEF1-D6E619C259C5}" name="Table5" displayName="Table5" ref="A1:AX702" totalsRowShown="0">
  <autoFilter ref="A1:AX702" xr:uid="{22BF0B88-CBCC-4E1A-AEF1-D6E619C259C5}"/>
  <tableColumns count="50">
    <tableColumn id="1" xr3:uid="{F9923684-BB5D-4E83-A314-9BBBC3502B60}" name="Gazdálkodási forma kódja"/>
    <tableColumn id="2" xr3:uid="{D735085F-DDA1-4C7D-B41C-79E9C75F65B6}" name="Gazdálkodási forma megnevezése"/>
    <tableColumn id="3" xr3:uid="{DDC2262C-49A5-4AB6-B98F-FC3089685F1D}" name="Gazdálkodási forma csoportjának kódja"/>
    <tableColumn id="4" xr3:uid="{EC82DF43-AFF0-477E-89FA-CB83D80AB8D8}" name="Gazdálkodási forma csoportjának megnevezése"/>
    <tableColumn id="5" xr3:uid="{A05A6A5E-3E1F-4768-8587-0B912F4623C6}" name="Gazdálkodási forma főcsoportjának kódja"/>
    <tableColumn id="6" xr3:uid="{FF316308-B83D-40DD-A09D-ACEF53B50AE9}" name="Gazdálkodási forma főcsoportjának megnevezése"/>
    <tableColumn id="7" xr3:uid="{17F64256-8536-4A6F-8726-934B89B6C121}" name="2025-06-03"/>
    <tableColumn id="8" xr3:uid="{C9BD34E0-989E-4933-8DA4-6F55972B8E1E}" name="2025-06-10"/>
    <tableColumn id="9" xr3:uid="{1F6CDB87-F9FA-49F0-910B-B699F9A58CEF}" name="2025-06-17"/>
    <tableColumn id="10" xr3:uid="{AA567C98-909D-4373-B51A-BAE182617BB4}" name="2025-06-24"/>
    <tableColumn id="11" xr3:uid="{0BEB8DA1-B67F-4B41-9F44-973FABB54731}" name="2025-07-01"/>
    <tableColumn id="12" xr3:uid="{6A1D5BC2-35BA-4704-9B64-9682C9688175}" name="2025-07-08"/>
    <tableColumn id="13" xr3:uid="{7BD601E4-6F39-466B-B259-366143469A11}" name="2025-07-15"/>
    <tableColumn id="14" xr3:uid="{DAA51EBA-94FB-4FA5-A70E-722C361E7DAE}" name="2025-07-22"/>
    <tableColumn id="15" xr3:uid="{93BAE7E6-8095-4AEA-A28E-F0CA24A0D1BD}" name="2025-07-29"/>
    <tableColumn id="16" xr3:uid="{939A592F-FD0B-4665-8642-08974A5CBEF6}" name="2025-08-05"/>
    <tableColumn id="17" xr3:uid="{C79CBD96-1E62-4E62-BE47-EA75A2E56CA6}" name="2025-08-12"/>
    <tableColumn id="18" xr3:uid="{8FA60611-9CC6-467F-B4A0-BB193EF05AF9}" name="2025-08-19"/>
    <tableColumn id="19" xr3:uid="{E7C1C5BE-ED28-4ACB-B179-0DA5F3F4ED8D}" name="2025-08-26"/>
    <tableColumn id="20" xr3:uid="{565A26FD-1BB0-4CFE-B646-7B8ED930B041}" name="2025-09-02"/>
    <tableColumn id="21" xr3:uid="{9EAD4FE7-E688-414C-AFA5-990C50E31310}" name="2025-09-09"/>
    <tableColumn id="22" xr3:uid="{E1C7365F-6153-4E3B-A699-485D6A944745}" name="2025-09-16"/>
    <tableColumn id="23" xr3:uid="{2278CA8C-B7DA-4AD4-9D5C-00A29C685E99}" name="2025-09-23"/>
    <tableColumn id="24" xr3:uid="{39D68816-1AAD-4272-8D42-1D4E0951DA1E}" name="2025-09-30"/>
    <tableColumn id="25" xr3:uid="{EE297E28-56D4-4DFA-9E9C-9D9B96B7720A}" name="2025-10-07"/>
    <tableColumn id="26" xr3:uid="{ED295983-B608-4AEE-9D3D-C157998A5889}" name="2025-10-14"/>
    <tableColumn id="27" xr3:uid="{8A741B12-1C0D-443C-BADC-ED734B66578C}" name="2025-10-21"/>
    <tableColumn id="28" xr3:uid="{2E84F57F-B5F8-481E-9BA9-DA227BF45A91}" name="2025-10-28"/>
    <tableColumn id="29" xr3:uid="{4424B244-EE0F-4573-AC18-5EF8DAEF87DF}" name="2025-11-04"/>
    <tableColumn id="30" xr3:uid="{9E8ECC73-74FE-48BE-8016-B04B53F59EBD}" name="2025-11-11"/>
    <tableColumn id="31" xr3:uid="{BEB3C5B3-892D-4A86-A2CF-1DEFF351B866}" name="2025-11-18"/>
    <tableColumn id="32" xr3:uid="{87997453-ECDF-4534-93AB-6E6F231B8B84}" name="2025-11-25"/>
    <tableColumn id="33" xr3:uid="{F46FC0C7-5EAE-4F66-8259-425AE1138766}" name="2025-12-02"/>
    <tableColumn id="34" xr3:uid="{C21CE8DA-7A2E-472C-98C7-F3C628DC5BF2}" name="2025-12-09"/>
    <tableColumn id="35" xr3:uid="{CF31E790-E6E6-4BC0-A935-0FA992C0998C}" name="2025-12-16"/>
    <tableColumn id="36" xr3:uid="{FED61B0E-5683-470B-987A-30AF4CE7FEB4}" name="2025-12-23"/>
    <tableColumn id="37" xr3:uid="{CA978D5E-68B9-4460-ADB4-05BAE7B512AC}" name="2025-12-30"/>
    <tableColumn id="38" xr3:uid="{4EAEC04A-A068-4F0C-A9E8-E5BF8F9F3F15}" name="2026-01-06"/>
    <tableColumn id="39" xr3:uid="{D929E6C6-F294-4C22-8CE5-93886145DF2F}" name="2026-01-13"/>
    <tableColumn id="40" xr3:uid="{FFBAFBD4-DED2-4ABE-A31A-D1869EE0944F}" name="2026-01-20"/>
    <tableColumn id="41" xr3:uid="{7A08291B-0EFC-468E-B548-70495DC7662F}" name="2026-01-27"/>
    <tableColumn id="42" xr3:uid="{7AB7A609-E960-4165-87C2-4B015FF3AF48}" name="2026-02-03"/>
    <tableColumn id="43" xr3:uid="{77897612-1176-40B7-9EE3-7D90AA10435C}" name="2026-02-10"/>
    <tableColumn id="44" xr3:uid="{424FAB2D-CE86-4EA5-91E8-CE667798AE69}" name="2026-02-17"/>
    <tableColumn id="45" xr3:uid="{39AD8A89-8964-4E18-96D1-0A4288E0B197}" name="2026-02-24"/>
    <tableColumn id="46" xr3:uid="{F2852B93-7916-432C-8183-E28412EA63D4}" name="2026-03-03"/>
    <tableColumn id="47" xr3:uid="{0E20D800-CD31-4495-9F92-0826A90E9CEE}" name="2026-03-10"/>
    <tableColumn id="48" xr3:uid="{0D2B57C2-0656-4AE5-A882-FE4AB26000A2}" name="2026-03-17"/>
    <tableColumn id="49" xr3:uid="{79D87E3C-3C3D-4F28-BB62-02AA8012DC2D}" name="2026-03-24"/>
    <tableColumn id="50" xr3:uid="{FFD4DB28-F44B-4066-A56A-078B5E2E41FF}" name="2026-03-31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006858-129B-4FB6-8321-BF3CED2092E5}" name="Table6" displayName="Table6" ref="A1:BC5" totalsRowShown="0">
  <autoFilter ref="A1:BC5" xr:uid="{34006858-129B-4FB6-8321-BF3CED2092E5}"/>
  <tableColumns count="55">
    <tableColumn id="1" xr3:uid="{B64246BB-E478-4A64-894B-8239E67E3BF7}" name="Gazdálkodási forma főcsoportjának megnevezése"/>
    <tableColumn id="2" xr3:uid="{FD64ADF2-A2B6-4C5D-AAB6-14F0D0846C13}" name="Count of Gazdálkodási forma főcsoportjának megnevezése"/>
    <tableColumn id="3" xr3:uid="{C085128F-D72A-4707-B84E-F3FEA2B72425}" name="Average of 2025-06-03"/>
    <tableColumn id="4" xr3:uid="{57C13314-7545-4B63-9871-7E47479D7723}" name="Average of 2025-06-10"/>
    <tableColumn id="5" xr3:uid="{208C7FDC-737D-4AE5-BA88-219BB4C86B33}" name="Average of 2025-06-17"/>
    <tableColumn id="6" xr3:uid="{0F04CFC3-58D2-4B86-8D3B-C05997B4690B}" name="Average of 2025-06-24"/>
    <tableColumn id="7" xr3:uid="{24C95FB5-8846-43C7-8956-2A1B7648E278}" name="Average of 2025-07-01"/>
    <tableColumn id="8" xr3:uid="{E76A0811-59DB-4A00-AE35-D80976801F6F}" name="Average of 2025-07-08"/>
    <tableColumn id="9" xr3:uid="{CFEFCECE-2F00-4611-B2CE-4B56313474AC}" name="Average of 2025-07-15"/>
    <tableColumn id="10" xr3:uid="{7AF35F8F-D71A-4682-942C-611323F56247}" name="Average of 2025-07-22"/>
    <tableColumn id="11" xr3:uid="{244E8AF5-59B2-47E1-BEC3-505A97A45CD5}" name="Average of 2025-07-29"/>
    <tableColumn id="12" xr3:uid="{0F66EEBF-1A3A-4B2B-9DCF-066CE012C009}" name="Average of 2025-08-05"/>
    <tableColumn id="13" xr3:uid="{6601C623-D524-4AC1-A362-DBCC9D083599}" name="Average of 2025-08-12"/>
    <tableColumn id="14" xr3:uid="{77C6D834-35C9-4864-9690-2280E8D750A8}" name="Average of 2025-08-19"/>
    <tableColumn id="15" xr3:uid="{81997721-D10D-4247-B252-78AA88D4489A}" name="Average of 2025-08-26"/>
    <tableColumn id="16" xr3:uid="{F503ECC4-6C06-4AAC-926A-2BDA236EF3F3}" name="Average of 2025-09-02"/>
    <tableColumn id="17" xr3:uid="{900BA286-3505-4144-96EF-605737E037A9}" name="Average of 2025-09-09"/>
    <tableColumn id="18" xr3:uid="{0C20315D-7ACC-42C4-8FB1-EF84BC80AFC1}" name="Average of 2025-09-16"/>
    <tableColumn id="19" xr3:uid="{E51D25E5-3B1F-4A9F-8F67-CB9E77BAFDDA}" name="Average of 2025-09-23"/>
    <tableColumn id="20" xr3:uid="{D0B959CF-09A1-463E-9045-F5EA81717B62}" name="Average of 2025-09-30"/>
    <tableColumn id="21" xr3:uid="{B88F441B-9137-4678-AE97-BE88462BFDE3}" name="Average of 2025-10-07"/>
    <tableColumn id="22" xr3:uid="{BCE7844C-20DE-431B-868F-B4A3C07C8AB5}" name="Average of 2025-10-14"/>
    <tableColumn id="23" xr3:uid="{14CCC565-AD9F-4797-8D3E-19E6F53765C1}" name="Average of 2025-10-21"/>
    <tableColumn id="24" xr3:uid="{C83C51AC-511C-46EA-B01D-B6FC0BCB187E}" name="Average of 2025-10-28"/>
    <tableColumn id="25" xr3:uid="{056D551D-1039-4DD6-AC2D-836F7AD49159}" name="Average of 2025-11-04"/>
    <tableColumn id="26" xr3:uid="{EE57FE92-C25C-4FFB-B707-ECA5ED68F4C7}" name="Average of 2025-11-11"/>
    <tableColumn id="27" xr3:uid="{3E357242-B58A-4BF6-889F-6DE5BA1337CF}" name="Average of 2025-11-18"/>
    <tableColumn id="28" xr3:uid="{A70E321C-CE9A-43AC-8C10-9CB4FE65E86E}" name="Average of 2025-11-25"/>
    <tableColumn id="29" xr3:uid="{5E3A3110-DB08-4886-9A29-99B74F89C75F}" name="Average of 2025-12-02"/>
    <tableColumn id="30" xr3:uid="{7BA43C7C-1996-4305-9B6F-027DA87DD76C}" name="Average of 2025-12-09"/>
    <tableColumn id="31" xr3:uid="{AFAE06F3-592D-4FD1-A004-8E76FFA684B2}" name="Average of 2025-12-16"/>
    <tableColumn id="32" xr3:uid="{431AA6E1-4FEC-48E4-86FC-9396E5CE36B1}" name="Average of 2025-12-23"/>
    <tableColumn id="33" xr3:uid="{EBDAED3A-9A00-4768-AAAB-3B9A29AC5C05}" name="Average of 2025-12-30"/>
    <tableColumn id="34" xr3:uid="{48E56E35-A38D-40FB-85A2-4F33135C7964}" name="Average of 2026-01-06"/>
    <tableColumn id="35" xr3:uid="{5F069B12-CDA4-4C32-AF5C-66C476D0F70A}" name="Average of 2026-01-13"/>
    <tableColumn id="36" xr3:uid="{D8166B71-A9CC-44D6-889A-D7CA14A99A07}" name="Average of 2026-01-20"/>
    <tableColumn id="37" xr3:uid="{DB152F37-A831-4D61-AD9F-76D085D8B5B5}" name="Average of 2026-01-27"/>
    <tableColumn id="38" xr3:uid="{4131860B-4117-4DA5-8EC5-8E4DB8ECCF4C}" name="Average of 2026-02-03"/>
    <tableColumn id="39" xr3:uid="{20F4294D-C59D-4426-A590-7904B47EF797}" name="Average of 2026-02-10"/>
    <tableColumn id="40" xr3:uid="{2A996B40-21B5-4599-8F20-A110CF219FB0}" name="Average of 2026-02-17"/>
    <tableColumn id="41" xr3:uid="{D653EB39-3C1A-46F1-9DBC-A669C9A69B97}" name="Average of 2026-02-24"/>
    <tableColumn id="42" xr3:uid="{6CC3E5CA-06C9-4BC9-8618-CCC2CE17F736}" name="Average of 2026-03-03"/>
    <tableColumn id="43" xr3:uid="{375F94A9-F20B-4743-9164-7B5D54B58ABD}" name="Average of 2026-03-10"/>
    <tableColumn id="44" xr3:uid="{E6302623-E717-4505-A1B5-FF127DAC9E2E}" name="Average of 2026-03-17"/>
    <tableColumn id="45" xr3:uid="{DAEB81BA-850F-45C5-830A-9F8B39773AC0}" name="Average of 2026-03-24"/>
    <tableColumn id="46" xr3:uid="{21236764-C796-4CC1-A2FC-5BDC06DAD178}" name="Average of 2026-03-31"/>
    <tableColumn id="47" xr3:uid="{9BFE69F4-0626-4EBC-A27A-8724C8DD4609}" name="Átlag" dataDxfId="27">
      <calculatedColumnFormula>AVERAGE(C2:AT2)</calculatedColumnFormula>
    </tableColumn>
    <tableColumn id="48" xr3:uid="{0DC69E05-554D-4D1A-ABFE-AEEE3BCEDC9A}" name="Medián" dataDxfId="26">
      <calculatedColumnFormula>MEDIAN(C2:AT2)</calculatedColumnFormula>
    </tableColumn>
    <tableColumn id="49" xr3:uid="{FE07DB69-E92E-45A2-AA61-8DB2039EBB1C}" name="Szórás" dataDxfId="25">
      <calculatedColumnFormula>_xlfn.STDEV.S(C2:AT2)</calculatedColumnFormula>
    </tableColumn>
    <tableColumn id="50" xr3:uid="{61A26147-1E39-4CCD-A339-8F83FA6918AA}" name="Relatív szórás" dataDxfId="24" dataCellStyle="Percent">
      <calculatedColumnFormula>AW2/AU2</calculatedColumnFormula>
    </tableColumn>
    <tableColumn id="51" xr3:uid="{E2C29BA1-F558-41DD-94A5-30F651170DB8}" name="Minimum" dataDxfId="23">
      <calculatedColumnFormula>MIN(C2:AT2)</calculatedColumnFormula>
    </tableColumn>
    <tableColumn id="52" xr3:uid="{7F691B9F-D3F8-4329-8CF2-FFCC09F8A9C7}" name="Maximum" dataDxfId="22">
      <calculatedColumnFormula>MAX(C2:AT2)</calculatedColumnFormula>
    </tableColumn>
    <tableColumn id="53" xr3:uid="{BEA81BC7-96FC-462B-B8FD-43FF2EB4B70C}" name="Terjedelem" dataDxfId="21">
      <calculatedColumnFormula>AZ2-AY2</calculatedColumnFormula>
    </tableColumn>
    <tableColumn id="54" xr3:uid="{4C606A68-0E56-4262-8301-B9F41315275F}" name="Meredekség" dataDxfId="20">
      <calculatedColumnFormula>INDEX(LOGEST(C2:AT2,,TRUE,TRUE),1,1)</calculatedColumnFormula>
    </tableColumn>
    <tableColumn id="55" xr3:uid="{5AEBD18C-9F3A-4DF6-A309-5C51FAF5879F}" name="R négyzet" dataDxfId="19">
      <calculatedColumnFormula>INDEX(LOGEST(C2:AT2,,TRUE,TRUE),3,1)</calculatedColumnFormula>
    </tableColumn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6A6BFC-8B90-44F5-89F2-30296AA2A5A2}" name="Table7" displayName="Table7" ref="A1:BC4" totalsRowShown="0">
  <autoFilter ref="A1:BC4" xr:uid="{246A6BFC-8B90-44F5-89F2-30296AA2A5A2}"/>
  <tableColumns count="55">
    <tableColumn id="1" xr3:uid="{A09744FE-2B3C-4476-A4CE-88619FA305D9}" name="Gazdálkodási forma megnevezése"/>
    <tableColumn id="2" xr3:uid="{7C140CD6-2CC2-4D9F-9628-EB90827969DA}" name="Count of Gazdálkodási forma főcsoportjának megnevezése"/>
    <tableColumn id="3" xr3:uid="{DB08773E-986D-4D1E-8732-FA6A8D27DBF8}" name="Average of 2025-06-03"/>
    <tableColumn id="4" xr3:uid="{AF06A75B-B8D8-49D9-8982-96FA43CF1FD4}" name="Average of 2025-06-10"/>
    <tableColumn id="5" xr3:uid="{9037E47A-6BDC-4BC9-88E4-63B362A76B57}" name="Average of 2025-06-17"/>
    <tableColumn id="6" xr3:uid="{612BCCAF-4F85-4AE4-9115-356591E1FCD3}" name="Average of 2025-06-24"/>
    <tableColumn id="7" xr3:uid="{F922FF6A-FF01-43BF-9ADB-474B693D1286}" name="Average of 2025-07-01"/>
    <tableColumn id="8" xr3:uid="{A5FDF095-6C40-43A9-A91D-74B4A6E88F12}" name="Average of 2025-07-08"/>
    <tableColumn id="9" xr3:uid="{FE5E0142-D3F6-4CE5-800D-4B900CBDAA1B}" name="Average of 2025-07-15"/>
    <tableColumn id="10" xr3:uid="{B031B164-8577-4EBB-9C1C-08D01D613814}" name="Average of 2025-07-22"/>
    <tableColumn id="11" xr3:uid="{1F1E25B3-8FEF-491D-96C0-74067DABC79F}" name="Average of 2025-07-29"/>
    <tableColumn id="12" xr3:uid="{BA84E826-D050-47EF-887A-FC56E689D681}" name="Average of 2025-08-05"/>
    <tableColumn id="13" xr3:uid="{2B82B0C1-6B51-4E1B-B0FE-2083CAAC1180}" name="Average of 2025-08-12"/>
    <tableColumn id="14" xr3:uid="{61CBB2F0-1C22-4986-B8F0-AF337A84EC6F}" name="Average of 2025-08-19"/>
    <tableColumn id="15" xr3:uid="{3177E170-032B-47B6-94E8-B16A130569F6}" name="Average of 2025-08-26"/>
    <tableColumn id="16" xr3:uid="{E96EB2DD-B252-4811-9BDD-CE69620B60C0}" name="Average of 2025-09-02"/>
    <tableColumn id="17" xr3:uid="{D82BBB89-7EC4-4760-8CA6-C5BCE27353F5}" name="Average of 2025-09-09"/>
    <tableColumn id="18" xr3:uid="{76D6E68F-D087-4DE5-AA48-FCEDD6BEADA9}" name="Average of 2025-09-16"/>
    <tableColumn id="19" xr3:uid="{686C4712-62A9-40CC-8584-5F7436EEF211}" name="Average of 2025-09-23"/>
    <tableColumn id="20" xr3:uid="{D45CF85E-C941-4454-B759-F5C819E8671E}" name="Average of 2025-09-30"/>
    <tableColumn id="21" xr3:uid="{7515B45D-2320-48D6-85FE-2E86CEA63426}" name="Average of 2025-10-07"/>
    <tableColumn id="22" xr3:uid="{3B7E9DA9-F42D-452B-A3AF-C1B8D8987742}" name="Average of 2025-10-14"/>
    <tableColumn id="23" xr3:uid="{B51298B9-0698-4F9F-B2DC-DD6FCD62765A}" name="Average of 2025-10-21"/>
    <tableColumn id="24" xr3:uid="{B823D03E-5186-4A77-854F-1B2CFF8ED11D}" name="Average of 2025-10-28"/>
    <tableColumn id="25" xr3:uid="{DAA79D60-8CCD-4642-A590-28B06BFDAEBB}" name="Average of 2025-11-04"/>
    <tableColumn id="26" xr3:uid="{18358F59-7F03-4347-9B20-2BE63AC4E822}" name="Average of 2025-11-11"/>
    <tableColumn id="27" xr3:uid="{7173FEF2-D89D-4DD4-85CC-C6AF8175A380}" name="Average of 2025-11-18"/>
    <tableColumn id="28" xr3:uid="{4D20DDF1-37FB-4F45-8082-B18B4297DA85}" name="Average of 2025-11-25"/>
    <tableColumn id="29" xr3:uid="{798E8AD9-AD95-45E4-A2D7-F53D4AA88061}" name="Average of 2025-12-02"/>
    <tableColumn id="30" xr3:uid="{5963508D-6169-485F-9817-A3BF72F9C6C4}" name="Average of 2025-12-09"/>
    <tableColumn id="31" xr3:uid="{853ECD67-1775-4B2A-BF00-2337BF678125}" name="Average of 2025-12-16"/>
    <tableColumn id="32" xr3:uid="{57A46B03-C847-4BCD-B810-18343FF02914}" name="Average of 2025-12-23"/>
    <tableColumn id="33" xr3:uid="{7174DA51-A759-4D02-90BF-637B114E9B42}" name="Average of 2025-12-30"/>
    <tableColumn id="34" xr3:uid="{BD3D6238-8718-47D1-BCFB-56950ED732DD}" name="Average of 2026-01-06"/>
    <tableColumn id="35" xr3:uid="{D94E230E-6818-4CA9-8E88-E4F08A916F43}" name="Average of 2026-01-13"/>
    <tableColumn id="36" xr3:uid="{1D5A452C-2595-49DA-A9F5-CC16798F8856}" name="Average of 2026-01-20"/>
    <tableColumn id="37" xr3:uid="{A5DF2AE5-9E5F-4D77-B6E6-F57D76A93446}" name="Average of 2026-01-27"/>
    <tableColumn id="38" xr3:uid="{097207A7-8161-41A8-A308-DED06B38A8C6}" name="Average of 2026-02-03"/>
    <tableColumn id="39" xr3:uid="{BED3BE86-0DC3-40EA-9A9E-2BD8041D7A3D}" name="Average of 2026-02-10"/>
    <tableColumn id="40" xr3:uid="{4D73B70F-1314-4616-97DB-DE03726B0955}" name="Average of 2026-02-17"/>
    <tableColumn id="41" xr3:uid="{4F679D32-307B-43AE-B5F6-965EED0D3E60}" name="Average of 2026-02-24"/>
    <tableColumn id="42" xr3:uid="{85DD9592-E6A0-4A66-B8C6-778D68752164}" name="Average of 2026-03-03"/>
    <tableColumn id="43" xr3:uid="{1CB034A9-9FA7-47D2-9DDE-998CEDDA93C0}" name="Average of 2026-03-10"/>
    <tableColumn id="44" xr3:uid="{9AC2BA7D-7499-48CA-AE7D-442FA9E044B6}" name="Average of 2026-03-17"/>
    <tableColumn id="45" xr3:uid="{C41E580C-5680-411C-9232-753D26A6F244}" name="Average of 2026-03-24"/>
    <tableColumn id="46" xr3:uid="{747621F1-D74F-4106-AC0D-A70A834D1854}" name="Average of 2026-03-31"/>
    <tableColumn id="47" xr3:uid="{890284A2-D6BA-41A3-8BAE-B3D2244B3BA6}" name="Átlag" dataDxfId="18">
      <calculatedColumnFormula>AVERAGE(C2:AT2)</calculatedColumnFormula>
    </tableColumn>
    <tableColumn id="48" xr3:uid="{2B482EF6-19FF-4F94-96C4-A75162A8EECD}" name="Medián" dataDxfId="17">
      <calculatedColumnFormula>MEDIAN(C2:AT2)</calculatedColumnFormula>
    </tableColumn>
    <tableColumn id="49" xr3:uid="{32969CD6-C8C7-4045-BCF4-9384AB70F2F0}" name="Szórás" dataDxfId="16">
      <calculatedColumnFormula>_xlfn.STDEV.S(C2:AT2)</calculatedColumnFormula>
    </tableColumn>
    <tableColumn id="50" xr3:uid="{B8A6BFC3-B5FB-42F2-92F0-9263BD61B88B}" name="Relatív szórás" dataDxfId="15" dataCellStyle="Percent">
      <calculatedColumnFormula>AW2/AU2</calculatedColumnFormula>
    </tableColumn>
    <tableColumn id="51" xr3:uid="{36D86C07-D167-43A8-9B66-E1968986108D}" name="Minimum" dataDxfId="14">
      <calculatedColumnFormula>MIN(C2:AT2)</calculatedColumnFormula>
    </tableColumn>
    <tableColumn id="52" xr3:uid="{78114F76-2F73-4A76-AC70-92AF7AB92291}" name="Maximum" dataDxfId="13">
      <calculatedColumnFormula>MAX(C2:AT2)</calculatedColumnFormula>
    </tableColumn>
    <tableColumn id="53" xr3:uid="{81F84991-BBA9-4816-B3BB-FC7581E9B2EC}" name="Terjedelem" dataDxfId="12">
      <calculatedColumnFormula>AZ2-AY2</calculatedColumnFormula>
    </tableColumn>
    <tableColumn id="54" xr3:uid="{6A74B2C6-D296-4876-9CC1-D41C77142ADE}" name="Meredekség" dataDxfId="11">
      <calculatedColumnFormula>INDEX(LOGEST(C2:AT2,,TRUE,TRUE),1,1)</calculatedColumnFormula>
    </tableColumn>
    <tableColumn id="55" xr3:uid="{D9229FA1-17C1-4056-8FAC-10FC1CC5789D}" name="R négyzet" dataDxfId="10">
      <calculatedColumnFormula>INDEX(LOGEST(C2:AT2,,TRUE,TRUE),3,1)</calculatedColumnFormula>
    </tableColumn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C1D3B4-729E-42CF-A84A-0C7E37440E88}" name="Table2" displayName="Table2" ref="A1:AX702" totalsRowShown="0">
  <autoFilter ref="A1:AX702" xr:uid="{9EC1D3B4-729E-42CF-A84A-0C7E37440E88}"/>
  <tableColumns count="50">
    <tableColumn id="1" xr3:uid="{40CFEFC1-2889-4306-909C-DE565C768FA9}" name="Székhely szerinti vármegye kódja"/>
    <tableColumn id="2" xr3:uid="{69D61DBF-A2DB-4750-9E25-FFB52043B689}" name="Székhely szerinti vármegye megnevezése"/>
    <tableColumn id="3" xr3:uid="{1E498759-52AE-4FA9-9898-EABB0472A8B1}" name="Statisztikai régió kódja"/>
    <tableColumn id="4" xr3:uid="{FDBD00E0-6205-43AD-8CC0-5861FAFB39C8}" name="Statisztikai régió neve"/>
    <tableColumn id="5" xr3:uid="{6C98AB8D-A87C-46AD-AD94-5BB2CBF2BC86}" name="Statisztikai nagyrégió kódja"/>
    <tableColumn id="6" xr3:uid="{5B240951-9BAC-4A56-9C5F-C2CA189EE71D}" name="Statisztikai nagyrégió neve"/>
    <tableColumn id="7" xr3:uid="{4E9D0A38-508D-44EB-83EA-718A68AD3A01}" name="2025-06-03"/>
    <tableColumn id="8" xr3:uid="{6CAE6C0C-5B31-4E4A-928C-6A6A76348E70}" name="2025-06-10"/>
    <tableColumn id="9" xr3:uid="{493DFE39-0C58-449F-9A6E-4C46E962FB41}" name="2025-06-17"/>
    <tableColumn id="10" xr3:uid="{A253AC8C-F129-4900-A689-8CB0C576588E}" name="2025-06-24"/>
    <tableColumn id="11" xr3:uid="{E4C94603-D4DA-44EC-BA06-57636B0FF0C3}" name="2025-07-01"/>
    <tableColumn id="12" xr3:uid="{4D56AE75-0BCF-4198-9215-E9FDC097B383}" name="2025-07-08"/>
    <tableColumn id="13" xr3:uid="{4337F94D-40F8-4946-ACF2-03A56756288F}" name="2025-07-15"/>
    <tableColumn id="14" xr3:uid="{E8786E2E-7DCD-4248-9579-417E6F74A53D}" name="2025-07-22"/>
    <tableColumn id="15" xr3:uid="{D4366665-6C98-4D54-AB26-337A00B17C91}" name="2025-07-29"/>
    <tableColumn id="16" xr3:uid="{3481CE61-FB15-4A19-9B8E-FB83DB4D9DDA}" name="2025-08-05"/>
    <tableColumn id="17" xr3:uid="{F337B5C0-7D12-43D2-85B0-CADB0DBBFC4F}" name="2025-08-12"/>
    <tableColumn id="18" xr3:uid="{F4E44C41-EFDE-4C31-A5D8-0E40D40E15AA}" name="2025-08-19"/>
    <tableColumn id="19" xr3:uid="{3160748A-EED0-4BF1-A907-B60A6A50BA3C}" name="2025-08-26"/>
    <tableColumn id="20" xr3:uid="{6C2DB6A0-7940-48FA-9AF8-1D493FD6C450}" name="2025-09-02"/>
    <tableColumn id="21" xr3:uid="{AC8F205D-A273-43E7-8FE6-406F9D9FA9A3}" name="2025-09-09"/>
    <tableColumn id="22" xr3:uid="{B732031F-22AB-41D3-9DC4-9F1E4F3BC84C}" name="2025-09-16"/>
    <tableColumn id="23" xr3:uid="{10C6FB58-CBA0-4897-8B23-79680D7BA57E}" name="2025-09-23"/>
    <tableColumn id="24" xr3:uid="{61175D0E-0AFC-4795-8547-770AEDD01CED}" name="2025-09-30"/>
    <tableColumn id="25" xr3:uid="{B9E21EC2-4547-4AED-A144-AE3D999CEBA1}" name="2025-10-07"/>
    <tableColumn id="26" xr3:uid="{30A2F06E-4AD5-48C9-9391-71B1776A8800}" name="2025-10-14"/>
    <tableColumn id="27" xr3:uid="{0F119F05-DD8A-48FD-A9B5-9DB6C3E77C08}" name="2025-10-21"/>
    <tableColumn id="28" xr3:uid="{4FA7A6EA-E1D2-4655-97F0-5B90491E4F1D}" name="2025-10-28"/>
    <tableColumn id="29" xr3:uid="{8007A6C5-A1FD-410F-83A9-E8866A4CE57A}" name="2025-11-04"/>
    <tableColumn id="30" xr3:uid="{8EDC01EC-3C48-453B-942C-C001E5DBB236}" name="2025-11-11"/>
    <tableColumn id="31" xr3:uid="{5051362B-41B4-484D-8922-B399C703AD5B}" name="2025-11-18"/>
    <tableColumn id="32" xr3:uid="{AD95B35F-A6C0-4084-8289-2E01A5E670B7}" name="2025-11-25"/>
    <tableColumn id="33" xr3:uid="{7658E853-3915-4093-AD48-E41BCC1E9461}" name="2025-12-02"/>
    <tableColumn id="34" xr3:uid="{E7E2A74E-B7ED-454A-A831-24927A2B5E2C}" name="2025-12-09"/>
    <tableColumn id="35" xr3:uid="{21086226-CF36-46A5-BCEE-1F7105882624}" name="2025-12-16"/>
    <tableColumn id="36" xr3:uid="{CEB4B8BE-3DFF-408A-9490-86D6A37AF651}" name="2025-12-23"/>
    <tableColumn id="37" xr3:uid="{BAA55A30-5C42-42C0-968B-7916F59EB35B}" name="2025-12-30"/>
    <tableColumn id="38" xr3:uid="{1E7C56AD-D523-43A8-82AC-B68E1D02606F}" name="2026-01-06"/>
    <tableColumn id="39" xr3:uid="{8B2201AE-45C0-49AB-9174-EC1757FAB02B}" name="2026-01-13"/>
    <tableColumn id="40" xr3:uid="{D1F43980-C9F7-41EE-8DD2-23F09B7EE973}" name="2026-01-20"/>
    <tableColumn id="41" xr3:uid="{7BD8ABFD-58DB-43E7-A05F-673717098354}" name="2026-01-27"/>
    <tableColumn id="42" xr3:uid="{8981D2A0-99B1-40CA-A5BE-E8A10975DB85}" name="2026-02-03"/>
    <tableColumn id="43" xr3:uid="{D13D0F3D-6D7B-4106-AAE4-4EC55E999BE8}" name="2026-02-10"/>
    <tableColumn id="44" xr3:uid="{6BA0A998-0247-4212-A7A4-50C081EBF023}" name="2026-02-17"/>
    <tableColumn id="45" xr3:uid="{5DABD5AB-B291-42E3-82EE-7A1453E884B2}" name="2026-02-24"/>
    <tableColumn id="46" xr3:uid="{7A1E29E6-99A4-4823-9176-A045910D98BD}" name="2026-03-03"/>
    <tableColumn id="47" xr3:uid="{4013DA99-82A1-4219-AB64-ACFB0E58A433}" name="2026-03-10"/>
    <tableColumn id="48" xr3:uid="{38DA8BE3-5E73-418D-8D91-4782F8E51CA7}" name="2026-03-17"/>
    <tableColumn id="49" xr3:uid="{9005F05D-CDAE-4F8A-8753-03CAF944580F}" name="2026-03-24"/>
    <tableColumn id="50" xr3:uid="{099B17BC-3B45-4E46-8D9F-04B0B0806680}" name="2026-03-31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F84F565-54B5-430F-A368-83CEF000CECC}" name="Table9" displayName="Table9" ref="A1:BC4" totalsRowShown="0">
  <autoFilter ref="A1:BC4" xr:uid="{CF84F565-54B5-430F-A368-83CEF000CECC}"/>
  <tableColumns count="55">
    <tableColumn id="1" xr3:uid="{D611C632-A394-454A-A815-F8AF15CD2543}" name="Statisztikai nagyrégió neve"/>
    <tableColumn id="2" xr3:uid="{2E204205-BFAE-4AA1-B526-72F7317CEBD7}" name="Count of Statisztikai nagyrégió neve"/>
    <tableColumn id="3" xr3:uid="{1C38F965-AAB9-4E01-B6C0-FF792CA85B29}" name="Average of 2025-06-03"/>
    <tableColumn id="4" xr3:uid="{C97983CD-8FBC-48B3-BA35-50EB80A39606}" name="Average of 2025-06-10"/>
    <tableColumn id="5" xr3:uid="{8C5199DD-983E-45FE-8215-CE291A78F6C9}" name="Average of 2025-06-17"/>
    <tableColumn id="6" xr3:uid="{91E67F05-8BA7-4301-A374-4413E2475D54}" name="Average of 2025-06-24"/>
    <tableColumn id="7" xr3:uid="{39A519DE-D9DE-4FCE-9F59-142BF4E6E15B}" name="Average of 2025-07-01"/>
    <tableColumn id="8" xr3:uid="{E4F6213E-A771-4A19-A008-24D56B582968}" name="Average of 2025-07-08"/>
    <tableColumn id="9" xr3:uid="{D4705DA6-1B03-48EA-97D4-5A40C24E9329}" name="Average of 2025-07-15"/>
    <tableColumn id="10" xr3:uid="{47B33EAA-F28D-4825-9D15-D481A721D1B5}" name="Average of 2025-07-22"/>
    <tableColumn id="11" xr3:uid="{7722B0EB-2F0C-4DC6-BC22-2D8D0C2B2997}" name="Average of 2025-07-29"/>
    <tableColumn id="12" xr3:uid="{08E2F400-B2AB-42F4-9DDA-9EE105272190}" name="Average of 2025-08-05"/>
    <tableColumn id="13" xr3:uid="{907685FC-1E52-44A2-9F5F-843D9BEBF304}" name="Average of 2025-08-12"/>
    <tableColumn id="14" xr3:uid="{4B5B0038-5156-45D1-A131-8F89785FCA8B}" name="Average of 2025-08-19"/>
    <tableColumn id="15" xr3:uid="{750783DA-E9BD-4EEE-9AF8-C4813C048C3F}" name="Average of 2025-08-26"/>
    <tableColumn id="16" xr3:uid="{8E47AD25-8672-4906-94DE-EB62B799B717}" name="Average of 2025-09-02"/>
    <tableColumn id="17" xr3:uid="{8F5CFC9E-3D6D-4D76-9FA4-355A56EAFBEB}" name="Average of 2025-09-09"/>
    <tableColumn id="18" xr3:uid="{51387011-DA0B-4DF1-A72C-E50A792496A5}" name="Average of 2025-09-16"/>
    <tableColumn id="19" xr3:uid="{226BF9F4-844B-4E3E-8503-931AE8B8AF46}" name="Average of 2025-09-23"/>
    <tableColumn id="20" xr3:uid="{4AE1F366-5983-4E11-AEB7-B8BE826CEA4E}" name="Average of 2025-09-30"/>
    <tableColumn id="21" xr3:uid="{D2D4256C-222B-4D4E-BC37-C686A1BE77AE}" name="Average of 2025-10-07"/>
    <tableColumn id="22" xr3:uid="{A8998879-0C09-48AA-99F4-F15F4F8F2844}" name="Average of 2025-10-14"/>
    <tableColumn id="23" xr3:uid="{84DE11B1-AB7C-44DF-80FC-F8111E84758E}" name="Average of 2025-10-21"/>
    <tableColumn id="24" xr3:uid="{7EAEF6EA-48C0-4493-B17A-CE116E99E3C5}" name="Average of 2025-10-28"/>
    <tableColumn id="25" xr3:uid="{F83294A8-8C25-4C24-AD55-E0643A100CA1}" name="Average of 2025-11-04"/>
    <tableColumn id="26" xr3:uid="{3CA2D25F-62F2-46A1-A231-E00D3C11FB85}" name="Average of 2025-11-11"/>
    <tableColumn id="27" xr3:uid="{2B0464B0-B9FC-4461-83E4-95FBEC3BE074}" name="Average of 2025-11-18"/>
    <tableColumn id="28" xr3:uid="{EC1280D4-972E-4EAF-A85B-AB4845FCFAD7}" name="Average of 2025-11-25"/>
    <tableColumn id="29" xr3:uid="{11E2B2F6-E15A-4671-B103-93F4670B8E44}" name="Average of 2025-12-02"/>
    <tableColumn id="30" xr3:uid="{172B02CB-4002-4001-8111-08AEB62E481C}" name="Average of 2025-12-09"/>
    <tableColumn id="31" xr3:uid="{03177369-49E6-4BE0-8E51-37393E1DF9EC}" name="Average of 2025-12-16"/>
    <tableColumn id="32" xr3:uid="{587006ED-75B3-4778-B1DF-7B1D0AA62762}" name="Average of 2025-12-23"/>
    <tableColumn id="33" xr3:uid="{CBFBE393-0C78-445D-890C-F6C435256BFD}" name="Average of 2025-12-30"/>
    <tableColumn id="34" xr3:uid="{7EC230A3-5B3E-42E6-BA01-61670BC4517C}" name="Average of 2026-01-06"/>
    <tableColumn id="35" xr3:uid="{7BAC2452-1363-4675-AF7F-EBB437A8B9D5}" name="Average of 2026-01-13"/>
    <tableColumn id="36" xr3:uid="{96919A2A-922D-4879-A655-292A8FDFD462}" name="Average of 2026-01-20"/>
    <tableColumn id="37" xr3:uid="{59522604-04FF-47BB-93AA-EB7C5E898410}" name="Average of 2026-01-27"/>
    <tableColumn id="38" xr3:uid="{5A161EE5-ECCD-4132-BE95-51E413505906}" name="Average of 2026-02-03"/>
    <tableColumn id="39" xr3:uid="{4519DD61-74BC-40C0-9951-E107256716A9}" name="Average of 2026-02-10"/>
    <tableColumn id="40" xr3:uid="{0CE4DF4C-AB93-4AA6-B33E-46C9356E53AF}" name="Average of 2026-02-17"/>
    <tableColumn id="41" xr3:uid="{4284A1DC-7E67-457E-AA53-AC221BDAA8C5}" name="Average of 2026-02-24"/>
    <tableColumn id="42" xr3:uid="{004B8B11-C005-4C1D-A6BC-603A9962BC41}" name="Average of 2026-03-03"/>
    <tableColumn id="43" xr3:uid="{D9E4391E-2D06-44CC-980D-2193774D06EF}" name="Average of 2026-03-10"/>
    <tableColumn id="44" xr3:uid="{231A5386-8BE2-4A05-92BC-55A621C1A79F}" name="Average of 2026-03-17"/>
    <tableColumn id="45" xr3:uid="{310A5FC7-4B93-4F23-A004-02CE190109FB}" name="Average of 2026-03-24"/>
    <tableColumn id="46" xr3:uid="{14A73432-AEA1-4705-8C6A-BF0F6013ECBB}" name="Average of 2026-03-31"/>
    <tableColumn id="47" xr3:uid="{395AF3F6-4845-4E6E-A664-8F6E5673F00D}" name="Átlag" dataDxfId="9">
      <calculatedColumnFormula>AVERAGE(C2:AT2)</calculatedColumnFormula>
    </tableColumn>
    <tableColumn id="48" xr3:uid="{C316A40E-D4F4-40D6-81C3-72EBB2556012}" name="Medián" dataDxfId="8">
      <calculatedColumnFormula>MEDIAN(C2:AT2)</calculatedColumnFormula>
    </tableColumn>
    <tableColumn id="49" xr3:uid="{C8F99C02-5BDE-4650-BC81-4222610116A1}" name="Szórás" dataDxfId="7">
      <calculatedColumnFormula>_xlfn.STDEV.S(C2:AT2)</calculatedColumnFormula>
    </tableColumn>
    <tableColumn id="50" xr3:uid="{0B762CAC-0A74-4032-A561-DA1865B4056F}" name="Relatív szórás" dataDxfId="6" dataCellStyle="Percent">
      <calculatedColumnFormula>AW2/AU2</calculatedColumnFormula>
    </tableColumn>
    <tableColumn id="51" xr3:uid="{90D25CF8-F3FD-462C-AE73-7EEB912925EA}" name="Minimum" dataDxfId="5">
      <calculatedColumnFormula>MIN(C2:AT2)</calculatedColumnFormula>
    </tableColumn>
    <tableColumn id="52" xr3:uid="{5BA234AA-942F-4C57-A903-3928E64B344C}" name="Maximum" dataDxfId="4">
      <calculatedColumnFormula>MAX(C2:AT2)</calculatedColumnFormula>
    </tableColumn>
    <tableColumn id="53" xr3:uid="{D3961DAB-DC81-4DF0-AC70-65226DF92A30}" name="Terjedelem" dataDxfId="3">
      <calculatedColumnFormula>AZ2-AY2</calculatedColumnFormula>
    </tableColumn>
    <tableColumn id="54" xr3:uid="{B2977C88-1A5B-4FDD-995E-6899B9F6F541}" name="Meredekség" dataDxfId="2">
      <calculatedColumnFormula>INDEX(LOGEST(C2:AT2,,TRUE,TRUE),1,1)</calculatedColumnFormula>
    </tableColumn>
    <tableColumn id="55" xr3:uid="{197E7A10-5489-421B-9813-92A932FAC2F6}" name="R négyzet" dataDxfId="1">
      <calculatedColumnFormula>INDEX(LOGEST(C2:AT2,,TRUE,TRUE),3,1)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EBCE5D5-9645-47DA-8921-F58C2A594330}">
  <we:reference id="wa200002503" version="1.0.0.0" store="en-US" storeType="OMEX"/>
  <we:alternateReferences>
    <we:reference id="WA200002503" version="1.0.0.0" store="WA200002503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BFADF2D-AE3F-456F-BAE7-354784E83A47}">
  <we:reference id="wa200002512" version="7.6.0.0" store="en-US" storeType="OMEX"/>
  <we:alternateReferences>
    <we:reference id="WA200002512" version="7.6.0.0" store="WA200002512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BCC2-07BE-49CB-B084-4AACDC3BB7ED}">
  <dimension ref="A1"/>
  <sheetViews>
    <sheetView workbookViewId="0"/>
  </sheetViews>
  <sheetFormatPr defaultRowHeight="15" x14ac:dyDescent="0.25"/>
  <sheetData>
    <row r="1" spans="1:1" x14ac:dyDescent="0.25">
      <c r="A1" t="str" cm="1">
        <f t="array" aca="1" ref="A1" ca="1">LEFT(CELL("filename",A1),FIND("[",CELL("filename",A1))-1)</f>
        <v>C:\Users\Zsolt\Projects\hungarian-web-accessibility-audit\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C650-0732-4F79-B79C-D76EF633196A}">
  <sheetPr>
    <tabColor rgb="FFF8696B"/>
  </sheetPr>
  <dimension ref="A1:AS710"/>
  <sheetViews>
    <sheetView topLeftCell="A651" workbookViewId="0">
      <selection activeCell="AS2" sqref="AS2"/>
    </sheetView>
  </sheetViews>
  <sheetFormatPr defaultRowHeight="15" x14ac:dyDescent="0.25"/>
  <cols>
    <col min="1" max="44" width="12.7109375" bestFit="1" customWidth="1"/>
    <col min="45" max="45" width="12" bestFit="1" customWidth="1"/>
  </cols>
  <sheetData>
    <row r="1" spans="1:4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2383</v>
      </c>
    </row>
    <row r="2" spans="1:45" x14ac:dyDescent="0.25">
      <c r="A2">
        <v>154</v>
      </c>
      <c r="B2">
        <v>162</v>
      </c>
      <c r="C2">
        <v>153</v>
      </c>
      <c r="D2">
        <v>144</v>
      </c>
      <c r="E2">
        <v>140</v>
      </c>
      <c r="F2">
        <v>154</v>
      </c>
      <c r="G2">
        <v>162</v>
      </c>
      <c r="H2">
        <v>154</v>
      </c>
      <c r="I2">
        <v>152</v>
      </c>
      <c r="J2">
        <v>153</v>
      </c>
      <c r="K2">
        <v>139</v>
      </c>
      <c r="L2">
        <v>154</v>
      </c>
      <c r="M2">
        <v>146</v>
      </c>
      <c r="N2">
        <v>156</v>
      </c>
      <c r="O2">
        <v>149</v>
      </c>
      <c r="P2">
        <v>152</v>
      </c>
      <c r="Q2">
        <v>161</v>
      </c>
      <c r="R2">
        <v>158</v>
      </c>
      <c r="S2">
        <v>141</v>
      </c>
      <c r="T2">
        <v>160</v>
      </c>
      <c r="U2">
        <v>150</v>
      </c>
      <c r="V2">
        <v>164</v>
      </c>
      <c r="W2">
        <v>156</v>
      </c>
      <c r="X2">
        <v>156</v>
      </c>
      <c r="Y2">
        <v>162</v>
      </c>
      <c r="Z2">
        <v>144</v>
      </c>
      <c r="AA2">
        <v>165</v>
      </c>
      <c r="AB2">
        <v>154</v>
      </c>
      <c r="AC2">
        <v>150</v>
      </c>
      <c r="AD2">
        <v>162</v>
      </c>
      <c r="AE2">
        <v>156</v>
      </c>
      <c r="AF2">
        <v>149</v>
      </c>
      <c r="AG2">
        <v>140</v>
      </c>
      <c r="AH2">
        <v>153</v>
      </c>
      <c r="AI2">
        <v>164</v>
      </c>
      <c r="AJ2">
        <v>160</v>
      </c>
      <c r="AK2">
        <v>154</v>
      </c>
      <c r="AL2">
        <v>165</v>
      </c>
      <c r="AM2">
        <v>156</v>
      </c>
      <c r="AN2">
        <v>154</v>
      </c>
      <c r="AO2">
        <v>157</v>
      </c>
      <c r="AP2">
        <v>146</v>
      </c>
      <c r="AQ2">
        <v>165</v>
      </c>
      <c r="AR2">
        <v>152</v>
      </c>
      <c r="AS2">
        <v>154.04545454545453</v>
      </c>
    </row>
    <row r="3" spans="1:45" x14ac:dyDescent="0.25">
      <c r="A3">
        <v>136</v>
      </c>
      <c r="B3">
        <v>139</v>
      </c>
      <c r="C3">
        <v>155</v>
      </c>
      <c r="D3">
        <v>137</v>
      </c>
      <c r="E3">
        <v>143</v>
      </c>
      <c r="F3">
        <v>147</v>
      </c>
      <c r="G3">
        <v>146</v>
      </c>
      <c r="H3">
        <v>152</v>
      </c>
      <c r="I3">
        <v>146</v>
      </c>
      <c r="J3">
        <v>138</v>
      </c>
      <c r="K3">
        <v>149</v>
      </c>
      <c r="L3">
        <v>146</v>
      </c>
      <c r="M3">
        <v>140</v>
      </c>
      <c r="N3">
        <v>146</v>
      </c>
      <c r="O3">
        <v>147</v>
      </c>
      <c r="P3">
        <v>156</v>
      </c>
      <c r="Q3">
        <v>139</v>
      </c>
      <c r="R3">
        <v>144</v>
      </c>
      <c r="S3">
        <v>161</v>
      </c>
      <c r="T3">
        <v>154</v>
      </c>
      <c r="U3">
        <v>147</v>
      </c>
      <c r="V3">
        <v>152</v>
      </c>
      <c r="W3">
        <v>139</v>
      </c>
      <c r="X3">
        <v>148</v>
      </c>
      <c r="Y3">
        <v>151</v>
      </c>
      <c r="Z3">
        <v>153</v>
      </c>
      <c r="AA3">
        <v>153</v>
      </c>
      <c r="AB3">
        <v>146</v>
      </c>
      <c r="AC3">
        <v>147</v>
      </c>
      <c r="AD3">
        <v>146</v>
      </c>
      <c r="AE3">
        <v>146</v>
      </c>
      <c r="AF3">
        <v>138</v>
      </c>
      <c r="AG3">
        <v>134</v>
      </c>
      <c r="AH3">
        <v>118</v>
      </c>
      <c r="AI3">
        <v>118</v>
      </c>
      <c r="AJ3">
        <v>129</v>
      </c>
      <c r="AK3">
        <v>112</v>
      </c>
      <c r="AL3">
        <v>117</v>
      </c>
      <c r="AM3">
        <v>124</v>
      </c>
      <c r="AN3">
        <v>125</v>
      </c>
      <c r="AO3">
        <v>124</v>
      </c>
      <c r="AP3">
        <v>124</v>
      </c>
      <c r="AQ3">
        <v>116</v>
      </c>
      <c r="AR3">
        <v>123</v>
      </c>
      <c r="AS3">
        <v>139.79545454545453</v>
      </c>
    </row>
    <row r="4" spans="1:45" x14ac:dyDescent="0.25">
      <c r="A4">
        <v>174</v>
      </c>
      <c r="B4">
        <v>181</v>
      </c>
      <c r="C4">
        <v>174</v>
      </c>
      <c r="D4">
        <v>174</v>
      </c>
      <c r="E4">
        <v>175</v>
      </c>
      <c r="F4">
        <v>174</v>
      </c>
      <c r="G4">
        <v>174</v>
      </c>
      <c r="H4">
        <v>174</v>
      </c>
      <c r="I4">
        <v>174</v>
      </c>
      <c r="J4">
        <v>176</v>
      </c>
      <c r="K4">
        <v>174</v>
      </c>
      <c r="L4">
        <v>164</v>
      </c>
      <c r="M4">
        <v>164</v>
      </c>
      <c r="N4">
        <v>175</v>
      </c>
      <c r="O4">
        <v>175</v>
      </c>
      <c r="P4">
        <v>175</v>
      </c>
      <c r="Q4">
        <v>174</v>
      </c>
      <c r="R4">
        <v>175</v>
      </c>
      <c r="S4">
        <v>173</v>
      </c>
      <c r="T4">
        <v>174</v>
      </c>
      <c r="U4">
        <v>172</v>
      </c>
      <c r="V4">
        <v>174</v>
      </c>
      <c r="W4">
        <v>173</v>
      </c>
      <c r="X4">
        <v>180</v>
      </c>
      <c r="Y4">
        <v>174</v>
      </c>
      <c r="Z4">
        <v>173</v>
      </c>
      <c r="AA4">
        <v>168</v>
      </c>
      <c r="AB4">
        <v>173</v>
      </c>
      <c r="AC4">
        <v>173</v>
      </c>
      <c r="AD4">
        <v>130</v>
      </c>
      <c r="AE4">
        <v>129</v>
      </c>
      <c r="AF4">
        <v>129</v>
      </c>
      <c r="AG4">
        <v>130</v>
      </c>
      <c r="AH4">
        <v>129</v>
      </c>
      <c r="AI4">
        <v>129</v>
      </c>
      <c r="AJ4">
        <v>130</v>
      </c>
      <c r="AK4">
        <v>135</v>
      </c>
      <c r="AL4">
        <v>129</v>
      </c>
      <c r="AM4">
        <v>130</v>
      </c>
      <c r="AN4">
        <v>135</v>
      </c>
      <c r="AO4">
        <v>124</v>
      </c>
      <c r="AP4">
        <v>134</v>
      </c>
      <c r="AQ4">
        <v>129</v>
      </c>
      <c r="AR4">
        <v>2</v>
      </c>
      <c r="AS4">
        <v>155.84090909090909</v>
      </c>
    </row>
    <row r="5" spans="1:45" x14ac:dyDescent="0.25">
      <c r="A5">
        <v>126</v>
      </c>
      <c r="B5">
        <v>123</v>
      </c>
      <c r="C5">
        <v>121</v>
      </c>
      <c r="D5">
        <v>110</v>
      </c>
      <c r="E5">
        <v>121</v>
      </c>
      <c r="F5">
        <v>127</v>
      </c>
      <c r="G5">
        <v>122</v>
      </c>
      <c r="H5">
        <v>124</v>
      </c>
      <c r="I5">
        <v>124</v>
      </c>
      <c r="J5">
        <v>126</v>
      </c>
      <c r="K5">
        <v>124</v>
      </c>
      <c r="L5">
        <v>120</v>
      </c>
      <c r="M5">
        <v>118</v>
      </c>
      <c r="N5">
        <v>119</v>
      </c>
      <c r="O5">
        <v>123</v>
      </c>
      <c r="P5">
        <v>119</v>
      </c>
      <c r="Q5">
        <v>121</v>
      </c>
      <c r="R5">
        <v>120</v>
      </c>
      <c r="S5">
        <v>117</v>
      </c>
      <c r="T5">
        <v>112</v>
      </c>
      <c r="U5">
        <v>115</v>
      </c>
      <c r="V5">
        <v>116</v>
      </c>
      <c r="W5">
        <v>119</v>
      </c>
      <c r="X5">
        <v>117</v>
      </c>
      <c r="Y5">
        <v>109</v>
      </c>
      <c r="Z5">
        <v>116</v>
      </c>
      <c r="AA5">
        <v>115</v>
      </c>
      <c r="AB5">
        <v>112</v>
      </c>
      <c r="AC5">
        <v>124</v>
      </c>
      <c r="AD5">
        <v>125</v>
      </c>
      <c r="AE5">
        <v>113</v>
      </c>
      <c r="AF5">
        <v>117</v>
      </c>
      <c r="AG5">
        <v>112</v>
      </c>
      <c r="AH5">
        <v>118</v>
      </c>
      <c r="AI5">
        <v>114</v>
      </c>
      <c r="AJ5">
        <v>118</v>
      </c>
      <c r="AK5">
        <v>114</v>
      </c>
      <c r="AL5">
        <v>116</v>
      </c>
      <c r="AM5">
        <v>107</v>
      </c>
      <c r="AN5">
        <v>167</v>
      </c>
      <c r="AO5">
        <v>132</v>
      </c>
      <c r="AP5">
        <v>179</v>
      </c>
      <c r="AQ5">
        <v>142</v>
      </c>
      <c r="AR5">
        <v>203</v>
      </c>
      <c r="AS5">
        <v>123.56818181818181</v>
      </c>
    </row>
    <row r="6" spans="1:45" x14ac:dyDescent="0.25">
      <c r="A6">
        <v>156</v>
      </c>
      <c r="B6">
        <v>167</v>
      </c>
      <c r="C6">
        <v>150</v>
      </c>
      <c r="D6">
        <v>155</v>
      </c>
      <c r="E6">
        <v>162</v>
      </c>
      <c r="F6">
        <v>159</v>
      </c>
      <c r="G6">
        <v>159</v>
      </c>
      <c r="H6">
        <v>159</v>
      </c>
      <c r="I6">
        <v>158</v>
      </c>
      <c r="J6">
        <v>159</v>
      </c>
      <c r="K6">
        <v>155</v>
      </c>
      <c r="L6">
        <v>147</v>
      </c>
      <c r="M6">
        <v>145</v>
      </c>
      <c r="N6">
        <v>141</v>
      </c>
      <c r="O6">
        <v>138</v>
      </c>
      <c r="P6">
        <v>137</v>
      </c>
      <c r="Q6">
        <v>139</v>
      </c>
      <c r="R6">
        <v>140</v>
      </c>
      <c r="S6">
        <v>139</v>
      </c>
      <c r="T6">
        <v>140</v>
      </c>
      <c r="U6">
        <v>141</v>
      </c>
      <c r="V6">
        <v>141</v>
      </c>
      <c r="W6">
        <v>136</v>
      </c>
      <c r="X6">
        <v>142</v>
      </c>
      <c r="Y6">
        <v>141</v>
      </c>
      <c r="Z6">
        <v>139</v>
      </c>
      <c r="AA6">
        <v>134</v>
      </c>
      <c r="AB6">
        <v>140</v>
      </c>
      <c r="AC6">
        <v>134</v>
      </c>
      <c r="AD6">
        <v>141</v>
      </c>
      <c r="AE6">
        <v>137</v>
      </c>
      <c r="AF6">
        <v>140</v>
      </c>
      <c r="AG6">
        <v>135</v>
      </c>
      <c r="AH6">
        <v>131</v>
      </c>
      <c r="AI6">
        <v>135</v>
      </c>
      <c r="AJ6">
        <v>135</v>
      </c>
      <c r="AK6">
        <v>135</v>
      </c>
      <c r="AL6">
        <v>134</v>
      </c>
      <c r="AM6">
        <v>134</v>
      </c>
      <c r="AN6">
        <v>131</v>
      </c>
      <c r="AO6">
        <v>135</v>
      </c>
      <c r="AP6">
        <v>136</v>
      </c>
      <c r="AQ6">
        <v>136</v>
      </c>
      <c r="AR6">
        <v>136</v>
      </c>
      <c r="AS6">
        <v>142.81818181818181</v>
      </c>
    </row>
    <row r="7" spans="1:45" x14ac:dyDescent="0.25">
      <c r="A7">
        <v>230</v>
      </c>
      <c r="B7">
        <v>227</v>
      </c>
      <c r="C7">
        <v>243</v>
      </c>
      <c r="D7">
        <v>105</v>
      </c>
      <c r="E7">
        <v>195</v>
      </c>
      <c r="F7">
        <v>208</v>
      </c>
      <c r="G7">
        <v>139</v>
      </c>
      <c r="H7">
        <v>152</v>
      </c>
      <c r="I7">
        <v>143</v>
      </c>
      <c r="J7">
        <v>163</v>
      </c>
      <c r="K7">
        <v>158</v>
      </c>
      <c r="L7">
        <v>161</v>
      </c>
      <c r="M7">
        <v>161</v>
      </c>
      <c r="N7">
        <v>155</v>
      </c>
      <c r="O7">
        <v>139</v>
      </c>
      <c r="P7">
        <v>140</v>
      </c>
      <c r="Q7">
        <v>137</v>
      </c>
      <c r="R7">
        <v>149</v>
      </c>
      <c r="S7">
        <v>145</v>
      </c>
      <c r="T7">
        <v>161</v>
      </c>
      <c r="U7">
        <v>134</v>
      </c>
      <c r="V7">
        <v>159</v>
      </c>
      <c r="W7">
        <v>151</v>
      </c>
      <c r="X7">
        <v>160</v>
      </c>
      <c r="Y7">
        <v>74</v>
      </c>
      <c r="Z7">
        <v>158</v>
      </c>
      <c r="AA7">
        <v>158</v>
      </c>
      <c r="AB7">
        <v>72</v>
      </c>
      <c r="AC7">
        <v>144</v>
      </c>
      <c r="AD7">
        <v>144</v>
      </c>
      <c r="AE7">
        <v>55</v>
      </c>
      <c r="AF7">
        <v>66</v>
      </c>
      <c r="AG7">
        <v>67</v>
      </c>
      <c r="AH7">
        <v>66</v>
      </c>
      <c r="AI7">
        <v>76</v>
      </c>
      <c r="AJ7">
        <v>41</v>
      </c>
      <c r="AK7">
        <v>75</v>
      </c>
      <c r="AL7">
        <v>55</v>
      </c>
      <c r="AM7">
        <v>81</v>
      </c>
      <c r="AN7">
        <v>81</v>
      </c>
      <c r="AO7">
        <v>76</v>
      </c>
      <c r="AP7">
        <v>152</v>
      </c>
      <c r="AQ7">
        <v>148</v>
      </c>
      <c r="AR7">
        <v>147</v>
      </c>
      <c r="AS7">
        <v>132.97727272727275</v>
      </c>
    </row>
    <row r="8" spans="1:45" x14ac:dyDescent="0.25">
      <c r="A8">
        <v>202</v>
      </c>
      <c r="B8">
        <v>185</v>
      </c>
      <c r="C8">
        <v>78</v>
      </c>
      <c r="D8">
        <v>84</v>
      </c>
      <c r="E8">
        <v>97</v>
      </c>
      <c r="F8">
        <v>76</v>
      </c>
      <c r="G8">
        <v>89</v>
      </c>
      <c r="H8">
        <v>74</v>
      </c>
      <c r="I8">
        <v>72</v>
      </c>
      <c r="J8">
        <v>66</v>
      </c>
      <c r="K8">
        <v>66</v>
      </c>
      <c r="L8">
        <v>72</v>
      </c>
      <c r="M8">
        <v>60</v>
      </c>
      <c r="N8">
        <v>30</v>
      </c>
      <c r="O8">
        <v>27</v>
      </c>
      <c r="P8">
        <v>28</v>
      </c>
      <c r="Q8">
        <v>36</v>
      </c>
      <c r="R8">
        <v>29</v>
      </c>
      <c r="S8">
        <v>28</v>
      </c>
      <c r="T8">
        <v>29</v>
      </c>
      <c r="U8">
        <v>29</v>
      </c>
      <c r="V8">
        <v>31</v>
      </c>
      <c r="W8">
        <v>25</v>
      </c>
      <c r="X8">
        <v>25</v>
      </c>
      <c r="Y8">
        <v>45</v>
      </c>
      <c r="Z8">
        <v>29</v>
      </c>
      <c r="AA8">
        <v>23</v>
      </c>
      <c r="AB8">
        <v>33</v>
      </c>
      <c r="AC8">
        <v>23</v>
      </c>
      <c r="AD8">
        <v>22</v>
      </c>
      <c r="AE8">
        <v>34</v>
      </c>
      <c r="AF8">
        <v>44</v>
      </c>
      <c r="AG8">
        <v>36</v>
      </c>
      <c r="AH8">
        <v>33</v>
      </c>
      <c r="AI8">
        <v>26</v>
      </c>
      <c r="AJ8">
        <v>26</v>
      </c>
      <c r="AK8">
        <v>17</v>
      </c>
      <c r="AL8">
        <v>25</v>
      </c>
      <c r="AM8">
        <v>24</v>
      </c>
      <c r="AN8">
        <v>21</v>
      </c>
      <c r="AO8">
        <v>18</v>
      </c>
      <c r="AP8">
        <v>21</v>
      </c>
      <c r="AQ8">
        <v>20</v>
      </c>
      <c r="AR8">
        <v>23</v>
      </c>
      <c r="AS8">
        <v>47.295454545454533</v>
      </c>
    </row>
    <row r="9" spans="1:45" x14ac:dyDescent="0.25">
      <c r="A9">
        <v>163</v>
      </c>
      <c r="B9">
        <v>163</v>
      </c>
      <c r="C9">
        <v>163</v>
      </c>
      <c r="D9">
        <v>163</v>
      </c>
      <c r="E9">
        <v>163</v>
      </c>
      <c r="F9">
        <v>163</v>
      </c>
      <c r="G9">
        <v>163</v>
      </c>
      <c r="H9">
        <v>163</v>
      </c>
      <c r="I9">
        <v>163</v>
      </c>
      <c r="J9">
        <v>163</v>
      </c>
      <c r="K9">
        <v>163</v>
      </c>
      <c r="L9">
        <v>163</v>
      </c>
      <c r="M9">
        <v>163</v>
      </c>
      <c r="N9">
        <v>163</v>
      </c>
      <c r="O9">
        <v>163</v>
      </c>
      <c r="P9">
        <v>162</v>
      </c>
      <c r="Q9">
        <v>162</v>
      </c>
      <c r="R9">
        <v>162</v>
      </c>
      <c r="S9">
        <v>156</v>
      </c>
      <c r="T9">
        <v>162</v>
      </c>
      <c r="U9">
        <v>162</v>
      </c>
      <c r="V9">
        <v>162</v>
      </c>
      <c r="W9">
        <v>162</v>
      </c>
      <c r="X9">
        <v>162</v>
      </c>
      <c r="Y9">
        <v>162</v>
      </c>
      <c r="Z9">
        <v>162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96.340909090909093</v>
      </c>
    </row>
    <row r="10" spans="1:45" x14ac:dyDescent="0.25">
      <c r="A10">
        <v>76</v>
      </c>
      <c r="B10">
        <v>76</v>
      </c>
      <c r="C10">
        <v>76</v>
      </c>
      <c r="D10">
        <v>76</v>
      </c>
      <c r="E10">
        <v>76</v>
      </c>
      <c r="F10">
        <v>76</v>
      </c>
      <c r="G10">
        <v>76</v>
      </c>
      <c r="H10">
        <v>76</v>
      </c>
      <c r="I10">
        <v>76</v>
      </c>
      <c r="J10">
        <v>76</v>
      </c>
      <c r="K10">
        <v>76</v>
      </c>
      <c r="L10">
        <v>76</v>
      </c>
      <c r="M10">
        <v>76</v>
      </c>
      <c r="N10">
        <v>76</v>
      </c>
      <c r="O10">
        <v>76</v>
      </c>
      <c r="P10">
        <v>76</v>
      </c>
      <c r="Q10">
        <v>76</v>
      </c>
      <c r="R10">
        <v>76</v>
      </c>
      <c r="S10">
        <v>76</v>
      </c>
      <c r="T10">
        <v>76</v>
      </c>
      <c r="U10">
        <v>76</v>
      </c>
      <c r="V10">
        <v>76</v>
      </c>
      <c r="W10">
        <v>76</v>
      </c>
      <c r="X10">
        <v>76</v>
      </c>
      <c r="Y10">
        <v>76</v>
      </c>
      <c r="Z10">
        <v>76</v>
      </c>
      <c r="AA10">
        <v>76</v>
      </c>
      <c r="AB10">
        <v>76</v>
      </c>
      <c r="AC10">
        <v>76</v>
      </c>
      <c r="AD10">
        <v>76</v>
      </c>
      <c r="AE10">
        <v>76</v>
      </c>
      <c r="AF10">
        <v>76</v>
      </c>
      <c r="AG10">
        <v>76</v>
      </c>
      <c r="AH10">
        <v>76</v>
      </c>
      <c r="AI10">
        <v>76</v>
      </c>
      <c r="AJ10">
        <v>76</v>
      </c>
      <c r="AK10">
        <v>76</v>
      </c>
      <c r="AL10">
        <v>76</v>
      </c>
      <c r="AM10">
        <v>76</v>
      </c>
      <c r="AN10">
        <v>76</v>
      </c>
      <c r="AO10">
        <v>76</v>
      </c>
      <c r="AP10">
        <v>76</v>
      </c>
      <c r="AQ10">
        <v>1</v>
      </c>
      <c r="AR10">
        <v>1</v>
      </c>
      <c r="AS10">
        <v>72.590909090909093</v>
      </c>
    </row>
    <row r="11" spans="1:45" x14ac:dyDescent="0.25">
      <c r="A11">
        <v>42</v>
      </c>
      <c r="B11">
        <v>42</v>
      </c>
      <c r="C11">
        <v>42</v>
      </c>
      <c r="D11">
        <v>42</v>
      </c>
      <c r="E11">
        <v>42</v>
      </c>
      <c r="F11">
        <v>44</v>
      </c>
      <c r="G11">
        <v>44</v>
      </c>
      <c r="H11">
        <v>43</v>
      </c>
      <c r="I11">
        <v>44</v>
      </c>
      <c r="J11">
        <v>44</v>
      </c>
      <c r="K11">
        <v>44</v>
      </c>
      <c r="L11">
        <v>34</v>
      </c>
      <c r="M11">
        <v>35</v>
      </c>
      <c r="N11">
        <v>35</v>
      </c>
      <c r="O11">
        <v>37</v>
      </c>
      <c r="P11">
        <v>36</v>
      </c>
      <c r="Q11">
        <v>37</v>
      </c>
      <c r="R11">
        <v>37</v>
      </c>
      <c r="S11">
        <v>36</v>
      </c>
      <c r="T11">
        <v>36</v>
      </c>
      <c r="U11">
        <v>36</v>
      </c>
      <c r="V11">
        <v>37</v>
      </c>
      <c r="W11">
        <v>37</v>
      </c>
      <c r="X11">
        <v>33</v>
      </c>
      <c r="Y11">
        <v>33</v>
      </c>
      <c r="Z11">
        <v>34</v>
      </c>
      <c r="AA11">
        <v>34</v>
      </c>
      <c r="AB11">
        <v>34</v>
      </c>
      <c r="AC11">
        <v>35</v>
      </c>
      <c r="AD11">
        <v>36</v>
      </c>
      <c r="AE11">
        <v>36</v>
      </c>
      <c r="AF11">
        <v>35</v>
      </c>
      <c r="AG11">
        <v>35</v>
      </c>
      <c r="AH11">
        <v>34</v>
      </c>
      <c r="AI11">
        <v>35</v>
      </c>
      <c r="AJ11">
        <v>35</v>
      </c>
      <c r="AK11">
        <v>37</v>
      </c>
      <c r="AL11">
        <v>36</v>
      </c>
      <c r="AM11">
        <v>37</v>
      </c>
      <c r="AN11">
        <v>38</v>
      </c>
      <c r="AO11">
        <v>36</v>
      </c>
      <c r="AP11">
        <v>37</v>
      </c>
      <c r="AQ11">
        <v>33</v>
      </c>
      <c r="AR11">
        <v>33</v>
      </c>
      <c r="AS11">
        <v>37.31818181818182</v>
      </c>
    </row>
    <row r="12" spans="1:45" x14ac:dyDescent="0.25">
      <c r="A12">
        <v>203</v>
      </c>
      <c r="B12">
        <v>196</v>
      </c>
      <c r="C12">
        <v>200</v>
      </c>
      <c r="D12">
        <v>109</v>
      </c>
      <c r="E12">
        <v>196</v>
      </c>
      <c r="F12">
        <v>199</v>
      </c>
      <c r="G12">
        <v>195</v>
      </c>
      <c r="H12">
        <v>182</v>
      </c>
      <c r="I12">
        <v>188</v>
      </c>
      <c r="J12">
        <v>193</v>
      </c>
      <c r="K12">
        <v>206</v>
      </c>
      <c r="L12">
        <v>205</v>
      </c>
      <c r="M12">
        <v>209</v>
      </c>
      <c r="N12">
        <v>208</v>
      </c>
      <c r="O12">
        <v>187</v>
      </c>
      <c r="P12">
        <v>192</v>
      </c>
      <c r="Q12">
        <v>197</v>
      </c>
      <c r="R12">
        <v>201</v>
      </c>
      <c r="S12">
        <v>195</v>
      </c>
      <c r="T12">
        <v>219</v>
      </c>
      <c r="U12">
        <v>216</v>
      </c>
      <c r="V12">
        <v>222</v>
      </c>
      <c r="W12">
        <v>233</v>
      </c>
      <c r="X12">
        <v>224</v>
      </c>
      <c r="Y12">
        <v>141</v>
      </c>
      <c r="Z12">
        <v>246</v>
      </c>
      <c r="AA12">
        <v>233</v>
      </c>
      <c r="AB12">
        <v>125</v>
      </c>
      <c r="AC12">
        <v>240</v>
      </c>
      <c r="AD12">
        <v>235</v>
      </c>
      <c r="AE12">
        <v>131</v>
      </c>
      <c r="AF12">
        <v>131</v>
      </c>
      <c r="AG12">
        <v>127</v>
      </c>
      <c r="AH12">
        <v>132</v>
      </c>
      <c r="AI12">
        <v>136</v>
      </c>
      <c r="AJ12">
        <v>135</v>
      </c>
      <c r="AK12">
        <v>151</v>
      </c>
      <c r="AL12">
        <v>151</v>
      </c>
      <c r="AM12">
        <v>132</v>
      </c>
      <c r="AN12">
        <v>137</v>
      </c>
      <c r="AO12">
        <v>144</v>
      </c>
      <c r="AP12">
        <v>257</v>
      </c>
      <c r="AQ12">
        <v>275</v>
      </c>
      <c r="AR12">
        <v>269</v>
      </c>
      <c r="AS12">
        <v>188.70454545454547</v>
      </c>
    </row>
    <row r="13" spans="1:45" x14ac:dyDescent="0.25">
      <c r="A13">
        <v>620</v>
      </c>
      <c r="B13">
        <v>602</v>
      </c>
      <c r="C13">
        <v>580</v>
      </c>
      <c r="D13">
        <v>568</v>
      </c>
      <c r="E13">
        <v>512</v>
      </c>
      <c r="F13">
        <v>554</v>
      </c>
      <c r="G13">
        <v>572</v>
      </c>
      <c r="H13">
        <v>559</v>
      </c>
      <c r="I13">
        <v>518</v>
      </c>
      <c r="J13">
        <v>539</v>
      </c>
      <c r="K13">
        <v>612</v>
      </c>
      <c r="L13">
        <v>588</v>
      </c>
      <c r="M13">
        <v>587</v>
      </c>
      <c r="N13">
        <v>606</v>
      </c>
      <c r="O13">
        <v>579</v>
      </c>
      <c r="P13">
        <v>588</v>
      </c>
      <c r="Q13">
        <v>607</v>
      </c>
      <c r="R13">
        <v>591</v>
      </c>
      <c r="S13">
        <v>677</v>
      </c>
      <c r="T13">
        <v>282</v>
      </c>
      <c r="U13">
        <v>329</v>
      </c>
      <c r="V13">
        <v>324</v>
      </c>
      <c r="W13">
        <v>277</v>
      </c>
      <c r="X13">
        <v>315</v>
      </c>
      <c r="Y13">
        <v>336</v>
      </c>
      <c r="Z13">
        <v>385</v>
      </c>
      <c r="AA13">
        <v>310</v>
      </c>
      <c r="AB13">
        <v>288</v>
      </c>
      <c r="AC13">
        <v>348</v>
      </c>
      <c r="AD13">
        <v>275</v>
      </c>
      <c r="AE13">
        <v>332</v>
      </c>
      <c r="AF13">
        <v>314</v>
      </c>
      <c r="AG13">
        <v>299</v>
      </c>
      <c r="AH13">
        <v>318</v>
      </c>
      <c r="AI13">
        <v>312</v>
      </c>
      <c r="AJ13">
        <v>300</v>
      </c>
      <c r="AK13">
        <v>283</v>
      </c>
      <c r="AL13">
        <v>298</v>
      </c>
      <c r="AM13">
        <v>336</v>
      </c>
      <c r="AN13">
        <v>321</v>
      </c>
      <c r="AO13">
        <v>331</v>
      </c>
      <c r="AP13">
        <v>258</v>
      </c>
      <c r="AQ13">
        <v>277</v>
      </c>
      <c r="AR13">
        <v>308</v>
      </c>
      <c r="AS13">
        <v>427.61363636363637</v>
      </c>
    </row>
    <row r="14" spans="1:45" x14ac:dyDescent="0.25">
      <c r="A14">
        <v>74</v>
      </c>
      <c r="B14">
        <v>74</v>
      </c>
      <c r="C14">
        <v>74</v>
      </c>
      <c r="D14">
        <v>74</v>
      </c>
      <c r="E14">
        <v>73</v>
      </c>
      <c r="F14">
        <v>73</v>
      </c>
      <c r="G14">
        <v>73</v>
      </c>
      <c r="H14">
        <v>73</v>
      </c>
      <c r="I14">
        <v>73</v>
      </c>
      <c r="J14">
        <v>80</v>
      </c>
      <c r="K14">
        <v>80</v>
      </c>
      <c r="L14">
        <v>82</v>
      </c>
      <c r="M14">
        <v>79</v>
      </c>
      <c r="N14">
        <v>69</v>
      </c>
      <c r="O14">
        <v>69</v>
      </c>
      <c r="P14">
        <v>75</v>
      </c>
      <c r="Q14">
        <v>75</v>
      </c>
      <c r="R14">
        <v>75</v>
      </c>
      <c r="S14">
        <v>72</v>
      </c>
      <c r="T14">
        <v>75</v>
      </c>
      <c r="U14">
        <v>75</v>
      </c>
      <c r="V14">
        <v>75</v>
      </c>
      <c r="W14">
        <v>74</v>
      </c>
      <c r="X14">
        <v>75</v>
      </c>
      <c r="Y14">
        <v>70</v>
      </c>
      <c r="Z14">
        <v>73</v>
      </c>
      <c r="AA14">
        <v>68</v>
      </c>
      <c r="AB14">
        <v>68</v>
      </c>
      <c r="AC14">
        <v>69</v>
      </c>
      <c r="AD14">
        <v>79</v>
      </c>
      <c r="AE14">
        <v>78</v>
      </c>
      <c r="AF14">
        <v>77</v>
      </c>
      <c r="AG14">
        <v>77</v>
      </c>
      <c r="AH14">
        <v>78</v>
      </c>
      <c r="AI14">
        <v>78</v>
      </c>
      <c r="AJ14">
        <v>66</v>
      </c>
      <c r="AK14">
        <v>76</v>
      </c>
      <c r="AL14">
        <v>75</v>
      </c>
      <c r="AM14">
        <v>72</v>
      </c>
      <c r="AN14">
        <v>70</v>
      </c>
      <c r="AO14">
        <v>65</v>
      </c>
      <c r="AP14">
        <v>69</v>
      </c>
      <c r="AQ14">
        <v>69</v>
      </c>
      <c r="AR14">
        <v>69</v>
      </c>
      <c r="AS14">
        <v>73.568181818181813</v>
      </c>
    </row>
    <row r="15" spans="1:45" x14ac:dyDescent="0.25">
      <c r="A15">
        <v>30</v>
      </c>
      <c r="B15">
        <v>36</v>
      </c>
      <c r="C15">
        <v>36</v>
      </c>
      <c r="D15">
        <v>31</v>
      </c>
      <c r="E15">
        <v>37</v>
      </c>
      <c r="F15">
        <v>35</v>
      </c>
      <c r="G15">
        <v>33</v>
      </c>
      <c r="H15">
        <v>30</v>
      </c>
      <c r="I15">
        <v>28</v>
      </c>
      <c r="J15">
        <v>31</v>
      </c>
      <c r="K15">
        <v>32</v>
      </c>
      <c r="L15">
        <v>26</v>
      </c>
      <c r="M15">
        <v>29</v>
      </c>
      <c r="N15">
        <v>27</v>
      </c>
      <c r="O15">
        <v>33</v>
      </c>
      <c r="P15">
        <v>30</v>
      </c>
      <c r="Q15">
        <v>30</v>
      </c>
      <c r="R15">
        <v>30</v>
      </c>
      <c r="S15">
        <v>31</v>
      </c>
      <c r="T15">
        <v>33</v>
      </c>
      <c r="U15">
        <v>31</v>
      </c>
      <c r="V15">
        <v>34</v>
      </c>
      <c r="W15">
        <v>31</v>
      </c>
      <c r="X15">
        <v>34</v>
      </c>
      <c r="Y15">
        <v>26</v>
      </c>
      <c r="Z15">
        <v>32</v>
      </c>
      <c r="AA15">
        <v>35</v>
      </c>
      <c r="AB15">
        <v>32</v>
      </c>
      <c r="AC15">
        <v>37</v>
      </c>
      <c r="AD15">
        <v>36</v>
      </c>
      <c r="AE15">
        <v>34</v>
      </c>
      <c r="AF15">
        <v>37</v>
      </c>
      <c r="AG15">
        <v>33</v>
      </c>
      <c r="AH15">
        <v>35</v>
      </c>
      <c r="AI15">
        <v>34</v>
      </c>
      <c r="AJ15">
        <v>34</v>
      </c>
      <c r="AK15">
        <v>36</v>
      </c>
      <c r="AL15">
        <v>33</v>
      </c>
      <c r="AM15">
        <v>33</v>
      </c>
      <c r="AN15">
        <v>36</v>
      </c>
      <c r="AO15">
        <v>35</v>
      </c>
      <c r="AP15">
        <v>35</v>
      </c>
      <c r="AQ15">
        <v>39</v>
      </c>
      <c r="AR15">
        <v>36</v>
      </c>
      <c r="AS15">
        <v>32.863636363636367</v>
      </c>
    </row>
    <row r="16" spans="1:45" x14ac:dyDescent="0.25">
      <c r="A16">
        <v>43</v>
      </c>
      <c r="B16">
        <v>43</v>
      </c>
      <c r="C16">
        <v>43</v>
      </c>
      <c r="D16">
        <v>44</v>
      </c>
      <c r="E16">
        <v>45</v>
      </c>
      <c r="F16">
        <v>45</v>
      </c>
      <c r="G16">
        <v>45</v>
      </c>
      <c r="H16">
        <v>45</v>
      </c>
      <c r="I16">
        <v>45</v>
      </c>
      <c r="J16">
        <v>45</v>
      </c>
      <c r="K16">
        <v>45</v>
      </c>
      <c r="L16">
        <v>45</v>
      </c>
      <c r="M16">
        <v>45</v>
      </c>
      <c r="N16">
        <v>45</v>
      </c>
      <c r="O16">
        <v>45</v>
      </c>
      <c r="P16">
        <v>45</v>
      </c>
      <c r="Q16">
        <v>45</v>
      </c>
      <c r="R16">
        <v>45</v>
      </c>
      <c r="S16">
        <v>45</v>
      </c>
      <c r="T16">
        <v>45</v>
      </c>
      <c r="U16">
        <v>45</v>
      </c>
      <c r="V16">
        <v>45</v>
      </c>
      <c r="W16">
        <v>45</v>
      </c>
      <c r="X16">
        <v>45</v>
      </c>
      <c r="Y16">
        <v>45</v>
      </c>
      <c r="Z16">
        <v>45</v>
      </c>
      <c r="AA16">
        <v>45</v>
      </c>
      <c r="AB16">
        <v>45</v>
      </c>
      <c r="AC16">
        <v>44</v>
      </c>
      <c r="AD16">
        <v>44</v>
      </c>
      <c r="AE16">
        <v>44</v>
      </c>
      <c r="AF16">
        <v>44</v>
      </c>
      <c r="AG16">
        <v>44</v>
      </c>
      <c r="AH16">
        <v>44</v>
      </c>
      <c r="AI16">
        <v>44</v>
      </c>
      <c r="AJ16">
        <v>44</v>
      </c>
      <c r="AK16">
        <v>44</v>
      </c>
      <c r="AL16">
        <v>44</v>
      </c>
      <c r="AM16">
        <v>44</v>
      </c>
      <c r="AN16">
        <v>44</v>
      </c>
      <c r="AO16">
        <v>44</v>
      </c>
      <c r="AP16">
        <v>44</v>
      </c>
      <c r="AQ16">
        <v>44</v>
      </c>
      <c r="AR16">
        <v>44</v>
      </c>
      <c r="AS16">
        <v>44.477272727272727</v>
      </c>
    </row>
    <row r="17" spans="1:45" x14ac:dyDescent="0.25">
      <c r="A17">
        <v>29</v>
      </c>
      <c r="B17">
        <v>29</v>
      </c>
      <c r="C17">
        <v>29</v>
      </c>
      <c r="D17">
        <v>31</v>
      </c>
      <c r="E17">
        <v>31</v>
      </c>
      <c r="F17">
        <v>31</v>
      </c>
      <c r="G17">
        <v>30</v>
      </c>
      <c r="H17">
        <v>30</v>
      </c>
      <c r="I17">
        <v>30</v>
      </c>
      <c r="J17">
        <v>31</v>
      </c>
      <c r="K17">
        <v>31</v>
      </c>
      <c r="L17">
        <v>31</v>
      </c>
      <c r="M17">
        <v>31</v>
      </c>
      <c r="N17">
        <v>31</v>
      </c>
      <c r="O17">
        <v>31</v>
      </c>
      <c r="P17">
        <v>31</v>
      </c>
      <c r="Q17">
        <v>31</v>
      </c>
      <c r="R17">
        <v>30</v>
      </c>
      <c r="S17">
        <v>31</v>
      </c>
      <c r="T17">
        <v>30</v>
      </c>
      <c r="U17">
        <v>30</v>
      </c>
      <c r="V17">
        <v>33</v>
      </c>
      <c r="W17">
        <v>33</v>
      </c>
      <c r="X17">
        <v>33</v>
      </c>
      <c r="Y17">
        <v>33</v>
      </c>
      <c r="Z17">
        <v>32</v>
      </c>
      <c r="AA17">
        <v>31</v>
      </c>
      <c r="AB17">
        <v>31</v>
      </c>
      <c r="AC17">
        <v>32</v>
      </c>
      <c r="AD17">
        <v>32</v>
      </c>
      <c r="AE17">
        <v>32</v>
      </c>
      <c r="AF17">
        <v>32</v>
      </c>
      <c r="AG17">
        <v>31</v>
      </c>
      <c r="AH17">
        <v>31</v>
      </c>
      <c r="AI17">
        <v>30</v>
      </c>
      <c r="AJ17">
        <v>29</v>
      </c>
      <c r="AK17">
        <v>29</v>
      </c>
      <c r="AL17">
        <v>29</v>
      </c>
      <c r="AM17">
        <v>29</v>
      </c>
      <c r="AN17">
        <v>29</v>
      </c>
      <c r="AO17">
        <v>20</v>
      </c>
      <c r="AP17">
        <v>18</v>
      </c>
      <c r="AQ17">
        <v>18</v>
      </c>
      <c r="AR17">
        <v>20</v>
      </c>
      <c r="AS17">
        <v>29.681818181818183</v>
      </c>
    </row>
    <row r="18" spans="1:45" x14ac:dyDescent="0.25">
      <c r="A18">
        <v>36</v>
      </c>
      <c r="B18">
        <v>35</v>
      </c>
      <c r="C18">
        <v>35</v>
      </c>
      <c r="D18">
        <v>36</v>
      </c>
      <c r="E18">
        <v>34</v>
      </c>
      <c r="F18">
        <v>34</v>
      </c>
      <c r="G18">
        <v>34</v>
      </c>
      <c r="H18">
        <v>31</v>
      </c>
      <c r="I18">
        <v>31</v>
      </c>
      <c r="J18">
        <v>31</v>
      </c>
      <c r="K18">
        <v>31</v>
      </c>
      <c r="L18">
        <v>31</v>
      </c>
      <c r="M18">
        <v>31</v>
      </c>
      <c r="N18">
        <v>31</v>
      </c>
      <c r="O18">
        <v>31</v>
      </c>
      <c r="P18">
        <v>31</v>
      </c>
      <c r="Q18">
        <v>31</v>
      </c>
      <c r="R18">
        <v>31</v>
      </c>
      <c r="S18">
        <v>28</v>
      </c>
      <c r="T18">
        <v>26</v>
      </c>
      <c r="U18">
        <v>26</v>
      </c>
      <c r="V18">
        <v>26</v>
      </c>
      <c r="W18">
        <v>27</v>
      </c>
      <c r="X18">
        <v>27</v>
      </c>
      <c r="Y18">
        <v>27</v>
      </c>
      <c r="Z18">
        <v>28</v>
      </c>
      <c r="AA18">
        <v>27</v>
      </c>
      <c r="AB18">
        <v>27</v>
      </c>
      <c r="AC18">
        <v>28</v>
      </c>
      <c r="AD18">
        <v>27</v>
      </c>
      <c r="AE18">
        <v>28</v>
      </c>
      <c r="AF18">
        <v>28</v>
      </c>
      <c r="AG18">
        <v>27</v>
      </c>
      <c r="AH18">
        <v>28</v>
      </c>
      <c r="AI18">
        <v>28</v>
      </c>
      <c r="AJ18">
        <v>31</v>
      </c>
      <c r="AK18">
        <v>31</v>
      </c>
      <c r="AL18">
        <v>28</v>
      </c>
      <c r="AM18">
        <v>28</v>
      </c>
      <c r="AN18">
        <v>28</v>
      </c>
      <c r="AO18">
        <v>30</v>
      </c>
      <c r="AP18">
        <v>29</v>
      </c>
      <c r="AQ18">
        <v>29</v>
      </c>
      <c r="AR18">
        <v>28</v>
      </c>
      <c r="AS18">
        <v>29.772727272727273</v>
      </c>
    </row>
    <row r="19" spans="1:45" x14ac:dyDescent="0.25">
      <c r="A19">
        <v>13</v>
      </c>
      <c r="B19">
        <v>13</v>
      </c>
      <c r="C19">
        <v>30</v>
      </c>
      <c r="D19">
        <v>15</v>
      </c>
      <c r="E19">
        <v>11</v>
      </c>
      <c r="F19">
        <v>21</v>
      </c>
      <c r="G19">
        <v>34</v>
      </c>
      <c r="H19">
        <v>26</v>
      </c>
      <c r="I19">
        <v>26</v>
      </c>
      <c r="J19">
        <v>26</v>
      </c>
      <c r="K19">
        <v>24</v>
      </c>
      <c r="L19">
        <v>37</v>
      </c>
      <c r="M19">
        <v>24</v>
      </c>
      <c r="N19">
        <v>24</v>
      </c>
      <c r="O19">
        <v>24</v>
      </c>
      <c r="P19">
        <v>24</v>
      </c>
      <c r="Q19">
        <v>24</v>
      </c>
      <c r="R19">
        <v>24</v>
      </c>
      <c r="S19">
        <v>10</v>
      </c>
      <c r="T19">
        <v>38</v>
      </c>
      <c r="U19">
        <v>26</v>
      </c>
      <c r="V19">
        <v>26</v>
      </c>
      <c r="W19">
        <v>26</v>
      </c>
      <c r="X19">
        <v>24</v>
      </c>
      <c r="Y19">
        <v>28</v>
      </c>
      <c r="Z19">
        <v>24</v>
      </c>
      <c r="AA19">
        <v>24</v>
      </c>
      <c r="AB19">
        <v>30</v>
      </c>
      <c r="AC19">
        <v>26</v>
      </c>
      <c r="AD19">
        <v>26</v>
      </c>
      <c r="AE19">
        <v>30</v>
      </c>
      <c r="AF19">
        <v>15</v>
      </c>
      <c r="AG19">
        <v>31</v>
      </c>
      <c r="AH19">
        <v>15</v>
      </c>
      <c r="AI19">
        <v>23</v>
      </c>
      <c r="AJ19">
        <v>32</v>
      </c>
      <c r="AK19">
        <v>35</v>
      </c>
      <c r="AL19">
        <v>36</v>
      </c>
      <c r="AM19">
        <v>35</v>
      </c>
      <c r="AN19">
        <v>36</v>
      </c>
      <c r="AO19">
        <v>34</v>
      </c>
      <c r="AP19">
        <v>27</v>
      </c>
      <c r="AQ19">
        <v>29</v>
      </c>
      <c r="AR19">
        <v>27</v>
      </c>
      <c r="AS19">
        <v>25.75</v>
      </c>
    </row>
    <row r="20" spans="1:45" x14ac:dyDescent="0.25">
      <c r="A20">
        <v>48</v>
      </c>
      <c r="B20">
        <v>48</v>
      </c>
      <c r="C20">
        <v>46</v>
      </c>
      <c r="D20">
        <v>46</v>
      </c>
      <c r="E20">
        <v>46</v>
      </c>
      <c r="F20">
        <v>46</v>
      </c>
      <c r="G20">
        <v>49</v>
      </c>
      <c r="H20">
        <v>42</v>
      </c>
      <c r="I20">
        <v>42</v>
      </c>
      <c r="J20">
        <v>44</v>
      </c>
      <c r="K20">
        <v>42</v>
      </c>
      <c r="L20">
        <v>44</v>
      </c>
      <c r="M20">
        <v>44</v>
      </c>
      <c r="N20">
        <v>44</v>
      </c>
      <c r="O20">
        <v>42</v>
      </c>
      <c r="P20">
        <v>14</v>
      </c>
      <c r="Q20">
        <v>42</v>
      </c>
      <c r="R20">
        <v>44</v>
      </c>
      <c r="S20">
        <v>44</v>
      </c>
      <c r="T20">
        <v>44</v>
      </c>
      <c r="U20">
        <v>44</v>
      </c>
      <c r="V20">
        <v>44</v>
      </c>
      <c r="W20">
        <v>42</v>
      </c>
      <c r="X20">
        <v>42</v>
      </c>
      <c r="Y20">
        <v>46</v>
      </c>
      <c r="Z20">
        <v>42</v>
      </c>
      <c r="AA20">
        <v>45</v>
      </c>
      <c r="AB20">
        <v>35</v>
      </c>
      <c r="AC20">
        <v>33</v>
      </c>
      <c r="AD20">
        <v>33</v>
      </c>
      <c r="AE20">
        <v>33</v>
      </c>
      <c r="AF20">
        <v>33</v>
      </c>
      <c r="AG20">
        <v>33</v>
      </c>
      <c r="AH20">
        <v>33</v>
      </c>
      <c r="AI20">
        <v>35</v>
      </c>
      <c r="AJ20">
        <v>35</v>
      </c>
      <c r="AK20">
        <v>35</v>
      </c>
      <c r="AL20">
        <v>32</v>
      </c>
      <c r="AM20">
        <v>31</v>
      </c>
      <c r="AN20">
        <v>32</v>
      </c>
      <c r="AO20">
        <v>32</v>
      </c>
      <c r="AP20">
        <v>32</v>
      </c>
      <c r="AQ20">
        <v>32</v>
      </c>
      <c r="AR20">
        <v>32</v>
      </c>
      <c r="AS20">
        <v>39.25</v>
      </c>
    </row>
    <row r="21" spans="1:45" x14ac:dyDescent="0.25">
      <c r="A21">
        <v>92</v>
      </c>
      <c r="B21">
        <v>92</v>
      </c>
      <c r="C21">
        <v>93</v>
      </c>
      <c r="D21">
        <v>96</v>
      </c>
      <c r="E21">
        <v>98</v>
      </c>
      <c r="F21">
        <v>103</v>
      </c>
      <c r="G21">
        <v>93</v>
      </c>
      <c r="H21">
        <v>100</v>
      </c>
      <c r="I21">
        <v>99</v>
      </c>
      <c r="J21">
        <v>97</v>
      </c>
      <c r="K21">
        <v>95</v>
      </c>
      <c r="L21">
        <v>93</v>
      </c>
      <c r="M21">
        <v>91</v>
      </c>
      <c r="N21">
        <v>84</v>
      </c>
      <c r="O21">
        <v>88</v>
      </c>
      <c r="P21">
        <v>88</v>
      </c>
      <c r="Q21">
        <v>91</v>
      </c>
      <c r="R21">
        <v>86</v>
      </c>
      <c r="S21">
        <v>89</v>
      </c>
      <c r="T21">
        <v>89</v>
      </c>
      <c r="U21">
        <v>82</v>
      </c>
      <c r="V21">
        <v>88</v>
      </c>
      <c r="W21">
        <v>85</v>
      </c>
      <c r="X21">
        <v>87</v>
      </c>
      <c r="Y21">
        <v>86</v>
      </c>
      <c r="Z21">
        <v>81</v>
      </c>
      <c r="AA21">
        <v>88</v>
      </c>
      <c r="AB21">
        <v>158</v>
      </c>
      <c r="AC21">
        <v>97</v>
      </c>
      <c r="AD21">
        <v>90</v>
      </c>
      <c r="AE21">
        <v>90</v>
      </c>
      <c r="AF21">
        <v>86</v>
      </c>
      <c r="AG21">
        <v>87</v>
      </c>
      <c r="AH21">
        <v>90</v>
      </c>
      <c r="AI21">
        <v>86</v>
      </c>
      <c r="AJ21">
        <v>89</v>
      </c>
      <c r="AK21">
        <v>86</v>
      </c>
      <c r="AL21">
        <v>89</v>
      </c>
      <c r="AM21">
        <v>88</v>
      </c>
      <c r="AN21">
        <v>88</v>
      </c>
      <c r="AO21">
        <v>84</v>
      </c>
      <c r="AP21">
        <v>87</v>
      </c>
      <c r="AQ21">
        <v>85</v>
      </c>
      <c r="AR21">
        <v>86</v>
      </c>
      <c r="AS21">
        <v>91.36363636363636</v>
      </c>
    </row>
    <row r="22" spans="1:45" x14ac:dyDescent="0.25">
      <c r="A22">
        <v>35</v>
      </c>
      <c r="B22">
        <v>4</v>
      </c>
      <c r="C22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4</v>
      </c>
      <c r="AP22">
        <v>4</v>
      </c>
      <c r="AQ22">
        <v>4</v>
      </c>
      <c r="AR22">
        <v>4</v>
      </c>
      <c r="AS22">
        <v>4.7045454545454533</v>
      </c>
    </row>
    <row r="23" spans="1:45" x14ac:dyDescent="0.25">
      <c r="A23">
        <v>247</v>
      </c>
      <c r="B23">
        <v>247</v>
      </c>
      <c r="C23">
        <v>245</v>
      </c>
      <c r="D23">
        <v>244</v>
      </c>
      <c r="E23">
        <v>247</v>
      </c>
      <c r="F23">
        <v>244</v>
      </c>
      <c r="G23">
        <v>247</v>
      </c>
      <c r="H23">
        <v>244</v>
      </c>
      <c r="I23">
        <v>245</v>
      </c>
      <c r="J23">
        <v>249</v>
      </c>
      <c r="K23">
        <v>247</v>
      </c>
      <c r="L23">
        <v>247</v>
      </c>
      <c r="M23">
        <v>244</v>
      </c>
      <c r="N23">
        <v>248</v>
      </c>
      <c r="O23">
        <v>243</v>
      </c>
      <c r="P23">
        <v>246</v>
      </c>
      <c r="Q23">
        <v>244</v>
      </c>
      <c r="R23">
        <v>247</v>
      </c>
      <c r="S23">
        <v>224</v>
      </c>
      <c r="T23">
        <v>245</v>
      </c>
      <c r="U23">
        <v>241</v>
      </c>
      <c r="V23">
        <v>242</v>
      </c>
      <c r="W23">
        <v>249</v>
      </c>
      <c r="X23">
        <v>245</v>
      </c>
      <c r="Y23">
        <v>246</v>
      </c>
      <c r="Z23">
        <v>246</v>
      </c>
      <c r="AA23">
        <v>241</v>
      </c>
      <c r="AB23">
        <v>247</v>
      </c>
      <c r="AC23">
        <v>255</v>
      </c>
      <c r="AD23">
        <v>253</v>
      </c>
      <c r="AE23">
        <v>253</v>
      </c>
      <c r="AF23">
        <v>244</v>
      </c>
      <c r="AG23">
        <v>243</v>
      </c>
      <c r="AH23">
        <v>250</v>
      </c>
      <c r="AI23">
        <v>243</v>
      </c>
      <c r="AJ23">
        <v>248</v>
      </c>
      <c r="AK23">
        <v>248</v>
      </c>
      <c r="AL23">
        <v>246</v>
      </c>
      <c r="AM23">
        <v>250</v>
      </c>
      <c r="AN23">
        <v>245</v>
      </c>
      <c r="AO23">
        <v>246</v>
      </c>
      <c r="AP23">
        <v>247</v>
      </c>
      <c r="AQ23">
        <v>257</v>
      </c>
      <c r="AR23">
        <v>255</v>
      </c>
      <c r="AS23">
        <v>246.22727272727272</v>
      </c>
    </row>
    <row r="24" spans="1:45" x14ac:dyDescent="0.25">
      <c r="A24">
        <v>244</v>
      </c>
      <c r="B24">
        <v>226</v>
      </c>
      <c r="C24">
        <v>228</v>
      </c>
      <c r="D24">
        <v>188</v>
      </c>
      <c r="E24">
        <v>185</v>
      </c>
      <c r="F24">
        <v>185</v>
      </c>
      <c r="G24">
        <v>185</v>
      </c>
      <c r="H24">
        <v>184</v>
      </c>
      <c r="I24">
        <v>185</v>
      </c>
      <c r="J24">
        <v>163</v>
      </c>
      <c r="K24">
        <v>163</v>
      </c>
      <c r="L24">
        <v>160</v>
      </c>
      <c r="M24">
        <v>161</v>
      </c>
      <c r="N24">
        <v>160</v>
      </c>
      <c r="O24">
        <v>162</v>
      </c>
      <c r="P24">
        <v>161</v>
      </c>
      <c r="Q24">
        <v>161</v>
      </c>
      <c r="R24">
        <v>162</v>
      </c>
      <c r="S24">
        <v>162</v>
      </c>
      <c r="T24">
        <v>161</v>
      </c>
      <c r="U24">
        <v>163</v>
      </c>
      <c r="V24">
        <v>163</v>
      </c>
      <c r="W24">
        <v>163</v>
      </c>
      <c r="X24">
        <v>165</v>
      </c>
      <c r="Y24">
        <v>164</v>
      </c>
      <c r="Z24">
        <v>164</v>
      </c>
      <c r="AA24">
        <v>168</v>
      </c>
      <c r="AB24">
        <v>160</v>
      </c>
      <c r="AC24">
        <v>207</v>
      </c>
      <c r="AD24">
        <v>187</v>
      </c>
      <c r="AE24">
        <v>160</v>
      </c>
      <c r="AF24">
        <v>159</v>
      </c>
      <c r="AG24">
        <v>156</v>
      </c>
      <c r="AH24">
        <v>158</v>
      </c>
      <c r="AI24">
        <v>158</v>
      </c>
      <c r="AJ24">
        <v>158</v>
      </c>
      <c r="AK24">
        <v>153</v>
      </c>
      <c r="AL24">
        <v>157</v>
      </c>
      <c r="AM24">
        <v>159</v>
      </c>
      <c r="AN24">
        <v>164</v>
      </c>
      <c r="AO24">
        <v>163</v>
      </c>
      <c r="AP24">
        <v>174</v>
      </c>
      <c r="AQ24">
        <v>203</v>
      </c>
      <c r="AR24">
        <v>206</v>
      </c>
      <c r="AS24">
        <v>173.13636363636363</v>
      </c>
    </row>
    <row r="25" spans="1:45" x14ac:dyDescent="0.25">
      <c r="A25">
        <v>210</v>
      </c>
      <c r="B25">
        <v>216</v>
      </c>
      <c r="C25">
        <v>212</v>
      </c>
      <c r="D25">
        <v>207</v>
      </c>
      <c r="E25">
        <v>211</v>
      </c>
      <c r="F25">
        <v>218</v>
      </c>
      <c r="G25">
        <v>209</v>
      </c>
      <c r="H25">
        <v>199</v>
      </c>
      <c r="I25">
        <v>195</v>
      </c>
      <c r="J25">
        <v>207</v>
      </c>
      <c r="K25">
        <v>204</v>
      </c>
      <c r="L25">
        <v>208</v>
      </c>
      <c r="M25">
        <v>201</v>
      </c>
      <c r="N25">
        <v>198</v>
      </c>
      <c r="O25">
        <v>206</v>
      </c>
      <c r="P25">
        <v>204</v>
      </c>
      <c r="Q25">
        <v>201</v>
      </c>
      <c r="R25">
        <v>209</v>
      </c>
      <c r="S25">
        <v>193</v>
      </c>
      <c r="T25">
        <v>206</v>
      </c>
      <c r="U25">
        <v>228</v>
      </c>
      <c r="V25">
        <v>214</v>
      </c>
      <c r="W25">
        <v>210</v>
      </c>
      <c r="X25">
        <v>214</v>
      </c>
      <c r="Y25">
        <v>207</v>
      </c>
      <c r="Z25">
        <v>205</v>
      </c>
      <c r="AA25">
        <v>204</v>
      </c>
      <c r="AB25">
        <v>205</v>
      </c>
      <c r="AC25">
        <v>211</v>
      </c>
      <c r="AD25">
        <v>221</v>
      </c>
      <c r="AE25">
        <v>210</v>
      </c>
      <c r="AF25">
        <v>213</v>
      </c>
      <c r="AG25">
        <v>227</v>
      </c>
      <c r="AH25">
        <v>227</v>
      </c>
      <c r="AI25">
        <v>222</v>
      </c>
      <c r="AJ25">
        <v>228</v>
      </c>
      <c r="AK25">
        <v>224</v>
      </c>
      <c r="AL25">
        <v>234</v>
      </c>
      <c r="AM25">
        <v>224</v>
      </c>
      <c r="AN25">
        <v>222</v>
      </c>
      <c r="AO25">
        <v>217</v>
      </c>
      <c r="AP25">
        <v>227</v>
      </c>
      <c r="AQ25">
        <v>225</v>
      </c>
      <c r="AR25">
        <v>230</v>
      </c>
      <c r="AS25">
        <v>212.79545454545453</v>
      </c>
    </row>
    <row r="26" spans="1:45" x14ac:dyDescent="0.25">
      <c r="A26">
        <v>152</v>
      </c>
      <c r="B26">
        <v>148</v>
      </c>
      <c r="C26">
        <v>149</v>
      </c>
      <c r="D26">
        <v>148</v>
      </c>
      <c r="E26">
        <v>145</v>
      </c>
      <c r="F26">
        <v>150</v>
      </c>
      <c r="G26">
        <v>150</v>
      </c>
      <c r="H26">
        <v>146</v>
      </c>
      <c r="I26">
        <v>147</v>
      </c>
      <c r="J26">
        <v>149</v>
      </c>
      <c r="K26">
        <v>152</v>
      </c>
      <c r="L26">
        <v>153</v>
      </c>
      <c r="M26">
        <v>192</v>
      </c>
      <c r="N26">
        <v>193</v>
      </c>
      <c r="O26">
        <v>188</v>
      </c>
      <c r="P26">
        <v>189</v>
      </c>
      <c r="Q26">
        <v>190</v>
      </c>
      <c r="R26">
        <v>199</v>
      </c>
      <c r="S26">
        <v>183</v>
      </c>
      <c r="T26">
        <v>184</v>
      </c>
      <c r="U26">
        <v>247</v>
      </c>
      <c r="V26">
        <v>276</v>
      </c>
      <c r="W26">
        <v>245</v>
      </c>
      <c r="X26">
        <v>279</v>
      </c>
      <c r="Y26">
        <v>212</v>
      </c>
      <c r="Z26">
        <v>250</v>
      </c>
      <c r="AA26">
        <v>283</v>
      </c>
      <c r="AB26">
        <v>255</v>
      </c>
      <c r="AC26">
        <v>282</v>
      </c>
      <c r="AD26">
        <v>250</v>
      </c>
      <c r="AE26">
        <v>212</v>
      </c>
      <c r="AF26">
        <v>233</v>
      </c>
      <c r="AG26">
        <v>228</v>
      </c>
      <c r="AH26">
        <v>237</v>
      </c>
      <c r="AI26">
        <v>273</v>
      </c>
      <c r="AJ26">
        <v>270</v>
      </c>
      <c r="AK26">
        <v>245</v>
      </c>
      <c r="AL26">
        <v>248</v>
      </c>
      <c r="AM26">
        <v>274</v>
      </c>
      <c r="AN26">
        <v>280</v>
      </c>
      <c r="AO26">
        <v>249</v>
      </c>
      <c r="AP26">
        <v>273</v>
      </c>
      <c r="AQ26">
        <v>273</v>
      </c>
      <c r="AR26">
        <v>206</v>
      </c>
      <c r="AS26">
        <v>213.34090909090909</v>
      </c>
    </row>
    <row r="27" spans="1:45" x14ac:dyDescent="0.25">
      <c r="A27">
        <v>413</v>
      </c>
      <c r="B27">
        <v>436</v>
      </c>
      <c r="C27">
        <v>432</v>
      </c>
      <c r="D27">
        <v>425</v>
      </c>
      <c r="E27">
        <v>458</v>
      </c>
      <c r="F27">
        <v>399</v>
      </c>
      <c r="G27">
        <v>405</v>
      </c>
      <c r="H27">
        <v>400</v>
      </c>
      <c r="I27">
        <v>417</v>
      </c>
      <c r="J27">
        <v>401</v>
      </c>
      <c r="K27">
        <v>434</v>
      </c>
      <c r="L27">
        <v>459</v>
      </c>
      <c r="M27">
        <v>409</v>
      </c>
      <c r="N27">
        <v>409</v>
      </c>
      <c r="O27">
        <v>495</v>
      </c>
      <c r="P27">
        <v>442</v>
      </c>
      <c r="Q27">
        <v>440</v>
      </c>
      <c r="R27">
        <v>467</v>
      </c>
      <c r="S27">
        <v>302</v>
      </c>
      <c r="T27">
        <v>436</v>
      </c>
      <c r="U27">
        <v>463</v>
      </c>
      <c r="V27">
        <v>433</v>
      </c>
      <c r="W27">
        <v>455</v>
      </c>
      <c r="X27">
        <v>447</v>
      </c>
      <c r="Y27">
        <v>452</v>
      </c>
      <c r="Z27">
        <v>458</v>
      </c>
      <c r="AA27">
        <v>423</v>
      </c>
      <c r="AB27">
        <v>423</v>
      </c>
      <c r="AC27">
        <v>431</v>
      </c>
      <c r="AD27">
        <v>394</v>
      </c>
      <c r="AE27">
        <v>434</v>
      </c>
      <c r="AF27">
        <v>395</v>
      </c>
      <c r="AG27">
        <v>429</v>
      </c>
      <c r="AH27">
        <v>421</v>
      </c>
      <c r="AI27">
        <v>431</v>
      </c>
      <c r="AJ27">
        <v>426</v>
      </c>
      <c r="AK27">
        <v>462</v>
      </c>
      <c r="AL27">
        <v>435</v>
      </c>
      <c r="AM27">
        <v>442</v>
      </c>
      <c r="AN27">
        <v>430</v>
      </c>
      <c r="AO27">
        <v>438</v>
      </c>
      <c r="AP27">
        <v>440</v>
      </c>
      <c r="AQ27">
        <v>449</v>
      </c>
      <c r="AR27">
        <v>442</v>
      </c>
      <c r="AS27">
        <v>430.27272727272725</v>
      </c>
    </row>
    <row r="28" spans="1:45" x14ac:dyDescent="0.25">
      <c r="A28">
        <v>55</v>
      </c>
      <c r="B28">
        <v>50</v>
      </c>
      <c r="C28">
        <v>53</v>
      </c>
      <c r="D28">
        <v>57</v>
      </c>
      <c r="E28">
        <v>49</v>
      </c>
      <c r="F28">
        <v>51</v>
      </c>
      <c r="G28">
        <v>54</v>
      </c>
      <c r="H28">
        <v>57</v>
      </c>
      <c r="I28">
        <v>55</v>
      </c>
      <c r="J28">
        <v>63</v>
      </c>
      <c r="K28">
        <v>59</v>
      </c>
      <c r="L28">
        <v>61</v>
      </c>
      <c r="M28">
        <v>67</v>
      </c>
      <c r="N28">
        <v>64</v>
      </c>
      <c r="O28">
        <v>59</v>
      </c>
      <c r="P28">
        <v>58</v>
      </c>
      <c r="Q28">
        <v>62</v>
      </c>
      <c r="R28">
        <v>65</v>
      </c>
      <c r="S28">
        <v>58</v>
      </c>
      <c r="T28">
        <v>60</v>
      </c>
      <c r="U28">
        <v>64</v>
      </c>
      <c r="V28">
        <v>68</v>
      </c>
      <c r="W28">
        <v>63</v>
      </c>
      <c r="X28">
        <v>71</v>
      </c>
      <c r="Y28">
        <v>68</v>
      </c>
      <c r="Z28">
        <v>81</v>
      </c>
      <c r="AA28">
        <v>59</v>
      </c>
      <c r="AB28">
        <v>70</v>
      </c>
      <c r="AC28">
        <v>67</v>
      </c>
      <c r="AD28">
        <v>72</v>
      </c>
      <c r="AE28">
        <v>61</v>
      </c>
      <c r="AF28">
        <v>55</v>
      </c>
      <c r="AG28">
        <v>61</v>
      </c>
      <c r="AH28">
        <v>83</v>
      </c>
      <c r="AI28">
        <v>82</v>
      </c>
      <c r="AJ28">
        <v>66</v>
      </c>
      <c r="AK28">
        <v>77</v>
      </c>
      <c r="AL28">
        <v>68</v>
      </c>
      <c r="AM28">
        <v>68</v>
      </c>
      <c r="AN28">
        <v>74</v>
      </c>
      <c r="AO28">
        <v>72</v>
      </c>
      <c r="AP28">
        <v>72</v>
      </c>
      <c r="AQ28">
        <v>81</v>
      </c>
      <c r="AR28">
        <v>73</v>
      </c>
      <c r="AS28">
        <v>64.38636363636364</v>
      </c>
    </row>
    <row r="29" spans="1:45" x14ac:dyDescent="0.25">
      <c r="A29">
        <v>106</v>
      </c>
      <c r="B29">
        <v>106</v>
      </c>
      <c r="C29">
        <v>106</v>
      </c>
      <c r="D29">
        <v>106</v>
      </c>
      <c r="E29">
        <v>106</v>
      </c>
      <c r="F29">
        <v>106</v>
      </c>
      <c r="G29">
        <v>106</v>
      </c>
      <c r="H29">
        <v>106</v>
      </c>
      <c r="I29">
        <v>106</v>
      </c>
      <c r="J29">
        <v>106</v>
      </c>
      <c r="K29">
        <v>106</v>
      </c>
      <c r="L29">
        <v>106</v>
      </c>
      <c r="M29">
        <v>106</v>
      </c>
      <c r="N29">
        <v>106</v>
      </c>
      <c r="O29">
        <v>106</v>
      </c>
      <c r="P29">
        <v>106</v>
      </c>
      <c r="Q29">
        <v>106</v>
      </c>
      <c r="R29">
        <v>106</v>
      </c>
      <c r="S29">
        <v>106</v>
      </c>
      <c r="T29">
        <v>64</v>
      </c>
      <c r="U29">
        <v>64</v>
      </c>
      <c r="V29">
        <v>64</v>
      </c>
      <c r="W29">
        <v>64</v>
      </c>
      <c r="X29">
        <v>64</v>
      </c>
      <c r="Y29">
        <v>64</v>
      </c>
      <c r="Z29">
        <v>64</v>
      </c>
      <c r="AA29">
        <v>64</v>
      </c>
      <c r="AB29">
        <v>64</v>
      </c>
      <c r="AC29">
        <v>64</v>
      </c>
      <c r="AD29">
        <v>64</v>
      </c>
      <c r="AE29">
        <v>64</v>
      </c>
      <c r="AF29">
        <v>64</v>
      </c>
      <c r="AG29">
        <v>64</v>
      </c>
      <c r="AH29">
        <v>64</v>
      </c>
      <c r="AI29">
        <v>64</v>
      </c>
      <c r="AJ29">
        <v>64</v>
      </c>
      <c r="AK29">
        <v>64</v>
      </c>
      <c r="AL29">
        <v>64</v>
      </c>
      <c r="AM29">
        <v>64</v>
      </c>
      <c r="AN29">
        <v>64</v>
      </c>
      <c r="AO29">
        <v>64</v>
      </c>
      <c r="AP29">
        <v>64</v>
      </c>
      <c r="AQ29">
        <v>64</v>
      </c>
      <c r="AR29">
        <v>64</v>
      </c>
      <c r="AS29">
        <v>82.13636363636364</v>
      </c>
    </row>
    <row r="30" spans="1:45" x14ac:dyDescent="0.25">
      <c r="A30">
        <v>7</v>
      </c>
      <c r="B30">
        <v>7</v>
      </c>
      <c r="C30">
        <v>7</v>
      </c>
      <c r="D30">
        <v>7</v>
      </c>
      <c r="E30">
        <v>8</v>
      </c>
      <c r="F30">
        <v>7</v>
      </c>
      <c r="G30">
        <v>8</v>
      </c>
      <c r="H30">
        <v>7</v>
      </c>
      <c r="I30">
        <v>7</v>
      </c>
      <c r="J30">
        <v>7</v>
      </c>
      <c r="K30">
        <v>7</v>
      </c>
      <c r="L30">
        <v>7</v>
      </c>
      <c r="M30">
        <v>8</v>
      </c>
      <c r="N30">
        <v>7</v>
      </c>
      <c r="O30">
        <v>7</v>
      </c>
      <c r="P30">
        <v>7</v>
      </c>
      <c r="Q30">
        <v>7</v>
      </c>
      <c r="R30">
        <v>7</v>
      </c>
      <c r="S30">
        <v>3</v>
      </c>
      <c r="T30">
        <v>7</v>
      </c>
      <c r="U30">
        <v>7</v>
      </c>
      <c r="V30">
        <v>7</v>
      </c>
      <c r="W30">
        <v>7</v>
      </c>
      <c r="X30">
        <v>7</v>
      </c>
      <c r="Y30">
        <v>7</v>
      </c>
      <c r="Z30">
        <v>7</v>
      </c>
      <c r="AA30">
        <v>7</v>
      </c>
      <c r="AB30">
        <v>7</v>
      </c>
      <c r="AC30">
        <v>7</v>
      </c>
      <c r="AD30">
        <v>7</v>
      </c>
      <c r="AE30">
        <v>7</v>
      </c>
      <c r="AF30">
        <v>7</v>
      </c>
      <c r="AG30">
        <v>7</v>
      </c>
      <c r="AH30">
        <v>7</v>
      </c>
      <c r="AI30">
        <v>7</v>
      </c>
      <c r="AJ30">
        <v>8</v>
      </c>
      <c r="AK30">
        <v>8</v>
      </c>
      <c r="AL30">
        <v>8</v>
      </c>
      <c r="AM30">
        <v>7</v>
      </c>
      <c r="AN30">
        <v>7</v>
      </c>
      <c r="AO30">
        <v>7</v>
      </c>
      <c r="AP30">
        <v>7</v>
      </c>
      <c r="AQ30">
        <v>7</v>
      </c>
      <c r="AR30">
        <v>7</v>
      </c>
      <c r="AS30">
        <v>7.0454545454545459</v>
      </c>
    </row>
    <row r="31" spans="1:45" x14ac:dyDescent="0.25">
      <c r="A31">
        <v>508</v>
      </c>
      <c r="B31">
        <v>499</v>
      </c>
      <c r="C31">
        <v>484</v>
      </c>
      <c r="D31">
        <v>503</v>
      </c>
      <c r="E31">
        <v>483</v>
      </c>
      <c r="F31">
        <v>485</v>
      </c>
      <c r="G31">
        <v>477</v>
      </c>
      <c r="H31">
        <v>486</v>
      </c>
      <c r="I31">
        <v>0</v>
      </c>
      <c r="J31">
        <v>450</v>
      </c>
      <c r="K31">
        <v>459</v>
      </c>
      <c r="L31">
        <v>478</v>
      </c>
      <c r="M31">
        <v>471</v>
      </c>
      <c r="N31">
        <v>478</v>
      </c>
      <c r="O31">
        <v>493</v>
      </c>
      <c r="P31">
        <v>468</v>
      </c>
      <c r="Q31">
        <v>472</v>
      </c>
      <c r="R31">
        <v>475</v>
      </c>
      <c r="S31">
        <v>489</v>
      </c>
      <c r="T31">
        <v>483</v>
      </c>
      <c r="U31">
        <v>496</v>
      </c>
      <c r="V31">
        <v>452</v>
      </c>
      <c r="W31">
        <v>486</v>
      </c>
      <c r="X31">
        <v>502</v>
      </c>
      <c r="Y31">
        <v>305</v>
      </c>
      <c r="Z31">
        <v>501</v>
      </c>
      <c r="AA31">
        <v>468</v>
      </c>
      <c r="AB31">
        <v>304</v>
      </c>
      <c r="AC31">
        <v>486</v>
      </c>
      <c r="AD31">
        <v>493</v>
      </c>
      <c r="AE31">
        <v>296</v>
      </c>
      <c r="AF31">
        <v>293</v>
      </c>
      <c r="AG31">
        <v>292</v>
      </c>
      <c r="AH31">
        <v>290</v>
      </c>
      <c r="AI31">
        <v>294</v>
      </c>
      <c r="AJ31">
        <v>276</v>
      </c>
      <c r="AK31">
        <v>282</v>
      </c>
      <c r="AL31">
        <v>285</v>
      </c>
      <c r="AM31">
        <v>287</v>
      </c>
      <c r="AN31">
        <v>284</v>
      </c>
      <c r="AO31">
        <v>287</v>
      </c>
      <c r="AP31">
        <v>456</v>
      </c>
      <c r="AQ31">
        <v>481</v>
      </c>
      <c r="AR31">
        <v>486</v>
      </c>
      <c r="AS31">
        <v>414.15909090909088</v>
      </c>
    </row>
    <row r="32" spans="1:45" x14ac:dyDescent="0.25">
      <c r="A32">
        <v>132</v>
      </c>
      <c r="B32">
        <v>131</v>
      </c>
      <c r="C32">
        <v>142</v>
      </c>
      <c r="D32">
        <v>140</v>
      </c>
      <c r="E32">
        <v>133</v>
      </c>
      <c r="F32">
        <v>142</v>
      </c>
      <c r="G32">
        <v>146</v>
      </c>
      <c r="H32">
        <v>141</v>
      </c>
      <c r="I32">
        <v>141</v>
      </c>
      <c r="J32">
        <v>146</v>
      </c>
      <c r="K32">
        <v>136</v>
      </c>
      <c r="L32">
        <v>136</v>
      </c>
      <c r="M32">
        <v>134</v>
      </c>
      <c r="N32">
        <v>136</v>
      </c>
      <c r="O32">
        <v>148</v>
      </c>
      <c r="P32">
        <v>149</v>
      </c>
      <c r="Q32">
        <v>148</v>
      </c>
      <c r="R32">
        <v>109</v>
      </c>
      <c r="S32">
        <v>112</v>
      </c>
      <c r="T32">
        <v>113</v>
      </c>
      <c r="U32">
        <v>109</v>
      </c>
      <c r="V32">
        <v>113</v>
      </c>
      <c r="W32">
        <v>117</v>
      </c>
      <c r="X32">
        <v>114</v>
      </c>
      <c r="Y32">
        <v>121</v>
      </c>
      <c r="Z32">
        <v>121</v>
      </c>
      <c r="AA32">
        <v>116</v>
      </c>
      <c r="AB32">
        <v>122</v>
      </c>
      <c r="AC32">
        <v>120</v>
      </c>
      <c r="AD32">
        <v>124</v>
      </c>
      <c r="AE32">
        <v>115</v>
      </c>
      <c r="AF32">
        <v>119</v>
      </c>
      <c r="AG32">
        <v>117</v>
      </c>
      <c r="AH32">
        <v>116</v>
      </c>
      <c r="AI32">
        <v>116</v>
      </c>
      <c r="AJ32">
        <v>116</v>
      </c>
      <c r="AK32">
        <v>119</v>
      </c>
      <c r="AL32">
        <v>115</v>
      </c>
      <c r="AM32">
        <v>115</v>
      </c>
      <c r="AN32">
        <v>113</v>
      </c>
      <c r="AO32">
        <v>108</v>
      </c>
      <c r="AP32">
        <v>113</v>
      </c>
      <c r="AQ32">
        <v>113</v>
      </c>
      <c r="AR32">
        <v>102</v>
      </c>
      <c r="AS32">
        <v>124.75</v>
      </c>
    </row>
    <row r="33" spans="1:45" x14ac:dyDescent="0.25">
      <c r="A33">
        <v>81</v>
      </c>
      <c r="B33">
        <v>80</v>
      </c>
      <c r="C33">
        <v>81</v>
      </c>
      <c r="D33">
        <v>85</v>
      </c>
      <c r="E33">
        <v>84</v>
      </c>
      <c r="F33">
        <v>75</v>
      </c>
      <c r="G33">
        <v>77</v>
      </c>
      <c r="H33">
        <v>81</v>
      </c>
      <c r="I33">
        <v>80</v>
      </c>
      <c r="J33">
        <v>74</v>
      </c>
      <c r="K33">
        <v>80</v>
      </c>
      <c r="L33">
        <v>81</v>
      </c>
      <c r="M33">
        <v>75</v>
      </c>
      <c r="N33">
        <v>81</v>
      </c>
      <c r="O33">
        <v>80</v>
      </c>
      <c r="P33">
        <v>83</v>
      </c>
      <c r="Q33">
        <v>81</v>
      </c>
      <c r="R33">
        <v>88</v>
      </c>
      <c r="S33">
        <v>81</v>
      </c>
      <c r="T33">
        <v>81</v>
      </c>
      <c r="U33">
        <v>81</v>
      </c>
      <c r="V33">
        <v>81</v>
      </c>
      <c r="W33">
        <v>75</v>
      </c>
      <c r="X33">
        <v>74</v>
      </c>
      <c r="Y33">
        <v>76</v>
      </c>
      <c r="Z33">
        <v>81</v>
      </c>
      <c r="AA33">
        <v>80</v>
      </c>
      <c r="AB33">
        <v>81</v>
      </c>
      <c r="AC33">
        <v>81</v>
      </c>
      <c r="AD33">
        <v>81</v>
      </c>
      <c r="AE33">
        <v>75</v>
      </c>
      <c r="AF33">
        <v>80</v>
      </c>
      <c r="AG33">
        <v>81</v>
      </c>
      <c r="AH33">
        <v>81</v>
      </c>
      <c r="AI33">
        <v>81</v>
      </c>
      <c r="AJ33">
        <v>81</v>
      </c>
      <c r="AK33">
        <v>76</v>
      </c>
      <c r="AL33">
        <v>85</v>
      </c>
      <c r="AM33">
        <v>80</v>
      </c>
      <c r="AN33">
        <v>74</v>
      </c>
      <c r="AO33">
        <v>80</v>
      </c>
      <c r="AP33">
        <v>80</v>
      </c>
      <c r="AQ33">
        <v>75</v>
      </c>
      <c r="AR33">
        <v>80</v>
      </c>
      <c r="AS33">
        <v>79.75</v>
      </c>
    </row>
    <row r="34" spans="1:45" x14ac:dyDescent="0.25">
      <c r="A34">
        <v>75</v>
      </c>
      <c r="B34">
        <v>77</v>
      </c>
      <c r="C34">
        <v>79</v>
      </c>
      <c r="D34">
        <v>75</v>
      </c>
      <c r="E34">
        <v>79</v>
      </c>
      <c r="F34">
        <v>77</v>
      </c>
      <c r="G34">
        <v>82</v>
      </c>
      <c r="H34">
        <v>77</v>
      </c>
      <c r="I34">
        <v>80</v>
      </c>
      <c r="J34">
        <v>77</v>
      </c>
      <c r="K34">
        <v>77</v>
      </c>
      <c r="L34">
        <v>76</v>
      </c>
      <c r="M34">
        <v>79</v>
      </c>
      <c r="N34">
        <v>74</v>
      </c>
      <c r="O34">
        <v>78</v>
      </c>
      <c r="P34">
        <v>80</v>
      </c>
      <c r="Q34">
        <v>75</v>
      </c>
      <c r="R34">
        <v>76</v>
      </c>
      <c r="S34">
        <v>74</v>
      </c>
      <c r="T34">
        <v>75</v>
      </c>
      <c r="U34">
        <v>77</v>
      </c>
      <c r="V34">
        <v>74</v>
      </c>
      <c r="W34">
        <v>73</v>
      </c>
      <c r="X34">
        <v>73</v>
      </c>
      <c r="Y34">
        <v>75</v>
      </c>
      <c r="Z34">
        <v>83</v>
      </c>
      <c r="AA34">
        <v>75</v>
      </c>
      <c r="AB34">
        <v>75</v>
      </c>
      <c r="AC34">
        <v>79</v>
      </c>
      <c r="AD34">
        <v>78</v>
      </c>
      <c r="AE34">
        <v>74</v>
      </c>
      <c r="AF34">
        <v>76</v>
      </c>
      <c r="AG34">
        <v>77</v>
      </c>
      <c r="AH34">
        <v>72</v>
      </c>
      <c r="AI34">
        <v>73</v>
      </c>
      <c r="AJ34">
        <v>72</v>
      </c>
      <c r="AK34">
        <v>66</v>
      </c>
      <c r="AL34">
        <v>73</v>
      </c>
      <c r="AM34">
        <v>67</v>
      </c>
      <c r="AN34">
        <v>74</v>
      </c>
      <c r="AO34">
        <v>77</v>
      </c>
      <c r="AP34">
        <v>75</v>
      </c>
      <c r="AQ34">
        <v>69</v>
      </c>
      <c r="AR34">
        <v>75</v>
      </c>
      <c r="AS34">
        <v>75.545454545454547</v>
      </c>
    </row>
    <row r="35" spans="1:45" x14ac:dyDescent="0.25">
      <c r="A35">
        <v>137</v>
      </c>
      <c r="B35">
        <v>137</v>
      </c>
      <c r="C35">
        <v>137</v>
      </c>
      <c r="D35">
        <v>137</v>
      </c>
      <c r="E35">
        <v>137</v>
      </c>
      <c r="F35">
        <v>137</v>
      </c>
      <c r="G35">
        <v>137</v>
      </c>
      <c r="H35">
        <v>137</v>
      </c>
      <c r="I35">
        <v>137</v>
      </c>
      <c r="J35">
        <v>137</v>
      </c>
      <c r="K35">
        <v>137</v>
      </c>
      <c r="L35">
        <v>137</v>
      </c>
      <c r="M35">
        <v>137</v>
      </c>
      <c r="N35">
        <v>137</v>
      </c>
      <c r="O35">
        <v>137</v>
      </c>
      <c r="P35">
        <v>137</v>
      </c>
      <c r="Q35">
        <v>138</v>
      </c>
      <c r="R35">
        <v>138</v>
      </c>
      <c r="S35">
        <v>137</v>
      </c>
      <c r="T35">
        <v>137</v>
      </c>
      <c r="U35">
        <v>137</v>
      </c>
      <c r="V35">
        <v>137</v>
      </c>
      <c r="W35">
        <v>137</v>
      </c>
      <c r="X35">
        <v>138</v>
      </c>
      <c r="Y35">
        <v>138</v>
      </c>
      <c r="Z35">
        <v>138</v>
      </c>
      <c r="AA35">
        <v>138</v>
      </c>
      <c r="AB35">
        <v>138</v>
      </c>
      <c r="AC35">
        <v>138</v>
      </c>
      <c r="AD35">
        <v>138</v>
      </c>
      <c r="AE35">
        <v>138</v>
      </c>
      <c r="AF35">
        <v>138</v>
      </c>
      <c r="AG35">
        <v>138</v>
      </c>
      <c r="AH35">
        <v>138</v>
      </c>
      <c r="AI35">
        <v>138</v>
      </c>
      <c r="AJ35">
        <v>138</v>
      </c>
      <c r="AK35">
        <v>138</v>
      </c>
      <c r="AL35">
        <v>138</v>
      </c>
      <c r="AM35">
        <v>138</v>
      </c>
      <c r="AN35">
        <v>138</v>
      </c>
      <c r="AO35">
        <v>138</v>
      </c>
      <c r="AP35">
        <v>138</v>
      </c>
      <c r="AQ35">
        <v>138</v>
      </c>
      <c r="AR35">
        <v>138</v>
      </c>
      <c r="AS35">
        <v>137.52272727272728</v>
      </c>
    </row>
    <row r="36" spans="1:45" x14ac:dyDescent="0.25">
      <c r="A36">
        <v>6</v>
      </c>
      <c r="B36">
        <v>37</v>
      </c>
      <c r="C36">
        <v>13</v>
      </c>
      <c r="D36">
        <v>36</v>
      </c>
      <c r="E36">
        <v>41</v>
      </c>
      <c r="F36">
        <v>36</v>
      </c>
      <c r="G36">
        <v>37</v>
      </c>
      <c r="H36">
        <v>41</v>
      </c>
      <c r="I36">
        <v>14</v>
      </c>
      <c r="J36">
        <v>42</v>
      </c>
      <c r="K36">
        <v>42</v>
      </c>
      <c r="L36">
        <v>41</v>
      </c>
      <c r="M36">
        <v>14</v>
      </c>
      <c r="N36">
        <v>14</v>
      </c>
      <c r="O36">
        <v>13</v>
      </c>
      <c r="P36">
        <v>13</v>
      </c>
      <c r="Q36">
        <v>12</v>
      </c>
      <c r="R36">
        <v>13</v>
      </c>
      <c r="S36">
        <v>12</v>
      </c>
      <c r="T36">
        <v>29</v>
      </c>
      <c r="U36">
        <v>12</v>
      </c>
      <c r="V36">
        <v>28</v>
      </c>
      <c r="W36">
        <v>12</v>
      </c>
      <c r="X36">
        <v>14</v>
      </c>
      <c r="Y36">
        <v>12</v>
      </c>
      <c r="Z36">
        <v>13</v>
      </c>
      <c r="AA36">
        <v>12</v>
      </c>
      <c r="AB36">
        <v>41</v>
      </c>
      <c r="AC36">
        <v>13</v>
      </c>
      <c r="AD36">
        <v>41</v>
      </c>
      <c r="AE36">
        <v>41</v>
      </c>
      <c r="AF36">
        <v>41</v>
      </c>
      <c r="AG36">
        <v>12</v>
      </c>
      <c r="AH36">
        <v>41</v>
      </c>
      <c r="AI36">
        <v>42</v>
      </c>
      <c r="AJ36">
        <v>42</v>
      </c>
      <c r="AK36">
        <v>15</v>
      </c>
      <c r="AL36">
        <v>14</v>
      </c>
      <c r="AM36">
        <v>43</v>
      </c>
      <c r="AN36">
        <v>41</v>
      </c>
      <c r="AO36">
        <v>13</v>
      </c>
      <c r="AP36">
        <v>41</v>
      </c>
      <c r="AQ36">
        <v>41</v>
      </c>
      <c r="AR36">
        <v>41</v>
      </c>
      <c r="AS36">
        <v>26.636363636363637</v>
      </c>
    </row>
    <row r="37" spans="1:45" x14ac:dyDescent="0.25">
      <c r="A37">
        <v>48</v>
      </c>
      <c r="B37">
        <v>52</v>
      </c>
      <c r="C37">
        <v>49</v>
      </c>
      <c r="D37">
        <v>48</v>
      </c>
      <c r="E37">
        <v>47</v>
      </c>
      <c r="F37">
        <v>46</v>
      </c>
      <c r="G37">
        <v>49</v>
      </c>
      <c r="H37">
        <v>49</v>
      </c>
      <c r="I37">
        <v>46</v>
      </c>
      <c r="J37">
        <v>47</v>
      </c>
      <c r="K37">
        <v>46</v>
      </c>
      <c r="L37">
        <v>46</v>
      </c>
      <c r="M37">
        <v>46</v>
      </c>
      <c r="N37">
        <v>45</v>
      </c>
      <c r="O37">
        <v>47</v>
      </c>
      <c r="P37">
        <v>49</v>
      </c>
      <c r="Q37">
        <v>45</v>
      </c>
      <c r="R37">
        <v>46</v>
      </c>
      <c r="S37">
        <v>45</v>
      </c>
      <c r="T37">
        <v>48</v>
      </c>
      <c r="U37">
        <v>48</v>
      </c>
      <c r="V37">
        <v>47</v>
      </c>
      <c r="W37">
        <v>48</v>
      </c>
      <c r="X37">
        <v>48</v>
      </c>
      <c r="Y37">
        <v>47</v>
      </c>
      <c r="Z37">
        <v>47</v>
      </c>
      <c r="AA37">
        <v>46</v>
      </c>
      <c r="AB37">
        <v>47</v>
      </c>
      <c r="AC37">
        <v>47</v>
      </c>
      <c r="AD37">
        <v>47</v>
      </c>
      <c r="AE37">
        <v>47</v>
      </c>
      <c r="AF37">
        <v>46</v>
      </c>
      <c r="AG37">
        <v>47</v>
      </c>
      <c r="AH37">
        <v>46</v>
      </c>
      <c r="AI37">
        <v>47</v>
      </c>
      <c r="AJ37">
        <v>45</v>
      </c>
      <c r="AK37">
        <v>45</v>
      </c>
      <c r="AL37">
        <v>46</v>
      </c>
      <c r="AM37">
        <v>47</v>
      </c>
      <c r="AN37">
        <v>46</v>
      </c>
      <c r="AO37">
        <v>47</v>
      </c>
      <c r="AP37">
        <v>47</v>
      </c>
      <c r="AQ37">
        <v>47</v>
      </c>
      <c r="AR37">
        <v>39</v>
      </c>
      <c r="AS37">
        <v>46.772727272727273</v>
      </c>
    </row>
    <row r="38" spans="1:45" x14ac:dyDescent="0.25">
      <c r="A38">
        <v>82</v>
      </c>
      <c r="B38">
        <v>82</v>
      </c>
      <c r="C38">
        <v>82</v>
      </c>
      <c r="D38">
        <v>85</v>
      </c>
      <c r="E38">
        <v>85</v>
      </c>
      <c r="F38">
        <v>84</v>
      </c>
      <c r="G38">
        <v>84</v>
      </c>
      <c r="H38">
        <v>92</v>
      </c>
      <c r="I38">
        <v>88</v>
      </c>
      <c r="J38">
        <v>91</v>
      </c>
      <c r="K38">
        <v>92</v>
      </c>
      <c r="L38">
        <v>90</v>
      </c>
      <c r="M38">
        <v>90</v>
      </c>
      <c r="N38">
        <v>89</v>
      </c>
      <c r="O38">
        <v>89</v>
      </c>
      <c r="P38">
        <v>89</v>
      </c>
      <c r="Q38">
        <v>93</v>
      </c>
      <c r="R38">
        <v>89</v>
      </c>
      <c r="S38">
        <v>88</v>
      </c>
      <c r="T38">
        <v>89</v>
      </c>
      <c r="U38">
        <v>88</v>
      </c>
      <c r="V38">
        <v>88</v>
      </c>
      <c r="W38">
        <v>87</v>
      </c>
      <c r="X38">
        <v>87</v>
      </c>
      <c r="Y38">
        <v>94</v>
      </c>
      <c r="Z38">
        <v>91</v>
      </c>
      <c r="AA38">
        <v>95</v>
      </c>
      <c r="AB38">
        <v>89</v>
      </c>
      <c r="AC38">
        <v>93</v>
      </c>
      <c r="AD38">
        <v>94</v>
      </c>
      <c r="AE38">
        <v>83</v>
      </c>
      <c r="AF38">
        <v>84</v>
      </c>
      <c r="AG38">
        <v>63</v>
      </c>
      <c r="AH38">
        <v>83</v>
      </c>
      <c r="AI38">
        <v>83</v>
      </c>
      <c r="AJ38">
        <v>83</v>
      </c>
      <c r="AK38">
        <v>80</v>
      </c>
      <c r="AL38">
        <v>74</v>
      </c>
      <c r="AM38">
        <v>69</v>
      </c>
      <c r="AN38">
        <v>69</v>
      </c>
      <c r="AO38">
        <v>67</v>
      </c>
      <c r="AP38">
        <v>70</v>
      </c>
      <c r="AQ38">
        <v>69</v>
      </c>
      <c r="AR38">
        <v>65</v>
      </c>
      <c r="AS38">
        <v>84.11363636363636</v>
      </c>
    </row>
    <row r="39" spans="1:45" x14ac:dyDescent="0.25">
      <c r="A39">
        <v>33</v>
      </c>
      <c r="B39">
        <v>33</v>
      </c>
      <c r="C39">
        <v>33</v>
      </c>
      <c r="D39">
        <v>33</v>
      </c>
      <c r="E39">
        <v>33</v>
      </c>
      <c r="F39">
        <v>32</v>
      </c>
      <c r="G39">
        <v>33</v>
      </c>
      <c r="H39">
        <v>32</v>
      </c>
      <c r="I39">
        <v>33</v>
      </c>
      <c r="J39">
        <v>32</v>
      </c>
      <c r="K39">
        <v>32</v>
      </c>
      <c r="L39">
        <v>32</v>
      </c>
      <c r="M39">
        <v>32</v>
      </c>
      <c r="N39">
        <v>31</v>
      </c>
      <c r="O39">
        <v>32</v>
      </c>
      <c r="P39">
        <v>32</v>
      </c>
      <c r="Q39">
        <v>33</v>
      </c>
      <c r="R39">
        <v>33</v>
      </c>
      <c r="S39">
        <v>32</v>
      </c>
      <c r="T39">
        <v>33</v>
      </c>
      <c r="U39">
        <v>32</v>
      </c>
      <c r="V39">
        <v>32</v>
      </c>
      <c r="W39">
        <v>32</v>
      </c>
      <c r="X39">
        <v>32</v>
      </c>
      <c r="Y39">
        <v>13</v>
      </c>
      <c r="Z39">
        <v>32</v>
      </c>
      <c r="AA39">
        <v>32</v>
      </c>
      <c r="AB39">
        <v>32</v>
      </c>
      <c r="AC39">
        <v>32</v>
      </c>
      <c r="AD39">
        <v>32</v>
      </c>
      <c r="AE39">
        <v>32</v>
      </c>
      <c r="AF39">
        <v>32</v>
      </c>
      <c r="AG39">
        <v>32</v>
      </c>
      <c r="AH39">
        <v>32</v>
      </c>
      <c r="AI39">
        <v>32</v>
      </c>
      <c r="AJ39">
        <v>32</v>
      </c>
      <c r="AK39">
        <v>32</v>
      </c>
      <c r="AL39">
        <v>32</v>
      </c>
      <c r="AM39">
        <v>32</v>
      </c>
      <c r="AN39">
        <v>32</v>
      </c>
      <c r="AO39">
        <v>31</v>
      </c>
      <c r="AP39">
        <v>31</v>
      </c>
      <c r="AQ39">
        <v>31</v>
      </c>
      <c r="AR39">
        <v>31</v>
      </c>
      <c r="AS39">
        <v>31.681818181818183</v>
      </c>
    </row>
    <row r="40" spans="1:45" x14ac:dyDescent="0.25">
      <c r="A40">
        <v>68</v>
      </c>
      <c r="B40">
        <v>68</v>
      </c>
      <c r="C40">
        <v>67</v>
      </c>
      <c r="D40">
        <v>67</v>
      </c>
      <c r="E40">
        <v>67</v>
      </c>
      <c r="F40">
        <v>69</v>
      </c>
      <c r="G40">
        <v>67</v>
      </c>
      <c r="H40">
        <v>67</v>
      </c>
      <c r="I40">
        <v>67</v>
      </c>
      <c r="J40">
        <v>67</v>
      </c>
      <c r="K40">
        <v>67</v>
      </c>
      <c r="L40">
        <v>67</v>
      </c>
      <c r="M40">
        <v>67</v>
      </c>
      <c r="N40">
        <v>67</v>
      </c>
      <c r="O40">
        <v>67</v>
      </c>
      <c r="P40">
        <v>66</v>
      </c>
      <c r="Q40">
        <v>66</v>
      </c>
      <c r="R40">
        <v>67</v>
      </c>
      <c r="S40">
        <v>67</v>
      </c>
      <c r="T40">
        <v>67</v>
      </c>
      <c r="U40">
        <v>67</v>
      </c>
      <c r="V40">
        <v>66</v>
      </c>
      <c r="W40">
        <v>67</v>
      </c>
      <c r="X40">
        <v>66</v>
      </c>
      <c r="Y40">
        <v>66</v>
      </c>
      <c r="Z40">
        <v>68</v>
      </c>
      <c r="AA40">
        <v>67</v>
      </c>
      <c r="AB40">
        <v>65</v>
      </c>
      <c r="AC40">
        <v>64</v>
      </c>
      <c r="AD40">
        <v>65</v>
      </c>
      <c r="AE40">
        <v>65</v>
      </c>
      <c r="AF40">
        <v>66</v>
      </c>
      <c r="AG40">
        <v>66</v>
      </c>
      <c r="AH40">
        <v>70</v>
      </c>
      <c r="AI40">
        <v>73</v>
      </c>
      <c r="AJ40">
        <v>72</v>
      </c>
      <c r="AK40">
        <v>69</v>
      </c>
      <c r="AL40">
        <v>66</v>
      </c>
      <c r="AM40">
        <v>68</v>
      </c>
      <c r="AN40">
        <v>68</v>
      </c>
      <c r="AO40">
        <v>69</v>
      </c>
      <c r="AP40">
        <v>68</v>
      </c>
      <c r="AQ40">
        <v>67</v>
      </c>
      <c r="AR40">
        <v>67</v>
      </c>
      <c r="AS40">
        <v>67.204545454545453</v>
      </c>
    </row>
    <row r="41" spans="1:45" x14ac:dyDescent="0.25">
      <c r="A41">
        <v>17</v>
      </c>
      <c r="B41">
        <v>14</v>
      </c>
      <c r="C41">
        <v>17</v>
      </c>
      <c r="D41">
        <v>17</v>
      </c>
      <c r="E41">
        <v>16</v>
      </c>
      <c r="F41">
        <v>18</v>
      </c>
      <c r="G41">
        <v>17</v>
      </c>
      <c r="H41">
        <v>18</v>
      </c>
      <c r="I41">
        <v>16</v>
      </c>
      <c r="J41">
        <v>15</v>
      </c>
      <c r="K41">
        <v>17</v>
      </c>
      <c r="L41">
        <v>16</v>
      </c>
      <c r="M41">
        <v>18</v>
      </c>
      <c r="N41">
        <v>19</v>
      </c>
      <c r="O41">
        <v>15</v>
      </c>
      <c r="P41">
        <v>17</v>
      </c>
      <c r="Q41">
        <v>27</v>
      </c>
      <c r="R41">
        <v>15</v>
      </c>
      <c r="S41">
        <v>19</v>
      </c>
      <c r="T41">
        <v>25</v>
      </c>
      <c r="U41">
        <v>26</v>
      </c>
      <c r="V41">
        <v>25</v>
      </c>
      <c r="W41">
        <v>23</v>
      </c>
      <c r="X41">
        <v>28</v>
      </c>
      <c r="Y41">
        <v>23</v>
      </c>
      <c r="Z41">
        <v>30</v>
      </c>
      <c r="AA41">
        <v>22</v>
      </c>
      <c r="AB41">
        <v>29</v>
      </c>
      <c r="AC41">
        <v>26</v>
      </c>
      <c r="AD41">
        <v>27</v>
      </c>
      <c r="AE41">
        <v>21</v>
      </c>
      <c r="AF41">
        <v>24</v>
      </c>
      <c r="AG41">
        <v>18</v>
      </c>
      <c r="AH41">
        <v>26</v>
      </c>
      <c r="AI41">
        <v>24</v>
      </c>
      <c r="AJ41">
        <v>26</v>
      </c>
      <c r="AK41">
        <v>18</v>
      </c>
      <c r="AL41">
        <v>18</v>
      </c>
      <c r="AM41">
        <v>24</v>
      </c>
      <c r="AN41">
        <v>24</v>
      </c>
      <c r="AO41">
        <v>25</v>
      </c>
      <c r="AP41">
        <v>251</v>
      </c>
      <c r="AQ41">
        <v>163</v>
      </c>
      <c r="AR41">
        <v>170</v>
      </c>
      <c r="AS41">
        <v>32.81818181818182</v>
      </c>
    </row>
    <row r="42" spans="1:45" x14ac:dyDescent="0.25">
      <c r="A42">
        <v>65</v>
      </c>
      <c r="B42">
        <v>66</v>
      </c>
      <c r="C42">
        <v>62</v>
      </c>
      <c r="D42">
        <v>62</v>
      </c>
      <c r="E42">
        <v>63</v>
      </c>
      <c r="F42">
        <v>63</v>
      </c>
      <c r="G42">
        <v>63</v>
      </c>
      <c r="H42">
        <v>63</v>
      </c>
      <c r="I42">
        <v>63</v>
      </c>
      <c r="J42">
        <v>60</v>
      </c>
      <c r="K42">
        <v>60</v>
      </c>
      <c r="L42">
        <v>56</v>
      </c>
      <c r="M42">
        <v>56</v>
      </c>
      <c r="N42">
        <v>56</v>
      </c>
      <c r="O42">
        <v>56</v>
      </c>
      <c r="P42">
        <v>56</v>
      </c>
      <c r="Q42">
        <v>56</v>
      </c>
      <c r="R42">
        <v>56</v>
      </c>
      <c r="S42">
        <v>56</v>
      </c>
      <c r="T42">
        <v>56</v>
      </c>
      <c r="U42">
        <v>56</v>
      </c>
      <c r="V42">
        <v>55</v>
      </c>
      <c r="W42">
        <v>56</v>
      </c>
      <c r="X42">
        <v>57</v>
      </c>
      <c r="Y42">
        <v>57</v>
      </c>
      <c r="Z42">
        <v>63</v>
      </c>
      <c r="AA42">
        <v>59</v>
      </c>
      <c r="AB42">
        <v>62</v>
      </c>
      <c r="AC42">
        <v>62</v>
      </c>
      <c r="AD42">
        <v>60</v>
      </c>
      <c r="AE42">
        <v>60</v>
      </c>
      <c r="AF42">
        <v>60</v>
      </c>
      <c r="AG42">
        <v>60</v>
      </c>
      <c r="AH42">
        <v>60</v>
      </c>
      <c r="AI42">
        <v>60</v>
      </c>
      <c r="AJ42">
        <v>62</v>
      </c>
      <c r="AK42">
        <v>62</v>
      </c>
      <c r="AL42">
        <v>62</v>
      </c>
      <c r="AM42">
        <v>47</v>
      </c>
      <c r="AN42">
        <v>47</v>
      </c>
      <c r="AO42">
        <v>46</v>
      </c>
      <c r="AP42">
        <v>51</v>
      </c>
      <c r="AQ42">
        <v>51</v>
      </c>
      <c r="AR42">
        <v>52</v>
      </c>
      <c r="AS42">
        <v>58.204545454545453</v>
      </c>
    </row>
    <row r="43" spans="1:45" x14ac:dyDescent="0.25">
      <c r="A43">
        <v>18</v>
      </c>
      <c r="B43">
        <v>18</v>
      </c>
      <c r="C43">
        <v>13</v>
      </c>
      <c r="D43">
        <v>14</v>
      </c>
      <c r="E43">
        <v>14</v>
      </c>
      <c r="F43">
        <v>19</v>
      </c>
      <c r="G43">
        <v>19</v>
      </c>
      <c r="H43">
        <v>19</v>
      </c>
      <c r="I43">
        <v>19</v>
      </c>
      <c r="J43">
        <v>18</v>
      </c>
      <c r="K43">
        <v>18</v>
      </c>
      <c r="L43">
        <v>18</v>
      </c>
      <c r="M43">
        <v>18</v>
      </c>
      <c r="N43">
        <v>18</v>
      </c>
      <c r="O43">
        <v>18</v>
      </c>
      <c r="P43">
        <v>18</v>
      </c>
      <c r="Q43">
        <v>18</v>
      </c>
      <c r="R43">
        <v>18</v>
      </c>
      <c r="S43">
        <v>18</v>
      </c>
      <c r="T43">
        <v>18</v>
      </c>
      <c r="U43">
        <v>18</v>
      </c>
      <c r="V43">
        <v>18</v>
      </c>
      <c r="W43">
        <v>18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9.204545454545455</v>
      </c>
    </row>
    <row r="44" spans="1:45" x14ac:dyDescent="0.25">
      <c r="A44">
        <v>160</v>
      </c>
      <c r="B44">
        <v>160</v>
      </c>
      <c r="C44">
        <v>160</v>
      </c>
      <c r="D44">
        <v>160</v>
      </c>
      <c r="E44">
        <v>160</v>
      </c>
      <c r="F44">
        <v>160</v>
      </c>
      <c r="G44">
        <v>159</v>
      </c>
      <c r="H44">
        <v>159</v>
      </c>
      <c r="I44">
        <v>159</v>
      </c>
      <c r="J44">
        <v>159</v>
      </c>
      <c r="K44">
        <v>160</v>
      </c>
      <c r="L44">
        <v>165</v>
      </c>
      <c r="M44">
        <v>158</v>
      </c>
      <c r="N44">
        <v>165</v>
      </c>
      <c r="O44">
        <v>165</v>
      </c>
      <c r="P44">
        <v>164</v>
      </c>
      <c r="Q44">
        <v>165</v>
      </c>
      <c r="R44">
        <v>165</v>
      </c>
      <c r="S44">
        <v>164</v>
      </c>
      <c r="T44">
        <v>164</v>
      </c>
      <c r="U44">
        <v>164</v>
      </c>
      <c r="V44">
        <v>164</v>
      </c>
      <c r="W44">
        <v>164</v>
      </c>
      <c r="X44">
        <v>164</v>
      </c>
      <c r="Y44">
        <v>165</v>
      </c>
      <c r="Z44">
        <v>164</v>
      </c>
      <c r="AA44">
        <v>164</v>
      </c>
      <c r="AB44">
        <v>164</v>
      </c>
      <c r="AC44">
        <v>164</v>
      </c>
      <c r="AD44">
        <v>164</v>
      </c>
      <c r="AE44">
        <v>164</v>
      </c>
      <c r="AF44">
        <v>164</v>
      </c>
      <c r="AG44">
        <v>164</v>
      </c>
      <c r="AH44">
        <v>164</v>
      </c>
      <c r="AI44">
        <v>164</v>
      </c>
      <c r="AJ44">
        <v>165</v>
      </c>
      <c r="AK44">
        <v>156</v>
      </c>
      <c r="AL44">
        <v>164</v>
      </c>
      <c r="AM44">
        <v>155</v>
      </c>
      <c r="AN44">
        <v>155</v>
      </c>
      <c r="AO44">
        <v>155</v>
      </c>
      <c r="AP44">
        <v>165</v>
      </c>
      <c r="AQ44">
        <v>156</v>
      </c>
      <c r="AR44">
        <v>165</v>
      </c>
      <c r="AS44">
        <v>162</v>
      </c>
    </row>
    <row r="45" spans="1:45" x14ac:dyDescent="0.25">
      <c r="A45">
        <v>114</v>
      </c>
      <c r="B45">
        <v>114</v>
      </c>
      <c r="C45">
        <v>115</v>
      </c>
      <c r="D45">
        <v>120</v>
      </c>
      <c r="E45">
        <v>113</v>
      </c>
      <c r="F45">
        <v>117</v>
      </c>
      <c r="G45">
        <v>113</v>
      </c>
      <c r="H45">
        <v>117</v>
      </c>
      <c r="I45">
        <v>114</v>
      </c>
      <c r="J45">
        <v>113</v>
      </c>
      <c r="K45">
        <v>113</v>
      </c>
      <c r="L45">
        <v>113</v>
      </c>
      <c r="M45">
        <v>121</v>
      </c>
      <c r="N45">
        <v>113</v>
      </c>
      <c r="O45">
        <v>113</v>
      </c>
      <c r="P45">
        <v>119</v>
      </c>
      <c r="Q45">
        <v>120</v>
      </c>
      <c r="R45">
        <v>120</v>
      </c>
      <c r="S45">
        <v>117</v>
      </c>
      <c r="T45">
        <v>120</v>
      </c>
      <c r="U45">
        <v>122</v>
      </c>
      <c r="V45">
        <v>119</v>
      </c>
      <c r="W45">
        <v>122</v>
      </c>
      <c r="X45">
        <v>114</v>
      </c>
      <c r="Y45">
        <v>120</v>
      </c>
      <c r="Z45">
        <v>117</v>
      </c>
      <c r="AA45">
        <v>117</v>
      </c>
      <c r="AB45">
        <v>118</v>
      </c>
      <c r="AC45">
        <v>113</v>
      </c>
      <c r="AD45">
        <v>113</v>
      </c>
      <c r="AE45">
        <v>111</v>
      </c>
      <c r="AF45">
        <v>115</v>
      </c>
      <c r="AG45">
        <v>108</v>
      </c>
      <c r="AH45">
        <v>107</v>
      </c>
      <c r="AI45">
        <v>114</v>
      </c>
      <c r="AJ45">
        <v>114</v>
      </c>
      <c r="AK45">
        <v>115</v>
      </c>
      <c r="AL45">
        <v>116</v>
      </c>
      <c r="AM45">
        <v>115</v>
      </c>
      <c r="AN45">
        <v>117</v>
      </c>
      <c r="AO45">
        <v>118</v>
      </c>
      <c r="AP45">
        <v>117</v>
      </c>
      <c r="AQ45">
        <v>86</v>
      </c>
      <c r="AR45">
        <v>118</v>
      </c>
      <c r="AS45">
        <v>115.11363636363636</v>
      </c>
    </row>
    <row r="46" spans="1:45" x14ac:dyDescent="0.25">
      <c r="A46">
        <v>980</v>
      </c>
      <c r="B46">
        <v>1171</v>
      </c>
      <c r="C46">
        <v>1231</v>
      </c>
      <c r="D46">
        <v>674</v>
      </c>
      <c r="E46">
        <v>1269</v>
      </c>
      <c r="F46">
        <v>1233</v>
      </c>
      <c r="G46">
        <v>1276</v>
      </c>
      <c r="H46">
        <v>1226</v>
      </c>
      <c r="I46">
        <v>1286</v>
      </c>
      <c r="J46">
        <v>1373</v>
      </c>
      <c r="K46">
        <v>1415</v>
      </c>
      <c r="L46">
        <v>38</v>
      </c>
      <c r="M46">
        <v>42</v>
      </c>
      <c r="N46">
        <v>42</v>
      </c>
      <c r="O46">
        <v>45</v>
      </c>
      <c r="P46">
        <v>44</v>
      </c>
      <c r="Q46">
        <v>44</v>
      </c>
      <c r="R46">
        <v>44</v>
      </c>
      <c r="S46">
        <v>44</v>
      </c>
      <c r="T46">
        <v>45</v>
      </c>
      <c r="U46">
        <v>46</v>
      </c>
      <c r="V46">
        <v>46</v>
      </c>
      <c r="W46">
        <v>42</v>
      </c>
      <c r="X46">
        <v>42</v>
      </c>
      <c r="Y46">
        <v>43</v>
      </c>
      <c r="Z46">
        <v>43</v>
      </c>
      <c r="AA46">
        <v>43</v>
      </c>
      <c r="AB46">
        <v>43</v>
      </c>
      <c r="AC46">
        <v>44</v>
      </c>
      <c r="AD46">
        <v>44</v>
      </c>
      <c r="AE46">
        <v>40</v>
      </c>
      <c r="AF46">
        <v>42</v>
      </c>
      <c r="AG46">
        <v>43</v>
      </c>
      <c r="AH46">
        <v>43</v>
      </c>
      <c r="AI46">
        <v>44</v>
      </c>
      <c r="AJ46">
        <v>44</v>
      </c>
      <c r="AK46">
        <v>43</v>
      </c>
      <c r="AL46">
        <v>43</v>
      </c>
      <c r="AM46">
        <v>43</v>
      </c>
      <c r="AN46">
        <v>38</v>
      </c>
      <c r="AO46">
        <v>36</v>
      </c>
      <c r="AP46">
        <v>36</v>
      </c>
      <c r="AQ46">
        <v>36</v>
      </c>
      <c r="AR46">
        <v>36</v>
      </c>
      <c r="AS46">
        <v>330.11363636363637</v>
      </c>
    </row>
    <row r="47" spans="1:45" x14ac:dyDescent="0.25">
      <c r="A47">
        <v>39</v>
      </c>
      <c r="B47">
        <v>37</v>
      </c>
      <c r="C47">
        <v>39</v>
      </c>
      <c r="D47">
        <v>40</v>
      </c>
      <c r="E47">
        <v>38</v>
      </c>
      <c r="F47">
        <v>38</v>
      </c>
      <c r="G47">
        <v>38</v>
      </c>
      <c r="H47">
        <v>40</v>
      </c>
      <c r="I47">
        <v>38</v>
      </c>
      <c r="J47">
        <v>38</v>
      </c>
      <c r="K47">
        <v>38</v>
      </c>
      <c r="L47">
        <v>38</v>
      </c>
      <c r="M47">
        <v>38</v>
      </c>
      <c r="N47">
        <v>38</v>
      </c>
      <c r="O47">
        <v>40</v>
      </c>
      <c r="P47">
        <v>38</v>
      </c>
      <c r="Q47">
        <v>41</v>
      </c>
      <c r="R47">
        <v>38</v>
      </c>
      <c r="S47">
        <v>29</v>
      </c>
      <c r="T47">
        <v>38</v>
      </c>
      <c r="U47">
        <v>38</v>
      </c>
      <c r="V47">
        <v>38</v>
      </c>
      <c r="W47">
        <v>38</v>
      </c>
      <c r="X47">
        <v>38</v>
      </c>
      <c r="Y47">
        <v>38</v>
      </c>
      <c r="Z47">
        <v>40</v>
      </c>
      <c r="AA47">
        <v>38</v>
      </c>
      <c r="AB47">
        <v>42</v>
      </c>
      <c r="AC47">
        <v>42</v>
      </c>
      <c r="AD47">
        <v>42</v>
      </c>
      <c r="AE47">
        <v>38</v>
      </c>
      <c r="AF47">
        <v>38</v>
      </c>
      <c r="AG47">
        <v>38</v>
      </c>
      <c r="AH47">
        <v>38</v>
      </c>
      <c r="AI47">
        <v>38</v>
      </c>
      <c r="AJ47">
        <v>42</v>
      </c>
      <c r="AK47">
        <v>38</v>
      </c>
      <c r="AL47">
        <v>38</v>
      </c>
      <c r="AM47">
        <v>38</v>
      </c>
      <c r="AN47">
        <v>38</v>
      </c>
      <c r="AO47">
        <v>38</v>
      </c>
      <c r="AP47">
        <v>38</v>
      </c>
      <c r="AQ47">
        <v>38</v>
      </c>
      <c r="AR47">
        <v>38</v>
      </c>
      <c r="AS47">
        <v>38.43181818181818</v>
      </c>
    </row>
    <row r="48" spans="1:45" x14ac:dyDescent="0.25">
      <c r="A48">
        <v>61</v>
      </c>
      <c r="B48">
        <v>62</v>
      </c>
      <c r="C48">
        <v>62</v>
      </c>
      <c r="D48">
        <v>63</v>
      </c>
      <c r="E48">
        <v>61</v>
      </c>
      <c r="F48">
        <v>61</v>
      </c>
      <c r="G48">
        <v>62</v>
      </c>
      <c r="H48">
        <v>62</v>
      </c>
      <c r="I48">
        <v>62</v>
      </c>
      <c r="J48">
        <v>62</v>
      </c>
      <c r="K48">
        <v>62</v>
      </c>
      <c r="L48">
        <v>62</v>
      </c>
      <c r="M48">
        <v>61</v>
      </c>
      <c r="N48">
        <v>62</v>
      </c>
      <c r="O48">
        <v>62</v>
      </c>
      <c r="P48">
        <v>61</v>
      </c>
      <c r="Q48">
        <v>61</v>
      </c>
      <c r="R48">
        <v>62</v>
      </c>
      <c r="S48">
        <v>60</v>
      </c>
      <c r="T48">
        <v>61</v>
      </c>
      <c r="U48">
        <v>62</v>
      </c>
      <c r="V48">
        <v>63</v>
      </c>
      <c r="W48">
        <v>61</v>
      </c>
      <c r="X48">
        <v>62</v>
      </c>
      <c r="Y48">
        <v>60</v>
      </c>
      <c r="Z48">
        <v>59</v>
      </c>
      <c r="AA48">
        <v>59</v>
      </c>
      <c r="AB48">
        <v>61</v>
      </c>
      <c r="AC48">
        <v>61</v>
      </c>
      <c r="AD48">
        <v>59</v>
      </c>
      <c r="AE48">
        <v>59</v>
      </c>
      <c r="AF48">
        <v>59</v>
      </c>
      <c r="AG48">
        <v>60</v>
      </c>
      <c r="AH48">
        <v>61</v>
      </c>
      <c r="AI48">
        <v>61</v>
      </c>
      <c r="AJ48">
        <v>60</v>
      </c>
      <c r="AK48">
        <v>61</v>
      </c>
      <c r="AL48">
        <v>62</v>
      </c>
      <c r="AM48">
        <v>61</v>
      </c>
      <c r="AN48">
        <v>61</v>
      </c>
      <c r="AO48">
        <v>63</v>
      </c>
      <c r="AP48">
        <v>61</v>
      </c>
      <c r="AQ48">
        <v>63</v>
      </c>
      <c r="AR48">
        <v>64</v>
      </c>
      <c r="AS48">
        <v>61.25</v>
      </c>
    </row>
    <row r="49" spans="1:45" x14ac:dyDescent="0.25">
      <c r="A49">
        <v>130</v>
      </c>
      <c r="B49">
        <v>131</v>
      </c>
      <c r="C49">
        <v>119</v>
      </c>
      <c r="D49">
        <v>107</v>
      </c>
      <c r="E49">
        <v>131</v>
      </c>
      <c r="F49">
        <v>131</v>
      </c>
      <c r="G49">
        <v>131</v>
      </c>
      <c r="H49">
        <v>129</v>
      </c>
      <c r="I49">
        <v>117</v>
      </c>
      <c r="J49">
        <v>134</v>
      </c>
      <c r="K49">
        <v>131</v>
      </c>
      <c r="L49">
        <v>130</v>
      </c>
      <c r="M49">
        <v>128</v>
      </c>
      <c r="N49">
        <v>128</v>
      </c>
      <c r="O49">
        <v>134</v>
      </c>
      <c r="P49">
        <v>127</v>
      </c>
      <c r="Q49">
        <v>132</v>
      </c>
      <c r="R49">
        <v>130</v>
      </c>
      <c r="S49">
        <v>128</v>
      </c>
      <c r="T49">
        <v>135</v>
      </c>
      <c r="U49">
        <v>119</v>
      </c>
      <c r="V49">
        <v>119</v>
      </c>
      <c r="W49">
        <v>124</v>
      </c>
      <c r="X49">
        <v>133</v>
      </c>
      <c r="Y49">
        <v>108</v>
      </c>
      <c r="Z49">
        <v>132</v>
      </c>
      <c r="AA49">
        <v>129</v>
      </c>
      <c r="AB49">
        <v>108</v>
      </c>
      <c r="AC49">
        <v>134</v>
      </c>
      <c r="AD49">
        <v>131</v>
      </c>
      <c r="AE49">
        <v>109</v>
      </c>
      <c r="AF49">
        <v>104</v>
      </c>
      <c r="AG49">
        <v>108</v>
      </c>
      <c r="AH49">
        <v>107</v>
      </c>
      <c r="AI49">
        <v>104</v>
      </c>
      <c r="AJ49">
        <v>104</v>
      </c>
      <c r="AK49">
        <v>104</v>
      </c>
      <c r="AL49">
        <v>106</v>
      </c>
      <c r="AM49">
        <v>107</v>
      </c>
      <c r="AN49">
        <v>107</v>
      </c>
      <c r="AO49">
        <v>106</v>
      </c>
      <c r="AP49">
        <v>132</v>
      </c>
      <c r="AQ49">
        <v>129</v>
      </c>
      <c r="AR49">
        <v>130</v>
      </c>
      <c r="AS49">
        <v>121.75</v>
      </c>
    </row>
    <row r="50" spans="1:45" x14ac:dyDescent="0.25">
      <c r="A50">
        <v>1014</v>
      </c>
      <c r="B50">
        <v>997</v>
      </c>
      <c r="C50">
        <v>992</v>
      </c>
      <c r="D50">
        <v>1002</v>
      </c>
      <c r="E50">
        <v>997</v>
      </c>
      <c r="F50">
        <v>1046</v>
      </c>
      <c r="G50">
        <v>1057</v>
      </c>
      <c r="H50">
        <v>1062</v>
      </c>
      <c r="I50">
        <v>1073</v>
      </c>
      <c r="J50">
        <v>1074</v>
      </c>
      <c r="K50">
        <v>1085</v>
      </c>
      <c r="L50">
        <v>1059</v>
      </c>
      <c r="M50">
        <v>1036</v>
      </c>
      <c r="N50">
        <v>1035</v>
      </c>
      <c r="O50">
        <v>1061</v>
      </c>
      <c r="P50">
        <v>1105</v>
      </c>
      <c r="Q50">
        <v>1113</v>
      </c>
      <c r="R50">
        <v>1155</v>
      </c>
      <c r="S50">
        <v>1178</v>
      </c>
      <c r="T50">
        <v>1175</v>
      </c>
      <c r="U50">
        <v>1158</v>
      </c>
      <c r="V50">
        <v>1151</v>
      </c>
      <c r="W50">
        <v>1168</v>
      </c>
      <c r="X50">
        <v>1080</v>
      </c>
      <c r="Y50">
        <v>1077</v>
      </c>
      <c r="Z50">
        <v>1045</v>
      </c>
      <c r="AA50">
        <v>1048</v>
      </c>
      <c r="AB50">
        <v>1009</v>
      </c>
      <c r="AC50">
        <v>1010</v>
      </c>
      <c r="AD50">
        <v>1014</v>
      </c>
      <c r="AE50">
        <v>995</v>
      </c>
      <c r="AF50">
        <v>990</v>
      </c>
      <c r="AG50">
        <v>1016</v>
      </c>
      <c r="AH50">
        <v>1010</v>
      </c>
      <c r="AI50">
        <v>1042</v>
      </c>
      <c r="AJ50">
        <v>1045</v>
      </c>
      <c r="AK50">
        <v>1071</v>
      </c>
      <c r="AL50">
        <v>1059</v>
      </c>
      <c r="AM50">
        <v>1049</v>
      </c>
      <c r="AN50">
        <v>1054</v>
      </c>
      <c r="AO50">
        <v>1056</v>
      </c>
      <c r="AP50">
        <v>1067</v>
      </c>
      <c r="AQ50">
        <v>1059</v>
      </c>
      <c r="AR50">
        <v>1057</v>
      </c>
      <c r="AS50">
        <v>1060.1363636363637</v>
      </c>
    </row>
    <row r="51" spans="1:45" x14ac:dyDescent="0.25">
      <c r="A51">
        <v>28</v>
      </c>
      <c r="B51">
        <v>29</v>
      </c>
      <c r="C51">
        <v>31</v>
      </c>
      <c r="D51">
        <v>29</v>
      </c>
      <c r="E51">
        <v>37</v>
      </c>
      <c r="F51">
        <v>30</v>
      </c>
      <c r="G51">
        <v>34</v>
      </c>
      <c r="H51">
        <v>30</v>
      </c>
      <c r="I51">
        <v>33</v>
      </c>
      <c r="J51">
        <v>30</v>
      </c>
      <c r="K51">
        <v>26</v>
      </c>
      <c r="L51">
        <v>22</v>
      </c>
      <c r="M51">
        <v>20</v>
      </c>
      <c r="N51">
        <v>20</v>
      </c>
      <c r="O51">
        <v>25</v>
      </c>
      <c r="P51">
        <v>25</v>
      </c>
      <c r="Q51">
        <v>19</v>
      </c>
      <c r="R51">
        <v>24</v>
      </c>
      <c r="S51">
        <v>20</v>
      </c>
      <c r="T51">
        <v>20</v>
      </c>
      <c r="U51">
        <v>23</v>
      </c>
      <c r="V51">
        <v>23</v>
      </c>
      <c r="W51">
        <v>19</v>
      </c>
      <c r="X51">
        <v>19</v>
      </c>
      <c r="Y51">
        <v>20</v>
      </c>
      <c r="Z51">
        <v>28</v>
      </c>
      <c r="AA51">
        <v>21</v>
      </c>
      <c r="AB51">
        <v>11</v>
      </c>
      <c r="AC51">
        <v>22</v>
      </c>
      <c r="AD51">
        <v>20</v>
      </c>
      <c r="AE51">
        <v>18</v>
      </c>
      <c r="AF51">
        <v>20</v>
      </c>
      <c r="AG51">
        <v>14</v>
      </c>
      <c r="AH51">
        <v>23</v>
      </c>
      <c r="AI51">
        <v>18</v>
      </c>
      <c r="AJ51">
        <v>26</v>
      </c>
      <c r="AK51">
        <v>14</v>
      </c>
      <c r="AL51">
        <v>17</v>
      </c>
      <c r="AM51">
        <v>19</v>
      </c>
      <c r="AN51">
        <v>17</v>
      </c>
      <c r="AO51">
        <v>22</v>
      </c>
      <c r="AP51">
        <v>20</v>
      </c>
      <c r="AQ51">
        <v>19</v>
      </c>
      <c r="AR51">
        <v>19</v>
      </c>
      <c r="AS51">
        <v>22.81818181818182</v>
      </c>
    </row>
    <row r="52" spans="1:45" x14ac:dyDescent="0.25">
      <c r="A52">
        <v>7</v>
      </c>
      <c r="B52">
        <v>7</v>
      </c>
      <c r="C52">
        <v>7</v>
      </c>
      <c r="D52">
        <v>7</v>
      </c>
      <c r="E52">
        <v>7</v>
      </c>
      <c r="F52">
        <v>7</v>
      </c>
      <c r="G52">
        <v>7</v>
      </c>
      <c r="H52">
        <v>7</v>
      </c>
      <c r="I52">
        <v>7</v>
      </c>
      <c r="J52">
        <v>7</v>
      </c>
      <c r="K52">
        <v>7</v>
      </c>
      <c r="L52">
        <v>7</v>
      </c>
      <c r="M52">
        <v>7</v>
      </c>
      <c r="N52">
        <v>7</v>
      </c>
      <c r="O52">
        <v>7</v>
      </c>
      <c r="P52">
        <v>7</v>
      </c>
      <c r="Q52">
        <v>7</v>
      </c>
      <c r="R52">
        <v>7</v>
      </c>
      <c r="S52">
        <v>7</v>
      </c>
      <c r="T52">
        <v>7</v>
      </c>
      <c r="U52">
        <v>7</v>
      </c>
      <c r="V52">
        <v>7</v>
      </c>
      <c r="W52">
        <v>7</v>
      </c>
      <c r="X52">
        <v>7</v>
      </c>
      <c r="Y52">
        <v>7</v>
      </c>
      <c r="Z52">
        <v>7</v>
      </c>
      <c r="AA52">
        <v>7</v>
      </c>
      <c r="AB52">
        <v>7</v>
      </c>
      <c r="AC52">
        <v>7</v>
      </c>
      <c r="AD52">
        <v>7</v>
      </c>
      <c r="AE52">
        <v>7</v>
      </c>
      <c r="AF52">
        <v>7</v>
      </c>
      <c r="AG52">
        <v>7</v>
      </c>
      <c r="AH52">
        <v>7</v>
      </c>
      <c r="AI52">
        <v>7</v>
      </c>
      <c r="AJ52">
        <v>7</v>
      </c>
      <c r="AK52">
        <v>7</v>
      </c>
      <c r="AL52">
        <v>7</v>
      </c>
      <c r="AM52">
        <v>7</v>
      </c>
      <c r="AN52">
        <v>7</v>
      </c>
      <c r="AO52">
        <v>7</v>
      </c>
      <c r="AP52">
        <v>7</v>
      </c>
      <c r="AQ52">
        <v>7</v>
      </c>
      <c r="AR52">
        <v>7</v>
      </c>
      <c r="AS52">
        <v>7</v>
      </c>
    </row>
    <row r="53" spans="1:45" x14ac:dyDescent="0.25">
      <c r="A53">
        <v>72</v>
      </c>
      <c r="B53">
        <v>70</v>
      </c>
      <c r="C53">
        <v>68</v>
      </c>
      <c r="D53">
        <v>67</v>
      </c>
      <c r="E53">
        <v>68</v>
      </c>
      <c r="F53">
        <v>66</v>
      </c>
      <c r="G53">
        <v>70</v>
      </c>
      <c r="H53">
        <v>73</v>
      </c>
      <c r="I53">
        <v>73</v>
      </c>
      <c r="J53">
        <v>68</v>
      </c>
      <c r="K53">
        <v>67</v>
      </c>
      <c r="L53">
        <v>74</v>
      </c>
      <c r="M53">
        <v>75</v>
      </c>
      <c r="N53">
        <v>68</v>
      </c>
      <c r="O53">
        <v>72</v>
      </c>
      <c r="P53">
        <v>67</v>
      </c>
      <c r="Q53">
        <v>69</v>
      </c>
      <c r="R53">
        <v>71</v>
      </c>
      <c r="S53">
        <v>66</v>
      </c>
      <c r="T53">
        <v>68</v>
      </c>
      <c r="U53">
        <v>68</v>
      </c>
      <c r="V53">
        <v>65</v>
      </c>
      <c r="W53">
        <v>65</v>
      </c>
      <c r="X53">
        <v>64</v>
      </c>
      <c r="Y53">
        <v>172</v>
      </c>
      <c r="Z53">
        <v>170</v>
      </c>
      <c r="AA53">
        <v>173</v>
      </c>
      <c r="AB53">
        <v>161</v>
      </c>
      <c r="AC53">
        <v>163</v>
      </c>
      <c r="AD53">
        <v>164</v>
      </c>
      <c r="AE53">
        <v>162</v>
      </c>
      <c r="AF53">
        <v>160</v>
      </c>
      <c r="AG53">
        <v>163</v>
      </c>
      <c r="AH53">
        <v>169</v>
      </c>
      <c r="AI53">
        <v>164</v>
      </c>
      <c r="AJ53">
        <v>161</v>
      </c>
      <c r="AK53">
        <v>163</v>
      </c>
      <c r="AL53">
        <v>162</v>
      </c>
      <c r="AM53">
        <v>163</v>
      </c>
      <c r="AN53">
        <v>163</v>
      </c>
      <c r="AO53">
        <v>169</v>
      </c>
      <c r="AP53">
        <v>173</v>
      </c>
      <c r="AQ53">
        <v>166</v>
      </c>
      <c r="AR53">
        <v>169</v>
      </c>
      <c r="AS53">
        <v>112.81818181818181</v>
      </c>
    </row>
    <row r="54" spans="1:45" x14ac:dyDescent="0.25">
      <c r="A54">
        <v>55</v>
      </c>
      <c r="B54">
        <v>55</v>
      </c>
      <c r="C54">
        <v>55</v>
      </c>
      <c r="D54">
        <v>55</v>
      </c>
      <c r="E54">
        <v>55</v>
      </c>
      <c r="F54">
        <v>55</v>
      </c>
      <c r="G54">
        <v>55</v>
      </c>
      <c r="H54">
        <v>55</v>
      </c>
      <c r="I54">
        <v>55</v>
      </c>
      <c r="J54">
        <v>55</v>
      </c>
      <c r="K54">
        <v>55</v>
      </c>
      <c r="L54">
        <v>55</v>
      </c>
      <c r="M54">
        <v>55</v>
      </c>
      <c r="N54">
        <v>55</v>
      </c>
      <c r="O54">
        <v>55</v>
      </c>
      <c r="P54">
        <v>55</v>
      </c>
      <c r="Q54">
        <v>55</v>
      </c>
      <c r="R54">
        <v>55</v>
      </c>
      <c r="S54">
        <v>55</v>
      </c>
      <c r="T54">
        <v>55</v>
      </c>
      <c r="U54">
        <v>55</v>
      </c>
      <c r="V54">
        <v>50</v>
      </c>
      <c r="W54">
        <v>50</v>
      </c>
      <c r="X54">
        <v>50</v>
      </c>
      <c r="Y54">
        <v>50</v>
      </c>
      <c r="Z54">
        <v>50</v>
      </c>
      <c r="AA54">
        <v>50</v>
      </c>
      <c r="AB54">
        <v>50</v>
      </c>
      <c r="AC54">
        <v>48</v>
      </c>
      <c r="AD54">
        <v>48</v>
      </c>
      <c r="AE54">
        <v>48</v>
      </c>
      <c r="AF54">
        <v>48</v>
      </c>
      <c r="AG54">
        <v>69</v>
      </c>
      <c r="AH54">
        <v>71</v>
      </c>
      <c r="AI54">
        <v>64</v>
      </c>
      <c r="AJ54">
        <v>66</v>
      </c>
      <c r="AK54">
        <v>65</v>
      </c>
      <c r="AL54">
        <v>64</v>
      </c>
      <c r="AM54">
        <v>71</v>
      </c>
      <c r="AN54">
        <v>66</v>
      </c>
      <c r="AO54">
        <v>66</v>
      </c>
      <c r="AP54">
        <v>69</v>
      </c>
      <c r="AQ54">
        <v>68</v>
      </c>
      <c r="AR54">
        <v>64</v>
      </c>
      <c r="AS54">
        <v>56.81818181818182</v>
      </c>
    </row>
    <row r="55" spans="1:45" x14ac:dyDescent="0.25">
      <c r="A55">
        <v>218</v>
      </c>
      <c r="B55">
        <v>222</v>
      </c>
      <c r="C55">
        <v>231</v>
      </c>
      <c r="D55">
        <v>224</v>
      </c>
      <c r="E55">
        <v>222</v>
      </c>
      <c r="F55">
        <v>224</v>
      </c>
      <c r="G55">
        <v>44</v>
      </c>
      <c r="H55">
        <v>44</v>
      </c>
      <c r="I55">
        <v>42</v>
      </c>
      <c r="J55">
        <v>42</v>
      </c>
      <c r="K55">
        <v>39</v>
      </c>
      <c r="L55">
        <v>39</v>
      </c>
      <c r="M55">
        <v>39</v>
      </c>
      <c r="N55">
        <v>38</v>
      </c>
      <c r="O55">
        <v>31</v>
      </c>
      <c r="P55">
        <v>31</v>
      </c>
      <c r="Q55">
        <v>31</v>
      </c>
      <c r="R55">
        <v>32</v>
      </c>
      <c r="S55">
        <v>26</v>
      </c>
      <c r="T55">
        <v>31</v>
      </c>
      <c r="U55">
        <v>32</v>
      </c>
      <c r="V55">
        <v>31</v>
      </c>
      <c r="W55">
        <v>31</v>
      </c>
      <c r="X55">
        <v>13</v>
      </c>
      <c r="Y55">
        <v>13</v>
      </c>
      <c r="Z55">
        <v>13</v>
      </c>
      <c r="AA55">
        <v>13</v>
      </c>
      <c r="AB55">
        <v>12</v>
      </c>
      <c r="AC55">
        <v>13</v>
      </c>
      <c r="AD55">
        <v>13</v>
      </c>
      <c r="AE55">
        <v>13</v>
      </c>
      <c r="AF55">
        <v>12</v>
      </c>
      <c r="AG55">
        <v>12</v>
      </c>
      <c r="AH55">
        <v>13</v>
      </c>
      <c r="AI55">
        <v>13</v>
      </c>
      <c r="AJ55">
        <v>13</v>
      </c>
      <c r="AK55">
        <v>14</v>
      </c>
      <c r="AL55">
        <v>14</v>
      </c>
      <c r="AM55">
        <v>13</v>
      </c>
      <c r="AN55">
        <v>13</v>
      </c>
      <c r="AO55">
        <v>13</v>
      </c>
      <c r="AP55">
        <v>12</v>
      </c>
      <c r="AQ55">
        <v>12</v>
      </c>
      <c r="AR55">
        <v>13</v>
      </c>
      <c r="AS55">
        <v>50.318181818181813</v>
      </c>
    </row>
    <row r="56" spans="1:45" x14ac:dyDescent="0.25">
      <c r="A56">
        <v>20</v>
      </c>
      <c r="B56">
        <v>20</v>
      </c>
      <c r="C56">
        <v>20</v>
      </c>
      <c r="D56">
        <v>20</v>
      </c>
      <c r="E56">
        <v>20</v>
      </c>
      <c r="F56">
        <v>20</v>
      </c>
      <c r="G56">
        <v>20</v>
      </c>
      <c r="H56">
        <v>20</v>
      </c>
      <c r="I56">
        <v>20</v>
      </c>
      <c r="J56">
        <v>20</v>
      </c>
      <c r="K56">
        <v>20</v>
      </c>
      <c r="L56">
        <v>20</v>
      </c>
      <c r="M56">
        <v>20</v>
      </c>
      <c r="N56">
        <v>20</v>
      </c>
      <c r="O56">
        <v>20</v>
      </c>
      <c r="P56">
        <v>20</v>
      </c>
      <c r="Q56">
        <v>20</v>
      </c>
      <c r="R56">
        <v>20</v>
      </c>
      <c r="S56">
        <v>20</v>
      </c>
      <c r="T56">
        <v>20</v>
      </c>
      <c r="U56">
        <v>20</v>
      </c>
      <c r="V56">
        <v>20</v>
      </c>
      <c r="W56">
        <v>20</v>
      </c>
      <c r="X56">
        <v>20</v>
      </c>
      <c r="Y56">
        <v>20</v>
      </c>
      <c r="Z56">
        <v>20</v>
      </c>
      <c r="AA56">
        <v>20</v>
      </c>
      <c r="AB56">
        <v>20</v>
      </c>
      <c r="AC56">
        <v>20</v>
      </c>
      <c r="AD56">
        <v>20</v>
      </c>
      <c r="AE56">
        <v>20</v>
      </c>
      <c r="AF56">
        <v>20</v>
      </c>
      <c r="AG56">
        <v>20</v>
      </c>
      <c r="AH56">
        <v>20</v>
      </c>
      <c r="AI56">
        <v>20</v>
      </c>
      <c r="AJ56">
        <v>20</v>
      </c>
      <c r="AK56">
        <v>20</v>
      </c>
      <c r="AL56">
        <v>20</v>
      </c>
      <c r="AM56">
        <v>20</v>
      </c>
      <c r="AN56">
        <v>20</v>
      </c>
      <c r="AO56">
        <v>20</v>
      </c>
      <c r="AP56">
        <v>20</v>
      </c>
      <c r="AQ56">
        <v>20</v>
      </c>
      <c r="AR56">
        <v>20</v>
      </c>
      <c r="AS56">
        <v>20</v>
      </c>
    </row>
    <row r="57" spans="1:45" x14ac:dyDescent="0.25">
      <c r="A57">
        <v>13</v>
      </c>
      <c r="B57">
        <v>13</v>
      </c>
      <c r="C57">
        <v>14</v>
      </c>
      <c r="D57">
        <v>14</v>
      </c>
      <c r="E57">
        <v>14</v>
      </c>
      <c r="F57">
        <v>14</v>
      </c>
      <c r="G57">
        <v>8</v>
      </c>
      <c r="H57">
        <v>9</v>
      </c>
      <c r="I57">
        <v>13</v>
      </c>
      <c r="J57">
        <v>16</v>
      </c>
      <c r="K57">
        <v>6</v>
      </c>
      <c r="L57">
        <v>8</v>
      </c>
      <c r="M57">
        <v>8</v>
      </c>
      <c r="N57">
        <v>11</v>
      </c>
      <c r="O57">
        <v>11</v>
      </c>
      <c r="P57">
        <v>11</v>
      </c>
      <c r="Q57">
        <v>8</v>
      </c>
      <c r="R57">
        <v>6</v>
      </c>
      <c r="S57">
        <v>6</v>
      </c>
      <c r="T57">
        <v>6</v>
      </c>
      <c r="U57">
        <v>9</v>
      </c>
      <c r="V57">
        <v>9</v>
      </c>
      <c r="W57">
        <v>8</v>
      </c>
      <c r="X57">
        <v>10</v>
      </c>
      <c r="Y57">
        <v>8</v>
      </c>
      <c r="Z57">
        <v>8</v>
      </c>
      <c r="AA57">
        <v>6</v>
      </c>
      <c r="AB57">
        <v>6</v>
      </c>
      <c r="AC57">
        <v>6</v>
      </c>
      <c r="AD57">
        <v>14</v>
      </c>
      <c r="AE57">
        <v>11</v>
      </c>
      <c r="AF57">
        <v>14</v>
      </c>
      <c r="AG57">
        <v>17</v>
      </c>
      <c r="AH57">
        <v>17</v>
      </c>
      <c r="AI57">
        <v>20</v>
      </c>
      <c r="AJ57">
        <v>20</v>
      </c>
      <c r="AK57">
        <v>19</v>
      </c>
      <c r="AL57">
        <v>6</v>
      </c>
      <c r="AM57">
        <v>6</v>
      </c>
      <c r="AN57">
        <v>6</v>
      </c>
      <c r="AO57">
        <v>6</v>
      </c>
      <c r="AP57">
        <v>6</v>
      </c>
      <c r="AQ57">
        <v>6</v>
      </c>
      <c r="AR57">
        <v>7</v>
      </c>
      <c r="AS57">
        <v>10.318181818181818</v>
      </c>
    </row>
    <row r="58" spans="1:45" x14ac:dyDescent="0.25">
      <c r="A58">
        <v>133</v>
      </c>
      <c r="B58">
        <v>134</v>
      </c>
      <c r="C58">
        <v>130</v>
      </c>
      <c r="D58">
        <v>74</v>
      </c>
      <c r="E58">
        <v>70</v>
      </c>
      <c r="F58">
        <v>67</v>
      </c>
      <c r="G58">
        <v>72</v>
      </c>
      <c r="H58">
        <v>76</v>
      </c>
      <c r="I58">
        <v>76</v>
      </c>
      <c r="J58">
        <v>78</v>
      </c>
      <c r="K58">
        <v>79</v>
      </c>
      <c r="L58">
        <v>83</v>
      </c>
      <c r="M58">
        <v>80</v>
      </c>
      <c r="N58">
        <v>79</v>
      </c>
      <c r="O58">
        <v>80</v>
      </c>
      <c r="P58">
        <v>83</v>
      </c>
      <c r="Q58">
        <v>84</v>
      </c>
      <c r="R58">
        <v>79</v>
      </c>
      <c r="S58">
        <v>20</v>
      </c>
      <c r="T58">
        <v>25</v>
      </c>
      <c r="U58">
        <v>28</v>
      </c>
      <c r="V58">
        <v>25</v>
      </c>
      <c r="W58">
        <v>26</v>
      </c>
      <c r="X58">
        <v>22</v>
      </c>
      <c r="Y58">
        <v>25</v>
      </c>
      <c r="Z58">
        <v>28</v>
      </c>
      <c r="AA58">
        <v>28</v>
      </c>
      <c r="AB58">
        <v>31</v>
      </c>
      <c r="AC58">
        <v>23</v>
      </c>
      <c r="AD58">
        <v>27</v>
      </c>
      <c r="AE58">
        <v>25</v>
      </c>
      <c r="AF58">
        <v>18</v>
      </c>
      <c r="AG58">
        <v>21</v>
      </c>
      <c r="AH58">
        <v>18</v>
      </c>
      <c r="AI58">
        <v>17</v>
      </c>
      <c r="AJ58">
        <v>23</v>
      </c>
      <c r="AK58">
        <v>22</v>
      </c>
      <c r="AL58">
        <v>20</v>
      </c>
      <c r="AM58">
        <v>20</v>
      </c>
      <c r="AN58">
        <v>18</v>
      </c>
      <c r="AO58">
        <v>17</v>
      </c>
      <c r="AP58">
        <v>23</v>
      </c>
      <c r="AQ58">
        <v>18</v>
      </c>
      <c r="AR58">
        <v>18</v>
      </c>
      <c r="AS58">
        <v>48.704545454545453</v>
      </c>
    </row>
    <row r="59" spans="1:45" x14ac:dyDescent="0.25">
      <c r="A59">
        <v>121</v>
      </c>
      <c r="B59">
        <v>121</v>
      </c>
      <c r="C59">
        <v>121</v>
      </c>
      <c r="D59">
        <v>121</v>
      </c>
      <c r="E59">
        <v>121</v>
      </c>
      <c r="F59">
        <v>121</v>
      </c>
      <c r="G59">
        <v>121</v>
      </c>
      <c r="H59">
        <v>121</v>
      </c>
      <c r="I59">
        <v>121</v>
      </c>
      <c r="J59">
        <v>121</v>
      </c>
      <c r="K59">
        <v>121</v>
      </c>
      <c r="L59">
        <v>121</v>
      </c>
      <c r="M59">
        <v>121</v>
      </c>
      <c r="N59">
        <v>85</v>
      </c>
      <c r="O59">
        <v>92</v>
      </c>
      <c r="P59">
        <v>89</v>
      </c>
      <c r="Q59">
        <v>84</v>
      </c>
      <c r="R59">
        <v>94</v>
      </c>
      <c r="S59">
        <v>85</v>
      </c>
      <c r="T59">
        <v>88</v>
      </c>
      <c r="U59">
        <v>85</v>
      </c>
      <c r="V59">
        <v>93</v>
      </c>
      <c r="W59">
        <v>94</v>
      </c>
      <c r="X59">
        <v>92</v>
      </c>
      <c r="Y59">
        <v>90</v>
      </c>
      <c r="Z59">
        <v>96</v>
      </c>
      <c r="AA59">
        <v>94</v>
      </c>
      <c r="AB59">
        <v>96</v>
      </c>
      <c r="AC59">
        <v>94</v>
      </c>
      <c r="AD59">
        <v>94</v>
      </c>
      <c r="AE59">
        <v>94</v>
      </c>
      <c r="AF59">
        <v>94</v>
      </c>
      <c r="AG59">
        <v>94</v>
      </c>
      <c r="AH59">
        <v>95</v>
      </c>
      <c r="AI59">
        <v>97</v>
      </c>
      <c r="AJ59">
        <v>99</v>
      </c>
      <c r="AK59">
        <v>99</v>
      </c>
      <c r="AL59">
        <v>97</v>
      </c>
      <c r="AM59">
        <v>97</v>
      </c>
      <c r="AN59">
        <v>97</v>
      </c>
      <c r="AO59">
        <v>96</v>
      </c>
      <c r="AP59">
        <v>90</v>
      </c>
      <c r="AQ59">
        <v>92</v>
      </c>
      <c r="AR59">
        <v>88</v>
      </c>
      <c r="AS59">
        <v>101.06818181818181</v>
      </c>
    </row>
    <row r="60" spans="1:45" x14ac:dyDescent="0.25">
      <c r="A60">
        <v>63</v>
      </c>
      <c r="B60">
        <v>63</v>
      </c>
      <c r="C60">
        <v>63</v>
      </c>
      <c r="D60">
        <v>63</v>
      </c>
      <c r="E60">
        <v>63</v>
      </c>
      <c r="F60">
        <v>63</v>
      </c>
      <c r="G60">
        <v>63</v>
      </c>
      <c r="H60">
        <v>63</v>
      </c>
      <c r="I60">
        <v>63</v>
      </c>
      <c r="J60">
        <v>63</v>
      </c>
      <c r="K60">
        <v>63</v>
      </c>
      <c r="L60">
        <v>63</v>
      </c>
      <c r="M60">
        <v>63</v>
      </c>
      <c r="N60">
        <v>63</v>
      </c>
      <c r="O60">
        <v>63</v>
      </c>
      <c r="P60">
        <v>63</v>
      </c>
      <c r="Q60">
        <v>63</v>
      </c>
      <c r="R60">
        <v>63</v>
      </c>
      <c r="S60">
        <v>63</v>
      </c>
      <c r="T60">
        <v>63</v>
      </c>
      <c r="U60">
        <v>63</v>
      </c>
      <c r="V60">
        <v>63</v>
      </c>
      <c r="W60">
        <v>63</v>
      </c>
      <c r="X60">
        <v>63</v>
      </c>
      <c r="Y60">
        <v>63</v>
      </c>
      <c r="Z60">
        <v>63</v>
      </c>
      <c r="AA60">
        <v>63</v>
      </c>
      <c r="AB60">
        <v>63</v>
      </c>
      <c r="AC60">
        <v>63</v>
      </c>
      <c r="AD60">
        <v>63</v>
      </c>
      <c r="AE60">
        <v>63</v>
      </c>
      <c r="AF60">
        <v>63</v>
      </c>
      <c r="AG60">
        <v>63</v>
      </c>
      <c r="AH60">
        <v>63</v>
      </c>
      <c r="AI60">
        <v>63</v>
      </c>
      <c r="AJ60">
        <v>63</v>
      </c>
      <c r="AK60">
        <v>63</v>
      </c>
      <c r="AL60">
        <v>63</v>
      </c>
      <c r="AM60">
        <v>63</v>
      </c>
      <c r="AN60">
        <v>63</v>
      </c>
      <c r="AO60">
        <v>63</v>
      </c>
      <c r="AP60">
        <v>63</v>
      </c>
      <c r="AQ60">
        <v>63</v>
      </c>
      <c r="AR60">
        <v>63</v>
      </c>
      <c r="AS60">
        <v>63</v>
      </c>
    </row>
    <row r="61" spans="1:45" x14ac:dyDescent="0.25">
      <c r="A61">
        <v>26</v>
      </c>
      <c r="B61">
        <v>22</v>
      </c>
      <c r="C61">
        <v>22</v>
      </c>
      <c r="D61">
        <v>26</v>
      </c>
      <c r="E61">
        <v>24</v>
      </c>
      <c r="F61">
        <v>27</v>
      </c>
      <c r="G61">
        <v>27</v>
      </c>
      <c r="H61">
        <v>33</v>
      </c>
      <c r="I61">
        <v>27</v>
      </c>
      <c r="J61">
        <v>27</v>
      </c>
      <c r="K61">
        <v>29</v>
      </c>
      <c r="L61">
        <v>30</v>
      </c>
      <c r="M61">
        <v>29</v>
      </c>
      <c r="N61">
        <v>31</v>
      </c>
      <c r="O61">
        <v>27</v>
      </c>
      <c r="P61">
        <v>28</v>
      </c>
      <c r="Q61">
        <v>26</v>
      </c>
      <c r="R61">
        <v>39</v>
      </c>
      <c r="S61">
        <v>22</v>
      </c>
      <c r="T61">
        <v>30</v>
      </c>
      <c r="U61">
        <v>27</v>
      </c>
      <c r="V61">
        <v>28</v>
      </c>
      <c r="W61">
        <v>30</v>
      </c>
      <c r="X61">
        <v>31</v>
      </c>
      <c r="Y61">
        <v>37</v>
      </c>
      <c r="Z61">
        <v>30</v>
      </c>
      <c r="AA61">
        <v>30</v>
      </c>
      <c r="AB61">
        <v>31</v>
      </c>
      <c r="AC61">
        <v>27</v>
      </c>
      <c r="AD61">
        <v>35</v>
      </c>
      <c r="AE61">
        <v>25</v>
      </c>
      <c r="AF61">
        <v>30</v>
      </c>
      <c r="AG61">
        <v>32</v>
      </c>
      <c r="AH61">
        <v>32</v>
      </c>
      <c r="AI61">
        <v>28</v>
      </c>
      <c r="AJ61">
        <v>30</v>
      </c>
      <c r="AK61">
        <v>24</v>
      </c>
      <c r="AL61">
        <v>20</v>
      </c>
      <c r="AM61">
        <v>27</v>
      </c>
      <c r="AN61">
        <v>33</v>
      </c>
      <c r="AO61">
        <v>30</v>
      </c>
      <c r="AP61">
        <v>30</v>
      </c>
      <c r="AQ61">
        <v>59</v>
      </c>
      <c r="AR61">
        <v>54</v>
      </c>
      <c r="AS61">
        <v>29.81818181818182</v>
      </c>
    </row>
    <row r="62" spans="1:45" x14ac:dyDescent="0.25">
      <c r="A62">
        <v>45</v>
      </c>
      <c r="B62">
        <v>43</v>
      </c>
      <c r="C62">
        <v>44</v>
      </c>
      <c r="D62">
        <v>44</v>
      </c>
      <c r="E62">
        <v>44</v>
      </c>
      <c r="F62">
        <v>45</v>
      </c>
      <c r="G62">
        <v>44</v>
      </c>
      <c r="H62">
        <v>44</v>
      </c>
      <c r="I62">
        <v>45</v>
      </c>
      <c r="J62">
        <v>51</v>
      </c>
      <c r="K62">
        <v>44</v>
      </c>
      <c r="L62">
        <v>44</v>
      </c>
      <c r="M62">
        <v>44</v>
      </c>
      <c r="N62">
        <v>50</v>
      </c>
      <c r="O62">
        <v>45</v>
      </c>
      <c r="P62">
        <v>46</v>
      </c>
      <c r="Q62">
        <v>46</v>
      </c>
      <c r="R62">
        <v>45</v>
      </c>
      <c r="S62">
        <v>39</v>
      </c>
      <c r="T62">
        <v>46</v>
      </c>
      <c r="U62">
        <v>43</v>
      </c>
      <c r="V62">
        <v>43</v>
      </c>
      <c r="W62">
        <v>46</v>
      </c>
      <c r="X62">
        <v>44</v>
      </c>
      <c r="Y62">
        <v>47</v>
      </c>
      <c r="Z62">
        <v>45</v>
      </c>
      <c r="AA62">
        <v>47</v>
      </c>
      <c r="AB62">
        <v>47</v>
      </c>
      <c r="AC62">
        <v>45</v>
      </c>
      <c r="AD62">
        <v>46</v>
      </c>
      <c r="AE62">
        <v>46</v>
      </c>
      <c r="AF62">
        <v>43</v>
      </c>
      <c r="AG62">
        <v>43</v>
      </c>
      <c r="AH62">
        <v>47</v>
      </c>
      <c r="AI62">
        <v>48</v>
      </c>
      <c r="AJ62">
        <v>45</v>
      </c>
      <c r="AK62">
        <v>45</v>
      </c>
      <c r="AL62">
        <v>44</v>
      </c>
      <c r="AM62">
        <v>45</v>
      </c>
      <c r="AN62">
        <v>45</v>
      </c>
      <c r="AO62">
        <v>45</v>
      </c>
      <c r="AP62">
        <v>45</v>
      </c>
      <c r="AQ62">
        <v>216</v>
      </c>
      <c r="AR62">
        <v>218</v>
      </c>
      <c r="AS62">
        <v>52.86363636363636</v>
      </c>
    </row>
    <row r="63" spans="1:45" x14ac:dyDescent="0.25">
      <c r="A63">
        <v>74</v>
      </c>
      <c r="B63">
        <v>74</v>
      </c>
      <c r="C63">
        <v>74</v>
      </c>
      <c r="D63">
        <v>74</v>
      </c>
      <c r="E63">
        <v>74</v>
      </c>
      <c r="F63">
        <v>74</v>
      </c>
      <c r="G63">
        <v>73</v>
      </c>
      <c r="H63">
        <v>73</v>
      </c>
      <c r="I63">
        <v>73</v>
      </c>
      <c r="J63">
        <v>73</v>
      </c>
      <c r="K63">
        <v>73</v>
      </c>
      <c r="L63">
        <v>73</v>
      </c>
      <c r="M63">
        <v>73</v>
      </c>
      <c r="N63">
        <v>73</v>
      </c>
      <c r="O63">
        <v>73</v>
      </c>
      <c r="P63">
        <v>73</v>
      </c>
      <c r="Q63">
        <v>73</v>
      </c>
      <c r="R63">
        <v>73</v>
      </c>
      <c r="S63">
        <v>73</v>
      </c>
      <c r="T63">
        <v>73</v>
      </c>
      <c r="U63">
        <v>73</v>
      </c>
      <c r="V63">
        <v>73</v>
      </c>
      <c r="W63">
        <v>73</v>
      </c>
      <c r="X63">
        <v>73</v>
      </c>
      <c r="Y63">
        <v>73</v>
      </c>
      <c r="Z63">
        <v>73</v>
      </c>
      <c r="AA63">
        <v>73</v>
      </c>
      <c r="AB63">
        <v>73</v>
      </c>
      <c r="AC63">
        <v>73</v>
      </c>
      <c r="AD63">
        <v>73</v>
      </c>
      <c r="AE63">
        <v>73</v>
      </c>
      <c r="AF63">
        <v>73</v>
      </c>
      <c r="AG63">
        <v>73</v>
      </c>
      <c r="AH63">
        <v>73</v>
      </c>
      <c r="AI63">
        <v>73</v>
      </c>
      <c r="AJ63">
        <v>73</v>
      </c>
      <c r="AK63">
        <v>73</v>
      </c>
      <c r="AL63">
        <v>73</v>
      </c>
      <c r="AM63">
        <v>72</v>
      </c>
      <c r="AN63">
        <v>72</v>
      </c>
      <c r="AO63">
        <v>72</v>
      </c>
      <c r="AP63">
        <v>72</v>
      </c>
      <c r="AQ63">
        <v>72</v>
      </c>
      <c r="AR63">
        <v>72</v>
      </c>
      <c r="AS63">
        <v>73</v>
      </c>
    </row>
    <row r="64" spans="1:45" x14ac:dyDescent="0.25">
      <c r="A64">
        <v>69</v>
      </c>
      <c r="B64">
        <v>69</v>
      </c>
      <c r="C64">
        <v>69</v>
      </c>
      <c r="D64">
        <v>69</v>
      </c>
      <c r="E64">
        <v>69</v>
      </c>
      <c r="F64">
        <v>69</v>
      </c>
      <c r="G64">
        <v>69</v>
      </c>
      <c r="H64">
        <v>69</v>
      </c>
      <c r="I64">
        <v>69</v>
      </c>
      <c r="J64">
        <v>69</v>
      </c>
      <c r="K64">
        <v>69</v>
      </c>
      <c r="L64">
        <v>69</v>
      </c>
      <c r="M64">
        <v>69</v>
      </c>
      <c r="N64">
        <v>69</v>
      </c>
      <c r="O64">
        <v>69</v>
      </c>
      <c r="P64">
        <v>69</v>
      </c>
      <c r="Q64">
        <v>69</v>
      </c>
      <c r="R64">
        <v>69</v>
      </c>
      <c r="S64">
        <v>69</v>
      </c>
      <c r="T64">
        <v>69</v>
      </c>
      <c r="U64">
        <v>69</v>
      </c>
      <c r="V64">
        <v>69</v>
      </c>
      <c r="W64">
        <v>69</v>
      </c>
      <c r="X64">
        <v>69</v>
      </c>
      <c r="Y64">
        <v>69</v>
      </c>
      <c r="Z64">
        <v>69</v>
      </c>
      <c r="AA64">
        <v>69</v>
      </c>
      <c r="AB64">
        <v>69</v>
      </c>
      <c r="AC64">
        <v>69</v>
      </c>
      <c r="AD64">
        <v>69</v>
      </c>
      <c r="AE64">
        <v>69</v>
      </c>
      <c r="AF64">
        <v>69</v>
      </c>
      <c r="AG64">
        <v>69</v>
      </c>
      <c r="AH64">
        <v>69</v>
      </c>
      <c r="AI64">
        <v>69</v>
      </c>
      <c r="AJ64">
        <v>69</v>
      </c>
      <c r="AK64">
        <v>69</v>
      </c>
      <c r="AL64">
        <v>69</v>
      </c>
      <c r="AM64">
        <v>69</v>
      </c>
      <c r="AN64">
        <v>69</v>
      </c>
      <c r="AO64">
        <v>69</v>
      </c>
      <c r="AP64">
        <v>69</v>
      </c>
      <c r="AQ64">
        <v>69</v>
      </c>
      <c r="AR64">
        <v>69</v>
      </c>
      <c r="AS64">
        <v>69</v>
      </c>
    </row>
    <row r="65" spans="1:45" x14ac:dyDescent="0.25">
      <c r="A65">
        <v>124</v>
      </c>
      <c r="B65">
        <v>125</v>
      </c>
      <c r="C65">
        <v>123</v>
      </c>
      <c r="D65">
        <v>135</v>
      </c>
      <c r="E65">
        <v>127</v>
      </c>
      <c r="F65">
        <v>129</v>
      </c>
      <c r="G65">
        <v>131</v>
      </c>
      <c r="H65">
        <v>120</v>
      </c>
      <c r="I65">
        <v>128</v>
      </c>
      <c r="J65">
        <v>128</v>
      </c>
      <c r="K65">
        <v>130</v>
      </c>
      <c r="L65">
        <v>113</v>
      </c>
      <c r="M65">
        <v>96</v>
      </c>
      <c r="N65">
        <v>103</v>
      </c>
      <c r="O65">
        <v>102</v>
      </c>
      <c r="P65">
        <v>112</v>
      </c>
      <c r="Q65">
        <v>124</v>
      </c>
      <c r="R65">
        <v>136</v>
      </c>
      <c r="S65">
        <v>131</v>
      </c>
      <c r="T65">
        <v>133</v>
      </c>
      <c r="U65">
        <v>127</v>
      </c>
      <c r="V65">
        <v>135</v>
      </c>
      <c r="W65">
        <v>154</v>
      </c>
      <c r="X65">
        <v>109</v>
      </c>
      <c r="Y65">
        <v>118</v>
      </c>
      <c r="Z65">
        <v>125</v>
      </c>
      <c r="AA65">
        <v>116</v>
      </c>
      <c r="AB65">
        <v>124</v>
      </c>
      <c r="AC65">
        <v>109</v>
      </c>
      <c r="AD65">
        <v>118</v>
      </c>
      <c r="AE65">
        <v>149</v>
      </c>
      <c r="AF65">
        <v>132</v>
      </c>
      <c r="AG65">
        <v>138</v>
      </c>
      <c r="AH65">
        <v>115</v>
      </c>
      <c r="AI65">
        <v>115</v>
      </c>
      <c r="AJ65">
        <v>100</v>
      </c>
      <c r="AK65">
        <v>104</v>
      </c>
      <c r="AL65">
        <v>98</v>
      </c>
      <c r="AM65">
        <v>108</v>
      </c>
      <c r="AN65">
        <v>120</v>
      </c>
      <c r="AO65">
        <v>115</v>
      </c>
      <c r="AP65">
        <v>116</v>
      </c>
      <c r="AQ65">
        <v>100</v>
      </c>
      <c r="AR65">
        <v>134</v>
      </c>
      <c r="AS65">
        <v>121.11363636363636</v>
      </c>
    </row>
    <row r="66" spans="1:45" x14ac:dyDescent="0.25">
      <c r="A66">
        <v>116</v>
      </c>
      <c r="B66">
        <v>108</v>
      </c>
      <c r="C66">
        <v>106</v>
      </c>
      <c r="D66">
        <v>106</v>
      </c>
      <c r="E66">
        <v>105</v>
      </c>
      <c r="F66">
        <v>105</v>
      </c>
      <c r="G66">
        <v>106</v>
      </c>
      <c r="H66">
        <v>107</v>
      </c>
      <c r="I66">
        <v>105</v>
      </c>
      <c r="J66">
        <v>107</v>
      </c>
      <c r="K66">
        <v>108</v>
      </c>
      <c r="L66">
        <v>106</v>
      </c>
      <c r="M66">
        <v>109</v>
      </c>
      <c r="N66">
        <v>105</v>
      </c>
      <c r="O66">
        <v>111</v>
      </c>
      <c r="P66">
        <v>108</v>
      </c>
      <c r="Q66">
        <v>111</v>
      </c>
      <c r="R66">
        <v>109</v>
      </c>
      <c r="S66">
        <v>107</v>
      </c>
      <c r="T66">
        <v>107</v>
      </c>
      <c r="U66">
        <v>106</v>
      </c>
      <c r="V66">
        <v>105</v>
      </c>
      <c r="W66">
        <v>107</v>
      </c>
      <c r="X66">
        <v>112</v>
      </c>
      <c r="Y66">
        <v>105</v>
      </c>
      <c r="Z66">
        <v>105</v>
      </c>
      <c r="AA66">
        <v>6</v>
      </c>
      <c r="AB66">
        <v>6</v>
      </c>
      <c r="AC66">
        <v>6</v>
      </c>
      <c r="AD66">
        <v>6</v>
      </c>
      <c r="AE66">
        <v>6</v>
      </c>
      <c r="AF66">
        <v>6</v>
      </c>
      <c r="AG66">
        <v>6</v>
      </c>
      <c r="AH66">
        <v>6</v>
      </c>
      <c r="AI66">
        <v>6</v>
      </c>
      <c r="AJ66">
        <v>6</v>
      </c>
      <c r="AK66">
        <v>6</v>
      </c>
      <c r="AL66">
        <v>6</v>
      </c>
      <c r="AM66">
        <v>6</v>
      </c>
      <c r="AN66">
        <v>6</v>
      </c>
      <c r="AO66">
        <v>6</v>
      </c>
      <c r="AP66">
        <v>6</v>
      </c>
      <c r="AQ66">
        <v>6</v>
      </c>
      <c r="AR66">
        <v>6</v>
      </c>
      <c r="AS66">
        <v>65.909090909090907</v>
      </c>
    </row>
    <row r="67" spans="1:45" x14ac:dyDescent="0.25">
      <c r="A67">
        <v>268</v>
      </c>
      <c r="B67">
        <v>270</v>
      </c>
      <c r="C67">
        <v>264</v>
      </c>
      <c r="D67">
        <v>261</v>
      </c>
      <c r="E67">
        <v>253</v>
      </c>
      <c r="F67">
        <v>244</v>
      </c>
      <c r="G67">
        <v>248</v>
      </c>
      <c r="H67">
        <v>249</v>
      </c>
      <c r="I67">
        <v>255</v>
      </c>
      <c r="J67">
        <v>263</v>
      </c>
      <c r="K67">
        <v>250</v>
      </c>
      <c r="L67">
        <v>250</v>
      </c>
      <c r="M67">
        <v>249</v>
      </c>
      <c r="N67">
        <v>245</v>
      </c>
      <c r="O67">
        <v>248</v>
      </c>
      <c r="P67">
        <v>246</v>
      </c>
      <c r="Q67">
        <v>248</v>
      </c>
      <c r="R67">
        <v>247</v>
      </c>
      <c r="S67">
        <v>221</v>
      </c>
      <c r="T67">
        <v>246</v>
      </c>
      <c r="U67">
        <v>257</v>
      </c>
      <c r="V67">
        <v>244</v>
      </c>
      <c r="W67">
        <v>251</v>
      </c>
      <c r="X67">
        <v>251</v>
      </c>
      <c r="Y67">
        <v>251</v>
      </c>
      <c r="Z67">
        <v>256</v>
      </c>
      <c r="AA67">
        <v>252</v>
      </c>
      <c r="AB67">
        <v>251</v>
      </c>
      <c r="AC67">
        <v>245</v>
      </c>
      <c r="AD67">
        <v>248</v>
      </c>
      <c r="AE67">
        <v>246</v>
      </c>
      <c r="AF67">
        <v>244</v>
      </c>
      <c r="AG67">
        <v>241</v>
      </c>
      <c r="AH67">
        <v>240</v>
      </c>
      <c r="AI67">
        <v>240</v>
      </c>
      <c r="AJ67">
        <v>243</v>
      </c>
      <c r="AK67">
        <v>242</v>
      </c>
      <c r="AL67">
        <v>238</v>
      </c>
      <c r="AM67">
        <v>239</v>
      </c>
      <c r="AN67">
        <v>234</v>
      </c>
      <c r="AO67">
        <v>235</v>
      </c>
      <c r="AP67">
        <v>237</v>
      </c>
      <c r="AQ67">
        <v>242</v>
      </c>
      <c r="AR67">
        <v>243</v>
      </c>
      <c r="AS67">
        <v>247.61363636363637</v>
      </c>
    </row>
    <row r="68" spans="1:45" x14ac:dyDescent="0.25">
      <c r="A68">
        <v>228</v>
      </c>
      <c r="B68">
        <v>226</v>
      </c>
      <c r="C68">
        <v>230</v>
      </c>
      <c r="D68">
        <v>227</v>
      </c>
      <c r="E68">
        <v>232</v>
      </c>
      <c r="F68">
        <v>238</v>
      </c>
      <c r="G68">
        <v>238</v>
      </c>
      <c r="H68">
        <v>234</v>
      </c>
      <c r="I68">
        <v>233</v>
      </c>
      <c r="J68">
        <v>234</v>
      </c>
      <c r="K68">
        <v>232</v>
      </c>
      <c r="L68">
        <v>231</v>
      </c>
      <c r="M68">
        <v>231</v>
      </c>
      <c r="N68">
        <v>226</v>
      </c>
      <c r="O68">
        <v>226</v>
      </c>
      <c r="P68">
        <v>227</v>
      </c>
      <c r="Q68">
        <v>223</v>
      </c>
      <c r="R68">
        <v>224</v>
      </c>
      <c r="S68">
        <v>222</v>
      </c>
      <c r="T68">
        <v>231</v>
      </c>
      <c r="U68">
        <v>233</v>
      </c>
      <c r="V68">
        <v>226</v>
      </c>
      <c r="W68">
        <v>214</v>
      </c>
      <c r="X68">
        <v>218</v>
      </c>
      <c r="Y68">
        <v>212</v>
      </c>
      <c r="Z68">
        <v>218</v>
      </c>
      <c r="AA68">
        <v>224</v>
      </c>
      <c r="AB68">
        <v>224</v>
      </c>
      <c r="AC68">
        <v>222</v>
      </c>
      <c r="AD68">
        <v>227</v>
      </c>
      <c r="AE68">
        <v>221</v>
      </c>
      <c r="AF68">
        <v>217</v>
      </c>
      <c r="AG68">
        <v>220</v>
      </c>
      <c r="AH68">
        <v>214</v>
      </c>
      <c r="AI68">
        <v>212</v>
      </c>
      <c r="AJ68">
        <v>214</v>
      </c>
      <c r="AK68">
        <v>214</v>
      </c>
      <c r="AL68">
        <v>193</v>
      </c>
      <c r="AM68">
        <v>212</v>
      </c>
      <c r="AN68">
        <v>212</v>
      </c>
      <c r="AO68">
        <v>214</v>
      </c>
      <c r="AP68">
        <v>215</v>
      </c>
      <c r="AQ68">
        <v>213</v>
      </c>
      <c r="AR68">
        <v>211</v>
      </c>
      <c r="AS68">
        <v>222.56818181818181</v>
      </c>
    </row>
    <row r="69" spans="1:45" x14ac:dyDescent="0.25">
      <c r="A69">
        <v>35</v>
      </c>
      <c r="B69">
        <v>36</v>
      </c>
      <c r="C69">
        <v>36</v>
      </c>
      <c r="D69">
        <v>37</v>
      </c>
      <c r="E69">
        <v>36</v>
      </c>
      <c r="F69">
        <v>38</v>
      </c>
      <c r="G69">
        <v>36</v>
      </c>
      <c r="H69">
        <v>36</v>
      </c>
      <c r="I69">
        <v>31</v>
      </c>
      <c r="J69">
        <v>31</v>
      </c>
      <c r="K69">
        <v>32</v>
      </c>
      <c r="L69">
        <v>30</v>
      </c>
      <c r="M69">
        <v>30</v>
      </c>
      <c r="N69">
        <v>30</v>
      </c>
      <c r="O69">
        <v>30</v>
      </c>
      <c r="P69">
        <v>30</v>
      </c>
      <c r="Q69">
        <v>31</v>
      </c>
      <c r="R69">
        <v>30</v>
      </c>
      <c r="S69">
        <v>29</v>
      </c>
      <c r="T69">
        <v>30</v>
      </c>
      <c r="U69">
        <v>30</v>
      </c>
      <c r="V69">
        <v>30</v>
      </c>
      <c r="W69">
        <v>29</v>
      </c>
      <c r="X69">
        <v>30</v>
      </c>
      <c r="Y69">
        <v>30</v>
      </c>
      <c r="Z69">
        <v>4</v>
      </c>
      <c r="AA69">
        <v>3</v>
      </c>
      <c r="AB69">
        <v>7</v>
      </c>
      <c r="AC69">
        <v>7</v>
      </c>
      <c r="AD69">
        <v>6</v>
      </c>
      <c r="AE69">
        <v>6</v>
      </c>
      <c r="AF69">
        <v>7</v>
      </c>
      <c r="AG69">
        <v>6</v>
      </c>
      <c r="AH69">
        <v>6</v>
      </c>
      <c r="AI69">
        <v>7</v>
      </c>
      <c r="AJ69">
        <v>8</v>
      </c>
      <c r="AK69">
        <v>5</v>
      </c>
      <c r="AL69">
        <v>4</v>
      </c>
      <c r="AM69">
        <v>8</v>
      </c>
      <c r="AN69">
        <v>5</v>
      </c>
      <c r="AO69">
        <v>5</v>
      </c>
      <c r="AP69">
        <v>9</v>
      </c>
      <c r="AQ69">
        <v>7</v>
      </c>
      <c r="AR69">
        <v>6</v>
      </c>
      <c r="AS69">
        <v>20.886363636363637</v>
      </c>
    </row>
    <row r="70" spans="1:45" x14ac:dyDescent="0.25">
      <c r="A70">
        <v>82</v>
      </c>
      <c r="B70">
        <v>82</v>
      </c>
      <c r="C70">
        <v>81</v>
      </c>
      <c r="D70">
        <v>82</v>
      </c>
      <c r="E70">
        <v>82</v>
      </c>
      <c r="F70">
        <v>82</v>
      </c>
      <c r="G70">
        <v>82</v>
      </c>
      <c r="H70">
        <v>82</v>
      </c>
      <c r="I70">
        <v>73</v>
      </c>
      <c r="J70">
        <v>73</v>
      </c>
      <c r="K70">
        <v>73</v>
      </c>
      <c r="L70">
        <v>74</v>
      </c>
      <c r="M70">
        <v>73</v>
      </c>
      <c r="N70">
        <v>73</v>
      </c>
      <c r="O70">
        <v>73</v>
      </c>
      <c r="P70">
        <v>73</v>
      </c>
      <c r="Q70">
        <v>73</v>
      </c>
      <c r="R70">
        <v>73</v>
      </c>
      <c r="S70">
        <v>73</v>
      </c>
      <c r="T70">
        <v>73</v>
      </c>
      <c r="U70">
        <v>73</v>
      </c>
      <c r="V70">
        <v>73</v>
      </c>
      <c r="W70">
        <v>73</v>
      </c>
      <c r="X70">
        <v>73</v>
      </c>
      <c r="Y70">
        <v>31</v>
      </c>
      <c r="Z70">
        <v>31</v>
      </c>
      <c r="AA70">
        <v>32</v>
      </c>
      <c r="AB70">
        <v>32</v>
      </c>
      <c r="AC70">
        <v>31</v>
      </c>
      <c r="AD70">
        <v>30</v>
      </c>
      <c r="AE70">
        <v>29</v>
      </c>
      <c r="AF70">
        <v>30</v>
      </c>
      <c r="AG70">
        <v>29</v>
      </c>
      <c r="AH70">
        <v>31</v>
      </c>
      <c r="AI70">
        <v>29</v>
      </c>
      <c r="AJ70">
        <v>29</v>
      </c>
      <c r="AK70">
        <v>28</v>
      </c>
      <c r="AL70">
        <v>32</v>
      </c>
      <c r="AM70">
        <v>31</v>
      </c>
      <c r="AN70">
        <v>34</v>
      </c>
      <c r="AO70">
        <v>34</v>
      </c>
      <c r="AP70">
        <v>33</v>
      </c>
      <c r="AQ70">
        <v>33</v>
      </c>
      <c r="AR70">
        <v>34</v>
      </c>
      <c r="AS70">
        <v>55.61363636363636</v>
      </c>
    </row>
    <row r="71" spans="1:45" x14ac:dyDescent="0.25">
      <c r="A71">
        <v>66</v>
      </c>
      <c r="B71">
        <v>63</v>
      </c>
      <c r="C71">
        <v>65</v>
      </c>
      <c r="D71">
        <v>69</v>
      </c>
      <c r="E71">
        <v>65</v>
      </c>
      <c r="F71">
        <v>68</v>
      </c>
      <c r="G71">
        <v>69</v>
      </c>
      <c r="H71">
        <v>67</v>
      </c>
      <c r="I71">
        <v>69</v>
      </c>
      <c r="J71">
        <v>66</v>
      </c>
      <c r="K71">
        <v>67</v>
      </c>
      <c r="L71">
        <v>64</v>
      </c>
      <c r="M71">
        <v>71</v>
      </c>
      <c r="N71">
        <v>67</v>
      </c>
      <c r="O71">
        <v>64</v>
      </c>
      <c r="P71">
        <v>67</v>
      </c>
      <c r="Q71">
        <v>65</v>
      </c>
      <c r="R71">
        <v>70</v>
      </c>
      <c r="S71">
        <v>68</v>
      </c>
      <c r="T71">
        <v>65</v>
      </c>
      <c r="U71">
        <v>71</v>
      </c>
      <c r="V71">
        <v>65</v>
      </c>
      <c r="W71">
        <v>65</v>
      </c>
      <c r="X71">
        <v>62</v>
      </c>
      <c r="Y71">
        <v>65</v>
      </c>
      <c r="Z71">
        <v>65</v>
      </c>
      <c r="AA71">
        <v>63</v>
      </c>
      <c r="AB71">
        <v>64</v>
      </c>
      <c r="AC71">
        <v>67</v>
      </c>
      <c r="AD71">
        <v>67</v>
      </c>
      <c r="AE71">
        <v>64</v>
      </c>
      <c r="AF71">
        <v>62</v>
      </c>
      <c r="AG71">
        <v>58</v>
      </c>
      <c r="AH71">
        <v>58</v>
      </c>
      <c r="AI71">
        <v>63</v>
      </c>
      <c r="AJ71">
        <v>57</v>
      </c>
      <c r="AK71">
        <v>58</v>
      </c>
      <c r="AL71">
        <v>55</v>
      </c>
      <c r="AM71">
        <v>58</v>
      </c>
      <c r="AN71">
        <v>58</v>
      </c>
      <c r="AO71">
        <v>62</v>
      </c>
      <c r="AP71">
        <v>58</v>
      </c>
      <c r="AQ71">
        <v>62</v>
      </c>
      <c r="AR71">
        <v>57</v>
      </c>
      <c r="AS71">
        <v>64.068181818181813</v>
      </c>
    </row>
    <row r="72" spans="1:45" x14ac:dyDescent="0.25">
      <c r="A72">
        <v>3</v>
      </c>
      <c r="B72">
        <v>3</v>
      </c>
      <c r="C72">
        <v>3</v>
      </c>
      <c r="D72">
        <v>3</v>
      </c>
      <c r="E72">
        <v>3</v>
      </c>
      <c r="F72">
        <v>3</v>
      </c>
      <c r="G72">
        <v>3</v>
      </c>
      <c r="H72">
        <v>3</v>
      </c>
      <c r="I72">
        <v>3</v>
      </c>
      <c r="J72">
        <v>3</v>
      </c>
      <c r="K72">
        <v>3</v>
      </c>
      <c r="L72">
        <v>3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3</v>
      </c>
      <c r="X72">
        <v>3</v>
      </c>
      <c r="Y72">
        <v>3</v>
      </c>
      <c r="Z72">
        <v>3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  <c r="AI72">
        <v>3</v>
      </c>
      <c r="AJ72">
        <v>3</v>
      </c>
      <c r="AK72">
        <v>3</v>
      </c>
      <c r="AL72">
        <v>3</v>
      </c>
      <c r="AM72">
        <v>3</v>
      </c>
      <c r="AN72">
        <v>3</v>
      </c>
      <c r="AO72">
        <v>3</v>
      </c>
      <c r="AP72">
        <v>3</v>
      </c>
      <c r="AQ72">
        <v>3</v>
      </c>
      <c r="AR72">
        <v>5</v>
      </c>
      <c r="AS72">
        <v>3.0454545454545454</v>
      </c>
    </row>
    <row r="73" spans="1:45" x14ac:dyDescent="0.25">
      <c r="A73">
        <v>41</v>
      </c>
      <c r="B73">
        <v>41</v>
      </c>
      <c r="C73">
        <v>41</v>
      </c>
      <c r="D73">
        <v>31</v>
      </c>
      <c r="E73">
        <v>32</v>
      </c>
      <c r="F73">
        <v>32</v>
      </c>
      <c r="G73">
        <v>32</v>
      </c>
      <c r="H73">
        <v>32</v>
      </c>
      <c r="I73">
        <v>33</v>
      </c>
      <c r="J73">
        <v>32</v>
      </c>
      <c r="K73">
        <v>32</v>
      </c>
      <c r="L73">
        <v>32</v>
      </c>
      <c r="M73">
        <v>32</v>
      </c>
      <c r="N73">
        <v>32</v>
      </c>
      <c r="O73">
        <v>32</v>
      </c>
      <c r="P73">
        <v>33</v>
      </c>
      <c r="Q73">
        <v>33</v>
      </c>
      <c r="R73">
        <v>33</v>
      </c>
      <c r="S73">
        <v>34</v>
      </c>
      <c r="T73">
        <v>33</v>
      </c>
      <c r="U73">
        <v>34</v>
      </c>
      <c r="V73">
        <v>34</v>
      </c>
      <c r="W73">
        <v>34</v>
      </c>
      <c r="X73">
        <v>34</v>
      </c>
      <c r="Y73">
        <v>33</v>
      </c>
      <c r="Z73">
        <v>34</v>
      </c>
      <c r="AA73">
        <v>34</v>
      </c>
      <c r="AB73">
        <v>33</v>
      </c>
      <c r="AC73">
        <v>33</v>
      </c>
      <c r="AD73">
        <v>34</v>
      </c>
      <c r="AE73">
        <v>34</v>
      </c>
      <c r="AF73">
        <v>33</v>
      </c>
      <c r="AG73">
        <v>33</v>
      </c>
      <c r="AH73">
        <v>33</v>
      </c>
      <c r="AI73">
        <v>33</v>
      </c>
      <c r="AJ73">
        <v>33</v>
      </c>
      <c r="AK73">
        <v>33</v>
      </c>
      <c r="AL73">
        <v>34</v>
      </c>
      <c r="AM73">
        <v>33</v>
      </c>
      <c r="AN73">
        <v>33</v>
      </c>
      <c r="AO73">
        <v>33</v>
      </c>
      <c r="AP73">
        <v>33</v>
      </c>
      <c r="AQ73">
        <v>33</v>
      </c>
      <c r="AR73">
        <v>33</v>
      </c>
      <c r="AS73">
        <v>33.5</v>
      </c>
    </row>
    <row r="74" spans="1:45" x14ac:dyDescent="0.25">
      <c r="A74">
        <v>15</v>
      </c>
      <c r="B74">
        <v>14</v>
      </c>
      <c r="C74">
        <v>14</v>
      </c>
      <c r="D74">
        <v>15</v>
      </c>
      <c r="E74">
        <v>14</v>
      </c>
      <c r="F74">
        <v>14</v>
      </c>
      <c r="G74">
        <v>13</v>
      </c>
      <c r="H74">
        <v>14</v>
      </c>
      <c r="I74">
        <v>14</v>
      </c>
      <c r="J74">
        <v>14</v>
      </c>
      <c r="K74">
        <v>15</v>
      </c>
      <c r="L74">
        <v>13</v>
      </c>
      <c r="M74">
        <v>13</v>
      </c>
      <c r="N74">
        <v>14</v>
      </c>
      <c r="O74">
        <v>13</v>
      </c>
      <c r="P74">
        <v>14</v>
      </c>
      <c r="Q74">
        <v>14</v>
      </c>
      <c r="R74">
        <v>13</v>
      </c>
      <c r="S74">
        <v>13</v>
      </c>
      <c r="T74">
        <v>14</v>
      </c>
      <c r="U74">
        <v>13</v>
      </c>
      <c r="V74">
        <v>13</v>
      </c>
      <c r="W74">
        <v>13</v>
      </c>
      <c r="X74">
        <v>15</v>
      </c>
      <c r="Y74">
        <v>13</v>
      </c>
      <c r="Z74">
        <v>13</v>
      </c>
      <c r="AA74">
        <v>13</v>
      </c>
      <c r="AB74">
        <v>13</v>
      </c>
      <c r="AC74">
        <v>13</v>
      </c>
      <c r="AD74">
        <v>13</v>
      </c>
      <c r="AE74">
        <v>13</v>
      </c>
      <c r="AF74">
        <v>13</v>
      </c>
      <c r="AG74">
        <v>13</v>
      </c>
      <c r="AH74">
        <v>13</v>
      </c>
      <c r="AI74">
        <v>12</v>
      </c>
      <c r="AJ74">
        <v>12</v>
      </c>
      <c r="AK74">
        <v>12</v>
      </c>
      <c r="AL74">
        <v>12</v>
      </c>
      <c r="AM74">
        <v>12</v>
      </c>
      <c r="AN74">
        <v>13</v>
      </c>
      <c r="AO74">
        <v>12</v>
      </c>
      <c r="AP74">
        <v>12</v>
      </c>
      <c r="AQ74">
        <v>13</v>
      </c>
      <c r="AR74">
        <v>18</v>
      </c>
      <c r="AS74">
        <v>13.386363636363637</v>
      </c>
    </row>
    <row r="75" spans="1:45" x14ac:dyDescent="0.25">
      <c r="A75">
        <v>81</v>
      </c>
      <c r="B75">
        <v>81</v>
      </c>
      <c r="C75">
        <v>79</v>
      </c>
      <c r="D75">
        <v>80</v>
      </c>
      <c r="E75">
        <v>80</v>
      </c>
      <c r="F75">
        <v>80</v>
      </c>
      <c r="G75">
        <v>80</v>
      </c>
      <c r="H75">
        <v>80</v>
      </c>
      <c r="I75">
        <v>71</v>
      </c>
      <c r="J75">
        <v>71</v>
      </c>
      <c r="K75">
        <v>71</v>
      </c>
      <c r="L75">
        <v>71</v>
      </c>
      <c r="M75">
        <v>71</v>
      </c>
      <c r="N75">
        <v>71</v>
      </c>
      <c r="O75">
        <v>71</v>
      </c>
      <c r="P75">
        <v>71</v>
      </c>
      <c r="Q75">
        <v>71</v>
      </c>
      <c r="R75">
        <v>71</v>
      </c>
      <c r="S75">
        <v>71</v>
      </c>
      <c r="T75">
        <v>71</v>
      </c>
      <c r="U75">
        <v>71</v>
      </c>
      <c r="V75">
        <v>71</v>
      </c>
      <c r="W75">
        <v>71</v>
      </c>
      <c r="X75">
        <v>71</v>
      </c>
      <c r="Y75">
        <v>36</v>
      </c>
      <c r="Z75">
        <v>34</v>
      </c>
      <c r="AA75">
        <v>34</v>
      </c>
      <c r="AB75">
        <v>34</v>
      </c>
      <c r="AC75">
        <v>33</v>
      </c>
      <c r="AD75">
        <v>33</v>
      </c>
      <c r="AE75">
        <v>32</v>
      </c>
      <c r="AF75">
        <v>33</v>
      </c>
      <c r="AG75">
        <v>33</v>
      </c>
      <c r="AH75">
        <v>33</v>
      </c>
      <c r="AI75">
        <v>32</v>
      </c>
      <c r="AJ75">
        <v>32</v>
      </c>
      <c r="AK75">
        <v>32</v>
      </c>
      <c r="AL75">
        <v>33</v>
      </c>
      <c r="AM75">
        <v>33</v>
      </c>
      <c r="AN75">
        <v>36</v>
      </c>
      <c r="AO75">
        <v>36</v>
      </c>
      <c r="AP75">
        <v>35</v>
      </c>
      <c r="AQ75">
        <v>35</v>
      </c>
      <c r="AR75">
        <v>36</v>
      </c>
      <c r="AS75">
        <v>55.727272727272727</v>
      </c>
    </row>
    <row r="76" spans="1:45" x14ac:dyDescent="0.25">
      <c r="A76">
        <v>210</v>
      </c>
      <c r="B76">
        <v>198</v>
      </c>
      <c r="C76">
        <v>200</v>
      </c>
      <c r="D76">
        <v>206</v>
      </c>
      <c r="E76">
        <v>204</v>
      </c>
      <c r="F76">
        <v>205</v>
      </c>
      <c r="G76">
        <v>207</v>
      </c>
      <c r="H76">
        <v>207</v>
      </c>
      <c r="I76">
        <v>212</v>
      </c>
      <c r="J76">
        <v>211</v>
      </c>
      <c r="K76">
        <v>209</v>
      </c>
      <c r="L76">
        <v>209</v>
      </c>
      <c r="M76">
        <v>210</v>
      </c>
      <c r="N76">
        <v>212</v>
      </c>
      <c r="O76">
        <v>214</v>
      </c>
      <c r="P76">
        <v>209</v>
      </c>
      <c r="Q76">
        <v>214</v>
      </c>
      <c r="R76">
        <v>213</v>
      </c>
      <c r="S76">
        <v>212</v>
      </c>
      <c r="T76">
        <v>207</v>
      </c>
      <c r="U76">
        <v>207</v>
      </c>
      <c r="V76">
        <v>212</v>
      </c>
      <c r="W76">
        <v>210</v>
      </c>
      <c r="X76">
        <v>205</v>
      </c>
      <c r="Y76">
        <v>209</v>
      </c>
      <c r="Z76">
        <v>215</v>
      </c>
      <c r="AA76">
        <v>227</v>
      </c>
      <c r="AB76">
        <v>218</v>
      </c>
      <c r="AC76">
        <v>219</v>
      </c>
      <c r="AD76">
        <v>217</v>
      </c>
      <c r="AE76">
        <v>219</v>
      </c>
      <c r="AF76">
        <v>221</v>
      </c>
      <c r="AG76">
        <v>224</v>
      </c>
      <c r="AH76">
        <v>222</v>
      </c>
      <c r="AI76">
        <v>222</v>
      </c>
      <c r="AJ76">
        <v>223</v>
      </c>
      <c r="AK76">
        <v>228</v>
      </c>
      <c r="AL76">
        <v>227</v>
      </c>
      <c r="AM76">
        <v>231</v>
      </c>
      <c r="AN76">
        <v>227</v>
      </c>
      <c r="AO76">
        <v>224</v>
      </c>
      <c r="AP76">
        <v>231</v>
      </c>
      <c r="AQ76">
        <v>232</v>
      </c>
      <c r="AR76">
        <v>235</v>
      </c>
      <c r="AS76">
        <v>215.31818181818181</v>
      </c>
    </row>
    <row r="77" spans="1:45" x14ac:dyDescent="0.25">
      <c r="A77">
        <v>141</v>
      </c>
      <c r="B77">
        <v>138</v>
      </c>
      <c r="C77">
        <v>139</v>
      </c>
      <c r="D77">
        <v>140</v>
      </c>
      <c r="E77">
        <v>140</v>
      </c>
      <c r="F77">
        <v>137</v>
      </c>
      <c r="G77">
        <v>142</v>
      </c>
      <c r="H77">
        <v>145</v>
      </c>
      <c r="I77">
        <v>120</v>
      </c>
      <c r="J77">
        <v>126</v>
      </c>
      <c r="K77">
        <v>129</v>
      </c>
      <c r="L77">
        <v>125</v>
      </c>
      <c r="M77">
        <v>125</v>
      </c>
      <c r="N77">
        <v>128</v>
      </c>
      <c r="O77">
        <v>124</v>
      </c>
      <c r="P77">
        <v>123</v>
      </c>
      <c r="Q77">
        <v>125</v>
      </c>
      <c r="R77">
        <v>125</v>
      </c>
      <c r="S77">
        <v>128</v>
      </c>
      <c r="T77">
        <v>123</v>
      </c>
      <c r="U77">
        <v>122</v>
      </c>
      <c r="V77">
        <v>124</v>
      </c>
      <c r="W77">
        <v>122</v>
      </c>
      <c r="X77">
        <v>123</v>
      </c>
      <c r="Y77">
        <v>122</v>
      </c>
      <c r="Z77">
        <v>125</v>
      </c>
      <c r="AA77">
        <v>124</v>
      </c>
      <c r="AB77">
        <v>132</v>
      </c>
      <c r="AC77">
        <v>132</v>
      </c>
      <c r="AD77">
        <v>125</v>
      </c>
      <c r="AE77">
        <v>122</v>
      </c>
      <c r="AF77">
        <v>120</v>
      </c>
      <c r="AG77">
        <v>126</v>
      </c>
      <c r="AH77">
        <v>119</v>
      </c>
      <c r="AI77">
        <v>124</v>
      </c>
      <c r="AJ77">
        <v>128</v>
      </c>
      <c r="AK77">
        <v>121</v>
      </c>
      <c r="AL77">
        <v>125</v>
      </c>
      <c r="AM77">
        <v>127</v>
      </c>
      <c r="AN77">
        <v>124</v>
      </c>
      <c r="AO77">
        <v>138</v>
      </c>
      <c r="AP77">
        <v>131</v>
      </c>
      <c r="AQ77">
        <v>125</v>
      </c>
      <c r="AR77">
        <v>128</v>
      </c>
      <c r="AS77">
        <v>128</v>
      </c>
    </row>
    <row r="78" spans="1:45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6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0.13636363636363635</v>
      </c>
    </row>
    <row r="79" spans="1:45" x14ac:dyDescent="0.25">
      <c r="A79">
        <v>81</v>
      </c>
      <c r="B79">
        <v>81</v>
      </c>
      <c r="C79">
        <v>80</v>
      </c>
      <c r="D79">
        <v>80</v>
      </c>
      <c r="E79">
        <v>80</v>
      </c>
      <c r="F79">
        <v>80</v>
      </c>
      <c r="G79">
        <v>80</v>
      </c>
      <c r="H79">
        <v>80</v>
      </c>
      <c r="I79">
        <v>71</v>
      </c>
      <c r="J79">
        <v>71</v>
      </c>
      <c r="K79">
        <v>71</v>
      </c>
      <c r="L79">
        <v>71</v>
      </c>
      <c r="M79">
        <v>71</v>
      </c>
      <c r="N79">
        <v>71</v>
      </c>
      <c r="O79">
        <v>71</v>
      </c>
      <c r="P79">
        <v>71</v>
      </c>
      <c r="Q79">
        <v>71</v>
      </c>
      <c r="R79">
        <v>71</v>
      </c>
      <c r="S79">
        <v>71</v>
      </c>
      <c r="T79">
        <v>71</v>
      </c>
      <c r="U79">
        <v>71</v>
      </c>
      <c r="V79">
        <v>71</v>
      </c>
      <c r="W79">
        <v>71</v>
      </c>
      <c r="X79">
        <v>71</v>
      </c>
      <c r="Y79">
        <v>23</v>
      </c>
      <c r="Z79">
        <v>23</v>
      </c>
      <c r="AA79">
        <v>22</v>
      </c>
      <c r="AB79">
        <v>23</v>
      </c>
      <c r="AC79">
        <v>23</v>
      </c>
      <c r="AD79">
        <v>23</v>
      </c>
      <c r="AE79">
        <v>23</v>
      </c>
      <c r="AF79">
        <v>23</v>
      </c>
      <c r="AG79">
        <v>23</v>
      </c>
      <c r="AH79">
        <v>23</v>
      </c>
      <c r="AI79">
        <v>23</v>
      </c>
      <c r="AJ79">
        <v>23</v>
      </c>
      <c r="AK79">
        <v>23</v>
      </c>
      <c r="AL79">
        <v>23</v>
      </c>
      <c r="AM79">
        <v>22</v>
      </c>
      <c r="AN79">
        <v>25</v>
      </c>
      <c r="AO79">
        <v>25</v>
      </c>
      <c r="AP79">
        <v>24</v>
      </c>
      <c r="AQ79">
        <v>24</v>
      </c>
      <c r="AR79">
        <v>25</v>
      </c>
      <c r="AS79">
        <v>51</v>
      </c>
    </row>
    <row r="80" spans="1:45" x14ac:dyDescent="0.25">
      <c r="A80">
        <v>21</v>
      </c>
      <c r="B80">
        <v>21</v>
      </c>
      <c r="C80">
        <v>21</v>
      </c>
      <c r="D80">
        <v>21</v>
      </c>
      <c r="E80">
        <v>21</v>
      </c>
      <c r="F80">
        <v>21</v>
      </c>
      <c r="G80">
        <v>21</v>
      </c>
      <c r="H80">
        <v>21</v>
      </c>
      <c r="I80">
        <v>21</v>
      </c>
      <c r="J80">
        <v>21</v>
      </c>
      <c r="K80">
        <v>21</v>
      </c>
      <c r="L80">
        <v>21</v>
      </c>
      <c r="M80">
        <v>21</v>
      </c>
      <c r="N80">
        <v>21</v>
      </c>
      <c r="O80">
        <v>21</v>
      </c>
      <c r="P80">
        <v>21</v>
      </c>
      <c r="Q80">
        <v>21</v>
      </c>
      <c r="R80">
        <v>21</v>
      </c>
      <c r="S80">
        <v>21</v>
      </c>
      <c r="T80">
        <v>21</v>
      </c>
      <c r="U80">
        <v>21</v>
      </c>
      <c r="V80">
        <v>21</v>
      </c>
      <c r="W80">
        <v>21</v>
      </c>
      <c r="X80">
        <v>21</v>
      </c>
      <c r="Y80">
        <v>21</v>
      </c>
      <c r="Z80">
        <v>21</v>
      </c>
      <c r="AA80">
        <v>21</v>
      </c>
      <c r="AB80">
        <v>21</v>
      </c>
      <c r="AC80">
        <v>21</v>
      </c>
      <c r="AD80">
        <v>21</v>
      </c>
      <c r="AE80">
        <v>21</v>
      </c>
      <c r="AF80">
        <v>21</v>
      </c>
      <c r="AG80">
        <v>21</v>
      </c>
      <c r="AH80">
        <v>21</v>
      </c>
      <c r="AI80">
        <v>21</v>
      </c>
      <c r="AJ80">
        <v>21</v>
      </c>
      <c r="AK80">
        <v>21</v>
      </c>
      <c r="AL80">
        <v>21</v>
      </c>
      <c r="AM80">
        <v>21</v>
      </c>
      <c r="AN80">
        <v>21</v>
      </c>
      <c r="AO80">
        <v>21</v>
      </c>
      <c r="AP80">
        <v>21</v>
      </c>
      <c r="AQ80">
        <v>21</v>
      </c>
      <c r="AR80">
        <v>21</v>
      </c>
      <c r="AS80">
        <v>21</v>
      </c>
    </row>
    <row r="81" spans="1:45" x14ac:dyDescent="0.25">
      <c r="A81">
        <v>82</v>
      </c>
      <c r="B81">
        <v>82</v>
      </c>
      <c r="C81">
        <v>80</v>
      </c>
      <c r="D81">
        <v>81</v>
      </c>
      <c r="E81">
        <v>81</v>
      </c>
      <c r="F81">
        <v>81</v>
      </c>
      <c r="G81">
        <v>81</v>
      </c>
      <c r="H81">
        <v>81</v>
      </c>
      <c r="I81">
        <v>72</v>
      </c>
      <c r="J81">
        <v>72</v>
      </c>
      <c r="K81">
        <v>72</v>
      </c>
      <c r="L81">
        <v>73</v>
      </c>
      <c r="M81">
        <v>72</v>
      </c>
      <c r="N81">
        <v>72</v>
      </c>
      <c r="O81">
        <v>72</v>
      </c>
      <c r="P81">
        <v>72</v>
      </c>
      <c r="Q81">
        <v>72</v>
      </c>
      <c r="R81">
        <v>72</v>
      </c>
      <c r="S81">
        <v>72</v>
      </c>
      <c r="T81">
        <v>72</v>
      </c>
      <c r="U81">
        <v>72</v>
      </c>
      <c r="V81">
        <v>72</v>
      </c>
      <c r="W81">
        <v>72</v>
      </c>
      <c r="X81">
        <v>72</v>
      </c>
      <c r="Y81">
        <v>33</v>
      </c>
      <c r="Z81">
        <v>33</v>
      </c>
      <c r="AA81">
        <v>32</v>
      </c>
      <c r="AB81">
        <v>32</v>
      </c>
      <c r="AC81">
        <v>30</v>
      </c>
      <c r="AD81">
        <v>30</v>
      </c>
      <c r="AE81">
        <v>29</v>
      </c>
      <c r="AF81">
        <v>30</v>
      </c>
      <c r="AG81">
        <v>29</v>
      </c>
      <c r="AH81">
        <v>32</v>
      </c>
      <c r="AI81">
        <v>31</v>
      </c>
      <c r="AJ81">
        <v>29</v>
      </c>
      <c r="AK81">
        <v>29</v>
      </c>
      <c r="AL81">
        <v>32</v>
      </c>
      <c r="AM81">
        <v>31</v>
      </c>
      <c r="AN81">
        <v>34</v>
      </c>
      <c r="AO81">
        <v>33</v>
      </c>
      <c r="AP81">
        <v>33</v>
      </c>
      <c r="AQ81">
        <v>33</v>
      </c>
      <c r="AR81">
        <v>34</v>
      </c>
      <c r="AS81">
        <v>55.25</v>
      </c>
    </row>
    <row r="82" spans="1:45" x14ac:dyDescent="0.25">
      <c r="A82">
        <v>114</v>
      </c>
      <c r="B82">
        <v>115</v>
      </c>
      <c r="C82">
        <v>112</v>
      </c>
      <c r="D82">
        <v>112</v>
      </c>
      <c r="E82">
        <v>111</v>
      </c>
      <c r="F82">
        <v>112</v>
      </c>
      <c r="G82">
        <v>112</v>
      </c>
      <c r="H82">
        <v>111</v>
      </c>
      <c r="I82">
        <v>0</v>
      </c>
      <c r="J82">
        <v>119</v>
      </c>
      <c r="K82">
        <v>118</v>
      </c>
      <c r="L82">
        <v>117</v>
      </c>
      <c r="M82">
        <v>117</v>
      </c>
      <c r="N82">
        <v>116</v>
      </c>
      <c r="O82">
        <v>117</v>
      </c>
      <c r="P82">
        <v>114</v>
      </c>
      <c r="Q82">
        <v>113</v>
      </c>
      <c r="R82">
        <v>114</v>
      </c>
      <c r="S82">
        <v>113</v>
      </c>
      <c r="T82">
        <v>112</v>
      </c>
      <c r="U82">
        <v>114</v>
      </c>
      <c r="V82">
        <v>111</v>
      </c>
      <c r="W82">
        <v>113</v>
      </c>
      <c r="X82">
        <v>112</v>
      </c>
      <c r="Y82">
        <v>86</v>
      </c>
      <c r="Z82">
        <v>113</v>
      </c>
      <c r="AA82">
        <v>112</v>
      </c>
      <c r="AB82">
        <v>87</v>
      </c>
      <c r="AC82">
        <v>112</v>
      </c>
      <c r="AD82">
        <v>115</v>
      </c>
      <c r="AE82">
        <v>86</v>
      </c>
      <c r="AF82">
        <v>88</v>
      </c>
      <c r="AG82">
        <v>86</v>
      </c>
      <c r="AH82">
        <v>88</v>
      </c>
      <c r="AI82">
        <v>86</v>
      </c>
      <c r="AJ82">
        <v>86</v>
      </c>
      <c r="AK82">
        <v>86</v>
      </c>
      <c r="AL82">
        <v>86</v>
      </c>
      <c r="AM82">
        <v>85</v>
      </c>
      <c r="AN82">
        <v>86</v>
      </c>
      <c r="AO82">
        <v>90</v>
      </c>
      <c r="AP82">
        <v>114</v>
      </c>
      <c r="AQ82">
        <v>114</v>
      </c>
      <c r="AR82">
        <v>111</v>
      </c>
      <c r="AS82">
        <v>103.09090909090909</v>
      </c>
    </row>
    <row r="83" spans="1:45" x14ac:dyDescent="0.25">
      <c r="A83">
        <v>87</v>
      </c>
      <c r="B83">
        <v>85</v>
      </c>
      <c r="C83">
        <v>85</v>
      </c>
      <c r="D83">
        <v>85</v>
      </c>
      <c r="E83">
        <v>84</v>
      </c>
      <c r="F83">
        <v>84</v>
      </c>
      <c r="G83">
        <v>84</v>
      </c>
      <c r="H83">
        <v>84</v>
      </c>
      <c r="I83">
        <v>85</v>
      </c>
      <c r="J83">
        <v>87</v>
      </c>
      <c r="K83">
        <v>87</v>
      </c>
      <c r="L83">
        <v>85</v>
      </c>
      <c r="M83">
        <v>85</v>
      </c>
      <c r="N83">
        <v>84</v>
      </c>
      <c r="O83">
        <v>83</v>
      </c>
      <c r="P83">
        <v>83</v>
      </c>
      <c r="Q83">
        <v>87</v>
      </c>
      <c r="R83">
        <v>87</v>
      </c>
      <c r="S83">
        <v>83</v>
      </c>
      <c r="T83">
        <v>82</v>
      </c>
      <c r="U83">
        <v>82</v>
      </c>
      <c r="V83">
        <v>84</v>
      </c>
      <c r="W83">
        <v>81</v>
      </c>
      <c r="X83">
        <v>80</v>
      </c>
      <c r="Y83">
        <v>81</v>
      </c>
      <c r="Z83">
        <v>80</v>
      </c>
      <c r="AA83">
        <v>79</v>
      </c>
      <c r="AB83">
        <v>81</v>
      </c>
      <c r="AC83">
        <v>80</v>
      </c>
      <c r="AD83">
        <v>81</v>
      </c>
      <c r="AE83">
        <v>79</v>
      </c>
      <c r="AF83">
        <v>79</v>
      </c>
      <c r="AG83">
        <v>80</v>
      </c>
      <c r="AH83">
        <v>79</v>
      </c>
      <c r="AI83">
        <v>80</v>
      </c>
      <c r="AJ83">
        <v>79</v>
      </c>
      <c r="AK83">
        <v>79</v>
      </c>
      <c r="AL83">
        <v>79</v>
      </c>
      <c r="AM83">
        <v>79</v>
      </c>
      <c r="AN83">
        <v>81</v>
      </c>
      <c r="AO83">
        <v>80</v>
      </c>
      <c r="AP83">
        <v>79</v>
      </c>
      <c r="AQ83">
        <v>81</v>
      </c>
      <c r="AR83">
        <v>79</v>
      </c>
      <c r="AS83">
        <v>82.227272727272734</v>
      </c>
    </row>
    <row r="84" spans="1:45" x14ac:dyDescent="0.25">
      <c r="A84">
        <v>52</v>
      </c>
      <c r="B84">
        <v>51</v>
      </c>
      <c r="C84">
        <v>51</v>
      </c>
      <c r="D84">
        <v>51</v>
      </c>
      <c r="E84">
        <v>49</v>
      </c>
      <c r="F84">
        <v>49</v>
      </c>
      <c r="G84">
        <v>51</v>
      </c>
      <c r="H84">
        <v>50</v>
      </c>
      <c r="I84">
        <v>50</v>
      </c>
      <c r="J84">
        <v>51</v>
      </c>
      <c r="K84">
        <v>49</v>
      </c>
      <c r="L84">
        <v>49</v>
      </c>
      <c r="M84">
        <v>51</v>
      </c>
      <c r="N84">
        <v>51</v>
      </c>
      <c r="O84">
        <v>53</v>
      </c>
      <c r="P84">
        <v>53</v>
      </c>
      <c r="Q84">
        <v>51</v>
      </c>
      <c r="R84">
        <v>51</v>
      </c>
      <c r="S84">
        <v>51</v>
      </c>
      <c r="T84">
        <v>51</v>
      </c>
      <c r="U84">
        <v>50</v>
      </c>
      <c r="V84">
        <v>52</v>
      </c>
      <c r="W84">
        <v>61</v>
      </c>
      <c r="X84">
        <v>61</v>
      </c>
      <c r="Y84">
        <v>60</v>
      </c>
      <c r="Z84">
        <v>61</v>
      </c>
      <c r="AA84">
        <v>51</v>
      </c>
      <c r="AB84">
        <v>53</v>
      </c>
      <c r="AC84">
        <v>53</v>
      </c>
      <c r="AD84">
        <v>45</v>
      </c>
      <c r="AE84">
        <v>45</v>
      </c>
      <c r="AF84">
        <v>41</v>
      </c>
      <c r="AG84">
        <v>41</v>
      </c>
      <c r="AH84">
        <v>41</v>
      </c>
      <c r="AI84">
        <v>42</v>
      </c>
      <c r="AJ84">
        <v>49</v>
      </c>
      <c r="AK84">
        <v>49</v>
      </c>
      <c r="AL84">
        <v>48</v>
      </c>
      <c r="AM84">
        <v>49</v>
      </c>
      <c r="AN84">
        <v>40</v>
      </c>
      <c r="AO84">
        <v>41</v>
      </c>
      <c r="AP84">
        <v>41</v>
      </c>
      <c r="AQ84">
        <v>42</v>
      </c>
      <c r="AR84">
        <v>42</v>
      </c>
      <c r="AS84">
        <v>49.386363636363633</v>
      </c>
    </row>
    <row r="85" spans="1:45" x14ac:dyDescent="0.25">
      <c r="A85">
        <v>93</v>
      </c>
      <c r="B85">
        <v>93</v>
      </c>
      <c r="C85">
        <v>93</v>
      </c>
      <c r="D85">
        <v>93</v>
      </c>
      <c r="E85">
        <v>93</v>
      </c>
      <c r="F85">
        <v>93</v>
      </c>
      <c r="G85">
        <v>93</v>
      </c>
      <c r="H85">
        <v>93</v>
      </c>
      <c r="I85">
        <v>93</v>
      </c>
      <c r="J85">
        <v>93</v>
      </c>
      <c r="K85">
        <v>93</v>
      </c>
      <c r="L85">
        <v>93</v>
      </c>
      <c r="M85">
        <v>93</v>
      </c>
      <c r="N85">
        <v>94</v>
      </c>
      <c r="O85">
        <v>93</v>
      </c>
      <c r="P85">
        <v>94</v>
      </c>
      <c r="Q85">
        <v>94</v>
      </c>
      <c r="R85">
        <v>94</v>
      </c>
      <c r="S85">
        <v>94</v>
      </c>
      <c r="T85">
        <v>94</v>
      </c>
      <c r="U85">
        <v>93</v>
      </c>
      <c r="V85">
        <v>94</v>
      </c>
      <c r="W85">
        <v>93</v>
      </c>
      <c r="X85">
        <v>93</v>
      </c>
      <c r="Y85">
        <v>93</v>
      </c>
      <c r="Z85">
        <v>93</v>
      </c>
      <c r="AA85">
        <v>93</v>
      </c>
      <c r="AB85">
        <v>93</v>
      </c>
      <c r="AC85">
        <v>93</v>
      </c>
      <c r="AD85">
        <v>93</v>
      </c>
      <c r="AE85">
        <v>93</v>
      </c>
      <c r="AF85">
        <v>93</v>
      </c>
      <c r="AG85">
        <v>93</v>
      </c>
      <c r="AH85">
        <v>93</v>
      </c>
      <c r="AI85">
        <v>93</v>
      </c>
      <c r="AJ85">
        <v>93</v>
      </c>
      <c r="AK85">
        <v>93</v>
      </c>
      <c r="AL85">
        <v>92</v>
      </c>
      <c r="AM85">
        <v>92</v>
      </c>
      <c r="AN85">
        <v>85</v>
      </c>
      <c r="AO85">
        <v>85</v>
      </c>
      <c r="AP85">
        <v>90</v>
      </c>
      <c r="AQ85">
        <v>90</v>
      </c>
      <c r="AR85">
        <v>90</v>
      </c>
      <c r="AS85">
        <v>92.545454545454547</v>
      </c>
    </row>
    <row r="86" spans="1:45" x14ac:dyDescent="0.25">
      <c r="A86">
        <v>82</v>
      </c>
      <c r="B86">
        <v>82</v>
      </c>
      <c r="C86">
        <v>80</v>
      </c>
      <c r="D86">
        <v>81</v>
      </c>
      <c r="E86">
        <v>81</v>
      </c>
      <c r="F86">
        <v>81</v>
      </c>
      <c r="G86">
        <v>81</v>
      </c>
      <c r="H86">
        <v>81</v>
      </c>
      <c r="I86">
        <v>72</v>
      </c>
      <c r="J86">
        <v>72</v>
      </c>
      <c r="K86">
        <v>72</v>
      </c>
      <c r="L86">
        <v>72</v>
      </c>
      <c r="M86">
        <v>72</v>
      </c>
      <c r="N86">
        <v>72</v>
      </c>
      <c r="O86">
        <v>72</v>
      </c>
      <c r="P86">
        <v>72</v>
      </c>
      <c r="Q86">
        <v>72</v>
      </c>
      <c r="R86">
        <v>72</v>
      </c>
      <c r="S86">
        <v>71</v>
      </c>
      <c r="T86">
        <v>72</v>
      </c>
      <c r="U86">
        <v>72</v>
      </c>
      <c r="V86">
        <v>72</v>
      </c>
      <c r="W86">
        <v>72</v>
      </c>
      <c r="X86">
        <v>72</v>
      </c>
      <c r="Y86">
        <v>32</v>
      </c>
      <c r="Z86">
        <v>32</v>
      </c>
      <c r="AA86">
        <v>35</v>
      </c>
      <c r="AB86">
        <v>36</v>
      </c>
      <c r="AC86">
        <v>35</v>
      </c>
      <c r="AD86">
        <v>34</v>
      </c>
      <c r="AE86">
        <v>33</v>
      </c>
      <c r="AF86">
        <v>34</v>
      </c>
      <c r="AG86">
        <v>33</v>
      </c>
      <c r="AH86">
        <v>32</v>
      </c>
      <c r="AI86">
        <v>30</v>
      </c>
      <c r="AJ86">
        <v>31</v>
      </c>
      <c r="AK86">
        <v>30</v>
      </c>
      <c r="AL86">
        <v>34</v>
      </c>
      <c r="AM86">
        <v>33</v>
      </c>
      <c r="AN86">
        <v>36</v>
      </c>
      <c r="AO86">
        <v>36</v>
      </c>
      <c r="AP86">
        <v>35</v>
      </c>
      <c r="AQ86">
        <v>35</v>
      </c>
      <c r="AR86">
        <v>36</v>
      </c>
      <c r="AS86">
        <v>56.181818181818187</v>
      </c>
    </row>
    <row r="87" spans="1:45" x14ac:dyDescent="0.25">
      <c r="A87">
        <v>65</v>
      </c>
      <c r="B87">
        <v>69</v>
      </c>
      <c r="C87">
        <v>72</v>
      </c>
      <c r="D87">
        <v>59</v>
      </c>
      <c r="E87">
        <v>54</v>
      </c>
      <c r="F87">
        <v>57</v>
      </c>
      <c r="G87">
        <v>58</v>
      </c>
      <c r="H87">
        <v>58</v>
      </c>
      <c r="I87">
        <v>61</v>
      </c>
      <c r="J87">
        <v>60</v>
      </c>
      <c r="K87">
        <v>63</v>
      </c>
      <c r="L87">
        <v>52</v>
      </c>
      <c r="M87">
        <v>65</v>
      </c>
      <c r="N87">
        <v>64</v>
      </c>
      <c r="O87">
        <v>68</v>
      </c>
      <c r="P87">
        <v>56</v>
      </c>
      <c r="Q87">
        <v>64</v>
      </c>
      <c r="R87">
        <v>57</v>
      </c>
      <c r="S87">
        <v>59</v>
      </c>
      <c r="T87">
        <v>56</v>
      </c>
      <c r="U87">
        <v>58</v>
      </c>
      <c r="V87">
        <v>53</v>
      </c>
      <c r="W87">
        <v>50</v>
      </c>
      <c r="X87">
        <v>57</v>
      </c>
      <c r="Y87">
        <v>55</v>
      </c>
      <c r="Z87">
        <v>58</v>
      </c>
      <c r="AA87">
        <v>62</v>
      </c>
      <c r="AB87">
        <v>60</v>
      </c>
      <c r="AC87">
        <v>56</v>
      </c>
      <c r="AD87">
        <v>57</v>
      </c>
      <c r="AE87">
        <v>50</v>
      </c>
      <c r="AF87">
        <v>52</v>
      </c>
      <c r="AG87">
        <v>55</v>
      </c>
      <c r="AH87">
        <v>67</v>
      </c>
      <c r="AI87">
        <v>67</v>
      </c>
      <c r="AJ87">
        <v>59</v>
      </c>
      <c r="AK87">
        <v>67</v>
      </c>
      <c r="AL87">
        <v>63</v>
      </c>
      <c r="AM87">
        <v>70</v>
      </c>
      <c r="AN87">
        <v>59</v>
      </c>
      <c r="AO87">
        <v>70</v>
      </c>
      <c r="AP87">
        <v>67</v>
      </c>
      <c r="AQ87">
        <v>69</v>
      </c>
      <c r="AR87">
        <v>65</v>
      </c>
      <c r="AS87">
        <v>60.522727272727273</v>
      </c>
    </row>
    <row r="88" spans="1:45" x14ac:dyDescent="0.25">
      <c r="A88">
        <v>84</v>
      </c>
      <c r="B88">
        <v>73</v>
      </c>
      <c r="C88">
        <v>72</v>
      </c>
      <c r="D88">
        <v>73</v>
      </c>
      <c r="E88">
        <v>75</v>
      </c>
      <c r="F88">
        <v>84</v>
      </c>
      <c r="G88">
        <v>81</v>
      </c>
      <c r="H88">
        <v>75</v>
      </c>
      <c r="I88">
        <v>75</v>
      </c>
      <c r="J88">
        <v>74</v>
      </c>
      <c r="K88">
        <v>74</v>
      </c>
      <c r="L88">
        <v>104</v>
      </c>
      <c r="M88">
        <v>94</v>
      </c>
      <c r="N88">
        <v>95</v>
      </c>
      <c r="O88">
        <v>73</v>
      </c>
      <c r="P88">
        <v>73</v>
      </c>
      <c r="Q88">
        <v>73</v>
      </c>
      <c r="R88">
        <v>73</v>
      </c>
      <c r="S88">
        <v>97</v>
      </c>
      <c r="T88">
        <v>86</v>
      </c>
      <c r="U88">
        <v>86</v>
      </c>
      <c r="V88">
        <v>86</v>
      </c>
      <c r="W88">
        <v>78</v>
      </c>
      <c r="X88">
        <v>92</v>
      </c>
      <c r="Y88">
        <v>91</v>
      </c>
      <c r="Z88">
        <v>83</v>
      </c>
      <c r="AA88">
        <v>85</v>
      </c>
      <c r="AB88">
        <v>78</v>
      </c>
      <c r="AC88">
        <v>91</v>
      </c>
      <c r="AD88">
        <v>74</v>
      </c>
      <c r="AE88">
        <v>72</v>
      </c>
      <c r="AF88">
        <v>94</v>
      </c>
      <c r="AG88">
        <v>72</v>
      </c>
      <c r="AH88">
        <v>72</v>
      </c>
      <c r="AI88">
        <v>78</v>
      </c>
      <c r="AJ88">
        <v>91</v>
      </c>
      <c r="AK88">
        <v>72</v>
      </c>
      <c r="AL88">
        <v>83</v>
      </c>
      <c r="AM88">
        <v>85</v>
      </c>
      <c r="AN88">
        <v>85</v>
      </c>
      <c r="AO88">
        <v>100</v>
      </c>
      <c r="AP88">
        <v>88</v>
      </c>
      <c r="AQ88">
        <v>88</v>
      </c>
      <c r="AR88">
        <v>91</v>
      </c>
      <c r="AS88">
        <v>82.340909090909093</v>
      </c>
    </row>
    <row r="89" spans="1:45" x14ac:dyDescent="0.25">
      <c r="A89">
        <v>131</v>
      </c>
      <c r="B89">
        <v>131</v>
      </c>
      <c r="C89">
        <v>131</v>
      </c>
      <c r="D89">
        <v>131</v>
      </c>
      <c r="E89">
        <v>131</v>
      </c>
      <c r="F89">
        <v>131</v>
      </c>
      <c r="G89">
        <v>131</v>
      </c>
      <c r="H89">
        <v>131</v>
      </c>
      <c r="I89">
        <v>131</v>
      </c>
      <c r="J89">
        <v>129</v>
      </c>
      <c r="K89">
        <v>129</v>
      </c>
      <c r="L89">
        <v>131</v>
      </c>
      <c r="M89">
        <v>131</v>
      </c>
      <c r="N89">
        <v>131</v>
      </c>
      <c r="O89">
        <v>127</v>
      </c>
      <c r="P89">
        <v>131</v>
      </c>
      <c r="Q89">
        <v>124</v>
      </c>
      <c r="R89">
        <v>128</v>
      </c>
      <c r="S89">
        <v>127</v>
      </c>
      <c r="T89">
        <v>128</v>
      </c>
      <c r="U89">
        <v>128</v>
      </c>
      <c r="V89">
        <v>130</v>
      </c>
      <c r="W89">
        <v>128</v>
      </c>
      <c r="X89">
        <v>126</v>
      </c>
      <c r="Y89">
        <v>126</v>
      </c>
      <c r="Z89">
        <v>128</v>
      </c>
      <c r="AA89">
        <v>126</v>
      </c>
      <c r="AB89">
        <v>126</v>
      </c>
      <c r="AC89">
        <v>127</v>
      </c>
      <c r="AD89">
        <v>127</v>
      </c>
      <c r="AE89">
        <v>129</v>
      </c>
      <c r="AF89">
        <v>131</v>
      </c>
      <c r="AG89">
        <v>131</v>
      </c>
      <c r="AH89">
        <v>129</v>
      </c>
      <c r="AI89">
        <v>131</v>
      </c>
      <c r="AJ89">
        <v>131</v>
      </c>
      <c r="AK89">
        <v>129</v>
      </c>
      <c r="AL89">
        <v>126</v>
      </c>
      <c r="AM89">
        <v>130</v>
      </c>
      <c r="AN89">
        <v>123</v>
      </c>
      <c r="AO89">
        <v>123</v>
      </c>
      <c r="AP89">
        <v>126</v>
      </c>
      <c r="AQ89">
        <v>128</v>
      </c>
      <c r="AR89">
        <v>128</v>
      </c>
      <c r="AS89">
        <v>128.68181818181819</v>
      </c>
    </row>
    <row r="90" spans="1:45" x14ac:dyDescent="0.25">
      <c r="A90">
        <v>33</v>
      </c>
      <c r="B90">
        <v>33</v>
      </c>
      <c r="C90">
        <v>33</v>
      </c>
      <c r="D90">
        <v>33</v>
      </c>
      <c r="E90">
        <v>33</v>
      </c>
      <c r="F90">
        <v>33</v>
      </c>
      <c r="G90">
        <v>33</v>
      </c>
      <c r="H90">
        <v>33</v>
      </c>
      <c r="I90">
        <v>33</v>
      </c>
      <c r="J90">
        <v>33</v>
      </c>
      <c r="K90">
        <v>33</v>
      </c>
      <c r="L90">
        <v>33</v>
      </c>
      <c r="M90">
        <v>33</v>
      </c>
      <c r="N90">
        <v>33</v>
      </c>
      <c r="O90">
        <v>33</v>
      </c>
      <c r="P90">
        <v>33</v>
      </c>
      <c r="Q90">
        <v>33</v>
      </c>
      <c r="R90">
        <v>33</v>
      </c>
      <c r="S90">
        <v>33</v>
      </c>
      <c r="T90">
        <v>33</v>
      </c>
      <c r="U90">
        <v>33</v>
      </c>
      <c r="V90">
        <v>33</v>
      </c>
      <c r="W90">
        <v>33</v>
      </c>
      <c r="X90">
        <v>33</v>
      </c>
      <c r="Y90">
        <v>33</v>
      </c>
      <c r="Z90">
        <v>33</v>
      </c>
      <c r="AA90">
        <v>33</v>
      </c>
      <c r="AB90">
        <v>33</v>
      </c>
      <c r="AC90">
        <v>33</v>
      </c>
      <c r="AD90">
        <v>33</v>
      </c>
      <c r="AE90">
        <v>33</v>
      </c>
      <c r="AF90">
        <v>33</v>
      </c>
      <c r="AG90">
        <v>33</v>
      </c>
      <c r="AH90">
        <v>33</v>
      </c>
      <c r="AI90">
        <v>33</v>
      </c>
      <c r="AJ90">
        <v>33</v>
      </c>
      <c r="AK90">
        <v>33</v>
      </c>
      <c r="AL90">
        <v>33</v>
      </c>
      <c r="AM90">
        <v>33</v>
      </c>
      <c r="AN90">
        <v>33</v>
      </c>
      <c r="AO90">
        <v>33</v>
      </c>
      <c r="AP90">
        <v>33</v>
      </c>
      <c r="AQ90">
        <v>33</v>
      </c>
      <c r="AR90">
        <v>33</v>
      </c>
      <c r="AS90">
        <v>33</v>
      </c>
    </row>
    <row r="91" spans="1:45" x14ac:dyDescent="0.25">
      <c r="A91">
        <v>82</v>
      </c>
      <c r="B91">
        <v>82</v>
      </c>
      <c r="C91">
        <v>80</v>
      </c>
      <c r="D91">
        <v>6</v>
      </c>
      <c r="E91">
        <v>81</v>
      </c>
      <c r="F91">
        <v>81</v>
      </c>
      <c r="G91">
        <v>81</v>
      </c>
      <c r="H91">
        <v>81</v>
      </c>
      <c r="I91">
        <v>72</v>
      </c>
      <c r="J91">
        <v>72</v>
      </c>
      <c r="K91">
        <v>72</v>
      </c>
      <c r="L91">
        <v>73</v>
      </c>
      <c r="M91">
        <v>72</v>
      </c>
      <c r="N91">
        <v>72</v>
      </c>
      <c r="O91">
        <v>72</v>
      </c>
      <c r="P91">
        <v>72</v>
      </c>
      <c r="Q91">
        <v>72</v>
      </c>
      <c r="R91">
        <v>72</v>
      </c>
      <c r="S91">
        <v>72</v>
      </c>
      <c r="T91">
        <v>72</v>
      </c>
      <c r="U91">
        <v>72</v>
      </c>
      <c r="V91">
        <v>72</v>
      </c>
      <c r="W91">
        <v>72</v>
      </c>
      <c r="X91">
        <v>72</v>
      </c>
      <c r="Y91">
        <v>22</v>
      </c>
      <c r="Z91">
        <v>22</v>
      </c>
      <c r="AA91">
        <v>23</v>
      </c>
      <c r="AB91">
        <v>23</v>
      </c>
      <c r="AC91">
        <v>23</v>
      </c>
      <c r="AD91">
        <v>23</v>
      </c>
      <c r="AE91">
        <v>23</v>
      </c>
      <c r="AF91">
        <v>23</v>
      </c>
      <c r="AG91">
        <v>23</v>
      </c>
      <c r="AH91">
        <v>23</v>
      </c>
      <c r="AI91">
        <v>23</v>
      </c>
      <c r="AJ91">
        <v>23</v>
      </c>
      <c r="AK91">
        <v>22</v>
      </c>
      <c r="AL91">
        <v>24</v>
      </c>
      <c r="AM91">
        <v>25</v>
      </c>
      <c r="AN91">
        <v>26</v>
      </c>
      <c r="AO91">
        <v>25</v>
      </c>
      <c r="AP91">
        <v>24</v>
      </c>
      <c r="AQ91">
        <v>24</v>
      </c>
      <c r="AR91">
        <v>25</v>
      </c>
      <c r="AS91">
        <v>49.909090909090907</v>
      </c>
    </row>
    <row r="92" spans="1:45" x14ac:dyDescent="0.25">
      <c r="A92">
        <v>85</v>
      </c>
      <c r="B92">
        <v>85</v>
      </c>
      <c r="C92">
        <v>85</v>
      </c>
      <c r="D92">
        <v>85</v>
      </c>
      <c r="E92">
        <v>85</v>
      </c>
      <c r="F92">
        <v>85</v>
      </c>
      <c r="G92">
        <v>85</v>
      </c>
      <c r="H92">
        <v>85</v>
      </c>
      <c r="I92">
        <v>85</v>
      </c>
      <c r="J92">
        <v>85</v>
      </c>
      <c r="K92">
        <v>85</v>
      </c>
      <c r="L92">
        <v>85</v>
      </c>
      <c r="M92">
        <v>85</v>
      </c>
      <c r="N92">
        <v>85</v>
      </c>
      <c r="O92">
        <v>85</v>
      </c>
      <c r="P92">
        <v>85</v>
      </c>
      <c r="Q92">
        <v>85</v>
      </c>
      <c r="R92">
        <v>85</v>
      </c>
      <c r="S92">
        <v>85</v>
      </c>
      <c r="T92">
        <v>85</v>
      </c>
      <c r="U92">
        <v>85</v>
      </c>
      <c r="V92">
        <v>80</v>
      </c>
      <c r="W92">
        <v>85</v>
      </c>
      <c r="X92">
        <v>85</v>
      </c>
      <c r="Y92">
        <v>80</v>
      </c>
      <c r="Z92">
        <v>85</v>
      </c>
      <c r="AA92">
        <v>85</v>
      </c>
      <c r="AB92">
        <v>85</v>
      </c>
      <c r="AC92">
        <v>85</v>
      </c>
      <c r="AD92">
        <v>85</v>
      </c>
      <c r="AE92">
        <v>85</v>
      </c>
      <c r="AF92">
        <v>85</v>
      </c>
      <c r="AG92">
        <v>85</v>
      </c>
      <c r="AH92">
        <v>80</v>
      </c>
      <c r="AI92">
        <v>80</v>
      </c>
      <c r="AJ92">
        <v>85</v>
      </c>
      <c r="AK92">
        <v>85</v>
      </c>
      <c r="AL92">
        <v>85</v>
      </c>
      <c r="AM92">
        <v>85</v>
      </c>
      <c r="AN92">
        <v>80</v>
      </c>
      <c r="AO92">
        <v>85</v>
      </c>
      <c r="AP92">
        <v>85</v>
      </c>
      <c r="AQ92">
        <v>82</v>
      </c>
      <c r="AR92">
        <v>85</v>
      </c>
      <c r="AS92">
        <v>84.36363636363636</v>
      </c>
    </row>
    <row r="93" spans="1:45" x14ac:dyDescent="0.25">
      <c r="A93">
        <v>80</v>
      </c>
      <c r="B93">
        <v>79</v>
      </c>
      <c r="C93">
        <v>77</v>
      </c>
      <c r="D93">
        <v>78</v>
      </c>
      <c r="E93">
        <v>78</v>
      </c>
      <c r="F93">
        <v>78</v>
      </c>
      <c r="G93">
        <v>78</v>
      </c>
      <c r="H93">
        <v>78</v>
      </c>
      <c r="I93">
        <v>69</v>
      </c>
      <c r="J93">
        <v>69</v>
      </c>
      <c r="K93">
        <v>69</v>
      </c>
      <c r="L93">
        <v>70</v>
      </c>
      <c r="M93">
        <v>69</v>
      </c>
      <c r="N93">
        <v>69</v>
      </c>
      <c r="O93">
        <v>69</v>
      </c>
      <c r="P93">
        <v>69</v>
      </c>
      <c r="Q93">
        <v>69</v>
      </c>
      <c r="R93">
        <v>69</v>
      </c>
      <c r="S93">
        <v>69</v>
      </c>
      <c r="T93">
        <v>69</v>
      </c>
      <c r="U93">
        <v>69</v>
      </c>
      <c r="V93">
        <v>69</v>
      </c>
      <c r="W93">
        <v>69</v>
      </c>
      <c r="X93">
        <v>69</v>
      </c>
      <c r="Y93">
        <v>33</v>
      </c>
      <c r="Z93">
        <v>33</v>
      </c>
      <c r="AA93">
        <v>36</v>
      </c>
      <c r="AB93">
        <v>36</v>
      </c>
      <c r="AC93">
        <v>35</v>
      </c>
      <c r="AD93">
        <v>34</v>
      </c>
      <c r="AE93">
        <v>33</v>
      </c>
      <c r="AF93">
        <v>34</v>
      </c>
      <c r="AG93">
        <v>33</v>
      </c>
      <c r="AH93">
        <v>33</v>
      </c>
      <c r="AI93">
        <v>32</v>
      </c>
      <c r="AJ93">
        <v>32</v>
      </c>
      <c r="AK93">
        <v>31</v>
      </c>
      <c r="AL93">
        <v>34</v>
      </c>
      <c r="AM93">
        <v>34</v>
      </c>
      <c r="AN93">
        <v>37</v>
      </c>
      <c r="AO93">
        <v>36</v>
      </c>
      <c r="AP93">
        <v>35</v>
      </c>
      <c r="AQ93">
        <v>35</v>
      </c>
      <c r="AR93">
        <v>36</v>
      </c>
      <c r="AS93">
        <v>54.840909090909093</v>
      </c>
    </row>
    <row r="94" spans="1:45" x14ac:dyDescent="0.25">
      <c r="A94">
        <v>53</v>
      </c>
      <c r="B94">
        <v>53</v>
      </c>
      <c r="C94">
        <v>30</v>
      </c>
      <c r="D94">
        <v>50</v>
      </c>
      <c r="E94">
        <v>46</v>
      </c>
      <c r="F94">
        <v>50</v>
      </c>
      <c r="G94">
        <v>51</v>
      </c>
      <c r="H94">
        <v>52</v>
      </c>
      <c r="I94">
        <v>52</v>
      </c>
      <c r="J94">
        <v>51</v>
      </c>
      <c r="K94">
        <v>31</v>
      </c>
      <c r="L94">
        <v>32</v>
      </c>
      <c r="M94">
        <v>52</v>
      </c>
      <c r="N94">
        <v>53</v>
      </c>
      <c r="O94">
        <v>53</v>
      </c>
      <c r="P94">
        <v>52</v>
      </c>
      <c r="Q94">
        <v>52</v>
      </c>
      <c r="R94">
        <v>52</v>
      </c>
      <c r="S94">
        <v>52</v>
      </c>
      <c r="T94">
        <v>52</v>
      </c>
      <c r="U94">
        <v>53</v>
      </c>
      <c r="V94">
        <v>52</v>
      </c>
      <c r="W94">
        <v>52</v>
      </c>
      <c r="X94">
        <v>52</v>
      </c>
      <c r="Y94">
        <v>53</v>
      </c>
      <c r="Z94">
        <v>53</v>
      </c>
      <c r="AA94">
        <v>53</v>
      </c>
      <c r="AB94">
        <v>53</v>
      </c>
      <c r="AC94">
        <v>52</v>
      </c>
      <c r="AD94">
        <v>53</v>
      </c>
      <c r="AE94">
        <v>52</v>
      </c>
      <c r="AF94">
        <v>51</v>
      </c>
      <c r="AG94">
        <v>52</v>
      </c>
      <c r="AH94">
        <v>52</v>
      </c>
      <c r="AI94">
        <v>53</v>
      </c>
      <c r="AJ94">
        <v>52</v>
      </c>
      <c r="AK94">
        <v>53</v>
      </c>
      <c r="AL94">
        <v>53</v>
      </c>
      <c r="AM94">
        <v>53</v>
      </c>
      <c r="AN94">
        <v>53</v>
      </c>
      <c r="AO94">
        <v>52</v>
      </c>
      <c r="AP94">
        <v>52</v>
      </c>
      <c r="AQ94">
        <v>52</v>
      </c>
      <c r="AR94">
        <v>52</v>
      </c>
      <c r="AS94">
        <v>50.613636363636367</v>
      </c>
    </row>
    <row r="95" spans="1:45" x14ac:dyDescent="0.25">
      <c r="A95">
        <v>82</v>
      </c>
      <c r="B95">
        <v>82</v>
      </c>
      <c r="C95">
        <v>80</v>
      </c>
      <c r="D95">
        <v>81</v>
      </c>
      <c r="E95">
        <v>81</v>
      </c>
      <c r="F95">
        <v>81</v>
      </c>
      <c r="G95">
        <v>81</v>
      </c>
      <c r="H95">
        <v>81</v>
      </c>
      <c r="I95">
        <v>72</v>
      </c>
      <c r="J95">
        <v>72</v>
      </c>
      <c r="K95">
        <v>72</v>
      </c>
      <c r="L95">
        <v>73</v>
      </c>
      <c r="M95">
        <v>72</v>
      </c>
      <c r="N95">
        <v>72</v>
      </c>
      <c r="O95">
        <v>72</v>
      </c>
      <c r="P95">
        <v>72</v>
      </c>
      <c r="Q95">
        <v>72</v>
      </c>
      <c r="R95">
        <v>72</v>
      </c>
      <c r="S95">
        <v>72</v>
      </c>
      <c r="T95">
        <v>72</v>
      </c>
      <c r="U95">
        <v>72</v>
      </c>
      <c r="V95">
        <v>72</v>
      </c>
      <c r="W95">
        <v>72</v>
      </c>
      <c r="X95">
        <v>72</v>
      </c>
      <c r="Y95">
        <v>23</v>
      </c>
      <c r="Z95">
        <v>23</v>
      </c>
      <c r="AA95">
        <v>22</v>
      </c>
      <c r="AB95">
        <v>23</v>
      </c>
      <c r="AC95">
        <v>23</v>
      </c>
      <c r="AD95">
        <v>23</v>
      </c>
      <c r="AE95">
        <v>22</v>
      </c>
      <c r="AF95">
        <v>22</v>
      </c>
      <c r="AG95">
        <v>23</v>
      </c>
      <c r="AH95">
        <v>23</v>
      </c>
      <c r="AI95">
        <v>23</v>
      </c>
      <c r="AJ95">
        <v>23</v>
      </c>
      <c r="AK95">
        <v>22</v>
      </c>
      <c r="AL95">
        <v>23</v>
      </c>
      <c r="AM95">
        <v>22</v>
      </c>
      <c r="AN95">
        <v>25</v>
      </c>
      <c r="AO95">
        <v>25</v>
      </c>
      <c r="AP95">
        <v>24</v>
      </c>
      <c r="AQ95">
        <v>24</v>
      </c>
      <c r="AR95">
        <v>25</v>
      </c>
      <c r="AS95">
        <v>51.477272727272727</v>
      </c>
    </row>
    <row r="96" spans="1:45" x14ac:dyDescent="0.25">
      <c r="A96">
        <v>408</v>
      </c>
      <c r="B96">
        <v>408</v>
      </c>
      <c r="C96">
        <v>83</v>
      </c>
      <c r="D96">
        <v>50</v>
      </c>
      <c r="E96">
        <v>56</v>
      </c>
      <c r="F96">
        <v>54</v>
      </c>
      <c r="G96">
        <v>58</v>
      </c>
      <c r="H96">
        <v>57</v>
      </c>
      <c r="I96">
        <v>59</v>
      </c>
      <c r="J96">
        <v>63</v>
      </c>
      <c r="K96">
        <v>62</v>
      </c>
      <c r="L96">
        <v>36</v>
      </c>
      <c r="M96">
        <v>35</v>
      </c>
      <c r="N96">
        <v>38</v>
      </c>
      <c r="O96">
        <v>42</v>
      </c>
      <c r="P96">
        <v>45</v>
      </c>
      <c r="Q96">
        <v>44</v>
      </c>
      <c r="R96">
        <v>43</v>
      </c>
      <c r="S96">
        <v>45</v>
      </c>
      <c r="T96">
        <v>45</v>
      </c>
      <c r="U96">
        <v>49</v>
      </c>
      <c r="V96">
        <v>48</v>
      </c>
      <c r="W96">
        <v>46</v>
      </c>
      <c r="X96">
        <v>39</v>
      </c>
      <c r="Y96">
        <v>46</v>
      </c>
      <c r="Z96">
        <v>47</v>
      </c>
      <c r="AA96">
        <v>43</v>
      </c>
      <c r="AB96">
        <v>47</v>
      </c>
      <c r="AC96">
        <v>45</v>
      </c>
      <c r="AD96">
        <v>47</v>
      </c>
      <c r="AE96">
        <v>48</v>
      </c>
      <c r="AF96">
        <v>49</v>
      </c>
      <c r="AG96">
        <v>43</v>
      </c>
      <c r="AH96">
        <v>47</v>
      </c>
      <c r="AI96">
        <v>49</v>
      </c>
      <c r="AJ96">
        <v>47</v>
      </c>
      <c r="AK96">
        <v>43</v>
      </c>
      <c r="AL96">
        <v>44</v>
      </c>
      <c r="AM96">
        <v>47</v>
      </c>
      <c r="AN96">
        <v>42</v>
      </c>
      <c r="AO96">
        <v>48</v>
      </c>
      <c r="AP96">
        <v>45</v>
      </c>
      <c r="AQ96">
        <v>41</v>
      </c>
      <c r="AR96">
        <v>45</v>
      </c>
      <c r="AS96">
        <v>64.227272727272748</v>
      </c>
    </row>
    <row r="97" spans="1:45" x14ac:dyDescent="0.25">
      <c r="A97">
        <v>255</v>
      </c>
      <c r="B97">
        <v>258</v>
      </c>
      <c r="C97">
        <v>252</v>
      </c>
      <c r="D97">
        <v>254</v>
      </c>
      <c r="E97">
        <v>253</v>
      </c>
      <c r="F97">
        <v>256</v>
      </c>
      <c r="G97">
        <v>268</v>
      </c>
      <c r="H97">
        <v>266</v>
      </c>
      <c r="I97">
        <v>261</v>
      </c>
      <c r="J97">
        <v>258</v>
      </c>
      <c r="K97">
        <v>251</v>
      </c>
      <c r="L97">
        <v>257</v>
      </c>
      <c r="M97">
        <v>251</v>
      </c>
      <c r="N97">
        <v>254</v>
      </c>
      <c r="O97">
        <v>41</v>
      </c>
      <c r="P97">
        <v>43</v>
      </c>
      <c r="Q97">
        <v>43</v>
      </c>
      <c r="R97">
        <v>52</v>
      </c>
      <c r="S97">
        <v>53</v>
      </c>
      <c r="T97">
        <v>57</v>
      </c>
      <c r="U97">
        <v>57</v>
      </c>
      <c r="V97">
        <v>59</v>
      </c>
      <c r="W97">
        <v>61</v>
      </c>
      <c r="X97">
        <v>62</v>
      </c>
      <c r="Y97">
        <v>64</v>
      </c>
      <c r="Z97">
        <v>62</v>
      </c>
      <c r="AA97">
        <v>62</v>
      </c>
      <c r="AB97">
        <v>62</v>
      </c>
      <c r="AC97">
        <v>64</v>
      </c>
      <c r="AD97">
        <v>64</v>
      </c>
      <c r="AE97">
        <v>64</v>
      </c>
      <c r="AF97">
        <v>62</v>
      </c>
      <c r="AG97">
        <v>62</v>
      </c>
      <c r="AH97">
        <v>64</v>
      </c>
      <c r="AI97">
        <v>61</v>
      </c>
      <c r="AJ97">
        <v>64</v>
      </c>
      <c r="AK97">
        <v>64</v>
      </c>
      <c r="AL97">
        <v>66</v>
      </c>
      <c r="AM97">
        <v>64</v>
      </c>
      <c r="AN97">
        <v>64</v>
      </c>
      <c r="AO97">
        <v>63</v>
      </c>
      <c r="AP97">
        <v>55</v>
      </c>
      <c r="AQ97">
        <v>57</v>
      </c>
      <c r="AR97">
        <v>57</v>
      </c>
      <c r="AS97">
        <v>121.97727272727272</v>
      </c>
    </row>
    <row r="98" spans="1:45" x14ac:dyDescent="0.25">
      <c r="A98">
        <v>38</v>
      </c>
      <c r="B98">
        <v>38</v>
      </c>
      <c r="C98">
        <v>38</v>
      </c>
      <c r="D98">
        <v>38</v>
      </c>
      <c r="E98">
        <v>37</v>
      </c>
      <c r="F98">
        <v>38</v>
      </c>
      <c r="G98">
        <v>38</v>
      </c>
      <c r="H98">
        <v>37</v>
      </c>
      <c r="I98">
        <v>37</v>
      </c>
      <c r="J98">
        <v>37</v>
      </c>
      <c r="K98">
        <v>37</v>
      </c>
      <c r="L98">
        <v>38</v>
      </c>
      <c r="M98">
        <v>38</v>
      </c>
      <c r="N98">
        <v>38</v>
      </c>
      <c r="O98">
        <v>38</v>
      </c>
      <c r="P98">
        <v>38</v>
      </c>
      <c r="Q98">
        <v>38</v>
      </c>
      <c r="R98">
        <v>40</v>
      </c>
      <c r="S98">
        <v>40</v>
      </c>
      <c r="T98">
        <v>38</v>
      </c>
      <c r="U98">
        <v>40</v>
      </c>
      <c r="V98">
        <v>40</v>
      </c>
      <c r="W98">
        <v>40</v>
      </c>
      <c r="X98">
        <v>39</v>
      </c>
      <c r="Y98">
        <v>39</v>
      </c>
      <c r="Z98">
        <v>40</v>
      </c>
      <c r="AA98">
        <v>40</v>
      </c>
      <c r="AB98">
        <v>40</v>
      </c>
      <c r="AC98">
        <v>40</v>
      </c>
      <c r="AD98">
        <v>39</v>
      </c>
      <c r="AE98">
        <v>39</v>
      </c>
      <c r="AF98">
        <v>39</v>
      </c>
      <c r="AG98">
        <v>42</v>
      </c>
      <c r="AH98">
        <v>37</v>
      </c>
      <c r="AI98">
        <v>37</v>
      </c>
      <c r="AJ98">
        <v>37</v>
      </c>
      <c r="AK98">
        <v>37</v>
      </c>
      <c r="AL98">
        <v>35</v>
      </c>
      <c r="AM98">
        <v>35</v>
      </c>
      <c r="AN98">
        <v>35</v>
      </c>
      <c r="AO98">
        <v>34</v>
      </c>
      <c r="AP98">
        <v>34</v>
      </c>
      <c r="AQ98">
        <v>34</v>
      </c>
      <c r="AR98">
        <v>34</v>
      </c>
      <c r="AS98">
        <v>37.840909090909093</v>
      </c>
    </row>
    <row r="99" spans="1:45" x14ac:dyDescent="0.25">
      <c r="A99">
        <v>22</v>
      </c>
      <c r="B99">
        <v>22</v>
      </c>
      <c r="C99">
        <v>22</v>
      </c>
      <c r="D99">
        <v>22</v>
      </c>
      <c r="E99">
        <v>22</v>
      </c>
      <c r="F99">
        <v>22</v>
      </c>
      <c r="G99">
        <v>22</v>
      </c>
      <c r="H99">
        <v>22</v>
      </c>
      <c r="I99">
        <v>22</v>
      </c>
      <c r="J99">
        <v>22</v>
      </c>
      <c r="K99">
        <v>22</v>
      </c>
      <c r="L99">
        <v>22</v>
      </c>
      <c r="M99">
        <v>24</v>
      </c>
      <c r="N99">
        <v>24</v>
      </c>
      <c r="O99">
        <v>24</v>
      </c>
      <c r="P99">
        <v>24</v>
      </c>
      <c r="Q99">
        <v>23</v>
      </c>
      <c r="R99">
        <v>23</v>
      </c>
      <c r="S99">
        <v>23</v>
      </c>
      <c r="T99">
        <v>23</v>
      </c>
      <c r="U99">
        <v>24</v>
      </c>
      <c r="V99">
        <v>24</v>
      </c>
      <c r="W99">
        <v>24</v>
      </c>
      <c r="X99">
        <v>24</v>
      </c>
      <c r="Y99">
        <v>25</v>
      </c>
      <c r="Z99">
        <v>24</v>
      </c>
      <c r="AA99">
        <v>23</v>
      </c>
      <c r="AB99">
        <v>23</v>
      </c>
      <c r="AC99">
        <v>23</v>
      </c>
      <c r="AD99">
        <v>23</v>
      </c>
      <c r="AE99">
        <v>23</v>
      </c>
      <c r="AF99">
        <v>24</v>
      </c>
      <c r="AG99">
        <v>24</v>
      </c>
      <c r="AH99">
        <v>24</v>
      </c>
      <c r="AI99">
        <v>23</v>
      </c>
      <c r="AJ99">
        <v>23</v>
      </c>
      <c r="AK99">
        <v>24</v>
      </c>
      <c r="AL99">
        <v>24</v>
      </c>
      <c r="AM99">
        <v>23</v>
      </c>
      <c r="AN99">
        <v>24</v>
      </c>
      <c r="AO99">
        <v>24</v>
      </c>
      <c r="AP99">
        <v>24</v>
      </c>
      <c r="AQ99">
        <v>24</v>
      </c>
      <c r="AR99">
        <v>24</v>
      </c>
      <c r="AS99">
        <v>23.204545454545453</v>
      </c>
    </row>
    <row r="100" spans="1:45" x14ac:dyDescent="0.25">
      <c r="A100">
        <v>11</v>
      </c>
      <c r="B100">
        <v>11</v>
      </c>
      <c r="C100">
        <v>11</v>
      </c>
      <c r="D100">
        <v>11</v>
      </c>
      <c r="E100">
        <v>11</v>
      </c>
      <c r="F100">
        <v>11</v>
      </c>
      <c r="G100">
        <v>8</v>
      </c>
      <c r="H100">
        <v>8</v>
      </c>
      <c r="I100">
        <v>11</v>
      </c>
      <c r="J100">
        <v>6</v>
      </c>
      <c r="K100">
        <v>8</v>
      </c>
      <c r="L100">
        <v>11</v>
      </c>
      <c r="M100">
        <v>11</v>
      </c>
      <c r="N100">
        <v>6</v>
      </c>
      <c r="O100">
        <v>8</v>
      </c>
      <c r="P100">
        <v>8</v>
      </c>
      <c r="Q100">
        <v>8</v>
      </c>
      <c r="R100">
        <v>8</v>
      </c>
      <c r="S100">
        <v>8</v>
      </c>
      <c r="T100">
        <v>8</v>
      </c>
      <c r="U100">
        <v>8</v>
      </c>
      <c r="V100">
        <v>8</v>
      </c>
      <c r="W100">
        <v>5</v>
      </c>
      <c r="X100">
        <v>8</v>
      </c>
      <c r="Y100">
        <v>8</v>
      </c>
      <c r="Z100">
        <v>5</v>
      </c>
      <c r="AA100">
        <v>3</v>
      </c>
      <c r="AB100">
        <v>5</v>
      </c>
      <c r="AC100">
        <v>3</v>
      </c>
      <c r="AD100">
        <v>3</v>
      </c>
      <c r="AE100">
        <v>3</v>
      </c>
      <c r="AF100">
        <v>2</v>
      </c>
      <c r="AG100">
        <v>8</v>
      </c>
      <c r="AH100">
        <v>8</v>
      </c>
      <c r="AI100">
        <v>8</v>
      </c>
      <c r="AJ100">
        <v>9</v>
      </c>
      <c r="AK100">
        <v>11</v>
      </c>
      <c r="AL100">
        <v>5</v>
      </c>
      <c r="AM100">
        <v>3</v>
      </c>
      <c r="AN100">
        <v>3</v>
      </c>
      <c r="AO100">
        <v>5</v>
      </c>
      <c r="AP100">
        <v>8</v>
      </c>
      <c r="AQ100">
        <v>8</v>
      </c>
      <c r="AR100">
        <v>5</v>
      </c>
      <c r="AS100">
        <v>7.3863636363636367</v>
      </c>
    </row>
    <row r="101" spans="1:45" x14ac:dyDescent="0.25">
      <c r="A101">
        <v>119</v>
      </c>
      <c r="B101">
        <v>118</v>
      </c>
      <c r="C101">
        <v>123</v>
      </c>
      <c r="D101">
        <v>122</v>
      </c>
      <c r="E101">
        <v>121</v>
      </c>
      <c r="F101">
        <v>121</v>
      </c>
      <c r="G101">
        <v>122</v>
      </c>
      <c r="H101">
        <v>121</v>
      </c>
      <c r="I101">
        <v>119</v>
      </c>
      <c r="J101">
        <v>122</v>
      </c>
      <c r="K101">
        <v>116</v>
      </c>
      <c r="L101">
        <v>117</v>
      </c>
      <c r="M101">
        <v>118</v>
      </c>
      <c r="N101">
        <v>112</v>
      </c>
      <c r="O101">
        <v>117</v>
      </c>
      <c r="P101">
        <v>119</v>
      </c>
      <c r="Q101">
        <v>118</v>
      </c>
      <c r="R101">
        <v>121</v>
      </c>
      <c r="S101">
        <v>122</v>
      </c>
      <c r="T101">
        <v>117</v>
      </c>
      <c r="U101">
        <v>119</v>
      </c>
      <c r="V101">
        <v>120</v>
      </c>
      <c r="W101">
        <v>118</v>
      </c>
      <c r="X101">
        <v>120</v>
      </c>
      <c r="Y101">
        <v>121</v>
      </c>
      <c r="Z101">
        <v>121</v>
      </c>
      <c r="AA101">
        <v>120</v>
      </c>
      <c r="AB101">
        <v>121</v>
      </c>
      <c r="AC101">
        <v>118</v>
      </c>
      <c r="AD101">
        <v>116</v>
      </c>
      <c r="AE101">
        <v>116</v>
      </c>
      <c r="AF101">
        <v>119</v>
      </c>
      <c r="AG101">
        <v>121</v>
      </c>
      <c r="AH101">
        <v>123</v>
      </c>
      <c r="AI101">
        <v>118</v>
      </c>
      <c r="AJ101">
        <v>120</v>
      </c>
      <c r="AK101">
        <v>120</v>
      </c>
      <c r="AL101">
        <v>124</v>
      </c>
      <c r="AM101">
        <v>124</v>
      </c>
      <c r="AN101">
        <v>126</v>
      </c>
      <c r="AO101">
        <v>126</v>
      </c>
      <c r="AP101">
        <v>132</v>
      </c>
      <c r="AQ101">
        <v>127</v>
      </c>
      <c r="AR101">
        <v>129</v>
      </c>
      <c r="AS101">
        <v>120.54545454545455</v>
      </c>
    </row>
    <row r="102" spans="1:45" x14ac:dyDescent="0.25">
      <c r="A102">
        <v>138</v>
      </c>
      <c r="B102">
        <v>139</v>
      </c>
      <c r="C102">
        <v>138</v>
      </c>
      <c r="D102">
        <v>134</v>
      </c>
      <c r="E102">
        <v>137</v>
      </c>
      <c r="F102">
        <v>136</v>
      </c>
      <c r="G102">
        <v>140</v>
      </c>
      <c r="H102">
        <v>131</v>
      </c>
      <c r="I102">
        <v>128</v>
      </c>
      <c r="J102">
        <v>131</v>
      </c>
      <c r="K102">
        <v>125</v>
      </c>
      <c r="L102">
        <v>136</v>
      </c>
      <c r="M102">
        <v>136</v>
      </c>
      <c r="N102">
        <v>126</v>
      </c>
      <c r="O102">
        <v>127</v>
      </c>
      <c r="P102">
        <v>136</v>
      </c>
      <c r="Q102">
        <v>134</v>
      </c>
      <c r="R102">
        <v>129</v>
      </c>
      <c r="S102">
        <v>118</v>
      </c>
      <c r="T102">
        <v>140</v>
      </c>
      <c r="U102">
        <v>138</v>
      </c>
      <c r="V102">
        <v>136</v>
      </c>
      <c r="W102">
        <v>141</v>
      </c>
      <c r="X102">
        <v>144</v>
      </c>
      <c r="Y102">
        <v>142</v>
      </c>
      <c r="Z102">
        <v>142</v>
      </c>
      <c r="AA102">
        <v>139</v>
      </c>
      <c r="AB102">
        <v>137</v>
      </c>
      <c r="AC102">
        <v>135</v>
      </c>
      <c r="AD102">
        <v>136</v>
      </c>
      <c r="AE102">
        <v>132</v>
      </c>
      <c r="AF102">
        <v>137</v>
      </c>
      <c r="AG102">
        <v>131</v>
      </c>
      <c r="AH102">
        <v>133</v>
      </c>
      <c r="AI102">
        <v>129</v>
      </c>
      <c r="AJ102">
        <v>145</v>
      </c>
      <c r="AK102">
        <v>134</v>
      </c>
      <c r="AL102">
        <v>134</v>
      </c>
      <c r="AM102">
        <v>136</v>
      </c>
      <c r="AN102">
        <v>129</v>
      </c>
      <c r="AO102">
        <v>131</v>
      </c>
      <c r="AP102">
        <v>134</v>
      </c>
      <c r="AQ102">
        <v>131</v>
      </c>
      <c r="AR102">
        <v>135</v>
      </c>
      <c r="AS102">
        <v>134.54545454545453</v>
      </c>
    </row>
    <row r="103" spans="1:45" x14ac:dyDescent="0.25">
      <c r="A103">
        <v>34</v>
      </c>
      <c r="B103">
        <v>35</v>
      </c>
      <c r="C103">
        <v>36</v>
      </c>
      <c r="D103">
        <v>36</v>
      </c>
      <c r="E103">
        <v>36</v>
      </c>
      <c r="F103">
        <v>36</v>
      </c>
      <c r="G103">
        <v>35</v>
      </c>
      <c r="H103">
        <v>35</v>
      </c>
      <c r="I103">
        <v>35</v>
      </c>
      <c r="J103">
        <v>35</v>
      </c>
      <c r="K103">
        <v>35</v>
      </c>
      <c r="L103">
        <v>35</v>
      </c>
      <c r="M103">
        <v>35</v>
      </c>
      <c r="N103">
        <v>35</v>
      </c>
      <c r="O103">
        <v>35</v>
      </c>
      <c r="P103">
        <v>34</v>
      </c>
      <c r="Q103">
        <v>35</v>
      </c>
      <c r="R103">
        <v>35</v>
      </c>
      <c r="S103">
        <v>35</v>
      </c>
      <c r="T103">
        <v>35</v>
      </c>
      <c r="U103">
        <v>35</v>
      </c>
      <c r="V103">
        <v>35</v>
      </c>
      <c r="W103">
        <v>34</v>
      </c>
      <c r="X103">
        <v>35</v>
      </c>
      <c r="Y103">
        <v>35</v>
      </c>
      <c r="Z103">
        <v>35</v>
      </c>
      <c r="AA103">
        <v>34</v>
      </c>
      <c r="AB103">
        <v>34</v>
      </c>
      <c r="AC103">
        <v>34</v>
      </c>
      <c r="AD103">
        <v>34</v>
      </c>
      <c r="AE103">
        <v>35</v>
      </c>
      <c r="AF103">
        <v>34</v>
      </c>
      <c r="AG103">
        <v>33</v>
      </c>
      <c r="AH103">
        <v>35</v>
      </c>
      <c r="AI103">
        <v>33</v>
      </c>
      <c r="AJ103">
        <v>34</v>
      </c>
      <c r="AK103">
        <v>34</v>
      </c>
      <c r="AL103">
        <v>34</v>
      </c>
      <c r="AM103">
        <v>35</v>
      </c>
      <c r="AN103">
        <v>35</v>
      </c>
      <c r="AO103">
        <v>35</v>
      </c>
      <c r="AP103">
        <v>35</v>
      </c>
      <c r="AQ103">
        <v>35</v>
      </c>
      <c r="AR103">
        <v>35</v>
      </c>
      <c r="AS103">
        <v>34.75</v>
      </c>
    </row>
    <row r="104" spans="1:45" x14ac:dyDescent="0.25">
      <c r="A104">
        <v>15</v>
      </c>
      <c r="B104">
        <v>15</v>
      </c>
      <c r="C104">
        <v>15</v>
      </c>
      <c r="D104">
        <v>15</v>
      </c>
      <c r="E104">
        <v>15</v>
      </c>
      <c r="F104">
        <v>16</v>
      </c>
      <c r="G104">
        <v>17</v>
      </c>
      <c r="H104">
        <v>15</v>
      </c>
      <c r="I104">
        <v>15</v>
      </c>
      <c r="J104">
        <v>15</v>
      </c>
      <c r="K104">
        <v>17</v>
      </c>
      <c r="L104">
        <v>21</v>
      </c>
      <c r="M104">
        <v>17</v>
      </c>
      <c r="N104">
        <v>17</v>
      </c>
      <c r="O104">
        <v>17</v>
      </c>
      <c r="P104">
        <v>17</v>
      </c>
      <c r="Q104">
        <v>20</v>
      </c>
      <c r="R104">
        <v>12</v>
      </c>
      <c r="S104">
        <v>6</v>
      </c>
      <c r="T104">
        <v>13</v>
      </c>
      <c r="U104">
        <v>15</v>
      </c>
      <c r="V104">
        <v>16</v>
      </c>
      <c r="W104">
        <v>15</v>
      </c>
      <c r="X104">
        <v>15</v>
      </c>
      <c r="Y104">
        <v>15</v>
      </c>
      <c r="Z104">
        <v>15</v>
      </c>
      <c r="AA104">
        <v>18</v>
      </c>
      <c r="AB104">
        <v>25</v>
      </c>
      <c r="AC104">
        <v>18</v>
      </c>
      <c r="AD104">
        <v>18</v>
      </c>
      <c r="AE104">
        <v>16</v>
      </c>
      <c r="AF104">
        <v>15</v>
      </c>
      <c r="AG104">
        <v>18</v>
      </c>
      <c r="AH104">
        <v>19</v>
      </c>
      <c r="AI104">
        <v>15</v>
      </c>
      <c r="AJ104">
        <v>19</v>
      </c>
      <c r="AK104">
        <v>15</v>
      </c>
      <c r="AL104">
        <v>16</v>
      </c>
      <c r="AM104">
        <v>17</v>
      </c>
      <c r="AN104">
        <v>15</v>
      </c>
      <c r="AO104">
        <v>27</v>
      </c>
      <c r="AP104">
        <v>17</v>
      </c>
      <c r="AQ104">
        <v>33</v>
      </c>
      <c r="AR104">
        <v>16</v>
      </c>
      <c r="AS104">
        <v>16.772727272727273</v>
      </c>
    </row>
    <row r="105" spans="1:45" x14ac:dyDescent="0.25">
      <c r="A105">
        <v>78</v>
      </c>
      <c r="B105">
        <v>79</v>
      </c>
      <c r="C105">
        <v>77</v>
      </c>
      <c r="D105">
        <v>78</v>
      </c>
      <c r="E105">
        <v>75</v>
      </c>
      <c r="F105">
        <v>77</v>
      </c>
      <c r="G105">
        <v>77</v>
      </c>
      <c r="H105">
        <v>77</v>
      </c>
      <c r="I105">
        <v>0</v>
      </c>
      <c r="J105">
        <v>84</v>
      </c>
      <c r="K105">
        <v>86</v>
      </c>
      <c r="L105">
        <v>84</v>
      </c>
      <c r="M105">
        <v>89</v>
      </c>
      <c r="N105">
        <v>79</v>
      </c>
      <c r="O105">
        <v>81</v>
      </c>
      <c r="P105">
        <v>79</v>
      </c>
      <c r="Q105">
        <v>77</v>
      </c>
      <c r="R105">
        <v>76</v>
      </c>
      <c r="S105">
        <v>75</v>
      </c>
      <c r="T105">
        <v>75</v>
      </c>
      <c r="U105">
        <v>75</v>
      </c>
      <c r="V105">
        <v>76</v>
      </c>
      <c r="W105">
        <v>77</v>
      </c>
      <c r="X105">
        <v>77</v>
      </c>
      <c r="Y105">
        <v>73</v>
      </c>
      <c r="Z105">
        <v>79</v>
      </c>
      <c r="AA105">
        <v>76</v>
      </c>
      <c r="AB105">
        <v>72</v>
      </c>
      <c r="AC105">
        <v>76</v>
      </c>
      <c r="AD105">
        <v>76</v>
      </c>
      <c r="AE105">
        <v>70</v>
      </c>
      <c r="AF105">
        <v>74</v>
      </c>
      <c r="AG105">
        <v>72</v>
      </c>
      <c r="AH105">
        <v>74</v>
      </c>
      <c r="AI105">
        <v>74</v>
      </c>
      <c r="AJ105">
        <v>73</v>
      </c>
      <c r="AK105">
        <v>72</v>
      </c>
      <c r="AL105">
        <v>72</v>
      </c>
      <c r="AM105">
        <v>72</v>
      </c>
      <c r="AN105">
        <v>72</v>
      </c>
      <c r="AO105">
        <v>76</v>
      </c>
      <c r="AP105">
        <v>83</v>
      </c>
      <c r="AQ105">
        <v>80</v>
      </c>
      <c r="AR105">
        <v>78</v>
      </c>
      <c r="AS105">
        <v>75.045454545454547</v>
      </c>
    </row>
    <row r="106" spans="1:45" x14ac:dyDescent="0.25">
      <c r="A106">
        <v>22</v>
      </c>
      <c r="B106">
        <v>25</v>
      </c>
      <c r="C106">
        <v>27</v>
      </c>
      <c r="D106">
        <v>24</v>
      </c>
      <c r="E106">
        <v>25</v>
      </c>
      <c r="F106">
        <v>27</v>
      </c>
      <c r="G106">
        <v>25</v>
      </c>
      <c r="H106">
        <v>26</v>
      </c>
      <c r="I106">
        <v>28</v>
      </c>
      <c r="J106">
        <v>25</v>
      </c>
      <c r="K106">
        <v>24</v>
      </c>
      <c r="L106">
        <v>25</v>
      </c>
      <c r="M106">
        <v>25</v>
      </c>
      <c r="N106">
        <v>23</v>
      </c>
      <c r="O106">
        <v>26</v>
      </c>
      <c r="P106">
        <v>23</v>
      </c>
      <c r="Q106">
        <v>26</v>
      </c>
      <c r="R106">
        <v>25</v>
      </c>
      <c r="S106">
        <v>27</v>
      </c>
      <c r="T106">
        <v>25</v>
      </c>
      <c r="U106">
        <v>23</v>
      </c>
      <c r="V106">
        <v>26</v>
      </c>
      <c r="W106">
        <v>24</v>
      </c>
      <c r="X106">
        <v>26</v>
      </c>
      <c r="Y106">
        <v>26</v>
      </c>
      <c r="Z106">
        <v>28</v>
      </c>
      <c r="AA106">
        <v>23</v>
      </c>
      <c r="AB106">
        <v>26</v>
      </c>
      <c r="AC106">
        <v>25</v>
      </c>
      <c r="AD106">
        <v>21</v>
      </c>
      <c r="AE106">
        <v>24</v>
      </c>
      <c r="AF106">
        <v>28</v>
      </c>
      <c r="AG106">
        <v>27</v>
      </c>
      <c r="AH106">
        <v>26</v>
      </c>
      <c r="AI106">
        <v>25</v>
      </c>
      <c r="AJ106">
        <v>26</v>
      </c>
      <c r="AK106">
        <v>24</v>
      </c>
      <c r="AL106">
        <v>31</v>
      </c>
      <c r="AM106">
        <v>24</v>
      </c>
      <c r="AN106">
        <v>26</v>
      </c>
      <c r="AO106">
        <v>22</v>
      </c>
      <c r="AP106">
        <v>24</v>
      </c>
      <c r="AQ106">
        <v>24</v>
      </c>
      <c r="AR106">
        <v>23</v>
      </c>
      <c r="AS106">
        <v>25.113636363636363</v>
      </c>
    </row>
    <row r="107" spans="1:45" x14ac:dyDescent="0.25">
      <c r="A107">
        <v>170</v>
      </c>
      <c r="B107">
        <v>172</v>
      </c>
      <c r="C107">
        <v>172</v>
      </c>
      <c r="D107">
        <v>135</v>
      </c>
      <c r="E107">
        <v>133</v>
      </c>
      <c r="F107">
        <v>137</v>
      </c>
      <c r="G107">
        <v>109</v>
      </c>
      <c r="H107">
        <v>134</v>
      </c>
      <c r="I107">
        <v>135</v>
      </c>
      <c r="J107">
        <v>140</v>
      </c>
      <c r="K107">
        <v>109</v>
      </c>
      <c r="L107">
        <v>141</v>
      </c>
      <c r="M107">
        <v>138</v>
      </c>
      <c r="N107">
        <v>146</v>
      </c>
      <c r="O107">
        <v>144</v>
      </c>
      <c r="P107">
        <v>143</v>
      </c>
      <c r="Q107">
        <v>144</v>
      </c>
      <c r="R107">
        <v>138</v>
      </c>
      <c r="S107">
        <v>134</v>
      </c>
      <c r="T107">
        <v>135</v>
      </c>
      <c r="U107">
        <v>135</v>
      </c>
      <c r="V107">
        <v>132</v>
      </c>
      <c r="W107">
        <v>141</v>
      </c>
      <c r="X107">
        <v>140</v>
      </c>
      <c r="Y107">
        <v>139</v>
      </c>
      <c r="Z107">
        <v>104</v>
      </c>
      <c r="AA107">
        <v>133</v>
      </c>
      <c r="AB107">
        <v>133</v>
      </c>
      <c r="AC107">
        <v>135</v>
      </c>
      <c r="AD107">
        <v>132</v>
      </c>
      <c r="AE107">
        <v>132</v>
      </c>
      <c r="AF107">
        <v>104</v>
      </c>
      <c r="AG107">
        <v>135</v>
      </c>
      <c r="AH107">
        <v>139</v>
      </c>
      <c r="AI107">
        <v>137</v>
      </c>
      <c r="AJ107">
        <v>139</v>
      </c>
      <c r="AK107">
        <v>136</v>
      </c>
      <c r="AL107">
        <v>137</v>
      </c>
      <c r="AM107">
        <v>135</v>
      </c>
      <c r="AN107">
        <v>140</v>
      </c>
      <c r="AO107">
        <v>139</v>
      </c>
      <c r="AP107">
        <v>139</v>
      </c>
      <c r="AQ107">
        <v>142</v>
      </c>
      <c r="AR107">
        <v>143</v>
      </c>
      <c r="AS107">
        <v>137.04545454545456</v>
      </c>
    </row>
    <row r="108" spans="1:45" x14ac:dyDescent="0.25">
      <c r="A108">
        <v>84</v>
      </c>
      <c r="B108">
        <v>75</v>
      </c>
      <c r="C108">
        <v>77</v>
      </c>
      <c r="D108">
        <v>79</v>
      </c>
      <c r="E108">
        <v>83</v>
      </c>
      <c r="F108">
        <v>79</v>
      </c>
      <c r="G108">
        <v>85</v>
      </c>
      <c r="H108">
        <v>90</v>
      </c>
      <c r="I108">
        <v>83</v>
      </c>
      <c r="J108">
        <v>84</v>
      </c>
      <c r="K108">
        <v>85</v>
      </c>
      <c r="L108">
        <v>78</v>
      </c>
      <c r="M108">
        <v>74</v>
      </c>
      <c r="N108">
        <v>85</v>
      </c>
      <c r="O108">
        <v>73</v>
      </c>
      <c r="P108">
        <v>79</v>
      </c>
      <c r="Q108">
        <v>74</v>
      </c>
      <c r="R108">
        <v>79</v>
      </c>
      <c r="S108">
        <v>65</v>
      </c>
      <c r="T108">
        <v>76</v>
      </c>
      <c r="U108">
        <v>73</v>
      </c>
      <c r="V108">
        <v>67</v>
      </c>
      <c r="W108">
        <v>76</v>
      </c>
      <c r="X108">
        <v>55</v>
      </c>
      <c r="Y108">
        <v>77</v>
      </c>
      <c r="Z108">
        <v>73</v>
      </c>
      <c r="AA108">
        <v>164</v>
      </c>
      <c r="AB108">
        <v>166</v>
      </c>
      <c r="AC108">
        <v>166</v>
      </c>
      <c r="AD108">
        <v>168</v>
      </c>
      <c r="AE108">
        <v>164</v>
      </c>
      <c r="AF108">
        <v>165</v>
      </c>
      <c r="AG108">
        <v>165</v>
      </c>
      <c r="AH108">
        <v>165</v>
      </c>
      <c r="AI108">
        <v>164</v>
      </c>
      <c r="AJ108">
        <v>162</v>
      </c>
      <c r="AK108">
        <v>163</v>
      </c>
      <c r="AL108">
        <v>163</v>
      </c>
      <c r="AM108">
        <v>164</v>
      </c>
      <c r="AN108">
        <v>155</v>
      </c>
      <c r="AO108">
        <v>168</v>
      </c>
      <c r="AP108">
        <v>161</v>
      </c>
      <c r="AQ108">
        <v>155</v>
      </c>
      <c r="AR108">
        <v>163</v>
      </c>
      <c r="AS108">
        <v>112.47727272727272</v>
      </c>
    </row>
    <row r="109" spans="1:45" x14ac:dyDescent="0.25">
      <c r="A109">
        <v>314</v>
      </c>
      <c r="B109">
        <v>314</v>
      </c>
      <c r="C109">
        <v>314</v>
      </c>
      <c r="D109">
        <v>314</v>
      </c>
      <c r="E109">
        <v>314</v>
      </c>
      <c r="F109">
        <v>314</v>
      </c>
      <c r="G109">
        <v>314</v>
      </c>
      <c r="H109">
        <v>314</v>
      </c>
      <c r="I109">
        <v>314</v>
      </c>
      <c r="J109">
        <v>314</v>
      </c>
      <c r="K109">
        <v>314</v>
      </c>
      <c r="L109">
        <v>311</v>
      </c>
      <c r="M109">
        <v>302</v>
      </c>
      <c r="N109">
        <v>312</v>
      </c>
      <c r="O109">
        <v>314</v>
      </c>
      <c r="P109">
        <v>314</v>
      </c>
      <c r="Q109">
        <v>314</v>
      </c>
      <c r="R109">
        <v>62</v>
      </c>
      <c r="S109">
        <v>57</v>
      </c>
      <c r="T109">
        <v>62</v>
      </c>
      <c r="U109">
        <v>62</v>
      </c>
      <c r="V109">
        <v>62</v>
      </c>
      <c r="W109">
        <v>62</v>
      </c>
      <c r="X109">
        <v>62</v>
      </c>
      <c r="Y109">
        <v>62</v>
      </c>
      <c r="Z109">
        <v>62</v>
      </c>
      <c r="AA109">
        <v>62</v>
      </c>
      <c r="AB109">
        <v>62</v>
      </c>
      <c r="AC109">
        <v>62</v>
      </c>
      <c r="AD109">
        <v>62</v>
      </c>
      <c r="AE109">
        <v>62</v>
      </c>
      <c r="AF109">
        <v>62</v>
      </c>
      <c r="AG109">
        <v>62</v>
      </c>
      <c r="AH109">
        <v>62</v>
      </c>
      <c r="AI109">
        <v>62</v>
      </c>
      <c r="AJ109">
        <v>62</v>
      </c>
      <c r="AK109">
        <v>62</v>
      </c>
      <c r="AL109">
        <v>60</v>
      </c>
      <c r="AM109">
        <v>60</v>
      </c>
      <c r="AN109">
        <v>60</v>
      </c>
      <c r="AO109">
        <v>59</v>
      </c>
      <c r="AP109">
        <v>59</v>
      </c>
      <c r="AQ109">
        <v>59</v>
      </c>
      <c r="AR109">
        <v>59</v>
      </c>
      <c r="AS109">
        <v>158.45454545454547</v>
      </c>
    </row>
    <row r="110" spans="1:45" x14ac:dyDescent="0.25">
      <c r="A110">
        <v>44</v>
      </c>
      <c r="B110">
        <v>44</v>
      </c>
      <c r="C110">
        <v>44</v>
      </c>
      <c r="D110">
        <v>44</v>
      </c>
      <c r="E110">
        <v>44</v>
      </c>
      <c r="F110">
        <v>44</v>
      </c>
      <c r="G110">
        <v>44</v>
      </c>
      <c r="H110">
        <v>44</v>
      </c>
      <c r="I110">
        <v>44</v>
      </c>
      <c r="J110">
        <v>44</v>
      </c>
      <c r="K110">
        <v>44</v>
      </c>
      <c r="L110">
        <v>44</v>
      </c>
      <c r="M110">
        <v>44</v>
      </c>
      <c r="N110">
        <v>44</v>
      </c>
      <c r="O110">
        <v>44</v>
      </c>
      <c r="P110">
        <v>44</v>
      </c>
      <c r="Q110">
        <v>44</v>
      </c>
      <c r="R110">
        <v>44</v>
      </c>
      <c r="S110">
        <v>44</v>
      </c>
      <c r="T110">
        <v>44</v>
      </c>
      <c r="U110">
        <v>44</v>
      </c>
      <c r="V110">
        <v>44</v>
      </c>
      <c r="W110">
        <v>44</v>
      </c>
      <c r="X110">
        <v>44</v>
      </c>
      <c r="Y110">
        <v>44</v>
      </c>
      <c r="Z110">
        <v>44</v>
      </c>
      <c r="AA110">
        <v>44</v>
      </c>
      <c r="AB110">
        <v>44</v>
      </c>
      <c r="AC110">
        <v>44</v>
      </c>
      <c r="AD110">
        <v>44</v>
      </c>
      <c r="AE110">
        <v>44</v>
      </c>
      <c r="AF110">
        <v>44</v>
      </c>
      <c r="AG110">
        <v>44</v>
      </c>
      <c r="AH110">
        <v>44</v>
      </c>
      <c r="AI110">
        <v>44</v>
      </c>
      <c r="AJ110">
        <v>44</v>
      </c>
      <c r="AK110">
        <v>43</v>
      </c>
      <c r="AL110">
        <v>43</v>
      </c>
      <c r="AM110">
        <v>43</v>
      </c>
      <c r="AN110">
        <v>43</v>
      </c>
      <c r="AO110">
        <v>43</v>
      </c>
      <c r="AP110">
        <v>43</v>
      </c>
      <c r="AQ110">
        <v>43</v>
      </c>
      <c r="AR110">
        <v>43</v>
      </c>
      <c r="AS110">
        <v>43.81818181818182</v>
      </c>
    </row>
    <row r="111" spans="1:45" x14ac:dyDescent="0.25">
      <c r="A111">
        <v>1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</row>
    <row r="112" spans="1:45" x14ac:dyDescent="0.25">
      <c r="A112">
        <v>11</v>
      </c>
      <c r="B112">
        <v>11</v>
      </c>
      <c r="C112">
        <v>11</v>
      </c>
      <c r="D112">
        <v>11</v>
      </c>
      <c r="E112">
        <v>11</v>
      </c>
      <c r="F112">
        <v>11</v>
      </c>
      <c r="G112">
        <v>11</v>
      </c>
      <c r="H112">
        <v>11</v>
      </c>
      <c r="I112">
        <v>11</v>
      </c>
      <c r="J112">
        <v>11</v>
      </c>
      <c r="K112">
        <v>11</v>
      </c>
      <c r="L112">
        <v>12</v>
      </c>
      <c r="M112">
        <v>12</v>
      </c>
      <c r="N112">
        <v>12</v>
      </c>
      <c r="O112">
        <v>12</v>
      </c>
      <c r="P112">
        <v>12</v>
      </c>
      <c r="Q112">
        <v>12</v>
      </c>
      <c r="R112">
        <v>12</v>
      </c>
      <c r="S112">
        <v>12</v>
      </c>
      <c r="T112">
        <v>12</v>
      </c>
      <c r="U112">
        <v>12</v>
      </c>
      <c r="V112">
        <v>12</v>
      </c>
      <c r="W112">
        <v>12</v>
      </c>
      <c r="X112">
        <v>12</v>
      </c>
      <c r="Y112">
        <v>12</v>
      </c>
      <c r="Z112">
        <v>12</v>
      </c>
      <c r="AA112">
        <v>12</v>
      </c>
      <c r="AB112">
        <v>12</v>
      </c>
      <c r="AC112">
        <v>12</v>
      </c>
      <c r="AD112">
        <v>12</v>
      </c>
      <c r="AE112">
        <v>12</v>
      </c>
      <c r="AF112">
        <v>12</v>
      </c>
      <c r="AG112">
        <v>12</v>
      </c>
      <c r="AH112">
        <v>12</v>
      </c>
      <c r="AI112">
        <v>12</v>
      </c>
      <c r="AJ112">
        <v>12</v>
      </c>
      <c r="AK112">
        <v>12</v>
      </c>
      <c r="AL112">
        <v>12</v>
      </c>
      <c r="AM112">
        <v>12</v>
      </c>
      <c r="AN112">
        <v>12</v>
      </c>
      <c r="AO112">
        <v>12</v>
      </c>
      <c r="AP112">
        <v>12</v>
      </c>
      <c r="AQ112">
        <v>12</v>
      </c>
      <c r="AR112">
        <v>12</v>
      </c>
      <c r="AS112">
        <v>11.75</v>
      </c>
    </row>
    <row r="113" spans="1:45" x14ac:dyDescent="0.25">
      <c r="A113">
        <v>73</v>
      </c>
      <c r="B113">
        <v>73</v>
      </c>
      <c r="C113">
        <v>73</v>
      </c>
      <c r="D113">
        <v>73</v>
      </c>
      <c r="E113">
        <v>73</v>
      </c>
      <c r="F113">
        <v>72</v>
      </c>
      <c r="G113">
        <v>73</v>
      </c>
      <c r="H113">
        <v>73</v>
      </c>
      <c r="I113">
        <v>73</v>
      </c>
      <c r="J113">
        <v>73</v>
      </c>
      <c r="K113">
        <v>73</v>
      </c>
      <c r="L113">
        <v>73</v>
      </c>
      <c r="M113">
        <v>73</v>
      </c>
      <c r="N113">
        <v>73</v>
      </c>
      <c r="O113">
        <v>73</v>
      </c>
      <c r="P113">
        <v>73</v>
      </c>
      <c r="Q113">
        <v>73</v>
      </c>
      <c r="R113">
        <v>73</v>
      </c>
      <c r="S113">
        <v>73</v>
      </c>
      <c r="T113">
        <v>73</v>
      </c>
      <c r="U113">
        <v>73</v>
      </c>
      <c r="V113">
        <v>73</v>
      </c>
      <c r="W113">
        <v>73</v>
      </c>
      <c r="X113">
        <v>73</v>
      </c>
      <c r="Y113">
        <v>73</v>
      </c>
      <c r="Z113">
        <v>73</v>
      </c>
      <c r="AA113">
        <v>73</v>
      </c>
      <c r="AB113">
        <v>73</v>
      </c>
      <c r="AC113">
        <v>73</v>
      </c>
      <c r="AD113">
        <v>73</v>
      </c>
      <c r="AE113">
        <v>73</v>
      </c>
      <c r="AF113">
        <v>73</v>
      </c>
      <c r="AG113">
        <v>73</v>
      </c>
      <c r="AH113">
        <v>73</v>
      </c>
      <c r="AI113">
        <v>73</v>
      </c>
      <c r="AJ113">
        <v>73</v>
      </c>
      <c r="AK113">
        <v>73</v>
      </c>
      <c r="AL113">
        <v>73</v>
      </c>
      <c r="AM113">
        <v>73</v>
      </c>
      <c r="AN113">
        <v>73</v>
      </c>
      <c r="AO113">
        <v>73</v>
      </c>
      <c r="AP113">
        <v>73</v>
      </c>
      <c r="AQ113">
        <v>82</v>
      </c>
      <c r="AR113">
        <v>83</v>
      </c>
      <c r="AS113">
        <v>73.409090909090907</v>
      </c>
    </row>
    <row r="114" spans="1:45" x14ac:dyDescent="0.25">
      <c r="A114">
        <v>81</v>
      </c>
      <c r="B114">
        <v>81</v>
      </c>
      <c r="C114">
        <v>80</v>
      </c>
      <c r="D114">
        <v>75</v>
      </c>
      <c r="E114">
        <v>79</v>
      </c>
      <c r="F114">
        <v>79</v>
      </c>
      <c r="G114">
        <v>81</v>
      </c>
      <c r="H114">
        <v>79</v>
      </c>
      <c r="I114">
        <v>81</v>
      </c>
      <c r="J114">
        <v>79</v>
      </c>
      <c r="K114">
        <v>82</v>
      </c>
      <c r="L114">
        <v>80</v>
      </c>
      <c r="M114">
        <v>80</v>
      </c>
      <c r="N114">
        <v>80</v>
      </c>
      <c r="O114">
        <v>81</v>
      </c>
      <c r="P114">
        <v>81</v>
      </c>
      <c r="Q114">
        <v>81</v>
      </c>
      <c r="R114">
        <v>81</v>
      </c>
      <c r="S114">
        <v>77</v>
      </c>
      <c r="T114">
        <v>78</v>
      </c>
      <c r="U114">
        <v>79</v>
      </c>
      <c r="V114">
        <v>78</v>
      </c>
      <c r="W114">
        <v>79</v>
      </c>
      <c r="X114">
        <v>79</v>
      </c>
      <c r="Y114">
        <v>101</v>
      </c>
      <c r="Z114">
        <v>107</v>
      </c>
      <c r="AA114">
        <v>106</v>
      </c>
      <c r="AB114">
        <v>101</v>
      </c>
      <c r="AC114">
        <v>79</v>
      </c>
      <c r="AD114">
        <v>79</v>
      </c>
      <c r="AE114">
        <v>74</v>
      </c>
      <c r="AF114">
        <v>73</v>
      </c>
      <c r="AG114">
        <v>74</v>
      </c>
      <c r="AH114">
        <v>72</v>
      </c>
      <c r="AI114">
        <v>101</v>
      </c>
      <c r="AJ114">
        <v>101</v>
      </c>
      <c r="AK114">
        <v>102</v>
      </c>
      <c r="AL114">
        <v>102</v>
      </c>
      <c r="AM114">
        <v>102</v>
      </c>
      <c r="AN114">
        <v>101</v>
      </c>
      <c r="AO114">
        <v>104</v>
      </c>
      <c r="AP114">
        <v>109</v>
      </c>
      <c r="AQ114">
        <v>109</v>
      </c>
      <c r="AR114">
        <v>80</v>
      </c>
      <c r="AS114">
        <v>86.090909090909093</v>
      </c>
    </row>
    <row r="115" spans="1:45" x14ac:dyDescent="0.25">
      <c r="A115">
        <v>13</v>
      </c>
      <c r="B115">
        <v>13</v>
      </c>
      <c r="C115">
        <v>13</v>
      </c>
      <c r="D115">
        <v>17</v>
      </c>
      <c r="E115">
        <v>13</v>
      </c>
      <c r="F115">
        <v>13</v>
      </c>
      <c r="G115">
        <v>13</v>
      </c>
      <c r="H115">
        <v>13</v>
      </c>
      <c r="I115">
        <v>13</v>
      </c>
      <c r="J115">
        <v>13</v>
      </c>
      <c r="K115">
        <v>13</v>
      </c>
      <c r="L115">
        <v>13</v>
      </c>
      <c r="M115">
        <v>13</v>
      </c>
      <c r="N115">
        <v>13</v>
      </c>
      <c r="O115">
        <v>13</v>
      </c>
      <c r="P115">
        <v>13</v>
      </c>
      <c r="Q115">
        <v>13</v>
      </c>
      <c r="R115">
        <v>13</v>
      </c>
      <c r="S115">
        <v>13</v>
      </c>
      <c r="T115">
        <v>13</v>
      </c>
      <c r="U115">
        <v>13</v>
      </c>
      <c r="V115">
        <v>13</v>
      </c>
      <c r="W115">
        <v>13</v>
      </c>
      <c r="X115">
        <v>13</v>
      </c>
      <c r="Y115">
        <v>17</v>
      </c>
      <c r="Z115">
        <v>13</v>
      </c>
      <c r="AA115">
        <v>13</v>
      </c>
      <c r="AB115">
        <v>17</v>
      </c>
      <c r="AC115">
        <v>13</v>
      </c>
      <c r="AD115">
        <v>13</v>
      </c>
      <c r="AE115">
        <v>17</v>
      </c>
      <c r="AF115">
        <v>17</v>
      </c>
      <c r="AG115">
        <v>17</v>
      </c>
      <c r="AH115">
        <v>17</v>
      </c>
      <c r="AI115">
        <v>17</v>
      </c>
      <c r="AJ115">
        <v>17</v>
      </c>
      <c r="AK115">
        <v>17</v>
      </c>
      <c r="AL115">
        <v>17</v>
      </c>
      <c r="AM115">
        <v>17</v>
      </c>
      <c r="AN115">
        <v>17</v>
      </c>
      <c r="AO115">
        <v>17</v>
      </c>
      <c r="AP115">
        <v>13</v>
      </c>
      <c r="AQ115">
        <v>13</v>
      </c>
      <c r="AR115">
        <v>15</v>
      </c>
      <c r="AS115">
        <v>14.318181818181818</v>
      </c>
    </row>
    <row r="116" spans="1:45" x14ac:dyDescent="0.25">
      <c r="A116">
        <v>128</v>
      </c>
      <c r="B116">
        <v>128</v>
      </c>
      <c r="C116">
        <v>128</v>
      </c>
      <c r="D116">
        <v>131</v>
      </c>
      <c r="E116">
        <v>127</v>
      </c>
      <c r="F116">
        <v>128</v>
      </c>
      <c r="G116">
        <v>133</v>
      </c>
      <c r="H116">
        <v>130</v>
      </c>
      <c r="I116">
        <v>133</v>
      </c>
      <c r="J116">
        <v>132</v>
      </c>
      <c r="K116">
        <v>128</v>
      </c>
      <c r="L116">
        <v>129</v>
      </c>
      <c r="M116">
        <v>130</v>
      </c>
      <c r="N116">
        <v>128</v>
      </c>
      <c r="O116">
        <v>128</v>
      </c>
      <c r="P116">
        <v>126</v>
      </c>
      <c r="Q116">
        <v>129</v>
      </c>
      <c r="R116">
        <v>133</v>
      </c>
      <c r="S116">
        <v>126</v>
      </c>
      <c r="T116">
        <v>126</v>
      </c>
      <c r="U116">
        <v>126</v>
      </c>
      <c r="V116">
        <v>127</v>
      </c>
      <c r="W116">
        <v>126</v>
      </c>
      <c r="X116">
        <v>126</v>
      </c>
      <c r="Y116">
        <v>126</v>
      </c>
      <c r="Z116">
        <v>125</v>
      </c>
      <c r="AA116">
        <v>125</v>
      </c>
      <c r="AB116">
        <v>128</v>
      </c>
      <c r="AC116">
        <v>132</v>
      </c>
      <c r="AD116">
        <v>138</v>
      </c>
      <c r="AE116">
        <v>137</v>
      </c>
      <c r="AF116">
        <v>125</v>
      </c>
      <c r="AG116">
        <v>125</v>
      </c>
      <c r="AH116">
        <v>124</v>
      </c>
      <c r="AI116">
        <v>127</v>
      </c>
      <c r="AJ116">
        <v>127</v>
      </c>
      <c r="AK116">
        <v>102</v>
      </c>
      <c r="AL116">
        <v>102</v>
      </c>
      <c r="AM116">
        <v>123</v>
      </c>
      <c r="AN116">
        <v>121</v>
      </c>
      <c r="AO116">
        <v>122</v>
      </c>
      <c r="AP116">
        <v>125</v>
      </c>
      <c r="AQ116">
        <v>124</v>
      </c>
      <c r="AR116">
        <v>129</v>
      </c>
      <c r="AS116">
        <v>126.65909090909091</v>
      </c>
    </row>
    <row r="117" spans="1:45" x14ac:dyDescent="0.25">
      <c r="A117">
        <v>2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2</v>
      </c>
      <c r="AH117">
        <v>2</v>
      </c>
      <c r="AI117">
        <v>2</v>
      </c>
      <c r="AJ117">
        <v>2</v>
      </c>
      <c r="AK117">
        <v>2</v>
      </c>
      <c r="AL117">
        <v>2</v>
      </c>
      <c r="AM117">
        <v>2</v>
      </c>
      <c r="AN117">
        <v>2</v>
      </c>
      <c r="AO117">
        <v>2</v>
      </c>
      <c r="AP117">
        <v>2</v>
      </c>
      <c r="AQ117">
        <v>2</v>
      </c>
      <c r="AR117">
        <v>2</v>
      </c>
      <c r="AS117">
        <v>2</v>
      </c>
    </row>
    <row r="118" spans="1:45" x14ac:dyDescent="0.25">
      <c r="A118">
        <v>139</v>
      </c>
      <c r="B118">
        <v>132</v>
      </c>
      <c r="C118">
        <v>129</v>
      </c>
      <c r="D118">
        <v>134</v>
      </c>
      <c r="E118">
        <v>129</v>
      </c>
      <c r="F118">
        <v>131</v>
      </c>
      <c r="G118">
        <v>129</v>
      </c>
      <c r="H118">
        <v>125</v>
      </c>
      <c r="I118">
        <v>122</v>
      </c>
      <c r="J118">
        <v>129</v>
      </c>
      <c r="K118">
        <v>128</v>
      </c>
      <c r="L118">
        <v>129</v>
      </c>
      <c r="M118">
        <v>131</v>
      </c>
      <c r="N118">
        <v>129</v>
      </c>
      <c r="O118">
        <v>124</v>
      </c>
      <c r="P118">
        <v>128</v>
      </c>
      <c r="Q118">
        <v>125</v>
      </c>
      <c r="R118">
        <v>127</v>
      </c>
      <c r="S118">
        <v>126</v>
      </c>
      <c r="T118">
        <v>127</v>
      </c>
      <c r="U118">
        <v>124</v>
      </c>
      <c r="V118">
        <v>124</v>
      </c>
      <c r="W118">
        <v>123</v>
      </c>
      <c r="X118">
        <v>124</v>
      </c>
      <c r="Y118">
        <v>130</v>
      </c>
      <c r="Z118">
        <v>126</v>
      </c>
      <c r="AA118">
        <v>128</v>
      </c>
      <c r="AB118">
        <v>130</v>
      </c>
      <c r="AC118">
        <v>125</v>
      </c>
      <c r="AD118">
        <v>123</v>
      </c>
      <c r="AE118">
        <v>122</v>
      </c>
      <c r="AF118">
        <v>128</v>
      </c>
      <c r="AG118">
        <v>130</v>
      </c>
      <c r="AH118">
        <v>125</v>
      </c>
      <c r="AI118">
        <v>123</v>
      </c>
      <c r="AJ118">
        <v>129</v>
      </c>
      <c r="AK118">
        <v>126</v>
      </c>
      <c r="AL118">
        <v>138</v>
      </c>
      <c r="AM118">
        <v>134</v>
      </c>
      <c r="AN118">
        <v>137</v>
      </c>
      <c r="AO118">
        <v>133</v>
      </c>
      <c r="AP118">
        <v>132</v>
      </c>
      <c r="AQ118">
        <v>2</v>
      </c>
      <c r="AR118">
        <v>2</v>
      </c>
      <c r="AS118">
        <v>122.52272727272728</v>
      </c>
    </row>
    <row r="119" spans="1:45" x14ac:dyDescent="0.25">
      <c r="A119">
        <v>43</v>
      </c>
      <c r="B119">
        <v>43</v>
      </c>
      <c r="C119">
        <v>43</v>
      </c>
      <c r="D119">
        <v>43</v>
      </c>
      <c r="E119">
        <v>43</v>
      </c>
      <c r="F119">
        <v>41</v>
      </c>
      <c r="G119">
        <v>43</v>
      </c>
      <c r="H119">
        <v>43</v>
      </c>
      <c r="I119">
        <v>43</v>
      </c>
      <c r="J119">
        <v>42</v>
      </c>
      <c r="K119">
        <v>43</v>
      </c>
      <c r="L119">
        <v>44</v>
      </c>
      <c r="M119">
        <v>43</v>
      </c>
      <c r="N119">
        <v>46</v>
      </c>
      <c r="O119">
        <v>42</v>
      </c>
      <c r="P119">
        <v>33</v>
      </c>
      <c r="Q119">
        <v>33</v>
      </c>
      <c r="R119">
        <v>33</v>
      </c>
      <c r="S119">
        <v>32</v>
      </c>
      <c r="T119">
        <v>31</v>
      </c>
      <c r="U119">
        <v>37</v>
      </c>
      <c r="V119">
        <v>32</v>
      </c>
      <c r="W119">
        <v>45</v>
      </c>
      <c r="X119">
        <v>45</v>
      </c>
      <c r="Y119">
        <v>32</v>
      </c>
      <c r="Z119">
        <v>33</v>
      </c>
      <c r="AA119">
        <v>33</v>
      </c>
      <c r="AB119">
        <v>33</v>
      </c>
      <c r="AC119">
        <v>33</v>
      </c>
      <c r="AD119">
        <v>33</v>
      </c>
      <c r="AE119">
        <v>32</v>
      </c>
      <c r="AF119">
        <v>31</v>
      </c>
      <c r="AG119">
        <v>32</v>
      </c>
      <c r="AH119">
        <v>31</v>
      </c>
      <c r="AI119">
        <v>33</v>
      </c>
      <c r="AJ119">
        <v>29</v>
      </c>
      <c r="AK119">
        <v>29</v>
      </c>
      <c r="AL119">
        <v>29</v>
      </c>
      <c r="AM119">
        <v>29</v>
      </c>
      <c r="AN119">
        <v>29</v>
      </c>
      <c r="AO119">
        <v>27</v>
      </c>
      <c r="AP119">
        <v>28</v>
      </c>
      <c r="AQ119">
        <v>29</v>
      </c>
      <c r="AR119">
        <v>29</v>
      </c>
      <c r="AS119">
        <v>35.909090909090907</v>
      </c>
    </row>
    <row r="120" spans="1:45" x14ac:dyDescent="0.25">
      <c r="A120">
        <v>81</v>
      </c>
      <c r="B120">
        <v>81</v>
      </c>
      <c r="C120">
        <v>79</v>
      </c>
      <c r="D120">
        <v>80</v>
      </c>
      <c r="E120">
        <v>80</v>
      </c>
      <c r="F120">
        <v>80</v>
      </c>
      <c r="G120">
        <v>80</v>
      </c>
      <c r="H120">
        <v>80</v>
      </c>
      <c r="I120">
        <v>71</v>
      </c>
      <c r="J120">
        <v>71</v>
      </c>
      <c r="K120">
        <v>71</v>
      </c>
      <c r="L120">
        <v>71</v>
      </c>
      <c r="M120">
        <v>71</v>
      </c>
      <c r="N120">
        <v>71</v>
      </c>
      <c r="O120">
        <v>71</v>
      </c>
      <c r="P120">
        <v>71</v>
      </c>
      <c r="Q120">
        <v>71</v>
      </c>
      <c r="R120">
        <v>71</v>
      </c>
      <c r="S120">
        <v>71</v>
      </c>
      <c r="T120">
        <v>71</v>
      </c>
      <c r="U120">
        <v>71</v>
      </c>
      <c r="V120">
        <v>71</v>
      </c>
      <c r="W120">
        <v>72</v>
      </c>
      <c r="X120">
        <v>72</v>
      </c>
      <c r="Y120">
        <v>23</v>
      </c>
      <c r="Z120">
        <v>23</v>
      </c>
      <c r="AA120">
        <v>23</v>
      </c>
      <c r="AB120">
        <v>23</v>
      </c>
      <c r="AC120">
        <v>23</v>
      </c>
      <c r="AD120">
        <v>23</v>
      </c>
      <c r="AE120">
        <v>23</v>
      </c>
      <c r="AF120">
        <v>23</v>
      </c>
      <c r="AG120">
        <v>23</v>
      </c>
      <c r="AH120">
        <v>23</v>
      </c>
      <c r="AI120">
        <v>23</v>
      </c>
      <c r="AJ120">
        <v>23</v>
      </c>
      <c r="AK120">
        <v>23</v>
      </c>
      <c r="AL120">
        <v>22</v>
      </c>
      <c r="AM120">
        <v>26</v>
      </c>
      <c r="AN120">
        <v>25</v>
      </c>
      <c r="AO120">
        <v>25</v>
      </c>
      <c r="AP120">
        <v>24</v>
      </c>
      <c r="AQ120">
        <v>24</v>
      </c>
      <c r="AR120">
        <v>25</v>
      </c>
      <c r="AS120">
        <v>51.11363636363636</v>
      </c>
    </row>
    <row r="121" spans="1:45" x14ac:dyDescent="0.25">
      <c r="A121">
        <v>16</v>
      </c>
      <c r="B121">
        <v>16</v>
      </c>
      <c r="C121">
        <v>24</v>
      </c>
      <c r="D121">
        <v>15</v>
      </c>
      <c r="E121">
        <v>16</v>
      </c>
      <c r="F121">
        <v>24</v>
      </c>
      <c r="G121">
        <v>16</v>
      </c>
      <c r="H121">
        <v>24</v>
      </c>
      <c r="I121">
        <v>24</v>
      </c>
      <c r="J121">
        <v>24</v>
      </c>
      <c r="K121">
        <v>16</v>
      </c>
      <c r="L121">
        <v>24</v>
      </c>
      <c r="M121">
        <v>24</v>
      </c>
      <c r="N121">
        <v>16</v>
      </c>
      <c r="O121">
        <v>16</v>
      </c>
      <c r="P121">
        <v>24</v>
      </c>
      <c r="Q121">
        <v>16</v>
      </c>
      <c r="R121">
        <v>16</v>
      </c>
      <c r="S121">
        <v>24</v>
      </c>
      <c r="T121">
        <v>24</v>
      </c>
      <c r="U121">
        <v>24</v>
      </c>
      <c r="V121">
        <v>24</v>
      </c>
      <c r="W121">
        <v>16</v>
      </c>
      <c r="X121">
        <v>24</v>
      </c>
      <c r="Y121">
        <v>16</v>
      </c>
      <c r="Z121">
        <v>16</v>
      </c>
      <c r="AA121">
        <v>24</v>
      </c>
      <c r="AB121">
        <v>24</v>
      </c>
      <c r="AC121">
        <v>23</v>
      </c>
      <c r="AD121">
        <v>24</v>
      </c>
      <c r="AE121">
        <v>16</v>
      </c>
      <c r="AF121">
        <v>22</v>
      </c>
      <c r="AG121">
        <v>22</v>
      </c>
      <c r="AH121">
        <v>14</v>
      </c>
      <c r="AI121">
        <v>22</v>
      </c>
      <c r="AJ121">
        <v>14</v>
      </c>
      <c r="AK121">
        <v>14</v>
      </c>
      <c r="AL121">
        <v>22</v>
      </c>
      <c r="AM121">
        <v>22</v>
      </c>
      <c r="AN121">
        <v>22</v>
      </c>
      <c r="AO121">
        <v>14</v>
      </c>
      <c r="AP121">
        <v>22</v>
      </c>
      <c r="AQ121">
        <v>14</v>
      </c>
      <c r="AR121">
        <v>22</v>
      </c>
      <c r="AS121">
        <v>19.90909090909091</v>
      </c>
    </row>
    <row r="122" spans="1:45" x14ac:dyDescent="0.25">
      <c r="A122">
        <v>139</v>
      </c>
      <c r="B122">
        <v>145</v>
      </c>
      <c r="C122">
        <v>146</v>
      </c>
      <c r="D122">
        <v>140</v>
      </c>
      <c r="E122">
        <v>141</v>
      </c>
      <c r="F122">
        <v>138</v>
      </c>
      <c r="G122">
        <v>137</v>
      </c>
      <c r="H122">
        <v>137</v>
      </c>
      <c r="I122">
        <v>135</v>
      </c>
      <c r="J122">
        <v>141</v>
      </c>
      <c r="K122">
        <v>142</v>
      </c>
      <c r="L122">
        <v>146</v>
      </c>
      <c r="M122">
        <v>141</v>
      </c>
      <c r="N122">
        <v>134</v>
      </c>
      <c r="O122">
        <v>136</v>
      </c>
      <c r="P122">
        <v>144</v>
      </c>
      <c r="Q122">
        <v>139</v>
      </c>
      <c r="R122">
        <v>142</v>
      </c>
      <c r="S122">
        <v>133</v>
      </c>
      <c r="T122">
        <v>131</v>
      </c>
      <c r="U122">
        <v>143</v>
      </c>
      <c r="V122">
        <v>142</v>
      </c>
      <c r="W122">
        <v>142</v>
      </c>
      <c r="X122">
        <v>135</v>
      </c>
      <c r="Y122">
        <v>143</v>
      </c>
      <c r="Z122">
        <v>133</v>
      </c>
      <c r="AA122">
        <v>128</v>
      </c>
      <c r="AB122">
        <v>133</v>
      </c>
      <c r="AC122">
        <v>128</v>
      </c>
      <c r="AD122">
        <v>136</v>
      </c>
      <c r="AE122">
        <v>137</v>
      </c>
      <c r="AF122">
        <v>143</v>
      </c>
      <c r="AG122">
        <v>142</v>
      </c>
      <c r="AH122">
        <v>135</v>
      </c>
      <c r="AI122">
        <v>133</v>
      </c>
      <c r="AJ122">
        <v>134</v>
      </c>
      <c r="AK122">
        <v>135</v>
      </c>
      <c r="AL122">
        <v>134</v>
      </c>
      <c r="AM122">
        <v>135</v>
      </c>
      <c r="AN122">
        <v>128</v>
      </c>
      <c r="AO122">
        <v>134</v>
      </c>
      <c r="AP122">
        <v>137</v>
      </c>
      <c r="AQ122">
        <v>143</v>
      </c>
      <c r="AR122">
        <v>139</v>
      </c>
      <c r="AS122">
        <v>137.70454545454547</v>
      </c>
    </row>
    <row r="123" spans="1:45" x14ac:dyDescent="0.25">
      <c r="A123">
        <v>34</v>
      </c>
      <c r="B123">
        <v>34</v>
      </c>
      <c r="C123">
        <v>34</v>
      </c>
      <c r="D123">
        <v>34</v>
      </c>
      <c r="E123">
        <v>34</v>
      </c>
      <c r="F123">
        <v>34</v>
      </c>
      <c r="G123">
        <v>34</v>
      </c>
      <c r="H123">
        <v>34</v>
      </c>
      <c r="I123">
        <v>34</v>
      </c>
      <c r="J123">
        <v>34</v>
      </c>
      <c r="K123">
        <v>34</v>
      </c>
      <c r="L123">
        <v>34</v>
      </c>
      <c r="M123">
        <v>34</v>
      </c>
      <c r="N123">
        <v>34</v>
      </c>
      <c r="O123">
        <v>34</v>
      </c>
      <c r="P123">
        <v>34</v>
      </c>
      <c r="Q123">
        <v>34</v>
      </c>
      <c r="R123">
        <v>34</v>
      </c>
      <c r="S123">
        <v>34</v>
      </c>
      <c r="T123">
        <v>34</v>
      </c>
      <c r="U123">
        <v>34</v>
      </c>
      <c r="V123">
        <v>34</v>
      </c>
      <c r="W123">
        <v>34</v>
      </c>
      <c r="X123">
        <v>34</v>
      </c>
      <c r="Y123">
        <v>34</v>
      </c>
      <c r="Z123">
        <v>64</v>
      </c>
      <c r="AA123">
        <v>68</v>
      </c>
      <c r="AB123">
        <v>90</v>
      </c>
      <c r="AC123">
        <v>90</v>
      </c>
      <c r="AD123">
        <v>89</v>
      </c>
      <c r="AE123">
        <v>89</v>
      </c>
      <c r="AF123">
        <v>90</v>
      </c>
      <c r="AG123">
        <v>90</v>
      </c>
      <c r="AH123">
        <v>90</v>
      </c>
      <c r="AI123">
        <v>90</v>
      </c>
      <c r="AJ123">
        <v>90</v>
      </c>
      <c r="AK123">
        <v>90</v>
      </c>
      <c r="AL123">
        <v>91</v>
      </c>
      <c r="AM123">
        <v>91</v>
      </c>
      <c r="AN123">
        <v>91</v>
      </c>
      <c r="AO123">
        <v>90</v>
      </c>
      <c r="AP123">
        <v>90</v>
      </c>
      <c r="AQ123">
        <v>90</v>
      </c>
      <c r="AR123">
        <v>90</v>
      </c>
      <c r="AS123">
        <v>57.11363636363636</v>
      </c>
    </row>
    <row r="124" spans="1:45" x14ac:dyDescent="0.25">
      <c r="A124">
        <v>10</v>
      </c>
      <c r="B124">
        <v>10</v>
      </c>
      <c r="C124">
        <v>10</v>
      </c>
      <c r="D124">
        <v>10</v>
      </c>
      <c r="E124">
        <v>10</v>
      </c>
      <c r="F124">
        <v>10</v>
      </c>
      <c r="G124">
        <v>10</v>
      </c>
      <c r="H124">
        <v>10</v>
      </c>
      <c r="I124">
        <v>10</v>
      </c>
      <c r="J124">
        <v>10</v>
      </c>
      <c r="K124">
        <v>10</v>
      </c>
      <c r="L124">
        <v>10</v>
      </c>
      <c r="M124">
        <v>10</v>
      </c>
      <c r="N124">
        <v>10</v>
      </c>
      <c r="O124">
        <v>10</v>
      </c>
      <c r="P124">
        <v>10</v>
      </c>
      <c r="Q124">
        <v>10</v>
      </c>
      <c r="R124">
        <v>10</v>
      </c>
      <c r="S124">
        <v>9</v>
      </c>
      <c r="T124">
        <v>10</v>
      </c>
      <c r="U124">
        <v>10</v>
      </c>
      <c r="V124">
        <v>10</v>
      </c>
      <c r="W124">
        <v>10</v>
      </c>
      <c r="X124">
        <v>10</v>
      </c>
      <c r="Y124">
        <v>10</v>
      </c>
      <c r="Z124">
        <v>10</v>
      </c>
      <c r="AA124">
        <v>10</v>
      </c>
      <c r="AB124">
        <v>10</v>
      </c>
      <c r="AC124">
        <v>10</v>
      </c>
      <c r="AD124">
        <v>10</v>
      </c>
      <c r="AE124">
        <v>10</v>
      </c>
      <c r="AF124">
        <v>10</v>
      </c>
      <c r="AG124">
        <v>10</v>
      </c>
      <c r="AH124">
        <v>10</v>
      </c>
      <c r="AI124">
        <v>10</v>
      </c>
      <c r="AJ124">
        <v>10</v>
      </c>
      <c r="AK124">
        <v>10</v>
      </c>
      <c r="AL124">
        <v>9</v>
      </c>
      <c r="AM124">
        <v>9</v>
      </c>
      <c r="AN124">
        <v>9</v>
      </c>
      <c r="AO124">
        <v>10</v>
      </c>
      <c r="AP124">
        <v>10</v>
      </c>
      <c r="AQ124">
        <v>10</v>
      </c>
      <c r="AR124">
        <v>10</v>
      </c>
      <c r="AS124">
        <v>9.9090909090909083</v>
      </c>
    </row>
    <row r="125" spans="1:45" x14ac:dyDescent="0.25">
      <c r="A125">
        <v>8</v>
      </c>
      <c r="B125">
        <v>8</v>
      </c>
      <c r="C125">
        <v>8</v>
      </c>
      <c r="D125">
        <v>8</v>
      </c>
      <c r="E125">
        <v>8</v>
      </c>
      <c r="F125">
        <v>8</v>
      </c>
      <c r="G125">
        <v>8</v>
      </c>
      <c r="H125">
        <v>8</v>
      </c>
      <c r="I125">
        <v>8</v>
      </c>
      <c r="J125">
        <v>8</v>
      </c>
      <c r="K125">
        <v>8</v>
      </c>
      <c r="L125">
        <v>8</v>
      </c>
      <c r="M125">
        <v>8</v>
      </c>
      <c r="N125">
        <v>8</v>
      </c>
      <c r="O125">
        <v>8</v>
      </c>
      <c r="P125">
        <v>8</v>
      </c>
      <c r="Q125">
        <v>8</v>
      </c>
      <c r="R125">
        <v>8</v>
      </c>
      <c r="S125">
        <v>8</v>
      </c>
      <c r="T125">
        <v>8</v>
      </c>
      <c r="U125">
        <v>8</v>
      </c>
      <c r="V125">
        <v>8</v>
      </c>
      <c r="W125">
        <v>8</v>
      </c>
      <c r="X125">
        <v>8</v>
      </c>
      <c r="Y125">
        <v>8</v>
      </c>
      <c r="Z125">
        <v>8</v>
      </c>
      <c r="AA125">
        <v>8</v>
      </c>
      <c r="AB125">
        <v>8</v>
      </c>
      <c r="AC125">
        <v>8</v>
      </c>
      <c r="AD125">
        <v>8</v>
      </c>
      <c r="AE125">
        <v>8</v>
      </c>
      <c r="AF125">
        <v>8</v>
      </c>
      <c r="AG125">
        <v>8</v>
      </c>
      <c r="AH125">
        <v>8</v>
      </c>
      <c r="AI125">
        <v>8</v>
      </c>
      <c r="AJ125">
        <v>8</v>
      </c>
      <c r="AK125">
        <v>8</v>
      </c>
      <c r="AL125">
        <v>8</v>
      </c>
      <c r="AM125">
        <v>8</v>
      </c>
      <c r="AN125">
        <v>8</v>
      </c>
      <c r="AO125">
        <v>8</v>
      </c>
      <c r="AP125">
        <v>8</v>
      </c>
      <c r="AQ125">
        <v>8</v>
      </c>
      <c r="AR125">
        <v>8</v>
      </c>
      <c r="AS125">
        <v>8</v>
      </c>
    </row>
    <row r="126" spans="1:45" x14ac:dyDescent="0.25">
      <c r="A126">
        <v>101</v>
      </c>
      <c r="B126">
        <v>96</v>
      </c>
      <c r="C126">
        <v>88</v>
      </c>
      <c r="D126">
        <v>88</v>
      </c>
      <c r="E126">
        <v>84</v>
      </c>
      <c r="F126">
        <v>88</v>
      </c>
      <c r="G126">
        <v>90</v>
      </c>
      <c r="H126">
        <v>95</v>
      </c>
      <c r="I126">
        <v>90</v>
      </c>
      <c r="J126">
        <v>96</v>
      </c>
      <c r="K126">
        <v>84</v>
      </c>
      <c r="L126">
        <v>81</v>
      </c>
      <c r="M126">
        <v>92</v>
      </c>
      <c r="N126">
        <v>95</v>
      </c>
      <c r="O126">
        <v>87</v>
      </c>
      <c r="P126">
        <v>91</v>
      </c>
      <c r="Q126">
        <v>92</v>
      </c>
      <c r="R126">
        <v>84</v>
      </c>
      <c r="S126">
        <v>91</v>
      </c>
      <c r="T126">
        <v>84</v>
      </c>
      <c r="U126">
        <v>95</v>
      </c>
      <c r="V126">
        <v>86</v>
      </c>
      <c r="W126">
        <v>87</v>
      </c>
      <c r="X126">
        <v>90</v>
      </c>
      <c r="Y126">
        <v>87</v>
      </c>
      <c r="Z126">
        <v>89</v>
      </c>
      <c r="AA126">
        <v>81</v>
      </c>
      <c r="AB126">
        <v>86</v>
      </c>
      <c r="AC126">
        <v>79</v>
      </c>
      <c r="AD126">
        <v>87</v>
      </c>
      <c r="AE126">
        <v>80</v>
      </c>
      <c r="AF126">
        <v>86</v>
      </c>
      <c r="AG126">
        <v>79</v>
      </c>
      <c r="AH126">
        <v>79</v>
      </c>
      <c r="AI126">
        <v>86</v>
      </c>
      <c r="AJ126">
        <v>88</v>
      </c>
      <c r="AK126">
        <v>87</v>
      </c>
      <c r="AL126">
        <v>90</v>
      </c>
      <c r="AM126">
        <v>81</v>
      </c>
      <c r="AN126">
        <v>86</v>
      </c>
      <c r="AO126">
        <v>86</v>
      </c>
      <c r="AP126">
        <v>86</v>
      </c>
      <c r="AQ126">
        <v>88</v>
      </c>
      <c r="AR126">
        <v>83</v>
      </c>
      <c r="AS126">
        <v>87.47727272727272</v>
      </c>
    </row>
    <row r="127" spans="1:45" x14ac:dyDescent="0.25">
      <c r="A127">
        <v>10</v>
      </c>
      <c r="B127">
        <v>10</v>
      </c>
      <c r="C127">
        <v>10</v>
      </c>
      <c r="D127">
        <v>10</v>
      </c>
      <c r="E127">
        <v>10</v>
      </c>
      <c r="F127">
        <v>10</v>
      </c>
      <c r="G127">
        <v>10</v>
      </c>
      <c r="H127">
        <v>10</v>
      </c>
      <c r="I127">
        <v>10</v>
      </c>
      <c r="J127">
        <v>10</v>
      </c>
      <c r="K127">
        <v>10</v>
      </c>
      <c r="L127">
        <v>10</v>
      </c>
      <c r="M127">
        <v>10</v>
      </c>
      <c r="N127">
        <v>10</v>
      </c>
      <c r="O127">
        <v>10</v>
      </c>
      <c r="P127">
        <v>10</v>
      </c>
      <c r="Q127">
        <v>10</v>
      </c>
      <c r="R127">
        <v>10</v>
      </c>
      <c r="S127">
        <v>10</v>
      </c>
      <c r="T127">
        <v>10</v>
      </c>
      <c r="U127">
        <v>10</v>
      </c>
      <c r="V127">
        <v>10</v>
      </c>
      <c r="W127">
        <v>10</v>
      </c>
      <c r="X127">
        <v>10</v>
      </c>
      <c r="Y127">
        <v>10</v>
      </c>
      <c r="Z127">
        <v>10</v>
      </c>
      <c r="AA127">
        <v>10</v>
      </c>
      <c r="AB127">
        <v>10</v>
      </c>
      <c r="AC127">
        <v>10</v>
      </c>
      <c r="AD127">
        <v>10</v>
      </c>
      <c r="AE127">
        <v>10</v>
      </c>
      <c r="AF127">
        <v>10</v>
      </c>
      <c r="AG127">
        <v>10</v>
      </c>
      <c r="AH127">
        <v>10</v>
      </c>
      <c r="AI127">
        <v>10</v>
      </c>
      <c r="AJ127">
        <v>10</v>
      </c>
      <c r="AK127">
        <v>10</v>
      </c>
      <c r="AL127">
        <v>10</v>
      </c>
      <c r="AM127">
        <v>10</v>
      </c>
      <c r="AN127">
        <v>10</v>
      </c>
      <c r="AO127">
        <v>10</v>
      </c>
      <c r="AP127">
        <v>10</v>
      </c>
      <c r="AQ127">
        <v>10</v>
      </c>
      <c r="AR127">
        <v>10</v>
      </c>
      <c r="AS127">
        <v>10</v>
      </c>
    </row>
    <row r="128" spans="1:45" x14ac:dyDescent="0.25">
      <c r="A128">
        <v>44</v>
      </c>
      <c r="B128">
        <v>45</v>
      </c>
      <c r="C128">
        <v>45</v>
      </c>
      <c r="D128">
        <v>42</v>
      </c>
      <c r="E128">
        <v>45</v>
      </c>
      <c r="F128">
        <v>45</v>
      </c>
      <c r="G128">
        <v>42</v>
      </c>
      <c r="H128">
        <v>44</v>
      </c>
      <c r="I128">
        <v>43</v>
      </c>
      <c r="J128">
        <v>43</v>
      </c>
      <c r="K128">
        <v>45</v>
      </c>
      <c r="L128">
        <v>44</v>
      </c>
      <c r="M128">
        <v>42</v>
      </c>
      <c r="N128">
        <v>44</v>
      </c>
      <c r="O128">
        <v>45</v>
      </c>
      <c r="P128">
        <v>44</v>
      </c>
      <c r="Q128">
        <v>42</v>
      </c>
      <c r="R128">
        <v>44</v>
      </c>
      <c r="S128">
        <v>44</v>
      </c>
      <c r="T128">
        <v>42</v>
      </c>
      <c r="U128">
        <v>44</v>
      </c>
      <c r="V128">
        <v>44</v>
      </c>
      <c r="W128">
        <v>43</v>
      </c>
      <c r="X128">
        <v>42</v>
      </c>
      <c r="Y128">
        <v>44</v>
      </c>
      <c r="Z128">
        <v>42</v>
      </c>
      <c r="AA128">
        <v>44</v>
      </c>
      <c r="AB128">
        <v>42</v>
      </c>
      <c r="AC128">
        <v>44</v>
      </c>
      <c r="AD128">
        <v>43</v>
      </c>
      <c r="AE128">
        <v>45</v>
      </c>
      <c r="AF128">
        <v>44</v>
      </c>
      <c r="AG128">
        <v>44</v>
      </c>
      <c r="AH128">
        <v>42</v>
      </c>
      <c r="AI128">
        <v>43</v>
      </c>
      <c r="AJ128">
        <v>44</v>
      </c>
      <c r="AK128">
        <v>44</v>
      </c>
      <c r="AL128">
        <v>43</v>
      </c>
      <c r="AM128">
        <v>45</v>
      </c>
      <c r="AN128">
        <v>45</v>
      </c>
      <c r="AO128">
        <v>45</v>
      </c>
      <c r="AP128">
        <v>77</v>
      </c>
      <c r="AQ128">
        <v>77</v>
      </c>
      <c r="AR128">
        <v>75</v>
      </c>
      <c r="AS128">
        <v>45.886363636363633</v>
      </c>
    </row>
    <row r="129" spans="1:45" x14ac:dyDescent="0.25">
      <c r="A129">
        <v>137</v>
      </c>
      <c r="B129">
        <v>116</v>
      </c>
      <c r="C129">
        <v>123</v>
      </c>
      <c r="D129">
        <v>142</v>
      </c>
      <c r="E129">
        <v>121</v>
      </c>
      <c r="F129">
        <v>130</v>
      </c>
      <c r="G129">
        <v>127</v>
      </c>
      <c r="H129">
        <v>120</v>
      </c>
      <c r="I129">
        <v>125</v>
      </c>
      <c r="J129">
        <v>131</v>
      </c>
      <c r="K129">
        <v>123</v>
      </c>
      <c r="L129">
        <v>130</v>
      </c>
      <c r="M129">
        <v>134</v>
      </c>
      <c r="N129">
        <v>128</v>
      </c>
      <c r="O129">
        <v>120</v>
      </c>
      <c r="P129">
        <v>129</v>
      </c>
      <c r="Q129">
        <v>130</v>
      </c>
      <c r="R129">
        <v>131</v>
      </c>
      <c r="S129">
        <v>147</v>
      </c>
      <c r="T129">
        <v>148</v>
      </c>
      <c r="U129">
        <v>147</v>
      </c>
      <c r="V129">
        <v>136</v>
      </c>
      <c r="W129">
        <v>140</v>
      </c>
      <c r="X129">
        <v>141</v>
      </c>
      <c r="Y129">
        <v>145</v>
      </c>
      <c r="Z129">
        <v>126</v>
      </c>
      <c r="AA129">
        <v>143</v>
      </c>
      <c r="AB129">
        <v>146</v>
      </c>
      <c r="AC129">
        <v>143</v>
      </c>
      <c r="AD129">
        <v>143</v>
      </c>
      <c r="AE129">
        <v>135</v>
      </c>
      <c r="AF129">
        <v>120</v>
      </c>
      <c r="AG129">
        <v>125</v>
      </c>
      <c r="AH129">
        <v>132</v>
      </c>
      <c r="AI129">
        <v>133</v>
      </c>
      <c r="AJ129">
        <v>130</v>
      </c>
      <c r="AK129">
        <v>121</v>
      </c>
      <c r="AL129">
        <v>114</v>
      </c>
      <c r="AM129">
        <v>112</v>
      </c>
      <c r="AN129">
        <v>112</v>
      </c>
      <c r="AO129">
        <v>117</v>
      </c>
      <c r="AP129">
        <v>118</v>
      </c>
      <c r="AQ129">
        <v>114</v>
      </c>
      <c r="AR129">
        <v>125</v>
      </c>
      <c r="AS129">
        <v>129.77272727272728</v>
      </c>
    </row>
    <row r="130" spans="1:45" x14ac:dyDescent="0.25">
      <c r="A130">
        <v>39</v>
      </c>
      <c r="B130">
        <v>39</v>
      </c>
      <c r="C130">
        <v>39</v>
      </c>
      <c r="D130">
        <v>39</v>
      </c>
      <c r="E130">
        <v>39</v>
      </c>
      <c r="F130">
        <v>39</v>
      </c>
      <c r="G130">
        <v>39</v>
      </c>
      <c r="H130">
        <v>39</v>
      </c>
      <c r="I130">
        <v>39</v>
      </c>
      <c r="J130">
        <v>39</v>
      </c>
      <c r="K130">
        <v>39</v>
      </c>
      <c r="L130">
        <v>39</v>
      </c>
      <c r="M130">
        <v>39</v>
      </c>
      <c r="N130">
        <v>39</v>
      </c>
      <c r="O130">
        <v>39</v>
      </c>
      <c r="P130">
        <v>39</v>
      </c>
      <c r="Q130">
        <v>39</v>
      </c>
      <c r="R130">
        <v>39</v>
      </c>
      <c r="S130">
        <v>39</v>
      </c>
      <c r="T130">
        <v>39</v>
      </c>
      <c r="U130">
        <v>39</v>
      </c>
      <c r="V130">
        <v>39</v>
      </c>
      <c r="W130">
        <v>39</v>
      </c>
      <c r="X130">
        <v>39</v>
      </c>
      <c r="Y130">
        <v>39</v>
      </c>
      <c r="Z130">
        <v>39</v>
      </c>
      <c r="AA130">
        <v>39</v>
      </c>
      <c r="AB130">
        <v>39</v>
      </c>
      <c r="AC130">
        <v>39</v>
      </c>
      <c r="AD130">
        <v>39</v>
      </c>
      <c r="AE130">
        <v>39</v>
      </c>
      <c r="AF130">
        <v>39</v>
      </c>
      <c r="AG130">
        <v>39</v>
      </c>
      <c r="AH130">
        <v>39</v>
      </c>
      <c r="AI130">
        <v>39</v>
      </c>
      <c r="AJ130">
        <v>39</v>
      </c>
      <c r="AK130">
        <v>39</v>
      </c>
      <c r="AL130">
        <v>39</v>
      </c>
      <c r="AM130">
        <v>39</v>
      </c>
      <c r="AN130">
        <v>39</v>
      </c>
      <c r="AO130">
        <v>39</v>
      </c>
      <c r="AP130">
        <v>39</v>
      </c>
      <c r="AQ130">
        <v>39</v>
      </c>
      <c r="AR130">
        <v>39</v>
      </c>
      <c r="AS130">
        <v>39</v>
      </c>
    </row>
    <row r="131" spans="1:45" x14ac:dyDescent="0.25">
      <c r="A131">
        <v>15</v>
      </c>
      <c r="B131">
        <v>11</v>
      </c>
      <c r="C131">
        <v>15</v>
      </c>
      <c r="D131">
        <v>15</v>
      </c>
      <c r="E131">
        <v>15</v>
      </c>
      <c r="F131">
        <v>15</v>
      </c>
      <c r="G131">
        <v>15</v>
      </c>
      <c r="H131">
        <v>15</v>
      </c>
      <c r="I131">
        <v>15</v>
      </c>
      <c r="J131">
        <v>15</v>
      </c>
      <c r="K131">
        <v>8</v>
      </c>
      <c r="L131">
        <v>8</v>
      </c>
      <c r="M131">
        <v>8</v>
      </c>
      <c r="N131">
        <v>8</v>
      </c>
      <c r="O131">
        <v>8</v>
      </c>
      <c r="P131">
        <v>8</v>
      </c>
      <c r="Q131">
        <v>8</v>
      </c>
      <c r="R131">
        <v>9</v>
      </c>
      <c r="S131">
        <v>10</v>
      </c>
      <c r="T131">
        <v>12</v>
      </c>
      <c r="U131">
        <v>12</v>
      </c>
      <c r="V131">
        <v>12</v>
      </c>
      <c r="W131">
        <v>12</v>
      </c>
      <c r="X131">
        <v>12</v>
      </c>
      <c r="Y131">
        <v>12</v>
      </c>
      <c r="Z131">
        <v>12</v>
      </c>
      <c r="AA131">
        <v>11</v>
      </c>
      <c r="AB131">
        <v>11</v>
      </c>
      <c r="AC131">
        <v>11</v>
      </c>
      <c r="AD131">
        <v>1</v>
      </c>
      <c r="AE131">
        <v>1</v>
      </c>
      <c r="AF131">
        <v>9</v>
      </c>
      <c r="AG131">
        <v>5</v>
      </c>
      <c r="AH131">
        <v>1</v>
      </c>
      <c r="AI131">
        <v>1</v>
      </c>
      <c r="AJ131">
        <v>8</v>
      </c>
      <c r="AK131">
        <v>1</v>
      </c>
      <c r="AL131">
        <v>10</v>
      </c>
      <c r="AM131">
        <v>25</v>
      </c>
      <c r="AN131">
        <v>25</v>
      </c>
      <c r="AO131">
        <v>25</v>
      </c>
      <c r="AP131">
        <v>25</v>
      </c>
      <c r="AQ131">
        <v>35</v>
      </c>
      <c r="AR131">
        <v>34</v>
      </c>
      <c r="AS131">
        <v>12.363636363636363</v>
      </c>
    </row>
    <row r="132" spans="1:45" x14ac:dyDescent="0.25">
      <c r="A132">
        <v>73</v>
      </c>
      <c r="B132">
        <v>73</v>
      </c>
      <c r="C132">
        <v>73</v>
      </c>
      <c r="D132">
        <v>73</v>
      </c>
      <c r="E132">
        <v>62</v>
      </c>
      <c r="F132">
        <v>62</v>
      </c>
      <c r="G132">
        <v>77</v>
      </c>
      <c r="H132">
        <v>81</v>
      </c>
      <c r="I132">
        <v>63</v>
      </c>
      <c r="J132">
        <v>63</v>
      </c>
      <c r="K132">
        <v>63</v>
      </c>
      <c r="L132">
        <v>63</v>
      </c>
      <c r="M132">
        <v>63</v>
      </c>
      <c r="N132">
        <v>63</v>
      </c>
      <c r="O132">
        <v>62</v>
      </c>
      <c r="P132">
        <v>103</v>
      </c>
      <c r="Q132">
        <v>103</v>
      </c>
      <c r="R132">
        <v>103</v>
      </c>
      <c r="S132">
        <v>104</v>
      </c>
      <c r="T132">
        <v>103</v>
      </c>
      <c r="U132">
        <v>104</v>
      </c>
      <c r="V132">
        <v>102</v>
      </c>
      <c r="W132">
        <v>103</v>
      </c>
      <c r="X132">
        <v>104</v>
      </c>
      <c r="Y132">
        <v>104</v>
      </c>
      <c r="Z132">
        <v>104</v>
      </c>
      <c r="AA132">
        <v>104</v>
      </c>
      <c r="AB132">
        <v>107</v>
      </c>
      <c r="AC132">
        <v>103</v>
      </c>
      <c r="AD132">
        <v>104</v>
      </c>
      <c r="AE132">
        <v>104</v>
      </c>
      <c r="AF132">
        <v>105</v>
      </c>
      <c r="AG132">
        <v>104</v>
      </c>
      <c r="AH132">
        <v>111</v>
      </c>
      <c r="AI132">
        <v>103</v>
      </c>
      <c r="AJ132">
        <v>116</v>
      </c>
      <c r="AK132">
        <v>114</v>
      </c>
      <c r="AL132">
        <v>123</v>
      </c>
      <c r="AM132">
        <v>126</v>
      </c>
      <c r="AN132">
        <v>102</v>
      </c>
      <c r="AO132">
        <v>104</v>
      </c>
      <c r="AP132">
        <v>102</v>
      </c>
      <c r="AQ132">
        <v>102</v>
      </c>
      <c r="AR132">
        <v>102</v>
      </c>
      <c r="AS132">
        <v>92.88636363636364</v>
      </c>
    </row>
    <row r="133" spans="1:45" x14ac:dyDescent="0.25">
      <c r="A133">
        <v>8</v>
      </c>
      <c r="B133">
        <v>8</v>
      </c>
      <c r="C133">
        <v>8</v>
      </c>
      <c r="D133">
        <v>8</v>
      </c>
      <c r="E133">
        <v>8</v>
      </c>
      <c r="F133">
        <v>8</v>
      </c>
      <c r="G133">
        <v>8</v>
      </c>
      <c r="H133">
        <v>8</v>
      </c>
      <c r="I133">
        <v>8</v>
      </c>
      <c r="J133">
        <v>8</v>
      </c>
      <c r="K133">
        <v>8</v>
      </c>
      <c r="L133">
        <v>8</v>
      </c>
      <c r="M133">
        <v>8</v>
      </c>
      <c r="N133">
        <v>8</v>
      </c>
      <c r="O133">
        <v>8</v>
      </c>
      <c r="P133">
        <v>8</v>
      </c>
      <c r="Q133">
        <v>8</v>
      </c>
      <c r="R133">
        <v>8</v>
      </c>
      <c r="S133">
        <v>25</v>
      </c>
      <c r="T133">
        <v>25</v>
      </c>
      <c r="U133">
        <v>36</v>
      </c>
      <c r="V133">
        <v>35</v>
      </c>
      <c r="W133">
        <v>35</v>
      </c>
      <c r="X133">
        <v>35</v>
      </c>
      <c r="Y133">
        <v>35</v>
      </c>
      <c r="Z133">
        <v>35</v>
      </c>
      <c r="AA133">
        <v>35</v>
      </c>
      <c r="AB133">
        <v>35</v>
      </c>
      <c r="AC133">
        <v>35</v>
      </c>
      <c r="AD133">
        <v>35</v>
      </c>
      <c r="AE133">
        <v>35</v>
      </c>
      <c r="AF133">
        <v>38</v>
      </c>
      <c r="AG133">
        <v>50</v>
      </c>
      <c r="AH133">
        <v>50</v>
      </c>
      <c r="AI133">
        <v>46</v>
      </c>
      <c r="AJ133">
        <v>46</v>
      </c>
      <c r="AK133">
        <v>46</v>
      </c>
      <c r="AL133">
        <v>46</v>
      </c>
      <c r="AM133">
        <v>28</v>
      </c>
      <c r="AN133">
        <v>37</v>
      </c>
      <c r="AO133">
        <v>45</v>
      </c>
      <c r="AP133">
        <v>34</v>
      </c>
      <c r="AQ133">
        <v>34</v>
      </c>
      <c r="AR133">
        <v>35</v>
      </c>
      <c r="AS133">
        <v>25.34090909090909</v>
      </c>
    </row>
    <row r="134" spans="1:45" x14ac:dyDescent="0.25">
      <c r="A134">
        <v>47</v>
      </c>
      <c r="B134">
        <v>67</v>
      </c>
      <c r="C134">
        <v>63</v>
      </c>
      <c r="D134">
        <v>49</v>
      </c>
      <c r="E134">
        <v>66</v>
      </c>
      <c r="F134">
        <v>66</v>
      </c>
      <c r="G134">
        <v>49</v>
      </c>
      <c r="H134">
        <v>46</v>
      </c>
      <c r="I134">
        <v>45</v>
      </c>
      <c r="J134">
        <v>44</v>
      </c>
      <c r="K134">
        <v>43</v>
      </c>
      <c r="L134">
        <v>44</v>
      </c>
      <c r="M134">
        <v>44</v>
      </c>
      <c r="N134">
        <v>44</v>
      </c>
      <c r="O134">
        <v>48</v>
      </c>
      <c r="P134">
        <v>44</v>
      </c>
      <c r="Q134">
        <v>46</v>
      </c>
      <c r="R134">
        <v>44</v>
      </c>
      <c r="S134">
        <v>44</v>
      </c>
      <c r="T134">
        <v>44</v>
      </c>
      <c r="U134">
        <v>44</v>
      </c>
      <c r="V134">
        <v>48</v>
      </c>
      <c r="W134">
        <v>44</v>
      </c>
      <c r="X134">
        <v>44</v>
      </c>
      <c r="Y134">
        <v>44</v>
      </c>
      <c r="Z134">
        <v>44</v>
      </c>
      <c r="AA134">
        <v>44</v>
      </c>
      <c r="AB134">
        <v>45</v>
      </c>
      <c r="AC134">
        <v>44</v>
      </c>
      <c r="AD134">
        <v>44</v>
      </c>
      <c r="AE134">
        <v>44</v>
      </c>
      <c r="AF134">
        <v>44</v>
      </c>
      <c r="AG134">
        <v>44</v>
      </c>
      <c r="AH134">
        <v>44</v>
      </c>
      <c r="AI134">
        <v>45</v>
      </c>
      <c r="AJ134">
        <v>45</v>
      </c>
      <c r="AK134">
        <v>46</v>
      </c>
      <c r="AL134">
        <v>44</v>
      </c>
      <c r="AM134">
        <v>44</v>
      </c>
      <c r="AN134">
        <v>46</v>
      </c>
      <c r="AO134">
        <v>45</v>
      </c>
      <c r="AP134">
        <v>44</v>
      </c>
      <c r="AQ134">
        <v>44</v>
      </c>
      <c r="AR134">
        <v>44</v>
      </c>
      <c r="AS134">
        <v>46.704545454545453</v>
      </c>
    </row>
    <row r="135" spans="1:45" x14ac:dyDescent="0.25">
      <c r="A135">
        <v>17</v>
      </c>
      <c r="B135">
        <v>17</v>
      </c>
      <c r="C135">
        <v>17</v>
      </c>
      <c r="D135">
        <v>17</v>
      </c>
      <c r="E135">
        <v>17</v>
      </c>
      <c r="F135">
        <v>17</v>
      </c>
      <c r="G135">
        <v>17</v>
      </c>
      <c r="H135">
        <v>17</v>
      </c>
      <c r="I135">
        <v>17</v>
      </c>
      <c r="J135">
        <v>17</v>
      </c>
      <c r="K135">
        <v>17</v>
      </c>
      <c r="L135">
        <v>17</v>
      </c>
      <c r="M135">
        <v>17</v>
      </c>
      <c r="N135">
        <v>17</v>
      </c>
      <c r="O135">
        <v>17</v>
      </c>
      <c r="P135">
        <v>17</v>
      </c>
      <c r="Q135">
        <v>17</v>
      </c>
      <c r="R135">
        <v>17</v>
      </c>
      <c r="S135">
        <v>17</v>
      </c>
      <c r="T135">
        <v>17</v>
      </c>
      <c r="U135">
        <v>17</v>
      </c>
      <c r="V135">
        <v>17</v>
      </c>
      <c r="W135">
        <v>17</v>
      </c>
      <c r="X135">
        <v>17</v>
      </c>
      <c r="Y135">
        <v>17</v>
      </c>
      <c r="Z135">
        <v>17</v>
      </c>
      <c r="AA135">
        <v>17</v>
      </c>
      <c r="AB135">
        <v>17</v>
      </c>
      <c r="AC135">
        <v>17</v>
      </c>
      <c r="AD135">
        <v>17</v>
      </c>
      <c r="AE135">
        <v>17</v>
      </c>
      <c r="AF135">
        <v>17</v>
      </c>
      <c r="AG135">
        <v>17</v>
      </c>
      <c r="AH135">
        <v>17</v>
      </c>
      <c r="AI135">
        <v>17</v>
      </c>
      <c r="AJ135">
        <v>17</v>
      </c>
      <c r="AK135">
        <v>17</v>
      </c>
      <c r="AL135">
        <v>17</v>
      </c>
      <c r="AM135">
        <v>10</v>
      </c>
      <c r="AN135">
        <v>17</v>
      </c>
      <c r="AO135">
        <v>17</v>
      </c>
      <c r="AP135">
        <v>17</v>
      </c>
      <c r="AQ135">
        <v>17</v>
      </c>
      <c r="AR135">
        <v>17</v>
      </c>
      <c r="AS135">
        <v>16.84090909090909</v>
      </c>
    </row>
    <row r="136" spans="1:45" x14ac:dyDescent="0.25">
      <c r="A136">
        <v>74</v>
      </c>
      <c r="B136">
        <v>73</v>
      </c>
      <c r="C136">
        <v>75</v>
      </c>
      <c r="D136">
        <v>75</v>
      </c>
      <c r="E136">
        <v>78</v>
      </c>
      <c r="F136">
        <v>78</v>
      </c>
      <c r="G136">
        <v>77</v>
      </c>
      <c r="H136">
        <v>76</v>
      </c>
      <c r="I136">
        <v>78</v>
      </c>
      <c r="J136">
        <v>75</v>
      </c>
      <c r="K136">
        <v>75</v>
      </c>
      <c r="L136">
        <v>73</v>
      </c>
      <c r="M136">
        <v>73</v>
      </c>
      <c r="N136">
        <v>73</v>
      </c>
      <c r="O136">
        <v>73</v>
      </c>
      <c r="P136">
        <v>73</v>
      </c>
      <c r="Q136">
        <v>73</v>
      </c>
      <c r="R136">
        <v>72</v>
      </c>
      <c r="S136">
        <v>73</v>
      </c>
      <c r="T136">
        <v>73</v>
      </c>
      <c r="U136">
        <v>73</v>
      </c>
      <c r="V136">
        <v>72</v>
      </c>
      <c r="W136">
        <v>73</v>
      </c>
      <c r="X136">
        <v>73</v>
      </c>
      <c r="Y136">
        <v>73</v>
      </c>
      <c r="Z136">
        <v>73</v>
      </c>
      <c r="AA136">
        <v>73</v>
      </c>
      <c r="AB136">
        <v>73</v>
      </c>
      <c r="AC136">
        <v>73</v>
      </c>
      <c r="AD136">
        <v>73</v>
      </c>
      <c r="AE136">
        <v>73</v>
      </c>
      <c r="AF136">
        <v>73</v>
      </c>
      <c r="AG136">
        <v>73</v>
      </c>
      <c r="AH136">
        <v>73</v>
      </c>
      <c r="AI136">
        <v>72</v>
      </c>
      <c r="AJ136">
        <v>72</v>
      </c>
      <c r="AK136">
        <v>73</v>
      </c>
      <c r="AL136">
        <v>73</v>
      </c>
      <c r="AM136">
        <v>73</v>
      </c>
      <c r="AN136">
        <v>73</v>
      </c>
      <c r="AO136">
        <v>73</v>
      </c>
      <c r="AP136">
        <v>73</v>
      </c>
      <c r="AQ136">
        <v>72</v>
      </c>
      <c r="AR136">
        <v>73</v>
      </c>
      <c r="AS136">
        <v>73.590909090909093</v>
      </c>
    </row>
    <row r="137" spans="1:45" x14ac:dyDescent="0.25">
      <c r="A137">
        <v>32</v>
      </c>
      <c r="B137">
        <v>32</v>
      </c>
      <c r="C137">
        <v>27</v>
      </c>
      <c r="D137">
        <v>31</v>
      </c>
      <c r="E137">
        <v>27</v>
      </c>
      <c r="F137">
        <v>31</v>
      </c>
      <c r="G137">
        <v>27</v>
      </c>
      <c r="H137">
        <v>33</v>
      </c>
      <c r="I137">
        <v>28</v>
      </c>
      <c r="J137">
        <v>33</v>
      </c>
      <c r="K137">
        <v>26</v>
      </c>
      <c r="L137">
        <v>26</v>
      </c>
      <c r="M137">
        <v>31</v>
      </c>
      <c r="N137">
        <v>26</v>
      </c>
      <c r="O137">
        <v>26</v>
      </c>
      <c r="P137">
        <v>26</v>
      </c>
      <c r="Q137">
        <v>27</v>
      </c>
      <c r="R137">
        <v>31</v>
      </c>
      <c r="S137">
        <v>31</v>
      </c>
      <c r="T137">
        <v>32</v>
      </c>
      <c r="U137">
        <v>31</v>
      </c>
      <c r="V137">
        <v>31</v>
      </c>
      <c r="W137">
        <v>31</v>
      </c>
      <c r="X137">
        <v>31</v>
      </c>
      <c r="Y137">
        <v>27</v>
      </c>
      <c r="Z137">
        <v>33</v>
      </c>
      <c r="AA137">
        <v>37</v>
      </c>
      <c r="AB137">
        <v>36</v>
      </c>
      <c r="AC137">
        <v>34</v>
      </c>
      <c r="AD137">
        <v>35</v>
      </c>
      <c r="AE137">
        <v>35</v>
      </c>
      <c r="AF137">
        <v>32</v>
      </c>
      <c r="AG137">
        <v>28</v>
      </c>
      <c r="AH137">
        <v>33</v>
      </c>
      <c r="AI137">
        <v>29</v>
      </c>
      <c r="AJ137">
        <v>33</v>
      </c>
      <c r="AK137">
        <v>32</v>
      </c>
      <c r="AL137">
        <v>32</v>
      </c>
      <c r="AM137">
        <v>32</v>
      </c>
      <c r="AN137">
        <v>32</v>
      </c>
      <c r="AO137">
        <v>31</v>
      </c>
      <c r="AP137">
        <v>28</v>
      </c>
      <c r="AQ137">
        <v>43</v>
      </c>
      <c r="AR137">
        <v>39</v>
      </c>
      <c r="AS137">
        <v>31.09090909090909</v>
      </c>
    </row>
    <row r="138" spans="1:45" x14ac:dyDescent="0.25">
      <c r="A138">
        <v>33</v>
      </c>
      <c r="B138">
        <v>37</v>
      </c>
      <c r="C138">
        <v>29</v>
      </c>
      <c r="D138">
        <v>30</v>
      </c>
      <c r="E138">
        <v>34</v>
      </c>
      <c r="F138">
        <v>40</v>
      </c>
      <c r="G138">
        <v>42</v>
      </c>
      <c r="H138">
        <v>41</v>
      </c>
      <c r="I138">
        <v>39</v>
      </c>
      <c r="J138">
        <v>31</v>
      </c>
      <c r="K138">
        <v>31</v>
      </c>
      <c r="L138">
        <v>29</v>
      </c>
      <c r="M138">
        <v>31</v>
      </c>
      <c r="N138">
        <v>45</v>
      </c>
      <c r="O138">
        <v>45</v>
      </c>
      <c r="P138">
        <v>45</v>
      </c>
      <c r="Q138">
        <v>43</v>
      </c>
      <c r="R138">
        <v>39</v>
      </c>
      <c r="S138">
        <v>36</v>
      </c>
      <c r="T138">
        <v>24</v>
      </c>
      <c r="U138">
        <v>25</v>
      </c>
      <c r="V138">
        <v>26</v>
      </c>
      <c r="W138">
        <v>21</v>
      </c>
      <c r="X138">
        <v>20</v>
      </c>
      <c r="Y138">
        <v>20</v>
      </c>
      <c r="Z138">
        <v>19</v>
      </c>
      <c r="AA138">
        <v>23</v>
      </c>
      <c r="AB138">
        <v>21</v>
      </c>
      <c r="AC138">
        <v>21</v>
      </c>
      <c r="AD138">
        <v>24</v>
      </c>
      <c r="AE138">
        <v>19</v>
      </c>
      <c r="AF138">
        <v>20</v>
      </c>
      <c r="AG138">
        <v>24</v>
      </c>
      <c r="AH138">
        <v>23</v>
      </c>
      <c r="AI138">
        <v>23</v>
      </c>
      <c r="AJ138">
        <v>22</v>
      </c>
      <c r="AK138">
        <v>24</v>
      </c>
      <c r="AL138">
        <v>22</v>
      </c>
      <c r="AM138">
        <v>24</v>
      </c>
      <c r="AN138">
        <v>19</v>
      </c>
      <c r="AO138">
        <v>22</v>
      </c>
      <c r="AP138">
        <v>22</v>
      </c>
      <c r="AQ138">
        <v>20</v>
      </c>
      <c r="AR138">
        <v>23</v>
      </c>
      <c r="AS138">
        <v>28.43181818181818</v>
      </c>
    </row>
    <row r="139" spans="1:45" x14ac:dyDescent="0.25">
      <c r="A139">
        <v>25</v>
      </c>
      <c r="B139">
        <v>25</v>
      </c>
      <c r="C139">
        <v>25</v>
      </c>
      <c r="D139">
        <v>32</v>
      </c>
      <c r="E139">
        <v>22</v>
      </c>
      <c r="F139">
        <v>22</v>
      </c>
      <c r="G139">
        <v>22</v>
      </c>
      <c r="H139">
        <v>22</v>
      </c>
      <c r="I139">
        <v>22</v>
      </c>
      <c r="J139">
        <v>22</v>
      </c>
      <c r="K139">
        <v>22</v>
      </c>
      <c r="L139">
        <v>22</v>
      </c>
      <c r="M139">
        <v>22</v>
      </c>
      <c r="N139">
        <v>22</v>
      </c>
      <c r="O139">
        <v>22</v>
      </c>
      <c r="P139">
        <v>22</v>
      </c>
      <c r="Q139">
        <v>22</v>
      </c>
      <c r="R139">
        <v>22</v>
      </c>
      <c r="S139">
        <v>22</v>
      </c>
      <c r="T139">
        <v>22</v>
      </c>
      <c r="U139">
        <v>22</v>
      </c>
      <c r="V139">
        <v>22</v>
      </c>
      <c r="W139">
        <v>22</v>
      </c>
      <c r="X139">
        <v>22</v>
      </c>
      <c r="Y139">
        <v>22</v>
      </c>
      <c r="Z139">
        <v>22</v>
      </c>
      <c r="AA139">
        <v>22</v>
      </c>
      <c r="AB139">
        <v>22</v>
      </c>
      <c r="AC139">
        <v>22</v>
      </c>
      <c r="AD139">
        <v>22</v>
      </c>
      <c r="AE139">
        <v>22</v>
      </c>
      <c r="AF139">
        <v>22</v>
      </c>
      <c r="AG139">
        <v>22</v>
      </c>
      <c r="AH139">
        <v>22</v>
      </c>
      <c r="AI139">
        <v>20</v>
      </c>
      <c r="AJ139">
        <v>22</v>
      </c>
      <c r="AK139">
        <v>22</v>
      </c>
      <c r="AL139">
        <v>22</v>
      </c>
      <c r="AM139">
        <v>22</v>
      </c>
      <c r="AN139">
        <v>22</v>
      </c>
      <c r="AO139">
        <v>22</v>
      </c>
      <c r="AP139">
        <v>22</v>
      </c>
      <c r="AQ139">
        <v>22</v>
      </c>
      <c r="AR139">
        <v>22</v>
      </c>
      <c r="AS139">
        <v>22.386363636363637</v>
      </c>
    </row>
    <row r="140" spans="1:45" x14ac:dyDescent="0.25">
      <c r="A140">
        <v>62</v>
      </c>
      <c r="B140">
        <v>20</v>
      </c>
      <c r="C140">
        <v>59</v>
      </c>
      <c r="D140">
        <v>60</v>
      </c>
      <c r="E140">
        <v>61</v>
      </c>
      <c r="F140">
        <v>61</v>
      </c>
      <c r="G140">
        <v>51</v>
      </c>
      <c r="H140">
        <v>43</v>
      </c>
      <c r="I140">
        <v>54</v>
      </c>
      <c r="J140">
        <v>54</v>
      </c>
      <c r="K140">
        <v>55</v>
      </c>
      <c r="L140">
        <v>57</v>
      </c>
      <c r="M140">
        <v>56</v>
      </c>
      <c r="N140">
        <v>56</v>
      </c>
      <c r="O140">
        <v>55</v>
      </c>
      <c r="P140">
        <v>57</v>
      </c>
      <c r="Q140">
        <v>57</v>
      </c>
      <c r="R140">
        <v>58</v>
      </c>
      <c r="S140">
        <v>53</v>
      </c>
      <c r="T140">
        <v>56</v>
      </c>
      <c r="U140">
        <v>55</v>
      </c>
      <c r="V140">
        <v>11</v>
      </c>
      <c r="W140">
        <v>11</v>
      </c>
      <c r="X140">
        <v>57</v>
      </c>
      <c r="Y140">
        <v>38</v>
      </c>
      <c r="Z140">
        <v>56</v>
      </c>
      <c r="AA140">
        <v>20</v>
      </c>
      <c r="AB140">
        <v>20</v>
      </c>
      <c r="AC140">
        <v>20</v>
      </c>
      <c r="AD140">
        <v>11</v>
      </c>
      <c r="AE140">
        <v>63</v>
      </c>
      <c r="AF140">
        <v>11</v>
      </c>
      <c r="AG140">
        <v>61</v>
      </c>
      <c r="AH140">
        <v>9</v>
      </c>
      <c r="AI140">
        <v>52</v>
      </c>
      <c r="AJ140">
        <v>51</v>
      </c>
      <c r="AK140">
        <v>51</v>
      </c>
      <c r="AL140">
        <v>55</v>
      </c>
      <c r="AM140">
        <v>56</v>
      </c>
      <c r="AN140">
        <v>56</v>
      </c>
      <c r="AO140">
        <v>53</v>
      </c>
      <c r="AP140">
        <v>54</v>
      </c>
      <c r="AQ140">
        <v>53</v>
      </c>
      <c r="AR140">
        <v>53</v>
      </c>
      <c r="AS140">
        <v>46.86363636363636</v>
      </c>
    </row>
    <row r="141" spans="1:45" x14ac:dyDescent="0.25">
      <c r="A141">
        <v>130</v>
      </c>
      <c r="B141">
        <v>128</v>
      </c>
      <c r="C141">
        <v>126</v>
      </c>
      <c r="D141">
        <v>118</v>
      </c>
      <c r="E141">
        <v>128</v>
      </c>
      <c r="F141">
        <v>123</v>
      </c>
      <c r="G141">
        <v>128</v>
      </c>
      <c r="H141">
        <v>118</v>
      </c>
      <c r="I141">
        <v>118</v>
      </c>
      <c r="J141">
        <v>118</v>
      </c>
      <c r="K141">
        <v>119</v>
      </c>
      <c r="L141">
        <v>118</v>
      </c>
      <c r="M141">
        <v>118</v>
      </c>
      <c r="N141">
        <v>124</v>
      </c>
      <c r="O141">
        <v>1</v>
      </c>
      <c r="P141">
        <v>120</v>
      </c>
      <c r="Q141">
        <v>1</v>
      </c>
      <c r="R141">
        <v>118</v>
      </c>
      <c r="S141">
        <v>118</v>
      </c>
      <c r="T141">
        <v>118</v>
      </c>
      <c r="U141">
        <v>121</v>
      </c>
      <c r="V141">
        <v>119</v>
      </c>
      <c r="W141">
        <v>119</v>
      </c>
      <c r="X141">
        <v>117</v>
      </c>
      <c r="Y141">
        <v>119</v>
      </c>
      <c r="Z141">
        <v>119</v>
      </c>
      <c r="AA141">
        <v>119</v>
      </c>
      <c r="AB141">
        <v>119</v>
      </c>
      <c r="AC141">
        <v>119</v>
      </c>
      <c r="AD141">
        <v>118</v>
      </c>
      <c r="AE141">
        <v>119</v>
      </c>
      <c r="AF141">
        <v>119</v>
      </c>
      <c r="AG141">
        <v>119</v>
      </c>
      <c r="AH141">
        <v>119</v>
      </c>
      <c r="AI141">
        <v>119</v>
      </c>
      <c r="AJ141">
        <v>1</v>
      </c>
      <c r="AK141">
        <v>119</v>
      </c>
      <c r="AL141">
        <v>118</v>
      </c>
      <c r="AM141">
        <v>119</v>
      </c>
      <c r="AN141">
        <v>118</v>
      </c>
      <c r="AO141">
        <v>119</v>
      </c>
      <c r="AP141">
        <v>117</v>
      </c>
      <c r="AQ141">
        <v>118</v>
      </c>
      <c r="AR141">
        <v>118</v>
      </c>
      <c r="AS141">
        <v>111.84090909090909</v>
      </c>
    </row>
    <row r="142" spans="1:45" x14ac:dyDescent="0.25">
      <c r="A142">
        <v>8</v>
      </c>
      <c r="B142">
        <v>7</v>
      </c>
      <c r="C142">
        <v>10</v>
      </c>
      <c r="D142">
        <v>9</v>
      </c>
      <c r="E142">
        <v>6</v>
      </c>
      <c r="F142">
        <v>8</v>
      </c>
      <c r="G142">
        <v>5</v>
      </c>
      <c r="H142">
        <v>6</v>
      </c>
      <c r="I142">
        <v>7</v>
      </c>
      <c r="J142">
        <v>4</v>
      </c>
      <c r="K142">
        <v>6</v>
      </c>
      <c r="L142">
        <v>9</v>
      </c>
      <c r="M142">
        <v>7</v>
      </c>
      <c r="N142">
        <v>5</v>
      </c>
      <c r="O142">
        <v>7</v>
      </c>
      <c r="P142">
        <v>7</v>
      </c>
      <c r="Q142">
        <v>7</v>
      </c>
      <c r="R142">
        <v>6</v>
      </c>
      <c r="S142">
        <v>7</v>
      </c>
      <c r="T142">
        <v>8</v>
      </c>
      <c r="U142">
        <v>7</v>
      </c>
      <c r="V142">
        <v>7</v>
      </c>
      <c r="W142">
        <v>8</v>
      </c>
      <c r="X142">
        <v>9</v>
      </c>
      <c r="Y142">
        <v>10</v>
      </c>
      <c r="Z142">
        <v>9</v>
      </c>
      <c r="AA142">
        <v>10</v>
      </c>
      <c r="AB142">
        <v>12</v>
      </c>
      <c r="AC142">
        <v>11</v>
      </c>
      <c r="AD142">
        <v>12</v>
      </c>
      <c r="AE142">
        <v>11</v>
      </c>
      <c r="AF142">
        <v>7</v>
      </c>
      <c r="AG142">
        <v>5</v>
      </c>
      <c r="AH142">
        <v>5</v>
      </c>
      <c r="AI142">
        <v>4</v>
      </c>
      <c r="AJ142">
        <v>5</v>
      </c>
      <c r="AK142">
        <v>5</v>
      </c>
      <c r="AL142">
        <v>6</v>
      </c>
      <c r="AM142">
        <v>5</v>
      </c>
      <c r="AN142">
        <v>6</v>
      </c>
      <c r="AO142">
        <v>7</v>
      </c>
      <c r="AP142">
        <v>9</v>
      </c>
      <c r="AQ142">
        <v>6</v>
      </c>
      <c r="AR142">
        <v>8</v>
      </c>
      <c r="AS142">
        <v>7.3409090909090908</v>
      </c>
    </row>
    <row r="143" spans="1:45" x14ac:dyDescent="0.25">
      <c r="A143">
        <v>73</v>
      </c>
      <c r="B143">
        <v>73</v>
      </c>
      <c r="C143">
        <v>74</v>
      </c>
      <c r="D143">
        <v>74</v>
      </c>
      <c r="E143">
        <v>76</v>
      </c>
      <c r="F143">
        <v>76</v>
      </c>
      <c r="G143">
        <v>77</v>
      </c>
      <c r="H143">
        <v>75</v>
      </c>
      <c r="I143">
        <v>67</v>
      </c>
      <c r="J143">
        <v>66</v>
      </c>
      <c r="K143">
        <v>67</v>
      </c>
      <c r="L143">
        <v>68</v>
      </c>
      <c r="M143">
        <v>67</v>
      </c>
      <c r="N143">
        <v>67</v>
      </c>
      <c r="O143">
        <v>67</v>
      </c>
      <c r="P143">
        <v>67</v>
      </c>
      <c r="Q143">
        <v>67</v>
      </c>
      <c r="R143">
        <v>67</v>
      </c>
      <c r="S143">
        <v>67</v>
      </c>
      <c r="T143">
        <v>67</v>
      </c>
      <c r="U143">
        <v>67</v>
      </c>
      <c r="V143">
        <v>67</v>
      </c>
      <c r="W143">
        <v>68</v>
      </c>
      <c r="X143">
        <v>69</v>
      </c>
      <c r="Y143">
        <v>38</v>
      </c>
      <c r="Z143">
        <v>38</v>
      </c>
      <c r="AA143">
        <v>34</v>
      </c>
      <c r="AB143">
        <v>35</v>
      </c>
      <c r="AC143">
        <v>35</v>
      </c>
      <c r="AD143">
        <v>33</v>
      </c>
      <c r="AE143">
        <v>33</v>
      </c>
      <c r="AF143">
        <v>33</v>
      </c>
      <c r="AG143">
        <v>31</v>
      </c>
      <c r="AH143">
        <v>35</v>
      </c>
      <c r="AI143">
        <v>33</v>
      </c>
      <c r="AJ143">
        <v>32</v>
      </c>
      <c r="AK143">
        <v>32</v>
      </c>
      <c r="AL143">
        <v>35</v>
      </c>
      <c r="AM143">
        <v>34</v>
      </c>
      <c r="AN143">
        <v>38</v>
      </c>
      <c r="AO143">
        <v>37</v>
      </c>
      <c r="AP143">
        <v>36</v>
      </c>
      <c r="AQ143">
        <v>36</v>
      </c>
      <c r="AR143">
        <v>37</v>
      </c>
      <c r="AS143">
        <v>53.818181818181813</v>
      </c>
    </row>
    <row r="144" spans="1:45" x14ac:dyDescent="0.25">
      <c r="A144">
        <v>158</v>
      </c>
      <c r="B144">
        <v>142</v>
      </c>
      <c r="C144">
        <v>141</v>
      </c>
      <c r="D144">
        <v>142</v>
      </c>
      <c r="E144">
        <v>142</v>
      </c>
      <c r="F144">
        <v>141</v>
      </c>
      <c r="G144">
        <v>142</v>
      </c>
      <c r="H144">
        <v>141</v>
      </c>
      <c r="I144">
        <v>117</v>
      </c>
      <c r="J144">
        <v>140</v>
      </c>
      <c r="K144">
        <v>139</v>
      </c>
      <c r="L144">
        <v>141</v>
      </c>
      <c r="M144">
        <v>139</v>
      </c>
      <c r="N144">
        <v>140</v>
      </c>
      <c r="O144">
        <v>140</v>
      </c>
      <c r="P144">
        <v>140</v>
      </c>
      <c r="Q144">
        <v>132</v>
      </c>
      <c r="R144">
        <v>131</v>
      </c>
      <c r="S144">
        <v>129</v>
      </c>
      <c r="T144">
        <v>129</v>
      </c>
      <c r="U144">
        <v>131</v>
      </c>
      <c r="V144">
        <v>131</v>
      </c>
      <c r="W144">
        <v>130</v>
      </c>
      <c r="X144">
        <v>131</v>
      </c>
      <c r="Y144">
        <v>130</v>
      </c>
      <c r="Z144">
        <v>131</v>
      </c>
      <c r="AA144">
        <v>134</v>
      </c>
      <c r="AB144">
        <v>132</v>
      </c>
      <c r="AC144">
        <v>131</v>
      </c>
      <c r="AD144">
        <v>132</v>
      </c>
      <c r="AE144">
        <v>128</v>
      </c>
      <c r="AF144">
        <v>130</v>
      </c>
      <c r="AG144">
        <v>125</v>
      </c>
      <c r="AH144">
        <v>128</v>
      </c>
      <c r="AI144">
        <v>130</v>
      </c>
      <c r="AJ144">
        <v>128</v>
      </c>
      <c r="AK144">
        <v>128</v>
      </c>
      <c r="AL144">
        <v>128</v>
      </c>
      <c r="AM144">
        <v>132</v>
      </c>
      <c r="AN144">
        <v>134</v>
      </c>
      <c r="AO144">
        <v>132</v>
      </c>
      <c r="AP144">
        <v>135</v>
      </c>
      <c r="AQ144">
        <v>132</v>
      </c>
      <c r="AR144">
        <v>133</v>
      </c>
      <c r="AS144">
        <v>134.13636363636363</v>
      </c>
    </row>
    <row r="145" spans="1:45" x14ac:dyDescent="0.25">
      <c r="A145">
        <v>30</v>
      </c>
      <c r="B145">
        <v>30</v>
      </c>
      <c r="C145">
        <v>30</v>
      </c>
      <c r="D145">
        <v>30</v>
      </c>
      <c r="E145">
        <v>30</v>
      </c>
      <c r="F145">
        <v>29</v>
      </c>
      <c r="G145">
        <v>29</v>
      </c>
      <c r="H145">
        <v>30</v>
      </c>
      <c r="I145">
        <v>30</v>
      </c>
      <c r="J145">
        <v>30</v>
      </c>
      <c r="K145">
        <v>30</v>
      </c>
      <c r="L145">
        <v>30</v>
      </c>
      <c r="M145">
        <v>30</v>
      </c>
      <c r="N145">
        <v>30</v>
      </c>
      <c r="O145">
        <v>30</v>
      </c>
      <c r="P145">
        <v>30</v>
      </c>
      <c r="Q145">
        <v>30</v>
      </c>
      <c r="R145">
        <v>43</v>
      </c>
      <c r="S145">
        <v>43</v>
      </c>
      <c r="T145">
        <v>32</v>
      </c>
      <c r="U145">
        <v>38</v>
      </c>
      <c r="V145">
        <v>40</v>
      </c>
      <c r="W145">
        <v>40</v>
      </c>
      <c r="X145">
        <v>40</v>
      </c>
      <c r="Y145">
        <v>40</v>
      </c>
      <c r="Z145">
        <v>40</v>
      </c>
      <c r="AA145">
        <v>40</v>
      </c>
      <c r="AB145">
        <v>40</v>
      </c>
      <c r="AC145">
        <v>39</v>
      </c>
      <c r="AD145">
        <v>40</v>
      </c>
      <c r="AE145">
        <v>40</v>
      </c>
      <c r="AF145">
        <v>40</v>
      </c>
      <c r="AG145">
        <v>42</v>
      </c>
      <c r="AH145">
        <v>40</v>
      </c>
      <c r="AI145">
        <v>40</v>
      </c>
      <c r="AJ145">
        <v>41</v>
      </c>
      <c r="AK145">
        <v>39</v>
      </c>
      <c r="AL145">
        <v>41</v>
      </c>
      <c r="AM145">
        <v>39</v>
      </c>
      <c r="AN145">
        <v>41</v>
      </c>
      <c r="AO145">
        <v>39</v>
      </c>
      <c r="AP145">
        <v>39</v>
      </c>
      <c r="AQ145">
        <v>39</v>
      </c>
      <c r="AR145">
        <v>41</v>
      </c>
      <c r="AS145">
        <v>36</v>
      </c>
    </row>
    <row r="146" spans="1:45" x14ac:dyDescent="0.25">
      <c r="A146">
        <v>34</v>
      </c>
      <c r="B146">
        <v>35</v>
      </c>
      <c r="C146">
        <v>35</v>
      </c>
      <c r="D146">
        <v>37</v>
      </c>
      <c r="E146">
        <v>36</v>
      </c>
      <c r="F146">
        <v>37</v>
      </c>
      <c r="G146">
        <v>36</v>
      </c>
      <c r="H146">
        <v>33</v>
      </c>
      <c r="I146">
        <v>33</v>
      </c>
      <c r="J146">
        <v>34</v>
      </c>
      <c r="K146">
        <v>34</v>
      </c>
      <c r="L146">
        <v>33</v>
      </c>
      <c r="M146">
        <v>32</v>
      </c>
      <c r="N146">
        <v>33</v>
      </c>
      <c r="O146">
        <v>38</v>
      </c>
      <c r="P146">
        <v>37</v>
      </c>
      <c r="Q146">
        <v>36</v>
      </c>
      <c r="R146">
        <v>42</v>
      </c>
      <c r="S146">
        <v>41</v>
      </c>
      <c r="T146">
        <v>33</v>
      </c>
      <c r="U146">
        <v>42</v>
      </c>
      <c r="V146">
        <v>42</v>
      </c>
      <c r="W146">
        <v>42</v>
      </c>
      <c r="X146">
        <v>41</v>
      </c>
      <c r="Y146">
        <v>44</v>
      </c>
      <c r="Z146">
        <v>38</v>
      </c>
      <c r="AA146">
        <v>37</v>
      </c>
      <c r="AB146">
        <v>37</v>
      </c>
      <c r="AC146">
        <v>38</v>
      </c>
      <c r="AD146">
        <v>38</v>
      </c>
      <c r="AE146">
        <v>36</v>
      </c>
      <c r="AF146">
        <v>33</v>
      </c>
      <c r="AG146">
        <v>35</v>
      </c>
      <c r="AH146">
        <v>36</v>
      </c>
      <c r="AI146">
        <v>35</v>
      </c>
      <c r="AJ146">
        <v>29</v>
      </c>
      <c r="AK146">
        <v>27</v>
      </c>
      <c r="AL146">
        <v>25</v>
      </c>
      <c r="AM146">
        <v>30</v>
      </c>
      <c r="AN146">
        <v>28</v>
      </c>
      <c r="AO146">
        <v>27</v>
      </c>
      <c r="AP146">
        <v>25</v>
      </c>
      <c r="AQ146">
        <v>28</v>
      </c>
      <c r="AR146">
        <v>27</v>
      </c>
      <c r="AS146">
        <v>34.75</v>
      </c>
    </row>
    <row r="147" spans="1:45" x14ac:dyDescent="0.25">
      <c r="A147">
        <v>30</v>
      </c>
      <c r="B147">
        <v>30</v>
      </c>
      <c r="C147">
        <v>30</v>
      </c>
      <c r="D147">
        <v>30</v>
      </c>
      <c r="E147">
        <v>30</v>
      </c>
      <c r="F147">
        <v>30</v>
      </c>
      <c r="G147">
        <v>30</v>
      </c>
      <c r="H147">
        <v>30</v>
      </c>
      <c r="I147">
        <v>30</v>
      </c>
      <c r="J147">
        <v>24</v>
      </c>
      <c r="K147">
        <v>30</v>
      </c>
      <c r="L147">
        <v>30</v>
      </c>
      <c r="M147">
        <v>30</v>
      </c>
      <c r="N147">
        <v>30</v>
      </c>
      <c r="O147">
        <v>30</v>
      </c>
      <c r="P147">
        <v>30</v>
      </c>
      <c r="Q147">
        <v>29</v>
      </c>
      <c r="R147">
        <v>24</v>
      </c>
      <c r="S147">
        <v>29</v>
      </c>
      <c r="T147">
        <v>29</v>
      </c>
      <c r="U147">
        <v>29</v>
      </c>
      <c r="V147">
        <v>29</v>
      </c>
      <c r="W147">
        <v>29</v>
      </c>
      <c r="X147">
        <v>29</v>
      </c>
      <c r="Y147">
        <v>24</v>
      </c>
      <c r="Z147">
        <v>29</v>
      </c>
      <c r="AA147">
        <v>29</v>
      </c>
      <c r="AB147">
        <v>29</v>
      </c>
      <c r="AC147">
        <v>29</v>
      </c>
      <c r="AD147">
        <v>24</v>
      </c>
      <c r="AE147">
        <v>29</v>
      </c>
      <c r="AF147">
        <v>24</v>
      </c>
      <c r="AG147">
        <v>29</v>
      </c>
      <c r="AH147">
        <v>29</v>
      </c>
      <c r="AI147">
        <v>29</v>
      </c>
      <c r="AJ147">
        <v>29</v>
      </c>
      <c r="AK147">
        <v>29</v>
      </c>
      <c r="AL147">
        <v>29</v>
      </c>
      <c r="AM147">
        <v>24</v>
      </c>
      <c r="AN147">
        <v>29</v>
      </c>
      <c r="AO147">
        <v>29</v>
      </c>
      <c r="AP147">
        <v>29</v>
      </c>
      <c r="AQ147">
        <v>29</v>
      </c>
      <c r="AR147">
        <v>29</v>
      </c>
      <c r="AS147">
        <v>28.65909090909091</v>
      </c>
    </row>
    <row r="148" spans="1:45" x14ac:dyDescent="0.25">
      <c r="A148">
        <v>17</v>
      </c>
      <c r="B148">
        <v>17</v>
      </c>
      <c r="C148">
        <v>17</v>
      </c>
      <c r="D148">
        <v>14</v>
      </c>
      <c r="E148">
        <v>14</v>
      </c>
      <c r="F148">
        <v>14</v>
      </c>
      <c r="G148">
        <v>14</v>
      </c>
      <c r="H148">
        <v>14</v>
      </c>
      <c r="I148">
        <v>14</v>
      </c>
      <c r="J148">
        <v>14</v>
      </c>
      <c r="K148">
        <v>14</v>
      </c>
      <c r="L148">
        <v>14</v>
      </c>
      <c r="M148">
        <v>14</v>
      </c>
      <c r="N148">
        <v>14</v>
      </c>
      <c r="O148">
        <v>15</v>
      </c>
      <c r="P148">
        <v>15</v>
      </c>
      <c r="Q148">
        <v>14</v>
      </c>
      <c r="R148">
        <v>14</v>
      </c>
      <c r="S148">
        <v>14</v>
      </c>
      <c r="T148">
        <v>13</v>
      </c>
      <c r="U148">
        <v>12</v>
      </c>
      <c r="V148">
        <v>12</v>
      </c>
      <c r="W148">
        <v>11</v>
      </c>
      <c r="X148">
        <v>12</v>
      </c>
      <c r="Y148">
        <v>12</v>
      </c>
      <c r="Z148">
        <v>13</v>
      </c>
      <c r="AA148">
        <v>13</v>
      </c>
      <c r="AB148">
        <v>13</v>
      </c>
      <c r="AC148">
        <v>15</v>
      </c>
      <c r="AD148">
        <v>16</v>
      </c>
      <c r="AE148">
        <v>16</v>
      </c>
      <c r="AF148">
        <v>16</v>
      </c>
      <c r="AG148">
        <v>11</v>
      </c>
      <c r="AH148">
        <v>12</v>
      </c>
      <c r="AI148">
        <v>12</v>
      </c>
      <c r="AJ148">
        <v>14</v>
      </c>
      <c r="AK148">
        <v>14</v>
      </c>
      <c r="AL148">
        <v>15</v>
      </c>
      <c r="AM148">
        <v>14</v>
      </c>
      <c r="AN148">
        <v>17</v>
      </c>
      <c r="AO148">
        <v>16</v>
      </c>
      <c r="AP148">
        <v>16</v>
      </c>
      <c r="AQ148">
        <v>14</v>
      </c>
      <c r="AR148">
        <v>14</v>
      </c>
      <c r="AS148">
        <v>14.09090909090909</v>
      </c>
    </row>
    <row r="149" spans="1:45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4</v>
      </c>
      <c r="M149">
        <v>4</v>
      </c>
      <c r="N149">
        <v>8</v>
      </c>
      <c r="O149">
        <v>8</v>
      </c>
      <c r="P149">
        <v>8</v>
      </c>
      <c r="Q149">
        <v>8</v>
      </c>
      <c r="R149">
        <v>8</v>
      </c>
      <c r="S149">
        <v>8</v>
      </c>
      <c r="T149">
        <v>8</v>
      </c>
      <c r="U149">
        <v>8</v>
      </c>
      <c r="V149">
        <v>8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</v>
      </c>
      <c r="AC149">
        <v>4</v>
      </c>
      <c r="AD149">
        <v>4</v>
      </c>
      <c r="AE149">
        <v>4</v>
      </c>
      <c r="AF149">
        <v>4</v>
      </c>
      <c r="AG149">
        <v>0</v>
      </c>
      <c r="AH149">
        <v>0</v>
      </c>
      <c r="AI149">
        <v>2</v>
      </c>
      <c r="AJ149">
        <v>2</v>
      </c>
      <c r="AK149">
        <v>2</v>
      </c>
      <c r="AL149">
        <v>2</v>
      </c>
      <c r="AM149">
        <v>2</v>
      </c>
      <c r="AN149">
        <v>2</v>
      </c>
      <c r="AO149">
        <v>2</v>
      </c>
      <c r="AP149">
        <v>0</v>
      </c>
      <c r="AQ149">
        <v>0</v>
      </c>
      <c r="AR149">
        <v>0</v>
      </c>
      <c r="AS149">
        <v>2.5454545454545454</v>
      </c>
    </row>
    <row r="150" spans="1:45" x14ac:dyDescent="0.25">
      <c r="A150">
        <v>118</v>
      </c>
      <c r="B150">
        <v>118</v>
      </c>
      <c r="C150">
        <v>118</v>
      </c>
      <c r="D150">
        <v>113</v>
      </c>
      <c r="E150">
        <v>113</v>
      </c>
      <c r="F150">
        <v>113</v>
      </c>
      <c r="G150">
        <v>113</v>
      </c>
      <c r="H150">
        <v>113</v>
      </c>
      <c r="I150">
        <v>52</v>
      </c>
      <c r="J150">
        <v>52</v>
      </c>
      <c r="K150">
        <v>52</v>
      </c>
      <c r="L150">
        <v>62</v>
      </c>
      <c r="M150">
        <v>61</v>
      </c>
      <c r="N150">
        <v>61</v>
      </c>
      <c r="O150">
        <v>63</v>
      </c>
      <c r="P150">
        <v>53</v>
      </c>
      <c r="Q150">
        <v>53</v>
      </c>
      <c r="R150">
        <v>55</v>
      </c>
      <c r="S150">
        <v>55</v>
      </c>
      <c r="T150">
        <v>55</v>
      </c>
      <c r="U150">
        <v>55</v>
      </c>
      <c r="V150">
        <v>56</v>
      </c>
      <c r="W150">
        <v>55</v>
      </c>
      <c r="X150">
        <v>57</v>
      </c>
      <c r="Y150">
        <v>55</v>
      </c>
      <c r="Z150">
        <v>55</v>
      </c>
      <c r="AA150">
        <v>55</v>
      </c>
      <c r="AB150">
        <v>55</v>
      </c>
      <c r="AC150">
        <v>55</v>
      </c>
      <c r="AD150">
        <v>55</v>
      </c>
      <c r="AE150">
        <v>55</v>
      </c>
      <c r="AF150">
        <v>55</v>
      </c>
      <c r="AG150">
        <v>55</v>
      </c>
      <c r="AH150">
        <v>36</v>
      </c>
      <c r="AI150">
        <v>55</v>
      </c>
      <c r="AJ150">
        <v>55</v>
      </c>
      <c r="AK150">
        <v>55</v>
      </c>
      <c r="AL150">
        <v>55</v>
      </c>
      <c r="AM150">
        <v>40</v>
      </c>
      <c r="AN150">
        <v>53</v>
      </c>
      <c r="AO150">
        <v>52</v>
      </c>
      <c r="AP150">
        <v>52</v>
      </c>
      <c r="AQ150">
        <v>52</v>
      </c>
      <c r="AR150">
        <v>52</v>
      </c>
      <c r="AS150">
        <v>65.181818181818187</v>
      </c>
    </row>
    <row r="151" spans="1:45" x14ac:dyDescent="0.25">
      <c r="A151">
        <v>93</v>
      </c>
      <c r="B151">
        <v>93</v>
      </c>
      <c r="C151">
        <v>93</v>
      </c>
      <c r="D151">
        <v>93</v>
      </c>
      <c r="E151">
        <v>93</v>
      </c>
      <c r="F151">
        <v>93</v>
      </c>
      <c r="G151">
        <v>93</v>
      </c>
      <c r="H151">
        <v>93</v>
      </c>
      <c r="I151">
        <v>93</v>
      </c>
      <c r="J151">
        <v>93</v>
      </c>
      <c r="K151">
        <v>93</v>
      </c>
      <c r="L151">
        <v>93</v>
      </c>
      <c r="M151">
        <v>93</v>
      </c>
      <c r="N151">
        <v>93</v>
      </c>
      <c r="O151">
        <v>93</v>
      </c>
      <c r="P151">
        <v>93</v>
      </c>
      <c r="Q151">
        <v>93</v>
      </c>
      <c r="R151">
        <v>93</v>
      </c>
      <c r="S151">
        <v>93</v>
      </c>
      <c r="T151">
        <v>93</v>
      </c>
      <c r="U151">
        <v>93</v>
      </c>
      <c r="V151">
        <v>93</v>
      </c>
      <c r="W151">
        <v>93</v>
      </c>
      <c r="X151">
        <v>93</v>
      </c>
      <c r="Y151">
        <v>99</v>
      </c>
      <c r="Z151">
        <v>99</v>
      </c>
      <c r="AA151">
        <v>99</v>
      </c>
      <c r="AB151">
        <v>99</v>
      </c>
      <c r="AC151">
        <v>99</v>
      </c>
      <c r="AD151">
        <v>99</v>
      </c>
      <c r="AE151">
        <v>99</v>
      </c>
      <c r="AF151">
        <v>99</v>
      </c>
      <c r="AG151">
        <v>99</v>
      </c>
      <c r="AH151">
        <v>98</v>
      </c>
      <c r="AI151">
        <v>99</v>
      </c>
      <c r="AJ151">
        <v>99</v>
      </c>
      <c r="AK151">
        <v>99</v>
      </c>
      <c r="AL151">
        <v>93</v>
      </c>
      <c r="AM151">
        <v>93</v>
      </c>
      <c r="AN151">
        <v>93</v>
      </c>
      <c r="AO151">
        <v>93</v>
      </c>
      <c r="AP151">
        <v>93</v>
      </c>
      <c r="AQ151">
        <v>93</v>
      </c>
      <c r="AR151">
        <v>93</v>
      </c>
      <c r="AS151">
        <v>94.75</v>
      </c>
    </row>
    <row r="152" spans="1:45" x14ac:dyDescent="0.25">
      <c r="A152">
        <v>91</v>
      </c>
      <c r="B152">
        <v>93</v>
      </c>
      <c r="C152">
        <v>93</v>
      </c>
      <c r="D152">
        <v>93</v>
      </c>
      <c r="E152">
        <v>92</v>
      </c>
      <c r="F152">
        <v>90</v>
      </c>
      <c r="G152">
        <v>94</v>
      </c>
      <c r="H152">
        <v>92</v>
      </c>
      <c r="I152">
        <v>97</v>
      </c>
      <c r="J152">
        <v>92</v>
      </c>
      <c r="K152">
        <v>90</v>
      </c>
      <c r="L152">
        <v>97</v>
      </c>
      <c r="M152">
        <v>91</v>
      </c>
      <c r="N152">
        <v>93</v>
      </c>
      <c r="O152">
        <v>91</v>
      </c>
      <c r="P152">
        <v>91</v>
      </c>
      <c r="Q152">
        <v>90</v>
      </c>
      <c r="R152">
        <v>92</v>
      </c>
      <c r="S152">
        <v>92</v>
      </c>
      <c r="T152">
        <v>91</v>
      </c>
      <c r="U152">
        <v>92</v>
      </c>
      <c r="V152">
        <v>93</v>
      </c>
      <c r="W152">
        <v>92</v>
      </c>
      <c r="X152">
        <v>91</v>
      </c>
      <c r="Y152">
        <v>94</v>
      </c>
      <c r="Z152">
        <v>102</v>
      </c>
      <c r="AA152">
        <v>97</v>
      </c>
      <c r="AB152">
        <v>102</v>
      </c>
      <c r="AC152">
        <v>95</v>
      </c>
      <c r="AD152">
        <v>96</v>
      </c>
      <c r="AE152">
        <v>96</v>
      </c>
      <c r="AF152">
        <v>102</v>
      </c>
      <c r="AG152">
        <v>96</v>
      </c>
      <c r="AH152">
        <v>96</v>
      </c>
      <c r="AI152">
        <v>102</v>
      </c>
      <c r="AJ152">
        <v>102</v>
      </c>
      <c r="AK152">
        <v>97</v>
      </c>
      <c r="AL152">
        <v>96</v>
      </c>
      <c r="AM152">
        <v>98</v>
      </c>
      <c r="AN152">
        <v>96</v>
      </c>
      <c r="AO152">
        <v>102</v>
      </c>
      <c r="AP152">
        <v>99</v>
      </c>
      <c r="AQ152">
        <v>102</v>
      </c>
      <c r="AR152">
        <v>98</v>
      </c>
      <c r="AS152">
        <v>95.022727272727266</v>
      </c>
    </row>
    <row r="153" spans="1:45" x14ac:dyDescent="0.25">
      <c r="A153">
        <v>83</v>
      </c>
      <c r="B153">
        <v>81</v>
      </c>
      <c r="C153">
        <v>83</v>
      </c>
      <c r="D153">
        <v>85</v>
      </c>
      <c r="E153">
        <v>88</v>
      </c>
      <c r="F153">
        <v>88</v>
      </c>
      <c r="G153">
        <v>85</v>
      </c>
      <c r="H153">
        <v>84</v>
      </c>
      <c r="I153">
        <v>81</v>
      </c>
      <c r="J153">
        <v>82</v>
      </c>
      <c r="K153">
        <v>85</v>
      </c>
      <c r="L153">
        <v>83</v>
      </c>
      <c r="M153">
        <v>82</v>
      </c>
      <c r="N153">
        <v>86</v>
      </c>
      <c r="O153">
        <v>83</v>
      </c>
      <c r="P153">
        <v>83</v>
      </c>
      <c r="Q153">
        <v>83</v>
      </c>
      <c r="R153">
        <v>81</v>
      </c>
      <c r="S153">
        <v>84</v>
      </c>
      <c r="T153">
        <v>87</v>
      </c>
      <c r="U153">
        <v>87</v>
      </c>
      <c r="V153">
        <v>85</v>
      </c>
      <c r="W153">
        <v>85</v>
      </c>
      <c r="X153">
        <v>89</v>
      </c>
      <c r="Y153">
        <v>87</v>
      </c>
      <c r="Z153">
        <v>83</v>
      </c>
      <c r="AA153">
        <v>91</v>
      </c>
      <c r="AB153">
        <v>93</v>
      </c>
      <c r="AC153">
        <v>89</v>
      </c>
      <c r="AD153">
        <v>86</v>
      </c>
      <c r="AE153">
        <v>83</v>
      </c>
      <c r="AF153">
        <v>81</v>
      </c>
      <c r="AG153">
        <v>81</v>
      </c>
      <c r="AH153">
        <v>81</v>
      </c>
      <c r="AI153">
        <v>83</v>
      </c>
      <c r="AJ153">
        <v>87</v>
      </c>
      <c r="AK153">
        <v>90</v>
      </c>
      <c r="AL153">
        <v>81</v>
      </c>
      <c r="AM153">
        <v>85</v>
      </c>
      <c r="AN153">
        <v>85</v>
      </c>
      <c r="AO153">
        <v>83</v>
      </c>
      <c r="AP153">
        <v>83</v>
      </c>
      <c r="AQ153">
        <v>83</v>
      </c>
      <c r="AR153">
        <v>81</v>
      </c>
      <c r="AS153">
        <v>84.522727272727266</v>
      </c>
    </row>
    <row r="154" spans="1:45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3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2</v>
      </c>
      <c r="AE154">
        <v>2</v>
      </c>
      <c r="AF154">
        <v>2</v>
      </c>
      <c r="AG154">
        <v>2</v>
      </c>
      <c r="AH154">
        <v>2</v>
      </c>
      <c r="AI154">
        <v>2</v>
      </c>
      <c r="AJ154">
        <v>2</v>
      </c>
      <c r="AK154">
        <v>2</v>
      </c>
      <c r="AL154">
        <v>2</v>
      </c>
      <c r="AM154">
        <v>2</v>
      </c>
      <c r="AN154">
        <v>2</v>
      </c>
      <c r="AO154">
        <v>2</v>
      </c>
      <c r="AP154">
        <v>2</v>
      </c>
      <c r="AQ154">
        <v>2</v>
      </c>
      <c r="AR154">
        <v>2</v>
      </c>
      <c r="AS154">
        <v>1.6590909090909092</v>
      </c>
    </row>
    <row r="155" spans="1:45" x14ac:dyDescent="0.25">
      <c r="A155">
        <v>10</v>
      </c>
      <c r="B155">
        <v>10</v>
      </c>
      <c r="C155">
        <v>10</v>
      </c>
      <c r="D155">
        <v>10</v>
      </c>
      <c r="E155">
        <v>10</v>
      </c>
      <c r="F155">
        <v>10</v>
      </c>
      <c r="G155">
        <v>10</v>
      </c>
      <c r="H155">
        <v>10</v>
      </c>
      <c r="I155">
        <v>9</v>
      </c>
      <c r="J155">
        <v>10</v>
      </c>
      <c r="K155">
        <v>10</v>
      </c>
      <c r="L155">
        <v>10</v>
      </c>
      <c r="M155">
        <v>10</v>
      </c>
      <c r="N155">
        <v>10</v>
      </c>
      <c r="O155">
        <v>10</v>
      </c>
      <c r="P155">
        <v>10</v>
      </c>
      <c r="Q155">
        <v>10</v>
      </c>
      <c r="R155">
        <v>10</v>
      </c>
      <c r="S155">
        <v>10</v>
      </c>
      <c r="T155">
        <v>10</v>
      </c>
      <c r="U155">
        <v>10</v>
      </c>
      <c r="V155">
        <v>10</v>
      </c>
      <c r="W155">
        <v>10</v>
      </c>
      <c r="X155">
        <v>10</v>
      </c>
      <c r="Y155">
        <v>10</v>
      </c>
      <c r="Z155">
        <v>10</v>
      </c>
      <c r="AA155">
        <v>6</v>
      </c>
      <c r="AB155">
        <v>6</v>
      </c>
      <c r="AC155">
        <v>6</v>
      </c>
      <c r="AD155">
        <v>6</v>
      </c>
      <c r="AE155">
        <v>6</v>
      </c>
      <c r="AF155">
        <v>6</v>
      </c>
      <c r="AG155">
        <v>6</v>
      </c>
      <c r="AH155">
        <v>6</v>
      </c>
      <c r="AI155">
        <v>6</v>
      </c>
      <c r="AJ155">
        <v>6</v>
      </c>
      <c r="AK155">
        <v>6</v>
      </c>
      <c r="AL155">
        <v>6</v>
      </c>
      <c r="AM155">
        <v>6</v>
      </c>
      <c r="AN155">
        <v>6</v>
      </c>
      <c r="AO155">
        <v>6</v>
      </c>
      <c r="AP155">
        <v>6</v>
      </c>
      <c r="AQ155">
        <v>6</v>
      </c>
      <c r="AR155">
        <v>6</v>
      </c>
      <c r="AS155">
        <v>8.3409090909090899</v>
      </c>
    </row>
    <row r="156" spans="1:45" x14ac:dyDescent="0.25">
      <c r="A156">
        <v>9</v>
      </c>
      <c r="B156">
        <v>9</v>
      </c>
      <c r="C156">
        <v>9</v>
      </c>
      <c r="D156">
        <v>9</v>
      </c>
      <c r="E156">
        <v>9</v>
      </c>
      <c r="F156">
        <v>9</v>
      </c>
      <c r="G156">
        <v>9</v>
      </c>
      <c r="H156">
        <v>9</v>
      </c>
      <c r="I156">
        <v>9</v>
      </c>
      <c r="J156">
        <v>9</v>
      </c>
      <c r="K156">
        <v>9</v>
      </c>
      <c r="L156">
        <v>9</v>
      </c>
      <c r="M156">
        <v>9</v>
      </c>
      <c r="N156">
        <v>9</v>
      </c>
      <c r="O156">
        <v>9</v>
      </c>
      <c r="P156">
        <v>9</v>
      </c>
      <c r="Q156">
        <v>9</v>
      </c>
      <c r="R156">
        <v>9</v>
      </c>
      <c r="S156">
        <v>9</v>
      </c>
      <c r="T156">
        <v>9</v>
      </c>
      <c r="U156">
        <v>9</v>
      </c>
      <c r="V156">
        <v>9</v>
      </c>
      <c r="W156">
        <v>9</v>
      </c>
      <c r="X156">
        <v>9</v>
      </c>
      <c r="Y156">
        <v>9</v>
      </c>
      <c r="Z156">
        <v>9</v>
      </c>
      <c r="AA156">
        <v>9</v>
      </c>
      <c r="AB156">
        <v>9</v>
      </c>
      <c r="AC156">
        <v>9</v>
      </c>
      <c r="AD156">
        <v>9</v>
      </c>
      <c r="AE156">
        <v>9</v>
      </c>
      <c r="AF156">
        <v>9</v>
      </c>
      <c r="AG156">
        <v>9</v>
      </c>
      <c r="AH156">
        <v>9</v>
      </c>
      <c r="AI156">
        <v>9</v>
      </c>
      <c r="AJ156">
        <v>9</v>
      </c>
      <c r="AK156">
        <v>9</v>
      </c>
      <c r="AL156">
        <v>9</v>
      </c>
      <c r="AM156">
        <v>9</v>
      </c>
      <c r="AN156">
        <v>9</v>
      </c>
      <c r="AO156">
        <v>9</v>
      </c>
      <c r="AP156">
        <v>9</v>
      </c>
      <c r="AQ156">
        <v>9</v>
      </c>
      <c r="AR156">
        <v>9</v>
      </c>
      <c r="AS156">
        <v>9</v>
      </c>
    </row>
    <row r="157" spans="1:45" x14ac:dyDescent="0.25">
      <c r="A157">
        <v>274</v>
      </c>
      <c r="B157">
        <v>284</v>
      </c>
      <c r="C157">
        <v>204</v>
      </c>
      <c r="D157">
        <v>452</v>
      </c>
      <c r="E157">
        <v>287</v>
      </c>
      <c r="F157">
        <v>295</v>
      </c>
      <c r="G157">
        <v>283</v>
      </c>
      <c r="H157">
        <v>433</v>
      </c>
      <c r="I157">
        <v>267</v>
      </c>
      <c r="J157">
        <v>276</v>
      </c>
      <c r="K157">
        <v>272</v>
      </c>
      <c r="L157">
        <v>287</v>
      </c>
      <c r="M157">
        <v>428</v>
      </c>
      <c r="N157">
        <v>274</v>
      </c>
      <c r="O157">
        <v>269</v>
      </c>
      <c r="P157">
        <v>270</v>
      </c>
      <c r="Q157">
        <v>438</v>
      </c>
      <c r="R157">
        <v>276</v>
      </c>
      <c r="S157">
        <v>267</v>
      </c>
      <c r="T157">
        <v>272</v>
      </c>
      <c r="U157">
        <v>414</v>
      </c>
      <c r="V157">
        <v>253</v>
      </c>
      <c r="W157">
        <v>240</v>
      </c>
      <c r="X157">
        <v>282</v>
      </c>
      <c r="Y157">
        <v>379</v>
      </c>
      <c r="Z157">
        <v>387</v>
      </c>
      <c r="AA157">
        <v>374</v>
      </c>
      <c r="AB157">
        <v>377</v>
      </c>
      <c r="AC157">
        <v>453</v>
      </c>
      <c r="AD157">
        <v>371</v>
      </c>
      <c r="AE157">
        <v>375</v>
      </c>
      <c r="AF157">
        <v>376</v>
      </c>
      <c r="AG157">
        <v>382</v>
      </c>
      <c r="AH157">
        <v>380</v>
      </c>
      <c r="AI157">
        <v>178</v>
      </c>
      <c r="AJ157">
        <v>329</v>
      </c>
      <c r="AK157">
        <v>329</v>
      </c>
      <c r="AL157">
        <v>334</v>
      </c>
      <c r="AM157">
        <v>410</v>
      </c>
      <c r="AN157">
        <v>332</v>
      </c>
      <c r="AO157">
        <v>324</v>
      </c>
      <c r="AP157">
        <v>333</v>
      </c>
      <c r="AQ157">
        <v>407</v>
      </c>
      <c r="AR157">
        <v>331</v>
      </c>
      <c r="AS157">
        <v>328.59090909090912</v>
      </c>
    </row>
    <row r="158" spans="1:45" x14ac:dyDescent="0.25">
      <c r="A158">
        <v>102</v>
      </c>
      <c r="B158">
        <v>102</v>
      </c>
      <c r="C158">
        <v>101</v>
      </c>
      <c r="D158">
        <v>101</v>
      </c>
      <c r="E158">
        <v>101</v>
      </c>
      <c r="F158">
        <v>101</v>
      </c>
      <c r="G158">
        <v>101</v>
      </c>
      <c r="H158">
        <v>101</v>
      </c>
      <c r="I158">
        <v>101</v>
      </c>
      <c r="J158">
        <v>101</v>
      </c>
      <c r="K158">
        <v>101</v>
      </c>
      <c r="L158">
        <v>98</v>
      </c>
      <c r="M158">
        <v>102</v>
      </c>
      <c r="N158">
        <v>102</v>
      </c>
      <c r="O158">
        <v>102</v>
      </c>
      <c r="P158">
        <v>102</v>
      </c>
      <c r="Q158">
        <v>102</v>
      </c>
      <c r="R158">
        <v>102</v>
      </c>
      <c r="S158">
        <v>102</v>
      </c>
      <c r="T158">
        <v>102</v>
      </c>
      <c r="U158">
        <v>102</v>
      </c>
      <c r="V158">
        <v>102</v>
      </c>
      <c r="W158">
        <v>102</v>
      </c>
      <c r="X158">
        <v>102</v>
      </c>
      <c r="Y158">
        <v>102</v>
      </c>
      <c r="Z158">
        <v>102</v>
      </c>
      <c r="AA158">
        <v>102</v>
      </c>
      <c r="AB158">
        <v>102</v>
      </c>
      <c r="AC158">
        <v>102</v>
      </c>
      <c r="AD158">
        <v>102</v>
      </c>
      <c r="AE158">
        <v>99</v>
      </c>
      <c r="AF158">
        <v>102</v>
      </c>
      <c r="AG158">
        <v>102</v>
      </c>
      <c r="AH158">
        <v>102</v>
      </c>
      <c r="AI158">
        <v>102</v>
      </c>
      <c r="AJ158">
        <v>102</v>
      </c>
      <c r="AK158">
        <v>102</v>
      </c>
      <c r="AL158">
        <v>102</v>
      </c>
      <c r="AM158">
        <v>102</v>
      </c>
      <c r="AN158">
        <v>94</v>
      </c>
      <c r="AO158">
        <v>94</v>
      </c>
      <c r="AP158">
        <v>94</v>
      </c>
      <c r="AQ158">
        <v>94</v>
      </c>
      <c r="AR158">
        <v>94</v>
      </c>
      <c r="AS158">
        <v>100.72727272727273</v>
      </c>
    </row>
    <row r="159" spans="1:45" x14ac:dyDescent="0.25">
      <c r="A159">
        <v>19</v>
      </c>
      <c r="B159">
        <v>19</v>
      </c>
      <c r="C159">
        <v>19</v>
      </c>
      <c r="D159">
        <v>19</v>
      </c>
      <c r="E159">
        <v>19</v>
      </c>
      <c r="F159">
        <v>19</v>
      </c>
      <c r="G159">
        <v>19</v>
      </c>
      <c r="H159">
        <v>19</v>
      </c>
      <c r="I159">
        <v>19</v>
      </c>
      <c r="J159">
        <v>19</v>
      </c>
      <c r="K159">
        <v>19</v>
      </c>
      <c r="L159">
        <v>19</v>
      </c>
      <c r="M159">
        <v>19</v>
      </c>
      <c r="N159">
        <v>19</v>
      </c>
      <c r="O159">
        <v>19</v>
      </c>
      <c r="P159">
        <v>19</v>
      </c>
      <c r="Q159">
        <v>19</v>
      </c>
      <c r="R159">
        <v>19</v>
      </c>
      <c r="S159">
        <v>19</v>
      </c>
      <c r="T159">
        <v>19</v>
      </c>
      <c r="U159">
        <v>19</v>
      </c>
      <c r="V159">
        <v>19</v>
      </c>
      <c r="W159">
        <v>19</v>
      </c>
      <c r="X159">
        <v>19</v>
      </c>
      <c r="Y159">
        <v>19</v>
      </c>
      <c r="Z159">
        <v>19</v>
      </c>
      <c r="AA159">
        <v>19</v>
      </c>
      <c r="AB159">
        <v>19</v>
      </c>
      <c r="AC159">
        <v>19</v>
      </c>
      <c r="AD159">
        <v>19</v>
      </c>
      <c r="AE159">
        <v>19</v>
      </c>
      <c r="AF159">
        <v>19</v>
      </c>
      <c r="AG159">
        <v>19</v>
      </c>
      <c r="AH159">
        <v>19</v>
      </c>
      <c r="AI159">
        <v>19</v>
      </c>
      <c r="AJ159">
        <v>19</v>
      </c>
      <c r="AK159">
        <v>19</v>
      </c>
      <c r="AL159">
        <v>19</v>
      </c>
      <c r="AM159">
        <v>19</v>
      </c>
      <c r="AN159">
        <v>19</v>
      </c>
      <c r="AO159">
        <v>18</v>
      </c>
      <c r="AP159">
        <v>18</v>
      </c>
      <c r="AQ159">
        <v>18</v>
      </c>
      <c r="AR159">
        <v>18</v>
      </c>
      <c r="AS159">
        <v>18.90909090909091</v>
      </c>
    </row>
    <row r="160" spans="1:45" x14ac:dyDescent="0.25">
      <c r="A160">
        <v>59</v>
      </c>
      <c r="B160">
        <v>59</v>
      </c>
      <c r="C160">
        <v>64</v>
      </c>
      <c r="D160">
        <v>64</v>
      </c>
      <c r="E160">
        <v>56</v>
      </c>
      <c r="F160">
        <v>56</v>
      </c>
      <c r="G160">
        <v>58</v>
      </c>
      <c r="H160">
        <v>58</v>
      </c>
      <c r="I160">
        <v>55</v>
      </c>
      <c r="J160">
        <v>56</v>
      </c>
      <c r="K160">
        <v>56</v>
      </c>
      <c r="L160">
        <v>56</v>
      </c>
      <c r="M160">
        <v>61</v>
      </c>
      <c r="N160">
        <v>61</v>
      </c>
      <c r="O160">
        <v>63</v>
      </c>
      <c r="P160">
        <v>63</v>
      </c>
      <c r="Q160">
        <v>60</v>
      </c>
      <c r="R160">
        <v>59</v>
      </c>
      <c r="S160">
        <v>59</v>
      </c>
      <c r="T160">
        <v>58</v>
      </c>
      <c r="U160">
        <v>57</v>
      </c>
      <c r="V160">
        <v>62</v>
      </c>
      <c r="W160">
        <v>62</v>
      </c>
      <c r="X160">
        <v>56</v>
      </c>
      <c r="Y160">
        <v>58</v>
      </c>
      <c r="Z160">
        <v>60</v>
      </c>
      <c r="AA160">
        <v>56</v>
      </c>
      <c r="AB160">
        <v>50</v>
      </c>
      <c r="AC160">
        <v>49</v>
      </c>
      <c r="AD160">
        <v>49</v>
      </c>
      <c r="AE160">
        <v>49</v>
      </c>
      <c r="AF160">
        <v>56</v>
      </c>
      <c r="AG160">
        <v>56</v>
      </c>
      <c r="AH160">
        <v>52</v>
      </c>
      <c r="AI160">
        <v>51</v>
      </c>
      <c r="AJ160">
        <v>51</v>
      </c>
      <c r="AK160">
        <v>52</v>
      </c>
      <c r="AL160">
        <v>51</v>
      </c>
      <c r="AM160">
        <v>51</v>
      </c>
      <c r="AN160">
        <v>59</v>
      </c>
      <c r="AO160">
        <v>53</v>
      </c>
      <c r="AP160">
        <v>52</v>
      </c>
      <c r="AQ160">
        <v>55</v>
      </c>
      <c r="AR160">
        <v>54</v>
      </c>
      <c r="AS160">
        <v>56.409090909090907</v>
      </c>
    </row>
    <row r="161" spans="1:45" x14ac:dyDescent="0.25">
      <c r="A161">
        <v>21</v>
      </c>
      <c r="B161">
        <v>21</v>
      </c>
      <c r="C161">
        <v>21</v>
      </c>
      <c r="D161">
        <v>21</v>
      </c>
      <c r="E161">
        <v>21</v>
      </c>
      <c r="F161">
        <v>21</v>
      </c>
      <c r="G161">
        <v>21</v>
      </c>
      <c r="H161">
        <v>21</v>
      </c>
      <c r="I161">
        <v>21</v>
      </c>
      <c r="J161">
        <v>21</v>
      </c>
      <c r="K161">
        <v>21</v>
      </c>
      <c r="L161">
        <v>21</v>
      </c>
      <c r="M161">
        <v>21</v>
      </c>
      <c r="N161">
        <v>21</v>
      </c>
      <c r="O161">
        <v>21</v>
      </c>
      <c r="P161">
        <v>21</v>
      </c>
      <c r="Q161">
        <v>21</v>
      </c>
      <c r="R161">
        <v>21</v>
      </c>
      <c r="S161">
        <v>21</v>
      </c>
      <c r="T161">
        <v>21</v>
      </c>
      <c r="U161">
        <v>21</v>
      </c>
      <c r="V161">
        <v>21</v>
      </c>
      <c r="W161">
        <v>21</v>
      </c>
      <c r="X161">
        <v>21</v>
      </c>
      <c r="Y161">
        <v>21</v>
      </c>
      <c r="Z161">
        <v>21</v>
      </c>
      <c r="AA161">
        <v>21</v>
      </c>
      <c r="AB161">
        <v>21</v>
      </c>
      <c r="AC161">
        <v>21</v>
      </c>
      <c r="AD161">
        <v>21</v>
      </c>
      <c r="AE161">
        <v>21</v>
      </c>
      <c r="AF161">
        <v>21</v>
      </c>
      <c r="AG161">
        <v>21</v>
      </c>
      <c r="AH161">
        <v>21</v>
      </c>
      <c r="AI161">
        <v>21</v>
      </c>
      <c r="AJ161">
        <v>21</v>
      </c>
      <c r="AK161">
        <v>21</v>
      </c>
      <c r="AL161">
        <v>21</v>
      </c>
      <c r="AM161">
        <v>21</v>
      </c>
      <c r="AN161">
        <v>21</v>
      </c>
      <c r="AO161">
        <v>20</v>
      </c>
      <c r="AP161">
        <v>20</v>
      </c>
      <c r="AQ161">
        <v>20</v>
      </c>
      <c r="AR161">
        <v>20</v>
      </c>
      <c r="AS161">
        <v>20.90909090909091</v>
      </c>
    </row>
    <row r="162" spans="1:45" x14ac:dyDescent="0.25">
      <c r="A162">
        <v>19</v>
      </c>
      <c r="B162">
        <v>23</v>
      </c>
      <c r="C162">
        <v>20</v>
      </c>
      <c r="D162">
        <v>22</v>
      </c>
      <c r="E162">
        <v>19</v>
      </c>
      <c r="F162">
        <v>18</v>
      </c>
      <c r="G162">
        <v>18</v>
      </c>
      <c r="H162">
        <v>19</v>
      </c>
      <c r="I162">
        <v>19</v>
      </c>
      <c r="J162">
        <v>18</v>
      </c>
      <c r="K162">
        <v>18</v>
      </c>
      <c r="L162">
        <v>18</v>
      </c>
      <c r="M162">
        <v>18</v>
      </c>
      <c r="N162">
        <v>18</v>
      </c>
      <c r="O162">
        <v>18</v>
      </c>
      <c r="P162">
        <v>18</v>
      </c>
      <c r="Q162">
        <v>18</v>
      </c>
      <c r="R162">
        <v>18</v>
      </c>
      <c r="S162">
        <v>18</v>
      </c>
      <c r="T162">
        <v>18</v>
      </c>
      <c r="U162">
        <v>19</v>
      </c>
      <c r="V162">
        <v>18</v>
      </c>
      <c r="W162">
        <v>18</v>
      </c>
      <c r="X162">
        <v>18</v>
      </c>
      <c r="Y162">
        <v>19</v>
      </c>
      <c r="Z162">
        <v>15</v>
      </c>
      <c r="AA162">
        <v>15</v>
      </c>
      <c r="AB162">
        <v>15</v>
      </c>
      <c r="AC162">
        <v>15</v>
      </c>
      <c r="AD162">
        <v>15</v>
      </c>
      <c r="AE162">
        <v>15</v>
      </c>
      <c r="AF162">
        <v>15</v>
      </c>
      <c r="AG162">
        <v>17</v>
      </c>
      <c r="AH162">
        <v>16</v>
      </c>
      <c r="AI162">
        <v>13</v>
      </c>
      <c r="AJ162">
        <v>16</v>
      </c>
      <c r="AK162">
        <v>16</v>
      </c>
      <c r="AL162">
        <v>15</v>
      </c>
      <c r="AM162">
        <v>16</v>
      </c>
      <c r="AN162">
        <v>16</v>
      </c>
      <c r="AO162">
        <v>16</v>
      </c>
      <c r="AP162">
        <v>16</v>
      </c>
      <c r="AQ162">
        <v>16</v>
      </c>
      <c r="AR162">
        <v>15</v>
      </c>
      <c r="AS162">
        <v>17.272727272727273</v>
      </c>
    </row>
    <row r="163" spans="1:45" x14ac:dyDescent="0.25">
      <c r="A163">
        <v>96</v>
      </c>
      <c r="B163">
        <v>95</v>
      </c>
      <c r="C163">
        <v>96</v>
      </c>
      <c r="D163">
        <v>96</v>
      </c>
      <c r="E163">
        <v>96</v>
      </c>
      <c r="F163">
        <v>95</v>
      </c>
      <c r="G163">
        <v>96</v>
      </c>
      <c r="H163">
        <v>96</v>
      </c>
      <c r="I163">
        <v>96</v>
      </c>
      <c r="J163">
        <v>96</v>
      </c>
      <c r="K163">
        <v>95</v>
      </c>
      <c r="L163">
        <v>97</v>
      </c>
      <c r="M163">
        <v>95</v>
      </c>
      <c r="N163">
        <v>95</v>
      </c>
      <c r="O163">
        <v>95</v>
      </c>
      <c r="P163">
        <v>96</v>
      </c>
      <c r="Q163">
        <v>95</v>
      </c>
      <c r="R163">
        <v>95</v>
      </c>
      <c r="S163">
        <v>96</v>
      </c>
      <c r="T163">
        <v>96</v>
      </c>
      <c r="U163">
        <v>96</v>
      </c>
      <c r="V163">
        <v>96</v>
      </c>
      <c r="W163">
        <v>96</v>
      </c>
      <c r="X163">
        <v>90</v>
      </c>
      <c r="Y163">
        <v>96</v>
      </c>
      <c r="Z163">
        <v>95</v>
      </c>
      <c r="AA163">
        <v>96</v>
      </c>
      <c r="AB163">
        <v>96</v>
      </c>
      <c r="AC163">
        <v>96</v>
      </c>
      <c r="AD163">
        <v>96</v>
      </c>
      <c r="AE163">
        <v>96</v>
      </c>
      <c r="AF163">
        <v>93</v>
      </c>
      <c r="AG163">
        <v>96</v>
      </c>
      <c r="AH163">
        <v>96</v>
      </c>
      <c r="AI163">
        <v>95</v>
      </c>
      <c r="AJ163">
        <v>95</v>
      </c>
      <c r="AK163">
        <v>94</v>
      </c>
      <c r="AL163">
        <v>95</v>
      </c>
      <c r="AM163">
        <v>97</v>
      </c>
      <c r="AN163">
        <v>96</v>
      </c>
      <c r="AO163">
        <v>96</v>
      </c>
      <c r="AP163">
        <v>95</v>
      </c>
      <c r="AQ163">
        <v>96</v>
      </c>
      <c r="AR163">
        <v>95</v>
      </c>
      <c r="AS163">
        <v>95.477272727272734</v>
      </c>
    </row>
    <row r="164" spans="1:45" x14ac:dyDescent="0.25">
      <c r="A164">
        <v>50</v>
      </c>
      <c r="B164">
        <v>48</v>
      </c>
      <c r="C164">
        <v>51</v>
      </c>
      <c r="D164">
        <v>51</v>
      </c>
      <c r="E164">
        <v>51</v>
      </c>
      <c r="F164">
        <v>51</v>
      </c>
      <c r="G164">
        <v>52</v>
      </c>
      <c r="H164">
        <v>49</v>
      </c>
      <c r="I164">
        <v>49</v>
      </c>
      <c r="J164">
        <v>48</v>
      </c>
      <c r="K164">
        <v>37</v>
      </c>
      <c r="L164">
        <v>37</v>
      </c>
      <c r="M164">
        <v>37</v>
      </c>
      <c r="N164">
        <v>37</v>
      </c>
      <c r="O164">
        <v>37</v>
      </c>
      <c r="P164">
        <v>37</v>
      </c>
      <c r="Q164">
        <v>42</v>
      </c>
      <c r="R164">
        <v>42</v>
      </c>
      <c r="S164">
        <v>40</v>
      </c>
      <c r="T164">
        <v>39</v>
      </c>
      <c r="U164">
        <v>38</v>
      </c>
      <c r="V164">
        <v>38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22.34090909090909</v>
      </c>
    </row>
    <row r="165" spans="1:45" x14ac:dyDescent="0.25">
      <c r="A165">
        <v>81</v>
      </c>
      <c r="B165">
        <v>81</v>
      </c>
      <c r="C165">
        <v>79</v>
      </c>
      <c r="D165">
        <v>80</v>
      </c>
      <c r="E165">
        <v>80</v>
      </c>
      <c r="F165">
        <v>80</v>
      </c>
      <c r="G165">
        <v>80</v>
      </c>
      <c r="H165">
        <v>80</v>
      </c>
      <c r="I165">
        <v>71</v>
      </c>
      <c r="J165">
        <v>71</v>
      </c>
      <c r="K165">
        <v>71</v>
      </c>
      <c r="L165">
        <v>71</v>
      </c>
      <c r="M165">
        <v>71</v>
      </c>
      <c r="N165">
        <v>71</v>
      </c>
      <c r="O165">
        <v>71</v>
      </c>
      <c r="P165">
        <v>71</v>
      </c>
      <c r="Q165">
        <v>71</v>
      </c>
      <c r="R165">
        <v>71</v>
      </c>
      <c r="S165">
        <v>71</v>
      </c>
      <c r="T165">
        <v>71</v>
      </c>
      <c r="U165">
        <v>71</v>
      </c>
      <c r="V165">
        <v>71</v>
      </c>
      <c r="W165">
        <v>71</v>
      </c>
      <c r="X165">
        <v>71</v>
      </c>
      <c r="Y165">
        <v>34</v>
      </c>
      <c r="Z165">
        <v>33</v>
      </c>
      <c r="AA165">
        <v>33</v>
      </c>
      <c r="AB165">
        <v>34</v>
      </c>
      <c r="AC165">
        <v>34</v>
      </c>
      <c r="AD165">
        <v>34</v>
      </c>
      <c r="AE165">
        <v>34</v>
      </c>
      <c r="AF165">
        <v>34</v>
      </c>
      <c r="AG165">
        <v>33</v>
      </c>
      <c r="AH165">
        <v>33</v>
      </c>
      <c r="AI165">
        <v>32</v>
      </c>
      <c r="AJ165">
        <v>31</v>
      </c>
      <c r="AK165">
        <v>30</v>
      </c>
      <c r="AL165">
        <v>32</v>
      </c>
      <c r="AM165">
        <v>33</v>
      </c>
      <c r="AN165">
        <v>36</v>
      </c>
      <c r="AO165">
        <v>35</v>
      </c>
      <c r="AP165">
        <v>35</v>
      </c>
      <c r="AQ165">
        <v>35</v>
      </c>
      <c r="AR165">
        <v>36</v>
      </c>
      <c r="AS165">
        <v>55.63636363636364</v>
      </c>
    </row>
    <row r="166" spans="1:45" x14ac:dyDescent="0.25">
      <c r="A166">
        <v>15</v>
      </c>
      <c r="B166">
        <v>18</v>
      </c>
      <c r="C166">
        <v>18</v>
      </c>
      <c r="D166">
        <v>13</v>
      </c>
      <c r="E166">
        <v>17</v>
      </c>
      <c r="F166">
        <v>14</v>
      </c>
      <c r="G166">
        <v>16</v>
      </c>
      <c r="H166">
        <v>16</v>
      </c>
      <c r="I166">
        <v>20</v>
      </c>
      <c r="J166">
        <v>15</v>
      </c>
      <c r="K166">
        <v>14</v>
      </c>
      <c r="L166">
        <v>17</v>
      </c>
      <c r="M166">
        <v>22</v>
      </c>
      <c r="N166">
        <v>18</v>
      </c>
      <c r="O166">
        <v>18</v>
      </c>
      <c r="P166">
        <v>14</v>
      </c>
      <c r="Q166">
        <v>16</v>
      </c>
      <c r="R166">
        <v>15</v>
      </c>
      <c r="S166">
        <v>19</v>
      </c>
      <c r="T166">
        <v>14</v>
      </c>
      <c r="U166">
        <v>15</v>
      </c>
      <c r="V166">
        <v>15</v>
      </c>
      <c r="W166">
        <v>14</v>
      </c>
      <c r="X166">
        <v>16</v>
      </c>
      <c r="Y166">
        <v>14</v>
      </c>
      <c r="Z166">
        <v>15</v>
      </c>
      <c r="AA166">
        <v>15</v>
      </c>
      <c r="AB166">
        <v>14</v>
      </c>
      <c r="AC166">
        <v>16</v>
      </c>
      <c r="AD166">
        <v>18</v>
      </c>
      <c r="AE166">
        <v>25</v>
      </c>
      <c r="AF166">
        <v>15</v>
      </c>
      <c r="AG166">
        <v>16</v>
      </c>
      <c r="AH166">
        <v>21</v>
      </c>
      <c r="AI166">
        <v>15</v>
      </c>
      <c r="AJ166">
        <v>20</v>
      </c>
      <c r="AK166">
        <v>14</v>
      </c>
      <c r="AL166">
        <v>20</v>
      </c>
      <c r="AM166">
        <v>18</v>
      </c>
      <c r="AN166">
        <v>20</v>
      </c>
      <c r="AO166">
        <v>20</v>
      </c>
      <c r="AP166">
        <v>20</v>
      </c>
      <c r="AQ166">
        <v>14</v>
      </c>
      <c r="AR166">
        <v>20</v>
      </c>
      <c r="AS166">
        <v>16.795454545454547</v>
      </c>
    </row>
    <row r="167" spans="1:45" x14ac:dyDescent="0.25">
      <c r="A167">
        <v>26</v>
      </c>
      <c r="B167">
        <v>26</v>
      </c>
      <c r="C167">
        <v>26</v>
      </c>
      <c r="D167">
        <v>26</v>
      </c>
      <c r="E167">
        <v>26</v>
      </c>
      <c r="F167">
        <v>26</v>
      </c>
      <c r="G167">
        <v>26</v>
      </c>
      <c r="H167">
        <v>26</v>
      </c>
      <c r="I167">
        <v>25</v>
      </c>
      <c r="J167">
        <v>26</v>
      </c>
      <c r="K167">
        <v>26</v>
      </c>
      <c r="L167">
        <v>26</v>
      </c>
      <c r="M167">
        <v>26</v>
      </c>
      <c r="N167">
        <v>26</v>
      </c>
      <c r="O167">
        <v>26</v>
      </c>
      <c r="P167">
        <v>26</v>
      </c>
      <c r="Q167">
        <v>26</v>
      </c>
      <c r="R167">
        <v>26</v>
      </c>
      <c r="S167">
        <v>26</v>
      </c>
      <c r="T167">
        <v>26</v>
      </c>
      <c r="U167">
        <v>78</v>
      </c>
      <c r="V167">
        <v>28</v>
      </c>
      <c r="W167">
        <v>28</v>
      </c>
      <c r="X167">
        <v>26</v>
      </c>
      <c r="Y167">
        <v>26</v>
      </c>
      <c r="Z167">
        <v>26</v>
      </c>
      <c r="AA167">
        <v>26</v>
      </c>
      <c r="AB167">
        <v>26</v>
      </c>
      <c r="AC167">
        <v>26</v>
      </c>
      <c r="AD167">
        <v>26</v>
      </c>
      <c r="AE167">
        <v>26</v>
      </c>
      <c r="AF167">
        <v>26</v>
      </c>
      <c r="AG167">
        <v>26</v>
      </c>
      <c r="AH167">
        <v>26</v>
      </c>
      <c r="AI167">
        <v>26</v>
      </c>
      <c r="AJ167">
        <v>26</v>
      </c>
      <c r="AK167">
        <v>26</v>
      </c>
      <c r="AL167">
        <v>26</v>
      </c>
      <c r="AM167">
        <v>25</v>
      </c>
      <c r="AN167">
        <v>26</v>
      </c>
      <c r="AO167">
        <v>27</v>
      </c>
      <c r="AP167">
        <v>26</v>
      </c>
      <c r="AQ167">
        <v>27</v>
      </c>
      <c r="AR167">
        <v>26</v>
      </c>
      <c r="AS167">
        <v>27.272727272727273</v>
      </c>
    </row>
    <row r="168" spans="1:45" x14ac:dyDescent="0.25">
      <c r="A168">
        <v>26</v>
      </c>
      <c r="B168">
        <v>26</v>
      </c>
      <c r="C168">
        <v>26</v>
      </c>
      <c r="D168">
        <v>26</v>
      </c>
      <c r="E168">
        <v>26</v>
      </c>
      <c r="F168">
        <v>26</v>
      </c>
      <c r="G168">
        <v>26</v>
      </c>
      <c r="H168">
        <v>26</v>
      </c>
      <c r="I168">
        <v>26</v>
      </c>
      <c r="J168">
        <v>26</v>
      </c>
      <c r="K168">
        <v>26</v>
      </c>
      <c r="L168">
        <v>26</v>
      </c>
      <c r="M168">
        <v>26</v>
      </c>
      <c r="N168">
        <v>26</v>
      </c>
      <c r="O168">
        <v>24</v>
      </c>
      <c r="P168">
        <v>26</v>
      </c>
      <c r="Q168">
        <v>26</v>
      </c>
      <c r="R168">
        <v>26</v>
      </c>
      <c r="S168">
        <v>25</v>
      </c>
      <c r="T168">
        <v>26</v>
      </c>
      <c r="U168">
        <v>26</v>
      </c>
      <c r="V168">
        <v>26</v>
      </c>
      <c r="W168">
        <v>26</v>
      </c>
      <c r="X168">
        <v>26</v>
      </c>
      <c r="Y168">
        <v>26</v>
      </c>
      <c r="Z168">
        <v>26</v>
      </c>
      <c r="AA168">
        <v>26</v>
      </c>
      <c r="AB168">
        <v>26</v>
      </c>
      <c r="AC168">
        <v>26</v>
      </c>
      <c r="AD168">
        <v>26</v>
      </c>
      <c r="AE168">
        <v>26</v>
      </c>
      <c r="AF168">
        <v>26</v>
      </c>
      <c r="AG168">
        <v>26</v>
      </c>
      <c r="AH168">
        <v>26</v>
      </c>
      <c r="AI168">
        <v>26</v>
      </c>
      <c r="AJ168">
        <v>26</v>
      </c>
      <c r="AK168">
        <v>26</v>
      </c>
      <c r="AL168">
        <v>26</v>
      </c>
      <c r="AM168">
        <v>26</v>
      </c>
      <c r="AN168">
        <v>26</v>
      </c>
      <c r="AO168">
        <v>26</v>
      </c>
      <c r="AP168">
        <v>26</v>
      </c>
      <c r="AQ168">
        <v>26</v>
      </c>
      <c r="AR168">
        <v>26</v>
      </c>
      <c r="AS168">
        <v>25.931818181818183</v>
      </c>
    </row>
    <row r="169" spans="1:45" x14ac:dyDescent="0.25">
      <c r="A169">
        <v>77</v>
      </c>
      <c r="B169">
        <v>86</v>
      </c>
      <c r="C169">
        <v>82</v>
      </c>
      <c r="D169">
        <v>87</v>
      </c>
      <c r="E169">
        <v>83</v>
      </c>
      <c r="F169">
        <v>99</v>
      </c>
      <c r="G169">
        <v>103</v>
      </c>
      <c r="H169">
        <v>96</v>
      </c>
      <c r="I169">
        <v>97</v>
      </c>
      <c r="J169">
        <v>92</v>
      </c>
      <c r="K169">
        <v>91</v>
      </c>
      <c r="L169">
        <v>89</v>
      </c>
      <c r="M169">
        <v>92</v>
      </c>
      <c r="N169">
        <v>82</v>
      </c>
      <c r="O169">
        <v>83</v>
      </c>
      <c r="P169">
        <v>83</v>
      </c>
      <c r="Q169">
        <v>81</v>
      </c>
      <c r="R169">
        <v>87</v>
      </c>
      <c r="S169">
        <v>87</v>
      </c>
      <c r="T169">
        <v>82</v>
      </c>
      <c r="U169">
        <v>93</v>
      </c>
      <c r="V169">
        <v>84</v>
      </c>
      <c r="W169">
        <v>85</v>
      </c>
      <c r="X169">
        <v>82</v>
      </c>
      <c r="Y169">
        <v>77</v>
      </c>
      <c r="Z169">
        <v>86</v>
      </c>
      <c r="AA169">
        <v>82</v>
      </c>
      <c r="AB169">
        <v>90</v>
      </c>
      <c r="AC169">
        <v>91</v>
      </c>
      <c r="AD169">
        <v>89</v>
      </c>
      <c r="AE169">
        <v>85</v>
      </c>
      <c r="AF169">
        <v>74</v>
      </c>
      <c r="AG169">
        <v>81</v>
      </c>
      <c r="AH169">
        <v>81</v>
      </c>
      <c r="AI169">
        <v>78</v>
      </c>
      <c r="AJ169">
        <v>80</v>
      </c>
      <c r="AK169">
        <v>84</v>
      </c>
      <c r="AL169">
        <v>80</v>
      </c>
      <c r="AM169">
        <v>81</v>
      </c>
      <c r="AN169">
        <v>74</v>
      </c>
      <c r="AO169">
        <v>79</v>
      </c>
      <c r="AP169">
        <v>73</v>
      </c>
      <c r="AQ169">
        <v>80</v>
      </c>
      <c r="AR169">
        <v>80</v>
      </c>
      <c r="AS169">
        <v>84.727272727272734</v>
      </c>
    </row>
    <row r="170" spans="1:45" x14ac:dyDescent="0.25">
      <c r="A170">
        <v>13</v>
      </c>
      <c r="B170">
        <v>13</v>
      </c>
      <c r="C170">
        <v>13</v>
      </c>
      <c r="D170">
        <v>14</v>
      </c>
      <c r="E170">
        <v>14</v>
      </c>
      <c r="F170">
        <v>14</v>
      </c>
      <c r="G170">
        <v>14</v>
      </c>
      <c r="H170">
        <v>14</v>
      </c>
      <c r="I170">
        <v>14</v>
      </c>
      <c r="J170">
        <v>15</v>
      </c>
      <c r="K170">
        <v>14</v>
      </c>
      <c r="L170">
        <v>14</v>
      </c>
      <c r="M170">
        <v>14</v>
      </c>
      <c r="N170">
        <v>14</v>
      </c>
      <c r="O170">
        <v>14</v>
      </c>
      <c r="P170">
        <v>14</v>
      </c>
      <c r="Q170">
        <v>14</v>
      </c>
      <c r="R170">
        <v>15</v>
      </c>
      <c r="S170">
        <v>15</v>
      </c>
      <c r="T170">
        <v>16</v>
      </c>
      <c r="U170">
        <v>16</v>
      </c>
      <c r="V170">
        <v>17</v>
      </c>
      <c r="W170">
        <v>17</v>
      </c>
      <c r="X170">
        <v>17</v>
      </c>
      <c r="Y170">
        <v>17</v>
      </c>
      <c r="Z170">
        <v>17</v>
      </c>
      <c r="AA170">
        <v>16</v>
      </c>
      <c r="AB170">
        <v>18</v>
      </c>
      <c r="AC170">
        <v>19</v>
      </c>
      <c r="AD170">
        <v>19</v>
      </c>
      <c r="AE170">
        <v>19</v>
      </c>
      <c r="AF170">
        <v>19</v>
      </c>
      <c r="AG170">
        <v>19</v>
      </c>
      <c r="AH170">
        <v>19</v>
      </c>
      <c r="AI170">
        <v>20</v>
      </c>
      <c r="AJ170">
        <v>19</v>
      </c>
      <c r="AK170">
        <v>19</v>
      </c>
      <c r="AL170">
        <v>19</v>
      </c>
      <c r="AM170">
        <v>19</v>
      </c>
      <c r="AN170">
        <v>20</v>
      </c>
      <c r="AO170">
        <v>20</v>
      </c>
      <c r="AP170">
        <v>20</v>
      </c>
      <c r="AQ170">
        <v>20</v>
      </c>
      <c r="AR170">
        <v>21</v>
      </c>
      <c r="AS170">
        <v>16.545454545454547</v>
      </c>
    </row>
    <row r="171" spans="1:45" x14ac:dyDescent="0.25">
      <c r="A171">
        <v>122</v>
      </c>
      <c r="B171">
        <v>131</v>
      </c>
      <c r="C171">
        <v>128</v>
      </c>
      <c r="D171">
        <v>127</v>
      </c>
      <c r="E171">
        <v>150</v>
      </c>
      <c r="F171">
        <v>113</v>
      </c>
      <c r="G171">
        <v>127</v>
      </c>
      <c r="H171">
        <v>139</v>
      </c>
      <c r="I171">
        <v>126</v>
      </c>
      <c r="J171">
        <v>127</v>
      </c>
      <c r="K171">
        <v>130</v>
      </c>
      <c r="L171">
        <v>120</v>
      </c>
      <c r="M171">
        <v>125</v>
      </c>
      <c r="N171">
        <v>122</v>
      </c>
      <c r="O171">
        <v>164</v>
      </c>
      <c r="P171">
        <v>135</v>
      </c>
      <c r="Q171">
        <v>123</v>
      </c>
      <c r="R171">
        <v>135</v>
      </c>
      <c r="S171">
        <v>135</v>
      </c>
      <c r="T171">
        <v>131</v>
      </c>
      <c r="U171">
        <v>135</v>
      </c>
      <c r="V171">
        <v>127</v>
      </c>
      <c r="W171">
        <v>121</v>
      </c>
      <c r="X171">
        <v>146</v>
      </c>
      <c r="Y171">
        <v>128</v>
      </c>
      <c r="Z171">
        <v>135</v>
      </c>
      <c r="AA171">
        <v>131</v>
      </c>
      <c r="AB171">
        <v>121</v>
      </c>
      <c r="AC171">
        <v>121</v>
      </c>
      <c r="AD171">
        <v>97</v>
      </c>
      <c r="AE171">
        <v>115</v>
      </c>
      <c r="AF171">
        <v>105</v>
      </c>
      <c r="AG171">
        <v>116</v>
      </c>
      <c r="AH171">
        <v>139</v>
      </c>
      <c r="AI171">
        <v>121</v>
      </c>
      <c r="AJ171">
        <v>142</v>
      </c>
      <c r="AK171">
        <v>168</v>
      </c>
      <c r="AL171">
        <v>171</v>
      </c>
      <c r="AM171">
        <v>147</v>
      </c>
      <c r="AN171">
        <v>146</v>
      </c>
      <c r="AO171">
        <v>168</v>
      </c>
      <c r="AP171">
        <v>61</v>
      </c>
      <c r="AQ171">
        <v>61</v>
      </c>
      <c r="AR171">
        <v>61</v>
      </c>
      <c r="AS171">
        <v>127.11363636363636</v>
      </c>
    </row>
    <row r="172" spans="1:45" x14ac:dyDescent="0.25">
      <c r="A172">
        <v>138</v>
      </c>
      <c r="B172">
        <v>135</v>
      </c>
      <c r="C172">
        <v>132</v>
      </c>
      <c r="D172">
        <v>139</v>
      </c>
      <c r="E172">
        <v>124</v>
      </c>
      <c r="F172">
        <v>122</v>
      </c>
      <c r="G172">
        <v>125</v>
      </c>
      <c r="H172">
        <v>125</v>
      </c>
      <c r="I172">
        <v>122</v>
      </c>
      <c r="J172">
        <v>152</v>
      </c>
      <c r="K172">
        <v>148</v>
      </c>
      <c r="L172">
        <v>153</v>
      </c>
      <c r="M172">
        <v>166</v>
      </c>
      <c r="N172">
        <v>169</v>
      </c>
      <c r="O172">
        <v>174</v>
      </c>
      <c r="P172">
        <v>166</v>
      </c>
      <c r="Q172">
        <v>178</v>
      </c>
      <c r="R172">
        <v>182</v>
      </c>
      <c r="S172">
        <v>178</v>
      </c>
      <c r="T172">
        <v>190</v>
      </c>
      <c r="U172">
        <v>197</v>
      </c>
      <c r="V172">
        <v>203</v>
      </c>
      <c r="W172">
        <v>196</v>
      </c>
      <c r="X172">
        <v>204</v>
      </c>
      <c r="Y172">
        <v>205</v>
      </c>
      <c r="Z172">
        <v>239</v>
      </c>
      <c r="AA172">
        <v>258</v>
      </c>
      <c r="AB172">
        <v>267</v>
      </c>
      <c r="AC172">
        <v>256</v>
      </c>
      <c r="AD172">
        <v>261</v>
      </c>
      <c r="AE172">
        <v>267</v>
      </c>
      <c r="AF172">
        <v>282</v>
      </c>
      <c r="AG172">
        <v>345</v>
      </c>
      <c r="AH172">
        <v>338</v>
      </c>
      <c r="AI172">
        <v>308</v>
      </c>
      <c r="AJ172">
        <v>313</v>
      </c>
      <c r="AK172">
        <v>307</v>
      </c>
      <c r="AL172">
        <v>304</v>
      </c>
      <c r="AM172">
        <v>302</v>
      </c>
      <c r="AN172">
        <v>289</v>
      </c>
      <c r="AO172">
        <v>284</v>
      </c>
      <c r="AP172">
        <v>268</v>
      </c>
      <c r="AQ172">
        <v>235</v>
      </c>
      <c r="AR172">
        <v>234</v>
      </c>
      <c r="AS172">
        <v>213.18181818181819</v>
      </c>
    </row>
    <row r="173" spans="1:45" x14ac:dyDescent="0.25">
      <c r="A173">
        <v>76</v>
      </c>
      <c r="B173">
        <v>76</v>
      </c>
      <c r="C173">
        <v>75</v>
      </c>
      <c r="D173">
        <v>75</v>
      </c>
      <c r="E173">
        <v>75</v>
      </c>
      <c r="F173">
        <v>75</v>
      </c>
      <c r="G173">
        <v>75</v>
      </c>
      <c r="H173">
        <v>75</v>
      </c>
      <c r="I173">
        <v>66</v>
      </c>
      <c r="J173">
        <v>66</v>
      </c>
      <c r="K173">
        <v>66</v>
      </c>
      <c r="L173">
        <v>66</v>
      </c>
      <c r="M173">
        <v>66</v>
      </c>
      <c r="N173">
        <v>66</v>
      </c>
      <c r="O173">
        <v>66</v>
      </c>
      <c r="P173">
        <v>66</v>
      </c>
      <c r="Q173">
        <v>66</v>
      </c>
      <c r="R173">
        <v>66</v>
      </c>
      <c r="S173">
        <v>66</v>
      </c>
      <c r="T173">
        <v>66</v>
      </c>
      <c r="U173">
        <v>66</v>
      </c>
      <c r="V173">
        <v>66</v>
      </c>
      <c r="W173">
        <v>66</v>
      </c>
      <c r="X173">
        <v>66</v>
      </c>
      <c r="Y173">
        <v>23</v>
      </c>
      <c r="Z173">
        <v>22</v>
      </c>
      <c r="AA173">
        <v>23</v>
      </c>
      <c r="AB173">
        <v>23</v>
      </c>
      <c r="AC173">
        <v>23</v>
      </c>
      <c r="AD173">
        <v>22</v>
      </c>
      <c r="AE173">
        <v>23</v>
      </c>
      <c r="AF173">
        <v>23</v>
      </c>
      <c r="AG173">
        <v>23</v>
      </c>
      <c r="AH173">
        <v>23</v>
      </c>
      <c r="AI173">
        <v>22</v>
      </c>
      <c r="AJ173">
        <v>22</v>
      </c>
      <c r="AK173">
        <v>21</v>
      </c>
      <c r="AL173">
        <v>25</v>
      </c>
      <c r="AM173">
        <v>26</v>
      </c>
      <c r="AN173">
        <v>24</v>
      </c>
      <c r="AO173">
        <v>24</v>
      </c>
      <c r="AP173">
        <v>24</v>
      </c>
      <c r="AQ173">
        <v>24</v>
      </c>
      <c r="AR173">
        <v>25</v>
      </c>
      <c r="AS173">
        <v>48.25</v>
      </c>
    </row>
    <row r="174" spans="1:45" x14ac:dyDescent="0.25">
      <c r="A174">
        <v>20</v>
      </c>
      <c r="B174">
        <v>20</v>
      </c>
      <c r="C174">
        <v>22</v>
      </c>
      <c r="D174">
        <v>23</v>
      </c>
      <c r="E174">
        <v>19</v>
      </c>
      <c r="F174">
        <v>24</v>
      </c>
      <c r="G174">
        <v>22</v>
      </c>
      <c r="H174">
        <v>25</v>
      </c>
      <c r="I174">
        <v>20</v>
      </c>
      <c r="J174">
        <v>25</v>
      </c>
      <c r="K174">
        <v>23</v>
      </c>
      <c r="L174">
        <v>20</v>
      </c>
      <c r="M174">
        <v>19</v>
      </c>
      <c r="N174">
        <v>21</v>
      </c>
      <c r="O174">
        <v>25</v>
      </c>
      <c r="P174">
        <v>24</v>
      </c>
      <c r="Q174">
        <v>26</v>
      </c>
      <c r="R174">
        <v>21</v>
      </c>
      <c r="S174">
        <v>22</v>
      </c>
      <c r="T174">
        <v>18</v>
      </c>
      <c r="U174">
        <v>19</v>
      </c>
      <c r="V174">
        <v>19</v>
      </c>
      <c r="W174">
        <v>22</v>
      </c>
      <c r="X174">
        <v>17</v>
      </c>
      <c r="Y174">
        <v>20</v>
      </c>
      <c r="Z174">
        <v>18</v>
      </c>
      <c r="AA174">
        <v>20</v>
      </c>
      <c r="AB174">
        <v>18</v>
      </c>
      <c r="AC174">
        <v>22</v>
      </c>
      <c r="AD174">
        <v>21</v>
      </c>
      <c r="AE174">
        <v>22</v>
      </c>
      <c r="AF174">
        <v>15</v>
      </c>
      <c r="AG174">
        <v>18</v>
      </c>
      <c r="AH174">
        <v>19</v>
      </c>
      <c r="AI174">
        <v>18</v>
      </c>
      <c r="AJ174">
        <v>23</v>
      </c>
      <c r="AK174">
        <v>18</v>
      </c>
      <c r="AL174">
        <v>18</v>
      </c>
      <c r="AM174">
        <v>19</v>
      </c>
      <c r="AN174">
        <v>20</v>
      </c>
      <c r="AO174">
        <v>22</v>
      </c>
      <c r="AP174">
        <v>18</v>
      </c>
      <c r="AQ174">
        <v>18</v>
      </c>
      <c r="AR174">
        <v>21</v>
      </c>
      <c r="AS174">
        <v>20.545454545454547</v>
      </c>
    </row>
    <row r="175" spans="1:45" x14ac:dyDescent="0.25">
      <c r="A175">
        <v>43</v>
      </c>
      <c r="B175">
        <v>43</v>
      </c>
      <c r="C175">
        <v>44</v>
      </c>
      <c r="D175">
        <v>58</v>
      </c>
      <c r="E175">
        <v>58</v>
      </c>
      <c r="F175">
        <v>58</v>
      </c>
      <c r="G175">
        <v>58</v>
      </c>
      <c r="H175">
        <v>57</v>
      </c>
      <c r="I175">
        <v>57</v>
      </c>
      <c r="J175">
        <v>57</v>
      </c>
      <c r="K175">
        <v>58</v>
      </c>
      <c r="L175">
        <v>58</v>
      </c>
      <c r="M175">
        <v>57</v>
      </c>
      <c r="N175">
        <v>58</v>
      </c>
      <c r="O175">
        <v>58</v>
      </c>
      <c r="P175">
        <v>58</v>
      </c>
      <c r="Q175">
        <v>58</v>
      </c>
      <c r="R175">
        <v>58</v>
      </c>
      <c r="S175">
        <v>57</v>
      </c>
      <c r="T175">
        <v>57</v>
      </c>
      <c r="U175">
        <v>58</v>
      </c>
      <c r="V175">
        <v>58</v>
      </c>
      <c r="W175">
        <v>58</v>
      </c>
      <c r="X175">
        <v>58</v>
      </c>
      <c r="Y175">
        <v>58</v>
      </c>
      <c r="Z175">
        <v>59</v>
      </c>
      <c r="AA175">
        <v>58</v>
      </c>
      <c r="AB175">
        <v>58</v>
      </c>
      <c r="AC175">
        <v>58</v>
      </c>
      <c r="AD175">
        <v>58</v>
      </c>
      <c r="AE175">
        <v>58</v>
      </c>
      <c r="AF175">
        <v>58</v>
      </c>
      <c r="AG175">
        <v>58</v>
      </c>
      <c r="AH175">
        <v>58</v>
      </c>
      <c r="AI175">
        <v>58</v>
      </c>
      <c r="AJ175">
        <v>57</v>
      </c>
      <c r="AK175">
        <v>57</v>
      </c>
      <c r="AL175">
        <v>57</v>
      </c>
      <c r="AM175">
        <v>57</v>
      </c>
      <c r="AN175">
        <v>57</v>
      </c>
      <c r="AO175">
        <v>57</v>
      </c>
      <c r="AP175">
        <v>57</v>
      </c>
      <c r="AQ175">
        <v>57</v>
      </c>
      <c r="AR175">
        <v>57</v>
      </c>
      <c r="AS175">
        <v>56.68181818181818</v>
      </c>
    </row>
    <row r="176" spans="1:45" x14ac:dyDescent="0.25">
      <c r="A176">
        <v>17</v>
      </c>
      <c r="B176">
        <v>17</v>
      </c>
      <c r="C176">
        <v>17</v>
      </c>
      <c r="D176">
        <v>15</v>
      </c>
      <c r="E176">
        <v>13</v>
      </c>
      <c r="F176">
        <v>14</v>
      </c>
      <c r="G176">
        <v>17</v>
      </c>
      <c r="H176">
        <v>17</v>
      </c>
      <c r="I176">
        <v>17</v>
      </c>
      <c r="J176">
        <v>17</v>
      </c>
      <c r="K176">
        <v>17</v>
      </c>
      <c r="L176">
        <v>17</v>
      </c>
      <c r="M176">
        <v>17</v>
      </c>
      <c r="N176">
        <v>14</v>
      </c>
      <c r="O176">
        <v>14</v>
      </c>
      <c r="P176">
        <v>18</v>
      </c>
      <c r="Q176">
        <v>17</v>
      </c>
      <c r="R176">
        <v>15</v>
      </c>
      <c r="S176">
        <v>6</v>
      </c>
      <c r="T176">
        <v>13</v>
      </c>
      <c r="U176">
        <v>17</v>
      </c>
      <c r="V176">
        <v>13</v>
      </c>
      <c r="W176">
        <v>14</v>
      </c>
      <c r="X176">
        <v>14</v>
      </c>
      <c r="Y176">
        <v>15</v>
      </c>
      <c r="Z176">
        <v>13</v>
      </c>
      <c r="AA176">
        <v>13</v>
      </c>
      <c r="AB176">
        <v>17</v>
      </c>
      <c r="AC176">
        <v>15</v>
      </c>
      <c r="AD176">
        <v>15</v>
      </c>
      <c r="AE176">
        <v>14</v>
      </c>
      <c r="AF176">
        <v>17</v>
      </c>
      <c r="AG176">
        <v>17</v>
      </c>
      <c r="AH176">
        <v>17</v>
      </c>
      <c r="AI176">
        <v>13</v>
      </c>
      <c r="AJ176">
        <v>13</v>
      </c>
      <c r="AK176">
        <v>13</v>
      </c>
      <c r="AL176">
        <v>14</v>
      </c>
      <c r="AM176">
        <v>15</v>
      </c>
      <c r="AN176">
        <v>13</v>
      </c>
      <c r="AO176">
        <v>14</v>
      </c>
      <c r="AP176">
        <v>13</v>
      </c>
      <c r="AQ176">
        <v>14</v>
      </c>
      <c r="AR176">
        <v>14</v>
      </c>
      <c r="AS176">
        <v>14.90909090909091</v>
      </c>
    </row>
    <row r="177" spans="1:45" x14ac:dyDescent="0.25">
      <c r="A177">
        <v>34</v>
      </c>
      <c r="B177">
        <v>34</v>
      </c>
      <c r="C177">
        <v>34</v>
      </c>
      <c r="D177">
        <v>34</v>
      </c>
      <c r="E177">
        <v>34</v>
      </c>
      <c r="F177">
        <v>34</v>
      </c>
      <c r="G177">
        <v>34</v>
      </c>
      <c r="H177">
        <v>34</v>
      </c>
      <c r="I177">
        <v>34</v>
      </c>
      <c r="J177">
        <v>32</v>
      </c>
      <c r="K177">
        <v>34</v>
      </c>
      <c r="L177">
        <v>33</v>
      </c>
      <c r="M177">
        <v>33</v>
      </c>
      <c r="N177">
        <v>34</v>
      </c>
      <c r="O177">
        <v>33</v>
      </c>
      <c r="P177">
        <v>32</v>
      </c>
      <c r="Q177">
        <v>33</v>
      </c>
      <c r="R177">
        <v>34</v>
      </c>
      <c r="S177">
        <v>34</v>
      </c>
      <c r="T177">
        <v>33</v>
      </c>
      <c r="U177">
        <v>34</v>
      </c>
      <c r="V177">
        <v>34</v>
      </c>
      <c r="W177">
        <v>33</v>
      </c>
      <c r="X177">
        <v>34</v>
      </c>
      <c r="Y177">
        <v>34</v>
      </c>
      <c r="Z177">
        <v>31</v>
      </c>
      <c r="AA177">
        <v>31</v>
      </c>
      <c r="AB177">
        <v>31</v>
      </c>
      <c r="AC177">
        <v>31</v>
      </c>
      <c r="AD177">
        <v>31</v>
      </c>
      <c r="AE177">
        <v>28</v>
      </c>
      <c r="AF177">
        <v>27</v>
      </c>
      <c r="AG177">
        <v>29</v>
      </c>
      <c r="AH177">
        <v>29</v>
      </c>
      <c r="AI177">
        <v>29</v>
      </c>
      <c r="AJ177">
        <v>29</v>
      </c>
      <c r="AK177">
        <v>29</v>
      </c>
      <c r="AL177">
        <v>30</v>
      </c>
      <c r="AM177">
        <v>29</v>
      </c>
      <c r="AN177">
        <v>30</v>
      </c>
      <c r="AO177">
        <v>29</v>
      </c>
      <c r="AP177">
        <v>31</v>
      </c>
      <c r="AQ177">
        <v>29</v>
      </c>
      <c r="AR177">
        <v>29</v>
      </c>
      <c r="AS177">
        <v>31.863636363636363</v>
      </c>
    </row>
    <row r="178" spans="1:45" x14ac:dyDescent="0.25">
      <c r="A178">
        <v>48</v>
      </c>
      <c r="B178">
        <v>53</v>
      </c>
      <c r="C178">
        <v>47</v>
      </c>
      <c r="D178">
        <v>49</v>
      </c>
      <c r="E178">
        <v>50</v>
      </c>
      <c r="F178">
        <v>45</v>
      </c>
      <c r="G178">
        <v>46</v>
      </c>
      <c r="H178">
        <v>50</v>
      </c>
      <c r="I178">
        <v>55</v>
      </c>
      <c r="J178">
        <v>53</v>
      </c>
      <c r="K178">
        <v>51</v>
      </c>
      <c r="L178">
        <v>51</v>
      </c>
      <c r="M178">
        <v>51</v>
      </c>
      <c r="N178">
        <v>46</v>
      </c>
      <c r="O178">
        <v>51</v>
      </c>
      <c r="P178">
        <v>51</v>
      </c>
      <c r="Q178">
        <v>51</v>
      </c>
      <c r="R178">
        <v>60</v>
      </c>
      <c r="S178">
        <v>52</v>
      </c>
      <c r="T178">
        <v>52</v>
      </c>
      <c r="U178">
        <v>48</v>
      </c>
      <c r="V178">
        <v>47</v>
      </c>
      <c r="W178">
        <v>51</v>
      </c>
      <c r="X178">
        <v>51</v>
      </c>
      <c r="Y178">
        <v>52</v>
      </c>
      <c r="Z178">
        <v>47</v>
      </c>
      <c r="AA178">
        <v>47</v>
      </c>
      <c r="AB178">
        <v>53</v>
      </c>
      <c r="AC178">
        <v>58</v>
      </c>
      <c r="AD178">
        <v>55</v>
      </c>
      <c r="AE178">
        <v>51</v>
      </c>
      <c r="AF178">
        <v>51</v>
      </c>
      <c r="AG178">
        <v>58</v>
      </c>
      <c r="AH178">
        <v>54</v>
      </c>
      <c r="AI178">
        <v>50</v>
      </c>
      <c r="AJ178">
        <v>52</v>
      </c>
      <c r="AK178">
        <v>57</v>
      </c>
      <c r="AL178">
        <v>60</v>
      </c>
      <c r="AM178">
        <v>60</v>
      </c>
      <c r="AN178">
        <v>60</v>
      </c>
      <c r="AO178">
        <v>53</v>
      </c>
      <c r="AP178">
        <v>44</v>
      </c>
      <c r="AQ178">
        <v>54</v>
      </c>
      <c r="AR178">
        <v>57</v>
      </c>
      <c r="AS178">
        <v>51.863636363636367</v>
      </c>
    </row>
    <row r="179" spans="1:45" x14ac:dyDescent="0.25">
      <c r="A179">
        <v>105</v>
      </c>
      <c r="B179">
        <v>119</v>
      </c>
      <c r="C179">
        <v>137</v>
      </c>
      <c r="D179">
        <v>137</v>
      </c>
      <c r="E179">
        <v>137</v>
      </c>
      <c r="F179">
        <v>137</v>
      </c>
      <c r="G179">
        <v>127</v>
      </c>
      <c r="H179">
        <v>121</v>
      </c>
      <c r="I179">
        <v>131</v>
      </c>
      <c r="J179">
        <v>150</v>
      </c>
      <c r="K179">
        <v>135</v>
      </c>
      <c r="L179">
        <v>126</v>
      </c>
      <c r="M179">
        <v>136</v>
      </c>
      <c r="N179">
        <v>118</v>
      </c>
      <c r="O179">
        <v>121</v>
      </c>
      <c r="P179">
        <v>121</v>
      </c>
      <c r="Q179">
        <v>134</v>
      </c>
      <c r="R179">
        <v>142</v>
      </c>
      <c r="S179">
        <v>137</v>
      </c>
      <c r="T179">
        <v>142</v>
      </c>
      <c r="U179">
        <v>150</v>
      </c>
      <c r="V179">
        <v>137</v>
      </c>
      <c r="W179">
        <v>140</v>
      </c>
      <c r="X179">
        <v>149</v>
      </c>
      <c r="Y179">
        <v>157</v>
      </c>
      <c r="Z179">
        <v>149</v>
      </c>
      <c r="AA179">
        <v>139</v>
      </c>
      <c r="AB179">
        <v>141</v>
      </c>
      <c r="AC179">
        <v>140</v>
      </c>
      <c r="AD179">
        <v>154</v>
      </c>
      <c r="AE179">
        <v>134</v>
      </c>
      <c r="AF179">
        <v>125</v>
      </c>
      <c r="AG179">
        <v>131</v>
      </c>
      <c r="AH179">
        <v>139</v>
      </c>
      <c r="AI179">
        <v>138</v>
      </c>
      <c r="AJ179">
        <v>124</v>
      </c>
      <c r="AK179">
        <v>162</v>
      </c>
      <c r="AL179">
        <v>138</v>
      </c>
      <c r="AM179">
        <v>142</v>
      </c>
      <c r="AN179">
        <v>140</v>
      </c>
      <c r="AO179">
        <v>133</v>
      </c>
      <c r="AP179">
        <v>121</v>
      </c>
      <c r="AQ179">
        <v>133</v>
      </c>
      <c r="AR179">
        <v>127</v>
      </c>
      <c r="AS179">
        <v>135.36363636363637</v>
      </c>
    </row>
    <row r="180" spans="1:45" x14ac:dyDescent="0.25">
      <c r="A180">
        <v>43</v>
      </c>
      <c r="B180">
        <v>71</v>
      </c>
      <c r="C180">
        <v>71</v>
      </c>
      <c r="D180">
        <v>71</v>
      </c>
      <c r="E180">
        <v>71</v>
      </c>
      <c r="F180">
        <v>43</v>
      </c>
      <c r="G180">
        <v>43</v>
      </c>
      <c r="H180">
        <v>2</v>
      </c>
      <c r="I180">
        <v>71</v>
      </c>
      <c r="J180">
        <v>71</v>
      </c>
      <c r="K180">
        <v>71</v>
      </c>
      <c r="L180">
        <v>71</v>
      </c>
      <c r="M180">
        <v>71</v>
      </c>
      <c r="N180">
        <v>43</v>
      </c>
      <c r="O180">
        <v>71</v>
      </c>
      <c r="P180">
        <v>71</v>
      </c>
      <c r="Q180">
        <v>71</v>
      </c>
      <c r="R180">
        <v>71</v>
      </c>
      <c r="S180">
        <v>71</v>
      </c>
      <c r="T180">
        <v>71</v>
      </c>
      <c r="U180">
        <v>71</v>
      </c>
      <c r="V180">
        <v>71</v>
      </c>
      <c r="W180">
        <v>71</v>
      </c>
      <c r="X180">
        <v>71</v>
      </c>
      <c r="Y180">
        <v>71</v>
      </c>
      <c r="Z180">
        <v>71</v>
      </c>
      <c r="AA180">
        <v>71</v>
      </c>
      <c r="AB180">
        <v>71</v>
      </c>
      <c r="AC180">
        <v>71</v>
      </c>
      <c r="AD180">
        <v>43</v>
      </c>
      <c r="AE180">
        <v>71</v>
      </c>
      <c r="AF180">
        <v>71</v>
      </c>
      <c r="AG180">
        <v>71</v>
      </c>
      <c r="AH180">
        <v>69</v>
      </c>
      <c r="AI180">
        <v>69</v>
      </c>
      <c r="AJ180">
        <v>69</v>
      </c>
      <c r="AK180">
        <v>35</v>
      </c>
      <c r="AL180">
        <v>35</v>
      </c>
      <c r="AM180">
        <v>36</v>
      </c>
      <c r="AN180">
        <v>36</v>
      </c>
      <c r="AO180">
        <v>63</v>
      </c>
      <c r="AP180">
        <v>63</v>
      </c>
      <c r="AQ180">
        <v>63</v>
      </c>
      <c r="AR180">
        <v>63</v>
      </c>
      <c r="AS180">
        <v>62.159090909090907</v>
      </c>
    </row>
    <row r="181" spans="1:45" x14ac:dyDescent="0.25">
      <c r="A181">
        <v>75</v>
      </c>
      <c r="B181">
        <v>77</v>
      </c>
      <c r="C181">
        <v>71</v>
      </c>
      <c r="D181">
        <v>69</v>
      </c>
      <c r="E181">
        <v>68</v>
      </c>
      <c r="F181">
        <v>75</v>
      </c>
      <c r="G181">
        <v>75</v>
      </c>
      <c r="H181">
        <v>78</v>
      </c>
      <c r="I181">
        <v>73</v>
      </c>
      <c r="J181">
        <v>71</v>
      </c>
      <c r="K181">
        <v>71</v>
      </c>
      <c r="L181">
        <v>69</v>
      </c>
      <c r="M181">
        <v>73</v>
      </c>
      <c r="N181">
        <v>68</v>
      </c>
      <c r="O181">
        <v>72</v>
      </c>
      <c r="P181">
        <v>73</v>
      </c>
      <c r="Q181">
        <v>69</v>
      </c>
      <c r="R181">
        <v>73</v>
      </c>
      <c r="S181">
        <v>76</v>
      </c>
      <c r="T181">
        <v>70</v>
      </c>
      <c r="U181">
        <v>76</v>
      </c>
      <c r="V181">
        <v>72</v>
      </c>
      <c r="W181">
        <v>75</v>
      </c>
      <c r="X181">
        <v>72</v>
      </c>
      <c r="Y181">
        <v>71</v>
      </c>
      <c r="Z181">
        <v>75</v>
      </c>
      <c r="AA181">
        <v>74</v>
      </c>
      <c r="AB181">
        <v>73</v>
      </c>
      <c r="AC181">
        <v>71</v>
      </c>
      <c r="AD181">
        <v>70</v>
      </c>
      <c r="AE181">
        <v>68</v>
      </c>
      <c r="AF181">
        <v>76</v>
      </c>
      <c r="AG181">
        <v>73</v>
      </c>
      <c r="AH181">
        <v>74</v>
      </c>
      <c r="AI181">
        <v>16</v>
      </c>
      <c r="AJ181">
        <v>13</v>
      </c>
      <c r="AK181">
        <v>13</v>
      </c>
      <c r="AL181">
        <v>14</v>
      </c>
      <c r="AM181">
        <v>13</v>
      </c>
      <c r="AN181">
        <v>14</v>
      </c>
      <c r="AO181">
        <v>15</v>
      </c>
      <c r="AP181">
        <v>14</v>
      </c>
      <c r="AQ181">
        <v>14</v>
      </c>
      <c r="AR181">
        <v>14</v>
      </c>
      <c r="AS181">
        <v>59.227272727272727</v>
      </c>
    </row>
    <row r="182" spans="1:45" x14ac:dyDescent="0.25">
      <c r="A182">
        <v>14</v>
      </c>
      <c r="B182">
        <v>16</v>
      </c>
      <c r="C182">
        <v>14</v>
      </c>
      <c r="D182">
        <v>16</v>
      </c>
      <c r="E182">
        <v>16</v>
      </c>
      <c r="F182">
        <v>16</v>
      </c>
      <c r="G182">
        <v>16</v>
      </c>
      <c r="H182">
        <v>16</v>
      </c>
      <c r="I182">
        <v>16</v>
      </c>
      <c r="J182">
        <v>16</v>
      </c>
      <c r="K182">
        <v>14</v>
      </c>
      <c r="L182">
        <v>16</v>
      </c>
      <c r="M182">
        <v>14</v>
      </c>
      <c r="N182">
        <v>17</v>
      </c>
      <c r="O182">
        <v>15</v>
      </c>
      <c r="P182">
        <v>17</v>
      </c>
      <c r="Q182">
        <v>18</v>
      </c>
      <c r="R182">
        <v>18</v>
      </c>
      <c r="S182">
        <v>18</v>
      </c>
      <c r="T182">
        <v>18</v>
      </c>
      <c r="U182">
        <v>18</v>
      </c>
      <c r="V182">
        <v>18</v>
      </c>
      <c r="W182">
        <v>18</v>
      </c>
      <c r="X182">
        <v>18</v>
      </c>
      <c r="Y182">
        <v>18</v>
      </c>
      <c r="Z182">
        <v>18</v>
      </c>
      <c r="AA182">
        <v>18</v>
      </c>
      <c r="AB182">
        <v>18</v>
      </c>
      <c r="AC182">
        <v>18</v>
      </c>
      <c r="AD182">
        <v>18</v>
      </c>
      <c r="AE182">
        <v>18</v>
      </c>
      <c r="AF182">
        <v>18</v>
      </c>
      <c r="AG182">
        <v>18</v>
      </c>
      <c r="AH182">
        <v>18</v>
      </c>
      <c r="AI182">
        <v>18</v>
      </c>
      <c r="AJ182">
        <v>13</v>
      </c>
      <c r="AK182">
        <v>13</v>
      </c>
      <c r="AL182">
        <v>13</v>
      </c>
      <c r="AM182">
        <v>13</v>
      </c>
      <c r="AN182">
        <v>13</v>
      </c>
      <c r="AO182">
        <v>13</v>
      </c>
      <c r="AP182">
        <v>13</v>
      </c>
      <c r="AQ182">
        <v>13</v>
      </c>
      <c r="AR182">
        <v>13</v>
      </c>
      <c r="AS182">
        <v>16.09090909090909</v>
      </c>
    </row>
    <row r="183" spans="1:45" x14ac:dyDescent="0.25">
      <c r="A183">
        <v>24</v>
      </c>
      <c r="B183">
        <v>29</v>
      </c>
      <c r="C183">
        <v>29</v>
      </c>
      <c r="D183">
        <v>25</v>
      </c>
      <c r="E183">
        <v>27</v>
      </c>
      <c r="F183">
        <v>25</v>
      </c>
      <c r="G183">
        <v>24</v>
      </c>
      <c r="H183">
        <v>27</v>
      </c>
      <c r="I183">
        <v>28</v>
      </c>
      <c r="J183">
        <v>29</v>
      </c>
      <c r="K183">
        <v>25</v>
      </c>
      <c r="L183">
        <v>23</v>
      </c>
      <c r="M183">
        <v>25</v>
      </c>
      <c r="N183">
        <v>24</v>
      </c>
      <c r="O183">
        <v>29</v>
      </c>
      <c r="P183">
        <v>25</v>
      </c>
      <c r="Q183">
        <v>27</v>
      </c>
      <c r="R183">
        <v>28</v>
      </c>
      <c r="S183">
        <v>26</v>
      </c>
      <c r="T183">
        <v>23</v>
      </c>
      <c r="U183">
        <v>24</v>
      </c>
      <c r="V183">
        <v>28</v>
      </c>
      <c r="W183">
        <v>28</v>
      </c>
      <c r="X183">
        <v>27</v>
      </c>
      <c r="Y183">
        <v>28</v>
      </c>
      <c r="Z183">
        <v>28</v>
      </c>
      <c r="AA183">
        <v>25</v>
      </c>
      <c r="AB183">
        <v>23</v>
      </c>
      <c r="AC183">
        <v>22</v>
      </c>
      <c r="AD183">
        <v>29</v>
      </c>
      <c r="AE183">
        <v>26</v>
      </c>
      <c r="AF183">
        <v>25</v>
      </c>
      <c r="AG183">
        <v>26</v>
      </c>
      <c r="AH183">
        <v>26</v>
      </c>
      <c r="AI183">
        <v>31</v>
      </c>
      <c r="AJ183">
        <v>26</v>
      </c>
      <c r="AK183">
        <v>27</v>
      </c>
      <c r="AL183">
        <v>25</v>
      </c>
      <c r="AM183">
        <v>27</v>
      </c>
      <c r="AN183">
        <v>30</v>
      </c>
      <c r="AO183">
        <v>26</v>
      </c>
      <c r="AP183">
        <v>27</v>
      </c>
      <c r="AQ183">
        <v>28</v>
      </c>
      <c r="AR183">
        <v>31</v>
      </c>
      <c r="AS183">
        <v>26.477272727272727</v>
      </c>
    </row>
    <row r="184" spans="1:45" x14ac:dyDescent="0.25">
      <c r="A184">
        <v>81</v>
      </c>
      <c r="B184">
        <v>81</v>
      </c>
      <c r="C184">
        <v>81</v>
      </c>
      <c r="D184">
        <v>81</v>
      </c>
      <c r="E184">
        <v>81</v>
      </c>
      <c r="F184">
        <v>81</v>
      </c>
      <c r="G184">
        <v>81</v>
      </c>
      <c r="H184">
        <v>81</v>
      </c>
      <c r="I184">
        <v>72</v>
      </c>
      <c r="J184">
        <v>72</v>
      </c>
      <c r="K184">
        <v>72</v>
      </c>
      <c r="L184">
        <v>72</v>
      </c>
      <c r="M184">
        <v>72</v>
      </c>
      <c r="N184">
        <v>72</v>
      </c>
      <c r="O184">
        <v>72</v>
      </c>
      <c r="P184">
        <v>71</v>
      </c>
      <c r="Q184">
        <v>71</v>
      </c>
      <c r="R184">
        <v>71</v>
      </c>
      <c r="S184">
        <v>71</v>
      </c>
      <c r="T184">
        <v>71</v>
      </c>
      <c r="U184">
        <v>71</v>
      </c>
      <c r="V184">
        <v>71</v>
      </c>
      <c r="W184">
        <v>71</v>
      </c>
      <c r="X184">
        <v>71</v>
      </c>
      <c r="Y184">
        <v>32</v>
      </c>
      <c r="Z184">
        <v>32</v>
      </c>
      <c r="AA184">
        <v>34</v>
      </c>
      <c r="AB184">
        <v>36</v>
      </c>
      <c r="AC184">
        <v>35</v>
      </c>
      <c r="AD184">
        <v>33</v>
      </c>
      <c r="AE184">
        <v>33</v>
      </c>
      <c r="AF184">
        <v>34</v>
      </c>
      <c r="AG184">
        <v>35</v>
      </c>
      <c r="AH184">
        <v>34</v>
      </c>
      <c r="AI184">
        <v>34</v>
      </c>
      <c r="AJ184">
        <v>32</v>
      </c>
      <c r="AK184">
        <v>32</v>
      </c>
      <c r="AL184">
        <v>34</v>
      </c>
      <c r="AM184">
        <v>33</v>
      </c>
      <c r="AN184">
        <v>37</v>
      </c>
      <c r="AO184">
        <v>36</v>
      </c>
      <c r="AP184">
        <v>35</v>
      </c>
      <c r="AQ184">
        <v>36</v>
      </c>
      <c r="AR184">
        <v>36</v>
      </c>
      <c r="AS184">
        <v>56.227272727272727</v>
      </c>
    </row>
    <row r="185" spans="1:45" x14ac:dyDescent="0.25">
      <c r="A185">
        <v>80</v>
      </c>
      <c r="B185">
        <v>80</v>
      </c>
      <c r="C185">
        <v>78</v>
      </c>
      <c r="D185">
        <v>79</v>
      </c>
      <c r="E185">
        <v>79</v>
      </c>
      <c r="F185">
        <v>79</v>
      </c>
      <c r="G185">
        <v>79</v>
      </c>
      <c r="H185">
        <v>79</v>
      </c>
      <c r="I185">
        <v>70</v>
      </c>
      <c r="J185">
        <v>70</v>
      </c>
      <c r="K185">
        <v>70</v>
      </c>
      <c r="L185">
        <v>71</v>
      </c>
      <c r="M185">
        <v>69</v>
      </c>
      <c r="N185">
        <v>69</v>
      </c>
      <c r="O185">
        <v>69</v>
      </c>
      <c r="P185">
        <v>69</v>
      </c>
      <c r="Q185">
        <v>69</v>
      </c>
      <c r="R185">
        <v>70</v>
      </c>
      <c r="S185">
        <v>70</v>
      </c>
      <c r="T185">
        <v>70</v>
      </c>
      <c r="U185">
        <v>70</v>
      </c>
      <c r="V185">
        <v>70</v>
      </c>
      <c r="W185">
        <v>71</v>
      </c>
      <c r="X185">
        <v>72</v>
      </c>
      <c r="Y185">
        <v>23</v>
      </c>
      <c r="Z185">
        <v>22</v>
      </c>
      <c r="AA185">
        <v>23</v>
      </c>
      <c r="AB185">
        <v>23</v>
      </c>
      <c r="AC185">
        <v>23</v>
      </c>
      <c r="AD185">
        <v>23</v>
      </c>
      <c r="AE185">
        <v>23</v>
      </c>
      <c r="AF185">
        <v>23</v>
      </c>
      <c r="AG185">
        <v>23</v>
      </c>
      <c r="AH185">
        <v>23</v>
      </c>
      <c r="AI185">
        <v>23</v>
      </c>
      <c r="AJ185">
        <v>23</v>
      </c>
      <c r="AK185">
        <v>22</v>
      </c>
      <c r="AL185">
        <v>22</v>
      </c>
      <c r="AM185">
        <v>22</v>
      </c>
      <c r="AN185">
        <v>25</v>
      </c>
      <c r="AO185">
        <v>25</v>
      </c>
      <c r="AP185">
        <v>24</v>
      </c>
      <c r="AQ185">
        <v>24</v>
      </c>
      <c r="AR185">
        <v>25</v>
      </c>
      <c r="AS185">
        <v>50.36363636363636</v>
      </c>
    </row>
    <row r="186" spans="1:45" x14ac:dyDescent="0.25">
      <c r="A186">
        <v>112</v>
      </c>
      <c r="B186">
        <v>101</v>
      </c>
      <c r="C186">
        <v>103</v>
      </c>
      <c r="D186">
        <v>126</v>
      </c>
      <c r="E186">
        <v>109</v>
      </c>
      <c r="F186">
        <v>118</v>
      </c>
      <c r="G186">
        <v>116</v>
      </c>
      <c r="H186">
        <v>118</v>
      </c>
      <c r="I186">
        <v>105</v>
      </c>
      <c r="J186">
        <v>91</v>
      </c>
      <c r="K186">
        <v>98</v>
      </c>
      <c r="L186">
        <v>95</v>
      </c>
      <c r="M186">
        <v>83</v>
      </c>
      <c r="N186">
        <v>91</v>
      </c>
      <c r="O186">
        <v>94</v>
      </c>
      <c r="P186">
        <v>93</v>
      </c>
      <c r="Q186">
        <v>103</v>
      </c>
      <c r="R186">
        <v>105</v>
      </c>
      <c r="S186">
        <v>101</v>
      </c>
      <c r="T186">
        <v>102</v>
      </c>
      <c r="U186">
        <v>94</v>
      </c>
      <c r="V186">
        <v>99</v>
      </c>
      <c r="W186">
        <v>99</v>
      </c>
      <c r="X186">
        <v>100</v>
      </c>
      <c r="Y186">
        <v>96</v>
      </c>
      <c r="Z186">
        <v>96</v>
      </c>
      <c r="AA186">
        <v>85</v>
      </c>
      <c r="AB186">
        <v>93</v>
      </c>
      <c r="AC186">
        <v>87</v>
      </c>
      <c r="AD186">
        <v>91</v>
      </c>
      <c r="AE186">
        <v>86</v>
      </c>
      <c r="AF186">
        <v>95</v>
      </c>
      <c r="AG186">
        <v>92</v>
      </c>
      <c r="AH186">
        <v>92</v>
      </c>
      <c r="AI186">
        <v>95</v>
      </c>
      <c r="AJ186">
        <v>92</v>
      </c>
      <c r="AK186">
        <v>96</v>
      </c>
      <c r="AL186">
        <v>91</v>
      </c>
      <c r="AM186">
        <v>93</v>
      </c>
      <c r="AN186">
        <v>99</v>
      </c>
      <c r="AO186">
        <v>101</v>
      </c>
      <c r="AP186">
        <v>100</v>
      </c>
      <c r="AQ186">
        <v>105</v>
      </c>
      <c r="AR186">
        <v>100</v>
      </c>
      <c r="AS186">
        <v>98.659090909090907</v>
      </c>
    </row>
    <row r="187" spans="1:45" x14ac:dyDescent="0.25">
      <c r="A187">
        <v>21</v>
      </c>
      <c r="B187">
        <v>21</v>
      </c>
      <c r="C187">
        <v>21</v>
      </c>
      <c r="D187">
        <v>21</v>
      </c>
      <c r="E187">
        <v>20</v>
      </c>
      <c r="F187">
        <v>21</v>
      </c>
      <c r="G187">
        <v>20</v>
      </c>
      <c r="H187">
        <v>20</v>
      </c>
      <c r="I187">
        <v>20</v>
      </c>
      <c r="J187">
        <v>20</v>
      </c>
      <c r="K187">
        <v>20</v>
      </c>
      <c r="L187">
        <v>18</v>
      </c>
      <c r="M187">
        <v>18</v>
      </c>
      <c r="N187">
        <v>18</v>
      </c>
      <c r="O187">
        <v>18</v>
      </c>
      <c r="P187">
        <v>18</v>
      </c>
      <c r="Q187">
        <v>18</v>
      </c>
      <c r="R187">
        <v>18</v>
      </c>
      <c r="S187">
        <v>18</v>
      </c>
      <c r="T187">
        <v>18</v>
      </c>
      <c r="U187">
        <v>18</v>
      </c>
      <c r="V187">
        <v>17</v>
      </c>
      <c r="W187">
        <v>17</v>
      </c>
      <c r="X187">
        <v>17</v>
      </c>
      <c r="Y187">
        <v>17</v>
      </c>
      <c r="Z187">
        <v>17</v>
      </c>
      <c r="AA187">
        <v>17</v>
      </c>
      <c r="AB187">
        <v>17</v>
      </c>
      <c r="AC187">
        <v>17</v>
      </c>
      <c r="AD187">
        <v>17</v>
      </c>
      <c r="AE187">
        <v>17</v>
      </c>
      <c r="AF187">
        <v>17</v>
      </c>
      <c r="AG187">
        <v>17</v>
      </c>
      <c r="AH187">
        <v>17</v>
      </c>
      <c r="AI187">
        <v>17</v>
      </c>
      <c r="AJ187">
        <v>17</v>
      </c>
      <c r="AK187">
        <v>17</v>
      </c>
      <c r="AL187">
        <v>17</v>
      </c>
      <c r="AM187">
        <v>17</v>
      </c>
      <c r="AN187">
        <v>17</v>
      </c>
      <c r="AO187">
        <v>16</v>
      </c>
      <c r="AP187">
        <v>16</v>
      </c>
      <c r="AQ187">
        <v>16</v>
      </c>
      <c r="AR187">
        <v>16</v>
      </c>
      <c r="AS187">
        <v>18</v>
      </c>
    </row>
    <row r="188" spans="1:45" x14ac:dyDescent="0.25">
      <c r="A188">
        <v>125</v>
      </c>
      <c r="B188">
        <v>125</v>
      </c>
      <c r="C188">
        <v>125</v>
      </c>
      <c r="D188">
        <v>125</v>
      </c>
      <c r="E188">
        <v>125</v>
      </c>
      <c r="F188">
        <v>125</v>
      </c>
      <c r="G188">
        <v>125</v>
      </c>
      <c r="H188">
        <v>125</v>
      </c>
      <c r="I188">
        <v>125</v>
      </c>
      <c r="J188">
        <v>125</v>
      </c>
      <c r="K188">
        <v>125</v>
      </c>
      <c r="L188">
        <v>125</v>
      </c>
      <c r="M188">
        <v>125</v>
      </c>
      <c r="N188">
        <v>125</v>
      </c>
      <c r="O188">
        <v>125</v>
      </c>
      <c r="P188">
        <v>125</v>
      </c>
      <c r="Q188">
        <v>125</v>
      </c>
      <c r="R188">
        <v>127</v>
      </c>
      <c r="S188">
        <v>127</v>
      </c>
      <c r="T188">
        <v>127</v>
      </c>
      <c r="U188">
        <v>127</v>
      </c>
      <c r="V188">
        <v>127</v>
      </c>
      <c r="W188">
        <v>127</v>
      </c>
      <c r="X188">
        <v>127</v>
      </c>
      <c r="Y188">
        <v>127</v>
      </c>
      <c r="Z188">
        <v>127</v>
      </c>
      <c r="AA188">
        <v>127</v>
      </c>
      <c r="AB188">
        <v>127</v>
      </c>
      <c r="AC188">
        <v>127</v>
      </c>
      <c r="AD188">
        <v>127</v>
      </c>
      <c r="AE188">
        <v>127</v>
      </c>
      <c r="AF188">
        <v>127</v>
      </c>
      <c r="AG188">
        <v>127</v>
      </c>
      <c r="AH188">
        <v>127</v>
      </c>
      <c r="AI188">
        <v>127</v>
      </c>
      <c r="AJ188">
        <v>127</v>
      </c>
      <c r="AK188">
        <v>127</v>
      </c>
      <c r="AL188">
        <v>127</v>
      </c>
      <c r="AM188">
        <v>125</v>
      </c>
      <c r="AN188">
        <v>125</v>
      </c>
      <c r="AO188">
        <v>125</v>
      </c>
      <c r="AP188">
        <v>125</v>
      </c>
      <c r="AQ188">
        <v>125</v>
      </c>
      <c r="AR188">
        <v>125</v>
      </c>
      <c r="AS188">
        <v>125.95454545454545</v>
      </c>
    </row>
    <row r="189" spans="1:45" x14ac:dyDescent="0.25">
      <c r="A189">
        <v>40</v>
      </c>
      <c r="B189">
        <v>40</v>
      </c>
      <c r="C189">
        <v>41</v>
      </c>
      <c r="D189">
        <v>39</v>
      </c>
      <c r="E189">
        <v>41</v>
      </c>
      <c r="F189">
        <v>41</v>
      </c>
      <c r="G189">
        <v>40</v>
      </c>
      <c r="H189">
        <v>40</v>
      </c>
      <c r="I189">
        <v>40</v>
      </c>
      <c r="J189">
        <v>40</v>
      </c>
      <c r="K189">
        <v>40</v>
      </c>
      <c r="L189">
        <v>41</v>
      </c>
      <c r="M189">
        <v>40</v>
      </c>
      <c r="N189">
        <v>41</v>
      </c>
      <c r="O189">
        <v>41</v>
      </c>
      <c r="P189">
        <v>40</v>
      </c>
      <c r="Q189">
        <v>40</v>
      </c>
      <c r="R189">
        <v>40</v>
      </c>
      <c r="S189">
        <v>40</v>
      </c>
      <c r="T189">
        <v>40</v>
      </c>
      <c r="U189">
        <v>40</v>
      </c>
      <c r="V189">
        <v>40</v>
      </c>
      <c r="W189">
        <v>8</v>
      </c>
      <c r="X189">
        <v>10</v>
      </c>
      <c r="Y189">
        <v>11</v>
      </c>
      <c r="Z189">
        <v>10</v>
      </c>
      <c r="AA189">
        <v>10</v>
      </c>
      <c r="AB189">
        <v>9</v>
      </c>
      <c r="AC189">
        <v>9</v>
      </c>
      <c r="AD189">
        <v>9</v>
      </c>
      <c r="AE189">
        <v>9</v>
      </c>
      <c r="AF189">
        <v>9</v>
      </c>
      <c r="AG189">
        <v>8</v>
      </c>
      <c r="AH189">
        <v>9</v>
      </c>
      <c r="AI189">
        <v>9</v>
      </c>
      <c r="AJ189">
        <v>9</v>
      </c>
      <c r="AK189">
        <v>9</v>
      </c>
      <c r="AL189">
        <v>9</v>
      </c>
      <c r="AM189">
        <v>9</v>
      </c>
      <c r="AN189">
        <v>9</v>
      </c>
      <c r="AO189">
        <v>8</v>
      </c>
      <c r="AP189">
        <v>8</v>
      </c>
      <c r="AQ189">
        <v>9</v>
      </c>
      <c r="AR189">
        <v>8</v>
      </c>
      <c r="AS189">
        <v>24.613636363636363</v>
      </c>
    </row>
    <row r="190" spans="1:45" x14ac:dyDescent="0.25">
      <c r="A190">
        <v>8</v>
      </c>
      <c r="B190">
        <v>8</v>
      </c>
      <c r="C190">
        <v>8</v>
      </c>
      <c r="D190">
        <v>8</v>
      </c>
      <c r="E190">
        <v>8</v>
      </c>
      <c r="F190">
        <v>8</v>
      </c>
      <c r="G190">
        <v>8</v>
      </c>
      <c r="H190">
        <v>8</v>
      </c>
      <c r="I190">
        <v>8</v>
      </c>
      <c r="J190">
        <v>8</v>
      </c>
      <c r="K190">
        <v>8</v>
      </c>
      <c r="L190">
        <v>8</v>
      </c>
      <c r="M190">
        <v>8</v>
      </c>
      <c r="N190">
        <v>8</v>
      </c>
      <c r="O190">
        <v>8</v>
      </c>
      <c r="P190">
        <v>8</v>
      </c>
      <c r="Q190">
        <v>8</v>
      </c>
      <c r="R190">
        <v>8</v>
      </c>
      <c r="S190">
        <v>8</v>
      </c>
      <c r="T190">
        <v>8</v>
      </c>
      <c r="U190">
        <v>8</v>
      </c>
      <c r="V190">
        <v>8</v>
      </c>
      <c r="W190">
        <v>8</v>
      </c>
      <c r="X190">
        <v>8</v>
      </c>
      <c r="Y190">
        <v>8</v>
      </c>
      <c r="Z190">
        <v>8</v>
      </c>
      <c r="AA190">
        <v>8</v>
      </c>
      <c r="AB190">
        <v>8</v>
      </c>
      <c r="AC190">
        <v>8</v>
      </c>
      <c r="AD190">
        <v>8</v>
      </c>
      <c r="AE190">
        <v>8</v>
      </c>
      <c r="AF190">
        <v>8</v>
      </c>
      <c r="AG190">
        <v>8</v>
      </c>
      <c r="AH190">
        <v>8</v>
      </c>
      <c r="AI190">
        <v>6</v>
      </c>
      <c r="AJ190">
        <v>6</v>
      </c>
      <c r="AK190">
        <v>8</v>
      </c>
      <c r="AL190">
        <v>8</v>
      </c>
      <c r="AM190">
        <v>8</v>
      </c>
      <c r="AN190">
        <v>8</v>
      </c>
      <c r="AO190">
        <v>8</v>
      </c>
      <c r="AP190">
        <v>8</v>
      </c>
      <c r="AQ190">
        <v>8</v>
      </c>
      <c r="AR190">
        <v>8</v>
      </c>
      <c r="AS190">
        <v>7.9090909090909092</v>
      </c>
    </row>
    <row r="191" spans="1:45" x14ac:dyDescent="0.25">
      <c r="A191">
        <v>42</v>
      </c>
      <c r="B191">
        <v>42</v>
      </c>
      <c r="C191">
        <v>42</v>
      </c>
      <c r="D191">
        <v>42</v>
      </c>
      <c r="E191">
        <v>42</v>
      </c>
      <c r="F191">
        <v>42</v>
      </c>
      <c r="G191">
        <v>42</v>
      </c>
      <c r="H191">
        <v>42</v>
      </c>
      <c r="I191">
        <v>42</v>
      </c>
      <c r="J191">
        <v>42</v>
      </c>
      <c r="K191">
        <v>42</v>
      </c>
      <c r="L191">
        <v>42</v>
      </c>
      <c r="M191">
        <v>42</v>
      </c>
      <c r="N191">
        <v>42</v>
      </c>
      <c r="O191">
        <v>42</v>
      </c>
      <c r="P191">
        <v>42</v>
      </c>
      <c r="Q191">
        <v>42</v>
      </c>
      <c r="R191">
        <v>42</v>
      </c>
      <c r="S191">
        <v>42</v>
      </c>
      <c r="T191">
        <v>42</v>
      </c>
      <c r="U191">
        <v>42</v>
      </c>
      <c r="V191">
        <v>42</v>
      </c>
      <c r="W191">
        <v>42</v>
      </c>
      <c r="X191">
        <v>42</v>
      </c>
      <c r="Y191">
        <v>42</v>
      </c>
      <c r="Z191">
        <v>42</v>
      </c>
      <c r="AA191">
        <v>42</v>
      </c>
      <c r="AB191">
        <v>42</v>
      </c>
      <c r="AC191">
        <v>42</v>
      </c>
      <c r="AD191">
        <v>42</v>
      </c>
      <c r="AE191">
        <v>42</v>
      </c>
      <c r="AF191">
        <v>42</v>
      </c>
      <c r="AG191">
        <v>42</v>
      </c>
      <c r="AH191">
        <v>42</v>
      </c>
      <c r="AI191">
        <v>42</v>
      </c>
      <c r="AJ191">
        <v>42</v>
      </c>
      <c r="AK191">
        <v>42</v>
      </c>
      <c r="AL191">
        <v>42</v>
      </c>
      <c r="AM191">
        <v>42</v>
      </c>
      <c r="AN191">
        <v>42</v>
      </c>
      <c r="AO191">
        <v>42</v>
      </c>
      <c r="AP191">
        <v>42</v>
      </c>
      <c r="AQ191">
        <v>42</v>
      </c>
      <c r="AR191">
        <v>42</v>
      </c>
      <c r="AS191">
        <v>42</v>
      </c>
    </row>
    <row r="192" spans="1:45" x14ac:dyDescent="0.25">
      <c r="A192">
        <v>96</v>
      </c>
      <c r="B192">
        <v>96</v>
      </c>
      <c r="C192">
        <v>96</v>
      </c>
      <c r="D192">
        <v>96</v>
      </c>
      <c r="E192">
        <v>96</v>
      </c>
      <c r="F192">
        <v>96</v>
      </c>
      <c r="G192">
        <v>96</v>
      </c>
      <c r="H192">
        <v>96</v>
      </c>
      <c r="I192">
        <v>96</v>
      </c>
      <c r="J192">
        <v>96</v>
      </c>
      <c r="K192">
        <v>96</v>
      </c>
      <c r="L192">
        <v>96</v>
      </c>
      <c r="M192">
        <v>96</v>
      </c>
      <c r="N192">
        <v>96</v>
      </c>
      <c r="O192">
        <v>96</v>
      </c>
      <c r="P192">
        <v>96</v>
      </c>
      <c r="Q192">
        <v>96</v>
      </c>
      <c r="R192">
        <v>96</v>
      </c>
      <c r="S192">
        <v>96</v>
      </c>
      <c r="T192">
        <v>96</v>
      </c>
      <c r="U192">
        <v>96</v>
      </c>
      <c r="V192">
        <v>96</v>
      </c>
      <c r="W192">
        <v>96</v>
      </c>
      <c r="X192">
        <v>96</v>
      </c>
      <c r="Y192">
        <v>96</v>
      </c>
      <c r="Z192">
        <v>96</v>
      </c>
      <c r="AA192">
        <v>96</v>
      </c>
      <c r="AB192">
        <v>96</v>
      </c>
      <c r="AC192">
        <v>96</v>
      </c>
      <c r="AD192">
        <v>96</v>
      </c>
      <c r="AE192">
        <v>96</v>
      </c>
      <c r="AF192">
        <v>96</v>
      </c>
      <c r="AG192">
        <v>96</v>
      </c>
      <c r="AH192">
        <v>96</v>
      </c>
      <c r="AI192">
        <v>96</v>
      </c>
      <c r="AJ192">
        <v>96</v>
      </c>
      <c r="AK192">
        <v>96</v>
      </c>
      <c r="AL192">
        <v>96</v>
      </c>
      <c r="AM192">
        <v>96</v>
      </c>
      <c r="AN192">
        <v>96</v>
      </c>
      <c r="AO192">
        <v>96</v>
      </c>
      <c r="AP192">
        <v>96</v>
      </c>
      <c r="AQ192">
        <v>96</v>
      </c>
      <c r="AR192">
        <v>96</v>
      </c>
      <c r="AS192">
        <v>96</v>
      </c>
    </row>
    <row r="193" spans="1:45" x14ac:dyDescent="0.25">
      <c r="A193">
        <v>27</v>
      </c>
      <c r="B193">
        <v>27</v>
      </c>
      <c r="C193">
        <v>27</v>
      </c>
      <c r="D193">
        <v>27</v>
      </c>
      <c r="E193">
        <v>27</v>
      </c>
      <c r="F193">
        <v>27</v>
      </c>
      <c r="G193">
        <v>27</v>
      </c>
      <c r="H193">
        <v>27</v>
      </c>
      <c r="I193">
        <v>27</v>
      </c>
      <c r="J193">
        <v>27</v>
      </c>
      <c r="K193">
        <v>27</v>
      </c>
      <c r="L193">
        <v>27</v>
      </c>
      <c r="M193">
        <v>27</v>
      </c>
      <c r="N193">
        <v>27</v>
      </c>
      <c r="O193">
        <v>25</v>
      </c>
      <c r="P193">
        <v>27</v>
      </c>
      <c r="Q193">
        <v>27</v>
      </c>
      <c r="R193">
        <v>27</v>
      </c>
      <c r="S193">
        <v>27</v>
      </c>
      <c r="T193">
        <v>27</v>
      </c>
      <c r="U193">
        <v>27</v>
      </c>
      <c r="V193">
        <v>27</v>
      </c>
      <c r="W193">
        <v>27</v>
      </c>
      <c r="X193">
        <v>27</v>
      </c>
      <c r="Y193">
        <v>27</v>
      </c>
      <c r="Z193">
        <v>27</v>
      </c>
      <c r="AA193">
        <v>27</v>
      </c>
      <c r="AB193">
        <v>27</v>
      </c>
      <c r="AC193">
        <v>27</v>
      </c>
      <c r="AD193">
        <v>27</v>
      </c>
      <c r="AE193">
        <v>27</v>
      </c>
      <c r="AF193">
        <v>27</v>
      </c>
      <c r="AG193">
        <v>27</v>
      </c>
      <c r="AH193">
        <v>27</v>
      </c>
      <c r="AI193">
        <v>27</v>
      </c>
      <c r="AJ193">
        <v>27</v>
      </c>
      <c r="AK193">
        <v>25</v>
      </c>
      <c r="AL193">
        <v>27</v>
      </c>
      <c r="AM193">
        <v>27</v>
      </c>
      <c r="AN193">
        <v>27</v>
      </c>
      <c r="AO193">
        <v>26</v>
      </c>
      <c r="AP193">
        <v>26</v>
      </c>
      <c r="AQ193">
        <v>26</v>
      </c>
      <c r="AR193">
        <v>26</v>
      </c>
      <c r="AS193">
        <v>26.818181818181817</v>
      </c>
    </row>
    <row r="194" spans="1:45" x14ac:dyDescent="0.25">
      <c r="A194">
        <v>11</v>
      </c>
      <c r="B194">
        <v>11</v>
      </c>
      <c r="C194">
        <v>11</v>
      </c>
      <c r="D194">
        <v>11</v>
      </c>
      <c r="E194">
        <v>11</v>
      </c>
      <c r="F194">
        <v>11</v>
      </c>
      <c r="G194">
        <v>11</v>
      </c>
      <c r="H194">
        <v>11</v>
      </c>
      <c r="I194">
        <v>11</v>
      </c>
      <c r="J194">
        <v>11</v>
      </c>
      <c r="K194">
        <v>11</v>
      </c>
      <c r="L194">
        <v>11</v>
      </c>
      <c r="M194">
        <v>11</v>
      </c>
      <c r="N194">
        <v>11</v>
      </c>
      <c r="O194">
        <v>11</v>
      </c>
      <c r="P194">
        <v>11</v>
      </c>
      <c r="Q194">
        <v>10</v>
      </c>
      <c r="R194">
        <v>10</v>
      </c>
      <c r="S194">
        <v>10</v>
      </c>
      <c r="T194">
        <v>10</v>
      </c>
      <c r="U194">
        <v>10</v>
      </c>
      <c r="V194">
        <v>10</v>
      </c>
      <c r="W194">
        <v>10</v>
      </c>
      <c r="X194">
        <v>10</v>
      </c>
      <c r="Y194">
        <v>10</v>
      </c>
      <c r="Z194">
        <v>70</v>
      </c>
      <c r="AA194">
        <v>70</v>
      </c>
      <c r="AB194">
        <v>70</v>
      </c>
      <c r="AC194">
        <v>70</v>
      </c>
      <c r="AD194">
        <v>70</v>
      </c>
      <c r="AE194">
        <v>70</v>
      </c>
      <c r="AF194">
        <v>70</v>
      </c>
      <c r="AG194">
        <v>70</v>
      </c>
      <c r="AH194">
        <v>70</v>
      </c>
      <c r="AI194">
        <v>70</v>
      </c>
      <c r="AJ194">
        <v>70</v>
      </c>
      <c r="AK194">
        <v>70</v>
      </c>
      <c r="AL194">
        <v>70</v>
      </c>
      <c r="AM194">
        <v>70</v>
      </c>
      <c r="AN194">
        <v>70</v>
      </c>
      <c r="AO194">
        <v>70</v>
      </c>
      <c r="AP194">
        <v>70</v>
      </c>
      <c r="AQ194">
        <v>70</v>
      </c>
      <c r="AR194">
        <v>71</v>
      </c>
      <c r="AS194">
        <v>36.295454545454547</v>
      </c>
    </row>
    <row r="195" spans="1:45" x14ac:dyDescent="0.25">
      <c r="A195">
        <v>136</v>
      </c>
      <c r="B195">
        <v>137</v>
      </c>
      <c r="C195">
        <v>138</v>
      </c>
      <c r="D195">
        <v>137</v>
      </c>
      <c r="E195">
        <v>137</v>
      </c>
      <c r="F195">
        <v>134</v>
      </c>
      <c r="G195">
        <v>136</v>
      </c>
      <c r="H195">
        <v>137</v>
      </c>
      <c r="I195">
        <v>138</v>
      </c>
      <c r="J195">
        <v>138</v>
      </c>
      <c r="K195">
        <v>138</v>
      </c>
      <c r="L195">
        <v>137</v>
      </c>
      <c r="M195">
        <v>137</v>
      </c>
      <c r="N195">
        <v>133</v>
      </c>
      <c r="O195">
        <v>117</v>
      </c>
      <c r="P195">
        <v>140</v>
      </c>
      <c r="Q195">
        <v>120</v>
      </c>
      <c r="R195">
        <v>121</v>
      </c>
      <c r="S195">
        <v>121</v>
      </c>
      <c r="T195">
        <v>121</v>
      </c>
      <c r="U195">
        <v>121</v>
      </c>
      <c r="V195">
        <v>85</v>
      </c>
      <c r="W195">
        <v>70</v>
      </c>
      <c r="X195">
        <v>71</v>
      </c>
      <c r="Y195">
        <v>70</v>
      </c>
      <c r="Z195">
        <v>72</v>
      </c>
      <c r="AA195">
        <v>72</v>
      </c>
      <c r="AB195">
        <v>73</v>
      </c>
      <c r="AC195">
        <v>73</v>
      </c>
      <c r="AD195">
        <v>75</v>
      </c>
      <c r="AE195">
        <v>75</v>
      </c>
      <c r="AF195">
        <v>75</v>
      </c>
      <c r="AG195">
        <v>75</v>
      </c>
      <c r="AH195">
        <v>66</v>
      </c>
      <c r="AI195">
        <v>67</v>
      </c>
      <c r="AJ195">
        <v>67</v>
      </c>
      <c r="AK195">
        <v>66</v>
      </c>
      <c r="AL195">
        <v>67</v>
      </c>
      <c r="AM195">
        <v>67</v>
      </c>
      <c r="AN195">
        <v>72</v>
      </c>
      <c r="AO195">
        <v>72</v>
      </c>
      <c r="AP195">
        <v>72</v>
      </c>
      <c r="AQ195">
        <v>72</v>
      </c>
      <c r="AR195">
        <v>70</v>
      </c>
      <c r="AS195">
        <v>100.40909090909091</v>
      </c>
    </row>
    <row r="196" spans="1:45" x14ac:dyDescent="0.25">
      <c r="A196">
        <v>48</v>
      </c>
      <c r="B196">
        <v>48</v>
      </c>
      <c r="C196">
        <v>47</v>
      </c>
      <c r="D196">
        <v>48</v>
      </c>
      <c r="E196">
        <v>47</v>
      </c>
      <c r="F196">
        <v>48</v>
      </c>
      <c r="G196">
        <v>48</v>
      </c>
      <c r="H196">
        <v>47</v>
      </c>
      <c r="I196">
        <v>47</v>
      </c>
      <c r="J196">
        <v>47</v>
      </c>
      <c r="K196">
        <v>47</v>
      </c>
      <c r="L196">
        <v>47</v>
      </c>
      <c r="M196">
        <v>47</v>
      </c>
      <c r="N196">
        <v>47</v>
      </c>
      <c r="O196">
        <v>47</v>
      </c>
      <c r="P196">
        <v>47</v>
      </c>
      <c r="Q196">
        <v>48</v>
      </c>
      <c r="R196">
        <v>48</v>
      </c>
      <c r="S196">
        <v>47</v>
      </c>
      <c r="T196">
        <v>47</v>
      </c>
      <c r="U196">
        <v>47</v>
      </c>
      <c r="V196">
        <v>47</v>
      </c>
      <c r="W196">
        <v>47</v>
      </c>
      <c r="X196">
        <v>47</v>
      </c>
      <c r="Y196">
        <v>47</v>
      </c>
      <c r="Z196">
        <v>47</v>
      </c>
      <c r="AA196">
        <v>47</v>
      </c>
      <c r="AB196">
        <v>47</v>
      </c>
      <c r="AC196">
        <v>47</v>
      </c>
      <c r="AD196">
        <v>47</v>
      </c>
      <c r="AE196">
        <v>47</v>
      </c>
      <c r="AF196">
        <v>47</v>
      </c>
      <c r="AG196">
        <v>47</v>
      </c>
      <c r="AH196">
        <v>45</v>
      </c>
      <c r="AI196">
        <v>39</v>
      </c>
      <c r="AJ196">
        <v>39</v>
      </c>
      <c r="AK196">
        <v>39</v>
      </c>
      <c r="AL196">
        <v>39</v>
      </c>
      <c r="AM196">
        <v>39</v>
      </c>
      <c r="AN196">
        <v>39</v>
      </c>
      <c r="AO196">
        <v>38</v>
      </c>
      <c r="AP196">
        <v>38</v>
      </c>
      <c r="AQ196">
        <v>38</v>
      </c>
      <c r="AR196">
        <v>38</v>
      </c>
      <c r="AS196">
        <v>45.204545454545453</v>
      </c>
    </row>
    <row r="197" spans="1:45" x14ac:dyDescent="0.25">
      <c r="A197">
        <v>44</v>
      </c>
      <c r="B197">
        <v>40</v>
      </c>
      <c r="C197">
        <v>40</v>
      </c>
      <c r="D197">
        <v>38</v>
      </c>
      <c r="E197">
        <v>42</v>
      </c>
      <c r="F197">
        <v>38</v>
      </c>
      <c r="G197">
        <v>38</v>
      </c>
      <c r="H197">
        <v>38</v>
      </c>
      <c r="I197">
        <v>38</v>
      </c>
      <c r="J197">
        <v>38</v>
      </c>
      <c r="K197">
        <v>38</v>
      </c>
      <c r="L197">
        <v>42</v>
      </c>
      <c r="M197">
        <v>34</v>
      </c>
      <c r="N197">
        <v>34</v>
      </c>
      <c r="O197">
        <v>38</v>
      </c>
      <c r="P197">
        <v>34</v>
      </c>
      <c r="Q197">
        <v>34</v>
      </c>
      <c r="R197">
        <v>34</v>
      </c>
      <c r="S197">
        <v>34</v>
      </c>
      <c r="T197">
        <v>31</v>
      </c>
      <c r="U197">
        <v>38</v>
      </c>
      <c r="V197">
        <v>38</v>
      </c>
      <c r="W197">
        <v>38</v>
      </c>
      <c r="X197">
        <v>38</v>
      </c>
      <c r="Y197">
        <v>34</v>
      </c>
      <c r="Z197">
        <v>33</v>
      </c>
      <c r="AA197">
        <v>33</v>
      </c>
      <c r="AB197">
        <v>26</v>
      </c>
      <c r="AC197">
        <v>26</v>
      </c>
      <c r="AD197">
        <v>26</v>
      </c>
      <c r="AE197">
        <v>22</v>
      </c>
      <c r="AF197">
        <v>22</v>
      </c>
      <c r="AG197">
        <v>22</v>
      </c>
      <c r="AH197">
        <v>26</v>
      </c>
      <c r="AI197">
        <v>26</v>
      </c>
      <c r="AJ197">
        <v>22</v>
      </c>
      <c r="AK197">
        <v>30</v>
      </c>
      <c r="AL197">
        <v>26</v>
      </c>
      <c r="AM197">
        <v>26</v>
      </c>
      <c r="AN197">
        <v>26</v>
      </c>
      <c r="AO197">
        <v>26</v>
      </c>
      <c r="AP197">
        <v>30</v>
      </c>
      <c r="AQ197">
        <v>27</v>
      </c>
      <c r="AR197">
        <v>27</v>
      </c>
      <c r="AS197">
        <v>32.61363636363636</v>
      </c>
    </row>
    <row r="198" spans="1:45" x14ac:dyDescent="0.25">
      <c r="A198">
        <v>86</v>
      </c>
      <c r="B198">
        <v>86</v>
      </c>
      <c r="C198">
        <v>86</v>
      </c>
      <c r="D198">
        <v>84</v>
      </c>
      <c r="E198">
        <v>81</v>
      </c>
      <c r="F198">
        <v>80</v>
      </c>
      <c r="G198">
        <v>80</v>
      </c>
      <c r="H198">
        <v>80</v>
      </c>
      <c r="I198">
        <v>80</v>
      </c>
      <c r="J198">
        <v>80</v>
      </c>
      <c r="K198">
        <v>80</v>
      </c>
      <c r="L198">
        <v>80</v>
      </c>
      <c r="M198">
        <v>80</v>
      </c>
      <c r="N198">
        <v>80</v>
      </c>
      <c r="O198">
        <v>81</v>
      </c>
      <c r="P198">
        <v>81</v>
      </c>
      <c r="Q198">
        <v>82</v>
      </c>
      <c r="R198">
        <v>82</v>
      </c>
      <c r="S198">
        <v>81</v>
      </c>
      <c r="T198">
        <v>80</v>
      </c>
      <c r="U198">
        <v>80</v>
      </c>
      <c r="V198">
        <v>80</v>
      </c>
      <c r="W198">
        <v>80</v>
      </c>
      <c r="X198">
        <v>80</v>
      </c>
      <c r="Y198">
        <v>80</v>
      </c>
      <c r="Z198">
        <v>80</v>
      </c>
      <c r="AA198">
        <v>80</v>
      </c>
      <c r="AB198">
        <v>79</v>
      </c>
      <c r="AC198">
        <v>80</v>
      </c>
      <c r="AD198">
        <v>80</v>
      </c>
      <c r="AE198">
        <v>80</v>
      </c>
      <c r="AF198">
        <v>80</v>
      </c>
      <c r="AG198">
        <v>80</v>
      </c>
      <c r="AH198">
        <v>80</v>
      </c>
      <c r="AI198">
        <v>80</v>
      </c>
      <c r="AJ198">
        <v>80</v>
      </c>
      <c r="AK198">
        <v>80</v>
      </c>
      <c r="AL198">
        <v>80</v>
      </c>
      <c r="AM198">
        <v>80</v>
      </c>
      <c r="AN198">
        <v>80</v>
      </c>
      <c r="AO198">
        <v>80</v>
      </c>
      <c r="AP198">
        <v>80</v>
      </c>
      <c r="AQ198">
        <v>80</v>
      </c>
      <c r="AR198">
        <v>80</v>
      </c>
      <c r="AS198">
        <v>80.659090909090907</v>
      </c>
    </row>
    <row r="199" spans="1:45" x14ac:dyDescent="0.25">
      <c r="A199">
        <v>73</v>
      </c>
      <c r="B199">
        <v>73</v>
      </c>
      <c r="C199">
        <v>71</v>
      </c>
      <c r="D199">
        <v>72</v>
      </c>
      <c r="E199">
        <v>72</v>
      </c>
      <c r="F199">
        <v>72</v>
      </c>
      <c r="G199">
        <v>72</v>
      </c>
      <c r="H199">
        <v>72</v>
      </c>
      <c r="I199">
        <v>64</v>
      </c>
      <c r="J199">
        <v>63</v>
      </c>
      <c r="K199">
        <v>63</v>
      </c>
      <c r="L199">
        <v>64</v>
      </c>
      <c r="M199">
        <v>63</v>
      </c>
      <c r="N199">
        <v>63</v>
      </c>
      <c r="O199">
        <v>63</v>
      </c>
      <c r="P199">
        <v>63</v>
      </c>
      <c r="Q199">
        <v>63</v>
      </c>
      <c r="R199">
        <v>63</v>
      </c>
      <c r="S199">
        <v>63</v>
      </c>
      <c r="T199">
        <v>63</v>
      </c>
      <c r="U199">
        <v>63</v>
      </c>
      <c r="V199">
        <v>63</v>
      </c>
      <c r="W199">
        <v>63</v>
      </c>
      <c r="X199">
        <v>62</v>
      </c>
      <c r="Y199">
        <v>23</v>
      </c>
      <c r="Z199">
        <v>23</v>
      </c>
      <c r="AA199">
        <v>23</v>
      </c>
      <c r="AB199">
        <v>23</v>
      </c>
      <c r="AC199">
        <v>23</v>
      </c>
      <c r="AD199">
        <v>23</v>
      </c>
      <c r="AE199">
        <v>23</v>
      </c>
      <c r="AF199">
        <v>23</v>
      </c>
      <c r="AG199">
        <v>23</v>
      </c>
      <c r="AH199">
        <v>23</v>
      </c>
      <c r="AI199">
        <v>23</v>
      </c>
      <c r="AJ199">
        <v>23</v>
      </c>
      <c r="AK199">
        <v>22</v>
      </c>
      <c r="AL199">
        <v>22</v>
      </c>
      <c r="AM199">
        <v>23</v>
      </c>
      <c r="AN199">
        <v>25</v>
      </c>
      <c r="AO199">
        <v>25</v>
      </c>
      <c r="AP199">
        <v>24</v>
      </c>
      <c r="AQ199">
        <v>24</v>
      </c>
      <c r="AR199">
        <v>25</v>
      </c>
      <c r="AS199">
        <v>46.63636363636364</v>
      </c>
    </row>
    <row r="200" spans="1:45" x14ac:dyDescent="0.25">
      <c r="A200">
        <v>40</v>
      </c>
      <c r="B200">
        <v>37</v>
      </c>
      <c r="C200">
        <v>38</v>
      </c>
      <c r="D200">
        <v>41</v>
      </c>
      <c r="E200">
        <v>39</v>
      </c>
      <c r="F200">
        <v>41</v>
      </c>
      <c r="G200">
        <v>44</v>
      </c>
      <c r="H200">
        <v>1</v>
      </c>
      <c r="I200">
        <v>42</v>
      </c>
      <c r="J200">
        <v>40</v>
      </c>
      <c r="K200">
        <v>41</v>
      </c>
      <c r="L200">
        <v>41</v>
      </c>
      <c r="M200">
        <v>41</v>
      </c>
      <c r="N200">
        <v>40</v>
      </c>
      <c r="O200">
        <v>41</v>
      </c>
      <c r="P200">
        <v>40</v>
      </c>
      <c r="Q200">
        <v>39</v>
      </c>
      <c r="R200">
        <v>39</v>
      </c>
      <c r="S200">
        <v>37</v>
      </c>
      <c r="T200">
        <v>39</v>
      </c>
      <c r="U200">
        <v>39</v>
      </c>
      <c r="V200">
        <v>39</v>
      </c>
      <c r="W200">
        <v>39</v>
      </c>
      <c r="X200">
        <v>40</v>
      </c>
      <c r="Y200">
        <v>40</v>
      </c>
      <c r="Z200">
        <v>42</v>
      </c>
      <c r="AA200">
        <v>41</v>
      </c>
      <c r="AB200">
        <v>37</v>
      </c>
      <c r="AC200">
        <v>37</v>
      </c>
      <c r="AD200">
        <v>38</v>
      </c>
      <c r="AE200">
        <v>38</v>
      </c>
      <c r="AF200">
        <v>39</v>
      </c>
      <c r="AG200">
        <v>39</v>
      </c>
      <c r="AH200">
        <v>40</v>
      </c>
      <c r="AI200">
        <v>39</v>
      </c>
      <c r="AJ200">
        <v>38</v>
      </c>
      <c r="AK200">
        <v>39</v>
      </c>
      <c r="AL200">
        <v>40</v>
      </c>
      <c r="AM200">
        <v>38</v>
      </c>
      <c r="AN200">
        <v>38</v>
      </c>
      <c r="AO200">
        <v>40</v>
      </c>
      <c r="AP200">
        <v>18</v>
      </c>
      <c r="AQ200">
        <v>20</v>
      </c>
      <c r="AR200">
        <v>20</v>
      </c>
      <c r="AS200">
        <v>37.25</v>
      </c>
    </row>
    <row r="201" spans="1:45" x14ac:dyDescent="0.25">
      <c r="A201">
        <v>39</v>
      </c>
      <c r="B201">
        <v>38</v>
      </c>
      <c r="C201">
        <v>39</v>
      </c>
      <c r="D201">
        <v>39</v>
      </c>
      <c r="E201">
        <v>41</v>
      </c>
      <c r="F201">
        <v>42</v>
      </c>
      <c r="G201">
        <v>43</v>
      </c>
      <c r="H201">
        <v>44</v>
      </c>
      <c r="I201">
        <v>40</v>
      </c>
      <c r="J201">
        <v>36</v>
      </c>
      <c r="K201">
        <v>38</v>
      </c>
      <c r="L201">
        <v>35</v>
      </c>
      <c r="M201">
        <v>38</v>
      </c>
      <c r="N201">
        <v>35</v>
      </c>
      <c r="O201">
        <v>39</v>
      </c>
      <c r="P201">
        <v>35</v>
      </c>
      <c r="Q201">
        <v>37</v>
      </c>
      <c r="R201">
        <v>36</v>
      </c>
      <c r="S201">
        <v>30</v>
      </c>
      <c r="T201">
        <v>37</v>
      </c>
      <c r="U201">
        <v>37</v>
      </c>
      <c r="V201">
        <v>41</v>
      </c>
      <c r="W201">
        <v>44</v>
      </c>
      <c r="X201">
        <v>34</v>
      </c>
      <c r="Y201">
        <v>40</v>
      </c>
      <c r="Z201">
        <v>35</v>
      </c>
      <c r="AA201">
        <v>53</v>
      </c>
      <c r="AB201">
        <v>53</v>
      </c>
      <c r="AC201">
        <v>33</v>
      </c>
      <c r="AD201">
        <v>38</v>
      </c>
      <c r="AE201">
        <v>33</v>
      </c>
      <c r="AF201">
        <v>33</v>
      </c>
      <c r="AG201">
        <v>40</v>
      </c>
      <c r="AH201">
        <v>41</v>
      </c>
      <c r="AI201">
        <v>28</v>
      </c>
      <c r="AJ201">
        <v>48</v>
      </c>
      <c r="AK201">
        <v>54</v>
      </c>
      <c r="AL201">
        <v>53</v>
      </c>
      <c r="AM201">
        <v>45</v>
      </c>
      <c r="AN201">
        <v>31</v>
      </c>
      <c r="AO201">
        <v>41</v>
      </c>
      <c r="AP201">
        <v>43</v>
      </c>
      <c r="AQ201">
        <v>39</v>
      </c>
      <c r="AR201">
        <v>38</v>
      </c>
      <c r="AS201">
        <v>39.454545454545453</v>
      </c>
    </row>
    <row r="202" spans="1:45" x14ac:dyDescent="0.25">
      <c r="A202">
        <v>3</v>
      </c>
      <c r="B202">
        <v>3</v>
      </c>
      <c r="C202">
        <v>3</v>
      </c>
      <c r="D202">
        <v>3</v>
      </c>
      <c r="E202">
        <v>3</v>
      </c>
      <c r="F202">
        <v>3</v>
      </c>
      <c r="G202">
        <v>3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3</v>
      </c>
      <c r="V202">
        <v>3</v>
      </c>
      <c r="W202">
        <v>3</v>
      </c>
      <c r="X202">
        <v>3</v>
      </c>
      <c r="Y202">
        <v>3</v>
      </c>
      <c r="Z202">
        <v>3</v>
      </c>
      <c r="AA202">
        <v>3</v>
      </c>
      <c r="AB202">
        <v>3</v>
      </c>
      <c r="AC202">
        <v>3</v>
      </c>
      <c r="AD202">
        <v>3</v>
      </c>
      <c r="AE202">
        <v>3</v>
      </c>
      <c r="AF202">
        <v>3</v>
      </c>
      <c r="AG202">
        <v>3</v>
      </c>
      <c r="AH202">
        <v>3</v>
      </c>
      <c r="AI202">
        <v>3</v>
      </c>
      <c r="AJ202">
        <v>3</v>
      </c>
      <c r="AK202">
        <v>3</v>
      </c>
      <c r="AL202">
        <v>3</v>
      </c>
      <c r="AM202">
        <v>3</v>
      </c>
      <c r="AN202">
        <v>3</v>
      </c>
      <c r="AO202">
        <v>3</v>
      </c>
      <c r="AP202">
        <v>3</v>
      </c>
      <c r="AQ202">
        <v>3</v>
      </c>
      <c r="AR202">
        <v>3</v>
      </c>
      <c r="AS202">
        <v>3</v>
      </c>
    </row>
    <row r="203" spans="1:45" x14ac:dyDescent="0.25">
      <c r="A203">
        <v>6</v>
      </c>
      <c r="B203">
        <v>6</v>
      </c>
      <c r="C203">
        <v>6</v>
      </c>
      <c r="D203">
        <v>6</v>
      </c>
      <c r="E203">
        <v>6</v>
      </c>
      <c r="F203">
        <v>6</v>
      </c>
      <c r="G203">
        <v>6</v>
      </c>
      <c r="H203">
        <v>6</v>
      </c>
      <c r="I203">
        <v>6</v>
      </c>
      <c r="J203">
        <v>6</v>
      </c>
      <c r="K203">
        <v>6</v>
      </c>
      <c r="L203">
        <v>6</v>
      </c>
      <c r="M203">
        <v>6</v>
      </c>
      <c r="N203">
        <v>6</v>
      </c>
      <c r="O203">
        <v>6</v>
      </c>
      <c r="P203">
        <v>6</v>
      </c>
      <c r="Q203">
        <v>6</v>
      </c>
      <c r="R203">
        <v>6</v>
      </c>
      <c r="S203">
        <v>6</v>
      </c>
      <c r="T203">
        <v>6</v>
      </c>
      <c r="U203">
        <v>6</v>
      </c>
      <c r="V203">
        <v>6</v>
      </c>
      <c r="W203">
        <v>6</v>
      </c>
      <c r="X203">
        <v>6</v>
      </c>
      <c r="Y203">
        <v>6</v>
      </c>
      <c r="Z203">
        <v>6</v>
      </c>
      <c r="AA203">
        <v>6</v>
      </c>
      <c r="AB203">
        <v>6</v>
      </c>
      <c r="AC203">
        <v>6</v>
      </c>
      <c r="AD203">
        <v>6</v>
      </c>
      <c r="AE203">
        <v>6</v>
      </c>
      <c r="AF203">
        <v>6</v>
      </c>
      <c r="AG203">
        <v>6</v>
      </c>
      <c r="AH203">
        <v>6</v>
      </c>
      <c r="AI203">
        <v>6</v>
      </c>
      <c r="AJ203">
        <v>6</v>
      </c>
      <c r="AK203">
        <v>6</v>
      </c>
      <c r="AL203">
        <v>6</v>
      </c>
      <c r="AM203">
        <v>6</v>
      </c>
      <c r="AN203">
        <v>6</v>
      </c>
      <c r="AO203">
        <v>6</v>
      </c>
      <c r="AP203">
        <v>6</v>
      </c>
      <c r="AQ203">
        <v>6</v>
      </c>
      <c r="AR203">
        <v>6</v>
      </c>
      <c r="AS203">
        <v>6</v>
      </c>
    </row>
    <row r="204" spans="1:45" x14ac:dyDescent="0.25">
      <c r="A204">
        <v>13</v>
      </c>
      <c r="B204">
        <v>13</v>
      </c>
      <c r="C204">
        <v>13</v>
      </c>
      <c r="D204">
        <v>13</v>
      </c>
      <c r="E204">
        <v>13</v>
      </c>
      <c r="F204">
        <v>13</v>
      </c>
      <c r="G204">
        <v>16</v>
      </c>
      <c r="H204">
        <v>13</v>
      </c>
      <c r="I204">
        <v>13</v>
      </c>
      <c r="J204">
        <v>13</v>
      </c>
      <c r="K204">
        <v>13</v>
      </c>
      <c r="L204">
        <v>13</v>
      </c>
      <c r="M204">
        <v>13</v>
      </c>
      <c r="N204">
        <v>13</v>
      </c>
      <c r="O204">
        <v>13</v>
      </c>
      <c r="P204">
        <v>13</v>
      </c>
      <c r="Q204">
        <v>13</v>
      </c>
      <c r="R204">
        <v>13</v>
      </c>
      <c r="S204">
        <v>13</v>
      </c>
      <c r="T204">
        <v>13</v>
      </c>
      <c r="U204">
        <v>26</v>
      </c>
      <c r="V204">
        <v>26</v>
      </c>
      <c r="W204">
        <v>26</v>
      </c>
      <c r="X204">
        <v>26</v>
      </c>
      <c r="Y204">
        <v>26</v>
      </c>
      <c r="Z204">
        <v>13</v>
      </c>
      <c r="AA204">
        <v>13</v>
      </c>
      <c r="AB204">
        <v>13</v>
      </c>
      <c r="AC204">
        <v>38</v>
      </c>
      <c r="AD204">
        <v>38</v>
      </c>
      <c r="AE204">
        <v>38</v>
      </c>
      <c r="AF204">
        <v>38</v>
      </c>
      <c r="AG204">
        <v>38</v>
      </c>
      <c r="AH204">
        <v>38</v>
      </c>
      <c r="AI204">
        <v>13</v>
      </c>
      <c r="AJ204">
        <v>13</v>
      </c>
      <c r="AK204">
        <v>13</v>
      </c>
      <c r="AL204">
        <v>13</v>
      </c>
      <c r="AM204">
        <v>13</v>
      </c>
      <c r="AN204">
        <v>13</v>
      </c>
      <c r="AO204">
        <v>13</v>
      </c>
      <c r="AP204">
        <v>13</v>
      </c>
      <c r="AQ204">
        <v>13</v>
      </c>
      <c r="AR204">
        <v>13</v>
      </c>
      <c r="AS204">
        <v>17.954545454545453</v>
      </c>
    </row>
    <row r="205" spans="1:45" x14ac:dyDescent="0.25">
      <c r="A205">
        <v>38</v>
      </c>
      <c r="B205">
        <v>37</v>
      </c>
      <c r="C205">
        <v>38</v>
      </c>
      <c r="D205">
        <v>37</v>
      </c>
      <c r="E205">
        <v>38</v>
      </c>
      <c r="F205">
        <v>37</v>
      </c>
      <c r="G205">
        <v>37</v>
      </c>
      <c r="H205">
        <v>37</v>
      </c>
      <c r="I205">
        <v>37</v>
      </c>
      <c r="J205">
        <v>37</v>
      </c>
      <c r="K205">
        <v>37</v>
      </c>
      <c r="L205">
        <v>37</v>
      </c>
      <c r="M205">
        <v>37</v>
      </c>
      <c r="N205">
        <v>37</v>
      </c>
      <c r="O205">
        <v>37</v>
      </c>
      <c r="P205">
        <v>37</v>
      </c>
      <c r="Q205">
        <v>37</v>
      </c>
      <c r="R205">
        <v>37</v>
      </c>
      <c r="S205">
        <v>38</v>
      </c>
      <c r="T205">
        <v>37</v>
      </c>
      <c r="U205">
        <v>37</v>
      </c>
      <c r="V205">
        <v>37</v>
      </c>
      <c r="W205">
        <v>37</v>
      </c>
      <c r="X205">
        <v>37</v>
      </c>
      <c r="Y205">
        <v>37</v>
      </c>
      <c r="Z205">
        <v>37</v>
      </c>
      <c r="AA205">
        <v>37</v>
      </c>
      <c r="AB205">
        <v>37</v>
      </c>
      <c r="AC205">
        <v>37</v>
      </c>
      <c r="AD205">
        <v>38</v>
      </c>
      <c r="AE205">
        <v>37</v>
      </c>
      <c r="AF205">
        <v>37</v>
      </c>
      <c r="AG205">
        <v>37</v>
      </c>
      <c r="AH205">
        <v>37</v>
      </c>
      <c r="AI205">
        <v>37</v>
      </c>
      <c r="AJ205">
        <v>37</v>
      </c>
      <c r="AK205">
        <v>37</v>
      </c>
      <c r="AL205">
        <v>37</v>
      </c>
      <c r="AM205">
        <v>37</v>
      </c>
      <c r="AN205">
        <v>37</v>
      </c>
      <c r="AO205">
        <v>37</v>
      </c>
      <c r="AP205">
        <v>37</v>
      </c>
      <c r="AQ205">
        <v>37</v>
      </c>
      <c r="AR205">
        <v>37</v>
      </c>
      <c r="AS205">
        <v>37.113636363636367</v>
      </c>
    </row>
    <row r="206" spans="1:45" x14ac:dyDescent="0.25">
      <c r="A206">
        <v>100</v>
      </c>
      <c r="B206">
        <v>108</v>
      </c>
      <c r="C206">
        <v>93</v>
      </c>
      <c r="D206">
        <v>116</v>
      </c>
      <c r="E206">
        <v>126</v>
      </c>
      <c r="F206">
        <v>95</v>
      </c>
      <c r="G206">
        <v>109</v>
      </c>
      <c r="H206">
        <v>93</v>
      </c>
      <c r="I206">
        <v>92</v>
      </c>
      <c r="J206">
        <v>102</v>
      </c>
      <c r="K206">
        <v>91</v>
      </c>
      <c r="L206">
        <v>113</v>
      </c>
      <c r="M206">
        <v>95</v>
      </c>
      <c r="N206">
        <v>104</v>
      </c>
      <c r="O206">
        <v>79</v>
      </c>
      <c r="P206">
        <v>79</v>
      </c>
      <c r="Q206">
        <v>97</v>
      </c>
      <c r="R206">
        <v>79</v>
      </c>
      <c r="S206">
        <v>86</v>
      </c>
      <c r="T206">
        <v>106</v>
      </c>
      <c r="U206">
        <v>96</v>
      </c>
      <c r="V206">
        <v>86</v>
      </c>
      <c r="W206">
        <v>91</v>
      </c>
      <c r="X206">
        <v>97</v>
      </c>
      <c r="Y206">
        <v>101</v>
      </c>
      <c r="Z206">
        <v>97</v>
      </c>
      <c r="AA206">
        <v>97</v>
      </c>
      <c r="AB206">
        <v>99</v>
      </c>
      <c r="AC206">
        <v>105</v>
      </c>
      <c r="AD206">
        <v>114</v>
      </c>
      <c r="AE206">
        <v>105</v>
      </c>
      <c r="AF206">
        <v>96</v>
      </c>
      <c r="AG206">
        <v>85</v>
      </c>
      <c r="AH206">
        <v>132</v>
      </c>
      <c r="AI206">
        <v>86</v>
      </c>
      <c r="AJ206">
        <v>93</v>
      </c>
      <c r="AK206">
        <v>86</v>
      </c>
      <c r="AL206">
        <v>84</v>
      </c>
      <c r="AM206">
        <v>111</v>
      </c>
      <c r="AN206">
        <v>94</v>
      </c>
      <c r="AO206">
        <v>109</v>
      </c>
      <c r="AP206">
        <v>85</v>
      </c>
      <c r="AQ206">
        <v>103</v>
      </c>
      <c r="AR206">
        <v>94</v>
      </c>
      <c r="AS206">
        <v>97.931818181818187</v>
      </c>
    </row>
    <row r="207" spans="1:45" x14ac:dyDescent="0.25">
      <c r="A207">
        <v>56</v>
      </c>
      <c r="B207">
        <v>55</v>
      </c>
      <c r="C207">
        <v>57</v>
      </c>
      <c r="D207">
        <v>55</v>
      </c>
      <c r="E207">
        <v>56</v>
      </c>
      <c r="F207">
        <v>56</v>
      </c>
      <c r="G207">
        <v>55</v>
      </c>
      <c r="H207">
        <v>59</v>
      </c>
      <c r="I207">
        <v>55</v>
      </c>
      <c r="J207">
        <v>57</v>
      </c>
      <c r="K207">
        <v>56</v>
      </c>
      <c r="L207">
        <v>55</v>
      </c>
      <c r="M207">
        <v>60</v>
      </c>
      <c r="N207">
        <v>56</v>
      </c>
      <c r="O207">
        <v>57</v>
      </c>
      <c r="P207">
        <v>55</v>
      </c>
      <c r="Q207">
        <v>59</v>
      </c>
      <c r="R207">
        <v>56</v>
      </c>
      <c r="S207">
        <v>56</v>
      </c>
      <c r="T207">
        <v>57</v>
      </c>
      <c r="U207">
        <v>56</v>
      </c>
      <c r="V207">
        <v>55</v>
      </c>
      <c r="W207">
        <v>55</v>
      </c>
      <c r="X207">
        <v>55</v>
      </c>
      <c r="Y207">
        <v>55</v>
      </c>
      <c r="Z207">
        <v>55</v>
      </c>
      <c r="AA207">
        <v>57</v>
      </c>
      <c r="AB207">
        <v>55</v>
      </c>
      <c r="AC207">
        <v>58</v>
      </c>
      <c r="AD207">
        <v>56</v>
      </c>
      <c r="AE207">
        <v>56</v>
      </c>
      <c r="AF207">
        <v>54</v>
      </c>
      <c r="AG207">
        <v>56</v>
      </c>
      <c r="AH207">
        <v>55</v>
      </c>
      <c r="AI207">
        <v>58</v>
      </c>
      <c r="AJ207">
        <v>56</v>
      </c>
      <c r="AK207">
        <v>55</v>
      </c>
      <c r="AL207">
        <v>55</v>
      </c>
      <c r="AM207">
        <v>55</v>
      </c>
      <c r="AN207">
        <v>55</v>
      </c>
      <c r="AO207">
        <v>57</v>
      </c>
      <c r="AP207">
        <v>54</v>
      </c>
      <c r="AQ207">
        <v>54</v>
      </c>
      <c r="AR207">
        <v>56</v>
      </c>
      <c r="AS207">
        <v>55.93181818181818</v>
      </c>
    </row>
    <row r="208" spans="1:45" x14ac:dyDescent="0.25">
      <c r="A208">
        <v>82</v>
      </c>
      <c r="B208">
        <v>82</v>
      </c>
      <c r="C208">
        <v>81</v>
      </c>
      <c r="D208">
        <v>81</v>
      </c>
      <c r="E208">
        <v>81</v>
      </c>
      <c r="F208">
        <v>81</v>
      </c>
      <c r="G208">
        <v>81</v>
      </c>
      <c r="H208">
        <v>81</v>
      </c>
      <c r="I208">
        <v>72</v>
      </c>
      <c r="J208">
        <v>72</v>
      </c>
      <c r="K208">
        <v>72</v>
      </c>
      <c r="L208">
        <v>73</v>
      </c>
      <c r="M208">
        <v>72</v>
      </c>
      <c r="N208">
        <v>72</v>
      </c>
      <c r="O208">
        <v>72</v>
      </c>
      <c r="P208">
        <v>72</v>
      </c>
      <c r="Q208">
        <v>72</v>
      </c>
      <c r="R208">
        <v>72</v>
      </c>
      <c r="S208">
        <v>72</v>
      </c>
      <c r="T208">
        <v>72</v>
      </c>
      <c r="U208">
        <v>72</v>
      </c>
      <c r="V208">
        <v>72</v>
      </c>
      <c r="W208">
        <v>72</v>
      </c>
      <c r="X208">
        <v>72</v>
      </c>
      <c r="Y208">
        <v>33</v>
      </c>
      <c r="Z208">
        <v>33</v>
      </c>
      <c r="AA208">
        <v>32</v>
      </c>
      <c r="AB208">
        <v>32</v>
      </c>
      <c r="AC208">
        <v>31</v>
      </c>
      <c r="AD208">
        <v>30</v>
      </c>
      <c r="AE208">
        <v>30</v>
      </c>
      <c r="AF208">
        <v>30</v>
      </c>
      <c r="AG208">
        <v>29</v>
      </c>
      <c r="AH208">
        <v>31</v>
      </c>
      <c r="AI208">
        <v>30</v>
      </c>
      <c r="AJ208">
        <v>28</v>
      </c>
      <c r="AK208">
        <v>27</v>
      </c>
      <c r="AL208">
        <v>31</v>
      </c>
      <c r="AM208">
        <v>32</v>
      </c>
      <c r="AN208">
        <v>35</v>
      </c>
      <c r="AO208">
        <v>36</v>
      </c>
      <c r="AP208">
        <v>34</v>
      </c>
      <c r="AQ208">
        <v>34</v>
      </c>
      <c r="AR208">
        <v>35</v>
      </c>
      <c r="AS208">
        <v>55.36363636363636</v>
      </c>
    </row>
    <row r="209" spans="1:45" x14ac:dyDescent="0.25">
      <c r="A209">
        <v>34</v>
      </c>
      <c r="B209">
        <v>34</v>
      </c>
      <c r="C209">
        <v>35</v>
      </c>
      <c r="D209">
        <v>36</v>
      </c>
      <c r="E209">
        <v>35</v>
      </c>
      <c r="F209">
        <v>35</v>
      </c>
      <c r="G209">
        <v>35</v>
      </c>
      <c r="H209">
        <v>35</v>
      </c>
      <c r="I209">
        <v>35</v>
      </c>
      <c r="J209">
        <v>35</v>
      </c>
      <c r="K209">
        <v>35</v>
      </c>
      <c r="L209">
        <v>35</v>
      </c>
      <c r="M209">
        <v>35</v>
      </c>
      <c r="N209">
        <v>35</v>
      </c>
      <c r="O209">
        <v>35</v>
      </c>
      <c r="P209">
        <v>35</v>
      </c>
      <c r="Q209">
        <v>35</v>
      </c>
      <c r="R209">
        <v>35</v>
      </c>
      <c r="S209">
        <v>35</v>
      </c>
      <c r="T209">
        <v>35</v>
      </c>
      <c r="U209">
        <v>35</v>
      </c>
      <c r="V209">
        <v>35</v>
      </c>
      <c r="W209">
        <v>35</v>
      </c>
      <c r="X209">
        <v>35</v>
      </c>
      <c r="Y209">
        <v>36</v>
      </c>
      <c r="Z209">
        <v>35</v>
      </c>
      <c r="AA209">
        <v>35</v>
      </c>
      <c r="AB209">
        <v>36</v>
      </c>
      <c r="AC209">
        <v>33</v>
      </c>
      <c r="AD209">
        <v>36</v>
      </c>
      <c r="AE209">
        <v>39</v>
      </c>
      <c r="AF209">
        <v>39</v>
      </c>
      <c r="AG209">
        <v>39</v>
      </c>
      <c r="AH209">
        <v>39</v>
      </c>
      <c r="AI209">
        <v>39</v>
      </c>
      <c r="AJ209">
        <v>39</v>
      </c>
      <c r="AK209">
        <v>39</v>
      </c>
      <c r="AL209">
        <v>30</v>
      </c>
      <c r="AM209">
        <v>30</v>
      </c>
      <c r="AN209">
        <v>30</v>
      </c>
      <c r="AO209">
        <v>30</v>
      </c>
      <c r="AP209">
        <v>31</v>
      </c>
      <c r="AQ209">
        <v>31</v>
      </c>
      <c r="AR209">
        <v>31</v>
      </c>
      <c r="AS209">
        <v>34.909090909090907</v>
      </c>
    </row>
    <row r="210" spans="1:45" x14ac:dyDescent="0.25">
      <c r="A210">
        <v>39</v>
      </c>
      <c r="B210">
        <v>39</v>
      </c>
      <c r="C210">
        <v>39</v>
      </c>
      <c r="D210">
        <v>39</v>
      </c>
      <c r="E210">
        <v>39</v>
      </c>
      <c r="F210">
        <v>39</v>
      </c>
      <c r="G210">
        <v>39</v>
      </c>
      <c r="H210">
        <v>39</v>
      </c>
      <c r="I210">
        <v>39</v>
      </c>
      <c r="J210">
        <v>39</v>
      </c>
      <c r="K210">
        <v>39</v>
      </c>
      <c r="L210">
        <v>39</v>
      </c>
      <c r="M210">
        <v>39</v>
      </c>
      <c r="N210">
        <v>39</v>
      </c>
      <c r="O210">
        <v>39</v>
      </c>
      <c r="P210">
        <v>39</v>
      </c>
      <c r="Q210">
        <v>39</v>
      </c>
      <c r="R210">
        <v>39</v>
      </c>
      <c r="S210">
        <v>39</v>
      </c>
      <c r="T210">
        <v>39</v>
      </c>
      <c r="U210">
        <v>39</v>
      </c>
      <c r="V210">
        <v>39</v>
      </c>
      <c r="W210">
        <v>39</v>
      </c>
      <c r="X210">
        <v>39</v>
      </c>
      <c r="Y210">
        <v>39</v>
      </c>
      <c r="Z210">
        <v>39</v>
      </c>
      <c r="AA210">
        <v>39</v>
      </c>
      <c r="AB210">
        <v>39</v>
      </c>
      <c r="AC210">
        <v>39</v>
      </c>
      <c r="AD210">
        <v>39</v>
      </c>
      <c r="AE210">
        <v>39</v>
      </c>
      <c r="AF210">
        <v>39</v>
      </c>
      <c r="AG210">
        <v>39</v>
      </c>
      <c r="AH210">
        <v>39</v>
      </c>
      <c r="AI210">
        <v>39</v>
      </c>
      <c r="AJ210">
        <v>39</v>
      </c>
      <c r="AK210">
        <v>39</v>
      </c>
      <c r="AL210">
        <v>39</v>
      </c>
      <c r="AM210">
        <v>39</v>
      </c>
      <c r="AN210">
        <v>39</v>
      </c>
      <c r="AO210">
        <v>39</v>
      </c>
      <c r="AP210">
        <v>39</v>
      </c>
      <c r="AQ210">
        <v>39</v>
      </c>
      <c r="AR210">
        <v>39</v>
      </c>
      <c r="AS210">
        <v>39</v>
      </c>
    </row>
    <row r="211" spans="1:45" x14ac:dyDescent="0.25">
      <c r="A211">
        <v>40</v>
      </c>
      <c r="B211">
        <v>40</v>
      </c>
      <c r="C211">
        <v>40</v>
      </c>
      <c r="D211">
        <v>40</v>
      </c>
      <c r="E211">
        <v>40</v>
      </c>
      <c r="F211">
        <v>40</v>
      </c>
      <c r="G211">
        <v>40</v>
      </c>
      <c r="H211">
        <v>40</v>
      </c>
      <c r="I211">
        <v>40</v>
      </c>
      <c r="J211">
        <v>40</v>
      </c>
      <c r="K211">
        <v>40</v>
      </c>
      <c r="L211">
        <v>40</v>
      </c>
      <c r="M211">
        <v>40</v>
      </c>
      <c r="N211">
        <v>40</v>
      </c>
      <c r="O211">
        <v>40</v>
      </c>
      <c r="P211">
        <v>40</v>
      </c>
      <c r="Q211">
        <v>40</v>
      </c>
      <c r="R211">
        <v>40</v>
      </c>
      <c r="S211">
        <v>40</v>
      </c>
      <c r="T211">
        <v>40</v>
      </c>
      <c r="U211">
        <v>40</v>
      </c>
      <c r="V211">
        <v>40</v>
      </c>
      <c r="W211">
        <v>41</v>
      </c>
      <c r="X211">
        <v>40</v>
      </c>
      <c r="Y211">
        <v>40</v>
      </c>
      <c r="Z211">
        <v>40</v>
      </c>
      <c r="AA211">
        <v>42</v>
      </c>
      <c r="AB211">
        <v>43</v>
      </c>
      <c r="AC211">
        <v>43</v>
      </c>
      <c r="AD211">
        <v>43</v>
      </c>
      <c r="AE211">
        <v>43</v>
      </c>
      <c r="AF211">
        <v>42</v>
      </c>
      <c r="AG211">
        <v>42</v>
      </c>
      <c r="AH211">
        <v>42</v>
      </c>
      <c r="AI211">
        <v>37</v>
      </c>
      <c r="AJ211">
        <v>43</v>
      </c>
      <c r="AK211">
        <v>43</v>
      </c>
      <c r="AL211">
        <v>41</v>
      </c>
      <c r="AM211">
        <v>44</v>
      </c>
      <c r="AN211">
        <v>45</v>
      </c>
      <c r="AO211">
        <v>44</v>
      </c>
      <c r="AP211">
        <v>44</v>
      </c>
      <c r="AQ211">
        <v>44</v>
      </c>
      <c r="AR211">
        <v>44</v>
      </c>
      <c r="AS211">
        <v>41.136363636363633</v>
      </c>
    </row>
    <row r="212" spans="1:45" x14ac:dyDescent="0.25">
      <c r="A212">
        <v>48</v>
      </c>
      <c r="B212">
        <v>48</v>
      </c>
      <c r="C212">
        <v>48</v>
      </c>
      <c r="D212">
        <v>47</v>
      </c>
      <c r="E212">
        <v>47</v>
      </c>
      <c r="F212">
        <v>47</v>
      </c>
      <c r="G212">
        <v>47</v>
      </c>
      <c r="H212">
        <v>47</v>
      </c>
      <c r="I212">
        <v>47</v>
      </c>
      <c r="J212">
        <v>47</v>
      </c>
      <c r="K212">
        <v>47</v>
      </c>
      <c r="L212">
        <v>47</v>
      </c>
      <c r="M212">
        <v>47</v>
      </c>
      <c r="N212">
        <v>47</v>
      </c>
      <c r="O212">
        <v>47</v>
      </c>
      <c r="P212">
        <v>47</v>
      </c>
      <c r="Q212">
        <v>47</v>
      </c>
      <c r="R212">
        <v>47</v>
      </c>
      <c r="S212">
        <v>47</v>
      </c>
      <c r="T212">
        <v>47</v>
      </c>
      <c r="U212">
        <v>47</v>
      </c>
      <c r="V212">
        <v>47</v>
      </c>
      <c r="W212">
        <v>47</v>
      </c>
      <c r="X212">
        <v>47</v>
      </c>
      <c r="Y212">
        <v>47</v>
      </c>
      <c r="Z212">
        <v>47</v>
      </c>
      <c r="AA212">
        <v>47</v>
      </c>
      <c r="AB212">
        <v>47</v>
      </c>
      <c r="AC212">
        <v>47</v>
      </c>
      <c r="AD212">
        <v>47</v>
      </c>
      <c r="AE212">
        <v>47</v>
      </c>
      <c r="AF212">
        <v>47</v>
      </c>
      <c r="AG212">
        <v>47</v>
      </c>
      <c r="AH212">
        <v>47</v>
      </c>
      <c r="AI212">
        <v>47</v>
      </c>
      <c r="AJ212">
        <v>47</v>
      </c>
      <c r="AK212">
        <v>47</v>
      </c>
      <c r="AL212">
        <v>47</v>
      </c>
      <c r="AM212">
        <v>47</v>
      </c>
      <c r="AN212">
        <v>47</v>
      </c>
      <c r="AO212">
        <v>47</v>
      </c>
      <c r="AP212">
        <v>47</v>
      </c>
      <c r="AQ212">
        <v>47</v>
      </c>
      <c r="AR212">
        <v>47</v>
      </c>
      <c r="AS212">
        <v>47.06818181818182</v>
      </c>
    </row>
    <row r="213" spans="1:45" x14ac:dyDescent="0.25">
      <c r="A213">
        <v>38</v>
      </c>
      <c r="B213">
        <v>37</v>
      </c>
      <c r="C213">
        <v>39</v>
      </c>
      <c r="D213">
        <v>34</v>
      </c>
      <c r="E213">
        <v>32</v>
      </c>
      <c r="F213">
        <v>36</v>
      </c>
      <c r="G213">
        <v>36</v>
      </c>
      <c r="H213">
        <v>35</v>
      </c>
      <c r="I213">
        <v>45</v>
      </c>
      <c r="J213">
        <v>40</v>
      </c>
      <c r="K213">
        <v>36</v>
      </c>
      <c r="L213">
        <v>37</v>
      </c>
      <c r="M213">
        <v>30</v>
      </c>
      <c r="N213">
        <v>34</v>
      </c>
      <c r="O213">
        <v>36</v>
      </c>
      <c r="P213">
        <v>37</v>
      </c>
      <c r="Q213">
        <v>33</v>
      </c>
      <c r="R213">
        <v>33</v>
      </c>
      <c r="S213">
        <v>36</v>
      </c>
      <c r="T213">
        <v>28</v>
      </c>
      <c r="U213">
        <v>38</v>
      </c>
      <c r="V213">
        <v>37</v>
      </c>
      <c r="W213">
        <v>33</v>
      </c>
      <c r="X213">
        <v>32</v>
      </c>
      <c r="Y213">
        <v>26</v>
      </c>
      <c r="Z213">
        <v>28</v>
      </c>
      <c r="AA213">
        <v>30</v>
      </c>
      <c r="AB213">
        <v>28</v>
      </c>
      <c r="AC213">
        <v>28</v>
      </c>
      <c r="AD213">
        <v>32</v>
      </c>
      <c r="AE213">
        <v>38</v>
      </c>
      <c r="AF213">
        <v>33</v>
      </c>
      <c r="AG213">
        <v>27</v>
      </c>
      <c r="AH213">
        <v>28</v>
      </c>
      <c r="AI213">
        <v>28</v>
      </c>
      <c r="AJ213">
        <v>30</v>
      </c>
      <c r="AK213">
        <v>23</v>
      </c>
      <c r="AL213">
        <v>22</v>
      </c>
      <c r="AM213">
        <v>23</v>
      </c>
      <c r="AN213">
        <v>23</v>
      </c>
      <c r="AO213">
        <v>23</v>
      </c>
      <c r="AP213">
        <v>21</v>
      </c>
      <c r="AQ213">
        <v>22</v>
      </c>
      <c r="AR213">
        <v>21</v>
      </c>
      <c r="AS213">
        <v>31.5</v>
      </c>
    </row>
    <row r="214" spans="1:45" x14ac:dyDescent="0.25">
      <c r="A214">
        <v>126</v>
      </c>
      <c r="B214">
        <v>129</v>
      </c>
      <c r="C214">
        <v>128</v>
      </c>
      <c r="D214">
        <v>129</v>
      </c>
      <c r="E214">
        <v>127</v>
      </c>
      <c r="F214">
        <v>131</v>
      </c>
      <c r="G214">
        <v>127</v>
      </c>
      <c r="H214">
        <v>123</v>
      </c>
      <c r="I214">
        <v>129</v>
      </c>
      <c r="J214">
        <v>126</v>
      </c>
      <c r="K214">
        <v>129</v>
      </c>
      <c r="L214">
        <v>126</v>
      </c>
      <c r="M214">
        <v>128</v>
      </c>
      <c r="N214">
        <v>123</v>
      </c>
      <c r="O214">
        <v>124</v>
      </c>
      <c r="P214">
        <v>125</v>
      </c>
      <c r="Q214">
        <v>163</v>
      </c>
      <c r="R214">
        <v>158</v>
      </c>
      <c r="S214">
        <v>158</v>
      </c>
      <c r="T214">
        <v>214</v>
      </c>
      <c r="U214">
        <v>196</v>
      </c>
      <c r="V214">
        <v>194</v>
      </c>
      <c r="W214">
        <v>193</v>
      </c>
      <c r="X214">
        <v>201</v>
      </c>
      <c r="Y214">
        <v>192</v>
      </c>
      <c r="Z214">
        <v>217</v>
      </c>
      <c r="AA214">
        <v>219</v>
      </c>
      <c r="AB214">
        <v>225</v>
      </c>
      <c r="AC214">
        <v>224</v>
      </c>
      <c r="AD214">
        <v>218</v>
      </c>
      <c r="AE214">
        <v>219</v>
      </c>
      <c r="AF214">
        <v>222</v>
      </c>
      <c r="AG214">
        <v>220</v>
      </c>
      <c r="AH214">
        <v>225</v>
      </c>
      <c r="AI214">
        <v>219</v>
      </c>
      <c r="AJ214">
        <v>219</v>
      </c>
      <c r="AK214">
        <v>221</v>
      </c>
      <c r="AL214">
        <v>221</v>
      </c>
      <c r="AM214">
        <v>222</v>
      </c>
      <c r="AN214">
        <v>218</v>
      </c>
      <c r="AO214">
        <v>218</v>
      </c>
      <c r="AP214">
        <v>220</v>
      </c>
      <c r="AQ214">
        <v>219</v>
      </c>
      <c r="AR214">
        <v>218</v>
      </c>
      <c r="AS214">
        <v>179.15909090909091</v>
      </c>
    </row>
    <row r="215" spans="1:45" x14ac:dyDescent="0.25">
      <c r="A215">
        <v>12</v>
      </c>
      <c r="B215">
        <v>12</v>
      </c>
      <c r="C215">
        <v>12</v>
      </c>
      <c r="D215">
        <v>12</v>
      </c>
      <c r="E215">
        <v>13</v>
      </c>
      <c r="F215">
        <v>13</v>
      </c>
      <c r="G215">
        <v>13</v>
      </c>
      <c r="H215">
        <v>13</v>
      </c>
      <c r="I215">
        <v>13</v>
      </c>
      <c r="J215">
        <v>13</v>
      </c>
      <c r="K215">
        <v>13</v>
      </c>
      <c r="L215">
        <v>13</v>
      </c>
      <c r="M215">
        <v>13</v>
      </c>
      <c r="N215">
        <v>13</v>
      </c>
      <c r="O215">
        <v>13</v>
      </c>
      <c r="P215">
        <v>13</v>
      </c>
      <c r="Q215">
        <v>13</v>
      </c>
      <c r="R215">
        <v>13</v>
      </c>
      <c r="S215">
        <v>13</v>
      </c>
      <c r="T215">
        <v>13</v>
      </c>
      <c r="U215">
        <v>13</v>
      </c>
      <c r="V215">
        <v>13</v>
      </c>
      <c r="W215">
        <v>13</v>
      </c>
      <c r="X215">
        <v>13</v>
      </c>
      <c r="Y215">
        <v>13</v>
      </c>
      <c r="Z215">
        <v>13</v>
      </c>
      <c r="AA215">
        <v>13</v>
      </c>
      <c r="AB215">
        <v>13</v>
      </c>
      <c r="AC215">
        <v>13</v>
      </c>
      <c r="AD215">
        <v>13</v>
      </c>
      <c r="AE215">
        <v>13</v>
      </c>
      <c r="AF215">
        <v>13</v>
      </c>
      <c r="AG215">
        <v>13</v>
      </c>
      <c r="AH215">
        <v>13</v>
      </c>
      <c r="AI215">
        <v>13</v>
      </c>
      <c r="AJ215">
        <v>13</v>
      </c>
      <c r="AK215">
        <v>13</v>
      </c>
      <c r="AL215">
        <v>13</v>
      </c>
      <c r="AM215">
        <v>13</v>
      </c>
      <c r="AN215">
        <v>13</v>
      </c>
      <c r="AO215">
        <v>13</v>
      </c>
      <c r="AP215">
        <v>13</v>
      </c>
      <c r="AQ215">
        <v>13</v>
      </c>
      <c r="AR215">
        <v>13</v>
      </c>
      <c r="AS215">
        <v>12.909090909090908</v>
      </c>
    </row>
    <row r="216" spans="1:45" x14ac:dyDescent="0.25">
      <c r="A216">
        <v>54</v>
      </c>
      <c r="B216">
        <v>54</v>
      </c>
      <c r="C216">
        <v>54</v>
      </c>
      <c r="D216">
        <v>54</v>
      </c>
      <c r="E216">
        <v>54</v>
      </c>
      <c r="F216">
        <v>54</v>
      </c>
      <c r="G216">
        <v>54</v>
      </c>
      <c r="H216">
        <v>54</v>
      </c>
      <c r="I216">
        <v>53</v>
      </c>
      <c r="J216">
        <v>53</v>
      </c>
      <c r="K216">
        <v>53</v>
      </c>
      <c r="L216">
        <v>53</v>
      </c>
      <c r="M216">
        <v>53</v>
      </c>
      <c r="N216">
        <v>53</v>
      </c>
      <c r="O216">
        <v>53</v>
      </c>
      <c r="P216">
        <v>53</v>
      </c>
      <c r="Q216">
        <v>53</v>
      </c>
      <c r="R216">
        <v>53</v>
      </c>
      <c r="S216">
        <v>53</v>
      </c>
      <c r="T216">
        <v>53</v>
      </c>
      <c r="U216">
        <v>53</v>
      </c>
      <c r="V216">
        <v>53</v>
      </c>
      <c r="W216">
        <v>53</v>
      </c>
      <c r="X216">
        <v>53</v>
      </c>
      <c r="Y216">
        <v>53</v>
      </c>
      <c r="Z216">
        <v>53</v>
      </c>
      <c r="AA216">
        <v>53</v>
      </c>
      <c r="AB216">
        <v>53</v>
      </c>
      <c r="AC216">
        <v>53</v>
      </c>
      <c r="AD216">
        <v>53</v>
      </c>
      <c r="AE216">
        <v>53</v>
      </c>
      <c r="AF216">
        <v>53</v>
      </c>
      <c r="AG216">
        <v>53</v>
      </c>
      <c r="AH216">
        <v>53</v>
      </c>
      <c r="AI216">
        <v>53</v>
      </c>
      <c r="AJ216">
        <v>53</v>
      </c>
      <c r="AK216">
        <v>53</v>
      </c>
      <c r="AL216">
        <v>53</v>
      </c>
      <c r="AM216">
        <v>53</v>
      </c>
      <c r="AN216">
        <v>53</v>
      </c>
      <c r="AO216">
        <v>53</v>
      </c>
      <c r="AP216">
        <v>53</v>
      </c>
      <c r="AQ216">
        <v>53</v>
      </c>
      <c r="AR216">
        <v>53</v>
      </c>
      <c r="AS216">
        <v>53.18181818181818</v>
      </c>
    </row>
    <row r="217" spans="1:45" x14ac:dyDescent="0.25">
      <c r="A217">
        <v>15</v>
      </c>
      <c r="B217">
        <v>15</v>
      </c>
      <c r="C217">
        <v>15</v>
      </c>
      <c r="D217">
        <v>15</v>
      </c>
      <c r="E217">
        <v>15</v>
      </c>
      <c r="F217">
        <v>15</v>
      </c>
      <c r="G217">
        <v>15</v>
      </c>
      <c r="H217">
        <v>15</v>
      </c>
      <c r="I217">
        <v>15</v>
      </c>
      <c r="J217">
        <v>15</v>
      </c>
      <c r="K217">
        <v>16</v>
      </c>
      <c r="L217">
        <v>16</v>
      </c>
      <c r="M217">
        <v>16</v>
      </c>
      <c r="N217">
        <v>15</v>
      </c>
      <c r="O217">
        <v>15</v>
      </c>
      <c r="P217">
        <v>16</v>
      </c>
      <c r="Q217">
        <v>16</v>
      </c>
      <c r="R217">
        <v>15</v>
      </c>
      <c r="S217">
        <v>15</v>
      </c>
      <c r="T217">
        <v>15</v>
      </c>
      <c r="U217">
        <v>15</v>
      </c>
      <c r="V217">
        <v>15</v>
      </c>
      <c r="W217">
        <v>15</v>
      </c>
      <c r="X217">
        <v>15</v>
      </c>
      <c r="Y217">
        <v>15</v>
      </c>
      <c r="Z217">
        <v>15</v>
      </c>
      <c r="AA217">
        <v>15</v>
      </c>
      <c r="AB217">
        <v>15</v>
      </c>
      <c r="AC217">
        <v>15</v>
      </c>
      <c r="AD217">
        <v>15</v>
      </c>
      <c r="AE217">
        <v>15</v>
      </c>
      <c r="AF217">
        <v>15</v>
      </c>
      <c r="AG217">
        <v>15</v>
      </c>
      <c r="AH217">
        <v>15</v>
      </c>
      <c r="AI217">
        <v>16</v>
      </c>
      <c r="AJ217">
        <v>15</v>
      </c>
      <c r="AK217">
        <v>15</v>
      </c>
      <c r="AL217">
        <v>15</v>
      </c>
      <c r="AM217">
        <v>15</v>
      </c>
      <c r="AN217">
        <v>16</v>
      </c>
      <c r="AO217">
        <v>16</v>
      </c>
      <c r="AP217">
        <v>16</v>
      </c>
      <c r="AQ217">
        <v>17</v>
      </c>
      <c r="AR217">
        <v>18</v>
      </c>
      <c r="AS217">
        <v>15.318181818181818</v>
      </c>
    </row>
    <row r="218" spans="1:45" x14ac:dyDescent="0.25">
      <c r="A218">
        <v>18</v>
      </c>
      <c r="B218">
        <v>18</v>
      </c>
      <c r="C218">
        <v>18</v>
      </c>
      <c r="D218">
        <v>18</v>
      </c>
      <c r="E218">
        <v>18</v>
      </c>
      <c r="F218">
        <v>18</v>
      </c>
      <c r="G218">
        <v>18</v>
      </c>
      <c r="H218">
        <v>18</v>
      </c>
      <c r="I218">
        <v>18</v>
      </c>
      <c r="J218">
        <v>18</v>
      </c>
      <c r="K218">
        <v>18</v>
      </c>
      <c r="L218">
        <v>18</v>
      </c>
      <c r="M218">
        <v>18</v>
      </c>
      <c r="N218">
        <v>18</v>
      </c>
      <c r="O218">
        <v>18</v>
      </c>
      <c r="P218">
        <v>18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7.1818181818181817</v>
      </c>
    </row>
    <row r="219" spans="1:45" x14ac:dyDescent="0.25">
      <c r="A219">
        <v>79</v>
      </c>
      <c r="B219">
        <v>71</v>
      </c>
      <c r="C219">
        <v>77</v>
      </c>
      <c r="D219">
        <v>73</v>
      </c>
      <c r="E219">
        <v>73</v>
      </c>
      <c r="F219">
        <v>72</v>
      </c>
      <c r="G219">
        <v>79</v>
      </c>
      <c r="H219">
        <v>87</v>
      </c>
      <c r="I219">
        <v>73</v>
      </c>
      <c r="J219">
        <v>73</v>
      </c>
      <c r="K219">
        <v>79</v>
      </c>
      <c r="L219">
        <v>79</v>
      </c>
      <c r="M219">
        <v>84</v>
      </c>
      <c r="N219">
        <v>90</v>
      </c>
      <c r="O219">
        <v>95</v>
      </c>
      <c r="P219">
        <v>83</v>
      </c>
      <c r="Q219">
        <v>75</v>
      </c>
      <c r="R219">
        <v>80</v>
      </c>
      <c r="S219">
        <v>76</v>
      </c>
      <c r="T219">
        <v>78</v>
      </c>
      <c r="U219">
        <v>80</v>
      </c>
      <c r="V219">
        <v>77</v>
      </c>
      <c r="W219">
        <v>82</v>
      </c>
      <c r="X219">
        <v>81</v>
      </c>
      <c r="Y219">
        <v>72</v>
      </c>
      <c r="Z219">
        <v>79</v>
      </c>
      <c r="AA219">
        <v>88</v>
      </c>
      <c r="AB219">
        <v>71</v>
      </c>
      <c r="AC219">
        <v>71</v>
      </c>
      <c r="AD219">
        <v>78</v>
      </c>
      <c r="AE219">
        <v>73</v>
      </c>
      <c r="AF219">
        <v>77</v>
      </c>
      <c r="AG219">
        <v>60</v>
      </c>
      <c r="AH219">
        <v>65</v>
      </c>
      <c r="AI219">
        <v>68</v>
      </c>
      <c r="AJ219">
        <v>72</v>
      </c>
      <c r="AK219">
        <v>74</v>
      </c>
      <c r="AL219">
        <v>74</v>
      </c>
      <c r="AM219">
        <v>67</v>
      </c>
      <c r="AN219">
        <v>70</v>
      </c>
      <c r="AO219">
        <v>65</v>
      </c>
      <c r="AP219">
        <v>69</v>
      </c>
      <c r="AQ219">
        <v>72</v>
      </c>
      <c r="AR219">
        <v>79</v>
      </c>
      <c r="AS219">
        <v>75.909090909090907</v>
      </c>
    </row>
    <row r="220" spans="1:45" x14ac:dyDescent="0.25">
      <c r="A220">
        <v>100</v>
      </c>
      <c r="B220">
        <v>100</v>
      </c>
      <c r="C220">
        <v>100</v>
      </c>
      <c r="D220">
        <v>100</v>
      </c>
      <c r="E220">
        <v>100</v>
      </c>
      <c r="F220">
        <v>101</v>
      </c>
      <c r="G220">
        <v>101</v>
      </c>
      <c r="H220">
        <v>101</v>
      </c>
      <c r="I220">
        <v>100</v>
      </c>
      <c r="J220">
        <v>100</v>
      </c>
      <c r="K220">
        <v>100</v>
      </c>
      <c r="L220">
        <v>100</v>
      </c>
      <c r="M220">
        <v>100</v>
      </c>
      <c r="N220">
        <v>100</v>
      </c>
      <c r="O220">
        <v>100</v>
      </c>
      <c r="P220">
        <v>100</v>
      </c>
      <c r="Q220">
        <v>87</v>
      </c>
      <c r="R220">
        <v>87</v>
      </c>
      <c r="S220">
        <v>88</v>
      </c>
      <c r="T220">
        <v>87</v>
      </c>
      <c r="U220">
        <v>87</v>
      </c>
      <c r="V220">
        <v>87</v>
      </c>
      <c r="W220">
        <v>87</v>
      </c>
      <c r="X220">
        <v>87</v>
      </c>
      <c r="Y220">
        <v>87</v>
      </c>
      <c r="Z220">
        <v>87</v>
      </c>
      <c r="AA220">
        <v>87</v>
      </c>
      <c r="AB220">
        <v>98</v>
      </c>
      <c r="AC220">
        <v>98</v>
      </c>
      <c r="AD220">
        <v>98</v>
      </c>
      <c r="AE220">
        <v>98</v>
      </c>
      <c r="AF220">
        <v>98</v>
      </c>
      <c r="AG220">
        <v>98</v>
      </c>
      <c r="AH220">
        <v>96</v>
      </c>
      <c r="AI220">
        <v>96</v>
      </c>
      <c r="AJ220">
        <v>97</v>
      </c>
      <c r="AK220">
        <v>97</v>
      </c>
      <c r="AL220">
        <v>91</v>
      </c>
      <c r="AM220">
        <v>91</v>
      </c>
      <c r="AN220">
        <v>91</v>
      </c>
      <c r="AO220">
        <v>90</v>
      </c>
      <c r="AP220">
        <v>90</v>
      </c>
      <c r="AQ220">
        <v>90</v>
      </c>
      <c r="AR220">
        <v>92</v>
      </c>
      <c r="AS220">
        <v>94.772727272727266</v>
      </c>
    </row>
    <row r="221" spans="1:45" x14ac:dyDescent="0.25">
      <c r="A221">
        <v>50</v>
      </c>
      <c r="B221">
        <v>50</v>
      </c>
      <c r="C221">
        <v>49</v>
      </c>
      <c r="D221">
        <v>50</v>
      </c>
      <c r="E221">
        <v>50</v>
      </c>
      <c r="F221">
        <v>49</v>
      </c>
      <c r="G221">
        <v>50</v>
      </c>
      <c r="H221">
        <v>50</v>
      </c>
      <c r="I221">
        <v>50</v>
      </c>
      <c r="J221">
        <v>50</v>
      </c>
      <c r="K221">
        <v>50</v>
      </c>
      <c r="L221">
        <v>37</v>
      </c>
      <c r="M221">
        <v>37</v>
      </c>
      <c r="N221">
        <v>36</v>
      </c>
      <c r="O221">
        <v>37</v>
      </c>
      <c r="P221">
        <v>37</v>
      </c>
      <c r="Q221">
        <v>35</v>
      </c>
      <c r="R221">
        <v>37</v>
      </c>
      <c r="S221">
        <v>37</v>
      </c>
      <c r="T221">
        <v>36</v>
      </c>
      <c r="U221">
        <v>37</v>
      </c>
      <c r="V221">
        <v>35</v>
      </c>
      <c r="W221">
        <v>37</v>
      </c>
      <c r="X221">
        <v>37</v>
      </c>
      <c r="Y221">
        <v>37</v>
      </c>
      <c r="Z221">
        <v>37</v>
      </c>
      <c r="AA221">
        <v>37</v>
      </c>
      <c r="AB221">
        <v>37</v>
      </c>
      <c r="AC221">
        <v>35</v>
      </c>
      <c r="AD221">
        <v>25</v>
      </c>
      <c r="AE221">
        <v>25</v>
      </c>
      <c r="AF221">
        <v>37</v>
      </c>
      <c r="AG221">
        <v>25</v>
      </c>
      <c r="AH221">
        <v>25</v>
      </c>
      <c r="AI221">
        <v>23</v>
      </c>
      <c r="AJ221">
        <v>23</v>
      </c>
      <c r="AK221">
        <v>23</v>
      </c>
      <c r="AL221">
        <v>23</v>
      </c>
      <c r="AM221">
        <v>35</v>
      </c>
      <c r="AN221">
        <v>35</v>
      </c>
      <c r="AO221">
        <v>35</v>
      </c>
      <c r="AP221">
        <v>35</v>
      </c>
      <c r="AQ221">
        <v>35</v>
      </c>
      <c r="AR221">
        <v>35</v>
      </c>
      <c r="AS221">
        <v>37.38636363636364</v>
      </c>
    </row>
    <row r="222" spans="1:45" x14ac:dyDescent="0.25">
      <c r="A222">
        <v>95</v>
      </c>
      <c r="B222">
        <v>95</v>
      </c>
      <c r="C222">
        <v>96</v>
      </c>
      <c r="D222">
        <v>95</v>
      </c>
      <c r="E222">
        <v>95</v>
      </c>
      <c r="F222">
        <v>95</v>
      </c>
      <c r="G222">
        <v>95</v>
      </c>
      <c r="H222">
        <v>95</v>
      </c>
      <c r="I222">
        <v>95</v>
      </c>
      <c r="J222">
        <v>95</v>
      </c>
      <c r="K222">
        <v>95</v>
      </c>
      <c r="L222">
        <v>95</v>
      </c>
      <c r="M222">
        <v>95</v>
      </c>
      <c r="N222">
        <v>95</v>
      </c>
      <c r="O222">
        <v>95</v>
      </c>
      <c r="P222">
        <v>95</v>
      </c>
      <c r="Q222">
        <v>95</v>
      </c>
      <c r="R222">
        <v>95</v>
      </c>
      <c r="S222">
        <v>95</v>
      </c>
      <c r="T222">
        <v>95</v>
      </c>
      <c r="U222">
        <v>95</v>
      </c>
      <c r="V222">
        <v>95</v>
      </c>
      <c r="W222">
        <v>95</v>
      </c>
      <c r="X222">
        <v>95</v>
      </c>
      <c r="Y222">
        <v>95</v>
      </c>
      <c r="Z222">
        <v>95</v>
      </c>
      <c r="AA222">
        <v>95</v>
      </c>
      <c r="AB222">
        <v>95</v>
      </c>
      <c r="AC222">
        <v>95</v>
      </c>
      <c r="AD222">
        <v>95</v>
      </c>
      <c r="AE222">
        <v>95</v>
      </c>
      <c r="AF222">
        <v>95</v>
      </c>
      <c r="AG222">
        <v>95</v>
      </c>
      <c r="AH222">
        <v>95</v>
      </c>
      <c r="AI222">
        <v>95</v>
      </c>
      <c r="AJ222">
        <v>95</v>
      </c>
      <c r="AK222">
        <v>95</v>
      </c>
      <c r="AL222">
        <v>95</v>
      </c>
      <c r="AM222">
        <v>95</v>
      </c>
      <c r="AN222">
        <v>95</v>
      </c>
      <c r="AO222">
        <v>95</v>
      </c>
      <c r="AP222">
        <v>95</v>
      </c>
      <c r="AQ222">
        <v>108</v>
      </c>
      <c r="AR222">
        <v>108</v>
      </c>
      <c r="AS222">
        <v>95.61363636363636</v>
      </c>
    </row>
    <row r="223" spans="1:45" x14ac:dyDescent="0.25">
      <c r="A223">
        <v>24</v>
      </c>
      <c r="B223">
        <v>27</v>
      </c>
      <c r="C223">
        <v>27</v>
      </c>
      <c r="D223">
        <v>27</v>
      </c>
      <c r="E223">
        <v>27</v>
      </c>
      <c r="F223">
        <v>27</v>
      </c>
      <c r="G223">
        <v>27</v>
      </c>
      <c r="H223">
        <v>27</v>
      </c>
      <c r="I223">
        <v>27</v>
      </c>
      <c r="J223">
        <v>27</v>
      </c>
      <c r="K223">
        <v>27</v>
      </c>
      <c r="L223">
        <v>27</v>
      </c>
      <c r="M223">
        <v>27</v>
      </c>
      <c r="N223">
        <v>27</v>
      </c>
      <c r="O223">
        <v>26</v>
      </c>
      <c r="P223">
        <v>26</v>
      </c>
      <c r="Q223">
        <v>26</v>
      </c>
      <c r="R223">
        <v>26</v>
      </c>
      <c r="S223">
        <v>26</v>
      </c>
      <c r="T223">
        <v>26</v>
      </c>
      <c r="U223">
        <v>26</v>
      </c>
      <c r="V223">
        <v>26</v>
      </c>
      <c r="W223">
        <v>26</v>
      </c>
      <c r="X223">
        <v>26</v>
      </c>
      <c r="Y223">
        <v>26</v>
      </c>
      <c r="Z223">
        <v>26</v>
      </c>
      <c r="AA223">
        <v>26</v>
      </c>
      <c r="AB223">
        <v>26</v>
      </c>
      <c r="AC223">
        <v>26</v>
      </c>
      <c r="AD223">
        <v>26</v>
      </c>
      <c r="AE223">
        <v>26</v>
      </c>
      <c r="AF223">
        <v>26</v>
      </c>
      <c r="AG223">
        <v>26</v>
      </c>
      <c r="AH223">
        <v>26</v>
      </c>
      <c r="AI223">
        <v>24</v>
      </c>
      <c r="AJ223">
        <v>26</v>
      </c>
      <c r="AK223">
        <v>26</v>
      </c>
      <c r="AL223">
        <v>26</v>
      </c>
      <c r="AM223">
        <v>26</v>
      </c>
      <c r="AN223">
        <v>26</v>
      </c>
      <c r="AO223">
        <v>26</v>
      </c>
      <c r="AP223">
        <v>26</v>
      </c>
      <c r="AQ223">
        <v>26</v>
      </c>
      <c r="AR223">
        <v>26</v>
      </c>
      <c r="AS223">
        <v>26.204545454545453</v>
      </c>
    </row>
    <row r="224" spans="1:45" x14ac:dyDescent="0.25">
      <c r="A224">
        <v>56</v>
      </c>
      <c r="B224">
        <v>56</v>
      </c>
      <c r="C224">
        <v>56</v>
      </c>
      <c r="D224">
        <v>54</v>
      </c>
      <c r="E224">
        <v>56</v>
      </c>
      <c r="F224">
        <v>54</v>
      </c>
      <c r="G224">
        <v>54</v>
      </c>
      <c r="H224">
        <v>55</v>
      </c>
      <c r="I224">
        <v>56</v>
      </c>
      <c r="J224">
        <v>56</v>
      </c>
      <c r="K224">
        <v>57</v>
      </c>
      <c r="L224">
        <v>58</v>
      </c>
      <c r="M224">
        <v>56</v>
      </c>
      <c r="N224">
        <v>56</v>
      </c>
      <c r="O224">
        <v>56</v>
      </c>
      <c r="P224">
        <v>56</v>
      </c>
      <c r="Q224">
        <v>56</v>
      </c>
      <c r="R224">
        <v>56</v>
      </c>
      <c r="S224">
        <v>56</v>
      </c>
      <c r="T224">
        <v>56</v>
      </c>
      <c r="U224">
        <v>57</v>
      </c>
      <c r="V224">
        <v>56</v>
      </c>
      <c r="W224">
        <v>57</v>
      </c>
      <c r="X224">
        <v>57</v>
      </c>
      <c r="Y224">
        <v>56</v>
      </c>
      <c r="Z224">
        <v>55</v>
      </c>
      <c r="AA224">
        <v>55</v>
      </c>
      <c r="AB224">
        <v>55</v>
      </c>
      <c r="AC224">
        <v>56</v>
      </c>
      <c r="AD224">
        <v>56</v>
      </c>
      <c r="AE224">
        <v>55</v>
      </c>
      <c r="AF224">
        <v>55</v>
      </c>
      <c r="AG224">
        <v>54</v>
      </c>
      <c r="AH224">
        <v>50</v>
      </c>
      <c r="AI224">
        <v>48</v>
      </c>
      <c r="AJ224">
        <v>47</v>
      </c>
      <c r="AK224">
        <v>47</v>
      </c>
      <c r="AL224">
        <v>43</v>
      </c>
      <c r="AM224">
        <v>43</v>
      </c>
      <c r="AN224">
        <v>41</v>
      </c>
      <c r="AO224">
        <v>37</v>
      </c>
      <c r="AP224">
        <v>41</v>
      </c>
      <c r="AQ224">
        <v>39</v>
      </c>
      <c r="AR224">
        <v>41</v>
      </c>
      <c r="AS224">
        <v>52.659090909090907</v>
      </c>
    </row>
    <row r="225" spans="1:45" x14ac:dyDescent="0.25">
      <c r="A225">
        <v>27</v>
      </c>
      <c r="B225">
        <v>26</v>
      </c>
      <c r="C225">
        <v>10</v>
      </c>
      <c r="D225">
        <v>9</v>
      </c>
      <c r="E225">
        <v>26</v>
      </c>
      <c r="F225">
        <v>29</v>
      </c>
      <c r="G225">
        <v>29</v>
      </c>
      <c r="H225">
        <v>10</v>
      </c>
      <c r="I225">
        <v>10</v>
      </c>
      <c r="J225">
        <v>21</v>
      </c>
      <c r="K225">
        <v>21</v>
      </c>
      <c r="L225">
        <v>3</v>
      </c>
      <c r="M225">
        <v>3</v>
      </c>
      <c r="N225">
        <v>22</v>
      </c>
      <c r="O225">
        <v>24</v>
      </c>
      <c r="P225">
        <v>21</v>
      </c>
      <c r="Q225">
        <v>16</v>
      </c>
      <c r="R225">
        <v>16</v>
      </c>
      <c r="S225">
        <v>14</v>
      </c>
      <c r="T225">
        <v>13</v>
      </c>
      <c r="U225">
        <v>6</v>
      </c>
      <c r="V225">
        <v>5</v>
      </c>
      <c r="W225">
        <v>4</v>
      </c>
      <c r="X225">
        <v>4</v>
      </c>
      <c r="Y225">
        <v>5</v>
      </c>
      <c r="Z225">
        <v>4</v>
      </c>
      <c r="AA225">
        <v>3</v>
      </c>
      <c r="AB225">
        <v>4</v>
      </c>
      <c r="AC225">
        <v>3</v>
      </c>
      <c r="AD225">
        <v>3</v>
      </c>
      <c r="AE225">
        <v>3</v>
      </c>
      <c r="AF225">
        <v>5</v>
      </c>
      <c r="AG225">
        <v>6</v>
      </c>
      <c r="AH225">
        <v>3</v>
      </c>
      <c r="AI225">
        <v>3</v>
      </c>
      <c r="AJ225">
        <v>5</v>
      </c>
      <c r="AK225">
        <v>3</v>
      </c>
      <c r="AL225">
        <v>4</v>
      </c>
      <c r="AM225">
        <v>4</v>
      </c>
      <c r="AN225">
        <v>5</v>
      </c>
      <c r="AO225">
        <v>4</v>
      </c>
      <c r="AP225">
        <v>4</v>
      </c>
      <c r="AQ225">
        <v>3</v>
      </c>
      <c r="AR225">
        <v>3</v>
      </c>
      <c r="AS225">
        <v>10.136363636363637</v>
      </c>
    </row>
    <row r="226" spans="1:45" x14ac:dyDescent="0.25">
      <c r="A226">
        <v>27</v>
      </c>
      <c r="B226">
        <v>30</v>
      </c>
      <c r="C226">
        <v>33</v>
      </c>
      <c r="D226">
        <v>32</v>
      </c>
      <c r="E226">
        <v>29</v>
      </c>
      <c r="F226">
        <v>33</v>
      </c>
      <c r="G226">
        <v>33</v>
      </c>
      <c r="H226">
        <v>39</v>
      </c>
      <c r="I226">
        <v>39</v>
      </c>
      <c r="J226">
        <v>38</v>
      </c>
      <c r="K226">
        <v>38</v>
      </c>
      <c r="L226">
        <v>37</v>
      </c>
      <c r="M226">
        <v>37</v>
      </c>
      <c r="N226">
        <v>39</v>
      </c>
      <c r="O226">
        <v>41</v>
      </c>
      <c r="P226">
        <v>41</v>
      </c>
      <c r="Q226">
        <v>40</v>
      </c>
      <c r="R226">
        <v>41</v>
      </c>
      <c r="S226">
        <v>42</v>
      </c>
      <c r="T226">
        <v>40</v>
      </c>
      <c r="U226">
        <v>40</v>
      </c>
      <c r="V226">
        <v>40</v>
      </c>
      <c r="W226">
        <v>40</v>
      </c>
      <c r="X226">
        <v>41</v>
      </c>
      <c r="Y226">
        <v>41</v>
      </c>
      <c r="Z226">
        <v>41</v>
      </c>
      <c r="AA226">
        <v>41</v>
      </c>
      <c r="AB226">
        <v>41</v>
      </c>
      <c r="AC226">
        <v>41</v>
      </c>
      <c r="AD226">
        <v>41</v>
      </c>
      <c r="AE226">
        <v>40</v>
      </c>
      <c r="AF226">
        <v>41</v>
      </c>
      <c r="AG226">
        <v>38</v>
      </c>
      <c r="AH226">
        <v>36</v>
      </c>
      <c r="AI226">
        <v>39</v>
      </c>
      <c r="AJ226">
        <v>39</v>
      </c>
      <c r="AK226">
        <v>0</v>
      </c>
      <c r="AL226">
        <v>32</v>
      </c>
      <c r="AM226">
        <v>24</v>
      </c>
      <c r="AN226">
        <v>24</v>
      </c>
      <c r="AO226">
        <v>24</v>
      </c>
      <c r="AP226">
        <v>24</v>
      </c>
      <c r="AQ226">
        <v>24</v>
      </c>
      <c r="AR226">
        <v>24</v>
      </c>
      <c r="AS226">
        <v>35.11363636363636</v>
      </c>
    </row>
    <row r="227" spans="1:45" x14ac:dyDescent="0.25">
      <c r="A227">
        <v>67</v>
      </c>
      <c r="B227">
        <v>66</v>
      </c>
      <c r="C227">
        <v>67</v>
      </c>
      <c r="D227">
        <v>70</v>
      </c>
      <c r="E227">
        <v>71</v>
      </c>
      <c r="F227">
        <v>71</v>
      </c>
      <c r="G227">
        <v>70</v>
      </c>
      <c r="H227">
        <v>69</v>
      </c>
      <c r="I227">
        <v>69</v>
      </c>
      <c r="J227">
        <v>71</v>
      </c>
      <c r="K227">
        <v>70</v>
      </c>
      <c r="L227">
        <v>68</v>
      </c>
      <c r="M227">
        <v>74</v>
      </c>
      <c r="N227">
        <v>68</v>
      </c>
      <c r="O227">
        <v>66</v>
      </c>
      <c r="P227">
        <v>71</v>
      </c>
      <c r="Q227">
        <v>71</v>
      </c>
      <c r="R227">
        <v>78</v>
      </c>
      <c r="S227">
        <v>72</v>
      </c>
      <c r="T227">
        <v>79</v>
      </c>
      <c r="U227">
        <v>72</v>
      </c>
      <c r="V227">
        <v>72</v>
      </c>
      <c r="W227">
        <v>70</v>
      </c>
      <c r="X227">
        <v>59</v>
      </c>
      <c r="Y227">
        <v>63</v>
      </c>
      <c r="Z227">
        <v>52</v>
      </c>
      <c r="AA227">
        <v>62</v>
      </c>
      <c r="AB227">
        <v>60</v>
      </c>
      <c r="AC227">
        <v>60</v>
      </c>
      <c r="AD227">
        <v>60</v>
      </c>
      <c r="AE227">
        <v>60</v>
      </c>
      <c r="AF227">
        <v>60</v>
      </c>
      <c r="AG227">
        <v>60</v>
      </c>
      <c r="AH227">
        <v>58</v>
      </c>
      <c r="AI227">
        <v>51</v>
      </c>
      <c r="AJ227">
        <v>52</v>
      </c>
      <c r="AK227">
        <v>53</v>
      </c>
      <c r="AL227">
        <v>60</v>
      </c>
      <c r="AM227">
        <v>57</v>
      </c>
      <c r="AN227">
        <v>43</v>
      </c>
      <c r="AO227">
        <v>43</v>
      </c>
      <c r="AP227">
        <v>43</v>
      </c>
      <c r="AQ227">
        <v>43</v>
      </c>
      <c r="AR227">
        <v>43</v>
      </c>
      <c r="AS227">
        <v>62.81818181818182</v>
      </c>
    </row>
    <row r="228" spans="1:45" x14ac:dyDescent="0.25">
      <c r="A228">
        <v>38</v>
      </c>
      <c r="B228">
        <v>38</v>
      </c>
      <c r="C228">
        <v>37</v>
      </c>
      <c r="D228">
        <v>39</v>
      </c>
      <c r="E228">
        <v>39</v>
      </c>
      <c r="F228">
        <v>41</v>
      </c>
      <c r="G228">
        <v>40</v>
      </c>
      <c r="H228">
        <v>41</v>
      </c>
      <c r="I228">
        <v>41</v>
      </c>
      <c r="J228">
        <v>40</v>
      </c>
      <c r="K228">
        <v>42</v>
      </c>
      <c r="L228">
        <v>42</v>
      </c>
      <c r="M228">
        <v>41</v>
      </c>
      <c r="N228">
        <v>39</v>
      </c>
      <c r="O228">
        <v>41</v>
      </c>
      <c r="P228">
        <v>41</v>
      </c>
      <c r="Q228">
        <v>42</v>
      </c>
      <c r="R228">
        <v>43</v>
      </c>
      <c r="S228">
        <v>41</v>
      </c>
      <c r="T228">
        <v>39</v>
      </c>
      <c r="U228">
        <v>37</v>
      </c>
      <c r="V228">
        <v>38</v>
      </c>
      <c r="W228">
        <v>40</v>
      </c>
      <c r="X228">
        <v>40</v>
      </c>
      <c r="Y228">
        <v>41</v>
      </c>
      <c r="Z228">
        <v>41</v>
      </c>
      <c r="AA228">
        <v>40</v>
      </c>
      <c r="AB228">
        <v>41</v>
      </c>
      <c r="AC228">
        <v>42</v>
      </c>
      <c r="AD228">
        <v>42</v>
      </c>
      <c r="AE228">
        <v>43</v>
      </c>
      <c r="AF228">
        <v>39</v>
      </c>
      <c r="AG228">
        <v>41</v>
      </c>
      <c r="AH228">
        <v>40</v>
      </c>
      <c r="AI228">
        <v>34</v>
      </c>
      <c r="AJ228">
        <v>34</v>
      </c>
      <c r="AK228">
        <v>34</v>
      </c>
      <c r="AL228">
        <v>33</v>
      </c>
      <c r="AM228">
        <v>34</v>
      </c>
      <c r="AN228">
        <v>34</v>
      </c>
      <c r="AO228">
        <v>34</v>
      </c>
      <c r="AP228">
        <v>36</v>
      </c>
      <c r="AQ228">
        <v>34</v>
      </c>
      <c r="AR228">
        <v>34</v>
      </c>
      <c r="AS228">
        <v>38.886363636363633</v>
      </c>
    </row>
    <row r="229" spans="1:45" x14ac:dyDescent="0.25">
      <c r="A229">
        <v>106</v>
      </c>
      <c r="B229">
        <v>107</v>
      </c>
      <c r="C229">
        <v>108</v>
      </c>
      <c r="D229">
        <v>107</v>
      </c>
      <c r="E229">
        <v>109</v>
      </c>
      <c r="F229">
        <v>110</v>
      </c>
      <c r="G229">
        <v>110</v>
      </c>
      <c r="H229">
        <v>109</v>
      </c>
      <c r="I229">
        <v>110</v>
      </c>
      <c r="J229">
        <v>108</v>
      </c>
      <c r="K229">
        <v>110</v>
      </c>
      <c r="L229">
        <v>110</v>
      </c>
      <c r="M229">
        <v>109</v>
      </c>
      <c r="N229">
        <v>108</v>
      </c>
      <c r="O229">
        <v>113</v>
      </c>
      <c r="P229">
        <v>114</v>
      </c>
      <c r="Q229">
        <v>113</v>
      </c>
      <c r="R229">
        <v>119</v>
      </c>
      <c r="S229">
        <v>117</v>
      </c>
      <c r="T229">
        <v>114</v>
      </c>
      <c r="U229">
        <v>117</v>
      </c>
      <c r="V229">
        <v>117</v>
      </c>
      <c r="W229">
        <v>120</v>
      </c>
      <c r="X229">
        <v>122</v>
      </c>
      <c r="Y229">
        <v>123</v>
      </c>
      <c r="Z229">
        <v>120</v>
      </c>
      <c r="AA229">
        <v>119</v>
      </c>
      <c r="AB229">
        <v>121</v>
      </c>
      <c r="AC229">
        <v>120</v>
      </c>
      <c r="AD229">
        <v>116</v>
      </c>
      <c r="AE229">
        <v>115</v>
      </c>
      <c r="AF229">
        <v>116</v>
      </c>
      <c r="AG229">
        <v>117</v>
      </c>
      <c r="AH229">
        <v>108</v>
      </c>
      <c r="AI229">
        <v>111</v>
      </c>
      <c r="AJ229">
        <v>110</v>
      </c>
      <c r="AK229">
        <v>111</v>
      </c>
      <c r="AL229">
        <v>104</v>
      </c>
      <c r="AM229">
        <v>104</v>
      </c>
      <c r="AN229">
        <v>103</v>
      </c>
      <c r="AO229">
        <v>113</v>
      </c>
      <c r="AP229">
        <v>115</v>
      </c>
      <c r="AQ229">
        <v>113</v>
      </c>
      <c r="AR229">
        <v>113</v>
      </c>
      <c r="AS229">
        <v>112.70454545454545</v>
      </c>
    </row>
    <row r="230" spans="1:45" x14ac:dyDescent="0.25">
      <c r="A230">
        <v>26</v>
      </c>
      <c r="B230">
        <v>26</v>
      </c>
      <c r="C230">
        <v>26</v>
      </c>
      <c r="D230">
        <v>27</v>
      </c>
      <c r="E230">
        <v>27</v>
      </c>
      <c r="F230">
        <v>27</v>
      </c>
      <c r="G230">
        <v>27</v>
      </c>
      <c r="H230">
        <v>27</v>
      </c>
      <c r="I230">
        <v>29</v>
      </c>
      <c r="J230">
        <v>20</v>
      </c>
      <c r="K230">
        <v>20</v>
      </c>
      <c r="L230">
        <v>20</v>
      </c>
      <c r="M230">
        <v>20</v>
      </c>
      <c r="N230">
        <v>20</v>
      </c>
      <c r="O230">
        <v>17</v>
      </c>
      <c r="P230">
        <v>19</v>
      </c>
      <c r="Q230">
        <v>19</v>
      </c>
      <c r="R230">
        <v>21</v>
      </c>
      <c r="S230">
        <v>21</v>
      </c>
      <c r="T230">
        <v>21</v>
      </c>
      <c r="U230">
        <v>21</v>
      </c>
      <c r="V230">
        <v>21</v>
      </c>
      <c r="W230">
        <v>21</v>
      </c>
      <c r="X230">
        <v>22</v>
      </c>
      <c r="Y230">
        <v>21</v>
      </c>
      <c r="Z230">
        <v>21</v>
      </c>
      <c r="AA230">
        <v>21</v>
      </c>
      <c r="AB230">
        <v>21</v>
      </c>
      <c r="AC230">
        <v>21</v>
      </c>
      <c r="AD230">
        <v>16</v>
      </c>
      <c r="AE230">
        <v>21</v>
      </c>
      <c r="AF230">
        <v>21</v>
      </c>
      <c r="AG230">
        <v>21</v>
      </c>
      <c r="AH230">
        <v>21</v>
      </c>
      <c r="AI230">
        <v>21</v>
      </c>
      <c r="AJ230">
        <v>21</v>
      </c>
      <c r="AK230">
        <v>21</v>
      </c>
      <c r="AL230">
        <v>21</v>
      </c>
      <c r="AM230">
        <v>19</v>
      </c>
      <c r="AN230">
        <v>19</v>
      </c>
      <c r="AO230">
        <v>18</v>
      </c>
      <c r="AP230">
        <v>18</v>
      </c>
      <c r="AQ230">
        <v>18</v>
      </c>
      <c r="AR230">
        <v>18</v>
      </c>
      <c r="AS230">
        <v>21.454545454545453</v>
      </c>
    </row>
    <row r="231" spans="1:45" x14ac:dyDescent="0.25">
      <c r="A231">
        <v>167</v>
      </c>
      <c r="B231">
        <v>165</v>
      </c>
      <c r="C231">
        <v>167</v>
      </c>
      <c r="D231">
        <v>162</v>
      </c>
      <c r="E231">
        <v>166</v>
      </c>
      <c r="F231">
        <v>168</v>
      </c>
      <c r="G231">
        <v>168</v>
      </c>
      <c r="H231">
        <v>164</v>
      </c>
      <c r="I231">
        <v>163</v>
      </c>
      <c r="J231">
        <v>169</v>
      </c>
      <c r="K231">
        <v>170</v>
      </c>
      <c r="L231">
        <v>167</v>
      </c>
      <c r="M231">
        <v>162</v>
      </c>
      <c r="N231">
        <v>165</v>
      </c>
      <c r="O231">
        <v>167</v>
      </c>
      <c r="P231">
        <v>168</v>
      </c>
      <c r="Q231">
        <v>164</v>
      </c>
      <c r="R231">
        <v>166</v>
      </c>
      <c r="S231">
        <v>165</v>
      </c>
      <c r="T231">
        <v>163</v>
      </c>
      <c r="U231">
        <v>166</v>
      </c>
      <c r="V231">
        <v>160</v>
      </c>
      <c r="W231">
        <v>166</v>
      </c>
      <c r="X231">
        <v>168</v>
      </c>
      <c r="Y231">
        <v>167</v>
      </c>
      <c r="Z231">
        <v>159</v>
      </c>
      <c r="AA231">
        <v>164</v>
      </c>
      <c r="AB231">
        <v>159</v>
      </c>
      <c r="AC231">
        <v>161</v>
      </c>
      <c r="AD231">
        <v>175</v>
      </c>
      <c r="AE231">
        <v>175</v>
      </c>
      <c r="AF231">
        <v>176</v>
      </c>
      <c r="AG231">
        <v>143</v>
      </c>
      <c r="AH231">
        <v>143</v>
      </c>
      <c r="AI231">
        <v>141</v>
      </c>
      <c r="AJ231">
        <v>143</v>
      </c>
      <c r="AK231">
        <v>143</v>
      </c>
      <c r="AL231">
        <v>144</v>
      </c>
      <c r="AM231">
        <v>52</v>
      </c>
      <c r="AN231">
        <v>53</v>
      </c>
      <c r="AO231">
        <v>53</v>
      </c>
      <c r="AP231">
        <v>61</v>
      </c>
      <c r="AQ231">
        <v>54</v>
      </c>
      <c r="AR231">
        <v>52</v>
      </c>
      <c r="AS231">
        <v>147.59090909090909</v>
      </c>
    </row>
    <row r="232" spans="1:45" x14ac:dyDescent="0.25">
      <c r="A232">
        <v>59</v>
      </c>
      <c r="B232">
        <v>60</v>
      </c>
      <c r="C232">
        <v>60</v>
      </c>
      <c r="D232">
        <v>61</v>
      </c>
      <c r="E232">
        <v>60</v>
      </c>
      <c r="F232">
        <v>60</v>
      </c>
      <c r="G232">
        <v>59</v>
      </c>
      <c r="H232">
        <v>59</v>
      </c>
      <c r="I232">
        <v>61</v>
      </c>
      <c r="J232">
        <v>62</v>
      </c>
      <c r="K232">
        <v>61</v>
      </c>
      <c r="L232">
        <v>60</v>
      </c>
      <c r="M232">
        <v>61</v>
      </c>
      <c r="N232">
        <v>61</v>
      </c>
      <c r="O232">
        <v>61</v>
      </c>
      <c r="P232">
        <v>61</v>
      </c>
      <c r="Q232">
        <v>61</v>
      </c>
      <c r="R232">
        <v>60</v>
      </c>
      <c r="S232">
        <v>62</v>
      </c>
      <c r="T232">
        <v>61</v>
      </c>
      <c r="U232">
        <v>61</v>
      </c>
      <c r="V232">
        <v>62</v>
      </c>
      <c r="W232">
        <v>62</v>
      </c>
      <c r="X232">
        <v>61</v>
      </c>
      <c r="Y232">
        <v>61</v>
      </c>
      <c r="Z232">
        <v>62</v>
      </c>
      <c r="AA232">
        <v>61</v>
      </c>
      <c r="AB232">
        <v>61</v>
      </c>
      <c r="AC232">
        <v>61</v>
      </c>
      <c r="AD232">
        <v>60</v>
      </c>
      <c r="AE232">
        <v>60</v>
      </c>
      <c r="AF232">
        <v>61</v>
      </c>
      <c r="AG232">
        <v>60</v>
      </c>
      <c r="AH232">
        <v>60</v>
      </c>
      <c r="AI232">
        <v>59</v>
      </c>
      <c r="AJ232">
        <v>60</v>
      </c>
      <c r="AK232">
        <v>59</v>
      </c>
      <c r="AL232">
        <v>59</v>
      </c>
      <c r="AM232">
        <v>59</v>
      </c>
      <c r="AN232">
        <v>59</v>
      </c>
      <c r="AO232">
        <v>61</v>
      </c>
      <c r="AP232">
        <v>61</v>
      </c>
      <c r="AQ232">
        <v>62</v>
      </c>
      <c r="AR232">
        <v>61</v>
      </c>
      <c r="AS232">
        <v>60.522727272727273</v>
      </c>
    </row>
    <row r="233" spans="1:45" x14ac:dyDescent="0.25">
      <c r="A233">
        <v>125</v>
      </c>
      <c r="B233">
        <v>125</v>
      </c>
      <c r="C233">
        <v>125</v>
      </c>
      <c r="D233">
        <v>125</v>
      </c>
      <c r="E233">
        <v>125</v>
      </c>
      <c r="F233">
        <v>127</v>
      </c>
      <c r="G233">
        <v>125</v>
      </c>
      <c r="H233">
        <v>126</v>
      </c>
      <c r="I233">
        <v>124</v>
      </c>
      <c r="J233">
        <v>125</v>
      </c>
      <c r="K233">
        <v>125</v>
      </c>
      <c r="L233">
        <v>125</v>
      </c>
      <c r="M233">
        <v>124</v>
      </c>
      <c r="N233">
        <v>128</v>
      </c>
      <c r="O233">
        <v>126</v>
      </c>
      <c r="P233">
        <v>124</v>
      </c>
      <c r="Q233">
        <v>124</v>
      </c>
      <c r="R233">
        <v>126</v>
      </c>
      <c r="S233">
        <v>125</v>
      </c>
      <c r="T233">
        <v>124</v>
      </c>
      <c r="U233">
        <v>121</v>
      </c>
      <c r="V233">
        <v>121</v>
      </c>
      <c r="W233">
        <v>123</v>
      </c>
      <c r="X233">
        <v>124</v>
      </c>
      <c r="Y233">
        <v>122</v>
      </c>
      <c r="Z233">
        <v>125</v>
      </c>
      <c r="AA233">
        <v>124</v>
      </c>
      <c r="AB233">
        <v>124</v>
      </c>
      <c r="AC233">
        <v>123</v>
      </c>
      <c r="AD233">
        <v>124</v>
      </c>
      <c r="AE233">
        <v>131</v>
      </c>
      <c r="AF233">
        <v>125</v>
      </c>
      <c r="AG233">
        <v>123</v>
      </c>
      <c r="AH233">
        <v>123</v>
      </c>
      <c r="AI233">
        <v>123</v>
      </c>
      <c r="AJ233">
        <v>123</v>
      </c>
      <c r="AK233">
        <v>123</v>
      </c>
      <c r="AL233">
        <v>122</v>
      </c>
      <c r="AM233">
        <v>123</v>
      </c>
      <c r="AN233">
        <v>125</v>
      </c>
      <c r="AO233">
        <v>123</v>
      </c>
      <c r="AP233">
        <v>125</v>
      </c>
      <c r="AQ233">
        <v>123</v>
      </c>
      <c r="AR233">
        <v>124</v>
      </c>
      <c r="AS233">
        <v>124.31818181818181</v>
      </c>
    </row>
    <row r="234" spans="1:45" x14ac:dyDescent="0.25">
      <c r="A234">
        <v>47</v>
      </c>
      <c r="B234">
        <v>47</v>
      </c>
      <c r="C234">
        <v>49</v>
      </c>
      <c r="D234">
        <v>49</v>
      </c>
      <c r="E234">
        <v>51</v>
      </c>
      <c r="F234">
        <v>53</v>
      </c>
      <c r="G234">
        <v>53</v>
      </c>
      <c r="H234">
        <v>52</v>
      </c>
      <c r="I234">
        <v>50</v>
      </c>
      <c r="J234">
        <v>50</v>
      </c>
      <c r="K234">
        <v>50</v>
      </c>
      <c r="L234">
        <v>50</v>
      </c>
      <c r="M234">
        <v>50</v>
      </c>
      <c r="N234">
        <v>42</v>
      </c>
      <c r="O234">
        <v>40</v>
      </c>
      <c r="P234">
        <v>40</v>
      </c>
      <c r="Q234">
        <v>40</v>
      </c>
      <c r="R234">
        <v>40</v>
      </c>
      <c r="S234">
        <v>40</v>
      </c>
      <c r="T234">
        <v>40</v>
      </c>
      <c r="U234">
        <v>40</v>
      </c>
      <c r="V234">
        <v>38</v>
      </c>
      <c r="W234">
        <v>38</v>
      </c>
      <c r="X234">
        <v>40</v>
      </c>
      <c r="Y234">
        <v>38</v>
      </c>
      <c r="Z234">
        <v>38</v>
      </c>
      <c r="AA234">
        <v>36</v>
      </c>
      <c r="AB234">
        <v>38</v>
      </c>
      <c r="AC234">
        <v>38</v>
      </c>
      <c r="AD234">
        <v>36</v>
      </c>
      <c r="AE234">
        <v>32</v>
      </c>
      <c r="AF234">
        <v>32</v>
      </c>
      <c r="AG234">
        <v>32</v>
      </c>
      <c r="AH234">
        <v>32</v>
      </c>
      <c r="AI234">
        <v>32</v>
      </c>
      <c r="AJ234">
        <v>32</v>
      </c>
      <c r="AK234">
        <v>32</v>
      </c>
      <c r="AL234">
        <v>32</v>
      </c>
      <c r="AM234">
        <v>35</v>
      </c>
      <c r="AN234">
        <v>37</v>
      </c>
      <c r="AO234">
        <v>36</v>
      </c>
      <c r="AP234">
        <v>36</v>
      </c>
      <c r="AQ234">
        <v>38</v>
      </c>
      <c r="AR234">
        <v>38</v>
      </c>
      <c r="AS234">
        <v>40.659090909090907</v>
      </c>
    </row>
    <row r="235" spans="1:45" x14ac:dyDescent="0.25">
      <c r="A235">
        <v>133</v>
      </c>
      <c r="B235">
        <v>133</v>
      </c>
      <c r="C235">
        <v>133</v>
      </c>
      <c r="D235">
        <v>133</v>
      </c>
      <c r="E235">
        <v>133</v>
      </c>
      <c r="F235">
        <v>133</v>
      </c>
      <c r="G235">
        <v>133</v>
      </c>
      <c r="H235">
        <v>136</v>
      </c>
      <c r="I235">
        <v>134</v>
      </c>
      <c r="J235">
        <v>135</v>
      </c>
      <c r="K235">
        <v>133</v>
      </c>
      <c r="L235">
        <v>133</v>
      </c>
      <c r="M235">
        <v>136</v>
      </c>
      <c r="N235">
        <v>134</v>
      </c>
      <c r="O235">
        <v>137</v>
      </c>
      <c r="P235">
        <v>133</v>
      </c>
      <c r="Q235">
        <v>134</v>
      </c>
      <c r="R235">
        <v>133</v>
      </c>
      <c r="S235">
        <v>133</v>
      </c>
      <c r="T235">
        <v>133</v>
      </c>
      <c r="U235">
        <v>135</v>
      </c>
      <c r="V235">
        <v>134</v>
      </c>
      <c r="W235">
        <v>133</v>
      </c>
      <c r="X235">
        <v>133</v>
      </c>
      <c r="Y235">
        <v>133</v>
      </c>
      <c r="Z235">
        <v>130</v>
      </c>
      <c r="AA235">
        <v>130</v>
      </c>
      <c r="AB235">
        <v>131</v>
      </c>
      <c r="AC235">
        <v>131</v>
      </c>
      <c r="AD235">
        <v>130</v>
      </c>
      <c r="AE235">
        <v>130</v>
      </c>
      <c r="AF235">
        <v>131</v>
      </c>
      <c r="AG235">
        <v>131</v>
      </c>
      <c r="AH235">
        <v>130</v>
      </c>
      <c r="AI235">
        <v>130</v>
      </c>
      <c r="AJ235">
        <v>142</v>
      </c>
      <c r="AK235">
        <v>142</v>
      </c>
      <c r="AL235">
        <v>142</v>
      </c>
      <c r="AM235">
        <v>138</v>
      </c>
      <c r="AN235">
        <v>142</v>
      </c>
      <c r="AO235">
        <v>141</v>
      </c>
      <c r="AP235">
        <v>142</v>
      </c>
      <c r="AQ235">
        <v>142</v>
      </c>
      <c r="AR235">
        <v>141</v>
      </c>
      <c r="AS235">
        <v>134.52272727272728</v>
      </c>
    </row>
    <row r="236" spans="1:45" x14ac:dyDescent="0.25">
      <c r="A236">
        <v>224</v>
      </c>
      <c r="B236">
        <v>234</v>
      </c>
      <c r="C236">
        <v>194</v>
      </c>
      <c r="D236">
        <v>180</v>
      </c>
      <c r="E236">
        <v>207</v>
      </c>
      <c r="F236">
        <v>211</v>
      </c>
      <c r="G236">
        <v>203</v>
      </c>
      <c r="H236">
        <v>202</v>
      </c>
      <c r="I236">
        <v>205</v>
      </c>
      <c r="J236">
        <v>278</v>
      </c>
      <c r="K236">
        <v>295</v>
      </c>
      <c r="L236">
        <v>285</v>
      </c>
      <c r="M236">
        <v>295</v>
      </c>
      <c r="N236">
        <v>287</v>
      </c>
      <c r="O236">
        <v>282</v>
      </c>
      <c r="P236">
        <v>284</v>
      </c>
      <c r="Q236">
        <v>279</v>
      </c>
      <c r="R236">
        <v>191</v>
      </c>
      <c r="S236">
        <v>158</v>
      </c>
      <c r="T236">
        <v>203</v>
      </c>
      <c r="U236">
        <v>241</v>
      </c>
      <c r="V236">
        <v>243</v>
      </c>
      <c r="W236">
        <v>229</v>
      </c>
      <c r="X236">
        <v>229</v>
      </c>
      <c r="Y236">
        <v>229</v>
      </c>
      <c r="Z236">
        <v>227</v>
      </c>
      <c r="AA236">
        <v>203</v>
      </c>
      <c r="AB236">
        <v>227</v>
      </c>
      <c r="AC236">
        <v>232</v>
      </c>
      <c r="AD236">
        <v>232</v>
      </c>
      <c r="AE236">
        <v>231</v>
      </c>
      <c r="AF236">
        <v>239</v>
      </c>
      <c r="AG236">
        <v>231</v>
      </c>
      <c r="AH236">
        <v>237</v>
      </c>
      <c r="AI236">
        <v>219</v>
      </c>
      <c r="AJ236">
        <v>230</v>
      </c>
      <c r="AK236">
        <v>226</v>
      </c>
      <c r="AL236">
        <v>228</v>
      </c>
      <c r="AM236">
        <v>228</v>
      </c>
      <c r="AN236">
        <v>231</v>
      </c>
      <c r="AO236">
        <v>232</v>
      </c>
      <c r="AP236">
        <v>232</v>
      </c>
      <c r="AQ236">
        <v>234</v>
      </c>
      <c r="AR236">
        <v>238</v>
      </c>
      <c r="AS236">
        <v>232.38636363636363</v>
      </c>
    </row>
    <row r="237" spans="1:45" x14ac:dyDescent="0.25">
      <c r="A237">
        <v>100</v>
      </c>
      <c r="B237">
        <v>100</v>
      </c>
      <c r="C237">
        <v>100</v>
      </c>
      <c r="D237">
        <v>100</v>
      </c>
      <c r="E237">
        <v>100</v>
      </c>
      <c r="F237">
        <v>100</v>
      </c>
      <c r="G237">
        <v>100</v>
      </c>
      <c r="H237">
        <v>100</v>
      </c>
      <c r="I237">
        <v>104</v>
      </c>
      <c r="J237">
        <v>102</v>
      </c>
      <c r="K237">
        <v>110</v>
      </c>
      <c r="L237">
        <v>110</v>
      </c>
      <c r="M237">
        <v>110</v>
      </c>
      <c r="N237">
        <v>100</v>
      </c>
      <c r="O237">
        <v>95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118</v>
      </c>
      <c r="V237">
        <v>100</v>
      </c>
      <c r="W237">
        <v>100</v>
      </c>
      <c r="X237">
        <v>95</v>
      </c>
      <c r="Y237">
        <v>92</v>
      </c>
      <c r="Z237">
        <v>95</v>
      </c>
      <c r="AA237">
        <v>102</v>
      </c>
      <c r="AB237">
        <v>103</v>
      </c>
      <c r="AC237">
        <v>103</v>
      </c>
      <c r="AD237">
        <v>106</v>
      </c>
      <c r="AE237">
        <v>103</v>
      </c>
      <c r="AF237">
        <v>103</v>
      </c>
      <c r="AG237">
        <v>103</v>
      </c>
      <c r="AH237">
        <v>102</v>
      </c>
      <c r="AI237">
        <v>90</v>
      </c>
      <c r="AJ237">
        <v>107</v>
      </c>
      <c r="AK237">
        <v>107</v>
      </c>
      <c r="AL237">
        <v>97</v>
      </c>
      <c r="AM237">
        <v>97</v>
      </c>
      <c r="AN237">
        <v>97</v>
      </c>
      <c r="AO237">
        <v>96</v>
      </c>
      <c r="AP237">
        <v>96</v>
      </c>
      <c r="AQ237">
        <v>117</v>
      </c>
      <c r="AR237">
        <v>99</v>
      </c>
      <c r="AS237">
        <v>101.34090909090909</v>
      </c>
    </row>
    <row r="238" spans="1:45" x14ac:dyDescent="0.25">
      <c r="A238">
        <v>64</v>
      </c>
      <c r="B238">
        <v>64</v>
      </c>
      <c r="C238">
        <v>64</v>
      </c>
      <c r="D238">
        <v>64</v>
      </c>
      <c r="E238">
        <v>64</v>
      </c>
      <c r="F238">
        <v>64</v>
      </c>
      <c r="G238">
        <v>64</v>
      </c>
      <c r="H238">
        <v>64</v>
      </c>
      <c r="I238">
        <v>64</v>
      </c>
      <c r="J238">
        <v>64</v>
      </c>
      <c r="K238">
        <v>64</v>
      </c>
      <c r="L238">
        <v>64</v>
      </c>
      <c r="M238">
        <v>64</v>
      </c>
      <c r="N238">
        <v>64</v>
      </c>
      <c r="O238">
        <v>64</v>
      </c>
      <c r="P238">
        <v>64</v>
      </c>
      <c r="Q238">
        <v>63</v>
      </c>
      <c r="R238">
        <v>63</v>
      </c>
      <c r="S238">
        <v>63</v>
      </c>
      <c r="T238">
        <v>63</v>
      </c>
      <c r="U238">
        <v>63</v>
      </c>
      <c r="V238">
        <v>63</v>
      </c>
      <c r="W238">
        <v>63</v>
      </c>
      <c r="X238">
        <v>63</v>
      </c>
      <c r="Y238">
        <v>63</v>
      </c>
      <c r="Z238">
        <v>63</v>
      </c>
      <c r="AA238">
        <v>63</v>
      </c>
      <c r="AB238">
        <v>63</v>
      </c>
      <c r="AC238">
        <v>63</v>
      </c>
      <c r="AD238">
        <v>63</v>
      </c>
      <c r="AE238">
        <v>63</v>
      </c>
      <c r="AF238">
        <v>63</v>
      </c>
      <c r="AG238">
        <v>63</v>
      </c>
      <c r="AH238">
        <v>63</v>
      </c>
      <c r="AI238">
        <v>63</v>
      </c>
      <c r="AJ238">
        <v>63</v>
      </c>
      <c r="AK238">
        <v>63</v>
      </c>
      <c r="AL238">
        <v>63</v>
      </c>
      <c r="AM238">
        <v>63</v>
      </c>
      <c r="AN238">
        <v>63</v>
      </c>
      <c r="AO238">
        <v>63</v>
      </c>
      <c r="AP238">
        <v>63</v>
      </c>
      <c r="AQ238">
        <v>63</v>
      </c>
      <c r="AR238">
        <v>63</v>
      </c>
      <c r="AS238">
        <v>63.363636363636367</v>
      </c>
    </row>
    <row r="239" spans="1:45" x14ac:dyDescent="0.25">
      <c r="A239">
        <v>178</v>
      </c>
      <c r="B239">
        <v>179</v>
      </c>
      <c r="C239">
        <v>176</v>
      </c>
      <c r="D239">
        <v>118</v>
      </c>
      <c r="E239">
        <v>116</v>
      </c>
      <c r="F239">
        <v>116</v>
      </c>
      <c r="G239">
        <v>125</v>
      </c>
      <c r="H239">
        <v>121</v>
      </c>
      <c r="I239">
        <v>116</v>
      </c>
      <c r="J239">
        <v>112</v>
      </c>
      <c r="K239">
        <v>115</v>
      </c>
      <c r="L239">
        <v>113</v>
      </c>
      <c r="M239">
        <v>114</v>
      </c>
      <c r="N239">
        <v>116</v>
      </c>
      <c r="O239">
        <v>115</v>
      </c>
      <c r="P239">
        <v>117</v>
      </c>
      <c r="Q239">
        <v>98</v>
      </c>
      <c r="R239">
        <v>98</v>
      </c>
      <c r="S239">
        <v>97</v>
      </c>
      <c r="T239">
        <v>100</v>
      </c>
      <c r="U239">
        <v>99</v>
      </c>
      <c r="V239">
        <v>100</v>
      </c>
      <c r="W239">
        <v>102</v>
      </c>
      <c r="X239">
        <v>102</v>
      </c>
      <c r="Y239">
        <v>142</v>
      </c>
      <c r="Z239">
        <v>95</v>
      </c>
      <c r="AA239">
        <v>96</v>
      </c>
      <c r="AB239">
        <v>114</v>
      </c>
      <c r="AC239">
        <v>109</v>
      </c>
      <c r="AD239">
        <v>105</v>
      </c>
      <c r="AE239">
        <v>103</v>
      </c>
      <c r="AF239">
        <v>86</v>
      </c>
      <c r="AG239">
        <v>86</v>
      </c>
      <c r="AH239">
        <v>87</v>
      </c>
      <c r="AI239">
        <v>79</v>
      </c>
      <c r="AJ239">
        <v>89</v>
      </c>
      <c r="AK239">
        <v>89</v>
      </c>
      <c r="AL239">
        <v>73</v>
      </c>
      <c r="AM239">
        <v>75</v>
      </c>
      <c r="AN239">
        <v>123</v>
      </c>
      <c r="AO239">
        <v>123</v>
      </c>
      <c r="AP239">
        <v>126</v>
      </c>
      <c r="AQ239">
        <v>120</v>
      </c>
      <c r="AR239">
        <v>95</v>
      </c>
      <c r="AS239">
        <v>110.40909090909091</v>
      </c>
    </row>
    <row r="240" spans="1:45" x14ac:dyDescent="0.25">
      <c r="A240">
        <v>133</v>
      </c>
      <c r="B240">
        <v>133</v>
      </c>
      <c r="C240">
        <v>133</v>
      </c>
      <c r="D240">
        <v>94</v>
      </c>
      <c r="E240">
        <v>94</v>
      </c>
      <c r="F240">
        <v>94</v>
      </c>
      <c r="G240">
        <v>94</v>
      </c>
      <c r="H240">
        <v>94</v>
      </c>
      <c r="I240">
        <v>94</v>
      </c>
      <c r="J240">
        <v>94</v>
      </c>
      <c r="K240">
        <v>94</v>
      </c>
      <c r="L240">
        <v>94</v>
      </c>
      <c r="M240">
        <v>98</v>
      </c>
      <c r="N240">
        <v>108</v>
      </c>
      <c r="O240">
        <v>94</v>
      </c>
      <c r="P240">
        <v>94</v>
      </c>
      <c r="Q240">
        <v>94</v>
      </c>
      <c r="R240">
        <v>94</v>
      </c>
      <c r="S240">
        <v>94</v>
      </c>
      <c r="T240">
        <v>94</v>
      </c>
      <c r="U240">
        <v>94</v>
      </c>
      <c r="V240">
        <v>88</v>
      </c>
      <c r="W240">
        <v>94</v>
      </c>
      <c r="X240">
        <v>94</v>
      </c>
      <c r="Y240">
        <v>94</v>
      </c>
      <c r="Z240">
        <v>94</v>
      </c>
      <c r="AA240">
        <v>94</v>
      </c>
      <c r="AB240">
        <v>94</v>
      </c>
      <c r="AC240">
        <v>94</v>
      </c>
      <c r="AD240">
        <v>98</v>
      </c>
      <c r="AE240">
        <v>108</v>
      </c>
      <c r="AF240">
        <v>98</v>
      </c>
      <c r="AG240">
        <v>98</v>
      </c>
      <c r="AH240">
        <v>98</v>
      </c>
      <c r="AI240">
        <v>98</v>
      </c>
      <c r="AJ240">
        <v>98</v>
      </c>
      <c r="AK240">
        <v>98</v>
      </c>
      <c r="AL240">
        <v>98</v>
      </c>
      <c r="AM240">
        <v>98</v>
      </c>
      <c r="AN240">
        <v>98</v>
      </c>
      <c r="AO240">
        <v>98</v>
      </c>
      <c r="AP240">
        <v>98</v>
      </c>
      <c r="AQ240">
        <v>97</v>
      </c>
      <c r="AR240">
        <v>97</v>
      </c>
      <c r="AS240">
        <v>98.47727272727272</v>
      </c>
    </row>
    <row r="241" spans="1:45" x14ac:dyDescent="0.25">
      <c r="A241">
        <v>16</v>
      </c>
      <c r="B241">
        <v>16</v>
      </c>
      <c r="C241">
        <v>16</v>
      </c>
      <c r="D241">
        <v>16</v>
      </c>
      <c r="E241">
        <v>16</v>
      </c>
      <c r="F241">
        <v>16</v>
      </c>
      <c r="G241">
        <v>16</v>
      </c>
      <c r="H241">
        <v>16</v>
      </c>
      <c r="I241">
        <v>16</v>
      </c>
      <c r="J241">
        <v>16</v>
      </c>
      <c r="K241">
        <v>16</v>
      </c>
      <c r="L241">
        <v>16</v>
      </c>
      <c r="M241">
        <v>16</v>
      </c>
      <c r="N241">
        <v>16</v>
      </c>
      <c r="O241">
        <v>16</v>
      </c>
      <c r="P241">
        <v>16</v>
      </c>
      <c r="Q241">
        <v>16</v>
      </c>
      <c r="R241">
        <v>16</v>
      </c>
      <c r="S241">
        <v>16</v>
      </c>
      <c r="T241">
        <v>16</v>
      </c>
      <c r="U241">
        <v>16</v>
      </c>
      <c r="V241">
        <v>16</v>
      </c>
      <c r="W241">
        <v>16</v>
      </c>
      <c r="X241">
        <v>16</v>
      </c>
      <c r="Y241">
        <v>16</v>
      </c>
      <c r="Z241">
        <v>16</v>
      </c>
      <c r="AA241">
        <v>16</v>
      </c>
      <c r="AB241">
        <v>16</v>
      </c>
      <c r="AC241">
        <v>16</v>
      </c>
      <c r="AD241">
        <v>16</v>
      </c>
      <c r="AE241">
        <v>16</v>
      </c>
      <c r="AF241">
        <v>16</v>
      </c>
      <c r="AG241">
        <v>16</v>
      </c>
      <c r="AH241">
        <v>16</v>
      </c>
      <c r="AI241">
        <v>16</v>
      </c>
      <c r="AJ241">
        <v>16</v>
      </c>
      <c r="AK241">
        <v>16</v>
      </c>
      <c r="AL241">
        <v>16</v>
      </c>
      <c r="AM241">
        <v>16</v>
      </c>
      <c r="AN241">
        <v>16</v>
      </c>
      <c r="AO241">
        <v>16</v>
      </c>
      <c r="AP241">
        <v>18</v>
      </c>
      <c r="AQ241">
        <v>18</v>
      </c>
      <c r="AR241">
        <v>18</v>
      </c>
      <c r="AS241">
        <v>16.136363636363637</v>
      </c>
    </row>
    <row r="242" spans="1:45" x14ac:dyDescent="0.25">
      <c r="A242">
        <v>111</v>
      </c>
      <c r="B242">
        <v>174</v>
      </c>
      <c r="C242">
        <v>175</v>
      </c>
      <c r="D242">
        <v>122</v>
      </c>
      <c r="E242">
        <v>132</v>
      </c>
      <c r="F242">
        <v>121</v>
      </c>
      <c r="G242">
        <v>121</v>
      </c>
      <c r="H242">
        <v>121</v>
      </c>
      <c r="I242">
        <v>121</v>
      </c>
      <c r="J242">
        <v>114</v>
      </c>
      <c r="K242">
        <v>112</v>
      </c>
      <c r="L242">
        <v>112</v>
      </c>
      <c r="M242">
        <v>112</v>
      </c>
      <c r="N242">
        <v>112</v>
      </c>
      <c r="O242">
        <v>112</v>
      </c>
      <c r="P242">
        <v>112</v>
      </c>
      <c r="Q242">
        <v>112</v>
      </c>
      <c r="R242">
        <v>114</v>
      </c>
      <c r="S242">
        <v>114</v>
      </c>
      <c r="T242">
        <v>100</v>
      </c>
      <c r="U242">
        <v>106</v>
      </c>
      <c r="V242">
        <v>106</v>
      </c>
      <c r="W242">
        <v>106</v>
      </c>
      <c r="X242">
        <v>106</v>
      </c>
      <c r="Y242">
        <v>104</v>
      </c>
      <c r="Z242">
        <v>104</v>
      </c>
      <c r="AA242">
        <v>104</v>
      </c>
      <c r="AB242">
        <v>104</v>
      </c>
      <c r="AC242">
        <v>104</v>
      </c>
      <c r="AD242">
        <v>104</v>
      </c>
      <c r="AE242">
        <v>104</v>
      </c>
      <c r="AF242">
        <v>104</v>
      </c>
      <c r="AG242">
        <v>104</v>
      </c>
      <c r="AH242">
        <v>104</v>
      </c>
      <c r="AI242">
        <v>104</v>
      </c>
      <c r="AJ242">
        <v>104</v>
      </c>
      <c r="AK242">
        <v>104</v>
      </c>
      <c r="AL242">
        <v>103</v>
      </c>
      <c r="AM242">
        <v>101</v>
      </c>
      <c r="AN242">
        <v>101</v>
      </c>
      <c r="AO242">
        <v>100</v>
      </c>
      <c r="AP242">
        <v>99</v>
      </c>
      <c r="AQ242">
        <v>100</v>
      </c>
      <c r="AR242">
        <v>100</v>
      </c>
      <c r="AS242">
        <v>111.45454545454545</v>
      </c>
    </row>
    <row r="243" spans="1:45" x14ac:dyDescent="0.25">
      <c r="A243">
        <v>94</v>
      </c>
      <c r="B243">
        <v>94</v>
      </c>
      <c r="C243">
        <v>96</v>
      </c>
      <c r="D243">
        <v>96</v>
      </c>
      <c r="E243">
        <v>96</v>
      </c>
      <c r="F243">
        <v>76</v>
      </c>
      <c r="G243">
        <v>80</v>
      </c>
      <c r="H243">
        <v>80</v>
      </c>
      <c r="I243">
        <v>102</v>
      </c>
      <c r="J243">
        <v>102</v>
      </c>
      <c r="K243">
        <v>102</v>
      </c>
      <c r="L243">
        <v>98</v>
      </c>
      <c r="M243">
        <v>102</v>
      </c>
      <c r="N243">
        <v>102</v>
      </c>
      <c r="O243">
        <v>102</v>
      </c>
      <c r="P243">
        <v>102</v>
      </c>
      <c r="Q243">
        <v>102</v>
      </c>
      <c r="R243">
        <v>102</v>
      </c>
      <c r="S243">
        <v>81</v>
      </c>
      <c r="T243">
        <v>102</v>
      </c>
      <c r="U243">
        <v>102</v>
      </c>
      <c r="V243">
        <v>102</v>
      </c>
      <c r="W243">
        <v>102</v>
      </c>
      <c r="X243">
        <v>102</v>
      </c>
      <c r="Y243">
        <v>102</v>
      </c>
      <c r="Z243">
        <v>102</v>
      </c>
      <c r="AA243">
        <v>102</v>
      </c>
      <c r="AB243">
        <v>102</v>
      </c>
      <c r="AC243">
        <v>102</v>
      </c>
      <c r="AD243">
        <v>102</v>
      </c>
      <c r="AE243">
        <v>102</v>
      </c>
      <c r="AF243">
        <v>102</v>
      </c>
      <c r="AG243">
        <v>102</v>
      </c>
      <c r="AH243">
        <v>94</v>
      </c>
      <c r="AI243">
        <v>94</v>
      </c>
      <c r="AJ243">
        <v>90</v>
      </c>
      <c r="AK243">
        <v>94</v>
      </c>
      <c r="AL243">
        <v>94</v>
      </c>
      <c r="AM243">
        <v>86</v>
      </c>
      <c r="AN243">
        <v>86</v>
      </c>
      <c r="AO243">
        <v>85</v>
      </c>
      <c r="AP243">
        <v>85</v>
      </c>
      <c r="AQ243">
        <v>85</v>
      </c>
      <c r="AR243">
        <v>85</v>
      </c>
      <c r="AS243">
        <v>95.795454545454547</v>
      </c>
    </row>
    <row r="244" spans="1:45" x14ac:dyDescent="0.25">
      <c r="A244">
        <v>37</v>
      </c>
      <c r="B244">
        <v>37</v>
      </c>
      <c r="C244">
        <v>37</v>
      </c>
      <c r="D244">
        <v>37</v>
      </c>
      <c r="E244">
        <v>37</v>
      </c>
      <c r="F244">
        <v>37</v>
      </c>
      <c r="G244">
        <v>37</v>
      </c>
      <c r="H244">
        <v>37</v>
      </c>
      <c r="I244">
        <v>37</v>
      </c>
      <c r="J244">
        <v>37</v>
      </c>
      <c r="K244">
        <v>37</v>
      </c>
      <c r="L244">
        <v>37</v>
      </c>
      <c r="M244">
        <v>37</v>
      </c>
      <c r="N244">
        <v>37</v>
      </c>
      <c r="O244">
        <v>37</v>
      </c>
      <c r="P244">
        <v>37</v>
      </c>
      <c r="Q244">
        <v>37</v>
      </c>
      <c r="R244">
        <v>37</v>
      </c>
      <c r="S244">
        <v>37</v>
      </c>
      <c r="T244">
        <v>37</v>
      </c>
      <c r="U244">
        <v>37</v>
      </c>
      <c r="V244">
        <v>37</v>
      </c>
      <c r="W244">
        <v>37</v>
      </c>
      <c r="X244">
        <v>37</v>
      </c>
      <c r="Y244">
        <v>37</v>
      </c>
      <c r="Z244">
        <v>37</v>
      </c>
      <c r="AA244">
        <v>37</v>
      </c>
      <c r="AB244">
        <v>37</v>
      </c>
      <c r="AC244">
        <v>37</v>
      </c>
      <c r="AD244">
        <v>37</v>
      </c>
      <c r="AE244">
        <v>37</v>
      </c>
      <c r="AF244">
        <v>37</v>
      </c>
      <c r="AG244">
        <v>37</v>
      </c>
      <c r="AH244">
        <v>37</v>
      </c>
      <c r="AI244">
        <v>37</v>
      </c>
      <c r="AJ244">
        <v>37</v>
      </c>
      <c r="AK244">
        <v>37</v>
      </c>
      <c r="AL244">
        <v>37</v>
      </c>
      <c r="AM244">
        <v>37</v>
      </c>
      <c r="AN244">
        <v>37</v>
      </c>
      <c r="AO244">
        <v>37</v>
      </c>
      <c r="AP244">
        <v>37</v>
      </c>
      <c r="AQ244">
        <v>37</v>
      </c>
      <c r="AR244">
        <v>37</v>
      </c>
      <c r="AS244">
        <v>37</v>
      </c>
    </row>
    <row r="245" spans="1:45" x14ac:dyDescent="0.25">
      <c r="A245">
        <v>47</v>
      </c>
      <c r="B245">
        <v>39</v>
      </c>
      <c r="C245">
        <v>39</v>
      </c>
      <c r="D245">
        <v>39</v>
      </c>
      <c r="E245">
        <v>41</v>
      </c>
      <c r="F245">
        <v>41</v>
      </c>
      <c r="G245">
        <v>41</v>
      </c>
      <c r="H245">
        <v>47</v>
      </c>
      <c r="I245">
        <v>47</v>
      </c>
      <c r="J245">
        <v>47</v>
      </c>
      <c r="K245">
        <v>47</v>
      </c>
      <c r="L245">
        <v>47</v>
      </c>
      <c r="M245">
        <v>47</v>
      </c>
      <c r="N245">
        <v>47</v>
      </c>
      <c r="O245">
        <v>31</v>
      </c>
      <c r="P245">
        <v>31</v>
      </c>
      <c r="Q245">
        <v>31</v>
      </c>
      <c r="R245">
        <v>31</v>
      </c>
      <c r="S245">
        <v>31</v>
      </c>
      <c r="T245">
        <v>31</v>
      </c>
      <c r="U245">
        <v>31</v>
      </c>
      <c r="V245">
        <v>30</v>
      </c>
      <c r="W245">
        <v>31</v>
      </c>
      <c r="X245">
        <v>31</v>
      </c>
      <c r="Y245">
        <v>31</v>
      </c>
      <c r="Z245">
        <v>30</v>
      </c>
      <c r="AA245">
        <v>30</v>
      </c>
      <c r="AB245">
        <v>30</v>
      </c>
      <c r="AC245">
        <v>30</v>
      </c>
      <c r="AD245">
        <v>30</v>
      </c>
      <c r="AE245">
        <v>30</v>
      </c>
      <c r="AF245">
        <v>30</v>
      </c>
      <c r="AG245">
        <v>30</v>
      </c>
      <c r="AH245">
        <v>30</v>
      </c>
      <c r="AI245">
        <v>28</v>
      </c>
      <c r="AJ245">
        <v>30</v>
      </c>
      <c r="AK245">
        <v>30</v>
      </c>
      <c r="AL245">
        <v>30</v>
      </c>
      <c r="AM245">
        <v>30</v>
      </c>
      <c r="AN245">
        <v>30</v>
      </c>
      <c r="AO245">
        <v>29</v>
      </c>
      <c r="AP245">
        <v>29</v>
      </c>
      <c r="AQ245">
        <v>29</v>
      </c>
      <c r="AR245">
        <v>29</v>
      </c>
      <c r="AS245">
        <v>34.545454545454547</v>
      </c>
    </row>
    <row r="246" spans="1:45" x14ac:dyDescent="0.25">
      <c r="A246">
        <v>45</v>
      </c>
      <c r="B246">
        <v>45</v>
      </c>
      <c r="C246">
        <v>45</v>
      </c>
      <c r="D246">
        <v>45</v>
      </c>
      <c r="E246">
        <v>45</v>
      </c>
      <c r="F246">
        <v>45</v>
      </c>
      <c r="G246">
        <v>45</v>
      </c>
      <c r="H246">
        <v>45</v>
      </c>
      <c r="I246">
        <v>45</v>
      </c>
      <c r="J246">
        <v>45</v>
      </c>
      <c r="K246">
        <v>45</v>
      </c>
      <c r="L246">
        <v>45</v>
      </c>
      <c r="M246">
        <v>45</v>
      </c>
      <c r="N246">
        <v>45</v>
      </c>
      <c r="O246">
        <v>45</v>
      </c>
      <c r="P246">
        <v>45</v>
      </c>
      <c r="Q246">
        <v>46</v>
      </c>
      <c r="R246">
        <v>46</v>
      </c>
      <c r="S246">
        <v>46</v>
      </c>
      <c r="T246">
        <v>46</v>
      </c>
      <c r="U246">
        <v>46</v>
      </c>
      <c r="V246">
        <v>46</v>
      </c>
      <c r="W246">
        <v>46</v>
      </c>
      <c r="X246">
        <v>46</v>
      </c>
      <c r="Y246">
        <v>46</v>
      </c>
      <c r="Z246">
        <v>46</v>
      </c>
      <c r="AA246">
        <v>46</v>
      </c>
      <c r="AB246">
        <v>46</v>
      </c>
      <c r="AC246">
        <v>46</v>
      </c>
      <c r="AD246">
        <v>46</v>
      </c>
      <c r="AE246">
        <v>46</v>
      </c>
      <c r="AF246">
        <v>46</v>
      </c>
      <c r="AG246">
        <v>46</v>
      </c>
      <c r="AH246">
        <v>46</v>
      </c>
      <c r="AI246">
        <v>46</v>
      </c>
      <c r="AJ246">
        <v>46</v>
      </c>
      <c r="AK246">
        <v>46</v>
      </c>
      <c r="AL246">
        <v>46</v>
      </c>
      <c r="AM246">
        <v>46</v>
      </c>
      <c r="AN246">
        <v>46</v>
      </c>
      <c r="AO246">
        <v>45</v>
      </c>
      <c r="AP246">
        <v>45</v>
      </c>
      <c r="AQ246">
        <v>45</v>
      </c>
      <c r="AR246">
        <v>45</v>
      </c>
      <c r="AS246">
        <v>45.545454545454547</v>
      </c>
    </row>
    <row r="247" spans="1:45" x14ac:dyDescent="0.25">
      <c r="A247">
        <v>47</v>
      </c>
      <c r="B247">
        <v>51</v>
      </c>
      <c r="C247">
        <v>50</v>
      </c>
      <c r="D247">
        <v>50</v>
      </c>
      <c r="E247">
        <v>50</v>
      </c>
      <c r="F247">
        <v>50</v>
      </c>
      <c r="G247">
        <v>50</v>
      </c>
      <c r="H247">
        <v>50</v>
      </c>
      <c r="I247">
        <v>47</v>
      </c>
      <c r="J247">
        <v>50</v>
      </c>
      <c r="K247">
        <v>50</v>
      </c>
      <c r="L247">
        <v>50</v>
      </c>
      <c r="M247">
        <v>47</v>
      </c>
      <c r="N247">
        <v>47</v>
      </c>
      <c r="O247">
        <v>47</v>
      </c>
      <c r="P247">
        <v>46</v>
      </c>
      <c r="Q247">
        <v>50</v>
      </c>
      <c r="R247">
        <v>49</v>
      </c>
      <c r="S247">
        <v>45</v>
      </c>
      <c r="T247">
        <v>45</v>
      </c>
      <c r="U247">
        <v>45</v>
      </c>
      <c r="V247">
        <v>45</v>
      </c>
      <c r="W247">
        <v>47</v>
      </c>
      <c r="X247">
        <v>46</v>
      </c>
      <c r="Y247">
        <v>45</v>
      </c>
      <c r="Z247">
        <v>47</v>
      </c>
      <c r="AA247">
        <v>45</v>
      </c>
      <c r="AB247">
        <v>50</v>
      </c>
      <c r="AC247">
        <v>47</v>
      </c>
      <c r="AD247">
        <v>51</v>
      </c>
      <c r="AE247">
        <v>48</v>
      </c>
      <c r="AF247">
        <v>45</v>
      </c>
      <c r="AG247">
        <v>49</v>
      </c>
      <c r="AH247">
        <v>45</v>
      </c>
      <c r="AI247">
        <v>50</v>
      </c>
      <c r="AJ247">
        <v>50</v>
      </c>
      <c r="AK247">
        <v>42</v>
      </c>
      <c r="AL247">
        <v>47</v>
      </c>
      <c r="AM247">
        <v>45</v>
      </c>
      <c r="AN247">
        <v>45</v>
      </c>
      <c r="AO247">
        <v>45</v>
      </c>
      <c r="AP247">
        <v>47</v>
      </c>
      <c r="AQ247">
        <v>45</v>
      </c>
      <c r="AR247">
        <v>47</v>
      </c>
      <c r="AS247">
        <v>47.477272727272727</v>
      </c>
    </row>
    <row r="248" spans="1:45" x14ac:dyDescent="0.25">
      <c r="A248">
        <v>42</v>
      </c>
      <c r="B248">
        <v>43</v>
      </c>
      <c r="C248">
        <v>42</v>
      </c>
      <c r="D248">
        <v>43</v>
      </c>
      <c r="E248">
        <v>44</v>
      </c>
      <c r="F248">
        <v>42</v>
      </c>
      <c r="G248">
        <v>43</v>
      </c>
      <c r="H248">
        <v>42</v>
      </c>
      <c r="I248">
        <v>42</v>
      </c>
      <c r="J248">
        <v>42</v>
      </c>
      <c r="K248">
        <v>42</v>
      </c>
      <c r="L248">
        <v>44</v>
      </c>
      <c r="M248">
        <v>43</v>
      </c>
      <c r="N248">
        <v>42</v>
      </c>
      <c r="O248">
        <v>42</v>
      </c>
      <c r="P248">
        <v>42</v>
      </c>
      <c r="Q248">
        <v>43</v>
      </c>
      <c r="R248">
        <v>45</v>
      </c>
      <c r="S248">
        <v>44</v>
      </c>
      <c r="T248">
        <v>42</v>
      </c>
      <c r="U248">
        <v>42</v>
      </c>
      <c r="V248">
        <v>43</v>
      </c>
      <c r="W248">
        <v>44</v>
      </c>
      <c r="X248">
        <v>45</v>
      </c>
      <c r="Y248">
        <v>43</v>
      </c>
      <c r="Z248">
        <v>43</v>
      </c>
      <c r="AA248">
        <v>43</v>
      </c>
      <c r="AB248">
        <v>44</v>
      </c>
      <c r="AC248">
        <v>43</v>
      </c>
      <c r="AD248">
        <v>45</v>
      </c>
      <c r="AE248">
        <v>45</v>
      </c>
      <c r="AF248">
        <v>42</v>
      </c>
      <c r="AG248">
        <v>42</v>
      </c>
      <c r="AH248">
        <v>43</v>
      </c>
      <c r="AI248">
        <v>44</v>
      </c>
      <c r="AJ248">
        <v>42</v>
      </c>
      <c r="AK248">
        <v>42</v>
      </c>
      <c r="AL248">
        <v>44</v>
      </c>
      <c r="AM248">
        <v>43</v>
      </c>
      <c r="AN248">
        <v>42</v>
      </c>
      <c r="AO248">
        <v>42</v>
      </c>
      <c r="AP248">
        <v>44</v>
      </c>
      <c r="AQ248">
        <v>42</v>
      </c>
      <c r="AR248">
        <v>42</v>
      </c>
      <c r="AS248">
        <v>42.909090909090907</v>
      </c>
    </row>
    <row r="249" spans="1:45" x14ac:dyDescent="0.25">
      <c r="A249">
        <v>364</v>
      </c>
      <c r="B249">
        <v>356</v>
      </c>
      <c r="C249">
        <v>353</v>
      </c>
      <c r="D249">
        <v>353</v>
      </c>
      <c r="E249">
        <v>360</v>
      </c>
      <c r="F249">
        <v>346</v>
      </c>
      <c r="G249">
        <v>352</v>
      </c>
      <c r="H249">
        <v>348</v>
      </c>
      <c r="I249">
        <v>352</v>
      </c>
      <c r="J249">
        <v>349</v>
      </c>
      <c r="K249">
        <v>347</v>
      </c>
      <c r="L249">
        <v>346</v>
      </c>
      <c r="M249">
        <v>348</v>
      </c>
      <c r="N249">
        <v>346</v>
      </c>
      <c r="O249">
        <v>347</v>
      </c>
      <c r="P249">
        <v>348</v>
      </c>
      <c r="Q249">
        <v>347</v>
      </c>
      <c r="R249">
        <v>347</v>
      </c>
      <c r="S249">
        <v>346</v>
      </c>
      <c r="T249">
        <v>348</v>
      </c>
      <c r="U249">
        <v>348</v>
      </c>
      <c r="V249">
        <v>350</v>
      </c>
      <c r="W249">
        <v>348</v>
      </c>
      <c r="X249">
        <v>347</v>
      </c>
      <c r="Y249">
        <v>351</v>
      </c>
      <c r="Z249">
        <v>354</v>
      </c>
      <c r="AA249">
        <v>356</v>
      </c>
      <c r="AB249">
        <v>356</v>
      </c>
      <c r="AC249">
        <v>348</v>
      </c>
      <c r="AD249">
        <v>352</v>
      </c>
      <c r="AE249">
        <v>346</v>
      </c>
      <c r="AF249">
        <v>348</v>
      </c>
      <c r="AG249">
        <v>347</v>
      </c>
      <c r="AH249">
        <v>350</v>
      </c>
      <c r="AI249">
        <v>347</v>
      </c>
      <c r="AJ249">
        <v>348</v>
      </c>
      <c r="AK249">
        <v>348</v>
      </c>
      <c r="AL249">
        <v>349</v>
      </c>
      <c r="AM249">
        <v>349</v>
      </c>
      <c r="AN249">
        <v>347</v>
      </c>
      <c r="AO249">
        <v>349</v>
      </c>
      <c r="AP249">
        <v>348</v>
      </c>
      <c r="AQ249">
        <v>352</v>
      </c>
      <c r="AR249">
        <v>353</v>
      </c>
      <c r="AS249">
        <v>349.86363636363637</v>
      </c>
    </row>
    <row r="250" spans="1:45" x14ac:dyDescent="0.25">
      <c r="A250">
        <v>25</v>
      </c>
      <c r="B250">
        <v>27</v>
      </c>
      <c r="C250">
        <v>26</v>
      </c>
      <c r="D250">
        <v>31</v>
      </c>
      <c r="E250">
        <v>25</v>
      </c>
      <c r="F250">
        <v>27</v>
      </c>
      <c r="G250">
        <v>27</v>
      </c>
      <c r="H250">
        <v>27</v>
      </c>
      <c r="I250">
        <v>26</v>
      </c>
      <c r="J250">
        <v>25</v>
      </c>
      <c r="K250">
        <v>24</v>
      </c>
      <c r="L250">
        <v>24</v>
      </c>
      <c r="M250">
        <v>24</v>
      </c>
      <c r="N250">
        <v>26</v>
      </c>
      <c r="O250">
        <v>25</v>
      </c>
      <c r="P250">
        <v>24</v>
      </c>
      <c r="Q250">
        <v>27</v>
      </c>
      <c r="R250">
        <v>26</v>
      </c>
      <c r="S250">
        <v>25</v>
      </c>
      <c r="T250">
        <v>24</v>
      </c>
      <c r="U250">
        <v>25</v>
      </c>
      <c r="V250">
        <v>24</v>
      </c>
      <c r="W250">
        <v>24</v>
      </c>
      <c r="X250">
        <v>29</v>
      </c>
      <c r="Y250">
        <v>29</v>
      </c>
      <c r="Z250">
        <v>28</v>
      </c>
      <c r="AA250">
        <v>25</v>
      </c>
      <c r="AB250">
        <v>26</v>
      </c>
      <c r="AC250">
        <v>25</v>
      </c>
      <c r="AD250">
        <v>25</v>
      </c>
      <c r="AE250">
        <v>26</v>
      </c>
      <c r="AF250">
        <v>25</v>
      </c>
      <c r="AG250">
        <v>25</v>
      </c>
      <c r="AH250">
        <v>26</v>
      </c>
      <c r="AI250">
        <v>25</v>
      </c>
      <c r="AJ250">
        <v>26</v>
      </c>
      <c r="AK250">
        <v>27</v>
      </c>
      <c r="AL250">
        <v>26</v>
      </c>
      <c r="AM250">
        <v>25</v>
      </c>
      <c r="AN250">
        <v>26</v>
      </c>
      <c r="AO250">
        <v>24</v>
      </c>
      <c r="AP250">
        <v>25</v>
      </c>
      <c r="AQ250">
        <v>23</v>
      </c>
      <c r="AR250">
        <v>23</v>
      </c>
      <c r="AS250">
        <v>25.613636363636363</v>
      </c>
    </row>
    <row r="251" spans="1:45" x14ac:dyDescent="0.25">
      <c r="A251">
        <v>213</v>
      </c>
      <c r="B251">
        <v>221</v>
      </c>
      <c r="C251">
        <v>219</v>
      </c>
      <c r="D251">
        <v>222</v>
      </c>
      <c r="E251">
        <v>217</v>
      </c>
      <c r="F251">
        <v>221</v>
      </c>
      <c r="G251">
        <v>226</v>
      </c>
      <c r="H251">
        <v>230</v>
      </c>
      <c r="I251">
        <v>229</v>
      </c>
      <c r="J251">
        <v>226</v>
      </c>
      <c r="K251">
        <v>229</v>
      </c>
      <c r="L251">
        <v>247</v>
      </c>
      <c r="M251">
        <v>250</v>
      </c>
      <c r="N251">
        <v>245</v>
      </c>
      <c r="O251">
        <v>231</v>
      </c>
      <c r="P251">
        <v>238</v>
      </c>
      <c r="Q251">
        <v>239</v>
      </c>
      <c r="R251">
        <v>244</v>
      </c>
      <c r="S251">
        <v>177</v>
      </c>
      <c r="T251">
        <v>171</v>
      </c>
      <c r="U251">
        <v>171</v>
      </c>
      <c r="V251">
        <v>169</v>
      </c>
      <c r="W251">
        <v>172</v>
      </c>
      <c r="X251">
        <v>172</v>
      </c>
      <c r="Y251">
        <v>172</v>
      </c>
      <c r="Z251">
        <v>172</v>
      </c>
      <c r="AA251">
        <v>174</v>
      </c>
      <c r="AB251">
        <v>172</v>
      </c>
      <c r="AC251">
        <v>173</v>
      </c>
      <c r="AD251">
        <v>172</v>
      </c>
      <c r="AE251">
        <v>173</v>
      </c>
      <c r="AF251">
        <v>172</v>
      </c>
      <c r="AG251">
        <v>166</v>
      </c>
      <c r="AH251">
        <v>164</v>
      </c>
      <c r="AI251">
        <v>163</v>
      </c>
      <c r="AJ251">
        <v>181</v>
      </c>
      <c r="AK251">
        <v>234</v>
      </c>
      <c r="AL251">
        <v>226</v>
      </c>
      <c r="AM251">
        <v>176</v>
      </c>
      <c r="AN251">
        <v>178</v>
      </c>
      <c r="AO251">
        <v>176</v>
      </c>
      <c r="AP251">
        <v>176</v>
      </c>
      <c r="AQ251">
        <v>176</v>
      </c>
      <c r="AR251">
        <v>176</v>
      </c>
      <c r="AS251">
        <v>198.88636363636363</v>
      </c>
    </row>
    <row r="252" spans="1:45" x14ac:dyDescent="0.25">
      <c r="A252">
        <v>8</v>
      </c>
      <c r="B252">
        <v>8</v>
      </c>
      <c r="C252">
        <v>8</v>
      </c>
      <c r="D252">
        <v>8</v>
      </c>
      <c r="E252">
        <v>8</v>
      </c>
      <c r="F252">
        <v>8</v>
      </c>
      <c r="G252">
        <v>8</v>
      </c>
      <c r="H252">
        <v>8</v>
      </c>
      <c r="I252">
        <v>8</v>
      </c>
      <c r="J252">
        <v>8</v>
      </c>
      <c r="K252">
        <v>8</v>
      </c>
      <c r="L252">
        <v>8</v>
      </c>
      <c r="M252">
        <v>8</v>
      </c>
      <c r="N252">
        <v>8</v>
      </c>
      <c r="O252">
        <v>8</v>
      </c>
      <c r="P252">
        <v>8</v>
      </c>
      <c r="Q252">
        <v>8</v>
      </c>
      <c r="R252">
        <v>8</v>
      </c>
      <c r="S252">
        <v>8</v>
      </c>
      <c r="T252">
        <v>8</v>
      </c>
      <c r="U252">
        <v>8</v>
      </c>
      <c r="V252">
        <v>8</v>
      </c>
      <c r="W252">
        <v>8</v>
      </c>
      <c r="X252">
        <v>8</v>
      </c>
      <c r="Y252">
        <v>8</v>
      </c>
      <c r="Z252">
        <v>8</v>
      </c>
      <c r="AA252">
        <v>8</v>
      </c>
      <c r="AB252">
        <v>8</v>
      </c>
      <c r="AC252">
        <v>8</v>
      </c>
      <c r="AD252">
        <v>8</v>
      </c>
      <c r="AE252">
        <v>8</v>
      </c>
      <c r="AF252">
        <v>8</v>
      </c>
      <c r="AG252">
        <v>8</v>
      </c>
      <c r="AH252">
        <v>8</v>
      </c>
      <c r="AI252">
        <v>8</v>
      </c>
      <c r="AJ252">
        <v>8</v>
      </c>
      <c r="AK252">
        <v>8</v>
      </c>
      <c r="AL252">
        <v>8</v>
      </c>
      <c r="AM252">
        <v>8</v>
      </c>
      <c r="AN252">
        <v>8</v>
      </c>
      <c r="AO252">
        <v>8</v>
      </c>
      <c r="AP252">
        <v>8</v>
      </c>
      <c r="AQ252">
        <v>8</v>
      </c>
      <c r="AR252">
        <v>8</v>
      </c>
      <c r="AS252">
        <v>8</v>
      </c>
    </row>
    <row r="253" spans="1:45" x14ac:dyDescent="0.25">
      <c r="A253">
        <v>83</v>
      </c>
      <c r="B253">
        <v>83</v>
      </c>
      <c r="C253">
        <v>83</v>
      </c>
      <c r="D253">
        <v>82</v>
      </c>
      <c r="E253">
        <v>82</v>
      </c>
      <c r="F253">
        <v>83</v>
      </c>
      <c r="G253">
        <v>83</v>
      </c>
      <c r="H253">
        <v>83</v>
      </c>
      <c r="I253">
        <v>83</v>
      </c>
      <c r="J253">
        <v>82</v>
      </c>
      <c r="K253">
        <v>83</v>
      </c>
      <c r="L253">
        <v>83</v>
      </c>
      <c r="M253">
        <v>83</v>
      </c>
      <c r="N253">
        <v>83</v>
      </c>
      <c r="O253">
        <v>83</v>
      </c>
      <c r="P253">
        <v>83</v>
      </c>
      <c r="Q253">
        <v>82</v>
      </c>
      <c r="R253">
        <v>81</v>
      </c>
      <c r="S253">
        <v>83</v>
      </c>
      <c r="T253">
        <v>83</v>
      </c>
      <c r="U253">
        <v>83</v>
      </c>
      <c r="V253">
        <v>82</v>
      </c>
      <c r="W253">
        <v>83</v>
      </c>
      <c r="X253">
        <v>83</v>
      </c>
      <c r="Y253">
        <v>83</v>
      </c>
      <c r="Z253">
        <v>83</v>
      </c>
      <c r="AA253">
        <v>83</v>
      </c>
      <c r="AB253">
        <v>83</v>
      </c>
      <c r="AC253">
        <v>83</v>
      </c>
      <c r="AD253">
        <v>83</v>
      </c>
      <c r="AE253">
        <v>83</v>
      </c>
      <c r="AF253">
        <v>83</v>
      </c>
      <c r="AG253">
        <v>83</v>
      </c>
      <c r="AH253">
        <v>82</v>
      </c>
      <c r="AI253">
        <v>83</v>
      </c>
      <c r="AJ253">
        <v>82</v>
      </c>
      <c r="AK253">
        <v>82</v>
      </c>
      <c r="AL253">
        <v>83</v>
      </c>
      <c r="AM253">
        <v>83</v>
      </c>
      <c r="AN253">
        <v>83</v>
      </c>
      <c r="AO253">
        <v>83</v>
      </c>
      <c r="AP253">
        <v>83</v>
      </c>
      <c r="AQ253">
        <v>20</v>
      </c>
      <c r="AR253">
        <v>27</v>
      </c>
      <c r="AS253">
        <v>80.068181818181813</v>
      </c>
    </row>
    <row r="254" spans="1:45" x14ac:dyDescent="0.25">
      <c r="A254">
        <v>124</v>
      </c>
      <c r="B254">
        <v>124</v>
      </c>
      <c r="C254">
        <v>124</v>
      </c>
      <c r="D254">
        <v>124</v>
      </c>
      <c r="E254">
        <v>124</v>
      </c>
      <c r="F254">
        <v>124</v>
      </c>
      <c r="G254">
        <v>124</v>
      </c>
      <c r="H254">
        <v>124</v>
      </c>
      <c r="I254">
        <v>124</v>
      </c>
      <c r="J254">
        <v>124</v>
      </c>
      <c r="K254">
        <v>124</v>
      </c>
      <c r="L254">
        <v>124</v>
      </c>
      <c r="M254">
        <v>124</v>
      </c>
      <c r="N254">
        <v>124</v>
      </c>
      <c r="O254">
        <v>124</v>
      </c>
      <c r="P254">
        <v>124</v>
      </c>
      <c r="Q254">
        <v>124</v>
      </c>
      <c r="R254">
        <v>124</v>
      </c>
      <c r="S254">
        <v>124</v>
      </c>
      <c r="T254">
        <v>124</v>
      </c>
      <c r="U254">
        <v>124</v>
      </c>
      <c r="V254">
        <v>124</v>
      </c>
      <c r="W254">
        <v>124</v>
      </c>
      <c r="X254">
        <v>124</v>
      </c>
      <c r="Y254">
        <v>124</v>
      </c>
      <c r="Z254">
        <v>124</v>
      </c>
      <c r="AA254">
        <v>124</v>
      </c>
      <c r="AB254">
        <v>124</v>
      </c>
      <c r="AC254">
        <v>124</v>
      </c>
      <c r="AD254">
        <v>124</v>
      </c>
      <c r="AE254">
        <v>124</v>
      </c>
      <c r="AF254">
        <v>124</v>
      </c>
      <c r="AG254">
        <v>124</v>
      </c>
      <c r="AH254">
        <v>124</v>
      </c>
      <c r="AI254">
        <v>124</v>
      </c>
      <c r="AJ254">
        <v>124</v>
      </c>
      <c r="AK254">
        <v>124</v>
      </c>
      <c r="AL254">
        <v>124</v>
      </c>
      <c r="AM254">
        <v>124</v>
      </c>
      <c r="AN254">
        <v>124</v>
      </c>
      <c r="AO254">
        <v>124</v>
      </c>
      <c r="AP254">
        <v>124</v>
      </c>
      <c r="AQ254">
        <v>124</v>
      </c>
      <c r="AR254">
        <v>124</v>
      </c>
      <c r="AS254">
        <v>124</v>
      </c>
    </row>
    <row r="255" spans="1:45" x14ac:dyDescent="0.25">
      <c r="A255">
        <v>33</v>
      </c>
      <c r="B255">
        <v>34</v>
      </c>
      <c r="C255">
        <v>34</v>
      </c>
      <c r="D255">
        <v>32</v>
      </c>
      <c r="E255">
        <v>32</v>
      </c>
      <c r="F255">
        <v>32</v>
      </c>
      <c r="G255">
        <v>32</v>
      </c>
      <c r="H255">
        <v>32</v>
      </c>
      <c r="I255">
        <v>32</v>
      </c>
      <c r="J255">
        <v>55</v>
      </c>
      <c r="K255">
        <v>32</v>
      </c>
      <c r="L255">
        <v>32</v>
      </c>
      <c r="M255">
        <v>63</v>
      </c>
      <c r="N255">
        <v>34</v>
      </c>
      <c r="O255">
        <v>54</v>
      </c>
      <c r="P255">
        <v>54</v>
      </c>
      <c r="Q255">
        <v>54</v>
      </c>
      <c r="R255">
        <v>79</v>
      </c>
      <c r="S255">
        <v>79</v>
      </c>
      <c r="T255">
        <v>79</v>
      </c>
      <c r="U255">
        <v>79</v>
      </c>
      <c r="V255">
        <v>78</v>
      </c>
      <c r="W255">
        <v>78</v>
      </c>
      <c r="X255">
        <v>78</v>
      </c>
      <c r="Y255">
        <v>126</v>
      </c>
      <c r="Z255">
        <v>78</v>
      </c>
      <c r="AA255">
        <v>78</v>
      </c>
      <c r="AB255">
        <v>126</v>
      </c>
      <c r="AC255">
        <v>78</v>
      </c>
      <c r="AD255">
        <v>78</v>
      </c>
      <c r="AE255">
        <v>78</v>
      </c>
      <c r="AF255">
        <v>88</v>
      </c>
      <c r="AG255">
        <v>78</v>
      </c>
      <c r="AH255">
        <v>78</v>
      </c>
      <c r="AI255">
        <v>106</v>
      </c>
      <c r="AJ255">
        <v>134</v>
      </c>
      <c r="AK255">
        <v>136</v>
      </c>
      <c r="AL255">
        <v>78</v>
      </c>
      <c r="AM255">
        <v>78</v>
      </c>
      <c r="AN255">
        <v>78</v>
      </c>
      <c r="AO255">
        <v>82</v>
      </c>
      <c r="AP255">
        <v>79</v>
      </c>
      <c r="AQ255">
        <v>79</v>
      </c>
      <c r="AR255">
        <v>79</v>
      </c>
      <c r="AS255">
        <v>69</v>
      </c>
    </row>
    <row r="256" spans="1:45" x14ac:dyDescent="0.25">
      <c r="A256">
        <v>37</v>
      </c>
      <c r="B256">
        <v>37</v>
      </c>
      <c r="C256">
        <v>37</v>
      </c>
      <c r="D256">
        <v>37</v>
      </c>
      <c r="E256">
        <v>37</v>
      </c>
      <c r="F256">
        <v>37</v>
      </c>
      <c r="G256">
        <v>37</v>
      </c>
      <c r="H256">
        <v>37</v>
      </c>
      <c r="I256">
        <v>37</v>
      </c>
      <c r="J256">
        <v>37</v>
      </c>
      <c r="K256">
        <v>37</v>
      </c>
      <c r="L256">
        <v>37</v>
      </c>
      <c r="M256">
        <v>37</v>
      </c>
      <c r="N256">
        <v>37</v>
      </c>
      <c r="O256">
        <v>37</v>
      </c>
      <c r="P256">
        <v>37</v>
      </c>
      <c r="Q256">
        <v>37</v>
      </c>
      <c r="R256">
        <v>37</v>
      </c>
      <c r="S256">
        <v>37</v>
      </c>
      <c r="T256">
        <v>37</v>
      </c>
      <c r="U256">
        <v>37</v>
      </c>
      <c r="V256">
        <v>37</v>
      </c>
      <c r="W256">
        <v>37</v>
      </c>
      <c r="X256">
        <v>37</v>
      </c>
      <c r="Y256">
        <v>37</v>
      </c>
      <c r="Z256">
        <v>37</v>
      </c>
      <c r="AA256">
        <v>37</v>
      </c>
      <c r="AB256">
        <v>37</v>
      </c>
      <c r="AC256">
        <v>37</v>
      </c>
      <c r="AD256">
        <v>37</v>
      </c>
      <c r="AE256">
        <v>37</v>
      </c>
      <c r="AF256">
        <v>37</v>
      </c>
      <c r="AG256">
        <v>37</v>
      </c>
      <c r="AH256">
        <v>37</v>
      </c>
      <c r="AI256">
        <v>37</v>
      </c>
      <c r="AJ256">
        <v>37</v>
      </c>
      <c r="AK256">
        <v>37</v>
      </c>
      <c r="AL256">
        <v>37</v>
      </c>
      <c r="AM256">
        <v>37</v>
      </c>
      <c r="AN256">
        <v>37</v>
      </c>
      <c r="AO256">
        <v>37</v>
      </c>
      <c r="AP256">
        <v>37</v>
      </c>
      <c r="AQ256">
        <v>37</v>
      </c>
      <c r="AR256">
        <v>37</v>
      </c>
      <c r="AS256">
        <v>37</v>
      </c>
    </row>
    <row r="257" spans="1:45" x14ac:dyDescent="0.25">
      <c r="A257">
        <v>35</v>
      </c>
      <c r="B257">
        <v>35</v>
      </c>
      <c r="C257">
        <v>35</v>
      </c>
      <c r="D257">
        <v>35</v>
      </c>
      <c r="E257">
        <v>35</v>
      </c>
      <c r="F257">
        <v>35</v>
      </c>
      <c r="G257">
        <v>35</v>
      </c>
      <c r="H257">
        <v>35</v>
      </c>
      <c r="I257">
        <v>35</v>
      </c>
      <c r="J257">
        <v>28</v>
      </c>
      <c r="K257">
        <v>28</v>
      </c>
      <c r="L257">
        <v>28</v>
      </c>
      <c r="M257">
        <v>28</v>
      </c>
      <c r="N257">
        <v>28</v>
      </c>
      <c r="O257">
        <v>28</v>
      </c>
      <c r="P257">
        <v>28</v>
      </c>
      <c r="Q257">
        <v>28</v>
      </c>
      <c r="R257">
        <v>28</v>
      </c>
      <c r="S257">
        <v>28</v>
      </c>
      <c r="T257">
        <v>28</v>
      </c>
      <c r="U257">
        <v>28</v>
      </c>
      <c r="V257">
        <v>28</v>
      </c>
      <c r="W257">
        <v>28</v>
      </c>
      <c r="X257">
        <v>28</v>
      </c>
      <c r="Y257">
        <v>28</v>
      </c>
      <c r="Z257">
        <v>28</v>
      </c>
      <c r="AA257">
        <v>28</v>
      </c>
      <c r="AB257">
        <v>28</v>
      </c>
      <c r="AC257">
        <v>28</v>
      </c>
      <c r="AD257">
        <v>28</v>
      </c>
      <c r="AE257">
        <v>28</v>
      </c>
      <c r="AF257">
        <v>28</v>
      </c>
      <c r="AG257">
        <v>28</v>
      </c>
      <c r="AH257">
        <v>28</v>
      </c>
      <c r="AI257">
        <v>28</v>
      </c>
      <c r="AJ257">
        <v>28</v>
      </c>
      <c r="AK257">
        <v>28</v>
      </c>
      <c r="AL257">
        <v>28</v>
      </c>
      <c r="AM257">
        <v>28</v>
      </c>
      <c r="AN257">
        <v>28</v>
      </c>
      <c r="AO257">
        <v>27</v>
      </c>
      <c r="AP257">
        <v>27</v>
      </c>
      <c r="AQ257">
        <v>27</v>
      </c>
      <c r="AR257">
        <v>27</v>
      </c>
      <c r="AS257">
        <v>29.34090909090909</v>
      </c>
    </row>
    <row r="258" spans="1:45" x14ac:dyDescent="0.25">
      <c r="A258">
        <v>122</v>
      </c>
      <c r="B258">
        <v>122</v>
      </c>
      <c r="C258">
        <v>122</v>
      </c>
      <c r="D258">
        <v>122</v>
      </c>
      <c r="E258">
        <v>122</v>
      </c>
      <c r="F258">
        <v>122</v>
      </c>
      <c r="G258">
        <v>122</v>
      </c>
      <c r="H258">
        <v>122</v>
      </c>
      <c r="I258">
        <v>122</v>
      </c>
      <c r="J258">
        <v>122</v>
      </c>
      <c r="K258">
        <v>122</v>
      </c>
      <c r="L258">
        <v>122</v>
      </c>
      <c r="M258">
        <v>122</v>
      </c>
      <c r="N258">
        <v>122</v>
      </c>
      <c r="O258">
        <v>122</v>
      </c>
      <c r="P258">
        <v>122</v>
      </c>
      <c r="Q258">
        <v>122</v>
      </c>
      <c r="R258">
        <v>122</v>
      </c>
      <c r="S258">
        <v>122</v>
      </c>
      <c r="T258">
        <v>122</v>
      </c>
      <c r="U258">
        <v>122</v>
      </c>
      <c r="V258">
        <v>122</v>
      </c>
      <c r="W258">
        <v>122</v>
      </c>
      <c r="X258">
        <v>122</v>
      </c>
      <c r="Y258">
        <v>122</v>
      </c>
      <c r="Z258">
        <v>122</v>
      </c>
      <c r="AA258">
        <v>122</v>
      </c>
      <c r="AB258">
        <v>122</v>
      </c>
      <c r="AC258">
        <v>122</v>
      </c>
      <c r="AD258">
        <v>122</v>
      </c>
      <c r="AE258">
        <v>122</v>
      </c>
      <c r="AF258">
        <v>122</v>
      </c>
      <c r="AG258">
        <v>122</v>
      </c>
      <c r="AH258">
        <v>122</v>
      </c>
      <c r="AI258">
        <v>122</v>
      </c>
      <c r="AJ258">
        <v>122</v>
      </c>
      <c r="AK258">
        <v>122</v>
      </c>
      <c r="AL258">
        <v>122</v>
      </c>
      <c r="AM258">
        <v>122</v>
      </c>
      <c r="AN258">
        <v>122</v>
      </c>
      <c r="AO258">
        <v>122</v>
      </c>
      <c r="AP258">
        <v>122</v>
      </c>
      <c r="AQ258">
        <v>122</v>
      </c>
      <c r="AR258">
        <v>122</v>
      </c>
      <c r="AS258">
        <v>122</v>
      </c>
    </row>
    <row r="259" spans="1:45" x14ac:dyDescent="0.25">
      <c r="A259">
        <v>53</v>
      </c>
      <c r="B259">
        <v>53</v>
      </c>
      <c r="C259">
        <v>53</v>
      </c>
      <c r="D259">
        <v>53</v>
      </c>
      <c r="E259">
        <v>53</v>
      </c>
      <c r="F259">
        <v>53</v>
      </c>
      <c r="G259">
        <v>53</v>
      </c>
      <c r="H259">
        <v>53</v>
      </c>
      <c r="I259">
        <v>51</v>
      </c>
      <c r="J259">
        <v>51</v>
      </c>
      <c r="K259">
        <v>53</v>
      </c>
      <c r="L259">
        <v>58</v>
      </c>
      <c r="M259">
        <v>58</v>
      </c>
      <c r="N259">
        <v>58</v>
      </c>
      <c r="O259">
        <v>58</v>
      </c>
      <c r="P259">
        <v>58</v>
      </c>
      <c r="Q259">
        <v>58</v>
      </c>
      <c r="R259">
        <v>58</v>
      </c>
      <c r="S259">
        <v>58</v>
      </c>
      <c r="T259">
        <v>58</v>
      </c>
      <c r="U259">
        <v>58</v>
      </c>
      <c r="V259">
        <v>58</v>
      </c>
      <c r="W259">
        <v>58</v>
      </c>
      <c r="X259">
        <v>58</v>
      </c>
      <c r="Y259">
        <v>58</v>
      </c>
      <c r="Z259">
        <v>58</v>
      </c>
      <c r="AA259">
        <v>58</v>
      </c>
      <c r="AB259">
        <v>58</v>
      </c>
      <c r="AC259">
        <v>58</v>
      </c>
      <c r="AD259">
        <v>58</v>
      </c>
      <c r="AE259">
        <v>58</v>
      </c>
      <c r="AF259">
        <v>58</v>
      </c>
      <c r="AG259">
        <v>57</v>
      </c>
      <c r="AH259">
        <v>57</v>
      </c>
      <c r="AI259">
        <v>57</v>
      </c>
      <c r="AJ259">
        <v>57</v>
      </c>
      <c r="AK259">
        <v>57</v>
      </c>
      <c r="AL259">
        <v>57</v>
      </c>
      <c r="AM259">
        <v>57</v>
      </c>
      <c r="AN259">
        <v>57</v>
      </c>
      <c r="AO259">
        <v>56</v>
      </c>
      <c r="AP259">
        <v>56</v>
      </c>
      <c r="AQ259">
        <v>56</v>
      </c>
      <c r="AR259">
        <v>57</v>
      </c>
      <c r="AS259">
        <v>56.31818181818182</v>
      </c>
    </row>
    <row r="260" spans="1:45" x14ac:dyDescent="0.25">
      <c r="A260">
        <v>33</v>
      </c>
      <c r="B260">
        <v>33</v>
      </c>
      <c r="C260">
        <v>33</v>
      </c>
      <c r="D260">
        <v>33</v>
      </c>
      <c r="E260">
        <v>33</v>
      </c>
      <c r="F260">
        <v>33</v>
      </c>
      <c r="G260">
        <v>33</v>
      </c>
      <c r="H260">
        <v>33</v>
      </c>
      <c r="I260">
        <v>33</v>
      </c>
      <c r="J260">
        <v>33</v>
      </c>
      <c r="K260">
        <v>33</v>
      </c>
      <c r="L260">
        <v>44</v>
      </c>
      <c r="M260">
        <v>34</v>
      </c>
      <c r="N260">
        <v>34</v>
      </c>
      <c r="O260">
        <v>34</v>
      </c>
      <c r="P260">
        <v>34</v>
      </c>
      <c r="Q260">
        <v>34</v>
      </c>
      <c r="R260">
        <v>34</v>
      </c>
      <c r="S260">
        <v>34</v>
      </c>
      <c r="T260">
        <v>34</v>
      </c>
      <c r="U260">
        <v>34</v>
      </c>
      <c r="V260">
        <v>34</v>
      </c>
      <c r="W260">
        <v>34</v>
      </c>
      <c r="X260">
        <v>34</v>
      </c>
      <c r="Y260">
        <v>34</v>
      </c>
      <c r="Z260">
        <v>34</v>
      </c>
      <c r="AA260">
        <v>34</v>
      </c>
      <c r="AB260">
        <v>0</v>
      </c>
      <c r="AC260">
        <v>34</v>
      </c>
      <c r="AD260">
        <v>34</v>
      </c>
      <c r="AE260">
        <v>34</v>
      </c>
      <c r="AF260">
        <v>34</v>
      </c>
      <c r="AG260">
        <v>34</v>
      </c>
      <c r="AH260">
        <v>34</v>
      </c>
      <c r="AI260">
        <v>34</v>
      </c>
      <c r="AJ260">
        <v>34</v>
      </c>
      <c r="AK260">
        <v>35</v>
      </c>
      <c r="AL260">
        <v>35</v>
      </c>
      <c r="AM260">
        <v>37</v>
      </c>
      <c r="AN260">
        <v>34</v>
      </c>
      <c r="AO260">
        <v>36</v>
      </c>
      <c r="AP260">
        <v>34</v>
      </c>
      <c r="AQ260">
        <v>34</v>
      </c>
      <c r="AR260">
        <v>36</v>
      </c>
      <c r="AS260">
        <v>33.409090909090907</v>
      </c>
    </row>
    <row r="261" spans="1:45" x14ac:dyDescent="0.25">
      <c r="A261">
        <v>63</v>
      </c>
      <c r="B261">
        <v>63</v>
      </c>
      <c r="C261">
        <v>63</v>
      </c>
      <c r="D261">
        <v>63</v>
      </c>
      <c r="E261">
        <v>63</v>
      </c>
      <c r="F261">
        <v>63</v>
      </c>
      <c r="G261">
        <v>63</v>
      </c>
      <c r="H261">
        <v>63</v>
      </c>
      <c r="I261">
        <v>63</v>
      </c>
      <c r="J261">
        <v>63</v>
      </c>
      <c r="K261">
        <v>63</v>
      </c>
      <c r="L261">
        <v>63</v>
      </c>
      <c r="M261">
        <v>63</v>
      </c>
      <c r="N261">
        <v>63</v>
      </c>
      <c r="O261">
        <v>63</v>
      </c>
      <c r="P261">
        <v>63</v>
      </c>
      <c r="Q261">
        <v>63</v>
      </c>
      <c r="R261">
        <v>63</v>
      </c>
      <c r="S261">
        <v>63</v>
      </c>
      <c r="T261">
        <v>63</v>
      </c>
      <c r="U261">
        <v>63</v>
      </c>
      <c r="V261">
        <v>63</v>
      </c>
      <c r="W261">
        <v>63</v>
      </c>
      <c r="X261">
        <v>63</v>
      </c>
      <c r="Y261">
        <v>63</v>
      </c>
      <c r="Z261">
        <v>63</v>
      </c>
      <c r="AA261">
        <v>63</v>
      </c>
      <c r="AB261">
        <v>63</v>
      </c>
      <c r="AC261">
        <v>63</v>
      </c>
      <c r="AD261">
        <v>63</v>
      </c>
      <c r="AE261">
        <v>63</v>
      </c>
      <c r="AF261">
        <v>63</v>
      </c>
      <c r="AG261">
        <v>63</v>
      </c>
      <c r="AH261">
        <v>63</v>
      </c>
      <c r="AI261">
        <v>63</v>
      </c>
      <c r="AJ261">
        <v>63</v>
      </c>
      <c r="AK261">
        <v>63</v>
      </c>
      <c r="AL261">
        <v>63</v>
      </c>
      <c r="AM261">
        <v>63</v>
      </c>
      <c r="AN261">
        <v>63</v>
      </c>
      <c r="AO261">
        <v>63</v>
      </c>
      <c r="AP261">
        <v>63</v>
      </c>
      <c r="AQ261">
        <v>63</v>
      </c>
      <c r="AR261">
        <v>63</v>
      </c>
      <c r="AS261">
        <v>63</v>
      </c>
    </row>
    <row r="262" spans="1:45" x14ac:dyDescent="0.25">
      <c r="A262">
        <v>25</v>
      </c>
      <c r="B262">
        <v>25</v>
      </c>
      <c r="C262">
        <v>25</v>
      </c>
      <c r="D262">
        <v>20</v>
      </c>
      <c r="E262">
        <v>25</v>
      </c>
      <c r="F262">
        <v>25</v>
      </c>
      <c r="G262">
        <v>25</v>
      </c>
      <c r="H262">
        <v>25</v>
      </c>
      <c r="I262">
        <v>25</v>
      </c>
      <c r="J262">
        <v>25</v>
      </c>
      <c r="K262">
        <v>25</v>
      </c>
      <c r="L262">
        <v>25</v>
      </c>
      <c r="M262">
        <v>25</v>
      </c>
      <c r="N262">
        <v>25</v>
      </c>
      <c r="O262">
        <v>25</v>
      </c>
      <c r="P262">
        <v>25</v>
      </c>
      <c r="Q262">
        <v>25</v>
      </c>
      <c r="R262">
        <v>25</v>
      </c>
      <c r="S262">
        <v>25</v>
      </c>
      <c r="T262">
        <v>25</v>
      </c>
      <c r="U262">
        <v>25</v>
      </c>
      <c r="V262">
        <v>25</v>
      </c>
      <c r="W262">
        <v>25</v>
      </c>
      <c r="X262">
        <v>25</v>
      </c>
      <c r="Y262">
        <v>20</v>
      </c>
      <c r="Z262">
        <v>25</v>
      </c>
      <c r="AA262">
        <v>25</v>
      </c>
      <c r="AB262">
        <v>20</v>
      </c>
      <c r="AC262">
        <v>25</v>
      </c>
      <c r="AD262">
        <v>25</v>
      </c>
      <c r="AE262">
        <v>20</v>
      </c>
      <c r="AF262">
        <v>20</v>
      </c>
      <c r="AG262">
        <v>20</v>
      </c>
      <c r="AH262">
        <v>20</v>
      </c>
      <c r="AI262">
        <v>20</v>
      </c>
      <c r="AJ262">
        <v>20</v>
      </c>
      <c r="AK262">
        <v>20</v>
      </c>
      <c r="AL262">
        <v>20</v>
      </c>
      <c r="AM262">
        <v>20</v>
      </c>
      <c r="AN262">
        <v>20</v>
      </c>
      <c r="AO262">
        <v>20</v>
      </c>
      <c r="AP262">
        <v>25</v>
      </c>
      <c r="AQ262">
        <v>25</v>
      </c>
      <c r="AR262">
        <v>25</v>
      </c>
      <c r="AS262">
        <v>23.40909090909091</v>
      </c>
    </row>
    <row r="263" spans="1:45" x14ac:dyDescent="0.25">
      <c r="A263">
        <v>18</v>
      </c>
      <c r="B263">
        <v>18</v>
      </c>
      <c r="C263">
        <v>18</v>
      </c>
      <c r="D263">
        <v>18</v>
      </c>
      <c r="E263">
        <v>18</v>
      </c>
      <c r="F263">
        <v>18</v>
      </c>
      <c r="G263">
        <v>18</v>
      </c>
      <c r="H263">
        <v>18</v>
      </c>
      <c r="I263">
        <v>18</v>
      </c>
      <c r="J263">
        <v>18</v>
      </c>
      <c r="K263">
        <v>18</v>
      </c>
      <c r="L263">
        <v>18</v>
      </c>
      <c r="M263">
        <v>18</v>
      </c>
      <c r="N263">
        <v>18</v>
      </c>
      <c r="O263">
        <v>18</v>
      </c>
      <c r="P263">
        <v>18</v>
      </c>
      <c r="Q263">
        <v>18</v>
      </c>
      <c r="R263">
        <v>18</v>
      </c>
      <c r="S263">
        <v>18</v>
      </c>
      <c r="T263">
        <v>18</v>
      </c>
      <c r="U263">
        <v>18</v>
      </c>
      <c r="V263">
        <v>18</v>
      </c>
      <c r="W263">
        <v>18</v>
      </c>
      <c r="X263">
        <v>18</v>
      </c>
      <c r="Y263">
        <v>18</v>
      </c>
      <c r="Z263">
        <v>18</v>
      </c>
      <c r="AA263">
        <v>18</v>
      </c>
      <c r="AB263">
        <v>18</v>
      </c>
      <c r="AC263">
        <v>18</v>
      </c>
      <c r="AD263">
        <v>18</v>
      </c>
      <c r="AE263">
        <v>18</v>
      </c>
      <c r="AF263">
        <v>18</v>
      </c>
      <c r="AG263">
        <v>18</v>
      </c>
      <c r="AH263">
        <v>18</v>
      </c>
      <c r="AI263">
        <v>18</v>
      </c>
      <c r="AJ263">
        <v>18</v>
      </c>
      <c r="AK263">
        <v>18</v>
      </c>
      <c r="AL263">
        <v>18</v>
      </c>
      <c r="AM263">
        <v>18</v>
      </c>
      <c r="AN263">
        <v>18</v>
      </c>
      <c r="AO263">
        <v>18</v>
      </c>
      <c r="AP263">
        <v>18</v>
      </c>
      <c r="AQ263">
        <v>18</v>
      </c>
      <c r="AR263">
        <v>19</v>
      </c>
      <c r="AS263">
        <v>18.022727272727273</v>
      </c>
    </row>
    <row r="264" spans="1:45" x14ac:dyDescent="0.25">
      <c r="A264">
        <v>47</v>
      </c>
      <c r="B264">
        <v>47</v>
      </c>
      <c r="C264">
        <v>48</v>
      </c>
      <c r="D264">
        <v>47</v>
      </c>
      <c r="E264">
        <v>47</v>
      </c>
      <c r="F264">
        <v>47</v>
      </c>
      <c r="G264">
        <v>47</v>
      </c>
      <c r="H264">
        <v>47</v>
      </c>
      <c r="I264">
        <v>47</v>
      </c>
      <c r="J264">
        <v>47</v>
      </c>
      <c r="K264">
        <v>47</v>
      </c>
      <c r="L264">
        <v>48</v>
      </c>
      <c r="M264">
        <v>47</v>
      </c>
      <c r="N264">
        <v>47</v>
      </c>
      <c r="O264">
        <v>47</v>
      </c>
      <c r="P264">
        <v>47</v>
      </c>
      <c r="Q264">
        <v>47</v>
      </c>
      <c r="R264">
        <v>47</v>
      </c>
      <c r="S264">
        <v>47</v>
      </c>
      <c r="T264">
        <v>47</v>
      </c>
      <c r="U264">
        <v>47</v>
      </c>
      <c r="V264">
        <v>47</v>
      </c>
      <c r="W264">
        <v>47</v>
      </c>
      <c r="X264">
        <v>47</v>
      </c>
      <c r="Y264">
        <v>47</v>
      </c>
      <c r="Z264">
        <v>47</v>
      </c>
      <c r="AA264">
        <v>47</v>
      </c>
      <c r="AB264">
        <v>47</v>
      </c>
      <c r="AC264">
        <v>47</v>
      </c>
      <c r="AD264">
        <v>47</v>
      </c>
      <c r="AE264">
        <v>47</v>
      </c>
      <c r="AF264">
        <v>47</v>
      </c>
      <c r="AG264">
        <v>47</v>
      </c>
      <c r="AH264">
        <v>39</v>
      </c>
      <c r="AI264">
        <v>39</v>
      </c>
      <c r="AJ264">
        <v>39</v>
      </c>
      <c r="AK264">
        <v>39</v>
      </c>
      <c r="AL264">
        <v>39</v>
      </c>
      <c r="AM264">
        <v>39</v>
      </c>
      <c r="AN264">
        <v>39</v>
      </c>
      <c r="AO264">
        <v>38</v>
      </c>
      <c r="AP264">
        <v>38</v>
      </c>
      <c r="AQ264">
        <v>38</v>
      </c>
      <c r="AR264">
        <v>38</v>
      </c>
      <c r="AS264">
        <v>44.954545454545453</v>
      </c>
    </row>
    <row r="265" spans="1:45" x14ac:dyDescent="0.25">
      <c r="A265">
        <v>16</v>
      </c>
      <c r="B265">
        <v>16</v>
      </c>
      <c r="C265">
        <v>16</v>
      </c>
      <c r="D265">
        <v>16</v>
      </c>
      <c r="E265">
        <v>16</v>
      </c>
      <c r="F265">
        <v>16</v>
      </c>
      <c r="G265">
        <v>16</v>
      </c>
      <c r="H265">
        <v>16</v>
      </c>
      <c r="I265">
        <v>16</v>
      </c>
      <c r="J265">
        <v>16</v>
      </c>
      <c r="K265">
        <v>16</v>
      </c>
      <c r="L265">
        <v>16</v>
      </c>
      <c r="M265">
        <v>16</v>
      </c>
      <c r="N265">
        <v>16</v>
      </c>
      <c r="O265">
        <v>16</v>
      </c>
      <c r="P265">
        <v>16</v>
      </c>
      <c r="Q265">
        <v>16</v>
      </c>
      <c r="R265">
        <v>16</v>
      </c>
      <c r="S265">
        <v>16</v>
      </c>
      <c r="T265">
        <v>16</v>
      </c>
      <c r="U265">
        <v>16</v>
      </c>
      <c r="V265">
        <v>16</v>
      </c>
      <c r="W265">
        <v>16</v>
      </c>
      <c r="X265">
        <v>16</v>
      </c>
      <c r="Y265">
        <v>16</v>
      </c>
      <c r="Z265">
        <v>16</v>
      </c>
      <c r="AA265">
        <v>16</v>
      </c>
      <c r="AB265">
        <v>16</v>
      </c>
      <c r="AC265">
        <v>16</v>
      </c>
      <c r="AD265">
        <v>16</v>
      </c>
      <c r="AE265">
        <v>16</v>
      </c>
      <c r="AF265">
        <v>16</v>
      </c>
      <c r="AG265">
        <v>16</v>
      </c>
      <c r="AH265">
        <v>16</v>
      </c>
      <c r="AI265">
        <v>16</v>
      </c>
      <c r="AJ265">
        <v>16</v>
      </c>
      <c r="AK265">
        <v>11</v>
      </c>
      <c r="AL265">
        <v>16</v>
      </c>
      <c r="AM265">
        <v>16</v>
      </c>
      <c r="AN265">
        <v>16</v>
      </c>
      <c r="AO265">
        <v>16</v>
      </c>
      <c r="AP265">
        <v>16</v>
      </c>
      <c r="AQ265">
        <v>16</v>
      </c>
      <c r="AR265">
        <v>16</v>
      </c>
      <c r="AS265">
        <v>15.886363636363637</v>
      </c>
    </row>
    <row r="266" spans="1:45" x14ac:dyDescent="0.25">
      <c r="A266">
        <v>78</v>
      </c>
      <c r="B266">
        <v>78</v>
      </c>
      <c r="C266">
        <v>77</v>
      </c>
      <c r="D266">
        <v>78</v>
      </c>
      <c r="E266">
        <v>78</v>
      </c>
      <c r="F266">
        <v>77</v>
      </c>
      <c r="G266">
        <v>77</v>
      </c>
      <c r="H266">
        <v>75</v>
      </c>
      <c r="I266">
        <v>75</v>
      </c>
      <c r="J266">
        <v>68</v>
      </c>
      <c r="K266">
        <v>70</v>
      </c>
      <c r="L266">
        <v>72</v>
      </c>
      <c r="M266">
        <v>73</v>
      </c>
      <c r="N266">
        <v>70</v>
      </c>
      <c r="O266">
        <v>69</v>
      </c>
      <c r="P266">
        <v>69</v>
      </c>
      <c r="Q266">
        <v>69</v>
      </c>
      <c r="R266">
        <v>71</v>
      </c>
      <c r="S266">
        <v>70</v>
      </c>
      <c r="T266">
        <v>72</v>
      </c>
      <c r="U266">
        <v>70</v>
      </c>
      <c r="V266">
        <v>71</v>
      </c>
      <c r="W266">
        <v>72</v>
      </c>
      <c r="X266">
        <v>72</v>
      </c>
      <c r="Y266">
        <v>72</v>
      </c>
      <c r="Z266">
        <v>70</v>
      </c>
      <c r="AA266">
        <v>70</v>
      </c>
      <c r="AB266">
        <v>71</v>
      </c>
      <c r="AC266">
        <v>72</v>
      </c>
      <c r="AD266">
        <v>72</v>
      </c>
      <c r="AE266">
        <v>72</v>
      </c>
      <c r="AF266">
        <v>72</v>
      </c>
      <c r="AG266">
        <v>70</v>
      </c>
      <c r="AH266">
        <v>70</v>
      </c>
      <c r="AI266">
        <v>68</v>
      </c>
      <c r="AJ266">
        <v>68</v>
      </c>
      <c r="AK266">
        <v>68</v>
      </c>
      <c r="AL266">
        <v>71</v>
      </c>
      <c r="AM266">
        <v>73</v>
      </c>
      <c r="AN266">
        <v>73</v>
      </c>
      <c r="AO266">
        <v>72</v>
      </c>
      <c r="AP266">
        <v>72</v>
      </c>
      <c r="AQ266">
        <v>72</v>
      </c>
      <c r="AR266">
        <v>72</v>
      </c>
      <c r="AS266">
        <v>72.068181818181813</v>
      </c>
    </row>
    <row r="267" spans="1:45" x14ac:dyDescent="0.25">
      <c r="A267">
        <v>165</v>
      </c>
      <c r="B267">
        <v>165</v>
      </c>
      <c r="C267">
        <v>165</v>
      </c>
      <c r="D267">
        <v>165</v>
      </c>
      <c r="E267">
        <v>165</v>
      </c>
      <c r="F267">
        <v>165</v>
      </c>
      <c r="G267">
        <v>165</v>
      </c>
      <c r="H267">
        <v>165</v>
      </c>
      <c r="I267">
        <v>163</v>
      </c>
      <c r="J267">
        <v>163</v>
      </c>
      <c r="K267">
        <v>163</v>
      </c>
      <c r="L267">
        <v>163</v>
      </c>
      <c r="M267">
        <v>163</v>
      </c>
      <c r="N267">
        <v>163</v>
      </c>
      <c r="O267">
        <v>165</v>
      </c>
      <c r="P267">
        <v>165</v>
      </c>
      <c r="Q267">
        <v>165</v>
      </c>
      <c r="R267">
        <v>167</v>
      </c>
      <c r="S267">
        <v>167</v>
      </c>
      <c r="T267">
        <v>167</v>
      </c>
      <c r="U267">
        <v>167</v>
      </c>
      <c r="V267">
        <v>167</v>
      </c>
      <c r="W267">
        <v>167</v>
      </c>
      <c r="X267">
        <v>165</v>
      </c>
      <c r="Y267">
        <v>165</v>
      </c>
      <c r="Z267">
        <v>165</v>
      </c>
      <c r="AA267">
        <v>165</v>
      </c>
      <c r="AB267">
        <v>165</v>
      </c>
      <c r="AC267">
        <v>165</v>
      </c>
      <c r="AD267">
        <v>165</v>
      </c>
      <c r="AE267">
        <v>165</v>
      </c>
      <c r="AF267">
        <v>165</v>
      </c>
      <c r="AG267">
        <v>165</v>
      </c>
      <c r="AH267">
        <v>165</v>
      </c>
      <c r="AI267">
        <v>165</v>
      </c>
      <c r="AJ267">
        <v>165</v>
      </c>
      <c r="AK267">
        <v>165</v>
      </c>
      <c r="AL267">
        <v>165</v>
      </c>
      <c r="AM267">
        <v>165</v>
      </c>
      <c r="AN267">
        <v>165</v>
      </c>
      <c r="AO267">
        <v>164</v>
      </c>
      <c r="AP267">
        <v>164</v>
      </c>
      <c r="AQ267">
        <v>164</v>
      </c>
      <c r="AR267">
        <v>164</v>
      </c>
      <c r="AS267">
        <v>164.90909090909091</v>
      </c>
    </row>
    <row r="268" spans="1:45" x14ac:dyDescent="0.25">
      <c r="A268">
        <v>49</v>
      </c>
      <c r="B268">
        <v>49</v>
      </c>
      <c r="C268">
        <v>49</v>
      </c>
      <c r="D268">
        <v>49</v>
      </c>
      <c r="E268">
        <v>49</v>
      </c>
      <c r="F268">
        <v>49</v>
      </c>
      <c r="G268">
        <v>49</v>
      </c>
      <c r="H268">
        <v>49</v>
      </c>
      <c r="I268">
        <v>49</v>
      </c>
      <c r="J268">
        <v>49</v>
      </c>
      <c r="K268">
        <v>49</v>
      </c>
      <c r="L268">
        <v>49</v>
      </c>
      <c r="M268">
        <v>49</v>
      </c>
      <c r="N268">
        <v>49</v>
      </c>
      <c r="O268">
        <v>57</v>
      </c>
      <c r="P268">
        <v>57</v>
      </c>
      <c r="Q268">
        <v>57</v>
      </c>
      <c r="R268">
        <v>57</v>
      </c>
      <c r="S268">
        <v>56</v>
      </c>
      <c r="T268">
        <v>56</v>
      </c>
      <c r="U268">
        <v>56</v>
      </c>
      <c r="V268">
        <v>56</v>
      </c>
      <c r="W268">
        <v>56</v>
      </c>
      <c r="X268">
        <v>56</v>
      </c>
      <c r="Y268">
        <v>56</v>
      </c>
      <c r="Z268">
        <v>56</v>
      </c>
      <c r="AA268">
        <v>56</v>
      </c>
      <c r="AB268">
        <v>53</v>
      </c>
      <c r="AC268">
        <v>56</v>
      </c>
      <c r="AD268">
        <v>56</v>
      </c>
      <c r="AE268">
        <v>56</v>
      </c>
      <c r="AF268">
        <v>56</v>
      </c>
      <c r="AG268">
        <v>56</v>
      </c>
      <c r="AH268">
        <v>56</v>
      </c>
      <c r="AI268">
        <v>56</v>
      </c>
      <c r="AJ268">
        <v>56</v>
      </c>
      <c r="AK268">
        <v>56</v>
      </c>
      <c r="AL268">
        <v>56</v>
      </c>
      <c r="AM268">
        <v>56</v>
      </c>
      <c r="AN268">
        <v>56</v>
      </c>
      <c r="AO268">
        <v>55</v>
      </c>
      <c r="AP268">
        <v>55</v>
      </c>
      <c r="AQ268">
        <v>55</v>
      </c>
      <c r="AR268">
        <v>55</v>
      </c>
      <c r="AS268">
        <v>53.704545454545453</v>
      </c>
    </row>
    <row r="269" spans="1:45" x14ac:dyDescent="0.25">
      <c r="A269">
        <v>93</v>
      </c>
      <c r="B269">
        <v>94</v>
      </c>
      <c r="C269">
        <v>94</v>
      </c>
      <c r="D269">
        <v>94</v>
      </c>
      <c r="E269">
        <v>94</v>
      </c>
      <c r="F269">
        <v>92</v>
      </c>
      <c r="G269">
        <v>92</v>
      </c>
      <c r="H269">
        <v>92</v>
      </c>
      <c r="I269">
        <v>92</v>
      </c>
      <c r="J269">
        <v>92</v>
      </c>
      <c r="K269">
        <v>91</v>
      </c>
      <c r="L269">
        <v>90</v>
      </c>
      <c r="M269">
        <v>90</v>
      </c>
      <c r="N269">
        <v>91</v>
      </c>
      <c r="O269">
        <v>92</v>
      </c>
      <c r="P269">
        <v>91</v>
      </c>
      <c r="Q269">
        <v>90</v>
      </c>
      <c r="R269">
        <v>89</v>
      </c>
      <c r="S269">
        <v>89</v>
      </c>
      <c r="T269">
        <v>90</v>
      </c>
      <c r="U269">
        <v>92</v>
      </c>
      <c r="V269">
        <v>90</v>
      </c>
      <c r="W269">
        <v>90</v>
      </c>
      <c r="X269">
        <v>90</v>
      </c>
      <c r="Y269">
        <v>91</v>
      </c>
      <c r="Z269">
        <v>92</v>
      </c>
      <c r="AA269">
        <v>91</v>
      </c>
      <c r="AB269">
        <v>91</v>
      </c>
      <c r="AC269">
        <v>91</v>
      </c>
      <c r="AD269">
        <v>92</v>
      </c>
      <c r="AE269">
        <v>92</v>
      </c>
      <c r="AF269">
        <v>92</v>
      </c>
      <c r="AG269">
        <v>92</v>
      </c>
      <c r="AH269">
        <v>92</v>
      </c>
      <c r="AI269">
        <v>92</v>
      </c>
      <c r="AJ269">
        <v>90</v>
      </c>
      <c r="AK269">
        <v>89</v>
      </c>
      <c r="AL269">
        <v>88</v>
      </c>
      <c r="AM269">
        <v>88</v>
      </c>
      <c r="AN269">
        <v>90</v>
      </c>
      <c r="AO269">
        <v>91</v>
      </c>
      <c r="AP269">
        <v>91</v>
      </c>
      <c r="AQ269">
        <v>89</v>
      </c>
      <c r="AR269">
        <v>92</v>
      </c>
      <c r="AS269">
        <v>91.13636363636364</v>
      </c>
    </row>
    <row r="270" spans="1:45" x14ac:dyDescent="0.25">
      <c r="A270">
        <v>27</v>
      </c>
      <c r="B270">
        <v>28</v>
      </c>
      <c r="C270">
        <v>29</v>
      </c>
      <c r="D270">
        <v>33</v>
      </c>
      <c r="E270">
        <v>28</v>
      </c>
      <c r="F270">
        <v>28</v>
      </c>
      <c r="G270">
        <v>28</v>
      </c>
      <c r="H270">
        <v>28</v>
      </c>
      <c r="I270">
        <v>28</v>
      </c>
      <c r="J270">
        <v>29</v>
      </c>
      <c r="K270">
        <v>30</v>
      </c>
      <c r="L270">
        <v>28</v>
      </c>
      <c r="M270">
        <v>29</v>
      </c>
      <c r="N270">
        <v>29</v>
      </c>
      <c r="O270">
        <v>28</v>
      </c>
      <c r="P270">
        <v>28</v>
      </c>
      <c r="Q270">
        <v>28</v>
      </c>
      <c r="R270">
        <v>28</v>
      </c>
      <c r="S270">
        <v>28</v>
      </c>
      <c r="T270">
        <v>28</v>
      </c>
      <c r="U270">
        <v>28</v>
      </c>
      <c r="V270">
        <v>28</v>
      </c>
      <c r="W270">
        <v>28</v>
      </c>
      <c r="X270">
        <v>28</v>
      </c>
      <c r="Y270">
        <v>29</v>
      </c>
      <c r="Z270">
        <v>29</v>
      </c>
      <c r="AA270">
        <v>29</v>
      </c>
      <c r="AB270">
        <v>29</v>
      </c>
      <c r="AC270">
        <v>29</v>
      </c>
      <c r="AD270">
        <v>29</v>
      </c>
      <c r="AE270">
        <v>29</v>
      </c>
      <c r="AF270">
        <v>29</v>
      </c>
      <c r="AG270">
        <v>29</v>
      </c>
      <c r="AH270">
        <v>29</v>
      </c>
      <c r="AI270">
        <v>29</v>
      </c>
      <c r="AJ270">
        <v>29</v>
      </c>
      <c r="AK270">
        <v>29</v>
      </c>
      <c r="AL270">
        <v>29</v>
      </c>
      <c r="AM270">
        <v>29</v>
      </c>
      <c r="AN270">
        <v>29</v>
      </c>
      <c r="AO270">
        <v>34</v>
      </c>
      <c r="AP270">
        <v>34</v>
      </c>
      <c r="AQ270">
        <v>34</v>
      </c>
      <c r="AR270">
        <v>34</v>
      </c>
      <c r="AS270">
        <v>29.136363636363637</v>
      </c>
    </row>
    <row r="271" spans="1:45" x14ac:dyDescent="0.25">
      <c r="A271">
        <v>2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2</v>
      </c>
      <c r="AA271">
        <v>2</v>
      </c>
      <c r="AB271">
        <v>2</v>
      </c>
      <c r="AC271">
        <v>2</v>
      </c>
      <c r="AD271">
        <v>2</v>
      </c>
      <c r="AE271">
        <v>2</v>
      </c>
      <c r="AF271">
        <v>0</v>
      </c>
      <c r="AG271">
        <v>2</v>
      </c>
      <c r="AH271">
        <v>2</v>
      </c>
      <c r="AI271">
        <v>2</v>
      </c>
      <c r="AJ271">
        <v>2</v>
      </c>
      <c r="AK271">
        <v>2</v>
      </c>
      <c r="AL271">
        <v>2</v>
      </c>
      <c r="AM271">
        <v>2</v>
      </c>
      <c r="AN271">
        <v>2</v>
      </c>
      <c r="AO271">
        <v>2</v>
      </c>
      <c r="AP271">
        <v>2</v>
      </c>
      <c r="AQ271">
        <v>2</v>
      </c>
      <c r="AR271">
        <v>2</v>
      </c>
      <c r="AS271">
        <v>1.9545454545454546</v>
      </c>
    </row>
    <row r="272" spans="1:45" x14ac:dyDescent="0.25">
      <c r="A272">
        <v>58</v>
      </c>
      <c r="B272">
        <v>58</v>
      </c>
      <c r="C272">
        <v>58</v>
      </c>
      <c r="D272">
        <v>58</v>
      </c>
      <c r="E272">
        <v>58</v>
      </c>
      <c r="F272">
        <v>58</v>
      </c>
      <c r="G272">
        <v>58</v>
      </c>
      <c r="H272">
        <v>58</v>
      </c>
      <c r="I272">
        <v>58</v>
      </c>
      <c r="J272">
        <v>58</v>
      </c>
      <c r="K272">
        <v>58</v>
      </c>
      <c r="L272">
        <v>58</v>
      </c>
      <c r="M272">
        <v>59</v>
      </c>
      <c r="N272">
        <v>58</v>
      </c>
      <c r="O272">
        <v>58</v>
      </c>
      <c r="P272">
        <v>58</v>
      </c>
      <c r="Q272">
        <v>58</v>
      </c>
      <c r="R272">
        <v>58</v>
      </c>
      <c r="S272">
        <v>58</v>
      </c>
      <c r="T272">
        <v>58</v>
      </c>
      <c r="U272">
        <v>58</v>
      </c>
      <c r="V272">
        <v>58</v>
      </c>
      <c r="W272">
        <v>58</v>
      </c>
      <c r="X272">
        <v>58</v>
      </c>
      <c r="Y272">
        <v>58</v>
      </c>
      <c r="Z272">
        <v>58</v>
      </c>
      <c r="AA272">
        <v>58</v>
      </c>
      <c r="AB272">
        <v>56</v>
      </c>
      <c r="AC272">
        <v>56</v>
      </c>
      <c r="AD272">
        <v>56</v>
      </c>
      <c r="AE272">
        <v>56</v>
      </c>
      <c r="AF272">
        <v>58</v>
      </c>
      <c r="AG272">
        <v>58</v>
      </c>
      <c r="AH272">
        <v>58</v>
      </c>
      <c r="AI272">
        <v>58</v>
      </c>
      <c r="AJ272">
        <v>58</v>
      </c>
      <c r="AK272">
        <v>58</v>
      </c>
      <c r="AL272">
        <v>58</v>
      </c>
      <c r="AM272">
        <v>58</v>
      </c>
      <c r="AN272">
        <v>58</v>
      </c>
      <c r="AO272">
        <v>58</v>
      </c>
      <c r="AP272">
        <v>58</v>
      </c>
      <c r="AQ272">
        <v>58</v>
      </c>
      <c r="AR272">
        <v>58</v>
      </c>
      <c r="AS272">
        <v>57.840909090909093</v>
      </c>
    </row>
    <row r="273" spans="1:45" x14ac:dyDescent="0.25">
      <c r="A273">
        <v>17</v>
      </c>
      <c r="B273">
        <v>14</v>
      </c>
      <c r="C273">
        <v>17</v>
      </c>
      <c r="D273">
        <v>17</v>
      </c>
      <c r="E273">
        <v>16</v>
      </c>
      <c r="F273">
        <v>18</v>
      </c>
      <c r="G273">
        <v>17</v>
      </c>
      <c r="H273">
        <v>18</v>
      </c>
      <c r="I273">
        <v>16</v>
      </c>
      <c r="J273">
        <v>16</v>
      </c>
      <c r="K273">
        <v>17</v>
      </c>
      <c r="L273">
        <v>16</v>
      </c>
      <c r="M273">
        <v>18</v>
      </c>
      <c r="N273">
        <v>20</v>
      </c>
      <c r="O273">
        <v>15</v>
      </c>
      <c r="P273">
        <v>17</v>
      </c>
      <c r="Q273">
        <v>27</v>
      </c>
      <c r="R273">
        <v>15</v>
      </c>
      <c r="S273">
        <v>20</v>
      </c>
      <c r="T273">
        <v>25</v>
      </c>
      <c r="U273">
        <v>26</v>
      </c>
      <c r="V273">
        <v>26</v>
      </c>
      <c r="W273">
        <v>23</v>
      </c>
      <c r="X273">
        <v>29</v>
      </c>
      <c r="Y273">
        <v>23</v>
      </c>
      <c r="Z273">
        <v>29</v>
      </c>
      <c r="AA273">
        <v>22</v>
      </c>
      <c r="AB273">
        <v>29</v>
      </c>
      <c r="AC273">
        <v>26</v>
      </c>
      <c r="AD273">
        <v>28</v>
      </c>
      <c r="AE273">
        <v>27</v>
      </c>
      <c r="AF273">
        <v>24</v>
      </c>
      <c r="AG273">
        <v>19</v>
      </c>
      <c r="AH273">
        <v>20</v>
      </c>
      <c r="AI273">
        <v>19</v>
      </c>
      <c r="AJ273">
        <v>32</v>
      </c>
      <c r="AK273">
        <v>18</v>
      </c>
      <c r="AL273">
        <v>18</v>
      </c>
      <c r="AM273">
        <v>26</v>
      </c>
      <c r="AN273">
        <v>24</v>
      </c>
      <c r="AO273">
        <v>25</v>
      </c>
      <c r="AP273">
        <v>253</v>
      </c>
      <c r="AQ273">
        <v>164</v>
      </c>
      <c r="AR273">
        <v>169</v>
      </c>
      <c r="AS273">
        <v>33.068181818181813</v>
      </c>
    </row>
    <row r="274" spans="1:45" x14ac:dyDescent="0.25">
      <c r="A274">
        <v>48</v>
      </c>
      <c r="B274">
        <v>48</v>
      </c>
      <c r="C274">
        <v>48</v>
      </c>
      <c r="D274">
        <v>48</v>
      </c>
      <c r="E274">
        <v>48</v>
      </c>
      <c r="F274">
        <v>48</v>
      </c>
      <c r="G274">
        <v>48</v>
      </c>
      <c r="H274">
        <v>48</v>
      </c>
      <c r="I274">
        <v>48</v>
      </c>
      <c r="J274">
        <v>48</v>
      </c>
      <c r="K274">
        <v>48</v>
      </c>
      <c r="L274">
        <v>48</v>
      </c>
      <c r="M274">
        <v>48</v>
      </c>
      <c r="N274">
        <v>48</v>
      </c>
      <c r="O274">
        <v>48</v>
      </c>
      <c r="P274">
        <v>48</v>
      </c>
      <c r="Q274">
        <v>48</v>
      </c>
      <c r="R274">
        <v>48</v>
      </c>
      <c r="S274">
        <v>48</v>
      </c>
      <c r="T274">
        <v>48</v>
      </c>
      <c r="U274">
        <v>48</v>
      </c>
      <c r="V274">
        <v>48</v>
      </c>
      <c r="W274">
        <v>48</v>
      </c>
      <c r="X274">
        <v>48</v>
      </c>
      <c r="Y274">
        <v>48</v>
      </c>
      <c r="Z274">
        <v>48</v>
      </c>
      <c r="AA274">
        <v>48</v>
      </c>
      <c r="AB274">
        <v>48</v>
      </c>
      <c r="AC274">
        <v>48</v>
      </c>
      <c r="AD274">
        <v>48</v>
      </c>
      <c r="AE274">
        <v>48</v>
      </c>
      <c r="AF274">
        <v>48</v>
      </c>
      <c r="AG274">
        <v>48</v>
      </c>
      <c r="AH274">
        <v>48</v>
      </c>
      <c r="AI274">
        <v>48</v>
      </c>
      <c r="AJ274">
        <v>48</v>
      </c>
      <c r="AK274">
        <v>48</v>
      </c>
      <c r="AL274">
        <v>48</v>
      </c>
      <c r="AM274">
        <v>48</v>
      </c>
      <c r="AN274">
        <v>48</v>
      </c>
      <c r="AO274">
        <v>48</v>
      </c>
      <c r="AP274">
        <v>48</v>
      </c>
      <c r="AQ274">
        <v>48</v>
      </c>
      <c r="AR274">
        <v>48</v>
      </c>
      <c r="AS274">
        <v>48</v>
      </c>
    </row>
    <row r="275" spans="1:45" x14ac:dyDescent="0.25">
      <c r="A275">
        <v>3</v>
      </c>
      <c r="B275">
        <v>3</v>
      </c>
      <c r="C275">
        <v>3</v>
      </c>
      <c r="D275">
        <v>3</v>
      </c>
      <c r="E275">
        <v>3</v>
      </c>
      <c r="F275">
        <v>3</v>
      </c>
      <c r="G275">
        <v>3</v>
      </c>
      <c r="H275">
        <v>3</v>
      </c>
      <c r="I275">
        <v>3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2</v>
      </c>
      <c r="AA275">
        <v>2</v>
      </c>
      <c r="AB275">
        <v>2</v>
      </c>
      <c r="AC275">
        <v>2</v>
      </c>
      <c r="AD275">
        <v>2</v>
      </c>
      <c r="AE275">
        <v>2</v>
      </c>
      <c r="AF275">
        <v>2</v>
      </c>
      <c r="AG275">
        <v>2</v>
      </c>
      <c r="AH275">
        <v>2</v>
      </c>
      <c r="AI275">
        <v>2</v>
      </c>
      <c r="AJ275">
        <v>2</v>
      </c>
      <c r="AK275">
        <v>2</v>
      </c>
      <c r="AL275">
        <v>2</v>
      </c>
      <c r="AM275">
        <v>2</v>
      </c>
      <c r="AN275">
        <v>2</v>
      </c>
      <c r="AO275">
        <v>1</v>
      </c>
      <c r="AP275">
        <v>1</v>
      </c>
      <c r="AQ275">
        <v>1</v>
      </c>
      <c r="AR275">
        <v>1</v>
      </c>
      <c r="AS275">
        <v>2.1136363636363638</v>
      </c>
    </row>
    <row r="276" spans="1:45" x14ac:dyDescent="0.25">
      <c r="A276">
        <v>120</v>
      </c>
      <c r="B276">
        <v>219</v>
      </c>
      <c r="C276">
        <v>123</v>
      </c>
      <c r="D276">
        <v>121</v>
      </c>
      <c r="E276">
        <v>120</v>
      </c>
      <c r="F276">
        <v>218</v>
      </c>
      <c r="G276">
        <v>123</v>
      </c>
      <c r="H276">
        <v>123</v>
      </c>
      <c r="I276">
        <v>121</v>
      </c>
      <c r="J276">
        <v>123</v>
      </c>
      <c r="K276">
        <v>218</v>
      </c>
      <c r="L276">
        <v>121</v>
      </c>
      <c r="M276">
        <v>123</v>
      </c>
      <c r="N276">
        <v>123</v>
      </c>
      <c r="O276">
        <v>128</v>
      </c>
      <c r="P276">
        <v>128</v>
      </c>
      <c r="Q276">
        <v>123</v>
      </c>
      <c r="R276">
        <v>221</v>
      </c>
      <c r="S276">
        <v>121</v>
      </c>
      <c r="T276">
        <v>123</v>
      </c>
      <c r="U276">
        <v>123</v>
      </c>
      <c r="V276">
        <v>123</v>
      </c>
      <c r="W276">
        <v>123</v>
      </c>
      <c r="X276">
        <v>123</v>
      </c>
      <c r="Y276">
        <v>121</v>
      </c>
      <c r="Z276">
        <v>219</v>
      </c>
      <c r="AA276">
        <v>123</v>
      </c>
      <c r="AB276">
        <v>123</v>
      </c>
      <c r="AC276">
        <v>123</v>
      </c>
      <c r="AD276">
        <v>123</v>
      </c>
      <c r="AE276">
        <v>219</v>
      </c>
      <c r="AF276">
        <v>219</v>
      </c>
      <c r="AG276">
        <v>119</v>
      </c>
      <c r="AH276">
        <v>121</v>
      </c>
      <c r="AI276">
        <v>214</v>
      </c>
      <c r="AJ276">
        <v>120</v>
      </c>
      <c r="AK276">
        <v>120</v>
      </c>
      <c r="AL276">
        <v>120</v>
      </c>
      <c r="AM276">
        <v>122</v>
      </c>
      <c r="AN276">
        <v>120</v>
      </c>
      <c r="AO276">
        <v>122</v>
      </c>
      <c r="AP276">
        <v>122</v>
      </c>
      <c r="AQ276">
        <v>218</v>
      </c>
      <c r="AR276">
        <v>122</v>
      </c>
      <c r="AS276">
        <v>141.86363636363637</v>
      </c>
    </row>
    <row r="277" spans="1:45" x14ac:dyDescent="0.25">
      <c r="A277">
        <v>416</v>
      </c>
      <c r="B277">
        <v>417</v>
      </c>
      <c r="C277">
        <v>417</v>
      </c>
      <c r="D277">
        <v>418</v>
      </c>
      <c r="E277">
        <v>420</v>
      </c>
      <c r="F277">
        <v>419</v>
      </c>
      <c r="G277">
        <v>419</v>
      </c>
      <c r="H277">
        <v>420</v>
      </c>
      <c r="I277">
        <v>421</v>
      </c>
      <c r="J277">
        <v>422</v>
      </c>
      <c r="K277">
        <v>425</v>
      </c>
      <c r="L277">
        <v>425</v>
      </c>
      <c r="M277">
        <v>424</v>
      </c>
      <c r="N277">
        <v>424</v>
      </c>
      <c r="O277">
        <v>425</v>
      </c>
      <c r="P277">
        <v>419</v>
      </c>
      <c r="Q277">
        <v>427</v>
      </c>
      <c r="R277">
        <v>406</v>
      </c>
      <c r="S277">
        <v>408</v>
      </c>
      <c r="T277">
        <v>412</v>
      </c>
      <c r="U277">
        <v>413</v>
      </c>
      <c r="V277">
        <v>421</v>
      </c>
      <c r="W277">
        <v>421</v>
      </c>
      <c r="X277">
        <v>419</v>
      </c>
      <c r="Y277">
        <v>419</v>
      </c>
      <c r="Z277">
        <v>420</v>
      </c>
      <c r="AA277">
        <v>419</v>
      </c>
      <c r="AB277">
        <v>419</v>
      </c>
      <c r="AC277">
        <v>402</v>
      </c>
      <c r="AD277">
        <v>424</v>
      </c>
      <c r="AE277">
        <v>419</v>
      </c>
      <c r="AF277">
        <v>389</v>
      </c>
      <c r="AG277">
        <v>420</v>
      </c>
      <c r="AH277">
        <v>419</v>
      </c>
      <c r="AI277">
        <v>421</v>
      </c>
      <c r="AJ277">
        <v>421</v>
      </c>
      <c r="AK277">
        <v>421</v>
      </c>
      <c r="AL277">
        <v>422</v>
      </c>
      <c r="AM277">
        <v>421</v>
      </c>
      <c r="AN277">
        <v>483</v>
      </c>
      <c r="AO277">
        <v>514</v>
      </c>
      <c r="AP277">
        <v>514</v>
      </c>
      <c r="AQ277">
        <v>9</v>
      </c>
      <c r="AR277">
        <v>518</v>
      </c>
      <c r="AS277">
        <v>417.09090909090907</v>
      </c>
    </row>
    <row r="278" spans="1:45" x14ac:dyDescent="0.25">
      <c r="A278">
        <v>23</v>
      </c>
      <c r="B278">
        <v>25</v>
      </c>
      <c r="C278">
        <v>25</v>
      </c>
      <c r="D278">
        <v>32</v>
      </c>
      <c r="E278">
        <v>31</v>
      </c>
      <c r="F278">
        <v>31</v>
      </c>
      <c r="G278">
        <v>33</v>
      </c>
      <c r="H278">
        <v>30</v>
      </c>
      <c r="I278">
        <v>30</v>
      </c>
      <c r="J278">
        <v>30</v>
      </c>
      <c r="K278">
        <v>34</v>
      </c>
      <c r="L278">
        <v>34</v>
      </c>
      <c r="M278">
        <v>31</v>
      </c>
      <c r="N278">
        <v>34</v>
      </c>
      <c r="O278">
        <v>12</v>
      </c>
      <c r="P278">
        <v>12</v>
      </c>
      <c r="Q278">
        <v>1</v>
      </c>
      <c r="R278">
        <v>1</v>
      </c>
      <c r="S278">
        <v>1</v>
      </c>
      <c r="T278">
        <v>2</v>
      </c>
      <c r="U278">
        <v>2</v>
      </c>
      <c r="V278">
        <v>2</v>
      </c>
      <c r="W278">
        <v>2</v>
      </c>
      <c r="X278">
        <v>2</v>
      </c>
      <c r="Y278">
        <v>2</v>
      </c>
      <c r="Z278">
        <v>2</v>
      </c>
      <c r="AA278">
        <v>2</v>
      </c>
      <c r="AB278">
        <v>2</v>
      </c>
      <c r="AC278">
        <v>2</v>
      </c>
      <c r="AD278">
        <v>2</v>
      </c>
      <c r="AE278">
        <v>2</v>
      </c>
      <c r="AF278">
        <v>2</v>
      </c>
      <c r="AG278">
        <v>2</v>
      </c>
      <c r="AH278">
        <v>2</v>
      </c>
      <c r="AI278">
        <v>2</v>
      </c>
      <c r="AJ278">
        <v>2</v>
      </c>
      <c r="AK278">
        <v>2</v>
      </c>
      <c r="AL278">
        <v>2</v>
      </c>
      <c r="AM278">
        <v>2</v>
      </c>
      <c r="AN278">
        <v>2</v>
      </c>
      <c r="AO278">
        <v>2</v>
      </c>
      <c r="AP278">
        <v>2</v>
      </c>
      <c r="AQ278">
        <v>2</v>
      </c>
      <c r="AR278">
        <v>2</v>
      </c>
      <c r="AS278">
        <v>11.363636363636363</v>
      </c>
    </row>
    <row r="279" spans="1:45" x14ac:dyDescent="0.25">
      <c r="A279">
        <v>4</v>
      </c>
      <c r="B279">
        <v>4</v>
      </c>
      <c r="C279">
        <v>4</v>
      </c>
      <c r="D279">
        <v>4</v>
      </c>
      <c r="E279">
        <v>4</v>
      </c>
      <c r="F279">
        <v>4</v>
      </c>
      <c r="G279">
        <v>4</v>
      </c>
      <c r="H279">
        <v>4</v>
      </c>
      <c r="I279">
        <v>4</v>
      </c>
      <c r="J279">
        <v>4</v>
      </c>
      <c r="K279">
        <v>4</v>
      </c>
      <c r="L279">
        <v>4</v>
      </c>
      <c r="M279">
        <v>4</v>
      </c>
      <c r="N279">
        <v>4</v>
      </c>
      <c r="O279">
        <v>4</v>
      </c>
      <c r="P279">
        <v>4</v>
      </c>
      <c r="Q279">
        <v>4</v>
      </c>
      <c r="R279">
        <v>4</v>
      </c>
      <c r="S279">
        <v>4</v>
      </c>
      <c r="T279">
        <v>4</v>
      </c>
      <c r="U279">
        <v>4</v>
      </c>
      <c r="V279">
        <v>4</v>
      </c>
      <c r="W279">
        <v>4</v>
      </c>
      <c r="X279">
        <v>4</v>
      </c>
      <c r="Y279">
        <v>4</v>
      </c>
      <c r="Z279">
        <v>4</v>
      </c>
      <c r="AA279">
        <v>4</v>
      </c>
      <c r="AB279">
        <v>4</v>
      </c>
      <c r="AC279">
        <v>4</v>
      </c>
      <c r="AD279">
        <v>4</v>
      </c>
      <c r="AE279">
        <v>4</v>
      </c>
      <c r="AF279">
        <v>4</v>
      </c>
      <c r="AG279">
        <v>4</v>
      </c>
      <c r="AH279">
        <v>4</v>
      </c>
      <c r="AI279">
        <v>4</v>
      </c>
      <c r="AJ279">
        <v>4</v>
      </c>
      <c r="AK279">
        <v>4</v>
      </c>
      <c r="AL279">
        <v>4</v>
      </c>
      <c r="AM279">
        <v>4</v>
      </c>
      <c r="AN279">
        <v>4</v>
      </c>
      <c r="AO279">
        <v>4</v>
      </c>
      <c r="AP279">
        <v>4</v>
      </c>
      <c r="AQ279">
        <v>4</v>
      </c>
      <c r="AR279">
        <v>4</v>
      </c>
      <c r="AS279">
        <v>4</v>
      </c>
    </row>
    <row r="280" spans="1:45" x14ac:dyDescent="0.25">
      <c r="A280">
        <v>37</v>
      </c>
      <c r="B280">
        <v>37</v>
      </c>
      <c r="C280">
        <v>38</v>
      </c>
      <c r="D280">
        <v>38</v>
      </c>
      <c r="E280">
        <v>38</v>
      </c>
      <c r="F280">
        <v>37</v>
      </c>
      <c r="G280">
        <v>37</v>
      </c>
      <c r="H280">
        <v>37</v>
      </c>
      <c r="I280">
        <v>37</v>
      </c>
      <c r="J280">
        <v>37</v>
      </c>
      <c r="K280">
        <v>37</v>
      </c>
      <c r="L280">
        <v>37</v>
      </c>
      <c r="M280">
        <v>37</v>
      </c>
      <c r="N280">
        <v>37</v>
      </c>
      <c r="O280">
        <v>37</v>
      </c>
      <c r="P280">
        <v>36</v>
      </c>
      <c r="Q280">
        <v>37</v>
      </c>
      <c r="R280">
        <v>37</v>
      </c>
      <c r="S280">
        <v>37</v>
      </c>
      <c r="T280">
        <v>38</v>
      </c>
      <c r="U280">
        <v>39</v>
      </c>
      <c r="V280">
        <v>36</v>
      </c>
      <c r="W280">
        <v>37</v>
      </c>
      <c r="X280">
        <v>37</v>
      </c>
      <c r="Y280">
        <v>38</v>
      </c>
      <c r="Z280">
        <v>38</v>
      </c>
      <c r="AA280">
        <v>40</v>
      </c>
      <c r="AB280">
        <v>40</v>
      </c>
      <c r="AC280">
        <v>36</v>
      </c>
      <c r="AD280">
        <v>7</v>
      </c>
      <c r="AE280">
        <v>8</v>
      </c>
      <c r="AF280">
        <v>8</v>
      </c>
      <c r="AG280">
        <v>8</v>
      </c>
      <c r="AH280">
        <v>5</v>
      </c>
      <c r="AI280">
        <v>5</v>
      </c>
      <c r="AJ280">
        <v>5</v>
      </c>
      <c r="AK280">
        <v>5</v>
      </c>
      <c r="AL280">
        <v>5</v>
      </c>
      <c r="AM280">
        <v>5</v>
      </c>
      <c r="AN280">
        <v>5</v>
      </c>
      <c r="AO280">
        <v>5</v>
      </c>
      <c r="AP280">
        <v>5</v>
      </c>
      <c r="AQ280">
        <v>5</v>
      </c>
      <c r="AR280">
        <v>5</v>
      </c>
      <c r="AS280">
        <v>26.590909090909093</v>
      </c>
    </row>
    <row r="281" spans="1:45" x14ac:dyDescent="0.25">
      <c r="A281">
        <v>27</v>
      </c>
      <c r="B281">
        <v>28</v>
      </c>
      <c r="C281">
        <v>32</v>
      </c>
      <c r="D281">
        <v>29</v>
      </c>
      <c r="E281">
        <v>27</v>
      </c>
      <c r="F281">
        <v>25</v>
      </c>
      <c r="G281">
        <v>24</v>
      </c>
      <c r="H281">
        <v>22</v>
      </c>
      <c r="I281">
        <v>27</v>
      </c>
      <c r="J281">
        <v>33</v>
      </c>
      <c r="K281">
        <v>25</v>
      </c>
      <c r="L281">
        <v>20</v>
      </c>
      <c r="M281">
        <v>20</v>
      </c>
      <c r="N281">
        <v>23</v>
      </c>
      <c r="O281">
        <v>22</v>
      </c>
      <c r="P281">
        <v>23</v>
      </c>
      <c r="Q281">
        <v>28</v>
      </c>
      <c r="R281">
        <v>27</v>
      </c>
      <c r="S281">
        <v>30</v>
      </c>
      <c r="T281">
        <v>29</v>
      </c>
      <c r="U281">
        <v>21</v>
      </c>
      <c r="V281">
        <v>27</v>
      </c>
      <c r="W281">
        <v>20</v>
      </c>
      <c r="X281">
        <v>21</v>
      </c>
      <c r="Y281">
        <v>23</v>
      </c>
      <c r="Z281">
        <v>31</v>
      </c>
      <c r="AA281">
        <v>29</v>
      </c>
      <c r="AB281">
        <v>31</v>
      </c>
      <c r="AC281">
        <v>24</v>
      </c>
      <c r="AD281">
        <v>26</v>
      </c>
      <c r="AE281">
        <v>21</v>
      </c>
      <c r="AF281">
        <v>19</v>
      </c>
      <c r="AG281">
        <v>24</v>
      </c>
      <c r="AH281">
        <v>27</v>
      </c>
      <c r="AI281">
        <v>28</v>
      </c>
      <c r="AJ281">
        <v>27</v>
      </c>
      <c r="AK281">
        <v>26</v>
      </c>
      <c r="AL281">
        <v>32</v>
      </c>
      <c r="AM281">
        <v>27</v>
      </c>
      <c r="AN281">
        <v>24</v>
      </c>
      <c r="AO281">
        <v>24</v>
      </c>
      <c r="AP281">
        <v>25</v>
      </c>
      <c r="AQ281">
        <v>22</v>
      </c>
      <c r="AR281">
        <v>23</v>
      </c>
      <c r="AS281">
        <v>25.522727272727273</v>
      </c>
    </row>
    <row r="282" spans="1:45" x14ac:dyDescent="0.25">
      <c r="A282">
        <v>29</v>
      </c>
      <c r="B282">
        <v>29</v>
      </c>
      <c r="C282">
        <v>29</v>
      </c>
      <c r="D282">
        <v>29</v>
      </c>
      <c r="E282">
        <v>29</v>
      </c>
      <c r="F282">
        <v>29</v>
      </c>
      <c r="G282">
        <v>29</v>
      </c>
      <c r="H282">
        <v>29</v>
      </c>
      <c r="I282">
        <v>29</v>
      </c>
      <c r="J282">
        <v>29</v>
      </c>
      <c r="K282">
        <v>29</v>
      </c>
      <c r="L282">
        <v>29</v>
      </c>
      <c r="M282">
        <v>29</v>
      </c>
      <c r="N282">
        <v>29</v>
      </c>
      <c r="O282">
        <v>29</v>
      </c>
      <c r="P282">
        <v>29</v>
      </c>
      <c r="Q282">
        <v>29</v>
      </c>
      <c r="R282">
        <v>29</v>
      </c>
      <c r="S282">
        <v>29</v>
      </c>
      <c r="T282">
        <v>29</v>
      </c>
      <c r="U282">
        <v>29</v>
      </c>
      <c r="V282">
        <v>29</v>
      </c>
      <c r="W282">
        <v>29</v>
      </c>
      <c r="X282">
        <v>29</v>
      </c>
      <c r="Y282">
        <v>29</v>
      </c>
      <c r="Z282">
        <v>29</v>
      </c>
      <c r="AA282">
        <v>29</v>
      </c>
      <c r="AB282">
        <v>29</v>
      </c>
      <c r="AC282">
        <v>29</v>
      </c>
      <c r="AD282">
        <v>29</v>
      </c>
      <c r="AE282">
        <v>29</v>
      </c>
      <c r="AF282">
        <v>29</v>
      </c>
      <c r="AG282">
        <v>29</v>
      </c>
      <c r="AH282">
        <v>29</v>
      </c>
      <c r="AI282">
        <v>29</v>
      </c>
      <c r="AJ282">
        <v>29</v>
      </c>
      <c r="AK282">
        <v>29</v>
      </c>
      <c r="AL282">
        <v>29</v>
      </c>
      <c r="AM282">
        <v>28</v>
      </c>
      <c r="AN282">
        <v>28</v>
      </c>
      <c r="AO282">
        <v>28</v>
      </c>
      <c r="AP282">
        <v>28</v>
      </c>
      <c r="AQ282">
        <v>28</v>
      </c>
      <c r="AR282">
        <v>28</v>
      </c>
      <c r="AS282">
        <v>28.863636363636363</v>
      </c>
    </row>
    <row r="283" spans="1:45" x14ac:dyDescent="0.25">
      <c r="A283">
        <v>11</v>
      </c>
      <c r="B283">
        <v>9</v>
      </c>
      <c r="C283">
        <v>8</v>
      </c>
      <c r="D283">
        <v>8</v>
      </c>
      <c r="E283">
        <v>11</v>
      </c>
      <c r="F283">
        <v>10</v>
      </c>
      <c r="G283">
        <v>11</v>
      </c>
      <c r="H283">
        <v>9</v>
      </c>
      <c r="I283">
        <v>8</v>
      </c>
      <c r="J283">
        <v>10</v>
      </c>
      <c r="K283">
        <v>8</v>
      </c>
      <c r="L283">
        <v>9</v>
      </c>
      <c r="M283">
        <v>8</v>
      </c>
      <c r="N283">
        <v>10</v>
      </c>
      <c r="O283">
        <v>10</v>
      </c>
      <c r="P283">
        <v>9</v>
      </c>
      <c r="Q283">
        <v>8</v>
      </c>
      <c r="R283">
        <v>9</v>
      </c>
      <c r="S283">
        <v>8</v>
      </c>
      <c r="T283">
        <v>8</v>
      </c>
      <c r="U283">
        <v>10</v>
      </c>
      <c r="V283">
        <v>9</v>
      </c>
      <c r="W283">
        <v>11</v>
      </c>
      <c r="X283">
        <v>10</v>
      </c>
      <c r="Y283">
        <v>8</v>
      </c>
      <c r="Z283">
        <v>8</v>
      </c>
      <c r="AA283">
        <v>10</v>
      </c>
      <c r="AB283">
        <v>11</v>
      </c>
      <c r="AC283">
        <v>9</v>
      </c>
      <c r="AD283">
        <v>10</v>
      </c>
      <c r="AE283">
        <v>8</v>
      </c>
      <c r="AF283">
        <v>9</v>
      </c>
      <c r="AG283">
        <v>9</v>
      </c>
      <c r="AH283">
        <v>8</v>
      </c>
      <c r="AI283">
        <v>11</v>
      </c>
      <c r="AJ283">
        <v>8</v>
      </c>
      <c r="AK283">
        <v>10</v>
      </c>
      <c r="AL283">
        <v>9</v>
      </c>
      <c r="AM283">
        <v>10</v>
      </c>
      <c r="AN283">
        <v>8</v>
      </c>
      <c r="AO283">
        <v>9</v>
      </c>
      <c r="AP283">
        <v>9</v>
      </c>
      <c r="AQ283">
        <v>9</v>
      </c>
      <c r="AR283">
        <v>9</v>
      </c>
      <c r="AS283">
        <v>9.1818181818181817</v>
      </c>
    </row>
    <row r="284" spans="1:45" x14ac:dyDescent="0.25">
      <c r="A284">
        <v>28</v>
      </c>
      <c r="B284">
        <v>28</v>
      </c>
      <c r="C284">
        <v>28</v>
      </c>
      <c r="D284">
        <v>28</v>
      </c>
      <c r="E284">
        <v>28</v>
      </c>
      <c r="F284">
        <v>29</v>
      </c>
      <c r="G284">
        <v>90</v>
      </c>
      <c r="H284">
        <v>89</v>
      </c>
      <c r="I284">
        <v>89</v>
      </c>
      <c r="J284">
        <v>89</v>
      </c>
      <c r="K284">
        <v>89</v>
      </c>
      <c r="L284">
        <v>89</v>
      </c>
      <c r="M284">
        <v>89</v>
      </c>
      <c r="N284">
        <v>89</v>
      </c>
      <c r="O284">
        <v>89</v>
      </c>
      <c r="P284">
        <v>89</v>
      </c>
      <c r="Q284">
        <v>89</v>
      </c>
      <c r="R284">
        <v>89</v>
      </c>
      <c r="S284">
        <v>89</v>
      </c>
      <c r="T284">
        <v>89</v>
      </c>
      <c r="U284">
        <v>1</v>
      </c>
      <c r="V284">
        <v>89</v>
      </c>
      <c r="W284">
        <v>90</v>
      </c>
      <c r="X284">
        <v>90</v>
      </c>
      <c r="Y284">
        <v>91</v>
      </c>
      <c r="Z284">
        <v>88</v>
      </c>
      <c r="AA284">
        <v>87</v>
      </c>
      <c r="AB284">
        <v>87</v>
      </c>
      <c r="AC284">
        <v>87</v>
      </c>
      <c r="AD284">
        <v>86</v>
      </c>
      <c r="AE284">
        <v>86</v>
      </c>
      <c r="AF284">
        <v>68</v>
      </c>
      <c r="AG284">
        <v>68</v>
      </c>
      <c r="AH284">
        <v>68</v>
      </c>
      <c r="AI284">
        <v>68</v>
      </c>
      <c r="AJ284">
        <v>68</v>
      </c>
      <c r="AK284">
        <v>68</v>
      </c>
      <c r="AL284">
        <v>68</v>
      </c>
      <c r="AM284">
        <v>68</v>
      </c>
      <c r="AN284">
        <v>68</v>
      </c>
      <c r="AO284">
        <v>68</v>
      </c>
      <c r="AP284">
        <v>68</v>
      </c>
      <c r="AQ284">
        <v>68</v>
      </c>
      <c r="AR284">
        <v>68</v>
      </c>
      <c r="AS284">
        <v>72.318181818181813</v>
      </c>
    </row>
    <row r="285" spans="1:45" x14ac:dyDescent="0.25">
      <c r="A285">
        <v>34</v>
      </c>
      <c r="B285">
        <v>35</v>
      </c>
      <c r="C285">
        <v>34</v>
      </c>
      <c r="D285">
        <v>41</v>
      </c>
      <c r="E285">
        <v>41</v>
      </c>
      <c r="F285">
        <v>41</v>
      </c>
      <c r="G285">
        <v>41</v>
      </c>
      <c r="H285">
        <v>41</v>
      </c>
      <c r="I285">
        <v>41</v>
      </c>
      <c r="J285">
        <v>33</v>
      </c>
      <c r="K285">
        <v>33</v>
      </c>
      <c r="L285">
        <v>33</v>
      </c>
      <c r="M285">
        <v>33</v>
      </c>
      <c r="N285">
        <v>33</v>
      </c>
      <c r="O285">
        <v>33</v>
      </c>
      <c r="P285">
        <v>33</v>
      </c>
      <c r="Q285">
        <v>33</v>
      </c>
      <c r="R285">
        <v>33</v>
      </c>
      <c r="S285">
        <v>33</v>
      </c>
      <c r="T285">
        <v>33</v>
      </c>
      <c r="U285">
        <v>33</v>
      </c>
      <c r="V285">
        <v>33</v>
      </c>
      <c r="W285">
        <v>33</v>
      </c>
      <c r="X285">
        <v>33</v>
      </c>
      <c r="Y285">
        <v>34</v>
      </c>
      <c r="Z285">
        <v>34</v>
      </c>
      <c r="AA285">
        <v>37</v>
      </c>
      <c r="AB285">
        <v>37</v>
      </c>
      <c r="AC285">
        <v>43</v>
      </c>
      <c r="AD285">
        <v>43</v>
      </c>
      <c r="AE285">
        <v>34</v>
      </c>
      <c r="AF285">
        <v>34</v>
      </c>
      <c r="AG285">
        <v>34</v>
      </c>
      <c r="AH285">
        <v>34</v>
      </c>
      <c r="AI285">
        <v>34</v>
      </c>
      <c r="AJ285">
        <v>34</v>
      </c>
      <c r="AK285">
        <v>34</v>
      </c>
      <c r="AL285">
        <v>34</v>
      </c>
      <c r="AM285">
        <v>34</v>
      </c>
      <c r="AN285">
        <v>34</v>
      </c>
      <c r="AO285">
        <v>34</v>
      </c>
      <c r="AP285">
        <v>34</v>
      </c>
      <c r="AQ285">
        <v>34</v>
      </c>
      <c r="AR285">
        <v>34</v>
      </c>
      <c r="AS285">
        <v>35.18181818181818</v>
      </c>
    </row>
    <row r="286" spans="1:45" x14ac:dyDescent="0.25">
      <c r="A286">
        <v>21</v>
      </c>
      <c r="B286">
        <v>23</v>
      </c>
      <c r="C286">
        <v>23</v>
      </c>
      <c r="D286">
        <v>25</v>
      </c>
      <c r="E286">
        <v>23</v>
      </c>
      <c r="F286">
        <v>25</v>
      </c>
      <c r="G286">
        <v>23</v>
      </c>
      <c r="H286">
        <v>29</v>
      </c>
      <c r="I286">
        <v>31</v>
      </c>
      <c r="J286">
        <v>33</v>
      </c>
      <c r="K286">
        <v>10</v>
      </c>
      <c r="L286">
        <v>33</v>
      </c>
      <c r="M286">
        <v>31</v>
      </c>
      <c r="N286">
        <v>29</v>
      </c>
      <c r="O286">
        <v>31</v>
      </c>
      <c r="P286">
        <v>31</v>
      </c>
      <c r="Q286">
        <v>29</v>
      </c>
      <c r="R286">
        <v>29</v>
      </c>
      <c r="S286">
        <v>31</v>
      </c>
      <c r="T286">
        <v>30</v>
      </c>
      <c r="U286">
        <v>29</v>
      </c>
      <c r="V286">
        <v>33</v>
      </c>
      <c r="W286">
        <v>29</v>
      </c>
      <c r="X286">
        <v>31</v>
      </c>
      <c r="Y286">
        <v>24</v>
      </c>
      <c r="Z286">
        <v>22</v>
      </c>
      <c r="AA286">
        <v>11</v>
      </c>
      <c r="AB286">
        <v>20</v>
      </c>
      <c r="AC286">
        <v>20</v>
      </c>
      <c r="AD286">
        <v>22</v>
      </c>
      <c r="AE286">
        <v>20</v>
      </c>
      <c r="AF286">
        <v>20</v>
      </c>
      <c r="AG286">
        <v>20</v>
      </c>
      <c r="AH286">
        <v>18</v>
      </c>
      <c r="AI286">
        <v>10</v>
      </c>
      <c r="AJ286">
        <v>20</v>
      </c>
      <c r="AK286">
        <v>18</v>
      </c>
      <c r="AL286">
        <v>16</v>
      </c>
      <c r="AM286">
        <v>14</v>
      </c>
      <c r="AN286">
        <v>14</v>
      </c>
      <c r="AO286">
        <v>12</v>
      </c>
      <c r="AP286">
        <v>14</v>
      </c>
      <c r="AQ286">
        <v>12</v>
      </c>
      <c r="AR286">
        <v>12</v>
      </c>
      <c r="AS286">
        <v>22.75</v>
      </c>
    </row>
    <row r="287" spans="1:45" x14ac:dyDescent="0.25">
      <c r="A287">
        <v>9</v>
      </c>
      <c r="B287">
        <v>9</v>
      </c>
      <c r="C287">
        <v>9</v>
      </c>
      <c r="D287">
        <v>9</v>
      </c>
      <c r="E287">
        <v>9</v>
      </c>
      <c r="F287">
        <v>9</v>
      </c>
      <c r="G287">
        <v>9</v>
      </c>
      <c r="H287">
        <v>9</v>
      </c>
      <c r="I287">
        <v>9</v>
      </c>
      <c r="J287">
        <v>9</v>
      </c>
      <c r="K287">
        <v>9</v>
      </c>
      <c r="L287">
        <v>9</v>
      </c>
      <c r="M287">
        <v>11</v>
      </c>
      <c r="N287">
        <v>9</v>
      </c>
      <c r="O287">
        <v>9</v>
      </c>
      <c r="P287">
        <v>9</v>
      </c>
      <c r="Q287">
        <v>9</v>
      </c>
      <c r="R287">
        <v>9</v>
      </c>
      <c r="S287">
        <v>9</v>
      </c>
      <c r="T287">
        <v>9</v>
      </c>
      <c r="U287">
        <v>9</v>
      </c>
      <c r="V287">
        <v>9</v>
      </c>
      <c r="W287">
        <v>9</v>
      </c>
      <c r="X287">
        <v>9</v>
      </c>
      <c r="Y287">
        <v>9</v>
      </c>
      <c r="Z287">
        <v>9</v>
      </c>
      <c r="AA287">
        <v>9</v>
      </c>
      <c r="AB287">
        <v>9</v>
      </c>
      <c r="AC287">
        <v>9</v>
      </c>
      <c r="AD287">
        <v>9</v>
      </c>
      <c r="AE287">
        <v>9</v>
      </c>
      <c r="AF287">
        <v>9</v>
      </c>
      <c r="AG287">
        <v>9</v>
      </c>
      <c r="AH287">
        <v>9</v>
      </c>
      <c r="AI287">
        <v>9</v>
      </c>
      <c r="AJ287">
        <v>9</v>
      </c>
      <c r="AK287">
        <v>9</v>
      </c>
      <c r="AL287">
        <v>11</v>
      </c>
      <c r="AM287">
        <v>11</v>
      </c>
      <c r="AN287">
        <v>11</v>
      </c>
      <c r="AO287">
        <v>11</v>
      </c>
      <c r="AP287">
        <v>11</v>
      </c>
      <c r="AQ287">
        <v>11</v>
      </c>
      <c r="AR287">
        <v>11</v>
      </c>
      <c r="AS287">
        <v>9.3636363636363633</v>
      </c>
    </row>
    <row r="288" spans="1:45" x14ac:dyDescent="0.25">
      <c r="A288">
        <v>12</v>
      </c>
      <c r="B288">
        <v>12</v>
      </c>
      <c r="C288">
        <v>12</v>
      </c>
      <c r="D288">
        <v>12</v>
      </c>
      <c r="E288">
        <v>12</v>
      </c>
      <c r="F288">
        <v>12</v>
      </c>
      <c r="G288">
        <v>12</v>
      </c>
      <c r="H288">
        <v>12</v>
      </c>
      <c r="I288">
        <v>12</v>
      </c>
      <c r="J288">
        <v>13</v>
      </c>
      <c r="K288">
        <v>13</v>
      </c>
      <c r="L288">
        <v>13</v>
      </c>
      <c r="M288">
        <v>13</v>
      </c>
      <c r="N288">
        <v>13</v>
      </c>
      <c r="O288">
        <v>13</v>
      </c>
      <c r="P288">
        <v>13</v>
      </c>
      <c r="Q288">
        <v>13</v>
      </c>
      <c r="R288">
        <v>13</v>
      </c>
      <c r="S288">
        <v>12</v>
      </c>
      <c r="T288">
        <v>13</v>
      </c>
      <c r="U288">
        <v>13</v>
      </c>
      <c r="V288">
        <v>13</v>
      </c>
      <c r="W288">
        <v>13</v>
      </c>
      <c r="X288">
        <v>12</v>
      </c>
      <c r="Y288">
        <v>13</v>
      </c>
      <c r="Z288">
        <v>13</v>
      </c>
      <c r="AA288">
        <v>13</v>
      </c>
      <c r="AB288">
        <v>13</v>
      </c>
      <c r="AC288">
        <v>13</v>
      </c>
      <c r="AD288">
        <v>13</v>
      </c>
      <c r="AE288">
        <v>13</v>
      </c>
      <c r="AF288">
        <v>13</v>
      </c>
      <c r="AG288">
        <v>13</v>
      </c>
      <c r="AH288">
        <v>13</v>
      </c>
      <c r="AI288">
        <v>13</v>
      </c>
      <c r="AJ288">
        <v>13</v>
      </c>
      <c r="AK288">
        <v>13</v>
      </c>
      <c r="AL288">
        <v>13</v>
      </c>
      <c r="AM288">
        <v>13</v>
      </c>
      <c r="AN288">
        <v>13</v>
      </c>
      <c r="AO288">
        <v>12</v>
      </c>
      <c r="AP288">
        <v>13</v>
      </c>
      <c r="AQ288">
        <v>13</v>
      </c>
      <c r="AR288">
        <v>13</v>
      </c>
      <c r="AS288">
        <v>12.727272727272727</v>
      </c>
    </row>
    <row r="289" spans="1:45" x14ac:dyDescent="0.25">
      <c r="A289">
        <v>3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2</v>
      </c>
      <c r="U289">
        <v>2</v>
      </c>
      <c r="V289">
        <v>2</v>
      </c>
      <c r="W289">
        <v>2</v>
      </c>
      <c r="X289">
        <v>2</v>
      </c>
      <c r="Y289">
        <v>2</v>
      </c>
      <c r="Z289">
        <v>2</v>
      </c>
      <c r="AA289">
        <v>2</v>
      </c>
      <c r="AB289">
        <v>2</v>
      </c>
      <c r="AC289">
        <v>2</v>
      </c>
      <c r="AD289">
        <v>2</v>
      </c>
      <c r="AE289">
        <v>2</v>
      </c>
      <c r="AF289">
        <v>2</v>
      </c>
      <c r="AG289">
        <v>3</v>
      </c>
      <c r="AH289">
        <v>2</v>
      </c>
      <c r="AI289">
        <v>2</v>
      </c>
      <c r="AJ289">
        <v>3</v>
      </c>
      <c r="AK289">
        <v>2</v>
      </c>
      <c r="AL289">
        <v>2</v>
      </c>
      <c r="AM289">
        <v>2</v>
      </c>
      <c r="AN289">
        <v>2</v>
      </c>
      <c r="AO289">
        <v>2</v>
      </c>
      <c r="AP289">
        <v>2</v>
      </c>
      <c r="AQ289">
        <v>2</v>
      </c>
      <c r="AR289">
        <v>2</v>
      </c>
      <c r="AS289">
        <v>2.0681818181818183</v>
      </c>
    </row>
    <row r="290" spans="1:45" x14ac:dyDescent="0.25">
      <c r="A290">
        <v>2</v>
      </c>
      <c r="B290">
        <v>9</v>
      </c>
      <c r="C290">
        <v>9</v>
      </c>
      <c r="D290">
        <v>9</v>
      </c>
      <c r="E290">
        <v>2</v>
      </c>
      <c r="F290">
        <v>2</v>
      </c>
      <c r="G290">
        <v>2</v>
      </c>
      <c r="H290">
        <v>2</v>
      </c>
      <c r="I290">
        <v>9</v>
      </c>
      <c r="J290">
        <v>2</v>
      </c>
      <c r="K290">
        <v>9</v>
      </c>
      <c r="L290">
        <v>9</v>
      </c>
      <c r="M290">
        <v>9</v>
      </c>
      <c r="N290">
        <v>9</v>
      </c>
      <c r="O290">
        <v>2</v>
      </c>
      <c r="P290">
        <v>9</v>
      </c>
      <c r="Q290">
        <v>9</v>
      </c>
      <c r="R290">
        <v>2</v>
      </c>
      <c r="S290">
        <v>9</v>
      </c>
      <c r="T290">
        <v>9</v>
      </c>
      <c r="U290">
        <v>2</v>
      </c>
      <c r="V290">
        <v>9</v>
      </c>
      <c r="W290">
        <v>9</v>
      </c>
      <c r="X290">
        <v>9</v>
      </c>
      <c r="Y290">
        <v>9</v>
      </c>
      <c r="Z290">
        <v>9</v>
      </c>
      <c r="AA290">
        <v>9</v>
      </c>
      <c r="AB290">
        <v>9</v>
      </c>
      <c r="AC290">
        <v>2</v>
      </c>
      <c r="AD290">
        <v>9</v>
      </c>
      <c r="AE290">
        <v>9</v>
      </c>
      <c r="AF290">
        <v>9</v>
      </c>
      <c r="AG290">
        <v>2</v>
      </c>
      <c r="AH290">
        <v>9</v>
      </c>
      <c r="AI290">
        <v>0</v>
      </c>
      <c r="AJ290">
        <v>2</v>
      </c>
      <c r="AK290">
        <v>2</v>
      </c>
      <c r="AL290">
        <v>2</v>
      </c>
      <c r="AM290">
        <v>2</v>
      </c>
      <c r="AN290">
        <v>9</v>
      </c>
      <c r="AO290">
        <v>9</v>
      </c>
      <c r="AP290">
        <v>9</v>
      </c>
      <c r="AQ290">
        <v>2</v>
      </c>
      <c r="AR290">
        <v>2</v>
      </c>
      <c r="AS290">
        <v>6.0909090909090908</v>
      </c>
    </row>
    <row r="291" spans="1:45" x14ac:dyDescent="0.25">
      <c r="A291">
        <v>13</v>
      </c>
      <c r="B291">
        <v>13</v>
      </c>
      <c r="C291">
        <v>13</v>
      </c>
      <c r="D291">
        <v>13</v>
      </c>
      <c r="E291">
        <v>13</v>
      </c>
      <c r="F291">
        <v>13</v>
      </c>
      <c r="G291">
        <v>13</v>
      </c>
      <c r="H291">
        <v>13</v>
      </c>
      <c r="I291">
        <v>13</v>
      </c>
      <c r="J291">
        <v>13</v>
      </c>
      <c r="K291">
        <v>13</v>
      </c>
      <c r="L291">
        <v>13</v>
      </c>
      <c r="M291">
        <v>13</v>
      </c>
      <c r="N291">
        <v>13</v>
      </c>
      <c r="O291">
        <v>13</v>
      </c>
      <c r="P291">
        <v>13</v>
      </c>
      <c r="Q291">
        <v>13</v>
      </c>
      <c r="R291">
        <v>13</v>
      </c>
      <c r="S291">
        <v>13</v>
      </c>
      <c r="T291">
        <v>13</v>
      </c>
      <c r="U291">
        <v>13</v>
      </c>
      <c r="V291">
        <v>13</v>
      </c>
      <c r="W291">
        <v>13</v>
      </c>
      <c r="X291">
        <v>13</v>
      </c>
      <c r="Y291">
        <v>13</v>
      </c>
      <c r="Z291">
        <v>13</v>
      </c>
      <c r="AA291">
        <v>13</v>
      </c>
      <c r="AB291">
        <v>13</v>
      </c>
      <c r="AC291">
        <v>12</v>
      </c>
      <c r="AD291">
        <v>13</v>
      </c>
      <c r="AE291">
        <v>13</v>
      </c>
      <c r="AF291">
        <v>13</v>
      </c>
      <c r="AG291">
        <v>7</v>
      </c>
      <c r="AH291">
        <v>7</v>
      </c>
      <c r="AI291">
        <v>7</v>
      </c>
      <c r="AJ291">
        <v>7</v>
      </c>
      <c r="AK291">
        <v>7</v>
      </c>
      <c r="AL291">
        <v>7</v>
      </c>
      <c r="AM291">
        <v>0</v>
      </c>
      <c r="AN291">
        <v>7</v>
      </c>
      <c r="AO291">
        <v>7</v>
      </c>
      <c r="AP291">
        <v>7</v>
      </c>
      <c r="AQ291">
        <v>7</v>
      </c>
      <c r="AR291">
        <v>7</v>
      </c>
      <c r="AS291">
        <v>11.181818181818182</v>
      </c>
    </row>
    <row r="292" spans="1:45" x14ac:dyDescent="0.25">
      <c r="A292">
        <v>98</v>
      </c>
      <c r="B292">
        <v>98</v>
      </c>
      <c r="C292">
        <v>97</v>
      </c>
      <c r="D292">
        <v>98</v>
      </c>
      <c r="E292">
        <v>98</v>
      </c>
      <c r="F292">
        <v>98</v>
      </c>
      <c r="G292">
        <v>98</v>
      </c>
      <c r="H292">
        <v>99</v>
      </c>
      <c r="I292">
        <v>99</v>
      </c>
      <c r="J292">
        <v>99</v>
      </c>
      <c r="K292">
        <v>98</v>
      </c>
      <c r="L292">
        <v>98</v>
      </c>
      <c r="M292">
        <v>97</v>
      </c>
      <c r="N292">
        <v>97</v>
      </c>
      <c r="O292">
        <v>97</v>
      </c>
      <c r="P292">
        <v>96</v>
      </c>
      <c r="Q292">
        <v>96</v>
      </c>
      <c r="R292">
        <v>96</v>
      </c>
      <c r="S292">
        <v>98</v>
      </c>
      <c r="T292">
        <v>96</v>
      </c>
      <c r="U292">
        <v>97</v>
      </c>
      <c r="V292">
        <v>98</v>
      </c>
      <c r="W292">
        <v>98</v>
      </c>
      <c r="X292">
        <v>98</v>
      </c>
      <c r="Y292">
        <v>98</v>
      </c>
      <c r="Z292">
        <v>98</v>
      </c>
      <c r="AA292">
        <v>98</v>
      </c>
      <c r="AB292">
        <v>97</v>
      </c>
      <c r="AC292">
        <v>98</v>
      </c>
      <c r="AD292">
        <v>98</v>
      </c>
      <c r="AE292">
        <v>98</v>
      </c>
      <c r="AF292">
        <v>98</v>
      </c>
      <c r="AG292">
        <v>98</v>
      </c>
      <c r="AH292">
        <v>98</v>
      </c>
      <c r="AI292">
        <v>96</v>
      </c>
      <c r="AJ292">
        <v>96</v>
      </c>
      <c r="AK292">
        <v>96</v>
      </c>
      <c r="AL292">
        <v>97</v>
      </c>
      <c r="AM292">
        <v>97</v>
      </c>
      <c r="AN292">
        <v>96</v>
      </c>
      <c r="AO292">
        <v>98</v>
      </c>
      <c r="AP292">
        <v>99</v>
      </c>
      <c r="AQ292">
        <v>99</v>
      </c>
      <c r="AR292">
        <v>99</v>
      </c>
      <c r="AS292">
        <v>97.590909090909093</v>
      </c>
    </row>
    <row r="293" spans="1:45" x14ac:dyDescent="0.25">
      <c r="A293">
        <v>27</v>
      </c>
      <c r="B293">
        <v>27</v>
      </c>
      <c r="C293">
        <v>27</v>
      </c>
      <c r="D293">
        <v>27</v>
      </c>
      <c r="E293">
        <v>27</v>
      </c>
      <c r="F293">
        <v>27</v>
      </c>
      <c r="G293">
        <v>27</v>
      </c>
      <c r="H293">
        <v>27</v>
      </c>
      <c r="I293">
        <v>27</v>
      </c>
      <c r="J293">
        <v>27</v>
      </c>
      <c r="K293">
        <v>27</v>
      </c>
      <c r="L293">
        <v>27</v>
      </c>
      <c r="M293">
        <v>27</v>
      </c>
      <c r="N293">
        <v>27</v>
      </c>
      <c r="O293">
        <v>27</v>
      </c>
      <c r="P293">
        <v>27</v>
      </c>
      <c r="Q293">
        <v>27</v>
      </c>
      <c r="R293">
        <v>27</v>
      </c>
      <c r="S293">
        <v>27</v>
      </c>
      <c r="T293">
        <v>27</v>
      </c>
      <c r="U293">
        <v>27</v>
      </c>
      <c r="V293">
        <v>27</v>
      </c>
      <c r="W293">
        <v>27</v>
      </c>
      <c r="X293">
        <v>27</v>
      </c>
      <c r="Y293">
        <v>27</v>
      </c>
      <c r="Z293">
        <v>27</v>
      </c>
      <c r="AA293">
        <v>27</v>
      </c>
      <c r="AB293">
        <v>27</v>
      </c>
      <c r="AC293">
        <v>27</v>
      </c>
      <c r="AD293">
        <v>27</v>
      </c>
      <c r="AE293">
        <v>27</v>
      </c>
      <c r="AF293">
        <v>27</v>
      </c>
      <c r="AG293">
        <v>27</v>
      </c>
      <c r="AH293">
        <v>27</v>
      </c>
      <c r="AI293">
        <v>27</v>
      </c>
      <c r="AJ293">
        <v>27</v>
      </c>
      <c r="AK293">
        <v>27</v>
      </c>
      <c r="AL293">
        <v>27</v>
      </c>
      <c r="AM293">
        <v>27</v>
      </c>
      <c r="AN293">
        <v>27</v>
      </c>
      <c r="AO293">
        <v>26</v>
      </c>
      <c r="AP293">
        <v>26</v>
      </c>
      <c r="AQ293">
        <v>26</v>
      </c>
      <c r="AR293">
        <v>26</v>
      </c>
      <c r="AS293">
        <v>26.90909090909091</v>
      </c>
    </row>
    <row r="294" spans="1:45" x14ac:dyDescent="0.25">
      <c r="A294">
        <v>160</v>
      </c>
      <c r="B294">
        <v>158</v>
      </c>
      <c r="C294">
        <v>159</v>
      </c>
      <c r="D294">
        <v>5</v>
      </c>
      <c r="E294">
        <v>6</v>
      </c>
      <c r="F294">
        <v>6</v>
      </c>
      <c r="G294">
        <v>7</v>
      </c>
      <c r="H294">
        <v>8</v>
      </c>
      <c r="I294">
        <v>7</v>
      </c>
      <c r="J294">
        <v>8</v>
      </c>
      <c r="K294">
        <v>7</v>
      </c>
      <c r="L294">
        <v>7</v>
      </c>
      <c r="M294">
        <v>7</v>
      </c>
      <c r="N294">
        <v>7</v>
      </c>
      <c r="O294">
        <v>8</v>
      </c>
      <c r="P294">
        <v>7</v>
      </c>
      <c r="Q294">
        <v>7</v>
      </c>
      <c r="R294">
        <v>6</v>
      </c>
      <c r="S294">
        <v>9</v>
      </c>
      <c r="T294">
        <v>6</v>
      </c>
      <c r="U294">
        <v>8</v>
      </c>
      <c r="V294">
        <v>7</v>
      </c>
      <c r="W294">
        <v>6</v>
      </c>
      <c r="X294">
        <v>5</v>
      </c>
      <c r="Y294">
        <v>6</v>
      </c>
      <c r="Z294">
        <v>8</v>
      </c>
      <c r="AA294">
        <v>4</v>
      </c>
      <c r="AB294">
        <v>8</v>
      </c>
      <c r="AC294">
        <v>9</v>
      </c>
      <c r="AD294">
        <v>8</v>
      </c>
      <c r="AE294">
        <v>5</v>
      </c>
      <c r="AF294">
        <v>6</v>
      </c>
      <c r="AG294">
        <v>9</v>
      </c>
      <c r="AH294">
        <v>7</v>
      </c>
      <c r="AI294">
        <v>6</v>
      </c>
      <c r="AJ294">
        <v>5</v>
      </c>
      <c r="AK294">
        <v>5</v>
      </c>
      <c r="AL294">
        <v>5</v>
      </c>
      <c r="AM294">
        <v>5</v>
      </c>
      <c r="AN294">
        <v>6</v>
      </c>
      <c r="AO294">
        <v>6</v>
      </c>
      <c r="AP294">
        <v>5</v>
      </c>
      <c r="AQ294">
        <v>5</v>
      </c>
      <c r="AR294">
        <v>10</v>
      </c>
      <c r="AS294">
        <v>17.02272727272728</v>
      </c>
    </row>
    <row r="295" spans="1:45" x14ac:dyDescent="0.25">
      <c r="A295">
        <v>26</v>
      </c>
      <c r="B295">
        <v>23</v>
      </c>
      <c r="C295">
        <v>30</v>
      </c>
      <c r="D295">
        <v>27</v>
      </c>
      <c r="E295">
        <v>27</v>
      </c>
      <c r="F295">
        <v>27</v>
      </c>
      <c r="G295">
        <v>24</v>
      </c>
      <c r="H295">
        <v>21</v>
      </c>
      <c r="I295">
        <v>30</v>
      </c>
      <c r="J295">
        <v>30</v>
      </c>
      <c r="K295">
        <v>30</v>
      </c>
      <c r="L295">
        <v>30</v>
      </c>
      <c r="M295">
        <v>30</v>
      </c>
      <c r="N295">
        <v>24</v>
      </c>
      <c r="O295">
        <v>30</v>
      </c>
      <c r="P295">
        <v>31</v>
      </c>
      <c r="Q295">
        <v>25</v>
      </c>
      <c r="R295">
        <v>29</v>
      </c>
      <c r="S295">
        <v>28</v>
      </c>
      <c r="T295">
        <v>31</v>
      </c>
      <c r="U295">
        <v>25</v>
      </c>
      <c r="V295">
        <v>25</v>
      </c>
      <c r="W295">
        <v>28</v>
      </c>
      <c r="X295">
        <v>22</v>
      </c>
      <c r="Y295">
        <v>22</v>
      </c>
      <c r="Z295">
        <v>25</v>
      </c>
      <c r="AA295">
        <v>25</v>
      </c>
      <c r="AB295">
        <v>28</v>
      </c>
      <c r="AC295">
        <v>28</v>
      </c>
      <c r="AD295">
        <v>37</v>
      </c>
      <c r="AE295">
        <v>37</v>
      </c>
      <c r="AF295">
        <v>36</v>
      </c>
      <c r="AG295">
        <v>35</v>
      </c>
      <c r="AH295">
        <v>36</v>
      </c>
      <c r="AI295">
        <v>35</v>
      </c>
      <c r="AJ295">
        <v>30</v>
      </c>
      <c r="AK295">
        <v>27</v>
      </c>
      <c r="AL295">
        <v>33</v>
      </c>
      <c r="AM295">
        <v>27</v>
      </c>
      <c r="AN295">
        <v>35</v>
      </c>
      <c r="AO295">
        <v>35</v>
      </c>
      <c r="AP295">
        <v>32</v>
      </c>
      <c r="AQ295">
        <v>35</v>
      </c>
      <c r="AR295">
        <v>32</v>
      </c>
      <c r="AS295">
        <v>29.15909090909091</v>
      </c>
    </row>
    <row r="296" spans="1:45" x14ac:dyDescent="0.25">
      <c r="A296">
        <v>129</v>
      </c>
      <c r="B296">
        <v>129</v>
      </c>
      <c r="C296">
        <v>132</v>
      </c>
      <c r="D296">
        <v>132</v>
      </c>
      <c r="E296">
        <v>131</v>
      </c>
      <c r="F296">
        <v>131</v>
      </c>
      <c r="G296">
        <v>131</v>
      </c>
      <c r="H296">
        <v>131</v>
      </c>
      <c r="I296">
        <v>132</v>
      </c>
      <c r="J296">
        <v>132</v>
      </c>
      <c r="K296">
        <v>132</v>
      </c>
      <c r="L296">
        <v>133</v>
      </c>
      <c r="M296">
        <v>127</v>
      </c>
      <c r="N296">
        <v>128</v>
      </c>
      <c r="O296">
        <v>129</v>
      </c>
      <c r="P296">
        <v>131</v>
      </c>
      <c r="Q296">
        <v>131</v>
      </c>
      <c r="R296">
        <v>131</v>
      </c>
      <c r="S296">
        <v>131</v>
      </c>
      <c r="T296">
        <v>131</v>
      </c>
      <c r="U296">
        <v>131</v>
      </c>
      <c r="V296">
        <v>130</v>
      </c>
      <c r="W296">
        <v>130</v>
      </c>
      <c r="X296">
        <v>130</v>
      </c>
      <c r="Y296">
        <v>130</v>
      </c>
      <c r="Z296">
        <v>130</v>
      </c>
      <c r="AA296">
        <v>130</v>
      </c>
      <c r="AB296">
        <v>129</v>
      </c>
      <c r="AC296">
        <v>132</v>
      </c>
      <c r="AD296">
        <v>130</v>
      </c>
      <c r="AE296">
        <v>130</v>
      </c>
      <c r="AF296">
        <v>128</v>
      </c>
      <c r="AG296">
        <v>130</v>
      </c>
      <c r="AH296">
        <v>130</v>
      </c>
      <c r="AI296">
        <v>128</v>
      </c>
      <c r="AJ296">
        <v>130</v>
      </c>
      <c r="AK296">
        <v>130</v>
      </c>
      <c r="AL296">
        <v>130</v>
      </c>
      <c r="AM296">
        <v>130</v>
      </c>
      <c r="AN296">
        <v>126</v>
      </c>
      <c r="AO296">
        <v>127</v>
      </c>
      <c r="AP296">
        <v>126</v>
      </c>
      <c r="AQ296">
        <v>131</v>
      </c>
      <c r="AR296">
        <v>130</v>
      </c>
      <c r="AS296">
        <v>130.04545454545453</v>
      </c>
    </row>
    <row r="297" spans="1:45" x14ac:dyDescent="0.25">
      <c r="A297">
        <v>1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</row>
    <row r="298" spans="1:45" x14ac:dyDescent="0.25">
      <c r="A298">
        <v>2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4</v>
      </c>
      <c r="H298">
        <v>4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  <c r="AK298">
        <v>4</v>
      </c>
      <c r="AL298">
        <v>4</v>
      </c>
      <c r="AM298">
        <v>4</v>
      </c>
      <c r="AN298">
        <v>4</v>
      </c>
      <c r="AO298">
        <v>4</v>
      </c>
      <c r="AP298">
        <v>5</v>
      </c>
      <c r="AQ298">
        <v>5</v>
      </c>
      <c r="AR298">
        <v>5</v>
      </c>
      <c r="AS298">
        <v>3.7954545454545454</v>
      </c>
    </row>
    <row r="299" spans="1:45" x14ac:dyDescent="0.25">
      <c r="A299">
        <v>63</v>
      </c>
      <c r="B299">
        <v>62</v>
      </c>
      <c r="C299">
        <v>62</v>
      </c>
      <c r="D299">
        <v>63</v>
      </c>
      <c r="E299">
        <v>63</v>
      </c>
      <c r="F299">
        <v>63</v>
      </c>
      <c r="G299">
        <v>62</v>
      </c>
      <c r="H299">
        <v>63</v>
      </c>
      <c r="I299">
        <v>62</v>
      </c>
      <c r="J299">
        <v>69</v>
      </c>
      <c r="K299">
        <v>69</v>
      </c>
      <c r="L299">
        <v>69</v>
      </c>
      <c r="M299">
        <v>69</v>
      </c>
      <c r="N299">
        <v>68</v>
      </c>
      <c r="O299">
        <v>68</v>
      </c>
      <c r="P299">
        <v>69</v>
      </c>
      <c r="Q299">
        <v>68</v>
      </c>
      <c r="R299">
        <v>68</v>
      </c>
      <c r="S299">
        <v>68</v>
      </c>
      <c r="T299">
        <v>69</v>
      </c>
      <c r="U299">
        <v>68</v>
      </c>
      <c r="V299">
        <v>68</v>
      </c>
      <c r="W299">
        <v>68</v>
      </c>
      <c r="X299">
        <v>69</v>
      </c>
      <c r="Y299">
        <v>68</v>
      </c>
      <c r="Z299">
        <v>69</v>
      </c>
      <c r="AA299">
        <v>68</v>
      </c>
      <c r="AB299">
        <v>69</v>
      </c>
      <c r="AC299">
        <v>68</v>
      </c>
      <c r="AD299">
        <v>68</v>
      </c>
      <c r="AE299">
        <v>68</v>
      </c>
      <c r="AF299">
        <v>68</v>
      </c>
      <c r="AG299">
        <v>68</v>
      </c>
      <c r="AH299">
        <v>68</v>
      </c>
      <c r="AI299">
        <v>68</v>
      </c>
      <c r="AJ299">
        <v>68</v>
      </c>
      <c r="AK299">
        <v>68</v>
      </c>
      <c r="AL299">
        <v>68</v>
      </c>
      <c r="AM299">
        <v>68</v>
      </c>
      <c r="AN299">
        <v>68</v>
      </c>
      <c r="AO299">
        <v>67</v>
      </c>
      <c r="AP299">
        <v>67</v>
      </c>
      <c r="AQ299">
        <v>67</v>
      </c>
      <c r="AR299">
        <v>67</v>
      </c>
      <c r="AS299">
        <v>67</v>
      </c>
    </row>
    <row r="300" spans="1:45" x14ac:dyDescent="0.25">
      <c r="A300">
        <v>9</v>
      </c>
      <c r="B300">
        <v>9</v>
      </c>
      <c r="C300">
        <v>9</v>
      </c>
      <c r="D300">
        <v>9</v>
      </c>
      <c r="E300">
        <v>9</v>
      </c>
      <c r="F300">
        <v>9</v>
      </c>
      <c r="G300">
        <v>9</v>
      </c>
      <c r="H300">
        <v>9</v>
      </c>
      <c r="I300">
        <v>9</v>
      </c>
      <c r="J300">
        <v>9</v>
      </c>
      <c r="K300">
        <v>9</v>
      </c>
      <c r="L300">
        <v>9</v>
      </c>
      <c r="M300">
        <v>9</v>
      </c>
      <c r="N300">
        <v>9</v>
      </c>
      <c r="O300">
        <v>9</v>
      </c>
      <c r="P300">
        <v>9</v>
      </c>
      <c r="Q300">
        <v>9</v>
      </c>
      <c r="R300">
        <v>9</v>
      </c>
      <c r="S300">
        <v>9</v>
      </c>
      <c r="T300">
        <v>9</v>
      </c>
      <c r="U300">
        <v>9</v>
      </c>
      <c r="V300">
        <v>9</v>
      </c>
      <c r="W300">
        <v>9</v>
      </c>
      <c r="X300">
        <v>9</v>
      </c>
      <c r="Y300">
        <v>9</v>
      </c>
      <c r="Z300">
        <v>9</v>
      </c>
      <c r="AA300">
        <v>9</v>
      </c>
      <c r="AB300">
        <v>8</v>
      </c>
      <c r="AC300">
        <v>8</v>
      </c>
      <c r="AD300">
        <v>8</v>
      </c>
      <c r="AE300">
        <v>8</v>
      </c>
      <c r="AF300">
        <v>9</v>
      </c>
      <c r="AG300">
        <v>9</v>
      </c>
      <c r="AH300">
        <v>9</v>
      </c>
      <c r="AI300">
        <v>9</v>
      </c>
      <c r="AJ300">
        <v>9</v>
      </c>
      <c r="AK300">
        <v>9</v>
      </c>
      <c r="AL300">
        <v>9</v>
      </c>
      <c r="AM300">
        <v>9</v>
      </c>
      <c r="AN300">
        <v>9</v>
      </c>
      <c r="AO300">
        <v>8</v>
      </c>
      <c r="AP300">
        <v>8</v>
      </c>
      <c r="AQ300">
        <v>8</v>
      </c>
      <c r="AR300">
        <v>8</v>
      </c>
      <c r="AS300">
        <v>8.8181818181818183</v>
      </c>
    </row>
    <row r="301" spans="1:45" x14ac:dyDescent="0.25">
      <c r="A301">
        <v>37</v>
      </c>
      <c r="B301">
        <v>37</v>
      </c>
      <c r="C301">
        <v>35</v>
      </c>
      <c r="D301">
        <v>37</v>
      </c>
      <c r="E301">
        <v>34</v>
      </c>
      <c r="F301">
        <v>34</v>
      </c>
      <c r="G301">
        <v>35</v>
      </c>
      <c r="H301">
        <v>38</v>
      </c>
      <c r="I301">
        <v>36</v>
      </c>
      <c r="J301">
        <v>37</v>
      </c>
      <c r="K301">
        <v>35</v>
      </c>
      <c r="L301">
        <v>36</v>
      </c>
      <c r="M301">
        <v>35</v>
      </c>
      <c r="N301">
        <v>37</v>
      </c>
      <c r="O301">
        <v>36</v>
      </c>
      <c r="P301">
        <v>37</v>
      </c>
      <c r="Q301">
        <v>38</v>
      </c>
      <c r="R301">
        <v>38</v>
      </c>
      <c r="S301">
        <v>36</v>
      </c>
      <c r="T301">
        <v>34</v>
      </c>
      <c r="U301">
        <v>37</v>
      </c>
      <c r="V301">
        <v>36</v>
      </c>
      <c r="W301">
        <v>37</v>
      </c>
      <c r="X301">
        <v>38</v>
      </c>
      <c r="Y301">
        <v>35</v>
      </c>
      <c r="Z301">
        <v>36</v>
      </c>
      <c r="AA301">
        <v>37</v>
      </c>
      <c r="AB301">
        <v>38</v>
      </c>
      <c r="AC301">
        <v>36</v>
      </c>
      <c r="AD301">
        <v>36</v>
      </c>
      <c r="AE301">
        <v>36</v>
      </c>
      <c r="AF301">
        <v>36</v>
      </c>
      <c r="AG301">
        <v>37</v>
      </c>
      <c r="AH301">
        <v>37</v>
      </c>
      <c r="AI301">
        <v>37</v>
      </c>
      <c r="AJ301">
        <v>37</v>
      </c>
      <c r="AK301">
        <v>37</v>
      </c>
      <c r="AL301">
        <v>38</v>
      </c>
      <c r="AM301">
        <v>35</v>
      </c>
      <c r="AN301">
        <v>37</v>
      </c>
      <c r="AO301">
        <v>37</v>
      </c>
      <c r="AP301">
        <v>38</v>
      </c>
      <c r="AQ301">
        <v>38</v>
      </c>
      <c r="AR301">
        <v>37</v>
      </c>
      <c r="AS301">
        <v>36.477272727272727</v>
      </c>
    </row>
    <row r="302" spans="1:45" x14ac:dyDescent="0.25">
      <c r="A302">
        <v>63</v>
      </c>
      <c r="B302">
        <v>63</v>
      </c>
      <c r="C302">
        <v>63</v>
      </c>
      <c r="D302">
        <v>63</v>
      </c>
      <c r="E302">
        <v>63</v>
      </c>
      <c r="F302">
        <v>63</v>
      </c>
      <c r="G302">
        <v>62</v>
      </c>
      <c r="H302">
        <v>63</v>
      </c>
      <c r="I302">
        <v>63</v>
      </c>
      <c r="J302">
        <v>63</v>
      </c>
      <c r="K302">
        <v>63</v>
      </c>
      <c r="L302">
        <v>63</v>
      </c>
      <c r="M302">
        <v>63</v>
      </c>
      <c r="N302">
        <v>63</v>
      </c>
      <c r="O302">
        <v>61</v>
      </c>
      <c r="P302">
        <v>61</v>
      </c>
      <c r="Q302">
        <v>62</v>
      </c>
      <c r="R302">
        <v>62</v>
      </c>
      <c r="S302">
        <v>62</v>
      </c>
      <c r="T302">
        <v>62</v>
      </c>
      <c r="U302">
        <v>62</v>
      </c>
      <c r="V302">
        <v>62</v>
      </c>
      <c r="W302">
        <v>62</v>
      </c>
      <c r="X302">
        <v>62</v>
      </c>
      <c r="Y302">
        <v>62</v>
      </c>
      <c r="Z302">
        <v>62</v>
      </c>
      <c r="AA302">
        <v>62</v>
      </c>
      <c r="AB302">
        <v>62</v>
      </c>
      <c r="AC302">
        <v>62</v>
      </c>
      <c r="AD302">
        <v>61</v>
      </c>
      <c r="AE302">
        <v>61</v>
      </c>
      <c r="AF302">
        <v>61</v>
      </c>
      <c r="AG302">
        <v>61</v>
      </c>
      <c r="AH302">
        <v>61</v>
      </c>
      <c r="AI302">
        <v>61</v>
      </c>
      <c r="AJ302">
        <v>61</v>
      </c>
      <c r="AK302">
        <v>61</v>
      </c>
      <c r="AL302">
        <v>61</v>
      </c>
      <c r="AM302">
        <v>61</v>
      </c>
      <c r="AN302">
        <v>63</v>
      </c>
      <c r="AO302">
        <v>63</v>
      </c>
      <c r="AP302">
        <v>63</v>
      </c>
      <c r="AQ302">
        <v>63</v>
      </c>
      <c r="AR302">
        <v>63</v>
      </c>
      <c r="AS302">
        <v>62.136363636363633</v>
      </c>
    </row>
    <row r="303" spans="1:45" x14ac:dyDescent="0.25">
      <c r="A303">
        <v>332</v>
      </c>
      <c r="B303">
        <v>357</v>
      </c>
      <c r="C303">
        <v>359</v>
      </c>
      <c r="D303">
        <v>327</v>
      </c>
      <c r="E303">
        <v>352</v>
      </c>
      <c r="F303">
        <v>353</v>
      </c>
      <c r="G303">
        <v>356</v>
      </c>
      <c r="H303">
        <v>352</v>
      </c>
      <c r="I303">
        <v>354</v>
      </c>
      <c r="J303">
        <v>355</v>
      </c>
      <c r="K303">
        <v>351</v>
      </c>
      <c r="L303">
        <v>332</v>
      </c>
      <c r="M303">
        <v>284</v>
      </c>
      <c r="N303">
        <v>350</v>
      </c>
      <c r="O303">
        <v>382</v>
      </c>
      <c r="P303">
        <v>379</v>
      </c>
      <c r="Q303">
        <v>68</v>
      </c>
      <c r="R303">
        <v>377</v>
      </c>
      <c r="S303">
        <v>329</v>
      </c>
      <c r="T303">
        <v>348</v>
      </c>
      <c r="U303">
        <v>366</v>
      </c>
      <c r="V303">
        <v>279</v>
      </c>
      <c r="W303">
        <v>252</v>
      </c>
      <c r="X303">
        <v>204</v>
      </c>
      <c r="Y303">
        <v>221</v>
      </c>
      <c r="Z303">
        <v>165</v>
      </c>
      <c r="AA303">
        <v>6</v>
      </c>
      <c r="AB303">
        <v>216</v>
      </c>
      <c r="AC303">
        <v>221</v>
      </c>
      <c r="AD303">
        <v>212</v>
      </c>
      <c r="AE303">
        <v>209</v>
      </c>
      <c r="AF303">
        <v>203</v>
      </c>
      <c r="AG303">
        <v>208</v>
      </c>
      <c r="AH303">
        <v>202</v>
      </c>
      <c r="AI303">
        <v>204</v>
      </c>
      <c r="AJ303">
        <v>207</v>
      </c>
      <c r="AK303">
        <v>204</v>
      </c>
      <c r="AL303">
        <v>206</v>
      </c>
      <c r="AM303">
        <v>277</v>
      </c>
      <c r="AN303">
        <v>277</v>
      </c>
      <c r="AO303">
        <v>275</v>
      </c>
      <c r="AP303">
        <v>280</v>
      </c>
      <c r="AQ303">
        <v>254</v>
      </c>
      <c r="AR303">
        <v>409</v>
      </c>
      <c r="AS303">
        <v>278.5</v>
      </c>
    </row>
    <row r="304" spans="1:45" x14ac:dyDescent="0.25">
      <c r="A304">
        <v>19</v>
      </c>
      <c r="B304">
        <v>15</v>
      </c>
      <c r="C304">
        <v>15</v>
      </c>
      <c r="D304">
        <v>17</v>
      </c>
      <c r="E304">
        <v>15</v>
      </c>
      <c r="F304">
        <v>15</v>
      </c>
      <c r="G304">
        <v>15</v>
      </c>
      <c r="H304">
        <v>15</v>
      </c>
      <c r="I304">
        <v>15</v>
      </c>
      <c r="J304">
        <v>7</v>
      </c>
      <c r="K304">
        <v>7</v>
      </c>
      <c r="L304">
        <v>8</v>
      </c>
      <c r="M304">
        <v>25</v>
      </c>
      <c r="N304">
        <v>25</v>
      </c>
      <c r="O304">
        <v>15</v>
      </c>
      <c r="P304">
        <v>12</v>
      </c>
      <c r="Q304">
        <v>24</v>
      </c>
      <c r="R304">
        <v>8</v>
      </c>
      <c r="S304">
        <v>13</v>
      </c>
      <c r="T304">
        <v>7</v>
      </c>
      <c r="U304">
        <v>46</v>
      </c>
      <c r="V304">
        <v>12</v>
      </c>
      <c r="W304">
        <v>8</v>
      </c>
      <c r="X304">
        <v>10</v>
      </c>
      <c r="Y304">
        <v>8</v>
      </c>
      <c r="Z304">
        <v>8</v>
      </c>
      <c r="AA304">
        <v>20</v>
      </c>
      <c r="AB304">
        <v>32</v>
      </c>
      <c r="AC304">
        <v>27</v>
      </c>
      <c r="AD304">
        <v>29</v>
      </c>
      <c r="AE304">
        <v>7</v>
      </c>
      <c r="AF304">
        <v>7</v>
      </c>
      <c r="AG304">
        <v>8</v>
      </c>
      <c r="AH304">
        <v>10</v>
      </c>
      <c r="AI304">
        <v>9</v>
      </c>
      <c r="AJ304">
        <v>10</v>
      </c>
      <c r="AK304">
        <v>10</v>
      </c>
      <c r="AL304">
        <v>10</v>
      </c>
      <c r="AM304">
        <v>10</v>
      </c>
      <c r="AN304">
        <v>7</v>
      </c>
      <c r="AO304">
        <v>6</v>
      </c>
      <c r="AP304">
        <v>6</v>
      </c>
      <c r="AQ304">
        <v>6</v>
      </c>
      <c r="AR304">
        <v>6</v>
      </c>
      <c r="AS304">
        <v>13.727272727272727</v>
      </c>
    </row>
    <row r="305" spans="1:45" x14ac:dyDescent="0.25">
      <c r="A305">
        <v>21</v>
      </c>
      <c r="B305">
        <v>21</v>
      </c>
      <c r="C305">
        <v>21</v>
      </c>
      <c r="D305">
        <v>21</v>
      </c>
      <c r="E305">
        <v>21</v>
      </c>
      <c r="F305">
        <v>21</v>
      </c>
      <c r="G305">
        <v>21</v>
      </c>
      <c r="H305">
        <v>21</v>
      </c>
      <c r="I305">
        <v>21</v>
      </c>
      <c r="J305">
        <v>21</v>
      </c>
      <c r="K305">
        <v>21</v>
      </c>
      <c r="L305">
        <v>21</v>
      </c>
      <c r="M305">
        <v>21</v>
      </c>
      <c r="N305">
        <v>21</v>
      </c>
      <c r="O305">
        <v>21</v>
      </c>
      <c r="P305">
        <v>21</v>
      </c>
      <c r="Q305">
        <v>21</v>
      </c>
      <c r="R305">
        <v>21</v>
      </c>
      <c r="S305">
        <v>21</v>
      </c>
      <c r="T305">
        <v>21</v>
      </c>
      <c r="U305">
        <v>21</v>
      </c>
      <c r="V305">
        <v>21</v>
      </c>
      <c r="W305">
        <v>21</v>
      </c>
      <c r="X305">
        <v>21</v>
      </c>
      <c r="Y305">
        <v>21</v>
      </c>
      <c r="Z305">
        <v>21</v>
      </c>
      <c r="AA305">
        <v>21</v>
      </c>
      <c r="AB305">
        <v>21</v>
      </c>
      <c r="AC305">
        <v>21</v>
      </c>
      <c r="AD305">
        <v>21</v>
      </c>
      <c r="AE305">
        <v>21</v>
      </c>
      <c r="AF305">
        <v>21</v>
      </c>
      <c r="AG305">
        <v>21</v>
      </c>
      <c r="AH305">
        <v>21</v>
      </c>
      <c r="AI305">
        <v>21</v>
      </c>
      <c r="AJ305">
        <v>21</v>
      </c>
      <c r="AK305">
        <v>21</v>
      </c>
      <c r="AL305">
        <v>21</v>
      </c>
      <c r="AM305">
        <v>21</v>
      </c>
      <c r="AN305">
        <v>21</v>
      </c>
      <c r="AO305">
        <v>21</v>
      </c>
      <c r="AP305">
        <v>21</v>
      </c>
      <c r="AQ305">
        <v>21</v>
      </c>
      <c r="AR305">
        <v>21</v>
      </c>
      <c r="AS305">
        <v>21</v>
      </c>
    </row>
    <row r="306" spans="1:45" x14ac:dyDescent="0.25">
      <c r="A306">
        <v>19</v>
      </c>
      <c r="B306">
        <v>19</v>
      </c>
      <c r="C306">
        <v>19</v>
      </c>
      <c r="D306">
        <v>19</v>
      </c>
      <c r="E306">
        <v>19</v>
      </c>
      <c r="F306">
        <v>19</v>
      </c>
      <c r="G306">
        <v>19</v>
      </c>
      <c r="H306">
        <v>19</v>
      </c>
      <c r="I306">
        <v>19</v>
      </c>
      <c r="J306">
        <v>19</v>
      </c>
      <c r="K306">
        <v>19</v>
      </c>
      <c r="L306">
        <v>19</v>
      </c>
      <c r="M306">
        <v>19</v>
      </c>
      <c r="N306">
        <v>19</v>
      </c>
      <c r="O306">
        <v>19</v>
      </c>
      <c r="P306">
        <v>19</v>
      </c>
      <c r="Q306">
        <v>19</v>
      </c>
      <c r="R306">
        <v>19</v>
      </c>
      <c r="S306">
        <v>19</v>
      </c>
      <c r="T306">
        <v>19</v>
      </c>
      <c r="U306">
        <v>19</v>
      </c>
      <c r="V306">
        <v>19</v>
      </c>
      <c r="W306">
        <v>19</v>
      </c>
      <c r="X306">
        <v>19</v>
      </c>
      <c r="Y306">
        <v>19</v>
      </c>
      <c r="Z306">
        <v>19</v>
      </c>
      <c r="AA306">
        <v>19</v>
      </c>
      <c r="AB306">
        <v>19</v>
      </c>
      <c r="AC306">
        <v>19</v>
      </c>
      <c r="AD306">
        <v>19</v>
      </c>
      <c r="AE306">
        <v>19</v>
      </c>
      <c r="AF306">
        <v>19</v>
      </c>
      <c r="AG306">
        <v>19</v>
      </c>
      <c r="AH306">
        <v>19</v>
      </c>
      <c r="AI306">
        <v>19</v>
      </c>
      <c r="AJ306">
        <v>19</v>
      </c>
      <c r="AK306">
        <v>19</v>
      </c>
      <c r="AL306">
        <v>19</v>
      </c>
      <c r="AM306">
        <v>19</v>
      </c>
      <c r="AN306">
        <v>19</v>
      </c>
      <c r="AO306">
        <v>19</v>
      </c>
      <c r="AP306">
        <v>19</v>
      </c>
      <c r="AQ306">
        <v>19</v>
      </c>
      <c r="AR306">
        <v>19</v>
      </c>
      <c r="AS306">
        <v>19</v>
      </c>
    </row>
    <row r="307" spans="1:45" x14ac:dyDescent="0.25">
      <c r="A307">
        <v>9</v>
      </c>
      <c r="B307">
        <v>9</v>
      </c>
      <c r="C307">
        <v>9</v>
      </c>
      <c r="D307">
        <v>9</v>
      </c>
      <c r="E307">
        <v>9</v>
      </c>
      <c r="F307">
        <v>9</v>
      </c>
      <c r="G307">
        <v>9</v>
      </c>
      <c r="H307">
        <v>9</v>
      </c>
      <c r="I307">
        <v>9</v>
      </c>
      <c r="J307">
        <v>9</v>
      </c>
      <c r="K307">
        <v>9</v>
      </c>
      <c r="L307">
        <v>9</v>
      </c>
      <c r="M307">
        <v>9</v>
      </c>
      <c r="N307">
        <v>9</v>
      </c>
      <c r="O307">
        <v>9</v>
      </c>
      <c r="P307">
        <v>16</v>
      </c>
      <c r="Q307">
        <v>16</v>
      </c>
      <c r="R307">
        <v>16</v>
      </c>
      <c r="S307">
        <v>16</v>
      </c>
      <c r="T307">
        <v>16</v>
      </c>
      <c r="U307">
        <v>16</v>
      </c>
      <c r="V307">
        <v>16</v>
      </c>
      <c r="W307">
        <v>16</v>
      </c>
      <c r="X307">
        <v>16</v>
      </c>
      <c r="Y307">
        <v>16</v>
      </c>
      <c r="Z307">
        <v>16</v>
      </c>
      <c r="AA307">
        <v>16</v>
      </c>
      <c r="AB307">
        <v>16</v>
      </c>
      <c r="AC307">
        <v>16</v>
      </c>
      <c r="AD307">
        <v>16</v>
      </c>
      <c r="AE307">
        <v>16</v>
      </c>
      <c r="AF307">
        <v>16</v>
      </c>
      <c r="AG307">
        <v>16</v>
      </c>
      <c r="AH307">
        <v>14</v>
      </c>
      <c r="AI307">
        <v>14</v>
      </c>
      <c r="AJ307">
        <v>14</v>
      </c>
      <c r="AK307">
        <v>8</v>
      </c>
      <c r="AL307">
        <v>8</v>
      </c>
      <c r="AM307">
        <v>8</v>
      </c>
      <c r="AN307">
        <v>8</v>
      </c>
      <c r="AO307">
        <v>8</v>
      </c>
      <c r="AP307">
        <v>8</v>
      </c>
      <c r="AQ307">
        <v>8</v>
      </c>
      <c r="AR307">
        <v>8</v>
      </c>
      <c r="AS307">
        <v>12.022727272727273</v>
      </c>
    </row>
    <row r="308" spans="1:45" x14ac:dyDescent="0.25">
      <c r="A308">
        <v>21</v>
      </c>
      <c r="B308">
        <v>21</v>
      </c>
      <c r="C308">
        <v>21</v>
      </c>
      <c r="D308">
        <v>21</v>
      </c>
      <c r="E308">
        <v>21</v>
      </c>
      <c r="F308">
        <v>21</v>
      </c>
      <c r="G308">
        <v>21</v>
      </c>
      <c r="H308">
        <v>21</v>
      </c>
      <c r="I308">
        <v>21</v>
      </c>
      <c r="J308">
        <v>21</v>
      </c>
      <c r="K308">
        <v>21</v>
      </c>
      <c r="L308">
        <v>23</v>
      </c>
      <c r="M308">
        <v>24</v>
      </c>
      <c r="N308">
        <v>24</v>
      </c>
      <c r="O308">
        <v>24</v>
      </c>
      <c r="P308">
        <v>24</v>
      </c>
      <c r="Q308">
        <v>24</v>
      </c>
      <c r="R308">
        <v>24</v>
      </c>
      <c r="S308">
        <v>24</v>
      </c>
      <c r="T308">
        <v>24</v>
      </c>
      <c r="U308">
        <v>24</v>
      </c>
      <c r="V308">
        <v>24</v>
      </c>
      <c r="W308">
        <v>24</v>
      </c>
      <c r="X308">
        <v>23</v>
      </c>
      <c r="Y308">
        <v>24</v>
      </c>
      <c r="Z308">
        <v>24</v>
      </c>
      <c r="AA308">
        <v>24</v>
      </c>
      <c r="AB308">
        <v>24</v>
      </c>
      <c r="AC308">
        <v>24</v>
      </c>
      <c r="AD308">
        <v>25</v>
      </c>
      <c r="AE308">
        <v>25</v>
      </c>
      <c r="AF308">
        <v>25</v>
      </c>
      <c r="AG308">
        <v>25</v>
      </c>
      <c r="AH308">
        <v>25</v>
      </c>
      <c r="AI308">
        <v>25</v>
      </c>
      <c r="AJ308">
        <v>25</v>
      </c>
      <c r="AK308">
        <v>25</v>
      </c>
      <c r="AL308">
        <v>25</v>
      </c>
      <c r="AM308">
        <v>25</v>
      </c>
      <c r="AN308">
        <v>24</v>
      </c>
      <c r="AO308">
        <v>24</v>
      </c>
      <c r="AP308">
        <v>25</v>
      </c>
      <c r="AQ308">
        <v>25</v>
      </c>
      <c r="AR308">
        <v>25</v>
      </c>
      <c r="AS308">
        <v>23.5</v>
      </c>
    </row>
    <row r="309" spans="1:45" x14ac:dyDescent="0.25">
      <c r="A309">
        <v>116</v>
      </c>
      <c r="B309">
        <v>116</v>
      </c>
      <c r="C309">
        <v>116</v>
      </c>
      <c r="D309">
        <v>116</v>
      </c>
      <c r="E309">
        <v>116</v>
      </c>
      <c r="F309">
        <v>116</v>
      </c>
      <c r="G309">
        <v>123</v>
      </c>
      <c r="H309">
        <v>123</v>
      </c>
      <c r="I309">
        <v>123</v>
      </c>
      <c r="J309">
        <v>123</v>
      </c>
      <c r="K309">
        <v>123</v>
      </c>
      <c r="L309">
        <v>123</v>
      </c>
      <c r="M309">
        <v>123</v>
      </c>
      <c r="N309">
        <v>123</v>
      </c>
      <c r="O309">
        <v>123</v>
      </c>
      <c r="P309">
        <v>123</v>
      </c>
      <c r="Q309">
        <v>123</v>
      </c>
      <c r="R309">
        <v>123</v>
      </c>
      <c r="S309">
        <v>123</v>
      </c>
      <c r="T309">
        <v>123</v>
      </c>
      <c r="U309">
        <v>123</v>
      </c>
      <c r="V309">
        <v>123</v>
      </c>
      <c r="W309">
        <v>123</v>
      </c>
      <c r="X309">
        <v>123</v>
      </c>
      <c r="Y309">
        <v>123</v>
      </c>
      <c r="Z309">
        <v>123</v>
      </c>
      <c r="AA309">
        <v>123</v>
      </c>
      <c r="AB309">
        <v>123</v>
      </c>
      <c r="AC309">
        <v>123</v>
      </c>
      <c r="AD309">
        <v>123</v>
      </c>
      <c r="AE309">
        <v>123</v>
      </c>
      <c r="AF309">
        <v>123</v>
      </c>
      <c r="AG309">
        <v>123</v>
      </c>
      <c r="AH309">
        <v>123</v>
      </c>
      <c r="AI309">
        <v>123</v>
      </c>
      <c r="AJ309">
        <v>123</v>
      </c>
      <c r="AK309">
        <v>123</v>
      </c>
      <c r="AL309">
        <v>123</v>
      </c>
      <c r="AM309">
        <v>123</v>
      </c>
      <c r="AN309">
        <v>123</v>
      </c>
      <c r="AO309">
        <v>122</v>
      </c>
      <c r="AP309">
        <v>122</v>
      </c>
      <c r="AQ309">
        <v>122</v>
      </c>
      <c r="AR309">
        <v>122</v>
      </c>
      <c r="AS309">
        <v>121.95454545454545</v>
      </c>
    </row>
    <row r="310" spans="1:45" x14ac:dyDescent="0.25">
      <c r="A310">
        <v>6</v>
      </c>
      <c r="B310">
        <v>6</v>
      </c>
      <c r="C310">
        <v>6</v>
      </c>
      <c r="D310">
        <v>6</v>
      </c>
      <c r="E310">
        <v>6</v>
      </c>
      <c r="F310">
        <v>6</v>
      </c>
      <c r="G310">
        <v>6</v>
      </c>
      <c r="H310">
        <v>6</v>
      </c>
      <c r="I310">
        <v>6</v>
      </c>
      <c r="J310">
        <v>6</v>
      </c>
      <c r="K310">
        <v>6</v>
      </c>
      <c r="L310">
        <v>6</v>
      </c>
      <c r="M310">
        <v>6</v>
      </c>
      <c r="N310">
        <v>6</v>
      </c>
      <c r="O310">
        <v>6</v>
      </c>
      <c r="P310">
        <v>6</v>
      </c>
      <c r="Q310">
        <v>6</v>
      </c>
      <c r="R310">
        <v>6</v>
      </c>
      <c r="S310">
        <v>6</v>
      </c>
      <c r="T310">
        <v>6</v>
      </c>
      <c r="U310">
        <v>6</v>
      </c>
      <c r="V310">
        <v>6</v>
      </c>
      <c r="W310">
        <v>6</v>
      </c>
      <c r="X310">
        <v>6</v>
      </c>
      <c r="Y310">
        <v>6</v>
      </c>
      <c r="Z310">
        <v>6</v>
      </c>
      <c r="AA310">
        <v>6</v>
      </c>
      <c r="AB310">
        <v>6</v>
      </c>
      <c r="AC310">
        <v>6</v>
      </c>
      <c r="AD310">
        <v>6</v>
      </c>
      <c r="AE310">
        <v>6</v>
      </c>
      <c r="AF310">
        <v>6</v>
      </c>
      <c r="AG310">
        <v>6</v>
      </c>
      <c r="AH310">
        <v>6</v>
      </c>
      <c r="AI310">
        <v>6</v>
      </c>
      <c r="AJ310">
        <v>6</v>
      </c>
      <c r="AK310">
        <v>6</v>
      </c>
      <c r="AL310">
        <v>6</v>
      </c>
      <c r="AM310">
        <v>6</v>
      </c>
      <c r="AN310">
        <v>6</v>
      </c>
      <c r="AO310">
        <v>6</v>
      </c>
      <c r="AP310">
        <v>6</v>
      </c>
      <c r="AQ310">
        <v>6</v>
      </c>
      <c r="AR310">
        <v>6</v>
      </c>
      <c r="AS310">
        <v>6</v>
      </c>
    </row>
    <row r="311" spans="1:45" x14ac:dyDescent="0.25">
      <c r="A311">
        <v>127</v>
      </c>
      <c r="B311">
        <v>127</v>
      </c>
      <c r="C311">
        <v>127</v>
      </c>
      <c r="D311">
        <v>127</v>
      </c>
      <c r="E311">
        <v>126</v>
      </c>
      <c r="F311">
        <v>126</v>
      </c>
      <c r="G311">
        <v>131</v>
      </c>
      <c r="H311">
        <v>131</v>
      </c>
      <c r="I311">
        <v>131</v>
      </c>
      <c r="J311">
        <v>130</v>
      </c>
      <c r="K311">
        <v>131</v>
      </c>
      <c r="L311">
        <v>131</v>
      </c>
      <c r="M311">
        <v>130</v>
      </c>
      <c r="N311">
        <v>130</v>
      </c>
      <c r="O311">
        <v>130</v>
      </c>
      <c r="P311">
        <v>131</v>
      </c>
      <c r="Q311">
        <v>131</v>
      </c>
      <c r="R311">
        <v>130</v>
      </c>
      <c r="S311">
        <v>130</v>
      </c>
      <c r="T311">
        <v>134</v>
      </c>
      <c r="U311">
        <v>134</v>
      </c>
      <c r="V311">
        <v>134</v>
      </c>
      <c r="W311">
        <v>134</v>
      </c>
      <c r="X311">
        <v>134</v>
      </c>
      <c r="Y311">
        <v>134</v>
      </c>
      <c r="Z311">
        <v>134</v>
      </c>
      <c r="AA311">
        <v>138</v>
      </c>
      <c r="AB311">
        <v>138</v>
      </c>
      <c r="AC311">
        <v>134</v>
      </c>
      <c r="AD311">
        <v>134</v>
      </c>
      <c r="AE311">
        <v>134</v>
      </c>
      <c r="AF311">
        <v>134</v>
      </c>
      <c r="AG311">
        <v>134</v>
      </c>
      <c r="AH311">
        <v>134</v>
      </c>
      <c r="AI311">
        <v>134</v>
      </c>
      <c r="AJ311">
        <v>134</v>
      </c>
      <c r="AK311">
        <v>134</v>
      </c>
      <c r="AL311">
        <v>134</v>
      </c>
      <c r="AM311">
        <v>134</v>
      </c>
      <c r="AN311">
        <v>134</v>
      </c>
      <c r="AO311">
        <v>133</v>
      </c>
      <c r="AP311">
        <v>133</v>
      </c>
      <c r="AQ311">
        <v>140</v>
      </c>
      <c r="AR311">
        <v>158</v>
      </c>
      <c r="AS311">
        <v>132.79545454545453</v>
      </c>
    </row>
    <row r="312" spans="1:45" x14ac:dyDescent="0.25">
      <c r="A312">
        <v>105</v>
      </c>
      <c r="B312">
        <v>134</v>
      </c>
      <c r="C312">
        <v>134</v>
      </c>
      <c r="D312">
        <v>134</v>
      </c>
      <c r="E312">
        <v>133</v>
      </c>
      <c r="F312">
        <v>136</v>
      </c>
      <c r="G312">
        <v>136</v>
      </c>
      <c r="H312">
        <v>136</v>
      </c>
      <c r="I312">
        <v>136</v>
      </c>
      <c r="J312">
        <v>136</v>
      </c>
      <c r="K312">
        <v>136</v>
      </c>
      <c r="L312">
        <v>136</v>
      </c>
      <c r="M312">
        <v>136</v>
      </c>
      <c r="N312">
        <v>136</v>
      </c>
      <c r="O312">
        <v>138</v>
      </c>
      <c r="P312">
        <v>138</v>
      </c>
      <c r="Q312">
        <v>138</v>
      </c>
      <c r="R312">
        <v>138</v>
      </c>
      <c r="S312">
        <v>138</v>
      </c>
      <c r="T312">
        <v>138</v>
      </c>
      <c r="U312">
        <v>138</v>
      </c>
      <c r="V312">
        <v>138</v>
      </c>
      <c r="W312">
        <v>138</v>
      </c>
      <c r="X312">
        <v>138</v>
      </c>
      <c r="Y312">
        <v>138</v>
      </c>
      <c r="Z312">
        <v>138</v>
      </c>
      <c r="AA312">
        <v>138</v>
      </c>
      <c r="AB312">
        <v>138</v>
      </c>
      <c r="AC312">
        <v>139</v>
      </c>
      <c r="AD312">
        <v>140</v>
      </c>
      <c r="AE312">
        <v>112</v>
      </c>
      <c r="AF312">
        <v>139</v>
      </c>
      <c r="AG312">
        <v>139</v>
      </c>
      <c r="AH312">
        <v>139</v>
      </c>
      <c r="AI312">
        <v>139</v>
      </c>
      <c r="AJ312">
        <v>139</v>
      </c>
      <c r="AK312">
        <v>139</v>
      </c>
      <c r="AL312">
        <v>139</v>
      </c>
      <c r="AM312">
        <v>140</v>
      </c>
      <c r="AN312">
        <v>140</v>
      </c>
      <c r="AO312">
        <v>140</v>
      </c>
      <c r="AP312">
        <v>140</v>
      </c>
      <c r="AQ312">
        <v>140</v>
      </c>
      <c r="AR312">
        <v>140</v>
      </c>
      <c r="AS312">
        <v>136.36363636363637</v>
      </c>
    </row>
    <row r="313" spans="1:45" x14ac:dyDescent="0.25">
      <c r="A313">
        <v>25</v>
      </c>
      <c r="B313">
        <v>25</v>
      </c>
      <c r="C313">
        <v>25</v>
      </c>
      <c r="D313">
        <v>25</v>
      </c>
      <c r="E313">
        <v>25</v>
      </c>
      <c r="F313">
        <v>25</v>
      </c>
      <c r="G313">
        <v>25</v>
      </c>
      <c r="H313">
        <v>25</v>
      </c>
      <c r="I313">
        <v>25</v>
      </c>
      <c r="J313">
        <v>25</v>
      </c>
      <c r="K313">
        <v>25</v>
      </c>
      <c r="L313">
        <v>25</v>
      </c>
      <c r="M313">
        <v>25</v>
      </c>
      <c r="N313">
        <v>25</v>
      </c>
      <c r="O313">
        <v>25</v>
      </c>
      <c r="P313">
        <v>25</v>
      </c>
      <c r="Q313">
        <v>25</v>
      </c>
      <c r="R313">
        <v>25</v>
      </c>
      <c r="S313">
        <v>25</v>
      </c>
      <c r="T313">
        <v>25</v>
      </c>
      <c r="U313">
        <v>25</v>
      </c>
      <c r="V313">
        <v>25</v>
      </c>
      <c r="W313">
        <v>25</v>
      </c>
      <c r="X313">
        <v>25</v>
      </c>
      <c r="Y313">
        <v>25</v>
      </c>
      <c r="Z313">
        <v>25</v>
      </c>
      <c r="AA313">
        <v>25</v>
      </c>
      <c r="AB313">
        <v>25</v>
      </c>
      <c r="AC313">
        <v>25</v>
      </c>
      <c r="AD313">
        <v>25</v>
      </c>
      <c r="AE313">
        <v>25</v>
      </c>
      <c r="AF313">
        <v>25</v>
      </c>
      <c r="AG313">
        <v>25</v>
      </c>
      <c r="AH313">
        <v>25</v>
      </c>
      <c r="AI313">
        <v>25</v>
      </c>
      <c r="AJ313">
        <v>25</v>
      </c>
      <c r="AK313">
        <v>25</v>
      </c>
      <c r="AL313">
        <v>25</v>
      </c>
      <c r="AM313">
        <v>25</v>
      </c>
      <c r="AN313">
        <v>25</v>
      </c>
      <c r="AO313">
        <v>25</v>
      </c>
      <c r="AP313">
        <v>25</v>
      </c>
      <c r="AQ313">
        <v>25</v>
      </c>
      <c r="AR313">
        <v>25</v>
      </c>
      <c r="AS313">
        <v>25</v>
      </c>
    </row>
    <row r="314" spans="1:45" x14ac:dyDescent="0.25">
      <c r="A314">
        <v>53</v>
      </c>
      <c r="B314">
        <v>52</v>
      </c>
      <c r="C314">
        <v>49</v>
      </c>
      <c r="D314">
        <v>47</v>
      </c>
      <c r="E314">
        <v>46</v>
      </c>
      <c r="F314">
        <v>50</v>
      </c>
      <c r="G314">
        <v>47</v>
      </c>
      <c r="H314">
        <v>48</v>
      </c>
      <c r="I314">
        <v>47</v>
      </c>
      <c r="J314">
        <v>48</v>
      </c>
      <c r="K314">
        <v>47</v>
      </c>
      <c r="L314">
        <v>53</v>
      </c>
      <c r="M314">
        <v>53</v>
      </c>
      <c r="N314">
        <v>53</v>
      </c>
      <c r="O314">
        <v>53</v>
      </c>
      <c r="P314">
        <v>53</v>
      </c>
      <c r="Q314">
        <v>51</v>
      </c>
      <c r="R314">
        <v>49</v>
      </c>
      <c r="S314">
        <v>50</v>
      </c>
      <c r="T314">
        <v>51</v>
      </c>
      <c r="U314">
        <v>53</v>
      </c>
      <c r="V314">
        <v>53</v>
      </c>
      <c r="W314">
        <v>53</v>
      </c>
      <c r="X314">
        <v>53</v>
      </c>
      <c r="Y314">
        <v>53</v>
      </c>
      <c r="Z314">
        <v>50</v>
      </c>
      <c r="AA314">
        <v>48</v>
      </c>
      <c r="AB314">
        <v>53</v>
      </c>
      <c r="AC314">
        <v>52</v>
      </c>
      <c r="AD314">
        <v>52</v>
      </c>
      <c r="AE314">
        <v>52</v>
      </c>
      <c r="AF314">
        <v>50</v>
      </c>
      <c r="AG314">
        <v>49</v>
      </c>
      <c r="AH314">
        <v>47</v>
      </c>
      <c r="AI314">
        <v>52</v>
      </c>
      <c r="AJ314">
        <v>52</v>
      </c>
      <c r="AK314">
        <v>48</v>
      </c>
      <c r="AL314">
        <v>47</v>
      </c>
      <c r="AM314">
        <v>46</v>
      </c>
      <c r="AN314">
        <v>47</v>
      </c>
      <c r="AO314">
        <v>47</v>
      </c>
      <c r="AP314">
        <v>47</v>
      </c>
      <c r="AQ314">
        <v>47</v>
      </c>
      <c r="AR314">
        <v>52</v>
      </c>
      <c r="AS314">
        <v>50.06818181818182</v>
      </c>
    </row>
    <row r="315" spans="1:45" x14ac:dyDescent="0.25">
      <c r="A315">
        <v>33</v>
      </c>
      <c r="B315">
        <v>33</v>
      </c>
      <c r="C315">
        <v>33</v>
      </c>
      <c r="D315">
        <v>33</v>
      </c>
      <c r="E315">
        <v>33</v>
      </c>
      <c r="F315">
        <v>33</v>
      </c>
      <c r="G315">
        <v>33</v>
      </c>
      <c r="H315">
        <v>33</v>
      </c>
      <c r="I315">
        <v>33</v>
      </c>
      <c r="J315">
        <v>33</v>
      </c>
      <c r="K315">
        <v>33</v>
      </c>
      <c r="L315">
        <v>33</v>
      </c>
      <c r="M315">
        <v>33</v>
      </c>
      <c r="N315">
        <v>33</v>
      </c>
      <c r="O315">
        <v>33</v>
      </c>
      <c r="P315">
        <v>33</v>
      </c>
      <c r="Q315">
        <v>33</v>
      </c>
      <c r="R315">
        <v>33</v>
      </c>
      <c r="S315">
        <v>33</v>
      </c>
      <c r="T315">
        <v>33</v>
      </c>
      <c r="U315">
        <v>33</v>
      </c>
      <c r="V315">
        <v>33</v>
      </c>
      <c r="W315">
        <v>31</v>
      </c>
      <c r="X315">
        <v>31</v>
      </c>
      <c r="Y315">
        <v>31</v>
      </c>
      <c r="Z315">
        <v>31</v>
      </c>
      <c r="AA315">
        <v>31</v>
      </c>
      <c r="AB315">
        <v>31</v>
      </c>
      <c r="AC315">
        <v>31</v>
      </c>
      <c r="AD315">
        <v>31</v>
      </c>
      <c r="AE315">
        <v>31</v>
      </c>
      <c r="AF315">
        <v>31</v>
      </c>
      <c r="AG315">
        <v>31</v>
      </c>
      <c r="AH315">
        <v>31</v>
      </c>
      <c r="AI315">
        <v>31</v>
      </c>
      <c r="AJ315">
        <v>31</v>
      </c>
      <c r="AK315">
        <v>31</v>
      </c>
      <c r="AL315">
        <v>31</v>
      </c>
      <c r="AM315">
        <v>31</v>
      </c>
      <c r="AN315">
        <v>31</v>
      </c>
      <c r="AO315">
        <v>31</v>
      </c>
      <c r="AP315">
        <v>31</v>
      </c>
      <c r="AQ315">
        <v>31</v>
      </c>
      <c r="AR315">
        <v>31</v>
      </c>
      <c r="AS315">
        <v>32</v>
      </c>
    </row>
    <row r="316" spans="1:45" x14ac:dyDescent="0.25">
      <c r="A316">
        <v>19</v>
      </c>
      <c r="B316">
        <v>18</v>
      </c>
      <c r="C316">
        <v>18</v>
      </c>
      <c r="D316">
        <v>20</v>
      </c>
      <c r="E316">
        <v>20</v>
      </c>
      <c r="F316">
        <v>20</v>
      </c>
      <c r="G316">
        <v>20</v>
      </c>
      <c r="H316">
        <v>20</v>
      </c>
      <c r="I316">
        <v>20</v>
      </c>
      <c r="J316">
        <v>20</v>
      </c>
      <c r="K316">
        <v>20</v>
      </c>
      <c r="L316">
        <v>20</v>
      </c>
      <c r="M316">
        <v>20</v>
      </c>
      <c r="N316">
        <v>20</v>
      </c>
      <c r="O316">
        <v>20</v>
      </c>
      <c r="P316">
        <v>20</v>
      </c>
      <c r="Q316">
        <v>20</v>
      </c>
      <c r="R316">
        <v>20</v>
      </c>
      <c r="S316">
        <v>24</v>
      </c>
      <c r="T316">
        <v>20</v>
      </c>
      <c r="U316">
        <v>20</v>
      </c>
      <c r="V316">
        <v>20</v>
      </c>
      <c r="W316">
        <v>20</v>
      </c>
      <c r="X316">
        <v>20</v>
      </c>
      <c r="Y316">
        <v>20</v>
      </c>
      <c r="Z316">
        <v>20</v>
      </c>
      <c r="AA316">
        <v>24</v>
      </c>
      <c r="AB316">
        <v>20</v>
      </c>
      <c r="AC316">
        <v>20</v>
      </c>
      <c r="AD316">
        <v>20</v>
      </c>
      <c r="AE316">
        <v>20</v>
      </c>
      <c r="AF316">
        <v>20</v>
      </c>
      <c r="AG316">
        <v>20</v>
      </c>
      <c r="AH316">
        <v>20</v>
      </c>
      <c r="AI316">
        <v>20</v>
      </c>
      <c r="AJ316">
        <v>20</v>
      </c>
      <c r="AK316">
        <v>20</v>
      </c>
      <c r="AL316">
        <v>20</v>
      </c>
      <c r="AM316">
        <v>20</v>
      </c>
      <c r="AN316">
        <v>20</v>
      </c>
      <c r="AO316">
        <v>20</v>
      </c>
      <c r="AP316">
        <v>20</v>
      </c>
      <c r="AQ316">
        <v>24</v>
      </c>
      <c r="AR316">
        <v>20</v>
      </c>
      <c r="AS316">
        <v>20.15909090909091</v>
      </c>
    </row>
    <row r="317" spans="1:45" x14ac:dyDescent="0.25">
      <c r="A317">
        <v>12</v>
      </c>
      <c r="B317">
        <v>12</v>
      </c>
      <c r="C317">
        <v>12</v>
      </c>
      <c r="D317">
        <v>12</v>
      </c>
      <c r="E317">
        <v>12</v>
      </c>
      <c r="F317">
        <v>12</v>
      </c>
      <c r="G317">
        <v>12</v>
      </c>
      <c r="H317">
        <v>12</v>
      </c>
      <c r="I317">
        <v>12</v>
      </c>
      <c r="J317">
        <v>12</v>
      </c>
      <c r="K317">
        <v>12</v>
      </c>
      <c r="L317">
        <v>12</v>
      </c>
      <c r="M317">
        <v>12</v>
      </c>
      <c r="N317">
        <v>12</v>
      </c>
      <c r="O317">
        <v>12</v>
      </c>
      <c r="P317">
        <v>12</v>
      </c>
      <c r="Q317">
        <v>12</v>
      </c>
      <c r="R317">
        <v>12</v>
      </c>
      <c r="S317">
        <v>12</v>
      </c>
      <c r="T317">
        <v>12</v>
      </c>
      <c r="U317">
        <v>12</v>
      </c>
      <c r="V317">
        <v>12</v>
      </c>
      <c r="W317">
        <v>12</v>
      </c>
      <c r="X317">
        <v>12</v>
      </c>
      <c r="Y317">
        <v>12</v>
      </c>
      <c r="Z317">
        <v>12</v>
      </c>
      <c r="AA317">
        <v>12</v>
      </c>
      <c r="AB317">
        <v>12</v>
      </c>
      <c r="AC317">
        <v>12</v>
      </c>
      <c r="AD317">
        <v>12</v>
      </c>
      <c r="AE317">
        <v>12</v>
      </c>
      <c r="AF317">
        <v>12</v>
      </c>
      <c r="AG317">
        <v>12</v>
      </c>
      <c r="AH317">
        <v>12</v>
      </c>
      <c r="AI317">
        <v>12</v>
      </c>
      <c r="AJ317">
        <v>12</v>
      </c>
      <c r="AK317">
        <v>12</v>
      </c>
      <c r="AL317">
        <v>12</v>
      </c>
      <c r="AM317">
        <v>12</v>
      </c>
      <c r="AN317">
        <v>12</v>
      </c>
      <c r="AO317">
        <v>12</v>
      </c>
      <c r="AP317">
        <v>12</v>
      </c>
      <c r="AQ317">
        <v>12</v>
      </c>
      <c r="AR317">
        <v>12</v>
      </c>
      <c r="AS317">
        <v>12</v>
      </c>
    </row>
    <row r="318" spans="1:45" x14ac:dyDescent="0.25">
      <c r="A318">
        <v>48</v>
      </c>
      <c r="B318">
        <v>48</v>
      </c>
      <c r="C318">
        <v>48</v>
      </c>
      <c r="D318">
        <v>48</v>
      </c>
      <c r="E318">
        <v>48</v>
      </c>
      <c r="F318">
        <v>48</v>
      </c>
      <c r="G318">
        <v>48</v>
      </c>
      <c r="H318">
        <v>48</v>
      </c>
      <c r="I318">
        <v>48</v>
      </c>
      <c r="J318">
        <v>48</v>
      </c>
      <c r="K318">
        <v>48</v>
      </c>
      <c r="L318">
        <v>50</v>
      </c>
      <c r="M318">
        <v>50</v>
      </c>
      <c r="N318">
        <v>50</v>
      </c>
      <c r="O318">
        <v>49</v>
      </c>
      <c r="P318">
        <v>49</v>
      </c>
      <c r="Q318">
        <v>52</v>
      </c>
      <c r="R318">
        <v>52</v>
      </c>
      <c r="S318">
        <v>53</v>
      </c>
      <c r="T318">
        <v>53</v>
      </c>
      <c r="U318">
        <v>53</v>
      </c>
      <c r="V318">
        <v>53</v>
      </c>
      <c r="W318">
        <v>53</v>
      </c>
      <c r="X318">
        <v>53</v>
      </c>
      <c r="Y318">
        <v>53</v>
      </c>
      <c r="Z318">
        <v>53</v>
      </c>
      <c r="AA318">
        <v>53</v>
      </c>
      <c r="AB318">
        <v>53</v>
      </c>
      <c r="AC318">
        <v>53</v>
      </c>
      <c r="AD318">
        <v>53</v>
      </c>
      <c r="AE318">
        <v>53</v>
      </c>
      <c r="AF318">
        <v>53</v>
      </c>
      <c r="AG318">
        <v>53</v>
      </c>
      <c r="AH318">
        <v>53</v>
      </c>
      <c r="AI318">
        <v>53</v>
      </c>
      <c r="AJ318">
        <v>53</v>
      </c>
      <c r="AK318">
        <v>53</v>
      </c>
      <c r="AL318">
        <v>53</v>
      </c>
      <c r="AM318">
        <v>53</v>
      </c>
      <c r="AN318">
        <v>53</v>
      </c>
      <c r="AO318">
        <v>53</v>
      </c>
      <c r="AP318">
        <v>53</v>
      </c>
      <c r="AQ318">
        <v>53</v>
      </c>
      <c r="AR318">
        <v>53</v>
      </c>
      <c r="AS318">
        <v>51.31818181818182</v>
      </c>
    </row>
    <row r="319" spans="1:45" x14ac:dyDescent="0.25">
      <c r="A319">
        <v>135</v>
      </c>
      <c r="B319">
        <v>135</v>
      </c>
      <c r="C319">
        <v>135</v>
      </c>
      <c r="D319">
        <v>135</v>
      </c>
      <c r="E319">
        <v>131</v>
      </c>
      <c r="F319">
        <v>135</v>
      </c>
      <c r="G319">
        <v>135</v>
      </c>
      <c r="H319">
        <v>135</v>
      </c>
      <c r="I319">
        <v>135</v>
      </c>
      <c r="J319">
        <v>135</v>
      </c>
      <c r="K319">
        <v>135</v>
      </c>
      <c r="L319">
        <v>135</v>
      </c>
      <c r="M319">
        <v>135</v>
      </c>
      <c r="N319">
        <v>135</v>
      </c>
      <c r="O319">
        <v>135</v>
      </c>
      <c r="P319">
        <v>135</v>
      </c>
      <c r="Q319">
        <v>135</v>
      </c>
      <c r="R319">
        <v>135</v>
      </c>
      <c r="S319">
        <v>135</v>
      </c>
      <c r="T319">
        <v>135</v>
      </c>
      <c r="U319">
        <v>135</v>
      </c>
      <c r="V319">
        <v>135</v>
      </c>
      <c r="W319">
        <v>135</v>
      </c>
      <c r="X319">
        <v>135</v>
      </c>
      <c r="Y319">
        <v>135</v>
      </c>
      <c r="Z319">
        <v>134</v>
      </c>
      <c r="AA319">
        <v>135</v>
      </c>
      <c r="AB319">
        <v>135</v>
      </c>
      <c r="AC319">
        <v>135</v>
      </c>
      <c r="AD319">
        <v>135</v>
      </c>
      <c r="AE319">
        <v>135</v>
      </c>
      <c r="AF319">
        <v>135</v>
      </c>
      <c r="AG319">
        <v>135</v>
      </c>
      <c r="AH319">
        <v>135</v>
      </c>
      <c r="AI319">
        <v>135</v>
      </c>
      <c r="AJ319">
        <v>131</v>
      </c>
      <c r="AK319">
        <v>131</v>
      </c>
      <c r="AL319">
        <v>135</v>
      </c>
      <c r="AM319">
        <v>135</v>
      </c>
      <c r="AN319">
        <v>135</v>
      </c>
      <c r="AO319">
        <v>134</v>
      </c>
      <c r="AP319">
        <v>135</v>
      </c>
      <c r="AQ319">
        <v>135</v>
      </c>
      <c r="AR319">
        <v>135</v>
      </c>
      <c r="AS319">
        <v>134.68181818181819</v>
      </c>
    </row>
    <row r="320" spans="1:45" x14ac:dyDescent="0.25">
      <c r="A320">
        <v>30</v>
      </c>
      <c r="B320">
        <v>30</v>
      </c>
      <c r="C320">
        <v>30</v>
      </c>
      <c r="D320">
        <v>30</v>
      </c>
      <c r="E320">
        <v>30</v>
      </c>
      <c r="F320">
        <v>30</v>
      </c>
      <c r="G320">
        <v>30</v>
      </c>
      <c r="H320">
        <v>30</v>
      </c>
      <c r="I320">
        <v>30</v>
      </c>
      <c r="J320">
        <v>30</v>
      </c>
      <c r="K320">
        <v>30</v>
      </c>
      <c r="L320">
        <v>30</v>
      </c>
      <c r="M320">
        <v>30</v>
      </c>
      <c r="N320">
        <v>30</v>
      </c>
      <c r="O320">
        <v>30</v>
      </c>
      <c r="P320">
        <v>30</v>
      </c>
      <c r="Q320">
        <v>30</v>
      </c>
      <c r="R320">
        <v>30</v>
      </c>
      <c r="S320">
        <v>30</v>
      </c>
      <c r="T320">
        <v>30</v>
      </c>
      <c r="U320">
        <v>30</v>
      </c>
      <c r="V320">
        <v>30</v>
      </c>
      <c r="W320">
        <v>30</v>
      </c>
      <c r="X320">
        <v>30</v>
      </c>
      <c r="Y320">
        <v>30</v>
      </c>
      <c r="Z320">
        <v>30</v>
      </c>
      <c r="AA320">
        <v>30</v>
      </c>
      <c r="AB320">
        <v>30</v>
      </c>
      <c r="AC320">
        <v>30</v>
      </c>
      <c r="AD320">
        <v>30</v>
      </c>
      <c r="AE320">
        <v>30</v>
      </c>
      <c r="AF320">
        <v>30</v>
      </c>
      <c r="AG320">
        <v>30</v>
      </c>
      <c r="AH320">
        <v>30</v>
      </c>
      <c r="AI320">
        <v>30</v>
      </c>
      <c r="AJ320">
        <v>20</v>
      </c>
      <c r="AK320">
        <v>20</v>
      </c>
      <c r="AL320">
        <v>20</v>
      </c>
      <c r="AM320">
        <v>20</v>
      </c>
      <c r="AN320">
        <v>20</v>
      </c>
      <c r="AO320">
        <v>20</v>
      </c>
      <c r="AP320">
        <v>20</v>
      </c>
      <c r="AQ320">
        <v>20</v>
      </c>
      <c r="AR320">
        <v>20</v>
      </c>
      <c r="AS320">
        <v>27.954545454545453</v>
      </c>
    </row>
    <row r="321" spans="1:45" x14ac:dyDescent="0.25">
      <c r="A321">
        <v>12</v>
      </c>
      <c r="B321">
        <v>12</v>
      </c>
      <c r="C321">
        <v>12</v>
      </c>
      <c r="D321">
        <v>12</v>
      </c>
      <c r="E321">
        <v>13</v>
      </c>
      <c r="F321">
        <v>13</v>
      </c>
      <c r="G321">
        <v>13</v>
      </c>
      <c r="H321">
        <v>13</v>
      </c>
      <c r="I321">
        <v>13</v>
      </c>
      <c r="J321">
        <v>13</v>
      </c>
      <c r="K321">
        <v>13</v>
      </c>
      <c r="L321">
        <v>13</v>
      </c>
      <c r="M321">
        <v>12</v>
      </c>
      <c r="N321">
        <v>12</v>
      </c>
      <c r="O321">
        <v>13</v>
      </c>
      <c r="P321">
        <v>11</v>
      </c>
      <c r="Q321">
        <v>11</v>
      </c>
      <c r="R321">
        <v>10</v>
      </c>
      <c r="S321">
        <v>10</v>
      </c>
      <c r="T321">
        <v>10</v>
      </c>
      <c r="U321">
        <v>10</v>
      </c>
      <c r="V321">
        <v>8</v>
      </c>
      <c r="W321">
        <v>8</v>
      </c>
      <c r="X321">
        <v>10</v>
      </c>
      <c r="Y321">
        <v>10</v>
      </c>
      <c r="Z321">
        <v>10</v>
      </c>
      <c r="AA321">
        <v>10</v>
      </c>
      <c r="AB321">
        <v>10</v>
      </c>
      <c r="AC321">
        <v>6</v>
      </c>
      <c r="AD321">
        <v>10</v>
      </c>
      <c r="AE321">
        <v>10</v>
      </c>
      <c r="AF321">
        <v>10</v>
      </c>
      <c r="AG321">
        <v>10</v>
      </c>
      <c r="AH321">
        <v>10</v>
      </c>
      <c r="AI321">
        <v>10</v>
      </c>
      <c r="AJ321">
        <v>10</v>
      </c>
      <c r="AK321">
        <v>10</v>
      </c>
      <c r="AL321">
        <v>10</v>
      </c>
      <c r="AM321">
        <v>10</v>
      </c>
      <c r="AN321">
        <v>9</v>
      </c>
      <c r="AO321">
        <v>9</v>
      </c>
      <c r="AP321">
        <v>9</v>
      </c>
      <c r="AQ321">
        <v>9</v>
      </c>
      <c r="AR321">
        <v>9</v>
      </c>
      <c r="AS321">
        <v>10.636363636363637</v>
      </c>
    </row>
    <row r="322" spans="1:45" x14ac:dyDescent="0.25">
      <c r="A322">
        <v>10</v>
      </c>
      <c r="B322">
        <v>10</v>
      </c>
      <c r="C322">
        <v>10</v>
      </c>
      <c r="D322">
        <v>10</v>
      </c>
      <c r="E322">
        <v>10</v>
      </c>
      <c r="F322">
        <v>10</v>
      </c>
      <c r="G322">
        <v>10</v>
      </c>
      <c r="H322">
        <v>10</v>
      </c>
      <c r="I322">
        <v>10</v>
      </c>
      <c r="J322">
        <v>10</v>
      </c>
      <c r="K322">
        <v>10</v>
      </c>
      <c r="L322">
        <v>10</v>
      </c>
      <c r="M322">
        <v>10</v>
      </c>
      <c r="N322">
        <v>10</v>
      </c>
      <c r="O322">
        <v>9</v>
      </c>
      <c r="P322">
        <v>10</v>
      </c>
      <c r="Q322">
        <v>10</v>
      </c>
      <c r="R322">
        <v>13</v>
      </c>
      <c r="S322">
        <v>13</v>
      </c>
      <c r="T322">
        <v>13</v>
      </c>
      <c r="U322">
        <v>10</v>
      </c>
      <c r="V322">
        <v>10</v>
      </c>
      <c r="W322">
        <v>10</v>
      </c>
      <c r="X322">
        <v>10</v>
      </c>
      <c r="Y322">
        <v>10</v>
      </c>
      <c r="Z322">
        <v>10</v>
      </c>
      <c r="AA322">
        <v>11</v>
      </c>
      <c r="AB322">
        <v>11</v>
      </c>
      <c r="AC322">
        <v>11</v>
      </c>
      <c r="AD322">
        <v>11</v>
      </c>
      <c r="AE322">
        <v>11</v>
      </c>
      <c r="AF322">
        <v>11</v>
      </c>
      <c r="AG322">
        <v>11</v>
      </c>
      <c r="AH322">
        <v>12</v>
      </c>
      <c r="AI322">
        <v>10</v>
      </c>
      <c r="AJ322">
        <v>13</v>
      </c>
      <c r="AK322">
        <v>13</v>
      </c>
      <c r="AL322">
        <v>12</v>
      </c>
      <c r="AM322">
        <v>13</v>
      </c>
      <c r="AN322">
        <v>13</v>
      </c>
      <c r="AO322">
        <v>12</v>
      </c>
      <c r="AP322">
        <v>12</v>
      </c>
      <c r="AQ322">
        <v>12</v>
      </c>
      <c r="AR322">
        <v>12</v>
      </c>
      <c r="AS322">
        <v>10.886363636363637</v>
      </c>
    </row>
    <row r="323" spans="1:45" x14ac:dyDescent="0.25">
      <c r="A323">
        <v>28</v>
      </c>
      <c r="B323">
        <v>31</v>
      </c>
      <c r="C323">
        <v>28</v>
      </c>
      <c r="D323">
        <v>26</v>
      </c>
      <c r="E323">
        <v>28</v>
      </c>
      <c r="F323">
        <v>26</v>
      </c>
      <c r="G323">
        <v>27</v>
      </c>
      <c r="H323">
        <v>26</v>
      </c>
      <c r="I323">
        <v>24</v>
      </c>
      <c r="J323">
        <v>18</v>
      </c>
      <c r="K323">
        <v>18</v>
      </c>
      <c r="L323">
        <v>18</v>
      </c>
      <c r="M323">
        <v>17</v>
      </c>
      <c r="N323">
        <v>20</v>
      </c>
      <c r="O323">
        <v>20</v>
      </c>
      <c r="P323">
        <v>20</v>
      </c>
      <c r="Q323">
        <v>20</v>
      </c>
      <c r="R323">
        <v>19</v>
      </c>
      <c r="S323">
        <v>19</v>
      </c>
      <c r="T323">
        <v>19</v>
      </c>
      <c r="U323">
        <v>18</v>
      </c>
      <c r="V323">
        <v>18</v>
      </c>
      <c r="W323">
        <v>18</v>
      </c>
      <c r="X323">
        <v>25</v>
      </c>
      <c r="Y323">
        <v>24</v>
      </c>
      <c r="Z323">
        <v>36</v>
      </c>
      <c r="AA323">
        <v>36</v>
      </c>
      <c r="AB323">
        <v>21</v>
      </c>
      <c r="AC323">
        <v>21</v>
      </c>
      <c r="AD323">
        <v>21</v>
      </c>
      <c r="AE323">
        <v>21</v>
      </c>
      <c r="AF323">
        <v>21</v>
      </c>
      <c r="AG323">
        <v>21</v>
      </c>
      <c r="AH323">
        <v>21</v>
      </c>
      <c r="AI323">
        <v>21</v>
      </c>
      <c r="AJ323">
        <v>21</v>
      </c>
      <c r="AK323">
        <v>21</v>
      </c>
      <c r="AL323">
        <v>18</v>
      </c>
      <c r="AM323">
        <v>21</v>
      </c>
      <c r="AN323">
        <v>23</v>
      </c>
      <c r="AO323">
        <v>20</v>
      </c>
      <c r="AP323">
        <v>20</v>
      </c>
      <c r="AQ323">
        <v>20</v>
      </c>
      <c r="AR323">
        <v>23</v>
      </c>
      <c r="AS323">
        <v>22.31818181818182</v>
      </c>
    </row>
    <row r="324" spans="1:45" x14ac:dyDescent="0.25">
      <c r="A324">
        <v>37</v>
      </c>
      <c r="B324">
        <v>40</v>
      </c>
      <c r="C324">
        <v>42</v>
      </c>
      <c r="D324">
        <v>43</v>
      </c>
      <c r="E324">
        <v>37</v>
      </c>
      <c r="F324">
        <v>39</v>
      </c>
      <c r="G324">
        <v>40</v>
      </c>
      <c r="H324">
        <v>40</v>
      </c>
      <c r="I324">
        <v>41</v>
      </c>
      <c r="J324">
        <v>39</v>
      </c>
      <c r="K324">
        <v>25</v>
      </c>
      <c r="L324">
        <v>27</v>
      </c>
      <c r="M324">
        <v>24</v>
      </c>
      <c r="N324">
        <v>10</v>
      </c>
      <c r="O324">
        <v>24</v>
      </c>
      <c r="P324">
        <v>10</v>
      </c>
      <c r="Q324">
        <v>30</v>
      </c>
      <c r="R324">
        <v>32</v>
      </c>
      <c r="S324">
        <v>9</v>
      </c>
      <c r="T324">
        <v>27</v>
      </c>
      <c r="U324">
        <v>22</v>
      </c>
      <c r="V324">
        <v>28</v>
      </c>
      <c r="W324">
        <v>25</v>
      </c>
      <c r="X324">
        <v>21</v>
      </c>
      <c r="Y324">
        <v>20</v>
      </c>
      <c r="Z324">
        <v>21</v>
      </c>
      <c r="AA324">
        <v>21</v>
      </c>
      <c r="AB324">
        <v>14</v>
      </c>
      <c r="AC324">
        <v>23</v>
      </c>
      <c r="AD324">
        <v>21</v>
      </c>
      <c r="AE324">
        <v>19</v>
      </c>
      <c r="AF324">
        <v>12</v>
      </c>
      <c r="AG324">
        <v>22</v>
      </c>
      <c r="AH324">
        <v>22</v>
      </c>
      <c r="AI324">
        <v>27</v>
      </c>
      <c r="AJ324">
        <v>22</v>
      </c>
      <c r="AK324">
        <v>22</v>
      </c>
      <c r="AL324">
        <v>23</v>
      </c>
      <c r="AM324">
        <v>28</v>
      </c>
      <c r="AN324">
        <v>27</v>
      </c>
      <c r="AO324">
        <v>15</v>
      </c>
      <c r="AP324">
        <v>34</v>
      </c>
      <c r="AQ324">
        <v>34</v>
      </c>
      <c r="AR324">
        <v>34</v>
      </c>
      <c r="AS324">
        <v>26.659090909090907</v>
      </c>
    </row>
    <row r="325" spans="1:45" x14ac:dyDescent="0.25">
      <c r="A325">
        <v>86</v>
      </c>
      <c r="B325">
        <v>95</v>
      </c>
      <c r="C325">
        <v>95</v>
      </c>
      <c r="D325">
        <v>100</v>
      </c>
      <c r="E325">
        <v>98</v>
      </c>
      <c r="F325">
        <v>95</v>
      </c>
      <c r="G325">
        <v>95</v>
      </c>
      <c r="H325">
        <v>98</v>
      </c>
      <c r="I325">
        <v>96</v>
      </c>
      <c r="J325">
        <v>95</v>
      </c>
      <c r="K325">
        <v>95</v>
      </c>
      <c r="L325">
        <v>101</v>
      </c>
      <c r="M325">
        <v>101</v>
      </c>
      <c r="N325">
        <v>97</v>
      </c>
      <c r="O325">
        <v>95</v>
      </c>
      <c r="P325">
        <v>95</v>
      </c>
      <c r="Q325">
        <v>95</v>
      </c>
      <c r="R325">
        <v>95</v>
      </c>
      <c r="S325">
        <v>78</v>
      </c>
      <c r="T325">
        <v>96</v>
      </c>
      <c r="U325">
        <v>98</v>
      </c>
      <c r="V325">
        <v>96</v>
      </c>
      <c r="W325">
        <v>96</v>
      </c>
      <c r="X325">
        <v>153</v>
      </c>
      <c r="Y325">
        <v>151</v>
      </c>
      <c r="Z325">
        <v>156</v>
      </c>
      <c r="AA325">
        <v>97</v>
      </c>
      <c r="AB325">
        <v>96</v>
      </c>
      <c r="AC325">
        <v>97</v>
      </c>
      <c r="AD325">
        <v>103</v>
      </c>
      <c r="AE325">
        <v>101</v>
      </c>
      <c r="AF325">
        <v>98</v>
      </c>
      <c r="AG325">
        <v>98</v>
      </c>
      <c r="AH325">
        <v>92</v>
      </c>
      <c r="AI325">
        <v>89</v>
      </c>
      <c r="AJ325">
        <v>88</v>
      </c>
      <c r="AK325">
        <v>91</v>
      </c>
      <c r="AL325">
        <v>86</v>
      </c>
      <c r="AM325">
        <v>83</v>
      </c>
      <c r="AN325">
        <v>84</v>
      </c>
      <c r="AO325">
        <v>82</v>
      </c>
      <c r="AP325">
        <v>82</v>
      </c>
      <c r="AQ325">
        <v>74</v>
      </c>
      <c r="AR325">
        <v>82</v>
      </c>
      <c r="AS325">
        <v>97.13636363636364</v>
      </c>
    </row>
    <row r="326" spans="1:45" x14ac:dyDescent="0.25">
      <c r="A326">
        <v>2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2</v>
      </c>
      <c r="U326">
        <v>2</v>
      </c>
      <c r="V326">
        <v>2</v>
      </c>
      <c r="W326">
        <v>2</v>
      </c>
      <c r="X326">
        <v>2</v>
      </c>
      <c r="Y326">
        <v>2</v>
      </c>
      <c r="Z326">
        <v>2</v>
      </c>
      <c r="AA326">
        <v>2</v>
      </c>
      <c r="AB326">
        <v>2</v>
      </c>
      <c r="AC326">
        <v>2</v>
      </c>
      <c r="AD326">
        <v>2</v>
      </c>
      <c r="AE326">
        <v>2</v>
      </c>
      <c r="AF326">
        <v>2</v>
      </c>
      <c r="AG326">
        <v>2</v>
      </c>
      <c r="AH326">
        <v>2</v>
      </c>
      <c r="AI326">
        <v>2</v>
      </c>
      <c r="AJ326">
        <v>2</v>
      </c>
      <c r="AK326">
        <v>2</v>
      </c>
      <c r="AL326">
        <v>2</v>
      </c>
      <c r="AM326">
        <v>2</v>
      </c>
      <c r="AN326">
        <v>2</v>
      </c>
      <c r="AO326">
        <v>2</v>
      </c>
      <c r="AP326">
        <v>2</v>
      </c>
      <c r="AQ326">
        <v>2</v>
      </c>
      <c r="AR326">
        <v>2</v>
      </c>
      <c r="AS326">
        <v>2</v>
      </c>
    </row>
    <row r="327" spans="1:45" x14ac:dyDescent="0.25">
      <c r="A327">
        <v>31</v>
      </c>
      <c r="B327">
        <v>31</v>
      </c>
      <c r="C327">
        <v>31</v>
      </c>
      <c r="D327">
        <v>31</v>
      </c>
      <c r="E327">
        <v>31</v>
      </c>
      <c r="F327">
        <v>31</v>
      </c>
      <c r="G327">
        <v>31</v>
      </c>
      <c r="H327">
        <v>31</v>
      </c>
      <c r="I327">
        <v>31</v>
      </c>
      <c r="J327">
        <v>31</v>
      </c>
      <c r="K327">
        <v>31</v>
      </c>
      <c r="L327">
        <v>31</v>
      </c>
      <c r="M327">
        <v>31</v>
      </c>
      <c r="N327">
        <v>31</v>
      </c>
      <c r="O327">
        <v>31</v>
      </c>
      <c r="P327">
        <v>31</v>
      </c>
      <c r="Q327">
        <v>31</v>
      </c>
      <c r="R327">
        <v>31</v>
      </c>
      <c r="S327">
        <v>20</v>
      </c>
      <c r="T327">
        <v>31</v>
      </c>
      <c r="U327">
        <v>31</v>
      </c>
      <c r="V327">
        <v>33</v>
      </c>
      <c r="W327">
        <v>33</v>
      </c>
      <c r="X327">
        <v>33</v>
      </c>
      <c r="Y327">
        <v>33</v>
      </c>
      <c r="Z327">
        <v>33</v>
      </c>
      <c r="AA327">
        <v>33</v>
      </c>
      <c r="AB327">
        <v>33</v>
      </c>
      <c r="AC327">
        <v>33</v>
      </c>
      <c r="AD327">
        <v>33</v>
      </c>
      <c r="AE327">
        <v>33</v>
      </c>
      <c r="AF327">
        <v>33</v>
      </c>
      <c r="AG327">
        <v>33</v>
      </c>
      <c r="AH327">
        <v>31</v>
      </c>
      <c r="AI327">
        <v>31</v>
      </c>
      <c r="AJ327">
        <v>31</v>
      </c>
      <c r="AK327">
        <v>25</v>
      </c>
      <c r="AL327">
        <v>25</v>
      </c>
      <c r="AM327">
        <v>25</v>
      </c>
      <c r="AN327">
        <v>25</v>
      </c>
      <c r="AO327">
        <v>25</v>
      </c>
      <c r="AP327">
        <v>25</v>
      </c>
      <c r="AQ327">
        <v>26</v>
      </c>
      <c r="AR327">
        <v>26</v>
      </c>
      <c r="AS327">
        <v>30.25</v>
      </c>
    </row>
    <row r="328" spans="1:45" x14ac:dyDescent="0.25">
      <c r="A328">
        <v>35</v>
      </c>
      <c r="B328">
        <v>27</v>
      </c>
      <c r="C328">
        <v>27</v>
      </c>
      <c r="D328">
        <v>27</v>
      </c>
      <c r="E328">
        <v>31</v>
      </c>
      <c r="F328">
        <v>31</v>
      </c>
      <c r="G328">
        <v>40</v>
      </c>
      <c r="H328">
        <v>39</v>
      </c>
      <c r="I328">
        <v>35</v>
      </c>
      <c r="J328">
        <v>35</v>
      </c>
      <c r="K328">
        <v>35</v>
      </c>
      <c r="L328">
        <v>35</v>
      </c>
      <c r="M328">
        <v>35</v>
      </c>
      <c r="N328">
        <v>35</v>
      </c>
      <c r="O328">
        <v>35</v>
      </c>
      <c r="P328">
        <v>35</v>
      </c>
      <c r="Q328">
        <v>26</v>
      </c>
      <c r="R328">
        <v>30</v>
      </c>
      <c r="S328">
        <v>30</v>
      </c>
      <c r="T328">
        <v>39</v>
      </c>
      <c r="U328">
        <v>34</v>
      </c>
      <c r="V328">
        <v>34</v>
      </c>
      <c r="W328">
        <v>43</v>
      </c>
      <c r="X328">
        <v>34</v>
      </c>
      <c r="Y328">
        <v>43</v>
      </c>
      <c r="Z328">
        <v>39</v>
      </c>
      <c r="AA328">
        <v>39</v>
      </c>
      <c r="AB328">
        <v>40</v>
      </c>
      <c r="AC328">
        <v>40</v>
      </c>
      <c r="AD328">
        <v>31</v>
      </c>
      <c r="AE328">
        <v>40</v>
      </c>
      <c r="AF328">
        <v>40</v>
      </c>
      <c r="AG328">
        <v>40</v>
      </c>
      <c r="AH328">
        <v>31</v>
      </c>
      <c r="AI328">
        <v>40</v>
      </c>
      <c r="AJ328">
        <v>40</v>
      </c>
      <c r="AK328">
        <v>36</v>
      </c>
      <c r="AL328">
        <v>36</v>
      </c>
      <c r="AM328">
        <v>35</v>
      </c>
      <c r="AN328">
        <v>23</v>
      </c>
      <c r="AO328">
        <v>23</v>
      </c>
      <c r="AP328">
        <v>23</v>
      </c>
      <c r="AQ328">
        <v>23</v>
      </c>
      <c r="AR328">
        <v>23</v>
      </c>
      <c r="AS328">
        <v>33.909090909090907</v>
      </c>
    </row>
    <row r="329" spans="1:45" x14ac:dyDescent="0.25">
      <c r="A329">
        <v>158</v>
      </c>
      <c r="B329">
        <v>158</v>
      </c>
      <c r="C329">
        <v>158</v>
      </c>
      <c r="D329">
        <v>158</v>
      </c>
      <c r="E329">
        <v>154</v>
      </c>
      <c r="F329">
        <v>158</v>
      </c>
      <c r="G329">
        <v>158</v>
      </c>
      <c r="H329">
        <v>158</v>
      </c>
      <c r="I329">
        <v>154</v>
      </c>
      <c r="J329">
        <v>154</v>
      </c>
      <c r="K329">
        <v>158</v>
      </c>
      <c r="L329">
        <v>158</v>
      </c>
      <c r="M329">
        <v>154</v>
      </c>
      <c r="N329">
        <v>158</v>
      </c>
      <c r="O329">
        <v>154</v>
      </c>
      <c r="P329">
        <v>154</v>
      </c>
      <c r="Q329">
        <v>154</v>
      </c>
      <c r="R329">
        <v>154</v>
      </c>
      <c r="S329">
        <v>158</v>
      </c>
      <c r="T329">
        <v>154</v>
      </c>
      <c r="U329">
        <v>154</v>
      </c>
      <c r="V329">
        <v>154</v>
      </c>
      <c r="W329">
        <v>158</v>
      </c>
      <c r="X329">
        <v>154</v>
      </c>
      <c r="Y329">
        <v>158</v>
      </c>
      <c r="Z329">
        <v>158</v>
      </c>
      <c r="AA329">
        <v>154</v>
      </c>
      <c r="AB329">
        <v>158</v>
      </c>
      <c r="AC329">
        <v>154</v>
      </c>
      <c r="AD329">
        <v>158</v>
      </c>
      <c r="AE329">
        <v>154</v>
      </c>
      <c r="AF329">
        <v>154</v>
      </c>
      <c r="AG329">
        <v>158</v>
      </c>
      <c r="AH329">
        <v>158</v>
      </c>
      <c r="AI329">
        <v>158</v>
      </c>
      <c r="AJ329">
        <v>154</v>
      </c>
      <c r="AK329">
        <v>154</v>
      </c>
      <c r="AL329">
        <v>154</v>
      </c>
      <c r="AM329">
        <v>158</v>
      </c>
      <c r="AN329">
        <v>154</v>
      </c>
      <c r="AO329">
        <v>158</v>
      </c>
      <c r="AP329">
        <v>154</v>
      </c>
      <c r="AQ329">
        <v>158</v>
      </c>
      <c r="AR329">
        <v>154</v>
      </c>
      <c r="AS329">
        <v>156</v>
      </c>
    </row>
    <row r="330" spans="1:45" x14ac:dyDescent="0.25">
      <c r="A330">
        <v>15</v>
      </c>
      <c r="B330">
        <v>15</v>
      </c>
      <c r="C330">
        <v>15</v>
      </c>
      <c r="D330">
        <v>15</v>
      </c>
      <c r="E330">
        <v>15</v>
      </c>
      <c r="F330">
        <v>15</v>
      </c>
      <c r="G330">
        <v>15</v>
      </c>
      <c r="H330">
        <v>15</v>
      </c>
      <c r="I330">
        <v>15</v>
      </c>
      <c r="J330">
        <v>15</v>
      </c>
      <c r="K330">
        <v>15</v>
      </c>
      <c r="L330">
        <v>15</v>
      </c>
      <c r="M330">
        <v>15</v>
      </c>
      <c r="N330">
        <v>15</v>
      </c>
      <c r="O330">
        <v>15</v>
      </c>
      <c r="P330">
        <v>15</v>
      </c>
      <c r="Q330">
        <v>15</v>
      </c>
      <c r="R330">
        <v>15</v>
      </c>
      <c r="S330">
        <v>15</v>
      </c>
      <c r="T330">
        <v>15</v>
      </c>
      <c r="U330">
        <v>15</v>
      </c>
      <c r="V330">
        <v>15</v>
      </c>
      <c r="W330">
        <v>15</v>
      </c>
      <c r="X330">
        <v>11</v>
      </c>
      <c r="Y330">
        <v>11</v>
      </c>
      <c r="Z330">
        <v>11</v>
      </c>
      <c r="AA330">
        <v>11</v>
      </c>
      <c r="AB330">
        <v>11</v>
      </c>
      <c r="AC330">
        <v>11</v>
      </c>
      <c r="AD330">
        <v>11</v>
      </c>
      <c r="AE330">
        <v>11</v>
      </c>
      <c r="AF330">
        <v>11</v>
      </c>
      <c r="AG330">
        <v>11</v>
      </c>
      <c r="AH330">
        <v>8</v>
      </c>
      <c r="AI330">
        <v>8</v>
      </c>
      <c r="AJ330">
        <v>8</v>
      </c>
      <c r="AK330">
        <v>8</v>
      </c>
      <c r="AL330">
        <v>8</v>
      </c>
      <c r="AM330">
        <v>8</v>
      </c>
      <c r="AN330">
        <v>8</v>
      </c>
      <c r="AO330">
        <v>8</v>
      </c>
      <c r="AP330">
        <v>8</v>
      </c>
      <c r="AQ330">
        <v>8</v>
      </c>
      <c r="AR330">
        <v>8</v>
      </c>
      <c r="AS330">
        <v>12.34090909090909</v>
      </c>
    </row>
    <row r="331" spans="1:45" x14ac:dyDescent="0.25">
      <c r="A331">
        <v>50</v>
      </c>
      <c r="B331">
        <v>50</v>
      </c>
      <c r="C331">
        <v>51</v>
      </c>
      <c r="D331">
        <v>53</v>
      </c>
      <c r="E331">
        <v>48</v>
      </c>
      <c r="F331">
        <v>50</v>
      </c>
      <c r="G331">
        <v>50</v>
      </c>
      <c r="H331">
        <v>50</v>
      </c>
      <c r="I331">
        <v>50</v>
      </c>
      <c r="J331">
        <v>50</v>
      </c>
      <c r="K331">
        <v>50</v>
      </c>
      <c r="L331">
        <v>50</v>
      </c>
      <c r="M331">
        <v>50</v>
      </c>
      <c r="N331">
        <v>56</v>
      </c>
      <c r="O331">
        <v>57</v>
      </c>
      <c r="P331">
        <v>55</v>
      </c>
      <c r="Q331">
        <v>58</v>
      </c>
      <c r="R331">
        <v>60</v>
      </c>
      <c r="S331">
        <v>55</v>
      </c>
      <c r="T331">
        <v>55</v>
      </c>
      <c r="U331">
        <v>58</v>
      </c>
      <c r="V331">
        <v>58</v>
      </c>
      <c r="W331">
        <v>55</v>
      </c>
      <c r="X331">
        <v>55</v>
      </c>
      <c r="Y331">
        <v>61</v>
      </c>
      <c r="Z331">
        <v>61</v>
      </c>
      <c r="AA331">
        <v>52</v>
      </c>
      <c r="AB331">
        <v>53</v>
      </c>
      <c r="AC331">
        <v>52</v>
      </c>
      <c r="AD331">
        <v>52</v>
      </c>
      <c r="AE331">
        <v>52</v>
      </c>
      <c r="AF331">
        <v>46</v>
      </c>
      <c r="AG331">
        <v>46</v>
      </c>
      <c r="AH331">
        <v>50</v>
      </c>
      <c r="AI331">
        <v>51</v>
      </c>
      <c r="AJ331">
        <v>48</v>
      </c>
      <c r="AK331">
        <v>50</v>
      </c>
      <c r="AL331">
        <v>52</v>
      </c>
      <c r="AM331">
        <v>55</v>
      </c>
      <c r="AN331">
        <v>48</v>
      </c>
      <c r="AO331">
        <v>53</v>
      </c>
      <c r="AP331">
        <v>53</v>
      </c>
      <c r="AQ331">
        <v>54</v>
      </c>
      <c r="AR331">
        <v>56</v>
      </c>
      <c r="AS331">
        <v>52.704545454545453</v>
      </c>
    </row>
    <row r="332" spans="1:45" x14ac:dyDescent="0.25">
      <c r="A332">
        <v>70</v>
      </c>
      <c r="B332">
        <v>73</v>
      </c>
      <c r="C332">
        <v>75</v>
      </c>
      <c r="D332">
        <v>80</v>
      </c>
      <c r="E332">
        <v>80</v>
      </c>
      <c r="F332">
        <v>70</v>
      </c>
      <c r="G332">
        <v>79</v>
      </c>
      <c r="H332">
        <v>74</v>
      </c>
      <c r="I332">
        <v>69</v>
      </c>
      <c r="J332">
        <v>63</v>
      </c>
      <c r="K332">
        <v>64</v>
      </c>
      <c r="L332">
        <v>60</v>
      </c>
      <c r="M332">
        <v>71</v>
      </c>
      <c r="N332">
        <v>73</v>
      </c>
      <c r="O332">
        <v>68</v>
      </c>
      <c r="P332">
        <v>62</v>
      </c>
      <c r="Q332">
        <v>68</v>
      </c>
      <c r="R332">
        <v>76</v>
      </c>
      <c r="S332">
        <v>88</v>
      </c>
      <c r="T332">
        <v>72</v>
      </c>
      <c r="U332">
        <v>63</v>
      </c>
      <c r="V332">
        <v>83</v>
      </c>
      <c r="W332">
        <v>85</v>
      </c>
      <c r="X332">
        <v>76</v>
      </c>
      <c r="Y332">
        <v>72</v>
      </c>
      <c r="Z332">
        <v>80</v>
      </c>
      <c r="AA332">
        <v>93</v>
      </c>
      <c r="AB332">
        <v>82</v>
      </c>
      <c r="AC332">
        <v>82</v>
      </c>
      <c r="AD332">
        <v>76</v>
      </c>
      <c r="AE332">
        <v>68</v>
      </c>
      <c r="AF332">
        <v>69</v>
      </c>
      <c r="AG332">
        <v>61</v>
      </c>
      <c r="AH332">
        <v>70</v>
      </c>
      <c r="AI332">
        <v>71</v>
      </c>
      <c r="AJ332">
        <v>68</v>
      </c>
      <c r="AK332">
        <v>77</v>
      </c>
      <c r="AL332">
        <v>83</v>
      </c>
      <c r="AM332">
        <v>71</v>
      </c>
      <c r="AN332">
        <v>69</v>
      </c>
      <c r="AO332">
        <v>89</v>
      </c>
      <c r="AP332">
        <v>90</v>
      </c>
      <c r="AQ332">
        <v>88</v>
      </c>
      <c r="AR332">
        <v>96</v>
      </c>
      <c r="AS332">
        <v>74.931818181818187</v>
      </c>
    </row>
    <row r="333" spans="1:45" x14ac:dyDescent="0.25">
      <c r="A333">
        <v>82</v>
      </c>
      <c r="B333">
        <v>82</v>
      </c>
      <c r="C333">
        <v>81</v>
      </c>
      <c r="D333">
        <v>81</v>
      </c>
      <c r="E333">
        <v>81</v>
      </c>
      <c r="F333">
        <v>81</v>
      </c>
      <c r="G333">
        <v>81</v>
      </c>
      <c r="H333">
        <v>81</v>
      </c>
      <c r="I333">
        <v>72</v>
      </c>
      <c r="J333">
        <v>72</v>
      </c>
      <c r="K333">
        <v>72</v>
      </c>
      <c r="L333">
        <v>73</v>
      </c>
      <c r="M333">
        <v>72</v>
      </c>
      <c r="N333">
        <v>72</v>
      </c>
      <c r="O333">
        <v>72</v>
      </c>
      <c r="P333">
        <v>72</v>
      </c>
      <c r="Q333">
        <v>72</v>
      </c>
      <c r="R333">
        <v>72</v>
      </c>
      <c r="S333">
        <v>71</v>
      </c>
      <c r="T333">
        <v>71</v>
      </c>
      <c r="U333">
        <v>70</v>
      </c>
      <c r="V333">
        <v>70</v>
      </c>
      <c r="W333">
        <v>70</v>
      </c>
      <c r="X333">
        <v>70</v>
      </c>
      <c r="Y333">
        <v>35</v>
      </c>
      <c r="Z333">
        <v>34</v>
      </c>
      <c r="AA333">
        <v>34</v>
      </c>
      <c r="AB333">
        <v>35</v>
      </c>
      <c r="AC333">
        <v>33</v>
      </c>
      <c r="AD333">
        <v>33</v>
      </c>
      <c r="AE333">
        <v>33</v>
      </c>
      <c r="AF333">
        <v>33</v>
      </c>
      <c r="AG333">
        <v>33</v>
      </c>
      <c r="AH333">
        <v>35</v>
      </c>
      <c r="AI333">
        <v>34</v>
      </c>
      <c r="AJ333">
        <v>33</v>
      </c>
      <c r="AK333">
        <v>32</v>
      </c>
      <c r="AL333">
        <v>35</v>
      </c>
      <c r="AM333">
        <v>36</v>
      </c>
      <c r="AN333">
        <v>38</v>
      </c>
      <c r="AO333">
        <v>38</v>
      </c>
      <c r="AP333">
        <v>36</v>
      </c>
      <c r="AQ333">
        <v>37</v>
      </c>
      <c r="AR333">
        <v>38</v>
      </c>
      <c r="AS333">
        <v>56.545454545454547</v>
      </c>
    </row>
    <row r="334" spans="1:45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>
        <v>9.0909090909090912E-2</v>
      </c>
    </row>
    <row r="335" spans="1:45" x14ac:dyDescent="0.25">
      <c r="A335">
        <v>204</v>
      </c>
      <c r="B335">
        <v>204</v>
      </c>
      <c r="C335">
        <v>204</v>
      </c>
      <c r="D335">
        <v>203</v>
      </c>
      <c r="E335">
        <v>207</v>
      </c>
      <c r="F335">
        <v>209</v>
      </c>
      <c r="G335">
        <v>207</v>
      </c>
      <c r="H335">
        <v>208</v>
      </c>
      <c r="I335">
        <v>206</v>
      </c>
      <c r="J335">
        <v>204</v>
      </c>
      <c r="K335">
        <v>26</v>
      </c>
      <c r="L335">
        <v>30</v>
      </c>
      <c r="M335">
        <v>30</v>
      </c>
      <c r="N335">
        <v>30</v>
      </c>
      <c r="O335">
        <v>24</v>
      </c>
      <c r="P335">
        <v>24</v>
      </c>
      <c r="Q335">
        <v>29</v>
      </c>
      <c r="R335">
        <v>29</v>
      </c>
      <c r="S335">
        <v>29</v>
      </c>
      <c r="T335">
        <v>26</v>
      </c>
      <c r="U335">
        <v>26</v>
      </c>
      <c r="V335">
        <v>26</v>
      </c>
      <c r="W335">
        <v>24</v>
      </c>
      <c r="X335">
        <v>35</v>
      </c>
      <c r="Y335">
        <v>35</v>
      </c>
      <c r="Z335">
        <v>36</v>
      </c>
      <c r="AA335">
        <v>34</v>
      </c>
      <c r="AB335">
        <v>38</v>
      </c>
      <c r="AC335">
        <v>38</v>
      </c>
      <c r="AD335">
        <v>34</v>
      </c>
      <c r="AE335">
        <v>34</v>
      </c>
      <c r="AF335">
        <v>34</v>
      </c>
      <c r="AG335">
        <v>34</v>
      </c>
      <c r="AH335">
        <v>39</v>
      </c>
      <c r="AI335">
        <v>40</v>
      </c>
      <c r="AJ335">
        <v>46</v>
      </c>
      <c r="AK335">
        <v>41</v>
      </c>
      <c r="AL335">
        <v>41</v>
      </c>
      <c r="AM335">
        <v>41</v>
      </c>
      <c r="AN335">
        <v>43</v>
      </c>
      <c r="AO335">
        <v>39</v>
      </c>
      <c r="AP335">
        <v>43</v>
      </c>
      <c r="AQ335">
        <v>44</v>
      </c>
      <c r="AR335">
        <v>38</v>
      </c>
      <c r="AS335">
        <v>73.090909090909093</v>
      </c>
    </row>
    <row r="336" spans="1:45" x14ac:dyDescent="0.25">
      <c r="A336">
        <v>44</v>
      </c>
      <c r="B336">
        <v>44</v>
      </c>
      <c r="C336">
        <v>44</v>
      </c>
      <c r="D336">
        <v>44</v>
      </c>
      <c r="E336">
        <v>44</v>
      </c>
      <c r="F336">
        <v>44</v>
      </c>
      <c r="G336">
        <v>44</v>
      </c>
      <c r="H336">
        <v>44</v>
      </c>
      <c r="I336">
        <v>44</v>
      </c>
      <c r="J336">
        <v>44</v>
      </c>
      <c r="K336">
        <v>45</v>
      </c>
      <c r="L336">
        <v>45</v>
      </c>
      <c r="M336">
        <v>45</v>
      </c>
      <c r="N336">
        <v>45</v>
      </c>
      <c r="O336">
        <v>45</v>
      </c>
      <c r="P336">
        <v>45</v>
      </c>
      <c r="Q336">
        <v>45</v>
      </c>
      <c r="R336">
        <v>45</v>
      </c>
      <c r="S336">
        <v>45</v>
      </c>
      <c r="T336">
        <v>45</v>
      </c>
      <c r="U336">
        <v>45</v>
      </c>
      <c r="V336">
        <v>45</v>
      </c>
      <c r="W336">
        <v>45</v>
      </c>
      <c r="X336">
        <v>45</v>
      </c>
      <c r="Y336">
        <v>45</v>
      </c>
      <c r="Z336">
        <v>45</v>
      </c>
      <c r="AA336">
        <v>45</v>
      </c>
      <c r="AB336">
        <v>45</v>
      </c>
      <c r="AC336">
        <v>45</v>
      </c>
      <c r="AD336">
        <v>45</v>
      </c>
      <c r="AE336">
        <v>44</v>
      </c>
      <c r="AF336">
        <v>44</v>
      </c>
      <c r="AG336">
        <v>44</v>
      </c>
      <c r="AH336">
        <v>44</v>
      </c>
      <c r="AI336">
        <v>44</v>
      </c>
      <c r="AJ336">
        <v>44</v>
      </c>
      <c r="AK336">
        <v>44</v>
      </c>
      <c r="AL336">
        <v>44</v>
      </c>
      <c r="AM336">
        <v>45</v>
      </c>
      <c r="AN336">
        <v>44</v>
      </c>
      <c r="AO336">
        <v>44</v>
      </c>
      <c r="AP336">
        <v>44</v>
      </c>
      <c r="AQ336">
        <v>44</v>
      </c>
      <c r="AR336">
        <v>44</v>
      </c>
      <c r="AS336">
        <v>44.477272727272727</v>
      </c>
    </row>
    <row r="337" spans="1:45" x14ac:dyDescent="0.25">
      <c r="A337">
        <v>92</v>
      </c>
      <c r="B337">
        <v>94</v>
      </c>
      <c r="C337">
        <v>91</v>
      </c>
      <c r="D337">
        <v>93</v>
      </c>
      <c r="E337">
        <v>97</v>
      </c>
      <c r="F337">
        <v>97</v>
      </c>
      <c r="G337">
        <v>98</v>
      </c>
      <c r="H337">
        <v>94</v>
      </c>
      <c r="I337">
        <v>93</v>
      </c>
      <c r="J337">
        <v>92</v>
      </c>
      <c r="K337">
        <v>96</v>
      </c>
      <c r="L337">
        <v>94</v>
      </c>
      <c r="M337">
        <v>90</v>
      </c>
      <c r="N337">
        <v>91</v>
      </c>
      <c r="O337">
        <v>90</v>
      </c>
      <c r="P337">
        <v>90</v>
      </c>
      <c r="Q337">
        <v>90</v>
      </c>
      <c r="R337">
        <v>94</v>
      </c>
      <c r="S337">
        <v>94</v>
      </c>
      <c r="T337">
        <v>93</v>
      </c>
      <c r="U337">
        <v>89</v>
      </c>
      <c r="V337">
        <v>94</v>
      </c>
      <c r="W337">
        <v>96</v>
      </c>
      <c r="X337">
        <v>95</v>
      </c>
      <c r="Y337">
        <v>97</v>
      </c>
      <c r="Z337">
        <v>90</v>
      </c>
      <c r="AA337">
        <v>95</v>
      </c>
      <c r="AB337">
        <v>91</v>
      </c>
      <c r="AC337">
        <v>96</v>
      </c>
      <c r="AD337">
        <v>91</v>
      </c>
      <c r="AE337">
        <v>90</v>
      </c>
      <c r="AF337">
        <v>92</v>
      </c>
      <c r="AG337">
        <v>93</v>
      </c>
      <c r="AH337">
        <v>93</v>
      </c>
      <c r="AI337">
        <v>90</v>
      </c>
      <c r="AJ337">
        <v>94</v>
      </c>
      <c r="AK337">
        <v>93</v>
      </c>
      <c r="AL337">
        <v>98</v>
      </c>
      <c r="AM337">
        <v>97</v>
      </c>
      <c r="AN337">
        <v>94</v>
      </c>
      <c r="AO337">
        <v>97</v>
      </c>
      <c r="AP337">
        <v>94</v>
      </c>
      <c r="AQ337">
        <v>92</v>
      </c>
      <c r="AR337">
        <v>92</v>
      </c>
      <c r="AS337">
        <v>93.318181818181813</v>
      </c>
    </row>
    <row r="338" spans="1:45" x14ac:dyDescent="0.25">
      <c r="A338">
        <v>99</v>
      </c>
      <c r="B338">
        <v>99</v>
      </c>
      <c r="C338">
        <v>99</v>
      </c>
      <c r="D338">
        <v>102</v>
      </c>
      <c r="E338">
        <v>119</v>
      </c>
      <c r="F338">
        <v>117</v>
      </c>
      <c r="G338">
        <v>120</v>
      </c>
      <c r="H338">
        <v>120</v>
      </c>
      <c r="I338">
        <v>122</v>
      </c>
      <c r="J338">
        <v>115</v>
      </c>
      <c r="K338">
        <v>118</v>
      </c>
      <c r="L338">
        <v>123</v>
      </c>
      <c r="M338">
        <v>127</v>
      </c>
      <c r="N338">
        <v>123</v>
      </c>
      <c r="O338">
        <v>123</v>
      </c>
      <c r="P338">
        <v>127</v>
      </c>
      <c r="Q338">
        <v>125</v>
      </c>
      <c r="R338">
        <v>125</v>
      </c>
      <c r="S338">
        <v>125</v>
      </c>
      <c r="T338">
        <v>128</v>
      </c>
      <c r="U338">
        <v>125</v>
      </c>
      <c r="V338">
        <v>116</v>
      </c>
      <c r="W338">
        <v>125</v>
      </c>
      <c r="X338">
        <v>123</v>
      </c>
      <c r="Y338">
        <v>129</v>
      </c>
      <c r="Z338">
        <v>64</v>
      </c>
      <c r="AA338">
        <v>120</v>
      </c>
      <c r="AB338">
        <v>127</v>
      </c>
      <c r="AC338">
        <v>124</v>
      </c>
      <c r="AD338">
        <v>127</v>
      </c>
      <c r="AE338">
        <v>126</v>
      </c>
      <c r="AF338">
        <v>123</v>
      </c>
      <c r="AG338">
        <v>129</v>
      </c>
      <c r="AH338">
        <v>129</v>
      </c>
      <c r="AI338">
        <v>94</v>
      </c>
      <c r="AJ338">
        <v>123</v>
      </c>
      <c r="AK338">
        <v>123</v>
      </c>
      <c r="AL338">
        <v>125</v>
      </c>
      <c r="AM338">
        <v>127</v>
      </c>
      <c r="AN338">
        <v>122</v>
      </c>
      <c r="AO338">
        <v>128</v>
      </c>
      <c r="AP338">
        <v>124</v>
      </c>
      <c r="AQ338">
        <v>125</v>
      </c>
      <c r="AR338">
        <v>125</v>
      </c>
      <c r="AS338">
        <v>119.52272727272728</v>
      </c>
    </row>
    <row r="339" spans="1:45" x14ac:dyDescent="0.25">
      <c r="A339">
        <v>126</v>
      </c>
      <c r="B339">
        <v>128</v>
      </c>
      <c r="C339">
        <v>126</v>
      </c>
      <c r="D339">
        <v>137</v>
      </c>
      <c r="E339">
        <v>128</v>
      </c>
      <c r="F339">
        <v>134</v>
      </c>
      <c r="G339">
        <v>126</v>
      </c>
      <c r="H339">
        <v>122</v>
      </c>
      <c r="I339">
        <v>128</v>
      </c>
      <c r="J339">
        <v>126</v>
      </c>
      <c r="K339">
        <v>126</v>
      </c>
      <c r="L339">
        <v>128</v>
      </c>
      <c r="M339">
        <v>128</v>
      </c>
      <c r="N339">
        <v>128</v>
      </c>
      <c r="O339">
        <v>140</v>
      </c>
      <c r="P339">
        <v>136</v>
      </c>
      <c r="Q339">
        <v>126</v>
      </c>
      <c r="R339">
        <v>128</v>
      </c>
      <c r="S339">
        <v>136</v>
      </c>
      <c r="T339">
        <v>134</v>
      </c>
      <c r="U339">
        <v>126</v>
      </c>
      <c r="V339">
        <v>134</v>
      </c>
      <c r="W339">
        <v>126</v>
      </c>
      <c r="X339">
        <v>126</v>
      </c>
      <c r="Y339">
        <v>134</v>
      </c>
      <c r="Z339">
        <v>128</v>
      </c>
      <c r="AA339">
        <v>126</v>
      </c>
      <c r="AB339">
        <v>126</v>
      </c>
      <c r="AC339">
        <v>126</v>
      </c>
      <c r="AD339">
        <v>132</v>
      </c>
      <c r="AE339">
        <v>122</v>
      </c>
      <c r="AF339">
        <v>112</v>
      </c>
      <c r="AG339">
        <v>126</v>
      </c>
      <c r="AH339">
        <v>124</v>
      </c>
      <c r="AI339">
        <v>124</v>
      </c>
      <c r="AJ339">
        <v>140</v>
      </c>
      <c r="AK339">
        <v>43</v>
      </c>
      <c r="AL339">
        <v>118</v>
      </c>
      <c r="AM339">
        <v>128</v>
      </c>
      <c r="AN339">
        <v>126</v>
      </c>
      <c r="AO339">
        <v>117</v>
      </c>
      <c r="AP339">
        <v>117</v>
      </c>
      <c r="AQ339">
        <v>117</v>
      </c>
      <c r="AR339">
        <v>117</v>
      </c>
      <c r="AS339">
        <v>125.13636363636364</v>
      </c>
    </row>
    <row r="340" spans="1:45" x14ac:dyDescent="0.25">
      <c r="A340">
        <v>14</v>
      </c>
      <c r="B340">
        <v>14</v>
      </c>
      <c r="C340">
        <v>14</v>
      </c>
      <c r="D340">
        <v>14</v>
      </c>
      <c r="E340">
        <v>14</v>
      </c>
      <c r="F340">
        <v>14</v>
      </c>
      <c r="G340">
        <v>14</v>
      </c>
      <c r="H340">
        <v>14</v>
      </c>
      <c r="I340">
        <v>14</v>
      </c>
      <c r="J340">
        <v>14</v>
      </c>
      <c r="K340">
        <v>16</v>
      </c>
      <c r="L340">
        <v>16</v>
      </c>
      <c r="M340">
        <v>14</v>
      </c>
      <c r="N340">
        <v>15</v>
      </c>
      <c r="O340">
        <v>14</v>
      </c>
      <c r="P340">
        <v>14</v>
      </c>
      <c r="Q340">
        <v>14</v>
      </c>
      <c r="R340">
        <v>14</v>
      </c>
      <c r="S340">
        <v>11</v>
      </c>
      <c r="T340">
        <v>15</v>
      </c>
      <c r="U340">
        <v>15</v>
      </c>
      <c r="V340">
        <v>14</v>
      </c>
      <c r="W340">
        <v>14</v>
      </c>
      <c r="X340">
        <v>14</v>
      </c>
      <c r="Y340">
        <v>14</v>
      </c>
      <c r="Z340">
        <v>14</v>
      </c>
      <c r="AA340">
        <v>14</v>
      </c>
      <c r="AB340">
        <v>14</v>
      </c>
      <c r="AC340">
        <v>16</v>
      </c>
      <c r="AD340">
        <v>16</v>
      </c>
      <c r="AE340">
        <v>16</v>
      </c>
      <c r="AF340">
        <v>14</v>
      </c>
      <c r="AG340">
        <v>14</v>
      </c>
      <c r="AH340">
        <v>14</v>
      </c>
      <c r="AI340">
        <v>14</v>
      </c>
      <c r="AJ340">
        <v>14</v>
      </c>
      <c r="AK340">
        <v>14</v>
      </c>
      <c r="AL340">
        <v>14</v>
      </c>
      <c r="AM340">
        <v>14</v>
      </c>
      <c r="AN340">
        <v>12</v>
      </c>
      <c r="AO340">
        <v>12</v>
      </c>
      <c r="AP340">
        <v>14</v>
      </c>
      <c r="AQ340">
        <v>14</v>
      </c>
      <c r="AR340">
        <v>14</v>
      </c>
      <c r="AS340">
        <v>14.136363636363637</v>
      </c>
    </row>
    <row r="341" spans="1:45" x14ac:dyDescent="0.25">
      <c r="A341">
        <v>26</v>
      </c>
      <c r="B341">
        <v>22</v>
      </c>
      <c r="C341">
        <v>29</v>
      </c>
      <c r="D341">
        <v>30</v>
      </c>
      <c r="E341">
        <v>31</v>
      </c>
      <c r="F341">
        <v>33</v>
      </c>
      <c r="G341">
        <v>31</v>
      </c>
      <c r="H341">
        <v>34</v>
      </c>
      <c r="I341">
        <v>23</v>
      </c>
      <c r="J341">
        <v>23</v>
      </c>
      <c r="K341">
        <v>27</v>
      </c>
      <c r="L341">
        <v>31</v>
      </c>
      <c r="M341">
        <v>23</v>
      </c>
      <c r="N341">
        <v>25</v>
      </c>
      <c r="O341">
        <v>30</v>
      </c>
      <c r="P341">
        <v>30</v>
      </c>
      <c r="Q341">
        <v>27</v>
      </c>
      <c r="R341">
        <v>27</v>
      </c>
      <c r="S341">
        <v>28</v>
      </c>
      <c r="T341">
        <v>29</v>
      </c>
      <c r="U341">
        <v>30</v>
      </c>
      <c r="V341">
        <v>23</v>
      </c>
      <c r="W341">
        <v>29</v>
      </c>
      <c r="X341">
        <v>26</v>
      </c>
      <c r="Y341">
        <v>27</v>
      </c>
      <c r="Z341">
        <v>32</v>
      </c>
      <c r="AA341">
        <v>27</v>
      </c>
      <c r="AB341">
        <v>28</v>
      </c>
      <c r="AC341">
        <v>26</v>
      </c>
      <c r="AD341">
        <v>28</v>
      </c>
      <c r="AE341">
        <v>21</v>
      </c>
      <c r="AF341">
        <v>22</v>
      </c>
      <c r="AG341">
        <v>25</v>
      </c>
      <c r="AH341">
        <v>26</v>
      </c>
      <c r="AI341">
        <v>32</v>
      </c>
      <c r="AJ341">
        <v>29</v>
      </c>
      <c r="AK341">
        <v>27</v>
      </c>
      <c r="AL341">
        <v>30</v>
      </c>
      <c r="AM341">
        <v>23</v>
      </c>
      <c r="AN341">
        <v>28</v>
      </c>
      <c r="AO341">
        <v>28</v>
      </c>
      <c r="AP341">
        <v>29</v>
      </c>
      <c r="AQ341">
        <v>28</v>
      </c>
      <c r="AR341">
        <v>31</v>
      </c>
      <c r="AS341">
        <v>27.59090909090909</v>
      </c>
    </row>
    <row r="342" spans="1:45" x14ac:dyDescent="0.25">
      <c r="A342">
        <v>20</v>
      </c>
      <c r="B342">
        <v>20</v>
      </c>
      <c r="C342">
        <v>21</v>
      </c>
      <c r="D342">
        <v>22</v>
      </c>
      <c r="E342">
        <v>21</v>
      </c>
      <c r="F342">
        <v>21</v>
      </c>
      <c r="G342">
        <v>21</v>
      </c>
      <c r="H342">
        <v>22</v>
      </c>
      <c r="I342">
        <v>22</v>
      </c>
      <c r="J342">
        <v>21</v>
      </c>
      <c r="K342">
        <v>21</v>
      </c>
      <c r="L342">
        <v>21</v>
      </c>
      <c r="M342">
        <v>21</v>
      </c>
      <c r="N342">
        <v>21</v>
      </c>
      <c r="O342">
        <v>21</v>
      </c>
      <c r="P342">
        <v>21</v>
      </c>
      <c r="Q342">
        <v>21</v>
      </c>
      <c r="R342">
        <v>22</v>
      </c>
      <c r="S342">
        <v>21</v>
      </c>
      <c r="T342">
        <v>21</v>
      </c>
      <c r="U342">
        <v>22</v>
      </c>
      <c r="V342">
        <v>22</v>
      </c>
      <c r="W342">
        <v>21</v>
      </c>
      <c r="X342">
        <v>21</v>
      </c>
      <c r="Y342">
        <v>31</v>
      </c>
      <c r="Z342">
        <v>31</v>
      </c>
      <c r="AA342">
        <v>31</v>
      </c>
      <c r="AB342">
        <v>31</v>
      </c>
      <c r="AC342">
        <v>31</v>
      </c>
      <c r="AD342">
        <v>31</v>
      </c>
      <c r="AE342">
        <v>31</v>
      </c>
      <c r="AF342">
        <v>30</v>
      </c>
      <c r="AG342">
        <v>30</v>
      </c>
      <c r="AH342">
        <v>31</v>
      </c>
      <c r="AI342">
        <v>31</v>
      </c>
      <c r="AJ342">
        <v>31</v>
      </c>
      <c r="AK342">
        <v>31</v>
      </c>
      <c r="AL342">
        <v>31</v>
      </c>
      <c r="AM342">
        <v>31</v>
      </c>
      <c r="AN342">
        <v>31</v>
      </c>
      <c r="AO342">
        <v>31</v>
      </c>
      <c r="AP342">
        <v>31</v>
      </c>
      <c r="AQ342">
        <v>31</v>
      </c>
      <c r="AR342">
        <v>31</v>
      </c>
      <c r="AS342">
        <v>25.59090909090909</v>
      </c>
    </row>
    <row r="343" spans="1:45" x14ac:dyDescent="0.25">
      <c r="A343">
        <v>38</v>
      </c>
      <c r="B343">
        <v>39</v>
      </c>
      <c r="C343">
        <v>39</v>
      </c>
      <c r="D343">
        <v>39</v>
      </c>
      <c r="E343">
        <v>39</v>
      </c>
      <c r="F343">
        <v>39</v>
      </c>
      <c r="G343">
        <v>39</v>
      </c>
      <c r="H343">
        <v>39</v>
      </c>
      <c r="I343">
        <v>39</v>
      </c>
      <c r="J343">
        <v>39</v>
      </c>
      <c r="K343">
        <v>39</v>
      </c>
      <c r="L343">
        <v>39</v>
      </c>
      <c r="M343">
        <v>39</v>
      </c>
      <c r="N343">
        <v>39</v>
      </c>
      <c r="O343">
        <v>39</v>
      </c>
      <c r="P343">
        <v>39</v>
      </c>
      <c r="Q343">
        <v>39</v>
      </c>
      <c r="R343">
        <v>39</v>
      </c>
      <c r="S343">
        <v>39</v>
      </c>
      <c r="T343">
        <v>39</v>
      </c>
      <c r="U343">
        <v>39</v>
      </c>
      <c r="V343">
        <v>39</v>
      </c>
      <c r="W343">
        <v>39</v>
      </c>
      <c r="X343">
        <v>39</v>
      </c>
      <c r="Y343">
        <v>39</v>
      </c>
      <c r="Z343">
        <v>39</v>
      </c>
      <c r="AA343">
        <v>27</v>
      </c>
      <c r="AB343">
        <v>27</v>
      </c>
      <c r="AC343">
        <v>27</v>
      </c>
      <c r="AD343">
        <v>27</v>
      </c>
      <c r="AE343">
        <v>38</v>
      </c>
      <c r="AF343">
        <v>38</v>
      </c>
      <c r="AG343">
        <v>39</v>
      </c>
      <c r="AH343">
        <v>39</v>
      </c>
      <c r="AI343">
        <v>39</v>
      </c>
      <c r="AJ343">
        <v>39</v>
      </c>
      <c r="AK343">
        <v>39</v>
      </c>
      <c r="AL343">
        <v>39</v>
      </c>
      <c r="AM343">
        <v>27</v>
      </c>
      <c r="AN343">
        <v>27</v>
      </c>
      <c r="AO343">
        <v>27</v>
      </c>
      <c r="AP343">
        <v>27</v>
      </c>
      <c r="AQ343">
        <v>27</v>
      </c>
      <c r="AR343">
        <v>27</v>
      </c>
      <c r="AS343">
        <v>36.204545454545453</v>
      </c>
    </row>
    <row r="344" spans="1:45" x14ac:dyDescent="0.25">
      <c r="A344">
        <v>1157</v>
      </c>
      <c r="B344">
        <v>1159</v>
      </c>
      <c r="C344">
        <v>995</v>
      </c>
      <c r="D344">
        <v>995</v>
      </c>
      <c r="E344">
        <v>995</v>
      </c>
      <c r="F344">
        <v>995</v>
      </c>
      <c r="G344">
        <v>995</v>
      </c>
      <c r="H344">
        <v>995</v>
      </c>
      <c r="I344">
        <v>995</v>
      </c>
      <c r="J344">
        <v>995</v>
      </c>
      <c r="K344">
        <v>995</v>
      </c>
      <c r="L344">
        <v>995</v>
      </c>
      <c r="M344">
        <v>995</v>
      </c>
      <c r="N344">
        <v>995</v>
      </c>
      <c r="O344">
        <v>999</v>
      </c>
      <c r="P344">
        <v>1000</v>
      </c>
      <c r="Q344">
        <v>1000</v>
      </c>
      <c r="R344">
        <v>1000</v>
      </c>
      <c r="S344">
        <v>1000</v>
      </c>
      <c r="T344">
        <v>1000</v>
      </c>
      <c r="U344">
        <v>1001</v>
      </c>
      <c r="V344">
        <v>1001</v>
      </c>
      <c r="W344">
        <v>1001</v>
      </c>
      <c r="X344">
        <v>1001</v>
      </c>
      <c r="Y344">
        <v>1001</v>
      </c>
      <c r="Z344">
        <v>26</v>
      </c>
      <c r="AA344">
        <v>26</v>
      </c>
      <c r="AB344">
        <v>27</v>
      </c>
      <c r="AC344">
        <v>27</v>
      </c>
      <c r="AD344">
        <v>27</v>
      </c>
      <c r="AE344">
        <v>27</v>
      </c>
      <c r="AF344">
        <v>27</v>
      </c>
      <c r="AG344">
        <v>27</v>
      </c>
      <c r="AH344">
        <v>25</v>
      </c>
      <c r="AI344">
        <v>19</v>
      </c>
      <c r="AJ344">
        <v>19</v>
      </c>
      <c r="AK344">
        <v>19</v>
      </c>
      <c r="AL344">
        <v>20</v>
      </c>
      <c r="AM344">
        <v>20</v>
      </c>
      <c r="AN344">
        <v>20</v>
      </c>
      <c r="AO344">
        <v>20</v>
      </c>
      <c r="AP344">
        <v>20</v>
      </c>
      <c r="AQ344">
        <v>20</v>
      </c>
      <c r="AR344">
        <v>20</v>
      </c>
      <c r="AS344">
        <v>584</v>
      </c>
    </row>
    <row r="345" spans="1:45" x14ac:dyDescent="0.25">
      <c r="A345">
        <v>31</v>
      </c>
      <c r="B345">
        <v>31</v>
      </c>
      <c r="C345">
        <v>33</v>
      </c>
      <c r="D345">
        <v>32</v>
      </c>
      <c r="E345">
        <v>35</v>
      </c>
      <c r="F345">
        <v>36</v>
      </c>
      <c r="G345">
        <v>33</v>
      </c>
      <c r="H345">
        <v>36</v>
      </c>
      <c r="I345">
        <v>32</v>
      </c>
      <c r="J345">
        <v>33</v>
      </c>
      <c r="K345">
        <v>31</v>
      </c>
      <c r="L345">
        <v>33</v>
      </c>
      <c r="M345">
        <v>35</v>
      </c>
      <c r="N345">
        <v>35</v>
      </c>
      <c r="O345">
        <v>36</v>
      </c>
      <c r="P345">
        <v>33</v>
      </c>
      <c r="Q345">
        <v>35</v>
      </c>
      <c r="R345">
        <v>36</v>
      </c>
      <c r="S345">
        <v>38</v>
      </c>
      <c r="T345">
        <v>36</v>
      </c>
      <c r="U345">
        <v>35</v>
      </c>
      <c r="V345">
        <v>35</v>
      </c>
      <c r="W345">
        <v>33</v>
      </c>
      <c r="X345">
        <v>37</v>
      </c>
      <c r="Y345">
        <v>37</v>
      </c>
      <c r="Z345">
        <v>36</v>
      </c>
      <c r="AA345">
        <v>39</v>
      </c>
      <c r="AB345">
        <v>39</v>
      </c>
      <c r="AC345">
        <v>37</v>
      </c>
      <c r="AD345">
        <v>38</v>
      </c>
      <c r="AE345">
        <v>35</v>
      </c>
      <c r="AF345">
        <v>31</v>
      </c>
      <c r="AG345">
        <v>36</v>
      </c>
      <c r="AH345">
        <v>34</v>
      </c>
      <c r="AI345">
        <v>40</v>
      </c>
      <c r="AJ345">
        <v>39</v>
      </c>
      <c r="AK345">
        <v>38</v>
      </c>
      <c r="AL345">
        <v>40</v>
      </c>
      <c r="AM345">
        <v>36</v>
      </c>
      <c r="AN345">
        <v>31</v>
      </c>
      <c r="AO345">
        <v>39</v>
      </c>
      <c r="AP345">
        <v>38</v>
      </c>
      <c r="AQ345">
        <v>37</v>
      </c>
      <c r="AR345">
        <v>39</v>
      </c>
      <c r="AS345">
        <v>35.43181818181818</v>
      </c>
    </row>
    <row r="346" spans="1:45" x14ac:dyDescent="0.25">
      <c r="A346">
        <v>42</v>
      </c>
      <c r="B346">
        <v>43</v>
      </c>
      <c r="C346">
        <v>42</v>
      </c>
      <c r="D346">
        <v>42</v>
      </c>
      <c r="E346">
        <v>42</v>
      </c>
      <c r="F346">
        <v>42</v>
      </c>
      <c r="G346">
        <v>43</v>
      </c>
      <c r="H346">
        <v>42</v>
      </c>
      <c r="I346">
        <v>42</v>
      </c>
      <c r="J346">
        <v>42</v>
      </c>
      <c r="K346">
        <v>42</v>
      </c>
      <c r="L346">
        <v>42</v>
      </c>
      <c r="M346">
        <v>42</v>
      </c>
      <c r="N346">
        <v>42</v>
      </c>
      <c r="O346">
        <v>42</v>
      </c>
      <c r="P346">
        <v>42</v>
      </c>
      <c r="Q346">
        <v>42</v>
      </c>
      <c r="R346">
        <v>42</v>
      </c>
      <c r="S346">
        <v>42</v>
      </c>
      <c r="T346">
        <v>41</v>
      </c>
      <c r="U346">
        <v>42</v>
      </c>
      <c r="V346">
        <v>41</v>
      </c>
      <c r="W346">
        <v>41</v>
      </c>
      <c r="X346">
        <v>45</v>
      </c>
      <c r="Y346">
        <v>42</v>
      </c>
      <c r="Z346">
        <v>42</v>
      </c>
      <c r="AA346">
        <v>40</v>
      </c>
      <c r="AB346">
        <v>38</v>
      </c>
      <c r="AC346">
        <v>38</v>
      </c>
      <c r="AD346">
        <v>38</v>
      </c>
      <c r="AE346">
        <v>40</v>
      </c>
      <c r="AF346">
        <v>39</v>
      </c>
      <c r="AG346">
        <v>40</v>
      </c>
      <c r="AH346">
        <v>41</v>
      </c>
      <c r="AI346">
        <v>41</v>
      </c>
      <c r="AJ346">
        <v>40</v>
      </c>
      <c r="AK346">
        <v>40</v>
      </c>
      <c r="AL346">
        <v>40</v>
      </c>
      <c r="AM346">
        <v>40</v>
      </c>
      <c r="AN346">
        <v>40</v>
      </c>
      <c r="AO346">
        <v>40</v>
      </c>
      <c r="AP346">
        <v>40</v>
      </c>
      <c r="AQ346">
        <v>40</v>
      </c>
      <c r="AR346">
        <v>40</v>
      </c>
      <c r="AS346">
        <v>41.113636363636367</v>
      </c>
    </row>
    <row r="347" spans="1:45" x14ac:dyDescent="0.25">
      <c r="A347">
        <v>1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</row>
    <row r="348" spans="1:45" x14ac:dyDescent="0.25">
      <c r="A348">
        <v>56</v>
      </c>
      <c r="B348">
        <v>56</v>
      </c>
      <c r="C348">
        <v>56</v>
      </c>
      <c r="D348">
        <v>56</v>
      </c>
      <c r="E348">
        <v>56</v>
      </c>
      <c r="F348">
        <v>56</v>
      </c>
      <c r="G348">
        <v>56</v>
      </c>
      <c r="H348">
        <v>56</v>
      </c>
      <c r="I348">
        <v>56</v>
      </c>
      <c r="J348">
        <v>56</v>
      </c>
      <c r="K348">
        <v>56</v>
      </c>
      <c r="L348">
        <v>56</v>
      </c>
      <c r="M348">
        <v>56</v>
      </c>
      <c r="N348">
        <v>56</v>
      </c>
      <c r="O348">
        <v>56</v>
      </c>
      <c r="P348">
        <v>56</v>
      </c>
      <c r="Q348">
        <v>56</v>
      </c>
      <c r="R348">
        <v>56</v>
      </c>
      <c r="S348">
        <v>56</v>
      </c>
      <c r="T348">
        <v>56</v>
      </c>
      <c r="U348">
        <v>56</v>
      </c>
      <c r="V348">
        <v>56</v>
      </c>
      <c r="W348">
        <v>56</v>
      </c>
      <c r="X348">
        <v>56</v>
      </c>
      <c r="Y348">
        <v>56</v>
      </c>
      <c r="Z348">
        <v>56</v>
      </c>
      <c r="AA348">
        <v>56</v>
      </c>
      <c r="AB348">
        <v>57</v>
      </c>
      <c r="AC348">
        <v>57</v>
      </c>
      <c r="AD348">
        <v>57</v>
      </c>
      <c r="AE348">
        <v>57</v>
      </c>
      <c r="AF348">
        <v>57</v>
      </c>
      <c r="AG348">
        <v>57</v>
      </c>
      <c r="AH348">
        <v>57</v>
      </c>
      <c r="AI348">
        <v>57</v>
      </c>
      <c r="AJ348">
        <v>57</v>
      </c>
      <c r="AK348">
        <v>57</v>
      </c>
      <c r="AL348">
        <v>57</v>
      </c>
      <c r="AM348">
        <v>57</v>
      </c>
      <c r="AN348">
        <v>57</v>
      </c>
      <c r="AO348">
        <v>57</v>
      </c>
      <c r="AP348">
        <v>57</v>
      </c>
      <c r="AQ348">
        <v>57</v>
      </c>
      <c r="AR348">
        <v>57</v>
      </c>
      <c r="AS348">
        <v>56.386363636363633</v>
      </c>
    </row>
    <row r="349" spans="1:45" x14ac:dyDescent="0.25">
      <c r="A349">
        <v>63</v>
      </c>
      <c r="B349">
        <v>63</v>
      </c>
      <c r="C349">
        <v>60</v>
      </c>
      <c r="D349">
        <v>60</v>
      </c>
      <c r="E349">
        <v>60</v>
      </c>
      <c r="F349">
        <v>60</v>
      </c>
      <c r="G349">
        <v>60</v>
      </c>
      <c r="H349">
        <v>60</v>
      </c>
      <c r="I349">
        <v>60</v>
      </c>
      <c r="J349">
        <v>60</v>
      </c>
      <c r="K349">
        <v>60</v>
      </c>
      <c r="L349">
        <v>60</v>
      </c>
      <c r="M349">
        <v>60</v>
      </c>
      <c r="N349">
        <v>60</v>
      </c>
      <c r="O349">
        <v>60</v>
      </c>
      <c r="P349">
        <v>60</v>
      </c>
      <c r="Q349">
        <v>60</v>
      </c>
      <c r="R349">
        <v>60</v>
      </c>
      <c r="S349">
        <v>60</v>
      </c>
      <c r="T349">
        <v>60</v>
      </c>
      <c r="U349">
        <v>60</v>
      </c>
      <c r="V349">
        <v>60</v>
      </c>
      <c r="W349">
        <v>60</v>
      </c>
      <c r="X349">
        <v>60</v>
      </c>
      <c r="Y349">
        <v>60</v>
      </c>
      <c r="Z349">
        <v>60</v>
      </c>
      <c r="AA349">
        <v>60</v>
      </c>
      <c r="AB349">
        <v>60</v>
      </c>
      <c r="AC349">
        <v>60</v>
      </c>
      <c r="AD349">
        <v>60</v>
      </c>
      <c r="AE349">
        <v>60</v>
      </c>
      <c r="AF349">
        <v>61</v>
      </c>
      <c r="AG349">
        <v>61</v>
      </c>
      <c r="AH349">
        <v>61</v>
      </c>
      <c r="AI349">
        <v>61</v>
      </c>
      <c r="AJ349">
        <v>61</v>
      </c>
      <c r="AK349">
        <v>61</v>
      </c>
      <c r="AL349">
        <v>61</v>
      </c>
      <c r="AM349">
        <v>61</v>
      </c>
      <c r="AN349">
        <v>61</v>
      </c>
      <c r="AO349">
        <v>60</v>
      </c>
      <c r="AP349">
        <v>60</v>
      </c>
      <c r="AQ349">
        <v>60</v>
      </c>
      <c r="AR349">
        <v>60</v>
      </c>
      <c r="AS349">
        <v>60.340909090909093</v>
      </c>
    </row>
    <row r="350" spans="1:45" x14ac:dyDescent="0.25">
      <c r="A350">
        <v>9</v>
      </c>
      <c r="B350">
        <v>9</v>
      </c>
      <c r="C350">
        <v>9</v>
      </c>
      <c r="D350">
        <v>9</v>
      </c>
      <c r="E350">
        <v>9</v>
      </c>
      <c r="F350">
        <v>9</v>
      </c>
      <c r="G350">
        <v>9</v>
      </c>
      <c r="H350">
        <v>9</v>
      </c>
      <c r="I350">
        <v>9</v>
      </c>
      <c r="J350">
        <v>9</v>
      </c>
      <c r="K350">
        <v>9</v>
      </c>
      <c r="L350">
        <v>9</v>
      </c>
      <c r="M350">
        <v>9</v>
      </c>
      <c r="N350">
        <v>9</v>
      </c>
      <c r="O350">
        <v>9</v>
      </c>
      <c r="P350">
        <v>9</v>
      </c>
      <c r="Q350">
        <v>9</v>
      </c>
      <c r="R350">
        <v>9</v>
      </c>
      <c r="S350">
        <v>9</v>
      </c>
      <c r="T350">
        <v>9</v>
      </c>
      <c r="U350">
        <v>9</v>
      </c>
      <c r="V350">
        <v>9</v>
      </c>
      <c r="W350">
        <v>9</v>
      </c>
      <c r="X350">
        <v>9</v>
      </c>
      <c r="Y350">
        <v>9</v>
      </c>
      <c r="Z350">
        <v>9</v>
      </c>
      <c r="AA350">
        <v>9</v>
      </c>
      <c r="AB350">
        <v>9</v>
      </c>
      <c r="AC350">
        <v>9</v>
      </c>
      <c r="AD350">
        <v>9</v>
      </c>
      <c r="AE350">
        <v>9</v>
      </c>
      <c r="AF350">
        <v>9</v>
      </c>
      <c r="AG350">
        <v>9</v>
      </c>
      <c r="AH350">
        <v>9</v>
      </c>
      <c r="AI350">
        <v>9</v>
      </c>
      <c r="AJ350">
        <v>9</v>
      </c>
      <c r="AK350">
        <v>9</v>
      </c>
      <c r="AL350">
        <v>9</v>
      </c>
      <c r="AM350">
        <v>9</v>
      </c>
      <c r="AN350">
        <v>9</v>
      </c>
      <c r="AO350">
        <v>9</v>
      </c>
      <c r="AP350">
        <v>9</v>
      </c>
      <c r="AQ350">
        <v>11</v>
      </c>
      <c r="AR350">
        <v>11</v>
      </c>
      <c r="AS350">
        <v>9.0909090909090917</v>
      </c>
    </row>
    <row r="351" spans="1:45" x14ac:dyDescent="0.25">
      <c r="A351">
        <v>549</v>
      </c>
      <c r="B351">
        <v>547</v>
      </c>
      <c r="C351">
        <v>263</v>
      </c>
      <c r="D351">
        <v>273</v>
      </c>
      <c r="E351">
        <v>286</v>
      </c>
      <c r="F351">
        <v>291</v>
      </c>
      <c r="G351">
        <v>298</v>
      </c>
      <c r="H351">
        <v>303</v>
      </c>
      <c r="I351">
        <v>308</v>
      </c>
      <c r="J351">
        <v>309</v>
      </c>
      <c r="K351">
        <v>312</v>
      </c>
      <c r="L351">
        <v>317</v>
      </c>
      <c r="M351">
        <v>327</v>
      </c>
      <c r="N351">
        <v>346</v>
      </c>
      <c r="O351">
        <v>355</v>
      </c>
      <c r="P351">
        <v>365</v>
      </c>
      <c r="Q351">
        <v>372</v>
      </c>
      <c r="R351">
        <v>384</v>
      </c>
      <c r="S351">
        <v>388</v>
      </c>
      <c r="T351">
        <v>391</v>
      </c>
      <c r="U351">
        <v>395</v>
      </c>
      <c r="V351">
        <v>395</v>
      </c>
      <c r="W351">
        <v>407</v>
      </c>
      <c r="X351">
        <v>415</v>
      </c>
      <c r="Y351">
        <v>380</v>
      </c>
      <c r="Z351">
        <v>387</v>
      </c>
      <c r="AA351">
        <v>389</v>
      </c>
      <c r="AB351">
        <v>402</v>
      </c>
      <c r="AC351">
        <v>411</v>
      </c>
      <c r="AD351">
        <v>421</v>
      </c>
      <c r="AE351">
        <v>426</v>
      </c>
      <c r="AF351">
        <v>431</v>
      </c>
      <c r="AG351">
        <v>431</v>
      </c>
      <c r="AH351">
        <v>445</v>
      </c>
      <c r="AI351">
        <v>464</v>
      </c>
      <c r="AJ351">
        <v>470</v>
      </c>
      <c r="AK351">
        <v>480</v>
      </c>
      <c r="AL351">
        <v>496</v>
      </c>
      <c r="AM351">
        <v>479</v>
      </c>
      <c r="AN351">
        <v>483</v>
      </c>
      <c r="AO351">
        <v>489</v>
      </c>
      <c r="AP351">
        <v>490</v>
      </c>
      <c r="AQ351">
        <v>494</v>
      </c>
      <c r="AR351">
        <v>507</v>
      </c>
      <c r="AS351">
        <v>399.34090909090912</v>
      </c>
    </row>
    <row r="352" spans="1:45" x14ac:dyDescent="0.25">
      <c r="A352">
        <v>42</v>
      </c>
      <c r="B352">
        <v>42</v>
      </c>
      <c r="C352">
        <v>42</v>
      </c>
      <c r="D352">
        <v>42</v>
      </c>
      <c r="E352">
        <v>42</v>
      </c>
      <c r="F352">
        <v>42</v>
      </c>
      <c r="G352">
        <v>42</v>
      </c>
      <c r="H352">
        <v>42</v>
      </c>
      <c r="I352">
        <v>42</v>
      </c>
      <c r="J352">
        <v>42</v>
      </c>
      <c r="K352">
        <v>42</v>
      </c>
      <c r="L352">
        <v>42</v>
      </c>
      <c r="M352">
        <v>42</v>
      </c>
      <c r="N352">
        <v>42</v>
      </c>
      <c r="O352">
        <v>42</v>
      </c>
      <c r="P352">
        <v>42</v>
      </c>
      <c r="Q352">
        <v>42</v>
      </c>
      <c r="R352">
        <v>42</v>
      </c>
      <c r="S352">
        <v>42</v>
      </c>
      <c r="T352">
        <v>42</v>
      </c>
      <c r="U352">
        <v>42</v>
      </c>
      <c r="V352">
        <v>42</v>
      </c>
      <c r="W352">
        <v>42</v>
      </c>
      <c r="X352">
        <v>42</v>
      </c>
      <c r="Y352">
        <v>42</v>
      </c>
      <c r="Z352">
        <v>42</v>
      </c>
      <c r="AA352">
        <v>42</v>
      </c>
      <c r="AB352">
        <v>42</v>
      </c>
      <c r="AC352">
        <v>42</v>
      </c>
      <c r="AD352">
        <v>42</v>
      </c>
      <c r="AE352">
        <v>42</v>
      </c>
      <c r="AF352">
        <v>42</v>
      </c>
      <c r="AG352">
        <v>42</v>
      </c>
      <c r="AH352">
        <v>42</v>
      </c>
      <c r="AI352">
        <v>42</v>
      </c>
      <c r="AJ352">
        <v>42</v>
      </c>
      <c r="AK352">
        <v>42</v>
      </c>
      <c r="AL352">
        <v>42</v>
      </c>
      <c r="AM352">
        <v>42</v>
      </c>
      <c r="AN352">
        <v>42</v>
      </c>
      <c r="AO352">
        <v>42</v>
      </c>
      <c r="AP352">
        <v>42</v>
      </c>
      <c r="AQ352">
        <v>42</v>
      </c>
      <c r="AR352">
        <v>42</v>
      </c>
      <c r="AS352">
        <v>42</v>
      </c>
    </row>
    <row r="353" spans="1:45" x14ac:dyDescent="0.25">
      <c r="A353">
        <v>247</v>
      </c>
      <c r="B353">
        <v>244</v>
      </c>
      <c r="C353">
        <v>244</v>
      </c>
      <c r="D353">
        <v>244</v>
      </c>
      <c r="E353">
        <v>244</v>
      </c>
      <c r="F353">
        <v>166</v>
      </c>
      <c r="G353">
        <v>166</v>
      </c>
      <c r="H353">
        <v>166</v>
      </c>
      <c r="I353">
        <v>223</v>
      </c>
      <c r="J353">
        <v>223</v>
      </c>
      <c r="K353">
        <v>220</v>
      </c>
      <c r="L353">
        <v>219</v>
      </c>
      <c r="M353">
        <v>219</v>
      </c>
      <c r="N353">
        <v>219</v>
      </c>
      <c r="O353">
        <v>219</v>
      </c>
      <c r="P353">
        <v>219</v>
      </c>
      <c r="Q353">
        <v>218</v>
      </c>
      <c r="R353">
        <v>218</v>
      </c>
      <c r="S353">
        <v>218</v>
      </c>
      <c r="T353">
        <v>218</v>
      </c>
      <c r="U353">
        <v>218</v>
      </c>
      <c r="V353">
        <v>218</v>
      </c>
      <c r="W353">
        <v>218</v>
      </c>
      <c r="X353">
        <v>218</v>
      </c>
      <c r="Y353">
        <v>218</v>
      </c>
      <c r="Z353">
        <v>218</v>
      </c>
      <c r="AA353">
        <v>218</v>
      </c>
      <c r="AB353">
        <v>219</v>
      </c>
      <c r="AC353">
        <v>219</v>
      </c>
      <c r="AD353">
        <v>219</v>
      </c>
      <c r="AE353">
        <v>219</v>
      </c>
      <c r="AF353">
        <v>219</v>
      </c>
      <c r="AG353">
        <v>219</v>
      </c>
      <c r="AH353">
        <v>220</v>
      </c>
      <c r="AI353">
        <v>220</v>
      </c>
      <c r="AJ353">
        <v>220</v>
      </c>
      <c r="AK353">
        <v>220</v>
      </c>
      <c r="AL353">
        <v>221</v>
      </c>
      <c r="AM353">
        <v>222</v>
      </c>
      <c r="AN353">
        <v>222</v>
      </c>
      <c r="AO353">
        <v>222</v>
      </c>
      <c r="AP353">
        <v>222</v>
      </c>
      <c r="AQ353">
        <v>222</v>
      </c>
      <c r="AR353">
        <v>222</v>
      </c>
      <c r="AS353">
        <v>218.79545454545456</v>
      </c>
    </row>
    <row r="354" spans="1:45" x14ac:dyDescent="0.25">
      <c r="A354">
        <v>22</v>
      </c>
      <c r="B354">
        <v>26</v>
      </c>
      <c r="C354">
        <v>22</v>
      </c>
      <c r="D354">
        <v>22</v>
      </c>
      <c r="E354">
        <v>30</v>
      </c>
      <c r="F354">
        <v>22</v>
      </c>
      <c r="G354">
        <v>22</v>
      </c>
      <c r="H354">
        <v>29</v>
      </c>
      <c r="I354">
        <v>23</v>
      </c>
      <c r="J354">
        <v>23</v>
      </c>
      <c r="K354">
        <v>23</v>
      </c>
      <c r="L354">
        <v>23</v>
      </c>
      <c r="M354">
        <v>23</v>
      </c>
      <c r="N354">
        <v>23</v>
      </c>
      <c r="O354">
        <v>23</v>
      </c>
      <c r="P354">
        <v>23</v>
      </c>
      <c r="Q354">
        <v>23</v>
      </c>
      <c r="R354">
        <v>26</v>
      </c>
      <c r="S354">
        <v>26</v>
      </c>
      <c r="T354">
        <v>26</v>
      </c>
      <c r="U354">
        <v>26</v>
      </c>
      <c r="V354">
        <v>26</v>
      </c>
      <c r="W354">
        <v>26</v>
      </c>
      <c r="X354">
        <v>26</v>
      </c>
      <c r="Y354">
        <v>26</v>
      </c>
      <c r="Z354">
        <v>26</v>
      </c>
      <c r="AA354">
        <v>26</v>
      </c>
      <c r="AB354">
        <v>26</v>
      </c>
      <c r="AC354">
        <v>23</v>
      </c>
      <c r="AD354">
        <v>29</v>
      </c>
      <c r="AE354">
        <v>29</v>
      </c>
      <c r="AF354">
        <v>33</v>
      </c>
      <c r="AG354">
        <v>32</v>
      </c>
      <c r="AH354">
        <v>32</v>
      </c>
      <c r="AI354">
        <v>30</v>
      </c>
      <c r="AJ354">
        <v>26</v>
      </c>
      <c r="AK354">
        <v>26</v>
      </c>
      <c r="AL354">
        <v>22</v>
      </c>
      <c r="AM354">
        <v>22</v>
      </c>
      <c r="AN354">
        <v>32</v>
      </c>
      <c r="AO354">
        <v>28</v>
      </c>
      <c r="AP354">
        <v>24</v>
      </c>
      <c r="AQ354">
        <v>24</v>
      </c>
      <c r="AR354">
        <v>24</v>
      </c>
      <c r="AS354">
        <v>25.545454545454547</v>
      </c>
    </row>
    <row r="355" spans="1:45" x14ac:dyDescent="0.25">
      <c r="A355">
        <v>23</v>
      </c>
      <c r="B355">
        <v>23</v>
      </c>
      <c r="C355">
        <v>23</v>
      </c>
      <c r="D355">
        <v>23</v>
      </c>
      <c r="E355">
        <v>23</v>
      </c>
      <c r="F355">
        <v>23</v>
      </c>
      <c r="G355">
        <v>23</v>
      </c>
      <c r="H355">
        <v>23</v>
      </c>
      <c r="I355">
        <v>23</v>
      </c>
      <c r="J355">
        <v>23</v>
      </c>
      <c r="K355">
        <v>23</v>
      </c>
      <c r="L355">
        <v>23</v>
      </c>
      <c r="M355">
        <v>23</v>
      </c>
      <c r="N355">
        <v>23</v>
      </c>
      <c r="O355">
        <v>23</v>
      </c>
      <c r="P355">
        <v>23</v>
      </c>
      <c r="Q355">
        <v>23</v>
      </c>
      <c r="R355">
        <v>23</v>
      </c>
      <c r="S355">
        <v>23</v>
      </c>
      <c r="T355">
        <v>23</v>
      </c>
      <c r="U355">
        <v>23</v>
      </c>
      <c r="V355">
        <v>23</v>
      </c>
      <c r="W355">
        <v>23</v>
      </c>
      <c r="X355">
        <v>23</v>
      </c>
      <c r="Y355">
        <v>23</v>
      </c>
      <c r="Z355">
        <v>23</v>
      </c>
      <c r="AA355">
        <v>23</v>
      </c>
      <c r="AB355">
        <v>23</v>
      </c>
      <c r="AC355">
        <v>23</v>
      </c>
      <c r="AD355">
        <v>23</v>
      </c>
      <c r="AE355">
        <v>23</v>
      </c>
      <c r="AF355">
        <v>23</v>
      </c>
      <c r="AG355">
        <v>23</v>
      </c>
      <c r="AH355">
        <v>23</v>
      </c>
      <c r="AI355">
        <v>23</v>
      </c>
      <c r="AJ355">
        <v>23</v>
      </c>
      <c r="AK355">
        <v>23</v>
      </c>
      <c r="AL355">
        <v>23</v>
      </c>
      <c r="AM355">
        <v>23</v>
      </c>
      <c r="AN355">
        <v>23</v>
      </c>
      <c r="AO355">
        <v>22</v>
      </c>
      <c r="AP355">
        <v>22</v>
      </c>
      <c r="AQ355">
        <v>22</v>
      </c>
      <c r="AR355">
        <v>22</v>
      </c>
      <c r="AS355">
        <v>22.90909090909091</v>
      </c>
    </row>
    <row r="356" spans="1:45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</v>
      </c>
      <c r="S356">
        <v>0</v>
      </c>
      <c r="T356">
        <v>0</v>
      </c>
      <c r="U356">
        <v>0</v>
      </c>
      <c r="V356">
        <v>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9.0909090909090912E-2</v>
      </c>
    </row>
    <row r="357" spans="1:45" x14ac:dyDescent="0.25">
      <c r="A357">
        <v>27</v>
      </c>
      <c r="B357">
        <v>29</v>
      </c>
      <c r="C357">
        <v>21</v>
      </c>
      <c r="D357">
        <v>23</v>
      </c>
      <c r="E357">
        <v>26</v>
      </c>
      <c r="F357">
        <v>21</v>
      </c>
      <c r="G357">
        <v>19</v>
      </c>
      <c r="H357">
        <v>23</v>
      </c>
      <c r="I357">
        <v>25</v>
      </c>
      <c r="J357">
        <v>25</v>
      </c>
      <c r="K357">
        <v>23</v>
      </c>
      <c r="L357">
        <v>31</v>
      </c>
      <c r="M357">
        <v>29</v>
      </c>
      <c r="N357">
        <v>27</v>
      </c>
      <c r="O357">
        <v>0</v>
      </c>
      <c r="P357">
        <v>32</v>
      </c>
      <c r="Q357">
        <v>0</v>
      </c>
      <c r="R357">
        <v>35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42</v>
      </c>
      <c r="Z357">
        <v>38</v>
      </c>
      <c r="AA357">
        <v>0</v>
      </c>
      <c r="AB357">
        <v>40</v>
      </c>
      <c r="AC357">
        <v>42</v>
      </c>
      <c r="AD357">
        <v>34</v>
      </c>
      <c r="AE357">
        <v>32</v>
      </c>
      <c r="AF357">
        <v>0</v>
      </c>
      <c r="AG357">
        <v>37</v>
      </c>
      <c r="AH357">
        <v>29</v>
      </c>
      <c r="AI357">
        <v>33</v>
      </c>
      <c r="AJ357">
        <v>32</v>
      </c>
      <c r="AK357">
        <v>32</v>
      </c>
      <c r="AL357">
        <v>36</v>
      </c>
      <c r="AM357">
        <v>34</v>
      </c>
      <c r="AN357">
        <v>38</v>
      </c>
      <c r="AO357">
        <v>38</v>
      </c>
      <c r="AP357">
        <v>37</v>
      </c>
      <c r="AQ357">
        <v>0</v>
      </c>
      <c r="AR357">
        <v>39</v>
      </c>
      <c r="AS357">
        <v>23.386363636363637</v>
      </c>
    </row>
    <row r="358" spans="1:45" x14ac:dyDescent="0.25">
      <c r="A358">
        <v>59</v>
      </c>
      <c r="B358">
        <v>59</v>
      </c>
      <c r="C358">
        <v>61</v>
      </c>
      <c r="D358">
        <v>61</v>
      </c>
      <c r="E358">
        <v>61</v>
      </c>
      <c r="F358">
        <v>60</v>
      </c>
      <c r="G358">
        <v>58</v>
      </c>
      <c r="H358">
        <v>60</v>
      </c>
      <c r="I358">
        <v>63</v>
      </c>
      <c r="J358">
        <v>61</v>
      </c>
      <c r="K358">
        <v>60</v>
      </c>
      <c r="L358">
        <v>58</v>
      </c>
      <c r="M358">
        <v>60</v>
      </c>
      <c r="N358">
        <v>61</v>
      </c>
      <c r="O358">
        <v>57</v>
      </c>
      <c r="P358">
        <v>57</v>
      </c>
      <c r="Q358">
        <v>61</v>
      </c>
      <c r="R358">
        <v>64</v>
      </c>
      <c r="S358">
        <v>62</v>
      </c>
      <c r="T358">
        <v>59</v>
      </c>
      <c r="U358">
        <v>62</v>
      </c>
      <c r="V358">
        <v>60</v>
      </c>
      <c r="W358">
        <v>61</v>
      </c>
      <c r="X358">
        <v>61</v>
      </c>
      <c r="Y358">
        <v>67</v>
      </c>
      <c r="Z358">
        <v>59</v>
      </c>
      <c r="AA358">
        <v>62</v>
      </c>
      <c r="AB358">
        <v>59</v>
      </c>
      <c r="AC358">
        <v>61</v>
      </c>
      <c r="AD358">
        <v>60</v>
      </c>
      <c r="AE358">
        <v>59</v>
      </c>
      <c r="AF358">
        <v>59</v>
      </c>
      <c r="AG358">
        <v>59</v>
      </c>
      <c r="AH358">
        <v>58</v>
      </c>
      <c r="AI358">
        <v>58</v>
      </c>
      <c r="AJ358">
        <v>60</v>
      </c>
      <c r="AK358">
        <v>60</v>
      </c>
      <c r="AL358">
        <v>61</v>
      </c>
      <c r="AM358">
        <v>57</v>
      </c>
      <c r="AN358">
        <v>59</v>
      </c>
      <c r="AO358">
        <v>60</v>
      </c>
      <c r="AP358">
        <v>62</v>
      </c>
      <c r="AQ358">
        <v>62</v>
      </c>
      <c r="AR358">
        <v>65</v>
      </c>
      <c r="AS358">
        <v>60.295454545454547</v>
      </c>
    </row>
    <row r="359" spans="1:45" x14ac:dyDescent="0.25">
      <c r="A359">
        <v>42</v>
      </c>
      <c r="B359">
        <v>40</v>
      </c>
      <c r="C359">
        <v>42</v>
      </c>
      <c r="D359">
        <v>40</v>
      </c>
      <c r="E359">
        <v>39</v>
      </c>
      <c r="F359">
        <v>39</v>
      </c>
      <c r="G359">
        <v>40</v>
      </c>
      <c r="H359">
        <v>40</v>
      </c>
      <c r="I359">
        <v>39</v>
      </c>
      <c r="J359">
        <v>41</v>
      </c>
      <c r="K359">
        <v>40</v>
      </c>
      <c r="L359">
        <v>41</v>
      </c>
      <c r="M359">
        <v>41</v>
      </c>
      <c r="N359">
        <v>38</v>
      </c>
      <c r="O359">
        <v>40</v>
      </c>
      <c r="P359">
        <v>39</v>
      </c>
      <c r="Q359">
        <v>43</v>
      </c>
      <c r="R359">
        <v>45</v>
      </c>
      <c r="S359">
        <v>42</v>
      </c>
      <c r="T359">
        <v>44</v>
      </c>
      <c r="U359">
        <v>40</v>
      </c>
      <c r="V359">
        <v>40</v>
      </c>
      <c r="W359">
        <v>41</v>
      </c>
      <c r="X359">
        <v>38</v>
      </c>
      <c r="Y359">
        <v>41</v>
      </c>
      <c r="Z359">
        <v>38</v>
      </c>
      <c r="AA359">
        <v>40</v>
      </c>
      <c r="AB359">
        <v>39</v>
      </c>
      <c r="AC359">
        <v>40</v>
      </c>
      <c r="AD359">
        <v>39</v>
      </c>
      <c r="AE359">
        <v>38</v>
      </c>
      <c r="AF359">
        <v>40</v>
      </c>
      <c r="AG359">
        <v>41</v>
      </c>
      <c r="AH359">
        <v>40</v>
      </c>
      <c r="AI359">
        <v>41</v>
      </c>
      <c r="AJ359">
        <v>40</v>
      </c>
      <c r="AK359">
        <v>40</v>
      </c>
      <c r="AL359">
        <v>40</v>
      </c>
      <c r="AM359">
        <v>39</v>
      </c>
      <c r="AN359">
        <v>39</v>
      </c>
      <c r="AO359">
        <v>38</v>
      </c>
      <c r="AP359">
        <v>39</v>
      </c>
      <c r="AQ359">
        <v>40</v>
      </c>
      <c r="AR359">
        <v>39</v>
      </c>
      <c r="AS359">
        <v>40.113636363636367</v>
      </c>
    </row>
    <row r="360" spans="1:45" x14ac:dyDescent="0.25">
      <c r="A360">
        <v>28</v>
      </c>
      <c r="B360">
        <v>28</v>
      </c>
      <c r="C360">
        <v>28</v>
      </c>
      <c r="D360">
        <v>28</v>
      </c>
      <c r="E360">
        <v>28</v>
      </c>
      <c r="F360">
        <v>28</v>
      </c>
      <c r="G360">
        <v>28</v>
      </c>
      <c r="H360">
        <v>28</v>
      </c>
      <c r="I360">
        <v>28</v>
      </c>
      <c r="J360">
        <v>28</v>
      </c>
      <c r="K360">
        <v>28</v>
      </c>
      <c r="L360">
        <v>28</v>
      </c>
      <c r="M360">
        <v>28</v>
      </c>
      <c r="N360">
        <v>28</v>
      </c>
      <c r="O360">
        <v>28</v>
      </c>
      <c r="P360">
        <v>28</v>
      </c>
      <c r="Q360">
        <v>28</v>
      </c>
      <c r="R360">
        <v>28</v>
      </c>
      <c r="S360">
        <v>28</v>
      </c>
      <c r="T360">
        <v>28</v>
      </c>
      <c r="U360">
        <v>28</v>
      </c>
      <c r="V360">
        <v>28</v>
      </c>
      <c r="W360">
        <v>28</v>
      </c>
      <c r="X360">
        <v>28</v>
      </c>
      <c r="Y360">
        <v>28</v>
      </c>
      <c r="Z360">
        <v>28</v>
      </c>
      <c r="AA360">
        <v>28</v>
      </c>
      <c r="AB360">
        <v>28</v>
      </c>
      <c r="AC360">
        <v>28</v>
      </c>
      <c r="AD360">
        <v>28</v>
      </c>
      <c r="AE360">
        <v>28</v>
      </c>
      <c r="AF360">
        <v>28</v>
      </c>
      <c r="AG360">
        <v>28</v>
      </c>
      <c r="AH360">
        <v>28</v>
      </c>
      <c r="AI360">
        <v>28</v>
      </c>
      <c r="AJ360">
        <v>28</v>
      </c>
      <c r="AK360">
        <v>28</v>
      </c>
      <c r="AL360">
        <v>28</v>
      </c>
      <c r="AM360">
        <v>28</v>
      </c>
      <c r="AN360">
        <v>28</v>
      </c>
      <c r="AO360">
        <v>28</v>
      </c>
      <c r="AP360">
        <v>28</v>
      </c>
      <c r="AQ360">
        <v>28</v>
      </c>
      <c r="AR360">
        <v>28</v>
      </c>
      <c r="AS360">
        <v>28</v>
      </c>
    </row>
    <row r="361" spans="1:45" x14ac:dyDescent="0.25">
      <c r="A361">
        <v>11</v>
      </c>
      <c r="B361">
        <v>11</v>
      </c>
      <c r="C361">
        <v>11</v>
      </c>
      <c r="D361">
        <v>11</v>
      </c>
      <c r="E361">
        <v>11</v>
      </c>
      <c r="F361">
        <v>11</v>
      </c>
      <c r="G361">
        <v>11</v>
      </c>
      <c r="H361">
        <v>11</v>
      </c>
      <c r="I361">
        <v>11</v>
      </c>
      <c r="J361">
        <v>11</v>
      </c>
      <c r="K361">
        <v>11</v>
      </c>
      <c r="L361">
        <v>11</v>
      </c>
      <c r="M361">
        <v>11</v>
      </c>
      <c r="N361">
        <v>11</v>
      </c>
      <c r="O361">
        <v>11</v>
      </c>
      <c r="P361">
        <v>11</v>
      </c>
      <c r="Q361">
        <v>11</v>
      </c>
      <c r="R361">
        <v>11</v>
      </c>
      <c r="S361">
        <v>11</v>
      </c>
      <c r="T361">
        <v>11</v>
      </c>
      <c r="U361">
        <v>11</v>
      </c>
      <c r="V361">
        <v>11</v>
      </c>
      <c r="W361">
        <v>11</v>
      </c>
      <c r="X361">
        <v>11</v>
      </c>
      <c r="Y361">
        <v>11</v>
      </c>
      <c r="Z361">
        <v>11</v>
      </c>
      <c r="AA361">
        <v>11</v>
      </c>
      <c r="AB361">
        <v>11</v>
      </c>
      <c r="AC361">
        <v>11</v>
      </c>
      <c r="AD361">
        <v>11</v>
      </c>
      <c r="AE361">
        <v>11</v>
      </c>
      <c r="AF361">
        <v>11</v>
      </c>
      <c r="AG361">
        <v>11</v>
      </c>
      <c r="AH361">
        <v>11</v>
      </c>
      <c r="AI361">
        <v>11</v>
      </c>
      <c r="AJ361">
        <v>11</v>
      </c>
      <c r="AK361">
        <v>11</v>
      </c>
      <c r="AL361">
        <v>11</v>
      </c>
      <c r="AM361">
        <v>11</v>
      </c>
      <c r="AN361">
        <v>11</v>
      </c>
      <c r="AO361">
        <v>11</v>
      </c>
      <c r="AP361">
        <v>11</v>
      </c>
      <c r="AQ361">
        <v>11</v>
      </c>
      <c r="AR361">
        <v>11</v>
      </c>
      <c r="AS361">
        <v>11</v>
      </c>
    </row>
    <row r="362" spans="1:45" x14ac:dyDescent="0.25">
      <c r="A362">
        <v>86</v>
      </c>
      <c r="B362">
        <v>86</v>
      </c>
      <c r="C362">
        <v>86</v>
      </c>
      <c r="D362">
        <v>86</v>
      </c>
      <c r="E362">
        <v>86</v>
      </c>
      <c r="F362">
        <v>86</v>
      </c>
      <c r="G362">
        <v>86</v>
      </c>
      <c r="H362">
        <v>86</v>
      </c>
      <c r="I362">
        <v>86</v>
      </c>
      <c r="J362">
        <v>86</v>
      </c>
      <c r="K362">
        <v>86</v>
      </c>
      <c r="L362">
        <v>86</v>
      </c>
      <c r="M362">
        <v>86</v>
      </c>
      <c r="N362">
        <v>86</v>
      </c>
      <c r="O362">
        <v>84</v>
      </c>
      <c r="P362">
        <v>86</v>
      </c>
      <c r="Q362">
        <v>86</v>
      </c>
      <c r="R362">
        <v>86</v>
      </c>
      <c r="S362">
        <v>86</v>
      </c>
      <c r="T362">
        <v>86</v>
      </c>
      <c r="U362">
        <v>86</v>
      </c>
      <c r="V362">
        <v>86</v>
      </c>
      <c r="W362">
        <v>86</v>
      </c>
      <c r="X362">
        <v>86</v>
      </c>
      <c r="Y362">
        <v>86</v>
      </c>
      <c r="Z362">
        <v>86</v>
      </c>
      <c r="AA362">
        <v>86</v>
      </c>
      <c r="AB362">
        <v>86</v>
      </c>
      <c r="AC362">
        <v>86</v>
      </c>
      <c r="AD362">
        <v>86</v>
      </c>
      <c r="AE362">
        <v>86</v>
      </c>
      <c r="AF362">
        <v>86</v>
      </c>
      <c r="AG362">
        <v>86</v>
      </c>
      <c r="AH362">
        <v>86</v>
      </c>
      <c r="AI362">
        <v>86</v>
      </c>
      <c r="AJ362">
        <v>86</v>
      </c>
      <c r="AK362">
        <v>86</v>
      </c>
      <c r="AL362">
        <v>86</v>
      </c>
      <c r="AM362">
        <v>86</v>
      </c>
      <c r="AN362">
        <v>85</v>
      </c>
      <c r="AO362">
        <v>85</v>
      </c>
      <c r="AP362">
        <v>87</v>
      </c>
      <c r="AQ362">
        <v>87</v>
      </c>
      <c r="AR362">
        <v>86</v>
      </c>
      <c r="AS362">
        <v>85.954545454545453</v>
      </c>
    </row>
    <row r="363" spans="1:45" x14ac:dyDescent="0.25">
      <c r="A363">
        <v>92</v>
      </c>
      <c r="B363">
        <v>75</v>
      </c>
      <c r="C363">
        <v>75</v>
      </c>
      <c r="D363">
        <v>81</v>
      </c>
      <c r="E363">
        <v>79</v>
      </c>
      <c r="F363">
        <v>77</v>
      </c>
      <c r="G363">
        <v>80</v>
      </c>
      <c r="H363">
        <v>74</v>
      </c>
      <c r="I363">
        <v>76</v>
      </c>
      <c r="J363">
        <v>80</v>
      </c>
      <c r="K363">
        <v>79</v>
      </c>
      <c r="L363">
        <v>80</v>
      </c>
      <c r="M363">
        <v>81</v>
      </c>
      <c r="N363">
        <v>79</v>
      </c>
      <c r="O363">
        <v>82</v>
      </c>
      <c r="P363">
        <v>80</v>
      </c>
      <c r="Q363">
        <v>76</v>
      </c>
      <c r="R363">
        <v>89</v>
      </c>
      <c r="S363">
        <v>94</v>
      </c>
      <c r="T363">
        <v>90</v>
      </c>
      <c r="U363">
        <v>82</v>
      </c>
      <c r="V363">
        <v>74</v>
      </c>
      <c r="W363">
        <v>80</v>
      </c>
      <c r="X363">
        <v>85</v>
      </c>
      <c r="Y363">
        <v>86</v>
      </c>
      <c r="Z363">
        <v>85</v>
      </c>
      <c r="AA363">
        <v>84</v>
      </c>
      <c r="AB363">
        <v>85</v>
      </c>
      <c r="AC363">
        <v>84</v>
      </c>
      <c r="AD363">
        <v>89</v>
      </c>
      <c r="AE363">
        <v>82</v>
      </c>
      <c r="AF363">
        <v>78</v>
      </c>
      <c r="AG363">
        <v>76</v>
      </c>
      <c r="AH363">
        <v>79</v>
      </c>
      <c r="AI363">
        <v>78</v>
      </c>
      <c r="AJ363">
        <v>74</v>
      </c>
      <c r="AK363">
        <v>74</v>
      </c>
      <c r="AL363">
        <v>76</v>
      </c>
      <c r="AM363">
        <v>78</v>
      </c>
      <c r="AN363">
        <v>73</v>
      </c>
      <c r="AO363">
        <v>81</v>
      </c>
      <c r="AP363">
        <v>88</v>
      </c>
      <c r="AQ363">
        <v>89</v>
      </c>
      <c r="AR363">
        <v>86</v>
      </c>
      <c r="AS363">
        <v>81.02272727272728</v>
      </c>
    </row>
    <row r="364" spans="1:45" x14ac:dyDescent="0.25">
      <c r="A364">
        <v>14</v>
      </c>
      <c r="B364">
        <v>14</v>
      </c>
      <c r="C364">
        <v>15</v>
      </c>
      <c r="D364">
        <v>14</v>
      </c>
      <c r="E364">
        <v>14</v>
      </c>
      <c r="F364">
        <v>14</v>
      </c>
      <c r="G364">
        <v>13</v>
      </c>
      <c r="H364">
        <v>14</v>
      </c>
      <c r="I364">
        <v>14</v>
      </c>
      <c r="J364">
        <v>14</v>
      </c>
      <c r="K364">
        <v>15</v>
      </c>
      <c r="L364">
        <v>15</v>
      </c>
      <c r="M364">
        <v>17</v>
      </c>
      <c r="N364">
        <v>13</v>
      </c>
      <c r="O364">
        <v>14</v>
      </c>
      <c r="P364">
        <v>14</v>
      </c>
      <c r="Q364">
        <v>14</v>
      </c>
      <c r="R364">
        <v>14</v>
      </c>
      <c r="S364">
        <v>14</v>
      </c>
      <c r="T364">
        <v>14</v>
      </c>
      <c r="U364">
        <v>14</v>
      </c>
      <c r="V364">
        <v>14</v>
      </c>
      <c r="W364">
        <v>14</v>
      </c>
      <c r="X364">
        <v>16</v>
      </c>
      <c r="Y364">
        <v>14</v>
      </c>
      <c r="Z364">
        <v>13</v>
      </c>
      <c r="AA364">
        <v>13</v>
      </c>
      <c r="AB364">
        <v>14</v>
      </c>
      <c r="AC364">
        <v>13</v>
      </c>
      <c r="AD364">
        <v>13</v>
      </c>
      <c r="AE364">
        <v>13</v>
      </c>
      <c r="AF364">
        <v>13</v>
      </c>
      <c r="AG364">
        <v>13</v>
      </c>
      <c r="AH364">
        <v>13</v>
      </c>
      <c r="AI364">
        <v>13</v>
      </c>
      <c r="AJ364">
        <v>13</v>
      </c>
      <c r="AK364">
        <v>12</v>
      </c>
      <c r="AL364">
        <v>12</v>
      </c>
      <c r="AM364">
        <v>12</v>
      </c>
      <c r="AN364">
        <v>13</v>
      </c>
      <c r="AO364">
        <v>14</v>
      </c>
      <c r="AP364">
        <v>14</v>
      </c>
      <c r="AQ364">
        <v>14</v>
      </c>
      <c r="AR364">
        <v>14</v>
      </c>
      <c r="AS364">
        <v>13.75</v>
      </c>
    </row>
    <row r="365" spans="1:45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8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10</v>
      </c>
      <c r="T365">
        <v>15</v>
      </c>
      <c r="U365">
        <v>15</v>
      </c>
      <c r="V365">
        <v>10</v>
      </c>
      <c r="W365">
        <v>10</v>
      </c>
      <c r="X365">
        <v>11</v>
      </c>
      <c r="Y365">
        <v>8</v>
      </c>
      <c r="Z365">
        <v>6</v>
      </c>
      <c r="AA365">
        <v>7</v>
      </c>
      <c r="AB365">
        <v>5</v>
      </c>
      <c r="AC365">
        <v>4</v>
      </c>
      <c r="AD365">
        <v>4</v>
      </c>
      <c r="AE365">
        <v>4</v>
      </c>
      <c r="AF365">
        <v>4</v>
      </c>
      <c r="AG365">
        <v>5</v>
      </c>
      <c r="AH365">
        <v>1</v>
      </c>
      <c r="AI365">
        <v>1</v>
      </c>
      <c r="AJ365">
        <v>2</v>
      </c>
      <c r="AK365">
        <v>2</v>
      </c>
      <c r="AL365">
        <v>3</v>
      </c>
      <c r="AM365">
        <v>1</v>
      </c>
      <c r="AN365">
        <v>2</v>
      </c>
      <c r="AO365">
        <v>3</v>
      </c>
      <c r="AP365">
        <v>2</v>
      </c>
      <c r="AQ365">
        <v>6</v>
      </c>
      <c r="AR365">
        <v>4</v>
      </c>
      <c r="AS365">
        <v>3.4772727272727271</v>
      </c>
    </row>
    <row r="366" spans="1:45" x14ac:dyDescent="0.25">
      <c r="A366">
        <v>150</v>
      </c>
      <c r="B366">
        <v>150</v>
      </c>
      <c r="C366">
        <v>123</v>
      </c>
      <c r="D366">
        <v>123</v>
      </c>
      <c r="E366">
        <v>126</v>
      </c>
      <c r="F366">
        <v>120</v>
      </c>
      <c r="G366">
        <v>120</v>
      </c>
      <c r="H366">
        <v>125</v>
      </c>
      <c r="I366">
        <v>124</v>
      </c>
      <c r="J366">
        <v>125</v>
      </c>
      <c r="K366">
        <v>126</v>
      </c>
      <c r="L366">
        <v>124</v>
      </c>
      <c r="M366">
        <v>129</v>
      </c>
      <c r="N366">
        <v>122</v>
      </c>
      <c r="O366">
        <v>131</v>
      </c>
      <c r="P366">
        <v>125</v>
      </c>
      <c r="Q366">
        <v>127</v>
      </c>
      <c r="R366">
        <v>124</v>
      </c>
      <c r="S366">
        <v>125</v>
      </c>
      <c r="T366">
        <v>129</v>
      </c>
      <c r="U366">
        <v>126</v>
      </c>
      <c r="V366">
        <v>126</v>
      </c>
      <c r="W366">
        <v>126</v>
      </c>
      <c r="X366">
        <v>117</v>
      </c>
      <c r="Y366">
        <v>128</v>
      </c>
      <c r="Z366">
        <v>124</v>
      </c>
      <c r="AA366">
        <v>128</v>
      </c>
      <c r="AB366">
        <v>128</v>
      </c>
      <c r="AC366">
        <v>127</v>
      </c>
      <c r="AD366">
        <v>126</v>
      </c>
      <c r="AE366">
        <v>129</v>
      </c>
      <c r="AF366">
        <v>122</v>
      </c>
      <c r="AG366">
        <v>127</v>
      </c>
      <c r="AH366">
        <v>120</v>
      </c>
      <c r="AI366">
        <v>125</v>
      </c>
      <c r="AJ366">
        <v>119</v>
      </c>
      <c r="AK366">
        <v>123</v>
      </c>
      <c r="AL366">
        <v>124</v>
      </c>
      <c r="AM366">
        <v>125</v>
      </c>
      <c r="AN366">
        <v>126</v>
      </c>
      <c r="AO366">
        <v>124</v>
      </c>
      <c r="AP366">
        <v>124</v>
      </c>
      <c r="AQ366">
        <v>120</v>
      </c>
      <c r="AR366">
        <v>125</v>
      </c>
      <c r="AS366">
        <v>125.84090909090909</v>
      </c>
    </row>
    <row r="367" spans="1:45" x14ac:dyDescent="0.25">
      <c r="A367">
        <v>39</v>
      </c>
      <c r="B367">
        <v>39</v>
      </c>
      <c r="C367">
        <v>39</v>
      </c>
      <c r="D367">
        <v>39</v>
      </c>
      <c r="E367">
        <v>39</v>
      </c>
      <c r="F367">
        <v>41</v>
      </c>
      <c r="G367">
        <v>41</v>
      </c>
      <c r="H367">
        <v>41</v>
      </c>
      <c r="I367">
        <v>41</v>
      </c>
      <c r="J367">
        <v>41</v>
      </c>
      <c r="K367">
        <v>41</v>
      </c>
      <c r="L367">
        <v>42</v>
      </c>
      <c r="M367">
        <v>42</v>
      </c>
      <c r="N367">
        <v>43</v>
      </c>
      <c r="O367">
        <v>43</v>
      </c>
      <c r="P367">
        <v>44</v>
      </c>
      <c r="Q367">
        <v>44</v>
      </c>
      <c r="R367">
        <v>44</v>
      </c>
      <c r="S367">
        <v>45</v>
      </c>
      <c r="T367">
        <v>45</v>
      </c>
      <c r="U367">
        <v>45</v>
      </c>
      <c r="V367">
        <v>46</v>
      </c>
      <c r="W367">
        <v>46</v>
      </c>
      <c r="X367">
        <v>46</v>
      </c>
      <c r="Y367">
        <v>46</v>
      </c>
      <c r="Z367">
        <v>46</v>
      </c>
      <c r="AA367">
        <v>46</v>
      </c>
      <c r="AB367">
        <v>46</v>
      </c>
      <c r="AC367">
        <v>47</v>
      </c>
      <c r="AD367">
        <v>47</v>
      </c>
      <c r="AE367">
        <v>47</v>
      </c>
      <c r="AF367">
        <v>47</v>
      </c>
      <c r="AG367">
        <v>47</v>
      </c>
      <c r="AH367">
        <v>47</v>
      </c>
      <c r="AI367">
        <v>47</v>
      </c>
      <c r="AJ367">
        <v>13</v>
      </c>
      <c r="AK367">
        <v>13</v>
      </c>
      <c r="AL367">
        <v>13</v>
      </c>
      <c r="AM367">
        <v>13</v>
      </c>
      <c r="AN367">
        <v>41</v>
      </c>
      <c r="AO367">
        <v>41</v>
      </c>
      <c r="AP367">
        <v>41</v>
      </c>
      <c r="AQ367">
        <v>41</v>
      </c>
      <c r="AR367">
        <v>42</v>
      </c>
      <c r="AS367">
        <v>40.613636363636367</v>
      </c>
    </row>
    <row r="368" spans="1:45" x14ac:dyDescent="0.25">
      <c r="A368">
        <v>34</v>
      </c>
      <c r="B368">
        <v>34</v>
      </c>
      <c r="C368">
        <v>33</v>
      </c>
      <c r="D368">
        <v>33</v>
      </c>
      <c r="E368">
        <v>33</v>
      </c>
      <c r="F368">
        <v>33</v>
      </c>
      <c r="G368">
        <v>33</v>
      </c>
      <c r="H368">
        <v>33</v>
      </c>
      <c r="I368">
        <v>33</v>
      </c>
      <c r="J368">
        <v>33</v>
      </c>
      <c r="K368">
        <v>33</v>
      </c>
      <c r="L368">
        <v>33</v>
      </c>
      <c r="M368">
        <v>34</v>
      </c>
      <c r="N368">
        <v>34</v>
      </c>
      <c r="O368">
        <v>34</v>
      </c>
      <c r="P368">
        <v>34</v>
      </c>
      <c r="Q368">
        <v>34</v>
      </c>
      <c r="R368">
        <v>34</v>
      </c>
      <c r="S368">
        <v>34</v>
      </c>
      <c r="T368">
        <v>34</v>
      </c>
      <c r="U368">
        <v>34</v>
      </c>
      <c r="V368">
        <v>34</v>
      </c>
      <c r="W368">
        <v>34</v>
      </c>
      <c r="X368">
        <v>34</v>
      </c>
      <c r="Y368">
        <v>34</v>
      </c>
      <c r="Z368">
        <v>34</v>
      </c>
      <c r="AA368">
        <v>34</v>
      </c>
      <c r="AB368">
        <v>34</v>
      </c>
      <c r="AC368">
        <v>34</v>
      </c>
      <c r="AD368">
        <v>34</v>
      </c>
      <c r="AE368">
        <v>34</v>
      </c>
      <c r="AF368">
        <v>34</v>
      </c>
      <c r="AG368">
        <v>34</v>
      </c>
      <c r="AH368">
        <v>34</v>
      </c>
      <c r="AI368">
        <v>34</v>
      </c>
      <c r="AJ368">
        <v>34</v>
      </c>
      <c r="AK368">
        <v>34</v>
      </c>
      <c r="AL368">
        <v>34</v>
      </c>
      <c r="AM368">
        <v>34</v>
      </c>
      <c r="AN368">
        <v>34</v>
      </c>
      <c r="AO368">
        <v>34</v>
      </c>
      <c r="AP368">
        <v>59</v>
      </c>
      <c r="AQ368">
        <v>59</v>
      </c>
      <c r="AR368">
        <v>59</v>
      </c>
      <c r="AS368">
        <v>35.477272727272727</v>
      </c>
    </row>
    <row r="369" spans="1:45" x14ac:dyDescent="0.25">
      <c r="A369">
        <v>53</v>
      </c>
      <c r="B369">
        <v>50</v>
      </c>
      <c r="C369">
        <v>49</v>
      </c>
      <c r="D369">
        <v>55</v>
      </c>
      <c r="E369">
        <v>56</v>
      </c>
      <c r="F369">
        <v>58</v>
      </c>
      <c r="G369">
        <v>57</v>
      </c>
      <c r="H369">
        <v>54</v>
      </c>
      <c r="I369">
        <v>58</v>
      </c>
      <c r="J369">
        <v>56</v>
      </c>
      <c r="K369">
        <v>56</v>
      </c>
      <c r="L369">
        <v>55</v>
      </c>
      <c r="M369">
        <v>56</v>
      </c>
      <c r="N369">
        <v>58</v>
      </c>
      <c r="O369">
        <v>54</v>
      </c>
      <c r="P369">
        <v>55</v>
      </c>
      <c r="Q369">
        <v>80</v>
      </c>
      <c r="R369">
        <v>81</v>
      </c>
      <c r="S369">
        <v>66</v>
      </c>
      <c r="T369">
        <v>68</v>
      </c>
      <c r="U369">
        <v>63</v>
      </c>
      <c r="V369">
        <v>64</v>
      </c>
      <c r="W369">
        <v>31</v>
      </c>
      <c r="X369">
        <v>41</v>
      </c>
      <c r="Y369">
        <v>58</v>
      </c>
      <c r="Z369">
        <v>51</v>
      </c>
      <c r="AA369">
        <v>40</v>
      </c>
      <c r="AB369">
        <v>27</v>
      </c>
      <c r="AC369">
        <v>24</v>
      </c>
      <c r="AD369">
        <v>25</v>
      </c>
      <c r="AE369">
        <v>25</v>
      </c>
      <c r="AF369">
        <v>24</v>
      </c>
      <c r="AG369">
        <v>22</v>
      </c>
      <c r="AH369">
        <v>23</v>
      </c>
      <c r="AI369">
        <v>23</v>
      </c>
      <c r="AJ369">
        <v>21</v>
      </c>
      <c r="AK369">
        <v>18</v>
      </c>
      <c r="AL369">
        <v>19</v>
      </c>
      <c r="AM369">
        <v>21</v>
      </c>
      <c r="AN369">
        <v>21</v>
      </c>
      <c r="AO369">
        <v>22</v>
      </c>
      <c r="AP369">
        <v>22</v>
      </c>
      <c r="AQ369">
        <v>20</v>
      </c>
      <c r="AR369">
        <v>21</v>
      </c>
      <c r="AS369">
        <v>43.204545454545453</v>
      </c>
    </row>
    <row r="370" spans="1:45" x14ac:dyDescent="0.25">
      <c r="A370">
        <v>40</v>
      </c>
      <c r="B370">
        <v>40</v>
      </c>
      <c r="C370">
        <v>42</v>
      </c>
      <c r="D370">
        <v>44</v>
      </c>
      <c r="E370">
        <v>40</v>
      </c>
      <c r="F370">
        <v>40</v>
      </c>
      <c r="G370">
        <v>42</v>
      </c>
      <c r="H370">
        <v>40</v>
      </c>
      <c r="I370">
        <v>40</v>
      </c>
      <c r="J370">
        <v>40</v>
      </c>
      <c r="K370">
        <v>40</v>
      </c>
      <c r="L370">
        <v>46</v>
      </c>
      <c r="M370">
        <v>46</v>
      </c>
      <c r="N370">
        <v>46</v>
      </c>
      <c r="O370">
        <v>40</v>
      </c>
      <c r="P370">
        <v>31</v>
      </c>
      <c r="Q370">
        <v>33</v>
      </c>
      <c r="R370">
        <v>33</v>
      </c>
      <c r="S370">
        <v>34</v>
      </c>
      <c r="T370">
        <v>32</v>
      </c>
      <c r="U370">
        <v>33</v>
      </c>
      <c r="V370">
        <v>34</v>
      </c>
      <c r="W370">
        <v>34</v>
      </c>
      <c r="X370">
        <v>34</v>
      </c>
      <c r="Y370">
        <v>34</v>
      </c>
      <c r="Z370">
        <v>34</v>
      </c>
      <c r="AA370">
        <v>34</v>
      </c>
      <c r="AB370">
        <v>34</v>
      </c>
      <c r="AC370">
        <v>34</v>
      </c>
      <c r="AD370">
        <v>33</v>
      </c>
      <c r="AE370">
        <v>33</v>
      </c>
      <c r="AF370">
        <v>33</v>
      </c>
      <c r="AG370">
        <v>32</v>
      </c>
      <c r="AH370">
        <v>32</v>
      </c>
      <c r="AI370">
        <v>32</v>
      </c>
      <c r="AJ370">
        <v>32</v>
      </c>
      <c r="AK370">
        <v>26</v>
      </c>
      <c r="AL370">
        <v>25</v>
      </c>
      <c r="AM370">
        <v>26</v>
      </c>
      <c r="AN370">
        <v>25</v>
      </c>
      <c r="AO370">
        <v>25</v>
      </c>
      <c r="AP370">
        <v>25</v>
      </c>
      <c r="AQ370">
        <v>25</v>
      </c>
      <c r="AR370">
        <v>25</v>
      </c>
      <c r="AS370">
        <v>34.61363636363636</v>
      </c>
    </row>
    <row r="371" spans="1:45" x14ac:dyDescent="0.25">
      <c r="A371">
        <v>140</v>
      </c>
      <c r="B371">
        <v>140</v>
      </c>
      <c r="C371">
        <v>140</v>
      </c>
      <c r="D371">
        <v>140</v>
      </c>
      <c r="E371">
        <v>140</v>
      </c>
      <c r="F371">
        <v>140</v>
      </c>
      <c r="G371">
        <v>140</v>
      </c>
      <c r="H371">
        <v>140</v>
      </c>
      <c r="I371">
        <v>140</v>
      </c>
      <c r="J371">
        <v>140</v>
      </c>
      <c r="K371">
        <v>140</v>
      </c>
      <c r="L371">
        <v>140</v>
      </c>
      <c r="M371">
        <v>140</v>
      </c>
      <c r="N371">
        <v>140</v>
      </c>
      <c r="O371">
        <v>140</v>
      </c>
      <c r="P371">
        <v>140</v>
      </c>
      <c r="Q371">
        <v>140</v>
      </c>
      <c r="R371">
        <v>140</v>
      </c>
      <c r="S371">
        <v>140</v>
      </c>
      <c r="T371">
        <v>140</v>
      </c>
      <c r="U371">
        <v>140</v>
      </c>
      <c r="V371">
        <v>140</v>
      </c>
      <c r="W371">
        <v>140</v>
      </c>
      <c r="X371">
        <v>140</v>
      </c>
      <c r="Y371">
        <v>140</v>
      </c>
      <c r="Z371">
        <v>140</v>
      </c>
      <c r="AA371">
        <v>140</v>
      </c>
      <c r="AB371">
        <v>140</v>
      </c>
      <c r="AC371">
        <v>139</v>
      </c>
      <c r="AD371">
        <v>139</v>
      </c>
      <c r="AE371">
        <v>139</v>
      </c>
      <c r="AF371">
        <v>139</v>
      </c>
      <c r="AG371">
        <v>139</v>
      </c>
      <c r="AH371">
        <v>139</v>
      </c>
      <c r="AI371">
        <v>145</v>
      </c>
      <c r="AJ371">
        <v>146</v>
      </c>
      <c r="AK371">
        <v>139</v>
      </c>
      <c r="AL371">
        <v>139</v>
      </c>
      <c r="AM371">
        <v>139</v>
      </c>
      <c r="AN371">
        <v>139</v>
      </c>
      <c r="AO371">
        <v>139</v>
      </c>
      <c r="AP371">
        <v>139</v>
      </c>
      <c r="AQ371">
        <v>139</v>
      </c>
      <c r="AR371">
        <v>139</v>
      </c>
      <c r="AS371">
        <v>139.93181818181819</v>
      </c>
    </row>
    <row r="372" spans="1:45" x14ac:dyDescent="0.25">
      <c r="A372">
        <v>32</v>
      </c>
      <c r="B372">
        <v>31</v>
      </c>
      <c r="C372">
        <v>31</v>
      </c>
      <c r="D372">
        <v>32</v>
      </c>
      <c r="E372">
        <v>33</v>
      </c>
      <c r="F372">
        <v>33</v>
      </c>
      <c r="G372">
        <v>33</v>
      </c>
      <c r="H372">
        <v>34</v>
      </c>
      <c r="I372">
        <v>33</v>
      </c>
      <c r="J372">
        <v>34</v>
      </c>
      <c r="K372">
        <v>34</v>
      </c>
      <c r="L372">
        <v>34</v>
      </c>
      <c r="M372">
        <v>34</v>
      </c>
      <c r="N372">
        <v>33</v>
      </c>
      <c r="O372">
        <v>36</v>
      </c>
      <c r="P372">
        <v>0</v>
      </c>
      <c r="Q372">
        <v>32</v>
      </c>
      <c r="R372">
        <v>33</v>
      </c>
      <c r="S372">
        <v>44</v>
      </c>
      <c r="T372">
        <v>39</v>
      </c>
      <c r="U372">
        <v>44</v>
      </c>
      <c r="V372">
        <v>43</v>
      </c>
      <c r="W372">
        <v>44</v>
      </c>
      <c r="X372">
        <v>43</v>
      </c>
      <c r="Y372">
        <v>44</v>
      </c>
      <c r="Z372">
        <v>44</v>
      </c>
      <c r="AA372">
        <v>45</v>
      </c>
      <c r="AB372">
        <v>46</v>
      </c>
      <c r="AC372">
        <v>60</v>
      </c>
      <c r="AD372">
        <v>54</v>
      </c>
      <c r="AE372">
        <v>60</v>
      </c>
      <c r="AF372">
        <v>53</v>
      </c>
      <c r="AG372">
        <v>53</v>
      </c>
      <c r="AH372">
        <v>50</v>
      </c>
      <c r="AI372">
        <v>63</v>
      </c>
      <c r="AJ372">
        <v>67</v>
      </c>
      <c r="AK372">
        <v>67</v>
      </c>
      <c r="AL372">
        <v>68</v>
      </c>
      <c r="AM372">
        <v>68</v>
      </c>
      <c r="AN372">
        <v>67</v>
      </c>
      <c r="AO372">
        <v>65</v>
      </c>
      <c r="AP372">
        <v>65</v>
      </c>
      <c r="AQ372">
        <v>65</v>
      </c>
      <c r="AR372">
        <v>67</v>
      </c>
      <c r="AS372">
        <v>45.227272727272727</v>
      </c>
    </row>
    <row r="373" spans="1:45" x14ac:dyDescent="0.25">
      <c r="A373">
        <v>66</v>
      </c>
      <c r="B373">
        <v>68</v>
      </c>
      <c r="C373">
        <v>69</v>
      </c>
      <c r="D373">
        <v>72</v>
      </c>
      <c r="E373">
        <v>69</v>
      </c>
      <c r="F373">
        <v>71</v>
      </c>
      <c r="G373">
        <v>68</v>
      </c>
      <c r="H373">
        <v>71</v>
      </c>
      <c r="I373">
        <v>68</v>
      </c>
      <c r="J373">
        <v>67</v>
      </c>
      <c r="K373">
        <v>67</v>
      </c>
      <c r="L373">
        <v>66</v>
      </c>
      <c r="M373">
        <v>64</v>
      </c>
      <c r="N373">
        <v>66</v>
      </c>
      <c r="O373">
        <v>63</v>
      </c>
      <c r="P373">
        <v>64</v>
      </c>
      <c r="Q373">
        <v>62</v>
      </c>
      <c r="R373">
        <v>62</v>
      </c>
      <c r="S373">
        <v>67</v>
      </c>
      <c r="T373">
        <v>61</v>
      </c>
      <c r="U373">
        <v>63</v>
      </c>
      <c r="V373">
        <v>67</v>
      </c>
      <c r="W373">
        <v>64</v>
      </c>
      <c r="X373">
        <v>65</v>
      </c>
      <c r="Y373">
        <v>63</v>
      </c>
      <c r="Z373">
        <v>65</v>
      </c>
      <c r="AA373">
        <v>65</v>
      </c>
      <c r="AB373">
        <v>64</v>
      </c>
      <c r="AC373">
        <v>63</v>
      </c>
      <c r="AD373">
        <v>64</v>
      </c>
      <c r="AE373">
        <v>63</v>
      </c>
      <c r="AF373">
        <v>64</v>
      </c>
      <c r="AG373">
        <v>64</v>
      </c>
      <c r="AH373">
        <v>64</v>
      </c>
      <c r="AI373">
        <v>66</v>
      </c>
      <c r="AJ373">
        <v>67</v>
      </c>
      <c r="AK373">
        <v>68</v>
      </c>
      <c r="AL373">
        <v>63</v>
      </c>
      <c r="AM373">
        <v>67</v>
      </c>
      <c r="AN373">
        <v>68</v>
      </c>
      <c r="AO373">
        <v>63</v>
      </c>
      <c r="AP373">
        <v>66</v>
      </c>
      <c r="AQ373">
        <v>67</v>
      </c>
      <c r="AR373">
        <v>65</v>
      </c>
      <c r="AS373">
        <v>65.659090909090907</v>
      </c>
    </row>
    <row r="374" spans="1:45" x14ac:dyDescent="0.25">
      <c r="A374">
        <v>42</v>
      </c>
      <c r="B374">
        <v>42</v>
      </c>
      <c r="C374">
        <v>42</v>
      </c>
      <c r="D374">
        <v>42</v>
      </c>
      <c r="E374">
        <v>42</v>
      </c>
      <c r="F374">
        <v>44</v>
      </c>
      <c r="G374">
        <v>44</v>
      </c>
      <c r="H374">
        <v>45</v>
      </c>
      <c r="I374">
        <v>45</v>
      </c>
      <c r="J374">
        <v>45</v>
      </c>
      <c r="K374">
        <v>45</v>
      </c>
      <c r="L374">
        <v>44</v>
      </c>
      <c r="M374">
        <v>43</v>
      </c>
      <c r="N374">
        <v>43</v>
      </c>
      <c r="O374">
        <v>43</v>
      </c>
      <c r="P374">
        <v>45</v>
      </c>
      <c r="Q374">
        <v>44</v>
      </c>
      <c r="R374">
        <v>44</v>
      </c>
      <c r="S374">
        <v>44</v>
      </c>
      <c r="T374">
        <v>44</v>
      </c>
      <c r="U374">
        <v>42</v>
      </c>
      <c r="V374">
        <v>44</v>
      </c>
      <c r="W374">
        <v>43</v>
      </c>
      <c r="X374">
        <v>45</v>
      </c>
      <c r="Y374">
        <v>45</v>
      </c>
      <c r="Z374">
        <v>294</v>
      </c>
      <c r="AA374">
        <v>41</v>
      </c>
      <c r="AB374">
        <v>300</v>
      </c>
      <c r="AC374">
        <v>308</v>
      </c>
      <c r="AD374">
        <v>274</v>
      </c>
      <c r="AE374">
        <v>42</v>
      </c>
      <c r="AF374">
        <v>43</v>
      </c>
      <c r="AG374">
        <v>43</v>
      </c>
      <c r="AH374">
        <v>42</v>
      </c>
      <c r="AI374">
        <v>44</v>
      </c>
      <c r="AJ374">
        <v>46</v>
      </c>
      <c r="AK374">
        <v>47</v>
      </c>
      <c r="AL374">
        <v>44</v>
      </c>
      <c r="AM374">
        <v>44</v>
      </c>
      <c r="AN374">
        <v>44</v>
      </c>
      <c r="AO374">
        <v>44</v>
      </c>
      <c r="AP374">
        <v>42</v>
      </c>
      <c r="AQ374">
        <v>42</v>
      </c>
      <c r="AR374">
        <v>44</v>
      </c>
      <c r="AS374">
        <v>66.340909090909093</v>
      </c>
    </row>
    <row r="375" spans="1:45" x14ac:dyDescent="0.25">
      <c r="A375">
        <v>79</v>
      </c>
      <c r="B375">
        <v>79</v>
      </c>
      <c r="C375">
        <v>77</v>
      </c>
      <c r="D375">
        <v>77</v>
      </c>
      <c r="E375">
        <v>77</v>
      </c>
      <c r="F375">
        <v>83</v>
      </c>
      <c r="G375">
        <v>85</v>
      </c>
      <c r="H375">
        <v>85</v>
      </c>
      <c r="I375">
        <v>85</v>
      </c>
      <c r="J375">
        <v>83</v>
      </c>
      <c r="K375">
        <v>86</v>
      </c>
      <c r="L375">
        <v>84</v>
      </c>
      <c r="M375">
        <v>82</v>
      </c>
      <c r="N375">
        <v>84</v>
      </c>
      <c r="O375">
        <v>82</v>
      </c>
      <c r="P375">
        <v>86</v>
      </c>
      <c r="Q375">
        <v>80</v>
      </c>
      <c r="R375">
        <v>84</v>
      </c>
      <c r="S375">
        <v>80</v>
      </c>
      <c r="T375">
        <v>80</v>
      </c>
      <c r="U375">
        <v>84</v>
      </c>
      <c r="V375">
        <v>80</v>
      </c>
      <c r="W375">
        <v>82</v>
      </c>
      <c r="X375">
        <v>86</v>
      </c>
      <c r="Y375">
        <v>83</v>
      </c>
      <c r="Z375">
        <v>90</v>
      </c>
      <c r="AA375">
        <v>84</v>
      </c>
      <c r="AB375">
        <v>78</v>
      </c>
      <c r="AC375">
        <v>82</v>
      </c>
      <c r="AD375">
        <v>82</v>
      </c>
      <c r="AE375">
        <v>84</v>
      </c>
      <c r="AF375">
        <v>76</v>
      </c>
      <c r="AG375">
        <v>79</v>
      </c>
      <c r="AH375">
        <v>81</v>
      </c>
      <c r="AI375">
        <v>81</v>
      </c>
      <c r="AJ375">
        <v>77</v>
      </c>
      <c r="AK375">
        <v>77</v>
      </c>
      <c r="AL375">
        <v>81</v>
      </c>
      <c r="AM375">
        <v>81</v>
      </c>
      <c r="AN375">
        <v>74</v>
      </c>
      <c r="AO375">
        <v>85</v>
      </c>
      <c r="AP375">
        <v>84</v>
      </c>
      <c r="AQ375">
        <v>79</v>
      </c>
      <c r="AR375">
        <v>77</v>
      </c>
      <c r="AS375">
        <v>81.477272727272734</v>
      </c>
    </row>
    <row r="376" spans="1:45" x14ac:dyDescent="0.25">
      <c r="A376">
        <v>130</v>
      </c>
      <c r="B376">
        <v>129</v>
      </c>
      <c r="C376">
        <v>130</v>
      </c>
      <c r="D376">
        <v>130</v>
      </c>
      <c r="E376">
        <v>130</v>
      </c>
      <c r="F376">
        <v>131</v>
      </c>
      <c r="G376">
        <v>130</v>
      </c>
      <c r="H376">
        <v>132</v>
      </c>
      <c r="I376">
        <v>133</v>
      </c>
      <c r="J376">
        <v>133</v>
      </c>
      <c r="K376">
        <v>136</v>
      </c>
      <c r="L376">
        <v>136</v>
      </c>
      <c r="M376">
        <v>140</v>
      </c>
      <c r="N376">
        <v>140</v>
      </c>
      <c r="O376">
        <v>141</v>
      </c>
      <c r="P376">
        <v>139</v>
      </c>
      <c r="Q376">
        <v>134</v>
      </c>
      <c r="R376">
        <v>138</v>
      </c>
      <c r="S376">
        <v>133</v>
      </c>
      <c r="T376">
        <v>137</v>
      </c>
      <c r="U376">
        <v>137</v>
      </c>
      <c r="V376">
        <v>136</v>
      </c>
      <c r="W376">
        <v>140</v>
      </c>
      <c r="X376">
        <v>140</v>
      </c>
      <c r="Y376">
        <v>137</v>
      </c>
      <c r="Z376">
        <v>137</v>
      </c>
      <c r="AA376">
        <v>137</v>
      </c>
      <c r="AB376">
        <v>140</v>
      </c>
      <c r="AC376">
        <v>142</v>
      </c>
      <c r="AD376">
        <v>142</v>
      </c>
      <c r="AE376">
        <v>142</v>
      </c>
      <c r="AF376">
        <v>140</v>
      </c>
      <c r="AG376">
        <v>137</v>
      </c>
      <c r="AH376">
        <v>129</v>
      </c>
      <c r="AI376">
        <v>129</v>
      </c>
      <c r="AJ376">
        <v>129</v>
      </c>
      <c r="AK376">
        <v>129</v>
      </c>
      <c r="AL376">
        <v>129</v>
      </c>
      <c r="AM376">
        <v>129</v>
      </c>
      <c r="AN376">
        <v>129</v>
      </c>
      <c r="AO376">
        <v>127</v>
      </c>
      <c r="AP376">
        <v>128</v>
      </c>
      <c r="AQ376">
        <v>129</v>
      </c>
      <c r="AR376">
        <v>126</v>
      </c>
      <c r="AS376">
        <v>134.13636363636363</v>
      </c>
    </row>
    <row r="377" spans="1:45" x14ac:dyDescent="0.25">
      <c r="A377">
        <v>6</v>
      </c>
      <c r="B377">
        <v>6</v>
      </c>
      <c r="C377">
        <v>6</v>
      </c>
      <c r="D377">
        <v>6</v>
      </c>
      <c r="E377">
        <v>6</v>
      </c>
      <c r="F377">
        <v>6</v>
      </c>
      <c r="G377">
        <v>6</v>
      </c>
      <c r="H377">
        <v>6</v>
      </c>
      <c r="I377">
        <v>6</v>
      </c>
      <c r="J377">
        <v>6</v>
      </c>
      <c r="K377">
        <v>6</v>
      </c>
      <c r="L377">
        <v>6</v>
      </c>
      <c r="M377">
        <v>6</v>
      </c>
      <c r="N377">
        <v>6</v>
      </c>
      <c r="O377">
        <v>6</v>
      </c>
      <c r="P377">
        <v>6</v>
      </c>
      <c r="Q377">
        <v>6</v>
      </c>
      <c r="R377">
        <v>6</v>
      </c>
      <c r="S377">
        <v>7</v>
      </c>
      <c r="T377">
        <v>7</v>
      </c>
      <c r="U377">
        <v>7</v>
      </c>
      <c r="V377">
        <v>7</v>
      </c>
      <c r="W377">
        <v>7</v>
      </c>
      <c r="X377">
        <v>6</v>
      </c>
      <c r="Y377">
        <v>6</v>
      </c>
      <c r="Z377">
        <v>6</v>
      </c>
      <c r="AA377">
        <v>6</v>
      </c>
      <c r="AB377">
        <v>6</v>
      </c>
      <c r="AC377">
        <v>6</v>
      </c>
      <c r="AD377">
        <v>6</v>
      </c>
      <c r="AE377">
        <v>6</v>
      </c>
      <c r="AF377">
        <v>6</v>
      </c>
      <c r="AG377">
        <v>7</v>
      </c>
      <c r="AH377">
        <v>8</v>
      </c>
      <c r="AI377">
        <v>8</v>
      </c>
      <c r="AJ377">
        <v>8</v>
      </c>
      <c r="AK377">
        <v>8</v>
      </c>
      <c r="AL377">
        <v>8</v>
      </c>
      <c r="AM377">
        <v>8</v>
      </c>
      <c r="AN377">
        <v>7</v>
      </c>
      <c r="AO377">
        <v>7</v>
      </c>
      <c r="AP377">
        <v>7</v>
      </c>
      <c r="AQ377">
        <v>7</v>
      </c>
      <c r="AR377">
        <v>6</v>
      </c>
      <c r="AS377">
        <v>6.5</v>
      </c>
    </row>
    <row r="378" spans="1:45" x14ac:dyDescent="0.25">
      <c r="A378">
        <v>3</v>
      </c>
      <c r="B378">
        <v>3</v>
      </c>
      <c r="C378">
        <v>3</v>
      </c>
      <c r="D378">
        <v>3</v>
      </c>
      <c r="E378">
        <v>3</v>
      </c>
      <c r="F378">
        <v>4</v>
      </c>
      <c r="G378">
        <v>3</v>
      </c>
      <c r="H378">
        <v>3</v>
      </c>
      <c r="I378">
        <v>3</v>
      </c>
      <c r="J378">
        <v>4</v>
      </c>
      <c r="K378">
        <v>4</v>
      </c>
      <c r="L378">
        <v>4</v>
      </c>
      <c r="M378">
        <v>4</v>
      </c>
      <c r="N378">
        <v>3</v>
      </c>
      <c r="O378">
        <v>3</v>
      </c>
      <c r="P378">
        <v>3</v>
      </c>
      <c r="Q378">
        <v>3</v>
      </c>
      <c r="R378">
        <v>3</v>
      </c>
      <c r="S378">
        <v>3</v>
      </c>
      <c r="T378">
        <v>3</v>
      </c>
      <c r="U378">
        <v>3</v>
      </c>
      <c r="V378">
        <v>3</v>
      </c>
      <c r="W378">
        <v>4</v>
      </c>
      <c r="X378">
        <v>3</v>
      </c>
      <c r="Y378">
        <v>3</v>
      </c>
      <c r="Z378">
        <v>3</v>
      </c>
      <c r="AA378">
        <v>4</v>
      </c>
      <c r="AB378">
        <v>4</v>
      </c>
      <c r="AC378">
        <v>4</v>
      </c>
      <c r="AD378">
        <v>5</v>
      </c>
      <c r="AE378">
        <v>3</v>
      </c>
      <c r="AF378">
        <v>3</v>
      </c>
      <c r="AG378">
        <v>3</v>
      </c>
      <c r="AH378">
        <v>3</v>
      </c>
      <c r="AI378">
        <v>3</v>
      </c>
      <c r="AJ378">
        <v>3</v>
      </c>
      <c r="AK378">
        <v>3</v>
      </c>
      <c r="AL378">
        <v>5</v>
      </c>
      <c r="AM378">
        <v>5</v>
      </c>
      <c r="AN378">
        <v>5</v>
      </c>
      <c r="AO378">
        <v>4</v>
      </c>
      <c r="AP378">
        <v>5</v>
      </c>
      <c r="AQ378">
        <v>5</v>
      </c>
      <c r="AR378">
        <v>4</v>
      </c>
      <c r="AS378">
        <v>3.5227272727272725</v>
      </c>
    </row>
    <row r="379" spans="1:45" x14ac:dyDescent="0.25">
      <c r="A379">
        <v>111</v>
      </c>
      <c r="B379">
        <v>112</v>
      </c>
      <c r="C379">
        <v>112</v>
      </c>
      <c r="D379">
        <v>111</v>
      </c>
      <c r="E379">
        <v>114</v>
      </c>
      <c r="F379">
        <v>114</v>
      </c>
      <c r="G379">
        <v>111</v>
      </c>
      <c r="H379">
        <v>111</v>
      </c>
      <c r="I379">
        <v>111</v>
      </c>
      <c r="J379">
        <v>111</v>
      </c>
      <c r="K379">
        <v>113</v>
      </c>
      <c r="L379">
        <v>114</v>
      </c>
      <c r="M379">
        <v>111</v>
      </c>
      <c r="N379">
        <v>111</v>
      </c>
      <c r="O379">
        <v>114</v>
      </c>
      <c r="P379">
        <v>115</v>
      </c>
      <c r="Q379">
        <v>111</v>
      </c>
      <c r="R379">
        <v>112</v>
      </c>
      <c r="S379">
        <v>111</v>
      </c>
      <c r="T379">
        <v>111</v>
      </c>
      <c r="U379">
        <v>111</v>
      </c>
      <c r="V379">
        <v>111</v>
      </c>
      <c r="W379">
        <v>111</v>
      </c>
      <c r="X379">
        <v>113</v>
      </c>
      <c r="Y379">
        <v>106</v>
      </c>
      <c r="Z379">
        <v>111</v>
      </c>
      <c r="AA379">
        <v>111</v>
      </c>
      <c r="AB379">
        <v>113</v>
      </c>
      <c r="AC379">
        <v>111</v>
      </c>
      <c r="AD379">
        <v>117</v>
      </c>
      <c r="AE379">
        <v>117</v>
      </c>
      <c r="AF379">
        <v>117</v>
      </c>
      <c r="AG379">
        <v>121</v>
      </c>
      <c r="AH379">
        <v>119</v>
      </c>
      <c r="AI379">
        <v>117</v>
      </c>
      <c r="AJ379">
        <v>118</v>
      </c>
      <c r="AK379">
        <v>117</v>
      </c>
      <c r="AL379">
        <v>117</v>
      </c>
      <c r="AM379">
        <v>118</v>
      </c>
      <c r="AN379">
        <v>117</v>
      </c>
      <c r="AO379">
        <v>117</v>
      </c>
      <c r="AP379">
        <v>117</v>
      </c>
      <c r="AQ379">
        <v>116</v>
      </c>
      <c r="AR379">
        <v>113</v>
      </c>
      <c r="AS379">
        <v>113.56818181818181</v>
      </c>
    </row>
    <row r="380" spans="1:45" x14ac:dyDescent="0.25">
      <c r="A380">
        <v>239</v>
      </c>
      <c r="B380">
        <v>239</v>
      </c>
      <c r="C380">
        <v>239</v>
      </c>
      <c r="D380">
        <v>239</v>
      </c>
      <c r="E380">
        <v>239</v>
      </c>
      <c r="F380">
        <v>239</v>
      </c>
      <c r="G380">
        <v>239</v>
      </c>
      <c r="H380">
        <v>239</v>
      </c>
      <c r="I380">
        <v>239</v>
      </c>
      <c r="J380">
        <v>239</v>
      </c>
      <c r="K380">
        <v>239</v>
      </c>
      <c r="L380">
        <v>239</v>
      </c>
      <c r="M380">
        <v>239</v>
      </c>
      <c r="N380">
        <v>239</v>
      </c>
      <c r="O380">
        <v>239</v>
      </c>
      <c r="P380">
        <v>239</v>
      </c>
      <c r="Q380">
        <v>239</v>
      </c>
      <c r="R380">
        <v>239</v>
      </c>
      <c r="S380">
        <v>239</v>
      </c>
      <c r="T380">
        <v>239</v>
      </c>
      <c r="U380">
        <v>239</v>
      </c>
      <c r="V380">
        <v>239</v>
      </c>
      <c r="W380">
        <v>239</v>
      </c>
      <c r="X380">
        <v>239</v>
      </c>
      <c r="Y380">
        <v>239</v>
      </c>
      <c r="Z380">
        <v>239</v>
      </c>
      <c r="AA380">
        <v>239</v>
      </c>
      <c r="AB380">
        <v>239</v>
      </c>
      <c r="AC380">
        <v>239</v>
      </c>
      <c r="AD380">
        <v>239</v>
      </c>
      <c r="AE380">
        <v>239</v>
      </c>
      <c r="AF380">
        <v>239</v>
      </c>
      <c r="AG380">
        <v>239</v>
      </c>
      <c r="AH380">
        <v>239</v>
      </c>
      <c r="AI380">
        <v>239</v>
      </c>
      <c r="AJ380">
        <v>239</v>
      </c>
      <c r="AK380">
        <v>239</v>
      </c>
      <c r="AL380">
        <v>239</v>
      </c>
      <c r="AM380">
        <v>239</v>
      </c>
      <c r="AN380">
        <v>239</v>
      </c>
      <c r="AO380">
        <v>239</v>
      </c>
      <c r="AP380">
        <v>239</v>
      </c>
      <c r="AQ380">
        <v>239</v>
      </c>
      <c r="AR380">
        <v>239</v>
      </c>
      <c r="AS380">
        <v>239</v>
      </c>
    </row>
    <row r="381" spans="1:45" x14ac:dyDescent="0.25">
      <c r="A381">
        <v>132</v>
      </c>
      <c r="B381">
        <v>130</v>
      </c>
      <c r="C381">
        <v>146</v>
      </c>
      <c r="D381">
        <v>140</v>
      </c>
      <c r="E381">
        <v>133</v>
      </c>
      <c r="F381">
        <v>142</v>
      </c>
      <c r="G381">
        <v>143</v>
      </c>
      <c r="H381">
        <v>141</v>
      </c>
      <c r="I381">
        <v>141</v>
      </c>
      <c r="J381">
        <v>142</v>
      </c>
      <c r="K381">
        <v>136</v>
      </c>
      <c r="L381">
        <v>135</v>
      </c>
      <c r="M381">
        <v>134</v>
      </c>
      <c r="N381">
        <v>136</v>
      </c>
      <c r="O381">
        <v>150</v>
      </c>
      <c r="P381">
        <v>149</v>
      </c>
      <c r="Q381">
        <v>149</v>
      </c>
      <c r="R381">
        <v>109</v>
      </c>
      <c r="S381">
        <v>114</v>
      </c>
      <c r="T381">
        <v>110</v>
      </c>
      <c r="U381">
        <v>109</v>
      </c>
      <c r="V381">
        <v>115</v>
      </c>
      <c r="W381">
        <v>118</v>
      </c>
      <c r="X381">
        <v>118</v>
      </c>
      <c r="Y381">
        <v>121</v>
      </c>
      <c r="Z381">
        <v>123</v>
      </c>
      <c r="AA381">
        <v>117</v>
      </c>
      <c r="AB381">
        <v>124</v>
      </c>
      <c r="AC381">
        <v>118</v>
      </c>
      <c r="AD381">
        <v>123</v>
      </c>
      <c r="AE381">
        <v>119</v>
      </c>
      <c r="AF381">
        <v>119</v>
      </c>
      <c r="AG381">
        <v>117</v>
      </c>
      <c r="AH381">
        <v>115</v>
      </c>
      <c r="AI381">
        <v>116</v>
      </c>
      <c r="AJ381">
        <v>115</v>
      </c>
      <c r="AK381">
        <v>124</v>
      </c>
      <c r="AL381">
        <v>114</v>
      </c>
      <c r="AM381">
        <v>115</v>
      </c>
      <c r="AN381">
        <v>115</v>
      </c>
      <c r="AO381">
        <v>108</v>
      </c>
      <c r="AP381">
        <v>113</v>
      </c>
      <c r="AQ381">
        <v>112</v>
      </c>
      <c r="AR381">
        <v>102</v>
      </c>
      <c r="AS381">
        <v>125.04545454545455</v>
      </c>
    </row>
    <row r="382" spans="1:45" x14ac:dyDescent="0.25">
      <c r="A382">
        <v>35</v>
      </c>
      <c r="B382">
        <v>29</v>
      </c>
      <c r="C382">
        <v>30</v>
      </c>
      <c r="D382">
        <v>31</v>
      </c>
      <c r="E382">
        <v>34</v>
      </c>
      <c r="F382">
        <v>31</v>
      </c>
      <c r="G382">
        <v>33</v>
      </c>
      <c r="H382">
        <v>32</v>
      </c>
      <c r="I382">
        <v>33</v>
      </c>
      <c r="J382">
        <v>32</v>
      </c>
      <c r="K382">
        <v>32</v>
      </c>
      <c r="L382">
        <v>32</v>
      </c>
      <c r="M382">
        <v>34</v>
      </c>
      <c r="N382">
        <v>35</v>
      </c>
      <c r="O382">
        <v>35</v>
      </c>
      <c r="P382">
        <v>34</v>
      </c>
      <c r="Q382">
        <v>35</v>
      </c>
      <c r="R382">
        <v>31</v>
      </c>
      <c r="S382">
        <v>34</v>
      </c>
      <c r="T382">
        <v>24</v>
      </c>
      <c r="U382">
        <v>24</v>
      </c>
      <c r="V382">
        <v>24</v>
      </c>
      <c r="W382">
        <v>24</v>
      </c>
      <c r="X382">
        <v>23</v>
      </c>
      <c r="Y382">
        <v>21</v>
      </c>
      <c r="Z382">
        <v>15</v>
      </c>
      <c r="AA382">
        <v>11</v>
      </c>
      <c r="AB382">
        <v>14</v>
      </c>
      <c r="AC382">
        <v>14</v>
      </c>
      <c r="AD382">
        <v>14</v>
      </c>
      <c r="AE382">
        <v>14</v>
      </c>
      <c r="AF382">
        <v>14</v>
      </c>
      <c r="AG382">
        <v>14</v>
      </c>
      <c r="AH382">
        <v>14</v>
      </c>
      <c r="AI382">
        <v>14</v>
      </c>
      <c r="AJ382">
        <v>14</v>
      </c>
      <c r="AK382">
        <v>14</v>
      </c>
      <c r="AL382">
        <v>14</v>
      </c>
      <c r="AM382">
        <v>14</v>
      </c>
      <c r="AN382">
        <v>14</v>
      </c>
      <c r="AO382">
        <v>14</v>
      </c>
      <c r="AP382">
        <v>14</v>
      </c>
      <c r="AQ382">
        <v>14</v>
      </c>
      <c r="AR382">
        <v>14</v>
      </c>
      <c r="AS382">
        <v>23.31818181818182</v>
      </c>
    </row>
    <row r="383" spans="1:45" x14ac:dyDescent="0.25">
      <c r="A383">
        <v>26</v>
      </c>
      <c r="B383">
        <v>26</v>
      </c>
      <c r="C383">
        <v>26</v>
      </c>
      <c r="D383">
        <v>26</v>
      </c>
      <c r="E383">
        <v>26</v>
      </c>
      <c r="F383">
        <v>26</v>
      </c>
      <c r="G383">
        <v>26</v>
      </c>
      <c r="H383">
        <v>26</v>
      </c>
      <c r="I383">
        <v>21</v>
      </c>
      <c r="J383">
        <v>27</v>
      </c>
      <c r="K383">
        <v>23</v>
      </c>
      <c r="L383">
        <v>22</v>
      </c>
      <c r="M383">
        <v>22</v>
      </c>
      <c r="N383">
        <v>26</v>
      </c>
      <c r="O383">
        <v>27</v>
      </c>
      <c r="P383">
        <v>26</v>
      </c>
      <c r="Q383">
        <v>26</v>
      </c>
      <c r="R383">
        <v>26</v>
      </c>
      <c r="S383">
        <v>27</v>
      </c>
      <c r="T383">
        <v>27</v>
      </c>
      <c r="U383">
        <v>22</v>
      </c>
      <c r="V383">
        <v>22</v>
      </c>
      <c r="W383">
        <v>22</v>
      </c>
      <c r="X383">
        <v>22</v>
      </c>
      <c r="Y383">
        <v>22</v>
      </c>
      <c r="Z383">
        <v>22</v>
      </c>
      <c r="AA383">
        <v>22</v>
      </c>
      <c r="AB383">
        <v>22</v>
      </c>
      <c r="AC383">
        <v>22</v>
      </c>
      <c r="AD383">
        <v>22</v>
      </c>
      <c r="AE383">
        <v>22</v>
      </c>
      <c r="AF383">
        <v>22</v>
      </c>
      <c r="AG383">
        <v>23</v>
      </c>
      <c r="AH383">
        <v>22</v>
      </c>
      <c r="AI383">
        <v>18</v>
      </c>
      <c r="AJ383">
        <v>24</v>
      </c>
      <c r="AK383">
        <v>23</v>
      </c>
      <c r="AL383">
        <v>24</v>
      </c>
      <c r="AM383">
        <v>23</v>
      </c>
      <c r="AN383">
        <v>23</v>
      </c>
      <c r="AO383">
        <v>22</v>
      </c>
      <c r="AP383">
        <v>22</v>
      </c>
      <c r="AQ383">
        <v>22</v>
      </c>
      <c r="AR383">
        <v>22</v>
      </c>
      <c r="AS383">
        <v>23.636363636363637</v>
      </c>
    </row>
    <row r="384" spans="1:45" x14ac:dyDescent="0.25">
      <c r="A384">
        <v>57</v>
      </c>
      <c r="B384">
        <v>56</v>
      </c>
      <c r="C384">
        <v>56</v>
      </c>
      <c r="D384">
        <v>54</v>
      </c>
      <c r="E384">
        <v>53</v>
      </c>
      <c r="F384">
        <v>54</v>
      </c>
      <c r="G384">
        <v>54</v>
      </c>
      <c r="H384">
        <v>58</v>
      </c>
      <c r="I384">
        <v>58</v>
      </c>
      <c r="J384">
        <v>64</v>
      </c>
      <c r="K384">
        <v>64</v>
      </c>
      <c r="L384">
        <v>64</v>
      </c>
      <c r="M384">
        <v>65</v>
      </c>
      <c r="N384">
        <v>52</v>
      </c>
      <c r="O384">
        <v>62</v>
      </c>
      <c r="P384">
        <v>64</v>
      </c>
      <c r="Q384">
        <v>55</v>
      </c>
      <c r="R384">
        <v>54</v>
      </c>
      <c r="S384">
        <v>50</v>
      </c>
      <c r="T384">
        <v>52</v>
      </c>
      <c r="U384">
        <v>62</v>
      </c>
      <c r="V384">
        <v>58</v>
      </c>
      <c r="W384">
        <v>57</v>
      </c>
      <c r="X384">
        <v>65</v>
      </c>
      <c r="Y384">
        <v>64</v>
      </c>
      <c r="Z384">
        <v>60</v>
      </c>
      <c r="AA384">
        <v>55</v>
      </c>
      <c r="AB384">
        <v>61</v>
      </c>
      <c r="AC384">
        <v>53</v>
      </c>
      <c r="AD384">
        <v>56</v>
      </c>
      <c r="AE384">
        <v>54</v>
      </c>
      <c r="AF384">
        <v>54</v>
      </c>
      <c r="AG384">
        <v>57</v>
      </c>
      <c r="AH384">
        <v>59</v>
      </c>
      <c r="AI384">
        <v>57</v>
      </c>
      <c r="AJ384">
        <v>49</v>
      </c>
      <c r="AK384">
        <v>60</v>
      </c>
      <c r="AL384">
        <v>60</v>
      </c>
      <c r="AM384">
        <v>60</v>
      </c>
      <c r="AN384">
        <v>49</v>
      </c>
      <c r="AO384">
        <v>53</v>
      </c>
      <c r="AP384">
        <v>55</v>
      </c>
      <c r="AQ384">
        <v>53</v>
      </c>
      <c r="AR384">
        <v>55</v>
      </c>
      <c r="AS384">
        <v>57.090909090909093</v>
      </c>
    </row>
    <row r="385" spans="1:45" x14ac:dyDescent="0.25">
      <c r="A385">
        <v>13</v>
      </c>
      <c r="B385">
        <v>14</v>
      </c>
      <c r="C385">
        <v>12</v>
      </c>
      <c r="D385">
        <v>11</v>
      </c>
      <c r="E385">
        <v>14</v>
      </c>
      <c r="F385">
        <v>14</v>
      </c>
      <c r="G385">
        <v>14</v>
      </c>
      <c r="H385">
        <v>12</v>
      </c>
      <c r="I385">
        <v>12</v>
      </c>
      <c r="J385">
        <v>12</v>
      </c>
      <c r="K385">
        <v>13</v>
      </c>
      <c r="L385">
        <v>13</v>
      </c>
      <c r="M385">
        <v>12</v>
      </c>
      <c r="N385">
        <v>14</v>
      </c>
      <c r="O385">
        <v>13</v>
      </c>
      <c r="P385">
        <v>12</v>
      </c>
      <c r="Q385">
        <v>15</v>
      </c>
      <c r="R385">
        <v>12</v>
      </c>
      <c r="S385">
        <v>14</v>
      </c>
      <c r="T385">
        <v>17</v>
      </c>
      <c r="U385">
        <v>15</v>
      </c>
      <c r="V385">
        <v>14</v>
      </c>
      <c r="W385">
        <v>13</v>
      </c>
      <c r="X385">
        <v>14</v>
      </c>
      <c r="Y385">
        <v>13</v>
      </c>
      <c r="Z385">
        <v>12</v>
      </c>
      <c r="AA385">
        <v>14</v>
      </c>
      <c r="AB385">
        <v>16</v>
      </c>
      <c r="AC385">
        <v>15</v>
      </c>
      <c r="AD385">
        <v>14</v>
      </c>
      <c r="AE385">
        <v>14</v>
      </c>
      <c r="AF385">
        <v>12</v>
      </c>
      <c r="AG385">
        <v>1</v>
      </c>
      <c r="AH385">
        <v>1</v>
      </c>
      <c r="AI385">
        <v>1</v>
      </c>
      <c r="AJ385">
        <v>1</v>
      </c>
      <c r="AK385">
        <v>3</v>
      </c>
      <c r="AL385">
        <v>3</v>
      </c>
      <c r="AM385">
        <v>3</v>
      </c>
      <c r="AN385">
        <v>3</v>
      </c>
      <c r="AO385">
        <v>3</v>
      </c>
      <c r="AP385">
        <v>3</v>
      </c>
      <c r="AQ385">
        <v>3</v>
      </c>
      <c r="AR385">
        <v>3</v>
      </c>
      <c r="AS385">
        <v>10.386363636363637</v>
      </c>
    </row>
    <row r="386" spans="1:45" x14ac:dyDescent="0.25">
      <c r="A386">
        <v>43</v>
      </c>
      <c r="B386">
        <v>43</v>
      </c>
      <c r="C386">
        <v>38</v>
      </c>
      <c r="D386">
        <v>43</v>
      </c>
      <c r="E386">
        <v>38</v>
      </c>
      <c r="F386">
        <v>38</v>
      </c>
      <c r="G386">
        <v>43</v>
      </c>
      <c r="H386">
        <v>43</v>
      </c>
      <c r="I386">
        <v>43</v>
      </c>
      <c r="J386">
        <v>43</v>
      </c>
      <c r="K386">
        <v>43</v>
      </c>
      <c r="L386">
        <v>43</v>
      </c>
      <c r="M386">
        <v>43</v>
      </c>
      <c r="N386">
        <v>43</v>
      </c>
      <c r="O386">
        <v>41</v>
      </c>
      <c r="P386">
        <v>41</v>
      </c>
      <c r="Q386">
        <v>41</v>
      </c>
      <c r="R386">
        <v>41</v>
      </c>
      <c r="S386">
        <v>36</v>
      </c>
      <c r="T386">
        <v>36</v>
      </c>
      <c r="U386">
        <v>41</v>
      </c>
      <c r="V386">
        <v>41</v>
      </c>
      <c r="W386">
        <v>41</v>
      </c>
      <c r="X386">
        <v>41</v>
      </c>
      <c r="Y386">
        <v>41</v>
      </c>
      <c r="Z386">
        <v>41</v>
      </c>
      <c r="AA386">
        <v>41</v>
      </c>
      <c r="AB386">
        <v>36</v>
      </c>
      <c r="AC386">
        <v>41</v>
      </c>
      <c r="AD386">
        <v>41</v>
      </c>
      <c r="AE386">
        <v>41</v>
      </c>
      <c r="AF386">
        <v>41</v>
      </c>
      <c r="AG386">
        <v>41</v>
      </c>
      <c r="AH386">
        <v>39</v>
      </c>
      <c r="AI386">
        <v>39</v>
      </c>
      <c r="AJ386">
        <v>39</v>
      </c>
      <c r="AK386">
        <v>28</v>
      </c>
      <c r="AL386">
        <v>33</v>
      </c>
      <c r="AM386">
        <v>28</v>
      </c>
      <c r="AN386">
        <v>28</v>
      </c>
      <c r="AO386">
        <v>28</v>
      </c>
      <c r="AP386">
        <v>28</v>
      </c>
      <c r="AQ386">
        <v>28</v>
      </c>
      <c r="AR386">
        <v>28</v>
      </c>
      <c r="AS386">
        <v>38.56818181818182</v>
      </c>
    </row>
    <row r="387" spans="1:45" x14ac:dyDescent="0.25">
      <c r="A387">
        <v>47</v>
      </c>
      <c r="B387">
        <v>47</v>
      </c>
      <c r="C387">
        <v>47</v>
      </c>
      <c r="D387">
        <v>47</v>
      </c>
      <c r="E387">
        <v>47</v>
      </c>
      <c r="F387">
        <v>47</v>
      </c>
      <c r="G387">
        <v>47</v>
      </c>
      <c r="H387">
        <v>47</v>
      </c>
      <c r="I387">
        <v>47</v>
      </c>
      <c r="J387">
        <v>47</v>
      </c>
      <c r="K387">
        <v>47</v>
      </c>
      <c r="L387">
        <v>47</v>
      </c>
      <c r="M387">
        <v>47</v>
      </c>
      <c r="N387">
        <v>47</v>
      </c>
      <c r="O387">
        <v>47</v>
      </c>
      <c r="P387">
        <v>48</v>
      </c>
      <c r="Q387">
        <v>48</v>
      </c>
      <c r="R387">
        <v>48</v>
      </c>
      <c r="S387">
        <v>48</v>
      </c>
      <c r="T387">
        <v>49</v>
      </c>
      <c r="U387">
        <v>49</v>
      </c>
      <c r="V387">
        <v>49</v>
      </c>
      <c r="W387">
        <v>49</v>
      </c>
      <c r="X387">
        <v>49</v>
      </c>
      <c r="Y387">
        <v>49</v>
      </c>
      <c r="Z387">
        <v>49</v>
      </c>
      <c r="AA387">
        <v>49</v>
      </c>
      <c r="AB387">
        <v>49</v>
      </c>
      <c r="AC387">
        <v>49</v>
      </c>
      <c r="AD387">
        <v>49</v>
      </c>
      <c r="AE387">
        <v>49</v>
      </c>
      <c r="AF387">
        <v>49</v>
      </c>
      <c r="AG387">
        <v>47</v>
      </c>
      <c r="AH387">
        <v>47</v>
      </c>
      <c r="AI387">
        <v>47</v>
      </c>
      <c r="AJ387">
        <v>47</v>
      </c>
      <c r="AK387">
        <v>47</v>
      </c>
      <c r="AL387">
        <v>47</v>
      </c>
      <c r="AM387">
        <v>47</v>
      </c>
      <c r="AN387">
        <v>47</v>
      </c>
      <c r="AO387">
        <v>47</v>
      </c>
      <c r="AP387">
        <v>47</v>
      </c>
      <c r="AQ387">
        <v>47</v>
      </c>
      <c r="AR387">
        <v>47</v>
      </c>
      <c r="AS387">
        <v>47.68181818181818</v>
      </c>
    </row>
    <row r="388" spans="1:45" x14ac:dyDescent="0.25">
      <c r="A388">
        <v>22</v>
      </c>
      <c r="B388">
        <v>22</v>
      </c>
      <c r="C388">
        <v>23</v>
      </c>
      <c r="D388">
        <v>23</v>
      </c>
      <c r="E388">
        <v>15</v>
      </c>
      <c r="F388">
        <v>17</v>
      </c>
      <c r="G388">
        <v>14</v>
      </c>
      <c r="H388">
        <v>15</v>
      </c>
      <c r="I388">
        <v>16</v>
      </c>
      <c r="J388">
        <v>16</v>
      </c>
      <c r="K388">
        <v>18</v>
      </c>
      <c r="L388">
        <v>18</v>
      </c>
      <c r="M388">
        <v>16</v>
      </c>
      <c r="N388">
        <v>14</v>
      </c>
      <c r="O388">
        <v>16</v>
      </c>
      <c r="P388">
        <v>16</v>
      </c>
      <c r="Q388">
        <v>18</v>
      </c>
      <c r="R388">
        <v>17</v>
      </c>
      <c r="S388">
        <v>16</v>
      </c>
      <c r="T388">
        <v>19</v>
      </c>
      <c r="U388">
        <v>14</v>
      </c>
      <c r="V388">
        <v>13</v>
      </c>
      <c r="W388">
        <v>15</v>
      </c>
      <c r="X388">
        <v>14</v>
      </c>
      <c r="Y388">
        <v>15</v>
      </c>
      <c r="Z388">
        <v>13</v>
      </c>
      <c r="AA388">
        <v>14</v>
      </c>
      <c r="AB388">
        <v>15</v>
      </c>
      <c r="AC388">
        <v>14</v>
      </c>
      <c r="AD388">
        <v>16</v>
      </c>
      <c r="AE388">
        <v>16</v>
      </c>
      <c r="AF388">
        <v>13</v>
      </c>
      <c r="AG388">
        <v>13</v>
      </c>
      <c r="AH388">
        <v>12</v>
      </c>
      <c r="AI388">
        <v>13</v>
      </c>
      <c r="AJ388">
        <v>12</v>
      </c>
      <c r="AK388">
        <v>12</v>
      </c>
      <c r="AL388">
        <v>13</v>
      </c>
      <c r="AM388">
        <v>13</v>
      </c>
      <c r="AN388">
        <v>17</v>
      </c>
      <c r="AO388">
        <v>16</v>
      </c>
      <c r="AP388">
        <v>16</v>
      </c>
      <c r="AQ388">
        <v>14</v>
      </c>
      <c r="AR388">
        <v>16</v>
      </c>
      <c r="AS388">
        <v>15.681818181818182</v>
      </c>
    </row>
    <row r="389" spans="1:45" x14ac:dyDescent="0.25">
      <c r="A389">
        <v>9</v>
      </c>
      <c r="B389">
        <v>9</v>
      </c>
      <c r="C389">
        <v>9</v>
      </c>
      <c r="D389">
        <v>9</v>
      </c>
      <c r="E389">
        <v>9</v>
      </c>
      <c r="F389">
        <v>9</v>
      </c>
      <c r="G389">
        <v>9</v>
      </c>
      <c r="H389">
        <v>9</v>
      </c>
      <c r="I389">
        <v>9</v>
      </c>
      <c r="J389">
        <v>9</v>
      </c>
      <c r="K389">
        <v>9</v>
      </c>
      <c r="L389">
        <v>9</v>
      </c>
      <c r="M389">
        <v>9</v>
      </c>
      <c r="N389">
        <v>9</v>
      </c>
      <c r="O389">
        <v>9</v>
      </c>
      <c r="P389">
        <v>9</v>
      </c>
      <c r="Q389">
        <v>9</v>
      </c>
      <c r="R389">
        <v>9</v>
      </c>
      <c r="S389">
        <v>9</v>
      </c>
      <c r="T389">
        <v>9</v>
      </c>
      <c r="U389">
        <v>9</v>
      </c>
      <c r="V389">
        <v>9</v>
      </c>
      <c r="W389">
        <v>9</v>
      </c>
      <c r="X389">
        <v>9</v>
      </c>
      <c r="Y389">
        <v>9</v>
      </c>
      <c r="Z389">
        <v>9</v>
      </c>
      <c r="AA389">
        <v>9</v>
      </c>
      <c r="AB389">
        <v>9</v>
      </c>
      <c r="AC389">
        <v>9</v>
      </c>
      <c r="AD389">
        <v>9</v>
      </c>
      <c r="AE389">
        <v>9</v>
      </c>
      <c r="AF389">
        <v>9</v>
      </c>
      <c r="AG389">
        <v>9</v>
      </c>
      <c r="AH389">
        <v>9</v>
      </c>
      <c r="AI389">
        <v>9</v>
      </c>
      <c r="AJ389">
        <v>9</v>
      </c>
      <c r="AK389">
        <v>9</v>
      </c>
      <c r="AL389">
        <v>9</v>
      </c>
      <c r="AM389">
        <v>9</v>
      </c>
      <c r="AN389">
        <v>9</v>
      </c>
      <c r="AO389">
        <v>9</v>
      </c>
      <c r="AP389">
        <v>9</v>
      </c>
      <c r="AQ389">
        <v>9</v>
      </c>
      <c r="AR389">
        <v>9</v>
      </c>
      <c r="AS389">
        <v>9</v>
      </c>
    </row>
    <row r="390" spans="1:45" x14ac:dyDescent="0.25">
      <c r="A390">
        <v>21</v>
      </c>
      <c r="B390">
        <v>21</v>
      </c>
      <c r="C390">
        <v>21</v>
      </c>
      <c r="D390">
        <v>23</v>
      </c>
      <c r="E390">
        <v>23</v>
      </c>
      <c r="F390">
        <v>23</v>
      </c>
      <c r="G390">
        <v>23</v>
      </c>
      <c r="H390">
        <v>23</v>
      </c>
      <c r="I390">
        <v>23</v>
      </c>
      <c r="J390">
        <v>23</v>
      </c>
      <c r="K390">
        <v>23</v>
      </c>
      <c r="L390">
        <v>23</v>
      </c>
      <c r="M390">
        <v>24</v>
      </c>
      <c r="N390">
        <v>24</v>
      </c>
      <c r="O390">
        <v>24</v>
      </c>
      <c r="P390">
        <v>24</v>
      </c>
      <c r="Q390">
        <v>24</v>
      </c>
      <c r="R390">
        <v>24</v>
      </c>
      <c r="S390">
        <v>24</v>
      </c>
      <c r="T390">
        <v>24</v>
      </c>
      <c r="U390">
        <v>24</v>
      </c>
      <c r="V390">
        <v>24</v>
      </c>
      <c r="W390">
        <v>24</v>
      </c>
      <c r="X390">
        <v>24</v>
      </c>
      <c r="Y390">
        <v>24</v>
      </c>
      <c r="Z390">
        <v>24</v>
      </c>
      <c r="AA390">
        <v>24</v>
      </c>
      <c r="AB390">
        <v>25</v>
      </c>
      <c r="AC390">
        <v>25</v>
      </c>
      <c r="AD390">
        <v>25</v>
      </c>
      <c r="AE390">
        <v>25</v>
      </c>
      <c r="AF390">
        <v>25</v>
      </c>
      <c r="AG390">
        <v>25</v>
      </c>
      <c r="AH390">
        <v>25</v>
      </c>
      <c r="AI390">
        <v>25</v>
      </c>
      <c r="AJ390">
        <v>25</v>
      </c>
      <c r="AK390">
        <v>25</v>
      </c>
      <c r="AL390">
        <v>25</v>
      </c>
      <c r="AM390">
        <v>25</v>
      </c>
      <c r="AN390">
        <v>25</v>
      </c>
      <c r="AO390">
        <v>25</v>
      </c>
      <c r="AP390">
        <v>25</v>
      </c>
      <c r="AQ390">
        <v>25</v>
      </c>
      <c r="AR390">
        <v>25</v>
      </c>
      <c r="AS390">
        <v>23.977272727272727</v>
      </c>
    </row>
    <row r="391" spans="1:45" x14ac:dyDescent="0.25">
      <c r="A391">
        <v>153</v>
      </c>
      <c r="B391">
        <v>153</v>
      </c>
      <c r="C391">
        <v>153</v>
      </c>
      <c r="D391">
        <v>153</v>
      </c>
      <c r="E391">
        <v>153</v>
      </c>
      <c r="F391">
        <v>153</v>
      </c>
      <c r="G391">
        <v>153</v>
      </c>
      <c r="H391">
        <v>153</v>
      </c>
      <c r="I391">
        <v>153</v>
      </c>
      <c r="J391">
        <v>153</v>
      </c>
      <c r="K391">
        <v>153</v>
      </c>
      <c r="L391">
        <v>153</v>
      </c>
      <c r="M391">
        <v>153</v>
      </c>
      <c r="N391">
        <v>153</v>
      </c>
      <c r="O391">
        <v>153</v>
      </c>
      <c r="P391">
        <v>153</v>
      </c>
      <c r="Q391">
        <v>153</v>
      </c>
      <c r="R391">
        <v>153</v>
      </c>
      <c r="S391">
        <v>153</v>
      </c>
      <c r="T391">
        <v>153</v>
      </c>
      <c r="U391">
        <v>153</v>
      </c>
      <c r="V391">
        <v>153</v>
      </c>
      <c r="W391">
        <v>153</v>
      </c>
      <c r="X391">
        <v>153</v>
      </c>
      <c r="Y391">
        <v>153</v>
      </c>
      <c r="Z391">
        <v>153</v>
      </c>
      <c r="AA391">
        <v>153</v>
      </c>
      <c r="AB391">
        <v>153</v>
      </c>
      <c r="AC391">
        <v>153</v>
      </c>
      <c r="AD391">
        <v>153</v>
      </c>
      <c r="AE391">
        <v>153</v>
      </c>
      <c r="AF391">
        <v>153</v>
      </c>
      <c r="AG391">
        <v>153</v>
      </c>
      <c r="AH391">
        <v>153</v>
      </c>
      <c r="AI391">
        <v>153</v>
      </c>
      <c r="AJ391">
        <v>153</v>
      </c>
      <c r="AK391">
        <v>145</v>
      </c>
      <c r="AL391">
        <v>144</v>
      </c>
      <c r="AM391">
        <v>142</v>
      </c>
      <c r="AN391">
        <v>141</v>
      </c>
      <c r="AO391">
        <v>141</v>
      </c>
      <c r="AP391">
        <v>141</v>
      </c>
      <c r="AQ391">
        <v>141</v>
      </c>
      <c r="AR391">
        <v>141</v>
      </c>
      <c r="AS391">
        <v>151</v>
      </c>
    </row>
    <row r="392" spans="1:45" x14ac:dyDescent="0.25">
      <c r="A392">
        <v>12</v>
      </c>
      <c r="B392">
        <v>12</v>
      </c>
      <c r="C392">
        <v>12</v>
      </c>
      <c r="D392">
        <v>12</v>
      </c>
      <c r="E392">
        <v>12</v>
      </c>
      <c r="F392">
        <v>12</v>
      </c>
      <c r="G392">
        <v>12</v>
      </c>
      <c r="H392">
        <v>12</v>
      </c>
      <c r="I392">
        <v>12</v>
      </c>
      <c r="J392">
        <v>12</v>
      </c>
      <c r="K392">
        <v>12</v>
      </c>
      <c r="L392">
        <v>12</v>
      </c>
      <c r="M392">
        <v>12</v>
      </c>
      <c r="N392">
        <v>12</v>
      </c>
      <c r="O392">
        <v>12</v>
      </c>
      <c r="P392">
        <v>12</v>
      </c>
      <c r="Q392">
        <v>12</v>
      </c>
      <c r="R392">
        <v>12</v>
      </c>
      <c r="S392">
        <v>12</v>
      </c>
      <c r="T392">
        <v>12</v>
      </c>
      <c r="U392">
        <v>12</v>
      </c>
      <c r="V392">
        <v>12</v>
      </c>
      <c r="W392">
        <v>12</v>
      </c>
      <c r="X392">
        <v>12</v>
      </c>
      <c r="Y392">
        <v>12</v>
      </c>
      <c r="Z392">
        <v>12</v>
      </c>
      <c r="AA392">
        <v>12</v>
      </c>
      <c r="AB392">
        <v>12</v>
      </c>
      <c r="AC392">
        <v>12</v>
      </c>
      <c r="AD392">
        <v>12</v>
      </c>
      <c r="AE392">
        <v>12</v>
      </c>
      <c r="AF392">
        <v>12</v>
      </c>
      <c r="AG392">
        <v>12</v>
      </c>
      <c r="AH392">
        <v>12</v>
      </c>
      <c r="AI392">
        <v>12</v>
      </c>
      <c r="AJ392">
        <v>12</v>
      </c>
      <c r="AK392">
        <v>12</v>
      </c>
      <c r="AL392">
        <v>12</v>
      </c>
      <c r="AM392">
        <v>12</v>
      </c>
      <c r="AN392">
        <v>12</v>
      </c>
      <c r="AO392">
        <v>12</v>
      </c>
      <c r="AP392">
        <v>12</v>
      </c>
      <c r="AQ392">
        <v>12</v>
      </c>
      <c r="AR392">
        <v>12</v>
      </c>
      <c r="AS392">
        <v>12</v>
      </c>
    </row>
    <row r="393" spans="1:45" x14ac:dyDescent="0.25">
      <c r="A393">
        <v>27</v>
      </c>
      <c r="B393">
        <v>23</v>
      </c>
      <c r="C393">
        <v>23</v>
      </c>
      <c r="D393">
        <v>27</v>
      </c>
      <c r="E393">
        <v>23</v>
      </c>
      <c r="F393">
        <v>27</v>
      </c>
      <c r="G393">
        <v>23</v>
      </c>
      <c r="H393">
        <v>27</v>
      </c>
      <c r="I393">
        <v>23</v>
      </c>
      <c r="J393">
        <v>25</v>
      </c>
      <c r="K393">
        <v>25</v>
      </c>
      <c r="L393">
        <v>26</v>
      </c>
      <c r="M393">
        <v>25</v>
      </c>
      <c r="N393">
        <v>25</v>
      </c>
      <c r="O393">
        <v>25</v>
      </c>
      <c r="P393">
        <v>29</v>
      </c>
      <c r="Q393">
        <v>25</v>
      </c>
      <c r="R393">
        <v>25</v>
      </c>
      <c r="S393">
        <v>25</v>
      </c>
      <c r="T393">
        <v>25</v>
      </c>
      <c r="U393">
        <v>25</v>
      </c>
      <c r="V393">
        <v>28</v>
      </c>
      <c r="W393">
        <v>25</v>
      </c>
      <c r="X393">
        <v>25</v>
      </c>
      <c r="Y393">
        <v>28</v>
      </c>
      <c r="Z393">
        <v>25</v>
      </c>
      <c r="AA393">
        <v>28</v>
      </c>
      <c r="AB393">
        <v>25</v>
      </c>
      <c r="AC393">
        <v>25</v>
      </c>
      <c r="AD393">
        <v>25</v>
      </c>
      <c r="AE393">
        <v>25</v>
      </c>
      <c r="AF393">
        <v>25</v>
      </c>
      <c r="AG393">
        <v>25</v>
      </c>
      <c r="AH393">
        <v>25</v>
      </c>
      <c r="AI393">
        <v>25</v>
      </c>
      <c r="AJ393">
        <v>25</v>
      </c>
      <c r="AK393">
        <v>22</v>
      </c>
      <c r="AL393">
        <v>22</v>
      </c>
      <c r="AM393">
        <v>22</v>
      </c>
      <c r="AN393">
        <v>22</v>
      </c>
      <c r="AO393">
        <v>22</v>
      </c>
      <c r="AP393">
        <v>22</v>
      </c>
      <c r="AQ393">
        <v>22</v>
      </c>
      <c r="AR393">
        <v>22</v>
      </c>
      <c r="AS393">
        <v>24.727272727272727</v>
      </c>
    </row>
    <row r="394" spans="1:45" x14ac:dyDescent="0.25">
      <c r="A394">
        <v>82</v>
      </c>
      <c r="B394">
        <v>82</v>
      </c>
      <c r="C394">
        <v>81</v>
      </c>
      <c r="D394">
        <v>82</v>
      </c>
      <c r="E394">
        <v>82</v>
      </c>
      <c r="F394">
        <v>81</v>
      </c>
      <c r="G394">
        <v>82</v>
      </c>
      <c r="H394">
        <v>82</v>
      </c>
      <c r="I394">
        <v>82</v>
      </c>
      <c r="J394">
        <v>81</v>
      </c>
      <c r="K394">
        <v>82</v>
      </c>
      <c r="L394">
        <v>81</v>
      </c>
      <c r="M394">
        <v>82</v>
      </c>
      <c r="N394">
        <v>81</v>
      </c>
      <c r="O394">
        <v>81</v>
      </c>
      <c r="P394">
        <v>82</v>
      </c>
      <c r="Q394">
        <v>82</v>
      </c>
      <c r="R394">
        <v>83</v>
      </c>
      <c r="S394">
        <v>82</v>
      </c>
      <c r="T394">
        <v>83</v>
      </c>
      <c r="U394">
        <v>82</v>
      </c>
      <c r="V394">
        <v>83</v>
      </c>
      <c r="W394">
        <v>83</v>
      </c>
      <c r="X394">
        <v>83</v>
      </c>
      <c r="Y394">
        <v>82</v>
      </c>
      <c r="Z394">
        <v>83</v>
      </c>
      <c r="AA394">
        <v>83</v>
      </c>
      <c r="AB394">
        <v>82</v>
      </c>
      <c r="AC394">
        <v>83</v>
      </c>
      <c r="AD394">
        <v>83</v>
      </c>
      <c r="AE394">
        <v>83</v>
      </c>
      <c r="AF394">
        <v>82</v>
      </c>
      <c r="AG394">
        <v>82</v>
      </c>
      <c r="AH394">
        <v>82</v>
      </c>
      <c r="AI394">
        <v>83</v>
      </c>
      <c r="AJ394">
        <v>83</v>
      </c>
      <c r="AK394">
        <v>82</v>
      </c>
      <c r="AL394">
        <v>82</v>
      </c>
      <c r="AM394">
        <v>82</v>
      </c>
      <c r="AN394">
        <v>82</v>
      </c>
      <c r="AO394">
        <v>82</v>
      </c>
      <c r="AP394">
        <v>82</v>
      </c>
      <c r="AQ394">
        <v>82</v>
      </c>
      <c r="AR394">
        <v>82</v>
      </c>
      <c r="AS394">
        <v>82.13636363636364</v>
      </c>
    </row>
    <row r="395" spans="1:45" x14ac:dyDescent="0.25">
      <c r="A395">
        <v>133</v>
      </c>
      <c r="B395">
        <v>126</v>
      </c>
      <c r="C395">
        <v>134</v>
      </c>
      <c r="D395">
        <v>122</v>
      </c>
      <c r="E395">
        <v>119</v>
      </c>
      <c r="F395">
        <v>125</v>
      </c>
      <c r="G395">
        <v>119</v>
      </c>
      <c r="H395">
        <v>118</v>
      </c>
      <c r="I395">
        <v>116</v>
      </c>
      <c r="J395">
        <v>127</v>
      </c>
      <c r="K395">
        <v>109</v>
      </c>
      <c r="L395">
        <v>106</v>
      </c>
      <c r="M395">
        <v>112</v>
      </c>
      <c r="N395">
        <v>114</v>
      </c>
      <c r="O395">
        <v>121</v>
      </c>
      <c r="P395">
        <v>115</v>
      </c>
      <c r="Q395">
        <v>120</v>
      </c>
      <c r="R395">
        <v>120</v>
      </c>
      <c r="S395">
        <v>120</v>
      </c>
      <c r="T395">
        <v>118</v>
      </c>
      <c r="U395">
        <v>113</v>
      </c>
      <c r="V395">
        <v>118</v>
      </c>
      <c r="W395">
        <v>119</v>
      </c>
      <c r="X395">
        <v>117</v>
      </c>
      <c r="Y395">
        <v>123</v>
      </c>
      <c r="Z395">
        <v>134</v>
      </c>
      <c r="AA395">
        <v>138</v>
      </c>
      <c r="AB395">
        <v>127</v>
      </c>
      <c r="AC395">
        <v>127</v>
      </c>
      <c r="AD395">
        <v>128</v>
      </c>
      <c r="AE395">
        <v>127</v>
      </c>
      <c r="AF395">
        <v>113</v>
      </c>
      <c r="AG395">
        <v>114</v>
      </c>
      <c r="AH395">
        <v>106</v>
      </c>
      <c r="AI395">
        <v>106</v>
      </c>
      <c r="AJ395">
        <v>107</v>
      </c>
      <c r="AK395">
        <v>107</v>
      </c>
      <c r="AL395">
        <v>108</v>
      </c>
      <c r="AM395">
        <v>108</v>
      </c>
      <c r="AN395">
        <v>107</v>
      </c>
      <c r="AO395">
        <v>112</v>
      </c>
      <c r="AP395">
        <v>113</v>
      </c>
      <c r="AQ395">
        <v>112</v>
      </c>
      <c r="AR395">
        <v>109</v>
      </c>
      <c r="AS395">
        <v>117.88636363636364</v>
      </c>
    </row>
    <row r="396" spans="1:45" x14ac:dyDescent="0.25">
      <c r="A396">
        <v>21</v>
      </c>
      <c r="B396">
        <v>21</v>
      </c>
      <c r="C396">
        <v>21</v>
      </c>
      <c r="D396">
        <v>21</v>
      </c>
      <c r="E396">
        <v>21</v>
      </c>
      <c r="F396">
        <v>21</v>
      </c>
      <c r="G396">
        <v>21</v>
      </c>
      <c r="H396">
        <v>21</v>
      </c>
      <c r="I396">
        <v>21</v>
      </c>
      <c r="J396">
        <v>21</v>
      </c>
      <c r="K396">
        <v>21</v>
      </c>
      <c r="L396">
        <v>21</v>
      </c>
      <c r="M396">
        <v>21</v>
      </c>
      <c r="N396">
        <v>21</v>
      </c>
      <c r="O396">
        <v>21</v>
      </c>
      <c r="P396">
        <v>21</v>
      </c>
      <c r="Q396">
        <v>21</v>
      </c>
      <c r="R396">
        <v>21</v>
      </c>
      <c r="S396">
        <v>21</v>
      </c>
      <c r="T396">
        <v>21</v>
      </c>
      <c r="U396">
        <v>21</v>
      </c>
      <c r="V396">
        <v>21</v>
      </c>
      <c r="W396">
        <v>21</v>
      </c>
      <c r="X396">
        <v>21</v>
      </c>
      <c r="Y396">
        <v>21</v>
      </c>
      <c r="Z396">
        <v>21</v>
      </c>
      <c r="AA396">
        <v>21</v>
      </c>
      <c r="AB396">
        <v>21</v>
      </c>
      <c r="AC396">
        <v>21</v>
      </c>
      <c r="AD396">
        <v>21</v>
      </c>
      <c r="AE396">
        <v>21</v>
      </c>
      <c r="AF396">
        <v>21</v>
      </c>
      <c r="AG396">
        <v>21</v>
      </c>
      <c r="AH396">
        <v>21</v>
      </c>
      <c r="AI396">
        <v>21</v>
      </c>
      <c r="AJ396">
        <v>4</v>
      </c>
      <c r="AK396">
        <v>5</v>
      </c>
      <c r="AL396">
        <v>5</v>
      </c>
      <c r="AM396">
        <v>5</v>
      </c>
      <c r="AN396">
        <v>5</v>
      </c>
      <c r="AO396">
        <v>6</v>
      </c>
      <c r="AP396">
        <v>5</v>
      </c>
      <c r="AQ396">
        <v>5</v>
      </c>
      <c r="AR396">
        <v>5</v>
      </c>
      <c r="AS396">
        <v>17.727272727272727</v>
      </c>
    </row>
    <row r="397" spans="1:45" x14ac:dyDescent="0.25">
      <c r="A397">
        <v>36</v>
      </c>
      <c r="B397">
        <v>36</v>
      </c>
      <c r="C397">
        <v>36</v>
      </c>
      <c r="D397">
        <v>36</v>
      </c>
      <c r="E397">
        <v>41</v>
      </c>
      <c r="F397">
        <v>41</v>
      </c>
      <c r="G397">
        <v>41</v>
      </c>
      <c r="H397">
        <v>41</v>
      </c>
      <c r="I397">
        <v>41</v>
      </c>
      <c r="J397">
        <v>41</v>
      </c>
      <c r="K397">
        <v>41</v>
      </c>
      <c r="L397">
        <v>18</v>
      </c>
      <c r="M397">
        <v>18</v>
      </c>
      <c r="N397">
        <v>18</v>
      </c>
      <c r="O397">
        <v>18</v>
      </c>
      <c r="P397">
        <v>18</v>
      </c>
      <c r="Q397">
        <v>18</v>
      </c>
      <c r="R397">
        <v>18</v>
      </c>
      <c r="S397">
        <v>22</v>
      </c>
      <c r="T397">
        <v>22</v>
      </c>
      <c r="U397">
        <v>22</v>
      </c>
      <c r="V397">
        <v>22</v>
      </c>
      <c r="W397">
        <v>22</v>
      </c>
      <c r="X397">
        <v>22</v>
      </c>
      <c r="Y397">
        <v>22</v>
      </c>
      <c r="Z397">
        <v>22</v>
      </c>
      <c r="AA397">
        <v>22</v>
      </c>
      <c r="AB397">
        <v>22</v>
      </c>
      <c r="AC397">
        <v>22</v>
      </c>
      <c r="AD397">
        <v>22</v>
      </c>
      <c r="AE397">
        <v>22</v>
      </c>
      <c r="AF397">
        <v>22</v>
      </c>
      <c r="AG397">
        <v>22</v>
      </c>
      <c r="AH397">
        <v>22</v>
      </c>
      <c r="AI397">
        <v>22</v>
      </c>
      <c r="AJ397">
        <v>26</v>
      </c>
      <c r="AK397">
        <v>26</v>
      </c>
      <c r="AL397">
        <v>27</v>
      </c>
      <c r="AM397">
        <v>27</v>
      </c>
      <c r="AN397">
        <v>27</v>
      </c>
      <c r="AO397">
        <v>27</v>
      </c>
      <c r="AP397">
        <v>27</v>
      </c>
      <c r="AQ397">
        <v>27</v>
      </c>
      <c r="AR397">
        <v>31</v>
      </c>
      <c r="AS397">
        <v>26.727272727272727</v>
      </c>
    </row>
    <row r="398" spans="1:45" x14ac:dyDescent="0.25">
      <c r="A398">
        <v>14</v>
      </c>
      <c r="B398">
        <v>16</v>
      </c>
      <c r="C398">
        <v>17</v>
      </c>
      <c r="D398">
        <v>17</v>
      </c>
      <c r="E398">
        <v>21</v>
      </c>
      <c r="F398">
        <v>19</v>
      </c>
      <c r="G398">
        <v>21</v>
      </c>
      <c r="H398">
        <v>22</v>
      </c>
      <c r="I398">
        <v>21</v>
      </c>
      <c r="J398">
        <v>19</v>
      </c>
      <c r="K398">
        <v>21</v>
      </c>
      <c r="L398">
        <v>25</v>
      </c>
      <c r="M398">
        <v>25</v>
      </c>
      <c r="N398">
        <v>19</v>
      </c>
      <c r="O398">
        <v>20</v>
      </c>
      <c r="P398">
        <v>20</v>
      </c>
      <c r="Q398">
        <v>20</v>
      </c>
      <c r="R398">
        <v>22</v>
      </c>
      <c r="S398">
        <v>13</v>
      </c>
      <c r="T398">
        <v>20</v>
      </c>
      <c r="U398">
        <v>21</v>
      </c>
      <c r="V398">
        <v>19</v>
      </c>
      <c r="W398">
        <v>22</v>
      </c>
      <c r="X398">
        <v>18</v>
      </c>
      <c r="Y398">
        <v>13</v>
      </c>
      <c r="Z398">
        <v>17</v>
      </c>
      <c r="AA398">
        <v>19</v>
      </c>
      <c r="AB398">
        <v>19</v>
      </c>
      <c r="AC398">
        <v>20</v>
      </c>
      <c r="AD398">
        <v>22</v>
      </c>
      <c r="AE398">
        <v>21</v>
      </c>
      <c r="AF398">
        <v>17</v>
      </c>
      <c r="AG398">
        <v>15</v>
      </c>
      <c r="AH398">
        <v>15</v>
      </c>
      <c r="AI398">
        <v>16</v>
      </c>
      <c r="AJ398">
        <v>13</v>
      </c>
      <c r="AK398">
        <v>14</v>
      </c>
      <c r="AL398">
        <v>13</v>
      </c>
      <c r="AM398">
        <v>14</v>
      </c>
      <c r="AN398">
        <v>16</v>
      </c>
      <c r="AO398">
        <v>16</v>
      </c>
      <c r="AP398">
        <v>15</v>
      </c>
      <c r="AQ398">
        <v>18</v>
      </c>
      <c r="AR398">
        <v>14</v>
      </c>
      <c r="AS398">
        <v>18.15909090909091</v>
      </c>
    </row>
    <row r="399" spans="1:45" x14ac:dyDescent="0.25">
      <c r="A399">
        <v>93</v>
      </c>
      <c r="B399">
        <v>93</v>
      </c>
      <c r="C399">
        <v>94</v>
      </c>
      <c r="D399">
        <v>92</v>
      </c>
      <c r="E399">
        <v>92</v>
      </c>
      <c r="F399">
        <v>92</v>
      </c>
      <c r="G399">
        <v>92</v>
      </c>
      <c r="H399">
        <v>93</v>
      </c>
      <c r="I399">
        <v>93</v>
      </c>
      <c r="J399">
        <v>93</v>
      </c>
      <c r="K399">
        <v>94</v>
      </c>
      <c r="L399">
        <v>94</v>
      </c>
      <c r="M399">
        <v>96</v>
      </c>
      <c r="N399">
        <v>93</v>
      </c>
      <c r="O399">
        <v>98</v>
      </c>
      <c r="P399">
        <v>96</v>
      </c>
      <c r="Q399">
        <v>96</v>
      </c>
      <c r="R399">
        <v>97</v>
      </c>
      <c r="S399">
        <v>96</v>
      </c>
      <c r="T399">
        <v>94</v>
      </c>
      <c r="U399">
        <v>95</v>
      </c>
      <c r="V399">
        <v>97</v>
      </c>
      <c r="W399">
        <v>98</v>
      </c>
      <c r="X399">
        <v>96</v>
      </c>
      <c r="Y399">
        <v>96</v>
      </c>
      <c r="Z399">
        <v>96</v>
      </c>
      <c r="AA399">
        <v>96</v>
      </c>
      <c r="AB399">
        <v>96</v>
      </c>
      <c r="AC399">
        <v>96</v>
      </c>
      <c r="AD399">
        <v>96</v>
      </c>
      <c r="AE399">
        <v>96</v>
      </c>
      <c r="AF399">
        <v>96</v>
      </c>
      <c r="AG399">
        <v>98</v>
      </c>
      <c r="AH399">
        <v>97</v>
      </c>
      <c r="AI399">
        <v>97</v>
      </c>
      <c r="AJ399">
        <v>99</v>
      </c>
      <c r="AK399">
        <v>101</v>
      </c>
      <c r="AL399">
        <v>100</v>
      </c>
      <c r="AM399">
        <v>98</v>
      </c>
      <c r="AN399">
        <v>97</v>
      </c>
      <c r="AO399">
        <v>97</v>
      </c>
      <c r="AP399">
        <v>97</v>
      </c>
      <c r="AQ399">
        <v>100</v>
      </c>
      <c r="AR399">
        <v>98</v>
      </c>
      <c r="AS399">
        <v>95.772727272727266</v>
      </c>
    </row>
    <row r="400" spans="1:45" x14ac:dyDescent="0.25">
      <c r="A400">
        <v>48</v>
      </c>
      <c r="B400">
        <v>48</v>
      </c>
      <c r="C400">
        <v>48</v>
      </c>
      <c r="D400">
        <v>48</v>
      </c>
      <c r="E400">
        <v>48</v>
      </c>
      <c r="F400">
        <v>48</v>
      </c>
      <c r="G400">
        <v>48</v>
      </c>
      <c r="H400">
        <v>48</v>
      </c>
      <c r="I400">
        <v>48</v>
      </c>
      <c r="J400">
        <v>48</v>
      </c>
      <c r="K400">
        <v>48</v>
      </c>
      <c r="L400">
        <v>48</v>
      </c>
      <c r="M400">
        <v>48</v>
      </c>
      <c r="N400">
        <v>48</v>
      </c>
      <c r="O400">
        <v>48</v>
      </c>
      <c r="P400">
        <v>48</v>
      </c>
      <c r="Q400">
        <v>48</v>
      </c>
      <c r="R400">
        <v>48</v>
      </c>
      <c r="S400">
        <v>48</v>
      </c>
      <c r="T400">
        <v>48</v>
      </c>
      <c r="U400">
        <v>48</v>
      </c>
      <c r="V400">
        <v>48</v>
      </c>
      <c r="W400">
        <v>48</v>
      </c>
      <c r="X400">
        <v>48</v>
      </c>
      <c r="Y400">
        <v>48</v>
      </c>
      <c r="Z400">
        <v>48</v>
      </c>
      <c r="AA400">
        <v>48</v>
      </c>
      <c r="AB400">
        <v>48</v>
      </c>
      <c r="AC400">
        <v>48</v>
      </c>
      <c r="AD400">
        <v>48</v>
      </c>
      <c r="AE400">
        <v>48</v>
      </c>
      <c r="AF400">
        <v>48</v>
      </c>
      <c r="AG400">
        <v>48</v>
      </c>
      <c r="AH400">
        <v>48</v>
      </c>
      <c r="AI400">
        <v>48</v>
      </c>
      <c r="AJ400">
        <v>48</v>
      </c>
      <c r="AK400">
        <v>48</v>
      </c>
      <c r="AL400">
        <v>48</v>
      </c>
      <c r="AM400">
        <v>48</v>
      </c>
      <c r="AN400">
        <v>48</v>
      </c>
      <c r="AO400">
        <v>48</v>
      </c>
      <c r="AP400">
        <v>48</v>
      </c>
      <c r="AQ400">
        <v>48</v>
      </c>
      <c r="AR400">
        <v>48</v>
      </c>
      <c r="AS400">
        <v>48</v>
      </c>
    </row>
    <row r="401" spans="1:45" x14ac:dyDescent="0.25">
      <c r="A401">
        <v>51</v>
      </c>
      <c r="B401">
        <v>53</v>
      </c>
      <c r="C401">
        <v>56</v>
      </c>
      <c r="D401">
        <v>55</v>
      </c>
      <c r="E401">
        <v>52</v>
      </c>
      <c r="F401">
        <v>54</v>
      </c>
      <c r="G401">
        <v>53</v>
      </c>
      <c r="H401">
        <v>55</v>
      </c>
      <c r="I401">
        <v>56</v>
      </c>
      <c r="J401">
        <v>63</v>
      </c>
      <c r="K401">
        <v>64</v>
      </c>
      <c r="L401">
        <v>63</v>
      </c>
      <c r="M401">
        <v>62</v>
      </c>
      <c r="N401">
        <v>64</v>
      </c>
      <c r="O401">
        <v>61</v>
      </c>
      <c r="P401">
        <v>60</v>
      </c>
      <c r="Q401">
        <v>58</v>
      </c>
      <c r="R401">
        <v>59</v>
      </c>
      <c r="S401">
        <v>57</v>
      </c>
      <c r="T401">
        <v>56</v>
      </c>
      <c r="U401">
        <v>56</v>
      </c>
      <c r="V401">
        <v>57</v>
      </c>
      <c r="W401">
        <v>52</v>
      </c>
      <c r="X401">
        <v>57</v>
      </c>
      <c r="Y401">
        <v>57</v>
      </c>
      <c r="Z401">
        <v>58</v>
      </c>
      <c r="AA401">
        <v>60</v>
      </c>
      <c r="AB401">
        <v>57</v>
      </c>
      <c r="AC401">
        <v>58</v>
      </c>
      <c r="AD401">
        <v>59</v>
      </c>
      <c r="AE401">
        <v>59</v>
      </c>
      <c r="AF401">
        <v>51</v>
      </c>
      <c r="AG401">
        <v>59</v>
      </c>
      <c r="AH401">
        <v>57</v>
      </c>
      <c r="AI401">
        <v>57</v>
      </c>
      <c r="AJ401">
        <v>55</v>
      </c>
      <c r="AK401">
        <v>50</v>
      </c>
      <c r="AL401">
        <v>50</v>
      </c>
      <c r="AM401">
        <v>50</v>
      </c>
      <c r="AN401">
        <v>52</v>
      </c>
      <c r="AO401">
        <v>51</v>
      </c>
      <c r="AP401">
        <v>54</v>
      </c>
      <c r="AQ401">
        <v>53</v>
      </c>
      <c r="AR401">
        <v>54</v>
      </c>
      <c r="AS401">
        <v>56.25</v>
      </c>
    </row>
    <row r="402" spans="1:45" x14ac:dyDescent="0.25">
      <c r="A402">
        <v>6</v>
      </c>
      <c r="B402">
        <v>6</v>
      </c>
      <c r="C402">
        <v>6</v>
      </c>
      <c r="D402">
        <v>6</v>
      </c>
      <c r="E402">
        <v>6</v>
      </c>
      <c r="F402">
        <v>6</v>
      </c>
      <c r="G402">
        <v>6</v>
      </c>
      <c r="H402">
        <v>6</v>
      </c>
      <c r="I402">
        <v>6</v>
      </c>
      <c r="J402">
        <v>6</v>
      </c>
      <c r="K402">
        <v>6</v>
      </c>
      <c r="L402">
        <v>6</v>
      </c>
      <c r="M402">
        <v>6</v>
      </c>
      <c r="N402">
        <v>6</v>
      </c>
      <c r="O402">
        <v>6</v>
      </c>
      <c r="P402">
        <v>6</v>
      </c>
      <c r="Q402">
        <v>6</v>
      </c>
      <c r="R402">
        <v>6</v>
      </c>
      <c r="S402">
        <v>6</v>
      </c>
      <c r="T402">
        <v>6</v>
      </c>
      <c r="U402">
        <v>6</v>
      </c>
      <c r="V402">
        <v>6</v>
      </c>
      <c r="W402">
        <v>6</v>
      </c>
      <c r="X402">
        <v>6</v>
      </c>
      <c r="Y402">
        <v>6</v>
      </c>
      <c r="Z402">
        <v>6</v>
      </c>
      <c r="AA402">
        <v>6</v>
      </c>
      <c r="AB402">
        <v>6</v>
      </c>
      <c r="AC402">
        <v>6</v>
      </c>
      <c r="AD402">
        <v>6</v>
      </c>
      <c r="AE402">
        <v>6</v>
      </c>
      <c r="AF402">
        <v>6</v>
      </c>
      <c r="AG402">
        <v>6</v>
      </c>
      <c r="AH402">
        <v>6</v>
      </c>
      <c r="AI402">
        <v>6</v>
      </c>
      <c r="AJ402">
        <v>6</v>
      </c>
      <c r="AK402">
        <v>6</v>
      </c>
      <c r="AL402">
        <v>6</v>
      </c>
      <c r="AM402">
        <v>6</v>
      </c>
      <c r="AN402">
        <v>6</v>
      </c>
      <c r="AO402">
        <v>6</v>
      </c>
      <c r="AP402">
        <v>6</v>
      </c>
      <c r="AQ402">
        <v>6</v>
      </c>
      <c r="AR402">
        <v>6</v>
      </c>
      <c r="AS402">
        <v>6</v>
      </c>
    </row>
    <row r="403" spans="1:45" x14ac:dyDescent="0.25">
      <c r="A403">
        <v>22</v>
      </c>
      <c r="B403">
        <v>22</v>
      </c>
      <c r="C403">
        <v>22</v>
      </c>
      <c r="D403">
        <v>20</v>
      </c>
      <c r="E403">
        <v>20</v>
      </c>
      <c r="F403">
        <v>20</v>
      </c>
      <c r="G403">
        <v>20</v>
      </c>
      <c r="H403">
        <v>21</v>
      </c>
      <c r="I403">
        <v>20</v>
      </c>
      <c r="J403">
        <v>20</v>
      </c>
      <c r="K403">
        <v>20</v>
      </c>
      <c r="L403">
        <v>20</v>
      </c>
      <c r="M403">
        <v>20</v>
      </c>
      <c r="N403">
        <v>21</v>
      </c>
      <c r="O403">
        <v>21</v>
      </c>
      <c r="P403">
        <v>21</v>
      </c>
      <c r="Q403">
        <v>21</v>
      </c>
      <c r="R403">
        <v>21</v>
      </c>
      <c r="S403">
        <v>21</v>
      </c>
      <c r="T403">
        <v>21</v>
      </c>
      <c r="U403">
        <v>21</v>
      </c>
      <c r="V403">
        <v>23</v>
      </c>
      <c r="W403">
        <v>24</v>
      </c>
      <c r="X403">
        <v>23</v>
      </c>
      <c r="Y403">
        <v>23</v>
      </c>
      <c r="Z403">
        <v>23</v>
      </c>
      <c r="AA403">
        <v>23</v>
      </c>
      <c r="AB403">
        <v>25</v>
      </c>
      <c r="AC403">
        <v>24</v>
      </c>
      <c r="AD403">
        <v>24</v>
      </c>
      <c r="AE403">
        <v>23</v>
      </c>
      <c r="AF403">
        <v>23</v>
      </c>
      <c r="AG403">
        <v>23</v>
      </c>
      <c r="AH403">
        <v>23</v>
      </c>
      <c r="AI403">
        <v>23</v>
      </c>
      <c r="AJ403">
        <v>24</v>
      </c>
      <c r="AK403">
        <v>24</v>
      </c>
      <c r="AL403">
        <v>24</v>
      </c>
      <c r="AM403">
        <v>24</v>
      </c>
      <c r="AN403">
        <v>24</v>
      </c>
      <c r="AO403">
        <v>23</v>
      </c>
      <c r="AP403">
        <v>23</v>
      </c>
      <c r="AQ403">
        <v>23</v>
      </c>
      <c r="AR403">
        <v>24</v>
      </c>
      <c r="AS403">
        <v>22.15909090909091</v>
      </c>
    </row>
    <row r="404" spans="1:45" x14ac:dyDescent="0.25">
      <c r="A404">
        <v>569</v>
      </c>
      <c r="B404">
        <v>569</v>
      </c>
      <c r="C404">
        <v>569</v>
      </c>
      <c r="D404">
        <v>569</v>
      </c>
      <c r="E404">
        <v>569</v>
      </c>
      <c r="F404">
        <v>569</v>
      </c>
      <c r="G404">
        <v>569</v>
      </c>
      <c r="H404">
        <v>569</v>
      </c>
      <c r="I404">
        <v>569</v>
      </c>
      <c r="J404">
        <v>569</v>
      </c>
      <c r="K404">
        <v>569</v>
      </c>
      <c r="L404">
        <v>569</v>
      </c>
      <c r="M404">
        <v>569</v>
      </c>
      <c r="N404">
        <v>569</v>
      </c>
      <c r="O404">
        <v>569</v>
      </c>
      <c r="P404">
        <v>569</v>
      </c>
      <c r="Q404">
        <v>569</v>
      </c>
      <c r="R404">
        <v>569</v>
      </c>
      <c r="S404">
        <v>569</v>
      </c>
      <c r="T404">
        <v>569</v>
      </c>
      <c r="U404">
        <v>569</v>
      </c>
      <c r="V404">
        <v>569</v>
      </c>
      <c r="W404">
        <v>569</v>
      </c>
      <c r="X404">
        <v>569</v>
      </c>
      <c r="Y404">
        <v>569</v>
      </c>
      <c r="Z404">
        <v>568</v>
      </c>
      <c r="AA404">
        <v>568</v>
      </c>
      <c r="AB404">
        <v>568</v>
      </c>
      <c r="AC404">
        <v>569</v>
      </c>
      <c r="AD404">
        <v>568</v>
      </c>
      <c r="AE404">
        <v>569</v>
      </c>
      <c r="AF404">
        <v>569</v>
      </c>
      <c r="AG404">
        <v>569</v>
      </c>
      <c r="AH404">
        <v>569</v>
      </c>
      <c r="AI404">
        <v>568</v>
      </c>
      <c r="AJ404">
        <v>568</v>
      </c>
      <c r="AK404">
        <v>569</v>
      </c>
      <c r="AL404">
        <v>569</v>
      </c>
      <c r="AM404">
        <v>569</v>
      </c>
      <c r="AN404">
        <v>568</v>
      </c>
      <c r="AO404">
        <v>568</v>
      </c>
      <c r="AP404">
        <v>569</v>
      </c>
      <c r="AQ404">
        <v>569</v>
      </c>
      <c r="AR404">
        <v>155</v>
      </c>
      <c r="AS404">
        <v>559.40909090909088</v>
      </c>
    </row>
    <row r="405" spans="1:45" x14ac:dyDescent="0.25">
      <c r="A405">
        <v>119</v>
      </c>
      <c r="B405">
        <v>116</v>
      </c>
      <c r="C405">
        <v>121</v>
      </c>
      <c r="D405">
        <v>119</v>
      </c>
      <c r="E405">
        <v>105</v>
      </c>
      <c r="F405">
        <v>113</v>
      </c>
      <c r="G405">
        <v>116</v>
      </c>
      <c r="H405">
        <v>115</v>
      </c>
      <c r="I405">
        <v>117</v>
      </c>
      <c r="J405">
        <v>114</v>
      </c>
      <c r="K405">
        <v>119</v>
      </c>
      <c r="L405">
        <v>120</v>
      </c>
      <c r="M405">
        <v>119</v>
      </c>
      <c r="N405">
        <v>114</v>
      </c>
      <c r="O405">
        <v>113</v>
      </c>
      <c r="P405">
        <v>118</v>
      </c>
      <c r="Q405">
        <v>119</v>
      </c>
      <c r="R405">
        <v>114</v>
      </c>
      <c r="S405">
        <v>116</v>
      </c>
      <c r="T405">
        <v>92</v>
      </c>
      <c r="U405">
        <v>118</v>
      </c>
      <c r="V405">
        <v>124</v>
      </c>
      <c r="W405">
        <v>112</v>
      </c>
      <c r="X405">
        <v>116</v>
      </c>
      <c r="Y405">
        <v>114</v>
      </c>
      <c r="Z405">
        <v>116</v>
      </c>
      <c r="AA405">
        <v>106</v>
      </c>
      <c r="AB405">
        <v>116</v>
      </c>
      <c r="AC405">
        <v>111</v>
      </c>
      <c r="AD405">
        <v>114</v>
      </c>
      <c r="AE405">
        <v>104</v>
      </c>
      <c r="AF405">
        <v>102</v>
      </c>
      <c r="AG405">
        <v>114</v>
      </c>
      <c r="AH405">
        <v>102</v>
      </c>
      <c r="AI405">
        <v>55</v>
      </c>
      <c r="AJ405">
        <v>104</v>
      </c>
      <c r="AK405">
        <v>109</v>
      </c>
      <c r="AL405">
        <v>117</v>
      </c>
      <c r="AM405">
        <v>104</v>
      </c>
      <c r="AN405">
        <v>99</v>
      </c>
      <c r="AO405">
        <v>108</v>
      </c>
      <c r="AP405">
        <v>109</v>
      </c>
      <c r="AQ405">
        <v>109</v>
      </c>
      <c r="AR405">
        <v>108</v>
      </c>
      <c r="AS405">
        <v>111.13636363636364</v>
      </c>
    </row>
    <row r="406" spans="1:45" x14ac:dyDescent="0.25">
      <c r="A406">
        <v>97</v>
      </c>
      <c r="B406">
        <v>98</v>
      </c>
      <c r="C406">
        <v>98</v>
      </c>
      <c r="D406">
        <v>96</v>
      </c>
      <c r="E406">
        <v>97</v>
      </c>
      <c r="F406">
        <v>97</v>
      </c>
      <c r="G406">
        <v>97</v>
      </c>
      <c r="H406">
        <v>97</v>
      </c>
      <c r="I406">
        <v>0</v>
      </c>
      <c r="J406">
        <v>102</v>
      </c>
      <c r="K406">
        <v>102</v>
      </c>
      <c r="L406">
        <v>102</v>
      </c>
      <c r="M406">
        <v>102</v>
      </c>
      <c r="N406">
        <v>100</v>
      </c>
      <c r="O406">
        <v>102</v>
      </c>
      <c r="P406">
        <v>99</v>
      </c>
      <c r="Q406">
        <v>99</v>
      </c>
      <c r="R406">
        <v>97</v>
      </c>
      <c r="S406">
        <v>97</v>
      </c>
      <c r="T406">
        <v>97</v>
      </c>
      <c r="U406">
        <v>97</v>
      </c>
      <c r="V406">
        <v>95</v>
      </c>
      <c r="W406">
        <v>97</v>
      </c>
      <c r="X406">
        <v>99</v>
      </c>
      <c r="Y406">
        <v>72</v>
      </c>
      <c r="Z406">
        <v>97</v>
      </c>
      <c r="AA406">
        <v>97</v>
      </c>
      <c r="AB406">
        <v>71</v>
      </c>
      <c r="AC406">
        <v>97</v>
      </c>
      <c r="AD406">
        <v>98</v>
      </c>
      <c r="AE406">
        <v>70</v>
      </c>
      <c r="AF406">
        <v>72</v>
      </c>
      <c r="AG406">
        <v>72</v>
      </c>
      <c r="AH406">
        <v>72</v>
      </c>
      <c r="AI406">
        <v>72</v>
      </c>
      <c r="AJ406">
        <v>70</v>
      </c>
      <c r="AK406">
        <v>70</v>
      </c>
      <c r="AL406">
        <v>70</v>
      </c>
      <c r="AM406">
        <v>71</v>
      </c>
      <c r="AN406">
        <v>72</v>
      </c>
      <c r="AO406">
        <v>74</v>
      </c>
      <c r="AP406">
        <v>98</v>
      </c>
      <c r="AQ406">
        <v>99</v>
      </c>
      <c r="AR406">
        <v>97</v>
      </c>
      <c r="AS406">
        <v>88.068181818181813</v>
      </c>
    </row>
    <row r="407" spans="1:45" x14ac:dyDescent="0.25">
      <c r="A407">
        <v>97</v>
      </c>
      <c r="B407">
        <v>97</v>
      </c>
      <c r="C407">
        <v>97</v>
      </c>
      <c r="D407">
        <v>70</v>
      </c>
      <c r="E407">
        <v>69</v>
      </c>
      <c r="F407">
        <v>71</v>
      </c>
      <c r="G407">
        <v>80</v>
      </c>
      <c r="H407">
        <v>81</v>
      </c>
      <c r="I407">
        <v>80</v>
      </c>
      <c r="J407">
        <v>81</v>
      </c>
      <c r="K407">
        <v>81</v>
      </c>
      <c r="L407">
        <v>84</v>
      </c>
      <c r="M407">
        <v>82</v>
      </c>
      <c r="N407">
        <v>81</v>
      </c>
      <c r="O407">
        <v>82</v>
      </c>
      <c r="P407">
        <v>83</v>
      </c>
      <c r="Q407">
        <v>82</v>
      </c>
      <c r="R407">
        <v>82</v>
      </c>
      <c r="S407">
        <v>80</v>
      </c>
      <c r="T407">
        <v>81</v>
      </c>
      <c r="U407">
        <v>79</v>
      </c>
      <c r="V407">
        <v>80</v>
      </c>
      <c r="W407">
        <v>81</v>
      </c>
      <c r="X407">
        <v>81</v>
      </c>
      <c r="Y407">
        <v>84</v>
      </c>
      <c r="Z407">
        <v>82</v>
      </c>
      <c r="AA407">
        <v>81</v>
      </c>
      <c r="AB407">
        <v>80</v>
      </c>
      <c r="AC407">
        <v>82</v>
      </c>
      <c r="AD407">
        <v>82</v>
      </c>
      <c r="AE407">
        <v>82</v>
      </c>
      <c r="AF407">
        <v>82</v>
      </c>
      <c r="AG407">
        <v>81</v>
      </c>
      <c r="AH407">
        <v>82</v>
      </c>
      <c r="AI407">
        <v>82</v>
      </c>
      <c r="AJ407">
        <v>85</v>
      </c>
      <c r="AK407">
        <v>82</v>
      </c>
      <c r="AL407">
        <v>81</v>
      </c>
      <c r="AM407">
        <v>84</v>
      </c>
      <c r="AN407">
        <v>80</v>
      </c>
      <c r="AO407">
        <v>82</v>
      </c>
      <c r="AP407">
        <v>81</v>
      </c>
      <c r="AQ407">
        <v>81</v>
      </c>
      <c r="AR407">
        <v>82</v>
      </c>
      <c r="AS407">
        <v>81.818181818181813</v>
      </c>
    </row>
    <row r="408" spans="1:45" x14ac:dyDescent="0.25">
      <c r="A408">
        <v>23</v>
      </c>
      <c r="B408">
        <v>23</v>
      </c>
      <c r="C408">
        <v>23</v>
      </c>
      <c r="D408">
        <v>23</v>
      </c>
      <c r="E408">
        <v>23</v>
      </c>
      <c r="F408">
        <v>23</v>
      </c>
      <c r="G408">
        <v>23</v>
      </c>
      <c r="H408">
        <v>23</v>
      </c>
      <c r="I408">
        <v>23</v>
      </c>
      <c r="J408">
        <v>23</v>
      </c>
      <c r="K408">
        <v>23</v>
      </c>
      <c r="L408">
        <v>23</v>
      </c>
      <c r="M408">
        <v>23</v>
      </c>
      <c r="N408">
        <v>23</v>
      </c>
      <c r="O408">
        <v>23</v>
      </c>
      <c r="P408">
        <v>23</v>
      </c>
      <c r="Q408">
        <v>24</v>
      </c>
      <c r="R408">
        <v>24</v>
      </c>
      <c r="S408">
        <v>24</v>
      </c>
      <c r="T408">
        <v>24</v>
      </c>
      <c r="U408">
        <v>24</v>
      </c>
      <c r="V408">
        <v>24</v>
      </c>
      <c r="W408">
        <v>23</v>
      </c>
      <c r="X408">
        <v>23</v>
      </c>
      <c r="Y408">
        <v>23</v>
      </c>
      <c r="Z408">
        <v>23</v>
      </c>
      <c r="AA408">
        <v>23</v>
      </c>
      <c r="AB408">
        <v>23</v>
      </c>
      <c r="AC408">
        <v>23</v>
      </c>
      <c r="AD408">
        <v>23</v>
      </c>
      <c r="AE408">
        <v>23</v>
      </c>
      <c r="AF408">
        <v>23</v>
      </c>
      <c r="AG408">
        <v>23</v>
      </c>
      <c r="AH408">
        <v>23</v>
      </c>
      <c r="AI408">
        <v>23</v>
      </c>
      <c r="AJ408">
        <v>23</v>
      </c>
      <c r="AK408">
        <v>23</v>
      </c>
      <c r="AL408">
        <v>23</v>
      </c>
      <c r="AM408">
        <v>23</v>
      </c>
      <c r="AN408">
        <v>23</v>
      </c>
      <c r="AO408">
        <v>23</v>
      </c>
      <c r="AP408">
        <v>23</v>
      </c>
      <c r="AQ408">
        <v>23</v>
      </c>
      <c r="AR408">
        <v>23</v>
      </c>
      <c r="AS408">
        <v>23.136363636363637</v>
      </c>
    </row>
    <row r="409" spans="1:45" x14ac:dyDescent="0.25">
      <c r="A409">
        <v>51</v>
      </c>
      <c r="B409">
        <v>50</v>
      </c>
      <c r="C409">
        <v>49</v>
      </c>
      <c r="D409">
        <v>50</v>
      </c>
      <c r="E409">
        <v>50</v>
      </c>
      <c r="F409">
        <v>50</v>
      </c>
      <c r="G409">
        <v>50</v>
      </c>
      <c r="H409">
        <v>50</v>
      </c>
      <c r="I409">
        <v>50</v>
      </c>
      <c r="J409">
        <v>50</v>
      </c>
      <c r="K409">
        <v>8</v>
      </c>
      <c r="L409">
        <v>8</v>
      </c>
      <c r="M409">
        <v>14</v>
      </c>
      <c r="N409">
        <v>13</v>
      </c>
      <c r="O409">
        <v>13</v>
      </c>
      <c r="P409">
        <v>15</v>
      </c>
      <c r="Q409">
        <v>19</v>
      </c>
      <c r="R409">
        <v>19</v>
      </c>
      <c r="S409">
        <v>15</v>
      </c>
      <c r="T409">
        <v>15</v>
      </c>
      <c r="U409">
        <v>15</v>
      </c>
      <c r="V409">
        <v>14</v>
      </c>
      <c r="W409">
        <v>12</v>
      </c>
      <c r="X409">
        <v>12</v>
      </c>
      <c r="Y409">
        <v>14</v>
      </c>
      <c r="Z409">
        <v>14</v>
      </c>
      <c r="AA409">
        <v>10</v>
      </c>
      <c r="AB409">
        <v>11</v>
      </c>
      <c r="AC409">
        <v>9</v>
      </c>
      <c r="AD409">
        <v>8</v>
      </c>
      <c r="AE409">
        <v>8</v>
      </c>
      <c r="AF409">
        <v>8</v>
      </c>
      <c r="AG409">
        <v>8</v>
      </c>
      <c r="AH409">
        <v>12</v>
      </c>
      <c r="AI409">
        <v>13</v>
      </c>
      <c r="AJ409">
        <v>11</v>
      </c>
      <c r="AK409">
        <v>11</v>
      </c>
      <c r="AL409">
        <v>11</v>
      </c>
      <c r="AM409">
        <v>14</v>
      </c>
      <c r="AN409">
        <v>12</v>
      </c>
      <c r="AO409">
        <v>13</v>
      </c>
      <c r="AP409">
        <v>13</v>
      </c>
      <c r="AQ409">
        <v>14</v>
      </c>
      <c r="AR409">
        <v>14</v>
      </c>
      <c r="AS409">
        <v>20.90909090909091</v>
      </c>
    </row>
    <row r="410" spans="1:45" x14ac:dyDescent="0.25">
      <c r="A410">
        <v>6</v>
      </c>
      <c r="B410">
        <v>6</v>
      </c>
      <c r="C410">
        <v>6</v>
      </c>
      <c r="D410">
        <v>4</v>
      </c>
      <c r="E410">
        <v>6</v>
      </c>
      <c r="F410">
        <v>4</v>
      </c>
      <c r="G410">
        <v>6</v>
      </c>
      <c r="H410">
        <v>4</v>
      </c>
      <c r="I410">
        <v>6</v>
      </c>
      <c r="J410">
        <v>6</v>
      </c>
      <c r="K410">
        <v>4</v>
      </c>
      <c r="L410">
        <v>6</v>
      </c>
      <c r="M410">
        <v>6</v>
      </c>
      <c r="N410">
        <v>6</v>
      </c>
      <c r="O410">
        <v>4</v>
      </c>
      <c r="P410">
        <v>6</v>
      </c>
      <c r="Q410">
        <v>6</v>
      </c>
      <c r="R410">
        <v>4</v>
      </c>
      <c r="S410">
        <v>6</v>
      </c>
      <c r="T410">
        <v>6</v>
      </c>
      <c r="U410">
        <v>6</v>
      </c>
      <c r="V410">
        <v>6</v>
      </c>
      <c r="W410">
        <v>6</v>
      </c>
      <c r="X410">
        <v>6</v>
      </c>
      <c r="Y410">
        <v>6</v>
      </c>
      <c r="Z410">
        <v>6</v>
      </c>
      <c r="AA410">
        <v>6</v>
      </c>
      <c r="AB410">
        <v>6</v>
      </c>
      <c r="AC410">
        <v>6</v>
      </c>
      <c r="AD410">
        <v>6</v>
      </c>
      <c r="AE410">
        <v>6</v>
      </c>
      <c r="AF410">
        <v>6</v>
      </c>
      <c r="AG410">
        <v>6</v>
      </c>
      <c r="AH410">
        <v>6</v>
      </c>
      <c r="AI410">
        <v>4</v>
      </c>
      <c r="AJ410">
        <v>6</v>
      </c>
      <c r="AK410">
        <v>6</v>
      </c>
      <c r="AL410">
        <v>6</v>
      </c>
      <c r="AM410">
        <v>6</v>
      </c>
      <c r="AN410">
        <v>6</v>
      </c>
      <c r="AO410">
        <v>6</v>
      </c>
      <c r="AP410">
        <v>6</v>
      </c>
      <c r="AQ410">
        <v>6</v>
      </c>
      <c r="AR410">
        <v>6</v>
      </c>
      <c r="AS410">
        <v>5.6818181818181817</v>
      </c>
    </row>
    <row r="411" spans="1:45" x14ac:dyDescent="0.25">
      <c r="A411">
        <v>107</v>
      </c>
      <c r="B411">
        <v>189</v>
      </c>
      <c r="C411">
        <v>191</v>
      </c>
      <c r="D411">
        <v>161</v>
      </c>
      <c r="E411">
        <v>161</v>
      </c>
      <c r="F411">
        <v>150</v>
      </c>
      <c r="G411">
        <v>151</v>
      </c>
      <c r="H411">
        <v>150</v>
      </c>
      <c r="I411">
        <v>140</v>
      </c>
      <c r="J411">
        <v>150</v>
      </c>
      <c r="K411">
        <v>146</v>
      </c>
      <c r="L411">
        <v>144</v>
      </c>
      <c r="M411">
        <v>143</v>
      </c>
      <c r="N411">
        <v>144</v>
      </c>
      <c r="O411">
        <v>144</v>
      </c>
      <c r="P411">
        <v>144</v>
      </c>
      <c r="Q411">
        <v>144</v>
      </c>
      <c r="R411">
        <v>143</v>
      </c>
      <c r="S411">
        <v>133</v>
      </c>
      <c r="T411">
        <v>140</v>
      </c>
      <c r="U411">
        <v>140</v>
      </c>
      <c r="V411">
        <v>148</v>
      </c>
      <c r="W411">
        <v>148</v>
      </c>
      <c r="X411">
        <v>158</v>
      </c>
      <c r="Y411">
        <v>158</v>
      </c>
      <c r="Z411">
        <v>158</v>
      </c>
      <c r="AA411">
        <v>153</v>
      </c>
      <c r="AB411">
        <v>147</v>
      </c>
      <c r="AC411">
        <v>148</v>
      </c>
      <c r="AD411">
        <v>148</v>
      </c>
      <c r="AE411">
        <v>148</v>
      </c>
      <c r="AF411">
        <v>148</v>
      </c>
      <c r="AG411">
        <v>147</v>
      </c>
      <c r="AH411">
        <v>144</v>
      </c>
      <c r="AI411">
        <v>142</v>
      </c>
      <c r="AJ411">
        <v>144</v>
      </c>
      <c r="AK411">
        <v>144</v>
      </c>
      <c r="AL411">
        <v>144</v>
      </c>
      <c r="AM411">
        <v>144</v>
      </c>
      <c r="AN411">
        <v>144</v>
      </c>
      <c r="AO411">
        <v>145</v>
      </c>
      <c r="AP411">
        <v>145</v>
      </c>
      <c r="AQ411">
        <v>145</v>
      </c>
      <c r="AR411">
        <v>145</v>
      </c>
      <c r="AS411">
        <v>147.95454545454544</v>
      </c>
    </row>
    <row r="412" spans="1:45" x14ac:dyDescent="0.25">
      <c r="A412">
        <v>33</v>
      </c>
      <c r="B412">
        <v>24</v>
      </c>
      <c r="C412">
        <v>24</v>
      </c>
      <c r="D412">
        <v>33</v>
      </c>
      <c r="E412">
        <v>33</v>
      </c>
      <c r="F412">
        <v>24</v>
      </c>
      <c r="G412">
        <v>33</v>
      </c>
      <c r="H412">
        <v>24</v>
      </c>
      <c r="I412">
        <v>24</v>
      </c>
      <c r="J412">
        <v>24</v>
      </c>
      <c r="K412">
        <v>33</v>
      </c>
      <c r="L412">
        <v>24</v>
      </c>
      <c r="M412">
        <v>24</v>
      </c>
      <c r="N412">
        <v>24</v>
      </c>
      <c r="O412">
        <v>24</v>
      </c>
      <c r="P412">
        <v>24</v>
      </c>
      <c r="Q412">
        <v>24</v>
      </c>
      <c r="R412">
        <v>24</v>
      </c>
      <c r="S412">
        <v>33</v>
      </c>
      <c r="T412">
        <v>24</v>
      </c>
      <c r="U412">
        <v>24</v>
      </c>
      <c r="V412">
        <v>24</v>
      </c>
      <c r="W412">
        <v>33</v>
      </c>
      <c r="X412">
        <v>24</v>
      </c>
      <c r="Y412">
        <v>24</v>
      </c>
      <c r="Z412">
        <v>24</v>
      </c>
      <c r="AA412">
        <v>33</v>
      </c>
      <c r="AB412">
        <v>33</v>
      </c>
      <c r="AC412">
        <v>33</v>
      </c>
      <c r="AD412">
        <v>24</v>
      </c>
      <c r="AE412">
        <v>24</v>
      </c>
      <c r="AF412">
        <v>24</v>
      </c>
      <c r="AG412">
        <v>24</v>
      </c>
      <c r="AH412">
        <v>24</v>
      </c>
      <c r="AI412">
        <v>24</v>
      </c>
      <c r="AJ412">
        <v>24</v>
      </c>
      <c r="AK412">
        <v>33</v>
      </c>
      <c r="AL412">
        <v>24</v>
      </c>
      <c r="AM412">
        <v>24</v>
      </c>
      <c r="AN412">
        <v>24</v>
      </c>
      <c r="AO412">
        <v>24</v>
      </c>
      <c r="AP412">
        <v>24</v>
      </c>
      <c r="AQ412">
        <v>24</v>
      </c>
      <c r="AR412">
        <v>24</v>
      </c>
      <c r="AS412">
        <v>26.25</v>
      </c>
    </row>
    <row r="413" spans="1:45" x14ac:dyDescent="0.25">
      <c r="A413">
        <v>48</v>
      </c>
      <c r="B413">
        <v>49</v>
      </c>
      <c r="C413">
        <v>46</v>
      </c>
      <c r="D413">
        <v>49</v>
      </c>
      <c r="E413">
        <v>49</v>
      </c>
      <c r="F413">
        <v>51</v>
      </c>
      <c r="G413">
        <v>51</v>
      </c>
      <c r="H413">
        <v>50</v>
      </c>
      <c r="I413">
        <v>54</v>
      </c>
      <c r="J413">
        <v>52</v>
      </c>
      <c r="K413">
        <v>51</v>
      </c>
      <c r="L413">
        <v>52</v>
      </c>
      <c r="M413">
        <v>52</v>
      </c>
      <c r="N413">
        <v>50</v>
      </c>
      <c r="O413">
        <v>49</v>
      </c>
      <c r="P413">
        <v>56</v>
      </c>
      <c r="Q413">
        <v>56</v>
      </c>
      <c r="R413">
        <v>52</v>
      </c>
      <c r="S413">
        <v>51</v>
      </c>
      <c r="T413">
        <v>51</v>
      </c>
      <c r="U413">
        <v>52</v>
      </c>
      <c r="V413">
        <v>51</v>
      </c>
      <c r="W413">
        <v>52</v>
      </c>
      <c r="X413">
        <v>49</v>
      </c>
      <c r="Y413">
        <v>48</v>
      </c>
      <c r="Z413">
        <v>48</v>
      </c>
      <c r="AA413">
        <v>50</v>
      </c>
      <c r="AB413">
        <v>47</v>
      </c>
      <c r="AC413">
        <v>47</v>
      </c>
      <c r="AD413">
        <v>49</v>
      </c>
      <c r="AE413">
        <v>49</v>
      </c>
      <c r="AF413">
        <v>50</v>
      </c>
      <c r="AG413">
        <v>46</v>
      </c>
      <c r="AH413">
        <v>48</v>
      </c>
      <c r="AI413">
        <v>47</v>
      </c>
      <c r="AJ413">
        <v>47</v>
      </c>
      <c r="AK413">
        <v>47</v>
      </c>
      <c r="AL413">
        <v>49</v>
      </c>
      <c r="AM413">
        <v>52</v>
      </c>
      <c r="AN413">
        <v>52</v>
      </c>
      <c r="AO413">
        <v>51</v>
      </c>
      <c r="AP413">
        <v>50</v>
      </c>
      <c r="AQ413">
        <v>48</v>
      </c>
      <c r="AR413">
        <v>48</v>
      </c>
      <c r="AS413">
        <v>49.909090909090907</v>
      </c>
    </row>
    <row r="414" spans="1:45" x14ac:dyDescent="0.25">
      <c r="A414">
        <v>352</v>
      </c>
      <c r="B414">
        <v>359</v>
      </c>
      <c r="C414">
        <v>354</v>
      </c>
      <c r="D414">
        <v>338</v>
      </c>
      <c r="E414">
        <v>344</v>
      </c>
      <c r="F414">
        <v>344</v>
      </c>
      <c r="G414">
        <v>352</v>
      </c>
      <c r="H414">
        <v>351</v>
      </c>
      <c r="I414">
        <v>349</v>
      </c>
      <c r="J414">
        <v>307</v>
      </c>
      <c r="K414">
        <v>306</v>
      </c>
      <c r="L414">
        <v>325</v>
      </c>
      <c r="M414">
        <v>321</v>
      </c>
      <c r="N414">
        <v>317</v>
      </c>
      <c r="O414">
        <v>335</v>
      </c>
      <c r="P414">
        <v>344</v>
      </c>
      <c r="Q414">
        <v>351</v>
      </c>
      <c r="R414">
        <v>355</v>
      </c>
      <c r="S414">
        <v>345</v>
      </c>
      <c r="T414">
        <v>340</v>
      </c>
      <c r="U414">
        <v>318</v>
      </c>
      <c r="V414">
        <v>306</v>
      </c>
      <c r="W414">
        <v>303</v>
      </c>
      <c r="X414">
        <v>299</v>
      </c>
      <c r="Y414">
        <v>299</v>
      </c>
      <c r="Z414">
        <v>281</v>
      </c>
      <c r="AA414">
        <v>312</v>
      </c>
      <c r="AB414">
        <v>295</v>
      </c>
      <c r="AC414">
        <v>316</v>
      </c>
      <c r="AD414">
        <v>280</v>
      </c>
      <c r="AE414">
        <v>281</v>
      </c>
      <c r="AF414">
        <v>276</v>
      </c>
      <c r="AG414">
        <v>266</v>
      </c>
      <c r="AH414">
        <v>273</v>
      </c>
      <c r="AI414">
        <v>217</v>
      </c>
      <c r="AJ414">
        <v>218</v>
      </c>
      <c r="AK414">
        <v>272</v>
      </c>
      <c r="AL414">
        <v>249</v>
      </c>
      <c r="AM414">
        <v>269</v>
      </c>
      <c r="AN414">
        <v>284</v>
      </c>
      <c r="AO414">
        <v>306</v>
      </c>
      <c r="AP414">
        <v>303</v>
      </c>
      <c r="AQ414">
        <v>311</v>
      </c>
      <c r="AR414">
        <v>305</v>
      </c>
      <c r="AS414">
        <v>309.72727272727275</v>
      </c>
    </row>
    <row r="415" spans="1:45" x14ac:dyDescent="0.25">
      <c r="A415">
        <v>59</v>
      </c>
      <c r="B415">
        <v>59</v>
      </c>
      <c r="C415">
        <v>59</v>
      </c>
      <c r="D415">
        <v>59</v>
      </c>
      <c r="E415">
        <v>59</v>
      </c>
      <c r="F415">
        <v>59</v>
      </c>
      <c r="G415">
        <v>59</v>
      </c>
      <c r="H415">
        <v>59</v>
      </c>
      <c r="I415">
        <v>59</v>
      </c>
      <c r="J415">
        <v>59</v>
      </c>
      <c r="K415">
        <v>59</v>
      </c>
      <c r="L415">
        <v>59</v>
      </c>
      <c r="M415">
        <v>59</v>
      </c>
      <c r="N415">
        <v>59</v>
      </c>
      <c r="O415">
        <v>59</v>
      </c>
      <c r="P415">
        <v>59</v>
      </c>
      <c r="Q415">
        <v>59</v>
      </c>
      <c r="R415">
        <v>59</v>
      </c>
      <c r="S415">
        <v>59</v>
      </c>
      <c r="T415">
        <v>59</v>
      </c>
      <c r="U415">
        <v>59</v>
      </c>
      <c r="V415">
        <v>59</v>
      </c>
      <c r="W415">
        <v>59</v>
      </c>
      <c r="X415">
        <v>59</v>
      </c>
      <c r="Y415">
        <v>59</v>
      </c>
      <c r="Z415">
        <v>59</v>
      </c>
      <c r="AA415">
        <v>59</v>
      </c>
      <c r="AB415">
        <v>59</v>
      </c>
      <c r="AC415">
        <v>59</v>
      </c>
      <c r="AD415">
        <v>59</v>
      </c>
      <c r="AE415">
        <v>59</v>
      </c>
      <c r="AF415">
        <v>59</v>
      </c>
      <c r="AG415">
        <v>59</v>
      </c>
      <c r="AH415">
        <v>59</v>
      </c>
      <c r="AI415">
        <v>60</v>
      </c>
      <c r="AJ415">
        <v>60</v>
      </c>
      <c r="AK415">
        <v>60</v>
      </c>
      <c r="AL415">
        <v>60</v>
      </c>
      <c r="AM415">
        <v>60</v>
      </c>
      <c r="AN415">
        <v>60</v>
      </c>
      <c r="AO415">
        <v>60</v>
      </c>
      <c r="AP415">
        <v>60</v>
      </c>
      <c r="AQ415">
        <v>60</v>
      </c>
      <c r="AR415">
        <v>60</v>
      </c>
      <c r="AS415">
        <v>59.227272727272727</v>
      </c>
    </row>
    <row r="416" spans="1:45" x14ac:dyDescent="0.25">
      <c r="A416">
        <v>33</v>
      </c>
      <c r="B416">
        <v>33</v>
      </c>
      <c r="C416">
        <v>33</v>
      </c>
      <c r="D416">
        <v>33</v>
      </c>
      <c r="E416">
        <v>33</v>
      </c>
      <c r="F416">
        <v>33</v>
      </c>
      <c r="G416">
        <v>26</v>
      </c>
      <c r="H416">
        <v>26</v>
      </c>
      <c r="I416">
        <v>26</v>
      </c>
      <c r="J416">
        <v>26</v>
      </c>
      <c r="K416">
        <v>26</v>
      </c>
      <c r="L416">
        <v>26</v>
      </c>
      <c r="M416">
        <v>26</v>
      </c>
      <c r="N416">
        <v>26</v>
      </c>
      <c r="O416">
        <v>26</v>
      </c>
      <c r="P416">
        <v>26</v>
      </c>
      <c r="Q416">
        <v>26</v>
      </c>
      <c r="R416">
        <v>2</v>
      </c>
      <c r="S416">
        <v>2</v>
      </c>
      <c r="T416">
        <v>2</v>
      </c>
      <c r="U416">
        <v>2</v>
      </c>
      <c r="V416">
        <v>2</v>
      </c>
      <c r="W416">
        <v>2</v>
      </c>
      <c r="X416">
        <v>2</v>
      </c>
      <c r="Y416">
        <v>2</v>
      </c>
      <c r="Z416">
        <v>2</v>
      </c>
      <c r="AA416">
        <v>2</v>
      </c>
      <c r="AB416">
        <v>2</v>
      </c>
      <c r="AC416">
        <v>2</v>
      </c>
      <c r="AD416">
        <v>2</v>
      </c>
      <c r="AE416">
        <v>2</v>
      </c>
      <c r="AF416">
        <v>2</v>
      </c>
      <c r="AG416">
        <v>2</v>
      </c>
      <c r="AH416">
        <v>2</v>
      </c>
      <c r="AI416">
        <v>2</v>
      </c>
      <c r="AJ416">
        <v>2</v>
      </c>
      <c r="AK416">
        <v>3</v>
      </c>
      <c r="AL416">
        <v>2</v>
      </c>
      <c r="AM416">
        <v>2</v>
      </c>
      <c r="AN416">
        <v>2</v>
      </c>
      <c r="AO416">
        <v>1</v>
      </c>
      <c r="AP416">
        <v>1</v>
      </c>
      <c r="AQ416">
        <v>1</v>
      </c>
      <c r="AR416">
        <v>1</v>
      </c>
      <c r="AS416">
        <v>12.15909090909091</v>
      </c>
    </row>
    <row r="417" spans="1:45" x14ac:dyDescent="0.25">
      <c r="A417">
        <v>74</v>
      </c>
      <c r="B417">
        <v>81</v>
      </c>
      <c r="C417">
        <v>87</v>
      </c>
      <c r="D417">
        <v>88</v>
      </c>
      <c r="E417">
        <v>72</v>
      </c>
      <c r="F417">
        <v>79</v>
      </c>
      <c r="G417">
        <v>68</v>
      </c>
      <c r="H417">
        <v>73</v>
      </c>
      <c r="I417">
        <v>76</v>
      </c>
      <c r="J417">
        <v>77</v>
      </c>
      <c r="K417">
        <v>81</v>
      </c>
      <c r="L417">
        <v>62</v>
      </c>
      <c r="M417">
        <v>71</v>
      </c>
      <c r="N417">
        <v>67</v>
      </c>
      <c r="O417">
        <v>68</v>
      </c>
      <c r="P417">
        <v>73</v>
      </c>
      <c r="Q417">
        <v>77</v>
      </c>
      <c r="R417">
        <v>79</v>
      </c>
      <c r="S417">
        <v>73</v>
      </c>
      <c r="T417">
        <v>76</v>
      </c>
      <c r="U417">
        <v>79</v>
      </c>
      <c r="V417">
        <v>75</v>
      </c>
      <c r="W417">
        <v>75</v>
      </c>
      <c r="X417">
        <v>55</v>
      </c>
      <c r="Y417">
        <v>67</v>
      </c>
      <c r="Z417">
        <v>67</v>
      </c>
      <c r="AA417">
        <v>78</v>
      </c>
      <c r="AB417">
        <v>68</v>
      </c>
      <c r="AC417">
        <v>76</v>
      </c>
      <c r="AD417">
        <v>71</v>
      </c>
      <c r="AE417">
        <v>70</v>
      </c>
      <c r="AF417">
        <v>73</v>
      </c>
      <c r="AG417">
        <v>75</v>
      </c>
      <c r="AH417">
        <v>65</v>
      </c>
      <c r="AI417">
        <v>80</v>
      </c>
      <c r="AJ417">
        <v>69</v>
      </c>
      <c r="AK417">
        <v>75</v>
      </c>
      <c r="AL417">
        <v>79</v>
      </c>
      <c r="AM417">
        <v>71</v>
      </c>
      <c r="AN417">
        <v>73</v>
      </c>
      <c r="AO417">
        <v>71</v>
      </c>
      <c r="AP417">
        <v>82</v>
      </c>
      <c r="AQ417">
        <v>77</v>
      </c>
      <c r="AR417">
        <v>82</v>
      </c>
      <c r="AS417">
        <v>73.977272727272734</v>
      </c>
    </row>
    <row r="418" spans="1:45" x14ac:dyDescent="0.25">
      <c r="A418">
        <v>37</v>
      </c>
      <c r="B418">
        <v>37</v>
      </c>
      <c r="C418">
        <v>39</v>
      </c>
      <c r="D418">
        <v>38</v>
      </c>
      <c r="E418">
        <v>33</v>
      </c>
      <c r="F418">
        <v>33</v>
      </c>
      <c r="G418">
        <v>33</v>
      </c>
      <c r="H418">
        <v>34</v>
      </c>
      <c r="I418">
        <v>33</v>
      </c>
      <c r="J418">
        <v>33</v>
      </c>
      <c r="K418">
        <v>34</v>
      </c>
      <c r="L418">
        <v>33</v>
      </c>
      <c r="M418">
        <v>33</v>
      </c>
      <c r="N418">
        <v>34</v>
      </c>
      <c r="O418">
        <v>34</v>
      </c>
      <c r="P418">
        <v>33</v>
      </c>
      <c r="Q418">
        <v>33</v>
      </c>
      <c r="R418">
        <v>33</v>
      </c>
      <c r="S418">
        <v>33</v>
      </c>
      <c r="T418">
        <v>33</v>
      </c>
      <c r="U418">
        <v>33</v>
      </c>
      <c r="V418">
        <v>33</v>
      </c>
      <c r="W418">
        <v>33</v>
      </c>
      <c r="X418">
        <v>33</v>
      </c>
      <c r="Y418">
        <v>33</v>
      </c>
      <c r="Z418">
        <v>35</v>
      </c>
      <c r="AA418">
        <v>37</v>
      </c>
      <c r="AB418">
        <v>36</v>
      </c>
      <c r="AC418">
        <v>36</v>
      </c>
      <c r="AD418">
        <v>36</v>
      </c>
      <c r="AE418">
        <v>36</v>
      </c>
      <c r="AF418">
        <v>38</v>
      </c>
      <c r="AG418">
        <v>37</v>
      </c>
      <c r="AH418">
        <v>39</v>
      </c>
      <c r="AI418">
        <v>37</v>
      </c>
      <c r="AJ418">
        <v>36</v>
      </c>
      <c r="AK418">
        <v>36</v>
      </c>
      <c r="AL418">
        <v>36</v>
      </c>
      <c r="AM418">
        <v>36</v>
      </c>
      <c r="AN418">
        <v>38</v>
      </c>
      <c r="AO418">
        <v>36</v>
      </c>
      <c r="AP418">
        <v>36</v>
      </c>
      <c r="AQ418">
        <v>37</v>
      </c>
      <c r="AR418">
        <v>51</v>
      </c>
      <c r="AS418">
        <v>35.386363636363633</v>
      </c>
    </row>
    <row r="419" spans="1:45" x14ac:dyDescent="0.25">
      <c r="A419">
        <v>194</v>
      </c>
      <c r="B419">
        <v>191</v>
      </c>
      <c r="C419">
        <v>191</v>
      </c>
      <c r="D419">
        <v>191</v>
      </c>
      <c r="E419">
        <v>191</v>
      </c>
      <c r="F419">
        <v>191</v>
      </c>
      <c r="G419">
        <v>191</v>
      </c>
      <c r="H419">
        <v>191</v>
      </c>
      <c r="I419">
        <v>191</v>
      </c>
      <c r="J419">
        <v>191</v>
      </c>
      <c r="K419">
        <v>191</v>
      </c>
      <c r="L419">
        <v>191</v>
      </c>
      <c r="M419">
        <v>191</v>
      </c>
      <c r="N419">
        <v>191</v>
      </c>
      <c r="O419">
        <v>191</v>
      </c>
      <c r="P419">
        <v>191</v>
      </c>
      <c r="Q419">
        <v>191</v>
      </c>
      <c r="R419">
        <v>191</v>
      </c>
      <c r="S419">
        <v>195</v>
      </c>
      <c r="T419">
        <v>196</v>
      </c>
      <c r="U419">
        <v>195</v>
      </c>
      <c r="V419">
        <v>195</v>
      </c>
      <c r="W419">
        <v>191</v>
      </c>
      <c r="X419">
        <v>196</v>
      </c>
      <c r="Y419">
        <v>191</v>
      </c>
      <c r="Z419">
        <v>191</v>
      </c>
      <c r="AA419">
        <v>191</v>
      </c>
      <c r="AB419">
        <v>191</v>
      </c>
      <c r="AC419">
        <v>194</v>
      </c>
      <c r="AD419">
        <v>191</v>
      </c>
      <c r="AE419">
        <v>191</v>
      </c>
      <c r="AF419">
        <v>193</v>
      </c>
      <c r="AG419">
        <v>195</v>
      </c>
      <c r="AH419">
        <v>195</v>
      </c>
      <c r="AI419">
        <v>188</v>
      </c>
      <c r="AJ419">
        <v>185</v>
      </c>
      <c r="AK419">
        <v>186</v>
      </c>
      <c r="AL419">
        <v>188</v>
      </c>
      <c r="AM419">
        <v>187</v>
      </c>
      <c r="AN419">
        <v>186</v>
      </c>
      <c r="AO419">
        <v>186</v>
      </c>
      <c r="AP419">
        <v>188</v>
      </c>
      <c r="AQ419">
        <v>186</v>
      </c>
      <c r="AR419">
        <v>185</v>
      </c>
      <c r="AS419">
        <v>190.84090909090909</v>
      </c>
    </row>
    <row r="420" spans="1:45" x14ac:dyDescent="0.25">
      <c r="A420">
        <v>46</v>
      </c>
      <c r="B420">
        <v>47</v>
      </c>
      <c r="C420">
        <v>47</v>
      </c>
      <c r="D420">
        <v>45</v>
      </c>
      <c r="E420">
        <v>45</v>
      </c>
      <c r="F420">
        <v>49</v>
      </c>
      <c r="G420">
        <v>50</v>
      </c>
      <c r="H420">
        <v>50</v>
      </c>
      <c r="I420">
        <v>48</v>
      </c>
      <c r="J420">
        <v>50</v>
      </c>
      <c r="K420">
        <v>50</v>
      </c>
      <c r="L420">
        <v>50</v>
      </c>
      <c r="M420">
        <v>50</v>
      </c>
      <c r="N420">
        <v>49</v>
      </c>
      <c r="O420">
        <v>49</v>
      </c>
      <c r="P420">
        <v>48</v>
      </c>
      <c r="Q420">
        <v>48</v>
      </c>
      <c r="R420">
        <v>44</v>
      </c>
      <c r="S420">
        <v>44</v>
      </c>
      <c r="T420">
        <v>47</v>
      </c>
      <c r="U420">
        <v>47</v>
      </c>
      <c r="V420">
        <v>50</v>
      </c>
      <c r="W420">
        <v>50</v>
      </c>
      <c r="X420">
        <v>48</v>
      </c>
      <c r="Y420">
        <v>48</v>
      </c>
      <c r="Z420">
        <v>47</v>
      </c>
      <c r="AA420">
        <v>52</v>
      </c>
      <c r="AB420">
        <v>50</v>
      </c>
      <c r="AC420">
        <v>51</v>
      </c>
      <c r="AD420">
        <v>51</v>
      </c>
      <c r="AE420">
        <v>46</v>
      </c>
      <c r="AF420">
        <v>48</v>
      </c>
      <c r="AG420">
        <v>48</v>
      </c>
      <c r="AH420">
        <v>50</v>
      </c>
      <c r="AI420">
        <v>51</v>
      </c>
      <c r="AJ420">
        <v>55</v>
      </c>
      <c r="AK420">
        <v>57</v>
      </c>
      <c r="AL420">
        <v>53</v>
      </c>
      <c r="AM420">
        <v>53</v>
      </c>
      <c r="AN420">
        <v>47</v>
      </c>
      <c r="AO420">
        <v>53</v>
      </c>
      <c r="AP420">
        <v>52</v>
      </c>
      <c r="AQ420">
        <v>51</v>
      </c>
      <c r="AR420">
        <v>50</v>
      </c>
      <c r="AS420">
        <v>49.18181818181818</v>
      </c>
    </row>
    <row r="421" spans="1:45" x14ac:dyDescent="0.25">
      <c r="A421">
        <v>69</v>
      </c>
      <c r="B421">
        <v>69</v>
      </c>
      <c r="C421">
        <v>69</v>
      </c>
      <c r="D421">
        <v>74</v>
      </c>
      <c r="E421">
        <v>70</v>
      </c>
      <c r="F421">
        <v>70</v>
      </c>
      <c r="G421">
        <v>68</v>
      </c>
      <c r="H421">
        <v>64</v>
      </c>
      <c r="I421">
        <v>71</v>
      </c>
      <c r="J421">
        <v>71</v>
      </c>
      <c r="K421">
        <v>73</v>
      </c>
      <c r="L421">
        <v>69</v>
      </c>
      <c r="M421">
        <v>69</v>
      </c>
      <c r="N421">
        <v>72</v>
      </c>
      <c r="O421">
        <v>69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65</v>
      </c>
      <c r="W421">
        <v>65</v>
      </c>
      <c r="X421">
        <v>67</v>
      </c>
      <c r="Y421">
        <v>69</v>
      </c>
      <c r="Z421">
        <v>67</v>
      </c>
      <c r="AA421">
        <v>485</v>
      </c>
      <c r="AB421">
        <v>451</v>
      </c>
      <c r="AC421">
        <v>407</v>
      </c>
      <c r="AD421">
        <v>355</v>
      </c>
      <c r="AE421">
        <v>319</v>
      </c>
      <c r="AF421">
        <v>295</v>
      </c>
      <c r="AG421">
        <v>283</v>
      </c>
      <c r="AH421">
        <v>278</v>
      </c>
      <c r="AI421">
        <v>294</v>
      </c>
      <c r="AJ421">
        <v>291</v>
      </c>
      <c r="AK421">
        <v>265</v>
      </c>
      <c r="AL421">
        <v>303</v>
      </c>
      <c r="AM421">
        <v>338</v>
      </c>
      <c r="AN421">
        <v>335</v>
      </c>
      <c r="AO421">
        <v>385</v>
      </c>
      <c r="AP421">
        <v>389</v>
      </c>
      <c r="AQ421">
        <v>451</v>
      </c>
      <c r="AR421">
        <v>116</v>
      </c>
      <c r="AS421">
        <v>177.5</v>
      </c>
    </row>
    <row r="422" spans="1:45" x14ac:dyDescent="0.25">
      <c r="A422">
        <v>7</v>
      </c>
      <c r="B422">
        <v>7</v>
      </c>
      <c r="C422">
        <v>7</v>
      </c>
      <c r="D422">
        <v>7</v>
      </c>
      <c r="E422">
        <v>7</v>
      </c>
      <c r="F422">
        <v>7</v>
      </c>
      <c r="G422">
        <v>7</v>
      </c>
      <c r="H422">
        <v>7</v>
      </c>
      <c r="I422">
        <v>7</v>
      </c>
      <c r="J422">
        <v>7</v>
      </c>
      <c r="K422">
        <v>7</v>
      </c>
      <c r="L422">
        <v>7</v>
      </c>
      <c r="M422">
        <v>7</v>
      </c>
      <c r="N422">
        <v>7</v>
      </c>
      <c r="O422">
        <v>7</v>
      </c>
      <c r="P422">
        <v>7</v>
      </c>
      <c r="Q422">
        <v>7</v>
      </c>
      <c r="R422">
        <v>7</v>
      </c>
      <c r="S422">
        <v>7</v>
      </c>
      <c r="T422">
        <v>7</v>
      </c>
      <c r="U422">
        <v>7</v>
      </c>
      <c r="V422">
        <v>7</v>
      </c>
      <c r="W422">
        <v>7</v>
      </c>
      <c r="X422">
        <v>7</v>
      </c>
      <c r="Y422">
        <v>7</v>
      </c>
      <c r="Z422">
        <v>7</v>
      </c>
      <c r="AA422">
        <v>7</v>
      </c>
      <c r="AB422">
        <v>7</v>
      </c>
      <c r="AC422">
        <v>7</v>
      </c>
      <c r="AD422">
        <v>7</v>
      </c>
      <c r="AE422">
        <v>7</v>
      </c>
      <c r="AF422">
        <v>7</v>
      </c>
      <c r="AG422">
        <v>7</v>
      </c>
      <c r="AH422">
        <v>7</v>
      </c>
      <c r="AI422">
        <v>7</v>
      </c>
      <c r="AJ422">
        <v>7</v>
      </c>
      <c r="AK422">
        <v>7</v>
      </c>
      <c r="AL422">
        <v>7</v>
      </c>
      <c r="AM422">
        <v>7</v>
      </c>
      <c r="AN422">
        <v>7</v>
      </c>
      <c r="AO422">
        <v>7</v>
      </c>
      <c r="AP422">
        <v>7</v>
      </c>
      <c r="AQ422">
        <v>7</v>
      </c>
      <c r="AR422">
        <v>7</v>
      </c>
      <c r="AS422">
        <v>7</v>
      </c>
    </row>
    <row r="423" spans="1:45" x14ac:dyDescent="0.25">
      <c r="A423">
        <v>3</v>
      </c>
      <c r="B423">
        <v>3</v>
      </c>
      <c r="C423">
        <v>3</v>
      </c>
      <c r="D423">
        <v>3</v>
      </c>
      <c r="E423">
        <v>18</v>
      </c>
      <c r="F423">
        <v>18</v>
      </c>
      <c r="G423">
        <v>18</v>
      </c>
      <c r="H423">
        <v>21</v>
      </c>
      <c r="I423">
        <v>21</v>
      </c>
      <c r="J423">
        <v>21</v>
      </c>
      <c r="K423">
        <v>21</v>
      </c>
      <c r="L423">
        <v>21</v>
      </c>
      <c r="M423">
        <v>21</v>
      </c>
      <c r="N423">
        <v>20</v>
      </c>
      <c r="O423">
        <v>20</v>
      </c>
      <c r="P423">
        <v>23</v>
      </c>
      <c r="Q423">
        <v>24</v>
      </c>
      <c r="R423">
        <v>25</v>
      </c>
      <c r="S423">
        <v>25</v>
      </c>
      <c r="T423">
        <v>28</v>
      </c>
      <c r="U423">
        <v>28</v>
      </c>
      <c r="V423">
        <v>25</v>
      </c>
      <c r="W423">
        <v>24</v>
      </c>
      <c r="X423">
        <v>25</v>
      </c>
      <c r="Y423">
        <v>25</v>
      </c>
      <c r="Z423">
        <v>25</v>
      </c>
      <c r="AA423">
        <v>25</v>
      </c>
      <c r="AB423">
        <v>26</v>
      </c>
      <c r="AC423">
        <v>27</v>
      </c>
      <c r="AD423">
        <v>27</v>
      </c>
      <c r="AE423">
        <v>27</v>
      </c>
      <c r="AF423">
        <v>27</v>
      </c>
      <c r="AG423">
        <v>2</v>
      </c>
      <c r="AH423">
        <v>27</v>
      </c>
      <c r="AI423">
        <v>24</v>
      </c>
      <c r="AJ423">
        <v>24</v>
      </c>
      <c r="AK423">
        <v>24</v>
      </c>
      <c r="AL423">
        <v>24</v>
      </c>
      <c r="AM423">
        <v>24</v>
      </c>
      <c r="AN423">
        <v>24</v>
      </c>
      <c r="AO423">
        <v>23</v>
      </c>
      <c r="AP423">
        <v>23</v>
      </c>
      <c r="AQ423">
        <v>23</v>
      </c>
      <c r="AR423">
        <v>23</v>
      </c>
      <c r="AS423">
        <v>21.204545454545453</v>
      </c>
    </row>
    <row r="424" spans="1:45" x14ac:dyDescent="0.25">
      <c r="A424">
        <v>27</v>
      </c>
      <c r="B424">
        <v>22</v>
      </c>
      <c r="C424">
        <v>22</v>
      </c>
      <c r="D424">
        <v>22</v>
      </c>
      <c r="E424">
        <v>20</v>
      </c>
      <c r="F424">
        <v>19</v>
      </c>
      <c r="G424">
        <v>14</v>
      </c>
      <c r="H424">
        <v>22</v>
      </c>
      <c r="I424">
        <v>11</v>
      </c>
      <c r="J424">
        <v>21</v>
      </c>
      <c r="K424">
        <v>20</v>
      </c>
      <c r="L424">
        <v>18</v>
      </c>
      <c r="M424">
        <v>18</v>
      </c>
      <c r="N424">
        <v>23</v>
      </c>
      <c r="O424">
        <v>24</v>
      </c>
      <c r="P424">
        <v>21</v>
      </c>
      <c r="Q424">
        <v>24</v>
      </c>
      <c r="R424">
        <v>23</v>
      </c>
      <c r="S424">
        <v>23</v>
      </c>
      <c r="T424">
        <v>23</v>
      </c>
      <c r="U424">
        <v>18</v>
      </c>
      <c r="V424">
        <v>22</v>
      </c>
      <c r="W424">
        <v>19</v>
      </c>
      <c r="X424">
        <v>22</v>
      </c>
      <c r="Y424">
        <v>25</v>
      </c>
      <c r="Z424">
        <v>20</v>
      </c>
      <c r="AA424">
        <v>19</v>
      </c>
      <c r="AB424">
        <v>24</v>
      </c>
      <c r="AC424">
        <v>22</v>
      </c>
      <c r="AD424">
        <v>24</v>
      </c>
      <c r="AE424">
        <v>19</v>
      </c>
      <c r="AF424">
        <v>16</v>
      </c>
      <c r="AG424">
        <v>21</v>
      </c>
      <c r="AH424">
        <v>23</v>
      </c>
      <c r="AI424">
        <v>22</v>
      </c>
      <c r="AJ424">
        <v>25</v>
      </c>
      <c r="AK424">
        <v>25</v>
      </c>
      <c r="AL424">
        <v>21</v>
      </c>
      <c r="AM424">
        <v>27</v>
      </c>
      <c r="AN424">
        <v>21</v>
      </c>
      <c r="AO424">
        <v>21</v>
      </c>
      <c r="AP424">
        <v>19</v>
      </c>
      <c r="AQ424">
        <v>21</v>
      </c>
      <c r="AR424">
        <v>24</v>
      </c>
      <c r="AS424">
        <v>21.295454545454547</v>
      </c>
    </row>
    <row r="425" spans="1:45" x14ac:dyDescent="0.25">
      <c r="A425">
        <v>75</v>
      </c>
      <c r="B425">
        <v>71</v>
      </c>
      <c r="C425">
        <v>70</v>
      </c>
      <c r="D425">
        <v>71</v>
      </c>
      <c r="E425">
        <v>71</v>
      </c>
      <c r="F425">
        <v>71</v>
      </c>
      <c r="G425">
        <v>73</v>
      </c>
      <c r="H425">
        <v>73</v>
      </c>
      <c r="I425">
        <v>71</v>
      </c>
      <c r="J425">
        <v>73</v>
      </c>
      <c r="K425">
        <v>73</v>
      </c>
      <c r="L425">
        <v>72</v>
      </c>
      <c r="M425">
        <v>71</v>
      </c>
      <c r="N425">
        <v>77</v>
      </c>
      <c r="O425">
        <v>77</v>
      </c>
      <c r="P425">
        <v>73</v>
      </c>
      <c r="Q425">
        <v>71</v>
      </c>
      <c r="R425">
        <v>72</v>
      </c>
      <c r="S425">
        <v>73</v>
      </c>
      <c r="T425">
        <v>73</v>
      </c>
      <c r="U425">
        <v>72</v>
      </c>
      <c r="V425">
        <v>71</v>
      </c>
      <c r="W425">
        <v>73</v>
      </c>
      <c r="X425">
        <v>73</v>
      </c>
      <c r="Y425">
        <v>74</v>
      </c>
      <c r="Z425">
        <v>70</v>
      </c>
      <c r="AA425">
        <v>71</v>
      </c>
      <c r="AB425">
        <v>70</v>
      </c>
      <c r="AC425">
        <v>70</v>
      </c>
      <c r="AD425">
        <v>70</v>
      </c>
      <c r="AE425">
        <v>67</v>
      </c>
      <c r="AF425">
        <v>70</v>
      </c>
      <c r="AG425">
        <v>71</v>
      </c>
      <c r="AH425">
        <v>70</v>
      </c>
      <c r="AI425">
        <v>70</v>
      </c>
      <c r="AJ425">
        <v>74</v>
      </c>
      <c r="AK425">
        <v>71</v>
      </c>
      <c r="AL425">
        <v>70</v>
      </c>
      <c r="AM425">
        <v>67</v>
      </c>
      <c r="AN425">
        <v>67</v>
      </c>
      <c r="AO425">
        <v>67</v>
      </c>
      <c r="AP425">
        <v>67</v>
      </c>
      <c r="AQ425">
        <v>67</v>
      </c>
      <c r="AR425">
        <v>67</v>
      </c>
      <c r="AS425">
        <v>71.13636363636364</v>
      </c>
    </row>
    <row r="426" spans="1:45" x14ac:dyDescent="0.25">
      <c r="A426">
        <v>87</v>
      </c>
      <c r="B426">
        <v>88</v>
      </c>
      <c r="C426">
        <v>77</v>
      </c>
      <c r="D426">
        <v>66</v>
      </c>
      <c r="E426">
        <v>56</v>
      </c>
      <c r="F426">
        <v>83</v>
      </c>
      <c r="G426">
        <v>68</v>
      </c>
      <c r="H426">
        <v>63</v>
      </c>
      <c r="I426">
        <v>64</v>
      </c>
      <c r="J426">
        <v>75</v>
      </c>
      <c r="K426">
        <v>69</v>
      </c>
      <c r="L426">
        <v>61</v>
      </c>
      <c r="M426">
        <v>67</v>
      </c>
      <c r="N426">
        <v>75</v>
      </c>
      <c r="O426">
        <v>70</v>
      </c>
      <c r="P426">
        <v>92</v>
      </c>
      <c r="Q426">
        <v>76</v>
      </c>
      <c r="R426">
        <v>43</v>
      </c>
      <c r="S426">
        <v>42</v>
      </c>
      <c r="T426">
        <v>44</v>
      </c>
      <c r="U426">
        <v>68</v>
      </c>
      <c r="V426">
        <v>39</v>
      </c>
      <c r="W426">
        <v>27</v>
      </c>
      <c r="X426">
        <v>57</v>
      </c>
      <c r="Y426">
        <v>47</v>
      </c>
      <c r="Z426">
        <v>50</v>
      </c>
      <c r="AA426">
        <v>32</v>
      </c>
      <c r="AB426">
        <v>28</v>
      </c>
      <c r="AC426">
        <v>34</v>
      </c>
      <c r="AD426">
        <v>20</v>
      </c>
      <c r="AE426">
        <v>27</v>
      </c>
      <c r="AF426">
        <v>26</v>
      </c>
      <c r="AG426">
        <v>32</v>
      </c>
      <c r="AH426">
        <v>39</v>
      </c>
      <c r="AI426">
        <v>39</v>
      </c>
      <c r="AJ426">
        <v>38</v>
      </c>
      <c r="AK426">
        <v>47</v>
      </c>
      <c r="AL426">
        <v>60</v>
      </c>
      <c r="AM426">
        <v>65</v>
      </c>
      <c r="AN426">
        <v>49</v>
      </c>
      <c r="AO426">
        <v>42</v>
      </c>
      <c r="AP426">
        <v>66</v>
      </c>
      <c r="AQ426">
        <v>51</v>
      </c>
      <c r="AR426">
        <v>33</v>
      </c>
      <c r="AS426">
        <v>54.136363636363633</v>
      </c>
    </row>
    <row r="427" spans="1:45" x14ac:dyDescent="0.25">
      <c r="A427">
        <v>87</v>
      </c>
      <c r="B427">
        <v>87</v>
      </c>
      <c r="C427">
        <v>87</v>
      </c>
      <c r="D427">
        <v>87</v>
      </c>
      <c r="E427">
        <v>87</v>
      </c>
      <c r="F427">
        <v>87</v>
      </c>
      <c r="G427">
        <v>87</v>
      </c>
      <c r="H427">
        <v>87</v>
      </c>
      <c r="I427">
        <v>87</v>
      </c>
      <c r="J427">
        <v>87</v>
      </c>
      <c r="K427">
        <v>87</v>
      </c>
      <c r="L427">
        <v>87</v>
      </c>
      <c r="M427">
        <v>87</v>
      </c>
      <c r="N427">
        <v>87</v>
      </c>
      <c r="O427">
        <v>87</v>
      </c>
      <c r="P427">
        <v>87</v>
      </c>
      <c r="Q427">
        <v>87</v>
      </c>
      <c r="R427">
        <v>24</v>
      </c>
      <c r="S427">
        <v>23</v>
      </c>
      <c r="T427">
        <v>26</v>
      </c>
      <c r="U427">
        <v>26</v>
      </c>
      <c r="V427">
        <v>17</v>
      </c>
      <c r="W427">
        <v>18</v>
      </c>
      <c r="X427">
        <v>42</v>
      </c>
      <c r="Y427">
        <v>34</v>
      </c>
      <c r="Z427">
        <v>31</v>
      </c>
      <c r="AA427">
        <v>28</v>
      </c>
      <c r="AB427">
        <v>22</v>
      </c>
      <c r="AC427">
        <v>18</v>
      </c>
      <c r="AD427">
        <v>16</v>
      </c>
      <c r="AE427">
        <v>17</v>
      </c>
      <c r="AF427">
        <v>18</v>
      </c>
      <c r="AG427">
        <v>19</v>
      </c>
      <c r="AH427">
        <v>16</v>
      </c>
      <c r="AI427">
        <v>17</v>
      </c>
      <c r="AJ427">
        <v>11</v>
      </c>
      <c r="AK427">
        <v>12</v>
      </c>
      <c r="AL427">
        <v>12</v>
      </c>
      <c r="AM427">
        <v>9</v>
      </c>
      <c r="AN427">
        <v>11</v>
      </c>
      <c r="AO427">
        <v>11</v>
      </c>
      <c r="AP427">
        <v>11</v>
      </c>
      <c r="AQ427">
        <v>12</v>
      </c>
      <c r="AR427">
        <v>12</v>
      </c>
      <c r="AS427">
        <v>45.272727272727273</v>
      </c>
    </row>
    <row r="428" spans="1:45" x14ac:dyDescent="0.25">
      <c r="A428">
        <v>348</v>
      </c>
      <c r="B428">
        <v>342</v>
      </c>
      <c r="C428">
        <v>349</v>
      </c>
      <c r="D428">
        <v>347</v>
      </c>
      <c r="E428">
        <v>348</v>
      </c>
      <c r="F428">
        <v>351</v>
      </c>
      <c r="G428">
        <v>345</v>
      </c>
      <c r="H428">
        <v>347</v>
      </c>
      <c r="I428">
        <v>350</v>
      </c>
      <c r="J428">
        <v>344</v>
      </c>
      <c r="K428">
        <v>348</v>
      </c>
      <c r="L428">
        <v>345</v>
      </c>
      <c r="M428">
        <v>348</v>
      </c>
      <c r="N428">
        <v>351</v>
      </c>
      <c r="O428">
        <v>351</v>
      </c>
      <c r="P428">
        <v>352</v>
      </c>
      <c r="Q428">
        <v>361</v>
      </c>
      <c r="R428">
        <v>360</v>
      </c>
      <c r="S428">
        <v>127</v>
      </c>
      <c r="T428">
        <v>366</v>
      </c>
      <c r="U428">
        <v>361</v>
      </c>
      <c r="V428">
        <v>360</v>
      </c>
      <c r="W428">
        <v>356</v>
      </c>
      <c r="X428">
        <v>363</v>
      </c>
      <c r="Y428">
        <v>371</v>
      </c>
      <c r="Z428">
        <v>367</v>
      </c>
      <c r="AA428">
        <v>363</v>
      </c>
      <c r="AB428">
        <v>367</v>
      </c>
      <c r="AC428">
        <v>366</v>
      </c>
      <c r="AD428">
        <v>363</v>
      </c>
      <c r="AE428">
        <v>363</v>
      </c>
      <c r="AF428">
        <v>362</v>
      </c>
      <c r="AG428">
        <v>361</v>
      </c>
      <c r="AH428">
        <v>364</v>
      </c>
      <c r="AI428">
        <v>371</v>
      </c>
      <c r="AJ428">
        <v>363</v>
      </c>
      <c r="AK428">
        <v>369</v>
      </c>
      <c r="AL428">
        <v>368</v>
      </c>
      <c r="AM428">
        <v>368</v>
      </c>
      <c r="AN428">
        <v>369</v>
      </c>
      <c r="AO428">
        <v>369</v>
      </c>
      <c r="AP428">
        <v>362</v>
      </c>
      <c r="AQ428">
        <v>365</v>
      </c>
      <c r="AR428">
        <v>355</v>
      </c>
      <c r="AS428">
        <v>352.86363636363637</v>
      </c>
    </row>
    <row r="429" spans="1:45" x14ac:dyDescent="0.25">
      <c r="A429">
        <v>79</v>
      </c>
      <c r="B429">
        <v>79</v>
      </c>
      <c r="C429">
        <v>78</v>
      </c>
      <c r="D429">
        <v>78</v>
      </c>
      <c r="E429">
        <v>78</v>
      </c>
      <c r="F429">
        <v>78</v>
      </c>
      <c r="G429">
        <v>78</v>
      </c>
      <c r="H429">
        <v>78</v>
      </c>
      <c r="I429">
        <v>69</v>
      </c>
      <c r="J429">
        <v>69</v>
      </c>
      <c r="K429">
        <v>69</v>
      </c>
      <c r="L429">
        <v>69</v>
      </c>
      <c r="M429">
        <v>69</v>
      </c>
      <c r="N429">
        <v>69</v>
      </c>
      <c r="O429">
        <v>69</v>
      </c>
      <c r="P429">
        <v>69</v>
      </c>
      <c r="Q429">
        <v>69</v>
      </c>
      <c r="R429">
        <v>69</v>
      </c>
      <c r="S429">
        <v>69</v>
      </c>
      <c r="T429">
        <v>69</v>
      </c>
      <c r="U429">
        <v>69</v>
      </c>
      <c r="V429">
        <v>69</v>
      </c>
      <c r="W429">
        <v>69</v>
      </c>
      <c r="X429">
        <v>69</v>
      </c>
      <c r="Y429">
        <v>39</v>
      </c>
      <c r="Z429">
        <v>39</v>
      </c>
      <c r="AA429">
        <v>37</v>
      </c>
      <c r="AB429">
        <v>38</v>
      </c>
      <c r="AC429">
        <v>37</v>
      </c>
      <c r="AD429">
        <v>35</v>
      </c>
      <c r="AE429">
        <v>35</v>
      </c>
      <c r="AF429">
        <v>35</v>
      </c>
      <c r="AG429">
        <v>34</v>
      </c>
      <c r="AH429">
        <v>35</v>
      </c>
      <c r="AI429">
        <v>34</v>
      </c>
      <c r="AJ429">
        <v>33</v>
      </c>
      <c r="AK429">
        <v>32</v>
      </c>
      <c r="AL429">
        <v>38</v>
      </c>
      <c r="AM429">
        <v>37</v>
      </c>
      <c r="AN429">
        <v>37</v>
      </c>
      <c r="AO429">
        <v>37</v>
      </c>
      <c r="AP429">
        <v>36</v>
      </c>
      <c r="AQ429">
        <v>36</v>
      </c>
      <c r="AR429">
        <v>37</v>
      </c>
      <c r="AS429">
        <v>55.704545454545453</v>
      </c>
    </row>
    <row r="430" spans="1:45" x14ac:dyDescent="0.25">
      <c r="A430">
        <v>28</v>
      </c>
      <c r="B430">
        <v>28</v>
      </c>
      <c r="C430">
        <v>28</v>
      </c>
      <c r="D430">
        <v>28</v>
      </c>
      <c r="E430">
        <v>28</v>
      </c>
      <c r="F430">
        <v>28</v>
      </c>
      <c r="G430">
        <v>28</v>
      </c>
      <c r="H430">
        <v>28</v>
      </c>
      <c r="I430">
        <v>28</v>
      </c>
      <c r="J430">
        <v>28</v>
      </c>
      <c r="K430">
        <v>28</v>
      </c>
      <c r="L430">
        <v>28</v>
      </c>
      <c r="M430">
        <v>28</v>
      </c>
      <c r="N430">
        <v>28</v>
      </c>
      <c r="O430">
        <v>28</v>
      </c>
      <c r="P430">
        <v>28</v>
      </c>
      <c r="Q430">
        <v>28</v>
      </c>
      <c r="R430">
        <v>28</v>
      </c>
      <c r="S430">
        <v>28</v>
      </c>
      <c r="T430">
        <v>28</v>
      </c>
      <c r="U430">
        <v>28</v>
      </c>
      <c r="V430">
        <v>28</v>
      </c>
      <c r="W430">
        <v>28</v>
      </c>
      <c r="X430">
        <v>28</v>
      </c>
      <c r="Y430">
        <v>28</v>
      </c>
      <c r="Z430">
        <v>28</v>
      </c>
      <c r="AA430">
        <v>28</v>
      </c>
      <c r="AB430">
        <v>28</v>
      </c>
      <c r="AC430">
        <v>28</v>
      </c>
      <c r="AD430">
        <v>28</v>
      </c>
      <c r="AE430">
        <v>28</v>
      </c>
      <c r="AF430">
        <v>28</v>
      </c>
      <c r="AG430">
        <v>28</v>
      </c>
      <c r="AH430">
        <v>28</v>
      </c>
      <c r="AI430">
        <v>28</v>
      </c>
      <c r="AJ430">
        <v>28</v>
      </c>
      <c r="AK430">
        <v>28</v>
      </c>
      <c r="AL430">
        <v>29</v>
      </c>
      <c r="AM430">
        <v>29</v>
      </c>
      <c r="AN430">
        <v>29</v>
      </c>
      <c r="AO430">
        <v>29</v>
      </c>
      <c r="AP430">
        <v>29</v>
      </c>
      <c r="AQ430">
        <v>29</v>
      </c>
      <c r="AR430">
        <v>29</v>
      </c>
      <c r="AS430">
        <v>28.15909090909091</v>
      </c>
    </row>
    <row r="431" spans="1:45" x14ac:dyDescent="0.25">
      <c r="A431">
        <v>4</v>
      </c>
      <c r="B431">
        <v>3</v>
      </c>
      <c r="C431">
        <v>3</v>
      </c>
      <c r="D431">
        <v>3</v>
      </c>
      <c r="E431">
        <v>3</v>
      </c>
      <c r="F431">
        <v>3</v>
      </c>
      <c r="G431">
        <v>3</v>
      </c>
      <c r="H431">
        <v>3</v>
      </c>
      <c r="I431">
        <v>3</v>
      </c>
      <c r="J431">
        <v>3</v>
      </c>
      <c r="K431">
        <v>3</v>
      </c>
      <c r="L431">
        <v>3</v>
      </c>
      <c r="M431">
        <v>3</v>
      </c>
      <c r="N431">
        <v>3</v>
      </c>
      <c r="O431">
        <v>3</v>
      </c>
      <c r="P431">
        <v>3</v>
      </c>
      <c r="Q431">
        <v>3</v>
      </c>
      <c r="R431">
        <v>3</v>
      </c>
      <c r="S431">
        <v>3</v>
      </c>
      <c r="T431">
        <v>3</v>
      </c>
      <c r="U431">
        <v>3</v>
      </c>
      <c r="V431">
        <v>3</v>
      </c>
      <c r="W431">
        <v>3</v>
      </c>
      <c r="X431">
        <v>3</v>
      </c>
      <c r="Y431">
        <v>3</v>
      </c>
      <c r="Z431">
        <v>3</v>
      </c>
      <c r="AA431">
        <v>4</v>
      </c>
      <c r="AB431">
        <v>4</v>
      </c>
      <c r="AC431">
        <v>4</v>
      </c>
      <c r="AD431">
        <v>4</v>
      </c>
      <c r="AE431">
        <v>4</v>
      </c>
      <c r="AF431">
        <v>4</v>
      </c>
      <c r="AG431">
        <v>4</v>
      </c>
      <c r="AH431">
        <v>4</v>
      </c>
      <c r="AI431">
        <v>4</v>
      </c>
      <c r="AJ431">
        <v>4</v>
      </c>
      <c r="AK431">
        <v>4</v>
      </c>
      <c r="AL431">
        <v>4</v>
      </c>
      <c r="AM431">
        <v>4</v>
      </c>
      <c r="AN431">
        <v>4</v>
      </c>
      <c r="AO431">
        <v>4</v>
      </c>
      <c r="AP431">
        <v>4</v>
      </c>
      <c r="AQ431">
        <v>4</v>
      </c>
      <c r="AR431">
        <v>4</v>
      </c>
      <c r="AS431">
        <v>3.4318181818181817</v>
      </c>
    </row>
    <row r="432" spans="1:45" x14ac:dyDescent="0.25">
      <c r="A432">
        <v>286</v>
      </c>
      <c r="B432">
        <v>270</v>
      </c>
      <c r="C432">
        <v>272</v>
      </c>
      <c r="D432">
        <v>276</v>
      </c>
      <c r="E432">
        <v>267</v>
      </c>
      <c r="F432">
        <v>261</v>
      </c>
      <c r="G432">
        <v>254</v>
      </c>
      <c r="H432">
        <v>246</v>
      </c>
      <c r="I432">
        <v>251</v>
      </c>
      <c r="J432">
        <v>265</v>
      </c>
      <c r="K432">
        <v>264</v>
      </c>
      <c r="L432">
        <v>270</v>
      </c>
      <c r="M432">
        <v>265</v>
      </c>
      <c r="N432">
        <v>287</v>
      </c>
      <c r="O432">
        <v>274</v>
      </c>
      <c r="P432">
        <v>269</v>
      </c>
      <c r="Q432">
        <v>297</v>
      </c>
      <c r="R432">
        <v>277</v>
      </c>
      <c r="S432">
        <v>277</v>
      </c>
      <c r="T432">
        <v>295</v>
      </c>
      <c r="U432">
        <v>282</v>
      </c>
      <c r="V432">
        <v>270</v>
      </c>
      <c r="W432">
        <v>260</v>
      </c>
      <c r="X432">
        <v>265</v>
      </c>
      <c r="Y432">
        <v>309</v>
      </c>
      <c r="Z432">
        <v>306</v>
      </c>
      <c r="AA432">
        <v>294</v>
      </c>
      <c r="AB432">
        <v>290</v>
      </c>
      <c r="AC432">
        <v>263</v>
      </c>
      <c r="AD432">
        <v>282</v>
      </c>
      <c r="AE432">
        <v>243</v>
      </c>
      <c r="AF432">
        <v>236</v>
      </c>
      <c r="AG432">
        <v>249</v>
      </c>
      <c r="AH432">
        <v>249</v>
      </c>
      <c r="AI432">
        <v>279</v>
      </c>
      <c r="AJ432">
        <v>281</v>
      </c>
      <c r="AK432">
        <v>262</v>
      </c>
      <c r="AL432">
        <v>264</v>
      </c>
      <c r="AM432">
        <v>272</v>
      </c>
      <c r="AN432">
        <v>265</v>
      </c>
      <c r="AO432">
        <v>268</v>
      </c>
      <c r="AP432">
        <v>275</v>
      </c>
      <c r="AQ432">
        <v>245</v>
      </c>
      <c r="AR432">
        <v>277</v>
      </c>
      <c r="AS432">
        <v>270.65909090909093</v>
      </c>
    </row>
    <row r="433" spans="1:45" x14ac:dyDescent="0.25">
      <c r="A433">
        <v>50</v>
      </c>
      <c r="B433">
        <v>50</v>
      </c>
      <c r="C433">
        <v>50</v>
      </c>
      <c r="D433">
        <v>50</v>
      </c>
      <c r="E433">
        <v>50</v>
      </c>
      <c r="F433">
        <v>50</v>
      </c>
      <c r="G433">
        <v>50</v>
      </c>
      <c r="H433">
        <v>50</v>
      </c>
      <c r="I433">
        <v>50</v>
      </c>
      <c r="J433">
        <v>47</v>
      </c>
      <c r="K433">
        <v>47</v>
      </c>
      <c r="L433">
        <v>50</v>
      </c>
      <c r="M433">
        <v>50</v>
      </c>
      <c r="N433">
        <v>50</v>
      </c>
      <c r="O433">
        <v>50</v>
      </c>
      <c r="P433">
        <v>50</v>
      </c>
      <c r="Q433">
        <v>50</v>
      </c>
      <c r="R433">
        <v>50</v>
      </c>
      <c r="S433">
        <v>50</v>
      </c>
      <c r="T433">
        <v>50</v>
      </c>
      <c r="U433">
        <v>50</v>
      </c>
      <c r="V433">
        <v>50</v>
      </c>
      <c r="W433">
        <v>50</v>
      </c>
      <c r="X433">
        <v>51</v>
      </c>
      <c r="Y433">
        <v>47</v>
      </c>
      <c r="Z433">
        <v>47</v>
      </c>
      <c r="AA433">
        <v>50</v>
      </c>
      <c r="AB433">
        <v>50</v>
      </c>
      <c r="AC433">
        <v>50</v>
      </c>
      <c r="AD433">
        <v>50</v>
      </c>
      <c r="AE433">
        <v>50</v>
      </c>
      <c r="AF433">
        <v>50</v>
      </c>
      <c r="AG433">
        <v>50</v>
      </c>
      <c r="AH433">
        <v>50</v>
      </c>
      <c r="AI433">
        <v>50</v>
      </c>
      <c r="AJ433">
        <v>50</v>
      </c>
      <c r="AK433">
        <v>50</v>
      </c>
      <c r="AL433">
        <v>49</v>
      </c>
      <c r="AM433">
        <v>49</v>
      </c>
      <c r="AN433">
        <v>49</v>
      </c>
      <c r="AO433">
        <v>49</v>
      </c>
      <c r="AP433">
        <v>49</v>
      </c>
      <c r="AQ433">
        <v>49</v>
      </c>
      <c r="AR433">
        <v>46</v>
      </c>
      <c r="AS433">
        <v>49.522727272727273</v>
      </c>
    </row>
    <row r="434" spans="1:45" x14ac:dyDescent="0.25">
      <c r="A434">
        <v>34</v>
      </c>
      <c r="B434">
        <v>34</v>
      </c>
      <c r="C434">
        <v>32</v>
      </c>
      <c r="D434">
        <v>32</v>
      </c>
      <c r="E434">
        <v>32</v>
      </c>
      <c r="F434">
        <v>31</v>
      </c>
      <c r="G434">
        <v>32</v>
      </c>
      <c r="H434">
        <v>34</v>
      </c>
      <c r="I434">
        <v>34</v>
      </c>
      <c r="J434">
        <v>34</v>
      </c>
      <c r="K434">
        <v>36</v>
      </c>
      <c r="L434">
        <v>36</v>
      </c>
      <c r="M434">
        <v>36</v>
      </c>
      <c r="N434">
        <v>36</v>
      </c>
      <c r="O434">
        <v>36</v>
      </c>
      <c r="P434">
        <v>33</v>
      </c>
      <c r="Q434">
        <v>32</v>
      </c>
      <c r="R434">
        <v>35</v>
      </c>
      <c r="S434">
        <v>35</v>
      </c>
      <c r="T434">
        <v>34</v>
      </c>
      <c r="U434">
        <v>36</v>
      </c>
      <c r="V434">
        <v>34</v>
      </c>
      <c r="W434">
        <v>34</v>
      </c>
      <c r="X434">
        <v>34</v>
      </c>
      <c r="Y434">
        <v>35</v>
      </c>
      <c r="Z434">
        <v>35</v>
      </c>
      <c r="AA434">
        <v>35</v>
      </c>
      <c r="AB434">
        <v>32</v>
      </c>
      <c r="AC434">
        <v>32</v>
      </c>
      <c r="AD434">
        <v>32</v>
      </c>
      <c r="AE434">
        <v>32</v>
      </c>
      <c r="AF434">
        <v>32</v>
      </c>
      <c r="AG434">
        <v>34</v>
      </c>
      <c r="AH434">
        <v>33</v>
      </c>
      <c r="AI434">
        <v>34</v>
      </c>
      <c r="AJ434">
        <v>33</v>
      </c>
      <c r="AK434">
        <v>35</v>
      </c>
      <c r="AL434">
        <v>34</v>
      </c>
      <c r="AM434">
        <v>34</v>
      </c>
      <c r="AN434">
        <v>35</v>
      </c>
      <c r="AO434">
        <v>32</v>
      </c>
      <c r="AP434">
        <v>32</v>
      </c>
      <c r="AQ434">
        <v>32</v>
      </c>
      <c r="AR434">
        <v>31</v>
      </c>
      <c r="AS434">
        <v>33.636363636363633</v>
      </c>
    </row>
    <row r="435" spans="1:45" x14ac:dyDescent="0.25">
      <c r="A435">
        <v>13</v>
      </c>
      <c r="B435">
        <v>13</v>
      </c>
      <c r="C435">
        <v>13</v>
      </c>
      <c r="D435">
        <v>13</v>
      </c>
      <c r="E435">
        <v>13</v>
      </c>
      <c r="F435">
        <v>13</v>
      </c>
      <c r="G435">
        <v>13</v>
      </c>
      <c r="H435">
        <v>13</v>
      </c>
      <c r="I435">
        <v>13</v>
      </c>
      <c r="J435">
        <v>13</v>
      </c>
      <c r="K435">
        <v>13</v>
      </c>
      <c r="L435">
        <v>13</v>
      </c>
      <c r="M435">
        <v>13</v>
      </c>
      <c r="N435">
        <v>13</v>
      </c>
      <c r="O435">
        <v>13</v>
      </c>
      <c r="P435">
        <v>13</v>
      </c>
      <c r="Q435">
        <v>13</v>
      </c>
      <c r="R435">
        <v>13</v>
      </c>
      <c r="S435">
        <v>13</v>
      </c>
      <c r="T435">
        <v>13</v>
      </c>
      <c r="U435">
        <v>13</v>
      </c>
      <c r="V435">
        <v>13</v>
      </c>
      <c r="W435">
        <v>13</v>
      </c>
      <c r="X435">
        <v>13</v>
      </c>
      <c r="Y435">
        <v>13</v>
      </c>
      <c r="Z435">
        <v>13</v>
      </c>
      <c r="AA435">
        <v>13</v>
      </c>
      <c r="AB435">
        <v>13</v>
      </c>
      <c r="AC435">
        <v>13</v>
      </c>
      <c r="AD435">
        <v>13</v>
      </c>
      <c r="AE435">
        <v>13</v>
      </c>
      <c r="AF435">
        <v>13</v>
      </c>
      <c r="AG435">
        <v>13</v>
      </c>
      <c r="AH435">
        <v>13</v>
      </c>
      <c r="AI435">
        <v>13</v>
      </c>
      <c r="AJ435">
        <v>13</v>
      </c>
      <c r="AK435">
        <v>13</v>
      </c>
      <c r="AL435">
        <v>13</v>
      </c>
      <c r="AM435">
        <v>13</v>
      </c>
      <c r="AN435">
        <v>13</v>
      </c>
      <c r="AO435">
        <v>13</v>
      </c>
      <c r="AP435">
        <v>13</v>
      </c>
      <c r="AQ435">
        <v>13</v>
      </c>
      <c r="AR435">
        <v>13</v>
      </c>
      <c r="AS435">
        <v>13</v>
      </c>
    </row>
    <row r="436" spans="1:45" x14ac:dyDescent="0.25">
      <c r="A436">
        <v>38</v>
      </c>
      <c r="B436">
        <v>39</v>
      </c>
      <c r="C436">
        <v>39</v>
      </c>
      <c r="D436">
        <v>37</v>
      </c>
      <c r="E436">
        <v>37</v>
      </c>
      <c r="F436">
        <v>37</v>
      </c>
      <c r="G436">
        <v>40</v>
      </c>
      <c r="H436">
        <v>41</v>
      </c>
      <c r="I436">
        <v>40</v>
      </c>
      <c r="J436">
        <v>39</v>
      </c>
      <c r="K436">
        <v>38</v>
      </c>
      <c r="L436">
        <v>38</v>
      </c>
      <c r="M436">
        <v>38</v>
      </c>
      <c r="N436">
        <v>39</v>
      </c>
      <c r="O436">
        <v>39</v>
      </c>
      <c r="P436">
        <v>38</v>
      </c>
      <c r="Q436">
        <v>39</v>
      </c>
      <c r="R436">
        <v>39</v>
      </c>
      <c r="S436">
        <v>37</v>
      </c>
      <c r="T436">
        <v>37</v>
      </c>
      <c r="U436">
        <v>39</v>
      </c>
      <c r="V436">
        <v>38</v>
      </c>
      <c r="W436">
        <v>38</v>
      </c>
      <c r="X436">
        <v>38</v>
      </c>
      <c r="Y436">
        <v>40</v>
      </c>
      <c r="Z436">
        <v>39</v>
      </c>
      <c r="AA436">
        <v>40</v>
      </c>
      <c r="AB436">
        <v>43</v>
      </c>
      <c r="AC436">
        <v>41</v>
      </c>
      <c r="AD436">
        <v>41</v>
      </c>
      <c r="AE436">
        <v>41</v>
      </c>
      <c r="AF436">
        <v>39</v>
      </c>
      <c r="AG436">
        <v>39</v>
      </c>
      <c r="AH436">
        <v>40</v>
      </c>
      <c r="AI436">
        <v>40</v>
      </c>
      <c r="AJ436">
        <v>40</v>
      </c>
      <c r="AK436">
        <v>39</v>
      </c>
      <c r="AL436">
        <v>39</v>
      </c>
      <c r="AM436">
        <v>40</v>
      </c>
      <c r="AN436">
        <v>39</v>
      </c>
      <c r="AO436">
        <v>38</v>
      </c>
      <c r="AP436">
        <v>40</v>
      </c>
      <c r="AQ436">
        <v>40</v>
      </c>
      <c r="AR436">
        <v>40</v>
      </c>
      <c r="AS436">
        <v>39.090909090909093</v>
      </c>
    </row>
    <row r="437" spans="1:45" x14ac:dyDescent="0.25">
      <c r="A437">
        <v>36</v>
      </c>
      <c r="B437">
        <v>36</v>
      </c>
      <c r="C437">
        <v>28</v>
      </c>
      <c r="D437">
        <v>37</v>
      </c>
      <c r="E437">
        <v>36</v>
      </c>
      <c r="F437">
        <v>36</v>
      </c>
      <c r="G437">
        <v>36</v>
      </c>
      <c r="H437">
        <v>36</v>
      </c>
      <c r="I437">
        <v>36</v>
      </c>
      <c r="J437">
        <v>36</v>
      </c>
      <c r="K437">
        <v>36</v>
      </c>
      <c r="L437">
        <v>36</v>
      </c>
      <c r="M437">
        <v>36</v>
      </c>
      <c r="N437">
        <v>36</v>
      </c>
      <c r="O437">
        <v>36</v>
      </c>
      <c r="P437">
        <v>36</v>
      </c>
      <c r="Q437">
        <v>36</v>
      </c>
      <c r="R437">
        <v>36</v>
      </c>
      <c r="S437">
        <v>28</v>
      </c>
      <c r="T437">
        <v>28</v>
      </c>
      <c r="U437">
        <v>37</v>
      </c>
      <c r="V437">
        <v>36</v>
      </c>
      <c r="W437">
        <v>36</v>
      </c>
      <c r="X437">
        <v>36</v>
      </c>
      <c r="Y437">
        <v>36</v>
      </c>
      <c r="Z437">
        <v>36</v>
      </c>
      <c r="AA437">
        <v>37</v>
      </c>
      <c r="AB437">
        <v>37</v>
      </c>
      <c r="AC437">
        <v>36</v>
      </c>
      <c r="AD437">
        <v>39</v>
      </c>
      <c r="AE437">
        <v>36</v>
      </c>
      <c r="AF437">
        <v>36</v>
      </c>
      <c r="AG437">
        <v>36</v>
      </c>
      <c r="AH437">
        <v>36</v>
      </c>
      <c r="AI437">
        <v>36</v>
      </c>
      <c r="AJ437">
        <v>37</v>
      </c>
      <c r="AK437">
        <v>28</v>
      </c>
      <c r="AL437">
        <v>36</v>
      </c>
      <c r="AM437">
        <v>36</v>
      </c>
      <c r="AN437">
        <v>28</v>
      </c>
      <c r="AO437">
        <v>28</v>
      </c>
      <c r="AP437">
        <v>36</v>
      </c>
      <c r="AQ437">
        <v>37</v>
      </c>
      <c r="AR437">
        <v>36</v>
      </c>
      <c r="AS437">
        <v>35.113636363636367</v>
      </c>
    </row>
    <row r="438" spans="1:45" x14ac:dyDescent="0.25">
      <c r="A438">
        <v>4</v>
      </c>
      <c r="B438">
        <v>4</v>
      </c>
      <c r="C438">
        <v>4</v>
      </c>
      <c r="D438">
        <v>4</v>
      </c>
      <c r="E438">
        <v>4</v>
      </c>
      <c r="F438">
        <v>4</v>
      </c>
      <c r="G438">
        <v>4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>
        <v>2</v>
      </c>
      <c r="V438">
        <v>2</v>
      </c>
      <c r="W438">
        <v>2</v>
      </c>
      <c r="X438">
        <v>2</v>
      </c>
      <c r="Y438">
        <v>2</v>
      </c>
      <c r="Z438">
        <v>2</v>
      </c>
      <c r="AA438">
        <v>2</v>
      </c>
      <c r="AB438">
        <v>2</v>
      </c>
      <c r="AC438">
        <v>2</v>
      </c>
      <c r="AD438">
        <v>2</v>
      </c>
      <c r="AE438">
        <v>2</v>
      </c>
      <c r="AF438">
        <v>2</v>
      </c>
      <c r="AG438">
        <v>2</v>
      </c>
      <c r="AH438">
        <v>2</v>
      </c>
      <c r="AI438">
        <v>2</v>
      </c>
      <c r="AJ438">
        <v>2</v>
      </c>
      <c r="AK438">
        <v>2</v>
      </c>
      <c r="AL438">
        <v>2</v>
      </c>
      <c r="AM438">
        <v>2</v>
      </c>
      <c r="AN438">
        <v>2</v>
      </c>
      <c r="AO438">
        <v>2</v>
      </c>
      <c r="AP438">
        <v>2</v>
      </c>
      <c r="AQ438">
        <v>2</v>
      </c>
      <c r="AR438">
        <v>2</v>
      </c>
      <c r="AS438">
        <v>2.3181818181818183</v>
      </c>
    </row>
    <row r="439" spans="1:45" x14ac:dyDescent="0.25">
      <c r="A439">
        <v>38</v>
      </c>
      <c r="B439">
        <v>31</v>
      </c>
      <c r="C439">
        <v>31</v>
      </c>
      <c r="D439">
        <v>23</v>
      </c>
      <c r="E439">
        <v>29</v>
      </c>
      <c r="F439">
        <v>24</v>
      </c>
      <c r="G439">
        <v>36</v>
      </c>
      <c r="H439">
        <v>31</v>
      </c>
      <c r="I439">
        <v>31</v>
      </c>
      <c r="J439">
        <v>33</v>
      </c>
      <c r="K439">
        <v>31</v>
      </c>
      <c r="L439">
        <v>37</v>
      </c>
      <c r="M439">
        <v>35</v>
      </c>
      <c r="N439">
        <v>33</v>
      </c>
      <c r="O439">
        <v>36</v>
      </c>
      <c r="P439">
        <v>33</v>
      </c>
      <c r="Q439">
        <v>33</v>
      </c>
      <c r="R439">
        <v>33</v>
      </c>
      <c r="S439">
        <v>38</v>
      </c>
      <c r="T439">
        <v>36</v>
      </c>
      <c r="U439">
        <v>31</v>
      </c>
      <c r="V439">
        <v>33</v>
      </c>
      <c r="W439">
        <v>39</v>
      </c>
      <c r="X439">
        <v>34</v>
      </c>
      <c r="Y439">
        <v>24</v>
      </c>
      <c r="Z439">
        <v>32</v>
      </c>
      <c r="AA439">
        <v>36</v>
      </c>
      <c r="AB439">
        <v>31</v>
      </c>
      <c r="AC439">
        <v>35</v>
      </c>
      <c r="AD439">
        <v>33</v>
      </c>
      <c r="AE439">
        <v>23</v>
      </c>
      <c r="AF439">
        <v>22</v>
      </c>
      <c r="AG439">
        <v>26</v>
      </c>
      <c r="AH439">
        <v>29</v>
      </c>
      <c r="AI439">
        <v>24</v>
      </c>
      <c r="AJ439">
        <v>25</v>
      </c>
      <c r="AK439">
        <v>27</v>
      </c>
      <c r="AL439">
        <v>23</v>
      </c>
      <c r="AM439">
        <v>27</v>
      </c>
      <c r="AN439">
        <v>26</v>
      </c>
      <c r="AO439">
        <v>24</v>
      </c>
      <c r="AP439">
        <v>33</v>
      </c>
      <c r="AQ439">
        <v>36</v>
      </c>
      <c r="AR439">
        <v>27</v>
      </c>
      <c r="AS439">
        <v>30.727272727272727</v>
      </c>
    </row>
    <row r="440" spans="1:45" x14ac:dyDescent="0.25">
      <c r="A440">
        <v>98</v>
      </c>
      <c r="B440">
        <v>98</v>
      </c>
      <c r="C440">
        <v>98</v>
      </c>
      <c r="D440">
        <v>47</v>
      </c>
      <c r="E440">
        <v>47</v>
      </c>
      <c r="F440">
        <v>47</v>
      </c>
      <c r="G440">
        <v>47</v>
      </c>
      <c r="H440">
        <v>47</v>
      </c>
      <c r="I440">
        <v>47</v>
      </c>
      <c r="J440">
        <v>47</v>
      </c>
      <c r="K440">
        <v>47</v>
      </c>
      <c r="L440">
        <v>47</v>
      </c>
      <c r="M440">
        <v>49</v>
      </c>
      <c r="N440">
        <v>49</v>
      </c>
      <c r="O440">
        <v>49</v>
      </c>
      <c r="P440">
        <v>49</v>
      </c>
      <c r="Q440">
        <v>49</v>
      </c>
      <c r="R440">
        <v>49</v>
      </c>
      <c r="S440">
        <v>49</v>
      </c>
      <c r="T440">
        <v>35</v>
      </c>
      <c r="U440">
        <v>35</v>
      </c>
      <c r="V440">
        <v>35</v>
      </c>
      <c r="W440">
        <v>35</v>
      </c>
      <c r="X440">
        <v>35</v>
      </c>
      <c r="Y440">
        <v>29</v>
      </c>
      <c r="Z440">
        <v>35</v>
      </c>
      <c r="AA440">
        <v>35</v>
      </c>
      <c r="AB440">
        <v>35</v>
      </c>
      <c r="AC440">
        <v>31</v>
      </c>
      <c r="AD440">
        <v>35</v>
      </c>
      <c r="AE440">
        <v>35</v>
      </c>
      <c r="AF440">
        <v>35</v>
      </c>
      <c r="AG440">
        <v>35</v>
      </c>
      <c r="AH440">
        <v>35</v>
      </c>
      <c r="AI440">
        <v>29</v>
      </c>
      <c r="AJ440">
        <v>29</v>
      </c>
      <c r="AK440">
        <v>35</v>
      </c>
      <c r="AL440">
        <v>35</v>
      </c>
      <c r="AM440">
        <v>35</v>
      </c>
      <c r="AN440">
        <v>35</v>
      </c>
      <c r="AO440">
        <v>35</v>
      </c>
      <c r="AP440">
        <v>35</v>
      </c>
      <c r="AQ440">
        <v>29</v>
      </c>
      <c r="AR440">
        <v>35</v>
      </c>
      <c r="AS440">
        <v>43.340909090909093</v>
      </c>
    </row>
    <row r="441" spans="1:45" x14ac:dyDescent="0.25">
      <c r="A441">
        <v>35</v>
      </c>
      <c r="B441">
        <v>27</v>
      </c>
      <c r="C441">
        <v>27</v>
      </c>
      <c r="D441">
        <v>27</v>
      </c>
      <c r="E441">
        <v>27</v>
      </c>
      <c r="F441">
        <v>27</v>
      </c>
      <c r="G441">
        <v>27</v>
      </c>
      <c r="H441">
        <v>27</v>
      </c>
      <c r="I441">
        <v>27</v>
      </c>
      <c r="J441">
        <v>27</v>
      </c>
      <c r="K441">
        <v>26</v>
      </c>
      <c r="L441">
        <v>26</v>
      </c>
      <c r="M441">
        <v>26</v>
      </c>
      <c r="N441">
        <v>26</v>
      </c>
      <c r="O441">
        <v>26</v>
      </c>
      <c r="P441">
        <v>27</v>
      </c>
      <c r="Q441">
        <v>27</v>
      </c>
      <c r="R441">
        <v>27</v>
      </c>
      <c r="S441">
        <v>27</v>
      </c>
      <c r="T441">
        <v>27</v>
      </c>
      <c r="U441">
        <v>27</v>
      </c>
      <c r="V441">
        <v>27</v>
      </c>
      <c r="W441">
        <v>27</v>
      </c>
      <c r="X441">
        <v>35</v>
      </c>
      <c r="Y441">
        <v>35</v>
      </c>
      <c r="Z441">
        <v>35</v>
      </c>
      <c r="AA441">
        <v>35</v>
      </c>
      <c r="AB441">
        <v>35</v>
      </c>
      <c r="AC441">
        <v>35</v>
      </c>
      <c r="AD441">
        <v>35</v>
      </c>
      <c r="AE441">
        <v>35</v>
      </c>
      <c r="AF441">
        <v>35</v>
      </c>
      <c r="AG441">
        <v>35</v>
      </c>
      <c r="AH441">
        <v>33</v>
      </c>
      <c r="AI441">
        <v>34</v>
      </c>
      <c r="AJ441">
        <v>28</v>
      </c>
      <c r="AK441">
        <v>28</v>
      </c>
      <c r="AL441">
        <v>27</v>
      </c>
      <c r="AM441">
        <v>27</v>
      </c>
      <c r="AN441">
        <v>27</v>
      </c>
      <c r="AO441">
        <v>31</v>
      </c>
      <c r="AP441">
        <v>31</v>
      </c>
      <c r="AQ441">
        <v>32</v>
      </c>
      <c r="AR441">
        <v>33</v>
      </c>
      <c r="AS441">
        <v>29.65909090909091</v>
      </c>
    </row>
    <row r="442" spans="1:45" x14ac:dyDescent="0.25">
      <c r="A442">
        <v>48</v>
      </c>
      <c r="B442">
        <v>50</v>
      </c>
      <c r="C442">
        <v>50</v>
      </c>
      <c r="D442">
        <v>49</v>
      </c>
      <c r="E442">
        <v>49</v>
      </c>
      <c r="F442">
        <v>49</v>
      </c>
      <c r="G442">
        <v>49</v>
      </c>
      <c r="H442">
        <v>48</v>
      </c>
      <c r="I442">
        <v>48</v>
      </c>
      <c r="J442">
        <v>48</v>
      </c>
      <c r="K442">
        <v>48</v>
      </c>
      <c r="L442">
        <v>50</v>
      </c>
      <c r="M442">
        <v>51</v>
      </c>
      <c r="N442">
        <v>51</v>
      </c>
      <c r="O442">
        <v>49</v>
      </c>
      <c r="P442">
        <v>49</v>
      </c>
      <c r="Q442">
        <v>49</v>
      </c>
      <c r="R442">
        <v>49</v>
      </c>
      <c r="S442">
        <v>48</v>
      </c>
      <c r="T442">
        <v>48</v>
      </c>
      <c r="U442">
        <v>48</v>
      </c>
      <c r="V442">
        <v>48</v>
      </c>
      <c r="W442">
        <v>48</v>
      </c>
      <c r="X442">
        <v>49</v>
      </c>
      <c r="Y442">
        <v>49</v>
      </c>
      <c r="Z442">
        <v>49</v>
      </c>
      <c r="AA442">
        <v>51</v>
      </c>
      <c r="AB442">
        <v>51</v>
      </c>
      <c r="AC442">
        <v>50</v>
      </c>
      <c r="AD442">
        <v>51</v>
      </c>
      <c r="AE442">
        <v>51</v>
      </c>
      <c r="AF442">
        <v>46</v>
      </c>
      <c r="AG442">
        <v>47</v>
      </c>
      <c r="AH442">
        <v>47</v>
      </c>
      <c r="AI442">
        <v>49</v>
      </c>
      <c r="AJ442">
        <v>49</v>
      </c>
      <c r="AK442">
        <v>49</v>
      </c>
      <c r="AL442">
        <v>49</v>
      </c>
      <c r="AM442">
        <v>49</v>
      </c>
      <c r="AN442">
        <v>49</v>
      </c>
      <c r="AO442">
        <v>49</v>
      </c>
      <c r="AP442">
        <v>48</v>
      </c>
      <c r="AQ442">
        <v>48</v>
      </c>
      <c r="AR442">
        <v>48</v>
      </c>
      <c r="AS442">
        <v>48.909090909090907</v>
      </c>
    </row>
    <row r="443" spans="1:45" x14ac:dyDescent="0.25">
      <c r="A443">
        <v>65</v>
      </c>
      <c r="B443">
        <v>66</v>
      </c>
      <c r="C443">
        <v>66</v>
      </c>
      <c r="D443">
        <v>66</v>
      </c>
      <c r="E443">
        <v>65</v>
      </c>
      <c r="F443">
        <v>65</v>
      </c>
      <c r="G443">
        <v>69</v>
      </c>
      <c r="H443">
        <v>69</v>
      </c>
      <c r="I443">
        <v>70</v>
      </c>
      <c r="J443">
        <v>69</v>
      </c>
      <c r="K443">
        <v>69</v>
      </c>
      <c r="L443">
        <v>66</v>
      </c>
      <c r="M443">
        <v>65</v>
      </c>
      <c r="N443">
        <v>65</v>
      </c>
      <c r="O443">
        <v>63</v>
      </c>
      <c r="P443">
        <v>58</v>
      </c>
      <c r="Q443">
        <v>58</v>
      </c>
      <c r="R443">
        <v>59</v>
      </c>
      <c r="S443">
        <v>64</v>
      </c>
      <c r="T443">
        <v>64</v>
      </c>
      <c r="U443">
        <v>65</v>
      </c>
      <c r="V443">
        <v>64</v>
      </c>
      <c r="W443">
        <v>64</v>
      </c>
      <c r="X443">
        <v>65</v>
      </c>
      <c r="Y443">
        <v>66</v>
      </c>
      <c r="Z443">
        <v>66</v>
      </c>
      <c r="AA443">
        <v>66</v>
      </c>
      <c r="AB443">
        <v>66</v>
      </c>
      <c r="AC443">
        <v>67</v>
      </c>
      <c r="AD443">
        <v>67</v>
      </c>
      <c r="AE443">
        <v>67</v>
      </c>
      <c r="AF443">
        <v>67</v>
      </c>
      <c r="AG443">
        <v>67</v>
      </c>
      <c r="AH443">
        <v>66</v>
      </c>
      <c r="AI443">
        <v>69</v>
      </c>
      <c r="AJ443">
        <v>69</v>
      </c>
      <c r="AK443">
        <v>70</v>
      </c>
      <c r="AL443">
        <v>69</v>
      </c>
      <c r="AM443">
        <v>68</v>
      </c>
      <c r="AN443">
        <v>68</v>
      </c>
      <c r="AO443">
        <v>66</v>
      </c>
      <c r="AP443">
        <v>66</v>
      </c>
      <c r="AQ443">
        <v>66</v>
      </c>
      <c r="AR443">
        <v>65</v>
      </c>
      <c r="AS443">
        <v>65.909090909090907</v>
      </c>
    </row>
    <row r="444" spans="1:45" x14ac:dyDescent="0.25">
      <c r="A444">
        <v>19</v>
      </c>
      <c r="B444">
        <v>19</v>
      </c>
      <c r="C444">
        <v>20</v>
      </c>
      <c r="D444">
        <v>21</v>
      </c>
      <c r="E444">
        <v>20</v>
      </c>
      <c r="F444">
        <v>20</v>
      </c>
      <c r="G444">
        <v>20</v>
      </c>
      <c r="H444">
        <v>21</v>
      </c>
      <c r="I444">
        <v>21</v>
      </c>
      <c r="J444">
        <v>20</v>
      </c>
      <c r="K444">
        <v>20</v>
      </c>
      <c r="L444">
        <v>20</v>
      </c>
      <c r="M444">
        <v>21</v>
      </c>
      <c r="N444">
        <v>21</v>
      </c>
      <c r="O444">
        <v>21</v>
      </c>
      <c r="P444">
        <v>21</v>
      </c>
      <c r="Q444">
        <v>20</v>
      </c>
      <c r="R444">
        <v>21</v>
      </c>
      <c r="S444">
        <v>20</v>
      </c>
      <c r="T444">
        <v>20</v>
      </c>
      <c r="U444">
        <v>21</v>
      </c>
      <c r="V444">
        <v>21</v>
      </c>
      <c r="W444">
        <v>20</v>
      </c>
      <c r="X444">
        <v>20</v>
      </c>
      <c r="Y444">
        <v>29</v>
      </c>
      <c r="Z444">
        <v>29</v>
      </c>
      <c r="AA444">
        <v>29</v>
      </c>
      <c r="AB444">
        <v>29</v>
      </c>
      <c r="AC444">
        <v>29</v>
      </c>
      <c r="AD444">
        <v>29</v>
      </c>
      <c r="AE444">
        <v>29</v>
      </c>
      <c r="AF444">
        <v>29</v>
      </c>
      <c r="AG444">
        <v>29</v>
      </c>
      <c r="AH444">
        <v>29</v>
      </c>
      <c r="AI444">
        <v>29</v>
      </c>
      <c r="AJ444">
        <v>29</v>
      </c>
      <c r="AK444">
        <v>29</v>
      </c>
      <c r="AL444">
        <v>29</v>
      </c>
      <c r="AM444">
        <v>29</v>
      </c>
      <c r="AN444">
        <v>29</v>
      </c>
      <c r="AO444">
        <v>29</v>
      </c>
      <c r="AP444">
        <v>29</v>
      </c>
      <c r="AQ444">
        <v>29</v>
      </c>
      <c r="AR444">
        <v>29</v>
      </c>
      <c r="AS444">
        <v>24.272727272727273</v>
      </c>
    </row>
    <row r="445" spans="1:45" x14ac:dyDescent="0.25">
      <c r="A445">
        <v>64</v>
      </c>
      <c r="B445">
        <v>64</v>
      </c>
      <c r="C445">
        <v>65</v>
      </c>
      <c r="D445">
        <v>65</v>
      </c>
      <c r="E445">
        <v>66</v>
      </c>
      <c r="F445">
        <v>64</v>
      </c>
      <c r="G445">
        <v>73</v>
      </c>
      <c r="H445">
        <v>57</v>
      </c>
      <c r="I445">
        <v>58</v>
      </c>
      <c r="J445">
        <v>65</v>
      </c>
      <c r="K445">
        <v>64</v>
      </c>
      <c r="L445">
        <v>71</v>
      </c>
      <c r="M445">
        <v>71</v>
      </c>
      <c r="N445">
        <v>75</v>
      </c>
      <c r="O445">
        <v>58</v>
      </c>
      <c r="P445">
        <v>67</v>
      </c>
      <c r="Q445">
        <v>78</v>
      </c>
      <c r="R445">
        <v>75</v>
      </c>
      <c r="S445">
        <v>74</v>
      </c>
      <c r="T445">
        <v>67</v>
      </c>
      <c r="U445">
        <v>74</v>
      </c>
      <c r="V445">
        <v>71</v>
      </c>
      <c r="W445">
        <v>78</v>
      </c>
      <c r="X445">
        <v>76</v>
      </c>
      <c r="Y445">
        <v>75</v>
      </c>
      <c r="Z445">
        <v>75</v>
      </c>
      <c r="AA445">
        <v>76</v>
      </c>
      <c r="AB445">
        <v>69</v>
      </c>
      <c r="AC445">
        <v>72</v>
      </c>
      <c r="AD445">
        <v>70</v>
      </c>
      <c r="AE445">
        <v>70</v>
      </c>
      <c r="AF445">
        <v>65</v>
      </c>
      <c r="AG445">
        <v>68</v>
      </c>
      <c r="AH445">
        <v>68</v>
      </c>
      <c r="AI445">
        <v>64</v>
      </c>
      <c r="AJ445">
        <v>63</v>
      </c>
      <c r="AK445">
        <v>69</v>
      </c>
      <c r="AL445">
        <v>69</v>
      </c>
      <c r="AM445">
        <v>68</v>
      </c>
      <c r="AN445">
        <v>70</v>
      </c>
      <c r="AO445">
        <v>75</v>
      </c>
      <c r="AP445">
        <v>76</v>
      </c>
      <c r="AQ445">
        <v>64</v>
      </c>
      <c r="AR445">
        <v>63</v>
      </c>
      <c r="AS445">
        <v>68.840909090909093</v>
      </c>
    </row>
    <row r="446" spans="1:45" x14ac:dyDescent="0.25">
      <c r="A446">
        <v>699</v>
      </c>
      <c r="B446">
        <v>719</v>
      </c>
      <c r="C446">
        <v>704</v>
      </c>
      <c r="D446">
        <v>713</v>
      </c>
      <c r="E446">
        <v>670</v>
      </c>
      <c r="F446">
        <v>692</v>
      </c>
      <c r="G446">
        <v>691</v>
      </c>
      <c r="H446">
        <v>700</v>
      </c>
      <c r="I446">
        <v>705</v>
      </c>
      <c r="J446">
        <v>702</v>
      </c>
      <c r="K446">
        <v>706</v>
      </c>
      <c r="L446">
        <v>706</v>
      </c>
      <c r="M446">
        <v>687</v>
      </c>
      <c r="N446">
        <v>665</v>
      </c>
      <c r="O446">
        <v>645</v>
      </c>
      <c r="P446">
        <v>648</v>
      </c>
      <c r="Q446">
        <v>682</v>
      </c>
      <c r="R446">
        <v>687</v>
      </c>
      <c r="S446">
        <v>686</v>
      </c>
      <c r="T446">
        <v>696</v>
      </c>
      <c r="U446">
        <v>698</v>
      </c>
      <c r="V446">
        <v>699</v>
      </c>
      <c r="W446">
        <v>676</v>
      </c>
      <c r="X446">
        <v>681</v>
      </c>
      <c r="Y446">
        <v>681</v>
      </c>
      <c r="Z446">
        <v>698</v>
      </c>
      <c r="AA446">
        <v>662</v>
      </c>
      <c r="AB446">
        <v>676</v>
      </c>
      <c r="AC446">
        <v>679</v>
      </c>
      <c r="AD446">
        <v>670</v>
      </c>
      <c r="AE446">
        <v>651</v>
      </c>
      <c r="AF446">
        <v>641</v>
      </c>
      <c r="AG446">
        <v>639</v>
      </c>
      <c r="AH446">
        <v>642</v>
      </c>
      <c r="AI446">
        <v>642</v>
      </c>
      <c r="AJ446">
        <v>636</v>
      </c>
      <c r="AK446">
        <v>636</v>
      </c>
      <c r="AL446">
        <v>639</v>
      </c>
      <c r="AM446">
        <v>652</v>
      </c>
      <c r="AN446">
        <v>637</v>
      </c>
      <c r="AO446">
        <v>647</v>
      </c>
      <c r="AP446">
        <v>651</v>
      </c>
      <c r="AQ446">
        <v>651</v>
      </c>
      <c r="AR446">
        <v>656</v>
      </c>
      <c r="AS446">
        <v>673.7045454545455</v>
      </c>
    </row>
    <row r="447" spans="1:45" x14ac:dyDescent="0.25">
      <c r="A447">
        <v>56</v>
      </c>
      <c r="B447">
        <v>56</v>
      </c>
      <c r="C447">
        <v>55</v>
      </c>
      <c r="D447">
        <v>53</v>
      </c>
      <c r="E447">
        <v>55</v>
      </c>
      <c r="F447">
        <v>55</v>
      </c>
      <c r="G447">
        <v>53</v>
      </c>
      <c r="H447">
        <v>56</v>
      </c>
      <c r="I447">
        <v>52</v>
      </c>
      <c r="J447">
        <v>58</v>
      </c>
      <c r="K447">
        <v>54</v>
      </c>
      <c r="L447">
        <v>54</v>
      </c>
      <c r="M447">
        <v>55</v>
      </c>
      <c r="N447">
        <v>57</v>
      </c>
      <c r="O447">
        <v>55</v>
      </c>
      <c r="P447">
        <v>56</v>
      </c>
      <c r="Q447">
        <v>55</v>
      </c>
      <c r="R447">
        <v>54</v>
      </c>
      <c r="S447">
        <v>56</v>
      </c>
      <c r="T447">
        <v>54</v>
      </c>
      <c r="U447">
        <v>55</v>
      </c>
      <c r="V447">
        <v>54</v>
      </c>
      <c r="W447">
        <v>54</v>
      </c>
      <c r="X447">
        <v>54</v>
      </c>
      <c r="Y447">
        <v>54</v>
      </c>
      <c r="Z447">
        <v>52</v>
      </c>
      <c r="AA447">
        <v>57</v>
      </c>
      <c r="AB447">
        <v>57</v>
      </c>
      <c r="AC447">
        <v>55</v>
      </c>
      <c r="AD447">
        <v>54</v>
      </c>
      <c r="AE447">
        <v>55</v>
      </c>
      <c r="AF447">
        <v>52</v>
      </c>
      <c r="AG447">
        <v>52</v>
      </c>
      <c r="AH447">
        <v>55</v>
      </c>
      <c r="AI447">
        <v>52</v>
      </c>
      <c r="AJ447">
        <v>53</v>
      </c>
      <c r="AK447">
        <v>55</v>
      </c>
      <c r="AL447">
        <v>54</v>
      </c>
      <c r="AM447">
        <v>52</v>
      </c>
      <c r="AN447">
        <v>53</v>
      </c>
      <c r="AO447">
        <v>55</v>
      </c>
      <c r="AP447">
        <v>58</v>
      </c>
      <c r="AQ447">
        <v>53</v>
      </c>
      <c r="AR447">
        <v>54</v>
      </c>
      <c r="AS447">
        <v>54.5</v>
      </c>
    </row>
    <row r="448" spans="1:45" x14ac:dyDescent="0.25">
      <c r="A448">
        <v>3</v>
      </c>
      <c r="B448">
        <v>3</v>
      </c>
      <c r="C448">
        <v>3</v>
      </c>
      <c r="D448">
        <v>3</v>
      </c>
      <c r="E448">
        <v>3</v>
      </c>
      <c r="F448">
        <v>3</v>
      </c>
      <c r="G448">
        <v>3</v>
      </c>
      <c r="H448">
        <v>3</v>
      </c>
      <c r="I448">
        <v>3</v>
      </c>
      <c r="J448">
        <v>3</v>
      </c>
      <c r="K448">
        <v>3</v>
      </c>
      <c r="L448">
        <v>3</v>
      </c>
      <c r="M448">
        <v>3</v>
      </c>
      <c r="N448">
        <v>3</v>
      </c>
      <c r="O448">
        <v>3</v>
      </c>
      <c r="P448">
        <v>3</v>
      </c>
      <c r="Q448">
        <v>3</v>
      </c>
      <c r="R448">
        <v>3</v>
      </c>
      <c r="S448">
        <v>3</v>
      </c>
      <c r="T448">
        <v>3</v>
      </c>
      <c r="U448">
        <v>3</v>
      </c>
      <c r="V448">
        <v>3</v>
      </c>
      <c r="W448">
        <v>3</v>
      </c>
      <c r="X448">
        <v>3</v>
      </c>
      <c r="Y448">
        <v>3</v>
      </c>
      <c r="Z448">
        <v>3</v>
      </c>
      <c r="AA448">
        <v>3</v>
      </c>
      <c r="AB448">
        <v>3</v>
      </c>
      <c r="AC448">
        <v>3</v>
      </c>
      <c r="AD448">
        <v>3</v>
      </c>
      <c r="AE448">
        <v>3</v>
      </c>
      <c r="AF448">
        <v>3</v>
      </c>
      <c r="AG448">
        <v>3</v>
      </c>
      <c r="AH448">
        <v>3</v>
      </c>
      <c r="AI448">
        <v>3</v>
      </c>
      <c r="AJ448">
        <v>3</v>
      </c>
      <c r="AK448">
        <v>3</v>
      </c>
      <c r="AL448">
        <v>4</v>
      </c>
      <c r="AM448">
        <v>4</v>
      </c>
      <c r="AN448">
        <v>4</v>
      </c>
      <c r="AO448">
        <v>4</v>
      </c>
      <c r="AP448">
        <v>4</v>
      </c>
      <c r="AQ448">
        <v>4</v>
      </c>
      <c r="AR448">
        <v>4</v>
      </c>
      <c r="AS448">
        <v>3.1590909090909092</v>
      </c>
    </row>
    <row r="449" spans="1:45" x14ac:dyDescent="0.25">
      <c r="A449">
        <v>49</v>
      </c>
      <c r="B449">
        <v>68</v>
      </c>
      <c r="C449">
        <v>55</v>
      </c>
      <c r="D449">
        <v>59</v>
      </c>
      <c r="E449">
        <v>56</v>
      </c>
      <c r="F449">
        <v>67</v>
      </c>
      <c r="G449">
        <v>58</v>
      </c>
      <c r="H449">
        <v>68</v>
      </c>
      <c r="I449">
        <v>65</v>
      </c>
      <c r="J449">
        <v>63</v>
      </c>
      <c r="K449">
        <v>71</v>
      </c>
      <c r="L449">
        <v>71</v>
      </c>
      <c r="M449">
        <v>74</v>
      </c>
      <c r="N449">
        <v>75</v>
      </c>
      <c r="O449">
        <v>55</v>
      </c>
      <c r="P449">
        <v>54</v>
      </c>
      <c r="Q449">
        <v>56</v>
      </c>
      <c r="R449">
        <v>58</v>
      </c>
      <c r="S449">
        <v>75</v>
      </c>
      <c r="T449">
        <v>57</v>
      </c>
      <c r="U449">
        <v>56</v>
      </c>
      <c r="V449">
        <v>59</v>
      </c>
      <c r="W449">
        <v>54</v>
      </c>
      <c r="X449">
        <v>65</v>
      </c>
      <c r="Y449">
        <v>60</v>
      </c>
      <c r="Z449">
        <v>62</v>
      </c>
      <c r="AA449">
        <v>61</v>
      </c>
      <c r="AB449">
        <v>61</v>
      </c>
      <c r="AC449">
        <v>59</v>
      </c>
      <c r="AD449">
        <v>57</v>
      </c>
      <c r="AE449">
        <v>66</v>
      </c>
      <c r="AF449">
        <v>62</v>
      </c>
      <c r="AG449">
        <v>61</v>
      </c>
      <c r="AH449">
        <v>60</v>
      </c>
      <c r="AI449">
        <v>44</v>
      </c>
      <c r="AJ449">
        <v>53</v>
      </c>
      <c r="AK449">
        <v>53</v>
      </c>
      <c r="AL449">
        <v>34</v>
      </c>
      <c r="AM449">
        <v>57</v>
      </c>
      <c r="AN449">
        <v>51</v>
      </c>
      <c r="AO449">
        <v>52</v>
      </c>
      <c r="AP449">
        <v>49</v>
      </c>
      <c r="AQ449">
        <v>50</v>
      </c>
      <c r="AR449">
        <v>53</v>
      </c>
      <c r="AS449">
        <v>58.93181818181818</v>
      </c>
    </row>
    <row r="450" spans="1:45" x14ac:dyDescent="0.25">
      <c r="A450">
        <v>236</v>
      </c>
      <c r="B450">
        <v>235</v>
      </c>
      <c r="C450">
        <v>241</v>
      </c>
      <c r="D450">
        <v>238</v>
      </c>
      <c r="E450">
        <v>237</v>
      </c>
      <c r="F450">
        <v>240</v>
      </c>
      <c r="G450">
        <v>239</v>
      </c>
      <c r="H450">
        <v>237</v>
      </c>
      <c r="I450">
        <v>238</v>
      </c>
      <c r="J450">
        <v>235</v>
      </c>
      <c r="K450">
        <v>235</v>
      </c>
      <c r="L450">
        <v>235</v>
      </c>
      <c r="M450">
        <v>238</v>
      </c>
      <c r="N450">
        <v>235</v>
      </c>
      <c r="O450">
        <v>236</v>
      </c>
      <c r="P450">
        <v>235</v>
      </c>
      <c r="Q450">
        <v>236</v>
      </c>
      <c r="R450">
        <v>236</v>
      </c>
      <c r="S450">
        <v>240</v>
      </c>
      <c r="T450">
        <v>238</v>
      </c>
      <c r="U450">
        <v>235</v>
      </c>
      <c r="V450">
        <v>238</v>
      </c>
      <c r="W450">
        <v>241</v>
      </c>
      <c r="X450">
        <v>239</v>
      </c>
      <c r="Y450">
        <v>235</v>
      </c>
      <c r="Z450">
        <v>236</v>
      </c>
      <c r="AA450">
        <v>91</v>
      </c>
      <c r="AB450">
        <v>84</v>
      </c>
      <c r="AC450">
        <v>91</v>
      </c>
      <c r="AD450">
        <v>91</v>
      </c>
      <c r="AE450">
        <v>91</v>
      </c>
      <c r="AF450">
        <v>94</v>
      </c>
      <c r="AG450">
        <v>91</v>
      </c>
      <c r="AH450">
        <v>91</v>
      </c>
      <c r="AI450">
        <v>91</v>
      </c>
      <c r="AJ450">
        <v>92</v>
      </c>
      <c r="AK450">
        <v>93</v>
      </c>
      <c r="AL450">
        <v>99</v>
      </c>
      <c r="AM450">
        <v>94</v>
      </c>
      <c r="AN450">
        <v>94</v>
      </c>
      <c r="AO450">
        <v>94</v>
      </c>
      <c r="AP450">
        <v>91</v>
      </c>
      <c r="AQ450">
        <v>95</v>
      </c>
      <c r="AR450">
        <v>95</v>
      </c>
      <c r="AS450">
        <v>177.86363636363637</v>
      </c>
    </row>
    <row r="451" spans="1:45" x14ac:dyDescent="0.25">
      <c r="A451">
        <v>39</v>
      </c>
      <c r="B451">
        <v>39</v>
      </c>
      <c r="C451">
        <v>39</v>
      </c>
      <c r="D451">
        <v>39</v>
      </c>
      <c r="E451">
        <v>39</v>
      </c>
      <c r="F451">
        <v>39</v>
      </c>
      <c r="G451">
        <v>39</v>
      </c>
      <c r="H451">
        <v>39</v>
      </c>
      <c r="I451">
        <v>39</v>
      </c>
      <c r="J451">
        <v>39</v>
      </c>
      <c r="K451">
        <v>39</v>
      </c>
      <c r="L451">
        <v>39</v>
      </c>
      <c r="M451">
        <v>39</v>
      </c>
      <c r="N451">
        <v>39</v>
      </c>
      <c r="O451">
        <v>41</v>
      </c>
      <c r="P451">
        <v>41</v>
      </c>
      <c r="Q451">
        <v>41</v>
      </c>
      <c r="R451">
        <v>41</v>
      </c>
      <c r="S451">
        <v>41</v>
      </c>
      <c r="T451">
        <v>41</v>
      </c>
      <c r="U451">
        <v>41</v>
      </c>
      <c r="V451">
        <v>41</v>
      </c>
      <c r="W451">
        <v>41</v>
      </c>
      <c r="X451">
        <v>41</v>
      </c>
      <c r="Y451">
        <v>41</v>
      </c>
      <c r="Z451">
        <v>41</v>
      </c>
      <c r="AA451">
        <v>41</v>
      </c>
      <c r="AB451">
        <v>41</v>
      </c>
      <c r="AC451">
        <v>41</v>
      </c>
      <c r="AD451">
        <v>41</v>
      </c>
      <c r="AE451">
        <v>41</v>
      </c>
      <c r="AF451">
        <v>41</v>
      </c>
      <c r="AG451">
        <v>41</v>
      </c>
      <c r="AH451">
        <v>41</v>
      </c>
      <c r="AI451">
        <v>41</v>
      </c>
      <c r="AJ451">
        <v>41</v>
      </c>
      <c r="AK451">
        <v>41</v>
      </c>
      <c r="AL451">
        <v>41</v>
      </c>
      <c r="AM451">
        <v>41</v>
      </c>
      <c r="AN451">
        <v>41</v>
      </c>
      <c r="AO451">
        <v>40</v>
      </c>
      <c r="AP451">
        <v>40</v>
      </c>
      <c r="AQ451">
        <v>40</v>
      </c>
      <c r="AR451">
        <v>40</v>
      </c>
      <c r="AS451">
        <v>40.272727272727273</v>
      </c>
    </row>
    <row r="452" spans="1:45" x14ac:dyDescent="0.25">
      <c r="A452">
        <v>25</v>
      </c>
      <c r="B452">
        <v>25</v>
      </c>
      <c r="C452">
        <v>25</v>
      </c>
      <c r="D452">
        <v>25</v>
      </c>
      <c r="E452">
        <v>25</v>
      </c>
      <c r="F452">
        <v>25</v>
      </c>
      <c r="G452">
        <v>39</v>
      </c>
      <c r="H452">
        <v>39</v>
      </c>
      <c r="I452">
        <v>38</v>
      </c>
      <c r="J452">
        <v>38</v>
      </c>
      <c r="K452">
        <v>39</v>
      </c>
      <c r="L452">
        <v>38</v>
      </c>
      <c r="M452">
        <v>39</v>
      </c>
      <c r="N452">
        <v>38</v>
      </c>
      <c r="O452">
        <v>38</v>
      </c>
      <c r="P452">
        <v>39</v>
      </c>
      <c r="Q452">
        <v>38</v>
      </c>
      <c r="R452">
        <v>38</v>
      </c>
      <c r="S452">
        <v>38</v>
      </c>
      <c r="T452">
        <v>38</v>
      </c>
      <c r="U452">
        <v>38</v>
      </c>
      <c r="V452">
        <v>38</v>
      </c>
      <c r="W452">
        <v>38</v>
      </c>
      <c r="X452">
        <v>38</v>
      </c>
      <c r="Y452">
        <v>38</v>
      </c>
      <c r="Z452">
        <v>38</v>
      </c>
      <c r="AA452">
        <v>38</v>
      </c>
      <c r="AB452">
        <v>38</v>
      </c>
      <c r="AC452">
        <v>38</v>
      </c>
      <c r="AD452">
        <v>38</v>
      </c>
      <c r="AE452">
        <v>38</v>
      </c>
      <c r="AF452">
        <v>38</v>
      </c>
      <c r="AG452">
        <v>38</v>
      </c>
      <c r="AH452">
        <v>38</v>
      </c>
      <c r="AI452">
        <v>38</v>
      </c>
      <c r="AJ452">
        <v>39</v>
      </c>
      <c r="AK452">
        <v>39</v>
      </c>
      <c r="AL452">
        <v>39</v>
      </c>
      <c r="AM452">
        <v>40</v>
      </c>
      <c r="AN452">
        <v>38</v>
      </c>
      <c r="AO452">
        <v>39</v>
      </c>
      <c r="AP452">
        <v>40</v>
      </c>
      <c r="AQ452">
        <v>38</v>
      </c>
      <c r="AR452">
        <v>38</v>
      </c>
      <c r="AS452">
        <v>36.522727272727273</v>
      </c>
    </row>
    <row r="453" spans="1:45" x14ac:dyDescent="0.25">
      <c r="A453">
        <v>276</v>
      </c>
      <c r="B453">
        <v>276</v>
      </c>
      <c r="C453">
        <v>275</v>
      </c>
      <c r="D453">
        <v>275</v>
      </c>
      <c r="E453">
        <v>275</v>
      </c>
      <c r="F453">
        <v>275</v>
      </c>
      <c r="G453">
        <v>275</v>
      </c>
      <c r="H453">
        <v>275</v>
      </c>
      <c r="I453">
        <v>276</v>
      </c>
      <c r="J453">
        <v>275</v>
      </c>
      <c r="K453">
        <v>276</v>
      </c>
      <c r="L453">
        <v>275</v>
      </c>
      <c r="M453">
        <v>275</v>
      </c>
      <c r="N453">
        <v>275</v>
      </c>
      <c r="O453">
        <v>272</v>
      </c>
      <c r="P453">
        <v>261</v>
      </c>
      <c r="Q453">
        <v>261</v>
      </c>
      <c r="R453">
        <v>261</v>
      </c>
      <c r="S453">
        <v>261</v>
      </c>
      <c r="T453">
        <v>261</v>
      </c>
      <c r="U453">
        <v>261</v>
      </c>
      <c r="V453">
        <v>261</v>
      </c>
      <c r="W453">
        <v>261</v>
      </c>
      <c r="X453">
        <v>261</v>
      </c>
      <c r="Y453">
        <v>240</v>
      </c>
      <c r="Z453">
        <v>240</v>
      </c>
      <c r="AA453">
        <v>240</v>
      </c>
      <c r="AB453">
        <v>240</v>
      </c>
      <c r="AC453">
        <v>240</v>
      </c>
      <c r="AD453">
        <v>240</v>
      </c>
      <c r="AE453">
        <v>240</v>
      </c>
      <c r="AF453">
        <v>240</v>
      </c>
      <c r="AG453">
        <v>240</v>
      </c>
      <c r="AH453">
        <v>240</v>
      </c>
      <c r="AI453">
        <v>240</v>
      </c>
      <c r="AJ453">
        <v>240</v>
      </c>
      <c r="AK453">
        <v>240</v>
      </c>
      <c r="AL453">
        <v>241</v>
      </c>
      <c r="AM453">
        <v>242</v>
      </c>
      <c r="AN453">
        <v>241</v>
      </c>
      <c r="AO453">
        <v>243</v>
      </c>
      <c r="AP453">
        <v>243</v>
      </c>
      <c r="AQ453">
        <v>268</v>
      </c>
      <c r="AR453">
        <v>268</v>
      </c>
      <c r="AS453">
        <v>257.75</v>
      </c>
    </row>
    <row r="454" spans="1:45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25">
      <c r="A455">
        <v>29</v>
      </c>
      <c r="B455">
        <v>30</v>
      </c>
      <c r="C455">
        <v>29</v>
      </c>
      <c r="D455">
        <v>29</v>
      </c>
      <c r="E455">
        <v>30</v>
      </c>
      <c r="F455">
        <v>29</v>
      </c>
      <c r="G455">
        <v>29</v>
      </c>
      <c r="H455">
        <v>29</v>
      </c>
      <c r="I455">
        <v>29</v>
      </c>
      <c r="J455">
        <v>29</v>
      </c>
      <c r="K455">
        <v>29</v>
      </c>
      <c r="L455">
        <v>29</v>
      </c>
      <c r="M455">
        <v>29</v>
      </c>
      <c r="N455">
        <v>29</v>
      </c>
      <c r="O455">
        <v>29</v>
      </c>
      <c r="P455">
        <v>29</v>
      </c>
      <c r="Q455">
        <v>29</v>
      </c>
      <c r="R455">
        <v>29</v>
      </c>
      <c r="S455">
        <v>32</v>
      </c>
      <c r="T455">
        <v>30</v>
      </c>
      <c r="U455">
        <v>29</v>
      </c>
      <c r="V455">
        <v>29</v>
      </c>
      <c r="W455">
        <v>29</v>
      </c>
      <c r="X455">
        <v>29</v>
      </c>
      <c r="Y455">
        <v>29</v>
      </c>
      <c r="Z455">
        <v>29</v>
      </c>
      <c r="AA455">
        <v>31</v>
      </c>
      <c r="AB455">
        <v>29</v>
      </c>
      <c r="AC455">
        <v>30</v>
      </c>
      <c r="AD455">
        <v>29</v>
      </c>
      <c r="AE455">
        <v>29</v>
      </c>
      <c r="AF455">
        <v>29</v>
      </c>
      <c r="AG455">
        <v>30</v>
      </c>
      <c r="AH455">
        <v>29</v>
      </c>
      <c r="AI455">
        <v>29</v>
      </c>
      <c r="AJ455">
        <v>29</v>
      </c>
      <c r="AK455">
        <v>30</v>
      </c>
      <c r="AL455">
        <v>30</v>
      </c>
      <c r="AM455">
        <v>30</v>
      </c>
      <c r="AN455">
        <v>30</v>
      </c>
      <c r="AO455">
        <v>30</v>
      </c>
      <c r="AP455">
        <v>30</v>
      </c>
      <c r="AQ455">
        <v>30</v>
      </c>
      <c r="AR455">
        <v>29</v>
      </c>
      <c r="AS455">
        <v>29.386363636363637</v>
      </c>
    </row>
    <row r="456" spans="1:45" x14ac:dyDescent="0.25">
      <c r="A456">
        <v>44</v>
      </c>
      <c r="B456">
        <v>44</v>
      </c>
      <c r="C456">
        <v>44</v>
      </c>
      <c r="D456">
        <v>44</v>
      </c>
      <c r="E456">
        <v>44</v>
      </c>
      <c r="F456">
        <v>44</v>
      </c>
      <c r="G456">
        <v>44</v>
      </c>
      <c r="H456">
        <v>44</v>
      </c>
      <c r="I456">
        <v>44</v>
      </c>
      <c r="J456">
        <v>44</v>
      </c>
      <c r="K456">
        <v>44</v>
      </c>
      <c r="L456">
        <v>44</v>
      </c>
      <c r="M456">
        <v>44</v>
      </c>
      <c r="N456">
        <v>44</v>
      </c>
      <c r="O456">
        <v>44</v>
      </c>
      <c r="P456">
        <v>44</v>
      </c>
      <c r="Q456">
        <v>44</v>
      </c>
      <c r="R456">
        <v>44</v>
      </c>
      <c r="S456">
        <v>44</v>
      </c>
      <c r="T456">
        <v>44</v>
      </c>
      <c r="U456">
        <v>44</v>
      </c>
      <c r="V456">
        <v>48</v>
      </c>
      <c r="W456">
        <v>48</v>
      </c>
      <c r="X456">
        <v>48</v>
      </c>
      <c r="Y456">
        <v>48</v>
      </c>
      <c r="Z456">
        <v>48</v>
      </c>
      <c r="AA456">
        <v>48</v>
      </c>
      <c r="AB456">
        <v>48</v>
      </c>
      <c r="AC456">
        <v>48</v>
      </c>
      <c r="AD456">
        <v>48</v>
      </c>
      <c r="AE456">
        <v>48</v>
      </c>
      <c r="AF456">
        <v>48</v>
      </c>
      <c r="AG456">
        <v>48</v>
      </c>
      <c r="AH456">
        <v>48</v>
      </c>
      <c r="AI456">
        <v>48</v>
      </c>
      <c r="AJ456">
        <v>48</v>
      </c>
      <c r="AK456">
        <v>48</v>
      </c>
      <c r="AL456">
        <v>48</v>
      </c>
      <c r="AM456">
        <v>50</v>
      </c>
      <c r="AN456">
        <v>50</v>
      </c>
      <c r="AO456">
        <v>50</v>
      </c>
      <c r="AP456">
        <v>50</v>
      </c>
      <c r="AQ456">
        <v>50</v>
      </c>
      <c r="AR456">
        <v>50</v>
      </c>
      <c r="AS456">
        <v>46.363636363636367</v>
      </c>
    </row>
    <row r="457" spans="1:45" x14ac:dyDescent="0.25">
      <c r="A457">
        <v>58</v>
      </c>
      <c r="B457">
        <v>58</v>
      </c>
      <c r="C457">
        <v>58</v>
      </c>
      <c r="D457">
        <v>58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7</v>
      </c>
      <c r="AK457">
        <v>7</v>
      </c>
      <c r="AL457">
        <v>13</v>
      </c>
      <c r="AM457">
        <v>13</v>
      </c>
      <c r="AN457">
        <v>13</v>
      </c>
      <c r="AO457">
        <v>13</v>
      </c>
      <c r="AP457">
        <v>13</v>
      </c>
      <c r="AQ457">
        <v>13</v>
      </c>
      <c r="AR457">
        <v>13</v>
      </c>
      <c r="AS457">
        <v>8.3636363636363669</v>
      </c>
    </row>
    <row r="458" spans="1:45" x14ac:dyDescent="0.25">
      <c r="A458">
        <v>38</v>
      </c>
      <c r="B458">
        <v>38</v>
      </c>
      <c r="C458">
        <v>38</v>
      </c>
      <c r="D458">
        <v>38</v>
      </c>
      <c r="E458">
        <v>38</v>
      </c>
      <c r="F458">
        <v>38</v>
      </c>
      <c r="G458">
        <v>38</v>
      </c>
      <c r="H458">
        <v>38</v>
      </c>
      <c r="I458">
        <v>38</v>
      </c>
      <c r="J458">
        <v>38</v>
      </c>
      <c r="K458">
        <v>38</v>
      </c>
      <c r="L458">
        <v>38</v>
      </c>
      <c r="M458">
        <v>38</v>
      </c>
      <c r="N458">
        <v>38</v>
      </c>
      <c r="O458">
        <v>38</v>
      </c>
      <c r="P458">
        <v>38</v>
      </c>
      <c r="Q458">
        <v>38</v>
      </c>
      <c r="R458">
        <v>38</v>
      </c>
      <c r="S458">
        <v>38</v>
      </c>
      <c r="T458">
        <v>38</v>
      </c>
      <c r="U458">
        <v>38</v>
      </c>
      <c r="V458">
        <v>38</v>
      </c>
      <c r="W458">
        <v>38</v>
      </c>
      <c r="X458">
        <v>38</v>
      </c>
      <c r="Y458">
        <v>34</v>
      </c>
      <c r="Z458">
        <v>38</v>
      </c>
      <c r="AA458">
        <v>38</v>
      </c>
      <c r="AB458">
        <v>38</v>
      </c>
      <c r="AC458">
        <v>38</v>
      </c>
      <c r="AD458">
        <v>38</v>
      </c>
      <c r="AE458">
        <v>38</v>
      </c>
      <c r="AF458">
        <v>38</v>
      </c>
      <c r="AG458">
        <v>38</v>
      </c>
      <c r="AH458">
        <v>38</v>
      </c>
      <c r="AI458">
        <v>34</v>
      </c>
      <c r="AJ458">
        <v>38</v>
      </c>
      <c r="AK458">
        <v>38</v>
      </c>
      <c r="AL458">
        <v>38</v>
      </c>
      <c r="AM458">
        <v>38</v>
      </c>
      <c r="AN458">
        <v>38</v>
      </c>
      <c r="AO458">
        <v>41</v>
      </c>
      <c r="AP458">
        <v>41</v>
      </c>
      <c r="AQ458">
        <v>41</v>
      </c>
      <c r="AR458">
        <v>41</v>
      </c>
      <c r="AS458">
        <v>38.090909090909093</v>
      </c>
    </row>
    <row r="459" spans="1:45" x14ac:dyDescent="0.25">
      <c r="A459">
        <v>42</v>
      </c>
      <c r="B459">
        <v>42</v>
      </c>
      <c r="C459">
        <v>42</v>
      </c>
      <c r="D459">
        <v>42</v>
      </c>
      <c r="E459">
        <v>42</v>
      </c>
      <c r="F459">
        <v>42</v>
      </c>
      <c r="G459">
        <v>42</v>
      </c>
      <c r="H459">
        <v>41</v>
      </c>
      <c r="I459">
        <v>41</v>
      </c>
      <c r="J459">
        <v>42</v>
      </c>
      <c r="K459">
        <v>42</v>
      </c>
      <c r="L459">
        <v>42</v>
      </c>
      <c r="M459">
        <v>42</v>
      </c>
      <c r="N459">
        <v>42</v>
      </c>
      <c r="O459">
        <v>42</v>
      </c>
      <c r="P459">
        <v>42</v>
      </c>
      <c r="Q459">
        <v>42</v>
      </c>
      <c r="R459">
        <v>42</v>
      </c>
      <c r="S459">
        <v>42</v>
      </c>
      <c r="T459">
        <v>42</v>
      </c>
      <c r="U459">
        <v>42</v>
      </c>
      <c r="V459">
        <v>42</v>
      </c>
      <c r="W459">
        <v>42</v>
      </c>
      <c r="X459">
        <v>42</v>
      </c>
      <c r="Y459">
        <v>42</v>
      </c>
      <c r="Z459">
        <v>42</v>
      </c>
      <c r="AA459">
        <v>42</v>
      </c>
      <c r="AB459">
        <v>42</v>
      </c>
      <c r="AC459">
        <v>42</v>
      </c>
      <c r="AD459">
        <v>42</v>
      </c>
      <c r="AE459">
        <v>42</v>
      </c>
      <c r="AF459">
        <v>43</v>
      </c>
      <c r="AG459">
        <v>42</v>
      </c>
      <c r="AH459">
        <v>42</v>
      </c>
      <c r="AI459">
        <v>42</v>
      </c>
      <c r="AJ459">
        <v>42</v>
      </c>
      <c r="AK459">
        <v>42</v>
      </c>
      <c r="AL459">
        <v>42</v>
      </c>
      <c r="AM459">
        <v>42</v>
      </c>
      <c r="AN459">
        <v>42</v>
      </c>
      <c r="AO459">
        <v>42</v>
      </c>
      <c r="AP459">
        <v>42</v>
      </c>
      <c r="AQ459">
        <v>42</v>
      </c>
      <c r="AR459">
        <v>53</v>
      </c>
      <c r="AS459">
        <v>42.227272727272727</v>
      </c>
    </row>
    <row r="460" spans="1:45" x14ac:dyDescent="0.25">
      <c r="A460">
        <v>625</v>
      </c>
      <c r="B460">
        <v>625</v>
      </c>
      <c r="C460">
        <v>625</v>
      </c>
      <c r="D460">
        <v>625</v>
      </c>
      <c r="E460">
        <v>72</v>
      </c>
      <c r="F460">
        <v>72</v>
      </c>
      <c r="G460">
        <v>72</v>
      </c>
      <c r="H460">
        <v>72</v>
      </c>
      <c r="I460">
        <v>72</v>
      </c>
      <c r="J460">
        <v>72</v>
      </c>
      <c r="K460">
        <v>72</v>
      </c>
      <c r="L460">
        <v>72</v>
      </c>
      <c r="M460">
        <v>72</v>
      </c>
      <c r="N460">
        <v>72</v>
      </c>
      <c r="O460">
        <v>73</v>
      </c>
      <c r="P460">
        <v>72</v>
      </c>
      <c r="Q460">
        <v>72</v>
      </c>
      <c r="R460">
        <v>72</v>
      </c>
      <c r="S460">
        <v>73</v>
      </c>
      <c r="T460">
        <v>72</v>
      </c>
      <c r="U460">
        <v>72</v>
      </c>
      <c r="V460">
        <v>72</v>
      </c>
      <c r="W460">
        <v>72</v>
      </c>
      <c r="X460">
        <v>72</v>
      </c>
      <c r="Y460">
        <v>72</v>
      </c>
      <c r="Z460">
        <v>72</v>
      </c>
      <c r="AA460">
        <v>72</v>
      </c>
      <c r="AB460">
        <v>73</v>
      </c>
      <c r="AC460">
        <v>72</v>
      </c>
      <c r="AD460">
        <v>72</v>
      </c>
      <c r="AE460">
        <v>72</v>
      </c>
      <c r="AF460">
        <v>73</v>
      </c>
      <c r="AG460">
        <v>72</v>
      </c>
      <c r="AH460">
        <v>72</v>
      </c>
      <c r="AI460">
        <v>74</v>
      </c>
      <c r="AJ460">
        <v>74</v>
      </c>
      <c r="AK460">
        <v>73</v>
      </c>
      <c r="AL460">
        <v>73</v>
      </c>
      <c r="AM460">
        <v>74</v>
      </c>
      <c r="AN460">
        <v>74</v>
      </c>
      <c r="AO460">
        <v>72</v>
      </c>
      <c r="AP460">
        <v>57</v>
      </c>
      <c r="AQ460">
        <v>57</v>
      </c>
      <c r="AR460">
        <v>57</v>
      </c>
      <c r="AS460">
        <v>121.56818181818181</v>
      </c>
    </row>
    <row r="461" spans="1:45" x14ac:dyDescent="0.25">
      <c r="A461">
        <v>48</v>
      </c>
      <c r="B461">
        <v>50</v>
      </c>
      <c r="C461">
        <v>51</v>
      </c>
      <c r="D461">
        <v>51</v>
      </c>
      <c r="E461">
        <v>51</v>
      </c>
      <c r="F461">
        <v>50</v>
      </c>
      <c r="G461">
        <v>49</v>
      </c>
      <c r="H461">
        <v>50</v>
      </c>
      <c r="I461">
        <v>50</v>
      </c>
      <c r="J461">
        <v>50</v>
      </c>
      <c r="K461">
        <v>50</v>
      </c>
      <c r="L461">
        <v>50</v>
      </c>
      <c r="M461">
        <v>51</v>
      </c>
      <c r="N461">
        <v>50</v>
      </c>
      <c r="O461">
        <v>50</v>
      </c>
      <c r="P461">
        <v>50</v>
      </c>
      <c r="Q461">
        <v>50</v>
      </c>
      <c r="R461">
        <v>50</v>
      </c>
      <c r="S461">
        <v>50</v>
      </c>
      <c r="T461">
        <v>50</v>
      </c>
      <c r="U461">
        <v>50</v>
      </c>
      <c r="V461">
        <v>50</v>
      </c>
      <c r="W461">
        <v>51</v>
      </c>
      <c r="X461">
        <v>51</v>
      </c>
      <c r="Y461">
        <v>53</v>
      </c>
      <c r="Z461">
        <v>53</v>
      </c>
      <c r="AA461">
        <v>53</v>
      </c>
      <c r="AB461">
        <v>52</v>
      </c>
      <c r="AC461">
        <v>52</v>
      </c>
      <c r="AD461">
        <v>52</v>
      </c>
      <c r="AE461">
        <v>52</v>
      </c>
      <c r="AF461">
        <v>52</v>
      </c>
      <c r="AG461">
        <v>51</v>
      </c>
      <c r="AH461">
        <v>52</v>
      </c>
      <c r="AI461">
        <v>51</v>
      </c>
      <c r="AJ461">
        <v>51</v>
      </c>
      <c r="AK461">
        <v>52</v>
      </c>
      <c r="AL461">
        <v>52</v>
      </c>
      <c r="AM461">
        <v>52</v>
      </c>
      <c r="AN461">
        <v>52</v>
      </c>
      <c r="AO461">
        <v>52</v>
      </c>
      <c r="AP461">
        <v>52</v>
      </c>
      <c r="AQ461">
        <v>52</v>
      </c>
      <c r="AR461">
        <v>52</v>
      </c>
      <c r="AS461">
        <v>50.977272727272727</v>
      </c>
    </row>
    <row r="462" spans="1:45" x14ac:dyDescent="0.25">
      <c r="A462">
        <v>90</v>
      </c>
      <c r="B462">
        <v>90</v>
      </c>
      <c r="C462">
        <v>90</v>
      </c>
      <c r="D462">
        <v>90</v>
      </c>
      <c r="E462">
        <v>90</v>
      </c>
      <c r="F462">
        <v>90</v>
      </c>
      <c r="G462">
        <v>90</v>
      </c>
      <c r="H462">
        <v>90</v>
      </c>
      <c r="I462">
        <v>90</v>
      </c>
      <c r="J462">
        <v>90</v>
      </c>
      <c r="K462">
        <v>90</v>
      </c>
      <c r="L462">
        <v>90</v>
      </c>
      <c r="M462">
        <v>90</v>
      </c>
      <c r="N462">
        <v>90</v>
      </c>
      <c r="O462">
        <v>90</v>
      </c>
      <c r="P462">
        <v>90</v>
      </c>
      <c r="Q462">
        <v>90</v>
      </c>
      <c r="R462">
        <v>90</v>
      </c>
      <c r="S462">
        <v>90</v>
      </c>
      <c r="T462">
        <v>90</v>
      </c>
      <c r="U462">
        <v>90</v>
      </c>
      <c r="V462">
        <v>90</v>
      </c>
      <c r="W462">
        <v>103</v>
      </c>
      <c r="X462">
        <v>102</v>
      </c>
      <c r="Y462">
        <v>102</v>
      </c>
      <c r="Z462">
        <v>102</v>
      </c>
      <c r="AA462">
        <v>102</v>
      </c>
      <c r="AB462">
        <v>102</v>
      </c>
      <c r="AC462">
        <v>102</v>
      </c>
      <c r="AD462">
        <v>102</v>
      </c>
      <c r="AE462">
        <v>102</v>
      </c>
      <c r="AF462">
        <v>102</v>
      </c>
      <c r="AG462">
        <v>101</v>
      </c>
      <c r="AH462">
        <v>101</v>
      </c>
      <c r="AI462">
        <v>102</v>
      </c>
      <c r="AJ462">
        <v>102</v>
      </c>
      <c r="AK462">
        <v>102</v>
      </c>
      <c r="AL462">
        <v>101</v>
      </c>
      <c r="AM462">
        <v>101</v>
      </c>
      <c r="AN462">
        <v>99</v>
      </c>
      <c r="AO462">
        <v>99</v>
      </c>
      <c r="AP462">
        <v>102</v>
      </c>
      <c r="AQ462">
        <v>23</v>
      </c>
      <c r="AR462">
        <v>102</v>
      </c>
      <c r="AS462">
        <v>94</v>
      </c>
    </row>
    <row r="463" spans="1:45" x14ac:dyDescent="0.25">
      <c r="A463">
        <v>44</v>
      </c>
      <c r="B463">
        <v>45</v>
      </c>
      <c r="C463">
        <v>44</v>
      </c>
      <c r="D463">
        <v>44</v>
      </c>
      <c r="E463">
        <v>44</v>
      </c>
      <c r="F463">
        <v>44</v>
      </c>
      <c r="G463">
        <v>44</v>
      </c>
      <c r="H463">
        <v>44</v>
      </c>
      <c r="I463">
        <v>44</v>
      </c>
      <c r="J463">
        <v>44</v>
      </c>
      <c r="K463">
        <v>44</v>
      </c>
      <c r="L463">
        <v>44</v>
      </c>
      <c r="M463">
        <v>44</v>
      </c>
      <c r="N463">
        <v>44</v>
      </c>
      <c r="O463">
        <v>45</v>
      </c>
      <c r="P463">
        <v>44</v>
      </c>
      <c r="Q463">
        <v>45</v>
      </c>
      <c r="R463">
        <v>44</v>
      </c>
      <c r="S463">
        <v>45</v>
      </c>
      <c r="T463">
        <v>45</v>
      </c>
      <c r="U463">
        <v>45</v>
      </c>
      <c r="V463">
        <v>44</v>
      </c>
      <c r="W463">
        <v>45</v>
      </c>
      <c r="X463">
        <v>44</v>
      </c>
      <c r="Y463">
        <v>45</v>
      </c>
      <c r="Z463">
        <v>45</v>
      </c>
      <c r="AA463">
        <v>45</v>
      </c>
      <c r="AB463">
        <v>44</v>
      </c>
      <c r="AC463">
        <v>45</v>
      </c>
      <c r="AD463">
        <v>45</v>
      </c>
      <c r="AE463">
        <v>44</v>
      </c>
      <c r="AF463">
        <v>44</v>
      </c>
      <c r="AG463">
        <v>44</v>
      </c>
      <c r="AH463">
        <v>44</v>
      </c>
      <c r="AI463">
        <v>44</v>
      </c>
      <c r="AJ463">
        <v>44</v>
      </c>
      <c r="AK463">
        <v>46</v>
      </c>
      <c r="AL463">
        <v>45</v>
      </c>
      <c r="AM463">
        <v>45</v>
      </c>
      <c r="AN463">
        <v>45</v>
      </c>
      <c r="AO463">
        <v>46</v>
      </c>
      <c r="AP463">
        <v>45</v>
      </c>
      <c r="AQ463">
        <v>44</v>
      </c>
      <c r="AR463">
        <v>45</v>
      </c>
      <c r="AS463">
        <v>44.477272727272727</v>
      </c>
    </row>
    <row r="464" spans="1:45" x14ac:dyDescent="0.25">
      <c r="A464">
        <v>101</v>
      </c>
      <c r="B464">
        <v>101</v>
      </c>
      <c r="C464">
        <v>102</v>
      </c>
      <c r="D464">
        <v>102</v>
      </c>
      <c r="E464">
        <v>102</v>
      </c>
      <c r="F464">
        <v>101</v>
      </c>
      <c r="G464">
        <v>102</v>
      </c>
      <c r="H464">
        <v>102</v>
      </c>
      <c r="I464">
        <v>102</v>
      </c>
      <c r="J464">
        <v>102</v>
      </c>
      <c r="K464">
        <v>102</v>
      </c>
      <c r="L464">
        <v>102</v>
      </c>
      <c r="M464">
        <v>102</v>
      </c>
      <c r="N464">
        <v>102</v>
      </c>
      <c r="O464">
        <v>102</v>
      </c>
      <c r="P464">
        <v>102</v>
      </c>
      <c r="Q464">
        <v>102</v>
      </c>
      <c r="R464">
        <v>102</v>
      </c>
      <c r="S464">
        <v>102</v>
      </c>
      <c r="T464">
        <v>102</v>
      </c>
      <c r="U464">
        <v>102</v>
      </c>
      <c r="V464">
        <v>102</v>
      </c>
      <c r="W464">
        <v>102</v>
      </c>
      <c r="X464">
        <v>102</v>
      </c>
      <c r="Y464">
        <v>102</v>
      </c>
      <c r="Z464">
        <v>102</v>
      </c>
      <c r="AA464">
        <v>102</v>
      </c>
      <c r="AB464">
        <v>102</v>
      </c>
      <c r="AC464">
        <v>102</v>
      </c>
      <c r="AD464">
        <v>102</v>
      </c>
      <c r="AE464">
        <v>102</v>
      </c>
      <c r="AF464">
        <v>102</v>
      </c>
      <c r="AG464">
        <v>102</v>
      </c>
      <c r="AH464">
        <v>102</v>
      </c>
      <c r="AI464">
        <v>102</v>
      </c>
      <c r="AJ464">
        <v>101</v>
      </c>
      <c r="AK464">
        <v>101</v>
      </c>
      <c r="AL464">
        <v>101</v>
      </c>
      <c r="AM464">
        <v>103</v>
      </c>
      <c r="AN464">
        <v>103</v>
      </c>
      <c r="AO464">
        <v>102</v>
      </c>
      <c r="AP464">
        <v>102</v>
      </c>
      <c r="AQ464">
        <v>102</v>
      </c>
      <c r="AR464">
        <v>102</v>
      </c>
      <c r="AS464">
        <v>101.90909090909091</v>
      </c>
    </row>
    <row r="465" spans="1:45" x14ac:dyDescent="0.25">
      <c r="A465">
        <v>60</v>
      </c>
      <c r="B465">
        <v>60</v>
      </c>
      <c r="C465">
        <v>59</v>
      </c>
      <c r="D465">
        <v>60</v>
      </c>
      <c r="E465">
        <v>60</v>
      </c>
      <c r="F465">
        <v>60</v>
      </c>
      <c r="G465">
        <v>60</v>
      </c>
      <c r="H465">
        <v>60</v>
      </c>
      <c r="I465">
        <v>60</v>
      </c>
      <c r="J465">
        <v>60</v>
      </c>
      <c r="K465">
        <v>60</v>
      </c>
      <c r="L465">
        <v>60</v>
      </c>
      <c r="M465">
        <v>79</v>
      </c>
      <c r="N465">
        <v>62</v>
      </c>
      <c r="O465">
        <v>60</v>
      </c>
      <c r="P465">
        <v>60</v>
      </c>
      <c r="Q465">
        <v>60</v>
      </c>
      <c r="R465">
        <v>60</v>
      </c>
      <c r="S465">
        <v>60</v>
      </c>
      <c r="T465">
        <v>60</v>
      </c>
      <c r="U465">
        <v>60</v>
      </c>
      <c r="V465">
        <v>62</v>
      </c>
      <c r="W465">
        <v>57</v>
      </c>
      <c r="X465">
        <v>63</v>
      </c>
      <c r="Y465">
        <v>57</v>
      </c>
      <c r="Z465">
        <v>73</v>
      </c>
      <c r="AA465">
        <v>57</v>
      </c>
      <c r="AB465">
        <v>57</v>
      </c>
      <c r="AC465">
        <v>57</v>
      </c>
      <c r="AD465">
        <v>58</v>
      </c>
      <c r="AE465">
        <v>57</v>
      </c>
      <c r="AF465">
        <v>57</v>
      </c>
      <c r="AG465">
        <v>57</v>
      </c>
      <c r="AH465">
        <v>57</v>
      </c>
      <c r="AI465">
        <v>56</v>
      </c>
      <c r="AJ465">
        <v>57</v>
      </c>
      <c r="AK465">
        <v>59</v>
      </c>
      <c r="AL465">
        <v>59</v>
      </c>
      <c r="AM465">
        <v>59</v>
      </c>
      <c r="AN465">
        <v>59</v>
      </c>
      <c r="AO465">
        <v>57</v>
      </c>
      <c r="AP465">
        <v>57</v>
      </c>
      <c r="AQ465">
        <v>57</v>
      </c>
      <c r="AR465">
        <v>57</v>
      </c>
      <c r="AS465">
        <v>59.68181818181818</v>
      </c>
    </row>
    <row r="466" spans="1:45" x14ac:dyDescent="0.25">
      <c r="A466">
        <v>29</v>
      </c>
      <c r="B466">
        <v>29</v>
      </c>
      <c r="C466">
        <v>29</v>
      </c>
      <c r="D466">
        <v>29</v>
      </c>
      <c r="E466">
        <v>29</v>
      </c>
      <c r="F466">
        <v>29</v>
      </c>
      <c r="G466">
        <v>29</v>
      </c>
      <c r="H466">
        <v>29</v>
      </c>
      <c r="I466">
        <v>29</v>
      </c>
      <c r="J466">
        <v>29</v>
      </c>
      <c r="K466">
        <v>29</v>
      </c>
      <c r="L466">
        <v>29</v>
      </c>
      <c r="M466">
        <v>29</v>
      </c>
      <c r="N466">
        <v>29</v>
      </c>
      <c r="O466">
        <v>29</v>
      </c>
      <c r="P466">
        <v>29</v>
      </c>
      <c r="Q466">
        <v>29</v>
      </c>
      <c r="R466">
        <v>29</v>
      </c>
      <c r="S466">
        <v>29</v>
      </c>
      <c r="T466">
        <v>29</v>
      </c>
      <c r="U466">
        <v>29</v>
      </c>
      <c r="V466">
        <v>29</v>
      </c>
      <c r="W466">
        <v>29</v>
      </c>
      <c r="X466">
        <v>29</v>
      </c>
      <c r="Y466">
        <v>29</v>
      </c>
      <c r="Z466">
        <v>30</v>
      </c>
      <c r="AA466">
        <v>30</v>
      </c>
      <c r="AB466">
        <v>30</v>
      </c>
      <c r="AC466">
        <v>30</v>
      </c>
      <c r="AD466">
        <v>30</v>
      </c>
      <c r="AE466">
        <v>30</v>
      </c>
      <c r="AF466">
        <v>30</v>
      </c>
      <c r="AG466">
        <v>30</v>
      </c>
      <c r="AH466">
        <v>30</v>
      </c>
      <c r="AI466">
        <v>30</v>
      </c>
      <c r="AJ466">
        <v>30</v>
      </c>
      <c r="AK466">
        <v>30</v>
      </c>
      <c r="AL466">
        <v>30</v>
      </c>
      <c r="AM466">
        <v>30</v>
      </c>
      <c r="AN466">
        <v>30</v>
      </c>
      <c r="AO466">
        <v>30</v>
      </c>
      <c r="AP466">
        <v>30</v>
      </c>
      <c r="AQ466">
        <v>30</v>
      </c>
      <c r="AR466">
        <v>30</v>
      </c>
      <c r="AS466">
        <v>29.431818181818183</v>
      </c>
    </row>
    <row r="467" spans="1:45" x14ac:dyDescent="0.25">
      <c r="A467">
        <v>20</v>
      </c>
      <c r="B467">
        <v>20</v>
      </c>
      <c r="C467">
        <v>20</v>
      </c>
      <c r="D467">
        <v>20</v>
      </c>
      <c r="E467">
        <v>20</v>
      </c>
      <c r="F467">
        <v>20</v>
      </c>
      <c r="G467">
        <v>20</v>
      </c>
      <c r="H467">
        <v>20</v>
      </c>
      <c r="I467">
        <v>20</v>
      </c>
      <c r="J467">
        <v>20</v>
      </c>
      <c r="K467">
        <v>20</v>
      </c>
      <c r="L467">
        <v>20</v>
      </c>
      <c r="M467">
        <v>20</v>
      </c>
      <c r="N467">
        <v>20</v>
      </c>
      <c r="O467">
        <v>20</v>
      </c>
      <c r="P467">
        <v>20</v>
      </c>
      <c r="Q467">
        <v>20</v>
      </c>
      <c r="R467">
        <v>20</v>
      </c>
      <c r="S467">
        <v>20</v>
      </c>
      <c r="T467">
        <v>20</v>
      </c>
      <c r="U467">
        <v>20</v>
      </c>
      <c r="V467">
        <v>20</v>
      </c>
      <c r="W467">
        <v>20</v>
      </c>
      <c r="X467">
        <v>20</v>
      </c>
      <c r="Y467">
        <v>20</v>
      </c>
      <c r="Z467">
        <v>20</v>
      </c>
      <c r="AA467">
        <v>20</v>
      </c>
      <c r="AB467">
        <v>20</v>
      </c>
      <c r="AC467">
        <v>20</v>
      </c>
      <c r="AD467">
        <v>20</v>
      </c>
      <c r="AE467">
        <v>20</v>
      </c>
      <c r="AF467">
        <v>20</v>
      </c>
      <c r="AG467">
        <v>20</v>
      </c>
      <c r="AH467">
        <v>20</v>
      </c>
      <c r="AI467">
        <v>20</v>
      </c>
      <c r="AJ467">
        <v>20</v>
      </c>
      <c r="AK467">
        <v>20</v>
      </c>
      <c r="AL467">
        <v>20</v>
      </c>
      <c r="AM467">
        <v>20</v>
      </c>
      <c r="AN467">
        <v>20</v>
      </c>
      <c r="AO467">
        <v>20</v>
      </c>
      <c r="AP467">
        <v>20</v>
      </c>
      <c r="AQ467">
        <v>20</v>
      </c>
      <c r="AR467">
        <v>20</v>
      </c>
      <c r="AS467">
        <v>20</v>
      </c>
    </row>
    <row r="468" spans="1:45" x14ac:dyDescent="0.25">
      <c r="A468">
        <v>9</v>
      </c>
      <c r="B468">
        <v>9</v>
      </c>
      <c r="C468">
        <v>9</v>
      </c>
      <c r="D468">
        <v>9</v>
      </c>
      <c r="E468">
        <v>9</v>
      </c>
      <c r="F468">
        <v>9</v>
      </c>
      <c r="G468">
        <v>9</v>
      </c>
      <c r="H468">
        <v>9</v>
      </c>
      <c r="I468">
        <v>9</v>
      </c>
      <c r="J468">
        <v>9</v>
      </c>
      <c r="K468">
        <v>9</v>
      </c>
      <c r="L468">
        <v>9</v>
      </c>
      <c r="M468">
        <v>9</v>
      </c>
      <c r="N468">
        <v>9</v>
      </c>
      <c r="O468">
        <v>9</v>
      </c>
      <c r="P468">
        <v>9</v>
      </c>
      <c r="Q468">
        <v>9</v>
      </c>
      <c r="R468">
        <v>9</v>
      </c>
      <c r="S468">
        <v>9</v>
      </c>
      <c r="T468">
        <v>9</v>
      </c>
      <c r="U468">
        <v>9</v>
      </c>
      <c r="V468">
        <v>9</v>
      </c>
      <c r="W468">
        <v>9</v>
      </c>
      <c r="X468">
        <v>9</v>
      </c>
      <c r="Y468">
        <v>9</v>
      </c>
      <c r="Z468">
        <v>9</v>
      </c>
      <c r="AA468">
        <v>9</v>
      </c>
      <c r="AB468">
        <v>9</v>
      </c>
      <c r="AC468">
        <v>9</v>
      </c>
      <c r="AD468">
        <v>9</v>
      </c>
      <c r="AE468">
        <v>9</v>
      </c>
      <c r="AF468">
        <v>9</v>
      </c>
      <c r="AG468">
        <v>9</v>
      </c>
      <c r="AH468">
        <v>9</v>
      </c>
      <c r="AI468">
        <v>9</v>
      </c>
      <c r="AJ468">
        <v>9</v>
      </c>
      <c r="AK468">
        <v>9</v>
      </c>
      <c r="AL468">
        <v>9</v>
      </c>
      <c r="AM468">
        <v>9</v>
      </c>
      <c r="AN468">
        <v>9</v>
      </c>
      <c r="AO468">
        <v>9</v>
      </c>
      <c r="AP468">
        <v>9</v>
      </c>
      <c r="AQ468">
        <v>9</v>
      </c>
      <c r="AR468">
        <v>9</v>
      </c>
      <c r="AS468">
        <v>9</v>
      </c>
    </row>
    <row r="469" spans="1:45" x14ac:dyDescent="0.25">
      <c r="A469">
        <v>18</v>
      </c>
      <c r="B469">
        <v>18</v>
      </c>
      <c r="C469">
        <v>18</v>
      </c>
      <c r="D469">
        <v>18</v>
      </c>
      <c r="E469">
        <v>18</v>
      </c>
      <c r="F469">
        <v>18</v>
      </c>
      <c r="G469">
        <v>18</v>
      </c>
      <c r="H469">
        <v>18</v>
      </c>
      <c r="I469">
        <v>18</v>
      </c>
      <c r="J469">
        <v>18</v>
      </c>
      <c r="K469">
        <v>18</v>
      </c>
      <c r="L469">
        <v>18</v>
      </c>
      <c r="M469">
        <v>18</v>
      </c>
      <c r="N469">
        <v>18</v>
      </c>
      <c r="O469">
        <v>18</v>
      </c>
      <c r="P469">
        <v>18</v>
      </c>
      <c r="Q469">
        <v>18</v>
      </c>
      <c r="R469">
        <v>18</v>
      </c>
      <c r="S469">
        <v>18</v>
      </c>
      <c r="T469">
        <v>18</v>
      </c>
      <c r="U469">
        <v>18</v>
      </c>
      <c r="V469">
        <v>18</v>
      </c>
      <c r="W469">
        <v>18</v>
      </c>
      <c r="X469">
        <v>18</v>
      </c>
      <c r="Y469">
        <v>18</v>
      </c>
      <c r="Z469">
        <v>18</v>
      </c>
      <c r="AA469">
        <v>18</v>
      </c>
      <c r="AB469">
        <v>18</v>
      </c>
      <c r="AC469">
        <v>18</v>
      </c>
      <c r="AD469">
        <v>18</v>
      </c>
      <c r="AE469">
        <v>18</v>
      </c>
      <c r="AF469">
        <v>18</v>
      </c>
      <c r="AG469">
        <v>18</v>
      </c>
      <c r="AH469">
        <v>18</v>
      </c>
      <c r="AI469">
        <v>18</v>
      </c>
      <c r="AJ469">
        <v>18</v>
      </c>
      <c r="AK469">
        <v>18</v>
      </c>
      <c r="AL469">
        <v>18</v>
      </c>
      <c r="AM469">
        <v>18</v>
      </c>
      <c r="AN469">
        <v>18</v>
      </c>
      <c r="AO469">
        <v>18</v>
      </c>
      <c r="AP469">
        <v>18</v>
      </c>
      <c r="AQ469">
        <v>18</v>
      </c>
      <c r="AR469">
        <v>18</v>
      </c>
      <c r="AS469">
        <v>18</v>
      </c>
    </row>
    <row r="470" spans="1:45" x14ac:dyDescent="0.25">
      <c r="A470">
        <v>64</v>
      </c>
      <c r="B470">
        <v>56</v>
      </c>
      <c r="C470">
        <v>55</v>
      </c>
      <c r="D470">
        <v>59</v>
      </c>
      <c r="E470">
        <v>61</v>
      </c>
      <c r="F470">
        <v>61</v>
      </c>
      <c r="G470">
        <v>61</v>
      </c>
      <c r="H470">
        <v>59</v>
      </c>
      <c r="I470">
        <v>61</v>
      </c>
      <c r="J470">
        <v>63</v>
      </c>
      <c r="K470">
        <v>63</v>
      </c>
      <c r="L470">
        <v>64</v>
      </c>
      <c r="M470">
        <v>64</v>
      </c>
      <c r="N470">
        <v>63</v>
      </c>
      <c r="O470">
        <v>61</v>
      </c>
      <c r="P470">
        <v>64</v>
      </c>
      <c r="Q470">
        <v>64</v>
      </c>
      <c r="R470">
        <v>62</v>
      </c>
      <c r="S470">
        <v>64</v>
      </c>
      <c r="T470">
        <v>64</v>
      </c>
      <c r="U470">
        <v>64</v>
      </c>
      <c r="V470">
        <v>64</v>
      </c>
      <c r="W470">
        <v>62</v>
      </c>
      <c r="X470">
        <v>62</v>
      </c>
      <c r="Y470">
        <v>62</v>
      </c>
      <c r="Z470">
        <v>60</v>
      </c>
      <c r="AA470">
        <v>60</v>
      </c>
      <c r="AB470">
        <v>60</v>
      </c>
      <c r="AC470">
        <v>60</v>
      </c>
      <c r="AD470">
        <v>60</v>
      </c>
      <c r="AE470">
        <v>60</v>
      </c>
      <c r="AF470">
        <v>59</v>
      </c>
      <c r="AG470">
        <v>59</v>
      </c>
      <c r="AH470">
        <v>50</v>
      </c>
      <c r="AI470">
        <v>53</v>
      </c>
      <c r="AJ470">
        <v>51</v>
      </c>
      <c r="AK470">
        <v>51</v>
      </c>
      <c r="AL470">
        <v>48</v>
      </c>
      <c r="AM470">
        <v>51</v>
      </c>
      <c r="AN470">
        <v>51</v>
      </c>
      <c r="AO470">
        <v>48</v>
      </c>
      <c r="AP470">
        <v>50</v>
      </c>
      <c r="AQ470">
        <v>51</v>
      </c>
      <c r="AR470">
        <v>51</v>
      </c>
      <c r="AS470">
        <v>58.63636363636364</v>
      </c>
    </row>
    <row r="471" spans="1:45" x14ac:dyDescent="0.25">
      <c r="A471">
        <v>29</v>
      </c>
      <c r="B471">
        <v>29</v>
      </c>
      <c r="C471">
        <v>29</v>
      </c>
      <c r="D471">
        <v>29</v>
      </c>
      <c r="E471">
        <v>29</v>
      </c>
      <c r="F471">
        <v>29</v>
      </c>
      <c r="G471">
        <v>29</v>
      </c>
      <c r="H471">
        <v>29</v>
      </c>
      <c r="I471">
        <v>29</v>
      </c>
      <c r="J471">
        <v>29</v>
      </c>
      <c r="K471">
        <v>29</v>
      </c>
      <c r="L471">
        <v>29</v>
      </c>
      <c r="M471">
        <v>29</v>
      </c>
      <c r="N471">
        <v>29</v>
      </c>
      <c r="O471">
        <v>29</v>
      </c>
      <c r="P471">
        <v>29</v>
      </c>
      <c r="Q471">
        <v>29</v>
      </c>
      <c r="R471">
        <v>29</v>
      </c>
      <c r="S471">
        <v>29</v>
      </c>
      <c r="T471">
        <v>29</v>
      </c>
      <c r="U471">
        <v>29</v>
      </c>
      <c r="V471">
        <v>29</v>
      </c>
      <c r="W471">
        <v>29</v>
      </c>
      <c r="X471">
        <v>29</v>
      </c>
      <c r="Y471">
        <v>29</v>
      </c>
      <c r="Z471">
        <v>29</v>
      </c>
      <c r="AA471">
        <v>29</v>
      </c>
      <c r="AB471">
        <v>29</v>
      </c>
      <c r="AC471">
        <v>29</v>
      </c>
      <c r="AD471">
        <v>29</v>
      </c>
      <c r="AE471">
        <v>29</v>
      </c>
      <c r="AF471">
        <v>29</v>
      </c>
      <c r="AG471">
        <v>29</v>
      </c>
      <c r="AH471">
        <v>29</v>
      </c>
      <c r="AI471">
        <v>29</v>
      </c>
      <c r="AJ471">
        <v>29</v>
      </c>
      <c r="AK471">
        <v>29</v>
      </c>
      <c r="AL471">
        <v>29</v>
      </c>
      <c r="AM471">
        <v>29</v>
      </c>
      <c r="AN471">
        <v>29</v>
      </c>
      <c r="AO471">
        <v>29</v>
      </c>
      <c r="AP471">
        <v>29</v>
      </c>
      <c r="AQ471">
        <v>29</v>
      </c>
      <c r="AR471">
        <v>29</v>
      </c>
      <c r="AS471">
        <v>29</v>
      </c>
    </row>
    <row r="472" spans="1:45" x14ac:dyDescent="0.25">
      <c r="A472">
        <v>464</v>
      </c>
      <c r="B472">
        <v>487</v>
      </c>
      <c r="C472">
        <v>483</v>
      </c>
      <c r="D472">
        <v>455</v>
      </c>
      <c r="E472">
        <v>449</v>
      </c>
      <c r="F472">
        <v>424</v>
      </c>
      <c r="G472">
        <v>430</v>
      </c>
      <c r="H472">
        <v>418</v>
      </c>
      <c r="I472">
        <v>415</v>
      </c>
      <c r="J472">
        <v>495</v>
      </c>
      <c r="K472">
        <v>520</v>
      </c>
      <c r="L472">
        <v>437</v>
      </c>
      <c r="M472">
        <v>466</v>
      </c>
      <c r="N472">
        <v>463</v>
      </c>
      <c r="O472">
        <v>455</v>
      </c>
      <c r="P472">
        <v>389</v>
      </c>
      <c r="Q472">
        <v>367</v>
      </c>
      <c r="R472">
        <v>353</v>
      </c>
      <c r="S472">
        <v>350</v>
      </c>
      <c r="T472">
        <v>345</v>
      </c>
      <c r="U472">
        <v>465</v>
      </c>
      <c r="V472">
        <v>118</v>
      </c>
      <c r="W472">
        <v>124</v>
      </c>
      <c r="X472">
        <v>113</v>
      </c>
      <c r="Y472">
        <v>116</v>
      </c>
      <c r="Z472">
        <v>70</v>
      </c>
      <c r="AA472">
        <v>126</v>
      </c>
      <c r="AB472">
        <v>140</v>
      </c>
      <c r="AC472">
        <v>134</v>
      </c>
      <c r="AD472">
        <v>124</v>
      </c>
      <c r="AE472">
        <v>113</v>
      </c>
      <c r="AF472">
        <v>126</v>
      </c>
      <c r="AG472">
        <v>123</v>
      </c>
      <c r="AH472">
        <v>131</v>
      </c>
      <c r="AI472">
        <v>113</v>
      </c>
      <c r="AJ472">
        <v>115</v>
      </c>
      <c r="AK472">
        <v>104</v>
      </c>
      <c r="AL472">
        <v>92</v>
      </c>
      <c r="AM472">
        <v>94</v>
      </c>
      <c r="AN472">
        <v>90</v>
      </c>
      <c r="AO472">
        <v>117</v>
      </c>
      <c r="AP472">
        <v>122</v>
      </c>
      <c r="AQ472">
        <v>117</v>
      </c>
      <c r="AR472">
        <v>117</v>
      </c>
      <c r="AS472">
        <v>267.47727272727275</v>
      </c>
    </row>
    <row r="473" spans="1:45" x14ac:dyDescent="0.25">
      <c r="A473">
        <v>29</v>
      </c>
      <c r="B473">
        <v>29</v>
      </c>
      <c r="C473">
        <v>29</v>
      </c>
      <c r="D473">
        <v>29</v>
      </c>
      <c r="E473">
        <v>29</v>
      </c>
      <c r="F473">
        <v>29</v>
      </c>
      <c r="G473">
        <v>29</v>
      </c>
      <c r="H473">
        <v>29</v>
      </c>
      <c r="I473">
        <v>29</v>
      </c>
      <c r="J473">
        <v>29</v>
      </c>
      <c r="K473">
        <v>29</v>
      </c>
      <c r="L473">
        <v>29</v>
      </c>
      <c r="M473">
        <v>29</v>
      </c>
      <c r="N473">
        <v>29</v>
      </c>
      <c r="O473">
        <v>30</v>
      </c>
      <c r="P473">
        <v>30</v>
      </c>
      <c r="Q473">
        <v>30</v>
      </c>
      <c r="R473">
        <v>30</v>
      </c>
      <c r="S473">
        <v>30</v>
      </c>
      <c r="T473">
        <v>30</v>
      </c>
      <c r="U473">
        <v>30</v>
      </c>
      <c r="V473">
        <v>30</v>
      </c>
      <c r="W473">
        <v>30</v>
      </c>
      <c r="X473">
        <v>30</v>
      </c>
      <c r="Y473">
        <v>30</v>
      </c>
      <c r="Z473">
        <v>30</v>
      </c>
      <c r="AA473">
        <v>31</v>
      </c>
      <c r="AB473">
        <v>33</v>
      </c>
      <c r="AC473">
        <v>33</v>
      </c>
      <c r="AD473">
        <v>33</v>
      </c>
      <c r="AE473">
        <v>33</v>
      </c>
      <c r="AF473">
        <v>33</v>
      </c>
      <c r="AG473">
        <v>33</v>
      </c>
      <c r="AH473">
        <v>33</v>
      </c>
      <c r="AI473">
        <v>33</v>
      </c>
      <c r="AJ473">
        <v>33</v>
      </c>
      <c r="AK473">
        <v>33</v>
      </c>
      <c r="AL473">
        <v>33</v>
      </c>
      <c r="AM473">
        <v>33</v>
      </c>
      <c r="AN473">
        <v>33</v>
      </c>
      <c r="AO473">
        <v>32</v>
      </c>
      <c r="AP473">
        <v>32</v>
      </c>
      <c r="AQ473">
        <v>32</v>
      </c>
      <c r="AR473">
        <v>32</v>
      </c>
      <c r="AS473">
        <v>30.772727272727273</v>
      </c>
    </row>
    <row r="474" spans="1:45" x14ac:dyDescent="0.25">
      <c r="A474">
        <v>67</v>
      </c>
      <c r="B474">
        <v>67</v>
      </c>
      <c r="C474">
        <v>32</v>
      </c>
      <c r="D474">
        <v>67</v>
      </c>
      <c r="E474">
        <v>67</v>
      </c>
      <c r="F474">
        <v>67</v>
      </c>
      <c r="G474">
        <v>68</v>
      </c>
      <c r="H474">
        <v>68</v>
      </c>
      <c r="I474">
        <v>64</v>
      </c>
      <c r="J474">
        <v>64</v>
      </c>
      <c r="K474">
        <v>64</v>
      </c>
      <c r="L474">
        <v>64</v>
      </c>
      <c r="M474">
        <v>64</v>
      </c>
      <c r="N474">
        <v>64</v>
      </c>
      <c r="O474">
        <v>64</v>
      </c>
      <c r="P474">
        <v>64</v>
      </c>
      <c r="Q474">
        <v>64</v>
      </c>
      <c r="R474">
        <v>64</v>
      </c>
      <c r="S474">
        <v>64</v>
      </c>
      <c r="T474">
        <v>64</v>
      </c>
      <c r="U474">
        <v>64</v>
      </c>
      <c r="V474">
        <v>64</v>
      </c>
      <c r="W474">
        <v>64</v>
      </c>
      <c r="X474">
        <v>64</v>
      </c>
      <c r="Y474">
        <v>64</v>
      </c>
      <c r="Z474">
        <v>64</v>
      </c>
      <c r="AA474">
        <v>64</v>
      </c>
      <c r="AB474">
        <v>64</v>
      </c>
      <c r="AC474">
        <v>64</v>
      </c>
      <c r="AD474">
        <v>64</v>
      </c>
      <c r="AE474">
        <v>64</v>
      </c>
      <c r="AF474">
        <v>64</v>
      </c>
      <c r="AG474">
        <v>64</v>
      </c>
      <c r="AH474">
        <v>64</v>
      </c>
      <c r="AI474">
        <v>64</v>
      </c>
      <c r="AJ474">
        <v>64</v>
      </c>
      <c r="AK474">
        <v>64</v>
      </c>
      <c r="AL474">
        <v>64</v>
      </c>
      <c r="AM474">
        <v>64</v>
      </c>
      <c r="AN474">
        <v>64</v>
      </c>
      <c r="AO474">
        <v>64</v>
      </c>
      <c r="AP474">
        <v>64</v>
      </c>
      <c r="AQ474">
        <v>64</v>
      </c>
      <c r="AR474">
        <v>64</v>
      </c>
      <c r="AS474">
        <v>63.795454545454547</v>
      </c>
    </row>
    <row r="475" spans="1:45" x14ac:dyDescent="0.25">
      <c r="A475">
        <v>2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3</v>
      </c>
      <c r="H475">
        <v>3</v>
      </c>
      <c r="I475">
        <v>3</v>
      </c>
      <c r="J475">
        <v>3</v>
      </c>
      <c r="K475">
        <v>3</v>
      </c>
      <c r="L475">
        <v>3</v>
      </c>
      <c r="M475">
        <v>3</v>
      </c>
      <c r="N475">
        <v>3</v>
      </c>
      <c r="O475">
        <v>3</v>
      </c>
      <c r="P475">
        <v>3</v>
      </c>
      <c r="Q475">
        <v>3</v>
      </c>
      <c r="R475">
        <v>3</v>
      </c>
      <c r="S475">
        <v>3</v>
      </c>
      <c r="T475">
        <v>3</v>
      </c>
      <c r="U475">
        <v>3</v>
      </c>
      <c r="V475">
        <v>3</v>
      </c>
      <c r="W475">
        <v>3</v>
      </c>
      <c r="X475">
        <v>3</v>
      </c>
      <c r="Y475">
        <v>3</v>
      </c>
      <c r="Z475">
        <v>3</v>
      </c>
      <c r="AA475">
        <v>3</v>
      </c>
      <c r="AB475">
        <v>3</v>
      </c>
      <c r="AC475">
        <v>3</v>
      </c>
      <c r="AD475">
        <v>3</v>
      </c>
      <c r="AE475">
        <v>3</v>
      </c>
      <c r="AF475">
        <v>4</v>
      </c>
      <c r="AG475">
        <v>4</v>
      </c>
      <c r="AH475">
        <v>4</v>
      </c>
      <c r="AI475">
        <v>4</v>
      </c>
      <c r="AJ475">
        <v>4</v>
      </c>
      <c r="AK475">
        <v>4</v>
      </c>
      <c r="AL475">
        <v>4</v>
      </c>
      <c r="AM475">
        <v>4</v>
      </c>
      <c r="AN475">
        <v>4</v>
      </c>
      <c r="AO475">
        <v>4</v>
      </c>
      <c r="AP475">
        <v>4</v>
      </c>
      <c r="AQ475">
        <v>4</v>
      </c>
      <c r="AR475">
        <v>4</v>
      </c>
      <c r="AS475">
        <v>3.1590909090909092</v>
      </c>
    </row>
    <row r="476" spans="1:45" x14ac:dyDescent="0.25">
      <c r="A476">
        <v>2</v>
      </c>
      <c r="B476">
        <v>2</v>
      </c>
      <c r="C476">
        <v>2</v>
      </c>
      <c r="D476">
        <v>2</v>
      </c>
      <c r="E476">
        <v>2</v>
      </c>
      <c r="F476">
        <v>4</v>
      </c>
      <c r="G476">
        <v>4</v>
      </c>
      <c r="H476">
        <v>4</v>
      </c>
      <c r="I476">
        <v>4</v>
      </c>
      <c r="J476">
        <v>4</v>
      </c>
      <c r="K476">
        <v>4</v>
      </c>
      <c r="L476">
        <v>4</v>
      </c>
      <c r="M476">
        <v>4</v>
      </c>
      <c r="N476">
        <v>4</v>
      </c>
      <c r="O476">
        <v>4</v>
      </c>
      <c r="P476">
        <v>4</v>
      </c>
      <c r="Q476">
        <v>4</v>
      </c>
      <c r="R476">
        <v>4</v>
      </c>
      <c r="S476">
        <v>4</v>
      </c>
      <c r="T476">
        <v>4</v>
      </c>
      <c r="U476">
        <v>4</v>
      </c>
      <c r="V476">
        <v>4</v>
      </c>
      <c r="W476">
        <v>4</v>
      </c>
      <c r="X476">
        <v>4</v>
      </c>
      <c r="Y476">
        <v>4</v>
      </c>
      <c r="Z476">
        <v>4</v>
      </c>
      <c r="AA476">
        <v>4</v>
      </c>
      <c r="AB476">
        <v>4</v>
      </c>
      <c r="AC476">
        <v>4</v>
      </c>
      <c r="AD476">
        <v>4</v>
      </c>
      <c r="AE476">
        <v>4</v>
      </c>
      <c r="AF476">
        <v>4</v>
      </c>
      <c r="AG476">
        <v>4</v>
      </c>
      <c r="AH476">
        <v>4</v>
      </c>
      <c r="AI476">
        <v>4</v>
      </c>
      <c r="AJ476">
        <v>4</v>
      </c>
      <c r="AK476">
        <v>4</v>
      </c>
      <c r="AL476">
        <v>4</v>
      </c>
      <c r="AM476">
        <v>4</v>
      </c>
      <c r="AN476">
        <v>4</v>
      </c>
      <c r="AO476">
        <v>4</v>
      </c>
      <c r="AP476">
        <v>4</v>
      </c>
      <c r="AQ476">
        <v>4</v>
      </c>
      <c r="AR476">
        <v>4</v>
      </c>
      <c r="AS476">
        <v>3.7727272727272725</v>
      </c>
    </row>
    <row r="477" spans="1:45" x14ac:dyDescent="0.25">
      <c r="A477">
        <v>116</v>
      </c>
      <c r="B477">
        <v>116</v>
      </c>
      <c r="C477">
        <v>116</v>
      </c>
      <c r="D477">
        <v>117</v>
      </c>
      <c r="E477">
        <v>117</v>
      </c>
      <c r="F477">
        <v>115</v>
      </c>
      <c r="G477">
        <v>121</v>
      </c>
      <c r="H477">
        <v>121</v>
      </c>
      <c r="I477">
        <v>121</v>
      </c>
      <c r="J477">
        <v>123</v>
      </c>
      <c r="K477">
        <v>123</v>
      </c>
      <c r="L477">
        <v>121</v>
      </c>
      <c r="M477">
        <v>123</v>
      </c>
      <c r="N477">
        <v>123</v>
      </c>
      <c r="O477">
        <v>85</v>
      </c>
      <c r="P477">
        <v>88</v>
      </c>
      <c r="Q477">
        <v>89</v>
      </c>
      <c r="R477">
        <v>82</v>
      </c>
      <c r="S477">
        <v>84</v>
      </c>
      <c r="T477">
        <v>88</v>
      </c>
      <c r="U477">
        <v>89</v>
      </c>
      <c r="V477">
        <v>99</v>
      </c>
      <c r="W477">
        <v>98</v>
      </c>
      <c r="X477">
        <v>102</v>
      </c>
      <c r="Y477">
        <v>102</v>
      </c>
      <c r="Z477">
        <v>108</v>
      </c>
      <c r="AA477">
        <v>108</v>
      </c>
      <c r="AB477">
        <v>114</v>
      </c>
      <c r="AC477">
        <v>113</v>
      </c>
      <c r="AD477">
        <v>114</v>
      </c>
      <c r="AE477">
        <v>114</v>
      </c>
      <c r="AF477">
        <v>103</v>
      </c>
      <c r="AG477">
        <v>103</v>
      </c>
      <c r="AH477">
        <v>103</v>
      </c>
      <c r="AI477">
        <v>107</v>
      </c>
      <c r="AJ477">
        <v>107</v>
      </c>
      <c r="AK477">
        <v>107</v>
      </c>
      <c r="AL477">
        <v>105</v>
      </c>
      <c r="AM477">
        <v>105</v>
      </c>
      <c r="AN477">
        <v>94</v>
      </c>
      <c r="AO477">
        <v>93</v>
      </c>
      <c r="AP477">
        <v>92</v>
      </c>
      <c r="AQ477">
        <v>92</v>
      </c>
      <c r="AR477">
        <v>85</v>
      </c>
      <c r="AS477">
        <v>105.59090909090909</v>
      </c>
    </row>
    <row r="478" spans="1:45" x14ac:dyDescent="0.25">
      <c r="A478">
        <v>126</v>
      </c>
      <c r="B478">
        <v>126</v>
      </c>
      <c r="C478">
        <v>126</v>
      </c>
      <c r="D478">
        <v>126</v>
      </c>
      <c r="E478">
        <v>126</v>
      </c>
      <c r="F478">
        <v>126</v>
      </c>
      <c r="G478">
        <v>126</v>
      </c>
      <c r="H478">
        <v>126</v>
      </c>
      <c r="I478">
        <v>126</v>
      </c>
      <c r="J478">
        <v>126</v>
      </c>
      <c r="K478">
        <v>126</v>
      </c>
      <c r="L478">
        <v>125</v>
      </c>
      <c r="M478">
        <v>125</v>
      </c>
      <c r="N478">
        <v>125</v>
      </c>
      <c r="O478">
        <v>125</v>
      </c>
      <c r="P478">
        <v>125</v>
      </c>
      <c r="Q478">
        <v>125</v>
      </c>
      <c r="R478">
        <v>125</v>
      </c>
      <c r="S478">
        <v>125</v>
      </c>
      <c r="T478">
        <v>125</v>
      </c>
      <c r="U478">
        <v>125</v>
      </c>
      <c r="V478">
        <v>125</v>
      </c>
      <c r="W478">
        <v>125</v>
      </c>
      <c r="X478">
        <v>125</v>
      </c>
      <c r="Y478">
        <v>2</v>
      </c>
      <c r="Z478">
        <v>125</v>
      </c>
      <c r="AA478">
        <v>125</v>
      </c>
      <c r="AB478">
        <v>125</v>
      </c>
      <c r="AC478">
        <v>125</v>
      </c>
      <c r="AD478">
        <v>125</v>
      </c>
      <c r="AE478">
        <v>125</v>
      </c>
      <c r="AF478">
        <v>125</v>
      </c>
      <c r="AG478">
        <v>125</v>
      </c>
      <c r="AH478">
        <v>125</v>
      </c>
      <c r="AI478">
        <v>125</v>
      </c>
      <c r="AJ478">
        <v>125</v>
      </c>
      <c r="AK478">
        <v>125</v>
      </c>
      <c r="AL478">
        <v>125</v>
      </c>
      <c r="AM478">
        <v>125</v>
      </c>
      <c r="AN478">
        <v>125</v>
      </c>
      <c r="AO478">
        <v>128</v>
      </c>
      <c r="AP478">
        <v>128</v>
      </c>
      <c r="AQ478">
        <v>128</v>
      </c>
      <c r="AR478">
        <v>128</v>
      </c>
      <c r="AS478">
        <v>122.72727272727273</v>
      </c>
    </row>
    <row r="479" spans="1:45" x14ac:dyDescent="0.25">
      <c r="A479">
        <v>43</v>
      </c>
      <c r="B479">
        <v>43</v>
      </c>
      <c r="C479">
        <v>43</v>
      </c>
      <c r="D479">
        <v>43</v>
      </c>
      <c r="E479">
        <v>43</v>
      </c>
      <c r="F479">
        <v>43</v>
      </c>
      <c r="G479">
        <v>42</v>
      </c>
      <c r="H479">
        <v>46</v>
      </c>
      <c r="I479">
        <v>46</v>
      </c>
      <c r="J479">
        <v>46</v>
      </c>
      <c r="K479">
        <v>47</v>
      </c>
      <c r="L479">
        <v>47</v>
      </c>
      <c r="M479">
        <v>49</v>
      </c>
      <c r="N479">
        <v>57</v>
      </c>
      <c r="O479">
        <v>49</v>
      </c>
      <c r="P479">
        <v>47</v>
      </c>
      <c r="Q479">
        <v>57</v>
      </c>
      <c r="R479">
        <v>57</v>
      </c>
      <c r="S479">
        <v>57</v>
      </c>
      <c r="T479">
        <v>57</v>
      </c>
      <c r="U479">
        <v>57</v>
      </c>
      <c r="V479">
        <v>57</v>
      </c>
      <c r="W479">
        <v>55</v>
      </c>
      <c r="X479">
        <v>57</v>
      </c>
      <c r="Y479">
        <v>51</v>
      </c>
      <c r="Z479">
        <v>57</v>
      </c>
      <c r="AA479">
        <v>57</v>
      </c>
      <c r="AB479">
        <v>58</v>
      </c>
      <c r="AC479">
        <v>52</v>
      </c>
      <c r="AD479">
        <v>46</v>
      </c>
      <c r="AE479">
        <v>46</v>
      </c>
      <c r="AF479">
        <v>46</v>
      </c>
      <c r="AG479">
        <v>48</v>
      </c>
      <c r="AH479">
        <v>48</v>
      </c>
      <c r="AI479">
        <v>40</v>
      </c>
      <c r="AJ479">
        <v>44</v>
      </c>
      <c r="AK479">
        <v>40</v>
      </c>
      <c r="AL479">
        <v>40</v>
      </c>
      <c r="AM479">
        <v>54</v>
      </c>
      <c r="AN479">
        <v>54</v>
      </c>
      <c r="AO479">
        <v>54</v>
      </c>
      <c r="AP479">
        <v>54</v>
      </c>
      <c r="AQ479">
        <v>50</v>
      </c>
      <c r="AR479">
        <v>50</v>
      </c>
      <c r="AS479">
        <v>49.477272727272727</v>
      </c>
    </row>
    <row r="480" spans="1:45" x14ac:dyDescent="0.25">
      <c r="A480">
        <v>23</v>
      </c>
      <c r="B480">
        <v>23</v>
      </c>
      <c r="C480">
        <v>23</v>
      </c>
      <c r="D480">
        <v>90</v>
      </c>
      <c r="E480">
        <v>103</v>
      </c>
      <c r="F480">
        <v>90</v>
      </c>
      <c r="G480">
        <v>64</v>
      </c>
      <c r="H480">
        <v>74</v>
      </c>
      <c r="I480">
        <v>84</v>
      </c>
      <c r="J480">
        <v>57</v>
      </c>
      <c r="K480">
        <v>71</v>
      </c>
      <c r="L480">
        <v>78</v>
      </c>
      <c r="M480">
        <v>80</v>
      </c>
      <c r="N480">
        <v>69</v>
      </c>
      <c r="O480">
        <v>52</v>
      </c>
      <c r="P480">
        <v>51</v>
      </c>
      <c r="Q480">
        <v>231</v>
      </c>
      <c r="R480">
        <v>246</v>
      </c>
      <c r="S480">
        <v>258</v>
      </c>
      <c r="T480">
        <v>277</v>
      </c>
      <c r="U480">
        <v>289</v>
      </c>
      <c r="V480">
        <v>296</v>
      </c>
      <c r="W480">
        <v>304</v>
      </c>
      <c r="X480">
        <v>311</v>
      </c>
      <c r="Y480">
        <v>325</v>
      </c>
      <c r="Z480">
        <v>333</v>
      </c>
      <c r="AA480">
        <v>343</v>
      </c>
      <c r="AB480">
        <v>351</v>
      </c>
      <c r="AC480">
        <v>358</v>
      </c>
      <c r="AD480">
        <v>366</v>
      </c>
      <c r="AE480">
        <v>42</v>
      </c>
      <c r="AF480">
        <v>42</v>
      </c>
      <c r="AG480">
        <v>44</v>
      </c>
      <c r="AH480">
        <v>38</v>
      </c>
      <c r="AI480">
        <v>30</v>
      </c>
      <c r="AJ480">
        <v>29</v>
      </c>
      <c r="AK480">
        <v>32</v>
      </c>
      <c r="AL480">
        <v>32</v>
      </c>
      <c r="AM480">
        <v>69</v>
      </c>
      <c r="AN480">
        <v>29</v>
      </c>
      <c r="AO480">
        <v>30</v>
      </c>
      <c r="AP480">
        <v>31</v>
      </c>
      <c r="AQ480">
        <v>31</v>
      </c>
      <c r="AR480">
        <v>70</v>
      </c>
      <c r="AS480">
        <v>133.38636363636363</v>
      </c>
    </row>
    <row r="481" spans="1:45" x14ac:dyDescent="0.25">
      <c r="A481">
        <v>235</v>
      </c>
      <c r="B481">
        <v>263</v>
      </c>
      <c r="C481">
        <v>264</v>
      </c>
      <c r="D481">
        <v>256</v>
      </c>
      <c r="E481">
        <v>261</v>
      </c>
      <c r="F481">
        <v>273</v>
      </c>
      <c r="G481">
        <v>286</v>
      </c>
      <c r="H481">
        <v>283</v>
      </c>
      <c r="I481">
        <v>296</v>
      </c>
      <c r="J481">
        <v>287</v>
      </c>
      <c r="K481">
        <v>280</v>
      </c>
      <c r="L481">
        <v>281</v>
      </c>
      <c r="M481">
        <v>273</v>
      </c>
      <c r="N481">
        <v>224</v>
      </c>
      <c r="O481">
        <v>240</v>
      </c>
      <c r="P481">
        <v>256</v>
      </c>
      <c r="Q481">
        <v>254</v>
      </c>
      <c r="R481">
        <v>256</v>
      </c>
      <c r="S481">
        <v>248</v>
      </c>
      <c r="T481">
        <v>207</v>
      </c>
      <c r="U481">
        <v>253</v>
      </c>
      <c r="V481">
        <v>253</v>
      </c>
      <c r="W481">
        <v>254</v>
      </c>
      <c r="X481">
        <v>256</v>
      </c>
      <c r="Y481">
        <v>247</v>
      </c>
      <c r="Z481">
        <v>249</v>
      </c>
      <c r="AA481">
        <v>235</v>
      </c>
      <c r="AB481">
        <v>268</v>
      </c>
      <c r="AC481">
        <v>211</v>
      </c>
      <c r="AD481">
        <v>340</v>
      </c>
      <c r="AE481">
        <v>354</v>
      </c>
      <c r="AF481">
        <v>260</v>
      </c>
      <c r="AG481">
        <v>318</v>
      </c>
      <c r="AH481">
        <v>296</v>
      </c>
      <c r="AI481">
        <v>299</v>
      </c>
      <c r="AJ481">
        <v>283</v>
      </c>
      <c r="AK481">
        <v>293</v>
      </c>
      <c r="AL481">
        <v>272</v>
      </c>
      <c r="AM481">
        <v>263</v>
      </c>
      <c r="AN481">
        <v>265</v>
      </c>
      <c r="AO481">
        <v>258</v>
      </c>
      <c r="AP481">
        <v>258</v>
      </c>
      <c r="AQ481">
        <v>257</v>
      </c>
      <c r="AR481">
        <v>275</v>
      </c>
      <c r="AS481">
        <v>266.81818181818181</v>
      </c>
    </row>
    <row r="482" spans="1:45" x14ac:dyDescent="0.25">
      <c r="A482">
        <v>203</v>
      </c>
      <c r="B482">
        <v>213</v>
      </c>
      <c r="C482">
        <v>209</v>
      </c>
      <c r="D482">
        <v>218</v>
      </c>
      <c r="E482">
        <v>209</v>
      </c>
      <c r="F482">
        <v>203</v>
      </c>
      <c r="G482">
        <v>193</v>
      </c>
      <c r="H482">
        <v>201</v>
      </c>
      <c r="I482">
        <v>183</v>
      </c>
      <c r="J482">
        <v>187</v>
      </c>
      <c r="K482">
        <v>184</v>
      </c>
      <c r="L482">
        <v>163</v>
      </c>
      <c r="M482">
        <v>160</v>
      </c>
      <c r="N482">
        <v>146</v>
      </c>
      <c r="O482">
        <v>144</v>
      </c>
      <c r="P482">
        <v>149</v>
      </c>
      <c r="Q482">
        <v>161</v>
      </c>
      <c r="R482">
        <v>179</v>
      </c>
      <c r="S482">
        <v>185</v>
      </c>
      <c r="T482">
        <v>186</v>
      </c>
      <c r="U482">
        <v>205</v>
      </c>
      <c r="V482">
        <v>218</v>
      </c>
      <c r="W482">
        <v>212</v>
      </c>
      <c r="X482">
        <v>198</v>
      </c>
      <c r="Y482">
        <v>193</v>
      </c>
      <c r="Z482">
        <v>191</v>
      </c>
      <c r="AA482">
        <v>216</v>
      </c>
      <c r="AB482">
        <v>210</v>
      </c>
      <c r="AC482">
        <v>229</v>
      </c>
      <c r="AD482">
        <v>203</v>
      </c>
      <c r="AE482">
        <v>194</v>
      </c>
      <c r="AF482">
        <v>184</v>
      </c>
      <c r="AG482">
        <v>171</v>
      </c>
      <c r="AH482">
        <v>160</v>
      </c>
      <c r="AI482">
        <v>169</v>
      </c>
      <c r="AJ482">
        <v>163</v>
      </c>
      <c r="AK482">
        <v>156</v>
      </c>
      <c r="AL482">
        <v>146</v>
      </c>
      <c r="AM482">
        <v>141</v>
      </c>
      <c r="AN482">
        <v>142</v>
      </c>
      <c r="AO482">
        <v>150</v>
      </c>
      <c r="AP482">
        <v>162</v>
      </c>
      <c r="AQ482">
        <v>173</v>
      </c>
      <c r="AR482">
        <v>186</v>
      </c>
      <c r="AS482">
        <v>182.90909090909091</v>
      </c>
    </row>
    <row r="483" spans="1:45" x14ac:dyDescent="0.25">
      <c r="A483">
        <v>373</v>
      </c>
      <c r="B483">
        <v>374</v>
      </c>
      <c r="C483">
        <v>373</v>
      </c>
      <c r="D483">
        <v>373</v>
      </c>
      <c r="E483">
        <v>372</v>
      </c>
      <c r="F483">
        <v>373</v>
      </c>
      <c r="G483">
        <v>372</v>
      </c>
      <c r="H483">
        <v>372</v>
      </c>
      <c r="I483">
        <v>373</v>
      </c>
      <c r="J483">
        <v>373</v>
      </c>
      <c r="K483">
        <v>373</v>
      </c>
      <c r="L483">
        <v>374</v>
      </c>
      <c r="M483">
        <v>374</v>
      </c>
      <c r="N483">
        <v>377</v>
      </c>
      <c r="O483">
        <v>377</v>
      </c>
      <c r="P483">
        <v>376</v>
      </c>
      <c r="Q483">
        <v>376</v>
      </c>
      <c r="R483">
        <v>301</v>
      </c>
      <c r="S483">
        <v>301</v>
      </c>
      <c r="T483">
        <v>301</v>
      </c>
      <c r="U483">
        <v>303</v>
      </c>
      <c r="V483">
        <v>302</v>
      </c>
      <c r="W483">
        <v>301</v>
      </c>
      <c r="X483">
        <v>302</v>
      </c>
      <c r="Y483">
        <v>302</v>
      </c>
      <c r="Z483">
        <v>302</v>
      </c>
      <c r="AA483">
        <v>304</v>
      </c>
      <c r="AB483">
        <v>300</v>
      </c>
      <c r="AC483">
        <v>300</v>
      </c>
      <c r="AD483">
        <v>300</v>
      </c>
      <c r="AE483">
        <v>300</v>
      </c>
      <c r="AF483">
        <v>299</v>
      </c>
      <c r="AG483">
        <v>299</v>
      </c>
      <c r="AH483">
        <v>301</v>
      </c>
      <c r="AI483">
        <v>301</v>
      </c>
      <c r="AJ483">
        <v>299</v>
      </c>
      <c r="AK483">
        <v>360</v>
      </c>
      <c r="AL483">
        <v>347</v>
      </c>
      <c r="AM483">
        <v>288</v>
      </c>
      <c r="AN483">
        <v>68</v>
      </c>
      <c r="AO483">
        <v>68</v>
      </c>
      <c r="AP483">
        <v>68</v>
      </c>
      <c r="AQ483">
        <v>62</v>
      </c>
      <c r="AR483">
        <v>62</v>
      </c>
      <c r="AS483">
        <v>304.45454545454544</v>
      </c>
    </row>
    <row r="484" spans="1:45" x14ac:dyDescent="0.25">
      <c r="A484">
        <v>88</v>
      </c>
      <c r="B484">
        <v>91</v>
      </c>
      <c r="C484">
        <v>74</v>
      </c>
      <c r="D484">
        <v>84</v>
      </c>
      <c r="E484">
        <v>89</v>
      </c>
      <c r="F484">
        <v>87</v>
      </c>
      <c r="G484">
        <v>96</v>
      </c>
      <c r="H484">
        <v>97</v>
      </c>
      <c r="I484">
        <v>90</v>
      </c>
      <c r="J484">
        <v>99</v>
      </c>
      <c r="K484">
        <v>94</v>
      </c>
      <c r="L484">
        <v>101</v>
      </c>
      <c r="M484">
        <v>101</v>
      </c>
      <c r="N484">
        <v>92</v>
      </c>
      <c r="O484">
        <v>106</v>
      </c>
      <c r="P484">
        <v>90</v>
      </c>
      <c r="Q484">
        <v>97</v>
      </c>
      <c r="R484">
        <v>96</v>
      </c>
      <c r="S484">
        <v>90</v>
      </c>
      <c r="T484">
        <v>87</v>
      </c>
      <c r="U484">
        <v>90</v>
      </c>
      <c r="V484">
        <v>90</v>
      </c>
      <c r="W484">
        <v>97</v>
      </c>
      <c r="X484">
        <v>103</v>
      </c>
      <c r="Y484">
        <v>173</v>
      </c>
      <c r="Z484">
        <v>166</v>
      </c>
      <c r="AA484">
        <v>76</v>
      </c>
      <c r="AB484">
        <v>88</v>
      </c>
      <c r="AC484">
        <v>89</v>
      </c>
      <c r="AD484">
        <v>86</v>
      </c>
      <c r="AE484">
        <v>91</v>
      </c>
      <c r="AF484">
        <v>84</v>
      </c>
      <c r="AG484">
        <v>88</v>
      </c>
      <c r="AH484">
        <v>84</v>
      </c>
      <c r="AI484">
        <v>81</v>
      </c>
      <c r="AJ484">
        <v>92</v>
      </c>
      <c r="AK484">
        <v>97</v>
      </c>
      <c r="AL484">
        <v>104</v>
      </c>
      <c r="AM484">
        <v>126</v>
      </c>
      <c r="AN484">
        <v>129</v>
      </c>
      <c r="AO484">
        <v>126</v>
      </c>
      <c r="AP484">
        <v>121</v>
      </c>
      <c r="AQ484">
        <v>132</v>
      </c>
      <c r="AR484">
        <v>132</v>
      </c>
      <c r="AS484">
        <v>99.86363636363636</v>
      </c>
    </row>
    <row r="485" spans="1:45" x14ac:dyDescent="0.25">
      <c r="A485">
        <v>110</v>
      </c>
      <c r="B485">
        <v>110</v>
      </c>
      <c r="C485">
        <v>123</v>
      </c>
      <c r="D485">
        <v>117</v>
      </c>
      <c r="E485">
        <v>117</v>
      </c>
      <c r="F485">
        <v>117</v>
      </c>
      <c r="G485">
        <v>117</v>
      </c>
      <c r="H485">
        <v>123</v>
      </c>
      <c r="I485">
        <v>123</v>
      </c>
      <c r="J485">
        <v>112</v>
      </c>
      <c r="K485">
        <v>112</v>
      </c>
      <c r="L485">
        <v>112</v>
      </c>
      <c r="M485">
        <v>111</v>
      </c>
      <c r="N485">
        <v>111</v>
      </c>
      <c r="O485">
        <v>111</v>
      </c>
      <c r="P485">
        <v>111</v>
      </c>
      <c r="Q485">
        <v>111</v>
      </c>
      <c r="R485">
        <v>111</v>
      </c>
      <c r="S485">
        <v>111</v>
      </c>
      <c r="T485">
        <v>111</v>
      </c>
      <c r="U485">
        <v>111</v>
      </c>
      <c r="V485">
        <v>111</v>
      </c>
      <c r="W485">
        <v>111</v>
      </c>
      <c r="X485">
        <v>111</v>
      </c>
      <c r="Y485">
        <v>111</v>
      </c>
      <c r="Z485">
        <v>111</v>
      </c>
      <c r="AA485">
        <v>109</v>
      </c>
      <c r="AB485">
        <v>109</v>
      </c>
      <c r="AC485">
        <v>109</v>
      </c>
      <c r="AD485">
        <v>109</v>
      </c>
      <c r="AE485">
        <v>109</v>
      </c>
      <c r="AF485">
        <v>109</v>
      </c>
      <c r="AG485">
        <v>107</v>
      </c>
      <c r="AH485">
        <v>103</v>
      </c>
      <c r="AI485">
        <v>103</v>
      </c>
      <c r="AJ485">
        <v>73</v>
      </c>
      <c r="AK485">
        <v>73</v>
      </c>
      <c r="AL485">
        <v>73</v>
      </c>
      <c r="AM485">
        <v>75</v>
      </c>
      <c r="AN485">
        <v>73</v>
      </c>
      <c r="AO485">
        <v>73</v>
      </c>
      <c r="AP485">
        <v>73</v>
      </c>
      <c r="AQ485">
        <v>73</v>
      </c>
      <c r="AR485">
        <v>73</v>
      </c>
      <c r="AS485">
        <v>103.93181818181819</v>
      </c>
    </row>
    <row r="486" spans="1:45" x14ac:dyDescent="0.25">
      <c r="A486">
        <v>83</v>
      </c>
      <c r="B486">
        <v>70</v>
      </c>
      <c r="C486">
        <v>83</v>
      </c>
      <c r="D486">
        <v>72</v>
      </c>
      <c r="E486">
        <v>79</v>
      </c>
      <c r="F486">
        <v>83</v>
      </c>
      <c r="G486">
        <v>79</v>
      </c>
      <c r="H486">
        <v>81</v>
      </c>
      <c r="I486">
        <v>83</v>
      </c>
      <c r="J486">
        <v>75</v>
      </c>
      <c r="K486">
        <v>44</v>
      </c>
      <c r="L486">
        <v>42</v>
      </c>
      <c r="M486">
        <v>44</v>
      </c>
      <c r="N486">
        <v>44</v>
      </c>
      <c r="O486">
        <v>44</v>
      </c>
      <c r="P486">
        <v>41</v>
      </c>
      <c r="Q486">
        <v>44</v>
      </c>
      <c r="R486">
        <v>46</v>
      </c>
      <c r="S486">
        <v>44</v>
      </c>
      <c r="T486">
        <v>43</v>
      </c>
      <c r="U486">
        <v>44</v>
      </c>
      <c r="V486">
        <v>47</v>
      </c>
      <c r="W486">
        <v>47</v>
      </c>
      <c r="X486">
        <v>42</v>
      </c>
      <c r="Y486">
        <v>44</v>
      </c>
      <c r="Z486">
        <v>45</v>
      </c>
      <c r="AA486">
        <v>44</v>
      </c>
      <c r="AB486">
        <v>34</v>
      </c>
      <c r="AC486">
        <v>50</v>
      </c>
      <c r="AD486">
        <v>46</v>
      </c>
      <c r="AE486">
        <v>48</v>
      </c>
      <c r="AF486">
        <v>45</v>
      </c>
      <c r="AG486">
        <v>45</v>
      </c>
      <c r="AH486">
        <v>44</v>
      </c>
      <c r="AI486">
        <v>45</v>
      </c>
      <c r="AJ486">
        <v>44</v>
      </c>
      <c r="AK486">
        <v>45</v>
      </c>
      <c r="AL486">
        <v>53</v>
      </c>
      <c r="AM486">
        <v>53</v>
      </c>
      <c r="AN486">
        <v>56</v>
      </c>
      <c r="AO486">
        <v>50</v>
      </c>
      <c r="AP486">
        <v>53</v>
      </c>
      <c r="AQ486">
        <v>51</v>
      </c>
      <c r="AR486">
        <v>51</v>
      </c>
      <c r="AS486">
        <v>53.409090909090907</v>
      </c>
    </row>
    <row r="487" spans="1:45" x14ac:dyDescent="0.25">
      <c r="A487">
        <v>121</v>
      </c>
      <c r="B487">
        <v>121</v>
      </c>
      <c r="C487">
        <v>121</v>
      </c>
      <c r="D487">
        <v>121</v>
      </c>
      <c r="E487">
        <v>121</v>
      </c>
      <c r="F487">
        <v>121</v>
      </c>
      <c r="G487">
        <v>121</v>
      </c>
      <c r="H487">
        <v>121</v>
      </c>
      <c r="I487">
        <v>121</v>
      </c>
      <c r="J487">
        <v>121</v>
      </c>
      <c r="K487">
        <v>121</v>
      </c>
      <c r="L487">
        <v>121</v>
      </c>
      <c r="M487">
        <v>121</v>
      </c>
      <c r="N487">
        <v>121</v>
      </c>
      <c r="O487">
        <v>121</v>
      </c>
      <c r="P487">
        <v>121</v>
      </c>
      <c r="Q487">
        <v>121</v>
      </c>
      <c r="R487">
        <v>121</v>
      </c>
      <c r="S487">
        <v>121</v>
      </c>
      <c r="T487">
        <v>120</v>
      </c>
      <c r="U487">
        <v>120</v>
      </c>
      <c r="V487">
        <v>120</v>
      </c>
      <c r="W487">
        <v>121</v>
      </c>
      <c r="X487">
        <v>121</v>
      </c>
      <c r="Y487">
        <v>121</v>
      </c>
      <c r="Z487">
        <v>121</v>
      </c>
      <c r="AA487">
        <v>121</v>
      </c>
      <c r="AB487">
        <v>121</v>
      </c>
      <c r="AC487">
        <v>121</v>
      </c>
      <c r="AD487">
        <v>121</v>
      </c>
      <c r="AE487">
        <v>121</v>
      </c>
      <c r="AF487">
        <v>121</v>
      </c>
      <c r="AG487">
        <v>121</v>
      </c>
      <c r="AH487">
        <v>121</v>
      </c>
      <c r="AI487">
        <v>121</v>
      </c>
      <c r="AJ487">
        <v>121</v>
      </c>
      <c r="AK487">
        <v>121</v>
      </c>
      <c r="AL487">
        <v>121</v>
      </c>
      <c r="AM487">
        <v>121</v>
      </c>
      <c r="AN487">
        <v>121</v>
      </c>
      <c r="AO487">
        <v>121</v>
      </c>
      <c r="AP487">
        <v>121</v>
      </c>
      <c r="AQ487">
        <v>121</v>
      </c>
      <c r="AR487">
        <v>121</v>
      </c>
      <c r="AS487">
        <v>120.93181818181819</v>
      </c>
    </row>
    <row r="488" spans="1:45" x14ac:dyDescent="0.25">
      <c r="A488">
        <v>18</v>
      </c>
      <c r="B488">
        <v>18</v>
      </c>
      <c r="C488">
        <v>18</v>
      </c>
      <c r="D488">
        <v>18</v>
      </c>
      <c r="E488">
        <v>18</v>
      </c>
      <c r="F488">
        <v>18</v>
      </c>
      <c r="G488">
        <v>18</v>
      </c>
      <c r="H488">
        <v>18</v>
      </c>
      <c r="I488">
        <v>18</v>
      </c>
      <c r="J488">
        <v>17</v>
      </c>
      <c r="K488">
        <v>18</v>
      </c>
      <c r="L488">
        <v>18</v>
      </c>
      <c r="M488">
        <v>17</v>
      </c>
      <c r="N488">
        <v>17</v>
      </c>
      <c r="O488">
        <v>18</v>
      </c>
      <c r="P488">
        <v>16</v>
      </c>
      <c r="Q488">
        <v>17</v>
      </c>
      <c r="R488">
        <v>17</v>
      </c>
      <c r="S488">
        <v>18</v>
      </c>
      <c r="T488">
        <v>17</v>
      </c>
      <c r="U488">
        <v>18</v>
      </c>
      <c r="V488">
        <v>18</v>
      </c>
      <c r="W488">
        <v>18</v>
      </c>
      <c r="X488">
        <v>17</v>
      </c>
      <c r="Y488">
        <v>17</v>
      </c>
      <c r="Z488">
        <v>18</v>
      </c>
      <c r="AA488">
        <v>18</v>
      </c>
      <c r="AB488">
        <v>17</v>
      </c>
      <c r="AC488">
        <v>18</v>
      </c>
      <c r="AD488">
        <v>18</v>
      </c>
      <c r="AE488">
        <v>18</v>
      </c>
      <c r="AF488">
        <v>18</v>
      </c>
      <c r="AG488">
        <v>18</v>
      </c>
      <c r="AH488">
        <v>18</v>
      </c>
      <c r="AI488">
        <v>18</v>
      </c>
      <c r="AJ488">
        <v>18</v>
      </c>
      <c r="AK488">
        <v>18</v>
      </c>
      <c r="AL488">
        <v>18</v>
      </c>
      <c r="AM488">
        <v>18</v>
      </c>
      <c r="AN488">
        <v>18</v>
      </c>
      <c r="AO488">
        <v>17</v>
      </c>
      <c r="AP488">
        <v>17</v>
      </c>
      <c r="AQ488">
        <v>17</v>
      </c>
      <c r="AR488">
        <v>17</v>
      </c>
      <c r="AS488">
        <v>17.65909090909091</v>
      </c>
    </row>
    <row r="489" spans="1:45" x14ac:dyDescent="0.25">
      <c r="A489">
        <v>24</v>
      </c>
      <c r="B489">
        <v>22</v>
      </c>
      <c r="C489">
        <v>21</v>
      </c>
      <c r="D489">
        <v>24</v>
      </c>
      <c r="E489">
        <v>24</v>
      </c>
      <c r="F489">
        <v>23</v>
      </c>
      <c r="G489">
        <v>24</v>
      </c>
      <c r="H489">
        <v>22</v>
      </c>
      <c r="I489">
        <v>23</v>
      </c>
      <c r="J489">
        <v>23</v>
      </c>
      <c r="K489">
        <v>17</v>
      </c>
      <c r="L489">
        <v>19</v>
      </c>
      <c r="M489">
        <v>19</v>
      </c>
      <c r="N489">
        <v>19</v>
      </c>
      <c r="O489">
        <v>20</v>
      </c>
      <c r="P489">
        <v>17</v>
      </c>
      <c r="Q489">
        <v>19</v>
      </c>
      <c r="R489">
        <v>19</v>
      </c>
      <c r="S489">
        <v>19</v>
      </c>
      <c r="T489">
        <v>19</v>
      </c>
      <c r="U489">
        <v>20</v>
      </c>
      <c r="V489">
        <v>20</v>
      </c>
      <c r="W489">
        <v>20</v>
      </c>
      <c r="X489">
        <v>19</v>
      </c>
      <c r="Y489">
        <v>19</v>
      </c>
      <c r="Z489">
        <v>20</v>
      </c>
      <c r="AA489">
        <v>19</v>
      </c>
      <c r="AB489">
        <v>19</v>
      </c>
      <c r="AC489">
        <v>19</v>
      </c>
      <c r="AD489">
        <v>20</v>
      </c>
      <c r="AE489">
        <v>20</v>
      </c>
      <c r="AF489">
        <v>19</v>
      </c>
      <c r="AG489">
        <v>20</v>
      </c>
      <c r="AH489">
        <v>19</v>
      </c>
      <c r="AI489">
        <v>20</v>
      </c>
      <c r="AJ489">
        <v>20</v>
      </c>
      <c r="AK489">
        <v>19</v>
      </c>
      <c r="AL489">
        <v>19</v>
      </c>
      <c r="AM489">
        <v>20</v>
      </c>
      <c r="AN489">
        <v>19</v>
      </c>
      <c r="AO489">
        <v>20</v>
      </c>
      <c r="AP489">
        <v>20</v>
      </c>
      <c r="AQ489">
        <v>19</v>
      </c>
      <c r="AR489">
        <v>20</v>
      </c>
      <c r="AS489">
        <v>20.136363636363637</v>
      </c>
    </row>
    <row r="490" spans="1:45" x14ac:dyDescent="0.25">
      <c r="A490">
        <v>10</v>
      </c>
      <c r="B490">
        <v>10</v>
      </c>
      <c r="C490">
        <v>10</v>
      </c>
      <c r="D490">
        <v>10</v>
      </c>
      <c r="E490">
        <v>10</v>
      </c>
      <c r="F490">
        <v>10</v>
      </c>
      <c r="G490">
        <v>10</v>
      </c>
      <c r="H490">
        <v>10</v>
      </c>
      <c r="I490">
        <v>10</v>
      </c>
      <c r="J490">
        <v>10</v>
      </c>
      <c r="K490">
        <v>10</v>
      </c>
      <c r="L490">
        <v>10</v>
      </c>
      <c r="M490">
        <v>10</v>
      </c>
      <c r="N490">
        <v>10</v>
      </c>
      <c r="O490">
        <v>10</v>
      </c>
      <c r="P490">
        <v>10</v>
      </c>
      <c r="Q490">
        <v>10</v>
      </c>
      <c r="R490">
        <v>10</v>
      </c>
      <c r="S490">
        <v>10</v>
      </c>
      <c r="T490">
        <v>10</v>
      </c>
      <c r="U490">
        <v>10</v>
      </c>
      <c r="V490">
        <v>10</v>
      </c>
      <c r="W490">
        <v>10</v>
      </c>
      <c r="X490">
        <v>10</v>
      </c>
      <c r="Y490">
        <v>10</v>
      </c>
      <c r="Z490">
        <v>10</v>
      </c>
      <c r="AA490">
        <v>10</v>
      </c>
      <c r="AB490">
        <v>10</v>
      </c>
      <c r="AC490">
        <v>10</v>
      </c>
      <c r="AD490">
        <v>10</v>
      </c>
      <c r="AE490">
        <v>10</v>
      </c>
      <c r="AF490">
        <v>10</v>
      </c>
      <c r="AG490">
        <v>10</v>
      </c>
      <c r="AH490">
        <v>10</v>
      </c>
      <c r="AI490">
        <v>10</v>
      </c>
      <c r="AJ490">
        <v>10</v>
      </c>
      <c r="AK490">
        <v>10</v>
      </c>
      <c r="AL490">
        <v>10</v>
      </c>
      <c r="AM490">
        <v>10</v>
      </c>
      <c r="AN490">
        <v>10</v>
      </c>
      <c r="AO490">
        <v>10</v>
      </c>
      <c r="AP490">
        <v>10</v>
      </c>
      <c r="AQ490">
        <v>10</v>
      </c>
      <c r="AR490">
        <v>10</v>
      </c>
      <c r="AS490">
        <v>10</v>
      </c>
    </row>
    <row r="491" spans="1:45" x14ac:dyDescent="0.25">
      <c r="A491">
        <v>215</v>
      </c>
      <c r="B491">
        <v>217</v>
      </c>
      <c r="C491">
        <v>217</v>
      </c>
      <c r="D491">
        <v>205</v>
      </c>
      <c r="E491">
        <v>170</v>
      </c>
      <c r="F491">
        <v>161</v>
      </c>
      <c r="G491">
        <v>159</v>
      </c>
      <c r="H491">
        <v>153</v>
      </c>
      <c r="I491">
        <v>145</v>
      </c>
      <c r="J491">
        <v>149</v>
      </c>
      <c r="K491">
        <v>163</v>
      </c>
      <c r="L491">
        <v>165</v>
      </c>
      <c r="M491">
        <v>182</v>
      </c>
      <c r="N491">
        <v>185</v>
      </c>
      <c r="O491">
        <v>171</v>
      </c>
      <c r="P491">
        <v>173</v>
      </c>
      <c r="Q491">
        <v>159</v>
      </c>
      <c r="R491">
        <v>153</v>
      </c>
      <c r="S491">
        <v>151</v>
      </c>
      <c r="T491">
        <v>147</v>
      </c>
      <c r="U491">
        <v>147</v>
      </c>
      <c r="V491">
        <v>163</v>
      </c>
      <c r="W491">
        <v>163</v>
      </c>
      <c r="X491">
        <v>167</v>
      </c>
      <c r="Y491">
        <v>177</v>
      </c>
      <c r="Z491">
        <v>159</v>
      </c>
      <c r="AA491">
        <v>159</v>
      </c>
      <c r="AB491">
        <v>155</v>
      </c>
      <c r="AC491">
        <v>153</v>
      </c>
      <c r="AD491">
        <v>153</v>
      </c>
      <c r="AE491">
        <v>147</v>
      </c>
      <c r="AF491">
        <v>149</v>
      </c>
      <c r="AG491">
        <v>143</v>
      </c>
      <c r="AH491">
        <v>185</v>
      </c>
      <c r="AI491">
        <v>189</v>
      </c>
      <c r="AJ491">
        <v>185</v>
      </c>
      <c r="AK491">
        <v>187</v>
      </c>
      <c r="AL491">
        <v>151</v>
      </c>
      <c r="AM491">
        <v>149</v>
      </c>
      <c r="AN491">
        <v>171</v>
      </c>
      <c r="AO491">
        <v>173</v>
      </c>
      <c r="AP491">
        <v>178</v>
      </c>
      <c r="AQ491">
        <v>180</v>
      </c>
      <c r="AR491">
        <v>154</v>
      </c>
      <c r="AS491">
        <v>167.65909090909091</v>
      </c>
    </row>
    <row r="492" spans="1:45" x14ac:dyDescent="0.25">
      <c r="A492">
        <v>36</v>
      </c>
      <c r="B492">
        <v>36</v>
      </c>
      <c r="C492">
        <v>37</v>
      </c>
      <c r="D492">
        <v>36</v>
      </c>
      <c r="E492">
        <v>36</v>
      </c>
      <c r="F492">
        <v>36</v>
      </c>
      <c r="G492">
        <v>36</v>
      </c>
      <c r="H492">
        <v>36</v>
      </c>
      <c r="I492">
        <v>38</v>
      </c>
      <c r="J492">
        <v>38</v>
      </c>
      <c r="K492">
        <v>37</v>
      </c>
      <c r="L492">
        <v>37</v>
      </c>
      <c r="M492">
        <v>38</v>
      </c>
      <c r="N492">
        <v>38</v>
      </c>
      <c r="O492">
        <v>38</v>
      </c>
      <c r="P492">
        <v>37</v>
      </c>
      <c r="Q492">
        <v>37</v>
      </c>
      <c r="R492">
        <v>37</v>
      </c>
      <c r="S492">
        <v>37</v>
      </c>
      <c r="T492">
        <v>37</v>
      </c>
      <c r="U492">
        <v>37</v>
      </c>
      <c r="V492">
        <v>37</v>
      </c>
      <c r="W492">
        <v>37</v>
      </c>
      <c r="X492">
        <v>37</v>
      </c>
      <c r="Y492">
        <v>37</v>
      </c>
      <c r="Z492">
        <v>37</v>
      </c>
      <c r="AA492">
        <v>37</v>
      </c>
      <c r="AB492">
        <v>37</v>
      </c>
      <c r="AC492">
        <v>37</v>
      </c>
      <c r="AD492">
        <v>37</v>
      </c>
      <c r="AE492">
        <v>39</v>
      </c>
      <c r="AF492">
        <v>39</v>
      </c>
      <c r="AG492">
        <v>39</v>
      </c>
      <c r="AH492">
        <v>41</v>
      </c>
      <c r="AI492">
        <v>41</v>
      </c>
      <c r="AJ492">
        <v>41</v>
      </c>
      <c r="AK492">
        <v>41</v>
      </c>
      <c r="AL492">
        <v>40</v>
      </c>
      <c r="AM492">
        <v>40</v>
      </c>
      <c r="AN492">
        <v>36</v>
      </c>
      <c r="AO492">
        <v>35</v>
      </c>
      <c r="AP492">
        <v>36</v>
      </c>
      <c r="AQ492">
        <v>35</v>
      </c>
      <c r="AR492">
        <v>35</v>
      </c>
      <c r="AS492">
        <v>37.409090909090907</v>
      </c>
    </row>
    <row r="493" spans="1:45" x14ac:dyDescent="0.25">
      <c r="A493">
        <v>157</v>
      </c>
      <c r="B493">
        <v>156</v>
      </c>
      <c r="C493">
        <v>156</v>
      </c>
      <c r="D493">
        <v>158</v>
      </c>
      <c r="E493">
        <v>160</v>
      </c>
      <c r="F493">
        <v>161</v>
      </c>
      <c r="G493">
        <v>160</v>
      </c>
      <c r="H493">
        <v>159</v>
      </c>
      <c r="I493">
        <v>156</v>
      </c>
      <c r="J493">
        <v>160</v>
      </c>
      <c r="K493">
        <v>156</v>
      </c>
      <c r="L493">
        <v>160</v>
      </c>
      <c r="M493">
        <v>158</v>
      </c>
      <c r="N493">
        <v>160</v>
      </c>
      <c r="O493">
        <v>160</v>
      </c>
      <c r="P493">
        <v>163</v>
      </c>
      <c r="Q493">
        <v>163</v>
      </c>
      <c r="R493">
        <v>161</v>
      </c>
      <c r="S493">
        <v>161</v>
      </c>
      <c r="T493">
        <v>161</v>
      </c>
      <c r="U493">
        <v>161</v>
      </c>
      <c r="V493">
        <v>161</v>
      </c>
      <c r="W493">
        <v>163</v>
      </c>
      <c r="X493">
        <v>170</v>
      </c>
      <c r="Y493">
        <v>161</v>
      </c>
      <c r="Z493">
        <v>158</v>
      </c>
      <c r="AA493">
        <v>161</v>
      </c>
      <c r="AB493">
        <v>163</v>
      </c>
      <c r="AC493">
        <v>162</v>
      </c>
      <c r="AD493">
        <v>159</v>
      </c>
      <c r="AE493">
        <v>162</v>
      </c>
      <c r="AF493">
        <v>160</v>
      </c>
      <c r="AG493">
        <v>155</v>
      </c>
      <c r="AH493">
        <v>157</v>
      </c>
      <c r="AI493">
        <v>157</v>
      </c>
      <c r="AJ493">
        <v>161</v>
      </c>
      <c r="AK493">
        <v>159</v>
      </c>
      <c r="AL493">
        <v>153</v>
      </c>
      <c r="AM493">
        <v>148</v>
      </c>
      <c r="AN493">
        <v>149</v>
      </c>
      <c r="AO493">
        <v>154</v>
      </c>
      <c r="AP493">
        <v>154</v>
      </c>
      <c r="AQ493">
        <v>153</v>
      </c>
      <c r="AR493">
        <v>155</v>
      </c>
      <c r="AS493">
        <v>158.68181818181819</v>
      </c>
    </row>
    <row r="494" spans="1:45" x14ac:dyDescent="0.25">
      <c r="A494">
        <v>75</v>
      </c>
      <c r="B494">
        <v>74</v>
      </c>
      <c r="C494">
        <v>74</v>
      </c>
      <c r="D494">
        <v>74</v>
      </c>
      <c r="E494">
        <v>75</v>
      </c>
      <c r="F494">
        <v>76</v>
      </c>
      <c r="G494">
        <v>78</v>
      </c>
      <c r="H494">
        <v>78</v>
      </c>
      <c r="I494">
        <v>78</v>
      </c>
      <c r="J494">
        <v>79</v>
      </c>
      <c r="K494">
        <v>78</v>
      </c>
      <c r="L494">
        <v>78</v>
      </c>
      <c r="M494">
        <v>78</v>
      </c>
      <c r="N494">
        <v>77</v>
      </c>
      <c r="O494">
        <v>78</v>
      </c>
      <c r="P494">
        <v>78</v>
      </c>
      <c r="Q494">
        <v>110</v>
      </c>
      <c r="R494">
        <v>79</v>
      </c>
      <c r="S494">
        <v>79</v>
      </c>
      <c r="T494">
        <v>78</v>
      </c>
      <c r="U494">
        <v>112</v>
      </c>
      <c r="V494">
        <v>111</v>
      </c>
      <c r="W494">
        <v>113</v>
      </c>
      <c r="X494">
        <v>113</v>
      </c>
      <c r="Y494">
        <v>113</v>
      </c>
      <c r="Z494">
        <v>115</v>
      </c>
      <c r="AA494">
        <v>113</v>
      </c>
      <c r="AB494">
        <v>111</v>
      </c>
      <c r="AC494">
        <v>112</v>
      </c>
      <c r="AD494">
        <v>78</v>
      </c>
      <c r="AE494">
        <v>78</v>
      </c>
      <c r="AF494">
        <v>78</v>
      </c>
      <c r="AG494">
        <v>80</v>
      </c>
      <c r="AH494">
        <v>79</v>
      </c>
      <c r="AI494">
        <v>72</v>
      </c>
      <c r="AJ494">
        <v>72</v>
      </c>
      <c r="AK494">
        <v>72</v>
      </c>
      <c r="AL494">
        <v>73</v>
      </c>
      <c r="AM494">
        <v>73</v>
      </c>
      <c r="AN494">
        <v>74</v>
      </c>
      <c r="AO494">
        <v>75</v>
      </c>
      <c r="AP494">
        <v>74</v>
      </c>
      <c r="AQ494">
        <v>74</v>
      </c>
      <c r="AR494">
        <v>75</v>
      </c>
      <c r="AS494">
        <v>84.409090909090907</v>
      </c>
    </row>
    <row r="495" spans="1:45" x14ac:dyDescent="0.25">
      <c r="A495">
        <v>63</v>
      </c>
      <c r="B495">
        <v>59</v>
      </c>
      <c r="C495">
        <v>57</v>
      </c>
      <c r="D495">
        <v>55</v>
      </c>
      <c r="E495">
        <v>53</v>
      </c>
      <c r="F495">
        <v>51</v>
      </c>
      <c r="G495">
        <v>55</v>
      </c>
      <c r="H495">
        <v>54</v>
      </c>
      <c r="I495">
        <v>55</v>
      </c>
      <c r="J495">
        <v>54</v>
      </c>
      <c r="K495">
        <v>54</v>
      </c>
      <c r="L495">
        <v>53</v>
      </c>
      <c r="M495">
        <v>53</v>
      </c>
      <c r="N495">
        <v>62</v>
      </c>
      <c r="O495">
        <v>63</v>
      </c>
      <c r="P495">
        <v>58</v>
      </c>
      <c r="Q495">
        <v>60</v>
      </c>
      <c r="R495">
        <v>61</v>
      </c>
      <c r="S495">
        <v>56</v>
      </c>
      <c r="T495">
        <v>59</v>
      </c>
      <c r="U495">
        <v>62</v>
      </c>
      <c r="V495">
        <v>61</v>
      </c>
      <c r="W495">
        <v>67</v>
      </c>
      <c r="X495">
        <v>68</v>
      </c>
      <c r="Y495">
        <v>71</v>
      </c>
      <c r="Z495">
        <v>71</v>
      </c>
      <c r="AA495">
        <v>64</v>
      </c>
      <c r="AB495">
        <v>68</v>
      </c>
      <c r="AC495">
        <v>70</v>
      </c>
      <c r="AD495">
        <v>60</v>
      </c>
      <c r="AE495">
        <v>54</v>
      </c>
      <c r="AF495">
        <v>53</v>
      </c>
      <c r="AG495">
        <v>52</v>
      </c>
      <c r="AH495">
        <v>58</v>
      </c>
      <c r="AI495">
        <v>57</v>
      </c>
      <c r="AJ495">
        <v>61</v>
      </c>
      <c r="AK495">
        <v>81</v>
      </c>
      <c r="AL495">
        <v>67</v>
      </c>
      <c r="AM495">
        <v>69</v>
      </c>
      <c r="AN495">
        <v>84</v>
      </c>
      <c r="AO495">
        <v>87</v>
      </c>
      <c r="AP495">
        <v>72</v>
      </c>
      <c r="AQ495">
        <v>76</v>
      </c>
      <c r="AR495">
        <v>74</v>
      </c>
      <c r="AS495">
        <v>62.31818181818182</v>
      </c>
    </row>
    <row r="496" spans="1:45" x14ac:dyDescent="0.25">
      <c r="A496">
        <v>69</v>
      </c>
      <c r="B496">
        <v>69</v>
      </c>
      <c r="C496">
        <v>69</v>
      </c>
      <c r="D496">
        <v>69</v>
      </c>
      <c r="E496">
        <v>69</v>
      </c>
      <c r="F496">
        <v>69</v>
      </c>
      <c r="G496">
        <v>69</v>
      </c>
      <c r="H496">
        <v>69</v>
      </c>
      <c r="I496">
        <v>69</v>
      </c>
      <c r="J496">
        <v>69</v>
      </c>
      <c r="K496">
        <v>69</v>
      </c>
      <c r="L496">
        <v>69</v>
      </c>
      <c r="M496">
        <v>69</v>
      </c>
      <c r="N496">
        <v>68</v>
      </c>
      <c r="O496">
        <v>68</v>
      </c>
      <c r="P496">
        <v>68</v>
      </c>
      <c r="Q496">
        <v>68</v>
      </c>
      <c r="R496">
        <v>68</v>
      </c>
      <c r="S496">
        <v>68</v>
      </c>
      <c r="T496">
        <v>68</v>
      </c>
      <c r="U496">
        <v>68</v>
      </c>
      <c r="V496">
        <v>68</v>
      </c>
      <c r="W496">
        <v>68</v>
      </c>
      <c r="X496">
        <v>68</v>
      </c>
      <c r="Y496">
        <v>68</v>
      </c>
      <c r="Z496">
        <v>68</v>
      </c>
      <c r="AA496">
        <v>68</v>
      </c>
      <c r="AB496">
        <v>68</v>
      </c>
      <c r="AC496">
        <v>68</v>
      </c>
      <c r="AD496">
        <v>68</v>
      </c>
      <c r="AE496">
        <v>68</v>
      </c>
      <c r="AF496">
        <v>68</v>
      </c>
      <c r="AG496">
        <v>68</v>
      </c>
      <c r="AH496">
        <v>68</v>
      </c>
      <c r="AI496">
        <v>68</v>
      </c>
      <c r="AJ496">
        <v>68</v>
      </c>
      <c r="AK496">
        <v>68</v>
      </c>
      <c r="AL496">
        <v>68</v>
      </c>
      <c r="AM496">
        <v>68</v>
      </c>
      <c r="AN496">
        <v>68</v>
      </c>
      <c r="AO496">
        <v>67</v>
      </c>
      <c r="AP496">
        <v>67</v>
      </c>
      <c r="AQ496">
        <v>67</v>
      </c>
      <c r="AR496">
        <v>67</v>
      </c>
      <c r="AS496">
        <v>68.204545454545453</v>
      </c>
    </row>
    <row r="497" spans="1:45" x14ac:dyDescent="0.25">
      <c r="A497">
        <v>20</v>
      </c>
      <c r="B497">
        <v>21</v>
      </c>
      <c r="C497">
        <v>20</v>
      </c>
      <c r="D497">
        <v>20</v>
      </c>
      <c r="E497">
        <v>20</v>
      </c>
      <c r="F497">
        <v>20</v>
      </c>
      <c r="G497">
        <v>20</v>
      </c>
      <c r="H497">
        <v>20</v>
      </c>
      <c r="I497">
        <v>20</v>
      </c>
      <c r="J497">
        <v>20</v>
      </c>
      <c r="K497">
        <v>20</v>
      </c>
      <c r="L497">
        <v>20</v>
      </c>
      <c r="M497">
        <v>22</v>
      </c>
      <c r="N497">
        <v>22</v>
      </c>
      <c r="O497">
        <v>22</v>
      </c>
      <c r="P497">
        <v>22</v>
      </c>
      <c r="Q497">
        <v>22</v>
      </c>
      <c r="R497">
        <v>22</v>
      </c>
      <c r="S497">
        <v>22</v>
      </c>
      <c r="T497">
        <v>22</v>
      </c>
      <c r="U497">
        <v>22</v>
      </c>
      <c r="V497">
        <v>22</v>
      </c>
      <c r="W497">
        <v>22</v>
      </c>
      <c r="X497">
        <v>22</v>
      </c>
      <c r="Y497">
        <v>22</v>
      </c>
      <c r="Z497">
        <v>22</v>
      </c>
      <c r="AA497">
        <v>22</v>
      </c>
      <c r="AB497">
        <v>22</v>
      </c>
      <c r="AC497">
        <v>22</v>
      </c>
      <c r="AD497">
        <v>22</v>
      </c>
      <c r="AE497">
        <v>22</v>
      </c>
      <c r="AF497">
        <v>22</v>
      </c>
      <c r="AG497">
        <v>22</v>
      </c>
      <c r="AH497">
        <v>22</v>
      </c>
      <c r="AI497">
        <v>23</v>
      </c>
      <c r="AJ497">
        <v>22</v>
      </c>
      <c r="AK497">
        <v>22</v>
      </c>
      <c r="AL497">
        <v>22</v>
      </c>
      <c r="AM497">
        <v>22</v>
      </c>
      <c r="AN497">
        <v>22</v>
      </c>
      <c r="AO497">
        <v>22</v>
      </c>
      <c r="AP497">
        <v>22</v>
      </c>
      <c r="AQ497">
        <v>22</v>
      </c>
      <c r="AR497">
        <v>22</v>
      </c>
      <c r="AS497">
        <v>21.5</v>
      </c>
    </row>
    <row r="498" spans="1:45" x14ac:dyDescent="0.25">
      <c r="A498">
        <v>13</v>
      </c>
      <c r="B498">
        <v>13</v>
      </c>
      <c r="C498">
        <v>13</v>
      </c>
      <c r="D498">
        <v>13</v>
      </c>
      <c r="E498">
        <v>13</v>
      </c>
      <c r="F498">
        <v>14</v>
      </c>
      <c r="G498">
        <v>13</v>
      </c>
      <c r="H498">
        <v>13</v>
      </c>
      <c r="I498">
        <v>13</v>
      </c>
      <c r="J498">
        <v>13</v>
      </c>
      <c r="K498">
        <v>13</v>
      </c>
      <c r="L498">
        <v>13</v>
      </c>
      <c r="M498">
        <v>13</v>
      </c>
      <c r="N498">
        <v>14</v>
      </c>
      <c r="O498">
        <v>14</v>
      </c>
      <c r="P498">
        <v>14</v>
      </c>
      <c r="Q498">
        <v>14</v>
      </c>
      <c r="R498">
        <v>14</v>
      </c>
      <c r="S498">
        <v>15</v>
      </c>
      <c r="T498">
        <v>14</v>
      </c>
      <c r="U498">
        <v>14</v>
      </c>
      <c r="V498">
        <v>14</v>
      </c>
      <c r="W498">
        <v>14</v>
      </c>
      <c r="X498">
        <v>14</v>
      </c>
      <c r="Y498">
        <v>14</v>
      </c>
      <c r="Z498">
        <v>14</v>
      </c>
      <c r="AA498">
        <v>14</v>
      </c>
      <c r="AB498">
        <v>14</v>
      </c>
      <c r="AC498">
        <v>14</v>
      </c>
      <c r="AD498">
        <v>14</v>
      </c>
      <c r="AE498">
        <v>14</v>
      </c>
      <c r="AF498">
        <v>14</v>
      </c>
      <c r="AG498">
        <v>14</v>
      </c>
      <c r="AH498">
        <v>14</v>
      </c>
      <c r="AI498">
        <v>14</v>
      </c>
      <c r="AJ498">
        <v>14</v>
      </c>
      <c r="AK498">
        <v>14</v>
      </c>
      <c r="AL498">
        <v>14</v>
      </c>
      <c r="AM498">
        <v>14</v>
      </c>
      <c r="AN498">
        <v>14</v>
      </c>
      <c r="AO498">
        <v>14</v>
      </c>
      <c r="AP498">
        <v>21</v>
      </c>
      <c r="AQ498">
        <v>21</v>
      </c>
      <c r="AR498">
        <v>22</v>
      </c>
      <c r="AS498">
        <v>14.25</v>
      </c>
    </row>
    <row r="499" spans="1:45" x14ac:dyDescent="0.25">
      <c r="A499">
        <v>110</v>
      </c>
      <c r="B499">
        <v>126</v>
      </c>
      <c r="C499">
        <v>127</v>
      </c>
      <c r="D499">
        <v>126</v>
      </c>
      <c r="E499">
        <v>127</v>
      </c>
      <c r="F499">
        <v>129</v>
      </c>
      <c r="G499">
        <v>126</v>
      </c>
      <c r="H499">
        <v>127</v>
      </c>
      <c r="I499">
        <v>125</v>
      </c>
      <c r="J499">
        <v>124</v>
      </c>
      <c r="K499">
        <v>125</v>
      </c>
      <c r="L499">
        <v>129</v>
      </c>
      <c r="M499">
        <v>129</v>
      </c>
      <c r="N499">
        <v>127</v>
      </c>
      <c r="O499">
        <v>128</v>
      </c>
      <c r="P499">
        <v>129</v>
      </c>
      <c r="Q499">
        <v>128</v>
      </c>
      <c r="R499">
        <v>127</v>
      </c>
      <c r="S499">
        <v>124</v>
      </c>
      <c r="T499">
        <v>126</v>
      </c>
      <c r="U499">
        <v>121</v>
      </c>
      <c r="V499">
        <v>123</v>
      </c>
      <c r="W499">
        <v>126</v>
      </c>
      <c r="X499">
        <v>125</v>
      </c>
      <c r="Y499">
        <v>127</v>
      </c>
      <c r="Z499">
        <v>126</v>
      </c>
      <c r="AA499">
        <v>127</v>
      </c>
      <c r="AB499">
        <v>127</v>
      </c>
      <c r="AC499">
        <v>129</v>
      </c>
      <c r="AD499">
        <v>125</v>
      </c>
      <c r="AE499">
        <v>117</v>
      </c>
      <c r="AF499">
        <v>120</v>
      </c>
      <c r="AG499">
        <v>126</v>
      </c>
      <c r="AH499">
        <v>128</v>
      </c>
      <c r="AI499">
        <v>127</v>
      </c>
      <c r="AJ499">
        <v>129</v>
      </c>
      <c r="AK499">
        <v>126</v>
      </c>
      <c r="AL499">
        <v>121</v>
      </c>
      <c r="AM499">
        <v>127</v>
      </c>
      <c r="AN499">
        <v>124</v>
      </c>
      <c r="AO499">
        <v>125</v>
      </c>
      <c r="AP499">
        <v>124</v>
      </c>
      <c r="AQ499">
        <v>126</v>
      </c>
      <c r="AR499">
        <v>129</v>
      </c>
      <c r="AS499">
        <v>125.54545454545455</v>
      </c>
    </row>
    <row r="500" spans="1:45" x14ac:dyDescent="0.25">
      <c r="A500">
        <v>74</v>
      </c>
      <c r="B500">
        <v>75</v>
      </c>
      <c r="C500">
        <v>75</v>
      </c>
      <c r="D500">
        <v>75</v>
      </c>
      <c r="E500">
        <v>75</v>
      </c>
      <c r="F500">
        <v>75</v>
      </c>
      <c r="G500">
        <v>75</v>
      </c>
      <c r="H500">
        <v>75</v>
      </c>
      <c r="I500">
        <v>75</v>
      </c>
      <c r="J500">
        <v>75</v>
      </c>
      <c r="K500">
        <v>74</v>
      </c>
      <c r="L500">
        <v>74</v>
      </c>
      <c r="M500">
        <v>74</v>
      </c>
      <c r="N500">
        <v>74</v>
      </c>
      <c r="O500">
        <v>74</v>
      </c>
      <c r="P500">
        <v>74</v>
      </c>
      <c r="Q500">
        <v>75</v>
      </c>
      <c r="R500">
        <v>75</v>
      </c>
      <c r="S500">
        <v>75</v>
      </c>
      <c r="T500">
        <v>75</v>
      </c>
      <c r="U500">
        <v>75</v>
      </c>
      <c r="V500">
        <v>75</v>
      </c>
      <c r="W500">
        <v>75</v>
      </c>
      <c r="X500">
        <v>75</v>
      </c>
      <c r="Y500">
        <v>75</v>
      </c>
      <c r="Z500">
        <v>75</v>
      </c>
      <c r="AA500">
        <v>75</v>
      </c>
      <c r="AB500">
        <v>75</v>
      </c>
      <c r="AC500">
        <v>75</v>
      </c>
      <c r="AD500">
        <v>74</v>
      </c>
      <c r="AE500">
        <v>74</v>
      </c>
      <c r="AF500">
        <v>74</v>
      </c>
      <c r="AG500">
        <v>74</v>
      </c>
      <c r="AH500">
        <v>74</v>
      </c>
      <c r="AI500">
        <v>74</v>
      </c>
      <c r="AJ500">
        <v>74</v>
      </c>
      <c r="AK500">
        <v>74</v>
      </c>
      <c r="AL500">
        <v>74</v>
      </c>
      <c r="AM500">
        <v>75</v>
      </c>
      <c r="AN500">
        <v>73</v>
      </c>
      <c r="AO500">
        <v>74</v>
      </c>
      <c r="AP500">
        <v>74</v>
      </c>
      <c r="AQ500">
        <v>74</v>
      </c>
      <c r="AR500">
        <v>74</v>
      </c>
      <c r="AS500">
        <v>74.5</v>
      </c>
    </row>
    <row r="501" spans="1:45" x14ac:dyDescent="0.25">
      <c r="A501">
        <v>125</v>
      </c>
      <c r="B501">
        <v>125</v>
      </c>
      <c r="C501">
        <v>125</v>
      </c>
      <c r="D501">
        <v>125</v>
      </c>
      <c r="E501">
        <v>125</v>
      </c>
      <c r="F501">
        <v>125</v>
      </c>
      <c r="G501">
        <v>125</v>
      </c>
      <c r="H501">
        <v>129</v>
      </c>
      <c r="I501">
        <v>129</v>
      </c>
      <c r="J501">
        <v>129</v>
      </c>
      <c r="K501">
        <v>129</v>
      </c>
      <c r="L501">
        <v>132</v>
      </c>
      <c r="M501">
        <v>129</v>
      </c>
      <c r="N501">
        <v>129</v>
      </c>
      <c r="O501">
        <v>129</v>
      </c>
      <c r="P501">
        <v>129</v>
      </c>
      <c r="Q501">
        <v>129</v>
      </c>
      <c r="R501">
        <v>129</v>
      </c>
      <c r="S501">
        <v>129</v>
      </c>
      <c r="T501">
        <v>129</v>
      </c>
      <c r="U501">
        <v>129</v>
      </c>
      <c r="V501">
        <v>125</v>
      </c>
      <c r="W501">
        <v>125</v>
      </c>
      <c r="X501">
        <v>125</v>
      </c>
      <c r="Y501">
        <v>125</v>
      </c>
      <c r="Z501">
        <v>125</v>
      </c>
      <c r="AA501">
        <v>125</v>
      </c>
      <c r="AB501">
        <v>125</v>
      </c>
      <c r="AC501">
        <v>125</v>
      </c>
      <c r="AD501">
        <v>125</v>
      </c>
      <c r="AE501">
        <v>125</v>
      </c>
      <c r="AF501">
        <v>125</v>
      </c>
      <c r="AG501">
        <v>125</v>
      </c>
      <c r="AH501">
        <v>119</v>
      </c>
      <c r="AI501">
        <v>119</v>
      </c>
      <c r="AJ501">
        <v>119</v>
      </c>
      <c r="AK501">
        <v>119</v>
      </c>
      <c r="AL501">
        <v>119</v>
      </c>
      <c r="AM501">
        <v>119</v>
      </c>
      <c r="AN501">
        <v>121</v>
      </c>
      <c r="AO501">
        <v>121</v>
      </c>
      <c r="AP501">
        <v>121</v>
      </c>
      <c r="AQ501">
        <v>121</v>
      </c>
      <c r="AR501">
        <v>121</v>
      </c>
      <c r="AS501">
        <v>125.06818181818181</v>
      </c>
    </row>
    <row r="502" spans="1:45" x14ac:dyDescent="0.25">
      <c r="A502">
        <v>11</v>
      </c>
      <c r="B502">
        <v>11</v>
      </c>
      <c r="C502">
        <v>11</v>
      </c>
      <c r="D502">
        <v>11</v>
      </c>
      <c r="E502">
        <v>11</v>
      </c>
      <c r="F502">
        <v>11</v>
      </c>
      <c r="G502">
        <v>11</v>
      </c>
      <c r="H502">
        <v>11</v>
      </c>
      <c r="I502">
        <v>11</v>
      </c>
      <c r="J502">
        <v>11</v>
      </c>
      <c r="K502">
        <v>11</v>
      </c>
      <c r="L502">
        <v>11</v>
      </c>
      <c r="M502">
        <v>11</v>
      </c>
      <c r="N502">
        <v>11</v>
      </c>
      <c r="O502">
        <v>12</v>
      </c>
      <c r="P502">
        <v>12</v>
      </c>
      <c r="Q502">
        <v>12</v>
      </c>
      <c r="R502">
        <v>12</v>
      </c>
      <c r="S502">
        <v>12</v>
      </c>
      <c r="T502">
        <v>12</v>
      </c>
      <c r="U502">
        <v>12</v>
      </c>
      <c r="V502">
        <v>12</v>
      </c>
      <c r="W502">
        <v>12</v>
      </c>
      <c r="X502">
        <v>12</v>
      </c>
      <c r="Y502">
        <v>12</v>
      </c>
      <c r="Z502">
        <v>12</v>
      </c>
      <c r="AA502">
        <v>12</v>
      </c>
      <c r="AB502">
        <v>12</v>
      </c>
      <c r="AC502">
        <v>12</v>
      </c>
      <c r="AD502">
        <v>12</v>
      </c>
      <c r="AE502">
        <v>12</v>
      </c>
      <c r="AF502">
        <v>12</v>
      </c>
      <c r="AG502">
        <v>12</v>
      </c>
      <c r="AH502">
        <v>12</v>
      </c>
      <c r="AI502">
        <v>12</v>
      </c>
      <c r="AJ502">
        <v>12</v>
      </c>
      <c r="AK502">
        <v>12</v>
      </c>
      <c r="AL502">
        <v>12</v>
      </c>
      <c r="AM502">
        <v>12</v>
      </c>
      <c r="AN502">
        <v>12</v>
      </c>
      <c r="AO502">
        <v>12</v>
      </c>
      <c r="AP502">
        <v>12</v>
      </c>
      <c r="AQ502">
        <v>12</v>
      </c>
      <c r="AR502">
        <v>12</v>
      </c>
      <c r="AS502">
        <v>11.681818181818182</v>
      </c>
    </row>
    <row r="503" spans="1:45" x14ac:dyDescent="0.25">
      <c r="A503">
        <v>147</v>
      </c>
      <c r="B503">
        <v>147</v>
      </c>
      <c r="C503">
        <v>148</v>
      </c>
      <c r="D503">
        <v>148</v>
      </c>
      <c r="E503">
        <v>148</v>
      </c>
      <c r="F503">
        <v>136</v>
      </c>
      <c r="G503">
        <v>147</v>
      </c>
      <c r="H503">
        <v>148</v>
      </c>
      <c r="I503">
        <v>148</v>
      </c>
      <c r="J503">
        <v>147</v>
      </c>
      <c r="K503">
        <v>148</v>
      </c>
      <c r="L503">
        <v>148</v>
      </c>
      <c r="M503">
        <v>143</v>
      </c>
      <c r="N503">
        <v>148</v>
      </c>
      <c r="O503">
        <v>148</v>
      </c>
      <c r="P503">
        <v>149</v>
      </c>
      <c r="Q503">
        <v>149</v>
      </c>
      <c r="R503">
        <v>151</v>
      </c>
      <c r="S503">
        <v>151</v>
      </c>
      <c r="T503">
        <v>151</v>
      </c>
      <c r="U503">
        <v>149</v>
      </c>
      <c r="V503">
        <v>151</v>
      </c>
      <c r="W503">
        <v>149</v>
      </c>
      <c r="X503">
        <v>148</v>
      </c>
      <c r="Y503">
        <v>148</v>
      </c>
      <c r="Z503">
        <v>149</v>
      </c>
      <c r="AA503">
        <v>151</v>
      </c>
      <c r="AB503">
        <v>149</v>
      </c>
      <c r="AC503">
        <v>150</v>
      </c>
      <c r="AD503">
        <v>149</v>
      </c>
      <c r="AE503">
        <v>148</v>
      </c>
      <c r="AF503">
        <v>150</v>
      </c>
      <c r="AG503">
        <v>151</v>
      </c>
      <c r="AH503">
        <v>149</v>
      </c>
      <c r="AI503">
        <v>148</v>
      </c>
      <c r="AJ503">
        <v>149</v>
      </c>
      <c r="AK503">
        <v>149</v>
      </c>
      <c r="AL503">
        <v>148</v>
      </c>
      <c r="AM503">
        <v>141</v>
      </c>
      <c r="AN503">
        <v>152</v>
      </c>
      <c r="AO503">
        <v>152</v>
      </c>
      <c r="AP503">
        <v>152</v>
      </c>
      <c r="AQ503">
        <v>154</v>
      </c>
      <c r="AR503">
        <v>153</v>
      </c>
      <c r="AS503">
        <v>148.61363636363637</v>
      </c>
    </row>
    <row r="504" spans="1:45" x14ac:dyDescent="0.25">
      <c r="A504">
        <v>27</v>
      </c>
      <c r="B504">
        <v>27</v>
      </c>
      <c r="C504">
        <v>27</v>
      </c>
      <c r="D504">
        <v>25</v>
      </c>
      <c r="E504">
        <v>26</v>
      </c>
      <c r="F504">
        <v>28</v>
      </c>
      <c r="G504">
        <v>28</v>
      </c>
      <c r="H504">
        <v>28</v>
      </c>
      <c r="I504">
        <v>26</v>
      </c>
      <c r="J504">
        <v>25</v>
      </c>
      <c r="K504">
        <v>25</v>
      </c>
      <c r="L504">
        <v>27</v>
      </c>
      <c r="M504">
        <v>28</v>
      </c>
      <c r="N504">
        <v>28</v>
      </c>
      <c r="O504">
        <v>27</v>
      </c>
      <c r="P504">
        <v>29</v>
      </c>
      <c r="Q504">
        <v>28</v>
      </c>
      <c r="R504">
        <v>28</v>
      </c>
      <c r="S504">
        <v>26</v>
      </c>
      <c r="T504">
        <v>28</v>
      </c>
      <c r="U504">
        <v>27</v>
      </c>
      <c r="V504">
        <v>27</v>
      </c>
      <c r="W504">
        <v>28</v>
      </c>
      <c r="X504">
        <v>28</v>
      </c>
      <c r="Y504">
        <v>26</v>
      </c>
      <c r="Z504">
        <v>27</v>
      </c>
      <c r="AA504">
        <v>31</v>
      </c>
      <c r="AB504">
        <v>30</v>
      </c>
      <c r="AC504">
        <v>30</v>
      </c>
      <c r="AD504">
        <v>30</v>
      </c>
      <c r="AE504">
        <v>31</v>
      </c>
      <c r="AF504">
        <v>30</v>
      </c>
      <c r="AG504">
        <v>31</v>
      </c>
      <c r="AH504">
        <v>31</v>
      </c>
      <c r="AI504">
        <v>30</v>
      </c>
      <c r="AJ504">
        <v>31</v>
      </c>
      <c r="AK504">
        <v>29</v>
      </c>
      <c r="AL504">
        <v>31</v>
      </c>
      <c r="AM504">
        <v>28</v>
      </c>
      <c r="AN504">
        <v>32</v>
      </c>
      <c r="AO504">
        <v>30</v>
      </c>
      <c r="AP504">
        <v>31</v>
      </c>
      <c r="AQ504">
        <v>31</v>
      </c>
      <c r="AR504">
        <v>31</v>
      </c>
      <c r="AS504">
        <v>28.454545454545453</v>
      </c>
    </row>
    <row r="505" spans="1:45" x14ac:dyDescent="0.25">
      <c r="A505">
        <v>24</v>
      </c>
      <c r="B505">
        <v>25</v>
      </c>
      <c r="C505">
        <v>24</v>
      </c>
      <c r="D505">
        <v>22</v>
      </c>
      <c r="E505">
        <v>22</v>
      </c>
      <c r="F505">
        <v>24</v>
      </c>
      <c r="G505">
        <v>23</v>
      </c>
      <c r="H505">
        <v>25</v>
      </c>
      <c r="I505">
        <v>25</v>
      </c>
      <c r="J505">
        <v>25</v>
      </c>
      <c r="K505">
        <v>23</v>
      </c>
      <c r="L505">
        <v>26</v>
      </c>
      <c r="M505">
        <v>25</v>
      </c>
      <c r="N505">
        <v>25</v>
      </c>
      <c r="O505">
        <v>24</v>
      </c>
      <c r="P505">
        <v>24</v>
      </c>
      <c r="Q505">
        <v>24</v>
      </c>
      <c r="R505">
        <v>26</v>
      </c>
      <c r="S505">
        <v>23</v>
      </c>
      <c r="T505">
        <v>23</v>
      </c>
      <c r="U505">
        <v>23</v>
      </c>
      <c r="V505">
        <v>24</v>
      </c>
      <c r="W505">
        <v>10</v>
      </c>
      <c r="X505">
        <v>13</v>
      </c>
      <c r="Y505">
        <v>22</v>
      </c>
      <c r="Z505">
        <v>26</v>
      </c>
      <c r="AA505">
        <v>23</v>
      </c>
      <c r="AB505">
        <v>24</v>
      </c>
      <c r="AC505">
        <v>23</v>
      </c>
      <c r="AD505">
        <v>25</v>
      </c>
      <c r="AE505">
        <v>23</v>
      </c>
      <c r="AF505">
        <v>25</v>
      </c>
      <c r="AG505">
        <v>22</v>
      </c>
      <c r="AH505">
        <v>24</v>
      </c>
      <c r="AI505">
        <v>22</v>
      </c>
      <c r="AJ505">
        <v>23</v>
      </c>
      <c r="AK505">
        <v>24</v>
      </c>
      <c r="AL505">
        <v>24</v>
      </c>
      <c r="AM505">
        <v>25</v>
      </c>
      <c r="AN505">
        <v>35</v>
      </c>
      <c r="AO505">
        <v>33</v>
      </c>
      <c r="AP505">
        <v>34</v>
      </c>
      <c r="AQ505">
        <v>30</v>
      </c>
      <c r="AR505">
        <v>24</v>
      </c>
      <c r="AS505">
        <v>24.15909090909091</v>
      </c>
    </row>
    <row r="506" spans="1:45" x14ac:dyDescent="0.25">
      <c r="A506">
        <v>30</v>
      </c>
      <c r="B506">
        <v>32</v>
      </c>
      <c r="C506">
        <v>32</v>
      </c>
      <c r="D506">
        <v>32</v>
      </c>
      <c r="E506">
        <v>32</v>
      </c>
      <c r="F506">
        <v>32</v>
      </c>
      <c r="G506">
        <v>32</v>
      </c>
      <c r="H506">
        <v>32</v>
      </c>
      <c r="I506">
        <v>32</v>
      </c>
      <c r="J506">
        <v>32</v>
      </c>
      <c r="K506">
        <v>32</v>
      </c>
      <c r="L506">
        <v>32</v>
      </c>
      <c r="M506">
        <v>32</v>
      </c>
      <c r="N506">
        <v>32</v>
      </c>
      <c r="O506">
        <v>36</v>
      </c>
      <c r="P506">
        <v>36</v>
      </c>
      <c r="Q506">
        <v>38</v>
      </c>
      <c r="R506">
        <v>39</v>
      </c>
      <c r="S506">
        <v>39</v>
      </c>
      <c r="T506">
        <v>39</v>
      </c>
      <c r="U506">
        <v>39</v>
      </c>
      <c r="V506">
        <v>39</v>
      </c>
      <c r="W506">
        <v>39</v>
      </c>
      <c r="X506">
        <v>39</v>
      </c>
      <c r="Y506">
        <v>39</v>
      </c>
      <c r="Z506">
        <v>42</v>
      </c>
      <c r="AA506">
        <v>42</v>
      </c>
      <c r="AB506">
        <v>42</v>
      </c>
      <c r="AC506">
        <v>42</v>
      </c>
      <c r="AD506">
        <v>42</v>
      </c>
      <c r="AE506">
        <v>42</v>
      </c>
      <c r="AF506">
        <v>39</v>
      </c>
      <c r="AG506">
        <v>39</v>
      </c>
      <c r="AH506">
        <v>39</v>
      </c>
      <c r="AI506">
        <v>39</v>
      </c>
      <c r="AJ506">
        <v>39</v>
      </c>
      <c r="AK506">
        <v>39</v>
      </c>
      <c r="AL506">
        <v>39</v>
      </c>
      <c r="AM506">
        <v>39</v>
      </c>
      <c r="AN506">
        <v>39</v>
      </c>
      <c r="AO506">
        <v>39</v>
      </c>
      <c r="AP506">
        <v>39</v>
      </c>
      <c r="AQ506">
        <v>39</v>
      </c>
      <c r="AR506">
        <v>39</v>
      </c>
      <c r="AS506">
        <v>36.977272727272727</v>
      </c>
    </row>
    <row r="507" spans="1:45" x14ac:dyDescent="0.25">
      <c r="A507">
        <v>24</v>
      </c>
      <c r="B507">
        <v>24</v>
      </c>
      <c r="C507">
        <v>24</v>
      </c>
      <c r="D507">
        <v>24</v>
      </c>
      <c r="E507">
        <v>24</v>
      </c>
      <c r="F507">
        <v>24</v>
      </c>
      <c r="G507">
        <v>24</v>
      </c>
      <c r="H507">
        <v>24</v>
      </c>
      <c r="I507">
        <v>24</v>
      </c>
      <c r="J507">
        <v>24</v>
      </c>
      <c r="K507">
        <v>24</v>
      </c>
      <c r="L507">
        <v>24</v>
      </c>
      <c r="M507">
        <v>24</v>
      </c>
      <c r="N507">
        <v>24</v>
      </c>
      <c r="O507">
        <v>24</v>
      </c>
      <c r="P507">
        <v>24</v>
      </c>
      <c r="Q507">
        <v>24</v>
      </c>
      <c r="R507">
        <v>24</v>
      </c>
      <c r="S507">
        <v>24</v>
      </c>
      <c r="T507">
        <v>24</v>
      </c>
      <c r="U507">
        <v>24</v>
      </c>
      <c r="V507">
        <v>24</v>
      </c>
      <c r="W507">
        <v>24</v>
      </c>
      <c r="X507">
        <v>24</v>
      </c>
      <c r="Y507">
        <v>24</v>
      </c>
      <c r="Z507">
        <v>24</v>
      </c>
      <c r="AA507">
        <v>24</v>
      </c>
      <c r="AB507">
        <v>24</v>
      </c>
      <c r="AC507">
        <v>24</v>
      </c>
      <c r="AD507">
        <v>24</v>
      </c>
      <c r="AE507">
        <v>24</v>
      </c>
      <c r="AF507">
        <v>24</v>
      </c>
      <c r="AG507">
        <v>24</v>
      </c>
      <c r="AH507">
        <v>24</v>
      </c>
      <c r="AI507">
        <v>24</v>
      </c>
      <c r="AJ507">
        <v>24</v>
      </c>
      <c r="AK507">
        <v>24</v>
      </c>
      <c r="AL507">
        <v>24</v>
      </c>
      <c r="AM507">
        <v>24</v>
      </c>
      <c r="AN507">
        <v>24</v>
      </c>
      <c r="AO507">
        <v>24</v>
      </c>
      <c r="AP507">
        <v>24</v>
      </c>
      <c r="AQ507">
        <v>24</v>
      </c>
      <c r="AR507">
        <v>24</v>
      </c>
      <c r="AS507">
        <v>24</v>
      </c>
    </row>
    <row r="508" spans="1:45" x14ac:dyDescent="0.25">
      <c r="A508">
        <v>133</v>
      </c>
      <c r="B508">
        <v>126</v>
      </c>
      <c r="C508">
        <v>126</v>
      </c>
      <c r="D508">
        <v>126</v>
      </c>
      <c r="E508">
        <v>128</v>
      </c>
      <c r="F508">
        <v>118</v>
      </c>
      <c r="G508">
        <v>128</v>
      </c>
      <c r="H508">
        <v>129</v>
      </c>
      <c r="I508">
        <v>128</v>
      </c>
      <c r="J508">
        <v>133</v>
      </c>
      <c r="K508">
        <v>130</v>
      </c>
      <c r="L508">
        <v>133</v>
      </c>
      <c r="M508">
        <v>131</v>
      </c>
      <c r="N508">
        <v>132</v>
      </c>
      <c r="O508">
        <v>116</v>
      </c>
      <c r="P508">
        <v>114</v>
      </c>
      <c r="Q508">
        <v>114</v>
      </c>
      <c r="R508">
        <v>115</v>
      </c>
      <c r="S508">
        <v>85</v>
      </c>
      <c r="T508">
        <v>91</v>
      </c>
      <c r="U508">
        <v>107</v>
      </c>
      <c r="V508">
        <v>106</v>
      </c>
      <c r="W508">
        <v>106</v>
      </c>
      <c r="X508">
        <v>102</v>
      </c>
      <c r="Y508">
        <v>92</v>
      </c>
      <c r="Z508">
        <v>100</v>
      </c>
      <c r="AA508">
        <v>90</v>
      </c>
      <c r="AB508">
        <v>91</v>
      </c>
      <c r="AC508">
        <v>92</v>
      </c>
      <c r="AD508">
        <v>89</v>
      </c>
      <c r="AE508">
        <v>90</v>
      </c>
      <c r="AF508">
        <v>86</v>
      </c>
      <c r="AG508">
        <v>86</v>
      </c>
      <c r="AH508">
        <v>77</v>
      </c>
      <c r="AI508">
        <v>79</v>
      </c>
      <c r="AJ508">
        <v>78</v>
      </c>
      <c r="AK508">
        <v>86</v>
      </c>
      <c r="AL508">
        <v>83</v>
      </c>
      <c r="AM508">
        <v>76</v>
      </c>
      <c r="AN508">
        <v>87</v>
      </c>
      <c r="AO508">
        <v>78</v>
      </c>
      <c r="AP508">
        <v>79</v>
      </c>
      <c r="AQ508">
        <v>87</v>
      </c>
      <c r="AR508">
        <v>93</v>
      </c>
      <c r="AS508">
        <v>104</v>
      </c>
    </row>
    <row r="509" spans="1:45" x14ac:dyDescent="0.25">
      <c r="A509">
        <v>119</v>
      </c>
      <c r="B509">
        <v>119</v>
      </c>
      <c r="C509">
        <v>119</v>
      </c>
      <c r="D509">
        <v>119</v>
      </c>
      <c r="E509">
        <v>119</v>
      </c>
      <c r="F509">
        <v>121</v>
      </c>
      <c r="G509">
        <v>121</v>
      </c>
      <c r="H509">
        <v>121</v>
      </c>
      <c r="I509">
        <v>119</v>
      </c>
      <c r="J509">
        <v>119</v>
      </c>
      <c r="K509">
        <v>119</v>
      </c>
      <c r="L509">
        <v>120</v>
      </c>
      <c r="M509">
        <v>119</v>
      </c>
      <c r="N509">
        <v>119</v>
      </c>
      <c r="O509">
        <v>119</v>
      </c>
      <c r="P509">
        <v>119</v>
      </c>
      <c r="Q509">
        <v>119</v>
      </c>
      <c r="R509">
        <v>119</v>
      </c>
      <c r="S509">
        <v>119</v>
      </c>
      <c r="T509">
        <v>119</v>
      </c>
      <c r="U509">
        <v>120</v>
      </c>
      <c r="V509">
        <v>119</v>
      </c>
      <c r="W509">
        <v>119</v>
      </c>
      <c r="X509">
        <v>119</v>
      </c>
      <c r="Y509">
        <v>119</v>
      </c>
      <c r="Z509">
        <v>119</v>
      </c>
      <c r="AA509">
        <v>119</v>
      </c>
      <c r="AB509">
        <v>107</v>
      </c>
      <c r="AC509">
        <v>103</v>
      </c>
      <c r="AD509">
        <v>103</v>
      </c>
      <c r="AE509">
        <v>101</v>
      </c>
      <c r="AF509">
        <v>103</v>
      </c>
      <c r="AG509">
        <v>103</v>
      </c>
      <c r="AH509">
        <v>103</v>
      </c>
      <c r="AI509">
        <v>103</v>
      </c>
      <c r="AJ509">
        <v>103</v>
      </c>
      <c r="AK509">
        <v>103</v>
      </c>
      <c r="AL509">
        <v>103</v>
      </c>
      <c r="AM509">
        <v>103</v>
      </c>
      <c r="AN509">
        <v>103</v>
      </c>
      <c r="AO509">
        <v>103</v>
      </c>
      <c r="AP509">
        <v>103</v>
      </c>
      <c r="AQ509">
        <v>103</v>
      </c>
      <c r="AR509">
        <v>103</v>
      </c>
      <c r="AS509">
        <v>113.04545454545455</v>
      </c>
    </row>
    <row r="510" spans="1:45" x14ac:dyDescent="0.25">
      <c r="A510">
        <v>52</v>
      </c>
      <c r="B510">
        <v>52</v>
      </c>
      <c r="C510">
        <v>52</v>
      </c>
      <c r="D510">
        <v>54</v>
      </c>
      <c r="E510">
        <v>54</v>
      </c>
      <c r="F510">
        <v>54</v>
      </c>
      <c r="G510">
        <v>52</v>
      </c>
      <c r="H510">
        <v>52</v>
      </c>
      <c r="I510">
        <v>52</v>
      </c>
      <c r="J510">
        <v>52</v>
      </c>
      <c r="K510">
        <v>52</v>
      </c>
      <c r="L510">
        <v>52</v>
      </c>
      <c r="M510">
        <v>52</v>
      </c>
      <c r="N510">
        <v>52</v>
      </c>
      <c r="O510">
        <v>51</v>
      </c>
      <c r="P510">
        <v>49</v>
      </c>
      <c r="Q510">
        <v>54</v>
      </c>
      <c r="R510">
        <v>54</v>
      </c>
      <c r="S510">
        <v>52</v>
      </c>
      <c r="T510">
        <v>54</v>
      </c>
      <c r="U510">
        <v>54</v>
      </c>
      <c r="V510">
        <v>56</v>
      </c>
      <c r="W510">
        <v>56</v>
      </c>
      <c r="X510">
        <v>56</v>
      </c>
      <c r="Y510">
        <v>56</v>
      </c>
      <c r="Z510">
        <v>55</v>
      </c>
      <c r="AA510">
        <v>55</v>
      </c>
      <c r="AB510">
        <v>56</v>
      </c>
      <c r="AC510">
        <v>54</v>
      </c>
      <c r="AD510">
        <v>52</v>
      </c>
      <c r="AE510">
        <v>52</v>
      </c>
      <c r="AF510">
        <v>52</v>
      </c>
      <c r="AG510">
        <v>52</v>
      </c>
      <c r="AH510">
        <v>48</v>
      </c>
      <c r="AI510">
        <v>52</v>
      </c>
      <c r="AJ510">
        <v>52</v>
      </c>
      <c r="AK510">
        <v>52</v>
      </c>
      <c r="AL510">
        <v>52</v>
      </c>
      <c r="AM510">
        <v>52</v>
      </c>
      <c r="AN510">
        <v>52</v>
      </c>
      <c r="AO510">
        <v>50</v>
      </c>
      <c r="AP510">
        <v>50</v>
      </c>
      <c r="AQ510">
        <v>48</v>
      </c>
      <c r="AR510">
        <v>48</v>
      </c>
      <c r="AS510">
        <v>52.5</v>
      </c>
    </row>
    <row r="511" spans="1:45" x14ac:dyDescent="0.25">
      <c r="A511">
        <v>494</v>
      </c>
      <c r="B511">
        <v>496</v>
      </c>
      <c r="C511">
        <v>514</v>
      </c>
      <c r="D511">
        <v>522</v>
      </c>
      <c r="E511">
        <v>524</v>
      </c>
      <c r="F511">
        <v>516</v>
      </c>
      <c r="G511">
        <v>546</v>
      </c>
      <c r="H511">
        <v>560</v>
      </c>
      <c r="I511">
        <v>566</v>
      </c>
      <c r="J511">
        <v>568</v>
      </c>
      <c r="K511">
        <v>564</v>
      </c>
      <c r="L511">
        <v>572</v>
      </c>
      <c r="M511">
        <v>562</v>
      </c>
      <c r="N511">
        <v>594</v>
      </c>
      <c r="O511">
        <v>594</v>
      </c>
      <c r="P511">
        <v>608</v>
      </c>
      <c r="Q511">
        <v>620</v>
      </c>
      <c r="R511">
        <v>632</v>
      </c>
      <c r="S511">
        <v>646</v>
      </c>
      <c r="T511">
        <v>652</v>
      </c>
      <c r="U511">
        <v>660</v>
      </c>
      <c r="V511">
        <v>656</v>
      </c>
      <c r="W511">
        <v>662</v>
      </c>
      <c r="X511">
        <v>670</v>
      </c>
      <c r="Y511">
        <v>684</v>
      </c>
      <c r="Z511">
        <v>692</v>
      </c>
      <c r="AA511">
        <v>696</v>
      </c>
      <c r="AB511">
        <v>714</v>
      </c>
      <c r="AC511">
        <v>720</v>
      </c>
      <c r="AD511">
        <v>732</v>
      </c>
      <c r="AE511">
        <v>732</v>
      </c>
      <c r="AF511">
        <v>726</v>
      </c>
      <c r="AG511">
        <v>728</v>
      </c>
      <c r="AH511">
        <v>730</v>
      </c>
      <c r="AI511">
        <v>742</v>
      </c>
      <c r="AJ511">
        <v>750</v>
      </c>
      <c r="AK511">
        <v>752</v>
      </c>
      <c r="AL511">
        <v>764</v>
      </c>
      <c r="AM511">
        <v>766</v>
      </c>
      <c r="AN511">
        <v>776</v>
      </c>
      <c r="AO511">
        <v>790</v>
      </c>
      <c r="AP511">
        <v>798</v>
      </c>
      <c r="AQ511">
        <v>806</v>
      </c>
      <c r="AR511">
        <v>810</v>
      </c>
      <c r="AS511">
        <v>656.9545454545455</v>
      </c>
    </row>
    <row r="512" spans="1:45" x14ac:dyDescent="0.25">
      <c r="A512">
        <v>75</v>
      </c>
      <c r="B512">
        <v>73</v>
      </c>
      <c r="C512">
        <v>73</v>
      </c>
      <c r="D512">
        <v>75</v>
      </c>
      <c r="E512">
        <v>74</v>
      </c>
      <c r="F512">
        <v>73</v>
      </c>
      <c r="G512">
        <v>74</v>
      </c>
      <c r="H512">
        <v>73</v>
      </c>
      <c r="I512">
        <v>76</v>
      </c>
      <c r="J512">
        <v>73</v>
      </c>
      <c r="K512">
        <v>75</v>
      </c>
      <c r="L512">
        <v>73</v>
      </c>
      <c r="M512">
        <v>73</v>
      </c>
      <c r="N512">
        <v>73</v>
      </c>
      <c r="O512">
        <v>84</v>
      </c>
      <c r="P512">
        <v>85</v>
      </c>
      <c r="Q512">
        <v>86</v>
      </c>
      <c r="R512">
        <v>93</v>
      </c>
      <c r="S512">
        <v>93</v>
      </c>
      <c r="T512">
        <v>94</v>
      </c>
      <c r="U512">
        <v>99</v>
      </c>
      <c r="V512">
        <v>98</v>
      </c>
      <c r="W512">
        <v>82</v>
      </c>
      <c r="X512">
        <v>82</v>
      </c>
      <c r="Y512">
        <v>82</v>
      </c>
      <c r="Z512">
        <v>82</v>
      </c>
      <c r="AA512">
        <v>82</v>
      </c>
      <c r="AB512">
        <v>83</v>
      </c>
      <c r="AC512">
        <v>82</v>
      </c>
      <c r="AD512">
        <v>268</v>
      </c>
      <c r="AE512">
        <v>273</v>
      </c>
      <c r="AF512">
        <v>273</v>
      </c>
      <c r="AG512">
        <v>273</v>
      </c>
      <c r="AH512">
        <v>271</v>
      </c>
      <c r="AI512">
        <v>271</v>
      </c>
      <c r="AJ512">
        <v>273</v>
      </c>
      <c r="AK512">
        <v>273</v>
      </c>
      <c r="AL512">
        <v>264</v>
      </c>
      <c r="AM512">
        <v>263</v>
      </c>
      <c r="AN512">
        <v>263</v>
      </c>
      <c r="AO512">
        <v>264</v>
      </c>
      <c r="AP512">
        <v>264</v>
      </c>
      <c r="AQ512">
        <v>264</v>
      </c>
      <c r="AR512">
        <v>263</v>
      </c>
      <c r="AS512">
        <v>144.54545454545456</v>
      </c>
    </row>
    <row r="513" spans="1:45" x14ac:dyDescent="0.25">
      <c r="A513">
        <v>58</v>
      </c>
      <c r="B513">
        <v>60</v>
      </c>
      <c r="C513">
        <v>60</v>
      </c>
      <c r="D513">
        <v>56</v>
      </c>
      <c r="E513">
        <v>57</v>
      </c>
      <c r="F513">
        <v>59</v>
      </c>
      <c r="G513">
        <v>58</v>
      </c>
      <c r="H513">
        <v>57</v>
      </c>
      <c r="I513">
        <v>0</v>
      </c>
      <c r="J513">
        <v>64</v>
      </c>
      <c r="K513">
        <v>64</v>
      </c>
      <c r="L513">
        <v>60</v>
      </c>
      <c r="M513">
        <v>60</v>
      </c>
      <c r="N513">
        <v>60</v>
      </c>
      <c r="O513">
        <v>64</v>
      </c>
      <c r="P513">
        <v>59</v>
      </c>
      <c r="Q513">
        <v>57</v>
      </c>
      <c r="R513">
        <v>59</v>
      </c>
      <c r="S513">
        <v>59</v>
      </c>
      <c r="T513">
        <v>59</v>
      </c>
      <c r="U513">
        <v>61</v>
      </c>
      <c r="V513">
        <v>61</v>
      </c>
      <c r="W513">
        <v>59</v>
      </c>
      <c r="X513">
        <v>59</v>
      </c>
      <c r="Y513">
        <v>58</v>
      </c>
      <c r="Z513">
        <v>59</v>
      </c>
      <c r="AA513">
        <v>59</v>
      </c>
      <c r="AB513">
        <v>60</v>
      </c>
      <c r="AC513">
        <v>59</v>
      </c>
      <c r="AD513">
        <v>59</v>
      </c>
      <c r="AE513">
        <v>58</v>
      </c>
      <c r="AF513">
        <v>59</v>
      </c>
      <c r="AG513">
        <v>57</v>
      </c>
      <c r="AH513">
        <v>59</v>
      </c>
      <c r="AI513">
        <v>59</v>
      </c>
      <c r="AJ513">
        <v>56</v>
      </c>
      <c r="AK513">
        <v>57</v>
      </c>
      <c r="AL513">
        <v>56</v>
      </c>
      <c r="AM513">
        <v>57</v>
      </c>
      <c r="AN513">
        <v>57</v>
      </c>
      <c r="AO513">
        <v>57</v>
      </c>
      <c r="AP513">
        <v>57</v>
      </c>
      <c r="AQ513">
        <v>57</v>
      </c>
      <c r="AR513">
        <v>57</v>
      </c>
      <c r="AS513">
        <v>57.43181818181818</v>
      </c>
    </row>
    <row r="514" spans="1:45" x14ac:dyDescent="0.25">
      <c r="A514">
        <v>34</v>
      </c>
      <c r="B514">
        <v>35</v>
      </c>
      <c r="C514">
        <v>34</v>
      </c>
      <c r="D514">
        <v>34</v>
      </c>
      <c r="E514">
        <v>37</v>
      </c>
      <c r="F514">
        <v>34</v>
      </c>
      <c r="G514">
        <v>36</v>
      </c>
      <c r="H514">
        <v>34</v>
      </c>
      <c r="I514">
        <v>35</v>
      </c>
      <c r="J514">
        <v>36</v>
      </c>
      <c r="K514">
        <v>33</v>
      </c>
      <c r="L514">
        <v>34</v>
      </c>
      <c r="M514">
        <v>35</v>
      </c>
      <c r="N514">
        <v>35</v>
      </c>
      <c r="O514">
        <v>36</v>
      </c>
      <c r="P514">
        <v>35</v>
      </c>
      <c r="Q514">
        <v>35</v>
      </c>
      <c r="R514">
        <v>34</v>
      </c>
      <c r="S514">
        <v>35</v>
      </c>
      <c r="T514">
        <v>35</v>
      </c>
      <c r="U514">
        <v>35</v>
      </c>
      <c r="V514">
        <v>35</v>
      </c>
      <c r="W514">
        <v>35</v>
      </c>
      <c r="X514">
        <v>34</v>
      </c>
      <c r="Y514">
        <v>35</v>
      </c>
      <c r="Z514">
        <v>35</v>
      </c>
      <c r="AA514">
        <v>37</v>
      </c>
      <c r="AB514">
        <v>34</v>
      </c>
      <c r="AC514">
        <v>35</v>
      </c>
      <c r="AD514">
        <v>35</v>
      </c>
      <c r="AE514">
        <v>35</v>
      </c>
      <c r="AF514">
        <v>35</v>
      </c>
      <c r="AG514">
        <v>35</v>
      </c>
      <c r="AH514">
        <v>36</v>
      </c>
      <c r="AI514">
        <v>36</v>
      </c>
      <c r="AJ514">
        <v>34</v>
      </c>
      <c r="AK514">
        <v>36</v>
      </c>
      <c r="AL514">
        <v>36</v>
      </c>
      <c r="AM514">
        <v>37</v>
      </c>
      <c r="AN514">
        <v>36</v>
      </c>
      <c r="AO514">
        <v>35</v>
      </c>
      <c r="AP514">
        <v>36</v>
      </c>
      <c r="AQ514">
        <v>35</v>
      </c>
      <c r="AR514">
        <v>36</v>
      </c>
      <c r="AS514">
        <v>35.090909090909093</v>
      </c>
    </row>
    <row r="515" spans="1:45" x14ac:dyDescent="0.25">
      <c r="A515">
        <v>167</v>
      </c>
      <c r="B515">
        <v>167</v>
      </c>
      <c r="C515">
        <v>167</v>
      </c>
      <c r="D515">
        <v>165</v>
      </c>
      <c r="E515">
        <v>165</v>
      </c>
      <c r="F515">
        <v>165</v>
      </c>
      <c r="G515">
        <v>166</v>
      </c>
      <c r="H515">
        <v>166</v>
      </c>
      <c r="I515">
        <v>166</v>
      </c>
      <c r="J515">
        <v>166</v>
      </c>
      <c r="K515">
        <v>166</v>
      </c>
      <c r="L515">
        <v>166</v>
      </c>
      <c r="M515">
        <v>166</v>
      </c>
      <c r="N515">
        <v>166</v>
      </c>
      <c r="O515">
        <v>166</v>
      </c>
      <c r="P515">
        <v>166</v>
      </c>
      <c r="Q515">
        <v>166</v>
      </c>
      <c r="R515">
        <v>166</v>
      </c>
      <c r="S515">
        <v>166</v>
      </c>
      <c r="T515">
        <v>165</v>
      </c>
      <c r="U515">
        <v>165</v>
      </c>
      <c r="V515">
        <v>165</v>
      </c>
      <c r="W515">
        <v>167</v>
      </c>
      <c r="X515">
        <v>167</v>
      </c>
      <c r="Y515">
        <v>167</v>
      </c>
      <c r="Z515">
        <v>167</v>
      </c>
      <c r="AA515">
        <v>167</v>
      </c>
      <c r="AB515">
        <v>165</v>
      </c>
      <c r="AC515">
        <v>165</v>
      </c>
      <c r="AD515">
        <v>165</v>
      </c>
      <c r="AE515">
        <v>166</v>
      </c>
      <c r="AF515">
        <v>165</v>
      </c>
      <c r="AG515">
        <v>157</v>
      </c>
      <c r="AH515">
        <v>166</v>
      </c>
      <c r="AI515">
        <v>166</v>
      </c>
      <c r="AJ515">
        <v>166</v>
      </c>
      <c r="AK515">
        <v>166</v>
      </c>
      <c r="AL515">
        <v>165</v>
      </c>
      <c r="AM515">
        <v>166</v>
      </c>
      <c r="AN515">
        <v>166</v>
      </c>
      <c r="AO515">
        <v>167</v>
      </c>
      <c r="AP515">
        <v>169</v>
      </c>
      <c r="AQ515">
        <v>172</v>
      </c>
      <c r="AR515">
        <v>175</v>
      </c>
      <c r="AS515">
        <v>166.15909090909091</v>
      </c>
    </row>
    <row r="516" spans="1:45" x14ac:dyDescent="0.25">
      <c r="A516">
        <v>97</v>
      </c>
      <c r="B516">
        <v>97</v>
      </c>
      <c r="C516">
        <v>91</v>
      </c>
      <c r="D516">
        <v>91</v>
      </c>
      <c r="E516">
        <v>89</v>
      </c>
      <c r="F516">
        <v>99</v>
      </c>
      <c r="G516">
        <v>98</v>
      </c>
      <c r="H516">
        <v>99</v>
      </c>
      <c r="I516">
        <v>97</v>
      </c>
      <c r="J516">
        <v>108</v>
      </c>
      <c r="K516">
        <v>105</v>
      </c>
      <c r="L516">
        <v>107</v>
      </c>
      <c r="M516">
        <v>108</v>
      </c>
      <c r="N516">
        <v>106</v>
      </c>
      <c r="O516">
        <v>105</v>
      </c>
      <c r="P516">
        <v>92</v>
      </c>
      <c r="Q516">
        <v>123</v>
      </c>
      <c r="R516">
        <v>121</v>
      </c>
      <c r="S516">
        <v>130</v>
      </c>
      <c r="T516">
        <v>123</v>
      </c>
      <c r="U516">
        <v>123</v>
      </c>
      <c r="V516">
        <v>123</v>
      </c>
      <c r="W516">
        <v>121</v>
      </c>
      <c r="X516">
        <v>123</v>
      </c>
      <c r="Y516">
        <v>123</v>
      </c>
      <c r="Z516">
        <v>123</v>
      </c>
      <c r="AA516">
        <v>123</v>
      </c>
      <c r="AB516">
        <v>123</v>
      </c>
      <c r="AC516">
        <v>123</v>
      </c>
      <c r="AD516">
        <v>126</v>
      </c>
      <c r="AE516">
        <v>126</v>
      </c>
      <c r="AF516">
        <v>125</v>
      </c>
      <c r="AG516">
        <v>124</v>
      </c>
      <c r="AH516">
        <v>125</v>
      </c>
      <c r="AI516">
        <v>122</v>
      </c>
      <c r="AJ516">
        <v>122</v>
      </c>
      <c r="AK516">
        <v>123</v>
      </c>
      <c r="AL516">
        <v>118</v>
      </c>
      <c r="AM516">
        <v>118</v>
      </c>
      <c r="AN516">
        <v>120</v>
      </c>
      <c r="AO516">
        <v>108</v>
      </c>
      <c r="AP516">
        <v>95</v>
      </c>
      <c r="AQ516">
        <v>108</v>
      </c>
      <c r="AR516">
        <v>108</v>
      </c>
      <c r="AS516">
        <v>112.70454545454545</v>
      </c>
    </row>
    <row r="517" spans="1:45" x14ac:dyDescent="0.25">
      <c r="A517">
        <v>467</v>
      </c>
      <c r="B517">
        <v>492</v>
      </c>
      <c r="C517">
        <v>537</v>
      </c>
      <c r="D517">
        <v>494</v>
      </c>
      <c r="E517">
        <v>412</v>
      </c>
      <c r="F517">
        <v>510</v>
      </c>
      <c r="G517">
        <v>508</v>
      </c>
      <c r="H517">
        <v>522</v>
      </c>
      <c r="I517">
        <v>523</v>
      </c>
      <c r="J517">
        <v>582</v>
      </c>
      <c r="K517">
        <v>568</v>
      </c>
      <c r="L517">
        <v>535</v>
      </c>
      <c r="M517">
        <v>549</v>
      </c>
      <c r="N517">
        <v>476</v>
      </c>
      <c r="O517">
        <v>513</v>
      </c>
      <c r="P517">
        <v>502</v>
      </c>
      <c r="Q517">
        <v>507</v>
      </c>
      <c r="R517">
        <v>488</v>
      </c>
      <c r="S517">
        <v>506</v>
      </c>
      <c r="T517">
        <v>510</v>
      </c>
      <c r="U517">
        <v>511</v>
      </c>
      <c r="V517">
        <v>532</v>
      </c>
      <c r="W517">
        <v>478</v>
      </c>
      <c r="X517">
        <v>553</v>
      </c>
      <c r="Y517">
        <v>550</v>
      </c>
      <c r="Z517">
        <v>587</v>
      </c>
      <c r="AA517">
        <v>519</v>
      </c>
      <c r="AB517">
        <v>567</v>
      </c>
      <c r="AC517">
        <v>538</v>
      </c>
      <c r="AD517">
        <v>528</v>
      </c>
      <c r="AE517">
        <v>450</v>
      </c>
      <c r="AF517">
        <v>377</v>
      </c>
      <c r="AG517">
        <v>469</v>
      </c>
      <c r="AH517">
        <v>448</v>
      </c>
      <c r="AI517">
        <v>472</v>
      </c>
      <c r="AJ517">
        <v>467</v>
      </c>
      <c r="AK517">
        <v>498</v>
      </c>
      <c r="AL517">
        <v>473</v>
      </c>
      <c r="AM517">
        <v>466</v>
      </c>
      <c r="AN517">
        <v>474</v>
      </c>
      <c r="AO517">
        <v>508</v>
      </c>
      <c r="AP517">
        <v>509</v>
      </c>
      <c r="AQ517">
        <v>543</v>
      </c>
      <c r="AR517">
        <v>512</v>
      </c>
      <c r="AS517">
        <v>505.22727272727275</v>
      </c>
    </row>
    <row r="518" spans="1:45" x14ac:dyDescent="0.25">
      <c r="A518">
        <v>489</v>
      </c>
      <c r="B518">
        <v>489</v>
      </c>
      <c r="C518">
        <v>489</v>
      </c>
      <c r="D518">
        <v>489</v>
      </c>
      <c r="E518">
        <v>489</v>
      </c>
      <c r="F518">
        <v>489</v>
      </c>
      <c r="G518">
        <v>489</v>
      </c>
      <c r="H518">
        <v>489</v>
      </c>
      <c r="I518">
        <v>489</v>
      </c>
      <c r="J518">
        <v>489</v>
      </c>
      <c r="K518">
        <v>489</v>
      </c>
      <c r="L518">
        <v>489</v>
      </c>
      <c r="M518">
        <v>489</v>
      </c>
      <c r="N518">
        <v>489</v>
      </c>
      <c r="O518">
        <v>489</v>
      </c>
      <c r="P518">
        <v>489</v>
      </c>
      <c r="Q518">
        <v>489</v>
      </c>
      <c r="R518">
        <v>489</v>
      </c>
      <c r="S518">
        <v>489</v>
      </c>
      <c r="T518">
        <v>489</v>
      </c>
      <c r="U518">
        <v>489</v>
      </c>
      <c r="V518">
        <v>489</v>
      </c>
      <c r="W518">
        <v>489</v>
      </c>
      <c r="X518">
        <v>489</v>
      </c>
      <c r="Y518">
        <v>489</v>
      </c>
      <c r="Z518">
        <v>489</v>
      </c>
      <c r="AA518">
        <v>489</v>
      </c>
      <c r="AB518">
        <v>489</v>
      </c>
      <c r="AC518">
        <v>489</v>
      </c>
      <c r="AD518">
        <v>489</v>
      </c>
      <c r="AE518">
        <v>489</v>
      </c>
      <c r="AF518">
        <v>489</v>
      </c>
      <c r="AG518">
        <v>489</v>
      </c>
      <c r="AH518">
        <v>489</v>
      </c>
      <c r="AI518">
        <v>489</v>
      </c>
      <c r="AJ518">
        <v>489</v>
      </c>
      <c r="AK518">
        <v>489</v>
      </c>
      <c r="AL518">
        <v>489</v>
      </c>
      <c r="AM518">
        <v>489</v>
      </c>
      <c r="AN518">
        <v>489</v>
      </c>
      <c r="AO518">
        <v>489</v>
      </c>
      <c r="AP518">
        <v>489</v>
      </c>
      <c r="AQ518">
        <v>489</v>
      </c>
      <c r="AR518">
        <v>489</v>
      </c>
      <c r="AS518">
        <v>489</v>
      </c>
    </row>
    <row r="519" spans="1:45" x14ac:dyDescent="0.25">
      <c r="A519">
        <v>25</v>
      </c>
      <c r="B519">
        <v>25</v>
      </c>
      <c r="C519">
        <v>25</v>
      </c>
      <c r="D519">
        <v>25</v>
      </c>
      <c r="E519">
        <v>25</v>
      </c>
      <c r="F519">
        <v>25</v>
      </c>
      <c r="G519">
        <v>25</v>
      </c>
      <c r="H519">
        <v>25</v>
      </c>
      <c r="I519">
        <v>25</v>
      </c>
      <c r="J519">
        <v>25</v>
      </c>
      <c r="K519">
        <v>25</v>
      </c>
      <c r="L519">
        <v>25</v>
      </c>
      <c r="M519">
        <v>25</v>
      </c>
      <c r="N519">
        <v>25</v>
      </c>
      <c r="O519">
        <v>25</v>
      </c>
      <c r="P519">
        <v>25</v>
      </c>
      <c r="Q519">
        <v>25</v>
      </c>
      <c r="R519">
        <v>25</v>
      </c>
      <c r="S519">
        <v>25</v>
      </c>
      <c r="T519">
        <v>33</v>
      </c>
      <c r="U519">
        <v>33</v>
      </c>
      <c r="V519">
        <v>33</v>
      </c>
      <c r="W519">
        <v>33</v>
      </c>
      <c r="X519">
        <v>33</v>
      </c>
      <c r="Y519">
        <v>33</v>
      </c>
      <c r="Z519">
        <v>33</v>
      </c>
      <c r="AA519">
        <v>33</v>
      </c>
      <c r="AB519">
        <v>33</v>
      </c>
      <c r="AC519">
        <v>33</v>
      </c>
      <c r="AD519">
        <v>33</v>
      </c>
      <c r="AE519">
        <v>33</v>
      </c>
      <c r="AF519">
        <v>33</v>
      </c>
      <c r="AG519">
        <v>33</v>
      </c>
      <c r="AH519">
        <v>31</v>
      </c>
      <c r="AI519">
        <v>31</v>
      </c>
      <c r="AJ519">
        <v>31</v>
      </c>
      <c r="AK519">
        <v>27</v>
      </c>
      <c r="AL519">
        <v>21</v>
      </c>
      <c r="AM519">
        <v>21</v>
      </c>
      <c r="AN519">
        <v>21</v>
      </c>
      <c r="AO519">
        <v>21</v>
      </c>
      <c r="AP519">
        <v>21</v>
      </c>
      <c r="AQ519">
        <v>21</v>
      </c>
      <c r="AR519">
        <v>21</v>
      </c>
      <c r="AS519">
        <v>27.363636363636363</v>
      </c>
    </row>
    <row r="520" spans="1:45" x14ac:dyDescent="0.25">
      <c r="A520">
        <v>94</v>
      </c>
      <c r="B520">
        <v>93</v>
      </c>
      <c r="C520">
        <v>93</v>
      </c>
      <c r="D520">
        <v>93</v>
      </c>
      <c r="E520">
        <v>94</v>
      </c>
      <c r="F520">
        <v>96</v>
      </c>
      <c r="G520">
        <v>99</v>
      </c>
      <c r="H520">
        <v>98</v>
      </c>
      <c r="I520">
        <v>97</v>
      </c>
      <c r="J520">
        <v>96</v>
      </c>
      <c r="K520">
        <v>94</v>
      </c>
      <c r="L520">
        <v>94</v>
      </c>
      <c r="M520">
        <v>92</v>
      </c>
      <c r="N520">
        <v>93</v>
      </c>
      <c r="O520">
        <v>96</v>
      </c>
      <c r="P520">
        <v>98</v>
      </c>
      <c r="Q520">
        <v>97</v>
      </c>
      <c r="R520">
        <v>97</v>
      </c>
      <c r="S520">
        <v>97</v>
      </c>
      <c r="T520">
        <v>96</v>
      </c>
      <c r="U520">
        <v>96</v>
      </c>
      <c r="V520">
        <v>95</v>
      </c>
      <c r="W520">
        <v>96</v>
      </c>
      <c r="X520">
        <v>93</v>
      </c>
      <c r="Y520">
        <v>94</v>
      </c>
      <c r="Z520">
        <v>95</v>
      </c>
      <c r="AA520">
        <v>96</v>
      </c>
      <c r="AB520">
        <v>98</v>
      </c>
      <c r="AC520">
        <v>97</v>
      </c>
      <c r="AD520">
        <v>95</v>
      </c>
      <c r="AE520">
        <v>98</v>
      </c>
      <c r="AF520">
        <v>93</v>
      </c>
      <c r="AG520">
        <v>95</v>
      </c>
      <c r="AH520">
        <v>93</v>
      </c>
      <c r="AI520">
        <v>95</v>
      </c>
      <c r="AJ520">
        <v>95</v>
      </c>
      <c r="AK520">
        <v>98</v>
      </c>
      <c r="AL520">
        <v>95</v>
      </c>
      <c r="AM520">
        <v>98</v>
      </c>
      <c r="AN520">
        <v>97</v>
      </c>
      <c r="AO520">
        <v>97</v>
      </c>
      <c r="AP520">
        <v>96</v>
      </c>
      <c r="AQ520">
        <v>100</v>
      </c>
      <c r="AR520">
        <v>99</v>
      </c>
      <c r="AS520">
        <v>95.704545454545453</v>
      </c>
    </row>
    <row r="521" spans="1:45" x14ac:dyDescent="0.25">
      <c r="A521">
        <v>8</v>
      </c>
      <c r="B521">
        <v>8</v>
      </c>
      <c r="C521">
        <v>8</v>
      </c>
      <c r="D521">
        <v>8</v>
      </c>
      <c r="E521">
        <v>8</v>
      </c>
      <c r="F521">
        <v>8</v>
      </c>
      <c r="G521">
        <v>8</v>
      </c>
      <c r="H521">
        <v>8</v>
      </c>
      <c r="I521">
        <v>8</v>
      </c>
      <c r="J521">
        <v>8</v>
      </c>
      <c r="K521">
        <v>8</v>
      </c>
      <c r="L521">
        <v>8</v>
      </c>
      <c r="M521">
        <v>8</v>
      </c>
      <c r="N521">
        <v>8</v>
      </c>
      <c r="O521">
        <v>8</v>
      </c>
      <c r="P521">
        <v>8</v>
      </c>
      <c r="Q521">
        <v>8</v>
      </c>
      <c r="R521">
        <v>8</v>
      </c>
      <c r="S521">
        <v>8</v>
      </c>
      <c r="T521">
        <v>8</v>
      </c>
      <c r="U521">
        <v>8</v>
      </c>
      <c r="V521">
        <v>8</v>
      </c>
      <c r="W521">
        <v>8</v>
      </c>
      <c r="X521">
        <v>8</v>
      </c>
      <c r="Y521">
        <v>8</v>
      </c>
      <c r="Z521">
        <v>8</v>
      </c>
      <c r="AA521">
        <v>8</v>
      </c>
      <c r="AB521">
        <v>8</v>
      </c>
      <c r="AC521">
        <v>8</v>
      </c>
      <c r="AD521">
        <v>8</v>
      </c>
      <c r="AE521">
        <v>8</v>
      </c>
      <c r="AF521">
        <v>8</v>
      </c>
      <c r="AG521">
        <v>8</v>
      </c>
      <c r="AH521">
        <v>8</v>
      </c>
      <c r="AI521">
        <v>8</v>
      </c>
      <c r="AJ521">
        <v>8</v>
      </c>
      <c r="AK521">
        <v>8</v>
      </c>
      <c r="AL521">
        <v>8</v>
      </c>
      <c r="AM521">
        <v>8</v>
      </c>
      <c r="AN521">
        <v>8</v>
      </c>
      <c r="AO521">
        <v>8</v>
      </c>
      <c r="AP521">
        <v>8</v>
      </c>
      <c r="AQ521">
        <v>8</v>
      </c>
      <c r="AR521">
        <v>8</v>
      </c>
      <c r="AS521">
        <v>8</v>
      </c>
    </row>
    <row r="522" spans="1:45" x14ac:dyDescent="0.25">
      <c r="A522">
        <v>28</v>
      </c>
      <c r="B522">
        <v>28</v>
      </c>
      <c r="C522">
        <v>28</v>
      </c>
      <c r="D522">
        <v>28</v>
      </c>
      <c r="E522">
        <v>28</v>
      </c>
      <c r="F522">
        <v>28</v>
      </c>
      <c r="G522">
        <v>28</v>
      </c>
      <c r="H522">
        <v>28</v>
      </c>
      <c r="I522">
        <v>28</v>
      </c>
      <c r="J522">
        <v>28</v>
      </c>
      <c r="K522">
        <v>28</v>
      </c>
      <c r="L522">
        <v>28</v>
      </c>
      <c r="M522">
        <v>28</v>
      </c>
      <c r="N522">
        <v>28</v>
      </c>
      <c r="O522">
        <v>28</v>
      </c>
      <c r="P522">
        <v>28</v>
      </c>
      <c r="Q522">
        <v>28</v>
      </c>
      <c r="R522">
        <v>28</v>
      </c>
      <c r="S522">
        <v>28</v>
      </c>
      <c r="T522">
        <v>28</v>
      </c>
      <c r="U522">
        <v>28</v>
      </c>
      <c r="V522">
        <v>28</v>
      </c>
      <c r="W522">
        <v>28</v>
      </c>
      <c r="X522">
        <v>28</v>
      </c>
      <c r="Y522">
        <v>28</v>
      </c>
      <c r="Z522">
        <v>29</v>
      </c>
      <c r="AA522">
        <v>29</v>
      </c>
      <c r="AB522">
        <v>29</v>
      </c>
      <c r="AC522">
        <v>29</v>
      </c>
      <c r="AD522">
        <v>29</v>
      </c>
      <c r="AE522">
        <v>29</v>
      </c>
      <c r="AF522">
        <v>29</v>
      </c>
      <c r="AG522">
        <v>29</v>
      </c>
      <c r="AH522">
        <v>29</v>
      </c>
      <c r="AI522">
        <v>29</v>
      </c>
      <c r="AJ522">
        <v>29</v>
      </c>
      <c r="AK522">
        <v>29</v>
      </c>
      <c r="AL522">
        <v>29</v>
      </c>
      <c r="AM522">
        <v>28</v>
      </c>
      <c r="AN522">
        <v>29</v>
      </c>
      <c r="AO522">
        <v>29</v>
      </c>
      <c r="AP522">
        <v>29</v>
      </c>
      <c r="AQ522">
        <v>29</v>
      </c>
      <c r="AR522">
        <v>29</v>
      </c>
      <c r="AS522">
        <v>28.40909090909091</v>
      </c>
    </row>
    <row r="523" spans="1:45" x14ac:dyDescent="0.25">
      <c r="A523">
        <v>84</v>
      </c>
      <c r="B523">
        <v>84</v>
      </c>
      <c r="C523">
        <v>85</v>
      </c>
      <c r="D523">
        <v>86</v>
      </c>
      <c r="E523">
        <v>85</v>
      </c>
      <c r="F523">
        <v>82</v>
      </c>
      <c r="G523">
        <v>82</v>
      </c>
      <c r="H523">
        <v>81</v>
      </c>
      <c r="I523">
        <v>82</v>
      </c>
      <c r="J523">
        <v>82</v>
      </c>
      <c r="K523">
        <v>81</v>
      </c>
      <c r="L523">
        <v>82</v>
      </c>
      <c r="M523">
        <v>82</v>
      </c>
      <c r="N523">
        <v>82</v>
      </c>
      <c r="O523">
        <v>82</v>
      </c>
      <c r="P523">
        <v>81</v>
      </c>
      <c r="Q523">
        <v>81</v>
      </c>
      <c r="R523">
        <v>82</v>
      </c>
      <c r="S523">
        <v>82</v>
      </c>
      <c r="T523">
        <v>81</v>
      </c>
      <c r="U523">
        <v>79</v>
      </c>
      <c r="V523">
        <v>79</v>
      </c>
      <c r="W523">
        <v>79</v>
      </c>
      <c r="X523">
        <v>80</v>
      </c>
      <c r="Y523">
        <v>82</v>
      </c>
      <c r="Z523">
        <v>80</v>
      </c>
      <c r="AA523">
        <v>80</v>
      </c>
      <c r="AB523">
        <v>79</v>
      </c>
      <c r="AC523">
        <v>80</v>
      </c>
      <c r="AD523">
        <v>79</v>
      </c>
      <c r="AE523">
        <v>72</v>
      </c>
      <c r="AF523">
        <v>73</v>
      </c>
      <c r="AG523">
        <v>74</v>
      </c>
      <c r="AH523">
        <v>74</v>
      </c>
      <c r="AI523">
        <v>68</v>
      </c>
      <c r="AJ523">
        <v>73</v>
      </c>
      <c r="AK523">
        <v>73</v>
      </c>
      <c r="AL523">
        <v>73</v>
      </c>
      <c r="AM523">
        <v>73</v>
      </c>
      <c r="AN523">
        <v>73</v>
      </c>
      <c r="AO523">
        <v>74</v>
      </c>
      <c r="AP523">
        <v>74</v>
      </c>
      <c r="AQ523">
        <v>73</v>
      </c>
      <c r="AR523">
        <v>74</v>
      </c>
      <c r="AS523">
        <v>78.795454545454547</v>
      </c>
    </row>
    <row r="524" spans="1:45" x14ac:dyDescent="0.25">
      <c r="A524">
        <v>54</v>
      </c>
      <c r="B524">
        <v>54</v>
      </c>
      <c r="C524">
        <v>54</v>
      </c>
      <c r="D524">
        <v>58</v>
      </c>
      <c r="E524">
        <v>58</v>
      </c>
      <c r="F524">
        <v>61</v>
      </c>
      <c r="G524">
        <v>62</v>
      </c>
      <c r="H524">
        <v>62</v>
      </c>
      <c r="I524">
        <v>62</v>
      </c>
      <c r="J524">
        <v>62</v>
      </c>
      <c r="K524">
        <v>62</v>
      </c>
      <c r="L524">
        <v>60</v>
      </c>
      <c r="M524">
        <v>54</v>
      </c>
      <c r="N524">
        <v>52</v>
      </c>
      <c r="O524">
        <v>54</v>
      </c>
      <c r="P524">
        <v>55</v>
      </c>
      <c r="Q524">
        <v>57</v>
      </c>
      <c r="R524">
        <v>54</v>
      </c>
      <c r="S524">
        <v>54</v>
      </c>
      <c r="T524">
        <v>54</v>
      </c>
      <c r="U524">
        <v>54</v>
      </c>
      <c r="V524">
        <v>54</v>
      </c>
      <c r="W524">
        <v>54</v>
      </c>
      <c r="X524">
        <v>54</v>
      </c>
      <c r="Y524">
        <v>53</v>
      </c>
      <c r="Z524">
        <v>53</v>
      </c>
      <c r="AA524">
        <v>60</v>
      </c>
      <c r="AB524">
        <v>65</v>
      </c>
      <c r="AC524">
        <v>67</v>
      </c>
      <c r="AD524">
        <v>74</v>
      </c>
      <c r="AE524">
        <v>74</v>
      </c>
      <c r="AF524">
        <v>64</v>
      </c>
      <c r="AG524">
        <v>60</v>
      </c>
      <c r="AH524">
        <v>60</v>
      </c>
      <c r="AI524">
        <v>62</v>
      </c>
      <c r="AJ524">
        <v>62</v>
      </c>
      <c r="AK524">
        <v>63</v>
      </c>
      <c r="AL524">
        <v>63</v>
      </c>
      <c r="AM524">
        <v>58</v>
      </c>
      <c r="AN524">
        <v>58</v>
      </c>
      <c r="AO524">
        <v>61</v>
      </c>
      <c r="AP524">
        <v>62</v>
      </c>
      <c r="AQ524">
        <v>64</v>
      </c>
      <c r="AR524">
        <v>68</v>
      </c>
      <c r="AS524">
        <v>59.31818181818182</v>
      </c>
    </row>
    <row r="525" spans="1:45" x14ac:dyDescent="0.25">
      <c r="A525">
        <v>200</v>
      </c>
      <c r="B525">
        <v>213</v>
      </c>
      <c r="C525">
        <v>201</v>
      </c>
      <c r="D525">
        <v>201</v>
      </c>
      <c r="E525">
        <v>200</v>
      </c>
      <c r="F525">
        <v>201</v>
      </c>
      <c r="G525">
        <v>201</v>
      </c>
      <c r="H525">
        <v>201</v>
      </c>
      <c r="I525">
        <v>210</v>
      </c>
      <c r="J525">
        <v>200</v>
      </c>
      <c r="K525">
        <v>210</v>
      </c>
      <c r="L525">
        <v>200</v>
      </c>
      <c r="M525">
        <v>213</v>
      </c>
      <c r="N525">
        <v>200</v>
      </c>
      <c r="O525">
        <v>203</v>
      </c>
      <c r="P525">
        <v>201</v>
      </c>
      <c r="Q525">
        <v>201</v>
      </c>
      <c r="R525">
        <v>211</v>
      </c>
      <c r="S525">
        <v>212</v>
      </c>
      <c r="T525">
        <v>202</v>
      </c>
      <c r="U525">
        <v>200</v>
      </c>
      <c r="V525">
        <v>213</v>
      </c>
      <c r="W525">
        <v>209</v>
      </c>
      <c r="X525">
        <v>211</v>
      </c>
      <c r="Y525">
        <v>210</v>
      </c>
      <c r="Z525">
        <v>211</v>
      </c>
      <c r="AA525">
        <v>200</v>
      </c>
      <c r="AB525">
        <v>202</v>
      </c>
      <c r="AC525">
        <v>201</v>
      </c>
      <c r="AD525">
        <v>202</v>
      </c>
      <c r="AE525">
        <v>200</v>
      </c>
      <c r="AF525">
        <v>159</v>
      </c>
      <c r="AG525">
        <v>200</v>
      </c>
      <c r="AH525">
        <v>212</v>
      </c>
      <c r="AI525">
        <v>213</v>
      </c>
      <c r="AJ525">
        <v>200</v>
      </c>
      <c r="AK525">
        <v>201</v>
      </c>
      <c r="AL525">
        <v>201</v>
      </c>
      <c r="AM525">
        <v>213</v>
      </c>
      <c r="AN525">
        <v>200</v>
      </c>
      <c r="AO525">
        <v>203</v>
      </c>
      <c r="AP525">
        <v>200</v>
      </c>
      <c r="AQ525">
        <v>203</v>
      </c>
      <c r="AR525">
        <v>200</v>
      </c>
      <c r="AS525">
        <v>203.29545454545453</v>
      </c>
    </row>
    <row r="526" spans="1:45" x14ac:dyDescent="0.25">
      <c r="A526">
        <v>22</v>
      </c>
      <c r="B526">
        <v>27</v>
      </c>
      <c r="C526">
        <v>27</v>
      </c>
      <c r="D526">
        <v>27</v>
      </c>
      <c r="E526">
        <v>27</v>
      </c>
      <c r="F526">
        <v>22</v>
      </c>
      <c r="G526">
        <v>22</v>
      </c>
      <c r="H526">
        <v>22</v>
      </c>
      <c r="I526">
        <v>22</v>
      </c>
      <c r="J526">
        <v>16</v>
      </c>
      <c r="K526">
        <v>16</v>
      </c>
      <c r="L526">
        <v>17</v>
      </c>
      <c r="M526">
        <v>14</v>
      </c>
      <c r="N526">
        <v>14</v>
      </c>
      <c r="O526">
        <v>14</v>
      </c>
      <c r="P526">
        <v>14</v>
      </c>
      <c r="Q526">
        <v>14</v>
      </c>
      <c r="R526">
        <v>14</v>
      </c>
      <c r="S526">
        <v>14</v>
      </c>
      <c r="T526">
        <v>14</v>
      </c>
      <c r="U526">
        <v>14</v>
      </c>
      <c r="V526">
        <v>14</v>
      </c>
      <c r="W526">
        <v>14</v>
      </c>
      <c r="X526">
        <v>14</v>
      </c>
      <c r="Y526">
        <v>14</v>
      </c>
      <c r="Z526">
        <v>14</v>
      </c>
      <c r="AA526">
        <v>14</v>
      </c>
      <c r="AB526">
        <v>14</v>
      </c>
      <c r="AC526">
        <v>14</v>
      </c>
      <c r="AD526">
        <v>14</v>
      </c>
      <c r="AE526">
        <v>14</v>
      </c>
      <c r="AF526">
        <v>14</v>
      </c>
      <c r="AG526">
        <v>14</v>
      </c>
      <c r="AH526">
        <v>14</v>
      </c>
      <c r="AI526">
        <v>14</v>
      </c>
      <c r="AJ526">
        <v>14</v>
      </c>
      <c r="AK526">
        <v>15</v>
      </c>
      <c r="AL526">
        <v>14</v>
      </c>
      <c r="AM526">
        <v>14</v>
      </c>
      <c r="AN526">
        <v>14</v>
      </c>
      <c r="AO526">
        <v>13</v>
      </c>
      <c r="AP526">
        <v>13</v>
      </c>
      <c r="AQ526">
        <v>13</v>
      </c>
      <c r="AR526">
        <v>13</v>
      </c>
      <c r="AS526">
        <v>16.18181818181818</v>
      </c>
    </row>
    <row r="527" spans="1:45" x14ac:dyDescent="0.25">
      <c r="A527">
        <v>15</v>
      </c>
      <c r="B527">
        <v>15</v>
      </c>
      <c r="C527">
        <v>15</v>
      </c>
      <c r="D527">
        <v>15</v>
      </c>
      <c r="E527">
        <v>15</v>
      </c>
      <c r="F527">
        <v>15</v>
      </c>
      <c r="G527">
        <v>15</v>
      </c>
      <c r="H527">
        <v>15</v>
      </c>
      <c r="I527">
        <v>15</v>
      </c>
      <c r="J527">
        <v>15</v>
      </c>
      <c r="K527">
        <v>15</v>
      </c>
      <c r="L527">
        <v>15</v>
      </c>
      <c r="M527">
        <v>15</v>
      </c>
      <c r="N527">
        <v>15</v>
      </c>
      <c r="O527">
        <v>15</v>
      </c>
      <c r="P527">
        <v>15</v>
      </c>
      <c r="Q527">
        <v>15</v>
      </c>
      <c r="R527">
        <v>15</v>
      </c>
      <c r="S527">
        <v>15</v>
      </c>
      <c r="T527">
        <v>15</v>
      </c>
      <c r="U527">
        <v>15</v>
      </c>
      <c r="V527">
        <v>15</v>
      </c>
      <c r="W527">
        <v>15</v>
      </c>
      <c r="X527">
        <v>15</v>
      </c>
      <c r="Y527">
        <v>15</v>
      </c>
      <c r="Z527">
        <v>15</v>
      </c>
      <c r="AA527">
        <v>15</v>
      </c>
      <c r="AB527">
        <v>15</v>
      </c>
      <c r="AC527">
        <v>15</v>
      </c>
      <c r="AD527">
        <v>15</v>
      </c>
      <c r="AE527">
        <v>15</v>
      </c>
      <c r="AF527">
        <v>15</v>
      </c>
      <c r="AG527">
        <v>15</v>
      </c>
      <c r="AH527">
        <v>15</v>
      </c>
      <c r="AI527">
        <v>15</v>
      </c>
      <c r="AJ527">
        <v>15</v>
      </c>
      <c r="AK527">
        <v>15</v>
      </c>
      <c r="AL527">
        <v>15</v>
      </c>
      <c r="AM527">
        <v>15</v>
      </c>
      <c r="AN527">
        <v>15</v>
      </c>
      <c r="AO527">
        <v>15</v>
      </c>
      <c r="AP527">
        <v>15</v>
      </c>
      <c r="AQ527">
        <v>15</v>
      </c>
      <c r="AR527">
        <v>15</v>
      </c>
      <c r="AS527">
        <v>15</v>
      </c>
    </row>
    <row r="528" spans="1:45" x14ac:dyDescent="0.25">
      <c r="A528">
        <v>61</v>
      </c>
      <c r="B528">
        <v>62</v>
      </c>
      <c r="C528">
        <v>62</v>
      </c>
      <c r="D528">
        <v>62</v>
      </c>
      <c r="E528">
        <v>62</v>
      </c>
      <c r="F528">
        <v>62</v>
      </c>
      <c r="G528">
        <v>62</v>
      </c>
      <c r="H528">
        <v>62</v>
      </c>
      <c r="I528">
        <v>62</v>
      </c>
      <c r="J528">
        <v>62</v>
      </c>
      <c r="K528">
        <v>62</v>
      </c>
      <c r="L528">
        <v>62</v>
      </c>
      <c r="M528">
        <v>62</v>
      </c>
      <c r="N528">
        <v>62</v>
      </c>
      <c r="O528">
        <v>62</v>
      </c>
      <c r="P528">
        <v>62</v>
      </c>
      <c r="Q528">
        <v>62</v>
      </c>
      <c r="R528">
        <v>62</v>
      </c>
      <c r="S528">
        <v>62</v>
      </c>
      <c r="T528">
        <v>62</v>
      </c>
      <c r="U528">
        <v>62</v>
      </c>
      <c r="V528">
        <v>62</v>
      </c>
      <c r="W528">
        <v>62</v>
      </c>
      <c r="X528">
        <v>62</v>
      </c>
      <c r="Y528">
        <v>62</v>
      </c>
      <c r="Z528">
        <v>62</v>
      </c>
      <c r="AA528">
        <v>62</v>
      </c>
      <c r="AB528">
        <v>62</v>
      </c>
      <c r="AC528">
        <v>62</v>
      </c>
      <c r="AD528">
        <v>62</v>
      </c>
      <c r="AE528">
        <v>62</v>
      </c>
      <c r="AF528">
        <v>62</v>
      </c>
      <c r="AG528">
        <v>62</v>
      </c>
      <c r="AH528">
        <v>62</v>
      </c>
      <c r="AI528">
        <v>62</v>
      </c>
      <c r="AJ528">
        <v>62</v>
      </c>
      <c r="AK528">
        <v>62</v>
      </c>
      <c r="AL528">
        <v>32</v>
      </c>
      <c r="AM528">
        <v>158</v>
      </c>
      <c r="AN528">
        <v>158</v>
      </c>
      <c r="AO528">
        <v>157</v>
      </c>
      <c r="AP528">
        <v>157</v>
      </c>
      <c r="AQ528">
        <v>157</v>
      </c>
      <c r="AR528">
        <v>157</v>
      </c>
      <c r="AS528">
        <v>74.295454545454547</v>
      </c>
    </row>
    <row r="529" spans="1:45" x14ac:dyDescent="0.25">
      <c r="A529">
        <v>40</v>
      </c>
      <c r="B529">
        <v>40</v>
      </c>
      <c r="C529">
        <v>40</v>
      </c>
      <c r="D529">
        <v>40</v>
      </c>
      <c r="E529">
        <v>40</v>
      </c>
      <c r="F529">
        <v>41</v>
      </c>
      <c r="G529">
        <v>40</v>
      </c>
      <c r="H529">
        <v>40</v>
      </c>
      <c r="I529">
        <v>40</v>
      </c>
      <c r="J529">
        <v>41</v>
      </c>
      <c r="K529">
        <v>40</v>
      </c>
      <c r="L529">
        <v>40</v>
      </c>
      <c r="M529">
        <v>40</v>
      </c>
      <c r="N529">
        <v>40</v>
      </c>
      <c r="O529">
        <v>40</v>
      </c>
      <c r="P529">
        <v>40</v>
      </c>
      <c r="Q529">
        <v>40</v>
      </c>
      <c r="R529">
        <v>40</v>
      </c>
      <c r="S529">
        <v>41</v>
      </c>
      <c r="T529">
        <v>40</v>
      </c>
      <c r="U529">
        <v>41</v>
      </c>
      <c r="V529">
        <v>40</v>
      </c>
      <c r="W529">
        <v>40</v>
      </c>
      <c r="X529">
        <v>40</v>
      </c>
      <c r="Y529">
        <v>41</v>
      </c>
      <c r="Z529">
        <v>41</v>
      </c>
      <c r="AA529">
        <v>40</v>
      </c>
      <c r="AB529">
        <v>40</v>
      </c>
      <c r="AC529">
        <v>40</v>
      </c>
      <c r="AD529">
        <v>40</v>
      </c>
      <c r="AE529">
        <v>40</v>
      </c>
      <c r="AF529">
        <v>41</v>
      </c>
      <c r="AG529">
        <v>40</v>
      </c>
      <c r="AH529">
        <v>40</v>
      </c>
      <c r="AI529">
        <v>40</v>
      </c>
      <c r="AJ529">
        <v>40</v>
      </c>
      <c r="AK529">
        <v>40</v>
      </c>
      <c r="AL529">
        <v>41</v>
      </c>
      <c r="AM529">
        <v>41</v>
      </c>
      <c r="AN529">
        <v>40</v>
      </c>
      <c r="AO529">
        <v>41</v>
      </c>
      <c r="AP529">
        <v>41</v>
      </c>
      <c r="AQ529">
        <v>41</v>
      </c>
      <c r="AR529">
        <v>2</v>
      </c>
      <c r="AS529">
        <v>39.409090909090907</v>
      </c>
    </row>
    <row r="530" spans="1:45" x14ac:dyDescent="0.25">
      <c r="A530">
        <v>84</v>
      </c>
      <c r="B530">
        <v>91</v>
      </c>
      <c r="C530">
        <v>93</v>
      </c>
      <c r="D530">
        <v>81</v>
      </c>
      <c r="E530">
        <v>76</v>
      </c>
      <c r="F530">
        <v>92</v>
      </c>
      <c r="G530">
        <v>89</v>
      </c>
      <c r="H530">
        <v>83</v>
      </c>
      <c r="I530">
        <v>93</v>
      </c>
      <c r="J530">
        <v>90</v>
      </c>
      <c r="K530">
        <v>72</v>
      </c>
      <c r="L530">
        <v>93</v>
      </c>
      <c r="M530">
        <v>88</v>
      </c>
      <c r="N530">
        <v>82</v>
      </c>
      <c r="O530">
        <v>93</v>
      </c>
      <c r="P530">
        <v>92</v>
      </c>
      <c r="Q530">
        <v>94</v>
      </c>
      <c r="R530">
        <v>94</v>
      </c>
      <c r="S530">
        <v>93</v>
      </c>
      <c r="T530">
        <v>93</v>
      </c>
      <c r="U530">
        <v>92</v>
      </c>
      <c r="V530">
        <v>93</v>
      </c>
      <c r="W530">
        <v>95</v>
      </c>
      <c r="X530">
        <v>95</v>
      </c>
      <c r="Y530">
        <v>97</v>
      </c>
      <c r="Z530">
        <v>94</v>
      </c>
      <c r="AA530">
        <v>95</v>
      </c>
      <c r="AB530">
        <v>93</v>
      </c>
      <c r="AC530">
        <v>95</v>
      </c>
      <c r="AD530">
        <v>95</v>
      </c>
      <c r="AE530">
        <v>94</v>
      </c>
      <c r="AF530">
        <v>96</v>
      </c>
      <c r="AG530">
        <v>94</v>
      </c>
      <c r="AH530">
        <v>96</v>
      </c>
      <c r="AI530">
        <v>95</v>
      </c>
      <c r="AJ530">
        <v>95</v>
      </c>
      <c r="AK530">
        <v>93</v>
      </c>
      <c r="AL530">
        <v>90</v>
      </c>
      <c r="AM530">
        <v>93</v>
      </c>
      <c r="AN530">
        <v>91</v>
      </c>
      <c r="AO530">
        <v>93</v>
      </c>
      <c r="AP530">
        <v>93</v>
      </c>
      <c r="AQ530">
        <v>95</v>
      </c>
      <c r="AR530">
        <v>93</v>
      </c>
      <c r="AS530">
        <v>91.38636363636364</v>
      </c>
    </row>
    <row r="531" spans="1:45" x14ac:dyDescent="0.25">
      <c r="A531">
        <v>163</v>
      </c>
      <c r="B531">
        <v>163</v>
      </c>
      <c r="C531">
        <v>166</v>
      </c>
      <c r="D531">
        <v>166</v>
      </c>
      <c r="E531">
        <v>166</v>
      </c>
      <c r="F531">
        <v>166</v>
      </c>
      <c r="G531">
        <v>168</v>
      </c>
      <c r="H531">
        <v>168</v>
      </c>
      <c r="I531">
        <v>167</v>
      </c>
      <c r="J531">
        <v>160</v>
      </c>
      <c r="K531">
        <v>158</v>
      </c>
      <c r="L531">
        <v>159</v>
      </c>
      <c r="M531">
        <v>158</v>
      </c>
      <c r="N531">
        <v>160</v>
      </c>
      <c r="O531">
        <v>159</v>
      </c>
      <c r="P531">
        <v>159</v>
      </c>
      <c r="Q531">
        <v>158</v>
      </c>
      <c r="R531">
        <v>159</v>
      </c>
      <c r="S531">
        <v>160</v>
      </c>
      <c r="T531">
        <v>162</v>
      </c>
      <c r="U531">
        <v>172</v>
      </c>
      <c r="V531">
        <v>165</v>
      </c>
      <c r="W531">
        <v>162</v>
      </c>
      <c r="X531">
        <v>162</v>
      </c>
      <c r="Y531">
        <v>169</v>
      </c>
      <c r="Z531">
        <v>165</v>
      </c>
      <c r="AA531">
        <v>169</v>
      </c>
      <c r="AB531">
        <v>171</v>
      </c>
      <c r="AC531">
        <v>178</v>
      </c>
      <c r="AD531">
        <v>182</v>
      </c>
      <c r="AE531">
        <v>181</v>
      </c>
      <c r="AF531">
        <v>169</v>
      </c>
      <c r="AG531">
        <v>172</v>
      </c>
      <c r="AH531">
        <v>172</v>
      </c>
      <c r="AI531">
        <v>170</v>
      </c>
      <c r="AJ531">
        <v>171</v>
      </c>
      <c r="AK531">
        <v>172</v>
      </c>
      <c r="AL531">
        <v>172</v>
      </c>
      <c r="AM531">
        <v>180</v>
      </c>
      <c r="AN531">
        <v>171</v>
      </c>
      <c r="AO531">
        <v>171</v>
      </c>
      <c r="AP531">
        <v>181</v>
      </c>
      <c r="AQ531">
        <v>185</v>
      </c>
      <c r="AR531">
        <v>177</v>
      </c>
      <c r="AS531">
        <v>167.81818181818181</v>
      </c>
    </row>
    <row r="532" spans="1:45" x14ac:dyDescent="0.25">
      <c r="A532">
        <v>108</v>
      </c>
      <c r="B532">
        <v>99</v>
      </c>
      <c r="C532">
        <v>100</v>
      </c>
      <c r="D532">
        <v>107</v>
      </c>
      <c r="E532">
        <v>107</v>
      </c>
      <c r="F532">
        <v>107</v>
      </c>
      <c r="G532">
        <v>107</v>
      </c>
      <c r="H532">
        <v>107</v>
      </c>
      <c r="I532">
        <v>107</v>
      </c>
      <c r="J532">
        <v>107</v>
      </c>
      <c r="K532">
        <v>107</v>
      </c>
      <c r="L532">
        <v>107</v>
      </c>
      <c r="M532">
        <v>107</v>
      </c>
      <c r="N532">
        <v>107</v>
      </c>
      <c r="O532">
        <v>107</v>
      </c>
      <c r="P532">
        <v>107</v>
      </c>
      <c r="Q532">
        <v>107</v>
      </c>
      <c r="R532">
        <v>107</v>
      </c>
      <c r="S532">
        <v>107</v>
      </c>
      <c r="T532">
        <v>107</v>
      </c>
      <c r="U532">
        <v>107</v>
      </c>
      <c r="V532">
        <v>107</v>
      </c>
      <c r="W532">
        <v>107</v>
      </c>
      <c r="X532">
        <v>107</v>
      </c>
      <c r="Y532">
        <v>108</v>
      </c>
      <c r="Z532">
        <v>108</v>
      </c>
      <c r="AA532">
        <v>109</v>
      </c>
      <c r="AB532">
        <v>109</v>
      </c>
      <c r="AC532">
        <v>109</v>
      </c>
      <c r="AD532">
        <v>109</v>
      </c>
      <c r="AE532">
        <v>109</v>
      </c>
      <c r="AF532">
        <v>109</v>
      </c>
      <c r="AG532">
        <v>109</v>
      </c>
      <c r="AH532">
        <v>109</v>
      </c>
      <c r="AI532">
        <v>109</v>
      </c>
      <c r="AJ532">
        <v>109</v>
      </c>
      <c r="AK532">
        <v>109</v>
      </c>
      <c r="AL532">
        <v>109</v>
      </c>
      <c r="AM532">
        <v>109</v>
      </c>
      <c r="AN532">
        <v>108</v>
      </c>
      <c r="AO532">
        <v>108</v>
      </c>
      <c r="AP532">
        <v>108</v>
      </c>
      <c r="AQ532">
        <v>108</v>
      </c>
      <c r="AR532">
        <v>108</v>
      </c>
      <c r="AS532">
        <v>107.43181818181819</v>
      </c>
    </row>
    <row r="533" spans="1:45" x14ac:dyDescent="0.25">
      <c r="A533">
        <v>154</v>
      </c>
      <c r="B533">
        <v>116</v>
      </c>
      <c r="C533">
        <v>126</v>
      </c>
      <c r="D533">
        <v>135</v>
      </c>
      <c r="E533">
        <v>142</v>
      </c>
      <c r="F533">
        <v>145</v>
      </c>
      <c r="G533">
        <v>143</v>
      </c>
      <c r="H533">
        <v>145</v>
      </c>
      <c r="I533">
        <v>143</v>
      </c>
      <c r="J533">
        <v>118</v>
      </c>
      <c r="K533">
        <v>119</v>
      </c>
      <c r="L533">
        <v>117</v>
      </c>
      <c r="M533">
        <v>109</v>
      </c>
      <c r="N533">
        <v>100</v>
      </c>
      <c r="O533">
        <v>95</v>
      </c>
      <c r="P533">
        <v>104</v>
      </c>
      <c r="Q533">
        <v>99</v>
      </c>
      <c r="R533">
        <v>107</v>
      </c>
      <c r="S533">
        <v>114</v>
      </c>
      <c r="T533">
        <v>111</v>
      </c>
      <c r="U533">
        <v>113</v>
      </c>
      <c r="V533">
        <v>114</v>
      </c>
      <c r="W533">
        <v>111</v>
      </c>
      <c r="X533">
        <v>123</v>
      </c>
      <c r="Y533">
        <v>115</v>
      </c>
      <c r="Z533">
        <v>132</v>
      </c>
      <c r="AA533">
        <v>115</v>
      </c>
      <c r="AB533">
        <v>116</v>
      </c>
      <c r="AC533">
        <v>116</v>
      </c>
      <c r="AD533">
        <v>124</v>
      </c>
      <c r="AE533">
        <v>130</v>
      </c>
      <c r="AF533">
        <v>122</v>
      </c>
      <c r="AG533">
        <v>122</v>
      </c>
      <c r="AH533">
        <v>118</v>
      </c>
      <c r="AI533">
        <v>125</v>
      </c>
      <c r="AJ533">
        <v>123</v>
      </c>
      <c r="AK533">
        <v>125</v>
      </c>
      <c r="AL533">
        <v>120</v>
      </c>
      <c r="AM533">
        <v>123</v>
      </c>
      <c r="AN533">
        <v>127</v>
      </c>
      <c r="AO533">
        <v>126</v>
      </c>
      <c r="AP533">
        <v>123</v>
      </c>
      <c r="AQ533">
        <v>115</v>
      </c>
      <c r="AR533">
        <v>107</v>
      </c>
      <c r="AS533">
        <v>121.06818181818181</v>
      </c>
    </row>
    <row r="534" spans="1:45" x14ac:dyDescent="0.25">
      <c r="A534">
        <v>6</v>
      </c>
      <c r="B534">
        <v>4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  <c r="T534">
        <v>2</v>
      </c>
      <c r="U534">
        <v>2</v>
      </c>
      <c r="V534">
        <v>2</v>
      </c>
      <c r="W534">
        <v>4</v>
      </c>
      <c r="X534">
        <v>8</v>
      </c>
      <c r="Y534">
        <v>8</v>
      </c>
      <c r="Z534">
        <v>6</v>
      </c>
      <c r="AA534">
        <v>4</v>
      </c>
      <c r="AB534">
        <v>6</v>
      </c>
      <c r="AC534">
        <v>8</v>
      </c>
      <c r="AD534">
        <v>8</v>
      </c>
      <c r="AE534">
        <v>8</v>
      </c>
      <c r="AF534">
        <v>2</v>
      </c>
      <c r="AG534">
        <v>2</v>
      </c>
      <c r="AH534">
        <v>2</v>
      </c>
      <c r="AI534">
        <v>4</v>
      </c>
      <c r="AJ534">
        <v>4</v>
      </c>
      <c r="AK534">
        <v>4</v>
      </c>
      <c r="AL534">
        <v>4</v>
      </c>
      <c r="AM534">
        <v>4</v>
      </c>
      <c r="AN534">
        <v>2</v>
      </c>
      <c r="AO534">
        <v>4</v>
      </c>
      <c r="AP534">
        <v>4</v>
      </c>
      <c r="AQ534">
        <v>4</v>
      </c>
      <c r="AR534">
        <v>4</v>
      </c>
      <c r="AS534">
        <v>3.5</v>
      </c>
    </row>
    <row r="535" spans="1:45" x14ac:dyDescent="0.25">
      <c r="A535">
        <v>93</v>
      </c>
      <c r="B535">
        <v>85</v>
      </c>
      <c r="C535">
        <v>85</v>
      </c>
      <c r="D535">
        <v>85</v>
      </c>
      <c r="E535">
        <v>85</v>
      </c>
      <c r="F535">
        <v>85</v>
      </c>
      <c r="G535">
        <v>85</v>
      </c>
      <c r="H535">
        <v>85</v>
      </c>
      <c r="I535">
        <v>85</v>
      </c>
      <c r="J535">
        <v>85</v>
      </c>
      <c r="K535">
        <v>85</v>
      </c>
      <c r="L535">
        <v>85</v>
      </c>
      <c r="M535">
        <v>85</v>
      </c>
      <c r="N535">
        <v>85</v>
      </c>
      <c r="O535">
        <v>85</v>
      </c>
      <c r="P535">
        <v>85</v>
      </c>
      <c r="Q535">
        <v>85</v>
      </c>
      <c r="R535">
        <v>93</v>
      </c>
      <c r="S535">
        <v>93</v>
      </c>
      <c r="T535">
        <v>84</v>
      </c>
      <c r="U535">
        <v>83</v>
      </c>
      <c r="V535">
        <v>85</v>
      </c>
      <c r="W535">
        <v>85</v>
      </c>
      <c r="X535">
        <v>85</v>
      </c>
      <c r="Y535">
        <v>85</v>
      </c>
      <c r="Z535">
        <v>85</v>
      </c>
      <c r="AA535">
        <v>92</v>
      </c>
      <c r="AB535">
        <v>92</v>
      </c>
      <c r="AC535">
        <v>83</v>
      </c>
      <c r="AD535">
        <v>83</v>
      </c>
      <c r="AE535">
        <v>83</v>
      </c>
      <c r="AF535">
        <v>83</v>
      </c>
      <c r="AG535">
        <v>83</v>
      </c>
      <c r="AH535">
        <v>83</v>
      </c>
      <c r="AI535">
        <v>88</v>
      </c>
      <c r="AJ535">
        <v>88</v>
      </c>
      <c r="AK535">
        <v>88</v>
      </c>
      <c r="AL535">
        <v>83</v>
      </c>
      <c r="AM535">
        <v>83</v>
      </c>
      <c r="AN535">
        <v>84</v>
      </c>
      <c r="AO535">
        <v>83</v>
      </c>
      <c r="AP535">
        <v>83</v>
      </c>
      <c r="AQ535">
        <v>83</v>
      </c>
      <c r="AR535">
        <v>83</v>
      </c>
      <c r="AS535">
        <v>85.431818181818187</v>
      </c>
    </row>
    <row r="536" spans="1:45" x14ac:dyDescent="0.25">
      <c r="A536">
        <v>107</v>
      </c>
      <c r="B536">
        <v>100</v>
      </c>
      <c r="C536">
        <v>91</v>
      </c>
      <c r="D536">
        <v>90</v>
      </c>
      <c r="E536">
        <v>94</v>
      </c>
      <c r="F536">
        <v>96</v>
      </c>
      <c r="G536">
        <v>93</v>
      </c>
      <c r="H536">
        <v>95</v>
      </c>
      <c r="I536">
        <v>96</v>
      </c>
      <c r="J536">
        <v>102</v>
      </c>
      <c r="K536">
        <v>104</v>
      </c>
      <c r="L536">
        <v>93</v>
      </c>
      <c r="M536">
        <v>95</v>
      </c>
      <c r="N536">
        <v>105</v>
      </c>
      <c r="O536">
        <v>101</v>
      </c>
      <c r="P536">
        <v>101</v>
      </c>
      <c r="Q536">
        <v>101</v>
      </c>
      <c r="R536">
        <v>103</v>
      </c>
      <c r="S536">
        <v>97</v>
      </c>
      <c r="T536">
        <v>101</v>
      </c>
      <c r="U536">
        <v>103</v>
      </c>
      <c r="V536">
        <v>95</v>
      </c>
      <c r="W536">
        <v>93</v>
      </c>
      <c r="X536">
        <v>96</v>
      </c>
      <c r="Y536">
        <v>93</v>
      </c>
      <c r="Z536">
        <v>95</v>
      </c>
      <c r="AA536">
        <v>100</v>
      </c>
      <c r="AB536">
        <v>101</v>
      </c>
      <c r="AC536">
        <v>104</v>
      </c>
      <c r="AD536">
        <v>102</v>
      </c>
      <c r="AE536">
        <v>101</v>
      </c>
      <c r="AF536">
        <v>95</v>
      </c>
      <c r="AG536">
        <v>99</v>
      </c>
      <c r="AH536">
        <v>96</v>
      </c>
      <c r="AI536">
        <v>95</v>
      </c>
      <c r="AJ536">
        <v>100</v>
      </c>
      <c r="AK536">
        <v>103</v>
      </c>
      <c r="AL536">
        <v>100</v>
      </c>
      <c r="AM536">
        <v>97</v>
      </c>
      <c r="AN536">
        <v>96</v>
      </c>
      <c r="AO536">
        <v>95</v>
      </c>
      <c r="AP536">
        <v>95</v>
      </c>
      <c r="AQ536">
        <v>94</v>
      </c>
      <c r="AR536">
        <v>99</v>
      </c>
      <c r="AS536">
        <v>98</v>
      </c>
    </row>
    <row r="537" spans="1:45" x14ac:dyDescent="0.25">
      <c r="A537">
        <v>21</v>
      </c>
      <c r="B537">
        <v>21</v>
      </c>
      <c r="C537">
        <v>21</v>
      </c>
      <c r="D537">
        <v>21</v>
      </c>
      <c r="E537">
        <v>21</v>
      </c>
      <c r="F537">
        <v>21</v>
      </c>
      <c r="G537">
        <v>22</v>
      </c>
      <c r="H537">
        <v>22</v>
      </c>
      <c r="I537">
        <v>22</v>
      </c>
      <c r="J537">
        <v>22</v>
      </c>
      <c r="K537">
        <v>23</v>
      </c>
      <c r="L537">
        <v>23</v>
      </c>
      <c r="M537">
        <v>22</v>
      </c>
      <c r="N537">
        <v>21</v>
      </c>
      <c r="O537">
        <v>21</v>
      </c>
      <c r="P537">
        <v>21</v>
      </c>
      <c r="Q537">
        <v>21</v>
      </c>
      <c r="R537">
        <v>21</v>
      </c>
      <c r="S537">
        <v>20</v>
      </c>
      <c r="T537">
        <v>21</v>
      </c>
      <c r="U537">
        <v>21</v>
      </c>
      <c r="V537">
        <v>22</v>
      </c>
      <c r="W537">
        <v>22</v>
      </c>
      <c r="X537">
        <v>22</v>
      </c>
      <c r="Y537">
        <v>33</v>
      </c>
      <c r="Z537">
        <v>33</v>
      </c>
      <c r="AA537">
        <v>33</v>
      </c>
      <c r="AB537">
        <v>33</v>
      </c>
      <c r="AC537">
        <v>33</v>
      </c>
      <c r="AD537">
        <v>33</v>
      </c>
      <c r="AE537">
        <v>33</v>
      </c>
      <c r="AF537">
        <v>33</v>
      </c>
      <c r="AG537">
        <v>33</v>
      </c>
      <c r="AH537">
        <v>33</v>
      </c>
      <c r="AI537">
        <v>33</v>
      </c>
      <c r="AJ537">
        <v>33</v>
      </c>
      <c r="AK537">
        <v>33</v>
      </c>
      <c r="AL537">
        <v>33</v>
      </c>
      <c r="AM537">
        <v>33</v>
      </c>
      <c r="AN537">
        <v>33</v>
      </c>
      <c r="AO537">
        <v>33</v>
      </c>
      <c r="AP537">
        <v>33</v>
      </c>
      <c r="AQ537">
        <v>33</v>
      </c>
      <c r="AR537">
        <v>33</v>
      </c>
      <c r="AS537">
        <v>26.704545454545453</v>
      </c>
    </row>
    <row r="538" spans="1:45" x14ac:dyDescent="0.25">
      <c r="A538">
        <v>173</v>
      </c>
      <c r="B538">
        <v>173</v>
      </c>
      <c r="C538">
        <v>173</v>
      </c>
      <c r="D538">
        <v>157</v>
      </c>
      <c r="E538">
        <v>157</v>
      </c>
      <c r="F538">
        <v>157</v>
      </c>
      <c r="G538">
        <v>157</v>
      </c>
      <c r="H538">
        <v>157</v>
      </c>
      <c r="I538">
        <v>157</v>
      </c>
      <c r="J538">
        <v>157</v>
      </c>
      <c r="K538">
        <v>157</v>
      </c>
      <c r="L538">
        <v>157</v>
      </c>
      <c r="M538">
        <v>157</v>
      </c>
      <c r="N538">
        <v>159</v>
      </c>
      <c r="O538">
        <v>159</v>
      </c>
      <c r="P538">
        <v>159</v>
      </c>
      <c r="Q538">
        <v>159</v>
      </c>
      <c r="R538">
        <v>159</v>
      </c>
      <c r="S538">
        <v>159</v>
      </c>
      <c r="T538">
        <v>161</v>
      </c>
      <c r="U538">
        <v>161</v>
      </c>
      <c r="V538">
        <v>161</v>
      </c>
      <c r="W538">
        <v>161</v>
      </c>
      <c r="X538">
        <v>161</v>
      </c>
      <c r="Y538">
        <v>161</v>
      </c>
      <c r="Z538">
        <v>162</v>
      </c>
      <c r="AA538">
        <v>162</v>
      </c>
      <c r="AB538">
        <v>159</v>
      </c>
      <c r="AC538">
        <v>159</v>
      </c>
      <c r="AD538">
        <v>159</v>
      </c>
      <c r="AE538">
        <v>159</v>
      </c>
      <c r="AF538">
        <v>157</v>
      </c>
      <c r="AG538">
        <v>159</v>
      </c>
      <c r="AH538">
        <v>159</v>
      </c>
      <c r="AI538">
        <v>159</v>
      </c>
      <c r="AJ538">
        <v>159</v>
      </c>
      <c r="AK538">
        <v>159</v>
      </c>
      <c r="AL538">
        <v>159</v>
      </c>
      <c r="AM538">
        <v>159</v>
      </c>
      <c r="AN538">
        <v>159</v>
      </c>
      <c r="AO538">
        <v>156</v>
      </c>
      <c r="AP538">
        <v>159</v>
      </c>
      <c r="AQ538">
        <v>159</v>
      </c>
      <c r="AR538">
        <v>159</v>
      </c>
      <c r="AS538">
        <v>159.79545454545453</v>
      </c>
    </row>
    <row r="539" spans="1:45" x14ac:dyDescent="0.25">
      <c r="A539">
        <v>15</v>
      </c>
      <c r="B539">
        <v>14</v>
      </c>
      <c r="C539">
        <v>12</v>
      </c>
      <c r="D539">
        <v>14</v>
      </c>
      <c r="E539">
        <v>14</v>
      </c>
      <c r="F539">
        <v>14</v>
      </c>
      <c r="G539">
        <v>14</v>
      </c>
      <c r="H539">
        <v>14</v>
      </c>
      <c r="I539">
        <v>14</v>
      </c>
      <c r="J539">
        <v>14</v>
      </c>
      <c r="K539">
        <v>14</v>
      </c>
      <c r="L539">
        <v>13</v>
      </c>
      <c r="M539">
        <v>14</v>
      </c>
      <c r="N539">
        <v>14</v>
      </c>
      <c r="O539">
        <v>12</v>
      </c>
      <c r="P539">
        <v>13</v>
      </c>
      <c r="Q539">
        <v>15</v>
      </c>
      <c r="R539">
        <v>13</v>
      </c>
      <c r="S539">
        <v>10</v>
      </c>
      <c r="T539">
        <v>15</v>
      </c>
      <c r="U539">
        <v>12</v>
      </c>
      <c r="V539">
        <v>14</v>
      </c>
      <c r="W539">
        <v>13</v>
      </c>
      <c r="X539">
        <v>14</v>
      </c>
      <c r="Y539">
        <v>14</v>
      </c>
      <c r="Z539">
        <v>13</v>
      </c>
      <c r="AA539">
        <v>12</v>
      </c>
      <c r="AB539">
        <v>12</v>
      </c>
      <c r="AC539">
        <v>14</v>
      </c>
      <c r="AD539">
        <v>13</v>
      </c>
      <c r="AE539">
        <v>12</v>
      </c>
      <c r="AF539">
        <v>13</v>
      </c>
      <c r="AG539">
        <v>12</v>
      </c>
      <c r="AH539">
        <v>12</v>
      </c>
      <c r="AI539">
        <v>13</v>
      </c>
      <c r="AJ539">
        <v>13</v>
      </c>
      <c r="AK539">
        <v>12</v>
      </c>
      <c r="AL539">
        <v>12</v>
      </c>
      <c r="AM539">
        <v>12</v>
      </c>
      <c r="AN539">
        <v>13</v>
      </c>
      <c r="AO539">
        <v>14</v>
      </c>
      <c r="AP539">
        <v>14</v>
      </c>
      <c r="AQ539">
        <v>13</v>
      </c>
      <c r="AR539">
        <v>15</v>
      </c>
      <c r="AS539">
        <v>13.25</v>
      </c>
    </row>
    <row r="540" spans="1:45" x14ac:dyDescent="0.25">
      <c r="A540">
        <v>2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  <c r="L540">
        <v>5</v>
      </c>
      <c r="M540">
        <v>5</v>
      </c>
      <c r="N540">
        <v>5</v>
      </c>
      <c r="O540">
        <v>5</v>
      </c>
      <c r="P540">
        <v>5</v>
      </c>
      <c r="Q540">
        <v>5</v>
      </c>
      <c r="R540">
        <v>5</v>
      </c>
      <c r="S540">
        <v>5</v>
      </c>
      <c r="T540">
        <v>5</v>
      </c>
      <c r="U540">
        <v>5</v>
      </c>
      <c r="V540">
        <v>5</v>
      </c>
      <c r="W540">
        <v>5</v>
      </c>
      <c r="X540">
        <v>5</v>
      </c>
      <c r="Y540">
        <v>5</v>
      </c>
      <c r="Z540">
        <v>5</v>
      </c>
      <c r="AA540">
        <v>5</v>
      </c>
      <c r="AB540">
        <v>5</v>
      </c>
      <c r="AC540">
        <v>5</v>
      </c>
      <c r="AD540">
        <v>5</v>
      </c>
      <c r="AE540">
        <v>5</v>
      </c>
      <c r="AF540">
        <v>5</v>
      </c>
      <c r="AG540">
        <v>5</v>
      </c>
      <c r="AH540">
        <v>5</v>
      </c>
      <c r="AI540">
        <v>5</v>
      </c>
      <c r="AJ540">
        <v>5</v>
      </c>
      <c r="AK540">
        <v>5</v>
      </c>
      <c r="AL540">
        <v>5</v>
      </c>
      <c r="AM540">
        <v>5</v>
      </c>
      <c r="AN540">
        <v>5</v>
      </c>
      <c r="AO540">
        <v>5</v>
      </c>
      <c r="AP540">
        <v>5</v>
      </c>
      <c r="AQ540">
        <v>5</v>
      </c>
      <c r="AR540">
        <v>5</v>
      </c>
      <c r="AS540">
        <v>4.25</v>
      </c>
    </row>
    <row r="541" spans="1:45" x14ac:dyDescent="0.25">
      <c r="A541">
        <v>19</v>
      </c>
      <c r="B541">
        <v>19</v>
      </c>
      <c r="C541">
        <v>19</v>
      </c>
      <c r="D541">
        <v>19</v>
      </c>
      <c r="E541">
        <v>18</v>
      </c>
      <c r="F541">
        <v>18</v>
      </c>
      <c r="G541">
        <v>18</v>
      </c>
      <c r="H541">
        <v>18</v>
      </c>
      <c r="I541">
        <v>18</v>
      </c>
      <c r="J541">
        <v>18</v>
      </c>
      <c r="K541">
        <v>15</v>
      </c>
      <c r="L541">
        <v>15</v>
      </c>
      <c r="M541">
        <v>15</v>
      </c>
      <c r="N541">
        <v>15</v>
      </c>
      <c r="O541">
        <v>15</v>
      </c>
      <c r="P541">
        <v>15</v>
      </c>
      <c r="Q541">
        <v>15</v>
      </c>
      <c r="R541">
        <v>19</v>
      </c>
      <c r="S541">
        <v>19</v>
      </c>
      <c r="T541">
        <v>19</v>
      </c>
      <c r="U541">
        <v>19</v>
      </c>
      <c r="V541">
        <v>19</v>
      </c>
      <c r="W541">
        <v>19</v>
      </c>
      <c r="X541">
        <v>19</v>
      </c>
      <c r="Y541">
        <v>22</v>
      </c>
      <c r="Z541">
        <v>23</v>
      </c>
      <c r="AA541">
        <v>23</v>
      </c>
      <c r="AB541">
        <v>23</v>
      </c>
      <c r="AC541">
        <v>23</v>
      </c>
      <c r="AD541">
        <v>23</v>
      </c>
      <c r="AE541">
        <v>23</v>
      </c>
      <c r="AF541">
        <v>23</v>
      </c>
      <c r="AG541">
        <v>23</v>
      </c>
      <c r="AH541">
        <v>23</v>
      </c>
      <c r="AI541">
        <v>23</v>
      </c>
      <c r="AJ541">
        <v>23</v>
      </c>
      <c r="AK541">
        <v>23</v>
      </c>
      <c r="AL541">
        <v>23</v>
      </c>
      <c r="AM541">
        <v>23</v>
      </c>
      <c r="AN541">
        <v>23</v>
      </c>
      <c r="AO541">
        <v>23</v>
      </c>
      <c r="AP541">
        <v>23</v>
      </c>
      <c r="AQ541">
        <v>19</v>
      </c>
      <c r="AR541">
        <v>19</v>
      </c>
      <c r="AS541">
        <v>19.84090909090909</v>
      </c>
    </row>
    <row r="542" spans="1:45" x14ac:dyDescent="0.25">
      <c r="A542">
        <v>71</v>
      </c>
      <c r="B542">
        <v>71</v>
      </c>
      <c r="C542">
        <v>71</v>
      </c>
      <c r="D542">
        <v>72</v>
      </c>
      <c r="E542">
        <v>74</v>
      </c>
      <c r="F542">
        <v>71</v>
      </c>
      <c r="G542">
        <v>71</v>
      </c>
      <c r="H542">
        <v>69</v>
      </c>
      <c r="I542">
        <v>71</v>
      </c>
      <c r="J542">
        <v>71</v>
      </c>
      <c r="K542">
        <v>74</v>
      </c>
      <c r="L542">
        <v>71</v>
      </c>
      <c r="M542">
        <v>73</v>
      </c>
      <c r="N542">
        <v>73</v>
      </c>
      <c r="O542">
        <v>79</v>
      </c>
      <c r="P542">
        <v>83</v>
      </c>
      <c r="Q542">
        <v>147</v>
      </c>
      <c r="R542">
        <v>141</v>
      </c>
      <c r="S542">
        <v>110</v>
      </c>
      <c r="T542">
        <v>109</v>
      </c>
      <c r="U542">
        <v>100</v>
      </c>
      <c r="V542">
        <v>74</v>
      </c>
      <c r="W542">
        <v>114</v>
      </c>
      <c r="X542">
        <v>116</v>
      </c>
      <c r="Y542">
        <v>73</v>
      </c>
      <c r="Z542">
        <v>100</v>
      </c>
      <c r="AA542">
        <v>121</v>
      </c>
      <c r="AB542">
        <v>86</v>
      </c>
      <c r="AC542">
        <v>71</v>
      </c>
      <c r="AD542">
        <v>71</v>
      </c>
      <c r="AE542">
        <v>71</v>
      </c>
      <c r="AF542">
        <v>73</v>
      </c>
      <c r="AG542">
        <v>91</v>
      </c>
      <c r="AH542">
        <v>93</v>
      </c>
      <c r="AI542">
        <v>106</v>
      </c>
      <c r="AJ542">
        <v>107</v>
      </c>
      <c r="AK542">
        <v>95</v>
      </c>
      <c r="AL542">
        <v>108</v>
      </c>
      <c r="AM542">
        <v>106</v>
      </c>
      <c r="AN542">
        <v>96</v>
      </c>
      <c r="AO542">
        <v>156</v>
      </c>
      <c r="AP542">
        <v>196</v>
      </c>
      <c r="AQ542">
        <v>131</v>
      </c>
      <c r="AR542">
        <v>96</v>
      </c>
      <c r="AS542">
        <v>93.704545454545453</v>
      </c>
    </row>
    <row r="543" spans="1:45" x14ac:dyDescent="0.25">
      <c r="A543">
        <v>46</v>
      </c>
      <c r="B543">
        <v>46</v>
      </c>
      <c r="C543">
        <v>46</v>
      </c>
      <c r="D543">
        <v>46</v>
      </c>
      <c r="E543">
        <v>46</v>
      </c>
      <c r="F543">
        <v>45</v>
      </c>
      <c r="G543">
        <v>45</v>
      </c>
      <c r="H543">
        <v>45</v>
      </c>
      <c r="I543">
        <v>46</v>
      </c>
      <c r="J543">
        <v>40</v>
      </c>
      <c r="K543">
        <v>40</v>
      </c>
      <c r="L543">
        <v>40</v>
      </c>
      <c r="M543">
        <v>40</v>
      </c>
      <c r="N543">
        <v>40</v>
      </c>
      <c r="O543">
        <v>37</v>
      </c>
      <c r="P543">
        <v>42</v>
      </c>
      <c r="Q543">
        <v>42</v>
      </c>
      <c r="R543">
        <v>44</v>
      </c>
      <c r="S543">
        <v>44</v>
      </c>
      <c r="T543">
        <v>44</v>
      </c>
      <c r="U543">
        <v>44</v>
      </c>
      <c r="V543">
        <v>44</v>
      </c>
      <c r="W543">
        <v>44</v>
      </c>
      <c r="X543">
        <v>44</v>
      </c>
      <c r="Y543">
        <v>44</v>
      </c>
      <c r="Z543">
        <v>48</v>
      </c>
      <c r="AA543">
        <v>48</v>
      </c>
      <c r="AB543">
        <v>48</v>
      </c>
      <c r="AC543">
        <v>48</v>
      </c>
      <c r="AD543">
        <v>48</v>
      </c>
      <c r="AE543">
        <v>48</v>
      </c>
      <c r="AF543">
        <v>48</v>
      </c>
      <c r="AG543">
        <v>48</v>
      </c>
      <c r="AH543">
        <v>48</v>
      </c>
      <c r="AI543">
        <v>43</v>
      </c>
      <c r="AJ543">
        <v>48</v>
      </c>
      <c r="AK543">
        <v>48</v>
      </c>
      <c r="AL543">
        <v>48</v>
      </c>
      <c r="AM543">
        <v>46</v>
      </c>
      <c r="AN543">
        <v>46</v>
      </c>
      <c r="AO543">
        <v>41</v>
      </c>
      <c r="AP543">
        <v>43</v>
      </c>
      <c r="AQ543">
        <v>43</v>
      </c>
      <c r="AR543">
        <v>41</v>
      </c>
      <c r="AS543">
        <v>44.613636363636367</v>
      </c>
    </row>
    <row r="544" spans="1:45" x14ac:dyDescent="0.25">
      <c r="A544">
        <v>6</v>
      </c>
      <c r="B544">
        <v>6</v>
      </c>
      <c r="C544">
        <v>6</v>
      </c>
      <c r="D544">
        <v>6</v>
      </c>
      <c r="E544">
        <v>6</v>
      </c>
      <c r="F544">
        <v>6</v>
      </c>
      <c r="G544">
        <v>6</v>
      </c>
      <c r="H544">
        <v>6</v>
      </c>
      <c r="I544">
        <v>6</v>
      </c>
      <c r="J544">
        <v>6</v>
      </c>
      <c r="K544">
        <v>6</v>
      </c>
      <c r="L544">
        <v>6</v>
      </c>
      <c r="M544">
        <v>6</v>
      </c>
      <c r="N544">
        <v>6</v>
      </c>
      <c r="O544">
        <v>7</v>
      </c>
      <c r="P544">
        <v>7</v>
      </c>
      <c r="Q544">
        <v>7</v>
      </c>
      <c r="R544">
        <v>7</v>
      </c>
      <c r="S544">
        <v>7</v>
      </c>
      <c r="T544">
        <v>7</v>
      </c>
      <c r="U544">
        <v>7</v>
      </c>
      <c r="V544">
        <v>7</v>
      </c>
      <c r="W544">
        <v>7</v>
      </c>
      <c r="X544">
        <v>7</v>
      </c>
      <c r="Y544">
        <v>7</v>
      </c>
      <c r="Z544">
        <v>7</v>
      </c>
      <c r="AA544">
        <v>7</v>
      </c>
      <c r="AB544">
        <v>7</v>
      </c>
      <c r="AC544">
        <v>7</v>
      </c>
      <c r="AD544">
        <v>7</v>
      </c>
      <c r="AE544">
        <v>7</v>
      </c>
      <c r="AF544">
        <v>7</v>
      </c>
      <c r="AG544">
        <v>7</v>
      </c>
      <c r="AH544">
        <v>7</v>
      </c>
      <c r="AI544">
        <v>7</v>
      </c>
      <c r="AJ544">
        <v>7</v>
      </c>
      <c r="AK544">
        <v>7</v>
      </c>
      <c r="AL544">
        <v>7</v>
      </c>
      <c r="AM544">
        <v>7</v>
      </c>
      <c r="AN544">
        <v>7</v>
      </c>
      <c r="AO544">
        <v>7</v>
      </c>
      <c r="AP544">
        <v>7</v>
      </c>
      <c r="AQ544">
        <v>6</v>
      </c>
      <c r="AR544">
        <v>6</v>
      </c>
      <c r="AS544">
        <v>6.6363636363636367</v>
      </c>
    </row>
    <row r="545" spans="1:45" x14ac:dyDescent="0.25">
      <c r="A545">
        <v>83</v>
      </c>
      <c r="B545">
        <v>79</v>
      </c>
      <c r="C545">
        <v>75</v>
      </c>
      <c r="D545">
        <v>75</v>
      </c>
      <c r="E545">
        <v>72</v>
      </c>
      <c r="F545">
        <v>75</v>
      </c>
      <c r="G545">
        <v>75</v>
      </c>
      <c r="H545">
        <v>75</v>
      </c>
      <c r="I545">
        <v>76</v>
      </c>
      <c r="J545">
        <v>83</v>
      </c>
      <c r="K545">
        <v>79</v>
      </c>
      <c r="L545">
        <v>75</v>
      </c>
      <c r="M545">
        <v>70</v>
      </c>
      <c r="N545">
        <v>78</v>
      </c>
      <c r="O545">
        <v>70</v>
      </c>
      <c r="P545">
        <v>72</v>
      </c>
      <c r="Q545">
        <v>77</v>
      </c>
      <c r="R545">
        <v>74</v>
      </c>
      <c r="S545">
        <v>81</v>
      </c>
      <c r="T545">
        <v>79</v>
      </c>
      <c r="U545">
        <v>84</v>
      </c>
      <c r="V545">
        <v>74</v>
      </c>
      <c r="W545">
        <v>75</v>
      </c>
      <c r="X545">
        <v>80</v>
      </c>
      <c r="Y545">
        <v>75</v>
      </c>
      <c r="Z545">
        <v>81</v>
      </c>
      <c r="AA545">
        <v>62</v>
      </c>
      <c r="AB545">
        <v>76</v>
      </c>
      <c r="AC545">
        <v>61</v>
      </c>
      <c r="AD545">
        <v>82</v>
      </c>
      <c r="AE545">
        <v>73</v>
      </c>
      <c r="AF545">
        <v>73</v>
      </c>
      <c r="AG545">
        <v>77</v>
      </c>
      <c r="AH545">
        <v>76</v>
      </c>
      <c r="AI545">
        <v>74</v>
      </c>
      <c r="AJ545">
        <v>74</v>
      </c>
      <c r="AK545">
        <v>77</v>
      </c>
      <c r="AL545">
        <v>76</v>
      </c>
      <c r="AM545">
        <v>79</v>
      </c>
      <c r="AN545">
        <v>85</v>
      </c>
      <c r="AO545">
        <v>73</v>
      </c>
      <c r="AP545">
        <v>77</v>
      </c>
      <c r="AQ545">
        <v>63</v>
      </c>
      <c r="AR545">
        <v>80</v>
      </c>
      <c r="AS545">
        <v>75.681818181818187</v>
      </c>
    </row>
    <row r="546" spans="1:45" x14ac:dyDescent="0.25">
      <c r="A546">
        <v>39</v>
      </c>
      <c r="B546">
        <v>39</v>
      </c>
      <c r="C546">
        <v>39</v>
      </c>
      <c r="D546">
        <v>39</v>
      </c>
      <c r="E546">
        <v>39</v>
      </c>
      <c r="F546">
        <v>39</v>
      </c>
      <c r="G546">
        <v>39</v>
      </c>
      <c r="H546">
        <v>39</v>
      </c>
      <c r="I546">
        <v>39</v>
      </c>
      <c r="J546">
        <v>39</v>
      </c>
      <c r="K546">
        <v>39</v>
      </c>
      <c r="L546">
        <v>39</v>
      </c>
      <c r="M546">
        <v>39</v>
      </c>
      <c r="N546">
        <v>39</v>
      </c>
      <c r="O546">
        <v>39</v>
      </c>
      <c r="P546">
        <v>39</v>
      </c>
      <c r="Q546">
        <v>39</v>
      </c>
      <c r="R546">
        <v>39</v>
      </c>
      <c r="S546">
        <v>39</v>
      </c>
      <c r="T546">
        <v>39</v>
      </c>
      <c r="U546">
        <v>36</v>
      </c>
      <c r="V546">
        <v>36</v>
      </c>
      <c r="W546">
        <v>36</v>
      </c>
      <c r="X546">
        <v>36</v>
      </c>
      <c r="Y546">
        <v>36</v>
      </c>
      <c r="Z546">
        <v>36</v>
      </c>
      <c r="AA546">
        <v>36</v>
      </c>
      <c r="AB546">
        <v>36</v>
      </c>
      <c r="AC546">
        <v>38</v>
      </c>
      <c r="AD546">
        <v>38</v>
      </c>
      <c r="AE546">
        <v>38</v>
      </c>
      <c r="AF546">
        <v>38</v>
      </c>
      <c r="AG546">
        <v>36</v>
      </c>
      <c r="AH546">
        <v>36</v>
      </c>
      <c r="AI546">
        <v>36</v>
      </c>
      <c r="AJ546">
        <v>36</v>
      </c>
      <c r="AK546">
        <v>36</v>
      </c>
      <c r="AL546">
        <v>36</v>
      </c>
      <c r="AM546">
        <v>36</v>
      </c>
      <c r="AN546">
        <v>36</v>
      </c>
      <c r="AO546">
        <v>36</v>
      </c>
      <c r="AP546">
        <v>34</v>
      </c>
      <c r="AQ546">
        <v>34</v>
      </c>
      <c r="AR546">
        <v>34</v>
      </c>
      <c r="AS546">
        <v>37.409090909090907</v>
      </c>
    </row>
    <row r="547" spans="1:45" x14ac:dyDescent="0.25">
      <c r="A547">
        <v>34</v>
      </c>
      <c r="B547">
        <v>36</v>
      </c>
      <c r="C547">
        <v>38</v>
      </c>
      <c r="D547">
        <v>40</v>
      </c>
      <c r="E547">
        <v>42</v>
      </c>
      <c r="F547">
        <v>36</v>
      </c>
      <c r="G547">
        <v>38</v>
      </c>
      <c r="H547">
        <v>40</v>
      </c>
      <c r="I547">
        <v>42</v>
      </c>
      <c r="J547">
        <v>44</v>
      </c>
      <c r="K547">
        <v>46</v>
      </c>
      <c r="L547">
        <v>48</v>
      </c>
      <c r="M547">
        <v>50</v>
      </c>
      <c r="N547">
        <v>52</v>
      </c>
      <c r="O547">
        <v>54</v>
      </c>
      <c r="P547">
        <v>56</v>
      </c>
      <c r="Q547">
        <v>34</v>
      </c>
      <c r="R547">
        <v>36</v>
      </c>
      <c r="S547">
        <v>38</v>
      </c>
      <c r="T547">
        <v>38</v>
      </c>
      <c r="U547">
        <v>36</v>
      </c>
      <c r="V547">
        <v>38</v>
      </c>
      <c r="W547">
        <v>40</v>
      </c>
      <c r="X547">
        <v>42</v>
      </c>
      <c r="Y547">
        <v>44</v>
      </c>
      <c r="Z547">
        <v>46</v>
      </c>
      <c r="AA547">
        <v>48</v>
      </c>
      <c r="AB547">
        <v>36</v>
      </c>
      <c r="AC547">
        <v>38</v>
      </c>
      <c r="AD547">
        <v>38</v>
      </c>
      <c r="AE547">
        <v>38</v>
      </c>
      <c r="AF547">
        <v>36</v>
      </c>
      <c r="AG547">
        <v>34</v>
      </c>
      <c r="AH547">
        <v>36</v>
      </c>
      <c r="AI547">
        <v>38</v>
      </c>
      <c r="AJ547">
        <v>38</v>
      </c>
      <c r="AK547">
        <v>40</v>
      </c>
      <c r="AL547">
        <v>42</v>
      </c>
      <c r="AM547">
        <v>46</v>
      </c>
      <c r="AN547">
        <v>36</v>
      </c>
      <c r="AO547">
        <v>36</v>
      </c>
      <c r="AP547">
        <v>38</v>
      </c>
      <c r="AQ547">
        <v>40</v>
      </c>
      <c r="AR547">
        <v>42</v>
      </c>
      <c r="AS547">
        <v>40.63636363636364</v>
      </c>
    </row>
    <row r="548" spans="1:45" x14ac:dyDescent="0.25">
      <c r="A548">
        <v>64</v>
      </c>
      <c r="B548">
        <v>64</v>
      </c>
      <c r="C548">
        <v>64</v>
      </c>
      <c r="D548">
        <v>64</v>
      </c>
      <c r="E548">
        <v>64</v>
      </c>
      <c r="F548">
        <v>64</v>
      </c>
      <c r="G548">
        <v>64</v>
      </c>
      <c r="H548">
        <v>64</v>
      </c>
      <c r="I548">
        <v>64</v>
      </c>
      <c r="J548">
        <v>64</v>
      </c>
      <c r="K548">
        <v>64</v>
      </c>
      <c r="L548">
        <v>64</v>
      </c>
      <c r="M548">
        <v>64</v>
      </c>
      <c r="N548">
        <v>64</v>
      </c>
      <c r="O548">
        <v>64</v>
      </c>
      <c r="P548">
        <v>64</v>
      </c>
      <c r="Q548">
        <v>64</v>
      </c>
      <c r="R548">
        <v>64</v>
      </c>
      <c r="S548">
        <v>64</v>
      </c>
      <c r="T548">
        <v>64</v>
      </c>
      <c r="U548">
        <v>64</v>
      </c>
      <c r="V548">
        <v>64</v>
      </c>
      <c r="W548">
        <v>64</v>
      </c>
      <c r="X548">
        <v>64</v>
      </c>
      <c r="Y548">
        <v>64</v>
      </c>
      <c r="Z548">
        <v>64</v>
      </c>
      <c r="AA548">
        <v>64</v>
      </c>
      <c r="AB548">
        <v>64</v>
      </c>
      <c r="AC548">
        <v>64</v>
      </c>
      <c r="AD548">
        <v>64</v>
      </c>
      <c r="AE548">
        <v>64</v>
      </c>
      <c r="AF548">
        <v>64</v>
      </c>
      <c r="AG548">
        <v>64</v>
      </c>
      <c r="AH548">
        <v>64</v>
      </c>
      <c r="AI548">
        <v>64</v>
      </c>
      <c r="AJ548">
        <v>64</v>
      </c>
      <c r="AK548">
        <v>64</v>
      </c>
      <c r="AL548">
        <v>64</v>
      </c>
      <c r="AM548">
        <v>64</v>
      </c>
      <c r="AN548">
        <v>64</v>
      </c>
      <c r="AO548">
        <v>64</v>
      </c>
      <c r="AP548">
        <v>64</v>
      </c>
      <c r="AQ548">
        <v>64</v>
      </c>
      <c r="AR548">
        <v>64</v>
      </c>
      <c r="AS548">
        <v>64</v>
      </c>
    </row>
    <row r="549" spans="1:45" x14ac:dyDescent="0.25">
      <c r="A549">
        <v>163</v>
      </c>
      <c r="B549">
        <v>208</v>
      </c>
      <c r="C549">
        <v>207</v>
      </c>
      <c r="D549">
        <v>207</v>
      </c>
      <c r="E549">
        <v>217</v>
      </c>
      <c r="F549">
        <v>203</v>
      </c>
      <c r="G549">
        <v>217</v>
      </c>
      <c r="H549">
        <v>209</v>
      </c>
      <c r="I549">
        <v>163</v>
      </c>
      <c r="J549">
        <v>185</v>
      </c>
      <c r="K549">
        <v>194</v>
      </c>
      <c r="L549">
        <v>165</v>
      </c>
      <c r="M549">
        <v>168</v>
      </c>
      <c r="N549">
        <v>170</v>
      </c>
      <c r="O549">
        <v>174</v>
      </c>
      <c r="P549">
        <v>174</v>
      </c>
      <c r="Q549">
        <v>170</v>
      </c>
      <c r="R549">
        <v>168</v>
      </c>
      <c r="S549">
        <v>166</v>
      </c>
      <c r="T549">
        <v>180</v>
      </c>
      <c r="U549">
        <v>164</v>
      </c>
      <c r="V549">
        <v>174</v>
      </c>
      <c r="W549">
        <v>164</v>
      </c>
      <c r="X549">
        <v>195</v>
      </c>
      <c r="Y549">
        <v>192</v>
      </c>
      <c r="Z549">
        <v>229</v>
      </c>
      <c r="AA549">
        <v>190</v>
      </c>
      <c r="AB549">
        <v>192</v>
      </c>
      <c r="AC549">
        <v>245</v>
      </c>
      <c r="AD549">
        <v>252</v>
      </c>
      <c r="AE549">
        <v>250</v>
      </c>
      <c r="AF549">
        <v>240</v>
      </c>
      <c r="AG549">
        <v>198</v>
      </c>
      <c r="AH549">
        <v>197</v>
      </c>
      <c r="AI549">
        <v>254</v>
      </c>
      <c r="AJ549">
        <v>197</v>
      </c>
      <c r="AK549">
        <v>193</v>
      </c>
      <c r="AL549">
        <v>166</v>
      </c>
      <c r="AM549">
        <v>190</v>
      </c>
      <c r="AN549">
        <v>172</v>
      </c>
      <c r="AO549">
        <v>165</v>
      </c>
      <c r="AP549">
        <v>170</v>
      </c>
      <c r="AQ549">
        <v>166</v>
      </c>
      <c r="AR549">
        <v>165</v>
      </c>
      <c r="AS549">
        <v>191.54545454545456</v>
      </c>
    </row>
    <row r="550" spans="1:45" x14ac:dyDescent="0.25">
      <c r="A550">
        <v>82</v>
      </c>
      <c r="B550">
        <v>82</v>
      </c>
      <c r="C550">
        <v>82</v>
      </c>
      <c r="D550">
        <v>76</v>
      </c>
      <c r="E550">
        <v>76</v>
      </c>
      <c r="F550">
        <v>76</v>
      </c>
      <c r="G550">
        <v>82</v>
      </c>
      <c r="H550">
        <v>104</v>
      </c>
      <c r="I550">
        <v>110</v>
      </c>
      <c r="J550">
        <v>110</v>
      </c>
      <c r="K550">
        <v>110</v>
      </c>
      <c r="L550">
        <v>110</v>
      </c>
      <c r="M550">
        <v>103</v>
      </c>
      <c r="N550">
        <v>108</v>
      </c>
      <c r="O550">
        <v>107</v>
      </c>
      <c r="P550">
        <v>108</v>
      </c>
      <c r="Q550">
        <v>108</v>
      </c>
      <c r="R550">
        <v>108</v>
      </c>
      <c r="S550">
        <v>107</v>
      </c>
      <c r="T550">
        <v>108</v>
      </c>
      <c r="U550">
        <v>108</v>
      </c>
      <c r="V550">
        <v>109</v>
      </c>
      <c r="W550">
        <v>109</v>
      </c>
      <c r="X550">
        <v>109</v>
      </c>
      <c r="Y550">
        <v>109</v>
      </c>
      <c r="Z550">
        <v>110</v>
      </c>
      <c r="AA550">
        <v>110</v>
      </c>
      <c r="AB550">
        <v>110</v>
      </c>
      <c r="AC550">
        <v>111</v>
      </c>
      <c r="AD550">
        <v>111</v>
      </c>
      <c r="AE550">
        <v>111</v>
      </c>
      <c r="AF550">
        <v>111</v>
      </c>
      <c r="AG550">
        <v>110</v>
      </c>
      <c r="AH550">
        <v>111</v>
      </c>
      <c r="AI550">
        <v>110</v>
      </c>
      <c r="AJ550">
        <v>109</v>
      </c>
      <c r="AK550">
        <v>139</v>
      </c>
      <c r="AL550">
        <v>110</v>
      </c>
      <c r="AM550">
        <v>110</v>
      </c>
      <c r="AN550">
        <v>110</v>
      </c>
      <c r="AO550">
        <v>109</v>
      </c>
      <c r="AP550">
        <v>109</v>
      </c>
      <c r="AQ550">
        <v>109</v>
      </c>
      <c r="AR550">
        <v>108</v>
      </c>
      <c r="AS550">
        <v>104.97727272727272</v>
      </c>
    </row>
    <row r="551" spans="1:45" x14ac:dyDescent="0.25">
      <c r="A551">
        <v>99</v>
      </c>
      <c r="B551">
        <v>103</v>
      </c>
      <c r="C551">
        <v>103</v>
      </c>
      <c r="D551">
        <v>103</v>
      </c>
      <c r="E551">
        <v>103</v>
      </c>
      <c r="F551">
        <v>104</v>
      </c>
      <c r="G551">
        <v>103</v>
      </c>
      <c r="H551">
        <v>103</v>
      </c>
      <c r="I551">
        <v>103</v>
      </c>
      <c r="J551">
        <v>103</v>
      </c>
      <c r="K551">
        <v>103</v>
      </c>
      <c r="L551">
        <v>103</v>
      </c>
      <c r="M551">
        <v>138</v>
      </c>
      <c r="N551">
        <v>139</v>
      </c>
      <c r="O551">
        <v>138</v>
      </c>
      <c r="P551">
        <v>138</v>
      </c>
      <c r="Q551">
        <v>138</v>
      </c>
      <c r="R551">
        <v>138</v>
      </c>
      <c r="S551">
        <v>138</v>
      </c>
      <c r="T551">
        <v>138</v>
      </c>
      <c r="U551">
        <v>138</v>
      </c>
      <c r="V551">
        <v>138</v>
      </c>
      <c r="W551">
        <v>138</v>
      </c>
      <c r="X551">
        <v>139</v>
      </c>
      <c r="Y551">
        <v>138</v>
      </c>
      <c r="Z551">
        <v>138</v>
      </c>
      <c r="AA551">
        <v>138</v>
      </c>
      <c r="AB551">
        <v>144</v>
      </c>
      <c r="AC551">
        <v>140</v>
      </c>
      <c r="AD551">
        <v>139</v>
      </c>
      <c r="AE551">
        <v>139</v>
      </c>
      <c r="AF551">
        <v>139</v>
      </c>
      <c r="AG551">
        <v>139</v>
      </c>
      <c r="AH551">
        <v>139</v>
      </c>
      <c r="AI551">
        <v>139</v>
      </c>
      <c r="AJ551">
        <v>139</v>
      </c>
      <c r="AK551">
        <v>139</v>
      </c>
      <c r="AL551">
        <v>139</v>
      </c>
      <c r="AM551">
        <v>138</v>
      </c>
      <c r="AN551">
        <v>138</v>
      </c>
      <c r="AO551">
        <v>140</v>
      </c>
      <c r="AP551">
        <v>139</v>
      </c>
      <c r="AQ551">
        <v>139</v>
      </c>
      <c r="AR551">
        <v>139</v>
      </c>
      <c r="AS551">
        <v>128.93181818181819</v>
      </c>
    </row>
    <row r="552" spans="1:45" x14ac:dyDescent="0.25">
      <c r="A552">
        <v>30</v>
      </c>
      <c r="B552">
        <v>30</v>
      </c>
      <c r="C552">
        <v>30</v>
      </c>
      <c r="D552">
        <v>30</v>
      </c>
      <c r="E552">
        <v>30</v>
      </c>
      <c r="F552">
        <v>30</v>
      </c>
      <c r="G552">
        <v>30</v>
      </c>
      <c r="H552">
        <v>30</v>
      </c>
      <c r="I552">
        <v>30</v>
      </c>
      <c r="J552">
        <v>30</v>
      </c>
      <c r="K552">
        <v>30</v>
      </c>
      <c r="L552">
        <v>30</v>
      </c>
      <c r="M552">
        <v>30</v>
      </c>
      <c r="N552">
        <v>30</v>
      </c>
      <c r="O552">
        <v>30</v>
      </c>
      <c r="P552">
        <v>30</v>
      </c>
      <c r="Q552">
        <v>30</v>
      </c>
      <c r="R552">
        <v>30</v>
      </c>
      <c r="S552">
        <v>30</v>
      </c>
      <c r="T552">
        <v>30</v>
      </c>
      <c r="U552">
        <v>30</v>
      </c>
      <c r="V552">
        <v>30</v>
      </c>
      <c r="W552">
        <v>30</v>
      </c>
      <c r="X552">
        <v>30</v>
      </c>
      <c r="Y552">
        <v>30</v>
      </c>
      <c r="Z552">
        <v>30</v>
      </c>
      <c r="AA552">
        <v>30</v>
      </c>
      <c r="AB552">
        <v>30</v>
      </c>
      <c r="AC552">
        <v>30</v>
      </c>
      <c r="AD552">
        <v>30</v>
      </c>
      <c r="AE552">
        <v>30</v>
      </c>
      <c r="AF552">
        <v>30</v>
      </c>
      <c r="AG552">
        <v>30</v>
      </c>
      <c r="AH552">
        <v>30</v>
      </c>
      <c r="AI552">
        <v>30</v>
      </c>
      <c r="AJ552">
        <v>30</v>
      </c>
      <c r="AK552">
        <v>30</v>
      </c>
      <c r="AL552">
        <v>30</v>
      </c>
      <c r="AM552">
        <v>30</v>
      </c>
      <c r="AN552">
        <v>30</v>
      </c>
      <c r="AO552">
        <v>30</v>
      </c>
      <c r="AP552">
        <v>30</v>
      </c>
      <c r="AQ552">
        <v>30</v>
      </c>
      <c r="AR552">
        <v>30</v>
      </c>
      <c r="AS552">
        <v>30</v>
      </c>
    </row>
    <row r="553" spans="1:45" x14ac:dyDescent="0.25">
      <c r="A553">
        <v>7</v>
      </c>
      <c r="B553">
        <v>7</v>
      </c>
      <c r="C553">
        <v>7</v>
      </c>
      <c r="D553">
        <v>7</v>
      </c>
      <c r="E553">
        <v>7</v>
      </c>
      <c r="F553">
        <v>7</v>
      </c>
      <c r="G553">
        <v>7</v>
      </c>
      <c r="H553">
        <v>7</v>
      </c>
      <c r="I553">
        <v>7</v>
      </c>
      <c r="J553">
        <v>7</v>
      </c>
      <c r="K553">
        <v>7</v>
      </c>
      <c r="L553">
        <v>7</v>
      </c>
      <c r="M553">
        <v>7</v>
      </c>
      <c r="N553">
        <v>7</v>
      </c>
      <c r="O553">
        <v>7</v>
      </c>
      <c r="P553">
        <v>7</v>
      </c>
      <c r="Q553">
        <v>7</v>
      </c>
      <c r="R553">
        <v>7</v>
      </c>
      <c r="S553">
        <v>7</v>
      </c>
      <c r="T553">
        <v>7</v>
      </c>
      <c r="U553">
        <v>7</v>
      </c>
      <c r="V553">
        <v>7</v>
      </c>
      <c r="W553">
        <v>7</v>
      </c>
      <c r="X553">
        <v>7</v>
      </c>
      <c r="Y553">
        <v>7</v>
      </c>
      <c r="Z553">
        <v>7</v>
      </c>
      <c r="AA553">
        <v>7</v>
      </c>
      <c r="AB553">
        <v>7</v>
      </c>
      <c r="AC553">
        <v>7</v>
      </c>
      <c r="AD553">
        <v>7</v>
      </c>
      <c r="AE553">
        <v>7</v>
      </c>
      <c r="AF553">
        <v>7</v>
      </c>
      <c r="AG553">
        <v>7</v>
      </c>
      <c r="AH553">
        <v>9</v>
      </c>
      <c r="AI553">
        <v>9</v>
      </c>
      <c r="AJ553">
        <v>9</v>
      </c>
      <c r="AK553">
        <v>9</v>
      </c>
      <c r="AL553">
        <v>9</v>
      </c>
      <c r="AM553">
        <v>9</v>
      </c>
      <c r="AN553">
        <v>8</v>
      </c>
      <c r="AO553">
        <v>8</v>
      </c>
      <c r="AP553">
        <v>8</v>
      </c>
      <c r="AQ553">
        <v>8</v>
      </c>
      <c r="AR553">
        <v>8</v>
      </c>
      <c r="AS553">
        <v>7.3863636363636367</v>
      </c>
    </row>
    <row r="554" spans="1:45" x14ac:dyDescent="0.25">
      <c r="A554">
        <v>305</v>
      </c>
      <c r="B554">
        <v>286</v>
      </c>
      <c r="C554">
        <v>241</v>
      </c>
      <c r="D554">
        <v>239</v>
      </c>
      <c r="E554">
        <v>213</v>
      </c>
      <c r="F554">
        <v>234</v>
      </c>
      <c r="G554">
        <v>234</v>
      </c>
      <c r="H554">
        <v>234</v>
      </c>
      <c r="I554">
        <v>234</v>
      </c>
      <c r="J554">
        <v>205</v>
      </c>
      <c r="K554">
        <v>147</v>
      </c>
      <c r="L554">
        <v>179</v>
      </c>
      <c r="M554">
        <v>187</v>
      </c>
      <c r="N554">
        <v>207</v>
      </c>
      <c r="O554">
        <v>215</v>
      </c>
      <c r="P554">
        <v>231</v>
      </c>
      <c r="Q554">
        <v>233</v>
      </c>
      <c r="R554">
        <v>244</v>
      </c>
      <c r="S554">
        <v>251</v>
      </c>
      <c r="T554">
        <v>232</v>
      </c>
      <c r="U554">
        <v>242</v>
      </c>
      <c r="V554">
        <v>235</v>
      </c>
      <c r="W554">
        <v>218</v>
      </c>
      <c r="X554">
        <v>173</v>
      </c>
      <c r="Y554">
        <v>166</v>
      </c>
      <c r="Z554">
        <v>169</v>
      </c>
      <c r="AA554">
        <v>158</v>
      </c>
      <c r="AB554">
        <v>149</v>
      </c>
      <c r="AC554">
        <v>183</v>
      </c>
      <c r="AD554">
        <v>182</v>
      </c>
      <c r="AE554">
        <v>174</v>
      </c>
      <c r="AF554">
        <v>175</v>
      </c>
      <c r="AG554">
        <v>174</v>
      </c>
      <c r="AH554">
        <v>175</v>
      </c>
      <c r="AI554">
        <v>170</v>
      </c>
      <c r="AJ554">
        <v>171</v>
      </c>
      <c r="AK554">
        <v>171</v>
      </c>
      <c r="AL554">
        <v>174</v>
      </c>
      <c r="AM554">
        <v>175</v>
      </c>
      <c r="AN554">
        <v>301</v>
      </c>
      <c r="AO554">
        <v>330</v>
      </c>
      <c r="AP554">
        <v>130</v>
      </c>
      <c r="AQ554">
        <v>132</v>
      </c>
      <c r="AR554">
        <v>130</v>
      </c>
      <c r="AS554">
        <v>204.72727272727275</v>
      </c>
    </row>
    <row r="555" spans="1:45" x14ac:dyDescent="0.25">
      <c r="A555">
        <v>2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5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  <c r="T555">
        <v>2</v>
      </c>
      <c r="U555">
        <v>2</v>
      </c>
      <c r="V555">
        <v>2</v>
      </c>
      <c r="W555">
        <v>2</v>
      </c>
      <c r="X555">
        <v>2</v>
      </c>
      <c r="Y555">
        <v>2</v>
      </c>
      <c r="Z555">
        <v>2</v>
      </c>
      <c r="AA555">
        <v>2</v>
      </c>
      <c r="AB555">
        <v>3</v>
      </c>
      <c r="AC555">
        <v>3</v>
      </c>
      <c r="AD555">
        <v>3</v>
      </c>
      <c r="AE555">
        <v>3</v>
      </c>
      <c r="AF555">
        <v>3</v>
      </c>
      <c r="AG555">
        <v>3</v>
      </c>
      <c r="AH555">
        <v>3</v>
      </c>
      <c r="AI555">
        <v>3</v>
      </c>
      <c r="AJ555">
        <v>3</v>
      </c>
      <c r="AK555">
        <v>4</v>
      </c>
      <c r="AL555">
        <v>3</v>
      </c>
      <c r="AM555">
        <v>3</v>
      </c>
      <c r="AN555">
        <v>3</v>
      </c>
      <c r="AO555">
        <v>3</v>
      </c>
      <c r="AP555">
        <v>3</v>
      </c>
      <c r="AQ555">
        <v>3</v>
      </c>
      <c r="AR555">
        <v>3</v>
      </c>
      <c r="AS555">
        <v>2.4772727272727275</v>
      </c>
    </row>
    <row r="556" spans="1:45" x14ac:dyDescent="0.25">
      <c r="A556">
        <v>28</v>
      </c>
      <c r="B556">
        <v>28</v>
      </c>
      <c r="C556">
        <v>28</v>
      </c>
      <c r="D556">
        <v>28</v>
      </c>
      <c r="E556">
        <v>27</v>
      </c>
      <c r="F556">
        <v>27</v>
      </c>
      <c r="G556">
        <v>27</v>
      </c>
      <c r="H556">
        <v>27</v>
      </c>
      <c r="I556">
        <v>27</v>
      </c>
      <c r="J556">
        <v>27</v>
      </c>
      <c r="K556">
        <v>27</v>
      </c>
      <c r="L556">
        <v>27</v>
      </c>
      <c r="M556">
        <v>27</v>
      </c>
      <c r="N556">
        <v>27</v>
      </c>
      <c r="O556">
        <v>27</v>
      </c>
      <c r="P556">
        <v>27</v>
      </c>
      <c r="Q556">
        <v>27</v>
      </c>
      <c r="R556">
        <v>27</v>
      </c>
      <c r="S556">
        <v>27</v>
      </c>
      <c r="T556">
        <v>27</v>
      </c>
      <c r="U556">
        <v>27</v>
      </c>
      <c r="V556">
        <v>27</v>
      </c>
      <c r="W556">
        <v>27</v>
      </c>
      <c r="X556">
        <v>27</v>
      </c>
      <c r="Y556">
        <v>34</v>
      </c>
      <c r="Z556">
        <v>34</v>
      </c>
      <c r="AA556">
        <v>34</v>
      </c>
      <c r="AB556">
        <v>34</v>
      </c>
      <c r="AC556">
        <v>34</v>
      </c>
      <c r="AD556">
        <v>34</v>
      </c>
      <c r="AE556">
        <v>34</v>
      </c>
      <c r="AF556">
        <v>34</v>
      </c>
      <c r="AG556">
        <v>34</v>
      </c>
      <c r="AH556">
        <v>30</v>
      </c>
      <c r="AI556">
        <v>30</v>
      </c>
      <c r="AJ556">
        <v>30</v>
      </c>
      <c r="AK556">
        <v>30</v>
      </c>
      <c r="AL556">
        <v>30</v>
      </c>
      <c r="AM556">
        <v>30</v>
      </c>
      <c r="AN556">
        <v>30</v>
      </c>
      <c r="AO556">
        <v>30</v>
      </c>
      <c r="AP556">
        <v>30</v>
      </c>
      <c r="AQ556">
        <v>30</v>
      </c>
      <c r="AR556">
        <v>26</v>
      </c>
      <c r="AS556">
        <v>29.181818181818183</v>
      </c>
    </row>
    <row r="557" spans="1:45" x14ac:dyDescent="0.25">
      <c r="A557">
        <v>69</v>
      </c>
      <c r="B557">
        <v>69</v>
      </c>
      <c r="C557">
        <v>69</v>
      </c>
      <c r="D557">
        <v>69</v>
      </c>
      <c r="E557">
        <v>69</v>
      </c>
      <c r="F557">
        <v>69</v>
      </c>
      <c r="G557">
        <v>77</v>
      </c>
      <c r="H557">
        <v>77</v>
      </c>
      <c r="I557">
        <v>77</v>
      </c>
      <c r="J557">
        <v>77</v>
      </c>
      <c r="K557">
        <v>77</v>
      </c>
      <c r="L557">
        <v>77</v>
      </c>
      <c r="M557">
        <v>77</v>
      </c>
      <c r="N557">
        <v>77</v>
      </c>
      <c r="O557">
        <v>77</v>
      </c>
      <c r="P557">
        <v>77</v>
      </c>
      <c r="Q557">
        <v>77</v>
      </c>
      <c r="R557">
        <v>77</v>
      </c>
      <c r="S557">
        <v>77</v>
      </c>
      <c r="T557">
        <v>77</v>
      </c>
      <c r="U557">
        <v>77</v>
      </c>
      <c r="V557">
        <v>77</v>
      </c>
      <c r="W557">
        <v>77</v>
      </c>
      <c r="X557">
        <v>77</v>
      </c>
      <c r="Y557">
        <v>77</v>
      </c>
      <c r="Z557">
        <v>77</v>
      </c>
      <c r="AA557">
        <v>77</v>
      </c>
      <c r="AB557">
        <v>77</v>
      </c>
      <c r="AC557">
        <v>77</v>
      </c>
      <c r="AD557">
        <v>77</v>
      </c>
      <c r="AE557">
        <v>77</v>
      </c>
      <c r="AF557">
        <v>77</v>
      </c>
      <c r="AG557">
        <v>77</v>
      </c>
      <c r="AH557">
        <v>77</v>
      </c>
      <c r="AI557">
        <v>77</v>
      </c>
      <c r="AJ557">
        <v>77</v>
      </c>
      <c r="AK557">
        <v>77</v>
      </c>
      <c r="AL557">
        <v>77</v>
      </c>
      <c r="AM557">
        <v>77</v>
      </c>
      <c r="AN557">
        <v>77</v>
      </c>
      <c r="AO557">
        <v>76</v>
      </c>
      <c r="AP557">
        <v>76</v>
      </c>
      <c r="AQ557">
        <v>76</v>
      </c>
      <c r="AR557">
        <v>76</v>
      </c>
      <c r="AS557">
        <v>75.818181818181813</v>
      </c>
    </row>
    <row r="558" spans="1:45" x14ac:dyDescent="0.25">
      <c r="A558">
        <v>1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3</v>
      </c>
      <c r="Q558">
        <v>3</v>
      </c>
      <c r="R558">
        <v>3</v>
      </c>
      <c r="S558">
        <v>3</v>
      </c>
      <c r="T558">
        <v>3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1.2272727272727273</v>
      </c>
    </row>
    <row r="559" spans="1:45" x14ac:dyDescent="0.25">
      <c r="A559">
        <v>39</v>
      </c>
      <c r="B559">
        <v>39</v>
      </c>
      <c r="C559">
        <v>35</v>
      </c>
      <c r="D559">
        <v>39</v>
      </c>
      <c r="E559">
        <v>39</v>
      </c>
      <c r="F559">
        <v>39</v>
      </c>
      <c r="G559">
        <v>39</v>
      </c>
      <c r="H559">
        <v>39</v>
      </c>
      <c r="I559">
        <v>39</v>
      </c>
      <c r="J559">
        <v>39</v>
      </c>
      <c r="K559">
        <v>39</v>
      </c>
      <c r="L559">
        <v>39</v>
      </c>
      <c r="M559">
        <v>38</v>
      </c>
      <c r="N559">
        <v>38</v>
      </c>
      <c r="O559">
        <v>38</v>
      </c>
      <c r="P559">
        <v>38</v>
      </c>
      <c r="Q559">
        <v>38</v>
      </c>
      <c r="R559">
        <v>38</v>
      </c>
      <c r="S559">
        <v>38</v>
      </c>
      <c r="T559">
        <v>38</v>
      </c>
      <c r="U559">
        <v>38</v>
      </c>
      <c r="V559">
        <v>38</v>
      </c>
      <c r="W559">
        <v>38</v>
      </c>
      <c r="X559">
        <v>38</v>
      </c>
      <c r="Y559">
        <v>38</v>
      </c>
      <c r="Z559">
        <v>38</v>
      </c>
      <c r="AA559">
        <v>39</v>
      </c>
      <c r="AB559">
        <v>40</v>
      </c>
      <c r="AC559">
        <v>39</v>
      </c>
      <c r="AD559">
        <v>39</v>
      </c>
      <c r="AE559">
        <v>40</v>
      </c>
      <c r="AF559">
        <v>40</v>
      </c>
      <c r="AG559">
        <v>40</v>
      </c>
      <c r="AH559">
        <v>40</v>
      </c>
      <c r="AI559">
        <v>40</v>
      </c>
      <c r="AJ559">
        <v>40</v>
      </c>
      <c r="AK559">
        <v>40</v>
      </c>
      <c r="AL559">
        <v>40</v>
      </c>
      <c r="AM559">
        <v>40</v>
      </c>
      <c r="AN559">
        <v>40</v>
      </c>
      <c r="AO559">
        <v>40</v>
      </c>
      <c r="AP559">
        <v>39</v>
      </c>
      <c r="AQ559">
        <v>39</v>
      </c>
      <c r="AR559">
        <v>39</v>
      </c>
      <c r="AS559">
        <v>38.863636363636367</v>
      </c>
    </row>
    <row r="560" spans="1:45" x14ac:dyDescent="0.25">
      <c r="A560">
        <v>102</v>
      </c>
      <c r="B560">
        <v>102</v>
      </c>
      <c r="C560">
        <v>102</v>
      </c>
      <c r="D560">
        <v>102</v>
      </c>
      <c r="E560">
        <v>102</v>
      </c>
      <c r="F560">
        <v>102</v>
      </c>
      <c r="G560">
        <v>102</v>
      </c>
      <c r="H560">
        <v>102</v>
      </c>
      <c r="I560">
        <v>102</v>
      </c>
      <c r="J560">
        <v>102</v>
      </c>
      <c r="K560">
        <v>102</v>
      </c>
      <c r="L560">
        <v>102</v>
      </c>
      <c r="M560">
        <v>102</v>
      </c>
      <c r="N560">
        <v>102</v>
      </c>
      <c r="O560">
        <v>102</v>
      </c>
      <c r="P560">
        <v>110</v>
      </c>
      <c r="Q560">
        <v>110</v>
      </c>
      <c r="R560">
        <v>110</v>
      </c>
      <c r="S560">
        <v>110</v>
      </c>
      <c r="T560">
        <v>110</v>
      </c>
      <c r="U560">
        <v>110</v>
      </c>
      <c r="V560">
        <v>126</v>
      </c>
      <c r="W560">
        <v>126</v>
      </c>
      <c r="X560">
        <v>126</v>
      </c>
      <c r="Y560">
        <v>126</v>
      </c>
      <c r="Z560">
        <v>118</v>
      </c>
      <c r="AA560">
        <v>126</v>
      </c>
      <c r="AB560">
        <v>124</v>
      </c>
      <c r="AC560">
        <v>126</v>
      </c>
      <c r="AD560">
        <v>108</v>
      </c>
      <c r="AE560">
        <v>108</v>
      </c>
      <c r="AF560">
        <v>108</v>
      </c>
      <c r="AG560">
        <v>108</v>
      </c>
      <c r="AH560">
        <v>100</v>
      </c>
      <c r="AI560">
        <v>100</v>
      </c>
      <c r="AJ560">
        <v>106</v>
      </c>
      <c r="AK560">
        <v>106</v>
      </c>
      <c r="AL560">
        <v>106</v>
      </c>
      <c r="AM560">
        <v>106</v>
      </c>
      <c r="AN560">
        <v>106</v>
      </c>
      <c r="AO560">
        <v>99</v>
      </c>
      <c r="AP560">
        <v>105</v>
      </c>
      <c r="AQ560">
        <v>106</v>
      </c>
      <c r="AR560">
        <v>100</v>
      </c>
      <c r="AS560">
        <v>108.18181818181819</v>
      </c>
    </row>
    <row r="561" spans="1:45" x14ac:dyDescent="0.25">
      <c r="A561">
        <v>49</v>
      </c>
      <c r="B561">
        <v>48</v>
      </c>
      <c r="C561">
        <v>53</v>
      </c>
      <c r="D561">
        <v>52</v>
      </c>
      <c r="E561">
        <v>47</v>
      </c>
      <c r="F561">
        <v>50</v>
      </c>
      <c r="G561">
        <v>44</v>
      </c>
      <c r="H561">
        <v>49</v>
      </c>
      <c r="I561">
        <v>51</v>
      </c>
      <c r="J561">
        <v>46</v>
      </c>
      <c r="K561">
        <v>49</v>
      </c>
      <c r="L561">
        <v>44</v>
      </c>
      <c r="M561">
        <v>48</v>
      </c>
      <c r="N561">
        <v>52</v>
      </c>
      <c r="O561">
        <v>50</v>
      </c>
      <c r="P561">
        <v>50</v>
      </c>
      <c r="Q561">
        <v>51</v>
      </c>
      <c r="R561">
        <v>54</v>
      </c>
      <c r="S561">
        <v>54</v>
      </c>
      <c r="T561">
        <v>52</v>
      </c>
      <c r="U561">
        <v>46</v>
      </c>
      <c r="V561">
        <v>47</v>
      </c>
      <c r="W561">
        <v>49</v>
      </c>
      <c r="X561">
        <v>47</v>
      </c>
      <c r="Y561">
        <v>53</v>
      </c>
      <c r="Z561">
        <v>50</v>
      </c>
      <c r="AA561">
        <v>49</v>
      </c>
      <c r="AB561">
        <v>49</v>
      </c>
      <c r="AC561">
        <v>51</v>
      </c>
      <c r="AD561">
        <v>51</v>
      </c>
      <c r="AE561">
        <v>48</v>
      </c>
      <c r="AF561">
        <v>52</v>
      </c>
      <c r="AG561">
        <v>52</v>
      </c>
      <c r="AH561">
        <v>52</v>
      </c>
      <c r="AI561">
        <v>50</v>
      </c>
      <c r="AJ561">
        <v>50</v>
      </c>
      <c r="AK561">
        <v>51</v>
      </c>
      <c r="AL561">
        <v>55</v>
      </c>
      <c r="AM561">
        <v>52</v>
      </c>
      <c r="AN561">
        <v>49</v>
      </c>
      <c r="AO561">
        <v>52</v>
      </c>
      <c r="AP561">
        <v>51</v>
      </c>
      <c r="AQ561">
        <v>51</v>
      </c>
      <c r="AR561">
        <v>49</v>
      </c>
      <c r="AS561">
        <v>49.977272727272727</v>
      </c>
    </row>
    <row r="562" spans="1:45" x14ac:dyDescent="0.25">
      <c r="A562">
        <v>164</v>
      </c>
      <c r="B562">
        <v>164</v>
      </c>
      <c r="C562">
        <v>164</v>
      </c>
      <c r="D562">
        <v>164</v>
      </c>
      <c r="E562">
        <v>164</v>
      </c>
      <c r="F562">
        <v>164</v>
      </c>
      <c r="G562">
        <v>164</v>
      </c>
      <c r="H562">
        <v>164</v>
      </c>
      <c r="I562">
        <v>164</v>
      </c>
      <c r="J562">
        <v>164</v>
      </c>
      <c r="K562">
        <v>164</v>
      </c>
      <c r="L562">
        <v>164</v>
      </c>
      <c r="M562">
        <v>164</v>
      </c>
      <c r="N562">
        <v>164</v>
      </c>
      <c r="O562">
        <v>164</v>
      </c>
      <c r="P562">
        <v>164</v>
      </c>
      <c r="Q562">
        <v>164</v>
      </c>
      <c r="R562">
        <v>164</v>
      </c>
      <c r="S562">
        <v>164</v>
      </c>
      <c r="T562">
        <v>164</v>
      </c>
      <c r="U562">
        <v>164</v>
      </c>
      <c r="V562">
        <v>164</v>
      </c>
      <c r="W562">
        <v>164</v>
      </c>
      <c r="X562">
        <v>164</v>
      </c>
      <c r="Y562">
        <v>164</v>
      </c>
      <c r="Z562">
        <v>164</v>
      </c>
      <c r="AA562">
        <v>163</v>
      </c>
      <c r="AB562">
        <v>163</v>
      </c>
      <c r="AC562">
        <v>163</v>
      </c>
      <c r="AD562">
        <v>163</v>
      </c>
      <c r="AE562">
        <v>163</v>
      </c>
      <c r="AF562">
        <v>163</v>
      </c>
      <c r="AG562">
        <v>163</v>
      </c>
      <c r="AH562">
        <v>163</v>
      </c>
      <c r="AI562">
        <v>163</v>
      </c>
      <c r="AJ562">
        <v>163</v>
      </c>
      <c r="AK562">
        <v>163</v>
      </c>
      <c r="AL562">
        <v>163</v>
      </c>
      <c r="AM562">
        <v>163</v>
      </c>
      <c r="AN562">
        <v>163</v>
      </c>
      <c r="AO562">
        <v>163</v>
      </c>
      <c r="AP562">
        <v>163</v>
      </c>
      <c r="AQ562">
        <v>163</v>
      </c>
      <c r="AR562">
        <v>163</v>
      </c>
      <c r="AS562">
        <v>163.59090909090909</v>
      </c>
    </row>
    <row r="563" spans="1:45" x14ac:dyDescent="0.25">
      <c r="A563">
        <v>9</v>
      </c>
      <c r="B563">
        <v>9</v>
      </c>
      <c r="C563">
        <v>9</v>
      </c>
      <c r="D563">
        <v>9</v>
      </c>
      <c r="E563">
        <v>9</v>
      </c>
      <c r="F563">
        <v>9</v>
      </c>
      <c r="G563">
        <v>9</v>
      </c>
      <c r="H563">
        <v>9</v>
      </c>
      <c r="I563">
        <v>9</v>
      </c>
      <c r="J563">
        <v>9</v>
      </c>
      <c r="K563">
        <v>9</v>
      </c>
      <c r="L563">
        <v>9</v>
      </c>
      <c r="M563">
        <v>9</v>
      </c>
      <c r="N563">
        <v>9</v>
      </c>
      <c r="O563">
        <v>9</v>
      </c>
      <c r="P563">
        <v>9</v>
      </c>
      <c r="Q563">
        <v>9</v>
      </c>
      <c r="R563">
        <v>9</v>
      </c>
      <c r="S563">
        <v>9</v>
      </c>
      <c r="T563">
        <v>9</v>
      </c>
      <c r="U563">
        <v>9</v>
      </c>
      <c r="V563">
        <v>9</v>
      </c>
      <c r="W563">
        <v>9</v>
      </c>
      <c r="X563">
        <v>9</v>
      </c>
      <c r="Y563">
        <v>9</v>
      </c>
      <c r="Z563">
        <v>9</v>
      </c>
      <c r="AA563">
        <v>9</v>
      </c>
      <c r="AB563">
        <v>9</v>
      </c>
      <c r="AC563">
        <v>9</v>
      </c>
      <c r="AD563">
        <v>9</v>
      </c>
      <c r="AE563">
        <v>9</v>
      </c>
      <c r="AF563">
        <v>9</v>
      </c>
      <c r="AG563">
        <v>9</v>
      </c>
      <c r="AH563">
        <v>9</v>
      </c>
      <c r="AI563">
        <v>9</v>
      </c>
      <c r="AJ563">
        <v>9</v>
      </c>
      <c r="AK563">
        <v>9</v>
      </c>
      <c r="AL563">
        <v>9</v>
      </c>
      <c r="AM563">
        <v>9</v>
      </c>
      <c r="AN563">
        <v>9</v>
      </c>
      <c r="AO563">
        <v>9</v>
      </c>
      <c r="AP563">
        <v>9</v>
      </c>
      <c r="AQ563">
        <v>9</v>
      </c>
      <c r="AR563">
        <v>9</v>
      </c>
      <c r="AS563">
        <v>9</v>
      </c>
    </row>
    <row r="564" spans="1:45" x14ac:dyDescent="0.25">
      <c r="A564">
        <v>126</v>
      </c>
      <c r="B564">
        <v>126</v>
      </c>
      <c r="C564">
        <v>126</v>
      </c>
      <c r="D564">
        <v>126</v>
      </c>
      <c r="E564">
        <v>128</v>
      </c>
      <c r="F564">
        <v>131</v>
      </c>
      <c r="G564">
        <v>128</v>
      </c>
      <c r="H564">
        <v>130</v>
      </c>
      <c r="I564">
        <v>133</v>
      </c>
      <c r="J564">
        <v>133</v>
      </c>
      <c r="K564">
        <v>133</v>
      </c>
      <c r="L564">
        <v>130</v>
      </c>
      <c r="M564">
        <v>130</v>
      </c>
      <c r="N564">
        <v>133</v>
      </c>
      <c r="O564">
        <v>133</v>
      </c>
      <c r="P564">
        <v>133</v>
      </c>
      <c r="Q564">
        <v>130</v>
      </c>
      <c r="R564">
        <v>130</v>
      </c>
      <c r="S564">
        <v>131</v>
      </c>
      <c r="T564">
        <v>131</v>
      </c>
      <c r="U564">
        <v>128</v>
      </c>
      <c r="V564">
        <v>128</v>
      </c>
      <c r="W564">
        <v>131</v>
      </c>
      <c r="X564">
        <v>128</v>
      </c>
      <c r="Y564">
        <v>129</v>
      </c>
      <c r="Z564">
        <v>129</v>
      </c>
      <c r="AA564">
        <v>129</v>
      </c>
      <c r="AB564">
        <v>130</v>
      </c>
      <c r="AC564">
        <v>129</v>
      </c>
      <c r="AD564">
        <v>133</v>
      </c>
      <c r="AE564">
        <v>133</v>
      </c>
      <c r="AF564">
        <v>133</v>
      </c>
      <c r="AG564">
        <v>131</v>
      </c>
      <c r="AH564">
        <v>128</v>
      </c>
      <c r="AI564">
        <v>125</v>
      </c>
      <c r="AJ564">
        <v>129</v>
      </c>
      <c r="AK564">
        <v>130</v>
      </c>
      <c r="AL564">
        <v>127</v>
      </c>
      <c r="AM564">
        <v>130</v>
      </c>
      <c r="AN564">
        <v>130</v>
      </c>
      <c r="AO564">
        <v>129</v>
      </c>
      <c r="AP564">
        <v>129</v>
      </c>
      <c r="AQ564">
        <v>129</v>
      </c>
      <c r="AR564">
        <v>129</v>
      </c>
      <c r="AS564">
        <v>129.70454545454547</v>
      </c>
    </row>
    <row r="565" spans="1:45" x14ac:dyDescent="0.25">
      <c r="A565">
        <v>67</v>
      </c>
      <c r="B565">
        <v>67</v>
      </c>
      <c r="C565">
        <v>67</v>
      </c>
      <c r="D565">
        <v>67</v>
      </c>
      <c r="E565">
        <v>67</v>
      </c>
      <c r="F565">
        <v>67</v>
      </c>
      <c r="G565">
        <v>67</v>
      </c>
      <c r="H565">
        <v>67</v>
      </c>
      <c r="I565">
        <v>67</v>
      </c>
      <c r="J565">
        <v>67</v>
      </c>
      <c r="K565">
        <v>67</v>
      </c>
      <c r="L565">
        <v>67</v>
      </c>
      <c r="M565">
        <v>66</v>
      </c>
      <c r="N565">
        <v>66</v>
      </c>
      <c r="O565">
        <v>84</v>
      </c>
      <c r="P565">
        <v>85</v>
      </c>
      <c r="Q565">
        <v>85</v>
      </c>
      <c r="R565">
        <v>85</v>
      </c>
      <c r="S565">
        <v>85</v>
      </c>
      <c r="T565">
        <v>73</v>
      </c>
      <c r="U565">
        <v>73</v>
      </c>
      <c r="V565">
        <v>74</v>
      </c>
      <c r="W565">
        <v>74</v>
      </c>
      <c r="X565">
        <v>74</v>
      </c>
      <c r="Y565">
        <v>74</v>
      </c>
      <c r="Z565">
        <v>74</v>
      </c>
      <c r="AA565">
        <v>74</v>
      </c>
      <c r="AB565">
        <v>74</v>
      </c>
      <c r="AC565">
        <v>74</v>
      </c>
      <c r="AD565">
        <v>75</v>
      </c>
      <c r="AE565">
        <v>75</v>
      </c>
      <c r="AF565">
        <v>76</v>
      </c>
      <c r="AG565">
        <v>76</v>
      </c>
      <c r="AH565">
        <v>76</v>
      </c>
      <c r="AI565">
        <v>76</v>
      </c>
      <c r="AJ565">
        <v>64</v>
      </c>
      <c r="AK565">
        <v>306</v>
      </c>
      <c r="AL565">
        <v>174</v>
      </c>
      <c r="AM565">
        <v>170</v>
      </c>
      <c r="AN565">
        <v>1</v>
      </c>
      <c r="AO565">
        <v>170</v>
      </c>
      <c r="AP565">
        <v>245</v>
      </c>
      <c r="AQ565">
        <v>238</v>
      </c>
      <c r="AR565">
        <v>238</v>
      </c>
      <c r="AS565">
        <v>94.5</v>
      </c>
    </row>
    <row r="566" spans="1:45" x14ac:dyDescent="0.25">
      <c r="A566">
        <v>216</v>
      </c>
      <c r="B566">
        <v>216</v>
      </c>
      <c r="C566">
        <v>219</v>
      </c>
      <c r="D566">
        <v>219</v>
      </c>
      <c r="E566">
        <v>230</v>
      </c>
      <c r="F566">
        <v>234</v>
      </c>
      <c r="G566">
        <v>227</v>
      </c>
      <c r="H566">
        <v>219</v>
      </c>
      <c r="I566">
        <v>220</v>
      </c>
      <c r="J566">
        <v>219</v>
      </c>
      <c r="K566">
        <v>219</v>
      </c>
      <c r="L566">
        <v>224</v>
      </c>
      <c r="M566">
        <v>219</v>
      </c>
      <c r="N566">
        <v>223</v>
      </c>
      <c r="O566">
        <v>221</v>
      </c>
      <c r="P566">
        <v>218</v>
      </c>
      <c r="Q566">
        <v>219</v>
      </c>
      <c r="R566">
        <v>219</v>
      </c>
      <c r="S566">
        <v>225</v>
      </c>
      <c r="T566">
        <v>227</v>
      </c>
      <c r="U566">
        <v>219</v>
      </c>
      <c r="V566">
        <v>219</v>
      </c>
      <c r="W566">
        <v>236</v>
      </c>
      <c r="X566">
        <v>227</v>
      </c>
      <c r="Y566">
        <v>220</v>
      </c>
      <c r="Z566">
        <v>223</v>
      </c>
      <c r="AA566">
        <v>224</v>
      </c>
      <c r="AB566">
        <v>224</v>
      </c>
      <c r="AC566">
        <v>219</v>
      </c>
      <c r="AD566">
        <v>226</v>
      </c>
      <c r="AE566">
        <v>222</v>
      </c>
      <c r="AF566">
        <v>220</v>
      </c>
      <c r="AG566">
        <v>220</v>
      </c>
      <c r="AH566">
        <v>219</v>
      </c>
      <c r="AI566">
        <v>220</v>
      </c>
      <c r="AJ566">
        <v>217</v>
      </c>
      <c r="AK566">
        <v>217</v>
      </c>
      <c r="AL566">
        <v>220</v>
      </c>
      <c r="AM566">
        <v>222</v>
      </c>
      <c r="AN566">
        <v>225</v>
      </c>
      <c r="AO566">
        <v>229</v>
      </c>
      <c r="AP566">
        <v>222</v>
      </c>
      <c r="AQ566">
        <v>218</v>
      </c>
      <c r="AR566">
        <v>220</v>
      </c>
      <c r="AS566">
        <v>221.84090909090909</v>
      </c>
    </row>
    <row r="567" spans="1:45" x14ac:dyDescent="0.25">
      <c r="A567">
        <v>19</v>
      </c>
      <c r="B567">
        <v>19</v>
      </c>
      <c r="C567">
        <v>19</v>
      </c>
      <c r="D567">
        <v>19</v>
      </c>
      <c r="E567">
        <v>19</v>
      </c>
      <c r="F567">
        <v>19</v>
      </c>
      <c r="G567">
        <v>19</v>
      </c>
      <c r="H567">
        <v>19</v>
      </c>
      <c r="I567">
        <v>19</v>
      </c>
      <c r="J567">
        <v>19</v>
      </c>
      <c r="K567">
        <v>19</v>
      </c>
      <c r="L567">
        <v>19</v>
      </c>
      <c r="M567">
        <v>19</v>
      </c>
      <c r="N567">
        <v>19</v>
      </c>
      <c r="O567">
        <v>19</v>
      </c>
      <c r="P567">
        <v>19</v>
      </c>
      <c r="Q567">
        <v>19</v>
      </c>
      <c r="R567">
        <v>19</v>
      </c>
      <c r="S567">
        <v>19</v>
      </c>
      <c r="T567">
        <v>19</v>
      </c>
      <c r="U567">
        <v>19</v>
      </c>
      <c r="V567">
        <v>19</v>
      </c>
      <c r="W567">
        <v>19</v>
      </c>
      <c r="X567">
        <v>19</v>
      </c>
      <c r="Y567">
        <v>19</v>
      </c>
      <c r="Z567">
        <v>19</v>
      </c>
      <c r="AA567">
        <v>19</v>
      </c>
      <c r="AB567">
        <v>19</v>
      </c>
      <c r="AC567">
        <v>19</v>
      </c>
      <c r="AD567">
        <v>19</v>
      </c>
      <c r="AE567">
        <v>19</v>
      </c>
      <c r="AF567">
        <v>19</v>
      </c>
      <c r="AG567">
        <v>19</v>
      </c>
      <c r="AH567">
        <v>19</v>
      </c>
      <c r="AI567">
        <v>19</v>
      </c>
      <c r="AJ567">
        <v>19</v>
      </c>
      <c r="AK567">
        <v>19</v>
      </c>
      <c r="AL567">
        <v>19</v>
      </c>
      <c r="AM567">
        <v>19</v>
      </c>
      <c r="AN567">
        <v>19</v>
      </c>
      <c r="AO567">
        <v>19</v>
      </c>
      <c r="AP567">
        <v>19</v>
      </c>
      <c r="AQ567">
        <v>19</v>
      </c>
      <c r="AR567">
        <v>19</v>
      </c>
      <c r="AS567">
        <v>19</v>
      </c>
    </row>
    <row r="568" spans="1:45" x14ac:dyDescent="0.25">
      <c r="A568">
        <v>33</v>
      </c>
      <c r="B568">
        <v>31</v>
      </c>
      <c r="C568">
        <v>31</v>
      </c>
      <c r="D568">
        <v>31</v>
      </c>
      <c r="E568">
        <v>31</v>
      </c>
      <c r="F568">
        <v>31</v>
      </c>
      <c r="G568">
        <v>31</v>
      </c>
      <c r="H568">
        <v>31</v>
      </c>
      <c r="I568">
        <v>31</v>
      </c>
      <c r="J568">
        <v>31</v>
      </c>
      <c r="K568">
        <v>31</v>
      </c>
      <c r="L568">
        <v>31</v>
      </c>
      <c r="M568">
        <v>31</v>
      </c>
      <c r="N568">
        <v>31</v>
      </c>
      <c r="O568">
        <v>30</v>
      </c>
      <c r="P568">
        <v>31</v>
      </c>
      <c r="Q568">
        <v>31</v>
      </c>
      <c r="R568">
        <v>31</v>
      </c>
      <c r="S568">
        <v>31</v>
      </c>
      <c r="T568">
        <v>31</v>
      </c>
      <c r="U568">
        <v>31</v>
      </c>
      <c r="V568">
        <v>31</v>
      </c>
      <c r="W568">
        <v>31</v>
      </c>
      <c r="X568">
        <v>31</v>
      </c>
      <c r="Y568">
        <v>31</v>
      </c>
      <c r="Z568">
        <v>31</v>
      </c>
      <c r="AA568">
        <v>31</v>
      </c>
      <c r="AB568">
        <v>30</v>
      </c>
      <c r="AC568">
        <v>31</v>
      </c>
      <c r="AD568">
        <v>31</v>
      </c>
      <c r="AE568">
        <v>31</v>
      </c>
      <c r="AF568">
        <v>31</v>
      </c>
      <c r="AG568">
        <v>31</v>
      </c>
      <c r="AH568">
        <v>31</v>
      </c>
      <c r="AI568">
        <v>29</v>
      </c>
      <c r="AJ568">
        <v>27</v>
      </c>
      <c r="AK568">
        <v>21</v>
      </c>
      <c r="AL568">
        <v>21</v>
      </c>
      <c r="AM568">
        <v>20</v>
      </c>
      <c r="AN568">
        <v>20</v>
      </c>
      <c r="AO568">
        <v>20</v>
      </c>
      <c r="AP568">
        <v>20</v>
      </c>
      <c r="AQ568">
        <v>20</v>
      </c>
      <c r="AR568">
        <v>21</v>
      </c>
      <c r="AS568">
        <v>28.93181818181818</v>
      </c>
    </row>
    <row r="569" spans="1:45" x14ac:dyDescent="0.25">
      <c r="A569">
        <v>7</v>
      </c>
      <c r="B569">
        <v>7</v>
      </c>
      <c r="C569">
        <v>7</v>
      </c>
      <c r="D569">
        <v>7</v>
      </c>
      <c r="E569">
        <v>7</v>
      </c>
      <c r="F569">
        <v>7</v>
      </c>
      <c r="G569">
        <v>7</v>
      </c>
      <c r="H569">
        <v>7</v>
      </c>
      <c r="I569">
        <v>7</v>
      </c>
      <c r="J569">
        <v>7</v>
      </c>
      <c r="K569">
        <v>7</v>
      </c>
      <c r="L569">
        <v>7</v>
      </c>
      <c r="M569">
        <v>7</v>
      </c>
      <c r="N569">
        <v>7</v>
      </c>
      <c r="O569">
        <v>7</v>
      </c>
      <c r="P569">
        <v>7</v>
      </c>
      <c r="Q569">
        <v>7</v>
      </c>
      <c r="R569">
        <v>6</v>
      </c>
      <c r="S569">
        <v>7</v>
      </c>
      <c r="T569">
        <v>7</v>
      </c>
      <c r="U569">
        <v>7</v>
      </c>
      <c r="V569">
        <v>7</v>
      </c>
      <c r="W569">
        <v>7</v>
      </c>
      <c r="X569">
        <v>6</v>
      </c>
      <c r="Y569">
        <v>7</v>
      </c>
      <c r="Z569">
        <v>8</v>
      </c>
      <c r="AA569">
        <v>7</v>
      </c>
      <c r="AB569">
        <v>8</v>
      </c>
      <c r="AC569">
        <v>8</v>
      </c>
      <c r="AD569">
        <v>8</v>
      </c>
      <c r="AE569">
        <v>8</v>
      </c>
      <c r="AF569">
        <v>8</v>
      </c>
      <c r="AG569">
        <v>8</v>
      </c>
      <c r="AH569">
        <v>8</v>
      </c>
      <c r="AI569">
        <v>8</v>
      </c>
      <c r="AJ569">
        <v>8</v>
      </c>
      <c r="AK569">
        <v>8</v>
      </c>
      <c r="AL569">
        <v>8</v>
      </c>
      <c r="AM569">
        <v>8</v>
      </c>
      <c r="AN569">
        <v>8</v>
      </c>
      <c r="AO569">
        <v>7</v>
      </c>
      <c r="AP569">
        <v>7</v>
      </c>
      <c r="AQ569">
        <v>7</v>
      </c>
      <c r="AR569">
        <v>7</v>
      </c>
      <c r="AS569">
        <v>7.2727272727272725</v>
      </c>
    </row>
    <row r="570" spans="1:45" x14ac:dyDescent="0.25">
      <c r="A570">
        <v>33</v>
      </c>
      <c r="B570">
        <v>35</v>
      </c>
      <c r="C570">
        <v>31</v>
      </c>
      <c r="D570">
        <v>29</v>
      </c>
      <c r="E570">
        <v>29</v>
      </c>
      <c r="F570">
        <v>29</v>
      </c>
      <c r="G570">
        <v>31</v>
      </c>
      <c r="H570">
        <v>31</v>
      </c>
      <c r="I570">
        <v>32</v>
      </c>
      <c r="J570">
        <v>29</v>
      </c>
      <c r="K570">
        <v>29</v>
      </c>
      <c r="L570">
        <v>29</v>
      </c>
      <c r="M570">
        <v>29</v>
      </c>
      <c r="N570">
        <v>29</v>
      </c>
      <c r="O570">
        <v>33</v>
      </c>
      <c r="P570">
        <v>33</v>
      </c>
      <c r="Q570">
        <v>33</v>
      </c>
      <c r="R570">
        <v>31</v>
      </c>
      <c r="S570">
        <v>29</v>
      </c>
      <c r="T570">
        <v>31</v>
      </c>
      <c r="U570">
        <v>30</v>
      </c>
      <c r="V570">
        <v>30</v>
      </c>
      <c r="W570">
        <v>0</v>
      </c>
      <c r="X570">
        <v>28</v>
      </c>
      <c r="Y570">
        <v>28</v>
      </c>
      <c r="Z570">
        <v>28</v>
      </c>
      <c r="AA570">
        <v>29</v>
      </c>
      <c r="AB570">
        <v>29</v>
      </c>
      <c r="AC570">
        <v>30</v>
      </c>
      <c r="AD570">
        <v>30</v>
      </c>
      <c r="AE570">
        <v>30</v>
      </c>
      <c r="AF570">
        <v>29</v>
      </c>
      <c r="AG570">
        <v>29</v>
      </c>
      <c r="AH570">
        <v>29</v>
      </c>
      <c r="AI570">
        <v>29</v>
      </c>
      <c r="AJ570">
        <v>29</v>
      </c>
      <c r="AK570">
        <v>28</v>
      </c>
      <c r="AL570">
        <v>31</v>
      </c>
      <c r="AM570">
        <v>29</v>
      </c>
      <c r="AN570">
        <v>28</v>
      </c>
      <c r="AO570">
        <v>28</v>
      </c>
      <c r="AP570">
        <v>28</v>
      </c>
      <c r="AQ570">
        <v>28</v>
      </c>
      <c r="AR570">
        <v>28</v>
      </c>
      <c r="AS570">
        <v>29.09090909090909</v>
      </c>
    </row>
    <row r="571" spans="1:45" x14ac:dyDescent="0.25">
      <c r="A571">
        <v>45</v>
      </c>
      <c r="B571">
        <v>39</v>
      </c>
      <c r="C571">
        <v>47</v>
      </c>
      <c r="D571">
        <v>27</v>
      </c>
      <c r="E571">
        <v>33</v>
      </c>
      <c r="F571">
        <v>42</v>
      </c>
      <c r="G571">
        <v>39</v>
      </c>
      <c r="H571">
        <v>43</v>
      </c>
      <c r="I571">
        <v>35</v>
      </c>
      <c r="J571">
        <v>32</v>
      </c>
      <c r="K571">
        <v>47</v>
      </c>
      <c r="L571">
        <v>39</v>
      </c>
      <c r="M571">
        <v>44</v>
      </c>
      <c r="N571">
        <v>39</v>
      </c>
      <c r="O571">
        <v>47</v>
      </c>
      <c r="P571">
        <v>43</v>
      </c>
      <c r="Q571">
        <v>33</v>
      </c>
      <c r="R571">
        <v>40</v>
      </c>
      <c r="S571">
        <v>47</v>
      </c>
      <c r="T571">
        <v>44</v>
      </c>
      <c r="U571">
        <v>38</v>
      </c>
      <c r="V571">
        <v>27</v>
      </c>
      <c r="W571">
        <v>40</v>
      </c>
      <c r="X571">
        <v>47</v>
      </c>
      <c r="Y571">
        <v>47</v>
      </c>
      <c r="Z571">
        <v>27</v>
      </c>
      <c r="AA571">
        <v>44</v>
      </c>
      <c r="AB571">
        <v>27</v>
      </c>
      <c r="AC571">
        <v>36</v>
      </c>
      <c r="AD571">
        <v>46</v>
      </c>
      <c r="AE571">
        <v>36</v>
      </c>
      <c r="AF571">
        <v>47</v>
      </c>
      <c r="AG571">
        <v>47</v>
      </c>
      <c r="AH571">
        <v>46</v>
      </c>
      <c r="AI571">
        <v>47</v>
      </c>
      <c r="AJ571">
        <v>35</v>
      </c>
      <c r="AK571">
        <v>39</v>
      </c>
      <c r="AL571">
        <v>44</v>
      </c>
      <c r="AM571">
        <v>41</v>
      </c>
      <c r="AN571">
        <v>43</v>
      </c>
      <c r="AO571">
        <v>41</v>
      </c>
      <c r="AP571">
        <v>47</v>
      </c>
      <c r="AQ571">
        <v>39</v>
      </c>
      <c r="AR571">
        <v>38</v>
      </c>
      <c r="AS571">
        <v>40.31818181818182</v>
      </c>
    </row>
    <row r="572" spans="1:45" x14ac:dyDescent="0.25">
      <c r="A572">
        <v>96</v>
      </c>
      <c r="B572">
        <v>96</v>
      </c>
      <c r="C572">
        <v>95</v>
      </c>
      <c r="D572">
        <v>95</v>
      </c>
      <c r="E572">
        <v>95</v>
      </c>
      <c r="F572">
        <v>96</v>
      </c>
      <c r="G572">
        <v>97</v>
      </c>
      <c r="H572">
        <v>89</v>
      </c>
      <c r="I572">
        <v>99</v>
      </c>
      <c r="J572">
        <v>100</v>
      </c>
      <c r="K572">
        <v>97</v>
      </c>
      <c r="L572">
        <v>97</v>
      </c>
      <c r="M572">
        <v>97</v>
      </c>
      <c r="N572">
        <v>97</v>
      </c>
      <c r="O572">
        <v>96</v>
      </c>
      <c r="P572">
        <v>97</v>
      </c>
      <c r="Q572">
        <v>97</v>
      </c>
      <c r="R572">
        <v>97</v>
      </c>
      <c r="S572">
        <v>98</v>
      </c>
      <c r="T572">
        <v>96</v>
      </c>
      <c r="U572">
        <v>96</v>
      </c>
      <c r="V572">
        <v>96</v>
      </c>
      <c r="W572">
        <v>97</v>
      </c>
      <c r="X572">
        <v>96</v>
      </c>
      <c r="Y572">
        <v>98</v>
      </c>
      <c r="Z572">
        <v>96</v>
      </c>
      <c r="AA572">
        <v>97</v>
      </c>
      <c r="AB572">
        <v>98</v>
      </c>
      <c r="AC572">
        <v>99</v>
      </c>
      <c r="AD572">
        <v>99</v>
      </c>
      <c r="AE572">
        <v>97</v>
      </c>
      <c r="AF572">
        <v>99</v>
      </c>
      <c r="AG572">
        <v>98</v>
      </c>
      <c r="AH572">
        <v>99</v>
      </c>
      <c r="AI572">
        <v>99</v>
      </c>
      <c r="AJ572">
        <v>98</v>
      </c>
      <c r="AK572">
        <v>98</v>
      </c>
      <c r="AL572">
        <v>95</v>
      </c>
      <c r="AM572">
        <v>98</v>
      </c>
      <c r="AN572">
        <v>99</v>
      </c>
      <c r="AO572">
        <v>99</v>
      </c>
      <c r="AP572">
        <v>99</v>
      </c>
      <c r="AQ572">
        <v>100</v>
      </c>
      <c r="AR572">
        <v>101</v>
      </c>
      <c r="AS572">
        <v>97.227272727272734</v>
      </c>
    </row>
    <row r="573" spans="1:45" x14ac:dyDescent="0.25">
      <c r="A573">
        <v>36</v>
      </c>
      <c r="B573">
        <v>36</v>
      </c>
      <c r="C573">
        <v>36</v>
      </c>
      <c r="D573">
        <v>36</v>
      </c>
      <c r="E573">
        <v>36</v>
      </c>
      <c r="F573">
        <v>36</v>
      </c>
      <c r="G573">
        <v>36</v>
      </c>
      <c r="H573">
        <v>36</v>
      </c>
      <c r="I573">
        <v>36</v>
      </c>
      <c r="J573">
        <v>36</v>
      </c>
      <c r="K573">
        <v>36</v>
      </c>
      <c r="L573">
        <v>36</v>
      </c>
      <c r="M573">
        <v>36</v>
      </c>
      <c r="N573">
        <v>36</v>
      </c>
      <c r="O573">
        <v>36</v>
      </c>
      <c r="P573">
        <v>36</v>
      </c>
      <c r="Q573">
        <v>36</v>
      </c>
      <c r="R573">
        <v>36</v>
      </c>
      <c r="S573">
        <v>36</v>
      </c>
      <c r="T573">
        <v>36</v>
      </c>
      <c r="U573">
        <v>36</v>
      </c>
      <c r="V573">
        <v>36</v>
      </c>
      <c r="W573">
        <v>40</v>
      </c>
      <c r="X573">
        <v>40</v>
      </c>
      <c r="Y573">
        <v>40</v>
      </c>
      <c r="Z573">
        <v>40</v>
      </c>
      <c r="AA573">
        <v>40</v>
      </c>
      <c r="AB573">
        <v>40</v>
      </c>
      <c r="AC573">
        <v>40</v>
      </c>
      <c r="AD573">
        <v>40</v>
      </c>
      <c r="AE573">
        <v>40</v>
      </c>
      <c r="AF573">
        <v>40</v>
      </c>
      <c r="AG573">
        <v>40</v>
      </c>
      <c r="AH573">
        <v>32</v>
      </c>
      <c r="AI573">
        <v>32</v>
      </c>
      <c r="AJ573">
        <v>32</v>
      </c>
      <c r="AK573">
        <v>32</v>
      </c>
      <c r="AL573">
        <v>32</v>
      </c>
      <c r="AM573">
        <v>32</v>
      </c>
      <c r="AN573">
        <v>32</v>
      </c>
      <c r="AO573">
        <v>32</v>
      </c>
      <c r="AP573">
        <v>32</v>
      </c>
      <c r="AQ573">
        <v>32</v>
      </c>
      <c r="AR573">
        <v>32</v>
      </c>
      <c r="AS573">
        <v>36</v>
      </c>
    </row>
    <row r="574" spans="1:45" x14ac:dyDescent="0.25">
      <c r="A574">
        <v>26</v>
      </c>
      <c r="B574">
        <v>26</v>
      </c>
      <c r="C574">
        <v>28</v>
      </c>
      <c r="D574">
        <v>28</v>
      </c>
      <c r="E574">
        <v>28</v>
      </c>
      <c r="F574">
        <v>28</v>
      </c>
      <c r="G574">
        <v>29</v>
      </c>
      <c r="H574">
        <v>29</v>
      </c>
      <c r="I574">
        <v>29</v>
      </c>
      <c r="J574">
        <v>31</v>
      </c>
      <c r="K574">
        <v>31</v>
      </c>
      <c r="L574">
        <v>31</v>
      </c>
      <c r="M574">
        <v>33</v>
      </c>
      <c r="N574">
        <v>33</v>
      </c>
      <c r="O574">
        <v>33</v>
      </c>
      <c r="P574">
        <v>33</v>
      </c>
      <c r="Q574">
        <v>34</v>
      </c>
      <c r="R574">
        <v>46</v>
      </c>
      <c r="S574">
        <v>46</v>
      </c>
      <c r="T574">
        <v>46</v>
      </c>
      <c r="U574">
        <v>46</v>
      </c>
      <c r="V574">
        <v>46</v>
      </c>
      <c r="W574">
        <v>46</v>
      </c>
      <c r="X574">
        <v>46</v>
      </c>
      <c r="Y574">
        <v>46</v>
      </c>
      <c r="Z574">
        <v>46</v>
      </c>
      <c r="AA574">
        <v>46</v>
      </c>
      <c r="AB574">
        <v>46</v>
      </c>
      <c r="AC574">
        <v>46</v>
      </c>
      <c r="AD574">
        <v>46</v>
      </c>
      <c r="AE574">
        <v>46</v>
      </c>
      <c r="AF574">
        <v>46</v>
      </c>
      <c r="AG574">
        <v>46</v>
      </c>
      <c r="AH574">
        <v>19</v>
      </c>
      <c r="AI574">
        <v>19</v>
      </c>
      <c r="AJ574">
        <v>19</v>
      </c>
      <c r="AK574">
        <v>19</v>
      </c>
      <c r="AL574">
        <v>19</v>
      </c>
      <c r="AM574">
        <v>19</v>
      </c>
      <c r="AN574">
        <v>19</v>
      </c>
      <c r="AO574">
        <v>18</v>
      </c>
      <c r="AP574">
        <v>18</v>
      </c>
      <c r="AQ574">
        <v>18</v>
      </c>
      <c r="AR574">
        <v>18</v>
      </c>
      <c r="AS574">
        <v>32.977272727272727</v>
      </c>
    </row>
    <row r="575" spans="1:45" x14ac:dyDescent="0.25">
      <c r="A575">
        <v>41</v>
      </c>
      <c r="B575">
        <v>43</v>
      </c>
      <c r="C575">
        <v>43</v>
      </c>
      <c r="D575">
        <v>43</v>
      </c>
      <c r="E575">
        <v>43</v>
      </c>
      <c r="F575">
        <v>43</v>
      </c>
      <c r="G575">
        <v>43</v>
      </c>
      <c r="H575">
        <v>43</v>
      </c>
      <c r="I575">
        <v>43</v>
      </c>
      <c r="J575">
        <v>43</v>
      </c>
      <c r="K575">
        <v>44</v>
      </c>
      <c r="L575">
        <v>44</v>
      </c>
      <c r="M575">
        <v>43</v>
      </c>
      <c r="N575">
        <v>27</v>
      </c>
      <c r="O575">
        <v>27</v>
      </c>
      <c r="P575">
        <v>27</v>
      </c>
      <c r="Q575">
        <v>79</v>
      </c>
      <c r="R575">
        <v>117</v>
      </c>
      <c r="S575">
        <v>101</v>
      </c>
      <c r="T575">
        <v>93</v>
      </c>
      <c r="U575">
        <v>89</v>
      </c>
      <c r="V575">
        <v>93</v>
      </c>
      <c r="W575">
        <v>86</v>
      </c>
      <c r="X575">
        <v>74</v>
      </c>
      <c r="Y575">
        <v>90</v>
      </c>
      <c r="Z575">
        <v>65</v>
      </c>
      <c r="AA575">
        <v>117</v>
      </c>
      <c r="AB575">
        <v>93</v>
      </c>
      <c r="AC575">
        <v>93</v>
      </c>
      <c r="AD575">
        <v>61</v>
      </c>
      <c r="AE575">
        <v>101</v>
      </c>
      <c r="AF575">
        <v>109</v>
      </c>
      <c r="AG575">
        <v>78</v>
      </c>
      <c r="AH575">
        <v>97</v>
      </c>
      <c r="AI575">
        <v>145</v>
      </c>
      <c r="AJ575">
        <v>149</v>
      </c>
      <c r="AK575">
        <v>130</v>
      </c>
      <c r="AL575">
        <v>98</v>
      </c>
      <c r="AM575">
        <v>94</v>
      </c>
      <c r="AN575">
        <v>97</v>
      </c>
      <c r="AO575">
        <v>97</v>
      </c>
      <c r="AP575">
        <v>137</v>
      </c>
      <c r="AQ575">
        <v>169</v>
      </c>
      <c r="AR575">
        <v>125</v>
      </c>
      <c r="AS575">
        <v>79.931818181818187</v>
      </c>
    </row>
    <row r="576" spans="1:45" x14ac:dyDescent="0.25">
      <c r="A576">
        <v>10</v>
      </c>
      <c r="B576">
        <v>10</v>
      </c>
      <c r="C576">
        <v>10</v>
      </c>
      <c r="D576">
        <v>10</v>
      </c>
      <c r="E576">
        <v>10</v>
      </c>
      <c r="F576">
        <v>8</v>
      </c>
      <c r="G576">
        <v>8</v>
      </c>
      <c r="H576">
        <v>8</v>
      </c>
      <c r="I576">
        <v>8</v>
      </c>
      <c r="J576">
        <v>8</v>
      </c>
      <c r="K576">
        <v>8</v>
      </c>
      <c r="L576">
        <v>8</v>
      </c>
      <c r="M576">
        <v>8</v>
      </c>
      <c r="N576">
        <v>8</v>
      </c>
      <c r="O576">
        <v>8</v>
      </c>
      <c r="P576">
        <v>8</v>
      </c>
      <c r="Q576">
        <v>8</v>
      </c>
      <c r="R576">
        <v>8</v>
      </c>
      <c r="S576">
        <v>8</v>
      </c>
      <c r="T576">
        <v>8</v>
      </c>
      <c r="U576">
        <v>8</v>
      </c>
      <c r="V576">
        <v>8</v>
      </c>
      <c r="W576">
        <v>8</v>
      </c>
      <c r="X576">
        <v>8</v>
      </c>
      <c r="Y576">
        <v>8</v>
      </c>
      <c r="Z576">
        <v>8</v>
      </c>
      <c r="AA576">
        <v>8</v>
      </c>
      <c r="AB576">
        <v>8</v>
      </c>
      <c r="AC576">
        <v>8</v>
      </c>
      <c r="AD576">
        <v>8</v>
      </c>
      <c r="AE576">
        <v>8</v>
      </c>
      <c r="AF576">
        <v>8</v>
      </c>
      <c r="AG576">
        <v>7</v>
      </c>
      <c r="AH576">
        <v>7</v>
      </c>
      <c r="AI576">
        <v>6</v>
      </c>
      <c r="AJ576">
        <v>6</v>
      </c>
      <c r="AK576">
        <v>6</v>
      </c>
      <c r="AL576">
        <v>6</v>
      </c>
      <c r="AM576">
        <v>5</v>
      </c>
      <c r="AN576">
        <v>5</v>
      </c>
      <c r="AO576">
        <v>5</v>
      </c>
      <c r="AP576">
        <v>5</v>
      </c>
      <c r="AQ576">
        <v>5</v>
      </c>
      <c r="AR576">
        <v>5</v>
      </c>
      <c r="AS576">
        <v>7.5909090909090908</v>
      </c>
    </row>
    <row r="577" spans="1:45" x14ac:dyDescent="0.25">
      <c r="A577">
        <v>28</v>
      </c>
      <c r="B577">
        <v>28</v>
      </c>
      <c r="C577">
        <v>28</v>
      </c>
      <c r="D577">
        <v>28</v>
      </c>
      <c r="E577">
        <v>28</v>
      </c>
      <c r="F577">
        <v>28</v>
      </c>
      <c r="G577">
        <v>30</v>
      </c>
      <c r="H577">
        <v>30</v>
      </c>
      <c r="I577">
        <v>30</v>
      </c>
      <c r="J577">
        <v>30</v>
      </c>
      <c r="K577">
        <v>30</v>
      </c>
      <c r="L577">
        <v>28</v>
      </c>
      <c r="M577">
        <v>28</v>
      </c>
      <c r="N577">
        <v>28</v>
      </c>
      <c r="O577">
        <v>28</v>
      </c>
      <c r="P577">
        <v>26</v>
      </c>
      <c r="Q577">
        <v>28</v>
      </c>
      <c r="R577">
        <v>28</v>
      </c>
      <c r="S577">
        <v>28</v>
      </c>
      <c r="T577">
        <v>28</v>
      </c>
      <c r="U577">
        <v>28</v>
      </c>
      <c r="V577">
        <v>28</v>
      </c>
      <c r="W577">
        <v>28</v>
      </c>
      <c r="X577">
        <v>28</v>
      </c>
      <c r="Y577">
        <v>28</v>
      </c>
      <c r="Z577">
        <v>28</v>
      </c>
      <c r="AA577">
        <v>28</v>
      </c>
      <c r="AB577">
        <v>28</v>
      </c>
      <c r="AC577">
        <v>28</v>
      </c>
      <c r="AD577">
        <v>28</v>
      </c>
      <c r="AE577">
        <v>28</v>
      </c>
      <c r="AF577">
        <v>28</v>
      </c>
      <c r="AG577">
        <v>27</v>
      </c>
      <c r="AH577">
        <v>27</v>
      </c>
      <c r="AI577">
        <v>26</v>
      </c>
      <c r="AJ577">
        <v>27</v>
      </c>
      <c r="AK577">
        <v>28</v>
      </c>
      <c r="AL577">
        <v>28</v>
      </c>
      <c r="AM577">
        <v>28</v>
      </c>
      <c r="AN577">
        <v>28</v>
      </c>
      <c r="AO577">
        <v>28</v>
      </c>
      <c r="AP577">
        <v>28</v>
      </c>
      <c r="AQ577">
        <v>28</v>
      </c>
      <c r="AR577">
        <v>28</v>
      </c>
      <c r="AS577">
        <v>28.068181818181817</v>
      </c>
    </row>
    <row r="578" spans="1:45" x14ac:dyDescent="0.25">
      <c r="A578">
        <v>40</v>
      </c>
      <c r="B578">
        <v>40</v>
      </c>
      <c r="C578">
        <v>37</v>
      </c>
      <c r="D578">
        <v>37</v>
      </c>
      <c r="E578">
        <v>37</v>
      </c>
      <c r="F578">
        <v>37</v>
      </c>
      <c r="G578">
        <v>37</v>
      </c>
      <c r="H578">
        <v>37</v>
      </c>
      <c r="I578">
        <v>37</v>
      </c>
      <c r="J578">
        <v>36</v>
      </c>
      <c r="K578">
        <v>37</v>
      </c>
      <c r="L578">
        <v>37</v>
      </c>
      <c r="M578">
        <v>35</v>
      </c>
      <c r="N578">
        <v>35</v>
      </c>
      <c r="O578">
        <v>36</v>
      </c>
      <c r="P578">
        <v>36</v>
      </c>
      <c r="Q578">
        <v>36</v>
      </c>
      <c r="R578">
        <v>36</v>
      </c>
      <c r="S578">
        <v>36</v>
      </c>
      <c r="T578">
        <v>36</v>
      </c>
      <c r="U578">
        <v>17</v>
      </c>
      <c r="V578">
        <v>17</v>
      </c>
      <c r="W578">
        <v>17</v>
      </c>
      <c r="X578">
        <v>20</v>
      </c>
      <c r="Y578">
        <v>19</v>
      </c>
      <c r="Z578">
        <v>19</v>
      </c>
      <c r="AA578">
        <v>18</v>
      </c>
      <c r="AB578">
        <v>20</v>
      </c>
      <c r="AC578">
        <v>22</v>
      </c>
      <c r="AD578">
        <v>23</v>
      </c>
      <c r="AE578">
        <v>20</v>
      </c>
      <c r="AF578">
        <v>20</v>
      </c>
      <c r="AG578">
        <v>20</v>
      </c>
      <c r="AH578">
        <v>20</v>
      </c>
      <c r="AI578">
        <v>21</v>
      </c>
      <c r="AJ578">
        <v>19</v>
      </c>
      <c r="AK578">
        <v>19</v>
      </c>
      <c r="AL578">
        <v>19</v>
      </c>
      <c r="AM578">
        <v>19</v>
      </c>
      <c r="AN578">
        <v>16</v>
      </c>
      <c r="AO578">
        <v>22</v>
      </c>
      <c r="AP578">
        <v>12</v>
      </c>
      <c r="AQ578">
        <v>12</v>
      </c>
      <c r="AR578">
        <v>12</v>
      </c>
      <c r="AS578">
        <v>26.772727272727273</v>
      </c>
    </row>
    <row r="579" spans="1:45" x14ac:dyDescent="0.25">
      <c r="A579">
        <v>23</v>
      </c>
      <c r="B579">
        <v>23</v>
      </c>
      <c r="C579">
        <v>23</v>
      </c>
      <c r="D579">
        <v>23</v>
      </c>
      <c r="E579">
        <v>23</v>
      </c>
      <c r="F579">
        <v>23</v>
      </c>
      <c r="G579">
        <v>16</v>
      </c>
      <c r="H579">
        <v>23</v>
      </c>
      <c r="I579">
        <v>23</v>
      </c>
      <c r="J579">
        <v>23</v>
      </c>
      <c r="K579">
        <v>16</v>
      </c>
      <c r="L579">
        <v>23</v>
      </c>
      <c r="M579">
        <v>23</v>
      </c>
      <c r="N579">
        <v>23</v>
      </c>
      <c r="O579">
        <v>23</v>
      </c>
      <c r="P579">
        <v>23</v>
      </c>
      <c r="Q579">
        <v>23</v>
      </c>
      <c r="R579">
        <v>23</v>
      </c>
      <c r="S579">
        <v>23</v>
      </c>
      <c r="T579">
        <v>23</v>
      </c>
      <c r="U579">
        <v>23</v>
      </c>
      <c r="V579">
        <v>23</v>
      </c>
      <c r="W579">
        <v>26</v>
      </c>
      <c r="X579">
        <v>26</v>
      </c>
      <c r="Y579">
        <v>26</v>
      </c>
      <c r="Z579">
        <v>26</v>
      </c>
      <c r="AA579">
        <v>26</v>
      </c>
      <c r="AB579">
        <v>26</v>
      </c>
      <c r="AC579">
        <v>26</v>
      </c>
      <c r="AD579">
        <v>26</v>
      </c>
      <c r="AE579">
        <v>26</v>
      </c>
      <c r="AF579">
        <v>23</v>
      </c>
      <c r="AG579">
        <v>23</v>
      </c>
      <c r="AH579">
        <v>23</v>
      </c>
      <c r="AI579">
        <v>23</v>
      </c>
      <c r="AJ579">
        <v>23</v>
      </c>
      <c r="AK579">
        <v>23</v>
      </c>
      <c r="AL579">
        <v>23</v>
      </c>
      <c r="AM579">
        <v>23</v>
      </c>
      <c r="AN579">
        <v>23</v>
      </c>
      <c r="AO579">
        <v>22</v>
      </c>
      <c r="AP579">
        <v>22</v>
      </c>
      <c r="AQ579">
        <v>22</v>
      </c>
      <c r="AR579">
        <v>22</v>
      </c>
      <c r="AS579">
        <v>23.204545454545453</v>
      </c>
    </row>
    <row r="580" spans="1:45" x14ac:dyDescent="0.25">
      <c r="A580">
        <v>118</v>
      </c>
      <c r="B580">
        <v>118</v>
      </c>
      <c r="C580">
        <v>117</v>
      </c>
      <c r="D580">
        <v>117</v>
      </c>
      <c r="E580">
        <v>117</v>
      </c>
      <c r="F580">
        <v>118</v>
      </c>
      <c r="G580">
        <v>118</v>
      </c>
      <c r="H580">
        <v>117</v>
      </c>
      <c r="I580">
        <v>117</v>
      </c>
      <c r="J580">
        <v>118</v>
      </c>
      <c r="K580">
        <v>117</v>
      </c>
      <c r="L580">
        <v>117</v>
      </c>
      <c r="M580">
        <v>118</v>
      </c>
      <c r="N580">
        <v>119</v>
      </c>
      <c r="O580">
        <v>118</v>
      </c>
      <c r="P580">
        <v>118</v>
      </c>
      <c r="Q580">
        <v>118</v>
      </c>
      <c r="R580">
        <v>123</v>
      </c>
      <c r="S580">
        <v>121</v>
      </c>
      <c r="T580">
        <v>124</v>
      </c>
      <c r="U580">
        <v>124</v>
      </c>
      <c r="V580">
        <v>123</v>
      </c>
      <c r="W580">
        <v>123</v>
      </c>
      <c r="X580">
        <v>124</v>
      </c>
      <c r="Y580">
        <v>124</v>
      </c>
      <c r="Z580">
        <v>123</v>
      </c>
      <c r="AA580">
        <v>124</v>
      </c>
      <c r="AB580">
        <v>123</v>
      </c>
      <c r="AC580">
        <v>125</v>
      </c>
      <c r="AD580">
        <v>126</v>
      </c>
      <c r="AE580">
        <v>132</v>
      </c>
      <c r="AF580">
        <v>132</v>
      </c>
      <c r="AG580">
        <v>131</v>
      </c>
      <c r="AH580">
        <v>133</v>
      </c>
      <c r="AI580">
        <v>131</v>
      </c>
      <c r="AJ580">
        <v>133</v>
      </c>
      <c r="AK580">
        <v>132</v>
      </c>
      <c r="AL580">
        <v>127</v>
      </c>
      <c r="AM580">
        <v>125</v>
      </c>
      <c r="AN580">
        <v>127</v>
      </c>
      <c r="AO580">
        <v>127</v>
      </c>
      <c r="AP580">
        <v>127</v>
      </c>
      <c r="AQ580">
        <v>25</v>
      </c>
      <c r="AR580">
        <v>25</v>
      </c>
      <c r="AS580">
        <v>118.5</v>
      </c>
    </row>
    <row r="581" spans="1:45" x14ac:dyDescent="0.25">
      <c r="A581">
        <v>43</v>
      </c>
      <c r="B581">
        <v>42</v>
      </c>
      <c r="C581">
        <v>43</v>
      </c>
      <c r="D581">
        <v>43</v>
      </c>
      <c r="E581">
        <v>43</v>
      </c>
      <c r="F581">
        <v>47</v>
      </c>
      <c r="G581">
        <v>47</v>
      </c>
      <c r="H581">
        <v>47</v>
      </c>
      <c r="I581">
        <v>47</v>
      </c>
      <c r="J581">
        <v>47</v>
      </c>
      <c r="K581">
        <v>47</v>
      </c>
      <c r="L581">
        <v>47</v>
      </c>
      <c r="M581">
        <v>47</v>
      </c>
      <c r="N581">
        <v>47</v>
      </c>
      <c r="O581">
        <v>47</v>
      </c>
      <c r="P581">
        <v>47</v>
      </c>
      <c r="Q581">
        <v>47</v>
      </c>
      <c r="R581">
        <v>47</v>
      </c>
      <c r="S581">
        <v>46</v>
      </c>
      <c r="T581">
        <v>47</v>
      </c>
      <c r="U581">
        <v>46</v>
      </c>
      <c r="V581">
        <v>46</v>
      </c>
      <c r="W581">
        <v>46</v>
      </c>
      <c r="X581">
        <v>46</v>
      </c>
      <c r="Y581">
        <v>44</v>
      </c>
      <c r="Z581">
        <v>46</v>
      </c>
      <c r="AA581">
        <v>46</v>
      </c>
      <c r="AB581">
        <v>46</v>
      </c>
      <c r="AC581">
        <v>46</v>
      </c>
      <c r="AD581">
        <v>44</v>
      </c>
      <c r="AE581">
        <v>45</v>
      </c>
      <c r="AF581">
        <v>46</v>
      </c>
      <c r="AG581">
        <v>47</v>
      </c>
      <c r="AH581">
        <v>47</v>
      </c>
      <c r="AI581">
        <v>44</v>
      </c>
      <c r="AJ581">
        <v>47</v>
      </c>
      <c r="AK581">
        <v>47</v>
      </c>
      <c r="AL581">
        <v>46</v>
      </c>
      <c r="AM581">
        <v>46</v>
      </c>
      <c r="AN581">
        <v>46</v>
      </c>
      <c r="AO581">
        <v>47</v>
      </c>
      <c r="AP581">
        <v>47</v>
      </c>
      <c r="AQ581">
        <v>47</v>
      </c>
      <c r="AR581">
        <v>46</v>
      </c>
      <c r="AS581">
        <v>45.954545454545453</v>
      </c>
    </row>
    <row r="582" spans="1:45" x14ac:dyDescent="0.25">
      <c r="A582">
        <v>31</v>
      </c>
      <c r="B582">
        <v>31</v>
      </c>
      <c r="C582">
        <v>31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2.1136363636363633</v>
      </c>
    </row>
    <row r="583" spans="1:45" x14ac:dyDescent="0.25">
      <c r="A583">
        <v>59</v>
      </c>
      <c r="B583">
        <v>59</v>
      </c>
      <c r="C583">
        <v>59</v>
      </c>
      <c r="D583">
        <v>58</v>
      </c>
      <c r="E583">
        <v>59</v>
      </c>
      <c r="F583">
        <v>58</v>
      </c>
      <c r="G583">
        <v>58</v>
      </c>
      <c r="H583">
        <v>59</v>
      </c>
      <c r="I583">
        <v>58</v>
      </c>
      <c r="J583">
        <v>58</v>
      </c>
      <c r="K583">
        <v>59</v>
      </c>
      <c r="L583">
        <v>59</v>
      </c>
      <c r="M583">
        <v>58</v>
      </c>
      <c r="N583">
        <v>59</v>
      </c>
      <c r="O583">
        <v>59</v>
      </c>
      <c r="P583">
        <v>59</v>
      </c>
      <c r="Q583">
        <v>59</v>
      </c>
      <c r="R583">
        <v>58</v>
      </c>
      <c r="S583">
        <v>59</v>
      </c>
      <c r="T583">
        <v>59</v>
      </c>
      <c r="U583">
        <v>59</v>
      </c>
      <c r="V583">
        <v>59</v>
      </c>
      <c r="W583">
        <v>58</v>
      </c>
      <c r="X583">
        <v>59</v>
      </c>
      <c r="Y583">
        <v>59</v>
      </c>
      <c r="Z583">
        <v>60</v>
      </c>
      <c r="AA583">
        <v>60</v>
      </c>
      <c r="AB583">
        <v>60</v>
      </c>
      <c r="AC583">
        <v>58</v>
      </c>
      <c r="AD583">
        <v>58</v>
      </c>
      <c r="AE583">
        <v>58</v>
      </c>
      <c r="AF583">
        <v>59</v>
      </c>
      <c r="AG583">
        <v>59</v>
      </c>
      <c r="AH583">
        <v>59</v>
      </c>
      <c r="AI583">
        <v>60</v>
      </c>
      <c r="AJ583">
        <v>57</v>
      </c>
      <c r="AK583">
        <v>56</v>
      </c>
      <c r="AL583">
        <v>56</v>
      </c>
      <c r="AM583">
        <v>56</v>
      </c>
      <c r="AN583">
        <v>58</v>
      </c>
      <c r="AO583">
        <v>59</v>
      </c>
      <c r="AP583">
        <v>59</v>
      </c>
      <c r="AQ583">
        <v>58</v>
      </c>
      <c r="AR583">
        <v>65</v>
      </c>
      <c r="AS583">
        <v>58.68181818181818</v>
      </c>
    </row>
    <row r="584" spans="1:45" x14ac:dyDescent="0.25">
      <c r="A584">
        <v>33</v>
      </c>
      <c r="B584">
        <v>33</v>
      </c>
      <c r="C584">
        <v>33</v>
      </c>
      <c r="D584">
        <v>33</v>
      </c>
      <c r="E584">
        <v>33</v>
      </c>
      <c r="F584">
        <v>33</v>
      </c>
      <c r="G584">
        <v>33</v>
      </c>
      <c r="H584">
        <v>33</v>
      </c>
      <c r="I584">
        <v>33</v>
      </c>
      <c r="J584">
        <v>33</v>
      </c>
      <c r="K584">
        <v>33</v>
      </c>
      <c r="L584">
        <v>33</v>
      </c>
      <c r="M584">
        <v>33</v>
      </c>
      <c r="N584">
        <v>33</v>
      </c>
      <c r="O584">
        <v>33</v>
      </c>
      <c r="P584">
        <v>27</v>
      </c>
      <c r="Q584">
        <v>33</v>
      </c>
      <c r="R584">
        <v>33</v>
      </c>
      <c r="S584">
        <v>33</v>
      </c>
      <c r="T584">
        <v>33</v>
      </c>
      <c r="U584">
        <v>33</v>
      </c>
      <c r="V584">
        <v>33</v>
      </c>
      <c r="W584">
        <v>33</v>
      </c>
      <c r="X584">
        <v>30</v>
      </c>
      <c r="Y584">
        <v>33</v>
      </c>
      <c r="Z584">
        <v>33</v>
      </c>
      <c r="AA584">
        <v>33</v>
      </c>
      <c r="AB584">
        <v>33</v>
      </c>
      <c r="AC584">
        <v>33</v>
      </c>
      <c r="AD584">
        <v>30</v>
      </c>
      <c r="AE584">
        <v>33</v>
      </c>
      <c r="AF584">
        <v>33</v>
      </c>
      <c r="AG584">
        <v>33</v>
      </c>
      <c r="AH584">
        <v>33</v>
      </c>
      <c r="AI584">
        <v>27</v>
      </c>
      <c r="AJ584">
        <v>33</v>
      </c>
      <c r="AK584">
        <v>33</v>
      </c>
      <c r="AL584">
        <v>33</v>
      </c>
      <c r="AM584">
        <v>30</v>
      </c>
      <c r="AN584">
        <v>33</v>
      </c>
      <c r="AO584">
        <v>33</v>
      </c>
      <c r="AP584">
        <v>33</v>
      </c>
      <c r="AQ584">
        <v>33</v>
      </c>
      <c r="AR584">
        <v>33</v>
      </c>
      <c r="AS584">
        <v>32.522727272727273</v>
      </c>
    </row>
    <row r="585" spans="1:45" x14ac:dyDescent="0.25">
      <c r="A585">
        <v>75</v>
      </c>
      <c r="B585">
        <v>73</v>
      </c>
      <c r="C585">
        <v>70</v>
      </c>
      <c r="D585">
        <v>75</v>
      </c>
      <c r="E585">
        <v>73</v>
      </c>
      <c r="F585">
        <v>73</v>
      </c>
      <c r="G585">
        <v>75</v>
      </c>
      <c r="H585">
        <v>74</v>
      </c>
      <c r="I585">
        <v>74</v>
      </c>
      <c r="J585">
        <v>74</v>
      </c>
      <c r="K585">
        <v>70</v>
      </c>
      <c r="L585">
        <v>71</v>
      </c>
      <c r="M585">
        <v>72</v>
      </c>
      <c r="N585">
        <v>75</v>
      </c>
      <c r="O585">
        <v>76</v>
      </c>
      <c r="P585">
        <v>73</v>
      </c>
      <c r="Q585">
        <v>73</v>
      </c>
      <c r="R585">
        <v>76</v>
      </c>
      <c r="S585">
        <v>72</v>
      </c>
      <c r="T585">
        <v>77</v>
      </c>
      <c r="U585">
        <v>74</v>
      </c>
      <c r="V585">
        <v>72</v>
      </c>
      <c r="W585">
        <v>73</v>
      </c>
      <c r="X585">
        <v>72</v>
      </c>
      <c r="Y585">
        <v>76</v>
      </c>
      <c r="Z585">
        <v>73</v>
      </c>
      <c r="AA585">
        <v>73</v>
      </c>
      <c r="AB585">
        <v>76</v>
      </c>
      <c r="AC585">
        <v>72</v>
      </c>
      <c r="AD585">
        <v>72</v>
      </c>
      <c r="AE585">
        <v>73</v>
      </c>
      <c r="AF585">
        <v>71</v>
      </c>
      <c r="AG585">
        <v>73</v>
      </c>
      <c r="AH585">
        <v>73</v>
      </c>
      <c r="AI585">
        <v>71</v>
      </c>
      <c r="AJ585">
        <v>71</v>
      </c>
      <c r="AK585">
        <v>71</v>
      </c>
      <c r="AL585">
        <v>72</v>
      </c>
      <c r="AM585">
        <v>72</v>
      </c>
      <c r="AN585">
        <v>73</v>
      </c>
      <c r="AO585">
        <v>73</v>
      </c>
      <c r="AP585">
        <v>75</v>
      </c>
      <c r="AQ585">
        <v>76</v>
      </c>
      <c r="AR585">
        <v>74</v>
      </c>
      <c r="AS585">
        <v>73.227272727272734</v>
      </c>
    </row>
    <row r="586" spans="1:45" x14ac:dyDescent="0.25">
      <c r="A586">
        <v>19</v>
      </c>
      <c r="B586">
        <v>18</v>
      </c>
      <c r="C586">
        <v>19</v>
      </c>
      <c r="D586">
        <v>19</v>
      </c>
      <c r="E586">
        <v>19</v>
      </c>
      <c r="F586">
        <v>19</v>
      </c>
      <c r="G586">
        <v>18</v>
      </c>
      <c r="H586">
        <v>20</v>
      </c>
      <c r="I586">
        <v>18</v>
      </c>
      <c r="J586">
        <v>19</v>
      </c>
      <c r="K586">
        <v>19</v>
      </c>
      <c r="L586">
        <v>19</v>
      </c>
      <c r="M586">
        <v>19</v>
      </c>
      <c r="N586">
        <v>19</v>
      </c>
      <c r="O586">
        <v>19</v>
      </c>
      <c r="P586">
        <v>18</v>
      </c>
      <c r="Q586">
        <v>18</v>
      </c>
      <c r="R586">
        <v>19</v>
      </c>
      <c r="S586">
        <v>19</v>
      </c>
      <c r="T586">
        <v>18</v>
      </c>
      <c r="U586">
        <v>18</v>
      </c>
      <c r="V586">
        <v>19</v>
      </c>
      <c r="W586">
        <v>39</v>
      </c>
      <c r="X586">
        <v>39</v>
      </c>
      <c r="Y586">
        <v>47</v>
      </c>
      <c r="Z586">
        <v>25</v>
      </c>
      <c r="AA586">
        <v>40</v>
      </c>
      <c r="AB586">
        <v>40</v>
      </c>
      <c r="AC586">
        <v>40</v>
      </c>
      <c r="AD586">
        <v>25</v>
      </c>
      <c r="AE586">
        <v>39</v>
      </c>
      <c r="AF586">
        <v>39</v>
      </c>
      <c r="AG586">
        <v>40</v>
      </c>
      <c r="AH586">
        <v>36</v>
      </c>
      <c r="AI586">
        <v>24</v>
      </c>
      <c r="AJ586">
        <v>23</v>
      </c>
      <c r="AK586">
        <v>23</v>
      </c>
      <c r="AL586">
        <v>18</v>
      </c>
      <c r="AM586">
        <v>25</v>
      </c>
      <c r="AN586">
        <v>25</v>
      </c>
      <c r="AO586">
        <v>25</v>
      </c>
      <c r="AP586">
        <v>25</v>
      </c>
      <c r="AQ586">
        <v>25</v>
      </c>
      <c r="AR586">
        <v>25</v>
      </c>
      <c r="AS586">
        <v>24.977272727272727</v>
      </c>
    </row>
    <row r="587" spans="1:45" x14ac:dyDescent="0.25">
      <c r="A587">
        <v>29</v>
      </c>
      <c r="B587">
        <v>29</v>
      </c>
      <c r="C587">
        <v>29</v>
      </c>
      <c r="D587">
        <v>29</v>
      </c>
      <c r="E587">
        <v>29</v>
      </c>
      <c r="F587">
        <v>29</v>
      </c>
      <c r="G587">
        <v>29</v>
      </c>
      <c r="H587">
        <v>29</v>
      </c>
      <c r="I587">
        <v>29</v>
      </c>
      <c r="J587">
        <v>29</v>
      </c>
      <c r="K587">
        <v>29</v>
      </c>
      <c r="L587">
        <v>37</v>
      </c>
      <c r="M587">
        <v>39</v>
      </c>
      <c r="N587">
        <v>39</v>
      </c>
      <c r="O587">
        <v>39</v>
      </c>
      <c r="P587">
        <v>37</v>
      </c>
      <c r="Q587">
        <v>37</v>
      </c>
      <c r="R587">
        <v>37</v>
      </c>
      <c r="S587">
        <v>37</v>
      </c>
      <c r="T587">
        <v>37</v>
      </c>
      <c r="U587">
        <v>37</v>
      </c>
      <c r="V587">
        <v>37</v>
      </c>
      <c r="W587">
        <v>37</v>
      </c>
      <c r="X587">
        <v>37</v>
      </c>
      <c r="Y587">
        <v>37</v>
      </c>
      <c r="Z587">
        <v>37</v>
      </c>
      <c r="AA587">
        <v>37</v>
      </c>
      <c r="AB587">
        <v>37</v>
      </c>
      <c r="AC587">
        <v>37</v>
      </c>
      <c r="AD587">
        <v>37</v>
      </c>
      <c r="AE587">
        <v>37</v>
      </c>
      <c r="AF587">
        <v>37</v>
      </c>
      <c r="AG587">
        <v>37</v>
      </c>
      <c r="AH587">
        <v>35</v>
      </c>
      <c r="AI587">
        <v>29</v>
      </c>
      <c r="AJ587">
        <v>29</v>
      </c>
      <c r="AK587">
        <v>29</v>
      </c>
      <c r="AL587">
        <v>29</v>
      </c>
      <c r="AM587">
        <v>29</v>
      </c>
      <c r="AN587">
        <v>29</v>
      </c>
      <c r="AO587">
        <v>29</v>
      </c>
      <c r="AP587">
        <v>29</v>
      </c>
      <c r="AQ587">
        <v>29</v>
      </c>
      <c r="AR587">
        <v>29</v>
      </c>
      <c r="AS587">
        <v>33.272727272727273</v>
      </c>
    </row>
    <row r="588" spans="1:45" x14ac:dyDescent="0.25">
      <c r="A588">
        <v>99</v>
      </c>
      <c r="B588">
        <v>99</v>
      </c>
      <c r="C588">
        <v>99</v>
      </c>
      <c r="D588">
        <v>99</v>
      </c>
      <c r="E588">
        <v>99</v>
      </c>
      <c r="F588">
        <v>99</v>
      </c>
      <c r="G588">
        <v>99</v>
      </c>
      <c r="H588">
        <v>99</v>
      </c>
      <c r="I588">
        <v>99</v>
      </c>
      <c r="J588">
        <v>99</v>
      </c>
      <c r="K588">
        <v>96</v>
      </c>
      <c r="L588">
        <v>99</v>
      </c>
      <c r="M588">
        <v>99</v>
      </c>
      <c r="N588">
        <v>99</v>
      </c>
      <c r="O588">
        <v>99</v>
      </c>
      <c r="P588">
        <v>99</v>
      </c>
      <c r="Q588">
        <v>99</v>
      </c>
      <c r="R588">
        <v>99</v>
      </c>
      <c r="S588">
        <v>99</v>
      </c>
      <c r="T588">
        <v>99</v>
      </c>
      <c r="U588">
        <v>99</v>
      </c>
      <c r="V588">
        <v>99</v>
      </c>
      <c r="W588">
        <v>99</v>
      </c>
      <c r="X588">
        <v>99</v>
      </c>
      <c r="Y588">
        <v>99</v>
      </c>
      <c r="Z588">
        <v>99</v>
      </c>
      <c r="AA588">
        <v>100</v>
      </c>
      <c r="AB588">
        <v>99</v>
      </c>
      <c r="AC588">
        <v>99</v>
      </c>
      <c r="AD588">
        <v>99</v>
      </c>
      <c r="AE588">
        <v>99</v>
      </c>
      <c r="AF588">
        <v>99</v>
      </c>
      <c r="AG588">
        <v>99</v>
      </c>
      <c r="AH588">
        <v>99</v>
      </c>
      <c r="AI588">
        <v>99</v>
      </c>
      <c r="AJ588">
        <v>99</v>
      </c>
      <c r="AK588">
        <v>99</v>
      </c>
      <c r="AL588">
        <v>99</v>
      </c>
      <c r="AM588">
        <v>99</v>
      </c>
      <c r="AN588">
        <v>99</v>
      </c>
      <c r="AO588">
        <v>99</v>
      </c>
      <c r="AP588">
        <v>99</v>
      </c>
      <c r="AQ588">
        <v>99</v>
      </c>
      <c r="AR588">
        <v>99</v>
      </c>
      <c r="AS588">
        <v>98.954545454545453</v>
      </c>
    </row>
    <row r="589" spans="1:45" x14ac:dyDescent="0.25">
      <c r="A589">
        <v>7</v>
      </c>
      <c r="B589">
        <v>7</v>
      </c>
      <c r="C589">
        <v>7</v>
      </c>
      <c r="D589">
        <v>7</v>
      </c>
      <c r="E589">
        <v>7</v>
      </c>
      <c r="F589">
        <v>7</v>
      </c>
      <c r="G589">
        <v>7</v>
      </c>
      <c r="H589">
        <v>7</v>
      </c>
      <c r="I589">
        <v>7</v>
      </c>
      <c r="J589">
        <v>7</v>
      </c>
      <c r="K589">
        <v>7</v>
      </c>
      <c r="L589">
        <v>7</v>
      </c>
      <c r="M589">
        <v>7</v>
      </c>
      <c r="N589">
        <v>7</v>
      </c>
      <c r="O589">
        <v>7</v>
      </c>
      <c r="P589">
        <v>7</v>
      </c>
      <c r="Q589">
        <v>7</v>
      </c>
      <c r="R589">
        <v>7</v>
      </c>
      <c r="S589">
        <v>7</v>
      </c>
      <c r="T589">
        <v>7</v>
      </c>
      <c r="U589">
        <v>7</v>
      </c>
      <c r="V589">
        <v>7</v>
      </c>
      <c r="W589">
        <v>7</v>
      </c>
      <c r="X589">
        <v>7</v>
      </c>
      <c r="Y589">
        <v>7</v>
      </c>
      <c r="Z589">
        <v>7</v>
      </c>
      <c r="AA589">
        <v>7</v>
      </c>
      <c r="AB589">
        <v>7</v>
      </c>
      <c r="AC589">
        <v>7</v>
      </c>
      <c r="AD589">
        <v>7</v>
      </c>
      <c r="AE589">
        <v>7</v>
      </c>
      <c r="AF589">
        <v>7</v>
      </c>
      <c r="AG589">
        <v>7</v>
      </c>
      <c r="AH589">
        <v>7</v>
      </c>
      <c r="AI589">
        <v>7</v>
      </c>
      <c r="AJ589">
        <v>7</v>
      </c>
      <c r="AK589">
        <v>7</v>
      </c>
      <c r="AL589">
        <v>7</v>
      </c>
      <c r="AM589">
        <v>7</v>
      </c>
      <c r="AN589">
        <v>7</v>
      </c>
      <c r="AO589">
        <v>7</v>
      </c>
      <c r="AP589">
        <v>7</v>
      </c>
      <c r="AQ589">
        <v>7</v>
      </c>
      <c r="AR589">
        <v>7</v>
      </c>
      <c r="AS589">
        <v>7</v>
      </c>
    </row>
    <row r="590" spans="1:45" x14ac:dyDescent="0.25">
      <c r="A590">
        <v>56</v>
      </c>
      <c r="B590">
        <v>64</v>
      </c>
      <c r="C590">
        <v>76</v>
      </c>
      <c r="D590">
        <v>62</v>
      </c>
      <c r="E590">
        <v>64</v>
      </c>
      <c r="F590">
        <v>66</v>
      </c>
      <c r="G590">
        <v>61</v>
      </c>
      <c r="H590">
        <v>63</v>
      </c>
      <c r="I590">
        <v>97</v>
      </c>
      <c r="J590">
        <v>99</v>
      </c>
      <c r="K590">
        <v>99</v>
      </c>
      <c r="L590">
        <v>93</v>
      </c>
      <c r="M590">
        <v>86</v>
      </c>
      <c r="N590">
        <v>102</v>
      </c>
      <c r="O590">
        <v>100</v>
      </c>
      <c r="P590">
        <v>102</v>
      </c>
      <c r="Q590">
        <v>83</v>
      </c>
      <c r="R590">
        <v>55</v>
      </c>
      <c r="S590">
        <v>65</v>
      </c>
      <c r="T590">
        <v>63</v>
      </c>
      <c r="U590">
        <v>60</v>
      </c>
      <c r="V590">
        <v>60</v>
      </c>
      <c r="W590">
        <v>56</v>
      </c>
      <c r="X590">
        <v>49</v>
      </c>
      <c r="Y590">
        <v>54</v>
      </c>
      <c r="Z590">
        <v>60</v>
      </c>
      <c r="AA590">
        <v>58</v>
      </c>
      <c r="AB590">
        <v>61</v>
      </c>
      <c r="AC590">
        <v>58</v>
      </c>
      <c r="AD590">
        <v>51</v>
      </c>
      <c r="AE590">
        <v>56</v>
      </c>
      <c r="AF590">
        <v>51</v>
      </c>
      <c r="AG590">
        <v>51</v>
      </c>
      <c r="AH590">
        <v>60</v>
      </c>
      <c r="AI590">
        <v>63</v>
      </c>
      <c r="AJ590">
        <v>62</v>
      </c>
      <c r="AK590">
        <v>44</v>
      </c>
      <c r="AL590">
        <v>53</v>
      </c>
      <c r="AM590">
        <v>49</v>
      </c>
      <c r="AN590">
        <v>65</v>
      </c>
      <c r="AO590">
        <v>51</v>
      </c>
      <c r="AP590">
        <v>56</v>
      </c>
      <c r="AQ590">
        <v>53</v>
      </c>
      <c r="AR590">
        <v>50</v>
      </c>
      <c r="AS590">
        <v>65.61363636363636</v>
      </c>
    </row>
    <row r="591" spans="1:45" x14ac:dyDescent="0.25">
      <c r="A591">
        <v>7</v>
      </c>
      <c r="B591">
        <v>7</v>
      </c>
      <c r="C591">
        <v>8</v>
      </c>
      <c r="D591">
        <v>8</v>
      </c>
      <c r="E591">
        <v>7</v>
      </c>
      <c r="F591">
        <v>8</v>
      </c>
      <c r="G591">
        <v>7</v>
      </c>
      <c r="H591">
        <v>7</v>
      </c>
      <c r="I591">
        <v>7</v>
      </c>
      <c r="J591">
        <v>7</v>
      </c>
      <c r="K591">
        <v>7</v>
      </c>
      <c r="L591">
        <v>7</v>
      </c>
      <c r="M591">
        <v>7</v>
      </c>
      <c r="N591">
        <v>7</v>
      </c>
      <c r="O591">
        <v>7</v>
      </c>
      <c r="P591">
        <v>7</v>
      </c>
      <c r="Q591">
        <v>7</v>
      </c>
      <c r="R591">
        <v>7</v>
      </c>
      <c r="S591">
        <v>5</v>
      </c>
      <c r="T591">
        <v>6</v>
      </c>
      <c r="U591">
        <v>5</v>
      </c>
      <c r="V591">
        <v>4</v>
      </c>
      <c r="W591">
        <v>5</v>
      </c>
      <c r="X591">
        <v>5</v>
      </c>
      <c r="Y591">
        <v>5</v>
      </c>
      <c r="Z591">
        <v>5</v>
      </c>
      <c r="AA591">
        <v>4</v>
      </c>
      <c r="AB591">
        <v>5</v>
      </c>
      <c r="AC591">
        <v>5</v>
      </c>
      <c r="AD591">
        <v>5</v>
      </c>
      <c r="AE591">
        <v>5</v>
      </c>
      <c r="AF591">
        <v>5</v>
      </c>
      <c r="AG591">
        <v>5</v>
      </c>
      <c r="AH591">
        <v>5</v>
      </c>
      <c r="AI591">
        <v>6</v>
      </c>
      <c r="AJ591">
        <v>5</v>
      </c>
      <c r="AK591">
        <v>5</v>
      </c>
      <c r="AL591">
        <v>7</v>
      </c>
      <c r="AM591">
        <v>5</v>
      </c>
      <c r="AN591">
        <v>5</v>
      </c>
      <c r="AO591">
        <v>5</v>
      </c>
      <c r="AP591">
        <v>5</v>
      </c>
      <c r="AQ591">
        <v>4</v>
      </c>
      <c r="AR591">
        <v>4</v>
      </c>
      <c r="AS591">
        <v>5.8863636363636367</v>
      </c>
    </row>
    <row r="592" spans="1:45" x14ac:dyDescent="0.25">
      <c r="A592">
        <v>51</v>
      </c>
      <c r="B592">
        <v>16</v>
      </c>
      <c r="C592">
        <v>47</v>
      </c>
      <c r="D592">
        <v>46</v>
      </c>
      <c r="E592">
        <v>47</v>
      </c>
      <c r="F592">
        <v>45</v>
      </c>
      <c r="G592">
        <v>47</v>
      </c>
      <c r="H592">
        <v>45</v>
      </c>
      <c r="I592">
        <v>45</v>
      </c>
      <c r="J592">
        <v>45</v>
      </c>
      <c r="K592">
        <v>45</v>
      </c>
      <c r="L592">
        <v>45</v>
      </c>
      <c r="M592">
        <v>45</v>
      </c>
      <c r="N592">
        <v>48</v>
      </c>
      <c r="O592">
        <v>45</v>
      </c>
      <c r="P592">
        <v>45</v>
      </c>
      <c r="Q592">
        <v>45</v>
      </c>
      <c r="R592">
        <v>45</v>
      </c>
      <c r="S592">
        <v>49</v>
      </c>
      <c r="T592">
        <v>47</v>
      </c>
      <c r="U592">
        <v>45</v>
      </c>
      <c r="V592">
        <v>45</v>
      </c>
      <c r="W592">
        <v>45</v>
      </c>
      <c r="X592">
        <v>45</v>
      </c>
      <c r="Y592">
        <v>45</v>
      </c>
      <c r="Z592">
        <v>45</v>
      </c>
      <c r="AA592">
        <v>45</v>
      </c>
      <c r="AB592">
        <v>45</v>
      </c>
      <c r="AC592">
        <v>47</v>
      </c>
      <c r="AD592">
        <v>45</v>
      </c>
      <c r="AE592">
        <v>45</v>
      </c>
      <c r="AF592">
        <v>44</v>
      </c>
      <c r="AG592">
        <v>44</v>
      </c>
      <c r="AH592">
        <v>44</v>
      </c>
      <c r="AI592">
        <v>44</v>
      </c>
      <c r="AJ592">
        <v>44</v>
      </c>
      <c r="AK592">
        <v>44</v>
      </c>
      <c r="AL592">
        <v>44</v>
      </c>
      <c r="AM592">
        <v>44</v>
      </c>
      <c r="AN592">
        <v>44</v>
      </c>
      <c r="AO592">
        <v>46</v>
      </c>
      <c r="AP592">
        <v>43</v>
      </c>
      <c r="AQ592">
        <v>43</v>
      </c>
      <c r="AR592">
        <v>43</v>
      </c>
      <c r="AS592">
        <v>44.56818181818182</v>
      </c>
    </row>
    <row r="593" spans="1:45" x14ac:dyDescent="0.25">
      <c r="A593">
        <v>25</v>
      </c>
      <c r="B593">
        <v>27</v>
      </c>
      <c r="C593">
        <v>27</v>
      </c>
      <c r="D593">
        <v>27</v>
      </c>
      <c r="E593">
        <v>27</v>
      </c>
      <c r="F593">
        <v>27</v>
      </c>
      <c r="G593">
        <v>27</v>
      </c>
      <c r="H593">
        <v>27</v>
      </c>
      <c r="I593">
        <v>24</v>
      </c>
      <c r="J593">
        <v>27</v>
      </c>
      <c r="K593">
        <v>25</v>
      </c>
      <c r="L593">
        <v>25</v>
      </c>
      <c r="M593">
        <v>25</v>
      </c>
      <c r="N593">
        <v>21</v>
      </c>
      <c r="O593">
        <v>21</v>
      </c>
      <c r="P593">
        <v>21</v>
      </c>
      <c r="Q593">
        <v>21</v>
      </c>
      <c r="R593">
        <v>2</v>
      </c>
      <c r="S593">
        <v>20</v>
      </c>
      <c r="T593">
        <v>21</v>
      </c>
      <c r="U593">
        <v>21</v>
      </c>
      <c r="V593">
        <v>21</v>
      </c>
      <c r="W593">
        <v>20</v>
      </c>
      <c r="X593">
        <v>21</v>
      </c>
      <c r="Y593">
        <v>21</v>
      </c>
      <c r="Z593">
        <v>19</v>
      </c>
      <c r="AA593">
        <v>2</v>
      </c>
      <c r="AB593">
        <v>20</v>
      </c>
      <c r="AC593">
        <v>20</v>
      </c>
      <c r="AD593">
        <v>20</v>
      </c>
      <c r="AE593">
        <v>20</v>
      </c>
      <c r="AF593">
        <v>20</v>
      </c>
      <c r="AG593">
        <v>21</v>
      </c>
      <c r="AH593">
        <v>21</v>
      </c>
      <c r="AI593">
        <v>19</v>
      </c>
      <c r="AJ593">
        <v>19</v>
      </c>
      <c r="AK593">
        <v>20</v>
      </c>
      <c r="AL593">
        <v>20</v>
      </c>
      <c r="AM593">
        <v>21</v>
      </c>
      <c r="AN593">
        <v>21</v>
      </c>
      <c r="AO593">
        <v>20</v>
      </c>
      <c r="AP593">
        <v>20</v>
      </c>
      <c r="AQ593">
        <v>20</v>
      </c>
      <c r="AR593">
        <v>19</v>
      </c>
      <c r="AS593">
        <v>21.204545454545453</v>
      </c>
    </row>
    <row r="594" spans="1:45" x14ac:dyDescent="0.25">
      <c r="A594">
        <v>43</v>
      </c>
      <c r="B594">
        <v>43</v>
      </c>
      <c r="C594">
        <v>43</v>
      </c>
      <c r="D594">
        <v>43</v>
      </c>
      <c r="E594">
        <v>42</v>
      </c>
      <c r="F594">
        <v>42</v>
      </c>
      <c r="G594">
        <v>43</v>
      </c>
      <c r="H594">
        <v>43</v>
      </c>
      <c r="I594">
        <v>43</v>
      </c>
      <c r="J594">
        <v>43</v>
      </c>
      <c r="K594">
        <v>43</v>
      </c>
      <c r="L594">
        <v>43</v>
      </c>
      <c r="M594">
        <v>43</v>
      </c>
      <c r="N594">
        <v>43</v>
      </c>
      <c r="O594">
        <v>43</v>
      </c>
      <c r="P594">
        <v>43</v>
      </c>
      <c r="Q594">
        <v>43</v>
      </c>
      <c r="R594">
        <v>43</v>
      </c>
      <c r="S594">
        <v>43</v>
      </c>
      <c r="T594">
        <v>43</v>
      </c>
      <c r="U594">
        <v>43</v>
      </c>
      <c r="V594">
        <v>43</v>
      </c>
      <c r="W594">
        <v>43</v>
      </c>
      <c r="X594">
        <v>43</v>
      </c>
      <c r="Y594">
        <v>43</v>
      </c>
      <c r="Z594">
        <v>43</v>
      </c>
      <c r="AA594">
        <v>43</v>
      </c>
      <c r="AB594">
        <v>43</v>
      </c>
      <c r="AC594">
        <v>43</v>
      </c>
      <c r="AD594">
        <v>43</v>
      </c>
      <c r="AE594">
        <v>43</v>
      </c>
      <c r="AF594">
        <v>43</v>
      </c>
      <c r="AG594">
        <v>42</v>
      </c>
      <c r="AH594">
        <v>43</v>
      </c>
      <c r="AI594">
        <v>43</v>
      </c>
      <c r="AJ594">
        <v>42</v>
      </c>
      <c r="AK594">
        <v>54</v>
      </c>
      <c r="AL594">
        <v>54</v>
      </c>
      <c r="AM594">
        <v>54</v>
      </c>
      <c r="AN594">
        <v>54</v>
      </c>
      <c r="AO594">
        <v>54</v>
      </c>
      <c r="AP594">
        <v>54</v>
      </c>
      <c r="AQ594">
        <v>54</v>
      </c>
      <c r="AR594">
        <v>54</v>
      </c>
      <c r="AS594">
        <v>44.909090909090907</v>
      </c>
    </row>
    <row r="595" spans="1:45" x14ac:dyDescent="0.25">
      <c r="A595">
        <v>143</v>
      </c>
      <c r="B595">
        <v>134</v>
      </c>
      <c r="C595">
        <v>139</v>
      </c>
      <c r="D595">
        <v>139</v>
      </c>
      <c r="E595">
        <v>137</v>
      </c>
      <c r="F595">
        <v>143</v>
      </c>
      <c r="G595">
        <v>142</v>
      </c>
      <c r="H595">
        <v>141</v>
      </c>
      <c r="I595">
        <v>140</v>
      </c>
      <c r="J595">
        <v>141</v>
      </c>
      <c r="K595">
        <v>136</v>
      </c>
      <c r="L595">
        <v>137</v>
      </c>
      <c r="M595">
        <v>137</v>
      </c>
      <c r="N595">
        <v>136</v>
      </c>
      <c r="O595">
        <v>139</v>
      </c>
      <c r="P595">
        <v>149</v>
      </c>
      <c r="Q595">
        <v>146</v>
      </c>
      <c r="R595">
        <v>142</v>
      </c>
      <c r="S595">
        <v>149</v>
      </c>
      <c r="T595">
        <v>147</v>
      </c>
      <c r="U595">
        <v>142</v>
      </c>
      <c r="V595">
        <v>144</v>
      </c>
      <c r="W595">
        <v>147</v>
      </c>
      <c r="X595">
        <v>143</v>
      </c>
      <c r="Y595">
        <v>140</v>
      </c>
      <c r="Z595">
        <v>144</v>
      </c>
      <c r="AA595">
        <v>149</v>
      </c>
      <c r="AB595">
        <v>144</v>
      </c>
      <c r="AC595">
        <v>138</v>
      </c>
      <c r="AD595">
        <v>145</v>
      </c>
      <c r="AE595">
        <v>144</v>
      </c>
      <c r="AF595">
        <v>148</v>
      </c>
      <c r="AG595">
        <v>147</v>
      </c>
      <c r="AH595">
        <v>143</v>
      </c>
      <c r="AI595">
        <v>146</v>
      </c>
      <c r="AJ595">
        <v>144</v>
      </c>
      <c r="AK595">
        <v>138</v>
      </c>
      <c r="AL595">
        <v>152</v>
      </c>
      <c r="AM595">
        <v>146</v>
      </c>
      <c r="AN595">
        <v>138</v>
      </c>
      <c r="AO595">
        <v>140</v>
      </c>
      <c r="AP595">
        <v>151</v>
      </c>
      <c r="AQ595">
        <v>145</v>
      </c>
      <c r="AR595">
        <v>146</v>
      </c>
      <c r="AS595">
        <v>142.75</v>
      </c>
    </row>
    <row r="596" spans="1:45" x14ac:dyDescent="0.25">
      <c r="A596">
        <v>57</v>
      </c>
      <c r="B596">
        <v>57</v>
      </c>
      <c r="C596">
        <v>57</v>
      </c>
      <c r="D596">
        <v>61</v>
      </c>
      <c r="E596">
        <v>61</v>
      </c>
      <c r="F596">
        <v>61</v>
      </c>
      <c r="G596">
        <v>57</v>
      </c>
      <c r="H596">
        <v>57</v>
      </c>
      <c r="I596">
        <v>57</v>
      </c>
      <c r="J596">
        <v>59</v>
      </c>
      <c r="K596">
        <v>59</v>
      </c>
      <c r="L596">
        <v>59</v>
      </c>
      <c r="M596">
        <v>65</v>
      </c>
      <c r="N596">
        <v>65</v>
      </c>
      <c r="O596">
        <v>65</v>
      </c>
      <c r="P596">
        <v>65</v>
      </c>
      <c r="Q596">
        <v>65</v>
      </c>
      <c r="R596">
        <v>59</v>
      </c>
      <c r="S596">
        <v>57</v>
      </c>
      <c r="T596">
        <v>57</v>
      </c>
      <c r="U596">
        <v>57</v>
      </c>
      <c r="V596">
        <v>57</v>
      </c>
      <c r="W596">
        <v>57</v>
      </c>
      <c r="X596">
        <v>61</v>
      </c>
      <c r="Y596">
        <v>62</v>
      </c>
      <c r="Z596">
        <v>62</v>
      </c>
      <c r="AA596">
        <v>62</v>
      </c>
      <c r="AB596">
        <v>64</v>
      </c>
      <c r="AC596">
        <v>62</v>
      </c>
      <c r="AD596">
        <v>66</v>
      </c>
      <c r="AE596">
        <v>66</v>
      </c>
      <c r="AF596">
        <v>64</v>
      </c>
      <c r="AG596">
        <v>61</v>
      </c>
      <c r="AH596">
        <v>59</v>
      </c>
      <c r="AI596">
        <v>59</v>
      </c>
      <c r="AJ596">
        <v>59</v>
      </c>
      <c r="AK596">
        <v>59</v>
      </c>
      <c r="AL596">
        <v>59</v>
      </c>
      <c r="AM596">
        <v>57</v>
      </c>
      <c r="AN596">
        <v>57</v>
      </c>
      <c r="AO596">
        <v>57</v>
      </c>
      <c r="AP596">
        <v>57</v>
      </c>
      <c r="AQ596">
        <v>54</v>
      </c>
      <c r="AR596">
        <v>55</v>
      </c>
      <c r="AS596">
        <v>59.840909090909093</v>
      </c>
    </row>
    <row r="597" spans="1:45" x14ac:dyDescent="0.25">
      <c r="A597">
        <v>148</v>
      </c>
      <c r="B597">
        <v>151</v>
      </c>
      <c r="C597">
        <v>151</v>
      </c>
      <c r="D597">
        <v>149</v>
      </c>
      <c r="E597">
        <v>147</v>
      </c>
      <c r="F597">
        <v>147</v>
      </c>
      <c r="G597">
        <v>151</v>
      </c>
      <c r="H597">
        <v>151</v>
      </c>
      <c r="I597">
        <v>151</v>
      </c>
      <c r="J597">
        <v>152</v>
      </c>
      <c r="K597">
        <v>153</v>
      </c>
      <c r="L597">
        <v>153</v>
      </c>
      <c r="M597">
        <v>150</v>
      </c>
      <c r="N597">
        <v>151</v>
      </c>
      <c r="O597">
        <v>66</v>
      </c>
      <c r="P597">
        <v>152</v>
      </c>
      <c r="Q597">
        <v>153</v>
      </c>
      <c r="R597">
        <v>152</v>
      </c>
      <c r="S597">
        <v>154</v>
      </c>
      <c r="T597">
        <v>153</v>
      </c>
      <c r="U597">
        <v>158</v>
      </c>
      <c r="V597">
        <v>157</v>
      </c>
      <c r="W597">
        <v>156</v>
      </c>
      <c r="X597">
        <v>146</v>
      </c>
      <c r="Y597">
        <v>147</v>
      </c>
      <c r="Z597">
        <v>149</v>
      </c>
      <c r="AA597">
        <v>151</v>
      </c>
      <c r="AB597">
        <v>153</v>
      </c>
      <c r="AC597">
        <v>154</v>
      </c>
      <c r="AD597">
        <v>155</v>
      </c>
      <c r="AE597">
        <v>154</v>
      </c>
      <c r="AF597">
        <v>151</v>
      </c>
      <c r="AG597">
        <v>151</v>
      </c>
      <c r="AH597">
        <v>152</v>
      </c>
      <c r="AI597">
        <v>152</v>
      </c>
      <c r="AJ597">
        <v>144</v>
      </c>
      <c r="AK597">
        <v>62</v>
      </c>
      <c r="AL597">
        <v>138</v>
      </c>
      <c r="AM597">
        <v>142</v>
      </c>
      <c r="AN597">
        <v>136</v>
      </c>
      <c r="AO597">
        <v>138</v>
      </c>
      <c r="AP597">
        <v>137</v>
      </c>
      <c r="AQ597">
        <v>138</v>
      </c>
      <c r="AR597">
        <v>138</v>
      </c>
      <c r="AS597">
        <v>145.31818181818181</v>
      </c>
    </row>
    <row r="598" spans="1:45" x14ac:dyDescent="0.25">
      <c r="A598">
        <v>44</v>
      </c>
      <c r="B598">
        <v>44</v>
      </c>
      <c r="C598">
        <v>44</v>
      </c>
      <c r="D598">
        <v>44</v>
      </c>
      <c r="E598">
        <v>44</v>
      </c>
      <c r="F598">
        <v>44</v>
      </c>
      <c r="G598">
        <v>44</v>
      </c>
      <c r="H598">
        <v>44</v>
      </c>
      <c r="I598">
        <v>44</v>
      </c>
      <c r="J598">
        <v>44</v>
      </c>
      <c r="K598">
        <v>46</v>
      </c>
      <c r="L598">
        <v>44</v>
      </c>
      <c r="M598">
        <v>44</v>
      </c>
      <c r="N598">
        <v>44</v>
      </c>
      <c r="O598">
        <v>44</v>
      </c>
      <c r="P598">
        <v>44</v>
      </c>
      <c r="Q598">
        <v>44</v>
      </c>
      <c r="R598">
        <v>44</v>
      </c>
      <c r="S598">
        <v>44</v>
      </c>
      <c r="T598">
        <v>44</v>
      </c>
      <c r="U598">
        <v>44</v>
      </c>
      <c r="V598">
        <v>44</v>
      </c>
      <c r="W598">
        <v>44</v>
      </c>
      <c r="X598">
        <v>44</v>
      </c>
      <c r="Y598">
        <v>45</v>
      </c>
      <c r="Z598">
        <v>47</v>
      </c>
      <c r="AA598">
        <v>47</v>
      </c>
      <c r="AB598">
        <v>47</v>
      </c>
      <c r="AC598">
        <v>4</v>
      </c>
      <c r="AD598">
        <v>4</v>
      </c>
      <c r="AE598">
        <v>4</v>
      </c>
      <c r="AF598">
        <v>44</v>
      </c>
      <c r="AG598">
        <v>44</v>
      </c>
      <c r="AH598">
        <v>36</v>
      </c>
      <c r="AI598">
        <v>36</v>
      </c>
      <c r="AJ598">
        <v>36</v>
      </c>
      <c r="AK598">
        <v>37</v>
      </c>
      <c r="AL598">
        <v>39</v>
      </c>
      <c r="AM598">
        <v>74</v>
      </c>
      <c r="AN598">
        <v>74</v>
      </c>
      <c r="AO598">
        <v>75</v>
      </c>
      <c r="AP598">
        <v>77</v>
      </c>
      <c r="AQ598">
        <v>77</v>
      </c>
      <c r="AR598">
        <v>77</v>
      </c>
      <c r="AS598">
        <v>45.045454545454547</v>
      </c>
    </row>
    <row r="599" spans="1:45" x14ac:dyDescent="0.25">
      <c r="A599">
        <v>132</v>
      </c>
      <c r="B599">
        <v>132</v>
      </c>
      <c r="C599">
        <v>132</v>
      </c>
      <c r="D599">
        <v>132</v>
      </c>
      <c r="E599">
        <v>132</v>
      </c>
      <c r="F599">
        <v>132</v>
      </c>
      <c r="G599">
        <v>132</v>
      </c>
      <c r="H599">
        <v>132</v>
      </c>
      <c r="I599">
        <v>132</v>
      </c>
      <c r="J599">
        <v>132</v>
      </c>
      <c r="K599">
        <v>140</v>
      </c>
      <c r="L599">
        <v>140</v>
      </c>
      <c r="M599">
        <v>140</v>
      </c>
      <c r="N599">
        <v>141</v>
      </c>
      <c r="O599">
        <v>141</v>
      </c>
      <c r="P599">
        <v>140</v>
      </c>
      <c r="Q599">
        <v>141</v>
      </c>
      <c r="R599">
        <v>139</v>
      </c>
      <c r="S599">
        <v>140</v>
      </c>
      <c r="T599">
        <v>140</v>
      </c>
      <c r="U599">
        <v>141</v>
      </c>
      <c r="V599">
        <v>141</v>
      </c>
      <c r="W599">
        <v>140</v>
      </c>
      <c r="X599">
        <v>140</v>
      </c>
      <c r="Y599">
        <v>140</v>
      </c>
      <c r="Z599">
        <v>140</v>
      </c>
      <c r="AA599">
        <v>140</v>
      </c>
      <c r="AB599">
        <v>140</v>
      </c>
      <c r="AC599">
        <v>140</v>
      </c>
      <c r="AD599">
        <v>140</v>
      </c>
      <c r="AE599">
        <v>140</v>
      </c>
      <c r="AF599">
        <v>140</v>
      </c>
      <c r="AG599">
        <v>140</v>
      </c>
      <c r="AH599">
        <v>140</v>
      </c>
      <c r="AI599">
        <v>139</v>
      </c>
      <c r="AJ599">
        <v>140</v>
      </c>
      <c r="AK599">
        <v>140</v>
      </c>
      <c r="AL599">
        <v>139</v>
      </c>
      <c r="AM599">
        <v>140</v>
      </c>
      <c r="AN599">
        <v>149</v>
      </c>
      <c r="AO599">
        <v>139</v>
      </c>
      <c r="AP599">
        <v>139</v>
      </c>
      <c r="AQ599">
        <v>139</v>
      </c>
      <c r="AR599">
        <v>139</v>
      </c>
      <c r="AS599">
        <v>138.34090909090909</v>
      </c>
    </row>
    <row r="600" spans="1:45" x14ac:dyDescent="0.25">
      <c r="A600">
        <v>13</v>
      </c>
      <c r="B600">
        <v>13</v>
      </c>
      <c r="C600">
        <v>13</v>
      </c>
      <c r="D600">
        <v>13</v>
      </c>
      <c r="E600">
        <v>13</v>
      </c>
      <c r="F600">
        <v>13</v>
      </c>
      <c r="G600">
        <v>13</v>
      </c>
      <c r="H600">
        <v>13</v>
      </c>
      <c r="I600">
        <v>13</v>
      </c>
      <c r="J600">
        <v>13</v>
      </c>
      <c r="K600">
        <v>13</v>
      </c>
      <c r="L600">
        <v>13</v>
      </c>
      <c r="M600">
        <v>14</v>
      </c>
      <c r="N600">
        <v>13</v>
      </c>
      <c r="O600">
        <v>13</v>
      </c>
      <c r="P600">
        <v>13</v>
      </c>
      <c r="Q600">
        <v>14</v>
      </c>
      <c r="R600">
        <v>14</v>
      </c>
      <c r="S600">
        <v>15</v>
      </c>
      <c r="T600">
        <v>14</v>
      </c>
      <c r="U600">
        <v>14</v>
      </c>
      <c r="V600">
        <v>14</v>
      </c>
      <c r="W600">
        <v>14</v>
      </c>
      <c r="X600">
        <v>14</v>
      </c>
      <c r="Y600">
        <v>14</v>
      </c>
      <c r="Z600">
        <v>14</v>
      </c>
      <c r="AA600">
        <v>14</v>
      </c>
      <c r="AB600">
        <v>14</v>
      </c>
      <c r="AC600">
        <v>14</v>
      </c>
      <c r="AD600">
        <v>14</v>
      </c>
      <c r="AE600">
        <v>14</v>
      </c>
      <c r="AF600">
        <v>14</v>
      </c>
      <c r="AG600">
        <v>14</v>
      </c>
      <c r="AH600">
        <v>14</v>
      </c>
      <c r="AI600">
        <v>15</v>
      </c>
      <c r="AJ600">
        <v>15</v>
      </c>
      <c r="AK600">
        <v>15</v>
      </c>
      <c r="AL600">
        <v>15</v>
      </c>
      <c r="AM600">
        <v>15</v>
      </c>
      <c r="AN600">
        <v>15</v>
      </c>
      <c r="AO600">
        <v>15</v>
      </c>
      <c r="AP600">
        <v>15</v>
      </c>
      <c r="AQ600">
        <v>16</v>
      </c>
      <c r="AR600">
        <v>16</v>
      </c>
      <c r="AS600">
        <v>13.954545454545455</v>
      </c>
    </row>
    <row r="601" spans="1:45" x14ac:dyDescent="0.25">
      <c r="A601">
        <v>71</v>
      </c>
      <c r="B601">
        <v>69</v>
      </c>
      <c r="C601">
        <v>69</v>
      </c>
      <c r="D601">
        <v>75</v>
      </c>
      <c r="E601">
        <v>71</v>
      </c>
      <c r="F601">
        <v>76</v>
      </c>
      <c r="G601">
        <v>76</v>
      </c>
      <c r="H601">
        <v>77</v>
      </c>
      <c r="I601">
        <v>71</v>
      </c>
      <c r="J601">
        <v>79</v>
      </c>
      <c r="K601">
        <v>82</v>
      </c>
      <c r="L601">
        <v>116</v>
      </c>
      <c r="M601">
        <v>118</v>
      </c>
      <c r="N601">
        <v>108</v>
      </c>
      <c r="O601">
        <v>113</v>
      </c>
      <c r="P601">
        <v>98</v>
      </c>
      <c r="Q601">
        <v>115</v>
      </c>
      <c r="R601">
        <v>108</v>
      </c>
      <c r="S601">
        <v>103</v>
      </c>
      <c r="T601">
        <v>144</v>
      </c>
      <c r="U601">
        <v>113</v>
      </c>
      <c r="V601">
        <v>125</v>
      </c>
      <c r="W601">
        <v>129</v>
      </c>
      <c r="X601">
        <v>172</v>
      </c>
      <c r="Y601">
        <v>177</v>
      </c>
      <c r="Z601">
        <v>216</v>
      </c>
      <c r="AA601">
        <v>184</v>
      </c>
      <c r="AB601">
        <v>186</v>
      </c>
      <c r="AC601">
        <v>173</v>
      </c>
      <c r="AD601">
        <v>166</v>
      </c>
      <c r="AE601">
        <v>173</v>
      </c>
      <c r="AF601">
        <v>148</v>
      </c>
      <c r="AG601">
        <v>139</v>
      </c>
      <c r="AH601">
        <v>139</v>
      </c>
      <c r="AI601">
        <v>133</v>
      </c>
      <c r="AJ601">
        <v>123</v>
      </c>
      <c r="AK601">
        <v>142</v>
      </c>
      <c r="AL601">
        <v>161</v>
      </c>
      <c r="AM601">
        <v>158</v>
      </c>
      <c r="AN601">
        <v>136</v>
      </c>
      <c r="AO601">
        <v>161</v>
      </c>
      <c r="AP601">
        <v>152</v>
      </c>
      <c r="AQ601">
        <v>154</v>
      </c>
      <c r="AR601">
        <v>161</v>
      </c>
      <c r="AS601">
        <v>126.36363636363637</v>
      </c>
    </row>
    <row r="602" spans="1:45" x14ac:dyDescent="0.25">
      <c r="A602">
        <v>8</v>
      </c>
      <c r="B602">
        <v>8</v>
      </c>
      <c r="C602">
        <v>8</v>
      </c>
      <c r="D602">
        <v>8</v>
      </c>
      <c r="E602">
        <v>8</v>
      </c>
      <c r="F602">
        <v>8</v>
      </c>
      <c r="G602">
        <v>8</v>
      </c>
      <c r="H602">
        <v>8</v>
      </c>
      <c r="I602">
        <v>8</v>
      </c>
      <c r="J602">
        <v>8</v>
      </c>
      <c r="K602">
        <v>8</v>
      </c>
      <c r="L602">
        <v>8</v>
      </c>
      <c r="M602">
        <v>8</v>
      </c>
      <c r="N602">
        <v>8</v>
      </c>
      <c r="O602">
        <v>8</v>
      </c>
      <c r="P602">
        <v>8</v>
      </c>
      <c r="Q602">
        <v>8</v>
      </c>
      <c r="R602">
        <v>8</v>
      </c>
      <c r="S602">
        <v>8</v>
      </c>
      <c r="T602">
        <v>8</v>
      </c>
      <c r="U602">
        <v>8</v>
      </c>
      <c r="V602">
        <v>8</v>
      </c>
      <c r="W602">
        <v>8</v>
      </c>
      <c r="X602">
        <v>8</v>
      </c>
      <c r="Y602">
        <v>8</v>
      </c>
      <c r="Z602">
        <v>8</v>
      </c>
      <c r="AA602">
        <v>8</v>
      </c>
      <c r="AB602">
        <v>8</v>
      </c>
      <c r="AC602">
        <v>8</v>
      </c>
      <c r="AD602">
        <v>8</v>
      </c>
      <c r="AE602">
        <v>8</v>
      </c>
      <c r="AF602">
        <v>8</v>
      </c>
      <c r="AG602">
        <v>16</v>
      </c>
      <c r="AH602">
        <v>16</v>
      </c>
      <c r="AI602">
        <v>8</v>
      </c>
      <c r="AJ602">
        <v>16</v>
      </c>
      <c r="AK602">
        <v>16</v>
      </c>
      <c r="AL602">
        <v>16</v>
      </c>
      <c r="AM602">
        <v>16</v>
      </c>
      <c r="AN602">
        <v>16</v>
      </c>
      <c r="AO602">
        <v>16</v>
      </c>
      <c r="AP602">
        <v>20</v>
      </c>
      <c r="AQ602">
        <v>16</v>
      </c>
      <c r="AR602">
        <v>16</v>
      </c>
      <c r="AS602">
        <v>10.09090909090909</v>
      </c>
    </row>
    <row r="603" spans="1:45" x14ac:dyDescent="0.25">
      <c r="A603">
        <v>117</v>
      </c>
      <c r="B603">
        <v>118</v>
      </c>
      <c r="C603">
        <v>116</v>
      </c>
      <c r="D603">
        <v>101</v>
      </c>
      <c r="E603">
        <v>99</v>
      </c>
      <c r="F603">
        <v>101</v>
      </c>
      <c r="G603">
        <v>102</v>
      </c>
      <c r="H603">
        <v>103</v>
      </c>
      <c r="I603">
        <v>103</v>
      </c>
      <c r="J603">
        <v>100</v>
      </c>
      <c r="K603">
        <v>102</v>
      </c>
      <c r="L603">
        <v>100</v>
      </c>
      <c r="M603">
        <v>101</v>
      </c>
      <c r="N603">
        <v>101</v>
      </c>
      <c r="O603">
        <v>100</v>
      </c>
      <c r="P603">
        <v>103</v>
      </c>
      <c r="Q603">
        <v>102</v>
      </c>
      <c r="R603">
        <v>103</v>
      </c>
      <c r="S603">
        <v>104</v>
      </c>
      <c r="T603">
        <v>100</v>
      </c>
      <c r="U603">
        <v>101</v>
      </c>
      <c r="V603">
        <v>101</v>
      </c>
      <c r="W603">
        <v>98</v>
      </c>
      <c r="X603">
        <v>99</v>
      </c>
      <c r="Y603">
        <v>102</v>
      </c>
      <c r="Z603">
        <v>101</v>
      </c>
      <c r="AA603">
        <v>102</v>
      </c>
      <c r="AB603">
        <v>101</v>
      </c>
      <c r="AC603">
        <v>101</v>
      </c>
      <c r="AD603">
        <v>102</v>
      </c>
      <c r="AE603">
        <v>102</v>
      </c>
      <c r="AF603">
        <v>103</v>
      </c>
      <c r="AG603">
        <v>105</v>
      </c>
      <c r="AH603">
        <v>104</v>
      </c>
      <c r="AI603">
        <v>99</v>
      </c>
      <c r="AJ603">
        <v>104</v>
      </c>
      <c r="AK603">
        <v>105</v>
      </c>
      <c r="AL603">
        <v>102</v>
      </c>
      <c r="AM603">
        <v>101</v>
      </c>
      <c r="AN603">
        <v>104</v>
      </c>
      <c r="AO603">
        <v>100</v>
      </c>
      <c r="AP603">
        <v>102</v>
      </c>
      <c r="AQ603">
        <v>101</v>
      </c>
      <c r="AR603">
        <v>106</v>
      </c>
      <c r="AS603">
        <v>102.77272727272728</v>
      </c>
    </row>
    <row r="604" spans="1:45" x14ac:dyDescent="0.25">
      <c r="A604">
        <v>130</v>
      </c>
      <c r="B604">
        <v>128</v>
      </c>
      <c r="C604">
        <v>128</v>
      </c>
      <c r="D604">
        <v>80</v>
      </c>
      <c r="E604">
        <v>80</v>
      </c>
      <c r="F604">
        <v>80</v>
      </c>
      <c r="G604">
        <v>80</v>
      </c>
      <c r="H604">
        <v>82</v>
      </c>
      <c r="I604">
        <v>82</v>
      </c>
      <c r="J604">
        <v>82</v>
      </c>
      <c r="K604">
        <v>75</v>
      </c>
      <c r="L604">
        <v>75</v>
      </c>
      <c r="M604">
        <v>75</v>
      </c>
      <c r="N604">
        <v>75</v>
      </c>
      <c r="O604">
        <v>73</v>
      </c>
      <c r="P604">
        <v>73</v>
      </c>
      <c r="Q604">
        <v>73</v>
      </c>
      <c r="R604">
        <v>73</v>
      </c>
      <c r="S604">
        <v>73</v>
      </c>
      <c r="T604">
        <v>67</v>
      </c>
      <c r="U604">
        <v>61</v>
      </c>
      <c r="V604">
        <v>61</v>
      </c>
      <c r="W604">
        <v>62</v>
      </c>
      <c r="X604">
        <v>62</v>
      </c>
      <c r="Y604">
        <v>61</v>
      </c>
      <c r="Z604">
        <v>61</v>
      </c>
      <c r="AA604">
        <v>66</v>
      </c>
      <c r="AB604">
        <v>66</v>
      </c>
      <c r="AC604">
        <v>68</v>
      </c>
      <c r="AD604">
        <v>68</v>
      </c>
      <c r="AE604">
        <v>68</v>
      </c>
      <c r="AF604">
        <v>67</v>
      </c>
      <c r="AG604">
        <v>67</v>
      </c>
      <c r="AH604">
        <v>65</v>
      </c>
      <c r="AI604">
        <v>64</v>
      </c>
      <c r="AJ604">
        <v>60</v>
      </c>
      <c r="AK604">
        <v>54</v>
      </c>
      <c r="AL604">
        <v>54</v>
      </c>
      <c r="AM604">
        <v>54</v>
      </c>
      <c r="AN604">
        <v>48</v>
      </c>
      <c r="AO604">
        <v>48</v>
      </c>
      <c r="AP604">
        <v>48</v>
      </c>
      <c r="AQ604">
        <v>48</v>
      </c>
      <c r="AR604">
        <v>48</v>
      </c>
      <c r="AS604">
        <v>70.75</v>
      </c>
    </row>
    <row r="605" spans="1:45" x14ac:dyDescent="0.25">
      <c r="A605">
        <v>29</v>
      </c>
      <c r="B605">
        <v>29</v>
      </c>
      <c r="C605">
        <v>29</v>
      </c>
      <c r="D605">
        <v>29</v>
      </c>
      <c r="E605">
        <v>29</v>
      </c>
      <c r="F605">
        <v>30</v>
      </c>
      <c r="G605">
        <v>30</v>
      </c>
      <c r="H605">
        <v>30</v>
      </c>
      <c r="I605">
        <v>30</v>
      </c>
      <c r="J605">
        <v>30</v>
      </c>
      <c r="K605">
        <v>30</v>
      </c>
      <c r="L605">
        <v>30</v>
      </c>
      <c r="M605">
        <v>30</v>
      </c>
      <c r="N605">
        <v>30</v>
      </c>
      <c r="O605">
        <v>30</v>
      </c>
      <c r="P605">
        <v>30</v>
      </c>
      <c r="Q605">
        <v>30</v>
      </c>
      <c r="R605">
        <v>30</v>
      </c>
      <c r="S605">
        <v>30</v>
      </c>
      <c r="T605">
        <v>30</v>
      </c>
      <c r="U605">
        <v>30</v>
      </c>
      <c r="V605">
        <v>30</v>
      </c>
      <c r="W605">
        <v>30</v>
      </c>
      <c r="X605">
        <v>30</v>
      </c>
      <c r="Y605">
        <v>30</v>
      </c>
      <c r="Z605">
        <v>30</v>
      </c>
      <c r="AA605">
        <v>30</v>
      </c>
      <c r="AB605">
        <v>30</v>
      </c>
      <c r="AC605">
        <v>30</v>
      </c>
      <c r="AD605">
        <v>30</v>
      </c>
      <c r="AE605">
        <v>30</v>
      </c>
      <c r="AF605">
        <v>30</v>
      </c>
      <c r="AG605">
        <v>30</v>
      </c>
      <c r="AH605">
        <v>30</v>
      </c>
      <c r="AI605">
        <v>30</v>
      </c>
      <c r="AJ605">
        <v>30</v>
      </c>
      <c r="AK605">
        <v>14</v>
      </c>
      <c r="AL605">
        <v>30</v>
      </c>
      <c r="AM605">
        <v>30</v>
      </c>
      <c r="AN605">
        <v>30</v>
      </c>
      <c r="AO605">
        <v>30</v>
      </c>
      <c r="AP605">
        <v>30</v>
      </c>
      <c r="AQ605">
        <v>30</v>
      </c>
      <c r="AR605">
        <v>30</v>
      </c>
      <c r="AS605">
        <v>29.522727272727273</v>
      </c>
    </row>
    <row r="606" spans="1:45" x14ac:dyDescent="0.25">
      <c r="A606">
        <v>36</v>
      </c>
      <c r="B606">
        <v>26</v>
      </c>
      <c r="C606">
        <v>26</v>
      </c>
      <c r="D606">
        <v>26</v>
      </c>
      <c r="E606">
        <v>26</v>
      </c>
      <c r="F606">
        <v>26</v>
      </c>
      <c r="G606">
        <v>34</v>
      </c>
      <c r="H606">
        <v>36</v>
      </c>
      <c r="I606">
        <v>24</v>
      </c>
      <c r="J606">
        <v>26</v>
      </c>
      <c r="K606">
        <v>36</v>
      </c>
      <c r="L606">
        <v>24</v>
      </c>
      <c r="M606">
        <v>26</v>
      </c>
      <c r="N606">
        <v>24</v>
      </c>
      <c r="O606">
        <v>27</v>
      </c>
      <c r="P606">
        <v>35</v>
      </c>
      <c r="Q606">
        <v>24</v>
      </c>
      <c r="R606">
        <v>20</v>
      </c>
      <c r="S606">
        <v>28</v>
      </c>
      <c r="T606">
        <v>36</v>
      </c>
      <c r="U606">
        <v>26</v>
      </c>
      <c r="V606">
        <v>27</v>
      </c>
      <c r="W606">
        <v>36</v>
      </c>
      <c r="X606">
        <v>26</v>
      </c>
      <c r="Y606">
        <v>32</v>
      </c>
      <c r="Z606">
        <v>22</v>
      </c>
      <c r="AA606">
        <v>36</v>
      </c>
      <c r="AB606">
        <v>27</v>
      </c>
      <c r="AC606">
        <v>25</v>
      </c>
      <c r="AD606">
        <v>21</v>
      </c>
      <c r="AE606">
        <v>21</v>
      </c>
      <c r="AF606">
        <v>28</v>
      </c>
      <c r="AG606">
        <v>26</v>
      </c>
      <c r="AH606">
        <v>24</v>
      </c>
      <c r="AI606">
        <v>26</v>
      </c>
      <c r="AJ606">
        <v>36</v>
      </c>
      <c r="AK606">
        <v>26</v>
      </c>
      <c r="AL606">
        <v>26</v>
      </c>
      <c r="AM606">
        <v>28</v>
      </c>
      <c r="AN606">
        <v>26</v>
      </c>
      <c r="AO606">
        <v>36</v>
      </c>
      <c r="AP606">
        <v>34</v>
      </c>
      <c r="AQ606">
        <v>34</v>
      </c>
      <c r="AR606">
        <v>27</v>
      </c>
      <c r="AS606">
        <v>28.227272727272727</v>
      </c>
    </row>
    <row r="607" spans="1:45" x14ac:dyDescent="0.25">
      <c r="A607">
        <v>7</v>
      </c>
      <c r="B607">
        <v>7</v>
      </c>
      <c r="C607">
        <v>7</v>
      </c>
      <c r="D607">
        <v>7</v>
      </c>
      <c r="E607">
        <v>7</v>
      </c>
      <c r="F607">
        <v>7</v>
      </c>
      <c r="G607">
        <v>7</v>
      </c>
      <c r="H607">
        <v>7</v>
      </c>
      <c r="I607">
        <v>8</v>
      </c>
      <c r="J607">
        <v>7</v>
      </c>
      <c r="K607">
        <v>7</v>
      </c>
      <c r="L607">
        <v>7</v>
      </c>
      <c r="M607">
        <v>7</v>
      </c>
      <c r="N607">
        <v>7</v>
      </c>
      <c r="O607">
        <v>7</v>
      </c>
      <c r="P607">
        <v>7</v>
      </c>
      <c r="Q607">
        <v>7</v>
      </c>
      <c r="R607">
        <v>7</v>
      </c>
      <c r="S607">
        <v>7</v>
      </c>
      <c r="T607">
        <v>7</v>
      </c>
      <c r="U607">
        <v>7</v>
      </c>
      <c r="V607">
        <v>7</v>
      </c>
      <c r="W607">
        <v>7</v>
      </c>
      <c r="X607">
        <v>7</v>
      </c>
      <c r="Y607">
        <v>7</v>
      </c>
      <c r="Z607">
        <v>7</v>
      </c>
      <c r="AA607">
        <v>7</v>
      </c>
      <c r="AB607">
        <v>7</v>
      </c>
      <c r="AC607">
        <v>7</v>
      </c>
      <c r="AD607">
        <v>7</v>
      </c>
      <c r="AE607">
        <v>7</v>
      </c>
      <c r="AF607">
        <v>7</v>
      </c>
      <c r="AG607">
        <v>7</v>
      </c>
      <c r="AH607">
        <v>6</v>
      </c>
      <c r="AI607">
        <v>7</v>
      </c>
      <c r="AJ607">
        <v>7</v>
      </c>
      <c r="AK607">
        <v>7</v>
      </c>
      <c r="AL607">
        <v>7</v>
      </c>
      <c r="AM607">
        <v>7</v>
      </c>
      <c r="AN607">
        <v>7</v>
      </c>
      <c r="AO607">
        <v>7</v>
      </c>
      <c r="AP607">
        <v>7</v>
      </c>
      <c r="AQ607">
        <v>7</v>
      </c>
      <c r="AR607">
        <v>7</v>
      </c>
      <c r="AS607">
        <v>7</v>
      </c>
    </row>
    <row r="608" spans="1:45" x14ac:dyDescent="0.25">
      <c r="A608">
        <v>11</v>
      </c>
      <c r="B608">
        <v>11</v>
      </c>
      <c r="C608">
        <v>11</v>
      </c>
      <c r="D608">
        <v>11</v>
      </c>
      <c r="E608">
        <v>11</v>
      </c>
      <c r="F608">
        <v>11</v>
      </c>
      <c r="G608">
        <v>11</v>
      </c>
      <c r="H608">
        <v>11</v>
      </c>
      <c r="I608">
        <v>11</v>
      </c>
      <c r="J608">
        <v>11</v>
      </c>
      <c r="K608">
        <v>11</v>
      </c>
      <c r="L608">
        <v>11</v>
      </c>
      <c r="M608">
        <v>11</v>
      </c>
      <c r="N608">
        <v>11</v>
      </c>
      <c r="O608">
        <v>11</v>
      </c>
      <c r="P608">
        <v>11</v>
      </c>
      <c r="Q608">
        <v>11</v>
      </c>
      <c r="R608">
        <v>11</v>
      </c>
      <c r="S608">
        <v>13</v>
      </c>
      <c r="T608">
        <v>13</v>
      </c>
      <c r="U608">
        <v>13</v>
      </c>
      <c r="V608">
        <v>11</v>
      </c>
      <c r="W608">
        <v>13</v>
      </c>
      <c r="X608">
        <v>11</v>
      </c>
      <c r="Y608">
        <v>11</v>
      </c>
      <c r="Z608">
        <v>13</v>
      </c>
      <c r="AA608">
        <v>13</v>
      </c>
      <c r="AB608">
        <v>10</v>
      </c>
      <c r="AC608">
        <v>10</v>
      </c>
      <c r="AD608">
        <v>12</v>
      </c>
      <c r="AE608">
        <v>10</v>
      </c>
      <c r="AF608">
        <v>13</v>
      </c>
      <c r="AG608">
        <v>13</v>
      </c>
      <c r="AH608">
        <v>11</v>
      </c>
      <c r="AI608">
        <v>13</v>
      </c>
      <c r="AJ608">
        <v>13</v>
      </c>
      <c r="AK608">
        <v>13</v>
      </c>
      <c r="AL608">
        <v>1</v>
      </c>
      <c r="AM608">
        <v>11</v>
      </c>
      <c r="AN608">
        <v>11</v>
      </c>
      <c r="AO608">
        <v>10</v>
      </c>
      <c r="AP608">
        <v>10</v>
      </c>
      <c r="AQ608">
        <v>10</v>
      </c>
      <c r="AR608">
        <v>10</v>
      </c>
      <c r="AS608">
        <v>11.136363636363637</v>
      </c>
    </row>
    <row r="609" spans="1:45" x14ac:dyDescent="0.25">
      <c r="A609">
        <v>17</v>
      </c>
      <c r="B609">
        <v>17</v>
      </c>
      <c r="C609">
        <v>17</v>
      </c>
      <c r="D609">
        <v>17</v>
      </c>
      <c r="E609">
        <v>17</v>
      </c>
      <c r="F609">
        <v>17</v>
      </c>
      <c r="G609">
        <v>17</v>
      </c>
      <c r="H609">
        <v>17</v>
      </c>
      <c r="I609">
        <v>17</v>
      </c>
      <c r="J609">
        <v>16</v>
      </c>
      <c r="K609">
        <v>16</v>
      </c>
      <c r="L609">
        <v>16</v>
      </c>
      <c r="M609">
        <v>16</v>
      </c>
      <c r="N609">
        <v>16</v>
      </c>
      <c r="O609">
        <v>16</v>
      </c>
      <c r="P609">
        <v>16</v>
      </c>
      <c r="Q609">
        <v>16</v>
      </c>
      <c r="R609">
        <v>16</v>
      </c>
      <c r="S609">
        <v>16</v>
      </c>
      <c r="T609">
        <v>16</v>
      </c>
      <c r="U609">
        <v>16</v>
      </c>
      <c r="V609">
        <v>16</v>
      </c>
      <c r="W609">
        <v>16</v>
      </c>
      <c r="X609">
        <v>16</v>
      </c>
      <c r="Y609">
        <v>16</v>
      </c>
      <c r="Z609">
        <v>16</v>
      </c>
      <c r="AA609">
        <v>16</v>
      </c>
      <c r="AB609">
        <v>16</v>
      </c>
      <c r="AC609">
        <v>16</v>
      </c>
      <c r="AD609">
        <v>16</v>
      </c>
      <c r="AE609">
        <v>16</v>
      </c>
      <c r="AF609">
        <v>16</v>
      </c>
      <c r="AG609">
        <v>16</v>
      </c>
      <c r="AH609">
        <v>16</v>
      </c>
      <c r="AI609">
        <v>16</v>
      </c>
      <c r="AJ609">
        <v>16</v>
      </c>
      <c r="AK609">
        <v>16</v>
      </c>
      <c r="AL609">
        <v>16</v>
      </c>
      <c r="AM609">
        <v>16</v>
      </c>
      <c r="AN609">
        <v>16</v>
      </c>
      <c r="AO609">
        <v>16</v>
      </c>
      <c r="AP609">
        <v>15</v>
      </c>
      <c r="AQ609">
        <v>17</v>
      </c>
      <c r="AR609">
        <v>15</v>
      </c>
      <c r="AS609">
        <v>16.181818181818183</v>
      </c>
    </row>
    <row r="610" spans="1:45" x14ac:dyDescent="0.25">
      <c r="A610">
        <v>57</v>
      </c>
      <c r="B610">
        <v>57</v>
      </c>
      <c r="C610">
        <v>57</v>
      </c>
      <c r="D610">
        <v>57</v>
      </c>
      <c r="E610">
        <v>57</v>
      </c>
      <c r="F610">
        <v>57</v>
      </c>
      <c r="G610">
        <v>57</v>
      </c>
      <c r="H610">
        <v>57</v>
      </c>
      <c r="I610">
        <v>57</v>
      </c>
      <c r="J610">
        <v>57</v>
      </c>
      <c r="K610">
        <v>57</v>
      </c>
      <c r="L610">
        <v>57</v>
      </c>
      <c r="M610">
        <v>57</v>
      </c>
      <c r="N610">
        <v>57</v>
      </c>
      <c r="O610">
        <v>57</v>
      </c>
      <c r="P610">
        <v>57</v>
      </c>
      <c r="Q610">
        <v>1</v>
      </c>
      <c r="R610">
        <v>1</v>
      </c>
      <c r="S610">
        <v>57</v>
      </c>
      <c r="T610">
        <v>57</v>
      </c>
      <c r="U610">
        <v>57</v>
      </c>
      <c r="V610">
        <v>57</v>
      </c>
      <c r="W610">
        <v>57</v>
      </c>
      <c r="X610">
        <v>57</v>
      </c>
      <c r="Y610">
        <v>57</v>
      </c>
      <c r="Z610">
        <v>57</v>
      </c>
      <c r="AA610">
        <v>57</v>
      </c>
      <c r="AB610">
        <v>57</v>
      </c>
      <c r="AC610">
        <v>57</v>
      </c>
      <c r="AD610">
        <v>57</v>
      </c>
      <c r="AE610">
        <v>57</v>
      </c>
      <c r="AF610">
        <v>57</v>
      </c>
      <c r="AG610">
        <v>56</v>
      </c>
      <c r="AH610">
        <v>56</v>
      </c>
      <c r="AI610">
        <v>56</v>
      </c>
      <c r="AJ610">
        <v>56</v>
      </c>
      <c r="AK610">
        <v>56</v>
      </c>
      <c r="AL610">
        <v>56</v>
      </c>
      <c r="AM610">
        <v>56</v>
      </c>
      <c r="AN610">
        <v>56</v>
      </c>
      <c r="AO610">
        <v>56</v>
      </c>
      <c r="AP610">
        <v>56</v>
      </c>
      <c r="AQ610">
        <v>56</v>
      </c>
      <c r="AR610">
        <v>56</v>
      </c>
      <c r="AS610">
        <v>54.18181818181818</v>
      </c>
    </row>
    <row r="611" spans="1:45" x14ac:dyDescent="0.25">
      <c r="A611">
        <v>1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</row>
    <row r="612" spans="1:45" x14ac:dyDescent="0.25">
      <c r="A612">
        <v>157</v>
      </c>
      <c r="B612">
        <v>160</v>
      </c>
      <c r="C612">
        <v>158</v>
      </c>
      <c r="D612">
        <v>154</v>
      </c>
      <c r="E612">
        <v>151</v>
      </c>
      <c r="F612">
        <v>151</v>
      </c>
      <c r="G612">
        <v>155</v>
      </c>
      <c r="H612">
        <v>160</v>
      </c>
      <c r="I612">
        <v>154</v>
      </c>
      <c r="J612">
        <v>151</v>
      </c>
      <c r="K612">
        <v>151</v>
      </c>
      <c r="L612">
        <v>162</v>
      </c>
      <c r="M612">
        <v>142</v>
      </c>
      <c r="N612">
        <v>1</v>
      </c>
      <c r="O612">
        <v>151</v>
      </c>
      <c r="P612">
        <v>154</v>
      </c>
      <c r="Q612">
        <v>0</v>
      </c>
      <c r="R612">
        <v>156</v>
      </c>
      <c r="S612">
        <v>157</v>
      </c>
      <c r="T612">
        <v>156</v>
      </c>
      <c r="U612">
        <v>142</v>
      </c>
      <c r="V612">
        <v>145</v>
      </c>
      <c r="W612">
        <v>156</v>
      </c>
      <c r="X612">
        <v>156</v>
      </c>
      <c r="Y612">
        <v>156</v>
      </c>
      <c r="Z612">
        <v>156</v>
      </c>
      <c r="AA612">
        <v>156</v>
      </c>
      <c r="AB612">
        <v>156</v>
      </c>
      <c r="AC612">
        <v>156</v>
      </c>
      <c r="AD612">
        <v>156</v>
      </c>
      <c r="AE612">
        <v>156</v>
      </c>
      <c r="AF612">
        <v>156</v>
      </c>
      <c r="AG612">
        <v>156</v>
      </c>
      <c r="AH612">
        <v>156</v>
      </c>
      <c r="AI612">
        <v>156</v>
      </c>
      <c r="AJ612">
        <v>156</v>
      </c>
      <c r="AK612">
        <v>156</v>
      </c>
      <c r="AL612">
        <v>156</v>
      </c>
      <c r="AM612">
        <v>157</v>
      </c>
      <c r="AN612">
        <v>156</v>
      </c>
      <c r="AO612">
        <v>157</v>
      </c>
      <c r="AP612">
        <v>156</v>
      </c>
      <c r="AQ612">
        <v>157</v>
      </c>
      <c r="AR612">
        <v>156</v>
      </c>
      <c r="AS612">
        <v>147.79545454545453</v>
      </c>
    </row>
    <row r="613" spans="1:45" x14ac:dyDescent="0.25">
      <c r="A613">
        <v>14</v>
      </c>
      <c r="B613">
        <v>14</v>
      </c>
      <c r="C613">
        <v>14</v>
      </c>
      <c r="D613">
        <v>14</v>
      </c>
      <c r="E613">
        <v>14</v>
      </c>
      <c r="F613">
        <v>14</v>
      </c>
      <c r="G613">
        <v>14</v>
      </c>
      <c r="H613">
        <v>14</v>
      </c>
      <c r="I613">
        <v>14</v>
      </c>
      <c r="J613">
        <v>14</v>
      </c>
      <c r="K613">
        <v>14</v>
      </c>
      <c r="L613">
        <v>14</v>
      </c>
      <c r="M613">
        <v>14</v>
      </c>
      <c r="N613">
        <v>14</v>
      </c>
      <c r="O613">
        <v>14</v>
      </c>
      <c r="P613">
        <v>14</v>
      </c>
      <c r="Q613">
        <v>14</v>
      </c>
      <c r="R613">
        <v>14</v>
      </c>
      <c r="S613">
        <v>14</v>
      </c>
      <c r="T613">
        <v>14</v>
      </c>
      <c r="U613">
        <v>14</v>
      </c>
      <c r="V613">
        <v>14</v>
      </c>
      <c r="W613">
        <v>14</v>
      </c>
      <c r="X613">
        <v>14</v>
      </c>
      <c r="Y613">
        <v>14</v>
      </c>
      <c r="Z613">
        <v>14</v>
      </c>
      <c r="AA613">
        <v>14</v>
      </c>
      <c r="AB613">
        <v>14</v>
      </c>
      <c r="AC613">
        <v>14</v>
      </c>
      <c r="AD613">
        <v>14</v>
      </c>
      <c r="AE613">
        <v>14</v>
      </c>
      <c r="AF613">
        <v>14</v>
      </c>
      <c r="AG613">
        <v>14</v>
      </c>
      <c r="AH613">
        <v>14</v>
      </c>
      <c r="AI613">
        <v>14</v>
      </c>
      <c r="AJ613">
        <v>14</v>
      </c>
      <c r="AK613">
        <v>14</v>
      </c>
      <c r="AL613">
        <v>14</v>
      </c>
      <c r="AM613">
        <v>14</v>
      </c>
      <c r="AN613">
        <v>14</v>
      </c>
      <c r="AO613">
        <v>14</v>
      </c>
      <c r="AP613">
        <v>14</v>
      </c>
      <c r="AQ613">
        <v>14</v>
      </c>
      <c r="AR613">
        <v>14</v>
      </c>
      <c r="AS613">
        <v>14</v>
      </c>
    </row>
    <row r="614" spans="1:45" x14ac:dyDescent="0.25">
      <c r="A614">
        <v>45</v>
      </c>
      <c r="B614">
        <v>42</v>
      </c>
      <c r="C614">
        <v>43</v>
      </c>
      <c r="D614">
        <v>51</v>
      </c>
      <c r="E614">
        <v>51</v>
      </c>
      <c r="F614">
        <v>40</v>
      </c>
      <c r="G614">
        <v>40</v>
      </c>
      <c r="H614">
        <v>49</v>
      </c>
      <c r="I614">
        <v>42</v>
      </c>
      <c r="J614">
        <v>44</v>
      </c>
      <c r="K614">
        <v>44</v>
      </c>
      <c r="L614">
        <v>50</v>
      </c>
      <c r="M614">
        <v>43</v>
      </c>
      <c r="N614">
        <v>43</v>
      </c>
      <c r="O614">
        <v>45</v>
      </c>
      <c r="P614">
        <v>45</v>
      </c>
      <c r="Q614">
        <v>45</v>
      </c>
      <c r="R614">
        <v>45</v>
      </c>
      <c r="S614">
        <v>43</v>
      </c>
      <c r="T614">
        <v>50</v>
      </c>
      <c r="U614">
        <v>42</v>
      </c>
      <c r="V614">
        <v>46</v>
      </c>
      <c r="W614">
        <v>44</v>
      </c>
      <c r="X614">
        <v>46</v>
      </c>
      <c r="Y614">
        <v>51</v>
      </c>
      <c r="Z614">
        <v>45</v>
      </c>
      <c r="AA614">
        <v>44</v>
      </c>
      <c r="AB614">
        <v>46</v>
      </c>
      <c r="AC614">
        <v>44</v>
      </c>
      <c r="AD614">
        <v>45</v>
      </c>
      <c r="AE614">
        <v>56</v>
      </c>
      <c r="AF614">
        <v>53</v>
      </c>
      <c r="AG614">
        <v>46</v>
      </c>
      <c r="AH614">
        <v>46</v>
      </c>
      <c r="AI614">
        <v>45</v>
      </c>
      <c r="AJ614">
        <v>45</v>
      </c>
      <c r="AK614">
        <v>47</v>
      </c>
      <c r="AL614">
        <v>47</v>
      </c>
      <c r="AM614">
        <v>43</v>
      </c>
      <c r="AN614">
        <v>47</v>
      </c>
      <c r="AO614">
        <v>47</v>
      </c>
      <c r="AP614">
        <v>47</v>
      </c>
      <c r="AQ614">
        <v>47</v>
      </c>
      <c r="AR614">
        <v>44</v>
      </c>
      <c r="AS614">
        <v>45.75</v>
      </c>
    </row>
    <row r="615" spans="1:45" x14ac:dyDescent="0.25">
      <c r="A615">
        <v>88</v>
      </c>
      <c r="B615">
        <v>88</v>
      </c>
      <c r="C615">
        <v>88</v>
      </c>
      <c r="D615">
        <v>88</v>
      </c>
      <c r="E615">
        <v>88</v>
      </c>
      <c r="F615">
        <v>88</v>
      </c>
      <c r="G615">
        <v>88</v>
      </c>
      <c r="H615">
        <v>88</v>
      </c>
      <c r="I615">
        <v>88</v>
      </c>
      <c r="J615">
        <v>88</v>
      </c>
      <c r="K615">
        <v>88</v>
      </c>
      <c r="L615">
        <v>79</v>
      </c>
      <c r="M615">
        <v>79</v>
      </c>
      <c r="N615">
        <v>79</v>
      </c>
      <c r="O615">
        <v>79</v>
      </c>
      <c r="P615">
        <v>79</v>
      </c>
      <c r="Q615">
        <v>79</v>
      </c>
      <c r="R615">
        <v>79</v>
      </c>
      <c r="S615">
        <v>79</v>
      </c>
      <c r="T615">
        <v>79</v>
      </c>
      <c r="U615">
        <v>79</v>
      </c>
      <c r="V615">
        <v>79</v>
      </c>
      <c r="W615">
        <v>79</v>
      </c>
      <c r="X615">
        <v>79</v>
      </c>
      <c r="Y615">
        <v>79</v>
      </c>
      <c r="Z615">
        <v>79</v>
      </c>
      <c r="AA615">
        <v>79</v>
      </c>
      <c r="AB615">
        <v>79</v>
      </c>
      <c r="AC615">
        <v>79</v>
      </c>
      <c r="AD615">
        <v>77</v>
      </c>
      <c r="AE615">
        <v>79</v>
      </c>
      <c r="AF615">
        <v>53</v>
      </c>
      <c r="AG615">
        <v>53</v>
      </c>
      <c r="AH615">
        <v>53</v>
      </c>
      <c r="AI615">
        <v>79</v>
      </c>
      <c r="AJ615">
        <v>79</v>
      </c>
      <c r="AK615">
        <v>53</v>
      </c>
      <c r="AL615">
        <v>79</v>
      </c>
      <c r="AM615">
        <v>79</v>
      </c>
      <c r="AN615">
        <v>79</v>
      </c>
      <c r="AO615">
        <v>79</v>
      </c>
      <c r="AP615">
        <v>79</v>
      </c>
      <c r="AQ615">
        <v>79</v>
      </c>
      <c r="AR615">
        <v>85</v>
      </c>
      <c r="AS615">
        <v>78.97727272727272</v>
      </c>
    </row>
    <row r="616" spans="1:45" x14ac:dyDescent="0.25">
      <c r="A616">
        <v>208</v>
      </c>
      <c r="B616">
        <v>207</v>
      </c>
      <c r="C616">
        <v>203</v>
      </c>
      <c r="D616">
        <v>204</v>
      </c>
      <c r="E616">
        <v>202</v>
      </c>
      <c r="F616">
        <v>206</v>
      </c>
      <c r="G616">
        <v>208</v>
      </c>
      <c r="H616">
        <v>208</v>
      </c>
      <c r="I616">
        <v>204</v>
      </c>
      <c r="J616">
        <v>204</v>
      </c>
      <c r="K616">
        <v>206</v>
      </c>
      <c r="L616">
        <v>203</v>
      </c>
      <c r="M616">
        <v>202</v>
      </c>
      <c r="N616">
        <v>202</v>
      </c>
      <c r="O616">
        <v>208</v>
      </c>
      <c r="P616">
        <v>212</v>
      </c>
      <c r="Q616">
        <v>210</v>
      </c>
      <c r="R616">
        <v>206</v>
      </c>
      <c r="S616">
        <v>209</v>
      </c>
      <c r="T616">
        <v>214</v>
      </c>
      <c r="U616">
        <v>205</v>
      </c>
      <c r="V616">
        <v>202</v>
      </c>
      <c r="W616">
        <v>202</v>
      </c>
      <c r="X616">
        <v>204</v>
      </c>
      <c r="Y616">
        <v>200</v>
      </c>
      <c r="Z616">
        <v>206</v>
      </c>
      <c r="AA616">
        <v>204</v>
      </c>
      <c r="AB616">
        <v>203</v>
      </c>
      <c r="AC616">
        <v>200</v>
      </c>
      <c r="AD616">
        <v>201</v>
      </c>
      <c r="AE616">
        <v>204</v>
      </c>
      <c r="AF616">
        <v>202</v>
      </c>
      <c r="AG616">
        <v>203</v>
      </c>
      <c r="AH616">
        <v>204</v>
      </c>
      <c r="AI616">
        <v>201</v>
      </c>
      <c r="AJ616">
        <v>205</v>
      </c>
      <c r="AK616">
        <v>205</v>
      </c>
      <c r="AL616">
        <v>205</v>
      </c>
      <c r="AM616">
        <v>197</v>
      </c>
      <c r="AN616">
        <v>203</v>
      </c>
      <c r="AO616">
        <v>201</v>
      </c>
      <c r="AP616">
        <v>198</v>
      </c>
      <c r="AQ616">
        <v>200</v>
      </c>
      <c r="AR616">
        <v>204</v>
      </c>
      <c r="AS616">
        <v>204.20454545454547</v>
      </c>
    </row>
    <row r="617" spans="1:45" x14ac:dyDescent="0.25">
      <c r="A617">
        <v>33</v>
      </c>
      <c r="B617">
        <v>33</v>
      </c>
      <c r="C617">
        <v>33</v>
      </c>
      <c r="D617">
        <v>31</v>
      </c>
      <c r="E617">
        <v>30</v>
      </c>
      <c r="F617">
        <v>31</v>
      </c>
      <c r="G617">
        <v>35</v>
      </c>
      <c r="H617">
        <v>35</v>
      </c>
      <c r="I617">
        <v>37</v>
      </c>
      <c r="J617">
        <v>36</v>
      </c>
      <c r="K617">
        <v>35</v>
      </c>
      <c r="L617">
        <v>33</v>
      </c>
      <c r="M617">
        <v>33</v>
      </c>
      <c r="N617">
        <v>28</v>
      </c>
      <c r="O617">
        <v>34</v>
      </c>
      <c r="P617">
        <v>32</v>
      </c>
      <c r="Q617">
        <v>30</v>
      </c>
      <c r="R617">
        <v>30</v>
      </c>
      <c r="S617">
        <v>29</v>
      </c>
      <c r="T617">
        <v>30</v>
      </c>
      <c r="U617">
        <v>30</v>
      </c>
      <c r="V617">
        <v>32</v>
      </c>
      <c r="W617">
        <v>33</v>
      </c>
      <c r="X617">
        <v>33</v>
      </c>
      <c r="Y617">
        <v>35</v>
      </c>
      <c r="Z617">
        <v>34</v>
      </c>
      <c r="AA617">
        <v>34</v>
      </c>
      <c r="AB617">
        <v>30</v>
      </c>
      <c r="AC617">
        <v>29</v>
      </c>
      <c r="AD617">
        <v>29</v>
      </c>
      <c r="AE617">
        <v>29</v>
      </c>
      <c r="AF617">
        <v>29</v>
      </c>
      <c r="AG617">
        <v>29</v>
      </c>
      <c r="AH617">
        <v>27</v>
      </c>
      <c r="AI617">
        <v>27</v>
      </c>
      <c r="AJ617">
        <v>21</v>
      </c>
      <c r="AK617">
        <v>21</v>
      </c>
      <c r="AL617">
        <v>23</v>
      </c>
      <c r="AM617">
        <v>23</v>
      </c>
      <c r="AN617">
        <v>21</v>
      </c>
      <c r="AO617">
        <v>22</v>
      </c>
      <c r="AP617">
        <v>22</v>
      </c>
      <c r="AQ617">
        <v>22</v>
      </c>
      <c r="AR617">
        <v>22</v>
      </c>
      <c r="AS617">
        <v>29.65909090909091</v>
      </c>
    </row>
    <row r="618" spans="1:45" x14ac:dyDescent="0.25">
      <c r="A618">
        <v>30</v>
      </c>
      <c r="B618">
        <v>30</v>
      </c>
      <c r="C618">
        <v>30</v>
      </c>
      <c r="D618">
        <v>30</v>
      </c>
      <c r="E618">
        <v>30</v>
      </c>
      <c r="F618">
        <v>30</v>
      </c>
      <c r="G618">
        <v>30</v>
      </c>
      <c r="H618">
        <v>30</v>
      </c>
      <c r="I618">
        <v>30</v>
      </c>
      <c r="J618">
        <v>30</v>
      </c>
      <c r="K618">
        <v>30</v>
      </c>
      <c r="L618">
        <v>29</v>
      </c>
      <c r="M618">
        <v>30</v>
      </c>
      <c r="N618">
        <v>30</v>
      </c>
      <c r="O618">
        <v>30</v>
      </c>
      <c r="P618">
        <v>30</v>
      </c>
      <c r="Q618">
        <v>30</v>
      </c>
      <c r="R618">
        <v>30</v>
      </c>
      <c r="S618">
        <v>30</v>
      </c>
      <c r="T618">
        <v>30</v>
      </c>
      <c r="U618">
        <v>30</v>
      </c>
      <c r="V618">
        <v>30</v>
      </c>
      <c r="W618">
        <v>30</v>
      </c>
      <c r="X618">
        <v>30</v>
      </c>
      <c r="Y618">
        <v>30</v>
      </c>
      <c r="Z618">
        <v>30</v>
      </c>
      <c r="AA618">
        <v>30</v>
      </c>
      <c r="AB618">
        <v>30</v>
      </c>
      <c r="AC618">
        <v>30</v>
      </c>
      <c r="AD618">
        <v>30</v>
      </c>
      <c r="AE618">
        <v>30</v>
      </c>
      <c r="AF618">
        <v>30</v>
      </c>
      <c r="AG618">
        <v>30</v>
      </c>
      <c r="AH618">
        <v>30</v>
      </c>
      <c r="AI618">
        <v>30</v>
      </c>
      <c r="AJ618">
        <v>30</v>
      </c>
      <c r="AK618">
        <v>30</v>
      </c>
      <c r="AL618">
        <v>30</v>
      </c>
      <c r="AM618">
        <v>30</v>
      </c>
      <c r="AN618">
        <v>30</v>
      </c>
      <c r="AO618">
        <v>30</v>
      </c>
      <c r="AP618">
        <v>30</v>
      </c>
      <c r="AQ618">
        <v>30</v>
      </c>
      <c r="AR618">
        <v>30</v>
      </c>
      <c r="AS618">
        <v>29.977272727272727</v>
      </c>
    </row>
    <row r="619" spans="1:45" x14ac:dyDescent="0.25">
      <c r="A619">
        <v>19</v>
      </c>
      <c r="B619">
        <v>19</v>
      </c>
      <c r="C619">
        <v>19</v>
      </c>
      <c r="D619">
        <v>19</v>
      </c>
      <c r="E619">
        <v>19</v>
      </c>
      <c r="F619">
        <v>19</v>
      </c>
      <c r="G619">
        <v>21</v>
      </c>
      <c r="H619">
        <v>22</v>
      </c>
      <c r="I619">
        <v>22</v>
      </c>
      <c r="J619">
        <v>22</v>
      </c>
      <c r="K619">
        <v>22</v>
      </c>
      <c r="L619">
        <v>22</v>
      </c>
      <c r="M619">
        <v>22</v>
      </c>
      <c r="N619">
        <v>22</v>
      </c>
      <c r="O619">
        <v>20</v>
      </c>
      <c r="P619">
        <v>20</v>
      </c>
      <c r="Q619">
        <v>20</v>
      </c>
      <c r="R619">
        <v>20</v>
      </c>
      <c r="S619">
        <v>20</v>
      </c>
      <c r="T619">
        <v>20</v>
      </c>
      <c r="U619">
        <v>20</v>
      </c>
      <c r="V619">
        <v>20</v>
      </c>
      <c r="W619">
        <v>20</v>
      </c>
      <c r="X619">
        <v>20</v>
      </c>
      <c r="Y619">
        <v>20</v>
      </c>
      <c r="Z619">
        <v>20</v>
      </c>
      <c r="AA619">
        <v>20</v>
      </c>
      <c r="AB619">
        <v>20</v>
      </c>
      <c r="AC619">
        <v>20</v>
      </c>
      <c r="AD619">
        <v>20</v>
      </c>
      <c r="AE619">
        <v>20</v>
      </c>
      <c r="AF619">
        <v>20</v>
      </c>
      <c r="AG619">
        <v>20</v>
      </c>
      <c r="AH619">
        <v>18</v>
      </c>
      <c r="AI619">
        <v>18</v>
      </c>
      <c r="AJ619">
        <v>18</v>
      </c>
      <c r="AK619">
        <v>13</v>
      </c>
      <c r="AL619">
        <v>13</v>
      </c>
      <c r="AM619">
        <v>14</v>
      </c>
      <c r="AN619">
        <v>14</v>
      </c>
      <c r="AO619">
        <v>12</v>
      </c>
      <c r="AP619">
        <v>12</v>
      </c>
      <c r="AQ619">
        <v>12</v>
      </c>
      <c r="AR619">
        <v>12</v>
      </c>
      <c r="AS619">
        <v>18.75</v>
      </c>
    </row>
    <row r="620" spans="1:45" x14ac:dyDescent="0.25">
      <c r="A620">
        <v>28</v>
      </c>
      <c r="B620">
        <v>29</v>
      </c>
      <c r="C620">
        <v>28</v>
      </c>
      <c r="D620">
        <v>35</v>
      </c>
      <c r="E620">
        <v>35</v>
      </c>
      <c r="F620">
        <v>36</v>
      </c>
      <c r="G620">
        <v>35</v>
      </c>
      <c r="H620">
        <v>35</v>
      </c>
      <c r="I620">
        <v>36</v>
      </c>
      <c r="J620">
        <v>26</v>
      </c>
      <c r="K620">
        <v>26</v>
      </c>
      <c r="L620">
        <v>25</v>
      </c>
      <c r="M620">
        <v>15</v>
      </c>
      <c r="N620">
        <v>28</v>
      </c>
      <c r="O620">
        <v>26</v>
      </c>
      <c r="P620">
        <v>27</v>
      </c>
      <c r="Q620">
        <v>27</v>
      </c>
      <c r="R620">
        <v>26</v>
      </c>
      <c r="S620">
        <v>30</v>
      </c>
      <c r="T620">
        <v>27</v>
      </c>
      <c r="U620">
        <v>24</v>
      </c>
      <c r="V620">
        <v>21</v>
      </c>
      <c r="W620">
        <v>19</v>
      </c>
      <c r="X620">
        <v>19</v>
      </c>
      <c r="Y620">
        <v>21</v>
      </c>
      <c r="Z620">
        <v>23</v>
      </c>
      <c r="AA620">
        <v>29</v>
      </c>
      <c r="AB620">
        <v>30</v>
      </c>
      <c r="AC620">
        <v>29</v>
      </c>
      <c r="AD620">
        <v>32</v>
      </c>
      <c r="AE620">
        <v>32</v>
      </c>
      <c r="AF620">
        <v>29</v>
      </c>
      <c r="AG620">
        <v>36</v>
      </c>
      <c r="AH620">
        <v>36</v>
      </c>
      <c r="AI620">
        <v>35</v>
      </c>
      <c r="AJ620">
        <v>21</v>
      </c>
      <c r="AK620">
        <v>21</v>
      </c>
      <c r="AL620">
        <v>23</v>
      </c>
      <c r="AM620">
        <v>28</v>
      </c>
      <c r="AN620">
        <v>29</v>
      </c>
      <c r="AO620">
        <v>31</v>
      </c>
      <c r="AP620">
        <v>39</v>
      </c>
      <c r="AQ620">
        <v>40</v>
      </c>
      <c r="AR620">
        <v>29</v>
      </c>
      <c r="AS620">
        <v>28.545454545454547</v>
      </c>
    </row>
    <row r="621" spans="1:45" x14ac:dyDescent="0.25">
      <c r="A621">
        <v>206</v>
      </c>
      <c r="B621">
        <v>206</v>
      </c>
      <c r="C621">
        <v>206</v>
      </c>
      <c r="D621">
        <v>208</v>
      </c>
      <c r="E621">
        <v>206</v>
      </c>
      <c r="F621">
        <v>206</v>
      </c>
      <c r="G621">
        <v>208</v>
      </c>
      <c r="H621">
        <v>210</v>
      </c>
      <c r="I621">
        <v>210</v>
      </c>
      <c r="J621">
        <v>207</v>
      </c>
      <c r="K621">
        <v>207</v>
      </c>
      <c r="L621">
        <v>212</v>
      </c>
      <c r="M621">
        <v>201</v>
      </c>
      <c r="N621">
        <v>199</v>
      </c>
      <c r="O621">
        <v>200</v>
      </c>
      <c r="P621">
        <v>200</v>
      </c>
      <c r="Q621">
        <v>202</v>
      </c>
      <c r="R621">
        <v>202</v>
      </c>
      <c r="S621">
        <v>201</v>
      </c>
      <c r="T621">
        <v>201</v>
      </c>
      <c r="U621">
        <v>203</v>
      </c>
      <c r="V621">
        <v>203</v>
      </c>
      <c r="W621">
        <v>201</v>
      </c>
      <c r="X621">
        <v>201</v>
      </c>
      <c r="Y621">
        <v>201</v>
      </c>
      <c r="Z621">
        <v>203</v>
      </c>
      <c r="AA621">
        <v>201</v>
      </c>
      <c r="AB621">
        <v>201</v>
      </c>
      <c r="AC621">
        <v>201</v>
      </c>
      <c r="AD621">
        <v>227</v>
      </c>
      <c r="AE621">
        <v>227</v>
      </c>
      <c r="AF621">
        <v>225</v>
      </c>
      <c r="AG621">
        <v>225</v>
      </c>
      <c r="AH621">
        <v>225</v>
      </c>
      <c r="AI621">
        <v>227</v>
      </c>
      <c r="AJ621">
        <v>225</v>
      </c>
      <c r="AK621">
        <v>226</v>
      </c>
      <c r="AL621">
        <v>226</v>
      </c>
      <c r="AM621">
        <v>228</v>
      </c>
      <c r="AN621">
        <v>226</v>
      </c>
      <c r="AO621">
        <v>225</v>
      </c>
      <c r="AP621">
        <v>225</v>
      </c>
      <c r="AQ621">
        <v>227</v>
      </c>
      <c r="AR621">
        <v>224</v>
      </c>
      <c r="AS621">
        <v>211.38636363636363</v>
      </c>
    </row>
    <row r="622" spans="1:45" x14ac:dyDescent="0.25">
      <c r="A622">
        <v>93</v>
      </c>
      <c r="B622">
        <v>93</v>
      </c>
      <c r="C622">
        <v>97</v>
      </c>
      <c r="D622">
        <v>95</v>
      </c>
      <c r="E622">
        <v>65</v>
      </c>
      <c r="F622">
        <v>73</v>
      </c>
      <c r="G622">
        <v>72</v>
      </c>
      <c r="H622">
        <v>65</v>
      </c>
      <c r="I622">
        <v>93</v>
      </c>
      <c r="J622">
        <v>95</v>
      </c>
      <c r="K622">
        <v>95</v>
      </c>
      <c r="L622">
        <v>93</v>
      </c>
      <c r="M622">
        <v>95</v>
      </c>
      <c r="N622">
        <v>100</v>
      </c>
      <c r="O622">
        <v>99</v>
      </c>
      <c r="P622">
        <v>95</v>
      </c>
      <c r="Q622">
        <v>93</v>
      </c>
      <c r="R622">
        <v>99</v>
      </c>
      <c r="S622">
        <v>95</v>
      </c>
      <c r="T622">
        <v>93</v>
      </c>
      <c r="U622">
        <v>93</v>
      </c>
      <c r="V622">
        <v>96</v>
      </c>
      <c r="W622">
        <v>103</v>
      </c>
      <c r="X622">
        <v>93</v>
      </c>
      <c r="Y622">
        <v>93</v>
      </c>
      <c r="Z622">
        <v>93</v>
      </c>
      <c r="AA622">
        <v>95</v>
      </c>
      <c r="AB622">
        <v>101</v>
      </c>
      <c r="AC622">
        <v>95</v>
      </c>
      <c r="AD622">
        <v>100</v>
      </c>
      <c r="AE622">
        <v>104</v>
      </c>
      <c r="AF622">
        <v>100</v>
      </c>
      <c r="AG622">
        <v>98</v>
      </c>
      <c r="AH622">
        <v>102</v>
      </c>
      <c r="AI622">
        <v>98</v>
      </c>
      <c r="AJ622">
        <v>98</v>
      </c>
      <c r="AK622">
        <v>95</v>
      </c>
      <c r="AL622">
        <v>93</v>
      </c>
      <c r="AM622">
        <v>93</v>
      </c>
      <c r="AN622">
        <v>93</v>
      </c>
      <c r="AO622">
        <v>93</v>
      </c>
      <c r="AP622">
        <v>95</v>
      </c>
      <c r="AQ622">
        <v>96</v>
      </c>
      <c r="AR622">
        <v>96</v>
      </c>
      <c r="AS622">
        <v>93.5</v>
      </c>
    </row>
    <row r="623" spans="1:45" x14ac:dyDescent="0.25">
      <c r="A623">
        <v>122</v>
      </c>
      <c r="B623">
        <v>123</v>
      </c>
      <c r="C623">
        <v>120</v>
      </c>
      <c r="D623">
        <v>122</v>
      </c>
      <c r="E623">
        <v>116</v>
      </c>
      <c r="F623">
        <v>114</v>
      </c>
      <c r="G623">
        <v>115</v>
      </c>
      <c r="H623">
        <v>115</v>
      </c>
      <c r="I623">
        <v>115</v>
      </c>
      <c r="J623">
        <v>115</v>
      </c>
      <c r="K623">
        <v>114</v>
      </c>
      <c r="L623">
        <v>114</v>
      </c>
      <c r="M623">
        <v>113</v>
      </c>
      <c r="N623">
        <v>119</v>
      </c>
      <c r="O623">
        <v>121</v>
      </c>
      <c r="P623">
        <v>125</v>
      </c>
      <c r="Q623">
        <v>117</v>
      </c>
      <c r="R623">
        <v>50</v>
      </c>
      <c r="S623">
        <v>1</v>
      </c>
      <c r="T623">
        <v>3</v>
      </c>
      <c r="U623">
        <v>1</v>
      </c>
      <c r="V623">
        <v>1</v>
      </c>
      <c r="W623">
        <v>1</v>
      </c>
      <c r="X623">
        <v>2</v>
      </c>
      <c r="Y623">
        <v>1</v>
      </c>
      <c r="Z623">
        <v>1</v>
      </c>
      <c r="AA623">
        <v>4</v>
      </c>
      <c r="AB623">
        <v>2</v>
      </c>
      <c r="AC623">
        <v>2</v>
      </c>
      <c r="AD623">
        <v>3</v>
      </c>
      <c r="AE623">
        <v>3</v>
      </c>
      <c r="AF623">
        <v>3</v>
      </c>
      <c r="AG623">
        <v>3</v>
      </c>
      <c r="AH623">
        <v>3</v>
      </c>
      <c r="AI623">
        <v>3</v>
      </c>
      <c r="AJ623">
        <v>4</v>
      </c>
      <c r="AK623">
        <v>3</v>
      </c>
      <c r="AL623">
        <v>3</v>
      </c>
      <c r="AM623">
        <v>3</v>
      </c>
      <c r="AN623">
        <v>3</v>
      </c>
      <c r="AO623">
        <v>3</v>
      </c>
      <c r="AP623">
        <v>3</v>
      </c>
      <c r="AQ623">
        <v>3</v>
      </c>
      <c r="AR623">
        <v>3</v>
      </c>
      <c r="AS623">
        <v>48.068181818181813</v>
      </c>
    </row>
    <row r="624" spans="1:45" x14ac:dyDescent="0.25">
      <c r="A624">
        <v>14</v>
      </c>
      <c r="B624">
        <v>14</v>
      </c>
      <c r="C624">
        <v>14</v>
      </c>
      <c r="D624">
        <v>14</v>
      </c>
      <c r="E624">
        <v>14</v>
      </c>
      <c r="F624">
        <v>14</v>
      </c>
      <c r="G624">
        <v>14</v>
      </c>
      <c r="H624">
        <v>14</v>
      </c>
      <c r="I624">
        <v>14</v>
      </c>
      <c r="J624">
        <v>22</v>
      </c>
      <c r="K624">
        <v>22</v>
      </c>
      <c r="L624">
        <v>22</v>
      </c>
      <c r="M624">
        <v>22</v>
      </c>
      <c r="N624">
        <v>22</v>
      </c>
      <c r="O624">
        <v>22</v>
      </c>
      <c r="P624">
        <v>22</v>
      </c>
      <c r="Q624">
        <v>22</v>
      </c>
      <c r="R624">
        <v>22</v>
      </c>
      <c r="S624">
        <v>22</v>
      </c>
      <c r="T624">
        <v>22</v>
      </c>
      <c r="U624">
        <v>22</v>
      </c>
      <c r="V624">
        <v>22</v>
      </c>
      <c r="W624">
        <v>22</v>
      </c>
      <c r="X624">
        <v>22</v>
      </c>
      <c r="Y624">
        <v>22</v>
      </c>
      <c r="Z624">
        <v>22</v>
      </c>
      <c r="AA624">
        <v>22</v>
      </c>
      <c r="AB624">
        <v>22</v>
      </c>
      <c r="AC624">
        <v>22</v>
      </c>
      <c r="AD624">
        <v>22</v>
      </c>
      <c r="AE624">
        <v>22</v>
      </c>
      <c r="AF624">
        <v>22</v>
      </c>
      <c r="AG624">
        <v>22</v>
      </c>
      <c r="AH624">
        <v>14</v>
      </c>
      <c r="AI624">
        <v>14</v>
      </c>
      <c r="AJ624">
        <v>14</v>
      </c>
      <c r="AK624">
        <v>14</v>
      </c>
      <c r="AL624">
        <v>14</v>
      </c>
      <c r="AM624">
        <v>14</v>
      </c>
      <c r="AN624">
        <v>14</v>
      </c>
      <c r="AO624">
        <v>14</v>
      </c>
      <c r="AP624">
        <v>14</v>
      </c>
      <c r="AQ624">
        <v>14</v>
      </c>
      <c r="AR624">
        <v>14</v>
      </c>
      <c r="AS624">
        <v>18.363636363636363</v>
      </c>
    </row>
    <row r="625" spans="1:45" x14ac:dyDescent="0.25">
      <c r="A625">
        <v>14</v>
      </c>
      <c r="B625">
        <v>14</v>
      </c>
      <c r="C625">
        <v>14</v>
      </c>
      <c r="D625">
        <v>14</v>
      </c>
      <c r="E625">
        <v>14</v>
      </c>
      <c r="F625">
        <v>14</v>
      </c>
      <c r="G625">
        <v>14</v>
      </c>
      <c r="H625">
        <v>14</v>
      </c>
      <c r="I625">
        <v>14</v>
      </c>
      <c r="J625">
        <v>14</v>
      </c>
      <c r="K625">
        <v>14</v>
      </c>
      <c r="L625">
        <v>14</v>
      </c>
      <c r="M625">
        <v>14</v>
      </c>
      <c r="N625">
        <v>14</v>
      </c>
      <c r="O625">
        <v>14</v>
      </c>
      <c r="P625">
        <v>15</v>
      </c>
      <c r="Q625">
        <v>15</v>
      </c>
      <c r="R625">
        <v>15</v>
      </c>
      <c r="S625">
        <v>15</v>
      </c>
      <c r="T625">
        <v>15</v>
      </c>
      <c r="U625">
        <v>15</v>
      </c>
      <c r="V625">
        <v>15</v>
      </c>
      <c r="W625">
        <v>14</v>
      </c>
      <c r="X625">
        <v>14</v>
      </c>
      <c r="Y625">
        <v>14</v>
      </c>
      <c r="Z625">
        <v>14</v>
      </c>
      <c r="AA625">
        <v>14</v>
      </c>
      <c r="AB625">
        <v>14</v>
      </c>
      <c r="AC625">
        <v>14</v>
      </c>
      <c r="AD625">
        <v>14</v>
      </c>
      <c r="AE625">
        <v>14</v>
      </c>
      <c r="AF625">
        <v>14</v>
      </c>
      <c r="AG625">
        <v>14</v>
      </c>
      <c r="AH625">
        <v>14</v>
      </c>
      <c r="AI625">
        <v>14</v>
      </c>
      <c r="AJ625">
        <v>14</v>
      </c>
      <c r="AK625">
        <v>14</v>
      </c>
      <c r="AL625">
        <v>14</v>
      </c>
      <c r="AM625">
        <v>14</v>
      </c>
      <c r="AN625">
        <v>14</v>
      </c>
      <c r="AO625">
        <v>14</v>
      </c>
      <c r="AP625">
        <v>14</v>
      </c>
      <c r="AQ625">
        <v>14</v>
      </c>
      <c r="AR625">
        <v>14</v>
      </c>
      <c r="AS625">
        <v>14.159090909090908</v>
      </c>
    </row>
    <row r="626" spans="1:45" x14ac:dyDescent="0.25">
      <c r="A626">
        <v>81</v>
      </c>
      <c r="B626">
        <v>81</v>
      </c>
      <c r="C626">
        <v>82</v>
      </c>
      <c r="D626">
        <v>80</v>
      </c>
      <c r="E626">
        <v>80</v>
      </c>
      <c r="F626">
        <v>80</v>
      </c>
      <c r="G626">
        <v>80</v>
      </c>
      <c r="H626">
        <v>80</v>
      </c>
      <c r="I626">
        <v>79</v>
      </c>
      <c r="J626">
        <v>79</v>
      </c>
      <c r="K626">
        <v>80</v>
      </c>
      <c r="L626">
        <v>80</v>
      </c>
      <c r="M626">
        <v>80</v>
      </c>
      <c r="N626">
        <v>80</v>
      </c>
      <c r="O626">
        <v>80</v>
      </c>
      <c r="P626">
        <v>80</v>
      </c>
      <c r="Q626">
        <v>80</v>
      </c>
      <c r="R626">
        <v>80</v>
      </c>
      <c r="S626">
        <v>80</v>
      </c>
      <c r="T626">
        <v>80</v>
      </c>
      <c r="U626">
        <v>80</v>
      </c>
      <c r="V626">
        <v>80</v>
      </c>
      <c r="W626">
        <v>80</v>
      </c>
      <c r="X626">
        <v>80</v>
      </c>
      <c r="Y626">
        <v>80</v>
      </c>
      <c r="Z626">
        <v>80</v>
      </c>
      <c r="AA626">
        <v>80</v>
      </c>
      <c r="AB626">
        <v>80</v>
      </c>
      <c r="AC626">
        <v>80</v>
      </c>
      <c r="AD626">
        <v>80</v>
      </c>
      <c r="AE626">
        <v>80</v>
      </c>
      <c r="AF626">
        <v>80</v>
      </c>
      <c r="AG626">
        <v>80</v>
      </c>
      <c r="AH626">
        <v>80</v>
      </c>
      <c r="AI626">
        <v>80</v>
      </c>
      <c r="AJ626">
        <v>80</v>
      </c>
      <c r="AK626">
        <v>80</v>
      </c>
      <c r="AL626">
        <v>80</v>
      </c>
      <c r="AM626">
        <v>80</v>
      </c>
      <c r="AN626">
        <v>80</v>
      </c>
      <c r="AO626">
        <v>79</v>
      </c>
      <c r="AP626">
        <v>79</v>
      </c>
      <c r="AQ626">
        <v>79</v>
      </c>
      <c r="AR626">
        <v>79</v>
      </c>
      <c r="AS626">
        <v>79.954545454545453</v>
      </c>
    </row>
    <row r="627" spans="1:45" x14ac:dyDescent="0.25">
      <c r="A627">
        <v>4</v>
      </c>
      <c r="B627">
        <v>4</v>
      </c>
      <c r="C627">
        <v>4</v>
      </c>
      <c r="D627">
        <v>4</v>
      </c>
      <c r="E627">
        <v>4</v>
      </c>
      <c r="F627">
        <v>4</v>
      </c>
      <c r="G627">
        <v>4</v>
      </c>
      <c r="H627">
        <v>4</v>
      </c>
      <c r="I627">
        <v>4</v>
      </c>
      <c r="J627">
        <v>4</v>
      </c>
      <c r="K627">
        <v>4</v>
      </c>
      <c r="L627">
        <v>4</v>
      </c>
      <c r="M627">
        <v>4</v>
      </c>
      <c r="N627">
        <v>4</v>
      </c>
      <c r="O627">
        <v>4</v>
      </c>
      <c r="P627">
        <v>4</v>
      </c>
      <c r="Q627">
        <v>4</v>
      </c>
      <c r="R627">
        <v>4</v>
      </c>
      <c r="S627">
        <v>4</v>
      </c>
      <c r="T627">
        <v>4</v>
      </c>
      <c r="U627">
        <v>4</v>
      </c>
      <c r="V627">
        <v>4</v>
      </c>
      <c r="W627">
        <v>4</v>
      </c>
      <c r="X627">
        <v>4</v>
      </c>
      <c r="Y627">
        <v>4</v>
      </c>
      <c r="Z627">
        <v>4</v>
      </c>
      <c r="AA627">
        <v>4</v>
      </c>
      <c r="AB627">
        <v>4</v>
      </c>
      <c r="AC627">
        <v>4</v>
      </c>
      <c r="AD627">
        <v>4</v>
      </c>
      <c r="AE627">
        <v>4</v>
      </c>
      <c r="AF627">
        <v>4</v>
      </c>
      <c r="AG627">
        <v>4</v>
      </c>
      <c r="AH627">
        <v>4</v>
      </c>
      <c r="AI627">
        <v>4</v>
      </c>
      <c r="AJ627">
        <v>4</v>
      </c>
      <c r="AK627">
        <v>4</v>
      </c>
      <c r="AL627">
        <v>4</v>
      </c>
      <c r="AM627">
        <v>4</v>
      </c>
      <c r="AN627">
        <v>4</v>
      </c>
      <c r="AO627">
        <v>4</v>
      </c>
      <c r="AP627">
        <v>4</v>
      </c>
      <c r="AQ627">
        <v>4</v>
      </c>
      <c r="AR627">
        <v>4</v>
      </c>
      <c r="AS627">
        <v>4</v>
      </c>
    </row>
    <row r="628" spans="1:45" x14ac:dyDescent="0.25">
      <c r="A628">
        <v>20</v>
      </c>
      <c r="B628">
        <v>20</v>
      </c>
      <c r="C628">
        <v>20</v>
      </c>
      <c r="D628">
        <v>20</v>
      </c>
      <c r="E628">
        <v>20</v>
      </c>
      <c r="F628">
        <v>20</v>
      </c>
      <c r="G628">
        <v>20</v>
      </c>
      <c r="H628">
        <v>20</v>
      </c>
      <c r="I628">
        <v>21</v>
      </c>
      <c r="J628">
        <v>21</v>
      </c>
      <c r="K628">
        <v>21</v>
      </c>
      <c r="L628">
        <v>21</v>
      </c>
      <c r="M628">
        <v>21</v>
      </c>
      <c r="N628">
        <v>21</v>
      </c>
      <c r="O628">
        <v>21</v>
      </c>
      <c r="P628">
        <v>21</v>
      </c>
      <c r="Q628">
        <v>21</v>
      </c>
      <c r="R628">
        <v>21</v>
      </c>
      <c r="S628">
        <v>21</v>
      </c>
      <c r="T628">
        <v>21</v>
      </c>
      <c r="U628">
        <v>21</v>
      </c>
      <c r="V628">
        <v>21</v>
      </c>
      <c r="W628">
        <v>21</v>
      </c>
      <c r="X628">
        <v>21</v>
      </c>
      <c r="Y628">
        <v>21</v>
      </c>
      <c r="Z628">
        <v>21</v>
      </c>
      <c r="AA628">
        <v>23</v>
      </c>
      <c r="AB628">
        <v>21</v>
      </c>
      <c r="AC628">
        <v>22</v>
      </c>
      <c r="AD628">
        <v>22</v>
      </c>
      <c r="AE628">
        <v>22</v>
      </c>
      <c r="AF628">
        <v>22</v>
      </c>
      <c r="AG628">
        <v>24</v>
      </c>
      <c r="AH628">
        <v>24</v>
      </c>
      <c r="AI628">
        <v>24</v>
      </c>
      <c r="AJ628">
        <v>24</v>
      </c>
      <c r="AK628">
        <v>24</v>
      </c>
      <c r="AL628">
        <v>24</v>
      </c>
      <c r="AM628">
        <v>24</v>
      </c>
      <c r="AN628">
        <v>24</v>
      </c>
      <c r="AO628">
        <v>22</v>
      </c>
      <c r="AP628">
        <v>22</v>
      </c>
      <c r="AQ628">
        <v>21</v>
      </c>
      <c r="AR628">
        <v>21</v>
      </c>
      <c r="AS628">
        <v>21.545454545454547</v>
      </c>
    </row>
    <row r="629" spans="1:45" x14ac:dyDescent="0.25">
      <c r="A629">
        <v>89</v>
      </c>
      <c r="B629">
        <v>91</v>
      </c>
      <c r="C629">
        <v>91</v>
      </c>
      <c r="D629">
        <v>91</v>
      </c>
      <c r="E629">
        <v>92</v>
      </c>
      <c r="F629">
        <v>92</v>
      </c>
      <c r="G629">
        <v>91</v>
      </c>
      <c r="H629">
        <v>95</v>
      </c>
      <c r="I629">
        <v>98</v>
      </c>
      <c r="J629">
        <v>98</v>
      </c>
      <c r="K629">
        <v>99</v>
      </c>
      <c r="L629">
        <v>99</v>
      </c>
      <c r="M629">
        <v>99</v>
      </c>
      <c r="N629">
        <v>98</v>
      </c>
      <c r="O629">
        <v>98</v>
      </c>
      <c r="P629">
        <v>98</v>
      </c>
      <c r="Q629">
        <v>98</v>
      </c>
      <c r="R629">
        <v>98</v>
      </c>
      <c r="S629">
        <v>99</v>
      </c>
      <c r="T629">
        <v>99</v>
      </c>
      <c r="U629">
        <v>99</v>
      </c>
      <c r="V629">
        <v>99</v>
      </c>
      <c r="W629">
        <v>99</v>
      </c>
      <c r="X629">
        <v>98</v>
      </c>
      <c r="Y629">
        <v>98</v>
      </c>
      <c r="Z629">
        <v>98</v>
      </c>
      <c r="AA629">
        <v>99</v>
      </c>
      <c r="AB629">
        <v>99</v>
      </c>
      <c r="AC629">
        <v>99</v>
      </c>
      <c r="AD629">
        <v>99</v>
      </c>
      <c r="AE629">
        <v>99</v>
      </c>
      <c r="AF629">
        <v>99</v>
      </c>
      <c r="AG629">
        <v>99</v>
      </c>
      <c r="AH629">
        <v>97</v>
      </c>
      <c r="AI629">
        <v>97</v>
      </c>
      <c r="AJ629">
        <v>95</v>
      </c>
      <c r="AK629">
        <v>95</v>
      </c>
      <c r="AL629">
        <v>96</v>
      </c>
      <c r="AM629">
        <v>96</v>
      </c>
      <c r="AN629">
        <v>99</v>
      </c>
      <c r="AO629">
        <v>99</v>
      </c>
      <c r="AP629">
        <v>99</v>
      </c>
      <c r="AQ629">
        <v>98</v>
      </c>
      <c r="AR629">
        <v>98</v>
      </c>
      <c r="AS629">
        <v>96.954545454545453</v>
      </c>
    </row>
    <row r="630" spans="1:45" x14ac:dyDescent="0.25">
      <c r="A630">
        <v>142</v>
      </c>
      <c r="B630">
        <v>140</v>
      </c>
      <c r="C630">
        <v>140</v>
      </c>
      <c r="D630">
        <v>149</v>
      </c>
      <c r="E630">
        <v>152</v>
      </c>
      <c r="F630">
        <v>161</v>
      </c>
      <c r="G630">
        <v>161</v>
      </c>
      <c r="H630">
        <v>161</v>
      </c>
      <c r="I630">
        <v>158</v>
      </c>
      <c r="J630">
        <v>155</v>
      </c>
      <c r="K630">
        <v>155</v>
      </c>
      <c r="L630">
        <v>149</v>
      </c>
      <c r="M630">
        <v>89</v>
      </c>
      <c r="N630">
        <v>643</v>
      </c>
      <c r="O630">
        <v>686</v>
      </c>
      <c r="P630">
        <v>89</v>
      </c>
      <c r="Q630">
        <v>265</v>
      </c>
      <c r="R630">
        <v>251</v>
      </c>
      <c r="S630">
        <v>185</v>
      </c>
      <c r="T630">
        <v>182</v>
      </c>
      <c r="U630">
        <v>179</v>
      </c>
      <c r="V630">
        <v>179</v>
      </c>
      <c r="W630">
        <v>158</v>
      </c>
      <c r="X630">
        <v>164</v>
      </c>
      <c r="Y630">
        <v>197</v>
      </c>
      <c r="Z630">
        <v>229</v>
      </c>
      <c r="AA630">
        <v>219</v>
      </c>
      <c r="AB630">
        <v>249</v>
      </c>
      <c r="AC630">
        <v>228</v>
      </c>
      <c r="AD630">
        <v>216</v>
      </c>
      <c r="AE630">
        <v>210</v>
      </c>
      <c r="AF630">
        <v>219</v>
      </c>
      <c r="AG630">
        <v>222</v>
      </c>
      <c r="AH630">
        <v>210</v>
      </c>
      <c r="AI630">
        <v>195</v>
      </c>
      <c r="AJ630">
        <v>162</v>
      </c>
      <c r="AK630">
        <v>156</v>
      </c>
      <c r="AL630">
        <v>150</v>
      </c>
      <c r="AM630">
        <v>150</v>
      </c>
      <c r="AN630">
        <v>573</v>
      </c>
      <c r="AO630">
        <v>573</v>
      </c>
      <c r="AP630">
        <v>573</v>
      </c>
      <c r="AQ630">
        <v>153</v>
      </c>
      <c r="AR630">
        <v>156</v>
      </c>
      <c r="AS630">
        <v>225.75</v>
      </c>
    </row>
    <row r="631" spans="1:45" x14ac:dyDescent="0.25">
      <c r="A631">
        <v>9</v>
      </c>
      <c r="B631">
        <v>9</v>
      </c>
      <c r="C631">
        <v>9</v>
      </c>
      <c r="D631">
        <v>9</v>
      </c>
      <c r="E631">
        <v>9</v>
      </c>
      <c r="F631">
        <v>1</v>
      </c>
      <c r="G631">
        <v>1</v>
      </c>
      <c r="H631">
        <v>1</v>
      </c>
      <c r="I631">
        <v>9</v>
      </c>
      <c r="J631">
        <v>1</v>
      </c>
      <c r="K631">
        <v>2</v>
      </c>
      <c r="L631">
        <v>10</v>
      </c>
      <c r="M631">
        <v>2</v>
      </c>
      <c r="N631">
        <v>2</v>
      </c>
      <c r="O631">
        <v>10</v>
      </c>
      <c r="P631">
        <v>2</v>
      </c>
      <c r="Q631">
        <v>10</v>
      </c>
      <c r="R631">
        <v>2</v>
      </c>
      <c r="S631">
        <v>10</v>
      </c>
      <c r="T631">
        <v>10</v>
      </c>
      <c r="U631">
        <v>2</v>
      </c>
      <c r="V631">
        <v>10</v>
      </c>
      <c r="W631">
        <v>2</v>
      </c>
      <c r="X631">
        <v>2</v>
      </c>
      <c r="Y631">
        <v>10</v>
      </c>
      <c r="Z631">
        <v>2</v>
      </c>
      <c r="AA631">
        <v>2</v>
      </c>
      <c r="AB631">
        <v>2</v>
      </c>
      <c r="AC631">
        <v>2</v>
      </c>
      <c r="AD631">
        <v>2</v>
      </c>
      <c r="AE631">
        <v>2</v>
      </c>
      <c r="AF631">
        <v>2</v>
      </c>
      <c r="AG631">
        <v>2</v>
      </c>
      <c r="AH631">
        <v>2</v>
      </c>
      <c r="AI631">
        <v>2</v>
      </c>
      <c r="AJ631">
        <v>2</v>
      </c>
      <c r="AK631">
        <v>2</v>
      </c>
      <c r="AL631">
        <v>2</v>
      </c>
      <c r="AM631">
        <v>11</v>
      </c>
      <c r="AN631">
        <v>11</v>
      </c>
      <c r="AO631">
        <v>10</v>
      </c>
      <c r="AP631">
        <v>10</v>
      </c>
      <c r="AQ631">
        <v>10</v>
      </c>
      <c r="AR631">
        <v>2</v>
      </c>
      <c r="AS631">
        <v>5.0909090909090908</v>
      </c>
    </row>
    <row r="632" spans="1:45" x14ac:dyDescent="0.25">
      <c r="A632">
        <v>101</v>
      </c>
      <c r="B632">
        <v>86</v>
      </c>
      <c r="C632">
        <v>93</v>
      </c>
      <c r="D632">
        <v>103</v>
      </c>
      <c r="E632">
        <v>115</v>
      </c>
      <c r="F632">
        <v>121</v>
      </c>
      <c r="G632">
        <v>121</v>
      </c>
      <c r="H632">
        <v>121</v>
      </c>
      <c r="I632">
        <v>49</v>
      </c>
      <c r="J632">
        <v>40</v>
      </c>
      <c r="K632">
        <v>102</v>
      </c>
      <c r="L632">
        <v>100</v>
      </c>
      <c r="M632">
        <v>40</v>
      </c>
      <c r="N632">
        <v>102</v>
      </c>
      <c r="O632">
        <v>98</v>
      </c>
      <c r="P632">
        <v>97</v>
      </c>
      <c r="Q632">
        <v>35</v>
      </c>
      <c r="R632">
        <v>35</v>
      </c>
      <c r="S632">
        <v>35</v>
      </c>
      <c r="T632">
        <v>91</v>
      </c>
      <c r="U632">
        <v>90</v>
      </c>
      <c r="V632">
        <v>30</v>
      </c>
      <c r="W632">
        <v>31</v>
      </c>
      <c r="X632">
        <v>32</v>
      </c>
      <c r="Y632">
        <v>32</v>
      </c>
      <c r="Z632">
        <v>32</v>
      </c>
      <c r="AA632">
        <v>32</v>
      </c>
      <c r="AB632">
        <v>32</v>
      </c>
      <c r="AC632">
        <v>34</v>
      </c>
      <c r="AD632">
        <v>34</v>
      </c>
      <c r="AE632">
        <v>32</v>
      </c>
      <c r="AF632">
        <v>32</v>
      </c>
      <c r="AG632">
        <v>32</v>
      </c>
      <c r="AH632">
        <v>92</v>
      </c>
      <c r="AI632">
        <v>94</v>
      </c>
      <c r="AJ632">
        <v>32</v>
      </c>
      <c r="AK632">
        <v>32</v>
      </c>
      <c r="AL632">
        <v>92</v>
      </c>
      <c r="AM632">
        <v>32</v>
      </c>
      <c r="AN632">
        <v>32</v>
      </c>
      <c r="AO632">
        <v>31</v>
      </c>
      <c r="AP632">
        <v>30</v>
      </c>
      <c r="AQ632">
        <v>30</v>
      </c>
      <c r="AR632">
        <v>30</v>
      </c>
      <c r="AS632">
        <v>61.06818181818182</v>
      </c>
    </row>
    <row r="633" spans="1:45" x14ac:dyDescent="0.25">
      <c r="A633">
        <v>39</v>
      </c>
      <c r="B633">
        <v>42</v>
      </c>
      <c r="C633">
        <v>33</v>
      </c>
      <c r="D633">
        <v>33</v>
      </c>
      <c r="E633">
        <v>42</v>
      </c>
      <c r="F633">
        <v>32</v>
      </c>
      <c r="G633">
        <v>31</v>
      </c>
      <c r="H633">
        <v>27</v>
      </c>
      <c r="I633">
        <v>27</v>
      </c>
      <c r="J633">
        <v>35</v>
      </c>
      <c r="K633">
        <v>32</v>
      </c>
      <c r="L633">
        <v>28</v>
      </c>
      <c r="M633">
        <v>30</v>
      </c>
      <c r="N633">
        <v>41</v>
      </c>
      <c r="O633">
        <v>32</v>
      </c>
      <c r="P633">
        <v>34</v>
      </c>
      <c r="Q633">
        <v>28</v>
      </c>
      <c r="R633">
        <v>25</v>
      </c>
      <c r="S633">
        <v>37</v>
      </c>
      <c r="T633">
        <v>36</v>
      </c>
      <c r="U633">
        <v>32</v>
      </c>
      <c r="V633">
        <v>32</v>
      </c>
      <c r="W633">
        <v>41</v>
      </c>
      <c r="X633">
        <v>33</v>
      </c>
      <c r="Y633">
        <v>31</v>
      </c>
      <c r="Z633">
        <v>26</v>
      </c>
      <c r="AA633">
        <v>26</v>
      </c>
      <c r="AB633">
        <v>21</v>
      </c>
      <c r="AC633">
        <v>23</v>
      </c>
      <c r="AD633">
        <v>27</v>
      </c>
      <c r="AE633">
        <v>27</v>
      </c>
      <c r="AF633">
        <v>27</v>
      </c>
      <c r="AG633">
        <v>28</v>
      </c>
      <c r="AH633">
        <v>32</v>
      </c>
      <c r="AI633">
        <v>21</v>
      </c>
      <c r="AJ633">
        <v>22</v>
      </c>
      <c r="AK633">
        <v>31</v>
      </c>
      <c r="AL633">
        <v>28</v>
      </c>
      <c r="AM633">
        <v>30</v>
      </c>
      <c r="AN633">
        <v>30</v>
      </c>
      <c r="AO633">
        <v>23</v>
      </c>
      <c r="AP633">
        <v>26</v>
      </c>
      <c r="AQ633">
        <v>26</v>
      </c>
      <c r="AR633">
        <v>21</v>
      </c>
      <c r="AS633">
        <v>30.18181818181818</v>
      </c>
    </row>
    <row r="634" spans="1:45" x14ac:dyDescent="0.25">
      <c r="A634">
        <v>99</v>
      </c>
      <c r="B634">
        <v>107</v>
      </c>
      <c r="C634">
        <v>107</v>
      </c>
      <c r="D634">
        <v>110</v>
      </c>
      <c r="E634">
        <v>106</v>
      </c>
      <c r="F634">
        <v>106</v>
      </c>
      <c r="G634">
        <v>106</v>
      </c>
      <c r="H634">
        <v>106</v>
      </c>
      <c r="I634">
        <v>106</v>
      </c>
      <c r="J634">
        <v>106</v>
      </c>
      <c r="K634">
        <v>106</v>
      </c>
      <c r="L634">
        <v>106</v>
      </c>
      <c r="M634">
        <v>106</v>
      </c>
      <c r="N634">
        <v>106</v>
      </c>
      <c r="O634">
        <v>106</v>
      </c>
      <c r="P634">
        <v>106</v>
      </c>
      <c r="Q634">
        <v>106</v>
      </c>
      <c r="R634">
        <v>106</v>
      </c>
      <c r="S634">
        <v>106</v>
      </c>
      <c r="T634">
        <v>106</v>
      </c>
      <c r="U634">
        <v>106</v>
      </c>
      <c r="V634">
        <v>106</v>
      </c>
      <c r="W634">
        <v>106</v>
      </c>
      <c r="X634">
        <v>106</v>
      </c>
      <c r="Y634">
        <v>110</v>
      </c>
      <c r="Z634">
        <v>106</v>
      </c>
      <c r="AA634">
        <v>106</v>
      </c>
      <c r="AB634">
        <v>110</v>
      </c>
      <c r="AC634">
        <v>106</v>
      </c>
      <c r="AD634">
        <v>106</v>
      </c>
      <c r="AE634">
        <v>110</v>
      </c>
      <c r="AF634">
        <v>110</v>
      </c>
      <c r="AG634">
        <v>110</v>
      </c>
      <c r="AH634">
        <v>108</v>
      </c>
      <c r="AI634">
        <v>102</v>
      </c>
      <c r="AJ634">
        <v>102</v>
      </c>
      <c r="AK634">
        <v>102</v>
      </c>
      <c r="AL634">
        <v>102</v>
      </c>
      <c r="AM634">
        <v>102</v>
      </c>
      <c r="AN634">
        <v>102</v>
      </c>
      <c r="AO634">
        <v>101</v>
      </c>
      <c r="AP634">
        <v>97</v>
      </c>
      <c r="AQ634">
        <v>97</v>
      </c>
      <c r="AR634">
        <v>97</v>
      </c>
      <c r="AS634">
        <v>105.20454545454545</v>
      </c>
    </row>
    <row r="635" spans="1:45" x14ac:dyDescent="0.25">
      <c r="A635">
        <v>48</v>
      </c>
      <c r="B635">
        <v>48</v>
      </c>
      <c r="C635">
        <v>49</v>
      </c>
      <c r="D635">
        <v>47</v>
      </c>
      <c r="E635">
        <v>48</v>
      </c>
      <c r="F635">
        <v>49</v>
      </c>
      <c r="G635">
        <v>48</v>
      </c>
      <c r="H635">
        <v>51</v>
      </c>
      <c r="I635">
        <v>49</v>
      </c>
      <c r="J635">
        <v>48</v>
      </c>
      <c r="K635">
        <v>48</v>
      </c>
      <c r="L635">
        <v>48</v>
      </c>
      <c r="M635">
        <v>49</v>
      </c>
      <c r="N635">
        <v>49</v>
      </c>
      <c r="O635">
        <v>48</v>
      </c>
      <c r="P635">
        <v>47</v>
      </c>
      <c r="Q635">
        <v>50</v>
      </c>
      <c r="R635">
        <v>47</v>
      </c>
      <c r="S635">
        <v>47</v>
      </c>
      <c r="T635">
        <v>48</v>
      </c>
      <c r="U635">
        <v>47</v>
      </c>
      <c r="V635">
        <v>48</v>
      </c>
      <c r="W635">
        <v>48</v>
      </c>
      <c r="X635">
        <v>48</v>
      </c>
      <c r="Y635">
        <v>48</v>
      </c>
      <c r="Z635">
        <v>48</v>
      </c>
      <c r="AA635">
        <v>48</v>
      </c>
      <c r="AB635">
        <v>47</v>
      </c>
      <c r="AC635">
        <v>48</v>
      </c>
      <c r="AD635">
        <v>47</v>
      </c>
      <c r="AE635">
        <v>48</v>
      </c>
      <c r="AF635">
        <v>48</v>
      </c>
      <c r="AG635">
        <v>48</v>
      </c>
      <c r="AH635">
        <v>45</v>
      </c>
      <c r="AI635">
        <v>42</v>
      </c>
      <c r="AJ635">
        <v>48</v>
      </c>
      <c r="AK635">
        <v>48</v>
      </c>
      <c r="AL635">
        <v>48</v>
      </c>
      <c r="AM635">
        <v>48</v>
      </c>
      <c r="AN635">
        <v>48</v>
      </c>
      <c r="AO635">
        <v>45</v>
      </c>
      <c r="AP635">
        <v>48</v>
      </c>
      <c r="AQ635">
        <v>48</v>
      </c>
      <c r="AR635">
        <v>48</v>
      </c>
      <c r="AS635">
        <v>47.795454545454547</v>
      </c>
    </row>
    <row r="636" spans="1:45" x14ac:dyDescent="0.25">
      <c r="A636">
        <v>115</v>
      </c>
      <c r="B636">
        <v>114</v>
      </c>
      <c r="C636">
        <v>112</v>
      </c>
      <c r="D636">
        <v>115</v>
      </c>
      <c r="E636">
        <v>115</v>
      </c>
      <c r="F636">
        <v>114</v>
      </c>
      <c r="G636">
        <v>115</v>
      </c>
      <c r="H636">
        <v>51</v>
      </c>
      <c r="I636">
        <v>51</v>
      </c>
      <c r="J636">
        <v>50</v>
      </c>
      <c r="K636">
        <v>51</v>
      </c>
      <c r="L636">
        <v>51</v>
      </c>
      <c r="M636">
        <v>50</v>
      </c>
      <c r="N636">
        <v>51</v>
      </c>
      <c r="O636">
        <v>50</v>
      </c>
      <c r="P636">
        <v>50</v>
      </c>
      <c r="Q636">
        <v>50</v>
      </c>
      <c r="R636">
        <v>50</v>
      </c>
      <c r="S636">
        <v>51</v>
      </c>
      <c r="T636">
        <v>50</v>
      </c>
      <c r="U636">
        <v>50</v>
      </c>
      <c r="V636">
        <v>74</v>
      </c>
      <c r="W636">
        <v>73</v>
      </c>
      <c r="X636">
        <v>74</v>
      </c>
      <c r="Y636">
        <v>74</v>
      </c>
      <c r="Z636">
        <v>73</v>
      </c>
      <c r="AA636">
        <v>73</v>
      </c>
      <c r="AB636">
        <v>72</v>
      </c>
      <c r="AC636">
        <v>72</v>
      </c>
      <c r="AD636">
        <v>73</v>
      </c>
      <c r="AE636">
        <v>73</v>
      </c>
      <c r="AF636">
        <v>74</v>
      </c>
      <c r="AG636">
        <v>74</v>
      </c>
      <c r="AH636">
        <v>73</v>
      </c>
      <c r="AI636">
        <v>74</v>
      </c>
      <c r="AJ636">
        <v>73</v>
      </c>
      <c r="AK636">
        <v>74</v>
      </c>
      <c r="AL636">
        <v>74</v>
      </c>
      <c r="AM636">
        <v>73</v>
      </c>
      <c r="AN636">
        <v>74</v>
      </c>
      <c r="AO636">
        <v>74</v>
      </c>
      <c r="AP636">
        <v>74</v>
      </c>
      <c r="AQ636">
        <v>74</v>
      </c>
      <c r="AR636">
        <v>74</v>
      </c>
      <c r="AS636">
        <v>72.636363636363626</v>
      </c>
    </row>
    <row r="637" spans="1:45" x14ac:dyDescent="0.25">
      <c r="A637">
        <v>159</v>
      </c>
      <c r="B637">
        <v>159</v>
      </c>
      <c r="C637">
        <v>177</v>
      </c>
      <c r="D637">
        <v>177</v>
      </c>
      <c r="E637">
        <v>179</v>
      </c>
      <c r="F637">
        <v>180</v>
      </c>
      <c r="G637">
        <v>177</v>
      </c>
      <c r="H637">
        <v>178</v>
      </c>
      <c r="I637">
        <v>177</v>
      </c>
      <c r="J637">
        <v>177</v>
      </c>
      <c r="K637">
        <v>177</v>
      </c>
      <c r="L637">
        <v>177</v>
      </c>
      <c r="M637">
        <v>176</v>
      </c>
      <c r="N637">
        <v>176</v>
      </c>
      <c r="O637">
        <v>177</v>
      </c>
      <c r="P637">
        <v>177</v>
      </c>
      <c r="Q637">
        <v>177</v>
      </c>
      <c r="R637">
        <v>177</v>
      </c>
      <c r="S637">
        <v>189</v>
      </c>
      <c r="T637">
        <v>177</v>
      </c>
      <c r="U637">
        <v>177</v>
      </c>
      <c r="V637">
        <v>180</v>
      </c>
      <c r="W637">
        <v>177</v>
      </c>
      <c r="X637">
        <v>175</v>
      </c>
      <c r="Y637">
        <v>175</v>
      </c>
      <c r="Z637">
        <v>176</v>
      </c>
      <c r="AA637">
        <v>60</v>
      </c>
      <c r="AB637">
        <v>57</v>
      </c>
      <c r="AC637">
        <v>74</v>
      </c>
      <c r="AD637">
        <v>87</v>
      </c>
      <c r="AE637">
        <v>57</v>
      </c>
      <c r="AF637">
        <v>57</v>
      </c>
      <c r="AG637">
        <v>57</v>
      </c>
      <c r="AH637">
        <v>57</v>
      </c>
      <c r="AI637">
        <v>58</v>
      </c>
      <c r="AJ637">
        <v>58</v>
      </c>
      <c r="AK637">
        <v>58</v>
      </c>
      <c r="AL637">
        <v>58</v>
      </c>
      <c r="AM637">
        <v>58</v>
      </c>
      <c r="AN637">
        <v>58</v>
      </c>
      <c r="AO637">
        <v>57</v>
      </c>
      <c r="AP637">
        <v>57</v>
      </c>
      <c r="AQ637">
        <v>57</v>
      </c>
      <c r="AR637">
        <v>56</v>
      </c>
      <c r="AS637">
        <v>128.65909090909091</v>
      </c>
    </row>
    <row r="638" spans="1:45" x14ac:dyDescent="0.25">
      <c r="A638">
        <v>2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2</v>
      </c>
      <c r="U638">
        <v>2</v>
      </c>
      <c r="V638">
        <v>2</v>
      </c>
      <c r="W638">
        <v>2</v>
      </c>
      <c r="X638">
        <v>2</v>
      </c>
      <c r="Y638">
        <v>2</v>
      </c>
      <c r="Z638">
        <v>2</v>
      </c>
      <c r="AA638">
        <v>2</v>
      </c>
      <c r="AB638">
        <v>2</v>
      </c>
      <c r="AC638">
        <v>2</v>
      </c>
      <c r="AD638">
        <v>2</v>
      </c>
      <c r="AE638">
        <v>2</v>
      </c>
      <c r="AF638">
        <v>2</v>
      </c>
      <c r="AG638">
        <v>2</v>
      </c>
      <c r="AH638">
        <v>2</v>
      </c>
      <c r="AI638">
        <v>2</v>
      </c>
      <c r="AJ638">
        <v>2</v>
      </c>
      <c r="AK638">
        <v>2</v>
      </c>
      <c r="AL638">
        <v>2</v>
      </c>
      <c r="AM638">
        <v>2</v>
      </c>
      <c r="AN638">
        <v>2</v>
      </c>
      <c r="AO638">
        <v>2</v>
      </c>
      <c r="AP638">
        <v>2</v>
      </c>
      <c r="AQ638">
        <v>2</v>
      </c>
      <c r="AR638">
        <v>2</v>
      </c>
      <c r="AS638">
        <v>2</v>
      </c>
    </row>
    <row r="639" spans="1:45" x14ac:dyDescent="0.25">
      <c r="A639">
        <v>60</v>
      </c>
      <c r="B639">
        <v>60</v>
      </c>
      <c r="C639">
        <v>60</v>
      </c>
      <c r="D639">
        <v>58</v>
      </c>
      <c r="E639">
        <v>60</v>
      </c>
      <c r="F639">
        <v>60</v>
      </c>
      <c r="G639">
        <v>60</v>
      </c>
      <c r="H639">
        <v>60</v>
      </c>
      <c r="I639">
        <v>60</v>
      </c>
      <c r="J639">
        <v>62</v>
      </c>
      <c r="K639">
        <v>64</v>
      </c>
      <c r="L639">
        <v>66</v>
      </c>
      <c r="M639">
        <v>62</v>
      </c>
      <c r="N639">
        <v>64</v>
      </c>
      <c r="O639">
        <v>60</v>
      </c>
      <c r="P639">
        <v>60</v>
      </c>
      <c r="Q639">
        <v>61</v>
      </c>
      <c r="R639">
        <v>62</v>
      </c>
      <c r="S639">
        <v>59</v>
      </c>
      <c r="T639">
        <v>64</v>
      </c>
      <c r="U639">
        <v>64</v>
      </c>
      <c r="V639">
        <v>64</v>
      </c>
      <c r="W639">
        <v>63</v>
      </c>
      <c r="X639">
        <v>62</v>
      </c>
      <c r="Y639">
        <v>62</v>
      </c>
      <c r="Z639">
        <v>60</v>
      </c>
      <c r="AA639">
        <v>60</v>
      </c>
      <c r="AB639">
        <v>60</v>
      </c>
      <c r="AC639">
        <v>60</v>
      </c>
      <c r="AD639">
        <v>58</v>
      </c>
      <c r="AE639">
        <v>58</v>
      </c>
      <c r="AF639">
        <v>60</v>
      </c>
      <c r="AG639">
        <v>60</v>
      </c>
      <c r="AH639">
        <v>62</v>
      </c>
      <c r="AI639">
        <v>62</v>
      </c>
      <c r="AJ639">
        <v>62</v>
      </c>
      <c r="AK639">
        <v>62</v>
      </c>
      <c r="AL639">
        <v>64</v>
      </c>
      <c r="AM639">
        <v>64</v>
      </c>
      <c r="AN639">
        <v>63</v>
      </c>
      <c r="AO639">
        <v>62</v>
      </c>
      <c r="AP639">
        <v>64</v>
      </c>
      <c r="AQ639">
        <v>64</v>
      </c>
      <c r="AR639">
        <v>66</v>
      </c>
      <c r="AS639">
        <v>61.545454545454547</v>
      </c>
    </row>
    <row r="640" spans="1:45" x14ac:dyDescent="0.25">
      <c r="A640">
        <v>47</v>
      </c>
      <c r="B640">
        <v>47</v>
      </c>
      <c r="C640">
        <v>48</v>
      </c>
      <c r="D640">
        <v>49</v>
      </c>
      <c r="E640">
        <v>49</v>
      </c>
      <c r="F640">
        <v>47</v>
      </c>
      <c r="G640">
        <v>48</v>
      </c>
      <c r="H640">
        <v>47</v>
      </c>
      <c r="I640">
        <v>47</v>
      </c>
      <c r="J640">
        <v>48</v>
      </c>
      <c r="K640">
        <v>48</v>
      </c>
      <c r="L640">
        <v>41</v>
      </c>
      <c r="M640">
        <v>41</v>
      </c>
      <c r="N640">
        <v>44</v>
      </c>
      <c r="O640">
        <v>44</v>
      </c>
      <c r="P640">
        <v>44</v>
      </c>
      <c r="Q640">
        <v>43</v>
      </c>
      <c r="R640">
        <v>42</v>
      </c>
      <c r="S640">
        <v>41</v>
      </c>
      <c r="T640">
        <v>41</v>
      </c>
      <c r="U640">
        <v>42</v>
      </c>
      <c r="V640">
        <v>42</v>
      </c>
      <c r="W640">
        <v>52</v>
      </c>
      <c r="X640">
        <v>52</v>
      </c>
      <c r="Y640">
        <v>15</v>
      </c>
      <c r="Z640">
        <v>15</v>
      </c>
      <c r="AA640">
        <v>15</v>
      </c>
      <c r="AB640">
        <v>15</v>
      </c>
      <c r="AC640">
        <v>15</v>
      </c>
      <c r="AD640">
        <v>15</v>
      </c>
      <c r="AE640">
        <v>15</v>
      </c>
      <c r="AF640">
        <v>15</v>
      </c>
      <c r="AG640">
        <v>15</v>
      </c>
      <c r="AH640">
        <v>15</v>
      </c>
      <c r="AI640">
        <v>15</v>
      </c>
      <c r="AJ640">
        <v>15</v>
      </c>
      <c r="AK640">
        <v>15</v>
      </c>
      <c r="AL640">
        <v>15</v>
      </c>
      <c r="AM640">
        <v>15</v>
      </c>
      <c r="AN640">
        <v>15</v>
      </c>
      <c r="AO640">
        <v>15</v>
      </c>
      <c r="AP640">
        <v>15</v>
      </c>
      <c r="AQ640">
        <v>15</v>
      </c>
      <c r="AR640">
        <v>15</v>
      </c>
      <c r="AS640">
        <v>31.68181818181818</v>
      </c>
    </row>
    <row r="641" spans="1:45" x14ac:dyDescent="0.25">
      <c r="A641">
        <v>10</v>
      </c>
      <c r="B641">
        <v>10</v>
      </c>
      <c r="C641">
        <v>10</v>
      </c>
      <c r="D641">
        <v>10</v>
      </c>
      <c r="E641">
        <v>10</v>
      </c>
      <c r="F641">
        <v>10</v>
      </c>
      <c r="G641">
        <v>10</v>
      </c>
      <c r="H641">
        <v>10</v>
      </c>
      <c r="I641">
        <v>10</v>
      </c>
      <c r="J641">
        <v>10</v>
      </c>
      <c r="K641">
        <v>10</v>
      </c>
      <c r="L641">
        <v>10</v>
      </c>
      <c r="M641">
        <v>10</v>
      </c>
      <c r="N641">
        <v>10</v>
      </c>
      <c r="O641">
        <v>10</v>
      </c>
      <c r="P641">
        <v>10</v>
      </c>
      <c r="Q641">
        <v>10</v>
      </c>
      <c r="R641">
        <v>10</v>
      </c>
      <c r="S641">
        <v>10</v>
      </c>
      <c r="T641">
        <v>10</v>
      </c>
      <c r="U641">
        <v>10</v>
      </c>
      <c r="V641">
        <v>10</v>
      </c>
      <c r="W641">
        <v>10</v>
      </c>
      <c r="X641">
        <v>10</v>
      </c>
      <c r="Y641">
        <v>10</v>
      </c>
      <c r="Z641">
        <v>10</v>
      </c>
      <c r="AA641">
        <v>10</v>
      </c>
      <c r="AB641">
        <v>10</v>
      </c>
      <c r="AC641">
        <v>10</v>
      </c>
      <c r="AD641">
        <v>10</v>
      </c>
      <c r="AE641">
        <v>10</v>
      </c>
      <c r="AF641">
        <v>10</v>
      </c>
      <c r="AG641">
        <v>10</v>
      </c>
      <c r="AH641">
        <v>10</v>
      </c>
      <c r="AI641">
        <v>10</v>
      </c>
      <c r="AJ641">
        <v>10</v>
      </c>
      <c r="AK641">
        <v>10</v>
      </c>
      <c r="AL641">
        <v>10</v>
      </c>
      <c r="AM641">
        <v>10</v>
      </c>
      <c r="AN641">
        <v>10</v>
      </c>
      <c r="AO641">
        <v>10</v>
      </c>
      <c r="AP641">
        <v>10</v>
      </c>
      <c r="AQ641">
        <v>11</v>
      </c>
      <c r="AR641">
        <v>11</v>
      </c>
      <c r="AS641">
        <v>10.045454545454545</v>
      </c>
    </row>
    <row r="642" spans="1:45" x14ac:dyDescent="0.25">
      <c r="A642">
        <v>53</v>
      </c>
      <c r="B642">
        <v>53</v>
      </c>
      <c r="C642">
        <v>53</v>
      </c>
      <c r="D642">
        <v>53</v>
      </c>
      <c r="E642">
        <v>45</v>
      </c>
      <c r="F642">
        <v>53</v>
      </c>
      <c r="G642">
        <v>53</v>
      </c>
      <c r="H642">
        <v>53</v>
      </c>
      <c r="I642">
        <v>53</v>
      </c>
      <c r="J642">
        <v>53</v>
      </c>
      <c r="K642">
        <v>53</v>
      </c>
      <c r="L642">
        <v>53</v>
      </c>
      <c r="M642">
        <v>53</v>
      </c>
      <c r="N642">
        <v>53</v>
      </c>
      <c r="O642">
        <v>53</v>
      </c>
      <c r="P642">
        <v>53</v>
      </c>
      <c r="Q642">
        <v>53</v>
      </c>
      <c r="R642">
        <v>53</v>
      </c>
      <c r="S642">
        <v>53</v>
      </c>
      <c r="T642">
        <v>53</v>
      </c>
      <c r="U642">
        <v>53</v>
      </c>
      <c r="V642">
        <v>53</v>
      </c>
      <c r="W642">
        <v>53</v>
      </c>
      <c r="X642">
        <v>53</v>
      </c>
      <c r="Y642">
        <v>53</v>
      </c>
      <c r="Z642">
        <v>53</v>
      </c>
      <c r="AA642">
        <v>53</v>
      </c>
      <c r="AB642">
        <v>53</v>
      </c>
      <c r="AC642">
        <v>53</v>
      </c>
      <c r="AD642">
        <v>53</v>
      </c>
      <c r="AE642">
        <v>53</v>
      </c>
      <c r="AF642">
        <v>53</v>
      </c>
      <c r="AG642">
        <v>53</v>
      </c>
      <c r="AH642">
        <v>53</v>
      </c>
      <c r="AI642">
        <v>53</v>
      </c>
      <c r="AJ642">
        <v>53</v>
      </c>
      <c r="AK642">
        <v>53</v>
      </c>
      <c r="AL642">
        <v>53</v>
      </c>
      <c r="AM642">
        <v>53</v>
      </c>
      <c r="AN642">
        <v>53</v>
      </c>
      <c r="AO642">
        <v>52</v>
      </c>
      <c r="AP642">
        <v>52</v>
      </c>
      <c r="AQ642">
        <v>52</v>
      </c>
      <c r="AR642">
        <v>52</v>
      </c>
      <c r="AS642">
        <v>52.727272727272727</v>
      </c>
    </row>
    <row r="643" spans="1:45" x14ac:dyDescent="0.25">
      <c r="A643">
        <v>16</v>
      </c>
      <c r="B643">
        <v>16</v>
      </c>
      <c r="C643">
        <v>16</v>
      </c>
      <c r="D643">
        <v>17</v>
      </c>
      <c r="E643">
        <v>17</v>
      </c>
      <c r="F643">
        <v>17</v>
      </c>
      <c r="G643">
        <v>17</v>
      </c>
      <c r="H643">
        <v>16</v>
      </c>
      <c r="I643">
        <v>17</v>
      </c>
      <c r="J643">
        <v>20</v>
      </c>
      <c r="K643">
        <v>19</v>
      </c>
      <c r="L643">
        <v>21</v>
      </c>
      <c r="M643">
        <v>20</v>
      </c>
      <c r="N643">
        <v>21</v>
      </c>
      <c r="O643">
        <v>18</v>
      </c>
      <c r="P643">
        <v>14</v>
      </c>
      <c r="Q643">
        <v>19</v>
      </c>
      <c r="R643">
        <v>17</v>
      </c>
      <c r="S643">
        <v>19</v>
      </c>
      <c r="T643">
        <v>19</v>
      </c>
      <c r="U643">
        <v>18</v>
      </c>
      <c r="V643">
        <v>18</v>
      </c>
      <c r="W643">
        <v>24</v>
      </c>
      <c r="X643">
        <v>19</v>
      </c>
      <c r="Y643">
        <v>22</v>
      </c>
      <c r="Z643">
        <v>24</v>
      </c>
      <c r="AA643">
        <v>21</v>
      </c>
      <c r="AB643">
        <v>29</v>
      </c>
      <c r="AC643">
        <v>20</v>
      </c>
      <c r="AD643">
        <v>10</v>
      </c>
      <c r="AE643">
        <v>21</v>
      </c>
      <c r="AF643">
        <v>24</v>
      </c>
      <c r="AG643">
        <v>14</v>
      </c>
      <c r="AH643">
        <v>10</v>
      </c>
      <c r="AI643">
        <v>12</v>
      </c>
      <c r="AJ643">
        <v>12</v>
      </c>
      <c r="AK643">
        <v>13</v>
      </c>
      <c r="AL643">
        <v>23</v>
      </c>
      <c r="AM643">
        <v>22</v>
      </c>
      <c r="AN643">
        <v>20</v>
      </c>
      <c r="AO643">
        <v>19</v>
      </c>
      <c r="AP643">
        <v>19</v>
      </c>
      <c r="AQ643">
        <v>10</v>
      </c>
      <c r="AR643">
        <v>21</v>
      </c>
      <c r="AS643">
        <v>18.204545454545453</v>
      </c>
    </row>
    <row r="644" spans="1:45" x14ac:dyDescent="0.25">
      <c r="A644">
        <v>16</v>
      </c>
      <c r="B644">
        <v>17</v>
      </c>
      <c r="C644">
        <v>17</v>
      </c>
      <c r="D644">
        <v>17</v>
      </c>
      <c r="E644">
        <v>16</v>
      </c>
      <c r="F644">
        <v>17</v>
      </c>
      <c r="G644">
        <v>17</v>
      </c>
      <c r="H644">
        <v>17</v>
      </c>
      <c r="I644">
        <v>17</v>
      </c>
      <c r="J644">
        <v>18</v>
      </c>
      <c r="K644">
        <v>16</v>
      </c>
      <c r="L644">
        <v>16</v>
      </c>
      <c r="M644">
        <v>17</v>
      </c>
      <c r="N644">
        <v>17</v>
      </c>
      <c r="O644">
        <v>17</v>
      </c>
      <c r="P644">
        <v>17</v>
      </c>
      <c r="Q644">
        <v>17</v>
      </c>
      <c r="R644">
        <v>16</v>
      </c>
      <c r="S644">
        <v>17</v>
      </c>
      <c r="T644">
        <v>16</v>
      </c>
      <c r="U644">
        <v>16</v>
      </c>
      <c r="V644">
        <v>17</v>
      </c>
      <c r="W644">
        <v>16</v>
      </c>
      <c r="X644">
        <v>16</v>
      </c>
      <c r="Y644">
        <v>17</v>
      </c>
      <c r="Z644">
        <v>16</v>
      </c>
      <c r="AA644">
        <v>16</v>
      </c>
      <c r="AB644">
        <v>16</v>
      </c>
      <c r="AC644">
        <v>17</v>
      </c>
      <c r="AD644">
        <v>16</v>
      </c>
      <c r="AE644">
        <v>17</v>
      </c>
      <c r="AF644">
        <v>16</v>
      </c>
      <c r="AG644">
        <v>17</v>
      </c>
      <c r="AH644">
        <v>16</v>
      </c>
      <c r="AI644">
        <v>17</v>
      </c>
      <c r="AJ644">
        <v>18</v>
      </c>
      <c r="AK644">
        <v>19</v>
      </c>
      <c r="AL644">
        <v>18</v>
      </c>
      <c r="AM644">
        <v>17</v>
      </c>
      <c r="AN644">
        <v>19</v>
      </c>
      <c r="AO644">
        <v>21</v>
      </c>
      <c r="AP644">
        <v>20</v>
      </c>
      <c r="AQ644">
        <v>19</v>
      </c>
      <c r="AR644">
        <v>21</v>
      </c>
      <c r="AS644">
        <v>17.113636363636363</v>
      </c>
    </row>
    <row r="645" spans="1:45" x14ac:dyDescent="0.25">
      <c r="A645">
        <v>20</v>
      </c>
      <c r="B645">
        <v>20</v>
      </c>
      <c r="C645">
        <v>20</v>
      </c>
      <c r="D645">
        <v>20</v>
      </c>
      <c r="E645">
        <v>20</v>
      </c>
      <c r="F645">
        <v>20</v>
      </c>
      <c r="G645">
        <v>20</v>
      </c>
      <c r="H645">
        <v>20</v>
      </c>
      <c r="I645">
        <v>20</v>
      </c>
      <c r="J645">
        <v>20</v>
      </c>
      <c r="K645">
        <v>20</v>
      </c>
      <c r="L645">
        <v>20</v>
      </c>
      <c r="M645">
        <v>20</v>
      </c>
      <c r="N645">
        <v>20</v>
      </c>
      <c r="O645">
        <v>20</v>
      </c>
      <c r="P645">
        <v>19</v>
      </c>
      <c r="Q645">
        <v>19</v>
      </c>
      <c r="R645">
        <v>20</v>
      </c>
      <c r="S645">
        <v>21</v>
      </c>
      <c r="T645">
        <v>19</v>
      </c>
      <c r="U645">
        <v>20</v>
      </c>
      <c r="V645">
        <v>19</v>
      </c>
      <c r="W645">
        <v>19</v>
      </c>
      <c r="X645">
        <v>19</v>
      </c>
      <c r="Y645">
        <v>19</v>
      </c>
      <c r="Z645">
        <v>19</v>
      </c>
      <c r="AA645">
        <v>19</v>
      </c>
      <c r="AB645">
        <v>20</v>
      </c>
      <c r="AC645">
        <v>20</v>
      </c>
      <c r="AD645">
        <v>20</v>
      </c>
      <c r="AE645">
        <v>20</v>
      </c>
      <c r="AF645">
        <v>21</v>
      </c>
      <c r="AG645">
        <v>21</v>
      </c>
      <c r="AH645">
        <v>21</v>
      </c>
      <c r="AI645">
        <v>21</v>
      </c>
      <c r="AJ645">
        <v>21</v>
      </c>
      <c r="AK645">
        <v>21</v>
      </c>
      <c r="AL645">
        <v>21</v>
      </c>
      <c r="AM645">
        <v>22</v>
      </c>
      <c r="AN645">
        <v>21</v>
      </c>
      <c r="AO645">
        <v>21</v>
      </c>
      <c r="AP645">
        <v>22</v>
      </c>
      <c r="AQ645">
        <v>21</v>
      </c>
      <c r="AR645">
        <v>19</v>
      </c>
      <c r="AS645">
        <v>20.113636363636363</v>
      </c>
    </row>
    <row r="646" spans="1:45" x14ac:dyDescent="0.25">
      <c r="A646">
        <v>58</v>
      </c>
      <c r="B646">
        <v>66</v>
      </c>
      <c r="C646">
        <v>75</v>
      </c>
      <c r="D646">
        <v>83</v>
      </c>
      <c r="E646">
        <v>65</v>
      </c>
      <c r="F646">
        <v>72</v>
      </c>
      <c r="G646">
        <v>78</v>
      </c>
      <c r="H646">
        <v>89</v>
      </c>
      <c r="I646">
        <v>95</v>
      </c>
      <c r="J646">
        <v>68</v>
      </c>
      <c r="K646">
        <v>80</v>
      </c>
      <c r="L646">
        <v>86</v>
      </c>
      <c r="M646">
        <v>94</v>
      </c>
      <c r="N646">
        <v>70</v>
      </c>
      <c r="O646">
        <v>77</v>
      </c>
      <c r="P646">
        <v>84</v>
      </c>
      <c r="Q646">
        <v>91</v>
      </c>
      <c r="R646">
        <v>98</v>
      </c>
      <c r="S646">
        <v>75</v>
      </c>
      <c r="T646">
        <v>81</v>
      </c>
      <c r="U646">
        <v>86</v>
      </c>
      <c r="V646">
        <v>94</v>
      </c>
      <c r="W646">
        <v>72</v>
      </c>
      <c r="X646">
        <v>79</v>
      </c>
      <c r="Y646">
        <v>87</v>
      </c>
      <c r="Z646">
        <v>93</v>
      </c>
      <c r="AA646">
        <v>72</v>
      </c>
      <c r="AB646">
        <v>79</v>
      </c>
      <c r="AC646">
        <v>85</v>
      </c>
      <c r="AD646">
        <v>92</v>
      </c>
      <c r="AE646">
        <v>97</v>
      </c>
      <c r="AF646">
        <v>73</v>
      </c>
      <c r="AG646">
        <v>80</v>
      </c>
      <c r="AH646">
        <v>85</v>
      </c>
      <c r="AI646">
        <v>93</v>
      </c>
      <c r="AJ646">
        <v>213</v>
      </c>
      <c r="AK646">
        <v>69</v>
      </c>
      <c r="AL646">
        <v>76</v>
      </c>
      <c r="AM646">
        <v>74</v>
      </c>
      <c r="AN646">
        <v>54</v>
      </c>
      <c r="AO646">
        <v>60</v>
      </c>
      <c r="AP646">
        <v>67</v>
      </c>
      <c r="AQ646">
        <v>74</v>
      </c>
      <c r="AR646">
        <v>81</v>
      </c>
      <c r="AS646">
        <v>82.27272727272728</v>
      </c>
    </row>
    <row r="647" spans="1:45" x14ac:dyDescent="0.25">
      <c r="A647">
        <v>2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>
        <v>2</v>
      </c>
      <c r="V647">
        <v>2</v>
      </c>
      <c r="W647">
        <v>2</v>
      </c>
      <c r="X647">
        <v>2</v>
      </c>
      <c r="Y647">
        <v>2</v>
      </c>
      <c r="Z647">
        <v>2</v>
      </c>
      <c r="AA647">
        <v>2</v>
      </c>
      <c r="AB647">
        <v>2</v>
      </c>
      <c r="AC647">
        <v>2</v>
      </c>
      <c r="AD647">
        <v>2</v>
      </c>
      <c r="AE647">
        <v>2</v>
      </c>
      <c r="AF647">
        <v>2</v>
      </c>
      <c r="AG647">
        <v>2</v>
      </c>
      <c r="AH647">
        <v>2</v>
      </c>
      <c r="AI647">
        <v>2</v>
      </c>
      <c r="AJ647">
        <v>2</v>
      </c>
      <c r="AK647">
        <v>2</v>
      </c>
      <c r="AL647">
        <v>2</v>
      </c>
      <c r="AM647">
        <v>2</v>
      </c>
      <c r="AN647">
        <v>2</v>
      </c>
      <c r="AO647">
        <v>2</v>
      </c>
      <c r="AP647">
        <v>2</v>
      </c>
      <c r="AQ647">
        <v>2</v>
      </c>
      <c r="AR647">
        <v>2</v>
      </c>
      <c r="AS647">
        <v>2</v>
      </c>
    </row>
    <row r="648" spans="1:45" x14ac:dyDescent="0.25">
      <c r="A648">
        <v>72</v>
      </c>
      <c r="B648">
        <v>74</v>
      </c>
      <c r="C648">
        <v>73</v>
      </c>
      <c r="D648">
        <v>72</v>
      </c>
      <c r="E648">
        <v>72</v>
      </c>
      <c r="F648">
        <v>72</v>
      </c>
      <c r="G648">
        <v>76</v>
      </c>
      <c r="H648">
        <v>72</v>
      </c>
      <c r="I648">
        <v>72</v>
      </c>
      <c r="J648">
        <v>75</v>
      </c>
      <c r="K648">
        <v>73</v>
      </c>
      <c r="L648">
        <v>73</v>
      </c>
      <c r="M648">
        <v>71</v>
      </c>
      <c r="N648">
        <v>76</v>
      </c>
      <c r="O648">
        <v>77</v>
      </c>
      <c r="P648">
        <v>71</v>
      </c>
      <c r="Q648">
        <v>74</v>
      </c>
      <c r="R648">
        <v>71</v>
      </c>
      <c r="S648">
        <v>71</v>
      </c>
      <c r="T648">
        <v>74</v>
      </c>
      <c r="U648">
        <v>77</v>
      </c>
      <c r="V648">
        <v>73</v>
      </c>
      <c r="W648">
        <v>75</v>
      </c>
      <c r="X648">
        <v>74</v>
      </c>
      <c r="Y648">
        <v>74</v>
      </c>
      <c r="Z648">
        <v>74</v>
      </c>
      <c r="AA648">
        <v>74</v>
      </c>
      <c r="AB648">
        <v>74</v>
      </c>
      <c r="AC648">
        <v>74</v>
      </c>
      <c r="AD648">
        <v>77</v>
      </c>
      <c r="AE648">
        <v>74</v>
      </c>
      <c r="AF648">
        <v>71</v>
      </c>
      <c r="AG648">
        <v>73</v>
      </c>
      <c r="AH648">
        <v>73</v>
      </c>
      <c r="AI648">
        <v>73</v>
      </c>
      <c r="AJ648">
        <v>72</v>
      </c>
      <c r="AK648">
        <v>72</v>
      </c>
      <c r="AL648">
        <v>75</v>
      </c>
      <c r="AM648">
        <v>71</v>
      </c>
      <c r="AN648">
        <v>70</v>
      </c>
      <c r="AO648">
        <v>66</v>
      </c>
      <c r="AP648">
        <v>68</v>
      </c>
      <c r="AQ648">
        <v>69</v>
      </c>
      <c r="AR648">
        <v>69</v>
      </c>
      <c r="AS648">
        <v>72.795454545454547</v>
      </c>
    </row>
    <row r="649" spans="1:45" x14ac:dyDescent="0.25">
      <c r="A649">
        <v>49</v>
      </c>
      <c r="B649">
        <v>55</v>
      </c>
      <c r="C649">
        <v>56</v>
      </c>
      <c r="D649">
        <v>64</v>
      </c>
      <c r="E649">
        <v>67</v>
      </c>
      <c r="F649">
        <v>65</v>
      </c>
      <c r="G649">
        <v>58</v>
      </c>
      <c r="H649">
        <v>53</v>
      </c>
      <c r="I649">
        <v>50</v>
      </c>
      <c r="J649">
        <v>48</v>
      </c>
      <c r="K649">
        <v>48</v>
      </c>
      <c r="L649">
        <v>46</v>
      </c>
      <c r="M649">
        <v>46</v>
      </c>
      <c r="N649">
        <v>46</v>
      </c>
      <c r="O649">
        <v>49</v>
      </c>
      <c r="P649">
        <v>49</v>
      </c>
      <c r="Q649">
        <v>48</v>
      </c>
      <c r="R649">
        <v>48</v>
      </c>
      <c r="S649">
        <v>48</v>
      </c>
      <c r="T649">
        <v>46</v>
      </c>
      <c r="U649">
        <v>46</v>
      </c>
      <c r="V649">
        <v>43</v>
      </c>
      <c r="W649">
        <v>43</v>
      </c>
      <c r="X649">
        <v>45</v>
      </c>
      <c r="Y649">
        <v>49</v>
      </c>
      <c r="Z649">
        <v>49</v>
      </c>
      <c r="AA649">
        <v>49</v>
      </c>
      <c r="AB649">
        <v>58</v>
      </c>
      <c r="AC649">
        <v>58</v>
      </c>
      <c r="AD649">
        <v>54</v>
      </c>
      <c r="AE649">
        <v>57</v>
      </c>
      <c r="AF649">
        <v>57</v>
      </c>
      <c r="AG649">
        <v>46</v>
      </c>
      <c r="AH649">
        <v>48</v>
      </c>
      <c r="AI649">
        <v>55</v>
      </c>
      <c r="AJ649">
        <v>55</v>
      </c>
      <c r="AK649">
        <v>54</v>
      </c>
      <c r="AL649">
        <v>56</v>
      </c>
      <c r="AM649">
        <v>55</v>
      </c>
      <c r="AN649">
        <v>58</v>
      </c>
      <c r="AO649">
        <v>56</v>
      </c>
      <c r="AP649">
        <v>55</v>
      </c>
      <c r="AQ649">
        <v>72</v>
      </c>
      <c r="AR649">
        <v>73</v>
      </c>
      <c r="AS649">
        <v>52.954545454545453</v>
      </c>
    </row>
    <row r="650" spans="1:45" x14ac:dyDescent="0.25">
      <c r="A650">
        <v>7</v>
      </c>
      <c r="B650">
        <v>18</v>
      </c>
      <c r="C650">
        <v>20</v>
      </c>
      <c r="D650">
        <v>20</v>
      </c>
      <c r="E650">
        <v>18</v>
      </c>
      <c r="F650">
        <v>19</v>
      </c>
      <c r="G650">
        <v>19</v>
      </c>
      <c r="H650">
        <v>19</v>
      </c>
      <c r="I650">
        <v>16</v>
      </c>
      <c r="J650">
        <v>17</v>
      </c>
      <c r="K650">
        <v>17</v>
      </c>
      <c r="L650">
        <v>18</v>
      </c>
      <c r="M650">
        <v>18</v>
      </c>
      <c r="N650">
        <v>19</v>
      </c>
      <c r="O650">
        <v>18</v>
      </c>
      <c r="P650">
        <v>19</v>
      </c>
      <c r="Q650">
        <v>19</v>
      </c>
      <c r="R650">
        <v>17</v>
      </c>
      <c r="S650">
        <v>19</v>
      </c>
      <c r="T650">
        <v>20</v>
      </c>
      <c r="U650">
        <v>18</v>
      </c>
      <c r="V650">
        <v>19</v>
      </c>
      <c r="W650">
        <v>18</v>
      </c>
      <c r="X650">
        <v>18</v>
      </c>
      <c r="Y650">
        <v>19</v>
      </c>
      <c r="Z650">
        <v>19</v>
      </c>
      <c r="AA650">
        <v>20</v>
      </c>
      <c r="AB650">
        <v>18</v>
      </c>
      <c r="AC650">
        <v>19</v>
      </c>
      <c r="AD650">
        <v>18</v>
      </c>
      <c r="AE650">
        <v>18</v>
      </c>
      <c r="AF650">
        <v>16</v>
      </c>
      <c r="AG650">
        <v>18</v>
      </c>
      <c r="AH650">
        <v>18</v>
      </c>
      <c r="AI650">
        <v>17</v>
      </c>
      <c r="AJ650">
        <v>17</v>
      </c>
      <c r="AK650">
        <v>18</v>
      </c>
      <c r="AL650">
        <v>17</v>
      </c>
      <c r="AM650">
        <v>17</v>
      </c>
      <c r="AN650">
        <v>17</v>
      </c>
      <c r="AO650">
        <v>18</v>
      </c>
      <c r="AP650">
        <v>17</v>
      </c>
      <c r="AQ650">
        <v>16</v>
      </c>
      <c r="AR650">
        <v>20</v>
      </c>
      <c r="AS650">
        <v>17.886363636363637</v>
      </c>
    </row>
    <row r="651" spans="1:45" x14ac:dyDescent="0.25">
      <c r="A651">
        <v>20</v>
      </c>
      <c r="B651">
        <v>29</v>
      </c>
      <c r="C651">
        <v>21</v>
      </c>
      <c r="D651">
        <v>21</v>
      </c>
      <c r="E651">
        <v>40</v>
      </c>
      <c r="F651">
        <v>40</v>
      </c>
      <c r="G651">
        <v>45</v>
      </c>
      <c r="H651">
        <v>45</v>
      </c>
      <c r="I651">
        <v>45</v>
      </c>
      <c r="J651">
        <v>45</v>
      </c>
      <c r="K651">
        <v>49</v>
      </c>
      <c r="L651">
        <v>55</v>
      </c>
      <c r="M651">
        <v>39</v>
      </c>
      <c r="N651">
        <v>39</v>
      </c>
      <c r="O651">
        <v>39</v>
      </c>
      <c r="P651">
        <v>39</v>
      </c>
      <c r="Q651">
        <v>39</v>
      </c>
      <c r="R651">
        <v>39</v>
      </c>
      <c r="S651">
        <v>39</v>
      </c>
      <c r="T651">
        <v>23</v>
      </c>
      <c r="U651">
        <v>32</v>
      </c>
      <c r="V651">
        <v>40</v>
      </c>
      <c r="W651">
        <v>24</v>
      </c>
      <c r="X651">
        <v>19</v>
      </c>
      <c r="Y651">
        <v>40</v>
      </c>
      <c r="Z651">
        <v>38</v>
      </c>
      <c r="AA651">
        <v>25</v>
      </c>
      <c r="AB651">
        <v>44</v>
      </c>
      <c r="AC651">
        <v>46</v>
      </c>
      <c r="AD651">
        <v>50</v>
      </c>
      <c r="AE651">
        <v>49</v>
      </c>
      <c r="AF651">
        <v>49</v>
      </c>
      <c r="AG651">
        <v>77</v>
      </c>
      <c r="AH651">
        <v>83</v>
      </c>
      <c r="AI651">
        <v>77</v>
      </c>
      <c r="AJ651">
        <v>58</v>
      </c>
      <c r="AK651">
        <v>19</v>
      </c>
      <c r="AL651">
        <v>39</v>
      </c>
      <c r="AM651">
        <v>20</v>
      </c>
      <c r="AN651">
        <v>22</v>
      </c>
      <c r="AO651">
        <v>30</v>
      </c>
      <c r="AP651">
        <v>30</v>
      </c>
      <c r="AQ651">
        <v>38</v>
      </c>
      <c r="AR651">
        <v>58</v>
      </c>
      <c r="AS651">
        <v>39.954545454545453</v>
      </c>
    </row>
    <row r="652" spans="1:45" x14ac:dyDescent="0.25">
      <c r="A652">
        <v>45</v>
      </c>
      <c r="B652">
        <v>45</v>
      </c>
      <c r="C652">
        <v>45</v>
      </c>
      <c r="D652">
        <v>45</v>
      </c>
      <c r="E652">
        <v>45</v>
      </c>
      <c r="F652">
        <v>45</v>
      </c>
      <c r="G652">
        <v>45</v>
      </c>
      <c r="H652">
        <v>45</v>
      </c>
      <c r="I652">
        <v>45</v>
      </c>
      <c r="J652">
        <v>45</v>
      </c>
      <c r="K652">
        <v>38</v>
      </c>
      <c r="L652">
        <v>38</v>
      </c>
      <c r="M652">
        <v>38</v>
      </c>
      <c r="N652">
        <v>38</v>
      </c>
      <c r="O652">
        <v>38</v>
      </c>
      <c r="P652">
        <v>38</v>
      </c>
      <c r="Q652">
        <v>38</v>
      </c>
      <c r="R652">
        <v>38</v>
      </c>
      <c r="S652">
        <v>38</v>
      </c>
      <c r="T652">
        <v>38</v>
      </c>
      <c r="U652">
        <v>38</v>
      </c>
      <c r="V652">
        <v>38</v>
      </c>
      <c r="W652">
        <v>37</v>
      </c>
      <c r="X652">
        <v>38</v>
      </c>
      <c r="Y652">
        <v>2</v>
      </c>
      <c r="Z652">
        <v>2</v>
      </c>
      <c r="AA652">
        <v>2</v>
      </c>
      <c r="AB652">
        <v>2</v>
      </c>
      <c r="AC652">
        <v>2</v>
      </c>
      <c r="AD652">
        <v>2</v>
      </c>
      <c r="AE652">
        <v>2</v>
      </c>
      <c r="AF652">
        <v>2</v>
      </c>
      <c r="AG652">
        <v>2</v>
      </c>
      <c r="AH652">
        <v>2</v>
      </c>
      <c r="AI652">
        <v>2</v>
      </c>
      <c r="AJ652">
        <v>2</v>
      </c>
      <c r="AK652">
        <v>2</v>
      </c>
      <c r="AL652">
        <v>2</v>
      </c>
      <c r="AM652">
        <v>2</v>
      </c>
      <c r="AN652">
        <v>2</v>
      </c>
      <c r="AO652">
        <v>2</v>
      </c>
      <c r="AP652">
        <v>2</v>
      </c>
      <c r="AQ652">
        <v>2</v>
      </c>
      <c r="AR652">
        <v>2</v>
      </c>
      <c r="AS652">
        <v>23.204545454545453</v>
      </c>
    </row>
    <row r="653" spans="1:45" x14ac:dyDescent="0.25">
      <c r="A653">
        <v>30</v>
      </c>
      <c r="B653">
        <v>30</v>
      </c>
      <c r="C653">
        <v>30</v>
      </c>
      <c r="D653">
        <v>7</v>
      </c>
      <c r="E653">
        <v>30</v>
      </c>
      <c r="F653">
        <v>30</v>
      </c>
      <c r="G653">
        <v>30</v>
      </c>
      <c r="H653">
        <v>30</v>
      </c>
      <c r="I653">
        <v>30</v>
      </c>
      <c r="J653">
        <v>30</v>
      </c>
      <c r="K653">
        <v>7</v>
      </c>
      <c r="L653">
        <v>30</v>
      </c>
      <c r="M653">
        <v>30</v>
      </c>
      <c r="N653">
        <v>30</v>
      </c>
      <c r="O653">
        <v>30</v>
      </c>
      <c r="P653">
        <v>30</v>
      </c>
      <c r="Q653">
        <v>30</v>
      </c>
      <c r="R653">
        <v>30</v>
      </c>
      <c r="S653">
        <v>30</v>
      </c>
      <c r="T653">
        <v>30</v>
      </c>
      <c r="U653">
        <v>30</v>
      </c>
      <c r="V653">
        <v>30</v>
      </c>
      <c r="W653">
        <v>30</v>
      </c>
      <c r="X653">
        <v>30</v>
      </c>
      <c r="Y653">
        <v>7</v>
      </c>
      <c r="Z653">
        <v>31</v>
      </c>
      <c r="AA653">
        <v>31</v>
      </c>
      <c r="AB653">
        <v>7</v>
      </c>
      <c r="AC653">
        <v>31</v>
      </c>
      <c r="AD653">
        <v>31</v>
      </c>
      <c r="AE653">
        <v>7</v>
      </c>
      <c r="AF653">
        <v>7</v>
      </c>
      <c r="AG653">
        <v>7</v>
      </c>
      <c r="AH653">
        <v>7</v>
      </c>
      <c r="AI653">
        <v>7</v>
      </c>
      <c r="AJ653">
        <v>7</v>
      </c>
      <c r="AK653">
        <v>7</v>
      </c>
      <c r="AL653">
        <v>7</v>
      </c>
      <c r="AM653">
        <v>2</v>
      </c>
      <c r="AN653">
        <v>7</v>
      </c>
      <c r="AO653">
        <v>7</v>
      </c>
      <c r="AP653">
        <v>31</v>
      </c>
      <c r="AQ653">
        <v>31</v>
      </c>
      <c r="AR653">
        <v>31</v>
      </c>
      <c r="AS653">
        <v>22.204545454545453</v>
      </c>
    </row>
    <row r="654" spans="1:45" x14ac:dyDescent="0.25">
      <c r="A654">
        <v>18</v>
      </c>
      <c r="B654">
        <v>18</v>
      </c>
      <c r="C654">
        <v>18</v>
      </c>
      <c r="D654">
        <v>28</v>
      </c>
      <c r="E654">
        <v>28</v>
      </c>
      <c r="F654">
        <v>28</v>
      </c>
      <c r="G654">
        <v>28</v>
      </c>
      <c r="H654">
        <v>28</v>
      </c>
      <c r="I654">
        <v>40</v>
      </c>
      <c r="J654">
        <v>40</v>
      </c>
      <c r="K654">
        <v>40</v>
      </c>
      <c r="L654">
        <v>40</v>
      </c>
      <c r="M654">
        <v>40</v>
      </c>
      <c r="N654">
        <v>40</v>
      </c>
      <c r="O654">
        <v>40</v>
      </c>
      <c r="P654">
        <v>40</v>
      </c>
      <c r="Q654">
        <v>40</v>
      </c>
      <c r="R654">
        <v>40</v>
      </c>
      <c r="S654">
        <v>40</v>
      </c>
      <c r="T654">
        <v>40</v>
      </c>
      <c r="U654">
        <v>40</v>
      </c>
      <c r="V654">
        <v>40</v>
      </c>
      <c r="W654">
        <v>40</v>
      </c>
      <c r="X654">
        <v>40</v>
      </c>
      <c r="Y654">
        <v>40</v>
      </c>
      <c r="Z654">
        <v>40</v>
      </c>
      <c r="AA654">
        <v>40</v>
      </c>
      <c r="AB654">
        <v>40</v>
      </c>
      <c r="AC654">
        <v>40</v>
      </c>
      <c r="AD654">
        <v>40</v>
      </c>
      <c r="AE654">
        <v>40</v>
      </c>
      <c r="AF654">
        <v>40</v>
      </c>
      <c r="AG654">
        <v>40</v>
      </c>
      <c r="AH654">
        <v>38</v>
      </c>
      <c r="AI654">
        <v>32</v>
      </c>
      <c r="AJ654">
        <v>32</v>
      </c>
      <c r="AK654">
        <v>32</v>
      </c>
      <c r="AL654">
        <v>32</v>
      </c>
      <c r="AM654">
        <v>24</v>
      </c>
      <c r="AN654">
        <v>24</v>
      </c>
      <c r="AO654">
        <v>23</v>
      </c>
      <c r="AP654">
        <v>23</v>
      </c>
      <c r="AQ654">
        <v>23</v>
      </c>
      <c r="AR654">
        <v>23</v>
      </c>
      <c r="AS654">
        <v>34.090909090909093</v>
      </c>
    </row>
    <row r="655" spans="1:45" x14ac:dyDescent="0.25">
      <c r="A655">
        <v>131</v>
      </c>
      <c r="B655">
        <v>131</v>
      </c>
      <c r="C655">
        <v>131</v>
      </c>
      <c r="D655">
        <v>132</v>
      </c>
      <c r="E655">
        <v>131</v>
      </c>
      <c r="F655">
        <v>131</v>
      </c>
      <c r="G655">
        <v>127</v>
      </c>
      <c r="H655">
        <v>127</v>
      </c>
      <c r="I655">
        <v>131</v>
      </c>
      <c r="J655">
        <v>131</v>
      </c>
      <c r="K655">
        <v>131</v>
      </c>
      <c r="L655">
        <v>127</v>
      </c>
      <c r="M655">
        <v>127</v>
      </c>
      <c r="N655">
        <v>127</v>
      </c>
      <c r="O655">
        <v>132</v>
      </c>
      <c r="P655">
        <v>133</v>
      </c>
      <c r="Q655">
        <v>133</v>
      </c>
      <c r="R655">
        <v>134</v>
      </c>
      <c r="S655">
        <v>134</v>
      </c>
      <c r="T655">
        <v>133</v>
      </c>
      <c r="U655">
        <v>137</v>
      </c>
      <c r="V655">
        <v>140</v>
      </c>
      <c r="W655">
        <v>141</v>
      </c>
      <c r="X655">
        <v>140</v>
      </c>
      <c r="Y655">
        <v>142</v>
      </c>
      <c r="Z655">
        <v>142</v>
      </c>
      <c r="AA655">
        <v>148</v>
      </c>
      <c r="AB655">
        <v>154</v>
      </c>
      <c r="AC655">
        <v>129</v>
      </c>
      <c r="AD655">
        <v>127</v>
      </c>
      <c r="AE655">
        <v>120</v>
      </c>
      <c r="AF655">
        <v>122</v>
      </c>
      <c r="AG655">
        <v>120</v>
      </c>
      <c r="AH655">
        <v>121</v>
      </c>
      <c r="AI655">
        <v>121</v>
      </c>
      <c r="AJ655">
        <v>122</v>
      </c>
      <c r="AK655">
        <v>122</v>
      </c>
      <c r="AL655">
        <v>121</v>
      </c>
      <c r="AM655">
        <v>118</v>
      </c>
      <c r="AN655">
        <v>117</v>
      </c>
      <c r="AO655">
        <v>123</v>
      </c>
      <c r="AP655">
        <v>126</v>
      </c>
      <c r="AQ655">
        <v>126</v>
      </c>
      <c r="AR655">
        <v>132</v>
      </c>
      <c r="AS655">
        <v>130.11363636363637</v>
      </c>
    </row>
    <row r="656" spans="1:45" x14ac:dyDescent="0.25">
      <c r="A656">
        <v>25</v>
      </c>
      <c r="B656">
        <v>23</v>
      </c>
      <c r="C656">
        <v>23</v>
      </c>
      <c r="D656">
        <v>24</v>
      </c>
      <c r="E656">
        <v>22</v>
      </c>
      <c r="F656">
        <v>23</v>
      </c>
      <c r="G656">
        <v>22</v>
      </c>
      <c r="H656">
        <v>21</v>
      </c>
      <c r="I656">
        <v>23</v>
      </c>
      <c r="J656">
        <v>24</v>
      </c>
      <c r="K656">
        <v>22</v>
      </c>
      <c r="L656">
        <v>23</v>
      </c>
      <c r="M656">
        <v>23</v>
      </c>
      <c r="N656">
        <v>24</v>
      </c>
      <c r="O656">
        <v>26</v>
      </c>
      <c r="P656">
        <v>25</v>
      </c>
      <c r="Q656">
        <v>25</v>
      </c>
      <c r="R656">
        <v>24</v>
      </c>
      <c r="S656">
        <v>22</v>
      </c>
      <c r="T656">
        <v>23</v>
      </c>
      <c r="U656">
        <v>24</v>
      </c>
      <c r="V656">
        <v>23</v>
      </c>
      <c r="W656">
        <v>23</v>
      </c>
      <c r="X656">
        <v>23</v>
      </c>
      <c r="Y656">
        <v>25</v>
      </c>
      <c r="Z656">
        <v>25</v>
      </c>
      <c r="AA656">
        <v>25</v>
      </c>
      <c r="AB656">
        <v>23</v>
      </c>
      <c r="AC656">
        <v>24</v>
      </c>
      <c r="AD656">
        <v>22</v>
      </c>
      <c r="AE656">
        <v>22</v>
      </c>
      <c r="AF656">
        <v>22</v>
      </c>
      <c r="AG656">
        <v>23</v>
      </c>
      <c r="AH656">
        <v>22</v>
      </c>
      <c r="AI656">
        <v>22</v>
      </c>
      <c r="AJ656">
        <v>23</v>
      </c>
      <c r="AK656">
        <v>24</v>
      </c>
      <c r="AL656">
        <v>23</v>
      </c>
      <c r="AM656">
        <v>19</v>
      </c>
      <c r="AN656">
        <v>23</v>
      </c>
      <c r="AO656">
        <v>23</v>
      </c>
      <c r="AP656">
        <v>22</v>
      </c>
      <c r="AQ656">
        <v>23</v>
      </c>
      <c r="AR656">
        <v>22</v>
      </c>
      <c r="AS656">
        <v>23.113636363636363</v>
      </c>
    </row>
    <row r="657" spans="1:45" x14ac:dyDescent="0.25">
      <c r="A657">
        <v>45</v>
      </c>
      <c r="B657">
        <v>45</v>
      </c>
      <c r="C657">
        <v>44</v>
      </c>
      <c r="D657">
        <v>44</v>
      </c>
      <c r="E657">
        <v>44</v>
      </c>
      <c r="F657">
        <v>45</v>
      </c>
      <c r="G657">
        <v>44</v>
      </c>
      <c r="H657">
        <v>46</v>
      </c>
      <c r="I657">
        <v>44</v>
      </c>
      <c r="J657">
        <v>36</v>
      </c>
      <c r="K657">
        <v>36</v>
      </c>
      <c r="L657">
        <v>36</v>
      </c>
      <c r="M657">
        <v>36</v>
      </c>
      <c r="N657">
        <v>37</v>
      </c>
      <c r="O657">
        <v>37</v>
      </c>
      <c r="P657">
        <v>37</v>
      </c>
      <c r="Q657">
        <v>39</v>
      </c>
      <c r="R657">
        <v>39</v>
      </c>
      <c r="S657">
        <v>38</v>
      </c>
      <c r="T657">
        <v>38</v>
      </c>
      <c r="U657">
        <v>38</v>
      </c>
      <c r="V657">
        <v>38</v>
      </c>
      <c r="W657">
        <v>39</v>
      </c>
      <c r="X657">
        <v>39</v>
      </c>
      <c r="Y657">
        <v>39</v>
      </c>
      <c r="Z657">
        <v>39</v>
      </c>
      <c r="AA657">
        <v>39</v>
      </c>
      <c r="AB657">
        <v>39</v>
      </c>
      <c r="AC657">
        <v>39</v>
      </c>
      <c r="AD657">
        <v>39</v>
      </c>
      <c r="AE657">
        <v>39</v>
      </c>
      <c r="AF657">
        <v>40</v>
      </c>
      <c r="AG657">
        <v>42</v>
      </c>
      <c r="AH657">
        <v>40</v>
      </c>
      <c r="AI657">
        <v>40</v>
      </c>
      <c r="AJ657">
        <v>40</v>
      </c>
      <c r="AK657">
        <v>40</v>
      </c>
      <c r="AL657">
        <v>40</v>
      </c>
      <c r="AM657">
        <v>40</v>
      </c>
      <c r="AN657">
        <v>40</v>
      </c>
      <c r="AO657">
        <v>39</v>
      </c>
      <c r="AP657">
        <v>39</v>
      </c>
      <c r="AQ657">
        <v>38</v>
      </c>
      <c r="AR657">
        <v>39</v>
      </c>
      <c r="AS657">
        <v>39.86363636363636</v>
      </c>
    </row>
    <row r="658" spans="1:45" x14ac:dyDescent="0.25">
      <c r="A658">
        <v>27</v>
      </c>
      <c r="B658">
        <v>27</v>
      </c>
      <c r="C658">
        <v>27</v>
      </c>
      <c r="D658">
        <v>27</v>
      </c>
      <c r="E658">
        <v>27</v>
      </c>
      <c r="F658">
        <v>27</v>
      </c>
      <c r="G658">
        <v>27</v>
      </c>
      <c r="H658">
        <v>27</v>
      </c>
      <c r="I658">
        <v>27</v>
      </c>
      <c r="J658">
        <v>27</v>
      </c>
      <c r="K658">
        <v>28</v>
      </c>
      <c r="L658">
        <v>28</v>
      </c>
      <c r="M658">
        <v>28</v>
      </c>
      <c r="N658">
        <v>28</v>
      </c>
      <c r="O658">
        <v>28</v>
      </c>
      <c r="P658">
        <v>28</v>
      </c>
      <c r="Q658">
        <v>28</v>
      </c>
      <c r="R658">
        <v>28</v>
      </c>
      <c r="S658">
        <v>28</v>
      </c>
      <c r="T658">
        <v>28</v>
      </c>
      <c r="U658">
        <v>28</v>
      </c>
      <c r="V658">
        <v>28</v>
      </c>
      <c r="W658">
        <v>28</v>
      </c>
      <c r="X658">
        <v>28</v>
      </c>
      <c r="Y658">
        <v>28</v>
      </c>
      <c r="Z658">
        <v>28</v>
      </c>
      <c r="AA658">
        <v>28</v>
      </c>
      <c r="AB658">
        <v>28</v>
      </c>
      <c r="AC658">
        <v>28</v>
      </c>
      <c r="AD658">
        <v>28</v>
      </c>
      <c r="AE658">
        <v>28</v>
      </c>
      <c r="AF658">
        <v>28</v>
      </c>
      <c r="AG658">
        <v>28</v>
      </c>
      <c r="AH658">
        <v>28</v>
      </c>
      <c r="AI658">
        <v>28</v>
      </c>
      <c r="AJ658">
        <v>28</v>
      </c>
      <c r="AK658">
        <v>28</v>
      </c>
      <c r="AL658">
        <v>28</v>
      </c>
      <c r="AM658">
        <v>28</v>
      </c>
      <c r="AN658">
        <v>28</v>
      </c>
      <c r="AO658">
        <v>28</v>
      </c>
      <c r="AP658">
        <v>28</v>
      </c>
      <c r="AQ658">
        <v>28</v>
      </c>
      <c r="AR658">
        <v>28</v>
      </c>
      <c r="AS658">
        <v>27.772727272727273</v>
      </c>
    </row>
    <row r="659" spans="1:45" x14ac:dyDescent="0.25">
      <c r="A659">
        <v>104</v>
      </c>
      <c r="B659">
        <v>103</v>
      </c>
      <c r="C659">
        <v>101</v>
      </c>
      <c r="D659">
        <v>102</v>
      </c>
      <c r="E659">
        <v>105</v>
      </c>
      <c r="F659">
        <v>106</v>
      </c>
      <c r="G659">
        <v>101</v>
      </c>
      <c r="H659">
        <v>102</v>
      </c>
      <c r="I659">
        <v>106</v>
      </c>
      <c r="J659">
        <v>108</v>
      </c>
      <c r="K659">
        <v>109</v>
      </c>
      <c r="L659">
        <v>104</v>
      </c>
      <c r="M659">
        <v>103</v>
      </c>
      <c r="N659">
        <v>100</v>
      </c>
      <c r="O659">
        <v>103</v>
      </c>
      <c r="P659">
        <v>99</v>
      </c>
      <c r="Q659">
        <v>105</v>
      </c>
      <c r="R659">
        <v>101</v>
      </c>
      <c r="S659">
        <v>103</v>
      </c>
      <c r="T659">
        <v>105</v>
      </c>
      <c r="U659">
        <v>102</v>
      </c>
      <c r="V659">
        <v>99</v>
      </c>
      <c r="W659">
        <v>108</v>
      </c>
      <c r="X659">
        <v>109</v>
      </c>
      <c r="Y659">
        <v>106</v>
      </c>
      <c r="Z659">
        <v>107</v>
      </c>
      <c r="AA659">
        <v>105</v>
      </c>
      <c r="AB659">
        <v>107</v>
      </c>
      <c r="AC659">
        <v>104</v>
      </c>
      <c r="AD659">
        <v>108</v>
      </c>
      <c r="AE659">
        <v>110</v>
      </c>
      <c r="AF659">
        <v>106</v>
      </c>
      <c r="AG659">
        <v>103</v>
      </c>
      <c r="AH659">
        <v>92</v>
      </c>
      <c r="AI659">
        <v>93</v>
      </c>
      <c r="AJ659">
        <v>93</v>
      </c>
      <c r="AK659">
        <v>87</v>
      </c>
      <c r="AL659">
        <v>86</v>
      </c>
      <c r="AM659">
        <v>87</v>
      </c>
      <c r="AN659">
        <v>87</v>
      </c>
      <c r="AO659">
        <v>84</v>
      </c>
      <c r="AP659">
        <v>89</v>
      </c>
      <c r="AQ659">
        <v>90</v>
      </c>
      <c r="AR659">
        <v>90</v>
      </c>
      <c r="AS659">
        <v>100.5</v>
      </c>
    </row>
    <row r="660" spans="1:45" x14ac:dyDescent="0.25">
      <c r="A660">
        <v>2870</v>
      </c>
      <c r="B660">
        <v>2705</v>
      </c>
      <c r="C660">
        <v>2708</v>
      </c>
      <c r="D660">
        <v>2704</v>
      </c>
      <c r="E660">
        <v>2704</v>
      </c>
      <c r="F660">
        <v>2917</v>
      </c>
      <c r="G660">
        <v>2774</v>
      </c>
      <c r="H660">
        <v>2778</v>
      </c>
      <c r="I660">
        <v>2937</v>
      </c>
      <c r="J660">
        <v>3036</v>
      </c>
      <c r="K660">
        <v>3107</v>
      </c>
      <c r="L660">
        <v>2997</v>
      </c>
      <c r="M660">
        <v>2762</v>
      </c>
      <c r="N660">
        <v>3013</v>
      </c>
      <c r="O660">
        <v>3337</v>
      </c>
      <c r="P660">
        <v>2851</v>
      </c>
      <c r="Q660">
        <v>3162</v>
      </c>
      <c r="R660">
        <v>3176</v>
      </c>
      <c r="S660">
        <v>2937</v>
      </c>
      <c r="T660">
        <v>3079</v>
      </c>
      <c r="U660">
        <v>3254</v>
      </c>
      <c r="V660">
        <v>3142</v>
      </c>
      <c r="W660">
        <v>3159</v>
      </c>
      <c r="X660">
        <v>3055</v>
      </c>
      <c r="Y660">
        <v>3427</v>
      </c>
      <c r="Z660">
        <v>3163</v>
      </c>
      <c r="AA660">
        <v>3194</v>
      </c>
      <c r="AB660">
        <v>3065</v>
      </c>
      <c r="AC660">
        <v>3057</v>
      </c>
      <c r="AD660">
        <v>2521</v>
      </c>
      <c r="AE660">
        <v>2398</v>
      </c>
      <c r="AF660">
        <v>2740</v>
      </c>
      <c r="AG660">
        <v>2772</v>
      </c>
      <c r="AH660">
        <v>2831</v>
      </c>
      <c r="AI660">
        <v>3105</v>
      </c>
      <c r="AJ660">
        <v>3077</v>
      </c>
      <c r="AK660">
        <v>3071</v>
      </c>
      <c r="AL660">
        <v>3059</v>
      </c>
      <c r="AM660">
        <v>3077</v>
      </c>
      <c r="AN660">
        <v>3103</v>
      </c>
      <c r="AO660">
        <v>3083</v>
      </c>
      <c r="AP660">
        <v>3278</v>
      </c>
      <c r="AQ660">
        <v>3265</v>
      </c>
      <c r="AR660">
        <v>3109</v>
      </c>
      <c r="AS660">
        <v>2989.9772727272725</v>
      </c>
    </row>
    <row r="661" spans="1:45" x14ac:dyDescent="0.25">
      <c r="A661">
        <v>44</v>
      </c>
      <c r="B661">
        <v>45</v>
      </c>
      <c r="C661">
        <v>45</v>
      </c>
      <c r="D661">
        <v>45</v>
      </c>
      <c r="E661">
        <v>45</v>
      </c>
      <c r="F661">
        <v>45</v>
      </c>
      <c r="G661">
        <v>45</v>
      </c>
      <c r="H661">
        <v>45</v>
      </c>
      <c r="I661">
        <v>45</v>
      </c>
      <c r="J661">
        <v>45</v>
      </c>
      <c r="K661">
        <v>45</v>
      </c>
      <c r="L661">
        <v>45</v>
      </c>
      <c r="M661">
        <v>45</v>
      </c>
      <c r="N661">
        <v>45</v>
      </c>
      <c r="O661">
        <v>45</v>
      </c>
      <c r="P661">
        <v>45</v>
      </c>
      <c r="Q661">
        <v>45</v>
      </c>
      <c r="R661">
        <v>45</v>
      </c>
      <c r="S661">
        <v>45</v>
      </c>
      <c r="T661">
        <v>45</v>
      </c>
      <c r="U661">
        <v>45</v>
      </c>
      <c r="V661">
        <v>45</v>
      </c>
      <c r="W661">
        <v>45</v>
      </c>
      <c r="X661">
        <v>45</v>
      </c>
      <c r="Y661">
        <v>45</v>
      </c>
      <c r="Z661">
        <v>45</v>
      </c>
      <c r="AA661">
        <v>45</v>
      </c>
      <c r="AB661">
        <v>45</v>
      </c>
      <c r="AC661">
        <v>44</v>
      </c>
      <c r="AD661">
        <v>44</v>
      </c>
      <c r="AE661">
        <v>44</v>
      </c>
      <c r="AF661">
        <v>44</v>
      </c>
      <c r="AG661">
        <v>44</v>
      </c>
      <c r="AH661">
        <v>44</v>
      </c>
      <c r="AI661">
        <v>44</v>
      </c>
      <c r="AJ661">
        <v>44</v>
      </c>
      <c r="AK661">
        <v>44</v>
      </c>
      <c r="AL661">
        <v>44</v>
      </c>
      <c r="AM661">
        <v>18</v>
      </c>
      <c r="AN661">
        <v>44</v>
      </c>
      <c r="AO661">
        <v>39</v>
      </c>
      <c r="AP661">
        <v>47</v>
      </c>
      <c r="AQ661">
        <v>47</v>
      </c>
      <c r="AR661">
        <v>47</v>
      </c>
      <c r="AS661">
        <v>44.113636363636367</v>
      </c>
    </row>
    <row r="662" spans="1:45" x14ac:dyDescent="0.25">
      <c r="A662">
        <v>97</v>
      </c>
      <c r="B662">
        <v>97</v>
      </c>
      <c r="C662">
        <v>97</v>
      </c>
      <c r="D662">
        <v>97</v>
      </c>
      <c r="E662">
        <v>97</v>
      </c>
      <c r="F662">
        <v>97</v>
      </c>
      <c r="G662">
        <v>97</v>
      </c>
      <c r="H662">
        <v>97</v>
      </c>
      <c r="I662">
        <v>97</v>
      </c>
      <c r="J662">
        <v>97</v>
      </c>
      <c r="K662">
        <v>97</v>
      </c>
      <c r="L662">
        <v>97</v>
      </c>
      <c r="M662">
        <v>97</v>
      </c>
      <c r="N662">
        <v>97</v>
      </c>
      <c r="O662">
        <v>97</v>
      </c>
      <c r="P662">
        <v>97</v>
      </c>
      <c r="Q662">
        <v>97</v>
      </c>
      <c r="R662">
        <v>97</v>
      </c>
      <c r="S662">
        <v>97</v>
      </c>
      <c r="T662">
        <v>97</v>
      </c>
      <c r="U662">
        <v>97</v>
      </c>
      <c r="V662">
        <v>97</v>
      </c>
      <c r="W662">
        <v>97</v>
      </c>
      <c r="X662">
        <v>97</v>
      </c>
      <c r="Y662">
        <v>97</v>
      </c>
      <c r="Z662">
        <v>97</v>
      </c>
      <c r="AA662">
        <v>97</v>
      </c>
      <c r="AB662">
        <v>97</v>
      </c>
      <c r="AC662">
        <v>97</v>
      </c>
      <c r="AD662">
        <v>97</v>
      </c>
      <c r="AE662">
        <v>97</v>
      </c>
      <c r="AF662">
        <v>97</v>
      </c>
      <c r="AG662">
        <v>97</v>
      </c>
      <c r="AH662">
        <v>97</v>
      </c>
      <c r="AI662">
        <v>97</v>
      </c>
      <c r="AJ662">
        <v>97</v>
      </c>
      <c r="AK662">
        <v>97</v>
      </c>
      <c r="AL662">
        <v>97</v>
      </c>
      <c r="AM662">
        <v>98</v>
      </c>
      <c r="AN662">
        <v>98</v>
      </c>
      <c r="AO662">
        <v>97</v>
      </c>
      <c r="AP662">
        <v>97</v>
      </c>
      <c r="AQ662">
        <v>97</v>
      </c>
      <c r="AR662">
        <v>97</v>
      </c>
      <c r="AS662">
        <v>97.045454545454547</v>
      </c>
    </row>
    <row r="663" spans="1:45" x14ac:dyDescent="0.25">
      <c r="A663">
        <v>10</v>
      </c>
      <c r="B663">
        <v>10</v>
      </c>
      <c r="C663">
        <v>10</v>
      </c>
      <c r="D663">
        <v>10</v>
      </c>
      <c r="E663">
        <v>10</v>
      </c>
      <c r="F663">
        <v>10</v>
      </c>
      <c r="G663">
        <v>10</v>
      </c>
      <c r="H663">
        <v>10</v>
      </c>
      <c r="I663">
        <v>10</v>
      </c>
      <c r="J663">
        <v>10</v>
      </c>
      <c r="K663">
        <v>10</v>
      </c>
      <c r="L663">
        <v>10</v>
      </c>
      <c r="M663">
        <v>10</v>
      </c>
      <c r="N663">
        <v>10</v>
      </c>
      <c r="O663">
        <v>10</v>
      </c>
      <c r="P663">
        <v>10</v>
      </c>
      <c r="Q663">
        <v>10</v>
      </c>
      <c r="R663">
        <v>10</v>
      </c>
      <c r="S663">
        <v>10</v>
      </c>
      <c r="T663">
        <v>10</v>
      </c>
      <c r="U663">
        <v>10</v>
      </c>
      <c r="V663">
        <v>10</v>
      </c>
      <c r="W663">
        <v>10</v>
      </c>
      <c r="X663">
        <v>10</v>
      </c>
      <c r="Y663">
        <v>10</v>
      </c>
      <c r="Z663">
        <v>15</v>
      </c>
      <c r="AA663">
        <v>11</v>
      </c>
      <c r="AB663">
        <v>11</v>
      </c>
      <c r="AC663">
        <v>11</v>
      </c>
      <c r="AD663">
        <v>11</v>
      </c>
      <c r="AE663">
        <v>11</v>
      </c>
      <c r="AF663">
        <v>10</v>
      </c>
      <c r="AG663">
        <v>10</v>
      </c>
      <c r="AH663">
        <v>10</v>
      </c>
      <c r="AI663">
        <v>10</v>
      </c>
      <c r="AJ663">
        <v>10</v>
      </c>
      <c r="AK663">
        <v>10</v>
      </c>
      <c r="AL663">
        <v>10</v>
      </c>
      <c r="AM663">
        <v>10</v>
      </c>
      <c r="AN663">
        <v>11</v>
      </c>
      <c r="AO663">
        <v>11</v>
      </c>
      <c r="AP663">
        <v>11</v>
      </c>
      <c r="AQ663">
        <v>11</v>
      </c>
      <c r="AR663">
        <v>11</v>
      </c>
      <c r="AS663">
        <v>10.340909090909092</v>
      </c>
    </row>
    <row r="664" spans="1:45" x14ac:dyDescent="0.25">
      <c r="A664">
        <v>90</v>
      </c>
      <c r="B664">
        <v>90</v>
      </c>
      <c r="C664">
        <v>90</v>
      </c>
      <c r="D664">
        <v>90</v>
      </c>
      <c r="E664">
        <v>90</v>
      </c>
      <c r="F664">
        <v>90</v>
      </c>
      <c r="G664">
        <v>85</v>
      </c>
      <c r="H664">
        <v>90</v>
      </c>
      <c r="I664">
        <v>90</v>
      </c>
      <c r="J664">
        <v>90</v>
      </c>
      <c r="K664">
        <v>90</v>
      </c>
      <c r="L664">
        <v>85</v>
      </c>
      <c r="M664">
        <v>85</v>
      </c>
      <c r="N664">
        <v>90</v>
      </c>
      <c r="O664">
        <v>90</v>
      </c>
      <c r="P664">
        <v>90</v>
      </c>
      <c r="Q664">
        <v>90</v>
      </c>
      <c r="R664">
        <v>85</v>
      </c>
      <c r="S664">
        <v>90</v>
      </c>
      <c r="T664">
        <v>92</v>
      </c>
      <c r="U664">
        <v>87</v>
      </c>
      <c r="V664">
        <v>92</v>
      </c>
      <c r="W664">
        <v>87</v>
      </c>
      <c r="X664">
        <v>87</v>
      </c>
      <c r="Y664">
        <v>87</v>
      </c>
      <c r="Z664">
        <v>87</v>
      </c>
      <c r="AA664">
        <v>92</v>
      </c>
      <c r="AB664">
        <v>87</v>
      </c>
      <c r="AC664">
        <v>87</v>
      </c>
      <c r="AD664">
        <v>92</v>
      </c>
      <c r="AE664">
        <v>92</v>
      </c>
      <c r="AF664">
        <v>92</v>
      </c>
      <c r="AG664">
        <v>92</v>
      </c>
      <c r="AH664">
        <v>92</v>
      </c>
      <c r="AI664">
        <v>92</v>
      </c>
      <c r="AJ664">
        <v>92</v>
      </c>
      <c r="AK664">
        <v>92</v>
      </c>
      <c r="AL664">
        <v>92</v>
      </c>
      <c r="AM664">
        <v>92</v>
      </c>
      <c r="AN664">
        <v>92</v>
      </c>
      <c r="AO664">
        <v>92</v>
      </c>
      <c r="AP664">
        <v>92</v>
      </c>
      <c r="AQ664">
        <v>92</v>
      </c>
      <c r="AR664">
        <v>92</v>
      </c>
      <c r="AS664">
        <v>89.88636363636364</v>
      </c>
    </row>
    <row r="665" spans="1:45" x14ac:dyDescent="0.25">
      <c r="A665">
        <v>7</v>
      </c>
      <c r="B665">
        <v>7</v>
      </c>
      <c r="C665">
        <v>7</v>
      </c>
      <c r="D665">
        <v>9</v>
      </c>
      <c r="E665">
        <v>9</v>
      </c>
      <c r="F665">
        <v>7</v>
      </c>
      <c r="G665">
        <v>7</v>
      </c>
      <c r="H665">
        <v>7</v>
      </c>
      <c r="I665">
        <v>7</v>
      </c>
      <c r="J665">
        <v>7</v>
      </c>
      <c r="K665">
        <v>7</v>
      </c>
      <c r="L665">
        <v>7</v>
      </c>
      <c r="M665">
        <v>4</v>
      </c>
      <c r="N665">
        <v>4</v>
      </c>
      <c r="O665">
        <v>4</v>
      </c>
      <c r="P665">
        <v>4</v>
      </c>
      <c r="Q665">
        <v>4</v>
      </c>
      <c r="R665">
        <v>4</v>
      </c>
      <c r="S665">
        <v>4</v>
      </c>
      <c r="T665">
        <v>6</v>
      </c>
      <c r="U665">
        <v>6</v>
      </c>
      <c r="V665">
        <v>6</v>
      </c>
      <c r="W665">
        <v>4</v>
      </c>
      <c r="X665">
        <v>4</v>
      </c>
      <c r="Y665">
        <v>4</v>
      </c>
      <c r="Z665">
        <v>4</v>
      </c>
      <c r="AA665">
        <v>6</v>
      </c>
      <c r="AB665">
        <v>6</v>
      </c>
      <c r="AC665">
        <v>4</v>
      </c>
      <c r="AD665">
        <v>4</v>
      </c>
      <c r="AE665">
        <v>4</v>
      </c>
      <c r="AF665">
        <v>4</v>
      </c>
      <c r="AG665">
        <v>4</v>
      </c>
      <c r="AH665">
        <v>4</v>
      </c>
      <c r="AI665">
        <v>4</v>
      </c>
      <c r="AJ665">
        <v>4</v>
      </c>
      <c r="AK665">
        <v>4</v>
      </c>
      <c r="AL665">
        <v>4</v>
      </c>
      <c r="AM665">
        <v>4</v>
      </c>
      <c r="AN665">
        <v>4</v>
      </c>
      <c r="AO665">
        <v>3</v>
      </c>
      <c r="AP665">
        <v>3</v>
      </c>
      <c r="AQ665">
        <v>3</v>
      </c>
      <c r="AR665">
        <v>3</v>
      </c>
      <c r="AS665">
        <v>5.045454545454545</v>
      </c>
    </row>
    <row r="666" spans="1:45" x14ac:dyDescent="0.25">
      <c r="A666">
        <v>34</v>
      </c>
      <c r="B666">
        <v>35</v>
      </c>
      <c r="C666">
        <v>34</v>
      </c>
      <c r="D666">
        <v>36</v>
      </c>
      <c r="E666">
        <v>34</v>
      </c>
      <c r="F666">
        <v>34</v>
      </c>
      <c r="G666">
        <v>34</v>
      </c>
      <c r="H666">
        <v>34</v>
      </c>
      <c r="I666">
        <v>35</v>
      </c>
      <c r="J666">
        <v>36</v>
      </c>
      <c r="K666">
        <v>35</v>
      </c>
      <c r="L666">
        <v>35</v>
      </c>
      <c r="M666">
        <v>36</v>
      </c>
      <c r="N666">
        <v>34</v>
      </c>
      <c r="O666">
        <v>39</v>
      </c>
      <c r="P666">
        <v>36</v>
      </c>
      <c r="Q666">
        <v>36</v>
      </c>
      <c r="R666">
        <v>36</v>
      </c>
      <c r="S666">
        <v>36</v>
      </c>
      <c r="T666">
        <v>36</v>
      </c>
      <c r="U666">
        <v>36</v>
      </c>
      <c r="V666">
        <v>36</v>
      </c>
      <c r="W666">
        <v>37</v>
      </c>
      <c r="X666">
        <v>36</v>
      </c>
      <c r="Y666">
        <v>38</v>
      </c>
      <c r="Z666">
        <v>36</v>
      </c>
      <c r="AA666">
        <v>38</v>
      </c>
      <c r="AB666">
        <v>38</v>
      </c>
      <c r="AC666">
        <v>36</v>
      </c>
      <c r="AD666">
        <v>34</v>
      </c>
      <c r="AE666">
        <v>36</v>
      </c>
      <c r="AF666">
        <v>36</v>
      </c>
      <c r="AG666">
        <v>36</v>
      </c>
      <c r="AH666">
        <v>36</v>
      </c>
      <c r="AI666">
        <v>38</v>
      </c>
      <c r="AJ666">
        <v>38</v>
      </c>
      <c r="AK666">
        <v>36</v>
      </c>
      <c r="AL666">
        <v>36</v>
      </c>
      <c r="AM666">
        <v>37</v>
      </c>
      <c r="AN666">
        <v>32</v>
      </c>
      <c r="AO666">
        <v>34</v>
      </c>
      <c r="AP666">
        <v>32</v>
      </c>
      <c r="AQ666">
        <v>32</v>
      </c>
      <c r="AR666">
        <v>32</v>
      </c>
      <c r="AS666">
        <v>35.477272727272727</v>
      </c>
    </row>
    <row r="667" spans="1:45" x14ac:dyDescent="0.25">
      <c r="A667">
        <v>22</v>
      </c>
      <c r="B667">
        <v>22</v>
      </c>
      <c r="C667">
        <v>22</v>
      </c>
      <c r="D667">
        <v>22</v>
      </c>
      <c r="E667">
        <v>22</v>
      </c>
      <c r="F667">
        <v>22</v>
      </c>
      <c r="G667">
        <v>22</v>
      </c>
      <c r="H667">
        <v>22</v>
      </c>
      <c r="I667">
        <v>22</v>
      </c>
      <c r="J667">
        <v>22</v>
      </c>
      <c r="K667">
        <v>22</v>
      </c>
      <c r="L667">
        <v>22</v>
      </c>
      <c r="M667">
        <v>22</v>
      </c>
      <c r="N667">
        <v>22</v>
      </c>
      <c r="O667">
        <v>22</v>
      </c>
      <c r="P667">
        <v>22</v>
      </c>
      <c r="Q667">
        <v>22</v>
      </c>
      <c r="R667">
        <v>22</v>
      </c>
      <c r="S667">
        <v>22</v>
      </c>
      <c r="T667">
        <v>22</v>
      </c>
      <c r="U667">
        <v>22</v>
      </c>
      <c r="V667">
        <v>22</v>
      </c>
      <c r="W667">
        <v>22</v>
      </c>
      <c r="X667">
        <v>22</v>
      </c>
      <c r="Y667">
        <v>22</v>
      </c>
      <c r="Z667">
        <v>22</v>
      </c>
      <c r="AA667">
        <v>22</v>
      </c>
      <c r="AB667">
        <v>22</v>
      </c>
      <c r="AC667">
        <v>20</v>
      </c>
      <c r="AD667">
        <v>20</v>
      </c>
      <c r="AE667">
        <v>20</v>
      </c>
      <c r="AF667">
        <v>20</v>
      </c>
      <c r="AG667">
        <v>20</v>
      </c>
      <c r="AH667">
        <v>20</v>
      </c>
      <c r="AI667">
        <v>20</v>
      </c>
      <c r="AJ667">
        <v>20</v>
      </c>
      <c r="AK667">
        <v>20</v>
      </c>
      <c r="AL667">
        <v>20</v>
      </c>
      <c r="AM667">
        <v>20</v>
      </c>
      <c r="AN667">
        <v>20</v>
      </c>
      <c r="AO667">
        <v>20</v>
      </c>
      <c r="AP667">
        <v>20</v>
      </c>
      <c r="AQ667">
        <v>20</v>
      </c>
      <c r="AR667">
        <v>20</v>
      </c>
      <c r="AS667">
        <v>21.272727272727273</v>
      </c>
    </row>
    <row r="668" spans="1:45" x14ac:dyDescent="0.25">
      <c r="A668">
        <v>57</v>
      </c>
      <c r="B668">
        <v>57</v>
      </c>
      <c r="C668">
        <v>57</v>
      </c>
      <c r="D668">
        <v>58</v>
      </c>
      <c r="E668">
        <v>57</v>
      </c>
      <c r="F668">
        <v>57</v>
      </c>
      <c r="G668">
        <v>57</v>
      </c>
      <c r="H668">
        <v>57</v>
      </c>
      <c r="I668">
        <v>57</v>
      </c>
      <c r="J668">
        <v>58</v>
      </c>
      <c r="K668">
        <v>57</v>
      </c>
      <c r="L668">
        <v>57</v>
      </c>
      <c r="M668">
        <v>59</v>
      </c>
      <c r="N668">
        <v>57</v>
      </c>
      <c r="O668">
        <v>57</v>
      </c>
      <c r="P668">
        <v>58</v>
      </c>
      <c r="Q668">
        <v>57</v>
      </c>
      <c r="R668">
        <v>57</v>
      </c>
      <c r="S668">
        <v>57</v>
      </c>
      <c r="T668">
        <v>57</v>
      </c>
      <c r="U668">
        <v>57</v>
      </c>
      <c r="V668">
        <v>57</v>
      </c>
      <c r="W668">
        <v>57</v>
      </c>
      <c r="X668">
        <v>57</v>
      </c>
      <c r="Y668">
        <v>57</v>
      </c>
      <c r="Z668">
        <v>63</v>
      </c>
      <c r="AA668">
        <v>56</v>
      </c>
      <c r="AB668">
        <v>58</v>
      </c>
      <c r="AC668">
        <v>58</v>
      </c>
      <c r="AD668">
        <v>58</v>
      </c>
      <c r="AE668">
        <v>58</v>
      </c>
      <c r="AF668">
        <v>57</v>
      </c>
      <c r="AG668">
        <v>58</v>
      </c>
      <c r="AH668">
        <v>55</v>
      </c>
      <c r="AI668">
        <v>55</v>
      </c>
      <c r="AJ668">
        <v>56</v>
      </c>
      <c r="AK668">
        <v>50</v>
      </c>
      <c r="AL668">
        <v>49</v>
      </c>
      <c r="AM668">
        <v>49</v>
      </c>
      <c r="AN668">
        <v>49</v>
      </c>
      <c r="AO668">
        <v>49</v>
      </c>
      <c r="AP668">
        <v>49</v>
      </c>
      <c r="AQ668">
        <v>50</v>
      </c>
      <c r="AR668">
        <v>50</v>
      </c>
      <c r="AS668">
        <v>55.840909090909093</v>
      </c>
    </row>
    <row r="669" spans="1:45" x14ac:dyDescent="0.25">
      <c r="A669">
        <v>17</v>
      </c>
      <c r="B669">
        <v>17</v>
      </c>
      <c r="C669">
        <v>17</v>
      </c>
      <c r="D669">
        <v>17</v>
      </c>
      <c r="E669">
        <v>17</v>
      </c>
      <c r="F669">
        <v>17</v>
      </c>
      <c r="G669">
        <v>17</v>
      </c>
      <c r="H669">
        <v>17</v>
      </c>
      <c r="I669">
        <v>17</v>
      </c>
      <c r="J669">
        <v>17</v>
      </c>
      <c r="K669">
        <v>17</v>
      </c>
      <c r="L669">
        <v>17</v>
      </c>
      <c r="M669">
        <v>17</v>
      </c>
      <c r="N669">
        <v>17</v>
      </c>
      <c r="O669">
        <v>17</v>
      </c>
      <c r="P669">
        <v>17</v>
      </c>
      <c r="Q669">
        <v>17</v>
      </c>
      <c r="R669">
        <v>17</v>
      </c>
      <c r="S669">
        <v>17</v>
      </c>
      <c r="T669">
        <v>17</v>
      </c>
      <c r="U669">
        <v>17</v>
      </c>
      <c r="V669">
        <v>17</v>
      </c>
      <c r="W669">
        <v>17</v>
      </c>
      <c r="X669">
        <v>17</v>
      </c>
      <c r="Y669">
        <v>16</v>
      </c>
      <c r="Z669">
        <v>17</v>
      </c>
      <c r="AA669">
        <v>17</v>
      </c>
      <c r="AB669">
        <v>17</v>
      </c>
      <c r="AC669">
        <v>17</v>
      </c>
      <c r="AD669">
        <v>17</v>
      </c>
      <c r="AE669">
        <v>17</v>
      </c>
      <c r="AF669">
        <v>17</v>
      </c>
      <c r="AG669">
        <v>17</v>
      </c>
      <c r="AH669">
        <v>17</v>
      </c>
      <c r="AI669">
        <v>17</v>
      </c>
      <c r="AJ669">
        <v>17</v>
      </c>
      <c r="AK669">
        <v>17</v>
      </c>
      <c r="AL669">
        <v>17</v>
      </c>
      <c r="AM669">
        <v>17</v>
      </c>
      <c r="AN669">
        <v>17</v>
      </c>
      <c r="AO669">
        <v>17</v>
      </c>
      <c r="AP669">
        <v>17</v>
      </c>
      <c r="AQ669">
        <v>17</v>
      </c>
      <c r="AR669">
        <v>17</v>
      </c>
      <c r="AS669">
        <v>16.977272727272727</v>
      </c>
    </row>
    <row r="670" spans="1:45" x14ac:dyDescent="0.25">
      <c r="A670">
        <v>132</v>
      </c>
      <c r="B670">
        <v>132</v>
      </c>
      <c r="C670">
        <v>128</v>
      </c>
      <c r="D670">
        <v>138</v>
      </c>
      <c r="E670">
        <v>140</v>
      </c>
      <c r="F670">
        <v>142</v>
      </c>
      <c r="G670">
        <v>141</v>
      </c>
      <c r="H670">
        <v>141</v>
      </c>
      <c r="I670">
        <v>136</v>
      </c>
      <c r="J670">
        <v>137</v>
      </c>
      <c r="K670">
        <v>138</v>
      </c>
      <c r="L670">
        <v>137</v>
      </c>
      <c r="M670">
        <v>134</v>
      </c>
      <c r="N670">
        <v>137</v>
      </c>
      <c r="O670">
        <v>137</v>
      </c>
      <c r="P670">
        <v>142</v>
      </c>
      <c r="Q670">
        <v>142</v>
      </c>
      <c r="R670">
        <v>141</v>
      </c>
      <c r="S670">
        <v>137</v>
      </c>
      <c r="T670">
        <v>133</v>
      </c>
      <c r="U670">
        <v>136</v>
      </c>
      <c r="V670">
        <v>135</v>
      </c>
      <c r="W670">
        <v>133</v>
      </c>
      <c r="X670">
        <v>139</v>
      </c>
      <c r="Y670">
        <v>138</v>
      </c>
      <c r="Z670">
        <v>138</v>
      </c>
      <c r="AA670">
        <v>134</v>
      </c>
      <c r="AB670">
        <v>137</v>
      </c>
      <c r="AC670">
        <v>139</v>
      </c>
      <c r="AD670">
        <v>137</v>
      </c>
      <c r="AE670">
        <v>135</v>
      </c>
      <c r="AF670">
        <v>135</v>
      </c>
      <c r="AG670">
        <v>140</v>
      </c>
      <c r="AH670">
        <v>134</v>
      </c>
      <c r="AI670">
        <v>133</v>
      </c>
      <c r="AJ670">
        <v>139</v>
      </c>
      <c r="AK670">
        <v>132</v>
      </c>
      <c r="AL670">
        <v>132</v>
      </c>
      <c r="AM670">
        <v>132</v>
      </c>
      <c r="AN670">
        <v>135</v>
      </c>
      <c r="AO670">
        <v>134</v>
      </c>
      <c r="AP670">
        <v>132</v>
      </c>
      <c r="AQ670">
        <v>133</v>
      </c>
      <c r="AR670">
        <v>131</v>
      </c>
      <c r="AS670">
        <v>136.09090909090909</v>
      </c>
    </row>
    <row r="671" spans="1:45" x14ac:dyDescent="0.25">
      <c r="A671">
        <v>20</v>
      </c>
      <c r="B671">
        <v>19</v>
      </c>
      <c r="C671">
        <v>19</v>
      </c>
      <c r="D671">
        <v>19</v>
      </c>
      <c r="E671">
        <v>19</v>
      </c>
      <c r="F671">
        <v>19</v>
      </c>
      <c r="G671">
        <v>19</v>
      </c>
      <c r="H671">
        <v>20</v>
      </c>
      <c r="I671">
        <v>19</v>
      </c>
      <c r="J671">
        <v>19</v>
      </c>
      <c r="K671">
        <v>19</v>
      </c>
      <c r="L671">
        <v>19</v>
      </c>
      <c r="M671">
        <v>19</v>
      </c>
      <c r="N671">
        <v>19</v>
      </c>
      <c r="O671">
        <v>19</v>
      </c>
      <c r="P671">
        <v>19</v>
      </c>
      <c r="Q671">
        <v>19</v>
      </c>
      <c r="R671">
        <v>19</v>
      </c>
      <c r="S671">
        <v>19</v>
      </c>
      <c r="T671">
        <v>19</v>
      </c>
      <c r="U671">
        <v>19</v>
      </c>
      <c r="V671">
        <v>19</v>
      </c>
      <c r="W671">
        <v>19</v>
      </c>
      <c r="X671">
        <v>19</v>
      </c>
      <c r="Y671">
        <v>19</v>
      </c>
      <c r="Z671">
        <v>19</v>
      </c>
      <c r="AA671">
        <v>19</v>
      </c>
      <c r="AB671">
        <v>19</v>
      </c>
      <c r="AC671">
        <v>19</v>
      </c>
      <c r="AD671">
        <v>19</v>
      </c>
      <c r="AE671">
        <v>19</v>
      </c>
      <c r="AF671">
        <v>19</v>
      </c>
      <c r="AG671">
        <v>19</v>
      </c>
      <c r="AH671">
        <v>19</v>
      </c>
      <c r="AI671">
        <v>19</v>
      </c>
      <c r="AJ671">
        <v>19</v>
      </c>
      <c r="AK671">
        <v>19</v>
      </c>
      <c r="AL671">
        <v>19</v>
      </c>
      <c r="AM671">
        <v>19</v>
      </c>
      <c r="AN671">
        <v>20</v>
      </c>
      <c r="AO671">
        <v>20</v>
      </c>
      <c r="AP671">
        <v>20</v>
      </c>
      <c r="AQ671">
        <v>20</v>
      </c>
      <c r="AR671">
        <v>19</v>
      </c>
      <c r="AS671">
        <v>19.136363636363637</v>
      </c>
    </row>
    <row r="672" spans="1:45" x14ac:dyDescent="0.25">
      <c r="A672">
        <v>174</v>
      </c>
      <c r="B672">
        <v>174</v>
      </c>
      <c r="C672">
        <v>187</v>
      </c>
      <c r="D672">
        <v>210</v>
      </c>
      <c r="E672">
        <v>204</v>
      </c>
      <c r="F672">
        <v>202</v>
      </c>
      <c r="G672">
        <v>213</v>
      </c>
      <c r="H672">
        <v>220</v>
      </c>
      <c r="I672">
        <v>217</v>
      </c>
      <c r="J672">
        <v>200</v>
      </c>
      <c r="K672">
        <v>202</v>
      </c>
      <c r="L672">
        <v>202</v>
      </c>
      <c r="M672">
        <v>204</v>
      </c>
      <c r="N672">
        <v>196</v>
      </c>
      <c r="O672">
        <v>198</v>
      </c>
      <c r="P672">
        <v>199</v>
      </c>
      <c r="Q672">
        <v>200</v>
      </c>
      <c r="R672">
        <v>194</v>
      </c>
      <c r="S672">
        <v>184</v>
      </c>
      <c r="T672">
        <v>182</v>
      </c>
      <c r="U672">
        <v>188</v>
      </c>
      <c r="V672">
        <v>185</v>
      </c>
      <c r="W672">
        <v>171</v>
      </c>
      <c r="X672">
        <v>174</v>
      </c>
      <c r="Y672">
        <v>202</v>
      </c>
      <c r="Z672">
        <v>204</v>
      </c>
      <c r="AA672">
        <v>197</v>
      </c>
      <c r="AB672">
        <v>198</v>
      </c>
      <c r="AC672">
        <v>171</v>
      </c>
      <c r="AD672">
        <v>186</v>
      </c>
      <c r="AE672">
        <v>183</v>
      </c>
      <c r="AF672">
        <v>172</v>
      </c>
      <c r="AG672">
        <v>181</v>
      </c>
      <c r="AH672">
        <v>193</v>
      </c>
      <c r="AI672">
        <v>198</v>
      </c>
      <c r="AJ672">
        <v>175</v>
      </c>
      <c r="AK672">
        <v>185</v>
      </c>
      <c r="AL672">
        <v>191</v>
      </c>
      <c r="AM672">
        <v>207</v>
      </c>
      <c r="AN672">
        <v>202</v>
      </c>
      <c r="AO672">
        <v>196</v>
      </c>
      <c r="AP672">
        <v>163</v>
      </c>
      <c r="AQ672">
        <v>179</v>
      </c>
      <c r="AR672">
        <v>195</v>
      </c>
      <c r="AS672">
        <v>192.22727272727272</v>
      </c>
    </row>
    <row r="673" spans="1:45" x14ac:dyDescent="0.25">
      <c r="A673">
        <v>21</v>
      </c>
      <c r="B673">
        <v>21</v>
      </c>
      <c r="C673">
        <v>21</v>
      </c>
      <c r="D673">
        <v>23</v>
      </c>
      <c r="E673">
        <v>21</v>
      </c>
      <c r="F673">
        <v>22</v>
      </c>
      <c r="G673">
        <v>21</v>
      </c>
      <c r="H673">
        <v>21</v>
      </c>
      <c r="I673">
        <v>21</v>
      </c>
      <c r="J673">
        <v>21</v>
      </c>
      <c r="K673">
        <v>21</v>
      </c>
      <c r="L673">
        <v>22</v>
      </c>
      <c r="M673">
        <v>23</v>
      </c>
      <c r="N673">
        <v>21</v>
      </c>
      <c r="O673">
        <v>22</v>
      </c>
      <c r="P673">
        <v>21</v>
      </c>
      <c r="Q673">
        <v>23</v>
      </c>
      <c r="R673">
        <v>22</v>
      </c>
      <c r="S673">
        <v>23</v>
      </c>
      <c r="T673">
        <v>22</v>
      </c>
      <c r="U673">
        <v>24</v>
      </c>
      <c r="V673">
        <v>22</v>
      </c>
      <c r="W673">
        <v>22</v>
      </c>
      <c r="X673">
        <v>22</v>
      </c>
      <c r="Y673">
        <v>22</v>
      </c>
      <c r="Z673">
        <v>22</v>
      </c>
      <c r="AA673">
        <v>18</v>
      </c>
      <c r="AB673">
        <v>22</v>
      </c>
      <c r="AC673">
        <v>21</v>
      </c>
      <c r="AD673">
        <v>22</v>
      </c>
      <c r="AE673">
        <v>24</v>
      </c>
      <c r="AF673">
        <v>21</v>
      </c>
      <c r="AG673">
        <v>21</v>
      </c>
      <c r="AH673">
        <v>25</v>
      </c>
      <c r="AI673">
        <v>18</v>
      </c>
      <c r="AJ673">
        <v>23</v>
      </c>
      <c r="AK673">
        <v>24</v>
      </c>
      <c r="AL673">
        <v>21</v>
      </c>
      <c r="AM673">
        <v>22</v>
      </c>
      <c r="AN673">
        <v>20</v>
      </c>
      <c r="AO673">
        <v>21</v>
      </c>
      <c r="AP673">
        <v>22</v>
      </c>
      <c r="AQ673">
        <v>22</v>
      </c>
      <c r="AR673">
        <v>23</v>
      </c>
      <c r="AS673">
        <v>21.75</v>
      </c>
    </row>
    <row r="674" spans="1:45" x14ac:dyDescent="0.25">
      <c r="A674">
        <v>193</v>
      </c>
      <c r="B674">
        <v>205</v>
      </c>
      <c r="C674">
        <v>216</v>
      </c>
      <c r="D674">
        <v>161</v>
      </c>
      <c r="E674">
        <v>165</v>
      </c>
      <c r="F674">
        <v>127</v>
      </c>
      <c r="G674">
        <v>175</v>
      </c>
      <c r="H674">
        <v>132</v>
      </c>
      <c r="I674">
        <v>179</v>
      </c>
      <c r="J674">
        <v>165</v>
      </c>
      <c r="K674">
        <v>185</v>
      </c>
      <c r="L674">
        <v>182</v>
      </c>
      <c r="M674">
        <v>172</v>
      </c>
      <c r="N674">
        <v>159</v>
      </c>
      <c r="O674">
        <v>144</v>
      </c>
      <c r="P674">
        <v>139</v>
      </c>
      <c r="Q674">
        <v>158</v>
      </c>
      <c r="R674">
        <v>162</v>
      </c>
      <c r="S674">
        <v>164</v>
      </c>
      <c r="T674">
        <v>138</v>
      </c>
      <c r="U674">
        <v>152</v>
      </c>
      <c r="V674">
        <v>128</v>
      </c>
      <c r="W674">
        <v>190</v>
      </c>
      <c r="X674">
        <v>176</v>
      </c>
      <c r="Y674">
        <v>193</v>
      </c>
      <c r="Z674">
        <v>197</v>
      </c>
      <c r="AA674">
        <v>153</v>
      </c>
      <c r="AB674">
        <v>154</v>
      </c>
      <c r="AC674">
        <v>177</v>
      </c>
      <c r="AD674">
        <v>129</v>
      </c>
      <c r="AE674">
        <v>141</v>
      </c>
      <c r="AF674">
        <v>126</v>
      </c>
      <c r="AG674">
        <v>109</v>
      </c>
      <c r="AH674">
        <v>135</v>
      </c>
      <c r="AI674">
        <v>120</v>
      </c>
      <c r="AJ674">
        <v>126</v>
      </c>
      <c r="AK674">
        <v>115</v>
      </c>
      <c r="AL674">
        <v>129</v>
      </c>
      <c r="AM674">
        <v>122</v>
      </c>
      <c r="AN674">
        <v>115</v>
      </c>
      <c r="AO674">
        <v>104</v>
      </c>
      <c r="AP674">
        <v>111</v>
      </c>
      <c r="AQ674">
        <v>104</v>
      </c>
      <c r="AR674">
        <v>119</v>
      </c>
      <c r="AS674">
        <v>151.04545454545456</v>
      </c>
    </row>
    <row r="675" spans="1:45" x14ac:dyDescent="0.25">
      <c r="A675">
        <v>52</v>
      </c>
      <c r="B675">
        <v>47</v>
      </c>
      <c r="C675">
        <v>47</v>
      </c>
      <c r="D675">
        <v>47</v>
      </c>
      <c r="E675">
        <v>37</v>
      </c>
      <c r="F675">
        <v>37</v>
      </c>
      <c r="G675">
        <v>37</v>
      </c>
      <c r="H675">
        <v>4</v>
      </c>
      <c r="I675">
        <v>4</v>
      </c>
      <c r="J675">
        <v>4</v>
      </c>
      <c r="K675">
        <v>4</v>
      </c>
      <c r="L675">
        <v>4</v>
      </c>
      <c r="M675">
        <v>4</v>
      </c>
      <c r="N675">
        <v>4</v>
      </c>
      <c r="O675">
        <v>4</v>
      </c>
      <c r="P675">
        <v>4</v>
      </c>
      <c r="Q675">
        <v>4</v>
      </c>
      <c r="R675">
        <v>4</v>
      </c>
      <c r="S675">
        <v>14</v>
      </c>
      <c r="T675">
        <v>11</v>
      </c>
      <c r="U675">
        <v>11</v>
      </c>
      <c r="V675">
        <v>13</v>
      </c>
      <c r="W675">
        <v>4</v>
      </c>
      <c r="X675">
        <v>4</v>
      </c>
      <c r="Y675">
        <v>4</v>
      </c>
      <c r="Z675">
        <v>4</v>
      </c>
      <c r="AA675">
        <v>4</v>
      </c>
      <c r="AB675">
        <v>5</v>
      </c>
      <c r="AC675">
        <v>5</v>
      </c>
      <c r="AD675">
        <v>5</v>
      </c>
      <c r="AE675">
        <v>4</v>
      </c>
      <c r="AF675">
        <v>4</v>
      </c>
      <c r="AG675">
        <v>4</v>
      </c>
      <c r="AH675">
        <v>4</v>
      </c>
      <c r="AI675">
        <v>4</v>
      </c>
      <c r="AJ675">
        <v>4</v>
      </c>
      <c r="AK675">
        <v>4</v>
      </c>
      <c r="AL675">
        <v>4</v>
      </c>
      <c r="AM675">
        <v>4</v>
      </c>
      <c r="AN675">
        <v>5</v>
      </c>
      <c r="AO675">
        <v>15</v>
      </c>
      <c r="AP675">
        <v>15</v>
      </c>
      <c r="AQ675">
        <v>15</v>
      </c>
      <c r="AR675">
        <v>15</v>
      </c>
      <c r="AS675">
        <v>12.113636363636367</v>
      </c>
    </row>
    <row r="676" spans="1:45" x14ac:dyDescent="0.25">
      <c r="A676">
        <v>15</v>
      </c>
      <c r="B676">
        <v>15</v>
      </c>
      <c r="C676">
        <v>15</v>
      </c>
      <c r="D676">
        <v>14</v>
      </c>
      <c r="E676">
        <v>15</v>
      </c>
      <c r="F676">
        <v>15</v>
      </c>
      <c r="G676">
        <v>15</v>
      </c>
      <c r="H676">
        <v>15</v>
      </c>
      <c r="I676">
        <v>15</v>
      </c>
      <c r="J676">
        <v>14</v>
      </c>
      <c r="K676">
        <v>14</v>
      </c>
      <c r="L676">
        <v>15</v>
      </c>
      <c r="M676">
        <v>15</v>
      </c>
      <c r="N676">
        <v>15</v>
      </c>
      <c r="O676">
        <v>15</v>
      </c>
      <c r="P676">
        <v>16</v>
      </c>
      <c r="Q676">
        <v>16</v>
      </c>
      <c r="R676">
        <v>16</v>
      </c>
      <c r="S676">
        <v>16</v>
      </c>
      <c r="T676">
        <v>16</v>
      </c>
      <c r="U676">
        <v>16</v>
      </c>
      <c r="V676">
        <v>16</v>
      </c>
      <c r="W676">
        <v>16</v>
      </c>
      <c r="X676">
        <v>16</v>
      </c>
      <c r="Y676">
        <v>16</v>
      </c>
      <c r="Z676">
        <v>16</v>
      </c>
      <c r="AA676">
        <v>16</v>
      </c>
      <c r="AB676">
        <v>16</v>
      </c>
      <c r="AC676">
        <v>16</v>
      </c>
      <c r="AD676">
        <v>16</v>
      </c>
      <c r="AE676">
        <v>16</v>
      </c>
      <c r="AF676">
        <v>16</v>
      </c>
      <c r="AG676">
        <v>16</v>
      </c>
      <c r="AH676">
        <v>16</v>
      </c>
      <c r="AI676">
        <v>16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12.318181818181818</v>
      </c>
    </row>
    <row r="677" spans="1:45" x14ac:dyDescent="0.25">
      <c r="A677">
        <v>52</v>
      </c>
      <c r="B677">
        <v>52</v>
      </c>
      <c r="C677">
        <v>52</v>
      </c>
      <c r="D677">
        <v>52</v>
      </c>
      <c r="E677">
        <v>52</v>
      </c>
      <c r="F677">
        <v>52</v>
      </c>
      <c r="G677">
        <v>52</v>
      </c>
      <c r="H677">
        <v>52</v>
      </c>
      <c r="I677">
        <v>48</v>
      </c>
      <c r="J677">
        <v>48</v>
      </c>
      <c r="K677">
        <v>48</v>
      </c>
      <c r="L677">
        <v>48</v>
      </c>
      <c r="M677">
        <v>48</v>
      </c>
      <c r="N677">
        <v>49</v>
      </c>
      <c r="O677">
        <v>49</v>
      </c>
      <c r="P677">
        <v>49</v>
      </c>
      <c r="Q677">
        <v>49</v>
      </c>
      <c r="R677">
        <v>49</v>
      </c>
      <c r="S677">
        <v>49</v>
      </c>
      <c r="T677">
        <v>49</v>
      </c>
      <c r="U677">
        <v>49</v>
      </c>
      <c r="V677">
        <v>49</v>
      </c>
      <c r="W677">
        <v>49</v>
      </c>
      <c r="X677">
        <v>49</v>
      </c>
      <c r="Y677">
        <v>49</v>
      </c>
      <c r="Z677">
        <v>49</v>
      </c>
      <c r="AA677">
        <v>49</v>
      </c>
      <c r="AB677">
        <v>49</v>
      </c>
      <c r="AC677">
        <v>49</v>
      </c>
      <c r="AD677">
        <v>49</v>
      </c>
      <c r="AE677">
        <v>49</v>
      </c>
      <c r="AF677">
        <v>49</v>
      </c>
      <c r="AG677">
        <v>49</v>
      </c>
      <c r="AH677">
        <v>49</v>
      </c>
      <c r="AI677">
        <v>49</v>
      </c>
      <c r="AJ677">
        <v>47</v>
      </c>
      <c r="AK677">
        <v>47</v>
      </c>
      <c r="AL677">
        <v>47</v>
      </c>
      <c r="AM677">
        <v>47</v>
      </c>
      <c r="AN677">
        <v>47</v>
      </c>
      <c r="AO677">
        <v>47</v>
      </c>
      <c r="AP677">
        <v>47</v>
      </c>
      <c r="AQ677">
        <v>47</v>
      </c>
      <c r="AR677">
        <v>47</v>
      </c>
      <c r="AS677">
        <v>49.022727272727273</v>
      </c>
    </row>
    <row r="678" spans="1:45" x14ac:dyDescent="0.25">
      <c r="A678">
        <v>31</v>
      </c>
      <c r="B678">
        <v>31</v>
      </c>
      <c r="C678">
        <v>32</v>
      </c>
      <c r="D678">
        <v>32</v>
      </c>
      <c r="E678">
        <v>31</v>
      </c>
      <c r="F678">
        <v>31</v>
      </c>
      <c r="G678">
        <v>31</v>
      </c>
      <c r="H678">
        <v>31</v>
      </c>
      <c r="I678">
        <v>31</v>
      </c>
      <c r="J678">
        <v>31</v>
      </c>
      <c r="K678">
        <v>31</v>
      </c>
      <c r="L678">
        <v>31</v>
      </c>
      <c r="M678">
        <v>31</v>
      </c>
      <c r="N678">
        <v>31</v>
      </c>
      <c r="O678">
        <v>31</v>
      </c>
      <c r="P678">
        <v>31</v>
      </c>
      <c r="Q678">
        <v>31</v>
      </c>
      <c r="R678">
        <v>31</v>
      </c>
      <c r="S678">
        <v>31</v>
      </c>
      <c r="T678">
        <v>31</v>
      </c>
      <c r="U678">
        <v>31</v>
      </c>
      <c r="V678">
        <v>31</v>
      </c>
      <c r="W678">
        <v>31</v>
      </c>
      <c r="X678">
        <v>32</v>
      </c>
      <c r="Y678">
        <v>32</v>
      </c>
      <c r="Z678">
        <v>31</v>
      </c>
      <c r="AA678">
        <v>31</v>
      </c>
      <c r="AB678">
        <v>31</v>
      </c>
      <c r="AC678">
        <v>31</v>
      </c>
      <c r="AD678">
        <v>31</v>
      </c>
      <c r="AE678">
        <v>31</v>
      </c>
      <c r="AF678">
        <v>31</v>
      </c>
      <c r="AG678">
        <v>31</v>
      </c>
      <c r="AH678">
        <v>31</v>
      </c>
      <c r="AI678">
        <v>32</v>
      </c>
      <c r="AJ678">
        <v>32</v>
      </c>
      <c r="AK678">
        <v>33</v>
      </c>
      <c r="AL678">
        <v>33</v>
      </c>
      <c r="AM678">
        <v>33</v>
      </c>
      <c r="AN678">
        <v>32</v>
      </c>
      <c r="AO678">
        <v>32</v>
      </c>
      <c r="AP678">
        <v>32</v>
      </c>
      <c r="AQ678">
        <v>32</v>
      </c>
      <c r="AR678">
        <v>31</v>
      </c>
      <c r="AS678">
        <v>31.363636363636363</v>
      </c>
    </row>
    <row r="679" spans="1:45" x14ac:dyDescent="0.25">
      <c r="A679">
        <v>12</v>
      </c>
      <c r="B679">
        <v>12</v>
      </c>
      <c r="C679">
        <v>12</v>
      </c>
      <c r="D679">
        <v>12</v>
      </c>
      <c r="E679">
        <v>12</v>
      </c>
      <c r="F679">
        <v>12</v>
      </c>
      <c r="G679">
        <v>12</v>
      </c>
      <c r="H679">
        <v>12</v>
      </c>
      <c r="I679">
        <v>12</v>
      </c>
      <c r="J679">
        <v>12</v>
      </c>
      <c r="K679">
        <v>12</v>
      </c>
      <c r="L679">
        <v>12</v>
      </c>
      <c r="M679">
        <v>12</v>
      </c>
      <c r="N679">
        <v>12</v>
      </c>
      <c r="O679">
        <v>12</v>
      </c>
      <c r="P679">
        <v>12</v>
      </c>
      <c r="Q679">
        <v>12</v>
      </c>
      <c r="R679">
        <v>12</v>
      </c>
      <c r="S679">
        <v>12</v>
      </c>
      <c r="T679">
        <v>12</v>
      </c>
      <c r="U679">
        <v>12</v>
      </c>
      <c r="V679">
        <v>12</v>
      </c>
      <c r="W679">
        <v>12</v>
      </c>
      <c r="X679">
        <v>12</v>
      </c>
      <c r="Y679">
        <v>12</v>
      </c>
      <c r="Z679">
        <v>12</v>
      </c>
      <c r="AA679">
        <v>12</v>
      </c>
      <c r="AB679">
        <v>12</v>
      </c>
      <c r="AC679">
        <v>12</v>
      </c>
      <c r="AD679">
        <v>12</v>
      </c>
      <c r="AE679">
        <v>12</v>
      </c>
      <c r="AF679">
        <v>12</v>
      </c>
      <c r="AG679">
        <v>12</v>
      </c>
      <c r="AH679">
        <v>12</v>
      </c>
      <c r="AI679">
        <v>12</v>
      </c>
      <c r="AJ679">
        <v>12</v>
      </c>
      <c r="AK679">
        <v>12</v>
      </c>
      <c r="AL679">
        <v>12</v>
      </c>
      <c r="AM679">
        <v>12</v>
      </c>
      <c r="AN679">
        <v>12</v>
      </c>
      <c r="AO679">
        <v>12</v>
      </c>
      <c r="AP679">
        <v>12</v>
      </c>
      <c r="AQ679">
        <v>12</v>
      </c>
      <c r="AR679">
        <v>12</v>
      </c>
      <c r="AS679">
        <v>12</v>
      </c>
    </row>
    <row r="680" spans="1:45" x14ac:dyDescent="0.25">
      <c r="A680">
        <v>351</v>
      </c>
      <c r="B680">
        <v>227</v>
      </c>
      <c r="C680">
        <v>231</v>
      </c>
      <c r="D680">
        <v>299</v>
      </c>
      <c r="E680">
        <v>319</v>
      </c>
      <c r="F680">
        <v>231</v>
      </c>
      <c r="G680">
        <v>251</v>
      </c>
      <c r="H680">
        <v>268</v>
      </c>
      <c r="I680">
        <v>267</v>
      </c>
      <c r="J680">
        <v>222</v>
      </c>
      <c r="K680">
        <v>216</v>
      </c>
      <c r="L680">
        <v>255</v>
      </c>
      <c r="M680">
        <v>243</v>
      </c>
      <c r="N680">
        <v>223</v>
      </c>
      <c r="O680">
        <v>283</v>
      </c>
      <c r="P680">
        <v>273</v>
      </c>
      <c r="Q680">
        <v>191</v>
      </c>
      <c r="R680">
        <v>263</v>
      </c>
      <c r="S680">
        <v>176</v>
      </c>
      <c r="T680">
        <v>212</v>
      </c>
      <c r="U680">
        <v>238</v>
      </c>
      <c r="V680">
        <v>240</v>
      </c>
      <c r="W680">
        <v>10</v>
      </c>
      <c r="X680">
        <v>223</v>
      </c>
      <c r="Y680">
        <v>285</v>
      </c>
      <c r="Z680">
        <v>302</v>
      </c>
      <c r="AA680">
        <v>235</v>
      </c>
      <c r="AB680">
        <v>270</v>
      </c>
      <c r="AC680">
        <v>227</v>
      </c>
      <c r="AD680">
        <v>230</v>
      </c>
      <c r="AE680">
        <v>175</v>
      </c>
      <c r="AF680">
        <v>9</v>
      </c>
      <c r="AG680">
        <v>283</v>
      </c>
      <c r="AH680">
        <v>270</v>
      </c>
      <c r="AI680">
        <v>242</v>
      </c>
      <c r="AJ680">
        <v>251</v>
      </c>
      <c r="AK680">
        <v>213</v>
      </c>
      <c r="AL680">
        <v>227</v>
      </c>
      <c r="AM680">
        <v>226</v>
      </c>
      <c r="AN680">
        <v>262</v>
      </c>
      <c r="AO680">
        <v>262</v>
      </c>
      <c r="AP680">
        <v>217</v>
      </c>
      <c r="AQ680">
        <v>230</v>
      </c>
      <c r="AR680">
        <v>278</v>
      </c>
      <c r="AS680">
        <v>236.5</v>
      </c>
    </row>
    <row r="681" spans="1:45" x14ac:dyDescent="0.25">
      <c r="A681">
        <v>126</v>
      </c>
      <c r="B681">
        <v>128</v>
      </c>
      <c r="C681">
        <v>129</v>
      </c>
      <c r="D681">
        <v>129</v>
      </c>
      <c r="E681">
        <v>129</v>
      </c>
      <c r="F681">
        <v>118</v>
      </c>
      <c r="G681">
        <v>118</v>
      </c>
      <c r="H681">
        <v>118</v>
      </c>
      <c r="I681">
        <v>117</v>
      </c>
      <c r="J681">
        <v>117</v>
      </c>
      <c r="K681">
        <v>117</v>
      </c>
      <c r="L681">
        <v>116</v>
      </c>
      <c r="M681">
        <v>126</v>
      </c>
      <c r="N681">
        <v>126</v>
      </c>
      <c r="O681">
        <v>126</v>
      </c>
      <c r="P681">
        <v>125</v>
      </c>
      <c r="Q681">
        <v>125</v>
      </c>
      <c r="R681">
        <v>125</v>
      </c>
      <c r="S681">
        <v>125</v>
      </c>
      <c r="T681">
        <v>125</v>
      </c>
      <c r="U681">
        <v>126</v>
      </c>
      <c r="V681">
        <v>124</v>
      </c>
      <c r="W681">
        <v>123</v>
      </c>
      <c r="X681">
        <v>123</v>
      </c>
      <c r="Y681">
        <v>124</v>
      </c>
      <c r="Z681">
        <v>124</v>
      </c>
      <c r="AA681">
        <v>124</v>
      </c>
      <c r="AB681">
        <v>123</v>
      </c>
      <c r="AC681">
        <v>123</v>
      </c>
      <c r="AD681">
        <v>124</v>
      </c>
      <c r="AE681">
        <v>124</v>
      </c>
      <c r="AF681">
        <v>124</v>
      </c>
      <c r="AG681">
        <v>125</v>
      </c>
      <c r="AH681">
        <v>123</v>
      </c>
      <c r="AI681">
        <v>116</v>
      </c>
      <c r="AJ681">
        <v>116</v>
      </c>
      <c r="AK681">
        <v>116</v>
      </c>
      <c r="AL681">
        <v>114</v>
      </c>
      <c r="AM681">
        <v>116</v>
      </c>
      <c r="AN681">
        <v>116</v>
      </c>
      <c r="AO681">
        <v>115</v>
      </c>
      <c r="AP681">
        <v>115</v>
      </c>
      <c r="AQ681">
        <v>115</v>
      </c>
      <c r="AR681">
        <v>115</v>
      </c>
      <c r="AS681">
        <v>121.65909090909091</v>
      </c>
    </row>
    <row r="682" spans="1:45" x14ac:dyDescent="0.25">
      <c r="A682">
        <v>112</v>
      </c>
      <c r="B682">
        <v>111</v>
      </c>
      <c r="C682">
        <v>111</v>
      </c>
      <c r="D682">
        <v>111</v>
      </c>
      <c r="E682">
        <v>111</v>
      </c>
      <c r="F682">
        <v>112</v>
      </c>
      <c r="G682">
        <v>111</v>
      </c>
      <c r="H682">
        <v>120</v>
      </c>
      <c r="I682">
        <v>120</v>
      </c>
      <c r="J682">
        <v>105</v>
      </c>
      <c r="K682">
        <v>105</v>
      </c>
      <c r="L682">
        <v>104</v>
      </c>
      <c r="M682">
        <v>104</v>
      </c>
      <c r="N682">
        <v>103</v>
      </c>
      <c r="O682">
        <v>103</v>
      </c>
      <c r="P682">
        <v>103</v>
      </c>
      <c r="Q682">
        <v>103</v>
      </c>
      <c r="R682">
        <v>103</v>
      </c>
      <c r="S682">
        <v>104</v>
      </c>
      <c r="T682">
        <v>112</v>
      </c>
      <c r="U682">
        <v>104</v>
      </c>
      <c r="V682">
        <v>113</v>
      </c>
      <c r="W682">
        <v>104</v>
      </c>
      <c r="X682">
        <v>104</v>
      </c>
      <c r="Y682">
        <v>104</v>
      </c>
      <c r="Z682">
        <v>104</v>
      </c>
      <c r="AA682">
        <v>104</v>
      </c>
      <c r="AB682">
        <v>104</v>
      </c>
      <c r="AC682">
        <v>104</v>
      </c>
      <c r="AD682">
        <v>104</v>
      </c>
      <c r="AE682">
        <v>104</v>
      </c>
      <c r="AF682">
        <v>104</v>
      </c>
      <c r="AG682">
        <v>104</v>
      </c>
      <c r="AH682">
        <v>104</v>
      </c>
      <c r="AI682">
        <v>103</v>
      </c>
      <c r="AJ682">
        <v>104</v>
      </c>
      <c r="AK682">
        <v>104</v>
      </c>
      <c r="AL682">
        <v>108</v>
      </c>
      <c r="AM682">
        <v>108</v>
      </c>
      <c r="AN682">
        <v>108</v>
      </c>
      <c r="AO682">
        <v>107</v>
      </c>
      <c r="AP682">
        <v>107</v>
      </c>
      <c r="AQ682">
        <v>107</v>
      </c>
      <c r="AR682">
        <v>116</v>
      </c>
      <c r="AS682">
        <v>106.93181818181819</v>
      </c>
    </row>
    <row r="683" spans="1:45" x14ac:dyDescent="0.25">
      <c r="A683">
        <v>143</v>
      </c>
      <c r="B683">
        <v>146</v>
      </c>
      <c r="C683">
        <v>144</v>
      </c>
      <c r="D683">
        <v>147</v>
      </c>
      <c r="E683">
        <v>147</v>
      </c>
      <c r="F683">
        <v>147</v>
      </c>
      <c r="G683">
        <v>144</v>
      </c>
      <c r="H683">
        <v>144</v>
      </c>
      <c r="I683">
        <v>122</v>
      </c>
      <c r="J683">
        <v>147</v>
      </c>
      <c r="K683">
        <v>143</v>
      </c>
      <c r="L683">
        <v>143</v>
      </c>
      <c r="M683">
        <v>143</v>
      </c>
      <c r="N683">
        <v>143</v>
      </c>
      <c r="O683">
        <v>142</v>
      </c>
      <c r="P683">
        <v>143</v>
      </c>
      <c r="Q683">
        <v>143</v>
      </c>
      <c r="R683">
        <v>145</v>
      </c>
      <c r="S683">
        <v>147</v>
      </c>
      <c r="T683">
        <v>147</v>
      </c>
      <c r="U683">
        <v>149</v>
      </c>
      <c r="V683">
        <v>147</v>
      </c>
      <c r="W683">
        <v>139</v>
      </c>
      <c r="X683">
        <v>142</v>
      </c>
      <c r="Y683">
        <v>143</v>
      </c>
      <c r="Z683">
        <v>143</v>
      </c>
      <c r="AA683">
        <v>131</v>
      </c>
      <c r="AB683">
        <v>131</v>
      </c>
      <c r="AC683">
        <v>132</v>
      </c>
      <c r="AD683">
        <v>133</v>
      </c>
      <c r="AE683">
        <v>135</v>
      </c>
      <c r="AF683">
        <v>128</v>
      </c>
      <c r="AG683">
        <v>131</v>
      </c>
      <c r="AH683">
        <v>130</v>
      </c>
      <c r="AI683">
        <v>127</v>
      </c>
      <c r="AJ683">
        <v>130</v>
      </c>
      <c r="AK683">
        <v>130</v>
      </c>
      <c r="AL683">
        <v>123</v>
      </c>
      <c r="AM683">
        <v>119</v>
      </c>
      <c r="AN683">
        <v>119</v>
      </c>
      <c r="AO683">
        <v>120</v>
      </c>
      <c r="AP683">
        <v>88</v>
      </c>
      <c r="AQ683">
        <v>87</v>
      </c>
      <c r="AR683">
        <v>90</v>
      </c>
      <c r="AS683">
        <v>134.47727272727272</v>
      </c>
    </row>
    <row r="684" spans="1:45" x14ac:dyDescent="0.25">
      <c r="A684">
        <v>18</v>
      </c>
      <c r="B684">
        <v>18</v>
      </c>
      <c r="C684">
        <v>18</v>
      </c>
      <c r="D684">
        <v>18</v>
      </c>
      <c r="E684">
        <v>18</v>
      </c>
      <c r="F684">
        <v>18</v>
      </c>
      <c r="G684">
        <v>18</v>
      </c>
      <c r="H684">
        <v>18</v>
      </c>
      <c r="I684">
        <v>19</v>
      </c>
      <c r="J684">
        <v>12</v>
      </c>
      <c r="K684">
        <v>15</v>
      </c>
      <c r="L684">
        <v>15</v>
      </c>
      <c r="M684">
        <v>12</v>
      </c>
      <c r="N684">
        <v>12</v>
      </c>
      <c r="O684">
        <v>12</v>
      </c>
      <c r="P684">
        <v>12</v>
      </c>
      <c r="Q684">
        <v>12</v>
      </c>
      <c r="R684">
        <v>12</v>
      </c>
      <c r="S684">
        <v>12</v>
      </c>
      <c r="T684">
        <v>15</v>
      </c>
      <c r="U684">
        <v>12</v>
      </c>
      <c r="V684">
        <v>12</v>
      </c>
      <c r="W684">
        <v>11</v>
      </c>
      <c r="X684">
        <v>12</v>
      </c>
      <c r="Y684">
        <v>12</v>
      </c>
      <c r="Z684">
        <v>12</v>
      </c>
      <c r="AA684">
        <v>12</v>
      </c>
      <c r="AB684">
        <v>12</v>
      </c>
      <c r="AC684">
        <v>12</v>
      </c>
      <c r="AD684">
        <v>12</v>
      </c>
      <c r="AE684">
        <v>12</v>
      </c>
      <c r="AF684">
        <v>12</v>
      </c>
      <c r="AG684">
        <v>12</v>
      </c>
      <c r="AH684">
        <v>12</v>
      </c>
      <c r="AI684">
        <v>12</v>
      </c>
      <c r="AJ684">
        <v>12</v>
      </c>
      <c r="AK684">
        <v>12</v>
      </c>
      <c r="AL684">
        <v>12</v>
      </c>
      <c r="AM684">
        <v>12</v>
      </c>
      <c r="AN684">
        <v>12</v>
      </c>
      <c r="AO684">
        <v>12</v>
      </c>
      <c r="AP684">
        <v>12</v>
      </c>
      <c r="AQ684">
        <v>12</v>
      </c>
      <c r="AR684">
        <v>12</v>
      </c>
      <c r="AS684">
        <v>13.431818181818182</v>
      </c>
    </row>
    <row r="685" spans="1:45" x14ac:dyDescent="0.25">
      <c r="A685">
        <v>421</v>
      </c>
      <c r="B685">
        <v>426</v>
      </c>
      <c r="C685">
        <v>435</v>
      </c>
      <c r="D685">
        <v>427</v>
      </c>
      <c r="E685">
        <v>423</v>
      </c>
      <c r="F685">
        <v>412</v>
      </c>
      <c r="G685">
        <v>407</v>
      </c>
      <c r="H685">
        <v>430</v>
      </c>
      <c r="I685">
        <v>433</v>
      </c>
      <c r="J685">
        <v>448</v>
      </c>
      <c r="K685">
        <v>436</v>
      </c>
      <c r="L685">
        <v>429</v>
      </c>
      <c r="M685">
        <v>381</v>
      </c>
      <c r="N685">
        <v>432</v>
      </c>
      <c r="O685">
        <v>435</v>
      </c>
      <c r="P685">
        <v>448</v>
      </c>
      <c r="Q685">
        <v>410</v>
      </c>
      <c r="R685">
        <v>438</v>
      </c>
      <c r="S685">
        <v>416</v>
      </c>
      <c r="T685">
        <v>417</v>
      </c>
      <c r="U685">
        <v>442</v>
      </c>
      <c r="V685">
        <v>424</v>
      </c>
      <c r="W685">
        <v>432</v>
      </c>
      <c r="X685">
        <v>441</v>
      </c>
      <c r="Y685">
        <v>429</v>
      </c>
      <c r="Z685">
        <v>433</v>
      </c>
      <c r="AA685">
        <v>427</v>
      </c>
      <c r="AB685">
        <v>427</v>
      </c>
      <c r="AC685">
        <v>427</v>
      </c>
      <c r="AD685">
        <v>430</v>
      </c>
      <c r="AE685">
        <v>377</v>
      </c>
      <c r="AF685">
        <v>381</v>
      </c>
      <c r="AG685">
        <v>438</v>
      </c>
      <c r="AH685">
        <v>434</v>
      </c>
      <c r="AI685">
        <v>426</v>
      </c>
      <c r="AJ685">
        <v>415</v>
      </c>
      <c r="AK685">
        <v>428</v>
      </c>
      <c r="AL685">
        <v>429</v>
      </c>
      <c r="AM685">
        <v>442</v>
      </c>
      <c r="AN685">
        <v>427</v>
      </c>
      <c r="AO685">
        <v>419</v>
      </c>
      <c r="AP685">
        <v>424</v>
      </c>
      <c r="AQ685">
        <v>429</v>
      </c>
      <c r="AR685">
        <v>421</v>
      </c>
      <c r="AS685">
        <v>425.13636363636363</v>
      </c>
    </row>
    <row r="686" spans="1:45" x14ac:dyDescent="0.25">
      <c r="A686">
        <v>130</v>
      </c>
      <c r="B686">
        <v>130</v>
      </c>
      <c r="C686">
        <v>130</v>
      </c>
      <c r="D686">
        <v>94</v>
      </c>
      <c r="E686">
        <v>95</v>
      </c>
      <c r="F686">
        <v>94</v>
      </c>
      <c r="G686">
        <v>94</v>
      </c>
      <c r="H686">
        <v>100</v>
      </c>
      <c r="I686">
        <v>93</v>
      </c>
      <c r="J686">
        <v>83</v>
      </c>
      <c r="K686">
        <v>82</v>
      </c>
      <c r="L686">
        <v>82</v>
      </c>
      <c r="M686">
        <v>84</v>
      </c>
      <c r="N686">
        <v>83</v>
      </c>
      <c r="O686">
        <v>81</v>
      </c>
      <c r="P686">
        <v>83</v>
      </c>
      <c r="Q686">
        <v>84</v>
      </c>
      <c r="R686">
        <v>84</v>
      </c>
      <c r="S686">
        <v>84</v>
      </c>
      <c r="T686">
        <v>73</v>
      </c>
      <c r="U686">
        <v>71</v>
      </c>
      <c r="V686">
        <v>71</v>
      </c>
      <c r="W686">
        <v>71</v>
      </c>
      <c r="X686">
        <v>72</v>
      </c>
      <c r="Y686">
        <v>72</v>
      </c>
      <c r="Z686">
        <v>72</v>
      </c>
      <c r="AA686">
        <v>73</v>
      </c>
      <c r="AB686">
        <v>71</v>
      </c>
      <c r="AC686">
        <v>71</v>
      </c>
      <c r="AD686">
        <v>71</v>
      </c>
      <c r="AE686">
        <v>71</v>
      </c>
      <c r="AF686">
        <v>68</v>
      </c>
      <c r="AG686">
        <v>72</v>
      </c>
      <c r="AH686">
        <v>71</v>
      </c>
      <c r="AI686">
        <v>71</v>
      </c>
      <c r="AJ686">
        <v>72</v>
      </c>
      <c r="AK686">
        <v>72</v>
      </c>
      <c r="AL686">
        <v>73</v>
      </c>
      <c r="AM686">
        <v>72</v>
      </c>
      <c r="AN686">
        <v>73</v>
      </c>
      <c r="AO686">
        <v>72</v>
      </c>
      <c r="AP686">
        <v>72</v>
      </c>
      <c r="AQ686">
        <v>71</v>
      </c>
      <c r="AR686">
        <v>72</v>
      </c>
      <c r="AS686">
        <v>81.363636363636374</v>
      </c>
    </row>
    <row r="687" spans="1:45" x14ac:dyDescent="0.25">
      <c r="A687">
        <v>15</v>
      </c>
      <c r="B687">
        <v>15</v>
      </c>
      <c r="C687">
        <v>15</v>
      </c>
      <c r="D687">
        <v>15</v>
      </c>
      <c r="E687">
        <v>15</v>
      </c>
      <c r="F687">
        <v>15</v>
      </c>
      <c r="G687">
        <v>15</v>
      </c>
      <c r="H687">
        <v>15</v>
      </c>
      <c r="I687">
        <v>15</v>
      </c>
      <c r="J687">
        <v>15</v>
      </c>
      <c r="K687">
        <v>15</v>
      </c>
      <c r="L687">
        <v>15</v>
      </c>
      <c r="M687">
        <v>15</v>
      </c>
      <c r="N687">
        <v>15</v>
      </c>
      <c r="O687">
        <v>15</v>
      </c>
      <c r="P687">
        <v>15</v>
      </c>
      <c r="Q687">
        <v>15</v>
      </c>
      <c r="R687">
        <v>15</v>
      </c>
      <c r="S687">
        <v>15</v>
      </c>
      <c r="T687">
        <v>15</v>
      </c>
      <c r="U687">
        <v>15</v>
      </c>
      <c r="V687">
        <v>15</v>
      </c>
      <c r="W687">
        <v>15</v>
      </c>
      <c r="X687">
        <v>15</v>
      </c>
      <c r="Y687">
        <v>15</v>
      </c>
      <c r="Z687">
        <v>15</v>
      </c>
      <c r="AA687">
        <v>15</v>
      </c>
      <c r="AB687">
        <v>15</v>
      </c>
      <c r="AC687">
        <v>15</v>
      </c>
      <c r="AD687">
        <v>15</v>
      </c>
      <c r="AE687">
        <v>15</v>
      </c>
      <c r="AF687">
        <v>15</v>
      </c>
      <c r="AG687">
        <v>15</v>
      </c>
      <c r="AH687">
        <v>15</v>
      </c>
      <c r="AI687">
        <v>15</v>
      </c>
      <c r="AJ687">
        <v>15</v>
      </c>
      <c r="AK687">
        <v>15</v>
      </c>
      <c r="AL687">
        <v>26</v>
      </c>
      <c r="AM687">
        <v>26</v>
      </c>
      <c r="AN687">
        <v>26</v>
      </c>
      <c r="AO687">
        <v>26</v>
      </c>
      <c r="AP687">
        <v>26</v>
      </c>
      <c r="AQ687">
        <v>26</v>
      </c>
      <c r="AR687">
        <v>26</v>
      </c>
      <c r="AS687">
        <v>16.75</v>
      </c>
    </row>
    <row r="688" spans="1:45" x14ac:dyDescent="0.25">
      <c r="A688">
        <v>64</v>
      </c>
      <c r="B688">
        <v>64</v>
      </c>
      <c r="C688">
        <v>64</v>
      </c>
      <c r="D688">
        <v>64</v>
      </c>
      <c r="E688">
        <v>64</v>
      </c>
      <c r="F688">
        <v>64</v>
      </c>
      <c r="G688">
        <v>64</v>
      </c>
      <c r="H688">
        <v>64</v>
      </c>
      <c r="I688">
        <v>64</v>
      </c>
      <c r="J688">
        <v>64</v>
      </c>
      <c r="K688">
        <v>64</v>
      </c>
      <c r="L688">
        <v>64</v>
      </c>
      <c r="M688">
        <v>64</v>
      </c>
      <c r="N688">
        <v>64</v>
      </c>
      <c r="O688">
        <v>64</v>
      </c>
      <c r="P688">
        <v>64</v>
      </c>
      <c r="Q688">
        <v>64</v>
      </c>
      <c r="R688">
        <v>64</v>
      </c>
      <c r="S688">
        <v>64</v>
      </c>
      <c r="T688">
        <v>64</v>
      </c>
      <c r="U688">
        <v>64</v>
      </c>
      <c r="V688">
        <v>64</v>
      </c>
      <c r="W688">
        <v>64</v>
      </c>
      <c r="X688">
        <v>64</v>
      </c>
      <c r="Y688">
        <v>60</v>
      </c>
      <c r="Z688">
        <v>60</v>
      </c>
      <c r="AA688">
        <v>60</v>
      </c>
      <c r="AB688">
        <v>60</v>
      </c>
      <c r="AC688">
        <v>60</v>
      </c>
      <c r="AD688">
        <v>60</v>
      </c>
      <c r="AE688">
        <v>60</v>
      </c>
      <c r="AF688">
        <v>60</v>
      </c>
      <c r="AG688">
        <v>60</v>
      </c>
      <c r="AH688">
        <v>60</v>
      </c>
      <c r="AI688">
        <v>60</v>
      </c>
      <c r="AJ688">
        <v>60</v>
      </c>
      <c r="AK688">
        <v>60</v>
      </c>
      <c r="AL688">
        <v>60</v>
      </c>
      <c r="AM688">
        <v>60</v>
      </c>
      <c r="AN688">
        <v>60</v>
      </c>
      <c r="AO688">
        <v>59</v>
      </c>
      <c r="AP688">
        <v>17</v>
      </c>
      <c r="AQ688">
        <v>17</v>
      </c>
      <c r="AR688">
        <v>17</v>
      </c>
      <c r="AS688">
        <v>59.227272727272727</v>
      </c>
    </row>
    <row r="689" spans="1:45" x14ac:dyDescent="0.25">
      <c r="A689">
        <v>127</v>
      </c>
      <c r="B689">
        <v>125</v>
      </c>
      <c r="C689">
        <v>124</v>
      </c>
      <c r="D689">
        <v>123</v>
      </c>
      <c r="E689">
        <v>123</v>
      </c>
      <c r="F689">
        <v>126</v>
      </c>
      <c r="G689">
        <v>124</v>
      </c>
      <c r="H689">
        <v>126</v>
      </c>
      <c r="I689">
        <v>126</v>
      </c>
      <c r="J689">
        <v>126</v>
      </c>
      <c r="K689">
        <v>125</v>
      </c>
      <c r="L689">
        <v>125</v>
      </c>
      <c r="M689">
        <v>125</v>
      </c>
      <c r="N689">
        <v>125</v>
      </c>
      <c r="O689">
        <v>125</v>
      </c>
      <c r="P689">
        <v>125</v>
      </c>
      <c r="Q689">
        <v>125</v>
      </c>
      <c r="R689">
        <v>124</v>
      </c>
      <c r="S689">
        <v>124</v>
      </c>
      <c r="T689">
        <v>124</v>
      </c>
      <c r="U689">
        <v>124</v>
      </c>
      <c r="V689">
        <v>123</v>
      </c>
      <c r="W689">
        <v>123</v>
      </c>
      <c r="X689">
        <v>123</v>
      </c>
      <c r="Y689">
        <v>123</v>
      </c>
      <c r="Z689">
        <v>124</v>
      </c>
      <c r="AA689">
        <v>124</v>
      </c>
      <c r="AB689">
        <v>124</v>
      </c>
      <c r="AC689">
        <v>124</v>
      </c>
      <c r="AD689">
        <v>124</v>
      </c>
      <c r="AE689">
        <v>124</v>
      </c>
      <c r="AF689">
        <v>124</v>
      </c>
      <c r="AG689">
        <v>124</v>
      </c>
      <c r="AH689">
        <v>123</v>
      </c>
      <c r="AI689">
        <v>123</v>
      </c>
      <c r="AJ689">
        <v>124</v>
      </c>
      <c r="AK689">
        <v>124</v>
      </c>
      <c r="AL689">
        <v>127</v>
      </c>
      <c r="AM689">
        <v>127</v>
      </c>
      <c r="AN689">
        <v>126</v>
      </c>
      <c r="AO689">
        <v>126</v>
      </c>
      <c r="AP689">
        <v>126</v>
      </c>
      <c r="AQ689">
        <v>126</v>
      </c>
      <c r="AR689">
        <v>126</v>
      </c>
      <c r="AS689">
        <v>124.61363636363636</v>
      </c>
    </row>
    <row r="690" spans="1:45" x14ac:dyDescent="0.25">
      <c r="A690">
        <v>13</v>
      </c>
      <c r="B690">
        <v>13</v>
      </c>
      <c r="C690">
        <v>13</v>
      </c>
      <c r="D690">
        <v>13</v>
      </c>
      <c r="E690">
        <v>13</v>
      </c>
      <c r="F690">
        <v>13</v>
      </c>
      <c r="G690">
        <v>13</v>
      </c>
      <c r="H690">
        <v>13</v>
      </c>
      <c r="I690">
        <v>13</v>
      </c>
      <c r="J690">
        <v>13</v>
      </c>
      <c r="K690">
        <v>13</v>
      </c>
      <c r="L690">
        <v>13</v>
      </c>
      <c r="M690">
        <v>13</v>
      </c>
      <c r="N690">
        <v>13</v>
      </c>
      <c r="O690">
        <v>13</v>
      </c>
      <c r="P690">
        <v>13</v>
      </c>
      <c r="Q690">
        <v>13</v>
      </c>
      <c r="R690">
        <v>13</v>
      </c>
      <c r="S690">
        <v>13</v>
      </c>
      <c r="T690">
        <v>13</v>
      </c>
      <c r="U690">
        <v>13</v>
      </c>
      <c r="V690">
        <v>13</v>
      </c>
      <c r="W690">
        <v>13</v>
      </c>
      <c r="X690">
        <v>13</v>
      </c>
      <c r="Y690">
        <v>13</v>
      </c>
      <c r="Z690">
        <v>13</v>
      </c>
      <c r="AA690">
        <v>13</v>
      </c>
      <c r="AB690">
        <v>13</v>
      </c>
      <c r="AC690">
        <v>13</v>
      </c>
      <c r="AD690">
        <v>13</v>
      </c>
      <c r="AE690">
        <v>13</v>
      </c>
      <c r="AF690">
        <v>13</v>
      </c>
      <c r="AG690">
        <v>13</v>
      </c>
      <c r="AH690">
        <v>13</v>
      </c>
      <c r="AI690">
        <v>13</v>
      </c>
      <c r="AJ690">
        <v>13</v>
      </c>
      <c r="AK690">
        <v>13</v>
      </c>
      <c r="AL690">
        <v>13</v>
      </c>
      <c r="AM690">
        <v>13</v>
      </c>
      <c r="AN690">
        <v>13</v>
      </c>
      <c r="AO690">
        <v>13</v>
      </c>
      <c r="AP690">
        <v>13</v>
      </c>
      <c r="AQ690">
        <v>13</v>
      </c>
      <c r="AR690">
        <v>13</v>
      </c>
      <c r="AS690">
        <v>13</v>
      </c>
    </row>
    <row r="691" spans="1:45" x14ac:dyDescent="0.25">
      <c r="A691">
        <v>16</v>
      </c>
      <c r="B691">
        <v>16</v>
      </c>
      <c r="C691">
        <v>16</v>
      </c>
      <c r="D691">
        <v>16</v>
      </c>
      <c r="E691">
        <v>18</v>
      </c>
      <c r="F691">
        <v>18</v>
      </c>
      <c r="G691">
        <v>16</v>
      </c>
      <c r="H691">
        <v>16</v>
      </c>
      <c r="I691">
        <v>16</v>
      </c>
      <c r="J691">
        <v>16</v>
      </c>
      <c r="K691">
        <v>16</v>
      </c>
      <c r="L691">
        <v>16</v>
      </c>
      <c r="M691">
        <v>16</v>
      </c>
      <c r="N691">
        <v>16</v>
      </c>
      <c r="O691">
        <v>16</v>
      </c>
      <c r="P691">
        <v>16</v>
      </c>
      <c r="Q691">
        <v>16</v>
      </c>
      <c r="R691">
        <v>16</v>
      </c>
      <c r="S691">
        <v>16</v>
      </c>
      <c r="T691">
        <v>16</v>
      </c>
      <c r="U691">
        <v>16</v>
      </c>
      <c r="V691">
        <v>16</v>
      </c>
      <c r="W691">
        <v>16</v>
      </c>
      <c r="X691">
        <v>16</v>
      </c>
      <c r="Y691">
        <v>16</v>
      </c>
      <c r="Z691">
        <v>16</v>
      </c>
      <c r="AA691">
        <v>16</v>
      </c>
      <c r="AB691">
        <v>16</v>
      </c>
      <c r="AC691">
        <v>16</v>
      </c>
      <c r="AD691">
        <v>16</v>
      </c>
      <c r="AE691">
        <v>16</v>
      </c>
      <c r="AF691">
        <v>16</v>
      </c>
      <c r="AG691">
        <v>16</v>
      </c>
      <c r="AH691">
        <v>16</v>
      </c>
      <c r="AI691">
        <v>16</v>
      </c>
      <c r="AJ691">
        <v>16</v>
      </c>
      <c r="AK691">
        <v>16</v>
      </c>
      <c r="AL691">
        <v>16</v>
      </c>
      <c r="AM691">
        <v>16</v>
      </c>
      <c r="AN691">
        <v>16</v>
      </c>
      <c r="AO691">
        <v>16</v>
      </c>
      <c r="AP691">
        <v>16</v>
      </c>
      <c r="AQ691">
        <v>16</v>
      </c>
      <c r="AR691">
        <v>16</v>
      </c>
      <c r="AS691">
        <v>16.09090909090909</v>
      </c>
    </row>
    <row r="692" spans="1:45" x14ac:dyDescent="0.25">
      <c r="A692">
        <v>86</v>
      </c>
      <c r="B692">
        <v>87</v>
      </c>
      <c r="C692">
        <v>83</v>
      </c>
      <c r="D692">
        <v>83</v>
      </c>
      <c r="E692">
        <v>87</v>
      </c>
      <c r="F692">
        <v>87</v>
      </c>
      <c r="G692">
        <v>87</v>
      </c>
      <c r="H692">
        <v>87</v>
      </c>
      <c r="I692">
        <v>87</v>
      </c>
      <c r="J692">
        <v>92</v>
      </c>
      <c r="K692">
        <v>92</v>
      </c>
      <c r="L692">
        <v>89</v>
      </c>
      <c r="M692">
        <v>89</v>
      </c>
      <c r="N692">
        <v>89</v>
      </c>
      <c r="O692">
        <v>89</v>
      </c>
      <c r="P692">
        <v>92</v>
      </c>
      <c r="Q692">
        <v>94</v>
      </c>
      <c r="R692">
        <v>96</v>
      </c>
      <c r="S692">
        <v>96</v>
      </c>
      <c r="T692">
        <v>96</v>
      </c>
      <c r="U692">
        <v>96</v>
      </c>
      <c r="V692">
        <v>103</v>
      </c>
      <c r="W692">
        <v>103</v>
      </c>
      <c r="X692">
        <v>104</v>
      </c>
      <c r="Y692">
        <v>104</v>
      </c>
      <c r="Z692">
        <v>101</v>
      </c>
      <c r="AA692">
        <v>102</v>
      </c>
      <c r="AB692">
        <v>104</v>
      </c>
      <c r="AC692">
        <v>104</v>
      </c>
      <c r="AD692">
        <v>100</v>
      </c>
      <c r="AE692">
        <v>100</v>
      </c>
      <c r="AF692">
        <v>100</v>
      </c>
      <c r="AG692">
        <v>102</v>
      </c>
      <c r="AH692">
        <v>102</v>
      </c>
      <c r="AI692">
        <v>102</v>
      </c>
      <c r="AJ692">
        <v>102</v>
      </c>
      <c r="AK692">
        <v>102</v>
      </c>
      <c r="AL692">
        <v>102</v>
      </c>
      <c r="AM692">
        <v>100</v>
      </c>
      <c r="AN692">
        <v>100</v>
      </c>
      <c r="AO692">
        <v>99</v>
      </c>
      <c r="AP692">
        <v>99</v>
      </c>
      <c r="AQ692">
        <v>99</v>
      </c>
      <c r="AR692">
        <v>95</v>
      </c>
      <c r="AS692">
        <v>95.75</v>
      </c>
    </row>
    <row r="693" spans="1:45" x14ac:dyDescent="0.25">
      <c r="A693">
        <v>133</v>
      </c>
      <c r="B693">
        <v>138</v>
      </c>
      <c r="C693">
        <v>137</v>
      </c>
      <c r="D693">
        <v>133</v>
      </c>
      <c r="E693">
        <v>132</v>
      </c>
      <c r="F693">
        <v>129</v>
      </c>
      <c r="G693">
        <v>91</v>
      </c>
      <c r="H693">
        <v>100</v>
      </c>
      <c r="I693">
        <v>102</v>
      </c>
      <c r="J693">
        <v>101</v>
      </c>
      <c r="K693">
        <v>105</v>
      </c>
      <c r="L693">
        <v>95</v>
      </c>
      <c r="M693">
        <v>90</v>
      </c>
      <c r="N693">
        <v>128</v>
      </c>
      <c r="O693">
        <v>118</v>
      </c>
      <c r="P693">
        <v>130</v>
      </c>
      <c r="Q693">
        <v>136</v>
      </c>
      <c r="R693">
        <v>133</v>
      </c>
      <c r="S693">
        <v>136</v>
      </c>
      <c r="T693">
        <v>135</v>
      </c>
      <c r="U693">
        <v>127</v>
      </c>
      <c r="V693">
        <v>127</v>
      </c>
      <c r="W693">
        <v>127</v>
      </c>
      <c r="X693">
        <v>127</v>
      </c>
      <c r="Y693">
        <v>146</v>
      </c>
      <c r="Z693">
        <v>127</v>
      </c>
      <c r="AA693">
        <v>126</v>
      </c>
      <c r="AB693">
        <v>145</v>
      </c>
      <c r="AC693">
        <v>126</v>
      </c>
      <c r="AD693">
        <v>126</v>
      </c>
      <c r="AE693">
        <v>144</v>
      </c>
      <c r="AF693">
        <v>144</v>
      </c>
      <c r="AG693">
        <v>145</v>
      </c>
      <c r="AH693">
        <v>144</v>
      </c>
      <c r="AI693">
        <v>144</v>
      </c>
      <c r="AJ693">
        <v>144</v>
      </c>
      <c r="AK693">
        <v>144</v>
      </c>
      <c r="AL693">
        <v>144</v>
      </c>
      <c r="AM693">
        <v>144</v>
      </c>
      <c r="AN693">
        <v>144</v>
      </c>
      <c r="AO693">
        <v>144</v>
      </c>
      <c r="AP693">
        <v>127</v>
      </c>
      <c r="AQ693">
        <v>127</v>
      </c>
      <c r="AR693">
        <v>125</v>
      </c>
      <c r="AS693">
        <v>128.86363636363637</v>
      </c>
    </row>
    <row r="694" spans="1:45" x14ac:dyDescent="0.25">
      <c r="A694">
        <v>35</v>
      </c>
      <c r="B694">
        <v>35</v>
      </c>
      <c r="C694">
        <v>35</v>
      </c>
      <c r="D694">
        <v>35</v>
      </c>
      <c r="E694">
        <v>35</v>
      </c>
      <c r="F694">
        <v>35</v>
      </c>
      <c r="G694">
        <v>35</v>
      </c>
      <c r="H694">
        <v>35</v>
      </c>
      <c r="I694">
        <v>35</v>
      </c>
      <c r="J694">
        <v>35</v>
      </c>
      <c r="K694">
        <v>35</v>
      </c>
      <c r="L694">
        <v>35</v>
      </c>
      <c r="M694">
        <v>35</v>
      </c>
      <c r="N694">
        <v>35</v>
      </c>
      <c r="O694">
        <v>35</v>
      </c>
      <c r="P694">
        <v>35</v>
      </c>
      <c r="Q694">
        <v>35</v>
      </c>
      <c r="R694">
        <v>35</v>
      </c>
      <c r="S694">
        <v>35</v>
      </c>
      <c r="T694">
        <v>35</v>
      </c>
      <c r="U694">
        <v>35</v>
      </c>
      <c r="V694">
        <v>35</v>
      </c>
      <c r="W694">
        <v>35</v>
      </c>
      <c r="X694">
        <v>35</v>
      </c>
      <c r="Y694">
        <v>35</v>
      </c>
      <c r="Z694">
        <v>35</v>
      </c>
      <c r="AA694">
        <v>35</v>
      </c>
      <c r="AB694">
        <v>35</v>
      </c>
      <c r="AC694">
        <v>35</v>
      </c>
      <c r="AD694">
        <v>35</v>
      </c>
      <c r="AE694">
        <v>35</v>
      </c>
      <c r="AF694">
        <v>35</v>
      </c>
      <c r="AG694">
        <v>35</v>
      </c>
      <c r="AH694">
        <v>35</v>
      </c>
      <c r="AI694">
        <v>35</v>
      </c>
      <c r="AJ694">
        <v>35</v>
      </c>
      <c r="AK694">
        <v>35</v>
      </c>
      <c r="AL694">
        <v>35</v>
      </c>
      <c r="AM694">
        <v>35</v>
      </c>
      <c r="AN694">
        <v>35</v>
      </c>
      <c r="AO694">
        <v>35</v>
      </c>
      <c r="AP694">
        <v>4</v>
      </c>
      <c r="AQ694">
        <v>4</v>
      </c>
      <c r="AR694">
        <v>0</v>
      </c>
      <c r="AS694">
        <v>32.795454545454547</v>
      </c>
    </row>
    <row r="695" spans="1:45" x14ac:dyDescent="0.25">
      <c r="A695">
        <v>30</v>
      </c>
      <c r="B695">
        <v>30</v>
      </c>
      <c r="C695">
        <v>30</v>
      </c>
      <c r="D695">
        <v>30</v>
      </c>
      <c r="E695">
        <v>30</v>
      </c>
      <c r="F695">
        <v>30</v>
      </c>
      <c r="G695">
        <v>30</v>
      </c>
      <c r="H695">
        <v>30</v>
      </c>
      <c r="I695">
        <v>30</v>
      </c>
      <c r="J695">
        <v>30</v>
      </c>
      <c r="K695">
        <v>30</v>
      </c>
      <c r="L695">
        <v>30</v>
      </c>
      <c r="M695">
        <v>30</v>
      </c>
      <c r="N695">
        <v>30</v>
      </c>
      <c r="O695">
        <v>30</v>
      </c>
      <c r="P695">
        <v>30</v>
      </c>
      <c r="Q695">
        <v>30</v>
      </c>
      <c r="R695">
        <v>30</v>
      </c>
      <c r="S695">
        <v>30</v>
      </c>
      <c r="T695">
        <v>30</v>
      </c>
      <c r="U695">
        <v>30</v>
      </c>
      <c r="V695">
        <v>30</v>
      </c>
      <c r="W695">
        <v>30</v>
      </c>
      <c r="X695">
        <v>30</v>
      </c>
      <c r="Y695">
        <v>30</v>
      </c>
      <c r="Z695">
        <v>30</v>
      </c>
      <c r="AA695">
        <v>30</v>
      </c>
      <c r="AB695">
        <v>30</v>
      </c>
      <c r="AC695">
        <v>30</v>
      </c>
      <c r="AD695">
        <v>30</v>
      </c>
      <c r="AE695">
        <v>30</v>
      </c>
      <c r="AF695">
        <v>30</v>
      </c>
      <c r="AG695">
        <v>30</v>
      </c>
      <c r="AH695">
        <v>30</v>
      </c>
      <c r="AI695">
        <v>30</v>
      </c>
      <c r="AJ695">
        <v>30</v>
      </c>
      <c r="AK695">
        <v>30</v>
      </c>
      <c r="AL695">
        <v>30</v>
      </c>
      <c r="AM695">
        <v>30</v>
      </c>
      <c r="AN695">
        <v>30</v>
      </c>
      <c r="AO695">
        <v>28</v>
      </c>
      <c r="AP695">
        <v>29</v>
      </c>
      <c r="AQ695">
        <v>29</v>
      </c>
      <c r="AR695">
        <v>29</v>
      </c>
      <c r="AS695">
        <v>29.886363636363637</v>
      </c>
    </row>
    <row r="696" spans="1:45" x14ac:dyDescent="0.25">
      <c r="A696">
        <v>84</v>
      </c>
      <c r="B696">
        <v>84</v>
      </c>
      <c r="C696">
        <v>83</v>
      </c>
      <c r="D696">
        <v>83</v>
      </c>
      <c r="E696">
        <v>83</v>
      </c>
      <c r="F696">
        <v>83</v>
      </c>
      <c r="G696">
        <v>83</v>
      </c>
      <c r="H696">
        <v>83</v>
      </c>
      <c r="I696">
        <v>74</v>
      </c>
      <c r="J696">
        <v>74</v>
      </c>
      <c r="K696">
        <v>74</v>
      </c>
      <c r="L696">
        <v>74</v>
      </c>
      <c r="M696">
        <v>74</v>
      </c>
      <c r="N696">
        <v>74</v>
      </c>
      <c r="O696">
        <v>74</v>
      </c>
      <c r="P696">
        <v>74</v>
      </c>
      <c r="Q696">
        <v>74</v>
      </c>
      <c r="R696">
        <v>74</v>
      </c>
      <c r="S696">
        <v>74</v>
      </c>
      <c r="T696">
        <v>74</v>
      </c>
      <c r="U696">
        <v>74</v>
      </c>
      <c r="V696">
        <v>74</v>
      </c>
      <c r="W696">
        <v>74</v>
      </c>
      <c r="X696">
        <v>74</v>
      </c>
      <c r="Y696">
        <v>23</v>
      </c>
      <c r="Z696">
        <v>23</v>
      </c>
      <c r="AA696">
        <v>23</v>
      </c>
      <c r="AB696">
        <v>23</v>
      </c>
      <c r="AC696">
        <v>23</v>
      </c>
      <c r="AD696">
        <v>23</v>
      </c>
      <c r="AE696">
        <v>23</v>
      </c>
      <c r="AF696">
        <v>22</v>
      </c>
      <c r="AG696">
        <v>23</v>
      </c>
      <c r="AH696">
        <v>23</v>
      </c>
      <c r="AI696">
        <v>23</v>
      </c>
      <c r="AJ696">
        <v>23</v>
      </c>
      <c r="AK696">
        <v>22</v>
      </c>
      <c r="AL696">
        <v>25</v>
      </c>
      <c r="AM696">
        <v>26</v>
      </c>
      <c r="AN696">
        <v>25</v>
      </c>
      <c r="AO696">
        <v>25</v>
      </c>
      <c r="AP696">
        <v>24</v>
      </c>
      <c r="AQ696">
        <v>24</v>
      </c>
      <c r="AR696">
        <v>25</v>
      </c>
      <c r="AS696">
        <v>52.75</v>
      </c>
    </row>
    <row r="697" spans="1:45" x14ac:dyDescent="0.25">
      <c r="A697">
        <v>35</v>
      </c>
      <c r="B697">
        <v>36</v>
      </c>
      <c r="C697">
        <v>36</v>
      </c>
      <c r="D697">
        <v>36</v>
      </c>
      <c r="E697">
        <v>36</v>
      </c>
      <c r="F697">
        <v>36</v>
      </c>
      <c r="G697">
        <v>36</v>
      </c>
      <c r="H697">
        <v>36</v>
      </c>
      <c r="I697">
        <v>36</v>
      </c>
      <c r="J697">
        <v>36</v>
      </c>
      <c r="K697">
        <v>36</v>
      </c>
      <c r="L697">
        <v>36</v>
      </c>
      <c r="M697">
        <v>36</v>
      </c>
      <c r="N697">
        <v>36</v>
      </c>
      <c r="O697">
        <v>36</v>
      </c>
      <c r="P697">
        <v>36</v>
      </c>
      <c r="Q697">
        <v>36</v>
      </c>
      <c r="R697">
        <v>36</v>
      </c>
      <c r="S697">
        <v>36</v>
      </c>
      <c r="T697">
        <v>36</v>
      </c>
      <c r="U697">
        <v>36</v>
      </c>
      <c r="V697">
        <v>36</v>
      </c>
      <c r="W697">
        <v>36</v>
      </c>
      <c r="X697">
        <v>36</v>
      </c>
      <c r="Y697">
        <v>36</v>
      </c>
      <c r="Z697">
        <v>36</v>
      </c>
      <c r="AA697">
        <v>36</v>
      </c>
      <c r="AB697">
        <v>36</v>
      </c>
      <c r="AC697">
        <v>36</v>
      </c>
      <c r="AD697">
        <v>36</v>
      </c>
      <c r="AE697">
        <v>36</v>
      </c>
      <c r="AF697">
        <v>36</v>
      </c>
      <c r="AG697">
        <v>36</v>
      </c>
      <c r="AH697">
        <v>36</v>
      </c>
      <c r="AI697">
        <v>36</v>
      </c>
      <c r="AJ697">
        <v>36</v>
      </c>
      <c r="AK697">
        <v>36</v>
      </c>
      <c r="AL697">
        <v>36</v>
      </c>
      <c r="AM697">
        <v>36</v>
      </c>
      <c r="AN697">
        <v>36</v>
      </c>
      <c r="AO697">
        <v>35</v>
      </c>
      <c r="AP697">
        <v>35</v>
      </c>
      <c r="AQ697">
        <v>35</v>
      </c>
      <c r="AR697">
        <v>35</v>
      </c>
      <c r="AS697">
        <v>35.886363636363633</v>
      </c>
    </row>
    <row r="698" spans="1:45" x14ac:dyDescent="0.25">
      <c r="A698">
        <v>68</v>
      </c>
      <c r="B698">
        <v>65</v>
      </c>
      <c r="C698">
        <v>65</v>
      </c>
      <c r="D698">
        <v>64</v>
      </c>
      <c r="E698">
        <v>63</v>
      </c>
      <c r="F698">
        <v>65</v>
      </c>
      <c r="G698">
        <v>65</v>
      </c>
      <c r="H698">
        <v>63</v>
      </c>
      <c r="I698">
        <v>62</v>
      </c>
      <c r="J698">
        <v>62</v>
      </c>
      <c r="K698">
        <v>65</v>
      </c>
      <c r="L698">
        <v>58</v>
      </c>
      <c r="M698">
        <v>58</v>
      </c>
      <c r="N698">
        <v>61</v>
      </c>
      <c r="O698">
        <v>62</v>
      </c>
      <c r="P698">
        <v>62</v>
      </c>
      <c r="Q698">
        <v>62</v>
      </c>
      <c r="R698">
        <v>62</v>
      </c>
      <c r="S698">
        <v>58</v>
      </c>
      <c r="T698">
        <v>62</v>
      </c>
      <c r="U698">
        <v>62</v>
      </c>
      <c r="V698">
        <v>64</v>
      </c>
      <c r="W698">
        <v>58</v>
      </c>
      <c r="X698">
        <v>65</v>
      </c>
      <c r="Y698">
        <v>62</v>
      </c>
      <c r="Z698">
        <v>62</v>
      </c>
      <c r="AA698">
        <v>62</v>
      </c>
      <c r="AB698">
        <v>63</v>
      </c>
      <c r="AC698">
        <v>62</v>
      </c>
      <c r="AD698">
        <v>62</v>
      </c>
      <c r="AE698">
        <v>61</v>
      </c>
      <c r="AF698">
        <v>58</v>
      </c>
      <c r="AG698">
        <v>67</v>
      </c>
      <c r="AH698">
        <v>62</v>
      </c>
      <c r="AI698">
        <v>64</v>
      </c>
      <c r="AJ698">
        <v>67</v>
      </c>
      <c r="AK698">
        <v>63</v>
      </c>
      <c r="AL698">
        <v>62</v>
      </c>
      <c r="AM698">
        <v>66</v>
      </c>
      <c r="AN698">
        <v>61</v>
      </c>
      <c r="AO698">
        <v>70</v>
      </c>
      <c r="AP698">
        <v>69</v>
      </c>
      <c r="AQ698">
        <v>75</v>
      </c>
      <c r="AR698">
        <v>76</v>
      </c>
      <c r="AS698">
        <v>63.522727272727273</v>
      </c>
    </row>
    <row r="699" spans="1:45" x14ac:dyDescent="0.25">
      <c r="A699">
        <v>26</v>
      </c>
      <c r="B699">
        <v>26</v>
      </c>
      <c r="C699">
        <v>23</v>
      </c>
      <c r="D699">
        <v>26</v>
      </c>
      <c r="E699">
        <v>26</v>
      </c>
      <c r="F699">
        <v>26</v>
      </c>
      <c r="G699">
        <v>26</v>
      </c>
      <c r="H699">
        <v>26</v>
      </c>
      <c r="I699">
        <v>26</v>
      </c>
      <c r="J699">
        <v>26</v>
      </c>
      <c r="K699">
        <v>26</v>
      </c>
      <c r="L699">
        <v>26</v>
      </c>
      <c r="M699">
        <v>26</v>
      </c>
      <c r="N699">
        <v>26</v>
      </c>
      <c r="O699">
        <v>26</v>
      </c>
      <c r="P699">
        <v>26</v>
      </c>
      <c r="Q699">
        <v>26</v>
      </c>
      <c r="R699">
        <v>26</v>
      </c>
      <c r="S699">
        <v>26</v>
      </c>
      <c r="T699">
        <v>26</v>
      </c>
      <c r="U699">
        <v>26</v>
      </c>
      <c r="V699">
        <v>26</v>
      </c>
      <c r="W699">
        <v>26</v>
      </c>
      <c r="X699">
        <v>26</v>
      </c>
      <c r="Y699">
        <v>26</v>
      </c>
      <c r="Z699">
        <v>26</v>
      </c>
      <c r="AA699">
        <v>26</v>
      </c>
      <c r="AB699">
        <v>26</v>
      </c>
      <c r="AC699">
        <v>26</v>
      </c>
      <c r="AD699">
        <v>26</v>
      </c>
      <c r="AE699">
        <v>26</v>
      </c>
      <c r="AF699">
        <v>26</v>
      </c>
      <c r="AG699">
        <v>25</v>
      </c>
      <c r="AH699">
        <v>26</v>
      </c>
      <c r="AI699">
        <v>26</v>
      </c>
      <c r="AJ699">
        <v>26</v>
      </c>
      <c r="AK699">
        <v>26</v>
      </c>
      <c r="AL699">
        <v>26</v>
      </c>
      <c r="AM699">
        <v>26</v>
      </c>
      <c r="AN699">
        <v>26</v>
      </c>
      <c r="AO699">
        <v>26</v>
      </c>
      <c r="AP699">
        <v>26</v>
      </c>
      <c r="AQ699">
        <v>69</v>
      </c>
      <c r="AR699">
        <v>69</v>
      </c>
      <c r="AS699">
        <v>27.863636363636363</v>
      </c>
    </row>
    <row r="700" spans="1:45" x14ac:dyDescent="0.25">
      <c r="A700">
        <v>47</v>
      </c>
      <c r="B700">
        <v>47</v>
      </c>
      <c r="C700">
        <v>46</v>
      </c>
      <c r="D700">
        <v>50</v>
      </c>
      <c r="E700">
        <v>45</v>
      </c>
      <c r="F700">
        <v>67</v>
      </c>
      <c r="G700">
        <v>67</v>
      </c>
      <c r="H700">
        <v>68</v>
      </c>
      <c r="I700">
        <v>67</v>
      </c>
      <c r="J700">
        <v>68</v>
      </c>
      <c r="K700">
        <v>68</v>
      </c>
      <c r="L700">
        <v>68</v>
      </c>
      <c r="M700">
        <v>68</v>
      </c>
      <c r="N700">
        <v>67</v>
      </c>
      <c r="O700">
        <v>67</v>
      </c>
      <c r="P700">
        <v>67</v>
      </c>
      <c r="Q700">
        <v>67</v>
      </c>
      <c r="R700">
        <v>68</v>
      </c>
      <c r="S700">
        <v>67</v>
      </c>
      <c r="T700">
        <v>67</v>
      </c>
      <c r="U700">
        <v>68</v>
      </c>
      <c r="V700">
        <v>68</v>
      </c>
      <c r="W700">
        <v>68</v>
      </c>
      <c r="X700">
        <v>68</v>
      </c>
      <c r="Y700">
        <v>68</v>
      </c>
      <c r="Z700">
        <v>69</v>
      </c>
      <c r="AA700">
        <v>70</v>
      </c>
      <c r="AB700">
        <v>70</v>
      </c>
      <c r="AC700">
        <v>68</v>
      </c>
      <c r="AD700">
        <v>66</v>
      </c>
      <c r="AE700">
        <v>67</v>
      </c>
      <c r="AF700">
        <v>68</v>
      </c>
      <c r="AG700">
        <v>68</v>
      </c>
      <c r="AH700">
        <v>68</v>
      </c>
      <c r="AI700">
        <v>68</v>
      </c>
      <c r="AJ700">
        <v>68</v>
      </c>
      <c r="AK700">
        <v>67</v>
      </c>
      <c r="AL700">
        <v>68</v>
      </c>
      <c r="AM700">
        <v>68</v>
      </c>
      <c r="AN700">
        <v>68</v>
      </c>
      <c r="AO700">
        <v>67</v>
      </c>
      <c r="AP700">
        <v>67</v>
      </c>
      <c r="AQ700">
        <v>68</v>
      </c>
      <c r="AR700">
        <v>68</v>
      </c>
      <c r="AS700">
        <v>65.38636363636364</v>
      </c>
    </row>
    <row r="701" spans="1:45" x14ac:dyDescent="0.25">
      <c r="A701">
        <v>46</v>
      </c>
      <c r="B701">
        <v>46</v>
      </c>
      <c r="C701">
        <v>46</v>
      </c>
      <c r="D701">
        <v>45</v>
      </c>
      <c r="E701">
        <v>45</v>
      </c>
      <c r="F701">
        <v>45</v>
      </c>
      <c r="G701">
        <v>45</v>
      </c>
      <c r="H701">
        <v>45</v>
      </c>
      <c r="I701">
        <v>45</v>
      </c>
      <c r="J701">
        <v>45</v>
      </c>
      <c r="K701">
        <v>45</v>
      </c>
      <c r="L701">
        <v>45</v>
      </c>
      <c r="M701">
        <v>45</v>
      </c>
      <c r="N701">
        <v>45</v>
      </c>
      <c r="O701">
        <v>45</v>
      </c>
      <c r="P701">
        <v>45</v>
      </c>
      <c r="Q701">
        <v>45</v>
      </c>
      <c r="R701">
        <v>45</v>
      </c>
      <c r="S701">
        <v>45</v>
      </c>
      <c r="T701">
        <v>45</v>
      </c>
      <c r="U701">
        <v>42</v>
      </c>
      <c r="V701">
        <v>49</v>
      </c>
      <c r="W701">
        <v>49</v>
      </c>
      <c r="X701">
        <v>49</v>
      </c>
      <c r="Y701">
        <v>49</v>
      </c>
      <c r="Z701">
        <v>49</v>
      </c>
      <c r="AA701">
        <v>49</v>
      </c>
      <c r="AB701">
        <v>51</v>
      </c>
      <c r="AC701">
        <v>50</v>
      </c>
      <c r="AD701">
        <v>50</v>
      </c>
      <c r="AE701">
        <v>49</v>
      </c>
      <c r="AF701">
        <v>49</v>
      </c>
      <c r="AG701">
        <v>49</v>
      </c>
      <c r="AH701">
        <v>49</v>
      </c>
      <c r="AI701">
        <v>50</v>
      </c>
      <c r="AJ701">
        <v>49</v>
      </c>
      <c r="AK701">
        <v>50</v>
      </c>
      <c r="AL701">
        <v>50</v>
      </c>
      <c r="AM701">
        <v>53</v>
      </c>
      <c r="AN701">
        <v>52</v>
      </c>
      <c r="AO701">
        <v>52</v>
      </c>
      <c r="AP701">
        <v>52</v>
      </c>
      <c r="AQ701">
        <v>52</v>
      </c>
      <c r="AR701">
        <v>52</v>
      </c>
      <c r="AS701">
        <v>47.68181818181818</v>
      </c>
    </row>
    <row r="702" spans="1:45" x14ac:dyDescent="0.25">
      <c r="A702">
        <v>25</v>
      </c>
      <c r="B702">
        <v>25</v>
      </c>
      <c r="C702">
        <v>25</v>
      </c>
      <c r="D702">
        <v>25</v>
      </c>
      <c r="E702">
        <v>25</v>
      </c>
      <c r="F702">
        <v>25</v>
      </c>
      <c r="G702">
        <v>25</v>
      </c>
      <c r="H702">
        <v>25</v>
      </c>
      <c r="I702">
        <v>25</v>
      </c>
      <c r="J702">
        <v>25</v>
      </c>
      <c r="K702">
        <v>25</v>
      </c>
      <c r="L702">
        <v>25</v>
      </c>
      <c r="M702">
        <v>25</v>
      </c>
      <c r="N702">
        <v>25</v>
      </c>
      <c r="O702">
        <v>22</v>
      </c>
      <c r="P702">
        <v>25</v>
      </c>
      <c r="Q702">
        <v>25</v>
      </c>
      <c r="R702">
        <v>25</v>
      </c>
      <c r="S702">
        <v>25</v>
      </c>
      <c r="T702">
        <v>25</v>
      </c>
      <c r="U702">
        <v>25</v>
      </c>
      <c r="V702">
        <v>25</v>
      </c>
      <c r="W702">
        <v>25</v>
      </c>
      <c r="X702">
        <v>25</v>
      </c>
      <c r="Y702">
        <v>25</v>
      </c>
      <c r="Z702">
        <v>25</v>
      </c>
      <c r="AA702">
        <v>25</v>
      </c>
      <c r="AB702">
        <v>25</v>
      </c>
      <c r="AC702">
        <v>25</v>
      </c>
      <c r="AD702">
        <v>25</v>
      </c>
      <c r="AE702">
        <v>25</v>
      </c>
      <c r="AF702">
        <v>25</v>
      </c>
      <c r="AG702">
        <v>25</v>
      </c>
      <c r="AH702">
        <v>25</v>
      </c>
      <c r="AI702">
        <v>25</v>
      </c>
      <c r="AJ702">
        <v>25</v>
      </c>
      <c r="AK702">
        <v>25</v>
      </c>
      <c r="AL702">
        <v>25</v>
      </c>
      <c r="AM702">
        <v>25</v>
      </c>
      <c r="AN702">
        <v>25</v>
      </c>
      <c r="AO702">
        <v>25</v>
      </c>
      <c r="AP702">
        <v>25</v>
      </c>
      <c r="AQ702">
        <v>25</v>
      </c>
      <c r="AR702">
        <v>25</v>
      </c>
      <c r="AS702">
        <v>24.931818181818183</v>
      </c>
    </row>
    <row r="703" spans="1:45" x14ac:dyDescent="0.25">
      <c r="A703">
        <v>1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</row>
    <row r="704" spans="1:45" x14ac:dyDescent="0.25">
      <c r="A704">
        <v>9</v>
      </c>
      <c r="B704">
        <v>9</v>
      </c>
      <c r="C704">
        <v>9</v>
      </c>
      <c r="D704">
        <v>9</v>
      </c>
      <c r="E704">
        <v>9</v>
      </c>
      <c r="F704">
        <v>9</v>
      </c>
      <c r="G704">
        <v>9</v>
      </c>
      <c r="H704">
        <v>9</v>
      </c>
      <c r="I704">
        <v>9</v>
      </c>
      <c r="J704">
        <v>9</v>
      </c>
      <c r="K704">
        <v>9</v>
      </c>
      <c r="L704">
        <v>9</v>
      </c>
      <c r="M704">
        <v>9</v>
      </c>
      <c r="N704">
        <v>9</v>
      </c>
      <c r="O704">
        <v>9</v>
      </c>
      <c r="P704">
        <v>9</v>
      </c>
      <c r="Q704">
        <v>9</v>
      </c>
      <c r="R704">
        <v>9</v>
      </c>
      <c r="S704">
        <v>9</v>
      </c>
      <c r="T704">
        <v>9</v>
      </c>
      <c r="U704">
        <v>9</v>
      </c>
      <c r="V704">
        <v>9</v>
      </c>
      <c r="W704">
        <v>9</v>
      </c>
      <c r="X704">
        <v>9</v>
      </c>
      <c r="Y704">
        <v>9</v>
      </c>
      <c r="Z704">
        <v>9</v>
      </c>
      <c r="AA704">
        <v>9</v>
      </c>
      <c r="AB704">
        <v>9</v>
      </c>
      <c r="AC704">
        <v>9</v>
      </c>
      <c r="AD704">
        <v>9</v>
      </c>
      <c r="AE704">
        <v>9</v>
      </c>
      <c r="AF704">
        <v>9</v>
      </c>
      <c r="AG704">
        <v>9</v>
      </c>
      <c r="AH704">
        <v>9</v>
      </c>
      <c r="AI704">
        <v>9</v>
      </c>
      <c r="AJ704">
        <v>9</v>
      </c>
      <c r="AK704">
        <v>9</v>
      </c>
      <c r="AL704">
        <v>9</v>
      </c>
      <c r="AM704">
        <v>9</v>
      </c>
      <c r="AN704">
        <v>9</v>
      </c>
      <c r="AO704">
        <v>9</v>
      </c>
      <c r="AP704">
        <v>9</v>
      </c>
      <c r="AQ704">
        <v>9</v>
      </c>
      <c r="AR704">
        <v>9</v>
      </c>
      <c r="AS704">
        <v>9</v>
      </c>
    </row>
    <row r="705" spans="1:45" x14ac:dyDescent="0.25">
      <c r="A705">
        <v>13</v>
      </c>
      <c r="B705">
        <v>13</v>
      </c>
      <c r="C705">
        <v>13</v>
      </c>
      <c r="D705">
        <v>13</v>
      </c>
      <c r="E705">
        <v>13</v>
      </c>
      <c r="F705">
        <v>13</v>
      </c>
      <c r="G705">
        <v>13</v>
      </c>
      <c r="H705">
        <v>13</v>
      </c>
      <c r="I705">
        <v>13</v>
      </c>
      <c r="J705">
        <v>13</v>
      </c>
      <c r="K705">
        <v>13</v>
      </c>
      <c r="L705">
        <v>13</v>
      </c>
      <c r="M705">
        <v>13</v>
      </c>
      <c r="N705">
        <v>13</v>
      </c>
      <c r="O705">
        <v>13</v>
      </c>
      <c r="P705">
        <v>13</v>
      </c>
      <c r="Q705">
        <v>13</v>
      </c>
      <c r="R705">
        <v>13</v>
      </c>
      <c r="S705">
        <v>13</v>
      </c>
      <c r="T705">
        <v>10</v>
      </c>
      <c r="U705">
        <v>10</v>
      </c>
      <c r="V705">
        <v>13</v>
      </c>
      <c r="W705">
        <v>13</v>
      </c>
      <c r="X705">
        <v>13</v>
      </c>
      <c r="Y705">
        <v>13</v>
      </c>
      <c r="Z705">
        <v>13</v>
      </c>
      <c r="AA705">
        <v>13</v>
      </c>
      <c r="AB705">
        <v>13</v>
      </c>
      <c r="AC705">
        <v>13</v>
      </c>
      <c r="AD705">
        <v>13</v>
      </c>
      <c r="AE705">
        <v>13</v>
      </c>
      <c r="AF705">
        <v>13</v>
      </c>
      <c r="AG705">
        <v>13</v>
      </c>
      <c r="AH705">
        <v>13</v>
      </c>
      <c r="AI705">
        <v>13</v>
      </c>
      <c r="AJ705">
        <v>13</v>
      </c>
      <c r="AK705">
        <v>13</v>
      </c>
      <c r="AL705">
        <v>13</v>
      </c>
      <c r="AM705">
        <v>13</v>
      </c>
      <c r="AN705">
        <v>13</v>
      </c>
      <c r="AO705">
        <v>13</v>
      </c>
      <c r="AP705">
        <v>13</v>
      </c>
      <c r="AQ705">
        <v>13</v>
      </c>
      <c r="AR705">
        <v>13</v>
      </c>
      <c r="AS705">
        <v>12.863636363636363</v>
      </c>
    </row>
    <row r="706" spans="1:45" x14ac:dyDescent="0.25">
      <c r="A706">
        <v>48</v>
      </c>
      <c r="B706">
        <v>50</v>
      </c>
      <c r="C706">
        <v>50</v>
      </c>
      <c r="D706">
        <v>48</v>
      </c>
      <c r="E706">
        <v>48</v>
      </c>
      <c r="F706">
        <v>49</v>
      </c>
      <c r="G706">
        <v>49</v>
      </c>
      <c r="H706">
        <v>51</v>
      </c>
      <c r="I706">
        <v>49</v>
      </c>
      <c r="J706">
        <v>51</v>
      </c>
      <c r="K706">
        <v>50</v>
      </c>
      <c r="L706">
        <v>50</v>
      </c>
      <c r="M706">
        <v>48</v>
      </c>
      <c r="N706">
        <v>48</v>
      </c>
      <c r="O706">
        <v>53</v>
      </c>
      <c r="P706">
        <v>52</v>
      </c>
      <c r="Q706">
        <v>49</v>
      </c>
      <c r="R706">
        <v>48</v>
      </c>
      <c r="S706">
        <v>52</v>
      </c>
      <c r="T706">
        <v>53</v>
      </c>
      <c r="U706">
        <v>54</v>
      </c>
      <c r="V706">
        <v>52</v>
      </c>
      <c r="W706">
        <v>53</v>
      </c>
      <c r="X706">
        <v>53</v>
      </c>
      <c r="Y706">
        <v>52</v>
      </c>
      <c r="Z706">
        <v>52</v>
      </c>
      <c r="AA706">
        <v>56</v>
      </c>
      <c r="AB706">
        <v>56</v>
      </c>
      <c r="AC706">
        <v>60</v>
      </c>
      <c r="AD706">
        <v>53</v>
      </c>
      <c r="AE706">
        <v>51</v>
      </c>
      <c r="AF706">
        <v>51</v>
      </c>
      <c r="AG706">
        <v>54</v>
      </c>
      <c r="AH706">
        <v>55</v>
      </c>
      <c r="AI706">
        <v>59</v>
      </c>
      <c r="AJ706">
        <v>57</v>
      </c>
      <c r="AK706">
        <v>63</v>
      </c>
      <c r="AL706">
        <v>58</v>
      </c>
      <c r="AM706">
        <v>56</v>
      </c>
      <c r="AN706">
        <v>53</v>
      </c>
      <c r="AO706">
        <v>58</v>
      </c>
      <c r="AP706">
        <v>57</v>
      </c>
      <c r="AQ706">
        <v>56</v>
      </c>
      <c r="AR706">
        <v>59</v>
      </c>
      <c r="AS706">
        <v>52.81818181818182</v>
      </c>
    </row>
    <row r="707" spans="1:45" x14ac:dyDescent="0.25">
      <c r="A707">
        <v>31</v>
      </c>
      <c r="B707">
        <v>31</v>
      </c>
      <c r="C707">
        <v>31</v>
      </c>
      <c r="D707">
        <v>31</v>
      </c>
      <c r="E707">
        <v>31</v>
      </c>
      <c r="F707">
        <v>31</v>
      </c>
      <c r="G707">
        <v>31</v>
      </c>
      <c r="H707">
        <v>31</v>
      </c>
      <c r="I707">
        <v>31</v>
      </c>
      <c r="J707">
        <v>31</v>
      </c>
      <c r="K707">
        <v>31</v>
      </c>
      <c r="L707">
        <v>31</v>
      </c>
      <c r="M707">
        <v>31</v>
      </c>
      <c r="N707">
        <v>31</v>
      </c>
      <c r="O707">
        <v>31</v>
      </c>
      <c r="P707">
        <v>31</v>
      </c>
      <c r="Q707">
        <v>31</v>
      </c>
      <c r="R707">
        <v>31</v>
      </c>
      <c r="S707">
        <v>31</v>
      </c>
      <c r="T707">
        <v>31</v>
      </c>
      <c r="U707">
        <v>31</v>
      </c>
      <c r="V707">
        <v>31</v>
      </c>
      <c r="W707">
        <v>31</v>
      </c>
      <c r="X707">
        <v>31</v>
      </c>
      <c r="Y707">
        <v>31</v>
      </c>
      <c r="Z707">
        <v>31</v>
      </c>
      <c r="AA707">
        <v>31</v>
      </c>
      <c r="AB707">
        <v>31</v>
      </c>
      <c r="AC707">
        <v>31</v>
      </c>
      <c r="AD707">
        <v>31</v>
      </c>
      <c r="AE707">
        <v>31</v>
      </c>
      <c r="AF707">
        <v>31</v>
      </c>
      <c r="AG707">
        <v>30</v>
      </c>
      <c r="AH707">
        <v>31</v>
      </c>
      <c r="AI707">
        <v>31</v>
      </c>
      <c r="AJ707">
        <v>31</v>
      </c>
      <c r="AK707">
        <v>31</v>
      </c>
      <c r="AL707">
        <v>31</v>
      </c>
      <c r="AM707">
        <v>31</v>
      </c>
      <c r="AN707">
        <v>31</v>
      </c>
      <c r="AO707">
        <v>30</v>
      </c>
      <c r="AP707">
        <v>30</v>
      </c>
      <c r="AQ707">
        <v>30</v>
      </c>
      <c r="AR707">
        <v>30</v>
      </c>
      <c r="AS707">
        <v>30.886363636363637</v>
      </c>
    </row>
    <row r="708" spans="1:45" x14ac:dyDescent="0.25">
      <c r="A708">
        <v>139</v>
      </c>
      <c r="B708">
        <v>139</v>
      </c>
      <c r="C708">
        <v>137</v>
      </c>
      <c r="D708">
        <v>139</v>
      </c>
      <c r="E708">
        <v>139</v>
      </c>
      <c r="F708">
        <v>139</v>
      </c>
      <c r="G708">
        <v>137</v>
      </c>
      <c r="H708">
        <v>136</v>
      </c>
      <c r="I708">
        <v>138</v>
      </c>
      <c r="J708">
        <v>138</v>
      </c>
      <c r="K708">
        <v>139</v>
      </c>
      <c r="L708">
        <v>125</v>
      </c>
      <c r="M708">
        <v>140</v>
      </c>
      <c r="N708">
        <v>132</v>
      </c>
      <c r="O708">
        <v>137</v>
      </c>
      <c r="P708">
        <v>137</v>
      </c>
      <c r="Q708">
        <v>137</v>
      </c>
      <c r="R708">
        <v>137</v>
      </c>
      <c r="S708">
        <v>122</v>
      </c>
      <c r="T708">
        <v>134</v>
      </c>
      <c r="U708">
        <v>136</v>
      </c>
      <c r="V708">
        <v>136</v>
      </c>
      <c r="W708">
        <v>136</v>
      </c>
      <c r="X708">
        <v>138</v>
      </c>
      <c r="Y708">
        <v>1</v>
      </c>
      <c r="Z708">
        <v>137</v>
      </c>
      <c r="AA708">
        <v>137</v>
      </c>
      <c r="AB708">
        <v>132</v>
      </c>
      <c r="AC708">
        <v>128</v>
      </c>
      <c r="AD708">
        <v>128</v>
      </c>
      <c r="AE708">
        <v>135</v>
      </c>
      <c r="AF708">
        <v>139</v>
      </c>
      <c r="AG708">
        <v>138</v>
      </c>
      <c r="AH708">
        <v>139</v>
      </c>
      <c r="AI708">
        <v>138</v>
      </c>
      <c r="AJ708">
        <v>138</v>
      </c>
      <c r="AK708">
        <v>134</v>
      </c>
      <c r="AL708">
        <v>138</v>
      </c>
      <c r="AM708">
        <v>133</v>
      </c>
      <c r="AN708">
        <v>137</v>
      </c>
      <c r="AO708">
        <v>138</v>
      </c>
      <c r="AP708">
        <v>137</v>
      </c>
      <c r="AQ708">
        <v>139</v>
      </c>
      <c r="AR708">
        <v>133</v>
      </c>
      <c r="AS708">
        <v>132.86363636363637</v>
      </c>
    </row>
    <row r="709" spans="1:45" x14ac:dyDescent="0.25">
      <c r="A709">
        <v>55</v>
      </c>
      <c r="B709">
        <v>1</v>
      </c>
      <c r="C709">
        <v>1</v>
      </c>
      <c r="D709">
        <v>56</v>
      </c>
      <c r="E709">
        <v>56</v>
      </c>
      <c r="F709">
        <v>56</v>
      </c>
      <c r="G709">
        <v>56</v>
      </c>
      <c r="H709">
        <v>55</v>
      </c>
      <c r="I709">
        <v>55</v>
      </c>
      <c r="J709">
        <v>56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56</v>
      </c>
      <c r="Q709">
        <v>56</v>
      </c>
      <c r="R709">
        <v>1</v>
      </c>
      <c r="S709">
        <v>1</v>
      </c>
      <c r="T709">
        <v>1</v>
      </c>
      <c r="U709">
        <v>56</v>
      </c>
      <c r="V709">
        <v>56</v>
      </c>
      <c r="W709">
        <v>1</v>
      </c>
      <c r="X709">
        <v>1</v>
      </c>
      <c r="Y709">
        <v>56</v>
      </c>
      <c r="Z709">
        <v>56</v>
      </c>
      <c r="AA709">
        <v>56</v>
      </c>
      <c r="AB709">
        <v>56</v>
      </c>
      <c r="AC709">
        <v>56</v>
      </c>
      <c r="AD709">
        <v>56</v>
      </c>
      <c r="AE709">
        <v>56</v>
      </c>
      <c r="AF709">
        <v>56</v>
      </c>
      <c r="AG709">
        <v>56</v>
      </c>
      <c r="AH709">
        <v>56</v>
      </c>
      <c r="AI709">
        <v>56</v>
      </c>
      <c r="AJ709">
        <v>56</v>
      </c>
      <c r="AK709">
        <v>56</v>
      </c>
      <c r="AL709">
        <v>1</v>
      </c>
      <c r="AM709">
        <v>56</v>
      </c>
      <c r="AN709">
        <v>1</v>
      </c>
      <c r="AO709">
        <v>56</v>
      </c>
      <c r="AP709">
        <v>1</v>
      </c>
      <c r="AQ709">
        <v>1</v>
      </c>
      <c r="AR709">
        <v>1</v>
      </c>
      <c r="AS709">
        <v>34.681818181818187</v>
      </c>
    </row>
    <row r="710" spans="1:45" x14ac:dyDescent="0.25">
      <c r="A710">
        <v>19</v>
      </c>
      <c r="B710">
        <v>19</v>
      </c>
      <c r="C710">
        <v>19</v>
      </c>
      <c r="D710">
        <v>19</v>
      </c>
      <c r="E710">
        <v>19</v>
      </c>
      <c r="F710">
        <v>19</v>
      </c>
      <c r="G710">
        <v>19</v>
      </c>
      <c r="H710">
        <v>19</v>
      </c>
      <c r="I710">
        <v>19</v>
      </c>
      <c r="J710">
        <v>19</v>
      </c>
      <c r="K710">
        <v>19</v>
      </c>
      <c r="L710">
        <v>19</v>
      </c>
      <c r="M710">
        <v>19</v>
      </c>
      <c r="N710">
        <v>19</v>
      </c>
      <c r="O710">
        <v>19</v>
      </c>
      <c r="P710">
        <v>19</v>
      </c>
      <c r="Q710">
        <v>19</v>
      </c>
      <c r="R710">
        <v>19</v>
      </c>
      <c r="S710">
        <v>19</v>
      </c>
      <c r="T710">
        <v>19</v>
      </c>
      <c r="U710">
        <v>19</v>
      </c>
      <c r="V710">
        <v>19</v>
      </c>
      <c r="W710">
        <v>19</v>
      </c>
      <c r="X710">
        <v>19</v>
      </c>
      <c r="Y710">
        <v>19</v>
      </c>
      <c r="Z710">
        <v>19</v>
      </c>
      <c r="AA710">
        <v>19</v>
      </c>
      <c r="AB710">
        <v>19</v>
      </c>
      <c r="AC710">
        <v>19</v>
      </c>
      <c r="AD710">
        <v>19</v>
      </c>
      <c r="AE710">
        <v>19</v>
      </c>
      <c r="AF710">
        <v>19</v>
      </c>
      <c r="AG710">
        <v>19</v>
      </c>
      <c r="AH710">
        <v>19</v>
      </c>
      <c r="AI710">
        <v>19</v>
      </c>
      <c r="AJ710">
        <v>19</v>
      </c>
      <c r="AK710">
        <v>19</v>
      </c>
      <c r="AL710">
        <v>19</v>
      </c>
      <c r="AM710">
        <v>19</v>
      </c>
      <c r="AN710">
        <v>20</v>
      </c>
      <c r="AO710">
        <v>20</v>
      </c>
      <c r="AP710">
        <v>20</v>
      </c>
      <c r="AQ710">
        <v>20</v>
      </c>
      <c r="AR710">
        <v>20</v>
      </c>
      <c r="AS710">
        <v>19.113636363636363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F3E4-3856-4B00-AB46-8E4D730B239E}">
  <sheetPr>
    <tabColor rgb="FFF8696B"/>
  </sheetPr>
  <dimension ref="A1:CU705"/>
  <sheetViews>
    <sheetView workbookViewId="0">
      <selection activeCell="G3" sqref="G3"/>
    </sheetView>
  </sheetViews>
  <sheetFormatPr defaultRowHeight="15" x14ac:dyDescent="0.25"/>
  <cols>
    <col min="1" max="1" width="13.85546875" bestFit="1" customWidth="1"/>
    <col min="2" max="2" width="14.140625" bestFit="1" customWidth="1"/>
    <col min="3" max="3" width="28" bestFit="1" customWidth="1"/>
    <col min="4" max="4" width="13.5703125" bestFit="1" customWidth="1"/>
    <col min="5" max="5" width="20.7109375" bestFit="1" customWidth="1"/>
    <col min="6" max="6" width="18.28515625" bestFit="1" customWidth="1"/>
    <col min="7" max="7" width="81.140625" bestFit="1" customWidth="1"/>
    <col min="8" max="8" width="16" bestFit="1" customWidth="1"/>
    <col min="9" max="9" width="81.140625" bestFit="1" customWidth="1"/>
    <col min="10" max="10" width="14.28515625" bestFit="1" customWidth="1"/>
    <col min="11" max="11" width="81.140625" bestFit="1" customWidth="1"/>
    <col min="12" max="12" width="27" bestFit="1" customWidth="1"/>
    <col min="13" max="13" width="81.140625" bestFit="1" customWidth="1"/>
    <col min="14" max="14" width="26.5703125" bestFit="1" customWidth="1"/>
    <col min="15" max="15" width="75.28515625" bestFit="1" customWidth="1"/>
    <col min="16" max="16" width="39" bestFit="1" customWidth="1"/>
    <col min="17" max="17" width="81.140625" bestFit="1" customWidth="1"/>
    <col min="18" max="18" width="41" bestFit="1" customWidth="1"/>
    <col min="19" max="19" width="63.5703125" bestFit="1" customWidth="1"/>
    <col min="20" max="20" width="33.5703125" bestFit="1" customWidth="1"/>
    <col min="21" max="21" width="41.42578125" bestFit="1" customWidth="1"/>
    <col min="22" max="22" width="23.85546875" bestFit="1" customWidth="1"/>
    <col min="23" max="23" width="23.28515625" bestFit="1" customWidth="1"/>
    <col min="24" max="24" width="28.140625" bestFit="1" customWidth="1"/>
    <col min="25" max="25" width="27.5703125" bestFit="1" customWidth="1"/>
    <col min="26" max="26" width="14.140625" bestFit="1" customWidth="1"/>
    <col min="27" max="27" width="10.7109375" bestFit="1" customWidth="1"/>
    <col min="28" max="28" width="17.5703125" bestFit="1" customWidth="1"/>
    <col min="29" max="29" width="14.42578125" bestFit="1" customWidth="1"/>
    <col min="30" max="30" width="21.7109375" bestFit="1" customWidth="1"/>
    <col min="31" max="31" width="26.5703125" bestFit="1" customWidth="1"/>
    <col min="32" max="32" width="30.7109375" bestFit="1" customWidth="1"/>
    <col min="33" max="33" width="26.7109375" bestFit="1" customWidth="1"/>
    <col min="34" max="34" width="16.28515625" bestFit="1" customWidth="1"/>
    <col min="35" max="78" width="12.7109375" bestFit="1" customWidth="1"/>
    <col min="79" max="79" width="12" bestFit="1" customWidth="1"/>
    <col min="80" max="80" width="9.85546875" bestFit="1" customWidth="1"/>
    <col min="81" max="81" width="12" bestFit="1" customWidth="1"/>
    <col min="82" max="82" width="15.85546875" bestFit="1" customWidth="1"/>
    <col min="83" max="83" width="11.7109375" bestFit="1" customWidth="1"/>
    <col min="84" max="84" width="12" customWidth="1"/>
    <col min="85" max="85" width="13.5703125" bestFit="1" customWidth="1"/>
    <col min="86" max="86" width="12.7109375" bestFit="1" customWidth="1"/>
    <col min="87" max="87" width="27" bestFit="1" customWidth="1"/>
    <col min="88" max="99" width="12.7109375" bestFit="1" customWidth="1"/>
    <col min="100" max="100" width="18.7109375" customWidth="1"/>
    <col min="101" max="101" width="11.42578125" bestFit="1" customWidth="1"/>
    <col min="102" max="102" width="28" bestFit="1" customWidth="1"/>
    <col min="103" max="103" width="81.140625" bestFit="1" customWidth="1"/>
    <col min="104" max="104" width="29.28515625" bestFit="1" customWidth="1"/>
    <col min="105" max="105" width="13.5703125" bestFit="1" customWidth="1"/>
    <col min="106" max="106" width="81.140625" bestFit="1" customWidth="1"/>
    <col min="107" max="107" width="27.85546875" bestFit="1" customWidth="1"/>
    <col min="108" max="108" width="19.5703125" bestFit="1" customWidth="1"/>
    <col min="109" max="109" width="26.5703125" bestFit="1" customWidth="1"/>
    <col min="110" max="110" width="16.42578125" bestFit="1" customWidth="1"/>
    <col min="111" max="111" width="81.140625" bestFit="1" customWidth="1"/>
    <col min="112" max="112" width="14.140625" bestFit="1" customWidth="1"/>
    <col min="113" max="113" width="81.140625" bestFit="1" customWidth="1"/>
    <col min="114" max="114" width="12.42578125" bestFit="1" customWidth="1"/>
    <col min="115" max="115" width="81.140625" bestFit="1" customWidth="1"/>
    <col min="116" max="116" width="25" bestFit="1" customWidth="1"/>
    <col min="117" max="117" width="81.140625" bestFit="1" customWidth="1"/>
    <col min="118" max="118" width="24.7109375" bestFit="1" customWidth="1"/>
    <col min="119" max="119" width="75.28515625" bestFit="1" customWidth="1"/>
    <col min="120" max="120" width="37.28515625" bestFit="1" customWidth="1"/>
    <col min="121" max="121" width="81.140625" bestFit="1" customWidth="1"/>
    <col min="122" max="122" width="39.140625" bestFit="1" customWidth="1"/>
    <col min="123" max="123" width="63.5703125" bestFit="1" customWidth="1"/>
    <col min="124" max="124" width="30.140625" bestFit="1" customWidth="1"/>
    <col min="125" max="125" width="36.85546875" bestFit="1" customWidth="1"/>
    <col min="126" max="126" width="21.140625" bestFit="1" customWidth="1"/>
    <col min="127" max="127" width="20.140625" bestFit="1" customWidth="1"/>
    <col min="128" max="128" width="25.5703125" bestFit="1" customWidth="1"/>
    <col min="129" max="129" width="24.42578125" bestFit="1" customWidth="1"/>
    <col min="130" max="131" width="12.42578125" bestFit="1" customWidth="1"/>
    <col min="132" max="132" width="14.28515625" bestFit="1" customWidth="1"/>
    <col min="133" max="133" width="25.5703125" bestFit="1" customWidth="1"/>
    <col min="134" max="134" width="38" bestFit="1" customWidth="1"/>
    <col min="135" max="135" width="35" bestFit="1" customWidth="1"/>
    <col min="136" max="136" width="36.85546875" bestFit="1" customWidth="1"/>
    <col min="137" max="137" width="19.85546875" bestFit="1" customWidth="1"/>
    <col min="138" max="138" width="22" bestFit="1" customWidth="1"/>
    <col min="139" max="139" width="14.28515625" bestFit="1" customWidth="1"/>
    <col min="140" max="140" width="14.5703125" bestFit="1" customWidth="1"/>
    <col min="141" max="142" width="12.42578125" bestFit="1" customWidth="1"/>
    <col min="143" max="143" width="18.85546875" bestFit="1" customWidth="1"/>
    <col min="144" max="144" width="23.5703125" bestFit="1" customWidth="1"/>
    <col min="145" max="145" width="27.5703125" bestFit="1" customWidth="1"/>
    <col min="146" max="146" width="23.85546875" bestFit="1" customWidth="1"/>
    <col min="147" max="147" width="16.28515625" bestFit="1" customWidth="1"/>
    <col min="148" max="191" width="12.42578125" bestFit="1" customWidth="1"/>
  </cols>
  <sheetData>
    <row r="1" spans="1:8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2383</v>
      </c>
      <c r="CB1" t="s">
        <v>2395</v>
      </c>
      <c r="CC1" t="s">
        <v>30</v>
      </c>
      <c r="CD1" t="s">
        <v>31</v>
      </c>
      <c r="CE1" t="s">
        <v>2396</v>
      </c>
      <c r="CF1" t="s">
        <v>2397</v>
      </c>
      <c r="CG1" t="s">
        <v>34</v>
      </c>
      <c r="CH1" t="s">
        <v>2519</v>
      </c>
      <c r="CI1" t="s">
        <v>2520</v>
      </c>
    </row>
    <row r="2" spans="1:87" x14ac:dyDescent="0.25">
      <c r="A2">
        <v>1</v>
      </c>
      <c r="B2">
        <v>4780</v>
      </c>
      <c r="C2" t="s">
        <v>86</v>
      </c>
      <c r="D2" t="s">
        <v>87</v>
      </c>
      <c r="E2" t="s">
        <v>88</v>
      </c>
      <c r="F2">
        <v>58.12</v>
      </c>
      <c r="G2" t="s">
        <v>89</v>
      </c>
      <c r="H2">
        <v>58.1</v>
      </c>
      <c r="I2" t="s">
        <v>90</v>
      </c>
      <c r="J2">
        <v>58</v>
      </c>
      <c r="K2" t="s">
        <v>91</v>
      </c>
      <c r="L2" t="s">
        <v>92</v>
      </c>
      <c r="M2" t="s">
        <v>93</v>
      </c>
      <c r="N2">
        <v>114</v>
      </c>
      <c r="O2" t="s">
        <v>94</v>
      </c>
      <c r="P2">
        <v>11</v>
      </c>
      <c r="Q2" t="s">
        <v>95</v>
      </c>
      <c r="R2">
        <v>1</v>
      </c>
      <c r="S2" t="s">
        <v>96</v>
      </c>
      <c r="T2">
        <v>1</v>
      </c>
      <c r="U2" t="s">
        <v>97</v>
      </c>
      <c r="V2">
        <v>11</v>
      </c>
      <c r="W2" t="s">
        <v>97</v>
      </c>
      <c r="X2">
        <v>1</v>
      </c>
      <c r="Y2" t="s">
        <v>98</v>
      </c>
      <c r="Z2">
        <v>2013</v>
      </c>
      <c r="AA2">
        <v>1974</v>
      </c>
      <c r="AB2">
        <v>57098150000</v>
      </c>
      <c r="AC2">
        <v>93</v>
      </c>
      <c r="AD2" t="s">
        <v>99</v>
      </c>
      <c r="AE2" t="s">
        <v>100</v>
      </c>
      <c r="AF2" t="s">
        <v>101</v>
      </c>
      <c r="AG2" t="s">
        <v>102</v>
      </c>
      <c r="AH2" t="s">
        <v>103</v>
      </c>
      <c r="AI2">
        <v>154</v>
      </c>
      <c r="AJ2">
        <v>162</v>
      </c>
      <c r="AK2">
        <v>153</v>
      </c>
      <c r="AL2">
        <v>144</v>
      </c>
      <c r="AM2">
        <v>140</v>
      </c>
      <c r="AN2">
        <v>154</v>
      </c>
      <c r="AO2">
        <v>162</v>
      </c>
      <c r="AP2">
        <v>154</v>
      </c>
      <c r="AQ2">
        <v>152</v>
      </c>
      <c r="AR2">
        <v>153</v>
      </c>
      <c r="AS2">
        <v>139</v>
      </c>
      <c r="AT2">
        <v>154</v>
      </c>
      <c r="AU2">
        <v>146</v>
      </c>
      <c r="AV2">
        <v>156</v>
      </c>
      <c r="AW2">
        <v>149</v>
      </c>
      <c r="AX2">
        <v>152</v>
      </c>
      <c r="AY2">
        <v>161</v>
      </c>
      <c r="AZ2">
        <v>158</v>
      </c>
      <c r="BA2">
        <v>141</v>
      </c>
      <c r="BB2">
        <v>160</v>
      </c>
      <c r="BC2">
        <v>150</v>
      </c>
      <c r="BD2">
        <v>164</v>
      </c>
      <c r="BE2">
        <v>156</v>
      </c>
      <c r="BF2">
        <v>156</v>
      </c>
      <c r="BG2">
        <v>162</v>
      </c>
      <c r="BH2">
        <v>144</v>
      </c>
      <c r="BI2">
        <v>165</v>
      </c>
      <c r="BJ2">
        <v>154</v>
      </c>
      <c r="BK2">
        <v>150</v>
      </c>
      <c r="BL2">
        <v>162</v>
      </c>
      <c r="BM2">
        <v>156</v>
      </c>
      <c r="BN2">
        <v>149</v>
      </c>
      <c r="BO2">
        <v>140</v>
      </c>
      <c r="BP2">
        <v>153</v>
      </c>
      <c r="BQ2">
        <v>164</v>
      </c>
      <c r="BR2">
        <v>160</v>
      </c>
      <c r="BS2">
        <v>154</v>
      </c>
      <c r="BT2">
        <v>165</v>
      </c>
      <c r="BU2">
        <v>156</v>
      </c>
      <c r="BV2">
        <v>154</v>
      </c>
      <c r="BW2">
        <v>157</v>
      </c>
      <c r="BX2">
        <v>146</v>
      </c>
      <c r="BY2">
        <v>165</v>
      </c>
      <c r="BZ2">
        <v>152</v>
      </c>
      <c r="CA2">
        <v>154.04545454545453</v>
      </c>
      <c r="CB2">
        <v>154</v>
      </c>
      <c r="CC2">
        <v>7.1461635355591708</v>
      </c>
      <c r="CD2">
        <v>4.6389966887666501E-2</v>
      </c>
      <c r="CE2">
        <v>139</v>
      </c>
      <c r="CF2">
        <v>165</v>
      </c>
      <c r="CG2">
        <v>26</v>
      </c>
      <c r="CH2">
        <v>-2</v>
      </c>
      <c r="CI2">
        <v>2</v>
      </c>
    </row>
    <row r="3" spans="1:87" x14ac:dyDescent="0.25">
      <c r="A3">
        <v>2</v>
      </c>
      <c r="B3">
        <v>5209</v>
      </c>
      <c r="C3" t="s">
        <v>105</v>
      </c>
      <c r="D3" t="s">
        <v>106</v>
      </c>
      <c r="E3" t="s">
        <v>107</v>
      </c>
      <c r="F3">
        <v>58.13</v>
      </c>
      <c r="G3" t="s">
        <v>108</v>
      </c>
      <c r="H3">
        <v>58.1</v>
      </c>
      <c r="I3" t="s">
        <v>90</v>
      </c>
      <c r="J3">
        <v>58</v>
      </c>
      <c r="K3" t="s">
        <v>91</v>
      </c>
      <c r="L3" t="s">
        <v>92</v>
      </c>
      <c r="M3" t="s">
        <v>93</v>
      </c>
      <c r="N3">
        <v>114</v>
      </c>
      <c r="O3" t="s">
        <v>94</v>
      </c>
      <c r="P3">
        <v>11</v>
      </c>
      <c r="Q3" t="s">
        <v>95</v>
      </c>
      <c r="R3">
        <v>1</v>
      </c>
      <c r="S3" t="s">
        <v>96</v>
      </c>
      <c r="T3">
        <v>1</v>
      </c>
      <c r="U3" t="s">
        <v>97</v>
      </c>
      <c r="V3">
        <v>11</v>
      </c>
      <c r="W3" t="s">
        <v>97</v>
      </c>
      <c r="X3">
        <v>1</v>
      </c>
      <c r="Y3" t="s">
        <v>98</v>
      </c>
      <c r="Z3">
        <v>2014</v>
      </c>
      <c r="AA3">
        <v>409</v>
      </c>
      <c r="AB3">
        <v>14254790000</v>
      </c>
      <c r="AC3">
        <v>82</v>
      </c>
      <c r="AD3" t="s">
        <v>109</v>
      </c>
      <c r="AE3" t="s">
        <v>100</v>
      </c>
      <c r="AF3" t="s">
        <v>101</v>
      </c>
      <c r="AG3" t="s">
        <v>102</v>
      </c>
      <c r="AH3" t="s">
        <v>103</v>
      </c>
      <c r="AI3">
        <v>136</v>
      </c>
      <c r="AJ3">
        <v>139</v>
      </c>
      <c r="AK3">
        <v>155</v>
      </c>
      <c r="AL3">
        <v>137</v>
      </c>
      <c r="AM3">
        <v>143</v>
      </c>
      <c r="AN3">
        <v>147</v>
      </c>
      <c r="AO3">
        <v>146</v>
      </c>
      <c r="AP3">
        <v>152</v>
      </c>
      <c r="AQ3">
        <v>146</v>
      </c>
      <c r="AR3">
        <v>138</v>
      </c>
      <c r="AS3">
        <v>149</v>
      </c>
      <c r="AT3">
        <v>146</v>
      </c>
      <c r="AU3">
        <v>140</v>
      </c>
      <c r="AV3">
        <v>146</v>
      </c>
      <c r="AW3">
        <v>147</v>
      </c>
      <c r="AX3">
        <v>156</v>
      </c>
      <c r="AY3">
        <v>139</v>
      </c>
      <c r="AZ3">
        <v>144</v>
      </c>
      <c r="BA3">
        <v>161</v>
      </c>
      <c r="BB3">
        <v>154</v>
      </c>
      <c r="BC3">
        <v>147</v>
      </c>
      <c r="BD3">
        <v>152</v>
      </c>
      <c r="BE3">
        <v>139</v>
      </c>
      <c r="BF3">
        <v>148</v>
      </c>
      <c r="BG3">
        <v>151</v>
      </c>
      <c r="BH3">
        <v>153</v>
      </c>
      <c r="BI3">
        <v>153</v>
      </c>
      <c r="BJ3">
        <v>146</v>
      </c>
      <c r="BK3">
        <v>147</v>
      </c>
      <c r="BL3">
        <v>146</v>
      </c>
      <c r="BM3">
        <v>146</v>
      </c>
      <c r="BN3">
        <v>138</v>
      </c>
      <c r="BO3">
        <v>134</v>
      </c>
      <c r="BP3">
        <v>118</v>
      </c>
      <c r="BQ3">
        <v>118</v>
      </c>
      <c r="BR3">
        <v>129</v>
      </c>
      <c r="BS3">
        <v>112</v>
      </c>
      <c r="BT3">
        <v>117</v>
      </c>
      <c r="BU3">
        <v>124</v>
      </c>
      <c r="BV3">
        <v>125</v>
      </c>
      <c r="BW3">
        <v>124</v>
      </c>
      <c r="BX3">
        <v>124</v>
      </c>
      <c r="BY3">
        <v>116</v>
      </c>
      <c r="BZ3">
        <v>123</v>
      </c>
      <c r="CA3">
        <v>139.79545454545453</v>
      </c>
      <c r="CB3">
        <v>145</v>
      </c>
      <c r="CC3">
        <v>12.587516047803044</v>
      </c>
      <c r="CD3">
        <v>9.0042384344551127E-2</v>
      </c>
      <c r="CE3">
        <v>112</v>
      </c>
      <c r="CF3">
        <v>161</v>
      </c>
      <c r="CG3">
        <v>49</v>
      </c>
      <c r="CH3">
        <v>-13</v>
      </c>
      <c r="CI3">
        <v>13</v>
      </c>
    </row>
    <row r="4" spans="1:87" x14ac:dyDescent="0.25">
      <c r="A4">
        <v>3</v>
      </c>
      <c r="B4">
        <v>5258</v>
      </c>
      <c r="C4" t="s">
        <v>111</v>
      </c>
      <c r="D4" t="s">
        <v>112</v>
      </c>
      <c r="E4" t="s">
        <v>113</v>
      </c>
      <c r="F4">
        <v>73.12</v>
      </c>
      <c r="G4" t="s">
        <v>114</v>
      </c>
      <c r="H4">
        <v>73.099999999999994</v>
      </c>
      <c r="I4" t="s">
        <v>115</v>
      </c>
      <c r="J4">
        <v>73</v>
      </c>
      <c r="K4" t="s">
        <v>116</v>
      </c>
      <c r="L4" t="s">
        <v>117</v>
      </c>
      <c r="M4" t="s">
        <v>118</v>
      </c>
      <c r="N4">
        <v>113</v>
      </c>
      <c r="O4" t="s">
        <v>119</v>
      </c>
      <c r="P4">
        <v>11</v>
      </c>
      <c r="Q4" t="s">
        <v>95</v>
      </c>
      <c r="R4">
        <v>1</v>
      </c>
      <c r="S4" t="s">
        <v>96</v>
      </c>
      <c r="T4">
        <v>1</v>
      </c>
      <c r="U4" t="s">
        <v>97</v>
      </c>
      <c r="V4">
        <v>11</v>
      </c>
      <c r="W4" t="s">
        <v>97</v>
      </c>
      <c r="X4">
        <v>1</v>
      </c>
      <c r="Y4" t="s">
        <v>98</v>
      </c>
      <c r="Z4">
        <v>2024</v>
      </c>
      <c r="AA4">
        <v>58</v>
      </c>
      <c r="AB4">
        <v>529480000</v>
      </c>
      <c r="AC4">
        <v>50</v>
      </c>
      <c r="AD4" t="s">
        <v>120</v>
      </c>
      <c r="AE4" t="s">
        <v>121</v>
      </c>
      <c r="AF4" t="s">
        <v>122</v>
      </c>
      <c r="AG4" t="s">
        <v>123</v>
      </c>
      <c r="AH4" t="s">
        <v>124</v>
      </c>
      <c r="AI4">
        <v>174</v>
      </c>
      <c r="AJ4">
        <v>181</v>
      </c>
      <c r="AK4">
        <v>174</v>
      </c>
      <c r="AL4">
        <v>174</v>
      </c>
      <c r="AM4">
        <v>175</v>
      </c>
      <c r="AN4">
        <v>174</v>
      </c>
      <c r="AO4">
        <v>174</v>
      </c>
      <c r="AP4">
        <v>174</v>
      </c>
      <c r="AQ4">
        <v>174</v>
      </c>
      <c r="AR4">
        <v>176</v>
      </c>
      <c r="AS4">
        <v>174</v>
      </c>
      <c r="AT4">
        <v>164</v>
      </c>
      <c r="AU4">
        <v>164</v>
      </c>
      <c r="AV4">
        <v>175</v>
      </c>
      <c r="AW4">
        <v>175</v>
      </c>
      <c r="AX4">
        <v>175</v>
      </c>
      <c r="AY4">
        <v>174</v>
      </c>
      <c r="AZ4">
        <v>175</v>
      </c>
      <c r="BA4">
        <v>173</v>
      </c>
      <c r="BB4">
        <v>174</v>
      </c>
      <c r="BC4">
        <v>172</v>
      </c>
      <c r="BD4">
        <v>174</v>
      </c>
      <c r="BE4">
        <v>173</v>
      </c>
      <c r="BF4">
        <v>180</v>
      </c>
      <c r="BG4">
        <v>174</v>
      </c>
      <c r="BH4">
        <v>173</v>
      </c>
      <c r="BI4">
        <v>168</v>
      </c>
      <c r="BJ4">
        <v>173</v>
      </c>
      <c r="BK4">
        <v>173</v>
      </c>
      <c r="BL4">
        <v>130</v>
      </c>
      <c r="BM4">
        <v>129</v>
      </c>
      <c r="BN4">
        <v>129</v>
      </c>
      <c r="BO4">
        <v>130</v>
      </c>
      <c r="BP4">
        <v>129</v>
      </c>
      <c r="BQ4">
        <v>129</v>
      </c>
      <c r="BR4">
        <v>130</v>
      </c>
      <c r="BS4">
        <v>135</v>
      </c>
      <c r="BT4">
        <v>129</v>
      </c>
      <c r="BU4">
        <v>130</v>
      </c>
      <c r="BV4">
        <v>135</v>
      </c>
      <c r="BW4">
        <v>124</v>
      </c>
      <c r="BX4">
        <v>134</v>
      </c>
      <c r="BY4">
        <v>129</v>
      </c>
      <c r="BZ4">
        <v>2</v>
      </c>
      <c r="CA4">
        <v>155.84090909090909</v>
      </c>
      <c r="CB4">
        <v>173</v>
      </c>
      <c r="CC4">
        <v>31.419844996744498</v>
      </c>
      <c r="CD4">
        <v>0.20161487237228495</v>
      </c>
      <c r="CE4">
        <v>2</v>
      </c>
      <c r="CF4">
        <v>181</v>
      </c>
      <c r="CG4">
        <v>179</v>
      </c>
      <c r="CH4">
        <v>-172</v>
      </c>
      <c r="CI4">
        <v>172</v>
      </c>
    </row>
    <row r="5" spans="1:87" x14ac:dyDescent="0.25">
      <c r="A5">
        <v>4</v>
      </c>
      <c r="B5">
        <v>5338</v>
      </c>
      <c r="C5" t="s">
        <v>126</v>
      </c>
      <c r="D5" t="s">
        <v>127</v>
      </c>
      <c r="E5" t="s">
        <v>128</v>
      </c>
      <c r="F5">
        <v>62.2</v>
      </c>
      <c r="G5" t="s">
        <v>129</v>
      </c>
      <c r="H5">
        <v>62.2</v>
      </c>
      <c r="I5" t="s">
        <v>129</v>
      </c>
      <c r="J5">
        <v>62</v>
      </c>
      <c r="K5" t="s">
        <v>130</v>
      </c>
      <c r="L5" t="s">
        <v>131</v>
      </c>
      <c r="M5" t="s">
        <v>132</v>
      </c>
      <c r="N5">
        <v>113</v>
      </c>
      <c r="O5" t="s">
        <v>119</v>
      </c>
      <c r="P5">
        <v>11</v>
      </c>
      <c r="Q5" t="s">
        <v>95</v>
      </c>
      <c r="R5">
        <v>1</v>
      </c>
      <c r="S5" t="s">
        <v>96</v>
      </c>
      <c r="T5">
        <v>13</v>
      </c>
      <c r="U5" t="s">
        <v>133</v>
      </c>
      <c r="V5">
        <v>12</v>
      </c>
      <c r="W5" t="s">
        <v>133</v>
      </c>
      <c r="X5">
        <v>1</v>
      </c>
      <c r="Y5" t="s">
        <v>98</v>
      </c>
      <c r="Z5">
        <v>2009</v>
      </c>
      <c r="AA5">
        <v>12</v>
      </c>
      <c r="AB5">
        <v>451240000</v>
      </c>
      <c r="AC5">
        <v>30</v>
      </c>
      <c r="AD5" t="s">
        <v>134</v>
      </c>
      <c r="AE5" t="s">
        <v>125</v>
      </c>
      <c r="AF5" t="s">
        <v>135</v>
      </c>
      <c r="AG5" t="s">
        <v>136</v>
      </c>
      <c r="AH5" t="s">
        <v>137</v>
      </c>
      <c r="AI5">
        <v>126</v>
      </c>
      <c r="AJ5">
        <v>123</v>
      </c>
      <c r="AK5">
        <v>121</v>
      </c>
      <c r="AL5">
        <v>110</v>
      </c>
      <c r="AM5">
        <v>121</v>
      </c>
      <c r="AN5">
        <v>127</v>
      </c>
      <c r="AO5">
        <v>122</v>
      </c>
      <c r="AP5">
        <v>124</v>
      </c>
      <c r="AQ5">
        <v>124</v>
      </c>
      <c r="AR5">
        <v>126</v>
      </c>
      <c r="AS5">
        <v>124</v>
      </c>
      <c r="AT5">
        <v>120</v>
      </c>
      <c r="AU5">
        <v>118</v>
      </c>
      <c r="AV5">
        <v>119</v>
      </c>
      <c r="AW5">
        <v>123</v>
      </c>
      <c r="AX5">
        <v>119</v>
      </c>
      <c r="AY5">
        <v>121</v>
      </c>
      <c r="AZ5">
        <v>120</v>
      </c>
      <c r="BA5">
        <v>117</v>
      </c>
      <c r="BB5">
        <v>112</v>
      </c>
      <c r="BC5">
        <v>115</v>
      </c>
      <c r="BD5">
        <v>116</v>
      </c>
      <c r="BE5">
        <v>119</v>
      </c>
      <c r="BF5">
        <v>117</v>
      </c>
      <c r="BG5">
        <v>109</v>
      </c>
      <c r="BH5">
        <v>116</v>
      </c>
      <c r="BI5">
        <v>115</v>
      </c>
      <c r="BJ5">
        <v>112</v>
      </c>
      <c r="BK5">
        <v>124</v>
      </c>
      <c r="BL5">
        <v>125</v>
      </c>
      <c r="BM5">
        <v>113</v>
      </c>
      <c r="BN5">
        <v>117</v>
      </c>
      <c r="BO5">
        <v>112</v>
      </c>
      <c r="BP5">
        <v>118</v>
      </c>
      <c r="BQ5">
        <v>114</v>
      </c>
      <c r="BR5">
        <v>118</v>
      </c>
      <c r="BS5">
        <v>114</v>
      </c>
      <c r="BT5">
        <v>116</v>
      </c>
      <c r="BU5">
        <v>107</v>
      </c>
      <c r="BV5">
        <v>167</v>
      </c>
      <c r="BW5">
        <v>132</v>
      </c>
      <c r="BX5">
        <v>179</v>
      </c>
      <c r="BY5">
        <v>142</v>
      </c>
      <c r="BZ5">
        <v>203</v>
      </c>
      <c r="CA5">
        <v>123.56818181818181</v>
      </c>
      <c r="CB5">
        <v>119</v>
      </c>
      <c r="CC5">
        <v>17.865645514243027</v>
      </c>
      <c r="CD5">
        <v>0.14458127692232725</v>
      </c>
      <c r="CE5">
        <v>107</v>
      </c>
      <c r="CF5">
        <v>203</v>
      </c>
      <c r="CG5">
        <v>96</v>
      </c>
      <c r="CH5">
        <v>77</v>
      </c>
      <c r="CI5">
        <v>77</v>
      </c>
    </row>
    <row r="6" spans="1:87" x14ac:dyDescent="0.25">
      <c r="A6">
        <v>5</v>
      </c>
      <c r="B6">
        <v>5518</v>
      </c>
      <c r="C6" t="s">
        <v>138</v>
      </c>
      <c r="D6" t="s">
        <v>139</v>
      </c>
      <c r="E6" t="s">
        <v>140</v>
      </c>
      <c r="F6">
        <v>58.13</v>
      </c>
      <c r="G6" t="s">
        <v>108</v>
      </c>
      <c r="H6">
        <v>58.1</v>
      </c>
      <c r="I6" t="s">
        <v>90</v>
      </c>
      <c r="J6">
        <v>58</v>
      </c>
      <c r="K6" t="s">
        <v>91</v>
      </c>
      <c r="L6" t="s">
        <v>92</v>
      </c>
      <c r="M6" t="s">
        <v>93</v>
      </c>
      <c r="N6">
        <v>573</v>
      </c>
      <c r="O6" t="s">
        <v>141</v>
      </c>
      <c r="P6">
        <v>57</v>
      </c>
      <c r="Q6" t="s">
        <v>142</v>
      </c>
      <c r="R6">
        <v>5</v>
      </c>
      <c r="S6" t="s">
        <v>143</v>
      </c>
      <c r="T6">
        <v>1</v>
      </c>
      <c r="U6" t="s">
        <v>97</v>
      </c>
      <c r="V6">
        <v>11</v>
      </c>
      <c r="W6" t="s">
        <v>97</v>
      </c>
      <c r="X6">
        <v>1</v>
      </c>
      <c r="Y6" t="s">
        <v>98</v>
      </c>
      <c r="Z6">
        <v>2024</v>
      </c>
      <c r="AA6">
        <v>127</v>
      </c>
      <c r="AC6">
        <v>61</v>
      </c>
      <c r="AD6" t="s">
        <v>145</v>
      </c>
      <c r="AE6" t="s">
        <v>146</v>
      </c>
      <c r="AF6" t="s">
        <v>147</v>
      </c>
      <c r="AG6" t="s">
        <v>123</v>
      </c>
      <c r="AH6" t="s">
        <v>144</v>
      </c>
      <c r="AI6">
        <v>156</v>
      </c>
      <c r="AJ6">
        <v>167</v>
      </c>
      <c r="AK6">
        <v>150</v>
      </c>
      <c r="AL6">
        <v>155</v>
      </c>
      <c r="AM6">
        <v>162</v>
      </c>
      <c r="AN6">
        <v>159</v>
      </c>
      <c r="AO6">
        <v>159</v>
      </c>
      <c r="AP6">
        <v>159</v>
      </c>
      <c r="AQ6">
        <v>158</v>
      </c>
      <c r="AR6">
        <v>159</v>
      </c>
      <c r="AS6">
        <v>155</v>
      </c>
      <c r="AT6">
        <v>147</v>
      </c>
      <c r="AU6">
        <v>145</v>
      </c>
      <c r="AV6">
        <v>141</v>
      </c>
      <c r="AW6">
        <v>138</v>
      </c>
      <c r="AX6">
        <v>137</v>
      </c>
      <c r="AY6">
        <v>139</v>
      </c>
      <c r="AZ6">
        <v>140</v>
      </c>
      <c r="BA6">
        <v>139</v>
      </c>
      <c r="BB6">
        <v>140</v>
      </c>
      <c r="BC6">
        <v>141</v>
      </c>
      <c r="BD6">
        <v>141</v>
      </c>
      <c r="BE6">
        <v>136</v>
      </c>
      <c r="BF6">
        <v>142</v>
      </c>
      <c r="BG6">
        <v>141</v>
      </c>
      <c r="BH6">
        <v>139</v>
      </c>
      <c r="BI6">
        <v>134</v>
      </c>
      <c r="BJ6">
        <v>140</v>
      </c>
      <c r="BK6">
        <v>134</v>
      </c>
      <c r="BL6">
        <v>141</v>
      </c>
      <c r="BM6">
        <v>137</v>
      </c>
      <c r="BN6">
        <v>140</v>
      </c>
      <c r="BO6">
        <v>135</v>
      </c>
      <c r="BP6">
        <v>131</v>
      </c>
      <c r="BQ6">
        <v>135</v>
      </c>
      <c r="BR6">
        <v>135</v>
      </c>
      <c r="BS6">
        <v>135</v>
      </c>
      <c r="BT6">
        <v>134</v>
      </c>
      <c r="BU6">
        <v>134</v>
      </c>
      <c r="BV6">
        <v>131</v>
      </c>
      <c r="BW6">
        <v>135</v>
      </c>
      <c r="BX6">
        <v>136</v>
      </c>
      <c r="BY6">
        <v>136</v>
      </c>
      <c r="BZ6">
        <v>136</v>
      </c>
      <c r="CA6">
        <v>142.81818181818181</v>
      </c>
      <c r="CB6">
        <v>140</v>
      </c>
      <c r="CC6">
        <v>9.6936150821828342</v>
      </c>
      <c r="CD6">
        <v>6.7873816616175156E-2</v>
      </c>
      <c r="CE6">
        <v>131</v>
      </c>
      <c r="CF6">
        <v>167</v>
      </c>
      <c r="CG6">
        <v>36</v>
      </c>
      <c r="CH6">
        <v>-20</v>
      </c>
      <c r="CI6">
        <v>20</v>
      </c>
    </row>
    <row r="7" spans="1:87" x14ac:dyDescent="0.25">
      <c r="A7">
        <v>6</v>
      </c>
      <c r="B7">
        <v>5570</v>
      </c>
      <c r="C7" t="s">
        <v>149</v>
      </c>
      <c r="D7" t="s">
        <v>150</v>
      </c>
      <c r="E7" t="s">
        <v>151</v>
      </c>
      <c r="F7">
        <v>60.39</v>
      </c>
      <c r="G7" t="s">
        <v>152</v>
      </c>
      <c r="H7">
        <v>60.3</v>
      </c>
      <c r="I7" t="s">
        <v>153</v>
      </c>
      <c r="J7">
        <v>60</v>
      </c>
      <c r="K7" t="s">
        <v>154</v>
      </c>
      <c r="L7" t="s">
        <v>92</v>
      </c>
      <c r="M7" t="s">
        <v>93</v>
      </c>
      <c r="N7">
        <v>114</v>
      </c>
      <c r="O7" t="s">
        <v>94</v>
      </c>
      <c r="P7">
        <v>11</v>
      </c>
      <c r="Q7" t="s">
        <v>95</v>
      </c>
      <c r="R7">
        <v>1</v>
      </c>
      <c r="S7" t="s">
        <v>96</v>
      </c>
      <c r="T7">
        <v>1</v>
      </c>
      <c r="U7" t="s">
        <v>97</v>
      </c>
      <c r="V7">
        <v>11</v>
      </c>
      <c r="W7" t="s">
        <v>97</v>
      </c>
      <c r="X7">
        <v>1</v>
      </c>
      <c r="Y7" t="s">
        <v>98</v>
      </c>
      <c r="Z7">
        <v>2000</v>
      </c>
      <c r="AA7">
        <v>89</v>
      </c>
      <c r="AB7">
        <v>4394160000</v>
      </c>
      <c r="AC7">
        <v>50</v>
      </c>
      <c r="AD7" t="s">
        <v>120</v>
      </c>
      <c r="AE7" t="s">
        <v>155</v>
      </c>
      <c r="AF7" t="s">
        <v>156</v>
      </c>
      <c r="AG7" t="s">
        <v>157</v>
      </c>
      <c r="AH7" t="s">
        <v>124</v>
      </c>
      <c r="AI7">
        <v>230</v>
      </c>
      <c r="AJ7">
        <v>227</v>
      </c>
      <c r="AK7">
        <v>243</v>
      </c>
      <c r="AL7">
        <v>105</v>
      </c>
      <c r="AM7">
        <v>195</v>
      </c>
      <c r="AN7">
        <v>208</v>
      </c>
      <c r="AO7">
        <v>139</v>
      </c>
      <c r="AP7">
        <v>152</v>
      </c>
      <c r="AQ7">
        <v>143</v>
      </c>
      <c r="AR7">
        <v>163</v>
      </c>
      <c r="AS7">
        <v>158</v>
      </c>
      <c r="AT7">
        <v>161</v>
      </c>
      <c r="AU7">
        <v>161</v>
      </c>
      <c r="AV7">
        <v>155</v>
      </c>
      <c r="AW7">
        <v>139</v>
      </c>
      <c r="AX7">
        <v>140</v>
      </c>
      <c r="AY7">
        <v>137</v>
      </c>
      <c r="AZ7">
        <v>149</v>
      </c>
      <c r="BA7">
        <v>145</v>
      </c>
      <c r="BB7">
        <v>161</v>
      </c>
      <c r="BC7">
        <v>134</v>
      </c>
      <c r="BD7">
        <v>159</v>
      </c>
      <c r="BE7">
        <v>151</v>
      </c>
      <c r="BF7">
        <v>160</v>
      </c>
      <c r="BG7">
        <v>74</v>
      </c>
      <c r="BH7">
        <v>158</v>
      </c>
      <c r="BI7">
        <v>158</v>
      </c>
      <c r="BJ7">
        <v>72</v>
      </c>
      <c r="BK7">
        <v>144</v>
      </c>
      <c r="BL7">
        <v>144</v>
      </c>
      <c r="BM7">
        <v>55</v>
      </c>
      <c r="BN7">
        <v>66</v>
      </c>
      <c r="BO7">
        <v>67</v>
      </c>
      <c r="BP7">
        <v>66</v>
      </c>
      <c r="BQ7">
        <v>76</v>
      </c>
      <c r="BR7">
        <v>41</v>
      </c>
      <c r="BS7">
        <v>75</v>
      </c>
      <c r="BT7">
        <v>55</v>
      </c>
      <c r="BU7">
        <v>81</v>
      </c>
      <c r="BV7">
        <v>81</v>
      </c>
      <c r="BW7">
        <v>76</v>
      </c>
      <c r="BX7">
        <v>152</v>
      </c>
      <c r="BY7">
        <v>148</v>
      </c>
      <c r="BZ7">
        <v>147</v>
      </c>
      <c r="CA7">
        <v>132.97727272727275</v>
      </c>
      <c r="CB7">
        <v>144.5</v>
      </c>
      <c r="CC7">
        <v>49.743289198604309</v>
      </c>
      <c r="CD7">
        <v>0.37407361557658336</v>
      </c>
      <c r="CE7">
        <v>41</v>
      </c>
      <c r="CF7">
        <v>243</v>
      </c>
      <c r="CG7">
        <v>202</v>
      </c>
      <c r="CH7">
        <v>-83</v>
      </c>
      <c r="CI7">
        <v>83</v>
      </c>
    </row>
    <row r="8" spans="1:87" x14ac:dyDescent="0.25">
      <c r="A8">
        <v>7</v>
      </c>
      <c r="B8">
        <v>5867</v>
      </c>
      <c r="C8" t="s">
        <v>159</v>
      </c>
      <c r="D8" t="s">
        <v>160</v>
      </c>
      <c r="E8" t="s">
        <v>161</v>
      </c>
      <c r="F8">
        <v>58.13</v>
      </c>
      <c r="G8" t="s">
        <v>108</v>
      </c>
      <c r="H8">
        <v>58.1</v>
      </c>
      <c r="I8" t="s">
        <v>90</v>
      </c>
      <c r="J8">
        <v>58</v>
      </c>
      <c r="K8" t="s">
        <v>91</v>
      </c>
      <c r="L8" t="s">
        <v>92</v>
      </c>
      <c r="M8" t="s">
        <v>93</v>
      </c>
      <c r="N8">
        <v>114</v>
      </c>
      <c r="O8" t="s">
        <v>94</v>
      </c>
      <c r="P8">
        <v>11</v>
      </c>
      <c r="Q8" t="s">
        <v>95</v>
      </c>
      <c r="R8">
        <v>1</v>
      </c>
      <c r="S8" t="s">
        <v>96</v>
      </c>
      <c r="T8">
        <v>1</v>
      </c>
      <c r="U8" t="s">
        <v>97</v>
      </c>
      <c r="V8">
        <v>11</v>
      </c>
      <c r="W8" t="s">
        <v>97</v>
      </c>
      <c r="X8">
        <v>1</v>
      </c>
      <c r="Y8" t="s">
        <v>98</v>
      </c>
      <c r="Z8">
        <v>1989</v>
      </c>
      <c r="AA8">
        <v>194</v>
      </c>
      <c r="AB8">
        <v>5150780000</v>
      </c>
      <c r="AC8">
        <v>62</v>
      </c>
      <c r="AD8" t="s">
        <v>162</v>
      </c>
      <c r="AE8" t="s">
        <v>155</v>
      </c>
      <c r="AF8" t="s">
        <v>156</v>
      </c>
      <c r="AG8" t="s">
        <v>163</v>
      </c>
      <c r="AH8" t="s">
        <v>124</v>
      </c>
      <c r="AI8">
        <v>202</v>
      </c>
      <c r="AJ8">
        <v>185</v>
      </c>
      <c r="AK8">
        <v>78</v>
      </c>
      <c r="AL8">
        <v>84</v>
      </c>
      <c r="AM8">
        <v>97</v>
      </c>
      <c r="AN8">
        <v>76</v>
      </c>
      <c r="AO8">
        <v>89</v>
      </c>
      <c r="AP8">
        <v>74</v>
      </c>
      <c r="AQ8">
        <v>72</v>
      </c>
      <c r="AR8">
        <v>66</v>
      </c>
      <c r="AS8">
        <v>66</v>
      </c>
      <c r="AT8">
        <v>72</v>
      </c>
      <c r="AU8">
        <v>60</v>
      </c>
      <c r="AV8">
        <v>30</v>
      </c>
      <c r="AW8">
        <v>27</v>
      </c>
      <c r="AX8">
        <v>28</v>
      </c>
      <c r="AY8">
        <v>36</v>
      </c>
      <c r="AZ8">
        <v>29</v>
      </c>
      <c r="BA8">
        <v>28</v>
      </c>
      <c r="BB8">
        <v>29</v>
      </c>
      <c r="BC8">
        <v>29</v>
      </c>
      <c r="BD8">
        <v>31</v>
      </c>
      <c r="BE8">
        <v>25</v>
      </c>
      <c r="BF8">
        <v>25</v>
      </c>
      <c r="BG8">
        <v>45</v>
      </c>
      <c r="BH8">
        <v>29</v>
      </c>
      <c r="BI8">
        <v>23</v>
      </c>
      <c r="BJ8">
        <v>33</v>
      </c>
      <c r="BK8">
        <v>23</v>
      </c>
      <c r="BL8">
        <v>22</v>
      </c>
      <c r="BM8">
        <v>34</v>
      </c>
      <c r="BN8">
        <v>44</v>
      </c>
      <c r="BO8">
        <v>36</v>
      </c>
      <c r="BP8">
        <v>33</v>
      </c>
      <c r="BQ8">
        <v>26</v>
      </c>
      <c r="BR8">
        <v>26</v>
      </c>
      <c r="BS8">
        <v>17</v>
      </c>
      <c r="BT8">
        <v>25</v>
      </c>
      <c r="BU8">
        <v>24</v>
      </c>
      <c r="BV8">
        <v>21</v>
      </c>
      <c r="BW8">
        <v>18</v>
      </c>
      <c r="BX8">
        <v>21</v>
      </c>
      <c r="BY8">
        <v>20</v>
      </c>
      <c r="BZ8">
        <v>23</v>
      </c>
      <c r="CA8">
        <v>47.295454545454533</v>
      </c>
      <c r="CB8">
        <v>29.5</v>
      </c>
      <c r="CC8">
        <v>39.233101558863758</v>
      </c>
      <c r="CD8">
        <v>0.82953218096588455</v>
      </c>
      <c r="CE8">
        <v>17</v>
      </c>
      <c r="CF8">
        <v>202</v>
      </c>
      <c r="CG8">
        <v>185</v>
      </c>
      <c r="CH8">
        <v>-179</v>
      </c>
      <c r="CI8">
        <v>179</v>
      </c>
    </row>
    <row r="9" spans="1:87" x14ac:dyDescent="0.25">
      <c r="A9">
        <v>8</v>
      </c>
      <c r="B9">
        <v>5910</v>
      </c>
      <c r="C9" t="s">
        <v>165</v>
      </c>
      <c r="D9" t="s">
        <v>166</v>
      </c>
      <c r="E9" t="s">
        <v>167</v>
      </c>
      <c r="F9">
        <v>73.12</v>
      </c>
      <c r="G9" t="s">
        <v>114</v>
      </c>
      <c r="H9">
        <v>73.099999999999994</v>
      </c>
      <c r="I9" t="s">
        <v>115</v>
      </c>
      <c r="J9">
        <v>73</v>
      </c>
      <c r="K9" t="s">
        <v>116</v>
      </c>
      <c r="L9" t="s">
        <v>117</v>
      </c>
      <c r="M9" t="s">
        <v>118</v>
      </c>
      <c r="N9">
        <v>113</v>
      </c>
      <c r="O9" t="s">
        <v>119</v>
      </c>
      <c r="P9">
        <v>11</v>
      </c>
      <c r="Q9" t="s">
        <v>95</v>
      </c>
      <c r="R9">
        <v>1</v>
      </c>
      <c r="S9" t="s">
        <v>96</v>
      </c>
      <c r="T9">
        <v>1</v>
      </c>
      <c r="U9" t="s">
        <v>97</v>
      </c>
      <c r="V9">
        <v>11</v>
      </c>
      <c r="W9" t="s">
        <v>97</v>
      </c>
      <c r="X9">
        <v>1</v>
      </c>
      <c r="Y9" t="s">
        <v>98</v>
      </c>
      <c r="Z9">
        <v>2009</v>
      </c>
      <c r="AA9">
        <v>66</v>
      </c>
      <c r="AB9">
        <v>5514400000</v>
      </c>
      <c r="AC9">
        <v>50</v>
      </c>
      <c r="AD9" t="s">
        <v>120</v>
      </c>
      <c r="AE9" t="s">
        <v>155</v>
      </c>
      <c r="AF9" t="s">
        <v>156</v>
      </c>
      <c r="AG9" t="s">
        <v>136</v>
      </c>
      <c r="AH9" t="s">
        <v>124</v>
      </c>
      <c r="AI9">
        <v>163</v>
      </c>
      <c r="AJ9">
        <v>163</v>
      </c>
      <c r="AK9">
        <v>163</v>
      </c>
      <c r="AL9">
        <v>163</v>
      </c>
      <c r="AM9">
        <v>163</v>
      </c>
      <c r="AN9">
        <v>163</v>
      </c>
      <c r="AO9">
        <v>163</v>
      </c>
      <c r="AP9">
        <v>163</v>
      </c>
      <c r="AQ9">
        <v>163</v>
      </c>
      <c r="AR9">
        <v>163</v>
      </c>
      <c r="AS9">
        <v>163</v>
      </c>
      <c r="AT9">
        <v>163</v>
      </c>
      <c r="AU9">
        <v>163</v>
      </c>
      <c r="AV9">
        <v>163</v>
      </c>
      <c r="AW9">
        <v>163</v>
      </c>
      <c r="AX9">
        <v>162</v>
      </c>
      <c r="AY9">
        <v>162</v>
      </c>
      <c r="AZ9">
        <v>162</v>
      </c>
      <c r="BA9">
        <v>156</v>
      </c>
      <c r="BB9">
        <v>162</v>
      </c>
      <c r="BC9">
        <v>162</v>
      </c>
      <c r="BD9">
        <v>162</v>
      </c>
      <c r="BE9">
        <v>162</v>
      </c>
      <c r="BF9">
        <v>162</v>
      </c>
      <c r="BG9">
        <v>162</v>
      </c>
      <c r="BH9">
        <v>162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96.340909090909093</v>
      </c>
      <c r="CB9">
        <v>162</v>
      </c>
      <c r="CC9">
        <v>80.252492008491188</v>
      </c>
      <c r="CD9">
        <v>0.83300534285765804</v>
      </c>
      <c r="CE9">
        <v>1</v>
      </c>
      <c r="CF9">
        <v>163</v>
      </c>
      <c r="CG9">
        <v>162</v>
      </c>
      <c r="CH9">
        <v>-162</v>
      </c>
      <c r="CI9">
        <v>162</v>
      </c>
    </row>
    <row r="10" spans="1:87" x14ac:dyDescent="0.25">
      <c r="A10">
        <v>9</v>
      </c>
      <c r="B10">
        <v>6253</v>
      </c>
      <c r="C10" t="s">
        <v>168</v>
      </c>
      <c r="D10" t="s">
        <v>169</v>
      </c>
      <c r="E10" t="s">
        <v>170</v>
      </c>
      <c r="F10">
        <v>63.1</v>
      </c>
      <c r="G10" t="s">
        <v>171</v>
      </c>
      <c r="H10">
        <v>63.1</v>
      </c>
      <c r="I10" t="s">
        <v>171</v>
      </c>
      <c r="J10">
        <v>63</v>
      </c>
      <c r="K10" t="s">
        <v>172</v>
      </c>
      <c r="L10" t="s">
        <v>131</v>
      </c>
      <c r="M10" t="s">
        <v>132</v>
      </c>
      <c r="N10">
        <v>113</v>
      </c>
      <c r="O10" t="s">
        <v>119</v>
      </c>
      <c r="P10">
        <v>11</v>
      </c>
      <c r="Q10" t="s">
        <v>95</v>
      </c>
      <c r="R10">
        <v>1</v>
      </c>
      <c r="S10" t="s">
        <v>96</v>
      </c>
      <c r="T10">
        <v>13</v>
      </c>
      <c r="U10" t="s">
        <v>133</v>
      </c>
      <c r="V10">
        <v>12</v>
      </c>
      <c r="W10" t="s">
        <v>133</v>
      </c>
      <c r="X10">
        <v>1</v>
      </c>
      <c r="Y10" t="s">
        <v>98</v>
      </c>
      <c r="Z10">
        <v>2008</v>
      </c>
      <c r="AA10">
        <v>4</v>
      </c>
      <c r="AB10">
        <v>58040000</v>
      </c>
      <c r="AC10">
        <v>15</v>
      </c>
      <c r="AD10" t="s">
        <v>173</v>
      </c>
      <c r="AE10" t="s">
        <v>110</v>
      </c>
      <c r="AF10" t="s">
        <v>174</v>
      </c>
      <c r="AG10" t="s">
        <v>136</v>
      </c>
      <c r="AH10" t="s">
        <v>175</v>
      </c>
      <c r="AI10">
        <v>76</v>
      </c>
      <c r="AJ10">
        <v>76</v>
      </c>
      <c r="AK10">
        <v>76</v>
      </c>
      <c r="AL10">
        <v>76</v>
      </c>
      <c r="AM10">
        <v>76</v>
      </c>
      <c r="AN10">
        <v>76</v>
      </c>
      <c r="AO10">
        <v>76</v>
      </c>
      <c r="AP10">
        <v>76</v>
      </c>
      <c r="AQ10">
        <v>76</v>
      </c>
      <c r="AR10">
        <v>76</v>
      </c>
      <c r="AS10">
        <v>76</v>
      </c>
      <c r="AT10">
        <v>76</v>
      </c>
      <c r="AU10">
        <v>76</v>
      </c>
      <c r="AV10">
        <v>76</v>
      </c>
      <c r="AW10">
        <v>76</v>
      </c>
      <c r="AX10">
        <v>76</v>
      </c>
      <c r="AY10">
        <v>76</v>
      </c>
      <c r="AZ10">
        <v>76</v>
      </c>
      <c r="BA10">
        <v>76</v>
      </c>
      <c r="BB10">
        <v>76</v>
      </c>
      <c r="BC10">
        <v>76</v>
      </c>
      <c r="BD10">
        <v>76</v>
      </c>
      <c r="BE10">
        <v>76</v>
      </c>
      <c r="BF10">
        <v>76</v>
      </c>
      <c r="BG10">
        <v>76</v>
      </c>
      <c r="BH10">
        <v>76</v>
      </c>
      <c r="BI10">
        <v>76</v>
      </c>
      <c r="BJ10">
        <v>76</v>
      </c>
      <c r="BK10">
        <v>76</v>
      </c>
      <c r="BL10">
        <v>76</v>
      </c>
      <c r="BM10">
        <v>76</v>
      </c>
      <c r="BN10">
        <v>76</v>
      </c>
      <c r="BO10">
        <v>76</v>
      </c>
      <c r="BP10">
        <v>76</v>
      </c>
      <c r="BQ10">
        <v>76</v>
      </c>
      <c r="BR10">
        <v>76</v>
      </c>
      <c r="BS10">
        <v>76</v>
      </c>
      <c r="BT10">
        <v>76</v>
      </c>
      <c r="BU10">
        <v>76</v>
      </c>
      <c r="BV10">
        <v>76</v>
      </c>
      <c r="BW10">
        <v>76</v>
      </c>
      <c r="BX10">
        <v>76</v>
      </c>
      <c r="BY10">
        <v>1</v>
      </c>
      <c r="BZ10">
        <v>1</v>
      </c>
      <c r="CA10">
        <v>72.590909090909093</v>
      </c>
      <c r="CB10">
        <v>76</v>
      </c>
      <c r="CC10">
        <v>15.803029120611409</v>
      </c>
      <c r="CD10">
        <v>0.2176998376039142</v>
      </c>
      <c r="CE10">
        <v>1</v>
      </c>
      <c r="CF10">
        <v>76</v>
      </c>
      <c r="CG10">
        <v>75</v>
      </c>
      <c r="CH10">
        <v>-75</v>
      </c>
      <c r="CI10">
        <v>75</v>
      </c>
    </row>
    <row r="11" spans="1:87" x14ac:dyDescent="0.25">
      <c r="A11">
        <v>10</v>
      </c>
      <c r="B11">
        <v>6522</v>
      </c>
      <c r="C11" t="s">
        <v>176</v>
      </c>
      <c r="D11" t="s">
        <v>177</v>
      </c>
      <c r="E11" t="s">
        <v>178</v>
      </c>
      <c r="F11">
        <v>58.13</v>
      </c>
      <c r="G11" t="s">
        <v>108</v>
      </c>
      <c r="H11">
        <v>58.1</v>
      </c>
      <c r="I11" t="s">
        <v>90</v>
      </c>
      <c r="J11">
        <v>58</v>
      </c>
      <c r="K11" t="s">
        <v>91</v>
      </c>
      <c r="L11" t="s">
        <v>92</v>
      </c>
      <c r="M11" t="s">
        <v>93</v>
      </c>
      <c r="N11">
        <v>113</v>
      </c>
      <c r="O11" t="s">
        <v>119</v>
      </c>
      <c r="P11">
        <v>11</v>
      </c>
      <c r="Q11" t="s">
        <v>95</v>
      </c>
      <c r="R11">
        <v>1</v>
      </c>
      <c r="S11" t="s">
        <v>96</v>
      </c>
      <c r="T11">
        <v>1</v>
      </c>
      <c r="U11" t="s">
        <v>97</v>
      </c>
      <c r="V11">
        <v>11</v>
      </c>
      <c r="W11" t="s">
        <v>97</v>
      </c>
      <c r="X11">
        <v>1</v>
      </c>
      <c r="Y11" t="s">
        <v>98</v>
      </c>
      <c r="Z11">
        <v>1989</v>
      </c>
      <c r="AA11">
        <v>283</v>
      </c>
      <c r="AB11">
        <v>12119080000</v>
      </c>
      <c r="AC11">
        <v>81</v>
      </c>
      <c r="AD11" t="s">
        <v>179</v>
      </c>
      <c r="AE11" t="s">
        <v>100</v>
      </c>
      <c r="AF11" t="s">
        <v>101</v>
      </c>
      <c r="AG11" t="s">
        <v>163</v>
      </c>
      <c r="AH11" t="s">
        <v>103</v>
      </c>
      <c r="AI11">
        <v>42</v>
      </c>
      <c r="AJ11">
        <v>42</v>
      </c>
      <c r="AK11">
        <v>42</v>
      </c>
      <c r="AL11">
        <v>42</v>
      </c>
      <c r="AM11">
        <v>42</v>
      </c>
      <c r="AN11">
        <v>44</v>
      </c>
      <c r="AO11">
        <v>44</v>
      </c>
      <c r="AP11">
        <v>43</v>
      </c>
      <c r="AQ11">
        <v>44</v>
      </c>
      <c r="AR11">
        <v>44</v>
      </c>
      <c r="AS11">
        <v>44</v>
      </c>
      <c r="AT11">
        <v>34</v>
      </c>
      <c r="AU11">
        <v>35</v>
      </c>
      <c r="AV11">
        <v>35</v>
      </c>
      <c r="AW11">
        <v>37</v>
      </c>
      <c r="AX11">
        <v>36</v>
      </c>
      <c r="AY11">
        <v>37</v>
      </c>
      <c r="AZ11">
        <v>37</v>
      </c>
      <c r="BA11">
        <v>36</v>
      </c>
      <c r="BB11">
        <v>36</v>
      </c>
      <c r="BC11">
        <v>36</v>
      </c>
      <c r="BD11">
        <v>37</v>
      </c>
      <c r="BE11">
        <v>37</v>
      </c>
      <c r="BF11">
        <v>33</v>
      </c>
      <c r="BG11">
        <v>33</v>
      </c>
      <c r="BH11">
        <v>34</v>
      </c>
      <c r="BI11">
        <v>34</v>
      </c>
      <c r="BJ11">
        <v>34</v>
      </c>
      <c r="BK11">
        <v>35</v>
      </c>
      <c r="BL11">
        <v>36</v>
      </c>
      <c r="BM11">
        <v>36</v>
      </c>
      <c r="BN11">
        <v>35</v>
      </c>
      <c r="BO11">
        <v>35</v>
      </c>
      <c r="BP11">
        <v>34</v>
      </c>
      <c r="BQ11">
        <v>35</v>
      </c>
      <c r="BR11">
        <v>35</v>
      </c>
      <c r="BS11">
        <v>37</v>
      </c>
      <c r="BT11">
        <v>36</v>
      </c>
      <c r="BU11">
        <v>37</v>
      </c>
      <c r="BV11">
        <v>38</v>
      </c>
      <c r="BW11">
        <v>36</v>
      </c>
      <c r="BX11">
        <v>37</v>
      </c>
      <c r="BY11">
        <v>33</v>
      </c>
      <c r="BZ11">
        <v>33</v>
      </c>
      <c r="CA11">
        <v>37.31818181818182</v>
      </c>
      <c r="CB11">
        <v>36</v>
      </c>
      <c r="CC11">
        <v>3.5684191488651305</v>
      </c>
      <c r="CD11">
        <v>9.5621463185180111E-2</v>
      </c>
      <c r="CE11">
        <v>33</v>
      </c>
      <c r="CF11">
        <v>44</v>
      </c>
      <c r="CG11">
        <v>11</v>
      </c>
      <c r="CH11">
        <v>-9</v>
      </c>
      <c r="CI11">
        <v>9</v>
      </c>
    </row>
    <row r="12" spans="1:87" x14ac:dyDescent="0.25">
      <c r="A12">
        <v>11</v>
      </c>
      <c r="B12">
        <v>6536</v>
      </c>
      <c r="C12" t="s">
        <v>180</v>
      </c>
      <c r="D12" t="s">
        <v>181</v>
      </c>
      <c r="E12" t="s">
        <v>182</v>
      </c>
      <c r="F12">
        <v>60.39</v>
      </c>
      <c r="G12" t="s">
        <v>152</v>
      </c>
      <c r="H12">
        <v>60.3</v>
      </c>
      <c r="I12" t="s">
        <v>153</v>
      </c>
      <c r="J12">
        <v>60</v>
      </c>
      <c r="K12" t="s">
        <v>154</v>
      </c>
      <c r="L12" t="s">
        <v>92</v>
      </c>
      <c r="M12" t="s">
        <v>93</v>
      </c>
      <c r="N12">
        <v>114</v>
      </c>
      <c r="O12" t="s">
        <v>94</v>
      </c>
      <c r="P12">
        <v>11</v>
      </c>
      <c r="Q12" t="s">
        <v>95</v>
      </c>
      <c r="R12">
        <v>1</v>
      </c>
      <c r="S12" t="s">
        <v>96</v>
      </c>
      <c r="T12">
        <v>1</v>
      </c>
      <c r="U12" t="s">
        <v>97</v>
      </c>
      <c r="V12">
        <v>11</v>
      </c>
      <c r="W12" t="s">
        <v>97</v>
      </c>
      <c r="X12">
        <v>1</v>
      </c>
      <c r="Y12" t="s">
        <v>98</v>
      </c>
      <c r="Z12">
        <v>2022</v>
      </c>
      <c r="AA12">
        <v>127</v>
      </c>
      <c r="AB12">
        <v>1115810000</v>
      </c>
      <c r="AC12">
        <v>61</v>
      </c>
      <c r="AD12" t="s">
        <v>145</v>
      </c>
      <c r="AE12" t="s">
        <v>158</v>
      </c>
      <c r="AF12" t="s">
        <v>183</v>
      </c>
      <c r="AG12" t="s">
        <v>123</v>
      </c>
      <c r="AH12" t="s">
        <v>124</v>
      </c>
      <c r="AI12">
        <v>203</v>
      </c>
      <c r="AJ12">
        <v>196</v>
      </c>
      <c r="AK12">
        <v>200</v>
      </c>
      <c r="AL12">
        <v>109</v>
      </c>
      <c r="AM12">
        <v>196</v>
      </c>
      <c r="AN12">
        <v>199</v>
      </c>
      <c r="AO12">
        <v>195</v>
      </c>
      <c r="AP12">
        <v>182</v>
      </c>
      <c r="AQ12">
        <v>188</v>
      </c>
      <c r="AR12">
        <v>193</v>
      </c>
      <c r="AS12">
        <v>206</v>
      </c>
      <c r="AT12">
        <v>205</v>
      </c>
      <c r="AU12">
        <v>209</v>
      </c>
      <c r="AV12">
        <v>208</v>
      </c>
      <c r="AW12">
        <v>187</v>
      </c>
      <c r="AX12">
        <v>192</v>
      </c>
      <c r="AY12">
        <v>197</v>
      </c>
      <c r="AZ12">
        <v>201</v>
      </c>
      <c r="BA12">
        <v>195</v>
      </c>
      <c r="BB12">
        <v>219</v>
      </c>
      <c r="BC12">
        <v>216</v>
      </c>
      <c r="BD12">
        <v>222</v>
      </c>
      <c r="BE12">
        <v>233</v>
      </c>
      <c r="BF12">
        <v>224</v>
      </c>
      <c r="BG12">
        <v>141</v>
      </c>
      <c r="BH12">
        <v>246</v>
      </c>
      <c r="BI12">
        <v>233</v>
      </c>
      <c r="BJ12">
        <v>125</v>
      </c>
      <c r="BK12">
        <v>240</v>
      </c>
      <c r="BL12">
        <v>235</v>
      </c>
      <c r="BM12">
        <v>131</v>
      </c>
      <c r="BN12">
        <v>131</v>
      </c>
      <c r="BO12">
        <v>127</v>
      </c>
      <c r="BP12">
        <v>132</v>
      </c>
      <c r="BQ12">
        <v>136</v>
      </c>
      <c r="BR12">
        <v>135</v>
      </c>
      <c r="BS12">
        <v>151</v>
      </c>
      <c r="BT12">
        <v>151</v>
      </c>
      <c r="BU12">
        <v>132</v>
      </c>
      <c r="BV12">
        <v>137</v>
      </c>
      <c r="BW12">
        <v>144</v>
      </c>
      <c r="BX12">
        <v>257</v>
      </c>
      <c r="BY12">
        <v>275</v>
      </c>
      <c r="BZ12">
        <v>269</v>
      </c>
      <c r="CA12">
        <v>188.70454545454547</v>
      </c>
      <c r="CB12">
        <v>196</v>
      </c>
      <c r="CC12">
        <v>43.022211432384196</v>
      </c>
      <c r="CD12">
        <v>0.227987149587487</v>
      </c>
      <c r="CE12">
        <v>109</v>
      </c>
      <c r="CF12">
        <v>275</v>
      </c>
      <c r="CG12">
        <v>166</v>
      </c>
      <c r="CH12">
        <v>66</v>
      </c>
      <c r="CI12">
        <v>66</v>
      </c>
    </row>
    <row r="13" spans="1:87" x14ac:dyDescent="0.25">
      <c r="A13">
        <v>12</v>
      </c>
      <c r="B13">
        <v>6565</v>
      </c>
      <c r="C13" t="s">
        <v>184</v>
      </c>
      <c r="D13" t="s">
        <v>185</v>
      </c>
      <c r="E13" t="s">
        <v>186</v>
      </c>
      <c r="F13">
        <v>92</v>
      </c>
      <c r="G13" t="s">
        <v>187</v>
      </c>
      <c r="H13">
        <v>92</v>
      </c>
      <c r="I13" t="s">
        <v>187</v>
      </c>
      <c r="J13">
        <v>92</v>
      </c>
      <c r="K13" t="s">
        <v>187</v>
      </c>
      <c r="L13" t="s">
        <v>188</v>
      </c>
      <c r="M13" t="s">
        <v>189</v>
      </c>
      <c r="N13">
        <v>114</v>
      </c>
      <c r="O13" t="s">
        <v>94</v>
      </c>
      <c r="P13">
        <v>11</v>
      </c>
      <c r="Q13" t="s">
        <v>95</v>
      </c>
      <c r="R13">
        <v>1</v>
      </c>
      <c r="S13" t="s">
        <v>96</v>
      </c>
      <c r="T13">
        <v>1</v>
      </c>
      <c r="U13" t="s">
        <v>97</v>
      </c>
      <c r="V13">
        <v>11</v>
      </c>
      <c r="W13" t="s">
        <v>97</v>
      </c>
      <c r="X13">
        <v>1</v>
      </c>
      <c r="Y13" t="s">
        <v>98</v>
      </c>
      <c r="Z13">
        <v>1990</v>
      </c>
      <c r="AA13">
        <v>1910</v>
      </c>
      <c r="AB13">
        <v>1235816000000</v>
      </c>
      <c r="AC13">
        <v>93</v>
      </c>
      <c r="AD13" t="s">
        <v>99</v>
      </c>
      <c r="AE13" t="s">
        <v>100</v>
      </c>
      <c r="AF13" t="s">
        <v>101</v>
      </c>
      <c r="AG13" t="s">
        <v>163</v>
      </c>
      <c r="AH13" t="s">
        <v>103</v>
      </c>
      <c r="AI13">
        <v>620</v>
      </c>
      <c r="AJ13">
        <v>602</v>
      </c>
      <c r="AK13">
        <v>580</v>
      </c>
      <c r="AL13">
        <v>568</v>
      </c>
      <c r="AM13">
        <v>512</v>
      </c>
      <c r="AN13">
        <v>554</v>
      </c>
      <c r="AO13">
        <v>572</v>
      </c>
      <c r="AP13">
        <v>559</v>
      </c>
      <c r="AQ13">
        <v>518</v>
      </c>
      <c r="AR13">
        <v>539</v>
      </c>
      <c r="AS13">
        <v>612</v>
      </c>
      <c r="AT13">
        <v>588</v>
      </c>
      <c r="AU13">
        <v>587</v>
      </c>
      <c r="AV13">
        <v>606</v>
      </c>
      <c r="AW13">
        <v>579</v>
      </c>
      <c r="AX13">
        <v>588</v>
      </c>
      <c r="AY13">
        <v>607</v>
      </c>
      <c r="AZ13">
        <v>591</v>
      </c>
      <c r="BA13">
        <v>677</v>
      </c>
      <c r="BB13">
        <v>282</v>
      </c>
      <c r="BC13">
        <v>329</v>
      </c>
      <c r="BD13">
        <v>324</v>
      </c>
      <c r="BE13">
        <v>277</v>
      </c>
      <c r="BF13">
        <v>315</v>
      </c>
      <c r="BG13">
        <v>336</v>
      </c>
      <c r="BH13">
        <v>385</v>
      </c>
      <c r="BI13">
        <v>310</v>
      </c>
      <c r="BJ13">
        <v>288</v>
      </c>
      <c r="BK13">
        <v>348</v>
      </c>
      <c r="BL13">
        <v>275</v>
      </c>
      <c r="BM13">
        <v>332</v>
      </c>
      <c r="BN13">
        <v>314</v>
      </c>
      <c r="BO13">
        <v>299</v>
      </c>
      <c r="BP13">
        <v>318</v>
      </c>
      <c r="BQ13">
        <v>312</v>
      </c>
      <c r="BR13">
        <v>300</v>
      </c>
      <c r="BS13">
        <v>283</v>
      </c>
      <c r="BT13">
        <v>298</v>
      </c>
      <c r="BU13">
        <v>336</v>
      </c>
      <c r="BV13">
        <v>321</v>
      </c>
      <c r="BW13">
        <v>331</v>
      </c>
      <c r="BX13">
        <v>258</v>
      </c>
      <c r="BY13">
        <v>277</v>
      </c>
      <c r="BZ13">
        <v>308</v>
      </c>
      <c r="CA13">
        <v>427.61363636363637</v>
      </c>
      <c r="CB13">
        <v>336</v>
      </c>
      <c r="CC13">
        <v>139.9177858117736</v>
      </c>
      <c r="CD13">
        <v>0.3272060895943682</v>
      </c>
      <c r="CE13">
        <v>258</v>
      </c>
      <c r="CF13">
        <v>677</v>
      </c>
      <c r="CG13">
        <v>419</v>
      </c>
      <c r="CH13">
        <v>-312</v>
      </c>
      <c r="CI13">
        <v>312</v>
      </c>
    </row>
    <row r="14" spans="1:87" x14ac:dyDescent="0.25">
      <c r="A14">
        <v>13</v>
      </c>
      <c r="B14">
        <v>11330</v>
      </c>
      <c r="C14" t="s">
        <v>190</v>
      </c>
      <c r="D14" t="s">
        <v>106</v>
      </c>
      <c r="E14" t="s">
        <v>107</v>
      </c>
      <c r="F14">
        <v>58.13</v>
      </c>
      <c r="G14" t="s">
        <v>108</v>
      </c>
      <c r="H14">
        <v>58.1</v>
      </c>
      <c r="I14" t="s">
        <v>90</v>
      </c>
      <c r="J14">
        <v>58</v>
      </c>
      <c r="K14" t="s">
        <v>91</v>
      </c>
      <c r="L14" t="s">
        <v>92</v>
      </c>
      <c r="M14" t="s">
        <v>93</v>
      </c>
      <c r="N14">
        <v>114</v>
      </c>
      <c r="O14" t="s">
        <v>94</v>
      </c>
      <c r="P14">
        <v>11</v>
      </c>
      <c r="Q14" t="s">
        <v>95</v>
      </c>
      <c r="R14">
        <v>1</v>
      </c>
      <c r="S14" t="s">
        <v>96</v>
      </c>
      <c r="T14">
        <v>1</v>
      </c>
      <c r="U14" t="s">
        <v>97</v>
      </c>
      <c r="V14">
        <v>11</v>
      </c>
      <c r="W14" t="s">
        <v>97</v>
      </c>
      <c r="X14">
        <v>1</v>
      </c>
      <c r="Y14" t="s">
        <v>98</v>
      </c>
      <c r="Z14">
        <v>2014</v>
      </c>
      <c r="AA14">
        <v>409</v>
      </c>
      <c r="AB14">
        <v>14254790000</v>
      </c>
      <c r="AC14">
        <v>82</v>
      </c>
      <c r="AD14" t="s">
        <v>109</v>
      </c>
      <c r="AE14" t="s">
        <v>100</v>
      </c>
      <c r="AF14" t="s">
        <v>101</v>
      </c>
      <c r="AG14" t="s">
        <v>102</v>
      </c>
      <c r="AH14" t="s">
        <v>103</v>
      </c>
      <c r="AI14">
        <v>74</v>
      </c>
      <c r="AJ14">
        <v>74</v>
      </c>
      <c r="AK14">
        <v>74</v>
      </c>
      <c r="AL14">
        <v>74</v>
      </c>
      <c r="AM14">
        <v>73</v>
      </c>
      <c r="AN14">
        <v>73</v>
      </c>
      <c r="AO14">
        <v>73</v>
      </c>
      <c r="AP14">
        <v>73</v>
      </c>
      <c r="AQ14">
        <v>73</v>
      </c>
      <c r="AR14">
        <v>80</v>
      </c>
      <c r="AS14">
        <v>80</v>
      </c>
      <c r="AT14">
        <v>82</v>
      </c>
      <c r="AU14">
        <v>79</v>
      </c>
      <c r="AV14">
        <v>69</v>
      </c>
      <c r="AW14">
        <v>69</v>
      </c>
      <c r="AX14">
        <v>75</v>
      </c>
      <c r="AY14">
        <v>75</v>
      </c>
      <c r="AZ14">
        <v>75</v>
      </c>
      <c r="BA14">
        <v>72</v>
      </c>
      <c r="BB14">
        <v>75</v>
      </c>
      <c r="BC14">
        <v>75</v>
      </c>
      <c r="BD14">
        <v>75</v>
      </c>
      <c r="BE14">
        <v>74</v>
      </c>
      <c r="BF14">
        <v>75</v>
      </c>
      <c r="BG14">
        <v>70</v>
      </c>
      <c r="BH14">
        <v>73</v>
      </c>
      <c r="BI14">
        <v>68</v>
      </c>
      <c r="BJ14">
        <v>68</v>
      </c>
      <c r="BK14">
        <v>69</v>
      </c>
      <c r="BL14">
        <v>79</v>
      </c>
      <c r="BM14">
        <v>78</v>
      </c>
      <c r="BN14">
        <v>77</v>
      </c>
      <c r="BO14">
        <v>77</v>
      </c>
      <c r="BP14">
        <v>78</v>
      </c>
      <c r="BQ14">
        <v>78</v>
      </c>
      <c r="BR14">
        <v>66</v>
      </c>
      <c r="BS14">
        <v>76</v>
      </c>
      <c r="BT14">
        <v>75</v>
      </c>
      <c r="BU14">
        <v>72</v>
      </c>
      <c r="BV14">
        <v>70</v>
      </c>
      <c r="BW14">
        <v>65</v>
      </c>
      <c r="BX14">
        <v>69</v>
      </c>
      <c r="BY14">
        <v>69</v>
      </c>
      <c r="BZ14">
        <v>69</v>
      </c>
      <c r="CA14">
        <v>73.568181818181813</v>
      </c>
      <c r="CB14">
        <v>74</v>
      </c>
      <c r="CC14">
        <v>3.9437777148120055</v>
      </c>
      <c r="CD14">
        <v>5.3607111353638631E-2</v>
      </c>
      <c r="CE14">
        <v>65</v>
      </c>
      <c r="CF14">
        <v>82</v>
      </c>
      <c r="CG14">
        <v>17</v>
      </c>
      <c r="CH14">
        <v>-5</v>
      </c>
      <c r="CI14">
        <v>5</v>
      </c>
    </row>
    <row r="15" spans="1:87" x14ac:dyDescent="0.25">
      <c r="A15">
        <v>14</v>
      </c>
      <c r="B15">
        <v>11465</v>
      </c>
      <c r="C15" t="s">
        <v>191</v>
      </c>
      <c r="D15" t="s">
        <v>87</v>
      </c>
      <c r="E15" t="s">
        <v>88</v>
      </c>
      <c r="F15">
        <v>58.12</v>
      </c>
      <c r="G15" t="s">
        <v>89</v>
      </c>
      <c r="H15">
        <v>58.1</v>
      </c>
      <c r="I15" t="s">
        <v>90</v>
      </c>
      <c r="J15">
        <v>58</v>
      </c>
      <c r="K15" t="s">
        <v>91</v>
      </c>
      <c r="L15" t="s">
        <v>92</v>
      </c>
      <c r="M15" t="s">
        <v>93</v>
      </c>
      <c r="N15">
        <v>114</v>
      </c>
      <c r="O15" t="s">
        <v>94</v>
      </c>
      <c r="P15">
        <v>11</v>
      </c>
      <c r="Q15" t="s">
        <v>95</v>
      </c>
      <c r="R15">
        <v>1</v>
      </c>
      <c r="S15" t="s">
        <v>96</v>
      </c>
      <c r="T15">
        <v>1</v>
      </c>
      <c r="U15" t="s">
        <v>97</v>
      </c>
      <c r="V15">
        <v>11</v>
      </c>
      <c r="W15" t="s">
        <v>97</v>
      </c>
      <c r="X15">
        <v>1</v>
      </c>
      <c r="Y15" t="s">
        <v>98</v>
      </c>
      <c r="Z15">
        <v>2013</v>
      </c>
      <c r="AA15">
        <v>1974</v>
      </c>
      <c r="AB15">
        <v>57098150000</v>
      </c>
      <c r="AC15">
        <v>93</v>
      </c>
      <c r="AD15" t="s">
        <v>99</v>
      </c>
      <c r="AE15" t="s">
        <v>100</v>
      </c>
      <c r="AF15" t="s">
        <v>101</v>
      </c>
      <c r="AG15" t="s">
        <v>102</v>
      </c>
      <c r="AH15" t="s">
        <v>103</v>
      </c>
      <c r="AI15">
        <v>30</v>
      </c>
      <c r="AJ15">
        <v>36</v>
      </c>
      <c r="AK15">
        <v>36</v>
      </c>
      <c r="AL15">
        <v>31</v>
      </c>
      <c r="AM15">
        <v>37</v>
      </c>
      <c r="AN15">
        <v>35</v>
      </c>
      <c r="AO15">
        <v>33</v>
      </c>
      <c r="AP15">
        <v>30</v>
      </c>
      <c r="AQ15">
        <v>28</v>
      </c>
      <c r="AR15">
        <v>31</v>
      </c>
      <c r="AS15">
        <v>32</v>
      </c>
      <c r="AT15">
        <v>26</v>
      </c>
      <c r="AU15">
        <v>29</v>
      </c>
      <c r="AV15">
        <v>27</v>
      </c>
      <c r="AW15">
        <v>33</v>
      </c>
      <c r="AX15">
        <v>30</v>
      </c>
      <c r="AY15">
        <v>30</v>
      </c>
      <c r="AZ15">
        <v>30</v>
      </c>
      <c r="BA15">
        <v>31</v>
      </c>
      <c r="BB15">
        <v>33</v>
      </c>
      <c r="BC15">
        <v>31</v>
      </c>
      <c r="BD15">
        <v>34</v>
      </c>
      <c r="BE15">
        <v>31</v>
      </c>
      <c r="BF15">
        <v>34</v>
      </c>
      <c r="BG15">
        <v>26</v>
      </c>
      <c r="BH15">
        <v>32</v>
      </c>
      <c r="BI15">
        <v>35</v>
      </c>
      <c r="BJ15">
        <v>32</v>
      </c>
      <c r="BK15">
        <v>37</v>
      </c>
      <c r="BL15">
        <v>36</v>
      </c>
      <c r="BM15">
        <v>34</v>
      </c>
      <c r="BN15">
        <v>37</v>
      </c>
      <c r="BO15">
        <v>33</v>
      </c>
      <c r="BP15">
        <v>35</v>
      </c>
      <c r="BQ15">
        <v>34</v>
      </c>
      <c r="BR15">
        <v>34</v>
      </c>
      <c r="BS15">
        <v>36</v>
      </c>
      <c r="BT15">
        <v>33</v>
      </c>
      <c r="BU15">
        <v>33</v>
      </c>
      <c r="BV15">
        <v>36</v>
      </c>
      <c r="BW15">
        <v>35</v>
      </c>
      <c r="BX15">
        <v>35</v>
      </c>
      <c r="BY15">
        <v>39</v>
      </c>
      <c r="BZ15">
        <v>36</v>
      </c>
      <c r="CA15">
        <v>32.863636363636367</v>
      </c>
      <c r="CB15">
        <v>33</v>
      </c>
      <c r="CC15">
        <v>3.0696633334899319</v>
      </c>
      <c r="CD15">
        <v>9.3406076537729588E-2</v>
      </c>
      <c r="CE15">
        <v>26</v>
      </c>
      <c r="CF15">
        <v>39</v>
      </c>
      <c r="CG15">
        <v>13</v>
      </c>
      <c r="CH15">
        <v>6</v>
      </c>
      <c r="CI15">
        <v>6</v>
      </c>
    </row>
    <row r="16" spans="1:87" x14ac:dyDescent="0.25">
      <c r="A16">
        <v>15</v>
      </c>
      <c r="B16">
        <v>11839</v>
      </c>
      <c r="C16" t="s">
        <v>192</v>
      </c>
      <c r="D16" t="s">
        <v>193</v>
      </c>
      <c r="E16" t="s">
        <v>194</v>
      </c>
      <c r="F16">
        <v>62.2</v>
      </c>
      <c r="G16" t="s">
        <v>129</v>
      </c>
      <c r="H16">
        <v>62.2</v>
      </c>
      <c r="I16" t="s">
        <v>129</v>
      </c>
      <c r="J16">
        <v>62</v>
      </c>
      <c r="K16" t="s">
        <v>130</v>
      </c>
      <c r="L16" t="s">
        <v>131</v>
      </c>
      <c r="M16" t="s">
        <v>132</v>
      </c>
      <c r="N16">
        <v>113</v>
      </c>
      <c r="O16" t="s">
        <v>119</v>
      </c>
      <c r="P16">
        <v>11</v>
      </c>
      <c r="Q16" t="s">
        <v>95</v>
      </c>
      <c r="R16">
        <v>1</v>
      </c>
      <c r="S16" t="s">
        <v>96</v>
      </c>
      <c r="T16">
        <v>1</v>
      </c>
      <c r="U16" t="s">
        <v>97</v>
      </c>
      <c r="V16">
        <v>11</v>
      </c>
      <c r="W16" t="s">
        <v>97</v>
      </c>
      <c r="X16">
        <v>1</v>
      </c>
      <c r="Y16" t="s">
        <v>98</v>
      </c>
      <c r="Z16">
        <v>2005</v>
      </c>
      <c r="AA16">
        <v>8</v>
      </c>
      <c r="AB16">
        <v>374800000</v>
      </c>
      <c r="AC16">
        <v>22</v>
      </c>
      <c r="AD16" t="s">
        <v>195</v>
      </c>
      <c r="AE16" t="s">
        <v>125</v>
      </c>
      <c r="AF16" t="s">
        <v>135</v>
      </c>
      <c r="AG16" t="s">
        <v>196</v>
      </c>
      <c r="AH16" t="s">
        <v>175</v>
      </c>
      <c r="AI16">
        <v>43</v>
      </c>
      <c r="AJ16">
        <v>43</v>
      </c>
      <c r="AK16">
        <v>43</v>
      </c>
      <c r="AL16">
        <v>44</v>
      </c>
      <c r="AM16">
        <v>45</v>
      </c>
      <c r="AN16">
        <v>45</v>
      </c>
      <c r="AO16">
        <v>45</v>
      </c>
      <c r="AP16">
        <v>45</v>
      </c>
      <c r="AQ16">
        <v>45</v>
      </c>
      <c r="AR16">
        <v>45</v>
      </c>
      <c r="AS16">
        <v>45</v>
      </c>
      <c r="AT16">
        <v>45</v>
      </c>
      <c r="AU16">
        <v>45</v>
      </c>
      <c r="AV16">
        <v>45</v>
      </c>
      <c r="AW16">
        <v>45</v>
      </c>
      <c r="AX16">
        <v>45</v>
      </c>
      <c r="AY16">
        <v>45</v>
      </c>
      <c r="AZ16">
        <v>45</v>
      </c>
      <c r="BA16">
        <v>45</v>
      </c>
      <c r="BB16">
        <v>45</v>
      </c>
      <c r="BC16">
        <v>45</v>
      </c>
      <c r="BD16">
        <v>45</v>
      </c>
      <c r="BE16">
        <v>45</v>
      </c>
      <c r="BF16">
        <v>45</v>
      </c>
      <c r="BG16">
        <v>45</v>
      </c>
      <c r="BH16">
        <v>45</v>
      </c>
      <c r="BI16">
        <v>45</v>
      </c>
      <c r="BJ16">
        <v>45</v>
      </c>
      <c r="BK16">
        <v>44</v>
      </c>
      <c r="BL16">
        <v>44</v>
      </c>
      <c r="BM16">
        <v>44</v>
      </c>
      <c r="BN16">
        <v>44</v>
      </c>
      <c r="BO16">
        <v>44</v>
      </c>
      <c r="BP16">
        <v>44</v>
      </c>
      <c r="BQ16">
        <v>44</v>
      </c>
      <c r="BR16">
        <v>44</v>
      </c>
      <c r="BS16">
        <v>44</v>
      </c>
      <c r="BT16">
        <v>44</v>
      </c>
      <c r="BU16">
        <v>44</v>
      </c>
      <c r="BV16">
        <v>44</v>
      </c>
      <c r="BW16">
        <v>44</v>
      </c>
      <c r="BX16">
        <v>44</v>
      </c>
      <c r="BY16">
        <v>44</v>
      </c>
      <c r="BZ16">
        <v>44</v>
      </c>
      <c r="CA16">
        <v>44.477272727272727</v>
      </c>
      <c r="CB16">
        <v>45</v>
      </c>
      <c r="CC16">
        <v>0.62834727339512209</v>
      </c>
      <c r="CD16">
        <v>1.4127378655792219E-2</v>
      </c>
      <c r="CE16">
        <v>43</v>
      </c>
      <c r="CF16">
        <v>45</v>
      </c>
      <c r="CG16">
        <v>2</v>
      </c>
      <c r="CH16">
        <v>1</v>
      </c>
      <c r="CI16">
        <v>1</v>
      </c>
    </row>
    <row r="17" spans="1:87" x14ac:dyDescent="0.25">
      <c r="A17">
        <v>16</v>
      </c>
      <c r="B17">
        <v>12384</v>
      </c>
      <c r="C17" t="s">
        <v>197</v>
      </c>
      <c r="D17" t="s">
        <v>198</v>
      </c>
      <c r="E17" t="s">
        <v>199</v>
      </c>
      <c r="F17">
        <v>85.4</v>
      </c>
      <c r="G17" t="s">
        <v>200</v>
      </c>
      <c r="H17">
        <v>85.4</v>
      </c>
      <c r="I17" t="s">
        <v>200</v>
      </c>
      <c r="J17">
        <v>85</v>
      </c>
      <c r="K17" t="s">
        <v>201</v>
      </c>
      <c r="L17" t="s">
        <v>202</v>
      </c>
      <c r="M17" t="s">
        <v>203</v>
      </c>
      <c r="N17">
        <v>312</v>
      </c>
      <c r="O17" t="s">
        <v>204</v>
      </c>
      <c r="P17">
        <v>31</v>
      </c>
      <c r="Q17" t="s">
        <v>205</v>
      </c>
      <c r="R17">
        <v>3</v>
      </c>
      <c r="S17" t="s">
        <v>206</v>
      </c>
      <c r="T17">
        <v>1</v>
      </c>
      <c r="U17" t="s">
        <v>97</v>
      </c>
      <c r="V17">
        <v>11</v>
      </c>
      <c r="W17" t="s">
        <v>97</v>
      </c>
      <c r="X17">
        <v>1</v>
      </c>
      <c r="Y17" t="s">
        <v>98</v>
      </c>
      <c r="Z17">
        <v>1983</v>
      </c>
      <c r="AA17">
        <v>4351</v>
      </c>
      <c r="AC17">
        <v>94</v>
      </c>
      <c r="AD17" t="s">
        <v>207</v>
      </c>
      <c r="AE17" t="s">
        <v>146</v>
      </c>
      <c r="AF17" t="s">
        <v>147</v>
      </c>
      <c r="AG17" t="s">
        <v>208</v>
      </c>
      <c r="AH17" t="s">
        <v>144</v>
      </c>
      <c r="AI17">
        <v>29</v>
      </c>
      <c r="AJ17">
        <v>29</v>
      </c>
      <c r="AK17">
        <v>29</v>
      </c>
      <c r="AL17">
        <v>31</v>
      </c>
      <c r="AM17">
        <v>31</v>
      </c>
      <c r="AN17">
        <v>31</v>
      </c>
      <c r="AO17">
        <v>30</v>
      </c>
      <c r="AP17">
        <v>30</v>
      </c>
      <c r="AQ17">
        <v>30</v>
      </c>
      <c r="AR17">
        <v>31</v>
      </c>
      <c r="AS17">
        <v>31</v>
      </c>
      <c r="AT17">
        <v>31</v>
      </c>
      <c r="AU17">
        <v>31</v>
      </c>
      <c r="AV17">
        <v>31</v>
      </c>
      <c r="AW17">
        <v>31</v>
      </c>
      <c r="AX17">
        <v>31</v>
      </c>
      <c r="AY17">
        <v>31</v>
      </c>
      <c r="AZ17">
        <v>30</v>
      </c>
      <c r="BA17">
        <v>31</v>
      </c>
      <c r="BB17">
        <v>30</v>
      </c>
      <c r="BC17">
        <v>30</v>
      </c>
      <c r="BD17">
        <v>33</v>
      </c>
      <c r="BE17">
        <v>33</v>
      </c>
      <c r="BF17">
        <v>33</v>
      </c>
      <c r="BG17">
        <v>33</v>
      </c>
      <c r="BH17">
        <v>32</v>
      </c>
      <c r="BI17">
        <v>31</v>
      </c>
      <c r="BJ17">
        <v>31</v>
      </c>
      <c r="BK17">
        <v>32</v>
      </c>
      <c r="BL17">
        <v>32</v>
      </c>
      <c r="BM17">
        <v>32</v>
      </c>
      <c r="BN17">
        <v>32</v>
      </c>
      <c r="BO17">
        <v>31</v>
      </c>
      <c r="BP17">
        <v>31</v>
      </c>
      <c r="BQ17">
        <v>30</v>
      </c>
      <c r="BR17">
        <v>29</v>
      </c>
      <c r="BS17">
        <v>29</v>
      </c>
      <c r="BT17">
        <v>29</v>
      </c>
      <c r="BU17">
        <v>29</v>
      </c>
      <c r="BV17">
        <v>29</v>
      </c>
      <c r="BW17">
        <v>20</v>
      </c>
      <c r="BX17">
        <v>18</v>
      </c>
      <c r="BY17">
        <v>18</v>
      </c>
      <c r="BZ17">
        <v>20</v>
      </c>
      <c r="CA17">
        <v>29.681818181818183</v>
      </c>
      <c r="CB17">
        <v>31</v>
      </c>
      <c r="CC17">
        <v>3.6201806923471551</v>
      </c>
      <c r="CD17">
        <v>0.1219662714113896</v>
      </c>
      <c r="CE17">
        <v>18</v>
      </c>
      <c r="CF17">
        <v>33</v>
      </c>
      <c r="CG17">
        <v>15</v>
      </c>
      <c r="CH17">
        <v>-9</v>
      </c>
      <c r="CI17">
        <v>9</v>
      </c>
    </row>
    <row r="18" spans="1:87" x14ac:dyDescent="0.25">
      <c r="A18">
        <v>17</v>
      </c>
      <c r="B18">
        <v>12423</v>
      </c>
      <c r="C18" t="s">
        <v>209</v>
      </c>
      <c r="D18" t="s">
        <v>210</v>
      </c>
      <c r="E18" t="s">
        <v>211</v>
      </c>
      <c r="F18">
        <v>63.91</v>
      </c>
      <c r="G18" t="s">
        <v>212</v>
      </c>
      <c r="H18">
        <v>63.9</v>
      </c>
      <c r="I18" t="s">
        <v>213</v>
      </c>
      <c r="J18">
        <v>63</v>
      </c>
      <c r="K18" t="s">
        <v>172</v>
      </c>
      <c r="L18" t="s">
        <v>131</v>
      </c>
      <c r="M18" t="s">
        <v>132</v>
      </c>
      <c r="N18">
        <v>113</v>
      </c>
      <c r="O18" t="s">
        <v>119</v>
      </c>
      <c r="P18">
        <v>11</v>
      </c>
      <c r="Q18" t="s">
        <v>95</v>
      </c>
      <c r="R18">
        <v>1</v>
      </c>
      <c r="S18" t="s">
        <v>96</v>
      </c>
      <c r="T18">
        <v>1</v>
      </c>
      <c r="U18" t="s">
        <v>97</v>
      </c>
      <c r="V18">
        <v>11</v>
      </c>
      <c r="W18" t="s">
        <v>97</v>
      </c>
      <c r="X18">
        <v>1</v>
      </c>
      <c r="Y18" t="s">
        <v>98</v>
      </c>
      <c r="Z18">
        <v>2014</v>
      </c>
      <c r="AA18">
        <v>106</v>
      </c>
      <c r="AB18">
        <v>9502310000</v>
      </c>
      <c r="AC18">
        <v>61</v>
      </c>
      <c r="AD18" t="s">
        <v>145</v>
      </c>
      <c r="AE18" t="s">
        <v>214</v>
      </c>
      <c r="AF18" t="s">
        <v>215</v>
      </c>
      <c r="AG18" t="s">
        <v>102</v>
      </c>
      <c r="AH18" t="s">
        <v>124</v>
      </c>
      <c r="AI18">
        <v>36</v>
      </c>
      <c r="AJ18">
        <v>35</v>
      </c>
      <c r="AK18">
        <v>35</v>
      </c>
      <c r="AL18">
        <v>36</v>
      </c>
      <c r="AM18">
        <v>34</v>
      </c>
      <c r="AN18">
        <v>34</v>
      </c>
      <c r="AO18">
        <v>34</v>
      </c>
      <c r="AP18">
        <v>31</v>
      </c>
      <c r="AQ18">
        <v>31</v>
      </c>
      <c r="AR18">
        <v>31</v>
      </c>
      <c r="AS18">
        <v>31</v>
      </c>
      <c r="AT18">
        <v>31</v>
      </c>
      <c r="AU18">
        <v>31</v>
      </c>
      <c r="AV18">
        <v>31</v>
      </c>
      <c r="AW18">
        <v>31</v>
      </c>
      <c r="AX18">
        <v>31</v>
      </c>
      <c r="AY18">
        <v>31</v>
      </c>
      <c r="AZ18">
        <v>31</v>
      </c>
      <c r="BA18">
        <v>28</v>
      </c>
      <c r="BB18">
        <v>26</v>
      </c>
      <c r="BC18">
        <v>26</v>
      </c>
      <c r="BD18">
        <v>26</v>
      </c>
      <c r="BE18">
        <v>27</v>
      </c>
      <c r="BF18">
        <v>27</v>
      </c>
      <c r="BG18">
        <v>27</v>
      </c>
      <c r="BH18">
        <v>28</v>
      </c>
      <c r="BI18">
        <v>27</v>
      </c>
      <c r="BJ18">
        <v>27</v>
      </c>
      <c r="BK18">
        <v>28</v>
      </c>
      <c r="BL18">
        <v>27</v>
      </c>
      <c r="BM18">
        <v>28</v>
      </c>
      <c r="BN18">
        <v>28</v>
      </c>
      <c r="BO18">
        <v>27</v>
      </c>
      <c r="BP18">
        <v>28</v>
      </c>
      <c r="BQ18">
        <v>28</v>
      </c>
      <c r="BR18">
        <v>31</v>
      </c>
      <c r="BS18">
        <v>31</v>
      </c>
      <c r="BT18">
        <v>28</v>
      </c>
      <c r="BU18">
        <v>28</v>
      </c>
      <c r="BV18">
        <v>28</v>
      </c>
      <c r="BW18">
        <v>30</v>
      </c>
      <c r="BX18">
        <v>29</v>
      </c>
      <c r="BY18">
        <v>29</v>
      </c>
      <c r="BZ18">
        <v>28</v>
      </c>
      <c r="CA18">
        <v>29.772727272727273</v>
      </c>
      <c r="CB18">
        <v>29</v>
      </c>
      <c r="CC18">
        <v>2.8025207620220223</v>
      </c>
      <c r="CD18">
        <v>9.4130468342724413E-2</v>
      </c>
      <c r="CE18">
        <v>26</v>
      </c>
      <c r="CF18">
        <v>36</v>
      </c>
      <c r="CG18">
        <v>10</v>
      </c>
      <c r="CH18">
        <v>-8</v>
      </c>
      <c r="CI18">
        <v>8</v>
      </c>
    </row>
    <row r="19" spans="1:87" x14ac:dyDescent="0.25">
      <c r="A19">
        <v>18</v>
      </c>
      <c r="B19">
        <v>12797</v>
      </c>
      <c r="C19" t="s">
        <v>216</v>
      </c>
      <c r="D19" t="s">
        <v>177</v>
      </c>
      <c r="E19" t="s">
        <v>178</v>
      </c>
      <c r="F19">
        <v>58.13</v>
      </c>
      <c r="G19" t="s">
        <v>108</v>
      </c>
      <c r="H19">
        <v>58.1</v>
      </c>
      <c r="I19" t="s">
        <v>90</v>
      </c>
      <c r="J19">
        <v>58</v>
      </c>
      <c r="K19" t="s">
        <v>91</v>
      </c>
      <c r="L19" t="s">
        <v>92</v>
      </c>
      <c r="M19" t="s">
        <v>93</v>
      </c>
      <c r="N19">
        <v>113</v>
      </c>
      <c r="O19" t="s">
        <v>119</v>
      </c>
      <c r="P19">
        <v>11</v>
      </c>
      <c r="Q19" t="s">
        <v>95</v>
      </c>
      <c r="R19">
        <v>1</v>
      </c>
      <c r="S19" t="s">
        <v>96</v>
      </c>
      <c r="T19">
        <v>1</v>
      </c>
      <c r="U19" t="s">
        <v>97</v>
      </c>
      <c r="V19">
        <v>11</v>
      </c>
      <c r="W19" t="s">
        <v>97</v>
      </c>
      <c r="X19">
        <v>1</v>
      </c>
      <c r="Y19" t="s">
        <v>98</v>
      </c>
      <c r="Z19">
        <v>1989</v>
      </c>
      <c r="AA19">
        <v>283</v>
      </c>
      <c r="AB19">
        <v>12119080000</v>
      </c>
      <c r="AC19">
        <v>81</v>
      </c>
      <c r="AD19" t="s">
        <v>179</v>
      </c>
      <c r="AE19" t="s">
        <v>100</v>
      </c>
      <c r="AF19" t="s">
        <v>101</v>
      </c>
      <c r="AG19" t="s">
        <v>163</v>
      </c>
      <c r="AH19" t="s">
        <v>103</v>
      </c>
      <c r="AI19">
        <v>13</v>
      </c>
      <c r="AJ19">
        <v>13</v>
      </c>
      <c r="AK19">
        <v>30</v>
      </c>
      <c r="AL19">
        <v>15</v>
      </c>
      <c r="AM19">
        <v>11</v>
      </c>
      <c r="AN19">
        <v>21</v>
      </c>
      <c r="AO19">
        <v>34</v>
      </c>
      <c r="AP19">
        <v>26</v>
      </c>
      <c r="AQ19">
        <v>26</v>
      </c>
      <c r="AR19">
        <v>26</v>
      </c>
      <c r="AS19">
        <v>24</v>
      </c>
      <c r="AT19">
        <v>37</v>
      </c>
      <c r="AU19">
        <v>24</v>
      </c>
      <c r="AV19">
        <v>24</v>
      </c>
      <c r="AW19">
        <v>24</v>
      </c>
      <c r="AX19">
        <v>24</v>
      </c>
      <c r="AY19">
        <v>24</v>
      </c>
      <c r="AZ19">
        <v>24</v>
      </c>
      <c r="BA19">
        <v>10</v>
      </c>
      <c r="BB19">
        <v>38</v>
      </c>
      <c r="BC19">
        <v>26</v>
      </c>
      <c r="BD19">
        <v>26</v>
      </c>
      <c r="BE19">
        <v>26</v>
      </c>
      <c r="BF19">
        <v>24</v>
      </c>
      <c r="BG19">
        <v>28</v>
      </c>
      <c r="BH19">
        <v>24</v>
      </c>
      <c r="BI19">
        <v>24</v>
      </c>
      <c r="BJ19">
        <v>30</v>
      </c>
      <c r="BK19">
        <v>26</v>
      </c>
      <c r="BL19">
        <v>26</v>
      </c>
      <c r="BM19">
        <v>30</v>
      </c>
      <c r="BN19">
        <v>15</v>
      </c>
      <c r="BO19">
        <v>31</v>
      </c>
      <c r="BP19">
        <v>15</v>
      </c>
      <c r="BQ19">
        <v>23</v>
      </c>
      <c r="BR19">
        <v>32</v>
      </c>
      <c r="BS19">
        <v>35</v>
      </c>
      <c r="BT19">
        <v>36</v>
      </c>
      <c r="BU19">
        <v>35</v>
      </c>
      <c r="BV19">
        <v>36</v>
      </c>
      <c r="BW19">
        <v>34</v>
      </c>
      <c r="BX19">
        <v>27</v>
      </c>
      <c r="BY19">
        <v>29</v>
      </c>
      <c r="BZ19">
        <v>27</v>
      </c>
      <c r="CA19">
        <v>25.75</v>
      </c>
      <c r="CB19">
        <v>26</v>
      </c>
      <c r="CC19">
        <v>7.0418186075988629</v>
      </c>
      <c r="CD19">
        <v>0.27346868379024708</v>
      </c>
      <c r="CE19">
        <v>10</v>
      </c>
      <c r="CF19">
        <v>38</v>
      </c>
      <c r="CG19">
        <v>28</v>
      </c>
      <c r="CH19">
        <v>14</v>
      </c>
      <c r="CI19">
        <v>14</v>
      </c>
    </row>
    <row r="20" spans="1:87" x14ac:dyDescent="0.25">
      <c r="A20">
        <v>19</v>
      </c>
      <c r="B20">
        <v>12873</v>
      </c>
      <c r="C20" t="s">
        <v>217</v>
      </c>
      <c r="D20" t="s">
        <v>87</v>
      </c>
      <c r="E20" t="s">
        <v>88</v>
      </c>
      <c r="F20">
        <v>58.12</v>
      </c>
      <c r="G20" t="s">
        <v>89</v>
      </c>
      <c r="H20">
        <v>58.1</v>
      </c>
      <c r="I20" t="s">
        <v>90</v>
      </c>
      <c r="J20">
        <v>58</v>
      </c>
      <c r="K20" t="s">
        <v>91</v>
      </c>
      <c r="L20" t="s">
        <v>92</v>
      </c>
      <c r="M20" t="s">
        <v>93</v>
      </c>
      <c r="N20">
        <v>114</v>
      </c>
      <c r="O20" t="s">
        <v>94</v>
      </c>
      <c r="P20">
        <v>11</v>
      </c>
      <c r="Q20" t="s">
        <v>95</v>
      </c>
      <c r="R20">
        <v>1</v>
      </c>
      <c r="S20" t="s">
        <v>96</v>
      </c>
      <c r="T20">
        <v>1</v>
      </c>
      <c r="U20" t="s">
        <v>97</v>
      </c>
      <c r="V20">
        <v>11</v>
      </c>
      <c r="W20" t="s">
        <v>97</v>
      </c>
      <c r="X20">
        <v>1</v>
      </c>
      <c r="Y20" t="s">
        <v>98</v>
      </c>
      <c r="Z20">
        <v>2013</v>
      </c>
      <c r="AA20">
        <v>1974</v>
      </c>
      <c r="AB20">
        <v>57098150000</v>
      </c>
      <c r="AC20">
        <v>93</v>
      </c>
      <c r="AD20" t="s">
        <v>99</v>
      </c>
      <c r="AE20" t="s">
        <v>100</v>
      </c>
      <c r="AF20" t="s">
        <v>101</v>
      </c>
      <c r="AG20" t="s">
        <v>102</v>
      </c>
      <c r="AH20" t="s">
        <v>103</v>
      </c>
      <c r="AI20">
        <v>48</v>
      </c>
      <c r="AJ20">
        <v>48</v>
      </c>
      <c r="AK20">
        <v>46</v>
      </c>
      <c r="AL20">
        <v>46</v>
      </c>
      <c r="AM20">
        <v>46</v>
      </c>
      <c r="AN20">
        <v>46</v>
      </c>
      <c r="AO20">
        <v>49</v>
      </c>
      <c r="AP20">
        <v>42</v>
      </c>
      <c r="AQ20">
        <v>42</v>
      </c>
      <c r="AR20">
        <v>44</v>
      </c>
      <c r="AS20">
        <v>42</v>
      </c>
      <c r="AT20">
        <v>44</v>
      </c>
      <c r="AU20">
        <v>44</v>
      </c>
      <c r="AV20">
        <v>44</v>
      </c>
      <c r="AW20">
        <v>42</v>
      </c>
      <c r="AX20">
        <v>14</v>
      </c>
      <c r="AY20">
        <v>42</v>
      </c>
      <c r="AZ20">
        <v>44</v>
      </c>
      <c r="BA20">
        <v>44</v>
      </c>
      <c r="BB20">
        <v>44</v>
      </c>
      <c r="BC20">
        <v>44</v>
      </c>
      <c r="BD20">
        <v>44</v>
      </c>
      <c r="BE20">
        <v>42</v>
      </c>
      <c r="BF20">
        <v>42</v>
      </c>
      <c r="BG20">
        <v>46</v>
      </c>
      <c r="BH20">
        <v>42</v>
      </c>
      <c r="BI20">
        <v>45</v>
      </c>
      <c r="BJ20">
        <v>35</v>
      </c>
      <c r="BK20">
        <v>33</v>
      </c>
      <c r="BL20">
        <v>33</v>
      </c>
      <c r="BM20">
        <v>33</v>
      </c>
      <c r="BN20">
        <v>33</v>
      </c>
      <c r="BO20">
        <v>33</v>
      </c>
      <c r="BP20">
        <v>33</v>
      </c>
      <c r="BQ20">
        <v>35</v>
      </c>
      <c r="BR20">
        <v>35</v>
      </c>
      <c r="BS20">
        <v>35</v>
      </c>
      <c r="BT20">
        <v>32</v>
      </c>
      <c r="BU20">
        <v>31</v>
      </c>
      <c r="BV20">
        <v>32</v>
      </c>
      <c r="BW20">
        <v>32</v>
      </c>
      <c r="BX20">
        <v>32</v>
      </c>
      <c r="BY20">
        <v>32</v>
      </c>
      <c r="BZ20">
        <v>32</v>
      </c>
      <c r="CA20">
        <v>39.25</v>
      </c>
      <c r="CB20">
        <v>42</v>
      </c>
      <c r="CC20">
        <v>6.9887783807911621</v>
      </c>
      <c r="CD20">
        <v>0.17805804791824617</v>
      </c>
      <c r="CE20">
        <v>14</v>
      </c>
      <c r="CF20">
        <v>49</v>
      </c>
      <c r="CG20">
        <v>35</v>
      </c>
      <c r="CH20">
        <v>-16</v>
      </c>
      <c r="CI20">
        <v>16</v>
      </c>
    </row>
    <row r="21" spans="1:87" x14ac:dyDescent="0.25">
      <c r="A21">
        <v>20</v>
      </c>
      <c r="B21">
        <v>12951</v>
      </c>
      <c r="C21" t="s">
        <v>218</v>
      </c>
      <c r="D21" t="s">
        <v>219</v>
      </c>
      <c r="E21" t="s">
        <v>220</v>
      </c>
      <c r="F21">
        <v>58.12</v>
      </c>
      <c r="G21" t="s">
        <v>89</v>
      </c>
      <c r="H21">
        <v>58.1</v>
      </c>
      <c r="I21" t="s">
        <v>90</v>
      </c>
      <c r="J21">
        <v>58</v>
      </c>
      <c r="K21" t="s">
        <v>91</v>
      </c>
      <c r="L21" t="s">
        <v>92</v>
      </c>
      <c r="M21" t="s">
        <v>93</v>
      </c>
      <c r="N21">
        <v>113</v>
      </c>
      <c r="O21" t="s">
        <v>119</v>
      </c>
      <c r="P21">
        <v>11</v>
      </c>
      <c r="Q21" t="s">
        <v>95</v>
      </c>
      <c r="R21">
        <v>1</v>
      </c>
      <c r="S21" t="s">
        <v>96</v>
      </c>
      <c r="T21">
        <v>1</v>
      </c>
      <c r="U21" t="s">
        <v>97</v>
      </c>
      <c r="V21">
        <v>11</v>
      </c>
      <c r="W21" t="s">
        <v>97</v>
      </c>
      <c r="X21">
        <v>1</v>
      </c>
      <c r="Y21" t="s">
        <v>98</v>
      </c>
      <c r="Z21">
        <v>2022</v>
      </c>
      <c r="AA21">
        <v>113</v>
      </c>
      <c r="AB21">
        <v>1983290000</v>
      </c>
      <c r="AC21">
        <v>61</v>
      </c>
      <c r="AD21" t="s">
        <v>145</v>
      </c>
      <c r="AE21" t="s">
        <v>158</v>
      </c>
      <c r="AF21" t="s">
        <v>183</v>
      </c>
      <c r="AG21" t="s">
        <v>123</v>
      </c>
      <c r="AH21" t="s">
        <v>124</v>
      </c>
      <c r="AI21">
        <v>92</v>
      </c>
      <c r="AJ21">
        <v>92</v>
      </c>
      <c r="AK21">
        <v>93</v>
      </c>
      <c r="AL21">
        <v>96</v>
      </c>
      <c r="AM21">
        <v>98</v>
      </c>
      <c r="AN21">
        <v>103</v>
      </c>
      <c r="AO21">
        <v>93</v>
      </c>
      <c r="AP21">
        <v>100</v>
      </c>
      <c r="AQ21">
        <v>99</v>
      </c>
      <c r="AR21">
        <v>97</v>
      </c>
      <c r="AS21">
        <v>95</v>
      </c>
      <c r="AT21">
        <v>93</v>
      </c>
      <c r="AU21">
        <v>91</v>
      </c>
      <c r="AV21">
        <v>84</v>
      </c>
      <c r="AW21">
        <v>88</v>
      </c>
      <c r="AX21">
        <v>88</v>
      </c>
      <c r="AY21">
        <v>91</v>
      </c>
      <c r="AZ21">
        <v>86</v>
      </c>
      <c r="BA21">
        <v>89</v>
      </c>
      <c r="BB21">
        <v>89</v>
      </c>
      <c r="BC21">
        <v>82</v>
      </c>
      <c r="BD21">
        <v>88</v>
      </c>
      <c r="BE21">
        <v>85</v>
      </c>
      <c r="BF21">
        <v>87</v>
      </c>
      <c r="BG21">
        <v>86</v>
      </c>
      <c r="BH21">
        <v>81</v>
      </c>
      <c r="BI21">
        <v>88</v>
      </c>
      <c r="BJ21">
        <v>158</v>
      </c>
      <c r="BK21">
        <v>97</v>
      </c>
      <c r="BL21">
        <v>90</v>
      </c>
      <c r="BM21">
        <v>90</v>
      </c>
      <c r="BN21">
        <v>86</v>
      </c>
      <c r="BO21">
        <v>87</v>
      </c>
      <c r="BP21">
        <v>90</v>
      </c>
      <c r="BQ21">
        <v>86</v>
      </c>
      <c r="BR21">
        <v>89</v>
      </c>
      <c r="BS21">
        <v>86</v>
      </c>
      <c r="BT21">
        <v>89</v>
      </c>
      <c r="BU21">
        <v>88</v>
      </c>
      <c r="BV21">
        <v>88</v>
      </c>
      <c r="BW21">
        <v>84</v>
      </c>
      <c r="BX21">
        <v>87</v>
      </c>
      <c r="BY21">
        <v>85</v>
      </c>
      <c r="BZ21">
        <v>86</v>
      </c>
      <c r="CA21">
        <v>91.36363636363636</v>
      </c>
      <c r="CB21">
        <v>89</v>
      </c>
      <c r="CC21">
        <v>11.381525031854913</v>
      </c>
      <c r="CD21">
        <v>0.12457390582129757</v>
      </c>
      <c r="CE21">
        <v>81</v>
      </c>
      <c r="CF21">
        <v>158</v>
      </c>
      <c r="CG21">
        <v>77</v>
      </c>
      <c r="CH21">
        <v>-6</v>
      </c>
      <c r="CI21">
        <v>6</v>
      </c>
    </row>
    <row r="22" spans="1:87" x14ac:dyDescent="0.25">
      <c r="A22">
        <v>21</v>
      </c>
      <c r="B22">
        <v>13229</v>
      </c>
      <c r="C22" t="s">
        <v>221</v>
      </c>
      <c r="D22" t="s">
        <v>222</v>
      </c>
      <c r="E22" t="s">
        <v>223</v>
      </c>
      <c r="F22">
        <v>60.39</v>
      </c>
      <c r="G22" t="s">
        <v>152</v>
      </c>
      <c r="H22">
        <v>60.3</v>
      </c>
      <c r="I22" t="s">
        <v>153</v>
      </c>
      <c r="J22">
        <v>60</v>
      </c>
      <c r="K22" t="s">
        <v>154</v>
      </c>
      <c r="L22" t="s">
        <v>92</v>
      </c>
      <c r="M22" t="s">
        <v>93</v>
      </c>
      <c r="N22">
        <v>114</v>
      </c>
      <c r="O22" t="s">
        <v>94</v>
      </c>
      <c r="P22">
        <v>11</v>
      </c>
      <c r="Q22" t="s">
        <v>95</v>
      </c>
      <c r="R22">
        <v>1</v>
      </c>
      <c r="S22" t="s">
        <v>96</v>
      </c>
      <c r="T22">
        <v>1</v>
      </c>
      <c r="U22" t="s">
        <v>97</v>
      </c>
      <c r="V22">
        <v>11</v>
      </c>
      <c r="W22" t="s">
        <v>97</v>
      </c>
      <c r="X22">
        <v>1</v>
      </c>
      <c r="Y22" t="s">
        <v>98</v>
      </c>
      <c r="Z22">
        <v>2013</v>
      </c>
      <c r="AA22">
        <v>84</v>
      </c>
      <c r="AB22">
        <v>1137110000</v>
      </c>
      <c r="AC22">
        <v>50</v>
      </c>
      <c r="AD22" t="s">
        <v>120</v>
      </c>
      <c r="AE22" t="s">
        <v>158</v>
      </c>
      <c r="AF22" t="s">
        <v>183</v>
      </c>
      <c r="AG22" t="s">
        <v>102</v>
      </c>
      <c r="AH22" t="s">
        <v>124</v>
      </c>
      <c r="AI22">
        <v>35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4</v>
      </c>
      <c r="AP22">
        <v>4</v>
      </c>
      <c r="AQ22">
        <v>4</v>
      </c>
      <c r="AR22">
        <v>4</v>
      </c>
      <c r="AS22">
        <v>4</v>
      </c>
      <c r="AT22">
        <v>4</v>
      </c>
      <c r="AU22">
        <v>4</v>
      </c>
      <c r="AV22">
        <v>4</v>
      </c>
      <c r="AW22">
        <v>4</v>
      </c>
      <c r="AX22">
        <v>4</v>
      </c>
      <c r="AY22">
        <v>4</v>
      </c>
      <c r="AZ22">
        <v>4</v>
      </c>
      <c r="BA22">
        <v>4</v>
      </c>
      <c r="BB22">
        <v>4</v>
      </c>
      <c r="BC22">
        <v>4</v>
      </c>
      <c r="BD22">
        <v>4</v>
      </c>
      <c r="BE22">
        <v>4</v>
      </c>
      <c r="BF22">
        <v>4</v>
      </c>
      <c r="BG22">
        <v>4</v>
      </c>
      <c r="BH22">
        <v>4</v>
      </c>
      <c r="BI22">
        <v>4</v>
      </c>
      <c r="BJ22">
        <v>4</v>
      </c>
      <c r="BK22">
        <v>4</v>
      </c>
      <c r="BL22">
        <v>4</v>
      </c>
      <c r="BM22">
        <v>4</v>
      </c>
      <c r="BN22">
        <v>4</v>
      </c>
      <c r="BO22">
        <v>4</v>
      </c>
      <c r="BP22">
        <v>4</v>
      </c>
      <c r="BQ22">
        <v>4</v>
      </c>
      <c r="BR22">
        <v>4</v>
      </c>
      <c r="BS22">
        <v>4</v>
      </c>
      <c r="BT22">
        <v>4</v>
      </c>
      <c r="BU22">
        <v>4</v>
      </c>
      <c r="BV22">
        <v>4</v>
      </c>
      <c r="BW22">
        <v>4</v>
      </c>
      <c r="BX22">
        <v>4</v>
      </c>
      <c r="BY22">
        <v>4</v>
      </c>
      <c r="BZ22">
        <v>4</v>
      </c>
      <c r="CA22">
        <v>4.7045454545454533</v>
      </c>
      <c r="CB22">
        <v>4</v>
      </c>
      <c r="CC22">
        <v>4.6734258409553364</v>
      </c>
      <c r="CD22">
        <v>0.99338520290838095</v>
      </c>
      <c r="CE22">
        <v>4</v>
      </c>
      <c r="CF22">
        <v>35</v>
      </c>
      <c r="CG22">
        <v>31</v>
      </c>
      <c r="CH22">
        <v>-31</v>
      </c>
      <c r="CI22">
        <v>31</v>
      </c>
    </row>
    <row r="23" spans="1:87" x14ac:dyDescent="0.25">
      <c r="A23">
        <v>22</v>
      </c>
      <c r="B23">
        <v>13615</v>
      </c>
      <c r="C23" t="s">
        <v>224</v>
      </c>
      <c r="D23" t="s">
        <v>106</v>
      </c>
      <c r="E23" t="s">
        <v>107</v>
      </c>
      <c r="F23">
        <v>58.13</v>
      </c>
      <c r="G23" t="s">
        <v>108</v>
      </c>
      <c r="H23">
        <v>58.1</v>
      </c>
      <c r="I23" t="s">
        <v>90</v>
      </c>
      <c r="J23">
        <v>58</v>
      </c>
      <c r="K23" t="s">
        <v>91</v>
      </c>
      <c r="L23" t="s">
        <v>92</v>
      </c>
      <c r="M23" t="s">
        <v>93</v>
      </c>
      <c r="N23">
        <v>114</v>
      </c>
      <c r="O23" t="s">
        <v>94</v>
      </c>
      <c r="P23">
        <v>11</v>
      </c>
      <c r="Q23" t="s">
        <v>95</v>
      </c>
      <c r="R23">
        <v>1</v>
      </c>
      <c r="S23" t="s">
        <v>96</v>
      </c>
      <c r="T23">
        <v>1</v>
      </c>
      <c r="U23" t="s">
        <v>97</v>
      </c>
      <c r="V23">
        <v>11</v>
      </c>
      <c r="W23" t="s">
        <v>97</v>
      </c>
      <c r="X23">
        <v>1</v>
      </c>
      <c r="Y23" t="s">
        <v>98</v>
      </c>
      <c r="Z23">
        <v>2014</v>
      </c>
      <c r="AA23">
        <v>409</v>
      </c>
      <c r="AB23">
        <v>14254790000</v>
      </c>
      <c r="AC23">
        <v>82</v>
      </c>
      <c r="AD23" t="s">
        <v>109</v>
      </c>
      <c r="AE23" t="s">
        <v>100</v>
      </c>
      <c r="AF23" t="s">
        <v>101</v>
      </c>
      <c r="AG23" t="s">
        <v>102</v>
      </c>
      <c r="AH23" t="s">
        <v>103</v>
      </c>
      <c r="AI23">
        <v>247</v>
      </c>
      <c r="AJ23">
        <v>247</v>
      </c>
      <c r="AK23">
        <v>245</v>
      </c>
      <c r="AL23">
        <v>244</v>
      </c>
      <c r="AM23">
        <v>247</v>
      </c>
      <c r="AN23">
        <v>244</v>
      </c>
      <c r="AO23">
        <v>247</v>
      </c>
      <c r="AP23">
        <v>244</v>
      </c>
      <c r="AQ23">
        <v>245</v>
      </c>
      <c r="AR23">
        <v>249</v>
      </c>
      <c r="AS23">
        <v>247</v>
      </c>
      <c r="AT23">
        <v>247</v>
      </c>
      <c r="AU23">
        <v>244</v>
      </c>
      <c r="AV23">
        <v>248</v>
      </c>
      <c r="AW23">
        <v>243</v>
      </c>
      <c r="AX23">
        <v>246</v>
      </c>
      <c r="AY23">
        <v>244</v>
      </c>
      <c r="AZ23">
        <v>247</v>
      </c>
      <c r="BA23">
        <v>224</v>
      </c>
      <c r="BB23">
        <v>245</v>
      </c>
      <c r="BC23">
        <v>241</v>
      </c>
      <c r="BD23">
        <v>242</v>
      </c>
      <c r="BE23">
        <v>249</v>
      </c>
      <c r="BF23">
        <v>245</v>
      </c>
      <c r="BG23">
        <v>246</v>
      </c>
      <c r="BH23">
        <v>246</v>
      </c>
      <c r="BI23">
        <v>241</v>
      </c>
      <c r="BJ23">
        <v>247</v>
      </c>
      <c r="BK23">
        <v>255</v>
      </c>
      <c r="BL23">
        <v>253</v>
      </c>
      <c r="BM23">
        <v>253</v>
      </c>
      <c r="BN23">
        <v>244</v>
      </c>
      <c r="BO23">
        <v>243</v>
      </c>
      <c r="BP23">
        <v>250</v>
      </c>
      <c r="BQ23">
        <v>243</v>
      </c>
      <c r="BR23">
        <v>248</v>
      </c>
      <c r="BS23">
        <v>248</v>
      </c>
      <c r="BT23">
        <v>246</v>
      </c>
      <c r="BU23">
        <v>250</v>
      </c>
      <c r="BV23">
        <v>245</v>
      </c>
      <c r="BW23">
        <v>246</v>
      </c>
      <c r="BX23">
        <v>247</v>
      </c>
      <c r="BY23">
        <v>257</v>
      </c>
      <c r="BZ23">
        <v>255</v>
      </c>
      <c r="CA23">
        <v>246.22727272727272</v>
      </c>
      <c r="CB23">
        <v>246</v>
      </c>
      <c r="CC23">
        <v>4.9549769969364315</v>
      </c>
      <c r="CD23">
        <v>2.0123591274248016E-2</v>
      </c>
      <c r="CE23">
        <v>224</v>
      </c>
      <c r="CF23">
        <v>257</v>
      </c>
      <c r="CG23">
        <v>33</v>
      </c>
      <c r="CH23">
        <v>8</v>
      </c>
      <c r="CI23">
        <v>8</v>
      </c>
    </row>
    <row r="24" spans="1:87" x14ac:dyDescent="0.25">
      <c r="A24">
        <v>23</v>
      </c>
      <c r="B24">
        <v>13876</v>
      </c>
      <c r="C24" t="s">
        <v>225</v>
      </c>
      <c r="D24" t="s">
        <v>87</v>
      </c>
      <c r="E24" t="s">
        <v>88</v>
      </c>
      <c r="F24">
        <v>58.12</v>
      </c>
      <c r="G24" t="s">
        <v>89</v>
      </c>
      <c r="H24">
        <v>58.1</v>
      </c>
      <c r="I24" t="s">
        <v>90</v>
      </c>
      <c r="J24">
        <v>58</v>
      </c>
      <c r="K24" t="s">
        <v>91</v>
      </c>
      <c r="L24" t="s">
        <v>92</v>
      </c>
      <c r="M24" t="s">
        <v>93</v>
      </c>
      <c r="N24">
        <v>114</v>
      </c>
      <c r="O24" t="s">
        <v>94</v>
      </c>
      <c r="P24">
        <v>11</v>
      </c>
      <c r="Q24" t="s">
        <v>95</v>
      </c>
      <c r="R24">
        <v>1</v>
      </c>
      <c r="S24" t="s">
        <v>96</v>
      </c>
      <c r="T24">
        <v>1</v>
      </c>
      <c r="U24" t="s">
        <v>97</v>
      </c>
      <c r="V24">
        <v>11</v>
      </c>
      <c r="W24" t="s">
        <v>97</v>
      </c>
      <c r="X24">
        <v>1</v>
      </c>
      <c r="Y24" t="s">
        <v>98</v>
      </c>
      <c r="Z24">
        <v>2013</v>
      </c>
      <c r="AA24">
        <v>1974</v>
      </c>
      <c r="AB24">
        <v>57098150000</v>
      </c>
      <c r="AC24">
        <v>93</v>
      </c>
      <c r="AD24" t="s">
        <v>99</v>
      </c>
      <c r="AE24" t="s">
        <v>100</v>
      </c>
      <c r="AF24" t="s">
        <v>101</v>
      </c>
      <c r="AG24" t="s">
        <v>102</v>
      </c>
      <c r="AH24" t="s">
        <v>103</v>
      </c>
      <c r="AI24">
        <v>244</v>
      </c>
      <c r="AJ24">
        <v>226</v>
      </c>
      <c r="AK24">
        <v>228</v>
      </c>
      <c r="AL24">
        <v>188</v>
      </c>
      <c r="AM24">
        <v>185</v>
      </c>
      <c r="AN24">
        <v>185</v>
      </c>
      <c r="AO24">
        <v>185</v>
      </c>
      <c r="AP24">
        <v>184</v>
      </c>
      <c r="AQ24">
        <v>185</v>
      </c>
      <c r="AR24">
        <v>163</v>
      </c>
      <c r="AS24">
        <v>163</v>
      </c>
      <c r="AT24">
        <v>160</v>
      </c>
      <c r="AU24">
        <v>161</v>
      </c>
      <c r="AV24">
        <v>160</v>
      </c>
      <c r="AW24">
        <v>162</v>
      </c>
      <c r="AX24">
        <v>161</v>
      </c>
      <c r="AY24">
        <v>161</v>
      </c>
      <c r="AZ24">
        <v>162</v>
      </c>
      <c r="BA24">
        <v>162</v>
      </c>
      <c r="BB24">
        <v>161</v>
      </c>
      <c r="BC24">
        <v>163</v>
      </c>
      <c r="BD24">
        <v>163</v>
      </c>
      <c r="BE24">
        <v>163</v>
      </c>
      <c r="BF24">
        <v>165</v>
      </c>
      <c r="BG24">
        <v>164</v>
      </c>
      <c r="BH24">
        <v>164</v>
      </c>
      <c r="BI24">
        <v>168</v>
      </c>
      <c r="BJ24">
        <v>160</v>
      </c>
      <c r="BK24">
        <v>207</v>
      </c>
      <c r="BL24">
        <v>187</v>
      </c>
      <c r="BM24">
        <v>160</v>
      </c>
      <c r="BN24">
        <v>159</v>
      </c>
      <c r="BO24">
        <v>156</v>
      </c>
      <c r="BP24">
        <v>158</v>
      </c>
      <c r="BQ24">
        <v>158</v>
      </c>
      <c r="BR24">
        <v>158</v>
      </c>
      <c r="BS24">
        <v>153</v>
      </c>
      <c r="BT24">
        <v>157</v>
      </c>
      <c r="BU24">
        <v>159</v>
      </c>
      <c r="BV24">
        <v>164</v>
      </c>
      <c r="BW24">
        <v>163</v>
      </c>
      <c r="BX24">
        <v>174</v>
      </c>
      <c r="BY24">
        <v>203</v>
      </c>
      <c r="BZ24">
        <v>206</v>
      </c>
      <c r="CA24">
        <v>173.13636363636363</v>
      </c>
      <c r="CB24">
        <v>163</v>
      </c>
      <c r="CC24">
        <v>21.402663286882532</v>
      </c>
      <c r="CD24">
        <v>0.12361737787120393</v>
      </c>
      <c r="CE24">
        <v>153</v>
      </c>
      <c r="CF24">
        <v>244</v>
      </c>
      <c r="CG24">
        <v>91</v>
      </c>
      <c r="CH24">
        <v>-38</v>
      </c>
      <c r="CI24">
        <v>38</v>
      </c>
    </row>
    <row r="25" spans="1:87" x14ac:dyDescent="0.25">
      <c r="A25">
        <v>24</v>
      </c>
      <c r="B25">
        <v>13880</v>
      </c>
      <c r="C25" t="s">
        <v>226</v>
      </c>
      <c r="D25" t="s">
        <v>227</v>
      </c>
      <c r="E25" t="s">
        <v>228</v>
      </c>
      <c r="F25">
        <v>58.12</v>
      </c>
      <c r="G25" t="s">
        <v>89</v>
      </c>
      <c r="H25">
        <v>58.1</v>
      </c>
      <c r="I25" t="s">
        <v>90</v>
      </c>
      <c r="J25">
        <v>58</v>
      </c>
      <c r="K25" t="s">
        <v>91</v>
      </c>
      <c r="L25" t="s">
        <v>92</v>
      </c>
      <c r="M25" t="s">
        <v>93</v>
      </c>
      <c r="N25">
        <v>114</v>
      </c>
      <c r="O25" t="s">
        <v>94</v>
      </c>
      <c r="P25">
        <v>11</v>
      </c>
      <c r="Q25" t="s">
        <v>95</v>
      </c>
      <c r="R25">
        <v>1</v>
      </c>
      <c r="S25" t="s">
        <v>96</v>
      </c>
      <c r="T25">
        <v>1</v>
      </c>
      <c r="U25" t="s">
        <v>97</v>
      </c>
      <c r="V25">
        <v>11</v>
      </c>
      <c r="W25" t="s">
        <v>97</v>
      </c>
      <c r="X25">
        <v>1</v>
      </c>
      <c r="Y25" t="s">
        <v>98</v>
      </c>
      <c r="Z25">
        <v>2001</v>
      </c>
      <c r="AA25">
        <v>77</v>
      </c>
      <c r="AB25">
        <v>1911720000</v>
      </c>
      <c r="AC25">
        <v>50</v>
      </c>
      <c r="AD25" t="s">
        <v>120</v>
      </c>
      <c r="AE25" t="s">
        <v>158</v>
      </c>
      <c r="AF25" t="s">
        <v>183</v>
      </c>
      <c r="AG25" t="s">
        <v>196</v>
      </c>
      <c r="AH25" t="s">
        <v>124</v>
      </c>
      <c r="AI25">
        <v>210</v>
      </c>
      <c r="AJ25">
        <v>216</v>
      </c>
      <c r="AK25">
        <v>212</v>
      </c>
      <c r="AL25">
        <v>207</v>
      </c>
      <c r="AM25">
        <v>211</v>
      </c>
      <c r="AN25">
        <v>218</v>
      </c>
      <c r="AO25">
        <v>209</v>
      </c>
      <c r="AP25">
        <v>199</v>
      </c>
      <c r="AQ25">
        <v>195</v>
      </c>
      <c r="AR25">
        <v>207</v>
      </c>
      <c r="AS25">
        <v>204</v>
      </c>
      <c r="AT25">
        <v>208</v>
      </c>
      <c r="AU25">
        <v>201</v>
      </c>
      <c r="AV25">
        <v>198</v>
      </c>
      <c r="AW25">
        <v>206</v>
      </c>
      <c r="AX25">
        <v>204</v>
      </c>
      <c r="AY25">
        <v>201</v>
      </c>
      <c r="AZ25">
        <v>209</v>
      </c>
      <c r="BA25">
        <v>193</v>
      </c>
      <c r="BB25">
        <v>206</v>
      </c>
      <c r="BC25">
        <v>228</v>
      </c>
      <c r="BD25">
        <v>214</v>
      </c>
      <c r="BE25">
        <v>210</v>
      </c>
      <c r="BF25">
        <v>214</v>
      </c>
      <c r="BG25">
        <v>207</v>
      </c>
      <c r="BH25">
        <v>205</v>
      </c>
      <c r="BI25">
        <v>204</v>
      </c>
      <c r="BJ25">
        <v>205</v>
      </c>
      <c r="BK25">
        <v>211</v>
      </c>
      <c r="BL25">
        <v>221</v>
      </c>
      <c r="BM25">
        <v>210</v>
      </c>
      <c r="BN25">
        <v>213</v>
      </c>
      <c r="BO25">
        <v>227</v>
      </c>
      <c r="BP25">
        <v>227</v>
      </c>
      <c r="BQ25">
        <v>222</v>
      </c>
      <c r="BR25">
        <v>228</v>
      </c>
      <c r="BS25">
        <v>224</v>
      </c>
      <c r="BT25">
        <v>234</v>
      </c>
      <c r="BU25">
        <v>224</v>
      </c>
      <c r="BV25">
        <v>222</v>
      </c>
      <c r="BW25">
        <v>217</v>
      </c>
      <c r="BX25">
        <v>227</v>
      </c>
      <c r="BY25">
        <v>225</v>
      </c>
      <c r="BZ25">
        <v>230</v>
      </c>
      <c r="CA25">
        <v>212.79545454545453</v>
      </c>
      <c r="CB25">
        <v>210.5</v>
      </c>
      <c r="CC25">
        <v>10.267536434790291</v>
      </c>
      <c r="CD25">
        <v>4.825073193749576E-2</v>
      </c>
      <c r="CE25">
        <v>193</v>
      </c>
      <c r="CF25">
        <v>234</v>
      </c>
      <c r="CG25">
        <v>41</v>
      </c>
      <c r="CH25">
        <v>20</v>
      </c>
      <c r="CI25">
        <v>20</v>
      </c>
    </row>
    <row r="26" spans="1:87" x14ac:dyDescent="0.25">
      <c r="A26">
        <v>25</v>
      </c>
      <c r="B26">
        <v>13955</v>
      </c>
      <c r="C26" t="s">
        <v>229</v>
      </c>
      <c r="D26" t="s">
        <v>150</v>
      </c>
      <c r="E26" t="s">
        <v>151</v>
      </c>
      <c r="F26">
        <v>60.39</v>
      </c>
      <c r="G26" t="s">
        <v>152</v>
      </c>
      <c r="H26">
        <v>60.3</v>
      </c>
      <c r="I26" t="s">
        <v>153</v>
      </c>
      <c r="J26">
        <v>60</v>
      </c>
      <c r="K26" t="s">
        <v>154</v>
      </c>
      <c r="L26" t="s">
        <v>92</v>
      </c>
      <c r="M26" t="s">
        <v>93</v>
      </c>
      <c r="N26">
        <v>114</v>
      </c>
      <c r="O26" t="s">
        <v>94</v>
      </c>
      <c r="P26">
        <v>11</v>
      </c>
      <c r="Q26" t="s">
        <v>95</v>
      </c>
      <c r="R26">
        <v>1</v>
      </c>
      <c r="S26" t="s">
        <v>96</v>
      </c>
      <c r="T26">
        <v>1</v>
      </c>
      <c r="U26" t="s">
        <v>97</v>
      </c>
      <c r="V26">
        <v>11</v>
      </c>
      <c r="W26" t="s">
        <v>97</v>
      </c>
      <c r="X26">
        <v>1</v>
      </c>
      <c r="Y26" t="s">
        <v>98</v>
      </c>
      <c r="Z26">
        <v>2000</v>
      </c>
      <c r="AA26">
        <v>89</v>
      </c>
      <c r="AB26">
        <v>4394160000</v>
      </c>
      <c r="AC26">
        <v>50</v>
      </c>
      <c r="AD26" t="s">
        <v>120</v>
      </c>
      <c r="AE26" t="s">
        <v>155</v>
      </c>
      <c r="AF26" t="s">
        <v>156</v>
      </c>
      <c r="AG26" t="s">
        <v>157</v>
      </c>
      <c r="AH26" t="s">
        <v>124</v>
      </c>
      <c r="AI26">
        <v>152</v>
      </c>
      <c r="AJ26">
        <v>148</v>
      </c>
      <c r="AK26">
        <v>149</v>
      </c>
      <c r="AL26">
        <v>148</v>
      </c>
      <c r="AM26">
        <v>145</v>
      </c>
      <c r="AN26">
        <v>150</v>
      </c>
      <c r="AO26">
        <v>150</v>
      </c>
      <c r="AP26">
        <v>146</v>
      </c>
      <c r="AQ26">
        <v>147</v>
      </c>
      <c r="AR26">
        <v>149</v>
      </c>
      <c r="AS26">
        <v>152</v>
      </c>
      <c r="AT26">
        <v>153</v>
      </c>
      <c r="AU26">
        <v>192</v>
      </c>
      <c r="AV26">
        <v>193</v>
      </c>
      <c r="AW26">
        <v>188</v>
      </c>
      <c r="AX26">
        <v>189</v>
      </c>
      <c r="AY26">
        <v>190</v>
      </c>
      <c r="AZ26">
        <v>199</v>
      </c>
      <c r="BA26">
        <v>183</v>
      </c>
      <c r="BB26">
        <v>184</v>
      </c>
      <c r="BC26">
        <v>247</v>
      </c>
      <c r="BD26">
        <v>276</v>
      </c>
      <c r="BE26">
        <v>245</v>
      </c>
      <c r="BF26">
        <v>279</v>
      </c>
      <c r="BG26">
        <v>212</v>
      </c>
      <c r="BH26">
        <v>250</v>
      </c>
      <c r="BI26">
        <v>283</v>
      </c>
      <c r="BJ26">
        <v>255</v>
      </c>
      <c r="BK26">
        <v>282</v>
      </c>
      <c r="BL26">
        <v>250</v>
      </c>
      <c r="BM26">
        <v>212</v>
      </c>
      <c r="BN26">
        <v>233</v>
      </c>
      <c r="BO26">
        <v>228</v>
      </c>
      <c r="BP26">
        <v>237</v>
      </c>
      <c r="BQ26">
        <v>273</v>
      </c>
      <c r="BR26">
        <v>270</v>
      </c>
      <c r="BS26">
        <v>245</v>
      </c>
      <c r="BT26">
        <v>248</v>
      </c>
      <c r="BU26">
        <v>274</v>
      </c>
      <c r="BV26">
        <v>280</v>
      </c>
      <c r="BW26">
        <v>249</v>
      </c>
      <c r="BX26">
        <v>273</v>
      </c>
      <c r="BY26">
        <v>273</v>
      </c>
      <c r="BZ26">
        <v>206</v>
      </c>
      <c r="CA26">
        <v>213.34090909090909</v>
      </c>
      <c r="CB26">
        <v>212</v>
      </c>
      <c r="CC26">
        <v>49.489929998408343</v>
      </c>
      <c r="CD26">
        <v>0.23197580909022766</v>
      </c>
      <c r="CE26">
        <v>145</v>
      </c>
      <c r="CF26">
        <v>283</v>
      </c>
      <c r="CG26">
        <v>138</v>
      </c>
      <c r="CH26">
        <v>54</v>
      </c>
      <c r="CI26">
        <v>54</v>
      </c>
    </row>
    <row r="27" spans="1:87" x14ac:dyDescent="0.25">
      <c r="A27">
        <v>26</v>
      </c>
      <c r="B27">
        <v>14075</v>
      </c>
      <c r="C27" t="s">
        <v>230</v>
      </c>
      <c r="D27" t="s">
        <v>231</v>
      </c>
      <c r="E27" t="s">
        <v>232</v>
      </c>
      <c r="F27">
        <v>63.91</v>
      </c>
      <c r="G27" t="s">
        <v>212</v>
      </c>
      <c r="H27">
        <v>63.9</v>
      </c>
      <c r="I27" t="s">
        <v>213</v>
      </c>
      <c r="J27">
        <v>63</v>
      </c>
      <c r="K27" t="s">
        <v>172</v>
      </c>
      <c r="L27" t="s">
        <v>131</v>
      </c>
      <c r="M27" t="s">
        <v>132</v>
      </c>
      <c r="N27">
        <v>113</v>
      </c>
      <c r="O27" t="s">
        <v>119</v>
      </c>
      <c r="P27">
        <v>11</v>
      </c>
      <c r="Q27" t="s">
        <v>95</v>
      </c>
      <c r="R27">
        <v>1</v>
      </c>
      <c r="S27" t="s">
        <v>96</v>
      </c>
      <c r="T27">
        <v>1</v>
      </c>
      <c r="U27" t="s">
        <v>97</v>
      </c>
      <c r="V27">
        <v>11</v>
      </c>
      <c r="W27" t="s">
        <v>97</v>
      </c>
      <c r="X27">
        <v>1</v>
      </c>
      <c r="Y27" t="s">
        <v>98</v>
      </c>
      <c r="Z27">
        <v>2020</v>
      </c>
      <c r="AA27">
        <v>65</v>
      </c>
      <c r="AB27">
        <v>196970000</v>
      </c>
      <c r="AC27">
        <v>50</v>
      </c>
      <c r="AD27" t="s">
        <v>120</v>
      </c>
      <c r="AE27" t="s">
        <v>110</v>
      </c>
      <c r="AF27" t="s">
        <v>174</v>
      </c>
      <c r="AG27" t="s">
        <v>233</v>
      </c>
      <c r="AH27" t="s">
        <v>124</v>
      </c>
      <c r="AI27">
        <v>413</v>
      </c>
      <c r="AJ27">
        <v>436</v>
      </c>
      <c r="AK27">
        <v>432</v>
      </c>
      <c r="AL27">
        <v>425</v>
      </c>
      <c r="AM27">
        <v>458</v>
      </c>
      <c r="AN27">
        <v>399</v>
      </c>
      <c r="AO27">
        <v>405</v>
      </c>
      <c r="AP27">
        <v>400</v>
      </c>
      <c r="AQ27">
        <v>417</v>
      </c>
      <c r="AR27">
        <v>401</v>
      </c>
      <c r="AS27">
        <v>434</v>
      </c>
      <c r="AT27">
        <v>459</v>
      </c>
      <c r="AU27">
        <v>409</v>
      </c>
      <c r="AV27">
        <v>409</v>
      </c>
      <c r="AW27">
        <v>495</v>
      </c>
      <c r="AX27">
        <v>442</v>
      </c>
      <c r="AY27">
        <v>440</v>
      </c>
      <c r="AZ27">
        <v>467</v>
      </c>
      <c r="BA27">
        <v>302</v>
      </c>
      <c r="BB27">
        <v>436</v>
      </c>
      <c r="BC27">
        <v>463</v>
      </c>
      <c r="BD27">
        <v>433</v>
      </c>
      <c r="BE27">
        <v>455</v>
      </c>
      <c r="BF27">
        <v>447</v>
      </c>
      <c r="BG27">
        <v>452</v>
      </c>
      <c r="BH27">
        <v>458</v>
      </c>
      <c r="BI27">
        <v>423</v>
      </c>
      <c r="BJ27">
        <v>423</v>
      </c>
      <c r="BK27">
        <v>431</v>
      </c>
      <c r="BL27">
        <v>394</v>
      </c>
      <c r="BM27">
        <v>434</v>
      </c>
      <c r="BN27">
        <v>395</v>
      </c>
      <c r="BO27">
        <v>429</v>
      </c>
      <c r="BP27">
        <v>421</v>
      </c>
      <c r="BQ27">
        <v>431</v>
      </c>
      <c r="BR27">
        <v>426</v>
      </c>
      <c r="BS27">
        <v>462</v>
      </c>
      <c r="BT27">
        <v>435</v>
      </c>
      <c r="BU27">
        <v>442</v>
      </c>
      <c r="BV27">
        <v>430</v>
      </c>
      <c r="BW27">
        <v>438</v>
      </c>
      <c r="BX27">
        <v>440</v>
      </c>
      <c r="BY27">
        <v>449</v>
      </c>
      <c r="BZ27">
        <v>442</v>
      </c>
      <c r="CA27">
        <v>430.27272727272725</v>
      </c>
      <c r="CB27">
        <v>433.5</v>
      </c>
      <c r="CC27">
        <v>29.136697580154465</v>
      </c>
      <c r="CD27">
        <v>6.7716812461799947E-2</v>
      </c>
      <c r="CE27">
        <v>302</v>
      </c>
      <c r="CF27">
        <v>495</v>
      </c>
      <c r="CG27">
        <v>193</v>
      </c>
      <c r="CH27">
        <v>29</v>
      </c>
      <c r="CI27">
        <v>29</v>
      </c>
    </row>
    <row r="28" spans="1:87" x14ac:dyDescent="0.25">
      <c r="A28">
        <v>27</v>
      </c>
      <c r="B28">
        <v>14476</v>
      </c>
      <c r="C28" t="s">
        <v>234</v>
      </c>
      <c r="D28" t="s">
        <v>235</v>
      </c>
      <c r="E28" t="s">
        <v>236</v>
      </c>
      <c r="F28">
        <v>73.11</v>
      </c>
      <c r="G28" t="s">
        <v>237</v>
      </c>
      <c r="H28">
        <v>73.099999999999994</v>
      </c>
      <c r="I28" t="s">
        <v>115</v>
      </c>
      <c r="J28">
        <v>73</v>
      </c>
      <c r="K28" t="s">
        <v>116</v>
      </c>
      <c r="L28" t="s">
        <v>117</v>
      </c>
      <c r="M28" t="s">
        <v>118</v>
      </c>
      <c r="N28">
        <v>113</v>
      </c>
      <c r="O28" t="s">
        <v>119</v>
      </c>
      <c r="P28">
        <v>11</v>
      </c>
      <c r="Q28" t="s">
        <v>95</v>
      </c>
      <c r="R28">
        <v>1</v>
      </c>
      <c r="S28" t="s">
        <v>96</v>
      </c>
      <c r="T28">
        <v>15</v>
      </c>
      <c r="U28" t="s">
        <v>238</v>
      </c>
      <c r="V28">
        <v>60</v>
      </c>
      <c r="W28" t="s">
        <v>239</v>
      </c>
      <c r="X28">
        <v>3</v>
      </c>
      <c r="Y28" t="s">
        <v>240</v>
      </c>
      <c r="Z28">
        <v>2011</v>
      </c>
      <c r="AA28">
        <v>2</v>
      </c>
      <c r="AB28">
        <v>131750000</v>
      </c>
      <c r="AC28">
        <v>12</v>
      </c>
      <c r="AD28" t="s">
        <v>104</v>
      </c>
      <c r="AE28" t="s">
        <v>110</v>
      </c>
      <c r="AF28" t="s">
        <v>174</v>
      </c>
      <c r="AG28" t="s">
        <v>102</v>
      </c>
      <c r="AH28" t="s">
        <v>175</v>
      </c>
      <c r="AI28">
        <v>55</v>
      </c>
      <c r="AJ28">
        <v>50</v>
      </c>
      <c r="AK28">
        <v>53</v>
      </c>
      <c r="AL28">
        <v>57</v>
      </c>
      <c r="AM28">
        <v>49</v>
      </c>
      <c r="AN28">
        <v>51</v>
      </c>
      <c r="AO28">
        <v>54</v>
      </c>
      <c r="AP28">
        <v>57</v>
      </c>
      <c r="AQ28">
        <v>55</v>
      </c>
      <c r="AR28">
        <v>63</v>
      </c>
      <c r="AS28">
        <v>59</v>
      </c>
      <c r="AT28">
        <v>61</v>
      </c>
      <c r="AU28">
        <v>67</v>
      </c>
      <c r="AV28">
        <v>64</v>
      </c>
      <c r="AW28">
        <v>59</v>
      </c>
      <c r="AX28">
        <v>58</v>
      </c>
      <c r="AY28">
        <v>62</v>
      </c>
      <c r="AZ28">
        <v>65</v>
      </c>
      <c r="BA28">
        <v>58</v>
      </c>
      <c r="BB28">
        <v>60</v>
      </c>
      <c r="BC28">
        <v>64</v>
      </c>
      <c r="BD28">
        <v>68</v>
      </c>
      <c r="BE28">
        <v>63</v>
      </c>
      <c r="BF28">
        <v>71</v>
      </c>
      <c r="BG28">
        <v>68</v>
      </c>
      <c r="BH28">
        <v>81</v>
      </c>
      <c r="BI28">
        <v>59</v>
      </c>
      <c r="BJ28">
        <v>70</v>
      </c>
      <c r="BK28">
        <v>67</v>
      </c>
      <c r="BL28">
        <v>72</v>
      </c>
      <c r="BM28">
        <v>61</v>
      </c>
      <c r="BN28">
        <v>55</v>
      </c>
      <c r="BO28">
        <v>61</v>
      </c>
      <c r="BP28">
        <v>83</v>
      </c>
      <c r="BQ28">
        <v>82</v>
      </c>
      <c r="BR28">
        <v>66</v>
      </c>
      <c r="BS28">
        <v>77</v>
      </c>
      <c r="BT28">
        <v>68</v>
      </c>
      <c r="BU28">
        <v>68</v>
      </c>
      <c r="BV28">
        <v>74</v>
      </c>
      <c r="BW28">
        <v>72</v>
      </c>
      <c r="BX28">
        <v>72</v>
      </c>
      <c r="BY28">
        <v>81</v>
      </c>
      <c r="BZ28">
        <v>73</v>
      </c>
      <c r="CA28">
        <v>64.38636363636364</v>
      </c>
      <c r="CB28">
        <v>63.5</v>
      </c>
      <c r="CC28">
        <v>8.7848069404496574</v>
      </c>
      <c r="CD28">
        <v>0.1364389358912054</v>
      </c>
      <c r="CE28">
        <v>49</v>
      </c>
      <c r="CF28">
        <v>83</v>
      </c>
      <c r="CG28">
        <v>34</v>
      </c>
      <c r="CH28">
        <v>18</v>
      </c>
      <c r="CI28">
        <v>18</v>
      </c>
    </row>
    <row r="29" spans="1:87" x14ac:dyDescent="0.25">
      <c r="A29">
        <v>28</v>
      </c>
      <c r="B29">
        <v>14563</v>
      </c>
      <c r="C29" t="s">
        <v>241</v>
      </c>
      <c r="D29" t="s">
        <v>242</v>
      </c>
      <c r="E29" t="s">
        <v>243</v>
      </c>
      <c r="F29">
        <v>62.1</v>
      </c>
      <c r="G29" t="s">
        <v>244</v>
      </c>
      <c r="H29">
        <v>62.1</v>
      </c>
      <c r="I29" t="s">
        <v>244</v>
      </c>
      <c r="J29">
        <v>62</v>
      </c>
      <c r="K29" t="s">
        <v>130</v>
      </c>
      <c r="L29" t="s">
        <v>131</v>
      </c>
      <c r="M29" t="s">
        <v>132</v>
      </c>
      <c r="N29">
        <v>113</v>
      </c>
      <c r="O29" t="s">
        <v>119</v>
      </c>
      <c r="P29">
        <v>11</v>
      </c>
      <c r="Q29" t="s">
        <v>95</v>
      </c>
      <c r="R29">
        <v>1</v>
      </c>
      <c r="S29" t="s">
        <v>96</v>
      </c>
      <c r="T29">
        <v>1</v>
      </c>
      <c r="U29" t="s">
        <v>97</v>
      </c>
      <c r="V29">
        <v>11</v>
      </c>
      <c r="W29" t="s">
        <v>97</v>
      </c>
      <c r="X29">
        <v>1</v>
      </c>
      <c r="Y29" t="s">
        <v>98</v>
      </c>
      <c r="Z29">
        <v>2004</v>
      </c>
      <c r="AA29">
        <v>69</v>
      </c>
      <c r="AB29">
        <v>5227240000</v>
      </c>
      <c r="AC29">
        <v>50</v>
      </c>
      <c r="AD29" t="s">
        <v>120</v>
      </c>
      <c r="AE29" t="s">
        <v>155</v>
      </c>
      <c r="AF29" t="s">
        <v>156</v>
      </c>
      <c r="AG29" t="s">
        <v>196</v>
      </c>
      <c r="AH29" t="s">
        <v>124</v>
      </c>
      <c r="AI29">
        <v>106</v>
      </c>
      <c r="AJ29">
        <v>106</v>
      </c>
      <c r="AK29">
        <v>106</v>
      </c>
      <c r="AL29">
        <v>106</v>
      </c>
      <c r="AM29">
        <v>106</v>
      </c>
      <c r="AN29">
        <v>106</v>
      </c>
      <c r="AO29">
        <v>106</v>
      </c>
      <c r="AP29">
        <v>106</v>
      </c>
      <c r="AQ29">
        <v>106</v>
      </c>
      <c r="AR29">
        <v>106</v>
      </c>
      <c r="AS29">
        <v>106</v>
      </c>
      <c r="AT29">
        <v>106</v>
      </c>
      <c r="AU29">
        <v>106</v>
      </c>
      <c r="AV29">
        <v>106</v>
      </c>
      <c r="AW29">
        <v>106</v>
      </c>
      <c r="AX29">
        <v>106</v>
      </c>
      <c r="AY29">
        <v>106</v>
      </c>
      <c r="AZ29">
        <v>106</v>
      </c>
      <c r="BA29">
        <v>106</v>
      </c>
      <c r="BB29">
        <v>64</v>
      </c>
      <c r="BC29">
        <v>64</v>
      </c>
      <c r="BD29">
        <v>64</v>
      </c>
      <c r="BE29">
        <v>64</v>
      </c>
      <c r="BF29">
        <v>64</v>
      </c>
      <c r="BG29">
        <v>64</v>
      </c>
      <c r="BH29">
        <v>64</v>
      </c>
      <c r="BI29">
        <v>64</v>
      </c>
      <c r="BJ29">
        <v>64</v>
      </c>
      <c r="BK29">
        <v>64</v>
      </c>
      <c r="BL29">
        <v>64</v>
      </c>
      <c r="BM29">
        <v>64</v>
      </c>
      <c r="BN29">
        <v>64</v>
      </c>
      <c r="BO29">
        <v>64</v>
      </c>
      <c r="BP29">
        <v>64</v>
      </c>
      <c r="BQ29">
        <v>64</v>
      </c>
      <c r="BR29">
        <v>64</v>
      </c>
      <c r="BS29">
        <v>64</v>
      </c>
      <c r="BT29">
        <v>64</v>
      </c>
      <c r="BU29">
        <v>64</v>
      </c>
      <c r="BV29">
        <v>64</v>
      </c>
      <c r="BW29">
        <v>64</v>
      </c>
      <c r="BX29">
        <v>64</v>
      </c>
      <c r="BY29">
        <v>64</v>
      </c>
      <c r="BZ29">
        <v>64</v>
      </c>
      <c r="CA29">
        <v>82.13636363636364</v>
      </c>
      <c r="CB29">
        <v>64</v>
      </c>
      <c r="CC29">
        <v>21.044350630183121</v>
      </c>
      <c r="CD29">
        <v>0.25621234856891456</v>
      </c>
      <c r="CE29">
        <v>64</v>
      </c>
      <c r="CF29">
        <v>106</v>
      </c>
      <c r="CG29">
        <v>42</v>
      </c>
      <c r="CH29">
        <v>-42</v>
      </c>
      <c r="CI29">
        <v>42</v>
      </c>
    </row>
    <row r="30" spans="1:87" x14ac:dyDescent="0.25">
      <c r="A30">
        <v>29</v>
      </c>
      <c r="B30">
        <v>14721</v>
      </c>
      <c r="C30" t="s">
        <v>245</v>
      </c>
      <c r="D30" t="s">
        <v>185</v>
      </c>
      <c r="E30" t="s">
        <v>186</v>
      </c>
      <c r="F30">
        <v>92</v>
      </c>
      <c r="G30" t="s">
        <v>187</v>
      </c>
      <c r="H30">
        <v>92</v>
      </c>
      <c r="I30" t="s">
        <v>187</v>
      </c>
      <c r="J30">
        <v>92</v>
      </c>
      <c r="K30" t="s">
        <v>187</v>
      </c>
      <c r="L30" t="s">
        <v>188</v>
      </c>
      <c r="M30" t="s">
        <v>189</v>
      </c>
      <c r="N30">
        <v>114</v>
      </c>
      <c r="O30" t="s">
        <v>94</v>
      </c>
      <c r="P30">
        <v>11</v>
      </c>
      <c r="Q30" t="s">
        <v>95</v>
      </c>
      <c r="R30">
        <v>1</v>
      </c>
      <c r="S30" t="s">
        <v>96</v>
      </c>
      <c r="T30">
        <v>1</v>
      </c>
      <c r="U30" t="s">
        <v>97</v>
      </c>
      <c r="V30">
        <v>11</v>
      </c>
      <c r="W30" t="s">
        <v>97</v>
      </c>
      <c r="X30">
        <v>1</v>
      </c>
      <c r="Y30" t="s">
        <v>98</v>
      </c>
      <c r="Z30">
        <v>1990</v>
      </c>
      <c r="AA30">
        <v>1910</v>
      </c>
      <c r="AB30">
        <v>1235816000000</v>
      </c>
      <c r="AC30">
        <v>93</v>
      </c>
      <c r="AD30" t="s">
        <v>99</v>
      </c>
      <c r="AE30" t="s">
        <v>100</v>
      </c>
      <c r="AF30" t="s">
        <v>101</v>
      </c>
      <c r="AG30" t="s">
        <v>163</v>
      </c>
      <c r="AH30" t="s">
        <v>103</v>
      </c>
      <c r="AI30">
        <v>7</v>
      </c>
      <c r="AJ30">
        <v>7</v>
      </c>
      <c r="AK30">
        <v>7</v>
      </c>
      <c r="AL30">
        <v>7</v>
      </c>
      <c r="AM30">
        <v>8</v>
      </c>
      <c r="AN30">
        <v>7</v>
      </c>
      <c r="AO30">
        <v>8</v>
      </c>
      <c r="AP30">
        <v>7</v>
      </c>
      <c r="AQ30">
        <v>7</v>
      </c>
      <c r="AR30">
        <v>7</v>
      </c>
      <c r="AS30">
        <v>7</v>
      </c>
      <c r="AT30">
        <v>7</v>
      </c>
      <c r="AU30">
        <v>8</v>
      </c>
      <c r="AV30">
        <v>7</v>
      </c>
      <c r="AW30">
        <v>7</v>
      </c>
      <c r="AX30">
        <v>7</v>
      </c>
      <c r="AY30">
        <v>7</v>
      </c>
      <c r="AZ30">
        <v>7</v>
      </c>
      <c r="BA30">
        <v>3</v>
      </c>
      <c r="BB30">
        <v>7</v>
      </c>
      <c r="BC30">
        <v>7</v>
      </c>
      <c r="BD30">
        <v>7</v>
      </c>
      <c r="BE30">
        <v>7</v>
      </c>
      <c r="BF30">
        <v>7</v>
      </c>
      <c r="BG30">
        <v>7</v>
      </c>
      <c r="BH30">
        <v>7</v>
      </c>
      <c r="BI30">
        <v>7</v>
      </c>
      <c r="BJ30">
        <v>7</v>
      </c>
      <c r="BK30">
        <v>7</v>
      </c>
      <c r="BL30">
        <v>7</v>
      </c>
      <c r="BM30">
        <v>7</v>
      </c>
      <c r="BN30">
        <v>7</v>
      </c>
      <c r="BO30">
        <v>7</v>
      </c>
      <c r="BP30">
        <v>7</v>
      </c>
      <c r="BQ30">
        <v>7</v>
      </c>
      <c r="BR30">
        <v>8</v>
      </c>
      <c r="BS30">
        <v>8</v>
      </c>
      <c r="BT30">
        <v>8</v>
      </c>
      <c r="BU30">
        <v>7</v>
      </c>
      <c r="BV30">
        <v>7</v>
      </c>
      <c r="BW30">
        <v>7</v>
      </c>
      <c r="BX30">
        <v>7</v>
      </c>
      <c r="BY30">
        <v>7</v>
      </c>
      <c r="BZ30">
        <v>7</v>
      </c>
      <c r="CA30">
        <v>7.0454545454545459</v>
      </c>
      <c r="CB30">
        <v>7</v>
      </c>
      <c r="CC30">
        <v>0.71380231301942509</v>
      </c>
      <c r="CD30">
        <v>0.10131387668662807</v>
      </c>
      <c r="CE30">
        <v>3</v>
      </c>
      <c r="CF30">
        <v>8</v>
      </c>
      <c r="CG30">
        <v>5</v>
      </c>
      <c r="CH30">
        <v>0</v>
      </c>
      <c r="CI30">
        <v>0</v>
      </c>
    </row>
    <row r="31" spans="1:87" x14ac:dyDescent="0.25">
      <c r="A31">
        <v>30</v>
      </c>
      <c r="B31">
        <v>14805</v>
      </c>
      <c r="C31" t="s">
        <v>246</v>
      </c>
      <c r="D31" t="s">
        <v>247</v>
      </c>
      <c r="E31" t="s">
        <v>248</v>
      </c>
      <c r="F31">
        <v>58.13</v>
      </c>
      <c r="G31" t="s">
        <v>108</v>
      </c>
      <c r="H31">
        <v>58.1</v>
      </c>
      <c r="I31" t="s">
        <v>90</v>
      </c>
      <c r="J31">
        <v>58</v>
      </c>
      <c r="K31" t="s">
        <v>91</v>
      </c>
      <c r="L31" t="s">
        <v>92</v>
      </c>
      <c r="M31" t="s">
        <v>93</v>
      </c>
      <c r="N31">
        <v>113</v>
      </c>
      <c r="O31" t="s">
        <v>119</v>
      </c>
      <c r="P31">
        <v>11</v>
      </c>
      <c r="Q31" t="s">
        <v>95</v>
      </c>
      <c r="R31">
        <v>1</v>
      </c>
      <c r="S31" t="s">
        <v>96</v>
      </c>
      <c r="T31">
        <v>1</v>
      </c>
      <c r="U31" t="s">
        <v>97</v>
      </c>
      <c r="V31">
        <v>11</v>
      </c>
      <c r="W31" t="s">
        <v>97</v>
      </c>
      <c r="X31">
        <v>1</v>
      </c>
      <c r="Y31" t="s">
        <v>98</v>
      </c>
      <c r="Z31">
        <v>2002</v>
      </c>
      <c r="AA31">
        <v>4</v>
      </c>
      <c r="AB31">
        <v>133410000</v>
      </c>
      <c r="AC31">
        <v>15</v>
      </c>
      <c r="AD31" t="s">
        <v>173</v>
      </c>
      <c r="AE31" t="s">
        <v>110</v>
      </c>
      <c r="AF31" t="s">
        <v>174</v>
      </c>
      <c r="AG31" t="s">
        <v>196</v>
      </c>
      <c r="AH31" t="s">
        <v>175</v>
      </c>
      <c r="AI31">
        <v>508</v>
      </c>
      <c r="AJ31">
        <v>499</v>
      </c>
      <c r="AK31">
        <v>484</v>
      </c>
      <c r="AL31">
        <v>503</v>
      </c>
      <c r="AM31">
        <v>483</v>
      </c>
      <c r="AN31">
        <v>485</v>
      </c>
      <c r="AO31">
        <v>477</v>
      </c>
      <c r="AP31">
        <v>486</v>
      </c>
      <c r="AQ31">
        <v>0</v>
      </c>
      <c r="AR31">
        <v>450</v>
      </c>
      <c r="AS31">
        <v>459</v>
      </c>
      <c r="AT31">
        <v>478</v>
      </c>
      <c r="AU31">
        <v>471</v>
      </c>
      <c r="AV31">
        <v>478</v>
      </c>
      <c r="AW31">
        <v>493</v>
      </c>
      <c r="AX31">
        <v>468</v>
      </c>
      <c r="AY31">
        <v>472</v>
      </c>
      <c r="AZ31">
        <v>475</v>
      </c>
      <c r="BA31">
        <v>489</v>
      </c>
      <c r="BB31">
        <v>483</v>
      </c>
      <c r="BC31">
        <v>496</v>
      </c>
      <c r="BD31">
        <v>452</v>
      </c>
      <c r="BE31">
        <v>486</v>
      </c>
      <c r="BF31">
        <v>502</v>
      </c>
      <c r="BG31">
        <v>305</v>
      </c>
      <c r="BH31">
        <v>501</v>
      </c>
      <c r="BI31">
        <v>468</v>
      </c>
      <c r="BJ31">
        <v>304</v>
      </c>
      <c r="BK31">
        <v>486</v>
      </c>
      <c r="BL31">
        <v>493</v>
      </c>
      <c r="BM31">
        <v>296</v>
      </c>
      <c r="BN31">
        <v>293</v>
      </c>
      <c r="BO31">
        <v>292</v>
      </c>
      <c r="BP31">
        <v>290</v>
      </c>
      <c r="BQ31">
        <v>294</v>
      </c>
      <c r="BR31">
        <v>276</v>
      </c>
      <c r="BS31">
        <v>282</v>
      </c>
      <c r="BT31">
        <v>285</v>
      </c>
      <c r="BU31">
        <v>287</v>
      </c>
      <c r="BV31">
        <v>284</v>
      </c>
      <c r="BW31">
        <v>287</v>
      </c>
      <c r="BX31">
        <v>456</v>
      </c>
      <c r="BY31">
        <v>481</v>
      </c>
      <c r="BZ31">
        <v>486</v>
      </c>
      <c r="CA31">
        <v>414.15909090909088</v>
      </c>
      <c r="CB31">
        <v>473.5</v>
      </c>
      <c r="CC31">
        <v>109.38920128282254</v>
      </c>
      <c r="CD31">
        <v>0.26412362708907383</v>
      </c>
      <c r="CE31">
        <v>0</v>
      </c>
      <c r="CF31">
        <v>508</v>
      </c>
      <c r="CG31">
        <v>508</v>
      </c>
      <c r="CH31">
        <v>-22</v>
      </c>
      <c r="CI31">
        <v>22</v>
      </c>
    </row>
    <row r="32" spans="1:87" x14ac:dyDescent="0.25">
      <c r="A32">
        <v>31</v>
      </c>
      <c r="B32">
        <v>15452</v>
      </c>
      <c r="C32" t="s">
        <v>249</v>
      </c>
      <c r="D32" t="s">
        <v>106</v>
      </c>
      <c r="E32" t="s">
        <v>107</v>
      </c>
      <c r="F32">
        <v>58.13</v>
      </c>
      <c r="G32" t="s">
        <v>108</v>
      </c>
      <c r="H32">
        <v>58.1</v>
      </c>
      <c r="I32" t="s">
        <v>90</v>
      </c>
      <c r="J32">
        <v>58</v>
      </c>
      <c r="K32" t="s">
        <v>91</v>
      </c>
      <c r="L32" t="s">
        <v>92</v>
      </c>
      <c r="M32" t="s">
        <v>93</v>
      </c>
      <c r="N32">
        <v>114</v>
      </c>
      <c r="O32" t="s">
        <v>94</v>
      </c>
      <c r="P32">
        <v>11</v>
      </c>
      <c r="Q32" t="s">
        <v>95</v>
      </c>
      <c r="R32">
        <v>1</v>
      </c>
      <c r="S32" t="s">
        <v>96</v>
      </c>
      <c r="T32">
        <v>1</v>
      </c>
      <c r="U32" t="s">
        <v>97</v>
      </c>
      <c r="V32">
        <v>11</v>
      </c>
      <c r="W32" t="s">
        <v>97</v>
      </c>
      <c r="X32">
        <v>1</v>
      </c>
      <c r="Y32" t="s">
        <v>98</v>
      </c>
      <c r="Z32">
        <v>2014</v>
      </c>
      <c r="AA32">
        <v>409</v>
      </c>
      <c r="AB32">
        <v>14254790000</v>
      </c>
      <c r="AC32">
        <v>82</v>
      </c>
      <c r="AD32" t="s">
        <v>109</v>
      </c>
      <c r="AE32" t="s">
        <v>100</v>
      </c>
      <c r="AF32" t="s">
        <v>101</v>
      </c>
      <c r="AG32" t="s">
        <v>102</v>
      </c>
      <c r="AH32" t="s">
        <v>103</v>
      </c>
      <c r="AI32">
        <v>132</v>
      </c>
      <c r="AJ32">
        <v>131</v>
      </c>
      <c r="AK32">
        <v>142</v>
      </c>
      <c r="AL32">
        <v>140</v>
      </c>
      <c r="AM32">
        <v>133</v>
      </c>
      <c r="AN32">
        <v>142</v>
      </c>
      <c r="AO32">
        <v>146</v>
      </c>
      <c r="AP32">
        <v>141</v>
      </c>
      <c r="AQ32">
        <v>141</v>
      </c>
      <c r="AR32">
        <v>146</v>
      </c>
      <c r="AS32">
        <v>136</v>
      </c>
      <c r="AT32">
        <v>136</v>
      </c>
      <c r="AU32">
        <v>134</v>
      </c>
      <c r="AV32">
        <v>136</v>
      </c>
      <c r="AW32">
        <v>148</v>
      </c>
      <c r="AX32">
        <v>149</v>
      </c>
      <c r="AY32">
        <v>148</v>
      </c>
      <c r="AZ32">
        <v>109</v>
      </c>
      <c r="BA32">
        <v>112</v>
      </c>
      <c r="BB32">
        <v>113</v>
      </c>
      <c r="BC32">
        <v>109</v>
      </c>
      <c r="BD32">
        <v>113</v>
      </c>
      <c r="BE32">
        <v>117</v>
      </c>
      <c r="BF32">
        <v>114</v>
      </c>
      <c r="BG32">
        <v>121</v>
      </c>
      <c r="BH32">
        <v>121</v>
      </c>
      <c r="BI32">
        <v>116</v>
      </c>
      <c r="BJ32">
        <v>122</v>
      </c>
      <c r="BK32">
        <v>120</v>
      </c>
      <c r="BL32">
        <v>124</v>
      </c>
      <c r="BM32">
        <v>115</v>
      </c>
      <c r="BN32">
        <v>119</v>
      </c>
      <c r="BO32">
        <v>117</v>
      </c>
      <c r="BP32">
        <v>116</v>
      </c>
      <c r="BQ32">
        <v>116</v>
      </c>
      <c r="BR32">
        <v>116</v>
      </c>
      <c r="BS32">
        <v>119</v>
      </c>
      <c r="BT32">
        <v>115</v>
      </c>
      <c r="BU32">
        <v>115</v>
      </c>
      <c r="BV32">
        <v>113</v>
      </c>
      <c r="BW32">
        <v>108</v>
      </c>
      <c r="BX32">
        <v>113</v>
      </c>
      <c r="BY32">
        <v>113</v>
      </c>
      <c r="BZ32">
        <v>102</v>
      </c>
      <c r="CA32">
        <v>124.75</v>
      </c>
      <c r="CB32">
        <v>119.5</v>
      </c>
      <c r="CC32">
        <v>13.34013876710365</v>
      </c>
      <c r="CD32">
        <v>0.10693498009702325</v>
      </c>
      <c r="CE32">
        <v>102</v>
      </c>
      <c r="CF32">
        <v>149</v>
      </c>
      <c r="CG32">
        <v>47</v>
      </c>
      <c r="CH32">
        <v>-30</v>
      </c>
      <c r="CI32">
        <v>30</v>
      </c>
    </row>
    <row r="33" spans="1:87" x14ac:dyDescent="0.25">
      <c r="A33">
        <v>32</v>
      </c>
      <c r="B33">
        <v>15526</v>
      </c>
      <c r="C33" t="s">
        <v>250</v>
      </c>
      <c r="D33" t="s">
        <v>251</v>
      </c>
      <c r="E33" t="s">
        <v>252</v>
      </c>
      <c r="F33">
        <v>73.12</v>
      </c>
      <c r="G33" t="s">
        <v>114</v>
      </c>
      <c r="H33">
        <v>73.099999999999994</v>
      </c>
      <c r="I33" t="s">
        <v>115</v>
      </c>
      <c r="J33">
        <v>73</v>
      </c>
      <c r="K33" t="s">
        <v>116</v>
      </c>
      <c r="L33" t="s">
        <v>117</v>
      </c>
      <c r="M33" t="s">
        <v>118</v>
      </c>
      <c r="N33">
        <v>113</v>
      </c>
      <c r="O33" t="s">
        <v>119</v>
      </c>
      <c r="P33">
        <v>11</v>
      </c>
      <c r="Q33" t="s">
        <v>95</v>
      </c>
      <c r="R33">
        <v>1</v>
      </c>
      <c r="S33" t="s">
        <v>96</v>
      </c>
      <c r="T33">
        <v>17</v>
      </c>
      <c r="U33" t="s">
        <v>253</v>
      </c>
      <c r="V33">
        <v>40</v>
      </c>
      <c r="W33" t="s">
        <v>254</v>
      </c>
      <c r="X33">
        <v>2</v>
      </c>
      <c r="Y33" t="s">
        <v>255</v>
      </c>
      <c r="Z33">
        <v>2011</v>
      </c>
      <c r="AA33">
        <v>2</v>
      </c>
      <c r="AB33">
        <v>90470000</v>
      </c>
      <c r="AC33">
        <v>12</v>
      </c>
      <c r="AD33" t="s">
        <v>104</v>
      </c>
      <c r="AE33" t="s">
        <v>110</v>
      </c>
      <c r="AF33" t="s">
        <v>174</v>
      </c>
      <c r="AG33" t="s">
        <v>102</v>
      </c>
      <c r="AH33" t="s">
        <v>175</v>
      </c>
      <c r="AI33">
        <v>81</v>
      </c>
      <c r="AJ33">
        <v>80</v>
      </c>
      <c r="AK33">
        <v>81</v>
      </c>
      <c r="AL33">
        <v>85</v>
      </c>
      <c r="AM33">
        <v>84</v>
      </c>
      <c r="AN33">
        <v>75</v>
      </c>
      <c r="AO33">
        <v>77</v>
      </c>
      <c r="AP33">
        <v>81</v>
      </c>
      <c r="AQ33">
        <v>80</v>
      </c>
      <c r="AR33">
        <v>74</v>
      </c>
      <c r="AS33">
        <v>80</v>
      </c>
      <c r="AT33">
        <v>81</v>
      </c>
      <c r="AU33">
        <v>75</v>
      </c>
      <c r="AV33">
        <v>81</v>
      </c>
      <c r="AW33">
        <v>80</v>
      </c>
      <c r="AX33">
        <v>83</v>
      </c>
      <c r="AY33">
        <v>81</v>
      </c>
      <c r="AZ33">
        <v>88</v>
      </c>
      <c r="BA33">
        <v>81</v>
      </c>
      <c r="BB33">
        <v>81</v>
      </c>
      <c r="BC33">
        <v>81</v>
      </c>
      <c r="BD33">
        <v>81</v>
      </c>
      <c r="BE33">
        <v>75</v>
      </c>
      <c r="BF33">
        <v>74</v>
      </c>
      <c r="BG33">
        <v>76</v>
      </c>
      <c r="BH33">
        <v>81</v>
      </c>
      <c r="BI33">
        <v>80</v>
      </c>
      <c r="BJ33">
        <v>81</v>
      </c>
      <c r="BK33">
        <v>81</v>
      </c>
      <c r="BL33">
        <v>81</v>
      </c>
      <c r="BM33">
        <v>75</v>
      </c>
      <c r="BN33">
        <v>80</v>
      </c>
      <c r="BO33">
        <v>81</v>
      </c>
      <c r="BP33">
        <v>81</v>
      </c>
      <c r="BQ33">
        <v>81</v>
      </c>
      <c r="BR33">
        <v>81</v>
      </c>
      <c r="BS33">
        <v>76</v>
      </c>
      <c r="BT33">
        <v>85</v>
      </c>
      <c r="BU33">
        <v>80</v>
      </c>
      <c r="BV33">
        <v>74</v>
      </c>
      <c r="BW33">
        <v>80</v>
      </c>
      <c r="BX33">
        <v>80</v>
      </c>
      <c r="BY33">
        <v>75</v>
      </c>
      <c r="BZ33">
        <v>80</v>
      </c>
      <c r="CA33">
        <v>79.75</v>
      </c>
      <c r="CB33">
        <v>81</v>
      </c>
      <c r="CC33">
        <v>3.1558362323766711</v>
      </c>
      <c r="CD33">
        <v>3.9571614199080514E-2</v>
      </c>
      <c r="CE33">
        <v>74</v>
      </c>
      <c r="CF33">
        <v>88</v>
      </c>
      <c r="CG33">
        <v>14</v>
      </c>
      <c r="CH33">
        <v>-1</v>
      </c>
      <c r="CI33">
        <v>1</v>
      </c>
    </row>
    <row r="34" spans="1:87" x14ac:dyDescent="0.25">
      <c r="A34">
        <v>33</v>
      </c>
      <c r="B34">
        <v>15618</v>
      </c>
      <c r="C34" t="s">
        <v>256</v>
      </c>
      <c r="D34" t="s">
        <v>231</v>
      </c>
      <c r="E34" t="s">
        <v>232</v>
      </c>
      <c r="F34">
        <v>63.91</v>
      </c>
      <c r="G34" t="s">
        <v>212</v>
      </c>
      <c r="H34">
        <v>63.9</v>
      </c>
      <c r="I34" t="s">
        <v>213</v>
      </c>
      <c r="J34">
        <v>63</v>
      </c>
      <c r="K34" t="s">
        <v>172</v>
      </c>
      <c r="L34" t="s">
        <v>131</v>
      </c>
      <c r="M34" t="s">
        <v>132</v>
      </c>
      <c r="N34">
        <v>113</v>
      </c>
      <c r="O34" t="s">
        <v>119</v>
      </c>
      <c r="P34">
        <v>11</v>
      </c>
      <c r="Q34" t="s">
        <v>95</v>
      </c>
      <c r="R34">
        <v>1</v>
      </c>
      <c r="S34" t="s">
        <v>96</v>
      </c>
      <c r="T34">
        <v>1</v>
      </c>
      <c r="U34" t="s">
        <v>97</v>
      </c>
      <c r="V34">
        <v>11</v>
      </c>
      <c r="W34" t="s">
        <v>97</v>
      </c>
      <c r="X34">
        <v>1</v>
      </c>
      <c r="Y34" t="s">
        <v>98</v>
      </c>
      <c r="Z34">
        <v>2020</v>
      </c>
      <c r="AA34">
        <v>65</v>
      </c>
      <c r="AB34">
        <v>196970000</v>
      </c>
      <c r="AC34">
        <v>50</v>
      </c>
      <c r="AD34" t="s">
        <v>120</v>
      </c>
      <c r="AE34" t="s">
        <v>110</v>
      </c>
      <c r="AF34" t="s">
        <v>174</v>
      </c>
      <c r="AG34" t="s">
        <v>233</v>
      </c>
      <c r="AH34" t="s">
        <v>124</v>
      </c>
      <c r="AI34">
        <v>75</v>
      </c>
      <c r="AJ34">
        <v>77</v>
      </c>
      <c r="AK34">
        <v>79</v>
      </c>
      <c r="AL34">
        <v>75</v>
      </c>
      <c r="AM34">
        <v>79</v>
      </c>
      <c r="AN34">
        <v>77</v>
      </c>
      <c r="AO34">
        <v>82</v>
      </c>
      <c r="AP34">
        <v>77</v>
      </c>
      <c r="AQ34">
        <v>80</v>
      </c>
      <c r="AR34">
        <v>77</v>
      </c>
      <c r="AS34">
        <v>77</v>
      </c>
      <c r="AT34">
        <v>76</v>
      </c>
      <c r="AU34">
        <v>79</v>
      </c>
      <c r="AV34">
        <v>74</v>
      </c>
      <c r="AW34">
        <v>78</v>
      </c>
      <c r="AX34">
        <v>80</v>
      </c>
      <c r="AY34">
        <v>75</v>
      </c>
      <c r="AZ34">
        <v>76</v>
      </c>
      <c r="BA34">
        <v>74</v>
      </c>
      <c r="BB34">
        <v>75</v>
      </c>
      <c r="BC34">
        <v>77</v>
      </c>
      <c r="BD34">
        <v>74</v>
      </c>
      <c r="BE34">
        <v>73</v>
      </c>
      <c r="BF34">
        <v>73</v>
      </c>
      <c r="BG34">
        <v>75</v>
      </c>
      <c r="BH34">
        <v>83</v>
      </c>
      <c r="BI34">
        <v>75</v>
      </c>
      <c r="BJ34">
        <v>75</v>
      </c>
      <c r="BK34">
        <v>79</v>
      </c>
      <c r="BL34">
        <v>78</v>
      </c>
      <c r="BM34">
        <v>74</v>
      </c>
      <c r="BN34">
        <v>76</v>
      </c>
      <c r="BO34">
        <v>77</v>
      </c>
      <c r="BP34">
        <v>72</v>
      </c>
      <c r="BQ34">
        <v>73</v>
      </c>
      <c r="BR34">
        <v>72</v>
      </c>
      <c r="BS34">
        <v>66</v>
      </c>
      <c r="BT34">
        <v>73</v>
      </c>
      <c r="BU34">
        <v>67</v>
      </c>
      <c r="BV34">
        <v>74</v>
      </c>
      <c r="BW34">
        <v>77</v>
      </c>
      <c r="BX34">
        <v>75</v>
      </c>
      <c r="BY34">
        <v>69</v>
      </c>
      <c r="BZ34">
        <v>75</v>
      </c>
      <c r="CA34">
        <v>75.545454545454547</v>
      </c>
      <c r="CB34">
        <v>75</v>
      </c>
      <c r="CC34">
        <v>3.3650359924440534</v>
      </c>
      <c r="CD34">
        <v>4.4543196049199263E-2</v>
      </c>
      <c r="CE34">
        <v>66</v>
      </c>
      <c r="CF34">
        <v>83</v>
      </c>
      <c r="CG34">
        <v>17</v>
      </c>
      <c r="CH34">
        <v>0</v>
      </c>
      <c r="CI34">
        <v>0</v>
      </c>
    </row>
    <row r="35" spans="1:87" x14ac:dyDescent="0.25">
      <c r="A35">
        <v>34</v>
      </c>
      <c r="B35">
        <v>16336</v>
      </c>
      <c r="C35" t="s">
        <v>257</v>
      </c>
      <c r="D35" t="s">
        <v>258</v>
      </c>
      <c r="E35" t="s">
        <v>259</v>
      </c>
      <c r="F35">
        <v>85.4</v>
      </c>
      <c r="G35" t="s">
        <v>200</v>
      </c>
      <c r="H35">
        <v>85.4</v>
      </c>
      <c r="I35" t="s">
        <v>200</v>
      </c>
      <c r="J35">
        <v>85</v>
      </c>
      <c r="K35" t="s">
        <v>201</v>
      </c>
      <c r="L35" t="s">
        <v>202</v>
      </c>
      <c r="M35" t="s">
        <v>203</v>
      </c>
      <c r="N35">
        <v>599</v>
      </c>
      <c r="O35" t="s">
        <v>260</v>
      </c>
      <c r="P35">
        <v>59</v>
      </c>
      <c r="Q35" t="s">
        <v>260</v>
      </c>
      <c r="R35">
        <v>5</v>
      </c>
      <c r="S35" t="s">
        <v>143</v>
      </c>
      <c r="T35">
        <v>1</v>
      </c>
      <c r="U35" t="s">
        <v>97</v>
      </c>
      <c r="V35">
        <v>11</v>
      </c>
      <c r="W35" t="s">
        <v>97</v>
      </c>
      <c r="X35">
        <v>1</v>
      </c>
      <c r="Y35" t="s">
        <v>98</v>
      </c>
      <c r="Z35">
        <v>2025</v>
      </c>
      <c r="AC35">
        <v>0</v>
      </c>
      <c r="AD35" t="s">
        <v>147</v>
      </c>
      <c r="AE35" t="s">
        <v>146</v>
      </c>
      <c r="AF35" t="s">
        <v>147</v>
      </c>
      <c r="AG35" t="s">
        <v>123</v>
      </c>
      <c r="AH35" t="s">
        <v>144</v>
      </c>
      <c r="AI35">
        <v>137</v>
      </c>
      <c r="AJ35">
        <v>137</v>
      </c>
      <c r="AK35">
        <v>137</v>
      </c>
      <c r="AL35">
        <v>137</v>
      </c>
      <c r="AM35">
        <v>137</v>
      </c>
      <c r="AN35">
        <v>137</v>
      </c>
      <c r="AO35">
        <v>137</v>
      </c>
      <c r="AP35">
        <v>137</v>
      </c>
      <c r="AQ35">
        <v>137</v>
      </c>
      <c r="AR35">
        <v>137</v>
      </c>
      <c r="AS35">
        <v>137</v>
      </c>
      <c r="AT35">
        <v>137</v>
      </c>
      <c r="AU35">
        <v>137</v>
      </c>
      <c r="AV35">
        <v>137</v>
      </c>
      <c r="AW35">
        <v>137</v>
      </c>
      <c r="AX35">
        <v>137</v>
      </c>
      <c r="AY35">
        <v>138</v>
      </c>
      <c r="AZ35">
        <v>138</v>
      </c>
      <c r="BA35">
        <v>137</v>
      </c>
      <c r="BB35">
        <v>137</v>
      </c>
      <c r="BC35">
        <v>137</v>
      </c>
      <c r="BD35">
        <v>137</v>
      </c>
      <c r="BE35">
        <v>137</v>
      </c>
      <c r="BF35">
        <v>138</v>
      </c>
      <c r="BG35">
        <v>138</v>
      </c>
      <c r="BH35">
        <v>138</v>
      </c>
      <c r="BI35">
        <v>138</v>
      </c>
      <c r="BJ35">
        <v>138</v>
      </c>
      <c r="BK35">
        <v>138</v>
      </c>
      <c r="BL35">
        <v>138</v>
      </c>
      <c r="BM35">
        <v>138</v>
      </c>
      <c r="BN35">
        <v>138</v>
      </c>
      <c r="BO35">
        <v>138</v>
      </c>
      <c r="BP35">
        <v>138</v>
      </c>
      <c r="BQ35">
        <v>138</v>
      </c>
      <c r="BR35">
        <v>138</v>
      </c>
      <c r="BS35">
        <v>138</v>
      </c>
      <c r="BT35">
        <v>138</v>
      </c>
      <c r="BU35">
        <v>138</v>
      </c>
      <c r="BV35">
        <v>138</v>
      </c>
      <c r="BW35">
        <v>138</v>
      </c>
      <c r="BX35">
        <v>138</v>
      </c>
      <c r="BY35">
        <v>138</v>
      </c>
      <c r="BZ35">
        <v>138</v>
      </c>
      <c r="CA35">
        <v>137.52272727272728</v>
      </c>
      <c r="CB35">
        <v>138</v>
      </c>
      <c r="CC35">
        <v>0.50525776813637968</v>
      </c>
      <c r="CD35">
        <v>3.673994678235119E-3</v>
      </c>
      <c r="CE35">
        <v>137</v>
      </c>
      <c r="CF35">
        <v>138</v>
      </c>
      <c r="CG35">
        <v>1</v>
      </c>
      <c r="CH35">
        <v>1</v>
      </c>
      <c r="CI35">
        <v>1</v>
      </c>
    </row>
    <row r="36" spans="1:87" x14ac:dyDescent="0.25">
      <c r="A36">
        <v>35</v>
      </c>
      <c r="B36">
        <v>18836</v>
      </c>
      <c r="C36" t="s">
        <v>261</v>
      </c>
      <c r="D36" t="s">
        <v>262</v>
      </c>
      <c r="E36" t="s">
        <v>263</v>
      </c>
      <c r="F36">
        <v>85.4</v>
      </c>
      <c r="G36" t="s">
        <v>200</v>
      </c>
      <c r="H36">
        <v>85.4</v>
      </c>
      <c r="I36" t="s">
        <v>200</v>
      </c>
      <c r="J36">
        <v>85</v>
      </c>
      <c r="K36" t="s">
        <v>201</v>
      </c>
      <c r="L36" t="s">
        <v>202</v>
      </c>
      <c r="M36" t="s">
        <v>203</v>
      </c>
      <c r="N36">
        <v>563</v>
      </c>
      <c r="O36" t="s">
        <v>264</v>
      </c>
      <c r="P36">
        <v>56</v>
      </c>
      <c r="Q36" t="s">
        <v>265</v>
      </c>
      <c r="R36">
        <v>5</v>
      </c>
      <c r="S36" t="s">
        <v>143</v>
      </c>
      <c r="T36">
        <v>6</v>
      </c>
      <c r="U36" t="s">
        <v>266</v>
      </c>
      <c r="V36">
        <v>70</v>
      </c>
      <c r="W36" t="s">
        <v>267</v>
      </c>
      <c r="X36">
        <v>3</v>
      </c>
      <c r="Y36" t="s">
        <v>240</v>
      </c>
      <c r="Z36">
        <v>2021</v>
      </c>
      <c r="AA36">
        <v>11589</v>
      </c>
      <c r="AC36">
        <v>95</v>
      </c>
      <c r="AD36" t="s">
        <v>268</v>
      </c>
      <c r="AE36" t="s">
        <v>146</v>
      </c>
      <c r="AF36" t="s">
        <v>147</v>
      </c>
      <c r="AG36" t="s">
        <v>123</v>
      </c>
      <c r="AH36" t="s">
        <v>144</v>
      </c>
      <c r="AI36">
        <v>6</v>
      </c>
      <c r="AJ36">
        <v>37</v>
      </c>
      <c r="AK36">
        <v>13</v>
      </c>
      <c r="AL36">
        <v>36</v>
      </c>
      <c r="AM36">
        <v>41</v>
      </c>
      <c r="AN36">
        <v>36</v>
      </c>
      <c r="AO36">
        <v>37</v>
      </c>
      <c r="AP36">
        <v>41</v>
      </c>
      <c r="AQ36">
        <v>14</v>
      </c>
      <c r="AR36">
        <v>42</v>
      </c>
      <c r="AS36">
        <v>42</v>
      </c>
      <c r="AT36">
        <v>41</v>
      </c>
      <c r="AU36">
        <v>14</v>
      </c>
      <c r="AV36">
        <v>14</v>
      </c>
      <c r="AW36">
        <v>13</v>
      </c>
      <c r="AX36">
        <v>13</v>
      </c>
      <c r="AY36">
        <v>12</v>
      </c>
      <c r="AZ36">
        <v>13</v>
      </c>
      <c r="BA36">
        <v>12</v>
      </c>
      <c r="BB36">
        <v>29</v>
      </c>
      <c r="BC36">
        <v>12</v>
      </c>
      <c r="BD36">
        <v>28</v>
      </c>
      <c r="BE36">
        <v>12</v>
      </c>
      <c r="BF36">
        <v>14</v>
      </c>
      <c r="BG36">
        <v>12</v>
      </c>
      <c r="BH36">
        <v>13</v>
      </c>
      <c r="BI36">
        <v>12</v>
      </c>
      <c r="BJ36">
        <v>41</v>
      </c>
      <c r="BK36">
        <v>13</v>
      </c>
      <c r="BL36">
        <v>41</v>
      </c>
      <c r="BM36">
        <v>41</v>
      </c>
      <c r="BN36">
        <v>41</v>
      </c>
      <c r="BO36">
        <v>12</v>
      </c>
      <c r="BP36">
        <v>41</v>
      </c>
      <c r="BQ36">
        <v>42</v>
      </c>
      <c r="BR36">
        <v>42</v>
      </c>
      <c r="BS36">
        <v>15</v>
      </c>
      <c r="BT36">
        <v>14</v>
      </c>
      <c r="BU36">
        <v>43</v>
      </c>
      <c r="BV36">
        <v>41</v>
      </c>
      <c r="BW36">
        <v>13</v>
      </c>
      <c r="BX36">
        <v>41</v>
      </c>
      <c r="BY36">
        <v>41</v>
      </c>
      <c r="BZ36">
        <v>41</v>
      </c>
      <c r="CA36">
        <v>26.636363636363637</v>
      </c>
      <c r="CB36">
        <v>28.5</v>
      </c>
      <c r="CC36">
        <v>13.848164867240527</v>
      </c>
      <c r="CD36">
        <v>0.51989697453804029</v>
      </c>
      <c r="CE36">
        <v>6</v>
      </c>
      <c r="CF36">
        <v>43</v>
      </c>
      <c r="CG36">
        <v>37</v>
      </c>
      <c r="CH36">
        <v>35</v>
      </c>
      <c r="CI36">
        <v>35</v>
      </c>
    </row>
    <row r="37" spans="1:87" x14ac:dyDescent="0.25">
      <c r="A37">
        <v>36</v>
      </c>
      <c r="B37">
        <v>21897</v>
      </c>
      <c r="C37" t="s">
        <v>269</v>
      </c>
      <c r="D37" t="s">
        <v>270</v>
      </c>
      <c r="E37" t="s">
        <v>271</v>
      </c>
      <c r="F37">
        <v>63.1</v>
      </c>
      <c r="G37" t="s">
        <v>171</v>
      </c>
      <c r="H37">
        <v>63.1</v>
      </c>
      <c r="I37" t="s">
        <v>171</v>
      </c>
      <c r="J37">
        <v>63</v>
      </c>
      <c r="K37" t="s">
        <v>172</v>
      </c>
      <c r="L37" t="s">
        <v>131</v>
      </c>
      <c r="M37" t="s">
        <v>132</v>
      </c>
      <c r="N37">
        <v>113</v>
      </c>
      <c r="O37" t="s">
        <v>119</v>
      </c>
      <c r="P37">
        <v>11</v>
      </c>
      <c r="Q37" t="s">
        <v>95</v>
      </c>
      <c r="R37">
        <v>1</v>
      </c>
      <c r="S37" t="s">
        <v>96</v>
      </c>
      <c r="T37">
        <v>18</v>
      </c>
      <c r="U37" t="s">
        <v>272</v>
      </c>
      <c r="V37">
        <v>30</v>
      </c>
      <c r="W37" t="s">
        <v>273</v>
      </c>
      <c r="X37">
        <v>2</v>
      </c>
      <c r="Y37" t="s">
        <v>255</v>
      </c>
      <c r="Z37">
        <v>2010</v>
      </c>
      <c r="AA37">
        <v>1</v>
      </c>
      <c r="AB37">
        <v>22260000</v>
      </c>
      <c r="AC37">
        <v>11</v>
      </c>
      <c r="AD37" t="s">
        <v>85</v>
      </c>
      <c r="AE37" t="s">
        <v>104</v>
      </c>
      <c r="AF37" t="s">
        <v>274</v>
      </c>
      <c r="AG37" t="s">
        <v>136</v>
      </c>
      <c r="AH37" t="s">
        <v>175</v>
      </c>
      <c r="AI37">
        <v>48</v>
      </c>
      <c r="AJ37">
        <v>52</v>
      </c>
      <c r="AK37">
        <v>49</v>
      </c>
      <c r="AL37">
        <v>48</v>
      </c>
      <c r="AM37">
        <v>47</v>
      </c>
      <c r="AN37">
        <v>46</v>
      </c>
      <c r="AO37">
        <v>49</v>
      </c>
      <c r="AP37">
        <v>49</v>
      </c>
      <c r="AQ37">
        <v>46</v>
      </c>
      <c r="AR37">
        <v>47</v>
      </c>
      <c r="AS37">
        <v>46</v>
      </c>
      <c r="AT37">
        <v>46</v>
      </c>
      <c r="AU37">
        <v>46</v>
      </c>
      <c r="AV37">
        <v>45</v>
      </c>
      <c r="AW37">
        <v>47</v>
      </c>
      <c r="AX37">
        <v>49</v>
      </c>
      <c r="AY37">
        <v>45</v>
      </c>
      <c r="AZ37">
        <v>46</v>
      </c>
      <c r="BA37">
        <v>45</v>
      </c>
      <c r="BB37">
        <v>48</v>
      </c>
      <c r="BC37">
        <v>48</v>
      </c>
      <c r="BD37">
        <v>47</v>
      </c>
      <c r="BE37">
        <v>48</v>
      </c>
      <c r="BF37">
        <v>48</v>
      </c>
      <c r="BG37">
        <v>47</v>
      </c>
      <c r="BH37">
        <v>47</v>
      </c>
      <c r="BI37">
        <v>46</v>
      </c>
      <c r="BJ37">
        <v>47</v>
      </c>
      <c r="BK37">
        <v>47</v>
      </c>
      <c r="BL37">
        <v>47</v>
      </c>
      <c r="BM37">
        <v>47</v>
      </c>
      <c r="BN37">
        <v>46</v>
      </c>
      <c r="BO37">
        <v>47</v>
      </c>
      <c r="BP37">
        <v>46</v>
      </c>
      <c r="BQ37">
        <v>47</v>
      </c>
      <c r="BR37">
        <v>45</v>
      </c>
      <c r="BS37">
        <v>45</v>
      </c>
      <c r="BT37">
        <v>46</v>
      </c>
      <c r="BU37">
        <v>47</v>
      </c>
      <c r="BV37">
        <v>46</v>
      </c>
      <c r="BW37">
        <v>47</v>
      </c>
      <c r="BX37">
        <v>47</v>
      </c>
      <c r="BY37">
        <v>47</v>
      </c>
      <c r="BZ37">
        <v>39</v>
      </c>
      <c r="CA37">
        <v>46.772727272727273</v>
      </c>
      <c r="CB37">
        <v>47</v>
      </c>
      <c r="CC37">
        <v>1.80262904081061</v>
      </c>
      <c r="CD37">
        <v>3.8540173856009156E-2</v>
      </c>
      <c r="CE37">
        <v>39</v>
      </c>
      <c r="CF37">
        <v>52</v>
      </c>
      <c r="CG37">
        <v>13</v>
      </c>
      <c r="CH37">
        <v>-9</v>
      </c>
      <c r="CI37">
        <v>9</v>
      </c>
    </row>
    <row r="38" spans="1:87" x14ac:dyDescent="0.25">
      <c r="A38">
        <v>39</v>
      </c>
      <c r="B38">
        <v>25279</v>
      </c>
      <c r="C38" t="s">
        <v>275</v>
      </c>
      <c r="D38" t="s">
        <v>276</v>
      </c>
      <c r="E38" t="s">
        <v>277</v>
      </c>
      <c r="F38">
        <v>47.79</v>
      </c>
      <c r="G38" t="s">
        <v>278</v>
      </c>
      <c r="H38">
        <v>47.7</v>
      </c>
      <c r="I38" t="s">
        <v>279</v>
      </c>
      <c r="J38">
        <v>47</v>
      </c>
      <c r="K38" t="s">
        <v>280</v>
      </c>
      <c r="L38" t="s">
        <v>281</v>
      </c>
      <c r="M38" t="s">
        <v>282</v>
      </c>
      <c r="N38">
        <v>113</v>
      </c>
      <c r="O38" t="s">
        <v>119</v>
      </c>
      <c r="P38">
        <v>11</v>
      </c>
      <c r="Q38" t="s">
        <v>95</v>
      </c>
      <c r="R38">
        <v>1</v>
      </c>
      <c r="S38" t="s">
        <v>96</v>
      </c>
      <c r="T38">
        <v>1</v>
      </c>
      <c r="U38" t="s">
        <v>97</v>
      </c>
      <c r="V38">
        <v>11</v>
      </c>
      <c r="W38" t="s">
        <v>97</v>
      </c>
      <c r="X38">
        <v>1</v>
      </c>
      <c r="Y38" t="s">
        <v>98</v>
      </c>
      <c r="Z38">
        <v>2023</v>
      </c>
      <c r="AA38">
        <v>21</v>
      </c>
      <c r="AB38">
        <v>578750000</v>
      </c>
      <c r="AC38">
        <v>40</v>
      </c>
      <c r="AD38" t="s">
        <v>283</v>
      </c>
      <c r="AE38" t="s">
        <v>121</v>
      </c>
      <c r="AF38" t="s">
        <v>122</v>
      </c>
      <c r="AG38" t="s">
        <v>123</v>
      </c>
      <c r="AH38" t="s">
        <v>137</v>
      </c>
      <c r="AI38">
        <v>82</v>
      </c>
      <c r="AJ38">
        <v>82</v>
      </c>
      <c r="AK38">
        <v>82</v>
      </c>
      <c r="AL38">
        <v>85</v>
      </c>
      <c r="AM38">
        <v>85</v>
      </c>
      <c r="AN38">
        <v>84</v>
      </c>
      <c r="AO38">
        <v>84</v>
      </c>
      <c r="AP38">
        <v>92</v>
      </c>
      <c r="AQ38">
        <v>88</v>
      </c>
      <c r="AR38">
        <v>91</v>
      </c>
      <c r="AS38">
        <v>92</v>
      </c>
      <c r="AT38">
        <v>90</v>
      </c>
      <c r="AU38">
        <v>90</v>
      </c>
      <c r="AV38">
        <v>89</v>
      </c>
      <c r="AW38">
        <v>89</v>
      </c>
      <c r="AX38">
        <v>89</v>
      </c>
      <c r="AY38">
        <v>93</v>
      </c>
      <c r="AZ38">
        <v>89</v>
      </c>
      <c r="BA38">
        <v>88</v>
      </c>
      <c r="BB38">
        <v>89</v>
      </c>
      <c r="BC38">
        <v>88</v>
      </c>
      <c r="BD38">
        <v>88</v>
      </c>
      <c r="BE38">
        <v>87</v>
      </c>
      <c r="BF38">
        <v>87</v>
      </c>
      <c r="BG38">
        <v>94</v>
      </c>
      <c r="BH38">
        <v>91</v>
      </c>
      <c r="BI38">
        <v>95</v>
      </c>
      <c r="BJ38">
        <v>89</v>
      </c>
      <c r="BK38">
        <v>93</v>
      </c>
      <c r="BL38">
        <v>94</v>
      </c>
      <c r="BM38">
        <v>83</v>
      </c>
      <c r="BN38">
        <v>84</v>
      </c>
      <c r="BO38">
        <v>63</v>
      </c>
      <c r="BP38">
        <v>83</v>
      </c>
      <c r="BQ38">
        <v>83</v>
      </c>
      <c r="BR38">
        <v>83</v>
      </c>
      <c r="BS38">
        <v>80</v>
      </c>
      <c r="BT38">
        <v>74</v>
      </c>
      <c r="BU38">
        <v>69</v>
      </c>
      <c r="BV38">
        <v>69</v>
      </c>
      <c r="BW38">
        <v>67</v>
      </c>
      <c r="BX38">
        <v>70</v>
      </c>
      <c r="BY38">
        <v>69</v>
      </c>
      <c r="BZ38">
        <v>65</v>
      </c>
      <c r="CA38">
        <v>84.11363636363636</v>
      </c>
      <c r="CB38">
        <v>87</v>
      </c>
      <c r="CC38">
        <v>8.5023003975829852</v>
      </c>
      <c r="CD38">
        <v>0.10108111793938161</v>
      </c>
      <c r="CE38">
        <v>63</v>
      </c>
      <c r="CF38">
        <v>95</v>
      </c>
      <c r="CG38">
        <v>32</v>
      </c>
      <c r="CH38">
        <v>-17</v>
      </c>
      <c r="CI38">
        <v>17</v>
      </c>
    </row>
    <row r="39" spans="1:87" x14ac:dyDescent="0.25">
      <c r="A39">
        <v>40</v>
      </c>
      <c r="B39">
        <v>25729</v>
      </c>
      <c r="C39" t="s">
        <v>284</v>
      </c>
      <c r="D39" t="s">
        <v>285</v>
      </c>
      <c r="E39" t="s">
        <v>286</v>
      </c>
      <c r="F39">
        <v>73.12</v>
      </c>
      <c r="G39" t="s">
        <v>114</v>
      </c>
      <c r="H39">
        <v>73.099999999999994</v>
      </c>
      <c r="I39" t="s">
        <v>115</v>
      </c>
      <c r="J39">
        <v>73</v>
      </c>
      <c r="K39" t="s">
        <v>116</v>
      </c>
      <c r="L39" t="s">
        <v>117</v>
      </c>
      <c r="M39" t="s">
        <v>118</v>
      </c>
      <c r="N39">
        <v>113</v>
      </c>
      <c r="O39" t="s">
        <v>119</v>
      </c>
      <c r="P39">
        <v>11</v>
      </c>
      <c r="Q39" t="s">
        <v>95</v>
      </c>
      <c r="R39">
        <v>1</v>
      </c>
      <c r="S39" t="s">
        <v>96</v>
      </c>
      <c r="T39">
        <v>1</v>
      </c>
      <c r="U39" t="s">
        <v>97</v>
      </c>
      <c r="V39">
        <v>11</v>
      </c>
      <c r="W39" t="s">
        <v>97</v>
      </c>
      <c r="X39">
        <v>1</v>
      </c>
      <c r="Y39" t="s">
        <v>98</v>
      </c>
      <c r="Z39">
        <v>2014</v>
      </c>
      <c r="AA39">
        <v>224</v>
      </c>
      <c r="AB39">
        <v>15895330000</v>
      </c>
      <c r="AC39">
        <v>70</v>
      </c>
      <c r="AD39" t="s">
        <v>287</v>
      </c>
      <c r="AE39" t="s">
        <v>100</v>
      </c>
      <c r="AF39" t="s">
        <v>101</v>
      </c>
      <c r="AG39" t="s">
        <v>102</v>
      </c>
      <c r="AH39" t="s">
        <v>124</v>
      </c>
      <c r="AI39">
        <v>33</v>
      </c>
      <c r="AJ39">
        <v>33</v>
      </c>
      <c r="AK39">
        <v>33</v>
      </c>
      <c r="AL39">
        <v>33</v>
      </c>
      <c r="AM39">
        <v>33</v>
      </c>
      <c r="AN39">
        <v>32</v>
      </c>
      <c r="AO39">
        <v>33</v>
      </c>
      <c r="AP39">
        <v>32</v>
      </c>
      <c r="AQ39">
        <v>33</v>
      </c>
      <c r="AR39">
        <v>32</v>
      </c>
      <c r="AS39">
        <v>32</v>
      </c>
      <c r="AT39">
        <v>32</v>
      </c>
      <c r="AU39">
        <v>32</v>
      </c>
      <c r="AV39">
        <v>31</v>
      </c>
      <c r="AW39">
        <v>32</v>
      </c>
      <c r="AX39">
        <v>32</v>
      </c>
      <c r="AY39">
        <v>33</v>
      </c>
      <c r="AZ39">
        <v>33</v>
      </c>
      <c r="BA39">
        <v>32</v>
      </c>
      <c r="BB39">
        <v>33</v>
      </c>
      <c r="BC39">
        <v>32</v>
      </c>
      <c r="BD39">
        <v>32</v>
      </c>
      <c r="BE39">
        <v>32</v>
      </c>
      <c r="BF39">
        <v>32</v>
      </c>
      <c r="BG39">
        <v>13</v>
      </c>
      <c r="BH39">
        <v>32</v>
      </c>
      <c r="BI39">
        <v>32</v>
      </c>
      <c r="BJ39">
        <v>32</v>
      </c>
      <c r="BK39">
        <v>32</v>
      </c>
      <c r="BL39">
        <v>32</v>
      </c>
      <c r="BM39">
        <v>32</v>
      </c>
      <c r="BN39">
        <v>32</v>
      </c>
      <c r="BO39">
        <v>32</v>
      </c>
      <c r="BP39">
        <v>32</v>
      </c>
      <c r="BQ39">
        <v>32</v>
      </c>
      <c r="BR39">
        <v>32</v>
      </c>
      <c r="BS39">
        <v>32</v>
      </c>
      <c r="BT39">
        <v>32</v>
      </c>
      <c r="BU39">
        <v>32</v>
      </c>
      <c r="BV39">
        <v>32</v>
      </c>
      <c r="BW39">
        <v>31</v>
      </c>
      <c r="BX39">
        <v>31</v>
      </c>
      <c r="BY39">
        <v>31</v>
      </c>
      <c r="BZ39">
        <v>31</v>
      </c>
      <c r="CA39">
        <v>31.681818181818183</v>
      </c>
      <c r="CB39">
        <v>32</v>
      </c>
      <c r="CC39">
        <v>2.9394883851060474</v>
      </c>
      <c r="CD39">
        <v>9.2781555914394603E-2</v>
      </c>
      <c r="CE39">
        <v>13</v>
      </c>
      <c r="CF39">
        <v>33</v>
      </c>
      <c r="CG39">
        <v>20</v>
      </c>
      <c r="CH39">
        <v>-2</v>
      </c>
      <c r="CI39">
        <v>2</v>
      </c>
    </row>
    <row r="40" spans="1:87" x14ac:dyDescent="0.25">
      <c r="A40">
        <v>41</v>
      </c>
      <c r="B40">
        <v>26017</v>
      </c>
      <c r="C40" t="s">
        <v>288</v>
      </c>
      <c r="D40" t="s">
        <v>289</v>
      </c>
      <c r="E40" t="s">
        <v>290</v>
      </c>
      <c r="F40">
        <v>58.12</v>
      </c>
      <c r="G40" t="s">
        <v>89</v>
      </c>
      <c r="H40">
        <v>58.1</v>
      </c>
      <c r="I40" t="s">
        <v>90</v>
      </c>
      <c r="J40">
        <v>58</v>
      </c>
      <c r="K40" t="s">
        <v>91</v>
      </c>
      <c r="L40" t="s">
        <v>92</v>
      </c>
      <c r="M40" t="s">
        <v>93</v>
      </c>
      <c r="N40">
        <v>113</v>
      </c>
      <c r="O40" t="s">
        <v>119</v>
      </c>
      <c r="P40">
        <v>11</v>
      </c>
      <c r="Q40" t="s">
        <v>95</v>
      </c>
      <c r="R40">
        <v>1</v>
      </c>
      <c r="S40" t="s">
        <v>96</v>
      </c>
      <c r="T40">
        <v>1</v>
      </c>
      <c r="U40" t="s">
        <v>97</v>
      </c>
      <c r="V40">
        <v>11</v>
      </c>
      <c r="W40" t="s">
        <v>97</v>
      </c>
      <c r="X40">
        <v>1</v>
      </c>
      <c r="Y40" t="s">
        <v>98</v>
      </c>
      <c r="Z40">
        <v>2004</v>
      </c>
      <c r="AA40">
        <v>20</v>
      </c>
      <c r="AB40">
        <v>402450000</v>
      </c>
      <c r="AC40">
        <v>40</v>
      </c>
      <c r="AD40" t="s">
        <v>283</v>
      </c>
      <c r="AE40" t="s">
        <v>125</v>
      </c>
      <c r="AF40" t="s">
        <v>135</v>
      </c>
      <c r="AG40" t="s">
        <v>196</v>
      </c>
      <c r="AH40" t="s">
        <v>137</v>
      </c>
      <c r="AI40">
        <v>68</v>
      </c>
      <c r="AJ40">
        <v>68</v>
      </c>
      <c r="AK40">
        <v>67</v>
      </c>
      <c r="AL40">
        <v>67</v>
      </c>
      <c r="AM40">
        <v>67</v>
      </c>
      <c r="AN40">
        <v>69</v>
      </c>
      <c r="AO40">
        <v>67</v>
      </c>
      <c r="AP40">
        <v>67</v>
      </c>
      <c r="AQ40">
        <v>67</v>
      </c>
      <c r="AR40">
        <v>67</v>
      </c>
      <c r="AS40">
        <v>67</v>
      </c>
      <c r="AT40">
        <v>67</v>
      </c>
      <c r="AU40">
        <v>67</v>
      </c>
      <c r="AV40">
        <v>67</v>
      </c>
      <c r="AW40">
        <v>67</v>
      </c>
      <c r="AX40">
        <v>66</v>
      </c>
      <c r="AY40">
        <v>66</v>
      </c>
      <c r="AZ40">
        <v>67</v>
      </c>
      <c r="BA40">
        <v>67</v>
      </c>
      <c r="BB40">
        <v>67</v>
      </c>
      <c r="BC40">
        <v>67</v>
      </c>
      <c r="BD40">
        <v>66</v>
      </c>
      <c r="BE40">
        <v>67</v>
      </c>
      <c r="BF40">
        <v>66</v>
      </c>
      <c r="BG40">
        <v>66</v>
      </c>
      <c r="BH40">
        <v>68</v>
      </c>
      <c r="BI40">
        <v>67</v>
      </c>
      <c r="BJ40">
        <v>65</v>
      </c>
      <c r="BK40">
        <v>64</v>
      </c>
      <c r="BL40">
        <v>65</v>
      </c>
      <c r="BM40">
        <v>65</v>
      </c>
      <c r="BN40">
        <v>66</v>
      </c>
      <c r="BO40">
        <v>66</v>
      </c>
      <c r="BP40">
        <v>70</v>
      </c>
      <c r="BQ40">
        <v>73</v>
      </c>
      <c r="BR40">
        <v>72</v>
      </c>
      <c r="BS40">
        <v>69</v>
      </c>
      <c r="BT40">
        <v>66</v>
      </c>
      <c r="BU40">
        <v>68</v>
      </c>
      <c r="BV40">
        <v>68</v>
      </c>
      <c r="BW40">
        <v>69</v>
      </c>
      <c r="BX40">
        <v>68</v>
      </c>
      <c r="BY40">
        <v>67</v>
      </c>
      <c r="BZ40">
        <v>67</v>
      </c>
      <c r="CA40">
        <v>67.204545454545453</v>
      </c>
      <c r="CB40">
        <v>67</v>
      </c>
      <c r="CC40">
        <v>1.6364957663357003</v>
      </c>
      <c r="CD40">
        <v>2.4350968454099023E-2</v>
      </c>
      <c r="CE40">
        <v>64</v>
      </c>
      <c r="CF40">
        <v>73</v>
      </c>
      <c r="CG40">
        <v>9</v>
      </c>
      <c r="CH40">
        <v>-1</v>
      </c>
      <c r="CI40">
        <v>1</v>
      </c>
    </row>
    <row r="41" spans="1:87" x14ac:dyDescent="0.25">
      <c r="A41">
        <v>42</v>
      </c>
      <c r="B41">
        <v>26453</v>
      </c>
      <c r="C41" t="s">
        <v>291</v>
      </c>
      <c r="D41" t="s">
        <v>87</v>
      </c>
      <c r="E41" t="s">
        <v>88</v>
      </c>
      <c r="F41">
        <v>58.12</v>
      </c>
      <c r="G41" t="s">
        <v>89</v>
      </c>
      <c r="H41">
        <v>58.1</v>
      </c>
      <c r="I41" t="s">
        <v>90</v>
      </c>
      <c r="J41">
        <v>58</v>
      </c>
      <c r="K41" t="s">
        <v>91</v>
      </c>
      <c r="L41" t="s">
        <v>92</v>
      </c>
      <c r="M41" t="s">
        <v>93</v>
      </c>
      <c r="N41">
        <v>114</v>
      </c>
      <c r="O41" t="s">
        <v>94</v>
      </c>
      <c r="P41">
        <v>11</v>
      </c>
      <c r="Q41" t="s">
        <v>95</v>
      </c>
      <c r="R41">
        <v>1</v>
      </c>
      <c r="S41" t="s">
        <v>96</v>
      </c>
      <c r="T41">
        <v>1</v>
      </c>
      <c r="U41" t="s">
        <v>97</v>
      </c>
      <c r="V41">
        <v>11</v>
      </c>
      <c r="W41" t="s">
        <v>97</v>
      </c>
      <c r="X41">
        <v>1</v>
      </c>
      <c r="Y41" t="s">
        <v>98</v>
      </c>
      <c r="Z41">
        <v>2013</v>
      </c>
      <c r="AA41">
        <v>1974</v>
      </c>
      <c r="AB41">
        <v>57098150000</v>
      </c>
      <c r="AC41">
        <v>93</v>
      </c>
      <c r="AD41" t="s">
        <v>99</v>
      </c>
      <c r="AE41" t="s">
        <v>100</v>
      </c>
      <c r="AF41" t="s">
        <v>101</v>
      </c>
      <c r="AG41" t="s">
        <v>102</v>
      </c>
      <c r="AH41" t="s">
        <v>103</v>
      </c>
      <c r="AI41">
        <v>17</v>
      </c>
      <c r="AJ41">
        <v>14</v>
      </c>
      <c r="AK41">
        <v>17</v>
      </c>
      <c r="AL41">
        <v>17</v>
      </c>
      <c r="AM41">
        <v>16</v>
      </c>
      <c r="AN41">
        <v>18</v>
      </c>
      <c r="AO41">
        <v>17</v>
      </c>
      <c r="AP41">
        <v>18</v>
      </c>
      <c r="AQ41">
        <v>16</v>
      </c>
      <c r="AR41">
        <v>15</v>
      </c>
      <c r="AS41">
        <v>17</v>
      </c>
      <c r="AT41">
        <v>16</v>
      </c>
      <c r="AU41">
        <v>18</v>
      </c>
      <c r="AV41">
        <v>19</v>
      </c>
      <c r="AW41">
        <v>15</v>
      </c>
      <c r="AX41">
        <v>17</v>
      </c>
      <c r="AY41">
        <v>27</v>
      </c>
      <c r="AZ41">
        <v>15</v>
      </c>
      <c r="BA41">
        <v>19</v>
      </c>
      <c r="BB41">
        <v>25</v>
      </c>
      <c r="BC41">
        <v>26</v>
      </c>
      <c r="BD41">
        <v>25</v>
      </c>
      <c r="BE41">
        <v>23</v>
      </c>
      <c r="BF41">
        <v>28</v>
      </c>
      <c r="BG41">
        <v>23</v>
      </c>
      <c r="BH41">
        <v>30</v>
      </c>
      <c r="BI41">
        <v>22</v>
      </c>
      <c r="BJ41">
        <v>29</v>
      </c>
      <c r="BK41">
        <v>26</v>
      </c>
      <c r="BL41">
        <v>27</v>
      </c>
      <c r="BM41">
        <v>21</v>
      </c>
      <c r="BN41">
        <v>24</v>
      </c>
      <c r="BO41">
        <v>18</v>
      </c>
      <c r="BP41">
        <v>26</v>
      </c>
      <c r="BQ41">
        <v>24</v>
      </c>
      <c r="BR41">
        <v>26</v>
      </c>
      <c r="BS41">
        <v>18</v>
      </c>
      <c r="BT41">
        <v>18</v>
      </c>
      <c r="BU41">
        <v>24</v>
      </c>
      <c r="BV41">
        <v>24</v>
      </c>
      <c r="BW41">
        <v>25</v>
      </c>
      <c r="BX41">
        <v>251</v>
      </c>
      <c r="BY41">
        <v>163</v>
      </c>
      <c r="BZ41">
        <v>170</v>
      </c>
      <c r="CA41">
        <v>32.81818181818182</v>
      </c>
      <c r="CB41">
        <v>21.5</v>
      </c>
      <c r="CC41">
        <v>45.741575779118833</v>
      </c>
      <c r="CD41">
        <v>1.3937876276185792</v>
      </c>
      <c r="CE41">
        <v>14</v>
      </c>
      <c r="CF41">
        <v>251</v>
      </c>
      <c r="CG41">
        <v>237</v>
      </c>
      <c r="CH41">
        <v>153</v>
      </c>
      <c r="CI41">
        <v>153</v>
      </c>
    </row>
    <row r="42" spans="1:87" x14ac:dyDescent="0.25">
      <c r="A42">
        <v>43</v>
      </c>
      <c r="B42">
        <v>27782</v>
      </c>
      <c r="C42" t="s">
        <v>292</v>
      </c>
      <c r="D42" t="s">
        <v>87</v>
      </c>
      <c r="E42" t="s">
        <v>88</v>
      </c>
      <c r="F42">
        <v>58.12</v>
      </c>
      <c r="G42" t="s">
        <v>89</v>
      </c>
      <c r="H42">
        <v>58.1</v>
      </c>
      <c r="I42" t="s">
        <v>90</v>
      </c>
      <c r="J42">
        <v>58</v>
      </c>
      <c r="K42" t="s">
        <v>91</v>
      </c>
      <c r="L42" t="s">
        <v>92</v>
      </c>
      <c r="M42" t="s">
        <v>93</v>
      </c>
      <c r="N42">
        <v>114</v>
      </c>
      <c r="O42" t="s">
        <v>94</v>
      </c>
      <c r="P42">
        <v>11</v>
      </c>
      <c r="Q42" t="s">
        <v>95</v>
      </c>
      <c r="R42">
        <v>1</v>
      </c>
      <c r="S42" t="s">
        <v>96</v>
      </c>
      <c r="T42">
        <v>1</v>
      </c>
      <c r="U42" t="s">
        <v>97</v>
      </c>
      <c r="V42">
        <v>11</v>
      </c>
      <c r="W42" t="s">
        <v>97</v>
      </c>
      <c r="X42">
        <v>1</v>
      </c>
      <c r="Y42" t="s">
        <v>98</v>
      </c>
      <c r="Z42">
        <v>2013</v>
      </c>
      <c r="AA42">
        <v>1974</v>
      </c>
      <c r="AB42">
        <v>57098150000</v>
      </c>
      <c r="AC42">
        <v>93</v>
      </c>
      <c r="AD42" t="s">
        <v>99</v>
      </c>
      <c r="AE42" t="s">
        <v>100</v>
      </c>
      <c r="AF42" t="s">
        <v>101</v>
      </c>
      <c r="AG42" t="s">
        <v>102</v>
      </c>
      <c r="AH42" t="s">
        <v>103</v>
      </c>
      <c r="AI42">
        <v>65</v>
      </c>
      <c r="AJ42">
        <v>66</v>
      </c>
      <c r="AK42">
        <v>62</v>
      </c>
      <c r="AL42">
        <v>62</v>
      </c>
      <c r="AM42">
        <v>63</v>
      </c>
      <c r="AN42">
        <v>63</v>
      </c>
      <c r="AO42">
        <v>63</v>
      </c>
      <c r="AP42">
        <v>63</v>
      </c>
      <c r="AQ42">
        <v>63</v>
      </c>
      <c r="AR42">
        <v>60</v>
      </c>
      <c r="AS42">
        <v>60</v>
      </c>
      <c r="AT42">
        <v>56</v>
      </c>
      <c r="AU42">
        <v>56</v>
      </c>
      <c r="AV42">
        <v>56</v>
      </c>
      <c r="AW42">
        <v>56</v>
      </c>
      <c r="AX42">
        <v>56</v>
      </c>
      <c r="AY42">
        <v>56</v>
      </c>
      <c r="AZ42">
        <v>56</v>
      </c>
      <c r="BA42">
        <v>56</v>
      </c>
      <c r="BB42">
        <v>56</v>
      </c>
      <c r="BC42">
        <v>56</v>
      </c>
      <c r="BD42">
        <v>55</v>
      </c>
      <c r="BE42">
        <v>56</v>
      </c>
      <c r="BF42">
        <v>57</v>
      </c>
      <c r="BG42">
        <v>57</v>
      </c>
      <c r="BH42">
        <v>63</v>
      </c>
      <c r="BI42">
        <v>59</v>
      </c>
      <c r="BJ42">
        <v>62</v>
      </c>
      <c r="BK42">
        <v>62</v>
      </c>
      <c r="BL42">
        <v>60</v>
      </c>
      <c r="BM42">
        <v>60</v>
      </c>
      <c r="BN42">
        <v>60</v>
      </c>
      <c r="BO42">
        <v>60</v>
      </c>
      <c r="BP42">
        <v>60</v>
      </c>
      <c r="BQ42">
        <v>60</v>
      </c>
      <c r="BR42">
        <v>62</v>
      </c>
      <c r="BS42">
        <v>62</v>
      </c>
      <c r="BT42">
        <v>62</v>
      </c>
      <c r="BU42">
        <v>47</v>
      </c>
      <c r="BV42">
        <v>47</v>
      </c>
      <c r="BW42">
        <v>46</v>
      </c>
      <c r="BX42">
        <v>51</v>
      </c>
      <c r="BY42">
        <v>51</v>
      </c>
      <c r="BZ42">
        <v>52</v>
      </c>
      <c r="CA42">
        <v>58.204545454545453</v>
      </c>
      <c r="CB42">
        <v>60</v>
      </c>
      <c r="CC42">
        <v>4.7767827328606431</v>
      </c>
      <c r="CD42">
        <v>8.2068895058909921E-2</v>
      </c>
      <c r="CE42">
        <v>46</v>
      </c>
      <c r="CF42">
        <v>66</v>
      </c>
      <c r="CG42">
        <v>20</v>
      </c>
      <c r="CH42">
        <v>-13</v>
      </c>
      <c r="CI42">
        <v>13</v>
      </c>
    </row>
    <row r="43" spans="1:87" x14ac:dyDescent="0.25">
      <c r="A43">
        <v>44</v>
      </c>
      <c r="B43">
        <v>27818</v>
      </c>
      <c r="C43" t="s">
        <v>293</v>
      </c>
      <c r="D43" t="s">
        <v>294</v>
      </c>
      <c r="E43" t="s">
        <v>295</v>
      </c>
      <c r="F43">
        <v>62.9</v>
      </c>
      <c r="G43" t="s">
        <v>296</v>
      </c>
      <c r="H43">
        <v>62.9</v>
      </c>
      <c r="I43" t="s">
        <v>296</v>
      </c>
      <c r="J43">
        <v>62</v>
      </c>
      <c r="K43" t="s">
        <v>130</v>
      </c>
      <c r="L43" t="s">
        <v>131</v>
      </c>
      <c r="M43" t="s">
        <v>132</v>
      </c>
      <c r="N43">
        <v>114</v>
      </c>
      <c r="O43" t="s">
        <v>94</v>
      </c>
      <c r="P43">
        <v>11</v>
      </c>
      <c r="Q43" t="s">
        <v>95</v>
      </c>
      <c r="R43">
        <v>1</v>
      </c>
      <c r="S43" t="s">
        <v>96</v>
      </c>
      <c r="T43">
        <v>1</v>
      </c>
      <c r="U43" t="s">
        <v>97</v>
      </c>
      <c r="V43">
        <v>11</v>
      </c>
      <c r="W43" t="s">
        <v>97</v>
      </c>
      <c r="X43">
        <v>1</v>
      </c>
      <c r="Y43" t="s">
        <v>98</v>
      </c>
      <c r="Z43">
        <v>1991</v>
      </c>
      <c r="AA43">
        <v>1162</v>
      </c>
      <c r="AB43">
        <v>96765620000</v>
      </c>
      <c r="AC43">
        <v>93</v>
      </c>
      <c r="AD43" t="s">
        <v>99</v>
      </c>
      <c r="AE43" t="s">
        <v>100</v>
      </c>
      <c r="AF43" t="s">
        <v>101</v>
      </c>
      <c r="AG43" t="s">
        <v>297</v>
      </c>
      <c r="AH43" t="s">
        <v>103</v>
      </c>
      <c r="AI43">
        <v>18</v>
      </c>
      <c r="AJ43">
        <v>18</v>
      </c>
      <c r="AK43">
        <v>13</v>
      </c>
      <c r="AL43">
        <v>14</v>
      </c>
      <c r="AM43">
        <v>14</v>
      </c>
      <c r="AN43">
        <v>19</v>
      </c>
      <c r="AO43">
        <v>19</v>
      </c>
      <c r="AP43">
        <v>19</v>
      </c>
      <c r="AQ43">
        <v>19</v>
      </c>
      <c r="AR43">
        <v>18</v>
      </c>
      <c r="AS43">
        <v>18</v>
      </c>
      <c r="AT43">
        <v>18</v>
      </c>
      <c r="AU43">
        <v>18</v>
      </c>
      <c r="AV43">
        <v>18</v>
      </c>
      <c r="AW43">
        <v>18</v>
      </c>
      <c r="AX43">
        <v>18</v>
      </c>
      <c r="AY43">
        <v>18</v>
      </c>
      <c r="AZ43">
        <v>18</v>
      </c>
      <c r="BA43">
        <v>18</v>
      </c>
      <c r="BB43">
        <v>18</v>
      </c>
      <c r="BC43">
        <v>18</v>
      </c>
      <c r="BD43">
        <v>18</v>
      </c>
      <c r="BE43">
        <v>18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9.204545454545455</v>
      </c>
      <c r="CB43">
        <v>13.5</v>
      </c>
      <c r="CC43">
        <v>8.9717373948197334</v>
      </c>
      <c r="CD43">
        <v>0.97470727252362532</v>
      </c>
      <c r="CE43">
        <v>0</v>
      </c>
      <c r="CF43">
        <v>19</v>
      </c>
      <c r="CG43">
        <v>19</v>
      </c>
      <c r="CH43">
        <v>-18</v>
      </c>
      <c r="CI43">
        <v>18</v>
      </c>
    </row>
    <row r="44" spans="1:87" x14ac:dyDescent="0.25">
      <c r="A44">
        <v>45</v>
      </c>
      <c r="B44">
        <v>27983</v>
      </c>
      <c r="C44" t="s">
        <v>298</v>
      </c>
      <c r="D44" t="s">
        <v>299</v>
      </c>
      <c r="E44" t="s">
        <v>300</v>
      </c>
      <c r="F44">
        <v>62.2</v>
      </c>
      <c r="G44" t="s">
        <v>129</v>
      </c>
      <c r="H44">
        <v>62.2</v>
      </c>
      <c r="I44" t="s">
        <v>129</v>
      </c>
      <c r="J44">
        <v>62</v>
      </c>
      <c r="K44" t="s">
        <v>130</v>
      </c>
      <c r="L44" t="s">
        <v>131</v>
      </c>
      <c r="M44" t="s">
        <v>132</v>
      </c>
      <c r="N44">
        <v>113</v>
      </c>
      <c r="O44" t="s">
        <v>119</v>
      </c>
      <c r="P44">
        <v>11</v>
      </c>
      <c r="Q44" t="s">
        <v>95</v>
      </c>
      <c r="R44">
        <v>1</v>
      </c>
      <c r="S44" t="s">
        <v>96</v>
      </c>
      <c r="T44">
        <v>1</v>
      </c>
      <c r="U44" t="s">
        <v>97</v>
      </c>
      <c r="V44">
        <v>11</v>
      </c>
      <c r="W44" t="s">
        <v>97</v>
      </c>
      <c r="X44">
        <v>1</v>
      </c>
      <c r="Y44" t="s">
        <v>98</v>
      </c>
      <c r="Z44">
        <v>2007</v>
      </c>
      <c r="AA44">
        <v>9</v>
      </c>
      <c r="AB44">
        <v>198010000</v>
      </c>
      <c r="AC44">
        <v>22</v>
      </c>
      <c r="AD44" t="s">
        <v>195</v>
      </c>
      <c r="AE44" t="s">
        <v>110</v>
      </c>
      <c r="AF44" t="s">
        <v>174</v>
      </c>
      <c r="AG44" t="s">
        <v>136</v>
      </c>
      <c r="AH44" t="s">
        <v>175</v>
      </c>
      <c r="AI44">
        <v>160</v>
      </c>
      <c r="AJ44">
        <v>160</v>
      </c>
      <c r="AK44">
        <v>160</v>
      </c>
      <c r="AL44">
        <v>160</v>
      </c>
      <c r="AM44">
        <v>160</v>
      </c>
      <c r="AN44">
        <v>160</v>
      </c>
      <c r="AO44">
        <v>159</v>
      </c>
      <c r="AP44">
        <v>159</v>
      </c>
      <c r="AQ44">
        <v>159</v>
      </c>
      <c r="AR44">
        <v>159</v>
      </c>
      <c r="AS44">
        <v>160</v>
      </c>
      <c r="AT44">
        <v>165</v>
      </c>
      <c r="AU44">
        <v>158</v>
      </c>
      <c r="AV44">
        <v>165</v>
      </c>
      <c r="AW44">
        <v>165</v>
      </c>
      <c r="AX44">
        <v>164</v>
      </c>
      <c r="AY44">
        <v>165</v>
      </c>
      <c r="AZ44">
        <v>165</v>
      </c>
      <c r="BA44">
        <v>164</v>
      </c>
      <c r="BB44">
        <v>164</v>
      </c>
      <c r="BC44">
        <v>164</v>
      </c>
      <c r="BD44">
        <v>164</v>
      </c>
      <c r="BE44">
        <v>164</v>
      </c>
      <c r="BF44">
        <v>164</v>
      </c>
      <c r="BG44">
        <v>165</v>
      </c>
      <c r="BH44">
        <v>164</v>
      </c>
      <c r="BI44">
        <v>164</v>
      </c>
      <c r="BJ44">
        <v>164</v>
      </c>
      <c r="BK44">
        <v>164</v>
      </c>
      <c r="BL44">
        <v>164</v>
      </c>
      <c r="BM44">
        <v>164</v>
      </c>
      <c r="BN44">
        <v>164</v>
      </c>
      <c r="BO44">
        <v>164</v>
      </c>
      <c r="BP44">
        <v>164</v>
      </c>
      <c r="BQ44">
        <v>164</v>
      </c>
      <c r="BR44">
        <v>165</v>
      </c>
      <c r="BS44">
        <v>156</v>
      </c>
      <c r="BT44">
        <v>164</v>
      </c>
      <c r="BU44">
        <v>155</v>
      </c>
      <c r="BV44">
        <v>155</v>
      </c>
      <c r="BW44">
        <v>155</v>
      </c>
      <c r="BX44">
        <v>165</v>
      </c>
      <c r="BY44">
        <v>156</v>
      </c>
      <c r="BZ44">
        <v>165</v>
      </c>
      <c r="CA44">
        <v>162</v>
      </c>
      <c r="CB44">
        <v>164</v>
      </c>
      <c r="CC44">
        <v>3.24216407773832</v>
      </c>
      <c r="CD44">
        <v>2.001335850455753E-2</v>
      </c>
      <c r="CE44">
        <v>155</v>
      </c>
      <c r="CF44">
        <v>165</v>
      </c>
      <c r="CG44">
        <v>10</v>
      </c>
      <c r="CH44">
        <v>5</v>
      </c>
      <c r="CI44">
        <v>5</v>
      </c>
    </row>
    <row r="45" spans="1:87" x14ac:dyDescent="0.25">
      <c r="A45">
        <v>46</v>
      </c>
      <c r="B45">
        <v>30892</v>
      </c>
      <c r="C45" t="s">
        <v>301</v>
      </c>
      <c r="D45" t="s">
        <v>302</v>
      </c>
      <c r="E45" t="s">
        <v>303</v>
      </c>
      <c r="F45">
        <v>60.2</v>
      </c>
      <c r="G45" t="s">
        <v>304</v>
      </c>
      <c r="H45">
        <v>60.2</v>
      </c>
      <c r="I45" t="s">
        <v>304</v>
      </c>
      <c r="J45">
        <v>60</v>
      </c>
      <c r="K45" t="s">
        <v>154</v>
      </c>
      <c r="L45" t="s">
        <v>92</v>
      </c>
      <c r="M45" t="s">
        <v>93</v>
      </c>
      <c r="N45">
        <v>573</v>
      </c>
      <c r="O45" t="s">
        <v>141</v>
      </c>
      <c r="P45">
        <v>57</v>
      </c>
      <c r="Q45" t="s">
        <v>142</v>
      </c>
      <c r="R45">
        <v>5</v>
      </c>
      <c r="S45" t="s">
        <v>143</v>
      </c>
      <c r="T45">
        <v>1</v>
      </c>
      <c r="U45" t="s">
        <v>97</v>
      </c>
      <c r="V45">
        <v>11</v>
      </c>
      <c r="W45" t="s">
        <v>97</v>
      </c>
      <c r="X45">
        <v>1</v>
      </c>
      <c r="Y45" t="s">
        <v>98</v>
      </c>
      <c r="Z45">
        <v>1989</v>
      </c>
      <c r="AB45">
        <v>78390000</v>
      </c>
      <c r="AC45">
        <v>0</v>
      </c>
      <c r="AD45" t="s">
        <v>147</v>
      </c>
      <c r="AE45" t="s">
        <v>110</v>
      </c>
      <c r="AF45" t="s">
        <v>174</v>
      </c>
      <c r="AG45" t="s">
        <v>163</v>
      </c>
      <c r="AH45" t="s">
        <v>144</v>
      </c>
      <c r="AI45">
        <v>114</v>
      </c>
      <c r="AJ45">
        <v>114</v>
      </c>
      <c r="AK45">
        <v>115</v>
      </c>
      <c r="AL45">
        <v>120</v>
      </c>
      <c r="AM45">
        <v>113</v>
      </c>
      <c r="AN45">
        <v>117</v>
      </c>
      <c r="AO45">
        <v>113</v>
      </c>
      <c r="AP45">
        <v>117</v>
      </c>
      <c r="AQ45">
        <v>114</v>
      </c>
      <c r="AR45">
        <v>113</v>
      </c>
      <c r="AS45">
        <v>113</v>
      </c>
      <c r="AT45">
        <v>113</v>
      </c>
      <c r="AU45">
        <v>121</v>
      </c>
      <c r="AV45">
        <v>113</v>
      </c>
      <c r="AW45">
        <v>113</v>
      </c>
      <c r="AX45">
        <v>119</v>
      </c>
      <c r="AY45">
        <v>120</v>
      </c>
      <c r="AZ45">
        <v>120</v>
      </c>
      <c r="BA45">
        <v>117</v>
      </c>
      <c r="BB45">
        <v>120</v>
      </c>
      <c r="BC45">
        <v>122</v>
      </c>
      <c r="BD45">
        <v>119</v>
      </c>
      <c r="BE45">
        <v>122</v>
      </c>
      <c r="BF45">
        <v>114</v>
      </c>
      <c r="BG45">
        <v>120</v>
      </c>
      <c r="BH45">
        <v>117</v>
      </c>
      <c r="BI45">
        <v>117</v>
      </c>
      <c r="BJ45">
        <v>118</v>
      </c>
      <c r="BK45">
        <v>113</v>
      </c>
      <c r="BL45">
        <v>113</v>
      </c>
      <c r="BM45">
        <v>111</v>
      </c>
      <c r="BN45">
        <v>115</v>
      </c>
      <c r="BO45">
        <v>108</v>
      </c>
      <c r="BP45">
        <v>107</v>
      </c>
      <c r="BQ45">
        <v>114</v>
      </c>
      <c r="BR45">
        <v>114</v>
      </c>
      <c r="BS45">
        <v>115</v>
      </c>
      <c r="BT45">
        <v>116</v>
      </c>
      <c r="BU45">
        <v>115</v>
      </c>
      <c r="BV45">
        <v>117</v>
      </c>
      <c r="BW45">
        <v>118</v>
      </c>
      <c r="BX45">
        <v>117</v>
      </c>
      <c r="BY45">
        <v>86</v>
      </c>
      <c r="BZ45">
        <v>118</v>
      </c>
      <c r="CA45">
        <v>115.11363636363636</v>
      </c>
      <c r="CB45">
        <v>115</v>
      </c>
      <c r="CC45">
        <v>5.6206260889811279</v>
      </c>
      <c r="CD45">
        <v>4.8826761681178603E-2</v>
      </c>
      <c r="CE45">
        <v>86</v>
      </c>
      <c r="CF45">
        <v>122</v>
      </c>
      <c r="CG45">
        <v>36</v>
      </c>
      <c r="CH45">
        <v>4</v>
      </c>
      <c r="CI45">
        <v>4</v>
      </c>
    </row>
    <row r="46" spans="1:87" x14ac:dyDescent="0.25">
      <c r="A46">
        <v>47</v>
      </c>
      <c r="B46">
        <v>31826</v>
      </c>
      <c r="C46" t="s">
        <v>305</v>
      </c>
      <c r="D46" t="s">
        <v>302</v>
      </c>
      <c r="E46" t="s">
        <v>303</v>
      </c>
      <c r="F46">
        <v>60.2</v>
      </c>
      <c r="G46" t="s">
        <v>304</v>
      </c>
      <c r="H46">
        <v>60.2</v>
      </c>
      <c r="I46" t="s">
        <v>304</v>
      </c>
      <c r="J46">
        <v>60</v>
      </c>
      <c r="K46" t="s">
        <v>154</v>
      </c>
      <c r="L46" t="s">
        <v>92</v>
      </c>
      <c r="M46" t="s">
        <v>93</v>
      </c>
      <c r="N46">
        <v>573</v>
      </c>
      <c r="O46" t="s">
        <v>141</v>
      </c>
      <c r="P46">
        <v>57</v>
      </c>
      <c r="Q46" t="s">
        <v>142</v>
      </c>
      <c r="R46">
        <v>5</v>
      </c>
      <c r="S46" t="s">
        <v>143</v>
      </c>
      <c r="T46">
        <v>1</v>
      </c>
      <c r="U46" t="s">
        <v>97</v>
      </c>
      <c r="V46">
        <v>11</v>
      </c>
      <c r="W46" t="s">
        <v>97</v>
      </c>
      <c r="X46">
        <v>1</v>
      </c>
      <c r="Y46" t="s">
        <v>98</v>
      </c>
      <c r="Z46">
        <v>1989</v>
      </c>
      <c r="AB46">
        <v>78390000</v>
      </c>
      <c r="AC46">
        <v>0</v>
      </c>
      <c r="AD46" t="s">
        <v>147</v>
      </c>
      <c r="AE46" t="s">
        <v>110</v>
      </c>
      <c r="AF46" t="s">
        <v>174</v>
      </c>
      <c r="AG46" t="s">
        <v>163</v>
      </c>
      <c r="AH46" t="s">
        <v>144</v>
      </c>
      <c r="AI46">
        <v>980</v>
      </c>
      <c r="AJ46">
        <v>1171</v>
      </c>
      <c r="AK46">
        <v>1231</v>
      </c>
      <c r="AL46">
        <v>674</v>
      </c>
      <c r="AM46">
        <v>1269</v>
      </c>
      <c r="AN46">
        <v>1233</v>
      </c>
      <c r="AO46">
        <v>1276</v>
      </c>
      <c r="AP46">
        <v>1226</v>
      </c>
      <c r="AQ46">
        <v>1286</v>
      </c>
      <c r="AR46">
        <v>1373</v>
      </c>
      <c r="AS46">
        <v>1415</v>
      </c>
      <c r="AT46">
        <v>38</v>
      </c>
      <c r="AU46">
        <v>42</v>
      </c>
      <c r="AV46">
        <v>42</v>
      </c>
      <c r="AW46">
        <v>45</v>
      </c>
      <c r="AX46">
        <v>44</v>
      </c>
      <c r="AY46">
        <v>44</v>
      </c>
      <c r="AZ46">
        <v>44</v>
      </c>
      <c r="BA46">
        <v>44</v>
      </c>
      <c r="BB46">
        <v>45</v>
      </c>
      <c r="BC46">
        <v>46</v>
      </c>
      <c r="BD46">
        <v>46</v>
      </c>
      <c r="BE46">
        <v>42</v>
      </c>
      <c r="BF46">
        <v>42</v>
      </c>
      <c r="BG46">
        <v>43</v>
      </c>
      <c r="BH46">
        <v>43</v>
      </c>
      <c r="BI46">
        <v>43</v>
      </c>
      <c r="BJ46">
        <v>43</v>
      </c>
      <c r="BK46">
        <v>44</v>
      </c>
      <c r="BL46">
        <v>44</v>
      </c>
      <c r="BM46">
        <v>40</v>
      </c>
      <c r="BN46">
        <v>42</v>
      </c>
      <c r="BO46">
        <v>43</v>
      </c>
      <c r="BP46">
        <v>43</v>
      </c>
      <c r="BQ46">
        <v>44</v>
      </c>
      <c r="BR46">
        <v>44</v>
      </c>
      <c r="BS46">
        <v>43</v>
      </c>
      <c r="BT46">
        <v>43</v>
      </c>
      <c r="BU46">
        <v>43</v>
      </c>
      <c r="BV46">
        <v>38</v>
      </c>
      <c r="BW46">
        <v>36</v>
      </c>
      <c r="BX46">
        <v>36</v>
      </c>
      <c r="BY46">
        <v>36</v>
      </c>
      <c r="BZ46">
        <v>36</v>
      </c>
      <c r="CA46">
        <v>330.11363636363637</v>
      </c>
      <c r="CB46">
        <v>44</v>
      </c>
      <c r="CC46">
        <v>514.17878602269434</v>
      </c>
      <c r="CD46">
        <v>1.5575811762477487</v>
      </c>
      <c r="CE46">
        <v>36</v>
      </c>
      <c r="CF46">
        <v>1415</v>
      </c>
      <c r="CG46">
        <v>1379</v>
      </c>
      <c r="CH46">
        <v>-944</v>
      </c>
      <c r="CI46">
        <v>944</v>
      </c>
    </row>
    <row r="47" spans="1:87" x14ac:dyDescent="0.25">
      <c r="A47">
        <v>48</v>
      </c>
      <c r="B47">
        <v>32406</v>
      </c>
      <c r="C47" t="s">
        <v>306</v>
      </c>
      <c r="D47" t="s">
        <v>231</v>
      </c>
      <c r="E47" t="s">
        <v>232</v>
      </c>
      <c r="F47">
        <v>63.91</v>
      </c>
      <c r="G47" t="s">
        <v>212</v>
      </c>
      <c r="H47">
        <v>63.9</v>
      </c>
      <c r="I47" t="s">
        <v>213</v>
      </c>
      <c r="J47">
        <v>63</v>
      </c>
      <c r="K47" t="s">
        <v>172</v>
      </c>
      <c r="L47" t="s">
        <v>131</v>
      </c>
      <c r="M47" t="s">
        <v>132</v>
      </c>
      <c r="N47">
        <v>113</v>
      </c>
      <c r="O47" t="s">
        <v>119</v>
      </c>
      <c r="P47">
        <v>11</v>
      </c>
      <c r="Q47" t="s">
        <v>95</v>
      </c>
      <c r="R47">
        <v>1</v>
      </c>
      <c r="S47" t="s">
        <v>96</v>
      </c>
      <c r="T47">
        <v>1</v>
      </c>
      <c r="U47" t="s">
        <v>97</v>
      </c>
      <c r="V47">
        <v>11</v>
      </c>
      <c r="W47" t="s">
        <v>97</v>
      </c>
      <c r="X47">
        <v>1</v>
      </c>
      <c r="Y47" t="s">
        <v>98</v>
      </c>
      <c r="Z47">
        <v>2020</v>
      </c>
      <c r="AA47">
        <v>65</v>
      </c>
      <c r="AB47">
        <v>196970000</v>
      </c>
      <c r="AC47">
        <v>50</v>
      </c>
      <c r="AD47" t="s">
        <v>120</v>
      </c>
      <c r="AE47" t="s">
        <v>110</v>
      </c>
      <c r="AF47" t="s">
        <v>174</v>
      </c>
      <c r="AG47" t="s">
        <v>233</v>
      </c>
      <c r="AH47" t="s">
        <v>124</v>
      </c>
      <c r="AI47">
        <v>39</v>
      </c>
      <c r="AJ47">
        <v>37</v>
      </c>
      <c r="AK47">
        <v>39</v>
      </c>
      <c r="AL47">
        <v>40</v>
      </c>
      <c r="AM47">
        <v>38</v>
      </c>
      <c r="AN47">
        <v>38</v>
      </c>
      <c r="AO47">
        <v>38</v>
      </c>
      <c r="AP47">
        <v>40</v>
      </c>
      <c r="AQ47">
        <v>38</v>
      </c>
      <c r="AR47">
        <v>38</v>
      </c>
      <c r="AS47">
        <v>38</v>
      </c>
      <c r="AT47">
        <v>38</v>
      </c>
      <c r="AU47">
        <v>38</v>
      </c>
      <c r="AV47">
        <v>38</v>
      </c>
      <c r="AW47">
        <v>40</v>
      </c>
      <c r="AX47">
        <v>38</v>
      </c>
      <c r="AY47">
        <v>41</v>
      </c>
      <c r="AZ47">
        <v>38</v>
      </c>
      <c r="BA47">
        <v>29</v>
      </c>
      <c r="BB47">
        <v>38</v>
      </c>
      <c r="BC47">
        <v>38</v>
      </c>
      <c r="BD47">
        <v>38</v>
      </c>
      <c r="BE47">
        <v>38</v>
      </c>
      <c r="BF47">
        <v>38</v>
      </c>
      <c r="BG47">
        <v>38</v>
      </c>
      <c r="BH47">
        <v>40</v>
      </c>
      <c r="BI47">
        <v>38</v>
      </c>
      <c r="BJ47">
        <v>42</v>
      </c>
      <c r="BK47">
        <v>42</v>
      </c>
      <c r="BL47">
        <v>42</v>
      </c>
      <c r="BM47">
        <v>38</v>
      </c>
      <c r="BN47">
        <v>38</v>
      </c>
      <c r="BO47">
        <v>38</v>
      </c>
      <c r="BP47">
        <v>38</v>
      </c>
      <c r="BQ47">
        <v>38</v>
      </c>
      <c r="BR47">
        <v>42</v>
      </c>
      <c r="BS47">
        <v>38</v>
      </c>
      <c r="BT47">
        <v>38</v>
      </c>
      <c r="BU47">
        <v>38</v>
      </c>
      <c r="BV47">
        <v>38</v>
      </c>
      <c r="BW47">
        <v>38</v>
      </c>
      <c r="BX47">
        <v>38</v>
      </c>
      <c r="BY47">
        <v>38</v>
      </c>
      <c r="BZ47">
        <v>38</v>
      </c>
      <c r="CA47">
        <v>38.43181818181818</v>
      </c>
      <c r="CB47">
        <v>38</v>
      </c>
      <c r="CC47">
        <v>1.9576650457342393</v>
      </c>
      <c r="CD47">
        <v>5.0938652875403036E-2</v>
      </c>
      <c r="CE47">
        <v>29</v>
      </c>
      <c r="CF47">
        <v>42</v>
      </c>
      <c r="CG47">
        <v>13</v>
      </c>
      <c r="CH47">
        <v>-1</v>
      </c>
      <c r="CI47">
        <v>1</v>
      </c>
    </row>
    <row r="48" spans="1:87" x14ac:dyDescent="0.25">
      <c r="A48">
        <v>49</v>
      </c>
      <c r="B48">
        <v>35655</v>
      </c>
      <c r="C48" t="s">
        <v>307</v>
      </c>
      <c r="D48" t="s">
        <v>308</v>
      </c>
      <c r="E48" t="s">
        <v>309</v>
      </c>
      <c r="F48">
        <v>91.21</v>
      </c>
      <c r="G48" t="s">
        <v>310</v>
      </c>
      <c r="H48">
        <v>91.2</v>
      </c>
      <c r="I48" t="s">
        <v>311</v>
      </c>
      <c r="J48">
        <v>91</v>
      </c>
      <c r="K48" t="s">
        <v>312</v>
      </c>
      <c r="L48" t="s">
        <v>188</v>
      </c>
      <c r="M48" t="s">
        <v>189</v>
      </c>
      <c r="N48">
        <v>312</v>
      </c>
      <c r="O48" t="s">
        <v>204</v>
      </c>
      <c r="P48">
        <v>31</v>
      </c>
      <c r="Q48" t="s">
        <v>205</v>
      </c>
      <c r="R48">
        <v>3</v>
      </c>
      <c r="S48" t="s">
        <v>206</v>
      </c>
      <c r="T48">
        <v>1</v>
      </c>
      <c r="U48" t="s">
        <v>97</v>
      </c>
      <c r="V48">
        <v>11</v>
      </c>
      <c r="W48" t="s">
        <v>97</v>
      </c>
      <c r="X48">
        <v>1</v>
      </c>
      <c r="Y48" t="s">
        <v>98</v>
      </c>
      <c r="Z48">
        <v>1983</v>
      </c>
      <c r="AA48">
        <v>1727</v>
      </c>
      <c r="AC48">
        <v>93</v>
      </c>
      <c r="AD48" t="s">
        <v>99</v>
      </c>
      <c r="AE48" t="s">
        <v>146</v>
      </c>
      <c r="AF48" t="s">
        <v>147</v>
      </c>
      <c r="AG48" t="s">
        <v>208</v>
      </c>
      <c r="AH48" t="s">
        <v>144</v>
      </c>
      <c r="AI48">
        <v>61</v>
      </c>
      <c r="AJ48">
        <v>62</v>
      </c>
      <c r="AK48">
        <v>62</v>
      </c>
      <c r="AL48">
        <v>63</v>
      </c>
      <c r="AM48">
        <v>61</v>
      </c>
      <c r="AN48">
        <v>61</v>
      </c>
      <c r="AO48">
        <v>62</v>
      </c>
      <c r="AP48">
        <v>62</v>
      </c>
      <c r="AQ48">
        <v>62</v>
      </c>
      <c r="AR48">
        <v>62</v>
      </c>
      <c r="AS48">
        <v>62</v>
      </c>
      <c r="AT48">
        <v>62</v>
      </c>
      <c r="AU48">
        <v>61</v>
      </c>
      <c r="AV48">
        <v>62</v>
      </c>
      <c r="AW48">
        <v>62</v>
      </c>
      <c r="AX48">
        <v>61</v>
      </c>
      <c r="AY48">
        <v>61</v>
      </c>
      <c r="AZ48">
        <v>62</v>
      </c>
      <c r="BA48">
        <v>60</v>
      </c>
      <c r="BB48">
        <v>61</v>
      </c>
      <c r="BC48">
        <v>62</v>
      </c>
      <c r="BD48">
        <v>63</v>
      </c>
      <c r="BE48">
        <v>61</v>
      </c>
      <c r="BF48">
        <v>62</v>
      </c>
      <c r="BG48">
        <v>60</v>
      </c>
      <c r="BH48">
        <v>59</v>
      </c>
      <c r="BI48">
        <v>59</v>
      </c>
      <c r="BJ48">
        <v>61</v>
      </c>
      <c r="BK48">
        <v>61</v>
      </c>
      <c r="BL48">
        <v>59</v>
      </c>
      <c r="BM48">
        <v>59</v>
      </c>
      <c r="BN48">
        <v>59</v>
      </c>
      <c r="BO48">
        <v>60</v>
      </c>
      <c r="BP48">
        <v>61</v>
      </c>
      <c r="BQ48">
        <v>61</v>
      </c>
      <c r="BR48">
        <v>60</v>
      </c>
      <c r="BS48">
        <v>61</v>
      </c>
      <c r="BT48">
        <v>62</v>
      </c>
      <c r="BU48">
        <v>61</v>
      </c>
      <c r="BV48">
        <v>61</v>
      </c>
      <c r="BW48">
        <v>63</v>
      </c>
      <c r="BX48">
        <v>61</v>
      </c>
      <c r="BY48">
        <v>63</v>
      </c>
      <c r="BZ48">
        <v>64</v>
      </c>
      <c r="CA48">
        <v>61.25</v>
      </c>
      <c r="CB48">
        <v>61</v>
      </c>
      <c r="CC48">
        <v>1.183707223386623</v>
      </c>
      <c r="CD48">
        <v>1.9325832218557111E-2</v>
      </c>
      <c r="CE48">
        <v>59</v>
      </c>
      <c r="CF48">
        <v>64</v>
      </c>
      <c r="CG48">
        <v>5</v>
      </c>
      <c r="CH48">
        <v>3</v>
      </c>
      <c r="CI48">
        <v>3</v>
      </c>
    </row>
    <row r="49" spans="1:87" x14ac:dyDescent="0.25">
      <c r="A49">
        <v>50</v>
      </c>
      <c r="B49">
        <v>35921</v>
      </c>
      <c r="C49" t="s">
        <v>313</v>
      </c>
      <c r="D49" t="s">
        <v>314</v>
      </c>
      <c r="E49" t="s">
        <v>315</v>
      </c>
      <c r="F49">
        <v>58.12</v>
      </c>
      <c r="G49" t="s">
        <v>89</v>
      </c>
      <c r="H49">
        <v>58.1</v>
      </c>
      <c r="I49" t="s">
        <v>90</v>
      </c>
      <c r="J49">
        <v>58</v>
      </c>
      <c r="K49" t="s">
        <v>91</v>
      </c>
      <c r="L49" t="s">
        <v>92</v>
      </c>
      <c r="M49" t="s">
        <v>93</v>
      </c>
      <c r="N49">
        <v>114</v>
      </c>
      <c r="O49" t="s">
        <v>94</v>
      </c>
      <c r="P49">
        <v>11</v>
      </c>
      <c r="Q49" t="s">
        <v>95</v>
      </c>
      <c r="R49">
        <v>1</v>
      </c>
      <c r="S49" t="s">
        <v>96</v>
      </c>
      <c r="T49">
        <v>1</v>
      </c>
      <c r="U49" t="s">
        <v>97</v>
      </c>
      <c r="V49">
        <v>11</v>
      </c>
      <c r="W49" t="s">
        <v>97</v>
      </c>
      <c r="X49">
        <v>1</v>
      </c>
      <c r="Y49" t="s">
        <v>98</v>
      </c>
      <c r="Z49">
        <v>2024</v>
      </c>
      <c r="AA49">
        <v>97</v>
      </c>
      <c r="AB49">
        <v>612640000</v>
      </c>
      <c r="AC49">
        <v>50</v>
      </c>
      <c r="AD49" t="s">
        <v>120</v>
      </c>
      <c r="AE49" t="s">
        <v>121</v>
      </c>
      <c r="AF49" t="s">
        <v>122</v>
      </c>
      <c r="AG49" t="s">
        <v>123</v>
      </c>
      <c r="AH49" t="s">
        <v>124</v>
      </c>
      <c r="AI49">
        <v>130</v>
      </c>
      <c r="AJ49">
        <v>131</v>
      </c>
      <c r="AK49">
        <v>119</v>
      </c>
      <c r="AL49">
        <v>107</v>
      </c>
      <c r="AM49">
        <v>131</v>
      </c>
      <c r="AN49">
        <v>131</v>
      </c>
      <c r="AO49">
        <v>131</v>
      </c>
      <c r="AP49">
        <v>129</v>
      </c>
      <c r="AQ49">
        <v>117</v>
      </c>
      <c r="AR49">
        <v>134</v>
      </c>
      <c r="AS49">
        <v>131</v>
      </c>
      <c r="AT49">
        <v>130</v>
      </c>
      <c r="AU49">
        <v>128</v>
      </c>
      <c r="AV49">
        <v>128</v>
      </c>
      <c r="AW49">
        <v>134</v>
      </c>
      <c r="AX49">
        <v>127</v>
      </c>
      <c r="AY49">
        <v>132</v>
      </c>
      <c r="AZ49">
        <v>130</v>
      </c>
      <c r="BA49">
        <v>128</v>
      </c>
      <c r="BB49">
        <v>135</v>
      </c>
      <c r="BC49">
        <v>119</v>
      </c>
      <c r="BD49">
        <v>119</v>
      </c>
      <c r="BE49">
        <v>124</v>
      </c>
      <c r="BF49">
        <v>133</v>
      </c>
      <c r="BG49">
        <v>108</v>
      </c>
      <c r="BH49">
        <v>132</v>
      </c>
      <c r="BI49">
        <v>129</v>
      </c>
      <c r="BJ49">
        <v>108</v>
      </c>
      <c r="BK49">
        <v>134</v>
      </c>
      <c r="BL49">
        <v>131</v>
      </c>
      <c r="BM49">
        <v>109</v>
      </c>
      <c r="BN49">
        <v>104</v>
      </c>
      <c r="BO49">
        <v>108</v>
      </c>
      <c r="BP49">
        <v>107</v>
      </c>
      <c r="BQ49">
        <v>104</v>
      </c>
      <c r="BR49">
        <v>104</v>
      </c>
      <c r="BS49">
        <v>104</v>
      </c>
      <c r="BT49">
        <v>106</v>
      </c>
      <c r="BU49">
        <v>107</v>
      </c>
      <c r="BV49">
        <v>107</v>
      </c>
      <c r="BW49">
        <v>106</v>
      </c>
      <c r="BX49">
        <v>132</v>
      </c>
      <c r="BY49">
        <v>129</v>
      </c>
      <c r="BZ49">
        <v>130</v>
      </c>
      <c r="CA49">
        <v>121.75</v>
      </c>
      <c r="CB49">
        <v>128</v>
      </c>
      <c r="CC49">
        <v>11.373418622507071</v>
      </c>
      <c r="CD49">
        <v>9.3416169384041653E-2</v>
      </c>
      <c r="CE49">
        <v>104</v>
      </c>
      <c r="CF49">
        <v>135</v>
      </c>
      <c r="CG49">
        <v>31</v>
      </c>
      <c r="CH49">
        <v>0</v>
      </c>
      <c r="CI49">
        <v>0</v>
      </c>
    </row>
    <row r="50" spans="1:87" x14ac:dyDescent="0.25">
      <c r="A50">
        <v>53</v>
      </c>
      <c r="B50">
        <v>36817</v>
      </c>
      <c r="C50" t="s">
        <v>316</v>
      </c>
      <c r="D50" t="s">
        <v>87</v>
      </c>
      <c r="E50" t="s">
        <v>88</v>
      </c>
      <c r="F50">
        <v>58.12</v>
      </c>
      <c r="G50" t="s">
        <v>89</v>
      </c>
      <c r="H50">
        <v>58.1</v>
      </c>
      <c r="I50" t="s">
        <v>90</v>
      </c>
      <c r="J50">
        <v>58</v>
      </c>
      <c r="K50" t="s">
        <v>91</v>
      </c>
      <c r="L50" t="s">
        <v>92</v>
      </c>
      <c r="M50" t="s">
        <v>93</v>
      </c>
      <c r="N50">
        <v>114</v>
      </c>
      <c r="O50" t="s">
        <v>94</v>
      </c>
      <c r="P50">
        <v>11</v>
      </c>
      <c r="Q50" t="s">
        <v>95</v>
      </c>
      <c r="R50">
        <v>1</v>
      </c>
      <c r="S50" t="s">
        <v>96</v>
      </c>
      <c r="T50">
        <v>1</v>
      </c>
      <c r="U50" t="s">
        <v>97</v>
      </c>
      <c r="V50">
        <v>11</v>
      </c>
      <c r="W50" t="s">
        <v>97</v>
      </c>
      <c r="X50">
        <v>1</v>
      </c>
      <c r="Y50" t="s">
        <v>98</v>
      </c>
      <c r="Z50">
        <v>2013</v>
      </c>
      <c r="AA50">
        <v>1974</v>
      </c>
      <c r="AB50">
        <v>57098150000</v>
      </c>
      <c r="AC50">
        <v>93</v>
      </c>
      <c r="AD50" t="s">
        <v>99</v>
      </c>
      <c r="AE50" t="s">
        <v>100</v>
      </c>
      <c r="AF50" t="s">
        <v>101</v>
      </c>
      <c r="AG50" t="s">
        <v>102</v>
      </c>
      <c r="AH50" t="s">
        <v>103</v>
      </c>
      <c r="AI50">
        <v>28</v>
      </c>
      <c r="AJ50">
        <v>29</v>
      </c>
      <c r="AK50">
        <v>31</v>
      </c>
      <c r="AL50">
        <v>29</v>
      </c>
      <c r="AM50">
        <v>37</v>
      </c>
      <c r="AN50">
        <v>30</v>
      </c>
      <c r="AO50">
        <v>34</v>
      </c>
      <c r="AP50">
        <v>30</v>
      </c>
      <c r="AQ50">
        <v>33</v>
      </c>
      <c r="AR50">
        <v>30</v>
      </c>
      <c r="AS50">
        <v>26</v>
      </c>
      <c r="AT50">
        <v>22</v>
      </c>
      <c r="AU50">
        <v>20</v>
      </c>
      <c r="AV50">
        <v>20</v>
      </c>
      <c r="AW50">
        <v>25</v>
      </c>
      <c r="AX50">
        <v>25</v>
      </c>
      <c r="AY50">
        <v>19</v>
      </c>
      <c r="AZ50">
        <v>24</v>
      </c>
      <c r="BA50">
        <v>20</v>
      </c>
      <c r="BB50">
        <v>20</v>
      </c>
      <c r="BC50">
        <v>23</v>
      </c>
      <c r="BD50">
        <v>23</v>
      </c>
      <c r="BE50">
        <v>19</v>
      </c>
      <c r="BF50">
        <v>19</v>
      </c>
      <c r="BG50">
        <v>20</v>
      </c>
      <c r="BH50">
        <v>28</v>
      </c>
      <c r="BI50">
        <v>21</v>
      </c>
      <c r="BJ50">
        <v>11</v>
      </c>
      <c r="BK50">
        <v>22</v>
      </c>
      <c r="BL50">
        <v>20</v>
      </c>
      <c r="BM50">
        <v>18</v>
      </c>
      <c r="BN50">
        <v>20</v>
      </c>
      <c r="BO50">
        <v>14</v>
      </c>
      <c r="BP50">
        <v>23</v>
      </c>
      <c r="BQ50">
        <v>18</v>
      </c>
      <c r="BR50">
        <v>26</v>
      </c>
      <c r="BS50">
        <v>14</v>
      </c>
      <c r="BT50">
        <v>17</v>
      </c>
      <c r="BU50">
        <v>19</v>
      </c>
      <c r="BV50">
        <v>17</v>
      </c>
      <c r="BW50">
        <v>22</v>
      </c>
      <c r="BX50">
        <v>20</v>
      </c>
      <c r="BY50">
        <v>19</v>
      </c>
      <c r="BZ50">
        <v>19</v>
      </c>
      <c r="CA50">
        <v>22.81818181818182</v>
      </c>
      <c r="CB50">
        <v>21.5</v>
      </c>
      <c r="CC50">
        <v>5.6620841231242887</v>
      </c>
      <c r="CD50">
        <v>0.24813914483811622</v>
      </c>
      <c r="CE50">
        <v>11</v>
      </c>
      <c r="CF50">
        <v>37</v>
      </c>
      <c r="CG50">
        <v>26</v>
      </c>
      <c r="CH50">
        <v>-9</v>
      </c>
      <c r="CI50">
        <v>9</v>
      </c>
    </row>
    <row r="51" spans="1:87" x14ac:dyDescent="0.25">
      <c r="A51">
        <v>54</v>
      </c>
      <c r="B51">
        <v>37443</v>
      </c>
      <c r="C51" t="s">
        <v>317</v>
      </c>
      <c r="D51" t="s">
        <v>318</v>
      </c>
      <c r="E51" t="s">
        <v>319</v>
      </c>
      <c r="F51">
        <v>62.1</v>
      </c>
      <c r="G51" t="s">
        <v>244</v>
      </c>
      <c r="H51">
        <v>62.1</v>
      </c>
      <c r="I51" t="s">
        <v>244</v>
      </c>
      <c r="J51">
        <v>62</v>
      </c>
      <c r="K51" t="s">
        <v>130</v>
      </c>
      <c r="L51" t="s">
        <v>131</v>
      </c>
      <c r="M51" t="s">
        <v>132</v>
      </c>
      <c r="N51">
        <v>114</v>
      </c>
      <c r="O51" t="s">
        <v>94</v>
      </c>
      <c r="P51">
        <v>11</v>
      </c>
      <c r="Q51" t="s">
        <v>95</v>
      </c>
      <c r="R51">
        <v>1</v>
      </c>
      <c r="S51" t="s">
        <v>96</v>
      </c>
      <c r="T51">
        <v>1</v>
      </c>
      <c r="U51" t="s">
        <v>97</v>
      </c>
      <c r="V51">
        <v>11</v>
      </c>
      <c r="W51" t="s">
        <v>97</v>
      </c>
      <c r="X51">
        <v>1</v>
      </c>
      <c r="Y51" t="s">
        <v>98</v>
      </c>
      <c r="Z51">
        <v>2010</v>
      </c>
      <c r="AA51">
        <v>795</v>
      </c>
      <c r="AB51">
        <v>17965850000</v>
      </c>
      <c r="AC51">
        <v>91</v>
      </c>
      <c r="AD51" t="s">
        <v>320</v>
      </c>
      <c r="AE51" t="s">
        <v>100</v>
      </c>
      <c r="AF51" t="s">
        <v>101</v>
      </c>
      <c r="AG51" t="s">
        <v>136</v>
      </c>
      <c r="AH51" t="s">
        <v>103</v>
      </c>
      <c r="AI51">
        <v>7</v>
      </c>
      <c r="AJ51">
        <v>7</v>
      </c>
      <c r="AK51">
        <v>7</v>
      </c>
      <c r="AL51">
        <v>7</v>
      </c>
      <c r="AM51">
        <v>7</v>
      </c>
      <c r="AN51">
        <v>7</v>
      </c>
      <c r="AO51">
        <v>7</v>
      </c>
      <c r="AP51">
        <v>7</v>
      </c>
      <c r="AQ51">
        <v>7</v>
      </c>
      <c r="AR51">
        <v>7</v>
      </c>
      <c r="AS51">
        <v>7</v>
      </c>
      <c r="AT51">
        <v>7</v>
      </c>
      <c r="AU51">
        <v>7</v>
      </c>
      <c r="AV51">
        <v>7</v>
      </c>
      <c r="AW51">
        <v>7</v>
      </c>
      <c r="AX51">
        <v>7</v>
      </c>
      <c r="AY51">
        <v>7</v>
      </c>
      <c r="AZ51">
        <v>7</v>
      </c>
      <c r="BA51">
        <v>7</v>
      </c>
      <c r="BB51">
        <v>7</v>
      </c>
      <c r="BC51">
        <v>7</v>
      </c>
      <c r="BD51">
        <v>7</v>
      </c>
      <c r="BE51">
        <v>7</v>
      </c>
      <c r="BF51">
        <v>7</v>
      </c>
      <c r="BG51">
        <v>7</v>
      </c>
      <c r="BH51">
        <v>7</v>
      </c>
      <c r="BI51">
        <v>7</v>
      </c>
      <c r="BJ51">
        <v>7</v>
      </c>
      <c r="BK51">
        <v>7</v>
      </c>
      <c r="BL51">
        <v>7</v>
      </c>
      <c r="BM51">
        <v>7</v>
      </c>
      <c r="BN51">
        <v>7</v>
      </c>
      <c r="BO51">
        <v>7</v>
      </c>
      <c r="BP51">
        <v>7</v>
      </c>
      <c r="BQ51">
        <v>7</v>
      </c>
      <c r="BR51">
        <v>7</v>
      </c>
      <c r="BS51">
        <v>7</v>
      </c>
      <c r="BT51">
        <v>7</v>
      </c>
      <c r="BU51">
        <v>7</v>
      </c>
      <c r="BV51">
        <v>7</v>
      </c>
      <c r="BW51">
        <v>7</v>
      </c>
      <c r="BX51">
        <v>7</v>
      </c>
      <c r="BY51">
        <v>7</v>
      </c>
      <c r="BZ51">
        <v>7</v>
      </c>
      <c r="CA51">
        <v>7</v>
      </c>
      <c r="CB51">
        <v>7</v>
      </c>
      <c r="CC51">
        <v>0</v>
      </c>
      <c r="CD51">
        <v>0</v>
      </c>
      <c r="CE51">
        <v>7</v>
      </c>
      <c r="CF51">
        <v>7</v>
      </c>
      <c r="CG51">
        <v>0</v>
      </c>
      <c r="CH51">
        <v>0</v>
      </c>
      <c r="CI51">
        <v>0</v>
      </c>
    </row>
    <row r="52" spans="1:87" x14ac:dyDescent="0.25">
      <c r="A52">
        <v>55</v>
      </c>
      <c r="B52">
        <v>38891</v>
      </c>
      <c r="C52" t="s">
        <v>321</v>
      </c>
      <c r="D52" t="s">
        <v>106</v>
      </c>
      <c r="E52" t="s">
        <v>107</v>
      </c>
      <c r="F52">
        <v>58.13</v>
      </c>
      <c r="G52" t="s">
        <v>108</v>
      </c>
      <c r="H52">
        <v>58.1</v>
      </c>
      <c r="I52" t="s">
        <v>90</v>
      </c>
      <c r="J52">
        <v>58</v>
      </c>
      <c r="K52" t="s">
        <v>91</v>
      </c>
      <c r="L52" t="s">
        <v>92</v>
      </c>
      <c r="M52" t="s">
        <v>93</v>
      </c>
      <c r="N52">
        <v>114</v>
      </c>
      <c r="O52" t="s">
        <v>94</v>
      </c>
      <c r="P52">
        <v>11</v>
      </c>
      <c r="Q52" t="s">
        <v>95</v>
      </c>
      <c r="R52">
        <v>1</v>
      </c>
      <c r="S52" t="s">
        <v>96</v>
      </c>
      <c r="T52">
        <v>1</v>
      </c>
      <c r="U52" t="s">
        <v>97</v>
      </c>
      <c r="V52">
        <v>11</v>
      </c>
      <c r="W52" t="s">
        <v>97</v>
      </c>
      <c r="X52">
        <v>1</v>
      </c>
      <c r="Y52" t="s">
        <v>98</v>
      </c>
      <c r="Z52">
        <v>2014</v>
      </c>
      <c r="AA52">
        <v>409</v>
      </c>
      <c r="AB52">
        <v>14254790000</v>
      </c>
      <c r="AC52">
        <v>82</v>
      </c>
      <c r="AD52" t="s">
        <v>109</v>
      </c>
      <c r="AE52" t="s">
        <v>100</v>
      </c>
      <c r="AF52" t="s">
        <v>101</v>
      </c>
      <c r="AG52" t="s">
        <v>102</v>
      </c>
      <c r="AH52" t="s">
        <v>103</v>
      </c>
      <c r="AI52">
        <v>72</v>
      </c>
      <c r="AJ52">
        <v>70</v>
      </c>
      <c r="AK52">
        <v>68</v>
      </c>
      <c r="AL52">
        <v>67</v>
      </c>
      <c r="AM52">
        <v>68</v>
      </c>
      <c r="AN52">
        <v>66</v>
      </c>
      <c r="AO52">
        <v>70</v>
      </c>
      <c r="AP52">
        <v>73</v>
      </c>
      <c r="AQ52">
        <v>73</v>
      </c>
      <c r="AR52">
        <v>68</v>
      </c>
      <c r="AS52">
        <v>67</v>
      </c>
      <c r="AT52">
        <v>74</v>
      </c>
      <c r="AU52">
        <v>75</v>
      </c>
      <c r="AV52">
        <v>68</v>
      </c>
      <c r="AW52">
        <v>72</v>
      </c>
      <c r="AX52">
        <v>67</v>
      </c>
      <c r="AY52">
        <v>69</v>
      </c>
      <c r="AZ52">
        <v>71</v>
      </c>
      <c r="BA52">
        <v>66</v>
      </c>
      <c r="BB52">
        <v>68</v>
      </c>
      <c r="BC52">
        <v>68</v>
      </c>
      <c r="BD52">
        <v>65</v>
      </c>
      <c r="BE52">
        <v>65</v>
      </c>
      <c r="BF52">
        <v>64</v>
      </c>
      <c r="BG52">
        <v>172</v>
      </c>
      <c r="BH52">
        <v>170</v>
      </c>
      <c r="BI52">
        <v>173</v>
      </c>
      <c r="BJ52">
        <v>161</v>
      </c>
      <c r="BK52">
        <v>163</v>
      </c>
      <c r="BL52">
        <v>164</v>
      </c>
      <c r="BM52">
        <v>162</v>
      </c>
      <c r="BN52">
        <v>160</v>
      </c>
      <c r="BO52">
        <v>163</v>
      </c>
      <c r="BP52">
        <v>169</v>
      </c>
      <c r="BQ52">
        <v>164</v>
      </c>
      <c r="BR52">
        <v>161</v>
      </c>
      <c r="BS52">
        <v>163</v>
      </c>
      <c r="BT52">
        <v>162</v>
      </c>
      <c r="BU52">
        <v>163</v>
      </c>
      <c r="BV52">
        <v>163</v>
      </c>
      <c r="BW52">
        <v>169</v>
      </c>
      <c r="BX52">
        <v>173</v>
      </c>
      <c r="BY52">
        <v>166</v>
      </c>
      <c r="BZ52">
        <v>169</v>
      </c>
      <c r="CA52">
        <v>112.81818181818181</v>
      </c>
      <c r="CB52">
        <v>73.5</v>
      </c>
      <c r="CC52">
        <v>48.77965298620466</v>
      </c>
      <c r="CD52">
        <v>0.43237403936200747</v>
      </c>
      <c r="CE52">
        <v>64</v>
      </c>
      <c r="CF52">
        <v>173</v>
      </c>
      <c r="CG52">
        <v>109</v>
      </c>
      <c r="CH52">
        <v>97</v>
      </c>
      <c r="CI52">
        <v>97</v>
      </c>
    </row>
    <row r="53" spans="1:87" x14ac:dyDescent="0.25">
      <c r="A53">
        <v>56</v>
      </c>
      <c r="B53">
        <v>39754</v>
      </c>
      <c r="C53" t="s">
        <v>322</v>
      </c>
      <c r="D53" t="s">
        <v>302</v>
      </c>
      <c r="E53" t="s">
        <v>303</v>
      </c>
      <c r="F53">
        <v>60.2</v>
      </c>
      <c r="G53" t="s">
        <v>304</v>
      </c>
      <c r="H53">
        <v>60.2</v>
      </c>
      <c r="I53" t="s">
        <v>304</v>
      </c>
      <c r="J53">
        <v>60</v>
      </c>
      <c r="K53" t="s">
        <v>154</v>
      </c>
      <c r="L53" t="s">
        <v>92</v>
      </c>
      <c r="M53" t="s">
        <v>93</v>
      </c>
      <c r="N53">
        <v>573</v>
      </c>
      <c r="O53" t="s">
        <v>141</v>
      </c>
      <c r="P53">
        <v>57</v>
      </c>
      <c r="Q53" t="s">
        <v>142</v>
      </c>
      <c r="R53">
        <v>5</v>
      </c>
      <c r="S53" t="s">
        <v>143</v>
      </c>
      <c r="T53">
        <v>1</v>
      </c>
      <c r="U53" t="s">
        <v>97</v>
      </c>
      <c r="V53">
        <v>11</v>
      </c>
      <c r="W53" t="s">
        <v>97</v>
      </c>
      <c r="X53">
        <v>1</v>
      </c>
      <c r="Y53" t="s">
        <v>98</v>
      </c>
      <c r="Z53">
        <v>1989</v>
      </c>
      <c r="AB53">
        <v>78390000</v>
      </c>
      <c r="AC53">
        <v>0</v>
      </c>
      <c r="AD53" t="s">
        <v>147</v>
      </c>
      <c r="AE53" t="s">
        <v>110</v>
      </c>
      <c r="AF53" t="s">
        <v>174</v>
      </c>
      <c r="AG53" t="s">
        <v>163</v>
      </c>
      <c r="AH53" t="s">
        <v>144</v>
      </c>
      <c r="AI53">
        <v>55</v>
      </c>
      <c r="AJ53">
        <v>55</v>
      </c>
      <c r="AK53">
        <v>55</v>
      </c>
      <c r="AL53">
        <v>55</v>
      </c>
      <c r="AM53">
        <v>55</v>
      </c>
      <c r="AN53">
        <v>55</v>
      </c>
      <c r="AO53">
        <v>55</v>
      </c>
      <c r="AP53">
        <v>55</v>
      </c>
      <c r="AQ53">
        <v>55</v>
      </c>
      <c r="AR53">
        <v>55</v>
      </c>
      <c r="AS53">
        <v>55</v>
      </c>
      <c r="AT53">
        <v>55</v>
      </c>
      <c r="AU53">
        <v>55</v>
      </c>
      <c r="AV53">
        <v>55</v>
      </c>
      <c r="AW53">
        <v>55</v>
      </c>
      <c r="AX53">
        <v>55</v>
      </c>
      <c r="AY53">
        <v>55</v>
      </c>
      <c r="AZ53">
        <v>55</v>
      </c>
      <c r="BA53">
        <v>55</v>
      </c>
      <c r="BB53">
        <v>55</v>
      </c>
      <c r="BC53">
        <v>55</v>
      </c>
      <c r="BD53">
        <v>50</v>
      </c>
      <c r="BE53">
        <v>50</v>
      </c>
      <c r="BF53">
        <v>50</v>
      </c>
      <c r="BG53">
        <v>50</v>
      </c>
      <c r="BH53">
        <v>50</v>
      </c>
      <c r="BI53">
        <v>50</v>
      </c>
      <c r="BJ53">
        <v>50</v>
      </c>
      <c r="BK53">
        <v>48</v>
      </c>
      <c r="BL53">
        <v>48</v>
      </c>
      <c r="BM53">
        <v>48</v>
      </c>
      <c r="BN53">
        <v>48</v>
      </c>
      <c r="BO53">
        <v>69</v>
      </c>
      <c r="BP53">
        <v>71</v>
      </c>
      <c r="BQ53">
        <v>64</v>
      </c>
      <c r="BR53">
        <v>66</v>
      </c>
      <c r="BS53">
        <v>65</v>
      </c>
      <c r="BT53">
        <v>64</v>
      </c>
      <c r="BU53">
        <v>71</v>
      </c>
      <c r="BV53">
        <v>66</v>
      </c>
      <c r="BW53">
        <v>66</v>
      </c>
      <c r="BX53">
        <v>69</v>
      </c>
      <c r="BY53">
        <v>68</v>
      </c>
      <c r="BZ53">
        <v>64</v>
      </c>
      <c r="CA53">
        <v>56.81818181818182</v>
      </c>
      <c r="CB53">
        <v>55</v>
      </c>
      <c r="CC53">
        <v>6.827688932004726</v>
      </c>
      <c r="CD53">
        <v>0.12016732520328317</v>
      </c>
      <c r="CE53">
        <v>48</v>
      </c>
      <c r="CF53">
        <v>71</v>
      </c>
      <c r="CG53">
        <v>23</v>
      </c>
      <c r="CH53">
        <v>9</v>
      </c>
      <c r="CI53">
        <v>9</v>
      </c>
    </row>
    <row r="54" spans="1:87" x14ac:dyDescent="0.25">
      <c r="A54">
        <v>57</v>
      </c>
      <c r="B54">
        <v>39810</v>
      </c>
      <c r="C54" t="s">
        <v>323</v>
      </c>
      <c r="D54" t="s">
        <v>324</v>
      </c>
      <c r="E54" t="s">
        <v>325</v>
      </c>
      <c r="F54">
        <v>47.61</v>
      </c>
      <c r="G54" t="s">
        <v>326</v>
      </c>
      <c r="H54">
        <v>47.6</v>
      </c>
      <c r="I54" t="s">
        <v>327</v>
      </c>
      <c r="J54">
        <v>47</v>
      </c>
      <c r="K54" t="s">
        <v>280</v>
      </c>
      <c r="L54" t="s">
        <v>281</v>
      </c>
      <c r="M54" t="s">
        <v>282</v>
      </c>
      <c r="N54">
        <v>113</v>
      </c>
      <c r="O54" t="s">
        <v>119</v>
      </c>
      <c r="P54">
        <v>11</v>
      </c>
      <c r="Q54" t="s">
        <v>95</v>
      </c>
      <c r="R54">
        <v>1</v>
      </c>
      <c r="S54" t="s">
        <v>96</v>
      </c>
      <c r="T54">
        <v>1</v>
      </c>
      <c r="U54" t="s">
        <v>97</v>
      </c>
      <c r="V54">
        <v>11</v>
      </c>
      <c r="W54" t="s">
        <v>97</v>
      </c>
      <c r="X54">
        <v>1</v>
      </c>
      <c r="Y54" t="s">
        <v>98</v>
      </c>
      <c r="Z54">
        <v>1991</v>
      </c>
      <c r="AA54">
        <v>668</v>
      </c>
      <c r="AB54">
        <v>30370030000</v>
      </c>
      <c r="AC54">
        <v>91</v>
      </c>
      <c r="AD54" t="s">
        <v>320</v>
      </c>
      <c r="AE54" t="s">
        <v>100</v>
      </c>
      <c r="AF54" t="s">
        <v>101</v>
      </c>
      <c r="AG54" t="s">
        <v>297</v>
      </c>
      <c r="AH54" t="s">
        <v>103</v>
      </c>
      <c r="AI54">
        <v>218</v>
      </c>
      <c r="AJ54">
        <v>222</v>
      </c>
      <c r="AK54">
        <v>231</v>
      </c>
      <c r="AL54">
        <v>224</v>
      </c>
      <c r="AM54">
        <v>222</v>
      </c>
      <c r="AN54">
        <v>224</v>
      </c>
      <c r="AO54">
        <v>44</v>
      </c>
      <c r="AP54">
        <v>44</v>
      </c>
      <c r="AQ54">
        <v>42</v>
      </c>
      <c r="AR54">
        <v>42</v>
      </c>
      <c r="AS54">
        <v>39</v>
      </c>
      <c r="AT54">
        <v>39</v>
      </c>
      <c r="AU54">
        <v>39</v>
      </c>
      <c r="AV54">
        <v>38</v>
      </c>
      <c r="AW54">
        <v>31</v>
      </c>
      <c r="AX54">
        <v>31</v>
      </c>
      <c r="AY54">
        <v>31</v>
      </c>
      <c r="AZ54">
        <v>32</v>
      </c>
      <c r="BA54">
        <v>26</v>
      </c>
      <c r="BB54">
        <v>31</v>
      </c>
      <c r="BC54">
        <v>32</v>
      </c>
      <c r="BD54">
        <v>31</v>
      </c>
      <c r="BE54">
        <v>31</v>
      </c>
      <c r="BF54">
        <v>13</v>
      </c>
      <c r="BG54">
        <v>13</v>
      </c>
      <c r="BH54">
        <v>13</v>
      </c>
      <c r="BI54">
        <v>13</v>
      </c>
      <c r="BJ54">
        <v>12</v>
      </c>
      <c r="BK54">
        <v>13</v>
      </c>
      <c r="BL54">
        <v>13</v>
      </c>
      <c r="BM54">
        <v>13</v>
      </c>
      <c r="BN54">
        <v>12</v>
      </c>
      <c r="BO54">
        <v>12</v>
      </c>
      <c r="BP54">
        <v>13</v>
      </c>
      <c r="BQ54">
        <v>13</v>
      </c>
      <c r="BR54">
        <v>13</v>
      </c>
      <c r="BS54">
        <v>14</v>
      </c>
      <c r="BT54">
        <v>14</v>
      </c>
      <c r="BU54">
        <v>13</v>
      </c>
      <c r="BV54">
        <v>13</v>
      </c>
      <c r="BW54">
        <v>13</v>
      </c>
      <c r="BX54">
        <v>12</v>
      </c>
      <c r="BY54">
        <v>12</v>
      </c>
      <c r="BZ54">
        <v>13</v>
      </c>
      <c r="CA54">
        <v>50.318181818181813</v>
      </c>
      <c r="CB54">
        <v>28.5</v>
      </c>
      <c r="CC54">
        <v>70.509037100902219</v>
      </c>
      <c r="CD54">
        <v>1.4012636099546965</v>
      </c>
      <c r="CE54">
        <v>12</v>
      </c>
      <c r="CF54">
        <v>231</v>
      </c>
      <c r="CG54">
        <v>219</v>
      </c>
      <c r="CH54">
        <v>-205</v>
      </c>
      <c r="CI54">
        <v>205</v>
      </c>
    </row>
    <row r="55" spans="1:87" x14ac:dyDescent="0.25">
      <c r="A55">
        <v>58</v>
      </c>
      <c r="B55">
        <v>39896</v>
      </c>
      <c r="C55" t="s">
        <v>328</v>
      </c>
      <c r="D55" t="s">
        <v>329</v>
      </c>
      <c r="E55" t="s">
        <v>330</v>
      </c>
      <c r="F55">
        <v>58.29</v>
      </c>
      <c r="G55" t="s">
        <v>331</v>
      </c>
      <c r="H55">
        <v>58.2</v>
      </c>
      <c r="I55" t="s">
        <v>332</v>
      </c>
      <c r="J55">
        <v>58</v>
      </c>
      <c r="K55" t="s">
        <v>91</v>
      </c>
      <c r="L55" t="s">
        <v>92</v>
      </c>
      <c r="M55" t="s">
        <v>93</v>
      </c>
      <c r="N55">
        <v>114</v>
      </c>
      <c r="O55" t="s">
        <v>94</v>
      </c>
      <c r="P55">
        <v>11</v>
      </c>
      <c r="Q55" t="s">
        <v>95</v>
      </c>
      <c r="R55">
        <v>1</v>
      </c>
      <c r="S55" t="s">
        <v>96</v>
      </c>
      <c r="T55">
        <v>1</v>
      </c>
      <c r="U55" t="s">
        <v>97</v>
      </c>
      <c r="V55">
        <v>11</v>
      </c>
      <c r="W55" t="s">
        <v>97</v>
      </c>
      <c r="X55">
        <v>1</v>
      </c>
      <c r="Y55" t="s">
        <v>98</v>
      </c>
      <c r="Z55">
        <v>2010</v>
      </c>
      <c r="AA55">
        <v>228</v>
      </c>
      <c r="AB55">
        <v>2502690000</v>
      </c>
      <c r="AC55">
        <v>70</v>
      </c>
      <c r="AD55" t="s">
        <v>287</v>
      </c>
      <c r="AE55" t="s">
        <v>164</v>
      </c>
      <c r="AF55" t="s">
        <v>333</v>
      </c>
      <c r="AG55" t="s">
        <v>136</v>
      </c>
      <c r="AH55" t="s">
        <v>124</v>
      </c>
      <c r="AI55">
        <v>20</v>
      </c>
      <c r="AJ55">
        <v>20</v>
      </c>
      <c r="AK55">
        <v>20</v>
      </c>
      <c r="AL55">
        <v>20</v>
      </c>
      <c r="AM55">
        <v>20</v>
      </c>
      <c r="AN55">
        <v>20</v>
      </c>
      <c r="AO55">
        <v>20</v>
      </c>
      <c r="AP55">
        <v>20</v>
      </c>
      <c r="AQ55">
        <v>20</v>
      </c>
      <c r="AR55">
        <v>20</v>
      </c>
      <c r="AS55">
        <v>20</v>
      </c>
      <c r="AT55">
        <v>20</v>
      </c>
      <c r="AU55">
        <v>20</v>
      </c>
      <c r="AV55">
        <v>20</v>
      </c>
      <c r="AW55">
        <v>20</v>
      </c>
      <c r="AX55">
        <v>20</v>
      </c>
      <c r="AY55">
        <v>20</v>
      </c>
      <c r="AZ55">
        <v>20</v>
      </c>
      <c r="BA55">
        <v>20</v>
      </c>
      <c r="BB55">
        <v>20</v>
      </c>
      <c r="BC55">
        <v>20</v>
      </c>
      <c r="BD55">
        <v>20</v>
      </c>
      <c r="BE55">
        <v>20</v>
      </c>
      <c r="BF55">
        <v>20</v>
      </c>
      <c r="BG55">
        <v>20</v>
      </c>
      <c r="BH55">
        <v>20</v>
      </c>
      <c r="BI55">
        <v>20</v>
      </c>
      <c r="BJ55">
        <v>20</v>
      </c>
      <c r="BK55">
        <v>20</v>
      </c>
      <c r="BL55">
        <v>20</v>
      </c>
      <c r="BM55">
        <v>20</v>
      </c>
      <c r="BN55">
        <v>20</v>
      </c>
      <c r="BO55">
        <v>20</v>
      </c>
      <c r="BP55">
        <v>20</v>
      </c>
      <c r="BQ55">
        <v>20</v>
      </c>
      <c r="BR55">
        <v>20</v>
      </c>
      <c r="BS55">
        <v>20</v>
      </c>
      <c r="BT55">
        <v>20</v>
      </c>
      <c r="BU55">
        <v>20</v>
      </c>
      <c r="BV55">
        <v>20</v>
      </c>
      <c r="BW55">
        <v>20</v>
      </c>
      <c r="BX55">
        <v>20</v>
      </c>
      <c r="BY55">
        <v>20</v>
      </c>
      <c r="BZ55">
        <v>20</v>
      </c>
      <c r="CA55">
        <v>20</v>
      </c>
      <c r="CB55">
        <v>20</v>
      </c>
      <c r="CC55">
        <v>0</v>
      </c>
      <c r="CD55">
        <v>0</v>
      </c>
      <c r="CE55">
        <v>20</v>
      </c>
      <c r="CF55">
        <v>20</v>
      </c>
      <c r="CG55">
        <v>0</v>
      </c>
      <c r="CH55">
        <v>0</v>
      </c>
      <c r="CI55">
        <v>0</v>
      </c>
    </row>
    <row r="56" spans="1:87" x14ac:dyDescent="0.25">
      <c r="A56">
        <v>59</v>
      </c>
      <c r="B56">
        <v>40144</v>
      </c>
      <c r="C56" t="s">
        <v>334</v>
      </c>
      <c r="D56" t="s">
        <v>335</v>
      </c>
      <c r="E56" t="s">
        <v>336</v>
      </c>
      <c r="F56">
        <v>84.12</v>
      </c>
      <c r="G56" t="s">
        <v>337</v>
      </c>
      <c r="H56">
        <v>84.1</v>
      </c>
      <c r="I56" t="s">
        <v>338</v>
      </c>
      <c r="J56">
        <v>84</v>
      </c>
      <c r="K56" t="s">
        <v>339</v>
      </c>
      <c r="L56" t="s">
        <v>340</v>
      </c>
      <c r="M56" t="s">
        <v>341</v>
      </c>
      <c r="N56">
        <v>312</v>
      </c>
      <c r="O56" t="s">
        <v>204</v>
      </c>
      <c r="P56">
        <v>31</v>
      </c>
      <c r="Q56" t="s">
        <v>205</v>
      </c>
      <c r="R56">
        <v>3</v>
      </c>
      <c r="S56" t="s">
        <v>206</v>
      </c>
      <c r="T56">
        <v>1</v>
      </c>
      <c r="U56" t="s">
        <v>97</v>
      </c>
      <c r="V56">
        <v>11</v>
      </c>
      <c r="W56" t="s">
        <v>97</v>
      </c>
      <c r="X56">
        <v>1</v>
      </c>
      <c r="Y56" t="s">
        <v>98</v>
      </c>
      <c r="Z56">
        <v>1999</v>
      </c>
      <c r="AA56">
        <v>1060</v>
      </c>
      <c r="AC56">
        <v>93</v>
      </c>
      <c r="AD56" t="s">
        <v>99</v>
      </c>
      <c r="AE56" t="s">
        <v>146</v>
      </c>
      <c r="AF56" t="s">
        <v>147</v>
      </c>
      <c r="AG56" t="s">
        <v>157</v>
      </c>
      <c r="AH56" t="s">
        <v>144</v>
      </c>
      <c r="AI56">
        <v>13</v>
      </c>
      <c r="AJ56">
        <v>13</v>
      </c>
      <c r="AK56">
        <v>14</v>
      </c>
      <c r="AL56">
        <v>14</v>
      </c>
      <c r="AM56">
        <v>14</v>
      </c>
      <c r="AN56">
        <v>14</v>
      </c>
      <c r="AO56">
        <v>8</v>
      </c>
      <c r="AP56">
        <v>9</v>
      </c>
      <c r="AQ56">
        <v>13</v>
      </c>
      <c r="AR56">
        <v>16</v>
      </c>
      <c r="AS56">
        <v>6</v>
      </c>
      <c r="AT56">
        <v>8</v>
      </c>
      <c r="AU56">
        <v>8</v>
      </c>
      <c r="AV56">
        <v>11</v>
      </c>
      <c r="AW56">
        <v>11</v>
      </c>
      <c r="AX56">
        <v>11</v>
      </c>
      <c r="AY56">
        <v>8</v>
      </c>
      <c r="AZ56">
        <v>6</v>
      </c>
      <c r="BA56">
        <v>6</v>
      </c>
      <c r="BB56">
        <v>6</v>
      </c>
      <c r="BC56">
        <v>9</v>
      </c>
      <c r="BD56">
        <v>9</v>
      </c>
      <c r="BE56">
        <v>8</v>
      </c>
      <c r="BF56">
        <v>10</v>
      </c>
      <c r="BG56">
        <v>8</v>
      </c>
      <c r="BH56">
        <v>8</v>
      </c>
      <c r="BI56">
        <v>6</v>
      </c>
      <c r="BJ56">
        <v>6</v>
      </c>
      <c r="BK56">
        <v>6</v>
      </c>
      <c r="BL56">
        <v>14</v>
      </c>
      <c r="BM56">
        <v>11</v>
      </c>
      <c r="BN56">
        <v>14</v>
      </c>
      <c r="BO56">
        <v>17</v>
      </c>
      <c r="BP56">
        <v>17</v>
      </c>
      <c r="BQ56">
        <v>20</v>
      </c>
      <c r="BR56">
        <v>20</v>
      </c>
      <c r="BS56">
        <v>19</v>
      </c>
      <c r="BT56">
        <v>6</v>
      </c>
      <c r="BU56">
        <v>6</v>
      </c>
      <c r="BV56">
        <v>6</v>
      </c>
      <c r="BW56">
        <v>6</v>
      </c>
      <c r="BX56">
        <v>6</v>
      </c>
      <c r="BY56">
        <v>6</v>
      </c>
      <c r="BZ56">
        <v>7</v>
      </c>
      <c r="CA56">
        <v>10.318181818181818</v>
      </c>
      <c r="CB56">
        <v>9</v>
      </c>
      <c r="CC56">
        <v>4.2741664617697737</v>
      </c>
      <c r="CD56">
        <v>0.4142363971759252</v>
      </c>
      <c r="CE56">
        <v>6</v>
      </c>
      <c r="CF56">
        <v>20</v>
      </c>
      <c r="CG56">
        <v>14</v>
      </c>
      <c r="CH56">
        <v>-6</v>
      </c>
      <c r="CI56">
        <v>6</v>
      </c>
    </row>
    <row r="57" spans="1:87" x14ac:dyDescent="0.25">
      <c r="A57">
        <v>60</v>
      </c>
      <c r="B57">
        <v>41154</v>
      </c>
      <c r="C57" t="s">
        <v>342</v>
      </c>
      <c r="D57" t="s">
        <v>343</v>
      </c>
      <c r="E57" t="s">
        <v>344</v>
      </c>
      <c r="F57">
        <v>58.11</v>
      </c>
      <c r="G57" t="s">
        <v>345</v>
      </c>
      <c r="H57">
        <v>58.1</v>
      </c>
      <c r="I57" t="s">
        <v>90</v>
      </c>
      <c r="J57">
        <v>58</v>
      </c>
      <c r="K57" t="s">
        <v>91</v>
      </c>
      <c r="L57" t="s">
        <v>92</v>
      </c>
      <c r="M57" t="s">
        <v>93</v>
      </c>
      <c r="N57">
        <v>113</v>
      </c>
      <c r="O57" t="s">
        <v>119</v>
      </c>
      <c r="P57">
        <v>11</v>
      </c>
      <c r="Q57" t="s">
        <v>95</v>
      </c>
      <c r="R57">
        <v>1</v>
      </c>
      <c r="S57" t="s">
        <v>96</v>
      </c>
      <c r="T57">
        <v>1</v>
      </c>
      <c r="U57" t="s">
        <v>97</v>
      </c>
      <c r="V57">
        <v>11</v>
      </c>
      <c r="W57" t="s">
        <v>97</v>
      </c>
      <c r="X57">
        <v>1</v>
      </c>
      <c r="Y57" t="s">
        <v>98</v>
      </c>
      <c r="Z57">
        <v>2000</v>
      </c>
      <c r="AA57">
        <v>13</v>
      </c>
      <c r="AB57">
        <v>235750000</v>
      </c>
      <c r="AC57">
        <v>30</v>
      </c>
      <c r="AD57" t="s">
        <v>134</v>
      </c>
      <c r="AE57" t="s">
        <v>110</v>
      </c>
      <c r="AF57" t="s">
        <v>174</v>
      </c>
      <c r="AG57" t="s">
        <v>157</v>
      </c>
      <c r="AH57" t="s">
        <v>137</v>
      </c>
      <c r="AI57">
        <v>133</v>
      </c>
      <c r="AJ57">
        <v>134</v>
      </c>
      <c r="AK57">
        <v>130</v>
      </c>
      <c r="AL57">
        <v>74</v>
      </c>
      <c r="AM57">
        <v>70</v>
      </c>
      <c r="AN57">
        <v>67</v>
      </c>
      <c r="AO57">
        <v>72</v>
      </c>
      <c r="AP57">
        <v>76</v>
      </c>
      <c r="AQ57">
        <v>76</v>
      </c>
      <c r="AR57">
        <v>78</v>
      </c>
      <c r="AS57">
        <v>79</v>
      </c>
      <c r="AT57">
        <v>83</v>
      </c>
      <c r="AU57">
        <v>80</v>
      </c>
      <c r="AV57">
        <v>79</v>
      </c>
      <c r="AW57">
        <v>80</v>
      </c>
      <c r="AX57">
        <v>83</v>
      </c>
      <c r="AY57">
        <v>84</v>
      </c>
      <c r="AZ57">
        <v>79</v>
      </c>
      <c r="BA57">
        <v>20</v>
      </c>
      <c r="BB57">
        <v>25</v>
      </c>
      <c r="BC57">
        <v>28</v>
      </c>
      <c r="BD57">
        <v>25</v>
      </c>
      <c r="BE57">
        <v>26</v>
      </c>
      <c r="BF57">
        <v>22</v>
      </c>
      <c r="BG57">
        <v>25</v>
      </c>
      <c r="BH57">
        <v>28</v>
      </c>
      <c r="BI57">
        <v>28</v>
      </c>
      <c r="BJ57">
        <v>31</v>
      </c>
      <c r="BK57">
        <v>23</v>
      </c>
      <c r="BL57">
        <v>27</v>
      </c>
      <c r="BM57">
        <v>25</v>
      </c>
      <c r="BN57">
        <v>18</v>
      </c>
      <c r="BO57">
        <v>21</v>
      </c>
      <c r="BP57">
        <v>18</v>
      </c>
      <c r="BQ57">
        <v>17</v>
      </c>
      <c r="BR57">
        <v>23</v>
      </c>
      <c r="BS57">
        <v>22</v>
      </c>
      <c r="BT57">
        <v>20</v>
      </c>
      <c r="BU57">
        <v>20</v>
      </c>
      <c r="BV57">
        <v>18</v>
      </c>
      <c r="BW57">
        <v>17</v>
      </c>
      <c r="BX57">
        <v>23</v>
      </c>
      <c r="BY57">
        <v>18</v>
      </c>
      <c r="BZ57">
        <v>18</v>
      </c>
      <c r="CA57">
        <v>48.704545454545453</v>
      </c>
      <c r="CB57">
        <v>27.5</v>
      </c>
      <c r="CC57">
        <v>34.716512755864734</v>
      </c>
      <c r="CD57">
        <v>0.71279820870650878</v>
      </c>
      <c r="CE57">
        <v>17</v>
      </c>
      <c r="CF57">
        <v>134</v>
      </c>
      <c r="CG57">
        <v>117</v>
      </c>
      <c r="CH57">
        <v>-115</v>
      </c>
      <c r="CI57">
        <v>115</v>
      </c>
    </row>
    <row r="58" spans="1:87" x14ac:dyDescent="0.25">
      <c r="A58">
        <v>61</v>
      </c>
      <c r="B58">
        <v>41515</v>
      </c>
      <c r="C58" t="s">
        <v>346</v>
      </c>
      <c r="D58" t="s">
        <v>347</v>
      </c>
      <c r="E58" t="s">
        <v>348</v>
      </c>
      <c r="F58">
        <v>85.4</v>
      </c>
      <c r="G58" t="s">
        <v>200</v>
      </c>
      <c r="H58">
        <v>85.4</v>
      </c>
      <c r="I58" t="s">
        <v>200</v>
      </c>
      <c r="J58">
        <v>85</v>
      </c>
      <c r="K58" t="s">
        <v>201</v>
      </c>
      <c r="L58" t="s">
        <v>202</v>
      </c>
      <c r="M58" t="s">
        <v>203</v>
      </c>
      <c r="N58">
        <v>563</v>
      </c>
      <c r="O58" t="s">
        <v>264</v>
      </c>
      <c r="P58">
        <v>56</v>
      </c>
      <c r="Q58" t="s">
        <v>265</v>
      </c>
      <c r="R58">
        <v>5</v>
      </c>
      <c r="S58" t="s">
        <v>143</v>
      </c>
      <c r="T58">
        <v>2</v>
      </c>
      <c r="U58" t="s">
        <v>349</v>
      </c>
      <c r="V58">
        <v>40</v>
      </c>
      <c r="W58" t="s">
        <v>254</v>
      </c>
      <c r="X58">
        <v>2</v>
      </c>
      <c r="Y58" t="s">
        <v>255</v>
      </c>
      <c r="Z58">
        <v>2021</v>
      </c>
      <c r="AC58">
        <v>0</v>
      </c>
      <c r="AD58" t="s">
        <v>147</v>
      </c>
      <c r="AE58" t="s">
        <v>146</v>
      </c>
      <c r="AF58" t="s">
        <v>147</v>
      </c>
      <c r="AG58" t="s">
        <v>123</v>
      </c>
      <c r="AH58" t="s">
        <v>144</v>
      </c>
      <c r="AI58">
        <v>121</v>
      </c>
      <c r="AJ58">
        <v>121</v>
      </c>
      <c r="AK58">
        <v>121</v>
      </c>
      <c r="AL58">
        <v>121</v>
      </c>
      <c r="AM58">
        <v>121</v>
      </c>
      <c r="AN58">
        <v>121</v>
      </c>
      <c r="AO58">
        <v>121</v>
      </c>
      <c r="AP58">
        <v>121</v>
      </c>
      <c r="AQ58">
        <v>121</v>
      </c>
      <c r="AR58">
        <v>121</v>
      </c>
      <c r="AS58">
        <v>121</v>
      </c>
      <c r="AT58">
        <v>121</v>
      </c>
      <c r="AU58">
        <v>121</v>
      </c>
      <c r="AV58">
        <v>85</v>
      </c>
      <c r="AW58">
        <v>92</v>
      </c>
      <c r="AX58">
        <v>89</v>
      </c>
      <c r="AY58">
        <v>84</v>
      </c>
      <c r="AZ58">
        <v>94</v>
      </c>
      <c r="BA58">
        <v>85</v>
      </c>
      <c r="BB58">
        <v>88</v>
      </c>
      <c r="BC58">
        <v>85</v>
      </c>
      <c r="BD58">
        <v>93</v>
      </c>
      <c r="BE58">
        <v>94</v>
      </c>
      <c r="BF58">
        <v>92</v>
      </c>
      <c r="BG58">
        <v>90</v>
      </c>
      <c r="BH58">
        <v>96</v>
      </c>
      <c r="BI58">
        <v>94</v>
      </c>
      <c r="BJ58">
        <v>96</v>
      </c>
      <c r="BK58">
        <v>94</v>
      </c>
      <c r="BL58">
        <v>94</v>
      </c>
      <c r="BM58">
        <v>94</v>
      </c>
      <c r="BN58">
        <v>94</v>
      </c>
      <c r="BO58">
        <v>94</v>
      </c>
      <c r="BP58">
        <v>95</v>
      </c>
      <c r="BQ58">
        <v>97</v>
      </c>
      <c r="BR58">
        <v>99</v>
      </c>
      <c r="BS58">
        <v>99</v>
      </c>
      <c r="BT58">
        <v>97</v>
      </c>
      <c r="BU58">
        <v>97</v>
      </c>
      <c r="BV58">
        <v>97</v>
      </c>
      <c r="BW58">
        <v>96</v>
      </c>
      <c r="BX58">
        <v>90</v>
      </c>
      <c r="BY58">
        <v>92</v>
      </c>
      <c r="BZ58">
        <v>88</v>
      </c>
      <c r="CA58">
        <v>101.06818181818181</v>
      </c>
      <c r="CB58">
        <v>95.5</v>
      </c>
      <c r="CC58">
        <v>13.522415030061865</v>
      </c>
      <c r="CD58">
        <v>0.133794976686018</v>
      </c>
      <c r="CE58">
        <v>84</v>
      </c>
      <c r="CF58">
        <v>121</v>
      </c>
      <c r="CG58">
        <v>37</v>
      </c>
      <c r="CH58">
        <v>-33</v>
      </c>
      <c r="CI58">
        <v>33</v>
      </c>
    </row>
    <row r="59" spans="1:87" x14ac:dyDescent="0.25">
      <c r="A59">
        <v>62</v>
      </c>
      <c r="B59">
        <v>41927</v>
      </c>
      <c r="C59" t="s">
        <v>350</v>
      </c>
      <c r="D59" t="s">
        <v>351</v>
      </c>
      <c r="E59" t="s">
        <v>352</v>
      </c>
      <c r="F59">
        <v>62.1</v>
      </c>
      <c r="G59" t="s">
        <v>244</v>
      </c>
      <c r="H59">
        <v>62.1</v>
      </c>
      <c r="I59" t="s">
        <v>244</v>
      </c>
      <c r="J59">
        <v>62</v>
      </c>
      <c r="K59" t="s">
        <v>130</v>
      </c>
      <c r="L59" t="s">
        <v>131</v>
      </c>
      <c r="M59" t="s">
        <v>132</v>
      </c>
      <c r="N59">
        <v>231</v>
      </c>
      <c r="O59" t="s">
        <v>353</v>
      </c>
      <c r="P59">
        <v>23</v>
      </c>
      <c r="Q59" t="s">
        <v>354</v>
      </c>
      <c r="R59">
        <v>2</v>
      </c>
      <c r="S59" t="s">
        <v>355</v>
      </c>
      <c r="T59">
        <v>13</v>
      </c>
      <c r="U59" t="s">
        <v>133</v>
      </c>
      <c r="V59">
        <v>12</v>
      </c>
      <c r="W59" t="s">
        <v>133</v>
      </c>
      <c r="X59">
        <v>1</v>
      </c>
      <c r="Y59" t="s">
        <v>98</v>
      </c>
      <c r="Z59">
        <v>2020</v>
      </c>
      <c r="AB59">
        <v>2750000</v>
      </c>
      <c r="AC59">
        <v>0</v>
      </c>
      <c r="AD59" t="s">
        <v>147</v>
      </c>
      <c r="AE59" t="s">
        <v>85</v>
      </c>
      <c r="AF59" t="s">
        <v>356</v>
      </c>
      <c r="AG59" t="s">
        <v>233</v>
      </c>
      <c r="AH59" t="s">
        <v>144</v>
      </c>
      <c r="AI59">
        <v>63</v>
      </c>
      <c r="AJ59">
        <v>63</v>
      </c>
      <c r="AK59">
        <v>63</v>
      </c>
      <c r="AL59">
        <v>63</v>
      </c>
      <c r="AM59">
        <v>63</v>
      </c>
      <c r="AN59">
        <v>63</v>
      </c>
      <c r="AO59">
        <v>63</v>
      </c>
      <c r="AP59">
        <v>63</v>
      </c>
      <c r="AQ59">
        <v>63</v>
      </c>
      <c r="AR59">
        <v>63</v>
      </c>
      <c r="AS59">
        <v>63</v>
      </c>
      <c r="AT59">
        <v>63</v>
      </c>
      <c r="AU59">
        <v>63</v>
      </c>
      <c r="AV59">
        <v>63</v>
      </c>
      <c r="AW59">
        <v>63</v>
      </c>
      <c r="AX59">
        <v>63</v>
      </c>
      <c r="AY59">
        <v>63</v>
      </c>
      <c r="AZ59">
        <v>63</v>
      </c>
      <c r="BA59">
        <v>63</v>
      </c>
      <c r="BB59">
        <v>63</v>
      </c>
      <c r="BC59">
        <v>63</v>
      </c>
      <c r="BD59">
        <v>63</v>
      </c>
      <c r="BE59">
        <v>63</v>
      </c>
      <c r="BF59">
        <v>63</v>
      </c>
      <c r="BG59">
        <v>63</v>
      </c>
      <c r="BH59">
        <v>63</v>
      </c>
      <c r="BI59">
        <v>63</v>
      </c>
      <c r="BJ59">
        <v>63</v>
      </c>
      <c r="BK59">
        <v>63</v>
      </c>
      <c r="BL59">
        <v>63</v>
      </c>
      <c r="BM59">
        <v>63</v>
      </c>
      <c r="BN59">
        <v>63</v>
      </c>
      <c r="BO59">
        <v>63</v>
      </c>
      <c r="BP59">
        <v>63</v>
      </c>
      <c r="BQ59">
        <v>63</v>
      </c>
      <c r="BR59">
        <v>63</v>
      </c>
      <c r="BS59">
        <v>63</v>
      </c>
      <c r="BT59">
        <v>63</v>
      </c>
      <c r="BU59">
        <v>63</v>
      </c>
      <c r="BV59">
        <v>63</v>
      </c>
      <c r="BW59">
        <v>63</v>
      </c>
      <c r="BX59">
        <v>63</v>
      </c>
      <c r="BY59">
        <v>63</v>
      </c>
      <c r="BZ59">
        <v>63</v>
      </c>
      <c r="CA59">
        <v>63</v>
      </c>
      <c r="CB59">
        <v>63</v>
      </c>
      <c r="CC59">
        <v>0</v>
      </c>
      <c r="CD59">
        <v>0</v>
      </c>
      <c r="CE59">
        <v>63</v>
      </c>
      <c r="CF59">
        <v>63</v>
      </c>
      <c r="CG59">
        <v>0</v>
      </c>
      <c r="CH59">
        <v>0</v>
      </c>
      <c r="CI59">
        <v>0</v>
      </c>
    </row>
    <row r="60" spans="1:87" x14ac:dyDescent="0.25">
      <c r="A60">
        <v>63</v>
      </c>
      <c r="B60">
        <v>42356</v>
      </c>
      <c r="C60" t="s">
        <v>357</v>
      </c>
      <c r="D60" t="s">
        <v>358</v>
      </c>
      <c r="E60" t="s">
        <v>359</v>
      </c>
      <c r="F60">
        <v>58.12</v>
      </c>
      <c r="G60" t="s">
        <v>89</v>
      </c>
      <c r="H60">
        <v>58.1</v>
      </c>
      <c r="I60" t="s">
        <v>90</v>
      </c>
      <c r="J60">
        <v>58</v>
      </c>
      <c r="K60" t="s">
        <v>91</v>
      </c>
      <c r="L60" t="s">
        <v>92</v>
      </c>
      <c r="M60" t="s">
        <v>93</v>
      </c>
      <c r="N60">
        <v>113</v>
      </c>
      <c r="O60" t="s">
        <v>119</v>
      </c>
      <c r="P60">
        <v>11</v>
      </c>
      <c r="Q60" t="s">
        <v>95</v>
      </c>
      <c r="R60">
        <v>1</v>
      </c>
      <c r="S60" t="s">
        <v>96</v>
      </c>
      <c r="T60">
        <v>1</v>
      </c>
      <c r="U60" t="s">
        <v>97</v>
      </c>
      <c r="V60">
        <v>11</v>
      </c>
      <c r="W60" t="s">
        <v>97</v>
      </c>
      <c r="X60">
        <v>1</v>
      </c>
      <c r="Y60" t="s">
        <v>98</v>
      </c>
      <c r="Z60">
        <v>2000</v>
      </c>
      <c r="AA60">
        <v>21</v>
      </c>
      <c r="AB60">
        <v>640810000</v>
      </c>
      <c r="AC60">
        <v>40</v>
      </c>
      <c r="AD60" t="s">
        <v>283</v>
      </c>
      <c r="AE60" t="s">
        <v>121</v>
      </c>
      <c r="AF60" t="s">
        <v>122</v>
      </c>
      <c r="AG60" t="s">
        <v>157</v>
      </c>
      <c r="AH60" t="s">
        <v>137</v>
      </c>
      <c r="AI60">
        <v>26</v>
      </c>
      <c r="AJ60">
        <v>22</v>
      </c>
      <c r="AK60">
        <v>22</v>
      </c>
      <c r="AL60">
        <v>26</v>
      </c>
      <c r="AM60">
        <v>24</v>
      </c>
      <c r="AN60">
        <v>27</v>
      </c>
      <c r="AO60">
        <v>27</v>
      </c>
      <c r="AP60">
        <v>33</v>
      </c>
      <c r="AQ60">
        <v>27</v>
      </c>
      <c r="AR60">
        <v>27</v>
      </c>
      <c r="AS60">
        <v>29</v>
      </c>
      <c r="AT60">
        <v>30</v>
      </c>
      <c r="AU60">
        <v>29</v>
      </c>
      <c r="AV60">
        <v>31</v>
      </c>
      <c r="AW60">
        <v>27</v>
      </c>
      <c r="AX60">
        <v>28</v>
      </c>
      <c r="AY60">
        <v>26</v>
      </c>
      <c r="AZ60">
        <v>39</v>
      </c>
      <c r="BA60">
        <v>22</v>
      </c>
      <c r="BB60">
        <v>30</v>
      </c>
      <c r="BC60">
        <v>27</v>
      </c>
      <c r="BD60">
        <v>28</v>
      </c>
      <c r="BE60">
        <v>30</v>
      </c>
      <c r="BF60">
        <v>31</v>
      </c>
      <c r="BG60">
        <v>37</v>
      </c>
      <c r="BH60">
        <v>30</v>
      </c>
      <c r="BI60">
        <v>30</v>
      </c>
      <c r="BJ60">
        <v>31</v>
      </c>
      <c r="BK60">
        <v>27</v>
      </c>
      <c r="BL60">
        <v>35</v>
      </c>
      <c r="BM60">
        <v>25</v>
      </c>
      <c r="BN60">
        <v>30</v>
      </c>
      <c r="BO60">
        <v>32</v>
      </c>
      <c r="BP60">
        <v>32</v>
      </c>
      <c r="BQ60">
        <v>28</v>
      </c>
      <c r="BR60">
        <v>30</v>
      </c>
      <c r="BS60">
        <v>24</v>
      </c>
      <c r="BT60">
        <v>20</v>
      </c>
      <c r="BU60">
        <v>27</v>
      </c>
      <c r="BV60">
        <v>33</v>
      </c>
      <c r="BW60">
        <v>30</v>
      </c>
      <c r="BX60">
        <v>30</v>
      </c>
      <c r="BY60">
        <v>59</v>
      </c>
      <c r="BZ60">
        <v>54</v>
      </c>
      <c r="CA60">
        <v>29.81818181818182</v>
      </c>
      <c r="CB60">
        <v>29</v>
      </c>
      <c r="CC60">
        <v>7.0257755585224535</v>
      </c>
      <c r="CD60">
        <v>0.2356205217797164</v>
      </c>
      <c r="CE60">
        <v>20</v>
      </c>
      <c r="CF60">
        <v>59</v>
      </c>
      <c r="CG60">
        <v>39</v>
      </c>
      <c r="CH60">
        <v>28</v>
      </c>
      <c r="CI60">
        <v>28</v>
      </c>
    </row>
    <row r="61" spans="1:87" x14ac:dyDescent="0.25">
      <c r="A61">
        <v>64</v>
      </c>
      <c r="B61">
        <v>42614</v>
      </c>
      <c r="C61" t="s">
        <v>360</v>
      </c>
      <c r="D61" t="s">
        <v>231</v>
      </c>
      <c r="E61" t="s">
        <v>232</v>
      </c>
      <c r="F61">
        <v>63.91</v>
      </c>
      <c r="G61" t="s">
        <v>212</v>
      </c>
      <c r="H61">
        <v>63.9</v>
      </c>
      <c r="I61" t="s">
        <v>213</v>
      </c>
      <c r="J61">
        <v>63</v>
      </c>
      <c r="K61" t="s">
        <v>172</v>
      </c>
      <c r="L61" t="s">
        <v>131</v>
      </c>
      <c r="M61" t="s">
        <v>132</v>
      </c>
      <c r="N61">
        <v>113</v>
      </c>
      <c r="O61" t="s">
        <v>119</v>
      </c>
      <c r="P61">
        <v>11</v>
      </c>
      <c r="Q61" t="s">
        <v>95</v>
      </c>
      <c r="R61">
        <v>1</v>
      </c>
      <c r="S61" t="s">
        <v>96</v>
      </c>
      <c r="T61">
        <v>1</v>
      </c>
      <c r="U61" t="s">
        <v>97</v>
      </c>
      <c r="V61">
        <v>11</v>
      </c>
      <c r="W61" t="s">
        <v>97</v>
      </c>
      <c r="X61">
        <v>1</v>
      </c>
      <c r="Y61" t="s">
        <v>98</v>
      </c>
      <c r="Z61">
        <v>2020</v>
      </c>
      <c r="AA61">
        <v>65</v>
      </c>
      <c r="AB61">
        <v>196970000</v>
      </c>
      <c r="AC61">
        <v>50</v>
      </c>
      <c r="AD61" t="s">
        <v>120</v>
      </c>
      <c r="AE61" t="s">
        <v>110</v>
      </c>
      <c r="AF61" t="s">
        <v>174</v>
      </c>
      <c r="AG61" t="s">
        <v>233</v>
      </c>
      <c r="AH61" t="s">
        <v>124</v>
      </c>
      <c r="AI61">
        <v>45</v>
      </c>
      <c r="AJ61">
        <v>43</v>
      </c>
      <c r="AK61">
        <v>44</v>
      </c>
      <c r="AL61">
        <v>44</v>
      </c>
      <c r="AM61">
        <v>44</v>
      </c>
      <c r="AN61">
        <v>45</v>
      </c>
      <c r="AO61">
        <v>44</v>
      </c>
      <c r="AP61">
        <v>44</v>
      </c>
      <c r="AQ61">
        <v>45</v>
      </c>
      <c r="AR61">
        <v>51</v>
      </c>
      <c r="AS61">
        <v>44</v>
      </c>
      <c r="AT61">
        <v>44</v>
      </c>
      <c r="AU61">
        <v>44</v>
      </c>
      <c r="AV61">
        <v>50</v>
      </c>
      <c r="AW61">
        <v>45</v>
      </c>
      <c r="AX61">
        <v>46</v>
      </c>
      <c r="AY61">
        <v>46</v>
      </c>
      <c r="AZ61">
        <v>45</v>
      </c>
      <c r="BA61">
        <v>39</v>
      </c>
      <c r="BB61">
        <v>46</v>
      </c>
      <c r="BC61">
        <v>43</v>
      </c>
      <c r="BD61">
        <v>43</v>
      </c>
      <c r="BE61">
        <v>46</v>
      </c>
      <c r="BF61">
        <v>44</v>
      </c>
      <c r="BG61">
        <v>47</v>
      </c>
      <c r="BH61">
        <v>45</v>
      </c>
      <c r="BI61">
        <v>47</v>
      </c>
      <c r="BJ61">
        <v>47</v>
      </c>
      <c r="BK61">
        <v>45</v>
      </c>
      <c r="BL61">
        <v>46</v>
      </c>
      <c r="BM61">
        <v>46</v>
      </c>
      <c r="BN61">
        <v>43</v>
      </c>
      <c r="BO61">
        <v>43</v>
      </c>
      <c r="BP61">
        <v>47</v>
      </c>
      <c r="BQ61">
        <v>48</v>
      </c>
      <c r="BR61">
        <v>45</v>
      </c>
      <c r="BS61">
        <v>45</v>
      </c>
      <c r="BT61">
        <v>44</v>
      </c>
      <c r="BU61">
        <v>45</v>
      </c>
      <c r="BV61">
        <v>45</v>
      </c>
      <c r="BW61">
        <v>45</v>
      </c>
      <c r="BX61">
        <v>45</v>
      </c>
      <c r="BY61">
        <v>216</v>
      </c>
      <c r="BZ61">
        <v>218</v>
      </c>
      <c r="CA61">
        <v>52.86363636363636</v>
      </c>
      <c r="CB61">
        <v>45</v>
      </c>
      <c r="CC61">
        <v>36.282862191328377</v>
      </c>
      <c r="CD61">
        <v>0.68634820998213619</v>
      </c>
      <c r="CE61">
        <v>39</v>
      </c>
      <c r="CF61">
        <v>218</v>
      </c>
      <c r="CG61">
        <v>179</v>
      </c>
      <c r="CH61">
        <v>173</v>
      </c>
      <c r="CI61">
        <v>173</v>
      </c>
    </row>
    <row r="62" spans="1:87" x14ac:dyDescent="0.25">
      <c r="A62">
        <v>65</v>
      </c>
      <c r="B62">
        <v>42628</v>
      </c>
      <c r="C62" t="s">
        <v>361</v>
      </c>
      <c r="D62" t="s">
        <v>362</v>
      </c>
      <c r="E62" t="s">
        <v>363</v>
      </c>
      <c r="F62">
        <v>64.19</v>
      </c>
      <c r="G62" t="s">
        <v>364</v>
      </c>
      <c r="H62">
        <v>64.099999999999994</v>
      </c>
      <c r="I62" t="s">
        <v>365</v>
      </c>
      <c r="J62">
        <v>64</v>
      </c>
      <c r="K62" t="s">
        <v>366</v>
      </c>
      <c r="L62" t="s">
        <v>367</v>
      </c>
      <c r="M62" t="s">
        <v>368</v>
      </c>
      <c r="N62">
        <v>114</v>
      </c>
      <c r="O62" t="s">
        <v>94</v>
      </c>
      <c r="P62">
        <v>11</v>
      </c>
      <c r="Q62" t="s">
        <v>95</v>
      </c>
      <c r="R62">
        <v>1</v>
      </c>
      <c r="S62" t="s">
        <v>96</v>
      </c>
      <c r="T62">
        <v>1</v>
      </c>
      <c r="U62" t="s">
        <v>97</v>
      </c>
      <c r="V62">
        <v>11</v>
      </c>
      <c r="W62" t="s">
        <v>97</v>
      </c>
      <c r="X62">
        <v>1</v>
      </c>
      <c r="Y62" t="s">
        <v>98</v>
      </c>
      <c r="Z62">
        <v>1990</v>
      </c>
      <c r="AB62">
        <v>2526361000000</v>
      </c>
      <c r="AC62">
        <v>0</v>
      </c>
      <c r="AD62" t="s">
        <v>147</v>
      </c>
      <c r="AE62" t="s">
        <v>100</v>
      </c>
      <c r="AF62" t="s">
        <v>101</v>
      </c>
      <c r="AG62" t="s">
        <v>163</v>
      </c>
      <c r="AH62" t="s">
        <v>144</v>
      </c>
      <c r="AI62">
        <v>74</v>
      </c>
      <c r="AJ62">
        <v>74</v>
      </c>
      <c r="AK62">
        <v>74</v>
      </c>
      <c r="AL62">
        <v>74</v>
      </c>
      <c r="AM62">
        <v>74</v>
      </c>
      <c r="AN62">
        <v>74</v>
      </c>
      <c r="AO62">
        <v>73</v>
      </c>
      <c r="AP62">
        <v>73</v>
      </c>
      <c r="AQ62">
        <v>73</v>
      </c>
      <c r="AR62">
        <v>73</v>
      </c>
      <c r="AS62">
        <v>73</v>
      </c>
      <c r="AT62">
        <v>73</v>
      </c>
      <c r="AU62">
        <v>73</v>
      </c>
      <c r="AV62">
        <v>73</v>
      </c>
      <c r="AW62">
        <v>73</v>
      </c>
      <c r="AX62">
        <v>73</v>
      </c>
      <c r="AY62">
        <v>73</v>
      </c>
      <c r="AZ62">
        <v>73</v>
      </c>
      <c r="BA62">
        <v>73</v>
      </c>
      <c r="BB62">
        <v>73</v>
      </c>
      <c r="BC62">
        <v>73</v>
      </c>
      <c r="BD62">
        <v>73</v>
      </c>
      <c r="BE62">
        <v>73</v>
      </c>
      <c r="BF62">
        <v>73</v>
      </c>
      <c r="BG62">
        <v>73</v>
      </c>
      <c r="BH62">
        <v>73</v>
      </c>
      <c r="BI62">
        <v>73</v>
      </c>
      <c r="BJ62">
        <v>73</v>
      </c>
      <c r="BK62">
        <v>73</v>
      </c>
      <c r="BL62">
        <v>73</v>
      </c>
      <c r="BM62">
        <v>73</v>
      </c>
      <c r="BN62">
        <v>73</v>
      </c>
      <c r="BO62">
        <v>73</v>
      </c>
      <c r="BP62">
        <v>73</v>
      </c>
      <c r="BQ62">
        <v>73</v>
      </c>
      <c r="BR62">
        <v>73</v>
      </c>
      <c r="BS62">
        <v>73</v>
      </c>
      <c r="BT62">
        <v>73</v>
      </c>
      <c r="BU62">
        <v>72</v>
      </c>
      <c r="BV62">
        <v>72</v>
      </c>
      <c r="BW62">
        <v>72</v>
      </c>
      <c r="BX62">
        <v>72</v>
      </c>
      <c r="BY62">
        <v>72</v>
      </c>
      <c r="BZ62">
        <v>72</v>
      </c>
      <c r="CA62">
        <v>73</v>
      </c>
      <c r="CB62">
        <v>73</v>
      </c>
      <c r="CC62">
        <v>0.52827054379538363</v>
      </c>
      <c r="CD62">
        <v>7.2365827917175839E-3</v>
      </c>
      <c r="CE62">
        <v>72</v>
      </c>
      <c r="CF62">
        <v>74</v>
      </c>
      <c r="CG62">
        <v>2</v>
      </c>
      <c r="CH62">
        <v>-2</v>
      </c>
      <c r="CI62">
        <v>2</v>
      </c>
    </row>
    <row r="63" spans="1:87" x14ac:dyDescent="0.25">
      <c r="A63">
        <v>66</v>
      </c>
      <c r="B63">
        <v>42864</v>
      </c>
      <c r="C63" t="s">
        <v>369</v>
      </c>
      <c r="D63" t="s">
        <v>370</v>
      </c>
      <c r="E63" t="s">
        <v>371</v>
      </c>
      <c r="F63">
        <v>85.4</v>
      </c>
      <c r="G63" t="s">
        <v>200</v>
      </c>
      <c r="H63">
        <v>85.4</v>
      </c>
      <c r="I63" t="s">
        <v>200</v>
      </c>
      <c r="J63">
        <v>85</v>
      </c>
      <c r="K63" t="s">
        <v>201</v>
      </c>
      <c r="L63" t="s">
        <v>202</v>
      </c>
      <c r="M63" t="s">
        <v>203</v>
      </c>
      <c r="N63">
        <v>563</v>
      </c>
      <c r="O63" t="s">
        <v>264</v>
      </c>
      <c r="P63">
        <v>56</v>
      </c>
      <c r="Q63" t="s">
        <v>265</v>
      </c>
      <c r="R63">
        <v>5</v>
      </c>
      <c r="S63" t="s">
        <v>143</v>
      </c>
      <c r="T63">
        <v>9</v>
      </c>
      <c r="U63" t="s">
        <v>372</v>
      </c>
      <c r="V63">
        <v>60</v>
      </c>
      <c r="W63" t="s">
        <v>239</v>
      </c>
      <c r="X63">
        <v>3</v>
      </c>
      <c r="Y63" t="s">
        <v>240</v>
      </c>
      <c r="Z63">
        <v>2021</v>
      </c>
      <c r="AC63">
        <v>0</v>
      </c>
      <c r="AD63" t="s">
        <v>147</v>
      </c>
      <c r="AE63" t="s">
        <v>146</v>
      </c>
      <c r="AF63" t="s">
        <v>147</v>
      </c>
      <c r="AG63" t="s">
        <v>123</v>
      </c>
      <c r="AH63" t="s">
        <v>144</v>
      </c>
      <c r="AI63">
        <v>69</v>
      </c>
      <c r="AJ63">
        <v>69</v>
      </c>
      <c r="AK63">
        <v>69</v>
      </c>
      <c r="AL63">
        <v>69</v>
      </c>
      <c r="AM63">
        <v>69</v>
      </c>
      <c r="AN63">
        <v>69</v>
      </c>
      <c r="AO63">
        <v>69</v>
      </c>
      <c r="AP63">
        <v>69</v>
      </c>
      <c r="AQ63">
        <v>69</v>
      </c>
      <c r="AR63">
        <v>69</v>
      </c>
      <c r="AS63">
        <v>69</v>
      </c>
      <c r="AT63">
        <v>69</v>
      </c>
      <c r="AU63">
        <v>69</v>
      </c>
      <c r="AV63">
        <v>69</v>
      </c>
      <c r="AW63">
        <v>69</v>
      </c>
      <c r="AX63">
        <v>69</v>
      </c>
      <c r="AY63">
        <v>69</v>
      </c>
      <c r="AZ63">
        <v>69</v>
      </c>
      <c r="BA63">
        <v>69</v>
      </c>
      <c r="BB63">
        <v>69</v>
      </c>
      <c r="BC63">
        <v>69</v>
      </c>
      <c r="BD63">
        <v>69</v>
      </c>
      <c r="BE63">
        <v>69</v>
      </c>
      <c r="BF63">
        <v>69</v>
      </c>
      <c r="BG63">
        <v>69</v>
      </c>
      <c r="BH63">
        <v>69</v>
      </c>
      <c r="BI63">
        <v>69</v>
      </c>
      <c r="BJ63">
        <v>69</v>
      </c>
      <c r="BK63">
        <v>69</v>
      </c>
      <c r="BL63">
        <v>69</v>
      </c>
      <c r="BM63">
        <v>69</v>
      </c>
      <c r="BN63">
        <v>69</v>
      </c>
      <c r="BO63">
        <v>69</v>
      </c>
      <c r="BP63">
        <v>69</v>
      </c>
      <c r="BQ63">
        <v>69</v>
      </c>
      <c r="BR63">
        <v>69</v>
      </c>
      <c r="BS63">
        <v>69</v>
      </c>
      <c r="BT63">
        <v>69</v>
      </c>
      <c r="BU63">
        <v>69</v>
      </c>
      <c r="BV63">
        <v>69</v>
      </c>
      <c r="BW63">
        <v>69</v>
      </c>
      <c r="BX63">
        <v>69</v>
      </c>
      <c r="BY63">
        <v>69</v>
      </c>
      <c r="BZ63">
        <v>69</v>
      </c>
      <c r="CA63">
        <v>69</v>
      </c>
      <c r="CB63">
        <v>69</v>
      </c>
      <c r="CC63">
        <v>0</v>
      </c>
      <c r="CD63">
        <v>0</v>
      </c>
      <c r="CE63">
        <v>69</v>
      </c>
      <c r="CF63">
        <v>69</v>
      </c>
      <c r="CG63">
        <v>0</v>
      </c>
      <c r="CH63">
        <v>0</v>
      </c>
      <c r="CI63">
        <v>0</v>
      </c>
    </row>
    <row r="64" spans="1:87" x14ac:dyDescent="0.25">
      <c r="A64">
        <v>67</v>
      </c>
      <c r="B64">
        <v>43228</v>
      </c>
      <c r="C64" t="s">
        <v>373</v>
      </c>
      <c r="D64" t="s">
        <v>374</v>
      </c>
      <c r="E64" t="s">
        <v>375</v>
      </c>
      <c r="F64">
        <v>62.9</v>
      </c>
      <c r="G64" t="s">
        <v>296</v>
      </c>
      <c r="H64">
        <v>62.9</v>
      </c>
      <c r="I64" t="s">
        <v>296</v>
      </c>
      <c r="J64">
        <v>62</v>
      </c>
      <c r="K64" t="s">
        <v>130</v>
      </c>
      <c r="L64" t="s">
        <v>131</v>
      </c>
      <c r="M64" t="s">
        <v>132</v>
      </c>
      <c r="N64">
        <v>117</v>
      </c>
      <c r="O64" t="s">
        <v>376</v>
      </c>
      <c r="P64">
        <v>11</v>
      </c>
      <c r="Q64" t="s">
        <v>95</v>
      </c>
      <c r="R64">
        <v>1</v>
      </c>
      <c r="S64" t="s">
        <v>96</v>
      </c>
      <c r="T64">
        <v>13</v>
      </c>
      <c r="U64" t="s">
        <v>133</v>
      </c>
      <c r="V64">
        <v>12</v>
      </c>
      <c r="W64" t="s">
        <v>133</v>
      </c>
      <c r="X64">
        <v>1</v>
      </c>
      <c r="Y64" t="s">
        <v>98</v>
      </c>
      <c r="Z64">
        <v>2007</v>
      </c>
      <c r="AA64">
        <v>2</v>
      </c>
      <c r="AB64">
        <v>61030000</v>
      </c>
      <c r="AC64">
        <v>12</v>
      </c>
      <c r="AD64" t="s">
        <v>104</v>
      </c>
      <c r="AE64" t="s">
        <v>110</v>
      </c>
      <c r="AF64" t="s">
        <v>174</v>
      </c>
      <c r="AG64" t="s">
        <v>136</v>
      </c>
      <c r="AH64" t="s">
        <v>175</v>
      </c>
      <c r="AI64">
        <v>124</v>
      </c>
      <c r="AJ64">
        <v>125</v>
      </c>
      <c r="AK64">
        <v>123</v>
      </c>
      <c r="AL64">
        <v>135</v>
      </c>
      <c r="AM64">
        <v>127</v>
      </c>
      <c r="AN64">
        <v>129</v>
      </c>
      <c r="AO64">
        <v>131</v>
      </c>
      <c r="AP64">
        <v>120</v>
      </c>
      <c r="AQ64">
        <v>128</v>
      </c>
      <c r="AR64">
        <v>128</v>
      </c>
      <c r="AS64">
        <v>130</v>
      </c>
      <c r="AT64">
        <v>113</v>
      </c>
      <c r="AU64">
        <v>96</v>
      </c>
      <c r="AV64">
        <v>103</v>
      </c>
      <c r="AW64">
        <v>102</v>
      </c>
      <c r="AX64">
        <v>112</v>
      </c>
      <c r="AY64">
        <v>124</v>
      </c>
      <c r="AZ64">
        <v>136</v>
      </c>
      <c r="BA64">
        <v>131</v>
      </c>
      <c r="BB64">
        <v>133</v>
      </c>
      <c r="BC64">
        <v>127</v>
      </c>
      <c r="BD64">
        <v>135</v>
      </c>
      <c r="BE64">
        <v>154</v>
      </c>
      <c r="BF64">
        <v>109</v>
      </c>
      <c r="BG64">
        <v>118</v>
      </c>
      <c r="BH64">
        <v>125</v>
      </c>
      <c r="BI64">
        <v>116</v>
      </c>
      <c r="BJ64">
        <v>124</v>
      </c>
      <c r="BK64">
        <v>109</v>
      </c>
      <c r="BL64">
        <v>118</v>
      </c>
      <c r="BM64">
        <v>149</v>
      </c>
      <c r="BN64">
        <v>132</v>
      </c>
      <c r="BO64">
        <v>138</v>
      </c>
      <c r="BP64">
        <v>115</v>
      </c>
      <c r="BQ64">
        <v>115</v>
      </c>
      <c r="BR64">
        <v>100</v>
      </c>
      <c r="BS64">
        <v>104</v>
      </c>
      <c r="BT64">
        <v>98</v>
      </c>
      <c r="BU64">
        <v>108</v>
      </c>
      <c r="BV64">
        <v>120</v>
      </c>
      <c r="BW64">
        <v>115</v>
      </c>
      <c r="BX64">
        <v>116</v>
      </c>
      <c r="BY64">
        <v>100</v>
      </c>
      <c r="BZ64">
        <v>134</v>
      </c>
      <c r="CA64">
        <v>121.11363636363636</v>
      </c>
      <c r="CB64">
        <v>123.5</v>
      </c>
      <c r="CC64">
        <v>13.277391010689557</v>
      </c>
      <c r="CD64">
        <v>0.10962754822111852</v>
      </c>
      <c r="CE64">
        <v>96</v>
      </c>
      <c r="CF64">
        <v>154</v>
      </c>
      <c r="CG64">
        <v>58</v>
      </c>
      <c r="CH64">
        <v>10</v>
      </c>
      <c r="CI64">
        <v>10</v>
      </c>
    </row>
    <row r="65" spans="1:87" x14ac:dyDescent="0.25">
      <c r="A65">
        <v>68</v>
      </c>
      <c r="B65">
        <v>43999</v>
      </c>
      <c r="C65" t="s">
        <v>377</v>
      </c>
      <c r="D65" t="s">
        <v>378</v>
      </c>
      <c r="E65" t="s">
        <v>379</v>
      </c>
      <c r="F65">
        <v>60.2</v>
      </c>
      <c r="G65" t="s">
        <v>304</v>
      </c>
      <c r="H65">
        <v>60.2</v>
      </c>
      <c r="I65" t="s">
        <v>304</v>
      </c>
      <c r="J65">
        <v>60</v>
      </c>
      <c r="K65" t="s">
        <v>154</v>
      </c>
      <c r="L65" t="s">
        <v>92</v>
      </c>
      <c r="M65" t="s">
        <v>93</v>
      </c>
      <c r="N65">
        <v>114</v>
      </c>
      <c r="O65" t="s">
        <v>94</v>
      </c>
      <c r="P65">
        <v>11</v>
      </c>
      <c r="Q65" t="s">
        <v>95</v>
      </c>
      <c r="R65">
        <v>1</v>
      </c>
      <c r="S65" t="s">
        <v>96</v>
      </c>
      <c r="T65">
        <v>1</v>
      </c>
      <c r="U65" t="s">
        <v>97</v>
      </c>
      <c r="V65">
        <v>11</v>
      </c>
      <c r="W65" t="s">
        <v>97</v>
      </c>
      <c r="X65">
        <v>1</v>
      </c>
      <c r="Y65" t="s">
        <v>98</v>
      </c>
      <c r="Z65">
        <v>2002</v>
      </c>
      <c r="AA65">
        <v>228</v>
      </c>
      <c r="AB65">
        <v>4814880000</v>
      </c>
      <c r="AC65">
        <v>70</v>
      </c>
      <c r="AD65" t="s">
        <v>287</v>
      </c>
      <c r="AE65" t="s">
        <v>155</v>
      </c>
      <c r="AF65" t="s">
        <v>156</v>
      </c>
      <c r="AG65" t="s">
        <v>196</v>
      </c>
      <c r="AH65" t="s">
        <v>124</v>
      </c>
      <c r="AI65">
        <v>116</v>
      </c>
      <c r="AJ65">
        <v>108</v>
      </c>
      <c r="AK65">
        <v>106</v>
      </c>
      <c r="AL65">
        <v>106</v>
      </c>
      <c r="AM65">
        <v>105</v>
      </c>
      <c r="AN65">
        <v>105</v>
      </c>
      <c r="AO65">
        <v>106</v>
      </c>
      <c r="AP65">
        <v>107</v>
      </c>
      <c r="AQ65">
        <v>105</v>
      </c>
      <c r="AR65">
        <v>107</v>
      </c>
      <c r="AS65">
        <v>108</v>
      </c>
      <c r="AT65">
        <v>106</v>
      </c>
      <c r="AU65">
        <v>109</v>
      </c>
      <c r="AV65">
        <v>105</v>
      </c>
      <c r="AW65">
        <v>111</v>
      </c>
      <c r="AX65">
        <v>108</v>
      </c>
      <c r="AY65">
        <v>111</v>
      </c>
      <c r="AZ65">
        <v>109</v>
      </c>
      <c r="BA65">
        <v>107</v>
      </c>
      <c r="BB65">
        <v>107</v>
      </c>
      <c r="BC65">
        <v>106</v>
      </c>
      <c r="BD65">
        <v>105</v>
      </c>
      <c r="BE65">
        <v>107</v>
      </c>
      <c r="BF65">
        <v>112</v>
      </c>
      <c r="BG65">
        <v>105</v>
      </c>
      <c r="BH65">
        <v>105</v>
      </c>
      <c r="BI65">
        <v>6</v>
      </c>
      <c r="BJ65">
        <v>6</v>
      </c>
      <c r="BK65">
        <v>6</v>
      </c>
      <c r="BL65">
        <v>6</v>
      </c>
      <c r="BM65">
        <v>6</v>
      </c>
      <c r="BN65">
        <v>6</v>
      </c>
      <c r="BO65">
        <v>6</v>
      </c>
      <c r="BP65">
        <v>6</v>
      </c>
      <c r="BQ65">
        <v>6</v>
      </c>
      <c r="BR65">
        <v>6</v>
      </c>
      <c r="BS65">
        <v>6</v>
      </c>
      <c r="BT65">
        <v>6</v>
      </c>
      <c r="BU65">
        <v>6</v>
      </c>
      <c r="BV65">
        <v>6</v>
      </c>
      <c r="BW65">
        <v>6</v>
      </c>
      <c r="BX65">
        <v>6</v>
      </c>
      <c r="BY65">
        <v>6</v>
      </c>
      <c r="BZ65">
        <v>6</v>
      </c>
      <c r="CA65">
        <v>65.909090909090907</v>
      </c>
      <c r="CB65">
        <v>105</v>
      </c>
      <c r="CC65">
        <v>50.464732415410531</v>
      </c>
      <c r="CD65">
        <v>0.76567180216484942</v>
      </c>
      <c r="CE65">
        <v>6</v>
      </c>
      <c r="CF65">
        <v>116</v>
      </c>
      <c r="CG65">
        <v>110</v>
      </c>
      <c r="CH65">
        <v>-110</v>
      </c>
      <c r="CI65">
        <v>110</v>
      </c>
    </row>
    <row r="66" spans="1:87" x14ac:dyDescent="0.25">
      <c r="A66">
        <v>69</v>
      </c>
      <c r="B66">
        <v>44195</v>
      </c>
      <c r="C66" t="s">
        <v>380</v>
      </c>
      <c r="D66" t="s">
        <v>381</v>
      </c>
      <c r="E66" t="s">
        <v>382</v>
      </c>
      <c r="F66">
        <v>47.61</v>
      </c>
      <c r="G66" t="s">
        <v>326</v>
      </c>
      <c r="H66">
        <v>47.6</v>
      </c>
      <c r="I66" t="s">
        <v>327</v>
      </c>
      <c r="J66">
        <v>47</v>
      </c>
      <c r="K66" t="s">
        <v>280</v>
      </c>
      <c r="L66" t="s">
        <v>281</v>
      </c>
      <c r="M66" t="s">
        <v>282</v>
      </c>
      <c r="N66">
        <v>114</v>
      </c>
      <c r="O66" t="s">
        <v>94</v>
      </c>
      <c r="P66">
        <v>11</v>
      </c>
      <c r="Q66" t="s">
        <v>95</v>
      </c>
      <c r="R66">
        <v>1</v>
      </c>
      <c r="S66" t="s">
        <v>96</v>
      </c>
      <c r="T66">
        <v>1</v>
      </c>
      <c r="U66" t="s">
        <v>97</v>
      </c>
      <c r="V66">
        <v>11</v>
      </c>
      <c r="W66" t="s">
        <v>97</v>
      </c>
      <c r="X66">
        <v>1</v>
      </c>
      <c r="Y66" t="s">
        <v>98</v>
      </c>
      <c r="Z66">
        <v>1993</v>
      </c>
      <c r="AA66">
        <v>200</v>
      </c>
      <c r="AB66">
        <v>12515960000</v>
      </c>
      <c r="AC66">
        <v>70</v>
      </c>
      <c r="AD66" t="s">
        <v>287</v>
      </c>
      <c r="AE66" t="s">
        <v>100</v>
      </c>
      <c r="AF66" t="s">
        <v>101</v>
      </c>
      <c r="AG66" t="s">
        <v>297</v>
      </c>
      <c r="AH66" t="s">
        <v>124</v>
      </c>
      <c r="AI66">
        <v>268</v>
      </c>
      <c r="AJ66">
        <v>270</v>
      </c>
      <c r="AK66">
        <v>264</v>
      </c>
      <c r="AL66">
        <v>261</v>
      </c>
      <c r="AM66">
        <v>253</v>
      </c>
      <c r="AN66">
        <v>244</v>
      </c>
      <c r="AO66">
        <v>248</v>
      </c>
      <c r="AP66">
        <v>249</v>
      </c>
      <c r="AQ66">
        <v>255</v>
      </c>
      <c r="AR66">
        <v>263</v>
      </c>
      <c r="AS66">
        <v>250</v>
      </c>
      <c r="AT66">
        <v>250</v>
      </c>
      <c r="AU66">
        <v>249</v>
      </c>
      <c r="AV66">
        <v>245</v>
      </c>
      <c r="AW66">
        <v>248</v>
      </c>
      <c r="AX66">
        <v>246</v>
      </c>
      <c r="AY66">
        <v>248</v>
      </c>
      <c r="AZ66">
        <v>247</v>
      </c>
      <c r="BA66">
        <v>221</v>
      </c>
      <c r="BB66">
        <v>246</v>
      </c>
      <c r="BC66">
        <v>257</v>
      </c>
      <c r="BD66">
        <v>244</v>
      </c>
      <c r="BE66">
        <v>251</v>
      </c>
      <c r="BF66">
        <v>251</v>
      </c>
      <c r="BG66">
        <v>251</v>
      </c>
      <c r="BH66">
        <v>256</v>
      </c>
      <c r="BI66">
        <v>252</v>
      </c>
      <c r="BJ66">
        <v>251</v>
      </c>
      <c r="BK66">
        <v>245</v>
      </c>
      <c r="BL66">
        <v>248</v>
      </c>
      <c r="BM66">
        <v>246</v>
      </c>
      <c r="BN66">
        <v>244</v>
      </c>
      <c r="BO66">
        <v>241</v>
      </c>
      <c r="BP66">
        <v>240</v>
      </c>
      <c r="BQ66">
        <v>240</v>
      </c>
      <c r="BR66">
        <v>243</v>
      </c>
      <c r="BS66">
        <v>242</v>
      </c>
      <c r="BT66">
        <v>238</v>
      </c>
      <c r="BU66">
        <v>239</v>
      </c>
      <c r="BV66">
        <v>234</v>
      </c>
      <c r="BW66">
        <v>235</v>
      </c>
      <c r="BX66">
        <v>237</v>
      </c>
      <c r="BY66">
        <v>242</v>
      </c>
      <c r="BZ66">
        <v>243</v>
      </c>
      <c r="CA66">
        <v>247.61363636363637</v>
      </c>
      <c r="CB66">
        <v>247.5</v>
      </c>
      <c r="CC66">
        <v>9.1275608935078338</v>
      </c>
      <c r="CD66">
        <v>3.6862109161481839E-2</v>
      </c>
      <c r="CE66">
        <v>221</v>
      </c>
      <c r="CF66">
        <v>270</v>
      </c>
      <c r="CG66">
        <v>49</v>
      </c>
      <c r="CH66">
        <v>-25</v>
      </c>
      <c r="CI66">
        <v>25</v>
      </c>
    </row>
    <row r="67" spans="1:87" x14ac:dyDescent="0.25">
      <c r="A67">
        <v>70</v>
      </c>
      <c r="B67">
        <v>44315</v>
      </c>
      <c r="C67" t="s">
        <v>383</v>
      </c>
      <c r="D67" t="s">
        <v>384</v>
      </c>
      <c r="E67" t="s">
        <v>385</v>
      </c>
      <c r="F67">
        <v>63.91</v>
      </c>
      <c r="G67" t="s">
        <v>212</v>
      </c>
      <c r="H67">
        <v>63.9</v>
      </c>
      <c r="I67" t="s">
        <v>213</v>
      </c>
      <c r="J67">
        <v>63</v>
      </c>
      <c r="K67" t="s">
        <v>172</v>
      </c>
      <c r="L67" t="s">
        <v>131</v>
      </c>
      <c r="M67" t="s">
        <v>132</v>
      </c>
      <c r="N67">
        <v>114</v>
      </c>
      <c r="O67" t="s">
        <v>94</v>
      </c>
      <c r="P67">
        <v>11</v>
      </c>
      <c r="Q67" t="s">
        <v>95</v>
      </c>
      <c r="R67">
        <v>1</v>
      </c>
      <c r="S67" t="s">
        <v>96</v>
      </c>
      <c r="T67">
        <v>5</v>
      </c>
      <c r="U67" t="s">
        <v>386</v>
      </c>
      <c r="V67">
        <v>50</v>
      </c>
      <c r="W67" t="s">
        <v>387</v>
      </c>
      <c r="X67">
        <v>3</v>
      </c>
      <c r="Y67" t="s">
        <v>240</v>
      </c>
      <c r="Z67">
        <v>2023</v>
      </c>
      <c r="AA67">
        <v>215</v>
      </c>
      <c r="AB67">
        <v>6975250000</v>
      </c>
      <c r="AC67">
        <v>70</v>
      </c>
      <c r="AD67" t="s">
        <v>287</v>
      </c>
      <c r="AE67" t="s">
        <v>155</v>
      </c>
      <c r="AF67" t="s">
        <v>156</v>
      </c>
      <c r="AG67" t="s">
        <v>123</v>
      </c>
      <c r="AH67" t="s">
        <v>124</v>
      </c>
      <c r="AI67">
        <v>228</v>
      </c>
      <c r="AJ67">
        <v>226</v>
      </c>
      <c r="AK67">
        <v>230</v>
      </c>
      <c r="AL67">
        <v>227</v>
      </c>
      <c r="AM67">
        <v>232</v>
      </c>
      <c r="AN67">
        <v>238</v>
      </c>
      <c r="AO67">
        <v>238</v>
      </c>
      <c r="AP67">
        <v>234</v>
      </c>
      <c r="AQ67">
        <v>233</v>
      </c>
      <c r="AR67">
        <v>234</v>
      </c>
      <c r="AS67">
        <v>232</v>
      </c>
      <c r="AT67">
        <v>231</v>
      </c>
      <c r="AU67">
        <v>231</v>
      </c>
      <c r="AV67">
        <v>226</v>
      </c>
      <c r="AW67">
        <v>226</v>
      </c>
      <c r="AX67">
        <v>227</v>
      </c>
      <c r="AY67">
        <v>223</v>
      </c>
      <c r="AZ67">
        <v>224</v>
      </c>
      <c r="BA67">
        <v>222</v>
      </c>
      <c r="BB67">
        <v>231</v>
      </c>
      <c r="BC67">
        <v>233</v>
      </c>
      <c r="BD67">
        <v>226</v>
      </c>
      <c r="BE67">
        <v>214</v>
      </c>
      <c r="BF67">
        <v>218</v>
      </c>
      <c r="BG67">
        <v>212</v>
      </c>
      <c r="BH67">
        <v>218</v>
      </c>
      <c r="BI67">
        <v>224</v>
      </c>
      <c r="BJ67">
        <v>224</v>
      </c>
      <c r="BK67">
        <v>222</v>
      </c>
      <c r="BL67">
        <v>227</v>
      </c>
      <c r="BM67">
        <v>221</v>
      </c>
      <c r="BN67">
        <v>217</v>
      </c>
      <c r="BO67">
        <v>220</v>
      </c>
      <c r="BP67">
        <v>214</v>
      </c>
      <c r="BQ67">
        <v>212</v>
      </c>
      <c r="BR67">
        <v>214</v>
      </c>
      <c r="BS67">
        <v>214</v>
      </c>
      <c r="BT67">
        <v>193</v>
      </c>
      <c r="BU67">
        <v>212</v>
      </c>
      <c r="BV67">
        <v>212</v>
      </c>
      <c r="BW67">
        <v>214</v>
      </c>
      <c r="BX67">
        <v>215</v>
      </c>
      <c r="BY67">
        <v>213</v>
      </c>
      <c r="BZ67">
        <v>211</v>
      </c>
      <c r="CA67">
        <v>222.56818181818181</v>
      </c>
      <c r="CB67">
        <v>224</v>
      </c>
      <c r="CC67">
        <v>9.1458409082851162</v>
      </c>
      <c r="CD67">
        <v>4.1092310830648945E-2</v>
      </c>
      <c r="CE67">
        <v>193</v>
      </c>
      <c r="CF67">
        <v>238</v>
      </c>
      <c r="CG67">
        <v>45</v>
      </c>
      <c r="CH67">
        <v>-17</v>
      </c>
      <c r="CI67">
        <v>17</v>
      </c>
    </row>
    <row r="68" spans="1:87" x14ac:dyDescent="0.25">
      <c r="A68">
        <v>71</v>
      </c>
      <c r="B68">
        <v>44336</v>
      </c>
      <c r="C68" t="s">
        <v>388</v>
      </c>
      <c r="D68" t="s">
        <v>87</v>
      </c>
      <c r="E68" t="s">
        <v>88</v>
      </c>
      <c r="F68">
        <v>58.12</v>
      </c>
      <c r="G68" t="s">
        <v>89</v>
      </c>
      <c r="H68">
        <v>58.1</v>
      </c>
      <c r="I68" t="s">
        <v>90</v>
      </c>
      <c r="J68">
        <v>58</v>
      </c>
      <c r="K68" t="s">
        <v>91</v>
      </c>
      <c r="L68" t="s">
        <v>92</v>
      </c>
      <c r="M68" t="s">
        <v>93</v>
      </c>
      <c r="N68">
        <v>114</v>
      </c>
      <c r="O68" t="s">
        <v>94</v>
      </c>
      <c r="P68">
        <v>11</v>
      </c>
      <c r="Q68" t="s">
        <v>95</v>
      </c>
      <c r="R68">
        <v>1</v>
      </c>
      <c r="S68" t="s">
        <v>96</v>
      </c>
      <c r="T68">
        <v>1</v>
      </c>
      <c r="U68" t="s">
        <v>97</v>
      </c>
      <c r="V68">
        <v>11</v>
      </c>
      <c r="W68" t="s">
        <v>97</v>
      </c>
      <c r="X68">
        <v>1</v>
      </c>
      <c r="Y68" t="s">
        <v>98</v>
      </c>
      <c r="Z68">
        <v>2013</v>
      </c>
      <c r="AA68">
        <v>1974</v>
      </c>
      <c r="AB68">
        <v>57098150000</v>
      </c>
      <c r="AC68">
        <v>93</v>
      </c>
      <c r="AD68" t="s">
        <v>99</v>
      </c>
      <c r="AE68" t="s">
        <v>100</v>
      </c>
      <c r="AF68" t="s">
        <v>101</v>
      </c>
      <c r="AG68" t="s">
        <v>102</v>
      </c>
      <c r="AH68" t="s">
        <v>103</v>
      </c>
      <c r="AI68">
        <v>35</v>
      </c>
      <c r="AJ68">
        <v>36</v>
      </c>
      <c r="AK68">
        <v>36</v>
      </c>
      <c r="AL68">
        <v>37</v>
      </c>
      <c r="AM68">
        <v>36</v>
      </c>
      <c r="AN68">
        <v>38</v>
      </c>
      <c r="AO68">
        <v>36</v>
      </c>
      <c r="AP68">
        <v>36</v>
      </c>
      <c r="AQ68">
        <v>31</v>
      </c>
      <c r="AR68">
        <v>31</v>
      </c>
      <c r="AS68">
        <v>32</v>
      </c>
      <c r="AT68">
        <v>30</v>
      </c>
      <c r="AU68">
        <v>30</v>
      </c>
      <c r="AV68">
        <v>30</v>
      </c>
      <c r="AW68">
        <v>30</v>
      </c>
      <c r="AX68">
        <v>30</v>
      </c>
      <c r="AY68">
        <v>31</v>
      </c>
      <c r="AZ68">
        <v>30</v>
      </c>
      <c r="BA68">
        <v>29</v>
      </c>
      <c r="BB68">
        <v>30</v>
      </c>
      <c r="BC68">
        <v>30</v>
      </c>
      <c r="BD68">
        <v>30</v>
      </c>
      <c r="BE68">
        <v>29</v>
      </c>
      <c r="BF68">
        <v>30</v>
      </c>
      <c r="BG68">
        <v>30</v>
      </c>
      <c r="BH68">
        <v>4</v>
      </c>
      <c r="BI68">
        <v>3</v>
      </c>
      <c r="BJ68">
        <v>7</v>
      </c>
      <c r="BK68">
        <v>7</v>
      </c>
      <c r="BL68">
        <v>6</v>
      </c>
      <c r="BM68">
        <v>6</v>
      </c>
      <c r="BN68">
        <v>7</v>
      </c>
      <c r="BO68">
        <v>6</v>
      </c>
      <c r="BP68">
        <v>6</v>
      </c>
      <c r="BQ68">
        <v>7</v>
      </c>
      <c r="BR68">
        <v>8</v>
      </c>
      <c r="BS68">
        <v>5</v>
      </c>
      <c r="BT68">
        <v>4</v>
      </c>
      <c r="BU68">
        <v>8</v>
      </c>
      <c r="BV68">
        <v>5</v>
      </c>
      <c r="BW68">
        <v>5</v>
      </c>
      <c r="BX68">
        <v>9</v>
      </c>
      <c r="BY68">
        <v>7</v>
      </c>
      <c r="BZ68">
        <v>6</v>
      </c>
      <c r="CA68">
        <v>20.886363636363637</v>
      </c>
      <c r="CB68">
        <v>30</v>
      </c>
      <c r="CC68">
        <v>13.261617827383546</v>
      </c>
      <c r="CD68">
        <v>0.6349414411369706</v>
      </c>
      <c r="CE68">
        <v>3</v>
      </c>
      <c r="CF68">
        <v>38</v>
      </c>
      <c r="CG68">
        <v>35</v>
      </c>
      <c r="CH68">
        <v>-29</v>
      </c>
      <c r="CI68">
        <v>29</v>
      </c>
    </row>
    <row r="69" spans="1:87" x14ac:dyDescent="0.25">
      <c r="A69">
        <v>72</v>
      </c>
      <c r="B69">
        <v>44726</v>
      </c>
      <c r="C69" t="s">
        <v>389</v>
      </c>
      <c r="D69" t="s">
        <v>87</v>
      </c>
      <c r="E69" t="s">
        <v>88</v>
      </c>
      <c r="F69">
        <v>58.12</v>
      </c>
      <c r="G69" t="s">
        <v>89</v>
      </c>
      <c r="H69">
        <v>58.1</v>
      </c>
      <c r="I69" t="s">
        <v>90</v>
      </c>
      <c r="J69">
        <v>58</v>
      </c>
      <c r="K69" t="s">
        <v>91</v>
      </c>
      <c r="L69" t="s">
        <v>92</v>
      </c>
      <c r="M69" t="s">
        <v>93</v>
      </c>
      <c r="N69">
        <v>114</v>
      </c>
      <c r="O69" t="s">
        <v>94</v>
      </c>
      <c r="P69">
        <v>11</v>
      </c>
      <c r="Q69" t="s">
        <v>95</v>
      </c>
      <c r="R69">
        <v>1</v>
      </c>
      <c r="S69" t="s">
        <v>96</v>
      </c>
      <c r="T69">
        <v>1</v>
      </c>
      <c r="U69" t="s">
        <v>97</v>
      </c>
      <c r="V69">
        <v>11</v>
      </c>
      <c r="W69" t="s">
        <v>97</v>
      </c>
      <c r="X69">
        <v>1</v>
      </c>
      <c r="Y69" t="s">
        <v>98</v>
      </c>
      <c r="Z69">
        <v>2013</v>
      </c>
      <c r="AA69">
        <v>1974</v>
      </c>
      <c r="AB69">
        <v>57098150000</v>
      </c>
      <c r="AC69">
        <v>93</v>
      </c>
      <c r="AD69" t="s">
        <v>99</v>
      </c>
      <c r="AE69" t="s">
        <v>100</v>
      </c>
      <c r="AF69" t="s">
        <v>101</v>
      </c>
      <c r="AG69" t="s">
        <v>102</v>
      </c>
      <c r="AH69" t="s">
        <v>103</v>
      </c>
      <c r="AI69">
        <v>82</v>
      </c>
      <c r="AJ69">
        <v>82</v>
      </c>
      <c r="AK69">
        <v>81</v>
      </c>
      <c r="AL69">
        <v>82</v>
      </c>
      <c r="AM69">
        <v>82</v>
      </c>
      <c r="AN69">
        <v>82</v>
      </c>
      <c r="AO69">
        <v>82</v>
      </c>
      <c r="AP69">
        <v>82</v>
      </c>
      <c r="AQ69">
        <v>73</v>
      </c>
      <c r="AR69">
        <v>73</v>
      </c>
      <c r="AS69">
        <v>73</v>
      </c>
      <c r="AT69">
        <v>74</v>
      </c>
      <c r="AU69">
        <v>73</v>
      </c>
      <c r="AV69">
        <v>73</v>
      </c>
      <c r="AW69">
        <v>73</v>
      </c>
      <c r="AX69">
        <v>73</v>
      </c>
      <c r="AY69">
        <v>73</v>
      </c>
      <c r="AZ69">
        <v>73</v>
      </c>
      <c r="BA69">
        <v>73</v>
      </c>
      <c r="BB69">
        <v>73</v>
      </c>
      <c r="BC69">
        <v>73</v>
      </c>
      <c r="BD69">
        <v>73</v>
      </c>
      <c r="BE69">
        <v>73</v>
      </c>
      <c r="BF69">
        <v>73</v>
      </c>
      <c r="BG69">
        <v>31</v>
      </c>
      <c r="BH69">
        <v>31</v>
      </c>
      <c r="BI69">
        <v>32</v>
      </c>
      <c r="BJ69">
        <v>32</v>
      </c>
      <c r="BK69">
        <v>31</v>
      </c>
      <c r="BL69">
        <v>30</v>
      </c>
      <c r="BM69">
        <v>29</v>
      </c>
      <c r="BN69">
        <v>30</v>
      </c>
      <c r="BO69">
        <v>29</v>
      </c>
      <c r="BP69">
        <v>31</v>
      </c>
      <c r="BQ69">
        <v>29</v>
      </c>
      <c r="BR69">
        <v>29</v>
      </c>
      <c r="BS69">
        <v>28</v>
      </c>
      <c r="BT69">
        <v>32</v>
      </c>
      <c r="BU69">
        <v>31</v>
      </c>
      <c r="BV69">
        <v>34</v>
      </c>
      <c r="BW69">
        <v>34</v>
      </c>
      <c r="BX69">
        <v>33</v>
      </c>
      <c r="BY69">
        <v>33</v>
      </c>
      <c r="BZ69">
        <v>34</v>
      </c>
      <c r="CA69">
        <v>55.61363636363636</v>
      </c>
      <c r="CB69">
        <v>73</v>
      </c>
      <c r="CC69">
        <v>22.836339776249641</v>
      </c>
      <c r="CD69">
        <v>0.41062482638127679</v>
      </c>
      <c r="CE69">
        <v>28</v>
      </c>
      <c r="CF69">
        <v>82</v>
      </c>
      <c r="CG69">
        <v>54</v>
      </c>
      <c r="CH69">
        <v>-48</v>
      </c>
      <c r="CI69">
        <v>48</v>
      </c>
    </row>
    <row r="70" spans="1:87" x14ac:dyDescent="0.25">
      <c r="A70">
        <v>74</v>
      </c>
      <c r="B70">
        <v>45110</v>
      </c>
      <c r="C70" t="s">
        <v>390</v>
      </c>
      <c r="D70" t="s">
        <v>391</v>
      </c>
      <c r="E70" t="s">
        <v>392</v>
      </c>
      <c r="F70">
        <v>60.1</v>
      </c>
      <c r="G70" t="s">
        <v>393</v>
      </c>
      <c r="H70">
        <v>60.1</v>
      </c>
      <c r="I70" t="s">
        <v>393</v>
      </c>
      <c r="J70">
        <v>60</v>
      </c>
      <c r="K70" t="s">
        <v>154</v>
      </c>
      <c r="L70" t="s">
        <v>92</v>
      </c>
      <c r="M70" t="s">
        <v>93</v>
      </c>
      <c r="N70">
        <v>114</v>
      </c>
      <c r="O70" t="s">
        <v>94</v>
      </c>
      <c r="P70">
        <v>11</v>
      </c>
      <c r="Q70" t="s">
        <v>95</v>
      </c>
      <c r="R70">
        <v>1</v>
      </c>
      <c r="S70" t="s">
        <v>96</v>
      </c>
      <c r="T70">
        <v>1</v>
      </c>
      <c r="U70" t="s">
        <v>97</v>
      </c>
      <c r="V70">
        <v>11</v>
      </c>
      <c r="W70" t="s">
        <v>97</v>
      </c>
      <c r="X70">
        <v>1</v>
      </c>
      <c r="Y70" t="s">
        <v>98</v>
      </c>
      <c r="Z70">
        <v>2025</v>
      </c>
      <c r="AA70">
        <v>43</v>
      </c>
      <c r="AC70">
        <v>40</v>
      </c>
      <c r="AD70" t="s">
        <v>283</v>
      </c>
      <c r="AE70" t="s">
        <v>146</v>
      </c>
      <c r="AF70" t="s">
        <v>147</v>
      </c>
      <c r="AG70" t="s">
        <v>123</v>
      </c>
      <c r="AH70" t="s">
        <v>144</v>
      </c>
      <c r="AI70">
        <v>66</v>
      </c>
      <c r="AJ70">
        <v>63</v>
      </c>
      <c r="AK70">
        <v>65</v>
      </c>
      <c r="AL70">
        <v>69</v>
      </c>
      <c r="AM70">
        <v>65</v>
      </c>
      <c r="AN70">
        <v>68</v>
      </c>
      <c r="AO70">
        <v>69</v>
      </c>
      <c r="AP70">
        <v>67</v>
      </c>
      <c r="AQ70">
        <v>69</v>
      </c>
      <c r="AR70">
        <v>66</v>
      </c>
      <c r="AS70">
        <v>67</v>
      </c>
      <c r="AT70">
        <v>64</v>
      </c>
      <c r="AU70">
        <v>71</v>
      </c>
      <c r="AV70">
        <v>67</v>
      </c>
      <c r="AW70">
        <v>64</v>
      </c>
      <c r="AX70">
        <v>67</v>
      </c>
      <c r="AY70">
        <v>65</v>
      </c>
      <c r="AZ70">
        <v>70</v>
      </c>
      <c r="BA70">
        <v>68</v>
      </c>
      <c r="BB70">
        <v>65</v>
      </c>
      <c r="BC70">
        <v>71</v>
      </c>
      <c r="BD70">
        <v>65</v>
      </c>
      <c r="BE70">
        <v>65</v>
      </c>
      <c r="BF70">
        <v>62</v>
      </c>
      <c r="BG70">
        <v>65</v>
      </c>
      <c r="BH70">
        <v>65</v>
      </c>
      <c r="BI70">
        <v>63</v>
      </c>
      <c r="BJ70">
        <v>64</v>
      </c>
      <c r="BK70">
        <v>67</v>
      </c>
      <c r="BL70">
        <v>67</v>
      </c>
      <c r="BM70">
        <v>64</v>
      </c>
      <c r="BN70">
        <v>62</v>
      </c>
      <c r="BO70">
        <v>58</v>
      </c>
      <c r="BP70">
        <v>58</v>
      </c>
      <c r="BQ70">
        <v>63</v>
      </c>
      <c r="BR70">
        <v>57</v>
      </c>
      <c r="BS70">
        <v>58</v>
      </c>
      <c r="BT70">
        <v>55</v>
      </c>
      <c r="BU70">
        <v>58</v>
      </c>
      <c r="BV70">
        <v>58</v>
      </c>
      <c r="BW70">
        <v>62</v>
      </c>
      <c r="BX70">
        <v>58</v>
      </c>
      <c r="BY70">
        <v>62</v>
      </c>
      <c r="BZ70">
        <v>57</v>
      </c>
      <c r="CA70">
        <v>64.068181818181813</v>
      </c>
      <c r="CB70">
        <v>65</v>
      </c>
      <c r="CC70">
        <v>4.1055703921919475</v>
      </c>
      <c r="CD70">
        <v>6.4081268980647643E-2</v>
      </c>
      <c r="CE70">
        <v>55</v>
      </c>
      <c r="CF70">
        <v>71</v>
      </c>
      <c r="CG70">
        <v>16</v>
      </c>
      <c r="CH70">
        <v>-9</v>
      </c>
      <c r="CI70">
        <v>9</v>
      </c>
    </row>
    <row r="71" spans="1:87" x14ac:dyDescent="0.25">
      <c r="A71">
        <v>75</v>
      </c>
      <c r="B71">
        <v>45276</v>
      </c>
      <c r="C71" t="s">
        <v>394</v>
      </c>
      <c r="D71" t="s">
        <v>395</v>
      </c>
      <c r="E71" t="s">
        <v>396</v>
      </c>
      <c r="F71">
        <v>58.11</v>
      </c>
      <c r="G71" t="s">
        <v>345</v>
      </c>
      <c r="H71">
        <v>58.1</v>
      </c>
      <c r="I71" t="s">
        <v>90</v>
      </c>
      <c r="J71">
        <v>58</v>
      </c>
      <c r="K71" t="s">
        <v>91</v>
      </c>
      <c r="L71" t="s">
        <v>92</v>
      </c>
      <c r="M71" t="s">
        <v>93</v>
      </c>
      <c r="N71">
        <v>113</v>
      </c>
      <c r="O71" t="s">
        <v>119</v>
      </c>
      <c r="P71">
        <v>11</v>
      </c>
      <c r="Q71" t="s">
        <v>95</v>
      </c>
      <c r="R71">
        <v>1</v>
      </c>
      <c r="S71" t="s">
        <v>96</v>
      </c>
      <c r="T71">
        <v>1</v>
      </c>
      <c r="U71" t="s">
        <v>97</v>
      </c>
      <c r="V71">
        <v>11</v>
      </c>
      <c r="W71" t="s">
        <v>97</v>
      </c>
      <c r="X71">
        <v>1</v>
      </c>
      <c r="Y71" t="s">
        <v>98</v>
      </c>
      <c r="Z71">
        <v>2001</v>
      </c>
      <c r="AA71">
        <v>74</v>
      </c>
      <c r="AB71">
        <v>3758590000</v>
      </c>
      <c r="AC71">
        <v>50</v>
      </c>
      <c r="AD71" t="s">
        <v>120</v>
      </c>
      <c r="AE71" t="s">
        <v>164</v>
      </c>
      <c r="AF71" t="s">
        <v>333</v>
      </c>
      <c r="AG71" t="s">
        <v>196</v>
      </c>
      <c r="AH71" t="s">
        <v>124</v>
      </c>
      <c r="AI71">
        <v>3</v>
      </c>
      <c r="AJ71">
        <v>3</v>
      </c>
      <c r="AK71">
        <v>3</v>
      </c>
      <c r="AL71">
        <v>3</v>
      </c>
      <c r="AM71">
        <v>3</v>
      </c>
      <c r="AN71">
        <v>3</v>
      </c>
      <c r="AO71">
        <v>3</v>
      </c>
      <c r="AP71">
        <v>3</v>
      </c>
      <c r="AQ71">
        <v>3</v>
      </c>
      <c r="AR71">
        <v>3</v>
      </c>
      <c r="AS71">
        <v>3</v>
      </c>
      <c r="AT71">
        <v>3</v>
      </c>
      <c r="AU71">
        <v>3</v>
      </c>
      <c r="AV71">
        <v>3</v>
      </c>
      <c r="AW71">
        <v>3</v>
      </c>
      <c r="AX71">
        <v>3</v>
      </c>
      <c r="AY71">
        <v>3</v>
      </c>
      <c r="AZ71">
        <v>3</v>
      </c>
      <c r="BA71">
        <v>3</v>
      </c>
      <c r="BB71">
        <v>3</v>
      </c>
      <c r="BC71">
        <v>3</v>
      </c>
      <c r="BD71">
        <v>3</v>
      </c>
      <c r="BE71">
        <v>3</v>
      </c>
      <c r="BF71">
        <v>3</v>
      </c>
      <c r="BG71">
        <v>3</v>
      </c>
      <c r="BH71">
        <v>3</v>
      </c>
      <c r="BI71">
        <v>3</v>
      </c>
      <c r="BJ71">
        <v>3</v>
      </c>
      <c r="BK71">
        <v>3</v>
      </c>
      <c r="BL71">
        <v>3</v>
      </c>
      <c r="BM71">
        <v>3</v>
      </c>
      <c r="BN71">
        <v>3</v>
      </c>
      <c r="BO71">
        <v>3</v>
      </c>
      <c r="BP71">
        <v>3</v>
      </c>
      <c r="BQ71">
        <v>3</v>
      </c>
      <c r="BR71">
        <v>3</v>
      </c>
      <c r="BS71">
        <v>3</v>
      </c>
      <c r="BT71">
        <v>3</v>
      </c>
      <c r="BU71">
        <v>3</v>
      </c>
      <c r="BV71">
        <v>3</v>
      </c>
      <c r="BW71">
        <v>3</v>
      </c>
      <c r="BX71">
        <v>3</v>
      </c>
      <c r="BY71">
        <v>3</v>
      </c>
      <c r="BZ71">
        <v>5</v>
      </c>
      <c r="CA71">
        <v>3.0454545454545454</v>
      </c>
      <c r="CB71">
        <v>3</v>
      </c>
      <c r="CC71">
        <v>0.30151134457776363</v>
      </c>
      <c r="CD71">
        <v>9.9003725085235819E-2</v>
      </c>
      <c r="CE71">
        <v>3</v>
      </c>
      <c r="CF71">
        <v>5</v>
      </c>
      <c r="CG71">
        <v>2</v>
      </c>
      <c r="CH71">
        <v>2</v>
      </c>
      <c r="CI71">
        <v>2</v>
      </c>
    </row>
    <row r="72" spans="1:87" x14ac:dyDescent="0.25">
      <c r="A72">
        <v>76</v>
      </c>
      <c r="B72">
        <v>45483</v>
      </c>
      <c r="C72" t="s">
        <v>397</v>
      </c>
      <c r="D72" t="s">
        <v>335</v>
      </c>
      <c r="E72" t="s">
        <v>336</v>
      </c>
      <c r="F72">
        <v>84.12</v>
      </c>
      <c r="G72" t="s">
        <v>337</v>
      </c>
      <c r="H72">
        <v>84.1</v>
      </c>
      <c r="I72" t="s">
        <v>338</v>
      </c>
      <c r="J72">
        <v>84</v>
      </c>
      <c r="K72" t="s">
        <v>339</v>
      </c>
      <c r="L72" t="s">
        <v>340</v>
      </c>
      <c r="M72" t="s">
        <v>341</v>
      </c>
      <c r="N72">
        <v>312</v>
      </c>
      <c r="O72" t="s">
        <v>204</v>
      </c>
      <c r="P72">
        <v>31</v>
      </c>
      <c r="Q72" t="s">
        <v>205</v>
      </c>
      <c r="R72">
        <v>3</v>
      </c>
      <c r="S72" t="s">
        <v>206</v>
      </c>
      <c r="T72">
        <v>1</v>
      </c>
      <c r="U72" t="s">
        <v>97</v>
      </c>
      <c r="V72">
        <v>11</v>
      </c>
      <c r="W72" t="s">
        <v>97</v>
      </c>
      <c r="X72">
        <v>1</v>
      </c>
      <c r="Y72" t="s">
        <v>98</v>
      </c>
      <c r="Z72">
        <v>1999</v>
      </c>
      <c r="AA72">
        <v>1060</v>
      </c>
      <c r="AC72">
        <v>93</v>
      </c>
      <c r="AD72" t="s">
        <v>99</v>
      </c>
      <c r="AE72" t="s">
        <v>146</v>
      </c>
      <c r="AF72" t="s">
        <v>147</v>
      </c>
      <c r="AG72" t="s">
        <v>157</v>
      </c>
      <c r="AH72" t="s">
        <v>144</v>
      </c>
      <c r="AI72">
        <v>41</v>
      </c>
      <c r="AJ72">
        <v>41</v>
      </c>
      <c r="AK72">
        <v>41</v>
      </c>
      <c r="AL72">
        <v>31</v>
      </c>
      <c r="AM72">
        <v>32</v>
      </c>
      <c r="AN72">
        <v>32</v>
      </c>
      <c r="AO72">
        <v>32</v>
      </c>
      <c r="AP72">
        <v>32</v>
      </c>
      <c r="AQ72">
        <v>33</v>
      </c>
      <c r="AR72">
        <v>32</v>
      </c>
      <c r="AS72">
        <v>32</v>
      </c>
      <c r="AT72">
        <v>32</v>
      </c>
      <c r="AU72">
        <v>32</v>
      </c>
      <c r="AV72">
        <v>32</v>
      </c>
      <c r="AW72">
        <v>32</v>
      </c>
      <c r="AX72">
        <v>33</v>
      </c>
      <c r="AY72">
        <v>33</v>
      </c>
      <c r="AZ72">
        <v>33</v>
      </c>
      <c r="BA72">
        <v>34</v>
      </c>
      <c r="BB72">
        <v>33</v>
      </c>
      <c r="BC72">
        <v>34</v>
      </c>
      <c r="BD72">
        <v>34</v>
      </c>
      <c r="BE72">
        <v>34</v>
      </c>
      <c r="BF72">
        <v>34</v>
      </c>
      <c r="BG72">
        <v>33</v>
      </c>
      <c r="BH72">
        <v>34</v>
      </c>
      <c r="BI72">
        <v>34</v>
      </c>
      <c r="BJ72">
        <v>33</v>
      </c>
      <c r="BK72">
        <v>33</v>
      </c>
      <c r="BL72">
        <v>34</v>
      </c>
      <c r="BM72">
        <v>34</v>
      </c>
      <c r="BN72">
        <v>33</v>
      </c>
      <c r="BO72">
        <v>33</v>
      </c>
      <c r="BP72">
        <v>33</v>
      </c>
      <c r="BQ72">
        <v>33</v>
      </c>
      <c r="BR72">
        <v>33</v>
      </c>
      <c r="BS72">
        <v>33</v>
      </c>
      <c r="BT72">
        <v>34</v>
      </c>
      <c r="BU72">
        <v>33</v>
      </c>
      <c r="BV72">
        <v>33</v>
      </c>
      <c r="BW72">
        <v>33</v>
      </c>
      <c r="BX72">
        <v>33</v>
      </c>
      <c r="BY72">
        <v>33</v>
      </c>
      <c r="BZ72">
        <v>33</v>
      </c>
      <c r="CA72">
        <v>33.5</v>
      </c>
      <c r="CB72">
        <v>33</v>
      </c>
      <c r="CC72">
        <v>2.1834472424276985</v>
      </c>
      <c r="CD72">
        <v>6.5177529624707423E-2</v>
      </c>
      <c r="CE72">
        <v>31</v>
      </c>
      <c r="CF72">
        <v>41</v>
      </c>
      <c r="CG72">
        <v>10</v>
      </c>
      <c r="CH72">
        <v>-8</v>
      </c>
      <c r="CI72">
        <v>8</v>
      </c>
    </row>
    <row r="73" spans="1:87" x14ac:dyDescent="0.25">
      <c r="A73">
        <v>77</v>
      </c>
      <c r="B73">
        <v>46091</v>
      </c>
      <c r="C73" t="s">
        <v>398</v>
      </c>
      <c r="D73" t="s">
        <v>399</v>
      </c>
      <c r="E73" t="s">
        <v>400</v>
      </c>
      <c r="F73">
        <v>58.12</v>
      </c>
      <c r="G73" t="s">
        <v>89</v>
      </c>
      <c r="H73">
        <v>58.1</v>
      </c>
      <c r="I73" t="s">
        <v>90</v>
      </c>
      <c r="J73">
        <v>58</v>
      </c>
      <c r="K73" t="s">
        <v>91</v>
      </c>
      <c r="L73" t="s">
        <v>92</v>
      </c>
      <c r="M73" t="s">
        <v>93</v>
      </c>
      <c r="N73">
        <v>113</v>
      </c>
      <c r="O73" t="s">
        <v>119</v>
      </c>
      <c r="P73">
        <v>11</v>
      </c>
      <c r="Q73" t="s">
        <v>95</v>
      </c>
      <c r="R73">
        <v>1</v>
      </c>
      <c r="S73" t="s">
        <v>96</v>
      </c>
      <c r="T73">
        <v>1</v>
      </c>
      <c r="U73" t="s">
        <v>97</v>
      </c>
      <c r="V73">
        <v>11</v>
      </c>
      <c r="W73" t="s">
        <v>97</v>
      </c>
      <c r="X73">
        <v>1</v>
      </c>
      <c r="Y73" t="s">
        <v>98</v>
      </c>
      <c r="Z73">
        <v>2010</v>
      </c>
      <c r="AA73">
        <v>7</v>
      </c>
      <c r="AB73">
        <v>203160000</v>
      </c>
      <c r="AC73">
        <v>22</v>
      </c>
      <c r="AD73" t="s">
        <v>195</v>
      </c>
      <c r="AE73" t="s">
        <v>110</v>
      </c>
      <c r="AF73" t="s">
        <v>174</v>
      </c>
      <c r="AG73" t="s">
        <v>136</v>
      </c>
      <c r="AH73" t="s">
        <v>175</v>
      </c>
      <c r="AI73">
        <v>15</v>
      </c>
      <c r="AJ73">
        <v>14</v>
      </c>
      <c r="AK73">
        <v>14</v>
      </c>
      <c r="AL73">
        <v>15</v>
      </c>
      <c r="AM73">
        <v>14</v>
      </c>
      <c r="AN73">
        <v>14</v>
      </c>
      <c r="AO73">
        <v>13</v>
      </c>
      <c r="AP73">
        <v>14</v>
      </c>
      <c r="AQ73">
        <v>14</v>
      </c>
      <c r="AR73">
        <v>14</v>
      </c>
      <c r="AS73">
        <v>15</v>
      </c>
      <c r="AT73">
        <v>13</v>
      </c>
      <c r="AU73">
        <v>13</v>
      </c>
      <c r="AV73">
        <v>14</v>
      </c>
      <c r="AW73">
        <v>13</v>
      </c>
      <c r="AX73">
        <v>14</v>
      </c>
      <c r="AY73">
        <v>14</v>
      </c>
      <c r="AZ73">
        <v>13</v>
      </c>
      <c r="BA73">
        <v>13</v>
      </c>
      <c r="BB73">
        <v>14</v>
      </c>
      <c r="BC73">
        <v>13</v>
      </c>
      <c r="BD73">
        <v>13</v>
      </c>
      <c r="BE73">
        <v>13</v>
      </c>
      <c r="BF73">
        <v>15</v>
      </c>
      <c r="BG73">
        <v>13</v>
      </c>
      <c r="BH73">
        <v>13</v>
      </c>
      <c r="BI73">
        <v>13</v>
      </c>
      <c r="BJ73">
        <v>13</v>
      </c>
      <c r="BK73">
        <v>13</v>
      </c>
      <c r="BL73">
        <v>13</v>
      </c>
      <c r="BM73">
        <v>13</v>
      </c>
      <c r="BN73">
        <v>13</v>
      </c>
      <c r="BO73">
        <v>13</v>
      </c>
      <c r="BP73">
        <v>13</v>
      </c>
      <c r="BQ73">
        <v>12</v>
      </c>
      <c r="BR73">
        <v>12</v>
      </c>
      <c r="BS73">
        <v>12</v>
      </c>
      <c r="BT73">
        <v>12</v>
      </c>
      <c r="BU73">
        <v>12</v>
      </c>
      <c r="BV73">
        <v>13</v>
      </c>
      <c r="BW73">
        <v>12</v>
      </c>
      <c r="BX73">
        <v>12</v>
      </c>
      <c r="BY73">
        <v>13</v>
      </c>
      <c r="BZ73">
        <v>18</v>
      </c>
      <c r="CA73">
        <v>13.386363636363637</v>
      </c>
      <c r="CB73">
        <v>13</v>
      </c>
      <c r="CC73">
        <v>1.1042393802430226</v>
      </c>
      <c r="CD73">
        <v>8.2489868812721551E-2</v>
      </c>
      <c r="CE73">
        <v>12</v>
      </c>
      <c r="CF73">
        <v>18</v>
      </c>
      <c r="CG73">
        <v>6</v>
      </c>
      <c r="CH73">
        <v>3</v>
      </c>
      <c r="CI73">
        <v>3</v>
      </c>
    </row>
    <row r="74" spans="1:87" x14ac:dyDescent="0.25">
      <c r="A74">
        <v>78</v>
      </c>
      <c r="B74">
        <v>46209</v>
      </c>
      <c r="C74" t="s">
        <v>401</v>
      </c>
      <c r="D74" t="s">
        <v>87</v>
      </c>
      <c r="E74" t="s">
        <v>88</v>
      </c>
      <c r="F74">
        <v>58.12</v>
      </c>
      <c r="G74" t="s">
        <v>89</v>
      </c>
      <c r="H74">
        <v>58.1</v>
      </c>
      <c r="I74" t="s">
        <v>90</v>
      </c>
      <c r="J74">
        <v>58</v>
      </c>
      <c r="K74" t="s">
        <v>91</v>
      </c>
      <c r="L74" t="s">
        <v>92</v>
      </c>
      <c r="M74" t="s">
        <v>93</v>
      </c>
      <c r="N74">
        <v>114</v>
      </c>
      <c r="O74" t="s">
        <v>94</v>
      </c>
      <c r="P74">
        <v>11</v>
      </c>
      <c r="Q74" t="s">
        <v>95</v>
      </c>
      <c r="R74">
        <v>1</v>
      </c>
      <c r="S74" t="s">
        <v>96</v>
      </c>
      <c r="T74">
        <v>1</v>
      </c>
      <c r="U74" t="s">
        <v>97</v>
      </c>
      <c r="V74">
        <v>11</v>
      </c>
      <c r="W74" t="s">
        <v>97</v>
      </c>
      <c r="X74">
        <v>1</v>
      </c>
      <c r="Y74" t="s">
        <v>98</v>
      </c>
      <c r="Z74">
        <v>2013</v>
      </c>
      <c r="AA74">
        <v>1974</v>
      </c>
      <c r="AB74">
        <v>57098150000</v>
      </c>
      <c r="AC74">
        <v>93</v>
      </c>
      <c r="AD74" t="s">
        <v>99</v>
      </c>
      <c r="AE74" t="s">
        <v>100</v>
      </c>
      <c r="AF74" t="s">
        <v>101</v>
      </c>
      <c r="AG74" t="s">
        <v>102</v>
      </c>
      <c r="AH74" t="s">
        <v>103</v>
      </c>
      <c r="AI74">
        <v>81</v>
      </c>
      <c r="AJ74">
        <v>81</v>
      </c>
      <c r="AK74">
        <v>79</v>
      </c>
      <c r="AL74">
        <v>80</v>
      </c>
      <c r="AM74">
        <v>80</v>
      </c>
      <c r="AN74">
        <v>80</v>
      </c>
      <c r="AO74">
        <v>80</v>
      </c>
      <c r="AP74">
        <v>80</v>
      </c>
      <c r="AQ74">
        <v>71</v>
      </c>
      <c r="AR74">
        <v>71</v>
      </c>
      <c r="AS74">
        <v>71</v>
      </c>
      <c r="AT74">
        <v>71</v>
      </c>
      <c r="AU74">
        <v>71</v>
      </c>
      <c r="AV74">
        <v>71</v>
      </c>
      <c r="AW74">
        <v>71</v>
      </c>
      <c r="AX74">
        <v>71</v>
      </c>
      <c r="AY74">
        <v>71</v>
      </c>
      <c r="AZ74">
        <v>71</v>
      </c>
      <c r="BA74">
        <v>71</v>
      </c>
      <c r="BB74">
        <v>71</v>
      </c>
      <c r="BC74">
        <v>71</v>
      </c>
      <c r="BD74">
        <v>71</v>
      </c>
      <c r="BE74">
        <v>71</v>
      </c>
      <c r="BF74">
        <v>71</v>
      </c>
      <c r="BG74">
        <v>36</v>
      </c>
      <c r="BH74">
        <v>34</v>
      </c>
      <c r="BI74">
        <v>34</v>
      </c>
      <c r="BJ74">
        <v>34</v>
      </c>
      <c r="BK74">
        <v>33</v>
      </c>
      <c r="BL74">
        <v>33</v>
      </c>
      <c r="BM74">
        <v>32</v>
      </c>
      <c r="BN74">
        <v>33</v>
      </c>
      <c r="BO74">
        <v>33</v>
      </c>
      <c r="BP74">
        <v>33</v>
      </c>
      <c r="BQ74">
        <v>32</v>
      </c>
      <c r="BR74">
        <v>32</v>
      </c>
      <c r="BS74">
        <v>32</v>
      </c>
      <c r="BT74">
        <v>33</v>
      </c>
      <c r="BU74">
        <v>33</v>
      </c>
      <c r="BV74">
        <v>36</v>
      </c>
      <c r="BW74">
        <v>36</v>
      </c>
      <c r="BX74">
        <v>35</v>
      </c>
      <c r="BY74">
        <v>35</v>
      </c>
      <c r="BZ74">
        <v>36</v>
      </c>
      <c r="CA74">
        <v>55.727272727272727</v>
      </c>
      <c r="CB74">
        <v>71</v>
      </c>
      <c r="CC74">
        <v>20.571332091454682</v>
      </c>
      <c r="CD74">
        <v>0.36914299022186214</v>
      </c>
      <c r="CE74">
        <v>32</v>
      </c>
      <c r="CF74">
        <v>81</v>
      </c>
      <c r="CG74">
        <v>49</v>
      </c>
      <c r="CH74">
        <v>-45</v>
      </c>
      <c r="CI74">
        <v>45</v>
      </c>
    </row>
    <row r="75" spans="1:87" x14ac:dyDescent="0.25">
      <c r="A75">
        <v>79</v>
      </c>
      <c r="B75">
        <v>46484</v>
      </c>
      <c r="C75" t="s">
        <v>402</v>
      </c>
      <c r="D75" t="s">
        <v>403</v>
      </c>
      <c r="E75" t="s">
        <v>404</v>
      </c>
      <c r="F75">
        <v>73.11</v>
      </c>
      <c r="G75" t="s">
        <v>237</v>
      </c>
      <c r="H75">
        <v>73.099999999999994</v>
      </c>
      <c r="I75" t="s">
        <v>115</v>
      </c>
      <c r="J75">
        <v>73</v>
      </c>
      <c r="K75" t="s">
        <v>116</v>
      </c>
      <c r="L75" t="s">
        <v>117</v>
      </c>
      <c r="M75" t="s">
        <v>118</v>
      </c>
      <c r="N75">
        <v>113</v>
      </c>
      <c r="O75" t="s">
        <v>119</v>
      </c>
      <c r="P75">
        <v>11</v>
      </c>
      <c r="Q75" t="s">
        <v>95</v>
      </c>
      <c r="R75">
        <v>1</v>
      </c>
      <c r="S75" t="s">
        <v>96</v>
      </c>
      <c r="T75">
        <v>1</v>
      </c>
      <c r="U75" t="s">
        <v>97</v>
      </c>
      <c r="V75">
        <v>11</v>
      </c>
      <c r="W75" t="s">
        <v>97</v>
      </c>
      <c r="X75">
        <v>1</v>
      </c>
      <c r="Y75" t="s">
        <v>98</v>
      </c>
      <c r="Z75">
        <v>2018</v>
      </c>
      <c r="AA75">
        <v>22</v>
      </c>
      <c r="AB75">
        <v>759140000</v>
      </c>
      <c r="AC75">
        <v>40</v>
      </c>
      <c r="AD75" t="s">
        <v>283</v>
      </c>
      <c r="AE75" t="s">
        <v>148</v>
      </c>
      <c r="AF75" t="s">
        <v>405</v>
      </c>
      <c r="AG75" t="s">
        <v>233</v>
      </c>
      <c r="AH75" t="s">
        <v>137</v>
      </c>
      <c r="AI75">
        <v>210</v>
      </c>
      <c r="AJ75">
        <v>198</v>
      </c>
      <c r="AK75">
        <v>200</v>
      </c>
      <c r="AL75">
        <v>206</v>
      </c>
      <c r="AM75">
        <v>204</v>
      </c>
      <c r="AN75">
        <v>205</v>
      </c>
      <c r="AO75">
        <v>207</v>
      </c>
      <c r="AP75">
        <v>207</v>
      </c>
      <c r="AQ75">
        <v>212</v>
      </c>
      <c r="AR75">
        <v>211</v>
      </c>
      <c r="AS75">
        <v>209</v>
      </c>
      <c r="AT75">
        <v>209</v>
      </c>
      <c r="AU75">
        <v>210</v>
      </c>
      <c r="AV75">
        <v>212</v>
      </c>
      <c r="AW75">
        <v>214</v>
      </c>
      <c r="AX75">
        <v>209</v>
      </c>
      <c r="AY75">
        <v>214</v>
      </c>
      <c r="AZ75">
        <v>213</v>
      </c>
      <c r="BA75">
        <v>212</v>
      </c>
      <c r="BB75">
        <v>207</v>
      </c>
      <c r="BC75">
        <v>207</v>
      </c>
      <c r="BD75">
        <v>212</v>
      </c>
      <c r="BE75">
        <v>210</v>
      </c>
      <c r="BF75">
        <v>205</v>
      </c>
      <c r="BG75">
        <v>209</v>
      </c>
      <c r="BH75">
        <v>215</v>
      </c>
      <c r="BI75">
        <v>227</v>
      </c>
      <c r="BJ75">
        <v>218</v>
      </c>
      <c r="BK75">
        <v>219</v>
      </c>
      <c r="BL75">
        <v>217</v>
      </c>
      <c r="BM75">
        <v>219</v>
      </c>
      <c r="BN75">
        <v>221</v>
      </c>
      <c r="BO75">
        <v>224</v>
      </c>
      <c r="BP75">
        <v>222</v>
      </c>
      <c r="BQ75">
        <v>222</v>
      </c>
      <c r="BR75">
        <v>223</v>
      </c>
      <c r="BS75">
        <v>228</v>
      </c>
      <c r="BT75">
        <v>227</v>
      </c>
      <c r="BU75">
        <v>231</v>
      </c>
      <c r="BV75">
        <v>227</v>
      </c>
      <c r="BW75">
        <v>224</v>
      </c>
      <c r="BX75">
        <v>231</v>
      </c>
      <c r="BY75">
        <v>232</v>
      </c>
      <c r="BZ75">
        <v>235</v>
      </c>
      <c r="CA75">
        <v>215.31818181818181</v>
      </c>
      <c r="CB75">
        <v>212.5</v>
      </c>
      <c r="CC75">
        <v>9.2151864730788322</v>
      </c>
      <c r="CD75">
        <v>4.2797995019576589E-2</v>
      </c>
      <c r="CE75">
        <v>198</v>
      </c>
      <c r="CF75">
        <v>235</v>
      </c>
      <c r="CG75">
        <v>37</v>
      </c>
      <c r="CH75">
        <v>25</v>
      </c>
      <c r="CI75">
        <v>25</v>
      </c>
    </row>
    <row r="76" spans="1:87" x14ac:dyDescent="0.25">
      <c r="A76">
        <v>80</v>
      </c>
      <c r="B76">
        <v>46723</v>
      </c>
      <c r="C76" t="s">
        <v>406</v>
      </c>
      <c r="D76" t="s">
        <v>150</v>
      </c>
      <c r="E76" t="s">
        <v>151</v>
      </c>
      <c r="F76">
        <v>60.39</v>
      </c>
      <c r="G76" t="s">
        <v>152</v>
      </c>
      <c r="H76">
        <v>60.3</v>
      </c>
      <c r="I76" t="s">
        <v>153</v>
      </c>
      <c r="J76">
        <v>60</v>
      </c>
      <c r="K76" t="s">
        <v>154</v>
      </c>
      <c r="L76" t="s">
        <v>92</v>
      </c>
      <c r="M76" t="s">
        <v>93</v>
      </c>
      <c r="N76">
        <v>114</v>
      </c>
      <c r="O76" t="s">
        <v>94</v>
      </c>
      <c r="P76">
        <v>11</v>
      </c>
      <c r="Q76" t="s">
        <v>95</v>
      </c>
      <c r="R76">
        <v>1</v>
      </c>
      <c r="S76" t="s">
        <v>96</v>
      </c>
      <c r="T76">
        <v>1</v>
      </c>
      <c r="U76" t="s">
        <v>97</v>
      </c>
      <c r="V76">
        <v>11</v>
      </c>
      <c r="W76" t="s">
        <v>97</v>
      </c>
      <c r="X76">
        <v>1</v>
      </c>
      <c r="Y76" t="s">
        <v>98</v>
      </c>
      <c r="Z76">
        <v>2000</v>
      </c>
      <c r="AA76">
        <v>89</v>
      </c>
      <c r="AB76">
        <v>4394160000</v>
      </c>
      <c r="AC76">
        <v>50</v>
      </c>
      <c r="AD76" t="s">
        <v>120</v>
      </c>
      <c r="AE76" t="s">
        <v>155</v>
      </c>
      <c r="AF76" t="s">
        <v>156</v>
      </c>
      <c r="AG76" t="s">
        <v>157</v>
      </c>
      <c r="AH76" t="s">
        <v>124</v>
      </c>
      <c r="AI76">
        <v>141</v>
      </c>
      <c r="AJ76">
        <v>138</v>
      </c>
      <c r="AK76">
        <v>139</v>
      </c>
      <c r="AL76">
        <v>140</v>
      </c>
      <c r="AM76">
        <v>140</v>
      </c>
      <c r="AN76">
        <v>137</v>
      </c>
      <c r="AO76">
        <v>142</v>
      </c>
      <c r="AP76">
        <v>145</v>
      </c>
      <c r="AQ76">
        <v>120</v>
      </c>
      <c r="AR76">
        <v>126</v>
      </c>
      <c r="AS76">
        <v>129</v>
      </c>
      <c r="AT76">
        <v>125</v>
      </c>
      <c r="AU76">
        <v>125</v>
      </c>
      <c r="AV76">
        <v>128</v>
      </c>
      <c r="AW76">
        <v>124</v>
      </c>
      <c r="AX76">
        <v>123</v>
      </c>
      <c r="AY76">
        <v>125</v>
      </c>
      <c r="AZ76">
        <v>125</v>
      </c>
      <c r="BA76">
        <v>128</v>
      </c>
      <c r="BB76">
        <v>123</v>
      </c>
      <c r="BC76">
        <v>122</v>
      </c>
      <c r="BD76">
        <v>124</v>
      </c>
      <c r="BE76">
        <v>122</v>
      </c>
      <c r="BF76">
        <v>123</v>
      </c>
      <c r="BG76">
        <v>122</v>
      </c>
      <c r="BH76">
        <v>125</v>
      </c>
      <c r="BI76">
        <v>124</v>
      </c>
      <c r="BJ76">
        <v>132</v>
      </c>
      <c r="BK76">
        <v>132</v>
      </c>
      <c r="BL76">
        <v>125</v>
      </c>
      <c r="BM76">
        <v>122</v>
      </c>
      <c r="BN76">
        <v>120</v>
      </c>
      <c r="BO76">
        <v>126</v>
      </c>
      <c r="BP76">
        <v>119</v>
      </c>
      <c r="BQ76">
        <v>124</v>
      </c>
      <c r="BR76">
        <v>128</v>
      </c>
      <c r="BS76">
        <v>121</v>
      </c>
      <c r="BT76">
        <v>125</v>
      </c>
      <c r="BU76">
        <v>127</v>
      </c>
      <c r="BV76">
        <v>124</v>
      </c>
      <c r="BW76">
        <v>138</v>
      </c>
      <c r="BX76">
        <v>131</v>
      </c>
      <c r="BY76">
        <v>125</v>
      </c>
      <c r="BZ76">
        <v>128</v>
      </c>
      <c r="CA76">
        <v>128</v>
      </c>
      <c r="CB76">
        <v>125</v>
      </c>
      <c r="CC76">
        <v>6.8607410271675819</v>
      </c>
      <c r="CD76">
        <v>5.3599539274746734E-2</v>
      </c>
      <c r="CE76">
        <v>119</v>
      </c>
      <c r="CF76">
        <v>145</v>
      </c>
      <c r="CG76">
        <v>26</v>
      </c>
      <c r="CH76">
        <v>-13</v>
      </c>
      <c r="CI76">
        <v>13</v>
      </c>
    </row>
    <row r="77" spans="1:87" x14ac:dyDescent="0.25">
      <c r="A77">
        <v>81</v>
      </c>
      <c r="B77">
        <v>47038</v>
      </c>
      <c r="C77" t="s">
        <v>407</v>
      </c>
      <c r="D77" t="s">
        <v>408</v>
      </c>
      <c r="E77" t="s">
        <v>409</v>
      </c>
      <c r="F77">
        <v>62.1</v>
      </c>
      <c r="G77" t="s">
        <v>244</v>
      </c>
      <c r="H77">
        <v>62.1</v>
      </c>
      <c r="I77" t="s">
        <v>244</v>
      </c>
      <c r="J77">
        <v>62</v>
      </c>
      <c r="K77" t="s">
        <v>130</v>
      </c>
      <c r="L77" t="s">
        <v>131</v>
      </c>
      <c r="M77" t="s">
        <v>132</v>
      </c>
      <c r="N77">
        <v>113</v>
      </c>
      <c r="O77" t="s">
        <v>119</v>
      </c>
      <c r="P77">
        <v>11</v>
      </c>
      <c r="Q77" t="s">
        <v>95</v>
      </c>
      <c r="R77">
        <v>1</v>
      </c>
      <c r="S77" t="s">
        <v>96</v>
      </c>
      <c r="T77">
        <v>1</v>
      </c>
      <c r="U77" t="s">
        <v>97</v>
      </c>
      <c r="V77">
        <v>11</v>
      </c>
      <c r="W77" t="s">
        <v>97</v>
      </c>
      <c r="X77">
        <v>1</v>
      </c>
      <c r="Y77" t="s">
        <v>98</v>
      </c>
      <c r="Z77">
        <v>2018</v>
      </c>
      <c r="AA77">
        <v>5</v>
      </c>
      <c r="AB77">
        <v>333220000</v>
      </c>
      <c r="AC77">
        <v>22</v>
      </c>
      <c r="AD77" t="s">
        <v>195</v>
      </c>
      <c r="AE77" t="s">
        <v>125</v>
      </c>
      <c r="AF77" t="s">
        <v>135</v>
      </c>
      <c r="AG77" t="s">
        <v>233</v>
      </c>
      <c r="AH77" t="s">
        <v>175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6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0.13636363636363635</v>
      </c>
      <c r="CB77">
        <v>0</v>
      </c>
      <c r="CC77">
        <v>0.904534033733291</v>
      </c>
      <c r="CD77">
        <v>6.6332495807108014</v>
      </c>
      <c r="CE77">
        <v>0</v>
      </c>
      <c r="CF77">
        <v>6</v>
      </c>
      <c r="CG77">
        <v>6</v>
      </c>
      <c r="CH77">
        <v>0</v>
      </c>
      <c r="CI77">
        <v>0</v>
      </c>
    </row>
    <row r="78" spans="1:87" x14ac:dyDescent="0.25">
      <c r="A78">
        <v>82</v>
      </c>
      <c r="B78">
        <v>47334</v>
      </c>
      <c r="C78" t="s">
        <v>410</v>
      </c>
      <c r="D78" t="s">
        <v>87</v>
      </c>
      <c r="E78" t="s">
        <v>88</v>
      </c>
      <c r="F78">
        <v>58.12</v>
      </c>
      <c r="G78" t="s">
        <v>89</v>
      </c>
      <c r="H78">
        <v>58.1</v>
      </c>
      <c r="I78" t="s">
        <v>90</v>
      </c>
      <c r="J78">
        <v>58</v>
      </c>
      <c r="K78" t="s">
        <v>91</v>
      </c>
      <c r="L78" t="s">
        <v>92</v>
      </c>
      <c r="M78" t="s">
        <v>93</v>
      </c>
      <c r="N78">
        <v>114</v>
      </c>
      <c r="O78" t="s">
        <v>94</v>
      </c>
      <c r="P78">
        <v>11</v>
      </c>
      <c r="Q78" t="s">
        <v>95</v>
      </c>
      <c r="R78">
        <v>1</v>
      </c>
      <c r="S78" t="s">
        <v>96</v>
      </c>
      <c r="T78">
        <v>1</v>
      </c>
      <c r="U78" t="s">
        <v>97</v>
      </c>
      <c r="V78">
        <v>11</v>
      </c>
      <c r="W78" t="s">
        <v>97</v>
      </c>
      <c r="X78">
        <v>1</v>
      </c>
      <c r="Y78" t="s">
        <v>98</v>
      </c>
      <c r="Z78">
        <v>2013</v>
      </c>
      <c r="AA78">
        <v>1974</v>
      </c>
      <c r="AB78">
        <v>57098150000</v>
      </c>
      <c r="AC78">
        <v>93</v>
      </c>
      <c r="AD78" t="s">
        <v>99</v>
      </c>
      <c r="AE78" t="s">
        <v>100</v>
      </c>
      <c r="AF78" t="s">
        <v>101</v>
      </c>
      <c r="AG78" t="s">
        <v>102</v>
      </c>
      <c r="AH78" t="s">
        <v>103</v>
      </c>
      <c r="AI78">
        <v>81</v>
      </c>
      <c r="AJ78">
        <v>81</v>
      </c>
      <c r="AK78">
        <v>80</v>
      </c>
      <c r="AL78">
        <v>80</v>
      </c>
      <c r="AM78">
        <v>80</v>
      </c>
      <c r="AN78">
        <v>80</v>
      </c>
      <c r="AO78">
        <v>80</v>
      </c>
      <c r="AP78">
        <v>80</v>
      </c>
      <c r="AQ78">
        <v>71</v>
      </c>
      <c r="AR78">
        <v>71</v>
      </c>
      <c r="AS78">
        <v>71</v>
      </c>
      <c r="AT78">
        <v>71</v>
      </c>
      <c r="AU78">
        <v>71</v>
      </c>
      <c r="AV78">
        <v>71</v>
      </c>
      <c r="AW78">
        <v>71</v>
      </c>
      <c r="AX78">
        <v>71</v>
      </c>
      <c r="AY78">
        <v>71</v>
      </c>
      <c r="AZ78">
        <v>71</v>
      </c>
      <c r="BA78">
        <v>71</v>
      </c>
      <c r="BB78">
        <v>71</v>
      </c>
      <c r="BC78">
        <v>71</v>
      </c>
      <c r="BD78">
        <v>71</v>
      </c>
      <c r="BE78">
        <v>71</v>
      </c>
      <c r="BF78">
        <v>71</v>
      </c>
      <c r="BG78">
        <v>23</v>
      </c>
      <c r="BH78">
        <v>23</v>
      </c>
      <c r="BI78">
        <v>22</v>
      </c>
      <c r="BJ78">
        <v>23</v>
      </c>
      <c r="BK78">
        <v>23</v>
      </c>
      <c r="BL78">
        <v>23</v>
      </c>
      <c r="BM78">
        <v>23</v>
      </c>
      <c r="BN78">
        <v>23</v>
      </c>
      <c r="BO78">
        <v>23</v>
      </c>
      <c r="BP78">
        <v>23</v>
      </c>
      <c r="BQ78">
        <v>23</v>
      </c>
      <c r="BR78">
        <v>23</v>
      </c>
      <c r="BS78">
        <v>23</v>
      </c>
      <c r="BT78">
        <v>23</v>
      </c>
      <c r="BU78">
        <v>22</v>
      </c>
      <c r="BV78">
        <v>25</v>
      </c>
      <c r="BW78">
        <v>25</v>
      </c>
      <c r="BX78">
        <v>24</v>
      </c>
      <c r="BY78">
        <v>24</v>
      </c>
      <c r="BZ78">
        <v>25</v>
      </c>
      <c r="CA78">
        <v>51</v>
      </c>
      <c r="CB78">
        <v>71</v>
      </c>
      <c r="CC78">
        <v>25.792553459351183</v>
      </c>
      <c r="CD78">
        <v>0.50573634234021925</v>
      </c>
      <c r="CE78">
        <v>22</v>
      </c>
      <c r="CF78">
        <v>81</v>
      </c>
      <c r="CG78">
        <v>59</v>
      </c>
      <c r="CH78">
        <v>-56</v>
      </c>
      <c r="CI78">
        <v>56</v>
      </c>
    </row>
    <row r="79" spans="1:87" x14ac:dyDescent="0.25">
      <c r="A79">
        <v>83</v>
      </c>
      <c r="B79">
        <v>47477</v>
      </c>
      <c r="C79" t="s">
        <v>411</v>
      </c>
      <c r="D79" t="s">
        <v>412</v>
      </c>
      <c r="E79" t="s">
        <v>413</v>
      </c>
      <c r="F79">
        <v>62.1</v>
      </c>
      <c r="G79" t="s">
        <v>244</v>
      </c>
      <c r="H79">
        <v>62.1</v>
      </c>
      <c r="I79" t="s">
        <v>244</v>
      </c>
      <c r="J79">
        <v>62</v>
      </c>
      <c r="K79" t="s">
        <v>130</v>
      </c>
      <c r="L79" t="s">
        <v>131</v>
      </c>
      <c r="M79" t="s">
        <v>132</v>
      </c>
      <c r="N79">
        <v>113</v>
      </c>
      <c r="O79" t="s">
        <v>119</v>
      </c>
      <c r="P79">
        <v>11</v>
      </c>
      <c r="Q79" t="s">
        <v>95</v>
      </c>
      <c r="R79">
        <v>1</v>
      </c>
      <c r="S79" t="s">
        <v>96</v>
      </c>
      <c r="T79">
        <v>13</v>
      </c>
      <c r="U79" t="s">
        <v>133</v>
      </c>
      <c r="V79">
        <v>12</v>
      </c>
      <c r="W79" t="s">
        <v>133</v>
      </c>
      <c r="X79">
        <v>1</v>
      </c>
      <c r="Y79" t="s">
        <v>98</v>
      </c>
      <c r="Z79">
        <v>1999</v>
      </c>
      <c r="AA79">
        <v>1</v>
      </c>
      <c r="AB79">
        <v>531700000</v>
      </c>
      <c r="AC79">
        <v>11</v>
      </c>
      <c r="AD79" t="s">
        <v>85</v>
      </c>
      <c r="AE79" t="s">
        <v>121</v>
      </c>
      <c r="AF79" t="s">
        <v>122</v>
      </c>
      <c r="AG79" t="s">
        <v>157</v>
      </c>
      <c r="AH79" t="s">
        <v>175</v>
      </c>
      <c r="AI79">
        <v>21</v>
      </c>
      <c r="AJ79">
        <v>21</v>
      </c>
      <c r="AK79">
        <v>21</v>
      </c>
      <c r="AL79">
        <v>21</v>
      </c>
      <c r="AM79">
        <v>21</v>
      </c>
      <c r="AN79">
        <v>21</v>
      </c>
      <c r="AO79">
        <v>21</v>
      </c>
      <c r="AP79">
        <v>21</v>
      </c>
      <c r="AQ79">
        <v>21</v>
      </c>
      <c r="AR79">
        <v>21</v>
      </c>
      <c r="AS79">
        <v>21</v>
      </c>
      <c r="AT79">
        <v>21</v>
      </c>
      <c r="AU79">
        <v>21</v>
      </c>
      <c r="AV79">
        <v>21</v>
      </c>
      <c r="AW79">
        <v>21</v>
      </c>
      <c r="AX79">
        <v>21</v>
      </c>
      <c r="AY79">
        <v>21</v>
      </c>
      <c r="AZ79">
        <v>21</v>
      </c>
      <c r="BA79">
        <v>21</v>
      </c>
      <c r="BB79">
        <v>21</v>
      </c>
      <c r="BC79">
        <v>21</v>
      </c>
      <c r="BD79">
        <v>21</v>
      </c>
      <c r="BE79">
        <v>21</v>
      </c>
      <c r="BF79">
        <v>21</v>
      </c>
      <c r="BG79">
        <v>21</v>
      </c>
      <c r="BH79">
        <v>21</v>
      </c>
      <c r="BI79">
        <v>21</v>
      </c>
      <c r="BJ79">
        <v>21</v>
      </c>
      <c r="BK79">
        <v>21</v>
      </c>
      <c r="BL79">
        <v>21</v>
      </c>
      <c r="BM79">
        <v>21</v>
      </c>
      <c r="BN79">
        <v>21</v>
      </c>
      <c r="BO79">
        <v>21</v>
      </c>
      <c r="BP79">
        <v>21</v>
      </c>
      <c r="BQ79">
        <v>21</v>
      </c>
      <c r="BR79">
        <v>21</v>
      </c>
      <c r="BS79">
        <v>21</v>
      </c>
      <c r="BT79">
        <v>21</v>
      </c>
      <c r="BU79">
        <v>21</v>
      </c>
      <c r="BV79">
        <v>21</v>
      </c>
      <c r="BW79">
        <v>21</v>
      </c>
      <c r="BX79">
        <v>21</v>
      </c>
      <c r="BY79">
        <v>21</v>
      </c>
      <c r="BZ79">
        <v>21</v>
      </c>
      <c r="CA79">
        <v>21</v>
      </c>
      <c r="CB79">
        <v>21</v>
      </c>
      <c r="CC79">
        <v>0</v>
      </c>
      <c r="CD79">
        <v>0</v>
      </c>
      <c r="CE79">
        <v>21</v>
      </c>
      <c r="CF79">
        <v>21</v>
      </c>
      <c r="CG79">
        <v>0</v>
      </c>
      <c r="CH79">
        <v>0</v>
      </c>
      <c r="CI79">
        <v>0</v>
      </c>
    </row>
    <row r="80" spans="1:87" x14ac:dyDescent="0.25">
      <c r="A80">
        <v>84</v>
      </c>
      <c r="B80">
        <v>47524</v>
      </c>
      <c r="C80" t="s">
        <v>414</v>
      </c>
      <c r="D80" t="s">
        <v>87</v>
      </c>
      <c r="E80" t="s">
        <v>88</v>
      </c>
      <c r="F80">
        <v>58.12</v>
      </c>
      <c r="G80" t="s">
        <v>89</v>
      </c>
      <c r="H80">
        <v>58.1</v>
      </c>
      <c r="I80" t="s">
        <v>90</v>
      </c>
      <c r="J80">
        <v>58</v>
      </c>
      <c r="K80" t="s">
        <v>91</v>
      </c>
      <c r="L80" t="s">
        <v>92</v>
      </c>
      <c r="M80" t="s">
        <v>93</v>
      </c>
      <c r="N80">
        <v>114</v>
      </c>
      <c r="O80" t="s">
        <v>94</v>
      </c>
      <c r="P80">
        <v>11</v>
      </c>
      <c r="Q80" t="s">
        <v>95</v>
      </c>
      <c r="R80">
        <v>1</v>
      </c>
      <c r="S80" t="s">
        <v>96</v>
      </c>
      <c r="T80">
        <v>1</v>
      </c>
      <c r="U80" t="s">
        <v>97</v>
      </c>
      <c r="V80">
        <v>11</v>
      </c>
      <c r="W80" t="s">
        <v>97</v>
      </c>
      <c r="X80">
        <v>1</v>
      </c>
      <c r="Y80" t="s">
        <v>98</v>
      </c>
      <c r="Z80">
        <v>2013</v>
      </c>
      <c r="AA80">
        <v>1974</v>
      </c>
      <c r="AB80">
        <v>57098150000</v>
      </c>
      <c r="AC80">
        <v>93</v>
      </c>
      <c r="AD80" t="s">
        <v>99</v>
      </c>
      <c r="AE80" t="s">
        <v>100</v>
      </c>
      <c r="AF80" t="s">
        <v>101</v>
      </c>
      <c r="AG80" t="s">
        <v>102</v>
      </c>
      <c r="AH80" t="s">
        <v>103</v>
      </c>
      <c r="AI80">
        <v>82</v>
      </c>
      <c r="AJ80">
        <v>82</v>
      </c>
      <c r="AK80">
        <v>80</v>
      </c>
      <c r="AL80">
        <v>81</v>
      </c>
      <c r="AM80">
        <v>81</v>
      </c>
      <c r="AN80">
        <v>81</v>
      </c>
      <c r="AO80">
        <v>81</v>
      </c>
      <c r="AP80">
        <v>81</v>
      </c>
      <c r="AQ80">
        <v>72</v>
      </c>
      <c r="AR80">
        <v>72</v>
      </c>
      <c r="AS80">
        <v>72</v>
      </c>
      <c r="AT80">
        <v>73</v>
      </c>
      <c r="AU80">
        <v>72</v>
      </c>
      <c r="AV80">
        <v>72</v>
      </c>
      <c r="AW80">
        <v>72</v>
      </c>
      <c r="AX80">
        <v>72</v>
      </c>
      <c r="AY80">
        <v>72</v>
      </c>
      <c r="AZ80">
        <v>72</v>
      </c>
      <c r="BA80">
        <v>72</v>
      </c>
      <c r="BB80">
        <v>72</v>
      </c>
      <c r="BC80">
        <v>72</v>
      </c>
      <c r="BD80">
        <v>72</v>
      </c>
      <c r="BE80">
        <v>72</v>
      </c>
      <c r="BF80">
        <v>72</v>
      </c>
      <c r="BG80">
        <v>33</v>
      </c>
      <c r="BH80">
        <v>33</v>
      </c>
      <c r="BI80">
        <v>32</v>
      </c>
      <c r="BJ80">
        <v>32</v>
      </c>
      <c r="BK80">
        <v>30</v>
      </c>
      <c r="BL80">
        <v>30</v>
      </c>
      <c r="BM80">
        <v>29</v>
      </c>
      <c r="BN80">
        <v>30</v>
      </c>
      <c r="BO80">
        <v>29</v>
      </c>
      <c r="BP80">
        <v>32</v>
      </c>
      <c r="BQ80">
        <v>31</v>
      </c>
      <c r="BR80">
        <v>29</v>
      </c>
      <c r="BS80">
        <v>29</v>
      </c>
      <c r="BT80">
        <v>32</v>
      </c>
      <c r="BU80">
        <v>31</v>
      </c>
      <c r="BV80">
        <v>34</v>
      </c>
      <c r="BW80">
        <v>33</v>
      </c>
      <c r="BX80">
        <v>33</v>
      </c>
      <c r="BY80">
        <v>33</v>
      </c>
      <c r="BZ80">
        <v>34</v>
      </c>
      <c r="CA80">
        <v>55.25</v>
      </c>
      <c r="CB80">
        <v>72</v>
      </c>
      <c r="CC80">
        <v>22.23983959286306</v>
      </c>
      <c r="CD80">
        <v>0.40253103335498752</v>
      </c>
      <c r="CE80">
        <v>29</v>
      </c>
      <c r="CF80">
        <v>82</v>
      </c>
      <c r="CG80">
        <v>53</v>
      </c>
      <c r="CH80">
        <v>-48</v>
      </c>
      <c r="CI80">
        <v>48</v>
      </c>
    </row>
    <row r="81" spans="1:87" x14ac:dyDescent="0.25">
      <c r="A81">
        <v>85</v>
      </c>
      <c r="B81">
        <v>47718</v>
      </c>
      <c r="C81" t="s">
        <v>415</v>
      </c>
      <c r="D81" t="s">
        <v>247</v>
      </c>
      <c r="E81" t="s">
        <v>248</v>
      </c>
      <c r="F81">
        <v>58.13</v>
      </c>
      <c r="G81" t="s">
        <v>108</v>
      </c>
      <c r="H81">
        <v>58.1</v>
      </c>
      <c r="I81" t="s">
        <v>90</v>
      </c>
      <c r="J81">
        <v>58</v>
      </c>
      <c r="K81" t="s">
        <v>91</v>
      </c>
      <c r="L81" t="s">
        <v>92</v>
      </c>
      <c r="M81" t="s">
        <v>93</v>
      </c>
      <c r="N81">
        <v>113</v>
      </c>
      <c r="O81" t="s">
        <v>119</v>
      </c>
      <c r="P81">
        <v>11</v>
      </c>
      <c r="Q81" t="s">
        <v>95</v>
      </c>
      <c r="R81">
        <v>1</v>
      </c>
      <c r="S81" t="s">
        <v>96</v>
      </c>
      <c r="T81">
        <v>1</v>
      </c>
      <c r="U81" t="s">
        <v>97</v>
      </c>
      <c r="V81">
        <v>11</v>
      </c>
      <c r="W81" t="s">
        <v>97</v>
      </c>
      <c r="X81">
        <v>1</v>
      </c>
      <c r="Y81" t="s">
        <v>98</v>
      </c>
      <c r="Z81">
        <v>2002</v>
      </c>
      <c r="AA81">
        <v>4</v>
      </c>
      <c r="AB81">
        <v>133410000</v>
      </c>
      <c r="AC81">
        <v>15</v>
      </c>
      <c r="AD81" t="s">
        <v>173</v>
      </c>
      <c r="AE81" t="s">
        <v>110</v>
      </c>
      <c r="AF81" t="s">
        <v>174</v>
      </c>
      <c r="AG81" t="s">
        <v>196</v>
      </c>
      <c r="AH81" t="s">
        <v>175</v>
      </c>
      <c r="AI81">
        <v>114</v>
      </c>
      <c r="AJ81">
        <v>115</v>
      </c>
      <c r="AK81">
        <v>112</v>
      </c>
      <c r="AL81">
        <v>112</v>
      </c>
      <c r="AM81">
        <v>111</v>
      </c>
      <c r="AN81">
        <v>112</v>
      </c>
      <c r="AO81">
        <v>112</v>
      </c>
      <c r="AP81">
        <v>111</v>
      </c>
      <c r="AQ81">
        <v>0</v>
      </c>
      <c r="AR81">
        <v>119</v>
      </c>
      <c r="AS81">
        <v>118</v>
      </c>
      <c r="AT81">
        <v>117</v>
      </c>
      <c r="AU81">
        <v>117</v>
      </c>
      <c r="AV81">
        <v>116</v>
      </c>
      <c r="AW81">
        <v>117</v>
      </c>
      <c r="AX81">
        <v>114</v>
      </c>
      <c r="AY81">
        <v>113</v>
      </c>
      <c r="AZ81">
        <v>114</v>
      </c>
      <c r="BA81">
        <v>113</v>
      </c>
      <c r="BB81">
        <v>112</v>
      </c>
      <c r="BC81">
        <v>114</v>
      </c>
      <c r="BD81">
        <v>111</v>
      </c>
      <c r="BE81">
        <v>113</v>
      </c>
      <c r="BF81">
        <v>112</v>
      </c>
      <c r="BG81">
        <v>86</v>
      </c>
      <c r="BH81">
        <v>113</v>
      </c>
      <c r="BI81">
        <v>112</v>
      </c>
      <c r="BJ81">
        <v>87</v>
      </c>
      <c r="BK81">
        <v>112</v>
      </c>
      <c r="BL81">
        <v>115</v>
      </c>
      <c r="BM81">
        <v>86</v>
      </c>
      <c r="BN81">
        <v>88</v>
      </c>
      <c r="BO81">
        <v>86</v>
      </c>
      <c r="BP81">
        <v>88</v>
      </c>
      <c r="BQ81">
        <v>86</v>
      </c>
      <c r="BR81">
        <v>86</v>
      </c>
      <c r="BS81">
        <v>86</v>
      </c>
      <c r="BT81">
        <v>86</v>
      </c>
      <c r="BU81">
        <v>85</v>
      </c>
      <c r="BV81">
        <v>86</v>
      </c>
      <c r="BW81">
        <v>90</v>
      </c>
      <c r="BX81">
        <v>114</v>
      </c>
      <c r="BY81">
        <v>114</v>
      </c>
      <c r="BZ81">
        <v>111</v>
      </c>
      <c r="CA81">
        <v>103.09090909090909</v>
      </c>
      <c r="CB81">
        <v>112</v>
      </c>
      <c r="CC81">
        <v>20.274646995255942</v>
      </c>
      <c r="CD81">
        <v>0.19666765162946681</v>
      </c>
      <c r="CE81">
        <v>0</v>
      </c>
      <c r="CF81">
        <v>119</v>
      </c>
      <c r="CG81">
        <v>119</v>
      </c>
      <c r="CH81">
        <v>-3</v>
      </c>
      <c r="CI81">
        <v>3</v>
      </c>
    </row>
    <row r="82" spans="1:87" x14ac:dyDescent="0.25">
      <c r="A82">
        <v>86</v>
      </c>
      <c r="B82">
        <v>48038</v>
      </c>
      <c r="C82" t="s">
        <v>416</v>
      </c>
      <c r="D82" t="s">
        <v>106</v>
      </c>
      <c r="E82" t="s">
        <v>107</v>
      </c>
      <c r="F82">
        <v>58.13</v>
      </c>
      <c r="G82" t="s">
        <v>108</v>
      </c>
      <c r="H82">
        <v>58.1</v>
      </c>
      <c r="I82" t="s">
        <v>90</v>
      </c>
      <c r="J82">
        <v>58</v>
      </c>
      <c r="K82" t="s">
        <v>91</v>
      </c>
      <c r="L82" t="s">
        <v>92</v>
      </c>
      <c r="M82" t="s">
        <v>93</v>
      </c>
      <c r="N82">
        <v>114</v>
      </c>
      <c r="O82" t="s">
        <v>94</v>
      </c>
      <c r="P82">
        <v>11</v>
      </c>
      <c r="Q82" t="s">
        <v>95</v>
      </c>
      <c r="R82">
        <v>1</v>
      </c>
      <c r="S82" t="s">
        <v>96</v>
      </c>
      <c r="T82">
        <v>1</v>
      </c>
      <c r="U82" t="s">
        <v>97</v>
      </c>
      <c r="V82">
        <v>11</v>
      </c>
      <c r="W82" t="s">
        <v>97</v>
      </c>
      <c r="X82">
        <v>1</v>
      </c>
      <c r="Y82" t="s">
        <v>98</v>
      </c>
      <c r="Z82">
        <v>2014</v>
      </c>
      <c r="AA82">
        <v>409</v>
      </c>
      <c r="AB82">
        <v>14254790000</v>
      </c>
      <c r="AC82">
        <v>82</v>
      </c>
      <c r="AD82" t="s">
        <v>109</v>
      </c>
      <c r="AE82" t="s">
        <v>100</v>
      </c>
      <c r="AF82" t="s">
        <v>101</v>
      </c>
      <c r="AG82" t="s">
        <v>102</v>
      </c>
      <c r="AH82" t="s">
        <v>103</v>
      </c>
      <c r="AI82">
        <v>87</v>
      </c>
      <c r="AJ82">
        <v>85</v>
      </c>
      <c r="AK82">
        <v>85</v>
      </c>
      <c r="AL82">
        <v>85</v>
      </c>
      <c r="AM82">
        <v>84</v>
      </c>
      <c r="AN82">
        <v>84</v>
      </c>
      <c r="AO82">
        <v>84</v>
      </c>
      <c r="AP82">
        <v>84</v>
      </c>
      <c r="AQ82">
        <v>85</v>
      </c>
      <c r="AR82">
        <v>87</v>
      </c>
      <c r="AS82">
        <v>87</v>
      </c>
      <c r="AT82">
        <v>85</v>
      </c>
      <c r="AU82">
        <v>85</v>
      </c>
      <c r="AV82">
        <v>84</v>
      </c>
      <c r="AW82">
        <v>83</v>
      </c>
      <c r="AX82">
        <v>83</v>
      </c>
      <c r="AY82">
        <v>87</v>
      </c>
      <c r="AZ82">
        <v>87</v>
      </c>
      <c r="BA82">
        <v>83</v>
      </c>
      <c r="BB82">
        <v>82</v>
      </c>
      <c r="BC82">
        <v>82</v>
      </c>
      <c r="BD82">
        <v>84</v>
      </c>
      <c r="BE82">
        <v>81</v>
      </c>
      <c r="BF82">
        <v>80</v>
      </c>
      <c r="BG82">
        <v>81</v>
      </c>
      <c r="BH82">
        <v>80</v>
      </c>
      <c r="BI82">
        <v>79</v>
      </c>
      <c r="BJ82">
        <v>81</v>
      </c>
      <c r="BK82">
        <v>80</v>
      </c>
      <c r="BL82">
        <v>81</v>
      </c>
      <c r="BM82">
        <v>79</v>
      </c>
      <c r="BN82">
        <v>79</v>
      </c>
      <c r="BO82">
        <v>80</v>
      </c>
      <c r="BP82">
        <v>79</v>
      </c>
      <c r="BQ82">
        <v>80</v>
      </c>
      <c r="BR82">
        <v>79</v>
      </c>
      <c r="BS82">
        <v>79</v>
      </c>
      <c r="BT82">
        <v>79</v>
      </c>
      <c r="BU82">
        <v>79</v>
      </c>
      <c r="BV82">
        <v>81</v>
      </c>
      <c r="BW82">
        <v>80</v>
      </c>
      <c r="BX82">
        <v>79</v>
      </c>
      <c r="BY82">
        <v>81</v>
      </c>
      <c r="BZ82">
        <v>79</v>
      </c>
      <c r="CA82">
        <v>82.227272727272734</v>
      </c>
      <c r="CB82">
        <v>81.5</v>
      </c>
      <c r="CC82">
        <v>2.7438187305679764</v>
      </c>
      <c r="CD82">
        <v>3.3368718669151726E-2</v>
      </c>
      <c r="CE82">
        <v>79</v>
      </c>
      <c r="CF82">
        <v>87</v>
      </c>
      <c r="CG82">
        <v>8</v>
      </c>
      <c r="CH82">
        <v>-8</v>
      </c>
      <c r="CI82">
        <v>8</v>
      </c>
    </row>
    <row r="83" spans="1:87" x14ac:dyDescent="0.25">
      <c r="A83">
        <v>87</v>
      </c>
      <c r="B83">
        <v>48104</v>
      </c>
      <c r="C83" t="s">
        <v>417</v>
      </c>
      <c r="D83" t="s">
        <v>418</v>
      </c>
      <c r="E83" t="s">
        <v>419</v>
      </c>
      <c r="F83">
        <v>60.39</v>
      </c>
      <c r="G83" t="s">
        <v>152</v>
      </c>
      <c r="H83">
        <v>60.3</v>
      </c>
      <c r="I83" t="s">
        <v>153</v>
      </c>
      <c r="J83">
        <v>60</v>
      </c>
      <c r="K83" t="s">
        <v>154</v>
      </c>
      <c r="L83" t="s">
        <v>92</v>
      </c>
      <c r="M83" t="s">
        <v>93</v>
      </c>
      <c r="N83">
        <v>113</v>
      </c>
      <c r="O83" t="s">
        <v>119</v>
      </c>
      <c r="P83">
        <v>11</v>
      </c>
      <c r="Q83" t="s">
        <v>95</v>
      </c>
      <c r="R83">
        <v>1</v>
      </c>
      <c r="S83" t="s">
        <v>96</v>
      </c>
      <c r="T83">
        <v>9</v>
      </c>
      <c r="U83" t="s">
        <v>372</v>
      </c>
      <c r="V83">
        <v>60</v>
      </c>
      <c r="W83" t="s">
        <v>239</v>
      </c>
      <c r="X83">
        <v>3</v>
      </c>
      <c r="Y83" t="s">
        <v>240</v>
      </c>
      <c r="Z83">
        <v>2012</v>
      </c>
      <c r="AA83">
        <v>6</v>
      </c>
      <c r="AB83">
        <v>77960000</v>
      </c>
      <c r="AC83">
        <v>22</v>
      </c>
      <c r="AD83" t="s">
        <v>195</v>
      </c>
      <c r="AE83" t="s">
        <v>110</v>
      </c>
      <c r="AF83" t="s">
        <v>174</v>
      </c>
      <c r="AG83" t="s">
        <v>102</v>
      </c>
      <c r="AH83" t="s">
        <v>175</v>
      </c>
      <c r="AI83">
        <v>52</v>
      </c>
      <c r="AJ83">
        <v>51</v>
      </c>
      <c r="AK83">
        <v>51</v>
      </c>
      <c r="AL83">
        <v>51</v>
      </c>
      <c r="AM83">
        <v>49</v>
      </c>
      <c r="AN83">
        <v>49</v>
      </c>
      <c r="AO83">
        <v>51</v>
      </c>
      <c r="AP83">
        <v>50</v>
      </c>
      <c r="AQ83">
        <v>50</v>
      </c>
      <c r="AR83">
        <v>51</v>
      </c>
      <c r="AS83">
        <v>49</v>
      </c>
      <c r="AT83">
        <v>49</v>
      </c>
      <c r="AU83">
        <v>51</v>
      </c>
      <c r="AV83">
        <v>51</v>
      </c>
      <c r="AW83">
        <v>53</v>
      </c>
      <c r="AX83">
        <v>53</v>
      </c>
      <c r="AY83">
        <v>51</v>
      </c>
      <c r="AZ83">
        <v>51</v>
      </c>
      <c r="BA83">
        <v>51</v>
      </c>
      <c r="BB83">
        <v>51</v>
      </c>
      <c r="BC83">
        <v>50</v>
      </c>
      <c r="BD83">
        <v>52</v>
      </c>
      <c r="BE83">
        <v>61</v>
      </c>
      <c r="BF83">
        <v>61</v>
      </c>
      <c r="BG83">
        <v>60</v>
      </c>
      <c r="BH83">
        <v>61</v>
      </c>
      <c r="BI83">
        <v>51</v>
      </c>
      <c r="BJ83">
        <v>53</v>
      </c>
      <c r="BK83">
        <v>53</v>
      </c>
      <c r="BL83">
        <v>45</v>
      </c>
      <c r="BM83">
        <v>45</v>
      </c>
      <c r="BN83">
        <v>41</v>
      </c>
      <c r="BO83">
        <v>41</v>
      </c>
      <c r="BP83">
        <v>41</v>
      </c>
      <c r="BQ83">
        <v>42</v>
      </c>
      <c r="BR83">
        <v>49</v>
      </c>
      <c r="BS83">
        <v>49</v>
      </c>
      <c r="BT83">
        <v>48</v>
      </c>
      <c r="BU83">
        <v>49</v>
      </c>
      <c r="BV83">
        <v>40</v>
      </c>
      <c r="BW83">
        <v>41</v>
      </c>
      <c r="BX83">
        <v>41</v>
      </c>
      <c r="BY83">
        <v>42</v>
      </c>
      <c r="BZ83">
        <v>42</v>
      </c>
      <c r="CA83">
        <v>49.386363636363633</v>
      </c>
      <c r="CB83">
        <v>50.5</v>
      </c>
      <c r="CC83">
        <v>5.4140897540300754</v>
      </c>
      <c r="CD83">
        <v>0.10962722005399141</v>
      </c>
      <c r="CE83">
        <v>40</v>
      </c>
      <c r="CF83">
        <v>61</v>
      </c>
      <c r="CG83">
        <v>21</v>
      </c>
      <c r="CH83">
        <v>-10</v>
      </c>
      <c r="CI83">
        <v>10</v>
      </c>
    </row>
    <row r="84" spans="1:87" x14ac:dyDescent="0.25">
      <c r="A84">
        <v>88</v>
      </c>
      <c r="B84">
        <v>48309</v>
      </c>
      <c r="C84" t="s">
        <v>420</v>
      </c>
      <c r="D84" t="s">
        <v>421</v>
      </c>
      <c r="E84" t="s">
        <v>422</v>
      </c>
      <c r="F84">
        <v>60.39</v>
      </c>
      <c r="G84" t="s">
        <v>152</v>
      </c>
      <c r="H84">
        <v>60.3</v>
      </c>
      <c r="I84" t="s">
        <v>153</v>
      </c>
      <c r="J84">
        <v>60</v>
      </c>
      <c r="K84" t="s">
        <v>154</v>
      </c>
      <c r="L84" t="s">
        <v>92</v>
      </c>
      <c r="M84" t="s">
        <v>93</v>
      </c>
      <c r="N84">
        <v>113</v>
      </c>
      <c r="O84" t="s">
        <v>119</v>
      </c>
      <c r="P84">
        <v>11</v>
      </c>
      <c r="Q84" t="s">
        <v>95</v>
      </c>
      <c r="R84">
        <v>1</v>
      </c>
      <c r="S84" t="s">
        <v>96</v>
      </c>
      <c r="T84">
        <v>1</v>
      </c>
      <c r="U84" t="s">
        <v>97</v>
      </c>
      <c r="V84">
        <v>11</v>
      </c>
      <c r="W84" t="s">
        <v>97</v>
      </c>
      <c r="X84">
        <v>1</v>
      </c>
      <c r="Y84" t="s">
        <v>98</v>
      </c>
      <c r="Z84">
        <v>2000</v>
      </c>
      <c r="AA84">
        <v>8</v>
      </c>
      <c r="AB84">
        <v>82170000</v>
      </c>
      <c r="AC84">
        <v>22</v>
      </c>
      <c r="AD84" t="s">
        <v>195</v>
      </c>
      <c r="AE84" t="s">
        <v>110</v>
      </c>
      <c r="AF84" t="s">
        <v>174</v>
      </c>
      <c r="AG84" t="s">
        <v>157</v>
      </c>
      <c r="AH84" t="s">
        <v>175</v>
      </c>
      <c r="AI84">
        <v>93</v>
      </c>
      <c r="AJ84">
        <v>93</v>
      </c>
      <c r="AK84">
        <v>93</v>
      </c>
      <c r="AL84">
        <v>93</v>
      </c>
      <c r="AM84">
        <v>93</v>
      </c>
      <c r="AN84">
        <v>93</v>
      </c>
      <c r="AO84">
        <v>93</v>
      </c>
      <c r="AP84">
        <v>93</v>
      </c>
      <c r="AQ84">
        <v>93</v>
      </c>
      <c r="AR84">
        <v>93</v>
      </c>
      <c r="AS84">
        <v>93</v>
      </c>
      <c r="AT84">
        <v>93</v>
      </c>
      <c r="AU84">
        <v>93</v>
      </c>
      <c r="AV84">
        <v>94</v>
      </c>
      <c r="AW84">
        <v>93</v>
      </c>
      <c r="AX84">
        <v>94</v>
      </c>
      <c r="AY84">
        <v>94</v>
      </c>
      <c r="AZ84">
        <v>94</v>
      </c>
      <c r="BA84">
        <v>94</v>
      </c>
      <c r="BB84">
        <v>94</v>
      </c>
      <c r="BC84">
        <v>93</v>
      </c>
      <c r="BD84">
        <v>94</v>
      </c>
      <c r="BE84">
        <v>93</v>
      </c>
      <c r="BF84">
        <v>93</v>
      </c>
      <c r="BG84">
        <v>93</v>
      </c>
      <c r="BH84">
        <v>93</v>
      </c>
      <c r="BI84">
        <v>93</v>
      </c>
      <c r="BJ84">
        <v>93</v>
      </c>
      <c r="BK84">
        <v>93</v>
      </c>
      <c r="BL84">
        <v>93</v>
      </c>
      <c r="BM84">
        <v>93</v>
      </c>
      <c r="BN84">
        <v>93</v>
      </c>
      <c r="BO84">
        <v>93</v>
      </c>
      <c r="BP84">
        <v>93</v>
      </c>
      <c r="BQ84">
        <v>93</v>
      </c>
      <c r="BR84">
        <v>93</v>
      </c>
      <c r="BS84">
        <v>93</v>
      </c>
      <c r="BT84">
        <v>92</v>
      </c>
      <c r="BU84">
        <v>92</v>
      </c>
      <c r="BV84">
        <v>85</v>
      </c>
      <c r="BW84">
        <v>85</v>
      </c>
      <c r="BX84">
        <v>90</v>
      </c>
      <c r="BY84">
        <v>90</v>
      </c>
      <c r="BZ84">
        <v>90</v>
      </c>
      <c r="CA84">
        <v>92.545454545454547</v>
      </c>
      <c r="CB84">
        <v>93</v>
      </c>
      <c r="CC84">
        <v>1.8980350360006233</v>
      </c>
      <c r="CD84">
        <v>2.0509219445979231E-2</v>
      </c>
      <c r="CE84">
        <v>85</v>
      </c>
      <c r="CF84">
        <v>94</v>
      </c>
      <c r="CG84">
        <v>9</v>
      </c>
      <c r="CH84">
        <v>-3</v>
      </c>
      <c r="CI84">
        <v>3</v>
      </c>
    </row>
    <row r="85" spans="1:87" x14ac:dyDescent="0.25">
      <c r="A85">
        <v>89</v>
      </c>
      <c r="B85">
        <v>48701</v>
      </c>
      <c r="C85" t="s">
        <v>423</v>
      </c>
      <c r="D85" t="s">
        <v>87</v>
      </c>
      <c r="E85" t="s">
        <v>88</v>
      </c>
      <c r="F85">
        <v>58.12</v>
      </c>
      <c r="G85" t="s">
        <v>89</v>
      </c>
      <c r="H85">
        <v>58.1</v>
      </c>
      <c r="I85" t="s">
        <v>90</v>
      </c>
      <c r="J85">
        <v>58</v>
      </c>
      <c r="K85" t="s">
        <v>91</v>
      </c>
      <c r="L85" t="s">
        <v>92</v>
      </c>
      <c r="M85" t="s">
        <v>93</v>
      </c>
      <c r="N85">
        <v>114</v>
      </c>
      <c r="O85" t="s">
        <v>94</v>
      </c>
      <c r="P85">
        <v>11</v>
      </c>
      <c r="Q85" t="s">
        <v>95</v>
      </c>
      <c r="R85">
        <v>1</v>
      </c>
      <c r="S85" t="s">
        <v>96</v>
      </c>
      <c r="T85">
        <v>1</v>
      </c>
      <c r="U85" t="s">
        <v>97</v>
      </c>
      <c r="V85">
        <v>11</v>
      </c>
      <c r="W85" t="s">
        <v>97</v>
      </c>
      <c r="X85">
        <v>1</v>
      </c>
      <c r="Y85" t="s">
        <v>98</v>
      </c>
      <c r="Z85">
        <v>2013</v>
      </c>
      <c r="AA85">
        <v>1974</v>
      </c>
      <c r="AB85">
        <v>57098150000</v>
      </c>
      <c r="AC85">
        <v>93</v>
      </c>
      <c r="AD85" t="s">
        <v>99</v>
      </c>
      <c r="AE85" t="s">
        <v>100</v>
      </c>
      <c r="AF85" t="s">
        <v>101</v>
      </c>
      <c r="AG85" t="s">
        <v>102</v>
      </c>
      <c r="AH85" t="s">
        <v>103</v>
      </c>
      <c r="AI85">
        <v>82</v>
      </c>
      <c r="AJ85">
        <v>82</v>
      </c>
      <c r="AK85">
        <v>80</v>
      </c>
      <c r="AL85">
        <v>81</v>
      </c>
      <c r="AM85">
        <v>81</v>
      </c>
      <c r="AN85">
        <v>81</v>
      </c>
      <c r="AO85">
        <v>81</v>
      </c>
      <c r="AP85">
        <v>81</v>
      </c>
      <c r="AQ85">
        <v>72</v>
      </c>
      <c r="AR85">
        <v>72</v>
      </c>
      <c r="AS85">
        <v>72</v>
      </c>
      <c r="AT85">
        <v>72</v>
      </c>
      <c r="AU85">
        <v>72</v>
      </c>
      <c r="AV85">
        <v>72</v>
      </c>
      <c r="AW85">
        <v>72</v>
      </c>
      <c r="AX85">
        <v>72</v>
      </c>
      <c r="AY85">
        <v>72</v>
      </c>
      <c r="AZ85">
        <v>72</v>
      </c>
      <c r="BA85">
        <v>71</v>
      </c>
      <c r="BB85">
        <v>72</v>
      </c>
      <c r="BC85">
        <v>72</v>
      </c>
      <c r="BD85">
        <v>72</v>
      </c>
      <c r="BE85">
        <v>72</v>
      </c>
      <c r="BF85">
        <v>72</v>
      </c>
      <c r="BG85">
        <v>32</v>
      </c>
      <c r="BH85">
        <v>32</v>
      </c>
      <c r="BI85">
        <v>35</v>
      </c>
      <c r="BJ85">
        <v>36</v>
      </c>
      <c r="BK85">
        <v>35</v>
      </c>
      <c r="BL85">
        <v>34</v>
      </c>
      <c r="BM85">
        <v>33</v>
      </c>
      <c r="BN85">
        <v>34</v>
      </c>
      <c r="BO85">
        <v>33</v>
      </c>
      <c r="BP85">
        <v>32</v>
      </c>
      <c r="BQ85">
        <v>30</v>
      </c>
      <c r="BR85">
        <v>31</v>
      </c>
      <c r="BS85">
        <v>30</v>
      </c>
      <c r="BT85">
        <v>34</v>
      </c>
      <c r="BU85">
        <v>33</v>
      </c>
      <c r="BV85">
        <v>36</v>
      </c>
      <c r="BW85">
        <v>36</v>
      </c>
      <c r="BX85">
        <v>35</v>
      </c>
      <c r="BY85">
        <v>35</v>
      </c>
      <c r="BZ85">
        <v>36</v>
      </c>
      <c r="CA85">
        <v>56.181818181818187</v>
      </c>
      <c r="CB85">
        <v>72</v>
      </c>
      <c r="CC85">
        <v>21.14432435504359</v>
      </c>
      <c r="CD85">
        <v>0.37635528787294414</v>
      </c>
      <c r="CE85">
        <v>30</v>
      </c>
      <c r="CF85">
        <v>82</v>
      </c>
      <c r="CG85">
        <v>52</v>
      </c>
      <c r="CH85">
        <v>-46</v>
      </c>
      <c r="CI85">
        <v>46</v>
      </c>
    </row>
    <row r="86" spans="1:87" x14ac:dyDescent="0.25">
      <c r="A86">
        <v>90</v>
      </c>
      <c r="B86">
        <v>48935</v>
      </c>
      <c r="C86" t="s">
        <v>424</v>
      </c>
      <c r="D86" t="s">
        <v>425</v>
      </c>
      <c r="E86" t="s">
        <v>426</v>
      </c>
      <c r="F86">
        <v>60.31</v>
      </c>
      <c r="G86" t="s">
        <v>427</v>
      </c>
      <c r="H86">
        <v>60.3</v>
      </c>
      <c r="I86" t="s">
        <v>153</v>
      </c>
      <c r="J86">
        <v>60</v>
      </c>
      <c r="K86" t="s">
        <v>154</v>
      </c>
      <c r="L86" t="s">
        <v>92</v>
      </c>
      <c r="M86" t="s">
        <v>93</v>
      </c>
      <c r="N86">
        <v>529</v>
      </c>
      <c r="O86" t="s">
        <v>428</v>
      </c>
      <c r="P86">
        <v>52</v>
      </c>
      <c r="Q86" t="s">
        <v>429</v>
      </c>
      <c r="R86">
        <v>5</v>
      </c>
      <c r="S86" t="s">
        <v>143</v>
      </c>
      <c r="T86">
        <v>18</v>
      </c>
      <c r="U86" t="s">
        <v>272</v>
      </c>
      <c r="V86">
        <v>30</v>
      </c>
      <c r="W86" t="s">
        <v>273</v>
      </c>
      <c r="X86">
        <v>2</v>
      </c>
      <c r="Y86" t="s">
        <v>255</v>
      </c>
      <c r="Z86">
        <v>1999</v>
      </c>
      <c r="AA86">
        <v>8</v>
      </c>
      <c r="AB86">
        <v>44610000</v>
      </c>
      <c r="AC86">
        <v>22</v>
      </c>
      <c r="AD86" t="s">
        <v>195</v>
      </c>
      <c r="AE86" t="s">
        <v>104</v>
      </c>
      <c r="AF86" t="s">
        <v>274</v>
      </c>
      <c r="AG86" t="s">
        <v>157</v>
      </c>
      <c r="AH86" t="s">
        <v>175</v>
      </c>
      <c r="AI86">
        <v>65</v>
      </c>
      <c r="AJ86">
        <v>69</v>
      </c>
      <c r="AK86">
        <v>72</v>
      </c>
      <c r="AL86">
        <v>59</v>
      </c>
      <c r="AM86">
        <v>54</v>
      </c>
      <c r="AN86">
        <v>57</v>
      </c>
      <c r="AO86">
        <v>58</v>
      </c>
      <c r="AP86">
        <v>58</v>
      </c>
      <c r="AQ86">
        <v>61</v>
      </c>
      <c r="AR86">
        <v>60</v>
      </c>
      <c r="AS86">
        <v>63</v>
      </c>
      <c r="AT86">
        <v>52</v>
      </c>
      <c r="AU86">
        <v>65</v>
      </c>
      <c r="AV86">
        <v>64</v>
      </c>
      <c r="AW86">
        <v>68</v>
      </c>
      <c r="AX86">
        <v>56</v>
      </c>
      <c r="AY86">
        <v>64</v>
      </c>
      <c r="AZ86">
        <v>57</v>
      </c>
      <c r="BA86">
        <v>59</v>
      </c>
      <c r="BB86">
        <v>56</v>
      </c>
      <c r="BC86">
        <v>58</v>
      </c>
      <c r="BD86">
        <v>53</v>
      </c>
      <c r="BE86">
        <v>50</v>
      </c>
      <c r="BF86">
        <v>57</v>
      </c>
      <c r="BG86">
        <v>55</v>
      </c>
      <c r="BH86">
        <v>58</v>
      </c>
      <c r="BI86">
        <v>62</v>
      </c>
      <c r="BJ86">
        <v>60</v>
      </c>
      <c r="BK86">
        <v>56</v>
      </c>
      <c r="BL86">
        <v>57</v>
      </c>
      <c r="BM86">
        <v>50</v>
      </c>
      <c r="BN86">
        <v>52</v>
      </c>
      <c r="BO86">
        <v>55</v>
      </c>
      <c r="BP86">
        <v>67</v>
      </c>
      <c r="BQ86">
        <v>67</v>
      </c>
      <c r="BR86">
        <v>59</v>
      </c>
      <c r="BS86">
        <v>67</v>
      </c>
      <c r="BT86">
        <v>63</v>
      </c>
      <c r="BU86">
        <v>70</v>
      </c>
      <c r="BV86">
        <v>59</v>
      </c>
      <c r="BW86">
        <v>70</v>
      </c>
      <c r="BX86">
        <v>67</v>
      </c>
      <c r="BY86">
        <v>69</v>
      </c>
      <c r="BZ86">
        <v>65</v>
      </c>
      <c r="CA86">
        <v>60.522727272727273</v>
      </c>
      <c r="CB86">
        <v>59</v>
      </c>
      <c r="CC86">
        <v>5.8089291186315384</v>
      </c>
      <c r="CD86">
        <v>9.5979301997667174E-2</v>
      </c>
      <c r="CE86">
        <v>50</v>
      </c>
      <c r="CF86">
        <v>72</v>
      </c>
      <c r="CG86">
        <v>22</v>
      </c>
      <c r="CH86">
        <v>0</v>
      </c>
      <c r="CI86">
        <v>0</v>
      </c>
    </row>
    <row r="87" spans="1:87" x14ac:dyDescent="0.25">
      <c r="A87">
        <v>91</v>
      </c>
      <c r="B87">
        <v>49652</v>
      </c>
      <c r="C87" t="s">
        <v>430</v>
      </c>
      <c r="D87" t="s">
        <v>431</v>
      </c>
      <c r="E87" t="s">
        <v>432</v>
      </c>
      <c r="F87">
        <v>63.1</v>
      </c>
      <c r="G87" t="s">
        <v>171</v>
      </c>
      <c r="H87">
        <v>63.1</v>
      </c>
      <c r="I87" t="s">
        <v>171</v>
      </c>
      <c r="J87">
        <v>63</v>
      </c>
      <c r="K87" t="s">
        <v>172</v>
      </c>
      <c r="L87" t="s">
        <v>131</v>
      </c>
      <c r="M87" t="s">
        <v>132</v>
      </c>
      <c r="N87">
        <v>113</v>
      </c>
      <c r="O87" t="s">
        <v>119</v>
      </c>
      <c r="P87">
        <v>11</v>
      </c>
      <c r="Q87" t="s">
        <v>95</v>
      </c>
      <c r="R87">
        <v>1</v>
      </c>
      <c r="S87" t="s">
        <v>96</v>
      </c>
      <c r="T87">
        <v>13</v>
      </c>
      <c r="U87" t="s">
        <v>133</v>
      </c>
      <c r="V87">
        <v>12</v>
      </c>
      <c r="W87" t="s">
        <v>133</v>
      </c>
      <c r="X87">
        <v>1</v>
      </c>
      <c r="Y87" t="s">
        <v>98</v>
      </c>
      <c r="Z87">
        <v>2008</v>
      </c>
      <c r="AA87">
        <v>4</v>
      </c>
      <c r="AB87">
        <v>239240000</v>
      </c>
      <c r="AC87">
        <v>15</v>
      </c>
      <c r="AD87" t="s">
        <v>173</v>
      </c>
      <c r="AE87" t="s">
        <v>110</v>
      </c>
      <c r="AF87" t="s">
        <v>174</v>
      </c>
      <c r="AG87" t="s">
        <v>136</v>
      </c>
      <c r="AH87" t="s">
        <v>175</v>
      </c>
      <c r="AI87">
        <v>84</v>
      </c>
      <c r="AJ87">
        <v>73</v>
      </c>
      <c r="AK87">
        <v>72</v>
      </c>
      <c r="AL87">
        <v>73</v>
      </c>
      <c r="AM87">
        <v>75</v>
      </c>
      <c r="AN87">
        <v>84</v>
      </c>
      <c r="AO87">
        <v>81</v>
      </c>
      <c r="AP87">
        <v>75</v>
      </c>
      <c r="AQ87">
        <v>75</v>
      </c>
      <c r="AR87">
        <v>74</v>
      </c>
      <c r="AS87">
        <v>74</v>
      </c>
      <c r="AT87">
        <v>104</v>
      </c>
      <c r="AU87">
        <v>94</v>
      </c>
      <c r="AV87">
        <v>95</v>
      </c>
      <c r="AW87">
        <v>73</v>
      </c>
      <c r="AX87">
        <v>73</v>
      </c>
      <c r="AY87">
        <v>73</v>
      </c>
      <c r="AZ87">
        <v>73</v>
      </c>
      <c r="BA87">
        <v>97</v>
      </c>
      <c r="BB87">
        <v>86</v>
      </c>
      <c r="BC87">
        <v>86</v>
      </c>
      <c r="BD87">
        <v>86</v>
      </c>
      <c r="BE87">
        <v>78</v>
      </c>
      <c r="BF87">
        <v>92</v>
      </c>
      <c r="BG87">
        <v>91</v>
      </c>
      <c r="BH87">
        <v>83</v>
      </c>
      <c r="BI87">
        <v>85</v>
      </c>
      <c r="BJ87">
        <v>78</v>
      </c>
      <c r="BK87">
        <v>91</v>
      </c>
      <c r="BL87">
        <v>74</v>
      </c>
      <c r="BM87">
        <v>72</v>
      </c>
      <c r="BN87">
        <v>94</v>
      </c>
      <c r="BO87">
        <v>72</v>
      </c>
      <c r="BP87">
        <v>72</v>
      </c>
      <c r="BQ87">
        <v>78</v>
      </c>
      <c r="BR87">
        <v>91</v>
      </c>
      <c r="BS87">
        <v>72</v>
      </c>
      <c r="BT87">
        <v>83</v>
      </c>
      <c r="BU87">
        <v>85</v>
      </c>
      <c r="BV87">
        <v>85</v>
      </c>
      <c r="BW87">
        <v>100</v>
      </c>
      <c r="BX87">
        <v>88</v>
      </c>
      <c r="BY87">
        <v>88</v>
      </c>
      <c r="BZ87">
        <v>91</v>
      </c>
      <c r="CA87">
        <v>82.340909090909093</v>
      </c>
      <c r="CB87">
        <v>83</v>
      </c>
      <c r="CC87">
        <v>8.9441241770152615</v>
      </c>
      <c r="CD87">
        <v>0.10862309240647847</v>
      </c>
      <c r="CE87">
        <v>72</v>
      </c>
      <c r="CF87">
        <v>104</v>
      </c>
      <c r="CG87">
        <v>32</v>
      </c>
      <c r="CH87">
        <v>7</v>
      </c>
      <c r="CI87">
        <v>7</v>
      </c>
    </row>
    <row r="88" spans="1:87" x14ac:dyDescent="0.25">
      <c r="A88">
        <v>92</v>
      </c>
      <c r="B88">
        <v>49820</v>
      </c>
      <c r="C88" t="s">
        <v>433</v>
      </c>
      <c r="D88" t="s">
        <v>434</v>
      </c>
      <c r="E88" t="s">
        <v>435</v>
      </c>
      <c r="F88">
        <v>60.39</v>
      </c>
      <c r="G88" t="s">
        <v>152</v>
      </c>
      <c r="H88">
        <v>60.3</v>
      </c>
      <c r="I88" t="s">
        <v>153</v>
      </c>
      <c r="J88">
        <v>60</v>
      </c>
      <c r="K88" t="s">
        <v>154</v>
      </c>
      <c r="L88" t="s">
        <v>92</v>
      </c>
      <c r="M88" t="s">
        <v>93</v>
      </c>
      <c r="N88">
        <v>113</v>
      </c>
      <c r="O88" t="s">
        <v>119</v>
      </c>
      <c r="P88">
        <v>11</v>
      </c>
      <c r="Q88" t="s">
        <v>95</v>
      </c>
      <c r="R88">
        <v>1</v>
      </c>
      <c r="S88" t="s">
        <v>96</v>
      </c>
      <c r="T88">
        <v>1</v>
      </c>
      <c r="U88" t="s">
        <v>97</v>
      </c>
      <c r="V88">
        <v>11</v>
      </c>
      <c r="W88" t="s">
        <v>97</v>
      </c>
      <c r="X88">
        <v>1</v>
      </c>
      <c r="Y88" t="s">
        <v>98</v>
      </c>
      <c r="Z88">
        <v>2000</v>
      </c>
      <c r="AA88">
        <v>16</v>
      </c>
      <c r="AB88">
        <v>224350000</v>
      </c>
      <c r="AC88">
        <v>30</v>
      </c>
      <c r="AD88" t="s">
        <v>134</v>
      </c>
      <c r="AE88" t="s">
        <v>110</v>
      </c>
      <c r="AF88" t="s">
        <v>174</v>
      </c>
      <c r="AG88" t="s">
        <v>157</v>
      </c>
      <c r="AH88" t="s">
        <v>137</v>
      </c>
      <c r="AI88">
        <v>131</v>
      </c>
      <c r="AJ88">
        <v>131</v>
      </c>
      <c r="AK88">
        <v>131</v>
      </c>
      <c r="AL88">
        <v>131</v>
      </c>
      <c r="AM88">
        <v>131</v>
      </c>
      <c r="AN88">
        <v>131</v>
      </c>
      <c r="AO88">
        <v>131</v>
      </c>
      <c r="AP88">
        <v>131</v>
      </c>
      <c r="AQ88">
        <v>131</v>
      </c>
      <c r="AR88">
        <v>129</v>
      </c>
      <c r="AS88">
        <v>129</v>
      </c>
      <c r="AT88">
        <v>131</v>
      </c>
      <c r="AU88">
        <v>131</v>
      </c>
      <c r="AV88">
        <v>131</v>
      </c>
      <c r="AW88">
        <v>127</v>
      </c>
      <c r="AX88">
        <v>131</v>
      </c>
      <c r="AY88">
        <v>124</v>
      </c>
      <c r="AZ88">
        <v>128</v>
      </c>
      <c r="BA88">
        <v>127</v>
      </c>
      <c r="BB88">
        <v>128</v>
      </c>
      <c r="BC88">
        <v>128</v>
      </c>
      <c r="BD88">
        <v>130</v>
      </c>
      <c r="BE88">
        <v>128</v>
      </c>
      <c r="BF88">
        <v>126</v>
      </c>
      <c r="BG88">
        <v>126</v>
      </c>
      <c r="BH88">
        <v>128</v>
      </c>
      <c r="BI88">
        <v>126</v>
      </c>
      <c r="BJ88">
        <v>126</v>
      </c>
      <c r="BK88">
        <v>127</v>
      </c>
      <c r="BL88">
        <v>127</v>
      </c>
      <c r="BM88">
        <v>129</v>
      </c>
      <c r="BN88">
        <v>131</v>
      </c>
      <c r="BO88">
        <v>131</v>
      </c>
      <c r="BP88">
        <v>129</v>
      </c>
      <c r="BQ88">
        <v>131</v>
      </c>
      <c r="BR88">
        <v>131</v>
      </c>
      <c r="BS88">
        <v>129</v>
      </c>
      <c r="BT88">
        <v>126</v>
      </c>
      <c r="BU88">
        <v>130</v>
      </c>
      <c r="BV88">
        <v>123</v>
      </c>
      <c r="BW88">
        <v>123</v>
      </c>
      <c r="BX88">
        <v>126</v>
      </c>
      <c r="BY88">
        <v>128</v>
      </c>
      <c r="BZ88">
        <v>128</v>
      </c>
      <c r="CA88">
        <v>128.68181818181819</v>
      </c>
      <c r="CB88">
        <v>129</v>
      </c>
      <c r="CC88">
        <v>2.3602594188590542</v>
      </c>
      <c r="CD88">
        <v>1.8341825226032917E-2</v>
      </c>
      <c r="CE88">
        <v>123</v>
      </c>
      <c r="CF88">
        <v>131</v>
      </c>
      <c r="CG88">
        <v>8</v>
      </c>
      <c r="CH88">
        <v>-3</v>
      </c>
      <c r="CI88">
        <v>3</v>
      </c>
    </row>
    <row r="89" spans="1:87" x14ac:dyDescent="0.25">
      <c r="A89">
        <v>93</v>
      </c>
      <c r="B89">
        <v>49828</v>
      </c>
      <c r="C89" t="s">
        <v>436</v>
      </c>
      <c r="D89" t="s">
        <v>437</v>
      </c>
      <c r="E89" t="s">
        <v>438</v>
      </c>
      <c r="F89">
        <v>63.91</v>
      </c>
      <c r="G89" t="s">
        <v>212</v>
      </c>
      <c r="H89">
        <v>63.9</v>
      </c>
      <c r="I89" t="s">
        <v>213</v>
      </c>
      <c r="J89">
        <v>63</v>
      </c>
      <c r="K89" t="s">
        <v>172</v>
      </c>
      <c r="L89" t="s">
        <v>131</v>
      </c>
      <c r="M89" t="s">
        <v>132</v>
      </c>
      <c r="N89">
        <v>114</v>
      </c>
      <c r="O89" t="s">
        <v>94</v>
      </c>
      <c r="P89">
        <v>11</v>
      </c>
      <c r="Q89" t="s">
        <v>95</v>
      </c>
      <c r="R89">
        <v>1</v>
      </c>
      <c r="S89" t="s">
        <v>96</v>
      </c>
      <c r="T89">
        <v>1</v>
      </c>
      <c r="U89" t="s">
        <v>97</v>
      </c>
      <c r="V89">
        <v>11</v>
      </c>
      <c r="W89" t="s">
        <v>97</v>
      </c>
      <c r="X89">
        <v>1</v>
      </c>
      <c r="Y89" t="s">
        <v>98</v>
      </c>
      <c r="Z89">
        <v>2008</v>
      </c>
      <c r="AA89">
        <v>10</v>
      </c>
      <c r="AB89">
        <v>702400000</v>
      </c>
      <c r="AC89">
        <v>30</v>
      </c>
      <c r="AD89" t="s">
        <v>134</v>
      </c>
      <c r="AE89" t="s">
        <v>148</v>
      </c>
      <c r="AF89" t="s">
        <v>405</v>
      </c>
      <c r="AG89" t="s">
        <v>136</v>
      </c>
      <c r="AH89" t="s">
        <v>137</v>
      </c>
      <c r="AI89">
        <v>33</v>
      </c>
      <c r="AJ89">
        <v>33</v>
      </c>
      <c r="AK89">
        <v>33</v>
      </c>
      <c r="AL89">
        <v>33</v>
      </c>
      <c r="AM89">
        <v>33</v>
      </c>
      <c r="AN89">
        <v>33</v>
      </c>
      <c r="AO89">
        <v>33</v>
      </c>
      <c r="AP89">
        <v>33</v>
      </c>
      <c r="AQ89">
        <v>33</v>
      </c>
      <c r="AR89">
        <v>33</v>
      </c>
      <c r="AS89">
        <v>33</v>
      </c>
      <c r="AT89">
        <v>33</v>
      </c>
      <c r="AU89">
        <v>33</v>
      </c>
      <c r="AV89">
        <v>33</v>
      </c>
      <c r="AW89">
        <v>33</v>
      </c>
      <c r="AX89">
        <v>33</v>
      </c>
      <c r="AY89">
        <v>33</v>
      </c>
      <c r="AZ89">
        <v>33</v>
      </c>
      <c r="BA89">
        <v>33</v>
      </c>
      <c r="BB89">
        <v>33</v>
      </c>
      <c r="BC89">
        <v>33</v>
      </c>
      <c r="BD89">
        <v>33</v>
      </c>
      <c r="BE89">
        <v>33</v>
      </c>
      <c r="BF89">
        <v>33</v>
      </c>
      <c r="BG89">
        <v>33</v>
      </c>
      <c r="BH89">
        <v>33</v>
      </c>
      <c r="BI89">
        <v>33</v>
      </c>
      <c r="BJ89">
        <v>33</v>
      </c>
      <c r="BK89">
        <v>33</v>
      </c>
      <c r="BL89">
        <v>33</v>
      </c>
      <c r="BM89">
        <v>33</v>
      </c>
      <c r="BN89">
        <v>33</v>
      </c>
      <c r="BO89">
        <v>33</v>
      </c>
      <c r="BP89">
        <v>33</v>
      </c>
      <c r="BQ89">
        <v>33</v>
      </c>
      <c r="BR89">
        <v>33</v>
      </c>
      <c r="BS89">
        <v>33</v>
      </c>
      <c r="BT89">
        <v>33</v>
      </c>
      <c r="BU89">
        <v>33</v>
      </c>
      <c r="BV89">
        <v>33</v>
      </c>
      <c r="BW89">
        <v>33</v>
      </c>
      <c r="BX89">
        <v>33</v>
      </c>
      <c r="BY89">
        <v>33</v>
      </c>
      <c r="BZ89">
        <v>33</v>
      </c>
      <c r="CA89">
        <v>33</v>
      </c>
      <c r="CB89">
        <v>33</v>
      </c>
      <c r="CC89">
        <v>0</v>
      </c>
      <c r="CD89">
        <v>0</v>
      </c>
      <c r="CE89">
        <v>33</v>
      </c>
      <c r="CF89">
        <v>33</v>
      </c>
      <c r="CG89">
        <v>0</v>
      </c>
      <c r="CH89">
        <v>0</v>
      </c>
      <c r="CI89">
        <v>0</v>
      </c>
    </row>
    <row r="90" spans="1:87" x14ac:dyDescent="0.25">
      <c r="A90">
        <v>94</v>
      </c>
      <c r="B90">
        <v>49897</v>
      </c>
      <c r="C90" t="s">
        <v>439</v>
      </c>
      <c r="D90" t="s">
        <v>87</v>
      </c>
      <c r="E90" t="s">
        <v>88</v>
      </c>
      <c r="F90">
        <v>58.12</v>
      </c>
      <c r="G90" t="s">
        <v>89</v>
      </c>
      <c r="H90">
        <v>58.1</v>
      </c>
      <c r="I90" t="s">
        <v>90</v>
      </c>
      <c r="J90">
        <v>58</v>
      </c>
      <c r="K90" t="s">
        <v>91</v>
      </c>
      <c r="L90" t="s">
        <v>92</v>
      </c>
      <c r="M90" t="s">
        <v>93</v>
      </c>
      <c r="N90">
        <v>114</v>
      </c>
      <c r="O90" t="s">
        <v>94</v>
      </c>
      <c r="P90">
        <v>11</v>
      </c>
      <c r="Q90" t="s">
        <v>95</v>
      </c>
      <c r="R90">
        <v>1</v>
      </c>
      <c r="S90" t="s">
        <v>96</v>
      </c>
      <c r="T90">
        <v>1</v>
      </c>
      <c r="U90" t="s">
        <v>97</v>
      </c>
      <c r="V90">
        <v>11</v>
      </c>
      <c r="W90" t="s">
        <v>97</v>
      </c>
      <c r="X90">
        <v>1</v>
      </c>
      <c r="Y90" t="s">
        <v>98</v>
      </c>
      <c r="Z90">
        <v>2013</v>
      </c>
      <c r="AA90">
        <v>1974</v>
      </c>
      <c r="AB90">
        <v>57098150000</v>
      </c>
      <c r="AC90">
        <v>93</v>
      </c>
      <c r="AD90" t="s">
        <v>99</v>
      </c>
      <c r="AE90" t="s">
        <v>100</v>
      </c>
      <c r="AF90" t="s">
        <v>101</v>
      </c>
      <c r="AG90" t="s">
        <v>102</v>
      </c>
      <c r="AH90" t="s">
        <v>103</v>
      </c>
      <c r="AI90">
        <v>82</v>
      </c>
      <c r="AJ90">
        <v>82</v>
      </c>
      <c r="AK90">
        <v>80</v>
      </c>
      <c r="AL90">
        <v>6</v>
      </c>
      <c r="AM90">
        <v>81</v>
      </c>
      <c r="AN90">
        <v>81</v>
      </c>
      <c r="AO90">
        <v>81</v>
      </c>
      <c r="AP90">
        <v>81</v>
      </c>
      <c r="AQ90">
        <v>72</v>
      </c>
      <c r="AR90">
        <v>72</v>
      </c>
      <c r="AS90">
        <v>72</v>
      </c>
      <c r="AT90">
        <v>73</v>
      </c>
      <c r="AU90">
        <v>72</v>
      </c>
      <c r="AV90">
        <v>72</v>
      </c>
      <c r="AW90">
        <v>72</v>
      </c>
      <c r="AX90">
        <v>72</v>
      </c>
      <c r="AY90">
        <v>72</v>
      </c>
      <c r="AZ90">
        <v>72</v>
      </c>
      <c r="BA90">
        <v>72</v>
      </c>
      <c r="BB90">
        <v>72</v>
      </c>
      <c r="BC90">
        <v>72</v>
      </c>
      <c r="BD90">
        <v>72</v>
      </c>
      <c r="BE90">
        <v>72</v>
      </c>
      <c r="BF90">
        <v>72</v>
      </c>
      <c r="BG90">
        <v>22</v>
      </c>
      <c r="BH90">
        <v>22</v>
      </c>
      <c r="BI90">
        <v>23</v>
      </c>
      <c r="BJ90">
        <v>23</v>
      </c>
      <c r="BK90">
        <v>23</v>
      </c>
      <c r="BL90">
        <v>23</v>
      </c>
      <c r="BM90">
        <v>23</v>
      </c>
      <c r="BN90">
        <v>23</v>
      </c>
      <c r="BO90">
        <v>23</v>
      </c>
      <c r="BP90">
        <v>23</v>
      </c>
      <c r="BQ90">
        <v>23</v>
      </c>
      <c r="BR90">
        <v>23</v>
      </c>
      <c r="BS90">
        <v>22</v>
      </c>
      <c r="BT90">
        <v>24</v>
      </c>
      <c r="BU90">
        <v>25</v>
      </c>
      <c r="BV90">
        <v>26</v>
      </c>
      <c r="BW90">
        <v>25</v>
      </c>
      <c r="BX90">
        <v>24</v>
      </c>
      <c r="BY90">
        <v>24</v>
      </c>
      <c r="BZ90">
        <v>25</v>
      </c>
      <c r="CA90">
        <v>49.909090909090907</v>
      </c>
      <c r="CB90">
        <v>72</v>
      </c>
      <c r="CC90">
        <v>26.692755032917784</v>
      </c>
      <c r="CD90">
        <v>0.53482751432075704</v>
      </c>
      <c r="CE90">
        <v>6</v>
      </c>
      <c r="CF90">
        <v>82</v>
      </c>
      <c r="CG90">
        <v>76</v>
      </c>
      <c r="CH90">
        <v>-57</v>
      </c>
      <c r="CI90">
        <v>57</v>
      </c>
    </row>
    <row r="91" spans="1:87" x14ac:dyDescent="0.25">
      <c r="A91">
        <v>95</v>
      </c>
      <c r="B91">
        <v>50179</v>
      </c>
      <c r="C91" t="s">
        <v>440</v>
      </c>
      <c r="D91" t="s">
        <v>441</v>
      </c>
      <c r="E91" t="s">
        <v>442</v>
      </c>
      <c r="F91">
        <v>60.31</v>
      </c>
      <c r="G91" t="s">
        <v>427</v>
      </c>
      <c r="H91">
        <v>60.3</v>
      </c>
      <c r="I91" t="s">
        <v>153</v>
      </c>
      <c r="J91">
        <v>60</v>
      </c>
      <c r="K91" t="s">
        <v>154</v>
      </c>
      <c r="L91" t="s">
        <v>92</v>
      </c>
      <c r="M91" t="s">
        <v>93</v>
      </c>
      <c r="N91">
        <v>113</v>
      </c>
      <c r="O91" t="s">
        <v>119</v>
      </c>
      <c r="P91">
        <v>11</v>
      </c>
      <c r="Q91" t="s">
        <v>95</v>
      </c>
      <c r="R91">
        <v>1</v>
      </c>
      <c r="S91" t="s">
        <v>96</v>
      </c>
      <c r="T91">
        <v>1</v>
      </c>
      <c r="U91" t="s">
        <v>97</v>
      </c>
      <c r="V91">
        <v>11</v>
      </c>
      <c r="W91" t="s">
        <v>97</v>
      </c>
      <c r="X91">
        <v>1</v>
      </c>
      <c r="Y91" t="s">
        <v>98</v>
      </c>
      <c r="Z91">
        <v>2025</v>
      </c>
      <c r="AA91">
        <v>17</v>
      </c>
      <c r="AC91">
        <v>30</v>
      </c>
      <c r="AD91" t="s">
        <v>134</v>
      </c>
      <c r="AE91" t="s">
        <v>146</v>
      </c>
      <c r="AF91" t="s">
        <v>147</v>
      </c>
      <c r="AG91" t="s">
        <v>123</v>
      </c>
      <c r="AH91" t="s">
        <v>144</v>
      </c>
      <c r="AI91">
        <v>85</v>
      </c>
      <c r="AJ91">
        <v>85</v>
      </c>
      <c r="AK91">
        <v>85</v>
      </c>
      <c r="AL91">
        <v>85</v>
      </c>
      <c r="AM91">
        <v>85</v>
      </c>
      <c r="AN91">
        <v>85</v>
      </c>
      <c r="AO91">
        <v>85</v>
      </c>
      <c r="AP91">
        <v>85</v>
      </c>
      <c r="AQ91">
        <v>85</v>
      </c>
      <c r="AR91">
        <v>85</v>
      </c>
      <c r="AS91">
        <v>85</v>
      </c>
      <c r="AT91">
        <v>85</v>
      </c>
      <c r="AU91">
        <v>85</v>
      </c>
      <c r="AV91">
        <v>85</v>
      </c>
      <c r="AW91">
        <v>85</v>
      </c>
      <c r="AX91">
        <v>85</v>
      </c>
      <c r="AY91">
        <v>85</v>
      </c>
      <c r="AZ91">
        <v>85</v>
      </c>
      <c r="BA91">
        <v>85</v>
      </c>
      <c r="BB91">
        <v>85</v>
      </c>
      <c r="BC91">
        <v>85</v>
      </c>
      <c r="BD91">
        <v>80</v>
      </c>
      <c r="BE91">
        <v>85</v>
      </c>
      <c r="BF91">
        <v>85</v>
      </c>
      <c r="BG91">
        <v>80</v>
      </c>
      <c r="BH91">
        <v>85</v>
      </c>
      <c r="BI91">
        <v>85</v>
      </c>
      <c r="BJ91">
        <v>85</v>
      </c>
      <c r="BK91">
        <v>85</v>
      </c>
      <c r="BL91">
        <v>85</v>
      </c>
      <c r="BM91">
        <v>85</v>
      </c>
      <c r="BN91">
        <v>85</v>
      </c>
      <c r="BO91">
        <v>85</v>
      </c>
      <c r="BP91">
        <v>80</v>
      </c>
      <c r="BQ91">
        <v>80</v>
      </c>
      <c r="BR91">
        <v>85</v>
      </c>
      <c r="BS91">
        <v>85</v>
      </c>
      <c r="BT91">
        <v>85</v>
      </c>
      <c r="BU91">
        <v>85</v>
      </c>
      <c r="BV91">
        <v>80</v>
      </c>
      <c r="BW91">
        <v>85</v>
      </c>
      <c r="BX91">
        <v>85</v>
      </c>
      <c r="BY91">
        <v>82</v>
      </c>
      <c r="BZ91">
        <v>85</v>
      </c>
      <c r="CA91">
        <v>84.36363636363636</v>
      </c>
      <c r="CB91">
        <v>85</v>
      </c>
      <c r="CC91">
        <v>1.643746558449444</v>
      </c>
      <c r="CD91">
        <v>1.9484064809206773E-2</v>
      </c>
      <c r="CE91">
        <v>80</v>
      </c>
      <c r="CF91">
        <v>85</v>
      </c>
      <c r="CG91">
        <v>5</v>
      </c>
      <c r="CH91">
        <v>0</v>
      </c>
      <c r="CI91">
        <v>0</v>
      </c>
    </row>
    <row r="92" spans="1:87" x14ac:dyDescent="0.25">
      <c r="A92">
        <v>96</v>
      </c>
      <c r="B92">
        <v>50320</v>
      </c>
      <c r="C92" t="s">
        <v>443</v>
      </c>
      <c r="D92" t="s">
        <v>87</v>
      </c>
      <c r="E92" t="s">
        <v>88</v>
      </c>
      <c r="F92">
        <v>58.12</v>
      </c>
      <c r="G92" t="s">
        <v>89</v>
      </c>
      <c r="H92">
        <v>58.1</v>
      </c>
      <c r="I92" t="s">
        <v>90</v>
      </c>
      <c r="J92">
        <v>58</v>
      </c>
      <c r="K92" t="s">
        <v>91</v>
      </c>
      <c r="L92" t="s">
        <v>92</v>
      </c>
      <c r="M92" t="s">
        <v>93</v>
      </c>
      <c r="N92">
        <v>114</v>
      </c>
      <c r="O92" t="s">
        <v>94</v>
      </c>
      <c r="P92">
        <v>11</v>
      </c>
      <c r="Q92" t="s">
        <v>95</v>
      </c>
      <c r="R92">
        <v>1</v>
      </c>
      <c r="S92" t="s">
        <v>96</v>
      </c>
      <c r="T92">
        <v>1</v>
      </c>
      <c r="U92" t="s">
        <v>97</v>
      </c>
      <c r="V92">
        <v>11</v>
      </c>
      <c r="W92" t="s">
        <v>97</v>
      </c>
      <c r="X92">
        <v>1</v>
      </c>
      <c r="Y92" t="s">
        <v>98</v>
      </c>
      <c r="Z92">
        <v>2013</v>
      </c>
      <c r="AA92">
        <v>1974</v>
      </c>
      <c r="AB92">
        <v>57098150000</v>
      </c>
      <c r="AC92">
        <v>93</v>
      </c>
      <c r="AD92" t="s">
        <v>99</v>
      </c>
      <c r="AE92" t="s">
        <v>100</v>
      </c>
      <c r="AF92" t="s">
        <v>101</v>
      </c>
      <c r="AG92" t="s">
        <v>102</v>
      </c>
      <c r="AH92" t="s">
        <v>103</v>
      </c>
      <c r="AI92">
        <v>80</v>
      </c>
      <c r="AJ92">
        <v>79</v>
      </c>
      <c r="AK92">
        <v>77</v>
      </c>
      <c r="AL92">
        <v>78</v>
      </c>
      <c r="AM92">
        <v>78</v>
      </c>
      <c r="AN92">
        <v>78</v>
      </c>
      <c r="AO92">
        <v>78</v>
      </c>
      <c r="AP92">
        <v>78</v>
      </c>
      <c r="AQ92">
        <v>69</v>
      </c>
      <c r="AR92">
        <v>69</v>
      </c>
      <c r="AS92">
        <v>69</v>
      </c>
      <c r="AT92">
        <v>70</v>
      </c>
      <c r="AU92">
        <v>69</v>
      </c>
      <c r="AV92">
        <v>69</v>
      </c>
      <c r="AW92">
        <v>69</v>
      </c>
      <c r="AX92">
        <v>69</v>
      </c>
      <c r="AY92">
        <v>69</v>
      </c>
      <c r="AZ92">
        <v>69</v>
      </c>
      <c r="BA92">
        <v>69</v>
      </c>
      <c r="BB92">
        <v>69</v>
      </c>
      <c r="BC92">
        <v>69</v>
      </c>
      <c r="BD92">
        <v>69</v>
      </c>
      <c r="BE92">
        <v>69</v>
      </c>
      <c r="BF92">
        <v>69</v>
      </c>
      <c r="BG92">
        <v>33</v>
      </c>
      <c r="BH92">
        <v>33</v>
      </c>
      <c r="BI92">
        <v>36</v>
      </c>
      <c r="BJ92">
        <v>36</v>
      </c>
      <c r="BK92">
        <v>35</v>
      </c>
      <c r="BL92">
        <v>34</v>
      </c>
      <c r="BM92">
        <v>33</v>
      </c>
      <c r="BN92">
        <v>34</v>
      </c>
      <c r="BO92">
        <v>33</v>
      </c>
      <c r="BP92">
        <v>33</v>
      </c>
      <c r="BQ92">
        <v>32</v>
      </c>
      <c r="BR92">
        <v>32</v>
      </c>
      <c r="BS92">
        <v>31</v>
      </c>
      <c r="BT92">
        <v>34</v>
      </c>
      <c r="BU92">
        <v>34</v>
      </c>
      <c r="BV92">
        <v>37</v>
      </c>
      <c r="BW92">
        <v>36</v>
      </c>
      <c r="BX92">
        <v>35</v>
      </c>
      <c r="BY92">
        <v>35</v>
      </c>
      <c r="BZ92">
        <v>36</v>
      </c>
      <c r="CA92">
        <v>54.840909090909093</v>
      </c>
      <c r="CB92">
        <v>69</v>
      </c>
      <c r="CC92">
        <v>19.457697922844304</v>
      </c>
      <c r="CD92">
        <v>0.35480261442401545</v>
      </c>
      <c r="CE92">
        <v>31</v>
      </c>
      <c r="CF92">
        <v>80</v>
      </c>
      <c r="CG92">
        <v>49</v>
      </c>
      <c r="CH92">
        <v>-44</v>
      </c>
      <c r="CI92">
        <v>44</v>
      </c>
    </row>
    <row r="93" spans="1:87" x14ac:dyDescent="0.25">
      <c r="A93">
        <v>97</v>
      </c>
      <c r="B93">
        <v>50554</v>
      </c>
      <c r="C93" t="s">
        <v>444</v>
      </c>
      <c r="D93" t="s">
        <v>445</v>
      </c>
      <c r="E93" t="s">
        <v>446</v>
      </c>
      <c r="F93">
        <v>58.19</v>
      </c>
      <c r="G93" t="s">
        <v>447</v>
      </c>
      <c r="H93">
        <v>58.1</v>
      </c>
      <c r="I93" t="s">
        <v>90</v>
      </c>
      <c r="J93">
        <v>58</v>
      </c>
      <c r="K93" t="s">
        <v>91</v>
      </c>
      <c r="L93" t="s">
        <v>92</v>
      </c>
      <c r="M93" t="s">
        <v>93</v>
      </c>
      <c r="N93">
        <v>113</v>
      </c>
      <c r="O93" t="s">
        <v>119</v>
      </c>
      <c r="P93">
        <v>11</v>
      </c>
      <c r="Q93" t="s">
        <v>95</v>
      </c>
      <c r="R93">
        <v>1</v>
      </c>
      <c r="S93" t="s">
        <v>96</v>
      </c>
      <c r="T93">
        <v>1</v>
      </c>
      <c r="U93" t="s">
        <v>97</v>
      </c>
      <c r="V93">
        <v>11</v>
      </c>
      <c r="W93" t="s">
        <v>97</v>
      </c>
      <c r="X93">
        <v>1</v>
      </c>
      <c r="Y93" t="s">
        <v>98</v>
      </c>
      <c r="Z93">
        <v>2011</v>
      </c>
      <c r="AA93">
        <v>16</v>
      </c>
      <c r="AB93">
        <v>4465620000</v>
      </c>
      <c r="AC93">
        <v>30</v>
      </c>
      <c r="AD93" t="s">
        <v>134</v>
      </c>
      <c r="AE93" t="s">
        <v>155</v>
      </c>
      <c r="AF93" t="s">
        <v>156</v>
      </c>
      <c r="AG93" t="s">
        <v>102</v>
      </c>
      <c r="AH93" t="s">
        <v>124</v>
      </c>
      <c r="AI93">
        <v>53</v>
      </c>
      <c r="AJ93">
        <v>53</v>
      </c>
      <c r="AK93">
        <v>30</v>
      </c>
      <c r="AL93">
        <v>50</v>
      </c>
      <c r="AM93">
        <v>46</v>
      </c>
      <c r="AN93">
        <v>50</v>
      </c>
      <c r="AO93">
        <v>51</v>
      </c>
      <c r="AP93">
        <v>52</v>
      </c>
      <c r="AQ93">
        <v>52</v>
      </c>
      <c r="AR93">
        <v>51</v>
      </c>
      <c r="AS93">
        <v>31</v>
      </c>
      <c r="AT93">
        <v>32</v>
      </c>
      <c r="AU93">
        <v>52</v>
      </c>
      <c r="AV93">
        <v>53</v>
      </c>
      <c r="AW93">
        <v>53</v>
      </c>
      <c r="AX93">
        <v>52</v>
      </c>
      <c r="AY93">
        <v>52</v>
      </c>
      <c r="AZ93">
        <v>52</v>
      </c>
      <c r="BA93">
        <v>52</v>
      </c>
      <c r="BB93">
        <v>52</v>
      </c>
      <c r="BC93">
        <v>53</v>
      </c>
      <c r="BD93">
        <v>52</v>
      </c>
      <c r="BE93">
        <v>52</v>
      </c>
      <c r="BF93">
        <v>52</v>
      </c>
      <c r="BG93">
        <v>53</v>
      </c>
      <c r="BH93">
        <v>53</v>
      </c>
      <c r="BI93">
        <v>53</v>
      </c>
      <c r="BJ93">
        <v>53</v>
      </c>
      <c r="BK93">
        <v>52</v>
      </c>
      <c r="BL93">
        <v>53</v>
      </c>
      <c r="BM93">
        <v>52</v>
      </c>
      <c r="BN93">
        <v>51</v>
      </c>
      <c r="BO93">
        <v>52</v>
      </c>
      <c r="BP93">
        <v>52</v>
      </c>
      <c r="BQ93">
        <v>53</v>
      </c>
      <c r="BR93">
        <v>52</v>
      </c>
      <c r="BS93">
        <v>53</v>
      </c>
      <c r="BT93">
        <v>53</v>
      </c>
      <c r="BU93">
        <v>53</v>
      </c>
      <c r="BV93">
        <v>53</v>
      </c>
      <c r="BW93">
        <v>52</v>
      </c>
      <c r="BX93">
        <v>52</v>
      </c>
      <c r="BY93">
        <v>52</v>
      </c>
      <c r="BZ93">
        <v>52</v>
      </c>
      <c r="CA93">
        <v>50.613636363636367</v>
      </c>
      <c r="CB93">
        <v>52</v>
      </c>
      <c r="CC93">
        <v>5.5035544923930706</v>
      </c>
      <c r="CD93">
        <v>0.10873659526955325</v>
      </c>
      <c r="CE93">
        <v>30</v>
      </c>
      <c r="CF93">
        <v>53</v>
      </c>
      <c r="CG93">
        <v>23</v>
      </c>
      <c r="CH93">
        <v>-1</v>
      </c>
      <c r="CI93">
        <v>1</v>
      </c>
    </row>
    <row r="94" spans="1:87" x14ac:dyDescent="0.25">
      <c r="A94">
        <v>98</v>
      </c>
      <c r="B94">
        <v>50937</v>
      </c>
      <c r="C94" t="s">
        <v>448</v>
      </c>
      <c r="D94" t="s">
        <v>87</v>
      </c>
      <c r="E94" t="s">
        <v>88</v>
      </c>
      <c r="F94">
        <v>58.12</v>
      </c>
      <c r="G94" t="s">
        <v>89</v>
      </c>
      <c r="H94">
        <v>58.1</v>
      </c>
      <c r="I94" t="s">
        <v>90</v>
      </c>
      <c r="J94">
        <v>58</v>
      </c>
      <c r="K94" t="s">
        <v>91</v>
      </c>
      <c r="L94" t="s">
        <v>92</v>
      </c>
      <c r="M94" t="s">
        <v>93</v>
      </c>
      <c r="N94">
        <v>114</v>
      </c>
      <c r="O94" t="s">
        <v>94</v>
      </c>
      <c r="P94">
        <v>11</v>
      </c>
      <c r="Q94" t="s">
        <v>95</v>
      </c>
      <c r="R94">
        <v>1</v>
      </c>
      <c r="S94" t="s">
        <v>96</v>
      </c>
      <c r="T94">
        <v>1</v>
      </c>
      <c r="U94" t="s">
        <v>97</v>
      </c>
      <c r="V94">
        <v>11</v>
      </c>
      <c r="W94" t="s">
        <v>97</v>
      </c>
      <c r="X94">
        <v>1</v>
      </c>
      <c r="Y94" t="s">
        <v>98</v>
      </c>
      <c r="Z94">
        <v>2013</v>
      </c>
      <c r="AA94">
        <v>1974</v>
      </c>
      <c r="AB94">
        <v>57098150000</v>
      </c>
      <c r="AC94">
        <v>93</v>
      </c>
      <c r="AD94" t="s">
        <v>99</v>
      </c>
      <c r="AE94" t="s">
        <v>100</v>
      </c>
      <c r="AF94" t="s">
        <v>101</v>
      </c>
      <c r="AG94" t="s">
        <v>102</v>
      </c>
      <c r="AH94" t="s">
        <v>103</v>
      </c>
      <c r="AI94">
        <v>82</v>
      </c>
      <c r="AJ94">
        <v>82</v>
      </c>
      <c r="AK94">
        <v>80</v>
      </c>
      <c r="AL94">
        <v>81</v>
      </c>
      <c r="AM94">
        <v>81</v>
      </c>
      <c r="AN94">
        <v>81</v>
      </c>
      <c r="AO94">
        <v>81</v>
      </c>
      <c r="AP94">
        <v>81</v>
      </c>
      <c r="AQ94">
        <v>72</v>
      </c>
      <c r="AR94">
        <v>72</v>
      </c>
      <c r="AS94">
        <v>72</v>
      </c>
      <c r="AT94">
        <v>73</v>
      </c>
      <c r="AU94">
        <v>72</v>
      </c>
      <c r="AV94">
        <v>72</v>
      </c>
      <c r="AW94">
        <v>72</v>
      </c>
      <c r="AX94">
        <v>72</v>
      </c>
      <c r="AY94">
        <v>72</v>
      </c>
      <c r="AZ94">
        <v>72</v>
      </c>
      <c r="BA94">
        <v>72</v>
      </c>
      <c r="BB94">
        <v>72</v>
      </c>
      <c r="BC94">
        <v>72</v>
      </c>
      <c r="BD94">
        <v>72</v>
      </c>
      <c r="BE94">
        <v>72</v>
      </c>
      <c r="BF94">
        <v>72</v>
      </c>
      <c r="BG94">
        <v>23</v>
      </c>
      <c r="BH94">
        <v>23</v>
      </c>
      <c r="BI94">
        <v>22</v>
      </c>
      <c r="BJ94">
        <v>23</v>
      </c>
      <c r="BK94">
        <v>23</v>
      </c>
      <c r="BL94">
        <v>23</v>
      </c>
      <c r="BM94">
        <v>22</v>
      </c>
      <c r="BN94">
        <v>22</v>
      </c>
      <c r="BO94">
        <v>23</v>
      </c>
      <c r="BP94">
        <v>23</v>
      </c>
      <c r="BQ94">
        <v>23</v>
      </c>
      <c r="BR94">
        <v>23</v>
      </c>
      <c r="BS94">
        <v>22</v>
      </c>
      <c r="BT94">
        <v>23</v>
      </c>
      <c r="BU94">
        <v>22</v>
      </c>
      <c r="BV94">
        <v>25</v>
      </c>
      <c r="BW94">
        <v>25</v>
      </c>
      <c r="BX94">
        <v>24</v>
      </c>
      <c r="BY94">
        <v>24</v>
      </c>
      <c r="BZ94">
        <v>25</v>
      </c>
      <c r="CA94">
        <v>51.477272727272727</v>
      </c>
      <c r="CB94">
        <v>72</v>
      </c>
      <c r="CC94">
        <v>26.361960470171173</v>
      </c>
      <c r="CD94">
        <v>0.51210872436535615</v>
      </c>
      <c r="CE94">
        <v>22</v>
      </c>
      <c r="CF94">
        <v>82</v>
      </c>
      <c r="CG94">
        <v>60</v>
      </c>
      <c r="CH94">
        <v>-57</v>
      </c>
      <c r="CI94">
        <v>57</v>
      </c>
    </row>
    <row r="95" spans="1:87" x14ac:dyDescent="0.25">
      <c r="A95">
        <v>99</v>
      </c>
      <c r="B95">
        <v>51142</v>
      </c>
      <c r="C95" t="s">
        <v>449</v>
      </c>
      <c r="D95" t="s">
        <v>87</v>
      </c>
      <c r="E95" t="s">
        <v>88</v>
      </c>
      <c r="F95">
        <v>58.12</v>
      </c>
      <c r="G95" t="s">
        <v>89</v>
      </c>
      <c r="H95">
        <v>58.1</v>
      </c>
      <c r="I95" t="s">
        <v>90</v>
      </c>
      <c r="J95">
        <v>58</v>
      </c>
      <c r="K95" t="s">
        <v>91</v>
      </c>
      <c r="L95" t="s">
        <v>92</v>
      </c>
      <c r="M95" t="s">
        <v>93</v>
      </c>
      <c r="N95">
        <v>114</v>
      </c>
      <c r="O95" t="s">
        <v>94</v>
      </c>
      <c r="P95">
        <v>11</v>
      </c>
      <c r="Q95" t="s">
        <v>95</v>
      </c>
      <c r="R95">
        <v>1</v>
      </c>
      <c r="S95" t="s">
        <v>96</v>
      </c>
      <c r="T95">
        <v>1</v>
      </c>
      <c r="U95" t="s">
        <v>97</v>
      </c>
      <c r="V95">
        <v>11</v>
      </c>
      <c r="W95" t="s">
        <v>97</v>
      </c>
      <c r="X95">
        <v>1</v>
      </c>
      <c r="Y95" t="s">
        <v>98</v>
      </c>
      <c r="Z95">
        <v>2013</v>
      </c>
      <c r="AA95">
        <v>1974</v>
      </c>
      <c r="AB95">
        <v>57098150000</v>
      </c>
      <c r="AC95">
        <v>93</v>
      </c>
      <c r="AD95" t="s">
        <v>99</v>
      </c>
      <c r="AE95" t="s">
        <v>100</v>
      </c>
      <c r="AF95" t="s">
        <v>101</v>
      </c>
      <c r="AG95" t="s">
        <v>102</v>
      </c>
      <c r="AH95" t="s">
        <v>103</v>
      </c>
      <c r="AI95">
        <v>408</v>
      </c>
      <c r="AJ95">
        <v>408</v>
      </c>
      <c r="AK95">
        <v>83</v>
      </c>
      <c r="AL95">
        <v>50</v>
      </c>
      <c r="AM95">
        <v>56</v>
      </c>
      <c r="AN95">
        <v>54</v>
      </c>
      <c r="AO95">
        <v>58</v>
      </c>
      <c r="AP95">
        <v>57</v>
      </c>
      <c r="AQ95">
        <v>59</v>
      </c>
      <c r="AR95">
        <v>63</v>
      </c>
      <c r="AS95">
        <v>62</v>
      </c>
      <c r="AT95">
        <v>36</v>
      </c>
      <c r="AU95">
        <v>35</v>
      </c>
      <c r="AV95">
        <v>38</v>
      </c>
      <c r="AW95">
        <v>42</v>
      </c>
      <c r="AX95">
        <v>45</v>
      </c>
      <c r="AY95">
        <v>44</v>
      </c>
      <c r="AZ95">
        <v>43</v>
      </c>
      <c r="BA95">
        <v>45</v>
      </c>
      <c r="BB95">
        <v>45</v>
      </c>
      <c r="BC95">
        <v>49</v>
      </c>
      <c r="BD95">
        <v>48</v>
      </c>
      <c r="BE95">
        <v>46</v>
      </c>
      <c r="BF95">
        <v>39</v>
      </c>
      <c r="BG95">
        <v>46</v>
      </c>
      <c r="BH95">
        <v>47</v>
      </c>
      <c r="BI95">
        <v>43</v>
      </c>
      <c r="BJ95">
        <v>47</v>
      </c>
      <c r="BK95">
        <v>45</v>
      </c>
      <c r="BL95">
        <v>47</v>
      </c>
      <c r="BM95">
        <v>48</v>
      </c>
      <c r="BN95">
        <v>49</v>
      </c>
      <c r="BO95">
        <v>43</v>
      </c>
      <c r="BP95">
        <v>47</v>
      </c>
      <c r="BQ95">
        <v>49</v>
      </c>
      <c r="BR95">
        <v>47</v>
      </c>
      <c r="BS95">
        <v>43</v>
      </c>
      <c r="BT95">
        <v>44</v>
      </c>
      <c r="BU95">
        <v>47</v>
      </c>
      <c r="BV95">
        <v>42</v>
      </c>
      <c r="BW95">
        <v>48</v>
      </c>
      <c r="BX95">
        <v>45</v>
      </c>
      <c r="BY95">
        <v>41</v>
      </c>
      <c r="BZ95">
        <v>45</v>
      </c>
      <c r="CA95">
        <v>64.227272727272748</v>
      </c>
      <c r="CB95">
        <v>47</v>
      </c>
      <c r="CC95">
        <v>76.323017234847754</v>
      </c>
      <c r="CD95">
        <v>1.1883272322481599</v>
      </c>
      <c r="CE95">
        <v>35</v>
      </c>
      <c r="CF95">
        <v>408</v>
      </c>
      <c r="CG95">
        <v>373</v>
      </c>
      <c r="CH95">
        <v>-363</v>
      </c>
      <c r="CI95">
        <v>363</v>
      </c>
    </row>
    <row r="96" spans="1:87" x14ac:dyDescent="0.25">
      <c r="A96">
        <v>100</v>
      </c>
      <c r="B96">
        <v>52296</v>
      </c>
      <c r="C96" t="s">
        <v>450</v>
      </c>
      <c r="D96" t="s">
        <v>451</v>
      </c>
      <c r="E96" t="s">
        <v>452</v>
      </c>
      <c r="F96">
        <v>73.12</v>
      </c>
      <c r="G96" t="s">
        <v>114</v>
      </c>
      <c r="H96">
        <v>73.099999999999994</v>
      </c>
      <c r="I96" t="s">
        <v>115</v>
      </c>
      <c r="J96">
        <v>73</v>
      </c>
      <c r="K96" t="s">
        <v>116</v>
      </c>
      <c r="L96" t="s">
        <v>117</v>
      </c>
      <c r="M96" t="s">
        <v>118</v>
      </c>
      <c r="N96">
        <v>113</v>
      </c>
      <c r="O96" t="s">
        <v>119</v>
      </c>
      <c r="P96">
        <v>11</v>
      </c>
      <c r="Q96" t="s">
        <v>95</v>
      </c>
      <c r="R96">
        <v>1</v>
      </c>
      <c r="S96" t="s">
        <v>96</v>
      </c>
      <c r="T96">
        <v>1</v>
      </c>
      <c r="U96" t="s">
        <v>97</v>
      </c>
      <c r="V96">
        <v>11</v>
      </c>
      <c r="W96" t="s">
        <v>97</v>
      </c>
      <c r="X96">
        <v>1</v>
      </c>
      <c r="Y96" t="s">
        <v>98</v>
      </c>
      <c r="Z96">
        <v>2021</v>
      </c>
      <c r="AA96">
        <v>2</v>
      </c>
      <c r="AB96">
        <v>629540000</v>
      </c>
      <c r="AC96">
        <v>12</v>
      </c>
      <c r="AD96" t="s">
        <v>104</v>
      </c>
      <c r="AE96" t="s">
        <v>121</v>
      </c>
      <c r="AF96" t="s">
        <v>122</v>
      </c>
      <c r="AG96" t="s">
        <v>123</v>
      </c>
      <c r="AH96" t="s">
        <v>175</v>
      </c>
      <c r="AI96">
        <v>255</v>
      </c>
      <c r="AJ96">
        <v>258</v>
      </c>
      <c r="AK96">
        <v>252</v>
      </c>
      <c r="AL96">
        <v>254</v>
      </c>
      <c r="AM96">
        <v>253</v>
      </c>
      <c r="AN96">
        <v>256</v>
      </c>
      <c r="AO96">
        <v>268</v>
      </c>
      <c r="AP96">
        <v>266</v>
      </c>
      <c r="AQ96">
        <v>261</v>
      </c>
      <c r="AR96">
        <v>258</v>
      </c>
      <c r="AS96">
        <v>251</v>
      </c>
      <c r="AT96">
        <v>257</v>
      </c>
      <c r="AU96">
        <v>251</v>
      </c>
      <c r="AV96">
        <v>254</v>
      </c>
      <c r="AW96">
        <v>41</v>
      </c>
      <c r="AX96">
        <v>43</v>
      </c>
      <c r="AY96">
        <v>43</v>
      </c>
      <c r="AZ96">
        <v>52</v>
      </c>
      <c r="BA96">
        <v>53</v>
      </c>
      <c r="BB96">
        <v>57</v>
      </c>
      <c r="BC96">
        <v>57</v>
      </c>
      <c r="BD96">
        <v>59</v>
      </c>
      <c r="BE96">
        <v>61</v>
      </c>
      <c r="BF96">
        <v>62</v>
      </c>
      <c r="BG96">
        <v>64</v>
      </c>
      <c r="BH96">
        <v>62</v>
      </c>
      <c r="BI96">
        <v>62</v>
      </c>
      <c r="BJ96">
        <v>62</v>
      </c>
      <c r="BK96">
        <v>64</v>
      </c>
      <c r="BL96">
        <v>64</v>
      </c>
      <c r="BM96">
        <v>64</v>
      </c>
      <c r="BN96">
        <v>62</v>
      </c>
      <c r="BO96">
        <v>62</v>
      </c>
      <c r="BP96">
        <v>64</v>
      </c>
      <c r="BQ96">
        <v>61</v>
      </c>
      <c r="BR96">
        <v>64</v>
      </c>
      <c r="BS96">
        <v>64</v>
      </c>
      <c r="BT96">
        <v>66</v>
      </c>
      <c r="BU96">
        <v>64</v>
      </c>
      <c r="BV96">
        <v>64</v>
      </c>
      <c r="BW96">
        <v>63</v>
      </c>
      <c r="BX96">
        <v>55</v>
      </c>
      <c r="BY96">
        <v>57</v>
      </c>
      <c r="BZ96">
        <v>57</v>
      </c>
      <c r="CA96">
        <v>121.97727272727272</v>
      </c>
      <c r="CB96">
        <v>64</v>
      </c>
      <c r="CC96">
        <v>93.314045563172101</v>
      </c>
      <c r="CD96">
        <v>0.76501173929188981</v>
      </c>
      <c r="CE96">
        <v>41</v>
      </c>
      <c r="CF96">
        <v>268</v>
      </c>
      <c r="CG96">
        <v>227</v>
      </c>
      <c r="CH96">
        <v>-198</v>
      </c>
      <c r="CI96">
        <v>198</v>
      </c>
    </row>
    <row r="97" spans="1:87" x14ac:dyDescent="0.25">
      <c r="A97">
        <v>101</v>
      </c>
      <c r="B97">
        <v>52883</v>
      </c>
      <c r="C97" t="s">
        <v>453</v>
      </c>
      <c r="D97" t="s">
        <v>454</v>
      </c>
      <c r="E97" t="s">
        <v>455</v>
      </c>
      <c r="F97">
        <v>46.5</v>
      </c>
      <c r="G97" t="s">
        <v>456</v>
      </c>
      <c r="H97">
        <v>46.5</v>
      </c>
      <c r="I97" t="s">
        <v>456</v>
      </c>
      <c r="J97">
        <v>46</v>
      </c>
      <c r="K97" t="s">
        <v>457</v>
      </c>
      <c r="L97" t="s">
        <v>281</v>
      </c>
      <c r="M97" t="s">
        <v>282</v>
      </c>
      <c r="N97">
        <v>113</v>
      </c>
      <c r="O97" t="s">
        <v>119</v>
      </c>
      <c r="P97">
        <v>11</v>
      </c>
      <c r="Q97" t="s">
        <v>95</v>
      </c>
      <c r="R97">
        <v>1</v>
      </c>
      <c r="S97" t="s">
        <v>96</v>
      </c>
      <c r="T97">
        <v>1</v>
      </c>
      <c r="U97" t="s">
        <v>97</v>
      </c>
      <c r="V97">
        <v>11</v>
      </c>
      <c r="W97" t="s">
        <v>97</v>
      </c>
      <c r="X97">
        <v>1</v>
      </c>
      <c r="Y97" t="s">
        <v>98</v>
      </c>
      <c r="Z97">
        <v>2004</v>
      </c>
      <c r="AA97">
        <v>106</v>
      </c>
      <c r="AB97">
        <v>19563950000</v>
      </c>
      <c r="AC97">
        <v>61</v>
      </c>
      <c r="AD97" t="s">
        <v>145</v>
      </c>
      <c r="AE97" t="s">
        <v>100</v>
      </c>
      <c r="AF97" t="s">
        <v>101</v>
      </c>
      <c r="AG97" t="s">
        <v>196</v>
      </c>
      <c r="AH97" t="s">
        <v>124</v>
      </c>
      <c r="AI97">
        <v>38</v>
      </c>
      <c r="AJ97">
        <v>38</v>
      </c>
      <c r="AK97">
        <v>38</v>
      </c>
      <c r="AL97">
        <v>38</v>
      </c>
      <c r="AM97">
        <v>37</v>
      </c>
      <c r="AN97">
        <v>38</v>
      </c>
      <c r="AO97">
        <v>38</v>
      </c>
      <c r="AP97">
        <v>37</v>
      </c>
      <c r="AQ97">
        <v>37</v>
      </c>
      <c r="AR97">
        <v>37</v>
      </c>
      <c r="AS97">
        <v>37</v>
      </c>
      <c r="AT97">
        <v>38</v>
      </c>
      <c r="AU97">
        <v>38</v>
      </c>
      <c r="AV97">
        <v>38</v>
      </c>
      <c r="AW97">
        <v>38</v>
      </c>
      <c r="AX97">
        <v>38</v>
      </c>
      <c r="AY97">
        <v>38</v>
      </c>
      <c r="AZ97">
        <v>40</v>
      </c>
      <c r="BA97">
        <v>40</v>
      </c>
      <c r="BB97">
        <v>38</v>
      </c>
      <c r="BC97">
        <v>40</v>
      </c>
      <c r="BD97">
        <v>40</v>
      </c>
      <c r="BE97">
        <v>40</v>
      </c>
      <c r="BF97">
        <v>39</v>
      </c>
      <c r="BG97">
        <v>39</v>
      </c>
      <c r="BH97">
        <v>40</v>
      </c>
      <c r="BI97">
        <v>40</v>
      </c>
      <c r="BJ97">
        <v>40</v>
      </c>
      <c r="BK97">
        <v>40</v>
      </c>
      <c r="BL97">
        <v>39</v>
      </c>
      <c r="BM97">
        <v>39</v>
      </c>
      <c r="BN97">
        <v>39</v>
      </c>
      <c r="BO97">
        <v>42</v>
      </c>
      <c r="BP97">
        <v>37</v>
      </c>
      <c r="BQ97">
        <v>37</v>
      </c>
      <c r="BR97">
        <v>37</v>
      </c>
      <c r="BS97">
        <v>37</v>
      </c>
      <c r="BT97">
        <v>35</v>
      </c>
      <c r="BU97">
        <v>35</v>
      </c>
      <c r="BV97">
        <v>35</v>
      </c>
      <c r="BW97">
        <v>34</v>
      </c>
      <c r="BX97">
        <v>34</v>
      </c>
      <c r="BY97">
        <v>34</v>
      </c>
      <c r="BZ97">
        <v>34</v>
      </c>
      <c r="CA97">
        <v>37.840909090909093</v>
      </c>
      <c r="CB97">
        <v>38</v>
      </c>
      <c r="CC97">
        <v>1.9040126760641887</v>
      </c>
      <c r="CD97">
        <v>5.0316250898993574E-2</v>
      </c>
      <c r="CE97">
        <v>34</v>
      </c>
      <c r="CF97">
        <v>42</v>
      </c>
      <c r="CG97">
        <v>8</v>
      </c>
      <c r="CH97">
        <v>-4</v>
      </c>
      <c r="CI97">
        <v>4</v>
      </c>
    </row>
    <row r="98" spans="1:87" x14ac:dyDescent="0.25">
      <c r="A98">
        <v>102</v>
      </c>
      <c r="B98">
        <v>52966</v>
      </c>
      <c r="C98" t="s">
        <v>458</v>
      </c>
      <c r="D98" t="s">
        <v>412</v>
      </c>
      <c r="E98" t="s">
        <v>413</v>
      </c>
      <c r="F98">
        <v>62.1</v>
      </c>
      <c r="G98" t="s">
        <v>244</v>
      </c>
      <c r="H98">
        <v>62.1</v>
      </c>
      <c r="I98" t="s">
        <v>244</v>
      </c>
      <c r="J98">
        <v>62</v>
      </c>
      <c r="K98" t="s">
        <v>130</v>
      </c>
      <c r="L98" t="s">
        <v>131</v>
      </c>
      <c r="M98" t="s">
        <v>132</v>
      </c>
      <c r="N98">
        <v>113</v>
      </c>
      <c r="O98" t="s">
        <v>119</v>
      </c>
      <c r="P98">
        <v>11</v>
      </c>
      <c r="Q98" t="s">
        <v>95</v>
      </c>
      <c r="R98">
        <v>1</v>
      </c>
      <c r="S98" t="s">
        <v>96</v>
      </c>
      <c r="T98">
        <v>13</v>
      </c>
      <c r="U98" t="s">
        <v>133</v>
      </c>
      <c r="V98">
        <v>12</v>
      </c>
      <c r="W98" t="s">
        <v>133</v>
      </c>
      <c r="X98">
        <v>1</v>
      </c>
      <c r="Y98" t="s">
        <v>98</v>
      </c>
      <c r="Z98">
        <v>1999</v>
      </c>
      <c r="AA98">
        <v>1</v>
      </c>
      <c r="AB98">
        <v>531700000</v>
      </c>
      <c r="AC98">
        <v>11</v>
      </c>
      <c r="AD98" t="s">
        <v>85</v>
      </c>
      <c r="AE98" t="s">
        <v>121</v>
      </c>
      <c r="AF98" t="s">
        <v>122</v>
      </c>
      <c r="AG98" t="s">
        <v>157</v>
      </c>
      <c r="AH98" t="s">
        <v>175</v>
      </c>
      <c r="AI98">
        <v>22</v>
      </c>
      <c r="AJ98">
        <v>22</v>
      </c>
      <c r="AK98">
        <v>22</v>
      </c>
      <c r="AL98">
        <v>22</v>
      </c>
      <c r="AM98">
        <v>22</v>
      </c>
      <c r="AN98">
        <v>22</v>
      </c>
      <c r="AO98">
        <v>22</v>
      </c>
      <c r="AP98">
        <v>22</v>
      </c>
      <c r="AQ98">
        <v>22</v>
      </c>
      <c r="AR98">
        <v>22</v>
      </c>
      <c r="AS98">
        <v>22</v>
      </c>
      <c r="AT98">
        <v>22</v>
      </c>
      <c r="AU98">
        <v>24</v>
      </c>
      <c r="AV98">
        <v>24</v>
      </c>
      <c r="AW98">
        <v>24</v>
      </c>
      <c r="AX98">
        <v>24</v>
      </c>
      <c r="AY98">
        <v>23</v>
      </c>
      <c r="AZ98">
        <v>23</v>
      </c>
      <c r="BA98">
        <v>23</v>
      </c>
      <c r="BB98">
        <v>23</v>
      </c>
      <c r="BC98">
        <v>24</v>
      </c>
      <c r="BD98">
        <v>24</v>
      </c>
      <c r="BE98">
        <v>24</v>
      </c>
      <c r="BF98">
        <v>24</v>
      </c>
      <c r="BG98">
        <v>25</v>
      </c>
      <c r="BH98">
        <v>24</v>
      </c>
      <c r="BI98">
        <v>23</v>
      </c>
      <c r="BJ98">
        <v>23</v>
      </c>
      <c r="BK98">
        <v>23</v>
      </c>
      <c r="BL98">
        <v>23</v>
      </c>
      <c r="BM98">
        <v>23</v>
      </c>
      <c r="BN98">
        <v>24</v>
      </c>
      <c r="BO98">
        <v>24</v>
      </c>
      <c r="BP98">
        <v>24</v>
      </c>
      <c r="BQ98">
        <v>23</v>
      </c>
      <c r="BR98">
        <v>23</v>
      </c>
      <c r="BS98">
        <v>24</v>
      </c>
      <c r="BT98">
        <v>24</v>
      </c>
      <c r="BU98">
        <v>23</v>
      </c>
      <c r="BV98">
        <v>24</v>
      </c>
      <c r="BW98">
        <v>24</v>
      </c>
      <c r="BX98">
        <v>24</v>
      </c>
      <c r="BY98">
        <v>24</v>
      </c>
      <c r="BZ98">
        <v>24</v>
      </c>
      <c r="CA98">
        <v>23.204545454545453</v>
      </c>
      <c r="CB98">
        <v>23</v>
      </c>
      <c r="CC98">
        <v>0.87814671271298794</v>
      </c>
      <c r="CD98">
        <v>3.7843736884790861E-2</v>
      </c>
      <c r="CE98">
        <v>22</v>
      </c>
      <c r="CF98">
        <v>25</v>
      </c>
      <c r="CG98">
        <v>3</v>
      </c>
      <c r="CH98">
        <v>2</v>
      </c>
      <c r="CI98">
        <v>2</v>
      </c>
    </row>
    <row r="99" spans="1:87" x14ac:dyDescent="0.25">
      <c r="A99">
        <v>103</v>
      </c>
      <c r="B99">
        <v>53284</v>
      </c>
      <c r="C99" t="s">
        <v>459</v>
      </c>
      <c r="D99" t="s">
        <v>460</v>
      </c>
      <c r="E99" t="s">
        <v>461</v>
      </c>
      <c r="F99">
        <v>60.2</v>
      </c>
      <c r="G99" t="s">
        <v>304</v>
      </c>
      <c r="H99">
        <v>60.2</v>
      </c>
      <c r="I99" t="s">
        <v>304</v>
      </c>
      <c r="J99">
        <v>60</v>
      </c>
      <c r="K99" t="s">
        <v>154</v>
      </c>
      <c r="L99" t="s">
        <v>92</v>
      </c>
      <c r="M99" t="s">
        <v>93</v>
      </c>
      <c r="N99">
        <v>114</v>
      </c>
      <c r="O99" t="s">
        <v>94</v>
      </c>
      <c r="P99">
        <v>11</v>
      </c>
      <c r="Q99" t="s">
        <v>95</v>
      </c>
      <c r="R99">
        <v>1</v>
      </c>
      <c r="S99" t="s">
        <v>96</v>
      </c>
      <c r="T99">
        <v>1</v>
      </c>
      <c r="U99" t="s">
        <v>97</v>
      </c>
      <c r="V99">
        <v>11</v>
      </c>
      <c r="W99" t="s">
        <v>97</v>
      </c>
      <c r="X99">
        <v>1</v>
      </c>
      <c r="Y99" t="s">
        <v>98</v>
      </c>
      <c r="Z99">
        <v>2016</v>
      </c>
      <c r="AA99">
        <v>377</v>
      </c>
      <c r="AB99">
        <v>56282310000</v>
      </c>
      <c r="AC99">
        <v>82</v>
      </c>
      <c r="AD99" t="s">
        <v>109</v>
      </c>
      <c r="AE99" t="s">
        <v>100</v>
      </c>
      <c r="AF99" t="s">
        <v>101</v>
      </c>
      <c r="AG99" t="s">
        <v>233</v>
      </c>
      <c r="AH99" t="s">
        <v>103</v>
      </c>
      <c r="AI99">
        <v>11</v>
      </c>
      <c r="AJ99">
        <v>11</v>
      </c>
      <c r="AK99">
        <v>11</v>
      </c>
      <c r="AL99">
        <v>11</v>
      </c>
      <c r="AM99">
        <v>11</v>
      </c>
      <c r="AN99">
        <v>11</v>
      </c>
      <c r="AO99">
        <v>8</v>
      </c>
      <c r="AP99">
        <v>8</v>
      </c>
      <c r="AQ99">
        <v>11</v>
      </c>
      <c r="AR99">
        <v>6</v>
      </c>
      <c r="AS99">
        <v>8</v>
      </c>
      <c r="AT99">
        <v>11</v>
      </c>
      <c r="AU99">
        <v>11</v>
      </c>
      <c r="AV99">
        <v>6</v>
      </c>
      <c r="AW99">
        <v>8</v>
      </c>
      <c r="AX99">
        <v>8</v>
      </c>
      <c r="AY99">
        <v>8</v>
      </c>
      <c r="AZ99">
        <v>8</v>
      </c>
      <c r="BA99">
        <v>8</v>
      </c>
      <c r="BB99">
        <v>8</v>
      </c>
      <c r="BC99">
        <v>8</v>
      </c>
      <c r="BD99">
        <v>8</v>
      </c>
      <c r="BE99">
        <v>5</v>
      </c>
      <c r="BF99">
        <v>8</v>
      </c>
      <c r="BG99">
        <v>8</v>
      </c>
      <c r="BH99">
        <v>5</v>
      </c>
      <c r="BI99">
        <v>3</v>
      </c>
      <c r="BJ99">
        <v>5</v>
      </c>
      <c r="BK99">
        <v>3</v>
      </c>
      <c r="BL99">
        <v>3</v>
      </c>
      <c r="BM99">
        <v>3</v>
      </c>
      <c r="BN99">
        <v>2</v>
      </c>
      <c r="BO99">
        <v>8</v>
      </c>
      <c r="BP99">
        <v>8</v>
      </c>
      <c r="BQ99">
        <v>8</v>
      </c>
      <c r="BR99">
        <v>9</v>
      </c>
      <c r="BS99">
        <v>11</v>
      </c>
      <c r="BT99">
        <v>5</v>
      </c>
      <c r="BU99">
        <v>3</v>
      </c>
      <c r="BV99">
        <v>3</v>
      </c>
      <c r="BW99">
        <v>5</v>
      </c>
      <c r="BX99">
        <v>8</v>
      </c>
      <c r="BY99">
        <v>8</v>
      </c>
      <c r="BZ99">
        <v>5</v>
      </c>
      <c r="CA99">
        <v>7.3863636363636367</v>
      </c>
      <c r="CB99">
        <v>8</v>
      </c>
      <c r="CC99">
        <v>2.7383232782710949</v>
      </c>
      <c r="CD99">
        <v>0.37072684382747129</v>
      </c>
      <c r="CE99">
        <v>2</v>
      </c>
      <c r="CF99">
        <v>11</v>
      </c>
      <c r="CG99">
        <v>9</v>
      </c>
      <c r="CH99">
        <v>-6</v>
      </c>
      <c r="CI99">
        <v>6</v>
      </c>
    </row>
    <row r="100" spans="1:87" x14ac:dyDescent="0.25">
      <c r="A100">
        <v>104</v>
      </c>
      <c r="B100">
        <v>53443</v>
      </c>
      <c r="C100" t="s">
        <v>462</v>
      </c>
      <c r="D100" t="s">
        <v>463</v>
      </c>
      <c r="E100" t="s">
        <v>464</v>
      </c>
      <c r="F100">
        <v>63.91</v>
      </c>
      <c r="G100" t="s">
        <v>212</v>
      </c>
      <c r="H100">
        <v>63.9</v>
      </c>
      <c r="I100" t="s">
        <v>213</v>
      </c>
      <c r="J100">
        <v>63</v>
      </c>
      <c r="K100" t="s">
        <v>172</v>
      </c>
      <c r="L100" t="s">
        <v>131</v>
      </c>
      <c r="M100" t="s">
        <v>132</v>
      </c>
      <c r="N100">
        <v>113</v>
      </c>
      <c r="O100" t="s">
        <v>119</v>
      </c>
      <c r="P100">
        <v>11</v>
      </c>
      <c r="Q100" t="s">
        <v>95</v>
      </c>
      <c r="R100">
        <v>1</v>
      </c>
      <c r="S100" t="s">
        <v>96</v>
      </c>
      <c r="T100">
        <v>13</v>
      </c>
      <c r="U100" t="s">
        <v>133</v>
      </c>
      <c r="V100">
        <v>12</v>
      </c>
      <c r="W100" t="s">
        <v>133</v>
      </c>
      <c r="X100">
        <v>1</v>
      </c>
      <c r="Y100" t="s">
        <v>98</v>
      </c>
      <c r="Z100">
        <v>2014</v>
      </c>
      <c r="AA100">
        <v>2</v>
      </c>
      <c r="AB100">
        <v>146100000</v>
      </c>
      <c r="AC100">
        <v>12</v>
      </c>
      <c r="AD100" t="s">
        <v>104</v>
      </c>
      <c r="AE100" t="s">
        <v>110</v>
      </c>
      <c r="AF100" t="s">
        <v>174</v>
      </c>
      <c r="AG100" t="s">
        <v>102</v>
      </c>
      <c r="AH100" t="s">
        <v>175</v>
      </c>
      <c r="AI100">
        <v>119</v>
      </c>
      <c r="AJ100">
        <v>118</v>
      </c>
      <c r="AK100">
        <v>123</v>
      </c>
      <c r="AL100">
        <v>122</v>
      </c>
      <c r="AM100">
        <v>121</v>
      </c>
      <c r="AN100">
        <v>121</v>
      </c>
      <c r="AO100">
        <v>122</v>
      </c>
      <c r="AP100">
        <v>121</v>
      </c>
      <c r="AQ100">
        <v>119</v>
      </c>
      <c r="AR100">
        <v>122</v>
      </c>
      <c r="AS100">
        <v>116</v>
      </c>
      <c r="AT100">
        <v>117</v>
      </c>
      <c r="AU100">
        <v>118</v>
      </c>
      <c r="AV100">
        <v>112</v>
      </c>
      <c r="AW100">
        <v>117</v>
      </c>
      <c r="AX100">
        <v>119</v>
      </c>
      <c r="AY100">
        <v>118</v>
      </c>
      <c r="AZ100">
        <v>121</v>
      </c>
      <c r="BA100">
        <v>122</v>
      </c>
      <c r="BB100">
        <v>117</v>
      </c>
      <c r="BC100">
        <v>119</v>
      </c>
      <c r="BD100">
        <v>120</v>
      </c>
      <c r="BE100">
        <v>118</v>
      </c>
      <c r="BF100">
        <v>120</v>
      </c>
      <c r="BG100">
        <v>121</v>
      </c>
      <c r="BH100">
        <v>121</v>
      </c>
      <c r="BI100">
        <v>120</v>
      </c>
      <c r="BJ100">
        <v>121</v>
      </c>
      <c r="BK100">
        <v>118</v>
      </c>
      <c r="BL100">
        <v>116</v>
      </c>
      <c r="BM100">
        <v>116</v>
      </c>
      <c r="BN100">
        <v>119</v>
      </c>
      <c r="BO100">
        <v>121</v>
      </c>
      <c r="BP100">
        <v>123</v>
      </c>
      <c r="BQ100">
        <v>118</v>
      </c>
      <c r="BR100">
        <v>120</v>
      </c>
      <c r="BS100">
        <v>120</v>
      </c>
      <c r="BT100">
        <v>124</v>
      </c>
      <c r="BU100">
        <v>124</v>
      </c>
      <c r="BV100">
        <v>126</v>
      </c>
      <c r="BW100">
        <v>126</v>
      </c>
      <c r="BX100">
        <v>132</v>
      </c>
      <c r="BY100">
        <v>127</v>
      </c>
      <c r="BZ100">
        <v>129</v>
      </c>
      <c r="CA100">
        <v>120.54545454545455</v>
      </c>
      <c r="CB100">
        <v>120</v>
      </c>
      <c r="CC100">
        <v>3.6564981687881288</v>
      </c>
      <c r="CD100">
        <v>3.0332941068378142E-2</v>
      </c>
      <c r="CE100">
        <v>112</v>
      </c>
      <c r="CF100">
        <v>132</v>
      </c>
      <c r="CG100">
        <v>20</v>
      </c>
      <c r="CH100">
        <v>10</v>
      </c>
      <c r="CI100">
        <v>10</v>
      </c>
    </row>
    <row r="101" spans="1:87" x14ac:dyDescent="0.25">
      <c r="A101">
        <v>105</v>
      </c>
      <c r="B101">
        <v>53638</v>
      </c>
      <c r="C101" t="s">
        <v>465</v>
      </c>
      <c r="D101" t="s">
        <v>106</v>
      </c>
      <c r="E101" t="s">
        <v>107</v>
      </c>
      <c r="F101">
        <v>58.13</v>
      </c>
      <c r="G101" t="s">
        <v>108</v>
      </c>
      <c r="H101">
        <v>58.1</v>
      </c>
      <c r="I101" t="s">
        <v>90</v>
      </c>
      <c r="J101">
        <v>58</v>
      </c>
      <c r="K101" t="s">
        <v>91</v>
      </c>
      <c r="L101" t="s">
        <v>92</v>
      </c>
      <c r="M101" t="s">
        <v>93</v>
      </c>
      <c r="N101">
        <v>114</v>
      </c>
      <c r="O101" t="s">
        <v>94</v>
      </c>
      <c r="P101">
        <v>11</v>
      </c>
      <c r="Q101" t="s">
        <v>95</v>
      </c>
      <c r="R101">
        <v>1</v>
      </c>
      <c r="S101" t="s">
        <v>96</v>
      </c>
      <c r="T101">
        <v>1</v>
      </c>
      <c r="U101" t="s">
        <v>97</v>
      </c>
      <c r="V101">
        <v>11</v>
      </c>
      <c r="W101" t="s">
        <v>97</v>
      </c>
      <c r="X101">
        <v>1</v>
      </c>
      <c r="Y101" t="s">
        <v>98</v>
      </c>
      <c r="Z101">
        <v>2014</v>
      </c>
      <c r="AA101">
        <v>409</v>
      </c>
      <c r="AB101">
        <v>14254790000</v>
      </c>
      <c r="AC101">
        <v>82</v>
      </c>
      <c r="AD101" t="s">
        <v>109</v>
      </c>
      <c r="AE101" t="s">
        <v>100</v>
      </c>
      <c r="AF101" t="s">
        <v>101</v>
      </c>
      <c r="AG101" t="s">
        <v>102</v>
      </c>
      <c r="AH101" t="s">
        <v>103</v>
      </c>
      <c r="AI101">
        <v>138</v>
      </c>
      <c r="AJ101">
        <v>139</v>
      </c>
      <c r="AK101">
        <v>138</v>
      </c>
      <c r="AL101">
        <v>134</v>
      </c>
      <c r="AM101">
        <v>137</v>
      </c>
      <c r="AN101">
        <v>136</v>
      </c>
      <c r="AO101">
        <v>140</v>
      </c>
      <c r="AP101">
        <v>131</v>
      </c>
      <c r="AQ101">
        <v>128</v>
      </c>
      <c r="AR101">
        <v>131</v>
      </c>
      <c r="AS101">
        <v>125</v>
      </c>
      <c r="AT101">
        <v>136</v>
      </c>
      <c r="AU101">
        <v>136</v>
      </c>
      <c r="AV101">
        <v>126</v>
      </c>
      <c r="AW101">
        <v>127</v>
      </c>
      <c r="AX101">
        <v>136</v>
      </c>
      <c r="AY101">
        <v>134</v>
      </c>
      <c r="AZ101">
        <v>129</v>
      </c>
      <c r="BA101">
        <v>118</v>
      </c>
      <c r="BB101">
        <v>140</v>
      </c>
      <c r="BC101">
        <v>138</v>
      </c>
      <c r="BD101">
        <v>136</v>
      </c>
      <c r="BE101">
        <v>141</v>
      </c>
      <c r="BF101">
        <v>144</v>
      </c>
      <c r="BG101">
        <v>142</v>
      </c>
      <c r="BH101">
        <v>142</v>
      </c>
      <c r="BI101">
        <v>139</v>
      </c>
      <c r="BJ101">
        <v>137</v>
      </c>
      <c r="BK101">
        <v>135</v>
      </c>
      <c r="BL101">
        <v>136</v>
      </c>
      <c r="BM101">
        <v>132</v>
      </c>
      <c r="BN101">
        <v>137</v>
      </c>
      <c r="BO101">
        <v>131</v>
      </c>
      <c r="BP101">
        <v>133</v>
      </c>
      <c r="BQ101">
        <v>129</v>
      </c>
      <c r="BR101">
        <v>145</v>
      </c>
      <c r="BS101">
        <v>134</v>
      </c>
      <c r="BT101">
        <v>134</v>
      </c>
      <c r="BU101">
        <v>136</v>
      </c>
      <c r="BV101">
        <v>129</v>
      </c>
      <c r="BW101">
        <v>131</v>
      </c>
      <c r="BX101">
        <v>134</v>
      </c>
      <c r="BY101">
        <v>131</v>
      </c>
      <c r="BZ101">
        <v>135</v>
      </c>
      <c r="CA101">
        <v>134.54545454545453</v>
      </c>
      <c r="CB101">
        <v>135.5</v>
      </c>
      <c r="CC101">
        <v>5.3328928641227549</v>
      </c>
      <c r="CD101">
        <v>3.963636588199345E-2</v>
      </c>
      <c r="CE101">
        <v>118</v>
      </c>
      <c r="CF101">
        <v>145</v>
      </c>
      <c r="CG101">
        <v>27</v>
      </c>
      <c r="CH101">
        <v>-3</v>
      </c>
      <c r="CI101">
        <v>3</v>
      </c>
    </row>
    <row r="102" spans="1:87" x14ac:dyDescent="0.25">
      <c r="A102">
        <v>108</v>
      </c>
      <c r="B102">
        <v>54893</v>
      </c>
      <c r="C102" t="s">
        <v>466</v>
      </c>
      <c r="D102" t="s">
        <v>467</v>
      </c>
      <c r="E102" t="s">
        <v>468</v>
      </c>
      <c r="F102">
        <v>70.2</v>
      </c>
      <c r="G102" t="s">
        <v>469</v>
      </c>
      <c r="H102">
        <v>70.2</v>
      </c>
      <c r="I102" t="s">
        <v>469</v>
      </c>
      <c r="J102">
        <v>70</v>
      </c>
      <c r="K102" t="s">
        <v>470</v>
      </c>
      <c r="L102" t="s">
        <v>117</v>
      </c>
      <c r="M102" t="s">
        <v>118</v>
      </c>
      <c r="N102">
        <v>113</v>
      </c>
      <c r="O102" t="s">
        <v>119</v>
      </c>
      <c r="P102">
        <v>11</v>
      </c>
      <c r="Q102" t="s">
        <v>95</v>
      </c>
      <c r="R102">
        <v>1</v>
      </c>
      <c r="S102" t="s">
        <v>96</v>
      </c>
      <c r="T102">
        <v>1</v>
      </c>
      <c r="U102" t="s">
        <v>97</v>
      </c>
      <c r="V102">
        <v>11</v>
      </c>
      <c r="W102" t="s">
        <v>97</v>
      </c>
      <c r="X102">
        <v>1</v>
      </c>
      <c r="Y102" t="s">
        <v>98</v>
      </c>
      <c r="Z102">
        <v>2010</v>
      </c>
      <c r="AA102">
        <v>5</v>
      </c>
      <c r="AB102">
        <v>58980000</v>
      </c>
      <c r="AC102">
        <v>22</v>
      </c>
      <c r="AD102" t="s">
        <v>195</v>
      </c>
      <c r="AE102" t="s">
        <v>110</v>
      </c>
      <c r="AF102" t="s">
        <v>174</v>
      </c>
      <c r="AG102" t="s">
        <v>136</v>
      </c>
      <c r="AH102" t="s">
        <v>175</v>
      </c>
      <c r="AI102">
        <v>34</v>
      </c>
      <c r="AJ102">
        <v>35</v>
      </c>
      <c r="AK102">
        <v>36</v>
      </c>
      <c r="AL102">
        <v>36</v>
      </c>
      <c r="AM102">
        <v>36</v>
      </c>
      <c r="AN102">
        <v>36</v>
      </c>
      <c r="AO102">
        <v>35</v>
      </c>
      <c r="AP102">
        <v>35</v>
      </c>
      <c r="AQ102">
        <v>35</v>
      </c>
      <c r="AR102">
        <v>35</v>
      </c>
      <c r="AS102">
        <v>35</v>
      </c>
      <c r="AT102">
        <v>35</v>
      </c>
      <c r="AU102">
        <v>35</v>
      </c>
      <c r="AV102">
        <v>35</v>
      </c>
      <c r="AW102">
        <v>35</v>
      </c>
      <c r="AX102">
        <v>34</v>
      </c>
      <c r="AY102">
        <v>35</v>
      </c>
      <c r="AZ102">
        <v>35</v>
      </c>
      <c r="BA102">
        <v>35</v>
      </c>
      <c r="BB102">
        <v>35</v>
      </c>
      <c r="BC102">
        <v>35</v>
      </c>
      <c r="BD102">
        <v>35</v>
      </c>
      <c r="BE102">
        <v>34</v>
      </c>
      <c r="BF102">
        <v>35</v>
      </c>
      <c r="BG102">
        <v>35</v>
      </c>
      <c r="BH102">
        <v>35</v>
      </c>
      <c r="BI102">
        <v>34</v>
      </c>
      <c r="BJ102">
        <v>34</v>
      </c>
      <c r="BK102">
        <v>34</v>
      </c>
      <c r="BL102">
        <v>34</v>
      </c>
      <c r="BM102">
        <v>35</v>
      </c>
      <c r="BN102">
        <v>34</v>
      </c>
      <c r="BO102">
        <v>33</v>
      </c>
      <c r="BP102">
        <v>35</v>
      </c>
      <c r="BQ102">
        <v>33</v>
      </c>
      <c r="BR102">
        <v>34</v>
      </c>
      <c r="BS102">
        <v>34</v>
      </c>
      <c r="BT102">
        <v>34</v>
      </c>
      <c r="BU102">
        <v>35</v>
      </c>
      <c r="BV102">
        <v>35</v>
      </c>
      <c r="BW102">
        <v>35</v>
      </c>
      <c r="BX102">
        <v>35</v>
      </c>
      <c r="BY102">
        <v>35</v>
      </c>
      <c r="BZ102">
        <v>35</v>
      </c>
      <c r="CA102">
        <v>34.75</v>
      </c>
      <c r="CB102">
        <v>35</v>
      </c>
      <c r="CC102">
        <v>0.68624356649672269</v>
      </c>
      <c r="CD102">
        <v>1.9748016302063961E-2</v>
      </c>
      <c r="CE102">
        <v>33</v>
      </c>
      <c r="CF102">
        <v>36</v>
      </c>
      <c r="CG102">
        <v>3</v>
      </c>
      <c r="CH102">
        <v>1</v>
      </c>
      <c r="CI102">
        <v>1</v>
      </c>
    </row>
    <row r="103" spans="1:87" x14ac:dyDescent="0.25">
      <c r="A103">
        <v>109</v>
      </c>
      <c r="B103">
        <v>55179</v>
      </c>
      <c r="C103" t="s">
        <v>471</v>
      </c>
      <c r="D103" t="s">
        <v>231</v>
      </c>
      <c r="E103" t="s">
        <v>232</v>
      </c>
      <c r="F103">
        <v>63.91</v>
      </c>
      <c r="G103" t="s">
        <v>212</v>
      </c>
      <c r="H103">
        <v>63.9</v>
      </c>
      <c r="I103" t="s">
        <v>213</v>
      </c>
      <c r="J103">
        <v>63</v>
      </c>
      <c r="K103" t="s">
        <v>172</v>
      </c>
      <c r="L103" t="s">
        <v>131</v>
      </c>
      <c r="M103" t="s">
        <v>132</v>
      </c>
      <c r="N103">
        <v>113</v>
      </c>
      <c r="O103" t="s">
        <v>119</v>
      </c>
      <c r="P103">
        <v>11</v>
      </c>
      <c r="Q103" t="s">
        <v>95</v>
      </c>
      <c r="R103">
        <v>1</v>
      </c>
      <c r="S103" t="s">
        <v>96</v>
      </c>
      <c r="T103">
        <v>1</v>
      </c>
      <c r="U103" t="s">
        <v>97</v>
      </c>
      <c r="V103">
        <v>11</v>
      </c>
      <c r="W103" t="s">
        <v>97</v>
      </c>
      <c r="X103">
        <v>1</v>
      </c>
      <c r="Y103" t="s">
        <v>98</v>
      </c>
      <c r="Z103">
        <v>2020</v>
      </c>
      <c r="AA103">
        <v>65</v>
      </c>
      <c r="AB103">
        <v>196970000</v>
      </c>
      <c r="AC103">
        <v>50</v>
      </c>
      <c r="AD103" t="s">
        <v>120</v>
      </c>
      <c r="AE103" t="s">
        <v>110</v>
      </c>
      <c r="AF103" t="s">
        <v>174</v>
      </c>
      <c r="AG103" t="s">
        <v>233</v>
      </c>
      <c r="AH103" t="s">
        <v>124</v>
      </c>
      <c r="AI103">
        <v>15</v>
      </c>
      <c r="AJ103">
        <v>15</v>
      </c>
      <c r="AK103">
        <v>15</v>
      </c>
      <c r="AL103">
        <v>15</v>
      </c>
      <c r="AM103">
        <v>15</v>
      </c>
      <c r="AN103">
        <v>16</v>
      </c>
      <c r="AO103">
        <v>17</v>
      </c>
      <c r="AP103">
        <v>15</v>
      </c>
      <c r="AQ103">
        <v>15</v>
      </c>
      <c r="AR103">
        <v>15</v>
      </c>
      <c r="AS103">
        <v>17</v>
      </c>
      <c r="AT103">
        <v>21</v>
      </c>
      <c r="AU103">
        <v>17</v>
      </c>
      <c r="AV103">
        <v>17</v>
      </c>
      <c r="AW103">
        <v>17</v>
      </c>
      <c r="AX103">
        <v>17</v>
      </c>
      <c r="AY103">
        <v>20</v>
      </c>
      <c r="AZ103">
        <v>12</v>
      </c>
      <c r="BA103">
        <v>6</v>
      </c>
      <c r="BB103">
        <v>13</v>
      </c>
      <c r="BC103">
        <v>15</v>
      </c>
      <c r="BD103">
        <v>16</v>
      </c>
      <c r="BE103">
        <v>15</v>
      </c>
      <c r="BF103">
        <v>15</v>
      </c>
      <c r="BG103">
        <v>15</v>
      </c>
      <c r="BH103">
        <v>15</v>
      </c>
      <c r="BI103">
        <v>18</v>
      </c>
      <c r="BJ103">
        <v>25</v>
      </c>
      <c r="BK103">
        <v>18</v>
      </c>
      <c r="BL103">
        <v>18</v>
      </c>
      <c r="BM103">
        <v>16</v>
      </c>
      <c r="BN103">
        <v>15</v>
      </c>
      <c r="BO103">
        <v>18</v>
      </c>
      <c r="BP103">
        <v>19</v>
      </c>
      <c r="BQ103">
        <v>15</v>
      </c>
      <c r="BR103">
        <v>19</v>
      </c>
      <c r="BS103">
        <v>15</v>
      </c>
      <c r="BT103">
        <v>16</v>
      </c>
      <c r="BU103">
        <v>17</v>
      </c>
      <c r="BV103">
        <v>15</v>
      </c>
      <c r="BW103">
        <v>27</v>
      </c>
      <c r="BX103">
        <v>17</v>
      </c>
      <c r="BY103">
        <v>33</v>
      </c>
      <c r="BZ103">
        <v>16</v>
      </c>
      <c r="CA103">
        <v>16.772727272727273</v>
      </c>
      <c r="CB103">
        <v>16</v>
      </c>
      <c r="CC103">
        <v>4.0050179941159296</v>
      </c>
      <c r="CD103">
        <v>0.23878156062479797</v>
      </c>
      <c r="CE103">
        <v>6</v>
      </c>
      <c r="CF103">
        <v>33</v>
      </c>
      <c r="CG103">
        <v>27</v>
      </c>
      <c r="CH103">
        <v>1</v>
      </c>
      <c r="CI103">
        <v>1</v>
      </c>
    </row>
    <row r="104" spans="1:87" x14ac:dyDescent="0.25">
      <c r="A104">
        <v>110</v>
      </c>
      <c r="B104">
        <v>55285</v>
      </c>
      <c r="C104" t="s">
        <v>472</v>
      </c>
      <c r="D104" t="s">
        <v>247</v>
      </c>
      <c r="E104" t="s">
        <v>248</v>
      </c>
      <c r="F104">
        <v>58.13</v>
      </c>
      <c r="G104" t="s">
        <v>108</v>
      </c>
      <c r="H104">
        <v>58.1</v>
      </c>
      <c r="I104" t="s">
        <v>90</v>
      </c>
      <c r="J104">
        <v>58</v>
      </c>
      <c r="K104" t="s">
        <v>91</v>
      </c>
      <c r="L104" t="s">
        <v>92</v>
      </c>
      <c r="M104" t="s">
        <v>93</v>
      </c>
      <c r="N104">
        <v>113</v>
      </c>
      <c r="O104" t="s">
        <v>119</v>
      </c>
      <c r="P104">
        <v>11</v>
      </c>
      <c r="Q104" t="s">
        <v>95</v>
      </c>
      <c r="R104">
        <v>1</v>
      </c>
      <c r="S104" t="s">
        <v>96</v>
      </c>
      <c r="T104">
        <v>1</v>
      </c>
      <c r="U104" t="s">
        <v>97</v>
      </c>
      <c r="V104">
        <v>11</v>
      </c>
      <c r="W104" t="s">
        <v>97</v>
      </c>
      <c r="X104">
        <v>1</v>
      </c>
      <c r="Y104" t="s">
        <v>98</v>
      </c>
      <c r="Z104">
        <v>2002</v>
      </c>
      <c r="AA104">
        <v>4</v>
      </c>
      <c r="AB104">
        <v>133410000</v>
      </c>
      <c r="AC104">
        <v>15</v>
      </c>
      <c r="AD104" t="s">
        <v>173</v>
      </c>
      <c r="AE104" t="s">
        <v>110</v>
      </c>
      <c r="AF104" t="s">
        <v>174</v>
      </c>
      <c r="AG104" t="s">
        <v>196</v>
      </c>
      <c r="AH104" t="s">
        <v>175</v>
      </c>
      <c r="AI104">
        <v>78</v>
      </c>
      <c r="AJ104">
        <v>79</v>
      </c>
      <c r="AK104">
        <v>77</v>
      </c>
      <c r="AL104">
        <v>78</v>
      </c>
      <c r="AM104">
        <v>75</v>
      </c>
      <c r="AN104">
        <v>77</v>
      </c>
      <c r="AO104">
        <v>77</v>
      </c>
      <c r="AP104">
        <v>77</v>
      </c>
      <c r="AQ104">
        <v>0</v>
      </c>
      <c r="AR104">
        <v>84</v>
      </c>
      <c r="AS104">
        <v>86</v>
      </c>
      <c r="AT104">
        <v>84</v>
      </c>
      <c r="AU104">
        <v>89</v>
      </c>
      <c r="AV104">
        <v>79</v>
      </c>
      <c r="AW104">
        <v>81</v>
      </c>
      <c r="AX104">
        <v>79</v>
      </c>
      <c r="AY104">
        <v>77</v>
      </c>
      <c r="AZ104">
        <v>76</v>
      </c>
      <c r="BA104">
        <v>75</v>
      </c>
      <c r="BB104">
        <v>75</v>
      </c>
      <c r="BC104">
        <v>75</v>
      </c>
      <c r="BD104">
        <v>76</v>
      </c>
      <c r="BE104">
        <v>77</v>
      </c>
      <c r="BF104">
        <v>77</v>
      </c>
      <c r="BG104">
        <v>73</v>
      </c>
      <c r="BH104">
        <v>79</v>
      </c>
      <c r="BI104">
        <v>76</v>
      </c>
      <c r="BJ104">
        <v>72</v>
      </c>
      <c r="BK104">
        <v>76</v>
      </c>
      <c r="BL104">
        <v>76</v>
      </c>
      <c r="BM104">
        <v>70</v>
      </c>
      <c r="BN104">
        <v>74</v>
      </c>
      <c r="BO104">
        <v>72</v>
      </c>
      <c r="BP104">
        <v>74</v>
      </c>
      <c r="BQ104">
        <v>74</v>
      </c>
      <c r="BR104">
        <v>73</v>
      </c>
      <c r="BS104">
        <v>72</v>
      </c>
      <c r="BT104">
        <v>72</v>
      </c>
      <c r="BU104">
        <v>72</v>
      </c>
      <c r="BV104">
        <v>72</v>
      </c>
      <c r="BW104">
        <v>76</v>
      </c>
      <c r="BX104">
        <v>83</v>
      </c>
      <c r="BY104">
        <v>80</v>
      </c>
      <c r="BZ104">
        <v>78</v>
      </c>
      <c r="CA104">
        <v>75.045454545454547</v>
      </c>
      <c r="CB104">
        <v>76</v>
      </c>
      <c r="CC104">
        <v>12.241664549863067</v>
      </c>
      <c r="CD104">
        <v>0.16312333137309962</v>
      </c>
      <c r="CE104">
        <v>0</v>
      </c>
      <c r="CF104">
        <v>89</v>
      </c>
      <c r="CG104">
        <v>89</v>
      </c>
      <c r="CH104">
        <v>0</v>
      </c>
      <c r="CI104">
        <v>0</v>
      </c>
    </row>
    <row r="105" spans="1:87" x14ac:dyDescent="0.25">
      <c r="A105">
        <v>111</v>
      </c>
      <c r="B105">
        <v>55532</v>
      </c>
      <c r="C105" t="s">
        <v>473</v>
      </c>
      <c r="D105" t="s">
        <v>474</v>
      </c>
      <c r="E105" t="s">
        <v>475</v>
      </c>
      <c r="F105">
        <v>63.1</v>
      </c>
      <c r="G105" t="s">
        <v>171</v>
      </c>
      <c r="H105">
        <v>63.1</v>
      </c>
      <c r="I105" t="s">
        <v>171</v>
      </c>
      <c r="J105">
        <v>63</v>
      </c>
      <c r="K105" t="s">
        <v>172</v>
      </c>
      <c r="L105" t="s">
        <v>131</v>
      </c>
      <c r="M105" t="s">
        <v>132</v>
      </c>
      <c r="N105">
        <v>231</v>
      </c>
      <c r="O105" t="s">
        <v>353</v>
      </c>
      <c r="P105">
        <v>23</v>
      </c>
      <c r="Q105" t="s">
        <v>354</v>
      </c>
      <c r="R105">
        <v>2</v>
      </c>
      <c r="S105" t="s">
        <v>355</v>
      </c>
      <c r="T105">
        <v>18</v>
      </c>
      <c r="U105" t="s">
        <v>272</v>
      </c>
      <c r="V105">
        <v>30</v>
      </c>
      <c r="W105" t="s">
        <v>273</v>
      </c>
      <c r="X105">
        <v>2</v>
      </c>
      <c r="Y105" t="s">
        <v>255</v>
      </c>
      <c r="Z105">
        <v>2013</v>
      </c>
      <c r="AB105">
        <v>2570000</v>
      </c>
      <c r="AC105">
        <v>0</v>
      </c>
      <c r="AD105" t="s">
        <v>147</v>
      </c>
      <c r="AE105" t="s">
        <v>85</v>
      </c>
      <c r="AF105" t="s">
        <v>356</v>
      </c>
      <c r="AG105" t="s">
        <v>102</v>
      </c>
      <c r="AH105" t="s">
        <v>144</v>
      </c>
      <c r="AI105">
        <v>22</v>
      </c>
      <c r="AJ105">
        <v>25</v>
      </c>
      <c r="AK105">
        <v>27</v>
      </c>
      <c r="AL105">
        <v>24</v>
      </c>
      <c r="AM105">
        <v>25</v>
      </c>
      <c r="AN105">
        <v>27</v>
      </c>
      <c r="AO105">
        <v>25</v>
      </c>
      <c r="AP105">
        <v>26</v>
      </c>
      <c r="AQ105">
        <v>28</v>
      </c>
      <c r="AR105">
        <v>25</v>
      </c>
      <c r="AS105">
        <v>24</v>
      </c>
      <c r="AT105">
        <v>25</v>
      </c>
      <c r="AU105">
        <v>25</v>
      </c>
      <c r="AV105">
        <v>23</v>
      </c>
      <c r="AW105">
        <v>26</v>
      </c>
      <c r="AX105">
        <v>23</v>
      </c>
      <c r="AY105">
        <v>26</v>
      </c>
      <c r="AZ105">
        <v>25</v>
      </c>
      <c r="BA105">
        <v>27</v>
      </c>
      <c r="BB105">
        <v>25</v>
      </c>
      <c r="BC105">
        <v>23</v>
      </c>
      <c r="BD105">
        <v>26</v>
      </c>
      <c r="BE105">
        <v>24</v>
      </c>
      <c r="BF105">
        <v>26</v>
      </c>
      <c r="BG105">
        <v>26</v>
      </c>
      <c r="BH105">
        <v>28</v>
      </c>
      <c r="BI105">
        <v>23</v>
      </c>
      <c r="BJ105">
        <v>26</v>
      </c>
      <c r="BK105">
        <v>25</v>
      </c>
      <c r="BL105">
        <v>21</v>
      </c>
      <c r="BM105">
        <v>24</v>
      </c>
      <c r="BN105">
        <v>28</v>
      </c>
      <c r="BO105">
        <v>27</v>
      </c>
      <c r="BP105">
        <v>26</v>
      </c>
      <c r="BQ105">
        <v>25</v>
      </c>
      <c r="BR105">
        <v>26</v>
      </c>
      <c r="BS105">
        <v>24</v>
      </c>
      <c r="BT105">
        <v>31</v>
      </c>
      <c r="BU105">
        <v>24</v>
      </c>
      <c r="BV105">
        <v>26</v>
      </c>
      <c r="BW105">
        <v>22</v>
      </c>
      <c r="BX105">
        <v>24</v>
      </c>
      <c r="BY105">
        <v>24</v>
      </c>
      <c r="BZ105">
        <v>23</v>
      </c>
      <c r="CA105">
        <v>25.113636363636363</v>
      </c>
      <c r="CB105">
        <v>25</v>
      </c>
      <c r="CC105">
        <v>1.8704048696261868</v>
      </c>
      <c r="CD105">
        <v>7.447765996701558E-2</v>
      </c>
      <c r="CE105">
        <v>21</v>
      </c>
      <c r="CF105">
        <v>31</v>
      </c>
      <c r="CG105">
        <v>10</v>
      </c>
      <c r="CH105">
        <v>1</v>
      </c>
      <c r="CI105">
        <v>1</v>
      </c>
    </row>
    <row r="106" spans="1:87" x14ac:dyDescent="0.25">
      <c r="A106">
        <v>113</v>
      </c>
      <c r="B106">
        <v>56719</v>
      </c>
      <c r="C106" t="s">
        <v>476</v>
      </c>
      <c r="D106" t="s">
        <v>477</v>
      </c>
      <c r="E106" t="s">
        <v>478</v>
      </c>
      <c r="F106">
        <v>46.72</v>
      </c>
      <c r="G106" t="s">
        <v>479</v>
      </c>
      <c r="H106">
        <v>46.7</v>
      </c>
      <c r="I106" t="s">
        <v>480</v>
      </c>
      <c r="J106">
        <v>46</v>
      </c>
      <c r="K106" t="s">
        <v>457</v>
      </c>
      <c r="L106" t="s">
        <v>281</v>
      </c>
      <c r="M106" t="s">
        <v>282</v>
      </c>
      <c r="N106">
        <v>114</v>
      </c>
      <c r="O106" t="s">
        <v>94</v>
      </c>
      <c r="P106">
        <v>11</v>
      </c>
      <c r="Q106" t="s">
        <v>95</v>
      </c>
      <c r="R106">
        <v>1</v>
      </c>
      <c r="S106" t="s">
        <v>96</v>
      </c>
      <c r="T106">
        <v>1</v>
      </c>
      <c r="U106" t="s">
        <v>97</v>
      </c>
      <c r="V106">
        <v>11</v>
      </c>
      <c r="W106" t="s">
        <v>97</v>
      </c>
      <c r="X106">
        <v>1</v>
      </c>
      <c r="Y106" t="s">
        <v>98</v>
      </c>
      <c r="Z106">
        <v>1997</v>
      </c>
      <c r="AA106">
        <v>1890</v>
      </c>
      <c r="AB106">
        <v>88239330000</v>
      </c>
      <c r="AC106">
        <v>93</v>
      </c>
      <c r="AD106" t="s">
        <v>99</v>
      </c>
      <c r="AE106" t="s">
        <v>100</v>
      </c>
      <c r="AF106" t="s">
        <v>101</v>
      </c>
      <c r="AG106" t="s">
        <v>157</v>
      </c>
      <c r="AH106" t="s">
        <v>103</v>
      </c>
      <c r="AI106">
        <v>170</v>
      </c>
      <c r="AJ106">
        <v>172</v>
      </c>
      <c r="AK106">
        <v>172</v>
      </c>
      <c r="AL106">
        <v>135</v>
      </c>
      <c r="AM106">
        <v>133</v>
      </c>
      <c r="AN106">
        <v>137</v>
      </c>
      <c r="AO106">
        <v>109</v>
      </c>
      <c r="AP106">
        <v>134</v>
      </c>
      <c r="AQ106">
        <v>135</v>
      </c>
      <c r="AR106">
        <v>140</v>
      </c>
      <c r="AS106">
        <v>109</v>
      </c>
      <c r="AT106">
        <v>141</v>
      </c>
      <c r="AU106">
        <v>138</v>
      </c>
      <c r="AV106">
        <v>146</v>
      </c>
      <c r="AW106">
        <v>144</v>
      </c>
      <c r="AX106">
        <v>143</v>
      </c>
      <c r="AY106">
        <v>144</v>
      </c>
      <c r="AZ106">
        <v>138</v>
      </c>
      <c r="BA106">
        <v>134</v>
      </c>
      <c r="BB106">
        <v>135</v>
      </c>
      <c r="BC106">
        <v>135</v>
      </c>
      <c r="BD106">
        <v>132</v>
      </c>
      <c r="BE106">
        <v>141</v>
      </c>
      <c r="BF106">
        <v>140</v>
      </c>
      <c r="BG106">
        <v>139</v>
      </c>
      <c r="BH106">
        <v>104</v>
      </c>
      <c r="BI106">
        <v>133</v>
      </c>
      <c r="BJ106">
        <v>133</v>
      </c>
      <c r="BK106">
        <v>135</v>
      </c>
      <c r="BL106">
        <v>132</v>
      </c>
      <c r="BM106">
        <v>132</v>
      </c>
      <c r="BN106">
        <v>104</v>
      </c>
      <c r="BO106">
        <v>135</v>
      </c>
      <c r="BP106">
        <v>139</v>
      </c>
      <c r="BQ106">
        <v>137</v>
      </c>
      <c r="BR106">
        <v>139</v>
      </c>
      <c r="BS106">
        <v>136</v>
      </c>
      <c r="BT106">
        <v>137</v>
      </c>
      <c r="BU106">
        <v>135</v>
      </c>
      <c r="BV106">
        <v>140</v>
      </c>
      <c r="BW106">
        <v>139</v>
      </c>
      <c r="BX106">
        <v>139</v>
      </c>
      <c r="BY106">
        <v>142</v>
      </c>
      <c r="BZ106">
        <v>143</v>
      </c>
      <c r="CA106">
        <v>137.04545454545456</v>
      </c>
      <c r="CB106">
        <v>137</v>
      </c>
      <c r="CC106">
        <v>13.478586885862558</v>
      </c>
      <c r="CD106">
        <v>9.83512144242044E-2</v>
      </c>
      <c r="CE106">
        <v>104</v>
      </c>
      <c r="CF106">
        <v>172</v>
      </c>
      <c r="CG106">
        <v>68</v>
      </c>
      <c r="CH106">
        <v>-27</v>
      </c>
      <c r="CI106">
        <v>27</v>
      </c>
    </row>
    <row r="107" spans="1:87" x14ac:dyDescent="0.25">
      <c r="A107">
        <v>114</v>
      </c>
      <c r="B107">
        <v>56803</v>
      </c>
      <c r="C107" t="s">
        <v>481</v>
      </c>
      <c r="D107" t="s">
        <v>87</v>
      </c>
      <c r="E107" t="s">
        <v>88</v>
      </c>
      <c r="F107">
        <v>58.12</v>
      </c>
      <c r="G107" t="s">
        <v>89</v>
      </c>
      <c r="H107">
        <v>58.1</v>
      </c>
      <c r="I107" t="s">
        <v>90</v>
      </c>
      <c r="J107">
        <v>58</v>
      </c>
      <c r="K107" t="s">
        <v>91</v>
      </c>
      <c r="L107" t="s">
        <v>92</v>
      </c>
      <c r="M107" t="s">
        <v>93</v>
      </c>
      <c r="N107">
        <v>114</v>
      </c>
      <c r="O107" t="s">
        <v>94</v>
      </c>
      <c r="P107">
        <v>11</v>
      </c>
      <c r="Q107" t="s">
        <v>95</v>
      </c>
      <c r="R107">
        <v>1</v>
      </c>
      <c r="S107" t="s">
        <v>96</v>
      </c>
      <c r="T107">
        <v>1</v>
      </c>
      <c r="U107" t="s">
        <v>97</v>
      </c>
      <c r="V107">
        <v>11</v>
      </c>
      <c r="W107" t="s">
        <v>97</v>
      </c>
      <c r="X107">
        <v>1</v>
      </c>
      <c r="Y107" t="s">
        <v>98</v>
      </c>
      <c r="Z107">
        <v>2013</v>
      </c>
      <c r="AA107">
        <v>1974</v>
      </c>
      <c r="AB107">
        <v>57098150000</v>
      </c>
      <c r="AC107">
        <v>93</v>
      </c>
      <c r="AD107" t="s">
        <v>99</v>
      </c>
      <c r="AE107" t="s">
        <v>100</v>
      </c>
      <c r="AF107" t="s">
        <v>101</v>
      </c>
      <c r="AG107" t="s">
        <v>102</v>
      </c>
      <c r="AH107" t="s">
        <v>103</v>
      </c>
      <c r="AI107">
        <v>84</v>
      </c>
      <c r="AJ107">
        <v>75</v>
      </c>
      <c r="AK107">
        <v>77</v>
      </c>
      <c r="AL107">
        <v>79</v>
      </c>
      <c r="AM107">
        <v>83</v>
      </c>
      <c r="AN107">
        <v>79</v>
      </c>
      <c r="AO107">
        <v>85</v>
      </c>
      <c r="AP107">
        <v>90</v>
      </c>
      <c r="AQ107">
        <v>83</v>
      </c>
      <c r="AR107">
        <v>84</v>
      </c>
      <c r="AS107">
        <v>85</v>
      </c>
      <c r="AT107">
        <v>78</v>
      </c>
      <c r="AU107">
        <v>74</v>
      </c>
      <c r="AV107">
        <v>85</v>
      </c>
      <c r="AW107">
        <v>73</v>
      </c>
      <c r="AX107">
        <v>79</v>
      </c>
      <c r="AY107">
        <v>74</v>
      </c>
      <c r="AZ107">
        <v>79</v>
      </c>
      <c r="BA107">
        <v>65</v>
      </c>
      <c r="BB107">
        <v>76</v>
      </c>
      <c r="BC107">
        <v>73</v>
      </c>
      <c r="BD107">
        <v>67</v>
      </c>
      <c r="BE107">
        <v>76</v>
      </c>
      <c r="BF107">
        <v>55</v>
      </c>
      <c r="BG107">
        <v>77</v>
      </c>
      <c r="BH107">
        <v>73</v>
      </c>
      <c r="BI107">
        <v>164</v>
      </c>
      <c r="BJ107">
        <v>166</v>
      </c>
      <c r="BK107">
        <v>166</v>
      </c>
      <c r="BL107">
        <v>168</v>
      </c>
      <c r="BM107">
        <v>164</v>
      </c>
      <c r="BN107">
        <v>165</v>
      </c>
      <c r="BO107">
        <v>165</v>
      </c>
      <c r="BP107">
        <v>165</v>
      </c>
      <c r="BQ107">
        <v>164</v>
      </c>
      <c r="BR107">
        <v>162</v>
      </c>
      <c r="BS107">
        <v>163</v>
      </c>
      <c r="BT107">
        <v>163</v>
      </c>
      <c r="BU107">
        <v>164</v>
      </c>
      <c r="BV107">
        <v>155</v>
      </c>
      <c r="BW107">
        <v>168</v>
      </c>
      <c r="BX107">
        <v>161</v>
      </c>
      <c r="BY107">
        <v>155</v>
      </c>
      <c r="BZ107">
        <v>163</v>
      </c>
      <c r="CA107">
        <v>112.47727272727272</v>
      </c>
      <c r="CB107">
        <v>84.5</v>
      </c>
      <c r="CC107">
        <v>43.272252582362704</v>
      </c>
      <c r="CD107">
        <v>0.38471996638188705</v>
      </c>
      <c r="CE107">
        <v>55</v>
      </c>
      <c r="CF107">
        <v>168</v>
      </c>
      <c r="CG107">
        <v>113</v>
      </c>
      <c r="CH107">
        <v>79</v>
      </c>
      <c r="CI107">
        <v>79</v>
      </c>
    </row>
    <row r="108" spans="1:87" x14ac:dyDescent="0.25">
      <c r="A108">
        <v>115</v>
      </c>
      <c r="B108">
        <v>56853</v>
      </c>
      <c r="C108" t="s">
        <v>482</v>
      </c>
      <c r="D108" t="s">
        <v>483</v>
      </c>
      <c r="E108" t="s">
        <v>484</v>
      </c>
      <c r="F108">
        <v>63.91</v>
      </c>
      <c r="G108" t="s">
        <v>212</v>
      </c>
      <c r="H108">
        <v>63.9</v>
      </c>
      <c r="I108" t="s">
        <v>213</v>
      </c>
      <c r="J108">
        <v>63</v>
      </c>
      <c r="K108" t="s">
        <v>172</v>
      </c>
      <c r="L108" t="s">
        <v>131</v>
      </c>
      <c r="M108" t="s">
        <v>132</v>
      </c>
      <c r="N108">
        <v>114</v>
      </c>
      <c r="O108" t="s">
        <v>94</v>
      </c>
      <c r="P108">
        <v>11</v>
      </c>
      <c r="Q108" t="s">
        <v>95</v>
      </c>
      <c r="R108">
        <v>1</v>
      </c>
      <c r="S108" t="s">
        <v>96</v>
      </c>
      <c r="T108">
        <v>1</v>
      </c>
      <c r="U108" t="s">
        <v>97</v>
      </c>
      <c r="V108">
        <v>11</v>
      </c>
      <c r="W108" t="s">
        <v>97</v>
      </c>
      <c r="X108">
        <v>1</v>
      </c>
      <c r="Y108" t="s">
        <v>98</v>
      </c>
      <c r="Z108">
        <v>2014</v>
      </c>
      <c r="AA108">
        <v>23</v>
      </c>
      <c r="AB108">
        <v>801920000</v>
      </c>
      <c r="AC108">
        <v>40</v>
      </c>
      <c r="AD108" t="s">
        <v>283</v>
      </c>
      <c r="AE108" t="s">
        <v>148</v>
      </c>
      <c r="AF108" t="s">
        <v>405</v>
      </c>
      <c r="AG108" t="s">
        <v>102</v>
      </c>
      <c r="AH108" t="s">
        <v>137</v>
      </c>
      <c r="AI108">
        <v>314</v>
      </c>
      <c r="AJ108">
        <v>314</v>
      </c>
      <c r="AK108">
        <v>314</v>
      </c>
      <c r="AL108">
        <v>314</v>
      </c>
      <c r="AM108">
        <v>314</v>
      </c>
      <c r="AN108">
        <v>314</v>
      </c>
      <c r="AO108">
        <v>314</v>
      </c>
      <c r="AP108">
        <v>314</v>
      </c>
      <c r="AQ108">
        <v>314</v>
      </c>
      <c r="AR108">
        <v>314</v>
      </c>
      <c r="AS108">
        <v>314</v>
      </c>
      <c r="AT108">
        <v>311</v>
      </c>
      <c r="AU108">
        <v>302</v>
      </c>
      <c r="AV108">
        <v>312</v>
      </c>
      <c r="AW108">
        <v>314</v>
      </c>
      <c r="AX108">
        <v>314</v>
      </c>
      <c r="AY108">
        <v>314</v>
      </c>
      <c r="AZ108">
        <v>62</v>
      </c>
      <c r="BA108">
        <v>57</v>
      </c>
      <c r="BB108">
        <v>62</v>
      </c>
      <c r="BC108">
        <v>62</v>
      </c>
      <c r="BD108">
        <v>62</v>
      </c>
      <c r="BE108">
        <v>62</v>
      </c>
      <c r="BF108">
        <v>62</v>
      </c>
      <c r="BG108">
        <v>62</v>
      </c>
      <c r="BH108">
        <v>62</v>
      </c>
      <c r="BI108">
        <v>62</v>
      </c>
      <c r="BJ108">
        <v>62</v>
      </c>
      <c r="BK108">
        <v>62</v>
      </c>
      <c r="BL108">
        <v>62</v>
      </c>
      <c r="BM108">
        <v>62</v>
      </c>
      <c r="BN108">
        <v>62</v>
      </c>
      <c r="BO108">
        <v>62</v>
      </c>
      <c r="BP108">
        <v>62</v>
      </c>
      <c r="BQ108">
        <v>62</v>
      </c>
      <c r="BR108">
        <v>62</v>
      </c>
      <c r="BS108">
        <v>62</v>
      </c>
      <c r="BT108">
        <v>60</v>
      </c>
      <c r="BU108">
        <v>60</v>
      </c>
      <c r="BV108">
        <v>60</v>
      </c>
      <c r="BW108">
        <v>59</v>
      </c>
      <c r="BX108">
        <v>59</v>
      </c>
      <c r="BY108">
        <v>59</v>
      </c>
      <c r="BZ108">
        <v>59</v>
      </c>
      <c r="CA108">
        <v>158.45454545454547</v>
      </c>
      <c r="CB108">
        <v>62</v>
      </c>
      <c r="CC108">
        <v>124.06645903679258</v>
      </c>
      <c r="CD108">
        <v>0.78297822685296514</v>
      </c>
      <c r="CE108">
        <v>57</v>
      </c>
      <c r="CF108">
        <v>314</v>
      </c>
      <c r="CG108">
        <v>257</v>
      </c>
      <c r="CH108">
        <v>-255</v>
      </c>
      <c r="CI108">
        <v>255</v>
      </c>
    </row>
    <row r="109" spans="1:87" x14ac:dyDescent="0.25">
      <c r="A109">
        <v>117</v>
      </c>
      <c r="B109">
        <v>57109</v>
      </c>
      <c r="C109" t="s">
        <v>485</v>
      </c>
      <c r="D109" t="s">
        <v>486</v>
      </c>
      <c r="E109" t="s">
        <v>487</v>
      </c>
      <c r="F109">
        <v>60.39</v>
      </c>
      <c r="G109" t="s">
        <v>152</v>
      </c>
      <c r="H109">
        <v>60.3</v>
      </c>
      <c r="I109" t="s">
        <v>153</v>
      </c>
      <c r="J109">
        <v>60</v>
      </c>
      <c r="K109" t="s">
        <v>154</v>
      </c>
      <c r="L109" t="s">
        <v>92</v>
      </c>
      <c r="M109" t="s">
        <v>93</v>
      </c>
      <c r="N109">
        <v>113</v>
      </c>
      <c r="O109" t="s">
        <v>119</v>
      </c>
      <c r="P109">
        <v>11</v>
      </c>
      <c r="Q109" t="s">
        <v>95</v>
      </c>
      <c r="R109">
        <v>1</v>
      </c>
      <c r="S109" t="s">
        <v>96</v>
      </c>
      <c r="T109">
        <v>9</v>
      </c>
      <c r="U109" t="s">
        <v>372</v>
      </c>
      <c r="V109">
        <v>60</v>
      </c>
      <c r="W109" t="s">
        <v>239</v>
      </c>
      <c r="X109">
        <v>3</v>
      </c>
      <c r="Y109" t="s">
        <v>240</v>
      </c>
      <c r="Z109">
        <v>2020</v>
      </c>
      <c r="AA109">
        <v>1</v>
      </c>
      <c r="AB109">
        <v>47970000</v>
      </c>
      <c r="AC109">
        <v>11</v>
      </c>
      <c r="AD109" t="s">
        <v>85</v>
      </c>
      <c r="AE109" t="s">
        <v>104</v>
      </c>
      <c r="AF109" t="s">
        <v>274</v>
      </c>
      <c r="AG109" t="s">
        <v>233</v>
      </c>
      <c r="AH109" t="s">
        <v>175</v>
      </c>
      <c r="AI109">
        <v>44</v>
      </c>
      <c r="AJ109">
        <v>44</v>
      </c>
      <c r="AK109">
        <v>44</v>
      </c>
      <c r="AL109">
        <v>44</v>
      </c>
      <c r="AM109">
        <v>44</v>
      </c>
      <c r="AN109">
        <v>44</v>
      </c>
      <c r="AO109">
        <v>44</v>
      </c>
      <c r="AP109">
        <v>44</v>
      </c>
      <c r="AQ109">
        <v>44</v>
      </c>
      <c r="AR109">
        <v>44</v>
      </c>
      <c r="AS109">
        <v>44</v>
      </c>
      <c r="AT109">
        <v>44</v>
      </c>
      <c r="AU109">
        <v>44</v>
      </c>
      <c r="AV109">
        <v>44</v>
      </c>
      <c r="AW109">
        <v>44</v>
      </c>
      <c r="AX109">
        <v>44</v>
      </c>
      <c r="AY109">
        <v>44</v>
      </c>
      <c r="AZ109">
        <v>44</v>
      </c>
      <c r="BA109">
        <v>44</v>
      </c>
      <c r="BB109">
        <v>44</v>
      </c>
      <c r="BC109">
        <v>44</v>
      </c>
      <c r="BD109">
        <v>44</v>
      </c>
      <c r="BE109">
        <v>44</v>
      </c>
      <c r="BF109">
        <v>44</v>
      </c>
      <c r="BG109">
        <v>44</v>
      </c>
      <c r="BH109">
        <v>44</v>
      </c>
      <c r="BI109">
        <v>44</v>
      </c>
      <c r="BJ109">
        <v>44</v>
      </c>
      <c r="BK109">
        <v>44</v>
      </c>
      <c r="BL109">
        <v>44</v>
      </c>
      <c r="BM109">
        <v>44</v>
      </c>
      <c r="BN109">
        <v>44</v>
      </c>
      <c r="BO109">
        <v>44</v>
      </c>
      <c r="BP109">
        <v>44</v>
      </c>
      <c r="BQ109">
        <v>44</v>
      </c>
      <c r="BR109">
        <v>44</v>
      </c>
      <c r="BS109">
        <v>43</v>
      </c>
      <c r="BT109">
        <v>43</v>
      </c>
      <c r="BU109">
        <v>43</v>
      </c>
      <c r="BV109">
        <v>43</v>
      </c>
      <c r="BW109">
        <v>43</v>
      </c>
      <c r="BX109">
        <v>43</v>
      </c>
      <c r="BY109">
        <v>43</v>
      </c>
      <c r="BZ109">
        <v>43</v>
      </c>
      <c r="CA109">
        <v>43.81818181818182</v>
      </c>
      <c r="CB109">
        <v>44</v>
      </c>
      <c r="CC109">
        <v>0.39015365325741458</v>
      </c>
      <c r="CD109">
        <v>8.9039215473683819E-3</v>
      </c>
      <c r="CE109">
        <v>43</v>
      </c>
      <c r="CF109">
        <v>44</v>
      </c>
      <c r="CG109">
        <v>1</v>
      </c>
      <c r="CH109">
        <v>-1</v>
      </c>
      <c r="CI109">
        <v>1</v>
      </c>
    </row>
    <row r="110" spans="1:87" x14ac:dyDescent="0.25">
      <c r="A110">
        <v>120</v>
      </c>
      <c r="B110">
        <v>57993</v>
      </c>
      <c r="C110" t="s">
        <v>488</v>
      </c>
      <c r="D110" t="s">
        <v>489</v>
      </c>
      <c r="E110" t="s">
        <v>490</v>
      </c>
      <c r="F110">
        <v>62.1</v>
      </c>
      <c r="G110" t="s">
        <v>244</v>
      </c>
      <c r="H110">
        <v>62.1</v>
      </c>
      <c r="I110" t="s">
        <v>244</v>
      </c>
      <c r="J110">
        <v>62</v>
      </c>
      <c r="K110" t="s">
        <v>130</v>
      </c>
      <c r="L110" t="s">
        <v>131</v>
      </c>
      <c r="M110" t="s">
        <v>132</v>
      </c>
      <c r="N110">
        <v>113</v>
      </c>
      <c r="O110" t="s">
        <v>119</v>
      </c>
      <c r="P110">
        <v>11</v>
      </c>
      <c r="Q110" t="s">
        <v>95</v>
      </c>
      <c r="R110">
        <v>1</v>
      </c>
      <c r="S110" t="s">
        <v>96</v>
      </c>
      <c r="T110">
        <v>2</v>
      </c>
      <c r="U110" t="s">
        <v>349</v>
      </c>
      <c r="V110">
        <v>40</v>
      </c>
      <c r="W110" t="s">
        <v>254</v>
      </c>
      <c r="X110">
        <v>2</v>
      </c>
      <c r="Y110" t="s">
        <v>255</v>
      </c>
      <c r="Z110">
        <v>2012</v>
      </c>
      <c r="AA110">
        <v>4</v>
      </c>
      <c r="AB110">
        <v>413320000</v>
      </c>
      <c r="AC110">
        <v>15</v>
      </c>
      <c r="AD110" t="s">
        <v>173</v>
      </c>
      <c r="AE110" t="s">
        <v>125</v>
      </c>
      <c r="AF110" t="s">
        <v>135</v>
      </c>
      <c r="AG110" t="s">
        <v>102</v>
      </c>
      <c r="AH110" t="s">
        <v>175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0</v>
      </c>
      <c r="CD110">
        <v>0</v>
      </c>
      <c r="CE110">
        <v>1</v>
      </c>
      <c r="CF110">
        <v>1</v>
      </c>
      <c r="CG110">
        <v>0</v>
      </c>
      <c r="CH110">
        <v>0</v>
      </c>
      <c r="CI110">
        <v>0</v>
      </c>
    </row>
    <row r="111" spans="1:87" x14ac:dyDescent="0.25">
      <c r="A111">
        <v>121</v>
      </c>
      <c r="B111">
        <v>58152</v>
      </c>
      <c r="C111" t="s">
        <v>491</v>
      </c>
      <c r="D111" t="s">
        <v>492</v>
      </c>
      <c r="E111" t="s">
        <v>493</v>
      </c>
      <c r="F111">
        <v>94.99</v>
      </c>
      <c r="G111" t="s">
        <v>494</v>
      </c>
      <c r="H111">
        <v>94.9</v>
      </c>
      <c r="I111" t="s">
        <v>495</v>
      </c>
      <c r="J111">
        <v>94</v>
      </c>
      <c r="K111" t="s">
        <v>496</v>
      </c>
      <c r="L111" t="s">
        <v>497</v>
      </c>
      <c r="M111" t="s">
        <v>498</v>
      </c>
      <c r="N111">
        <v>569</v>
      </c>
      <c r="O111" t="s">
        <v>499</v>
      </c>
      <c r="P111">
        <v>56</v>
      </c>
      <c r="Q111" t="s">
        <v>265</v>
      </c>
      <c r="R111">
        <v>5</v>
      </c>
      <c r="S111" t="s">
        <v>143</v>
      </c>
      <c r="T111">
        <v>1</v>
      </c>
      <c r="U111" t="s">
        <v>97</v>
      </c>
      <c r="V111">
        <v>11</v>
      </c>
      <c r="W111" t="s">
        <v>97</v>
      </c>
      <c r="X111">
        <v>1</v>
      </c>
      <c r="Y111" t="s">
        <v>98</v>
      </c>
      <c r="Z111">
        <v>2011</v>
      </c>
      <c r="AA111">
        <v>13</v>
      </c>
      <c r="AC111">
        <v>30</v>
      </c>
      <c r="AD111" t="s">
        <v>134</v>
      </c>
      <c r="AE111" t="s">
        <v>146</v>
      </c>
      <c r="AF111" t="s">
        <v>147</v>
      </c>
      <c r="AG111" t="s">
        <v>102</v>
      </c>
      <c r="AH111" t="s">
        <v>144</v>
      </c>
      <c r="AI111">
        <v>11</v>
      </c>
      <c r="AJ111">
        <v>11</v>
      </c>
      <c r="AK111">
        <v>11</v>
      </c>
      <c r="AL111">
        <v>11</v>
      </c>
      <c r="AM111">
        <v>11</v>
      </c>
      <c r="AN111">
        <v>11</v>
      </c>
      <c r="AO111">
        <v>11</v>
      </c>
      <c r="AP111">
        <v>11</v>
      </c>
      <c r="AQ111">
        <v>11</v>
      </c>
      <c r="AR111">
        <v>11</v>
      </c>
      <c r="AS111">
        <v>11</v>
      </c>
      <c r="AT111">
        <v>12</v>
      </c>
      <c r="AU111">
        <v>12</v>
      </c>
      <c r="AV111">
        <v>12</v>
      </c>
      <c r="AW111">
        <v>12</v>
      </c>
      <c r="AX111">
        <v>12</v>
      </c>
      <c r="AY111">
        <v>12</v>
      </c>
      <c r="AZ111">
        <v>12</v>
      </c>
      <c r="BA111">
        <v>12</v>
      </c>
      <c r="BB111">
        <v>12</v>
      </c>
      <c r="BC111">
        <v>12</v>
      </c>
      <c r="BD111">
        <v>12</v>
      </c>
      <c r="BE111">
        <v>12</v>
      </c>
      <c r="BF111">
        <v>12</v>
      </c>
      <c r="BG111">
        <v>12</v>
      </c>
      <c r="BH111">
        <v>12</v>
      </c>
      <c r="BI111">
        <v>12</v>
      </c>
      <c r="BJ111">
        <v>12</v>
      </c>
      <c r="BK111">
        <v>12</v>
      </c>
      <c r="BL111">
        <v>12</v>
      </c>
      <c r="BM111">
        <v>12</v>
      </c>
      <c r="BN111">
        <v>12</v>
      </c>
      <c r="BO111">
        <v>12</v>
      </c>
      <c r="BP111">
        <v>12</v>
      </c>
      <c r="BQ111">
        <v>12</v>
      </c>
      <c r="BR111">
        <v>12</v>
      </c>
      <c r="BS111">
        <v>12</v>
      </c>
      <c r="BT111">
        <v>12</v>
      </c>
      <c r="BU111">
        <v>12</v>
      </c>
      <c r="BV111">
        <v>12</v>
      </c>
      <c r="BW111">
        <v>12</v>
      </c>
      <c r="BX111">
        <v>12</v>
      </c>
      <c r="BY111">
        <v>12</v>
      </c>
      <c r="BZ111">
        <v>12</v>
      </c>
      <c r="CA111">
        <v>11.75</v>
      </c>
      <c r="CB111">
        <v>12</v>
      </c>
      <c r="CC111">
        <v>0.43801879539156641</v>
      </c>
      <c r="CD111">
        <v>3.7278195352473738E-2</v>
      </c>
      <c r="CE111">
        <v>11</v>
      </c>
      <c r="CF111">
        <v>12</v>
      </c>
      <c r="CG111">
        <v>1</v>
      </c>
      <c r="CH111">
        <v>1</v>
      </c>
      <c r="CI111">
        <v>1</v>
      </c>
    </row>
    <row r="112" spans="1:87" x14ac:dyDescent="0.25">
      <c r="A112">
        <v>122</v>
      </c>
      <c r="B112">
        <v>58627</v>
      </c>
      <c r="C112" t="s">
        <v>500</v>
      </c>
      <c r="D112" t="s">
        <v>483</v>
      </c>
      <c r="E112" t="s">
        <v>484</v>
      </c>
      <c r="F112">
        <v>63.91</v>
      </c>
      <c r="G112" t="s">
        <v>212</v>
      </c>
      <c r="H112">
        <v>63.9</v>
      </c>
      <c r="I112" t="s">
        <v>213</v>
      </c>
      <c r="J112">
        <v>63</v>
      </c>
      <c r="K112" t="s">
        <v>172</v>
      </c>
      <c r="L112" t="s">
        <v>131</v>
      </c>
      <c r="M112" t="s">
        <v>132</v>
      </c>
      <c r="N112">
        <v>114</v>
      </c>
      <c r="O112" t="s">
        <v>94</v>
      </c>
      <c r="P112">
        <v>11</v>
      </c>
      <c r="Q112" t="s">
        <v>95</v>
      </c>
      <c r="R112">
        <v>1</v>
      </c>
      <c r="S112" t="s">
        <v>96</v>
      </c>
      <c r="T112">
        <v>1</v>
      </c>
      <c r="U112" t="s">
        <v>97</v>
      </c>
      <c r="V112">
        <v>11</v>
      </c>
      <c r="W112" t="s">
        <v>97</v>
      </c>
      <c r="X112">
        <v>1</v>
      </c>
      <c r="Y112" t="s">
        <v>98</v>
      </c>
      <c r="Z112">
        <v>2014</v>
      </c>
      <c r="AA112">
        <v>23</v>
      </c>
      <c r="AB112">
        <v>801920000</v>
      </c>
      <c r="AC112">
        <v>40</v>
      </c>
      <c r="AD112" t="s">
        <v>283</v>
      </c>
      <c r="AE112" t="s">
        <v>148</v>
      </c>
      <c r="AF112" t="s">
        <v>405</v>
      </c>
      <c r="AG112" t="s">
        <v>102</v>
      </c>
      <c r="AH112" t="s">
        <v>137</v>
      </c>
      <c r="AI112">
        <v>73</v>
      </c>
      <c r="AJ112">
        <v>73</v>
      </c>
      <c r="AK112">
        <v>73</v>
      </c>
      <c r="AL112">
        <v>73</v>
      </c>
      <c r="AM112">
        <v>73</v>
      </c>
      <c r="AN112">
        <v>72</v>
      </c>
      <c r="AO112">
        <v>73</v>
      </c>
      <c r="AP112">
        <v>73</v>
      </c>
      <c r="AQ112">
        <v>73</v>
      </c>
      <c r="AR112">
        <v>73</v>
      </c>
      <c r="AS112">
        <v>73</v>
      </c>
      <c r="AT112">
        <v>73</v>
      </c>
      <c r="AU112">
        <v>73</v>
      </c>
      <c r="AV112">
        <v>73</v>
      </c>
      <c r="AW112">
        <v>73</v>
      </c>
      <c r="AX112">
        <v>73</v>
      </c>
      <c r="AY112">
        <v>73</v>
      </c>
      <c r="AZ112">
        <v>73</v>
      </c>
      <c r="BA112">
        <v>73</v>
      </c>
      <c r="BB112">
        <v>73</v>
      </c>
      <c r="BC112">
        <v>73</v>
      </c>
      <c r="BD112">
        <v>73</v>
      </c>
      <c r="BE112">
        <v>73</v>
      </c>
      <c r="BF112">
        <v>73</v>
      </c>
      <c r="BG112">
        <v>73</v>
      </c>
      <c r="BH112">
        <v>73</v>
      </c>
      <c r="BI112">
        <v>73</v>
      </c>
      <c r="BJ112">
        <v>73</v>
      </c>
      <c r="BK112">
        <v>73</v>
      </c>
      <c r="BL112">
        <v>73</v>
      </c>
      <c r="BM112">
        <v>73</v>
      </c>
      <c r="BN112">
        <v>73</v>
      </c>
      <c r="BO112">
        <v>73</v>
      </c>
      <c r="BP112">
        <v>73</v>
      </c>
      <c r="BQ112">
        <v>73</v>
      </c>
      <c r="BR112">
        <v>73</v>
      </c>
      <c r="BS112">
        <v>73</v>
      </c>
      <c r="BT112">
        <v>73</v>
      </c>
      <c r="BU112">
        <v>73</v>
      </c>
      <c r="BV112">
        <v>73</v>
      </c>
      <c r="BW112">
        <v>73</v>
      </c>
      <c r="BX112">
        <v>73</v>
      </c>
      <c r="BY112">
        <v>82</v>
      </c>
      <c r="BZ112">
        <v>83</v>
      </c>
      <c r="CA112">
        <v>73.409090909090907</v>
      </c>
      <c r="CB112">
        <v>73</v>
      </c>
      <c r="CC112">
        <v>2.0152694068637609</v>
      </c>
      <c r="CD112">
        <v>2.745258634737012E-2</v>
      </c>
      <c r="CE112">
        <v>72</v>
      </c>
      <c r="CF112">
        <v>83</v>
      </c>
      <c r="CG112">
        <v>11</v>
      </c>
      <c r="CH112">
        <v>10</v>
      </c>
      <c r="CI112">
        <v>10</v>
      </c>
    </row>
    <row r="113" spans="1:87" x14ac:dyDescent="0.25">
      <c r="A113">
        <v>123</v>
      </c>
      <c r="B113">
        <v>58753</v>
      </c>
      <c r="C113" t="s">
        <v>501</v>
      </c>
      <c r="D113" t="s">
        <v>502</v>
      </c>
      <c r="E113" t="s">
        <v>503</v>
      </c>
      <c r="F113">
        <v>58.19</v>
      </c>
      <c r="G113" t="s">
        <v>447</v>
      </c>
      <c r="H113">
        <v>58.1</v>
      </c>
      <c r="I113" t="s">
        <v>90</v>
      </c>
      <c r="J113">
        <v>58</v>
      </c>
      <c r="K113" t="s">
        <v>91</v>
      </c>
      <c r="L113" t="s">
        <v>92</v>
      </c>
      <c r="M113" t="s">
        <v>93</v>
      </c>
      <c r="N113">
        <v>113</v>
      </c>
      <c r="O113" t="s">
        <v>119</v>
      </c>
      <c r="P113">
        <v>11</v>
      </c>
      <c r="Q113" t="s">
        <v>95</v>
      </c>
      <c r="R113">
        <v>1</v>
      </c>
      <c r="S113" t="s">
        <v>96</v>
      </c>
      <c r="T113">
        <v>1</v>
      </c>
      <c r="U113" t="s">
        <v>97</v>
      </c>
      <c r="V113">
        <v>11</v>
      </c>
      <c r="W113" t="s">
        <v>97</v>
      </c>
      <c r="X113">
        <v>1</v>
      </c>
      <c r="Y113" t="s">
        <v>98</v>
      </c>
      <c r="Z113">
        <v>2021</v>
      </c>
      <c r="AA113">
        <v>3</v>
      </c>
      <c r="AB113">
        <v>97440000</v>
      </c>
      <c r="AC113">
        <v>15</v>
      </c>
      <c r="AD113" t="s">
        <v>173</v>
      </c>
      <c r="AE113" t="s">
        <v>110</v>
      </c>
      <c r="AF113" t="s">
        <v>174</v>
      </c>
      <c r="AG113" t="s">
        <v>123</v>
      </c>
      <c r="AH113" t="s">
        <v>175</v>
      </c>
      <c r="AI113">
        <v>81</v>
      </c>
      <c r="AJ113">
        <v>81</v>
      </c>
      <c r="AK113">
        <v>80</v>
      </c>
      <c r="AL113">
        <v>75</v>
      </c>
      <c r="AM113">
        <v>79</v>
      </c>
      <c r="AN113">
        <v>79</v>
      </c>
      <c r="AO113">
        <v>81</v>
      </c>
      <c r="AP113">
        <v>79</v>
      </c>
      <c r="AQ113">
        <v>81</v>
      </c>
      <c r="AR113">
        <v>79</v>
      </c>
      <c r="AS113">
        <v>82</v>
      </c>
      <c r="AT113">
        <v>80</v>
      </c>
      <c r="AU113">
        <v>80</v>
      </c>
      <c r="AV113">
        <v>80</v>
      </c>
      <c r="AW113">
        <v>81</v>
      </c>
      <c r="AX113">
        <v>81</v>
      </c>
      <c r="AY113">
        <v>81</v>
      </c>
      <c r="AZ113">
        <v>81</v>
      </c>
      <c r="BA113">
        <v>77</v>
      </c>
      <c r="BB113">
        <v>78</v>
      </c>
      <c r="BC113">
        <v>79</v>
      </c>
      <c r="BD113">
        <v>78</v>
      </c>
      <c r="BE113">
        <v>79</v>
      </c>
      <c r="BF113">
        <v>79</v>
      </c>
      <c r="BG113">
        <v>101</v>
      </c>
      <c r="BH113">
        <v>107</v>
      </c>
      <c r="BI113">
        <v>106</v>
      </c>
      <c r="BJ113">
        <v>101</v>
      </c>
      <c r="BK113">
        <v>79</v>
      </c>
      <c r="BL113">
        <v>79</v>
      </c>
      <c r="BM113">
        <v>74</v>
      </c>
      <c r="BN113">
        <v>73</v>
      </c>
      <c r="BO113">
        <v>74</v>
      </c>
      <c r="BP113">
        <v>72</v>
      </c>
      <c r="BQ113">
        <v>101</v>
      </c>
      <c r="BR113">
        <v>101</v>
      </c>
      <c r="BS113">
        <v>102</v>
      </c>
      <c r="BT113">
        <v>102</v>
      </c>
      <c r="BU113">
        <v>102</v>
      </c>
      <c r="BV113">
        <v>101</v>
      </c>
      <c r="BW113">
        <v>104</v>
      </c>
      <c r="BX113">
        <v>109</v>
      </c>
      <c r="BY113">
        <v>109</v>
      </c>
      <c r="BZ113">
        <v>80</v>
      </c>
      <c r="CA113">
        <v>86.090909090909093</v>
      </c>
      <c r="CB113">
        <v>80.5</v>
      </c>
      <c r="CC113">
        <v>11.748959739836017</v>
      </c>
      <c r="CD113">
        <v>0.13647154924835922</v>
      </c>
      <c r="CE113">
        <v>72</v>
      </c>
      <c r="CF113">
        <v>109</v>
      </c>
      <c r="CG113">
        <v>37</v>
      </c>
      <c r="CH113">
        <v>-1</v>
      </c>
      <c r="CI113">
        <v>1</v>
      </c>
    </row>
    <row r="114" spans="1:87" x14ac:dyDescent="0.25">
      <c r="A114">
        <v>124</v>
      </c>
      <c r="B114">
        <v>59435</v>
      </c>
      <c r="C114" t="s">
        <v>504</v>
      </c>
      <c r="D114" t="s">
        <v>505</v>
      </c>
      <c r="E114" t="s">
        <v>506</v>
      </c>
      <c r="F114">
        <v>72.099999999999994</v>
      </c>
      <c r="G114" t="s">
        <v>507</v>
      </c>
      <c r="H114">
        <v>72.099999999999994</v>
      </c>
      <c r="I114" t="s">
        <v>507</v>
      </c>
      <c r="J114">
        <v>72</v>
      </c>
      <c r="K114" t="s">
        <v>508</v>
      </c>
      <c r="L114" t="s">
        <v>117</v>
      </c>
      <c r="M114" t="s">
        <v>118</v>
      </c>
      <c r="N114">
        <v>599</v>
      </c>
      <c r="O114" t="s">
        <v>260</v>
      </c>
      <c r="P114">
        <v>59</v>
      </c>
      <c r="Q114" t="s">
        <v>260</v>
      </c>
      <c r="R114">
        <v>5</v>
      </c>
      <c r="S114" t="s">
        <v>143</v>
      </c>
      <c r="T114">
        <v>1</v>
      </c>
      <c r="U114" t="s">
        <v>97</v>
      </c>
      <c r="V114">
        <v>11</v>
      </c>
      <c r="W114" t="s">
        <v>97</v>
      </c>
      <c r="X114">
        <v>1</v>
      </c>
      <c r="Y114" t="s">
        <v>98</v>
      </c>
      <c r="Z114">
        <v>2025</v>
      </c>
      <c r="AA114">
        <v>398</v>
      </c>
      <c r="AC114">
        <v>82</v>
      </c>
      <c r="AD114" t="s">
        <v>109</v>
      </c>
      <c r="AE114" t="s">
        <v>146</v>
      </c>
      <c r="AF114" t="s">
        <v>147</v>
      </c>
      <c r="AG114" t="s">
        <v>123</v>
      </c>
      <c r="AH114" t="s">
        <v>144</v>
      </c>
      <c r="AI114">
        <v>13</v>
      </c>
      <c r="AJ114">
        <v>13</v>
      </c>
      <c r="AK114">
        <v>13</v>
      </c>
      <c r="AL114">
        <v>17</v>
      </c>
      <c r="AM114">
        <v>13</v>
      </c>
      <c r="AN114">
        <v>13</v>
      </c>
      <c r="AO114">
        <v>13</v>
      </c>
      <c r="AP114">
        <v>13</v>
      </c>
      <c r="AQ114">
        <v>13</v>
      </c>
      <c r="AR114">
        <v>13</v>
      </c>
      <c r="AS114">
        <v>13</v>
      </c>
      <c r="AT114">
        <v>13</v>
      </c>
      <c r="AU114">
        <v>13</v>
      </c>
      <c r="AV114">
        <v>13</v>
      </c>
      <c r="AW114">
        <v>13</v>
      </c>
      <c r="AX114">
        <v>13</v>
      </c>
      <c r="AY114">
        <v>13</v>
      </c>
      <c r="AZ114">
        <v>13</v>
      </c>
      <c r="BA114">
        <v>13</v>
      </c>
      <c r="BB114">
        <v>13</v>
      </c>
      <c r="BC114">
        <v>13</v>
      </c>
      <c r="BD114">
        <v>13</v>
      </c>
      <c r="BE114">
        <v>13</v>
      </c>
      <c r="BF114">
        <v>13</v>
      </c>
      <c r="BG114">
        <v>17</v>
      </c>
      <c r="BH114">
        <v>13</v>
      </c>
      <c r="BI114">
        <v>13</v>
      </c>
      <c r="BJ114">
        <v>17</v>
      </c>
      <c r="BK114">
        <v>13</v>
      </c>
      <c r="BL114">
        <v>13</v>
      </c>
      <c r="BM114">
        <v>17</v>
      </c>
      <c r="BN114">
        <v>17</v>
      </c>
      <c r="BO114">
        <v>17</v>
      </c>
      <c r="BP114">
        <v>17</v>
      </c>
      <c r="BQ114">
        <v>17</v>
      </c>
      <c r="BR114">
        <v>17</v>
      </c>
      <c r="BS114">
        <v>17</v>
      </c>
      <c r="BT114">
        <v>17</v>
      </c>
      <c r="BU114">
        <v>17</v>
      </c>
      <c r="BV114">
        <v>17</v>
      </c>
      <c r="BW114">
        <v>17</v>
      </c>
      <c r="BX114">
        <v>13</v>
      </c>
      <c r="BY114">
        <v>13</v>
      </c>
      <c r="BZ114">
        <v>15</v>
      </c>
      <c r="CA114">
        <v>14.318181818181818</v>
      </c>
      <c r="CB114">
        <v>13</v>
      </c>
      <c r="CC114">
        <v>1.8773153428249392</v>
      </c>
      <c r="CD114">
        <v>0.13111408743539257</v>
      </c>
      <c r="CE114">
        <v>13</v>
      </c>
      <c r="CF114">
        <v>17</v>
      </c>
      <c r="CG114">
        <v>4</v>
      </c>
      <c r="CH114">
        <v>2</v>
      </c>
      <c r="CI114">
        <v>2</v>
      </c>
    </row>
    <row r="115" spans="1:87" x14ac:dyDescent="0.25">
      <c r="A115">
        <v>125</v>
      </c>
      <c r="B115">
        <v>59771</v>
      </c>
      <c r="C115" t="s">
        <v>509</v>
      </c>
      <c r="D115" t="s">
        <v>510</v>
      </c>
      <c r="E115" t="s">
        <v>511</v>
      </c>
      <c r="F115">
        <v>85.4</v>
      </c>
      <c r="G115" t="s">
        <v>200</v>
      </c>
      <c r="H115">
        <v>85.4</v>
      </c>
      <c r="I115" t="s">
        <v>200</v>
      </c>
      <c r="J115">
        <v>85</v>
      </c>
      <c r="K115" t="s">
        <v>201</v>
      </c>
      <c r="L115" t="s">
        <v>202</v>
      </c>
      <c r="M115" t="s">
        <v>203</v>
      </c>
      <c r="N115">
        <v>563</v>
      </c>
      <c r="O115" t="s">
        <v>264</v>
      </c>
      <c r="P115">
        <v>56</v>
      </c>
      <c r="Q115" t="s">
        <v>265</v>
      </c>
      <c r="R115">
        <v>5</v>
      </c>
      <c r="S115" t="s">
        <v>143</v>
      </c>
      <c r="T115">
        <v>1</v>
      </c>
      <c r="U115" t="s">
        <v>97</v>
      </c>
      <c r="V115">
        <v>11</v>
      </c>
      <c r="W115" t="s">
        <v>97</v>
      </c>
      <c r="X115">
        <v>1</v>
      </c>
      <c r="Y115" t="s">
        <v>98</v>
      </c>
      <c r="Z115">
        <v>2021</v>
      </c>
      <c r="AC115">
        <v>0</v>
      </c>
      <c r="AD115" t="s">
        <v>147</v>
      </c>
      <c r="AE115" t="s">
        <v>146</v>
      </c>
      <c r="AF115" t="s">
        <v>147</v>
      </c>
      <c r="AG115" t="s">
        <v>123</v>
      </c>
      <c r="AH115" t="s">
        <v>144</v>
      </c>
      <c r="AI115">
        <v>128</v>
      </c>
      <c r="AJ115">
        <v>128</v>
      </c>
      <c r="AK115">
        <v>128</v>
      </c>
      <c r="AL115">
        <v>131</v>
      </c>
      <c r="AM115">
        <v>127</v>
      </c>
      <c r="AN115">
        <v>128</v>
      </c>
      <c r="AO115">
        <v>133</v>
      </c>
      <c r="AP115">
        <v>130</v>
      </c>
      <c r="AQ115">
        <v>133</v>
      </c>
      <c r="AR115">
        <v>132</v>
      </c>
      <c r="AS115">
        <v>128</v>
      </c>
      <c r="AT115">
        <v>129</v>
      </c>
      <c r="AU115">
        <v>130</v>
      </c>
      <c r="AV115">
        <v>128</v>
      </c>
      <c r="AW115">
        <v>128</v>
      </c>
      <c r="AX115">
        <v>126</v>
      </c>
      <c r="AY115">
        <v>129</v>
      </c>
      <c r="AZ115">
        <v>133</v>
      </c>
      <c r="BA115">
        <v>126</v>
      </c>
      <c r="BB115">
        <v>126</v>
      </c>
      <c r="BC115">
        <v>126</v>
      </c>
      <c r="BD115">
        <v>127</v>
      </c>
      <c r="BE115">
        <v>126</v>
      </c>
      <c r="BF115">
        <v>126</v>
      </c>
      <c r="BG115">
        <v>126</v>
      </c>
      <c r="BH115">
        <v>125</v>
      </c>
      <c r="BI115">
        <v>125</v>
      </c>
      <c r="BJ115">
        <v>128</v>
      </c>
      <c r="BK115">
        <v>132</v>
      </c>
      <c r="BL115">
        <v>138</v>
      </c>
      <c r="BM115">
        <v>137</v>
      </c>
      <c r="BN115">
        <v>125</v>
      </c>
      <c r="BO115">
        <v>125</v>
      </c>
      <c r="BP115">
        <v>124</v>
      </c>
      <c r="BQ115">
        <v>127</v>
      </c>
      <c r="BR115">
        <v>127</v>
      </c>
      <c r="BS115">
        <v>102</v>
      </c>
      <c r="BT115">
        <v>102</v>
      </c>
      <c r="BU115">
        <v>123</v>
      </c>
      <c r="BV115">
        <v>121</v>
      </c>
      <c r="BW115">
        <v>122</v>
      </c>
      <c r="BX115">
        <v>125</v>
      </c>
      <c r="BY115">
        <v>124</v>
      </c>
      <c r="BZ115">
        <v>129</v>
      </c>
      <c r="CA115">
        <v>126.65909090909091</v>
      </c>
      <c r="CB115">
        <v>127</v>
      </c>
      <c r="CC115">
        <v>6.4697621602457671</v>
      </c>
      <c r="CD115">
        <v>5.1080124717533419E-2</v>
      </c>
      <c r="CE115">
        <v>102</v>
      </c>
      <c r="CF115">
        <v>138</v>
      </c>
      <c r="CG115">
        <v>36</v>
      </c>
      <c r="CH115">
        <v>1</v>
      </c>
      <c r="CI115">
        <v>1</v>
      </c>
    </row>
    <row r="116" spans="1:87" x14ac:dyDescent="0.25">
      <c r="A116">
        <v>129</v>
      </c>
      <c r="B116">
        <v>60097</v>
      </c>
      <c r="C116" t="s">
        <v>512</v>
      </c>
      <c r="D116" t="s">
        <v>513</v>
      </c>
      <c r="E116" t="s">
        <v>514</v>
      </c>
      <c r="F116">
        <v>58.19</v>
      </c>
      <c r="G116" t="s">
        <v>447</v>
      </c>
      <c r="H116">
        <v>58.1</v>
      </c>
      <c r="I116" t="s">
        <v>90</v>
      </c>
      <c r="J116">
        <v>58</v>
      </c>
      <c r="K116" t="s">
        <v>91</v>
      </c>
      <c r="L116" t="s">
        <v>92</v>
      </c>
      <c r="M116" t="s">
        <v>93</v>
      </c>
      <c r="N116">
        <v>114</v>
      </c>
      <c r="O116" t="s">
        <v>94</v>
      </c>
      <c r="P116">
        <v>11</v>
      </c>
      <c r="Q116" t="s">
        <v>95</v>
      </c>
      <c r="R116">
        <v>1</v>
      </c>
      <c r="S116" t="s">
        <v>96</v>
      </c>
      <c r="T116">
        <v>1</v>
      </c>
      <c r="U116" t="s">
        <v>97</v>
      </c>
      <c r="V116">
        <v>11</v>
      </c>
      <c r="W116" t="s">
        <v>97</v>
      </c>
      <c r="X116">
        <v>1</v>
      </c>
      <c r="Y116" t="s">
        <v>98</v>
      </c>
      <c r="Z116">
        <v>2009</v>
      </c>
      <c r="AA116">
        <v>76</v>
      </c>
      <c r="AB116">
        <v>5408160000</v>
      </c>
      <c r="AC116">
        <v>50</v>
      </c>
      <c r="AD116" t="s">
        <v>120</v>
      </c>
      <c r="AE116" t="s">
        <v>155</v>
      </c>
      <c r="AF116" t="s">
        <v>156</v>
      </c>
      <c r="AG116" t="s">
        <v>136</v>
      </c>
      <c r="AH116" t="s">
        <v>124</v>
      </c>
      <c r="AI116">
        <v>2</v>
      </c>
      <c r="AJ116">
        <v>2</v>
      </c>
      <c r="AK116">
        <v>2</v>
      </c>
      <c r="AL116">
        <v>2</v>
      </c>
      <c r="AM116">
        <v>2</v>
      </c>
      <c r="AN116">
        <v>2</v>
      </c>
      <c r="AO116">
        <v>2</v>
      </c>
      <c r="AP116">
        <v>2</v>
      </c>
      <c r="AQ116">
        <v>2</v>
      </c>
      <c r="AR116">
        <v>2</v>
      </c>
      <c r="AS116">
        <v>2</v>
      </c>
      <c r="AT116">
        <v>2</v>
      </c>
      <c r="AU116">
        <v>2</v>
      </c>
      <c r="AV116">
        <v>2</v>
      </c>
      <c r="AW116">
        <v>2</v>
      </c>
      <c r="AX116">
        <v>2</v>
      </c>
      <c r="AY116">
        <v>2</v>
      </c>
      <c r="AZ116">
        <v>2</v>
      </c>
      <c r="BA116">
        <v>2</v>
      </c>
      <c r="BB116">
        <v>2</v>
      </c>
      <c r="BC116">
        <v>2</v>
      </c>
      <c r="BD116">
        <v>2</v>
      </c>
      <c r="BE116">
        <v>2</v>
      </c>
      <c r="BF116">
        <v>2</v>
      </c>
      <c r="BG116">
        <v>2</v>
      </c>
      <c r="BH116">
        <v>2</v>
      </c>
      <c r="BI116">
        <v>2</v>
      </c>
      <c r="BJ116">
        <v>2</v>
      </c>
      <c r="BK116">
        <v>2</v>
      </c>
      <c r="BL116">
        <v>2</v>
      </c>
      <c r="BM116">
        <v>2</v>
      </c>
      <c r="BN116">
        <v>2</v>
      </c>
      <c r="BO116">
        <v>2</v>
      </c>
      <c r="BP116">
        <v>2</v>
      </c>
      <c r="BQ116">
        <v>2</v>
      </c>
      <c r="BR116">
        <v>2</v>
      </c>
      <c r="BS116">
        <v>2</v>
      </c>
      <c r="BT116">
        <v>2</v>
      </c>
      <c r="BU116">
        <v>2</v>
      </c>
      <c r="BV116">
        <v>2</v>
      </c>
      <c r="BW116">
        <v>2</v>
      </c>
      <c r="BX116">
        <v>2</v>
      </c>
      <c r="BY116">
        <v>2</v>
      </c>
      <c r="BZ116">
        <v>2</v>
      </c>
      <c r="CA116">
        <v>2</v>
      </c>
      <c r="CB116">
        <v>2</v>
      </c>
      <c r="CC116">
        <v>0</v>
      </c>
      <c r="CD116">
        <v>0</v>
      </c>
      <c r="CE116">
        <v>2</v>
      </c>
      <c r="CF116">
        <v>2</v>
      </c>
      <c r="CG116">
        <v>0</v>
      </c>
      <c r="CH116">
        <v>0</v>
      </c>
      <c r="CI116">
        <v>0</v>
      </c>
    </row>
    <row r="117" spans="1:87" x14ac:dyDescent="0.25">
      <c r="A117">
        <v>130</v>
      </c>
      <c r="B117">
        <v>60109</v>
      </c>
      <c r="C117" t="s">
        <v>515</v>
      </c>
      <c r="D117" t="s">
        <v>169</v>
      </c>
      <c r="E117" t="s">
        <v>170</v>
      </c>
      <c r="F117">
        <v>63.1</v>
      </c>
      <c r="G117" t="s">
        <v>171</v>
      </c>
      <c r="H117">
        <v>63.1</v>
      </c>
      <c r="I117" t="s">
        <v>171</v>
      </c>
      <c r="J117">
        <v>63</v>
      </c>
      <c r="K117" t="s">
        <v>172</v>
      </c>
      <c r="L117" t="s">
        <v>131</v>
      </c>
      <c r="M117" t="s">
        <v>132</v>
      </c>
      <c r="N117">
        <v>113</v>
      </c>
      <c r="O117" t="s">
        <v>119</v>
      </c>
      <c r="P117">
        <v>11</v>
      </c>
      <c r="Q117" t="s">
        <v>95</v>
      </c>
      <c r="R117">
        <v>1</v>
      </c>
      <c r="S117" t="s">
        <v>96</v>
      </c>
      <c r="T117">
        <v>13</v>
      </c>
      <c r="U117" t="s">
        <v>133</v>
      </c>
      <c r="V117">
        <v>12</v>
      </c>
      <c r="W117" t="s">
        <v>133</v>
      </c>
      <c r="X117">
        <v>1</v>
      </c>
      <c r="Y117" t="s">
        <v>98</v>
      </c>
      <c r="Z117">
        <v>2008</v>
      </c>
      <c r="AA117">
        <v>4</v>
      </c>
      <c r="AB117">
        <v>58040000</v>
      </c>
      <c r="AC117">
        <v>15</v>
      </c>
      <c r="AD117" t="s">
        <v>173</v>
      </c>
      <c r="AE117" t="s">
        <v>110</v>
      </c>
      <c r="AF117" t="s">
        <v>174</v>
      </c>
      <c r="AG117" t="s">
        <v>136</v>
      </c>
      <c r="AH117" t="s">
        <v>175</v>
      </c>
      <c r="AI117">
        <v>139</v>
      </c>
      <c r="AJ117">
        <v>132</v>
      </c>
      <c r="AK117">
        <v>129</v>
      </c>
      <c r="AL117">
        <v>134</v>
      </c>
      <c r="AM117">
        <v>129</v>
      </c>
      <c r="AN117">
        <v>131</v>
      </c>
      <c r="AO117">
        <v>129</v>
      </c>
      <c r="AP117">
        <v>125</v>
      </c>
      <c r="AQ117">
        <v>122</v>
      </c>
      <c r="AR117">
        <v>129</v>
      </c>
      <c r="AS117">
        <v>128</v>
      </c>
      <c r="AT117">
        <v>129</v>
      </c>
      <c r="AU117">
        <v>131</v>
      </c>
      <c r="AV117">
        <v>129</v>
      </c>
      <c r="AW117">
        <v>124</v>
      </c>
      <c r="AX117">
        <v>128</v>
      </c>
      <c r="AY117">
        <v>125</v>
      </c>
      <c r="AZ117">
        <v>127</v>
      </c>
      <c r="BA117">
        <v>126</v>
      </c>
      <c r="BB117">
        <v>127</v>
      </c>
      <c r="BC117">
        <v>124</v>
      </c>
      <c r="BD117">
        <v>124</v>
      </c>
      <c r="BE117">
        <v>123</v>
      </c>
      <c r="BF117">
        <v>124</v>
      </c>
      <c r="BG117">
        <v>130</v>
      </c>
      <c r="BH117">
        <v>126</v>
      </c>
      <c r="BI117">
        <v>128</v>
      </c>
      <c r="BJ117">
        <v>130</v>
      </c>
      <c r="BK117">
        <v>125</v>
      </c>
      <c r="BL117">
        <v>123</v>
      </c>
      <c r="BM117">
        <v>122</v>
      </c>
      <c r="BN117">
        <v>128</v>
      </c>
      <c r="BO117">
        <v>130</v>
      </c>
      <c r="BP117">
        <v>125</v>
      </c>
      <c r="BQ117">
        <v>123</v>
      </c>
      <c r="BR117">
        <v>129</v>
      </c>
      <c r="BS117">
        <v>126</v>
      </c>
      <c r="BT117">
        <v>138</v>
      </c>
      <c r="BU117">
        <v>134</v>
      </c>
      <c r="BV117">
        <v>137</v>
      </c>
      <c r="BW117">
        <v>133</v>
      </c>
      <c r="BX117">
        <v>132</v>
      </c>
      <c r="BY117">
        <v>2</v>
      </c>
      <c r="BZ117">
        <v>2</v>
      </c>
      <c r="CA117">
        <v>122.52272727272728</v>
      </c>
      <c r="CB117">
        <v>128</v>
      </c>
      <c r="CC117">
        <v>26.919767645048967</v>
      </c>
      <c r="CD117">
        <v>0.21971244228939982</v>
      </c>
      <c r="CE117">
        <v>2</v>
      </c>
      <c r="CF117">
        <v>139</v>
      </c>
      <c r="CG117">
        <v>137</v>
      </c>
      <c r="CH117">
        <v>-137</v>
      </c>
      <c r="CI117">
        <v>137</v>
      </c>
    </row>
    <row r="118" spans="1:87" x14ac:dyDescent="0.25">
      <c r="A118">
        <v>132</v>
      </c>
      <c r="B118">
        <v>60231</v>
      </c>
      <c r="C118" t="s">
        <v>516</v>
      </c>
      <c r="D118" t="s">
        <v>106</v>
      </c>
      <c r="E118" t="s">
        <v>107</v>
      </c>
      <c r="F118">
        <v>58.13</v>
      </c>
      <c r="G118" t="s">
        <v>108</v>
      </c>
      <c r="H118">
        <v>58.1</v>
      </c>
      <c r="I118" t="s">
        <v>90</v>
      </c>
      <c r="J118">
        <v>58</v>
      </c>
      <c r="K118" t="s">
        <v>91</v>
      </c>
      <c r="L118" t="s">
        <v>92</v>
      </c>
      <c r="M118" t="s">
        <v>93</v>
      </c>
      <c r="N118">
        <v>114</v>
      </c>
      <c r="O118" t="s">
        <v>94</v>
      </c>
      <c r="P118">
        <v>11</v>
      </c>
      <c r="Q118" t="s">
        <v>95</v>
      </c>
      <c r="R118">
        <v>1</v>
      </c>
      <c r="S118" t="s">
        <v>96</v>
      </c>
      <c r="T118">
        <v>1</v>
      </c>
      <c r="U118" t="s">
        <v>97</v>
      </c>
      <c r="V118">
        <v>11</v>
      </c>
      <c r="W118" t="s">
        <v>97</v>
      </c>
      <c r="X118">
        <v>1</v>
      </c>
      <c r="Y118" t="s">
        <v>98</v>
      </c>
      <c r="Z118">
        <v>2014</v>
      </c>
      <c r="AA118">
        <v>409</v>
      </c>
      <c r="AB118">
        <v>14254790000</v>
      </c>
      <c r="AC118">
        <v>82</v>
      </c>
      <c r="AD118" t="s">
        <v>109</v>
      </c>
      <c r="AE118" t="s">
        <v>100</v>
      </c>
      <c r="AF118" t="s">
        <v>101</v>
      </c>
      <c r="AG118" t="s">
        <v>102</v>
      </c>
      <c r="AH118" t="s">
        <v>103</v>
      </c>
      <c r="AI118">
        <v>43</v>
      </c>
      <c r="AJ118">
        <v>43</v>
      </c>
      <c r="AK118">
        <v>43</v>
      </c>
      <c r="AL118">
        <v>43</v>
      </c>
      <c r="AM118">
        <v>43</v>
      </c>
      <c r="AN118">
        <v>41</v>
      </c>
      <c r="AO118">
        <v>43</v>
      </c>
      <c r="AP118">
        <v>43</v>
      </c>
      <c r="AQ118">
        <v>43</v>
      </c>
      <c r="AR118">
        <v>42</v>
      </c>
      <c r="AS118">
        <v>43</v>
      </c>
      <c r="AT118">
        <v>44</v>
      </c>
      <c r="AU118">
        <v>43</v>
      </c>
      <c r="AV118">
        <v>46</v>
      </c>
      <c r="AW118">
        <v>42</v>
      </c>
      <c r="AX118">
        <v>33</v>
      </c>
      <c r="AY118">
        <v>33</v>
      </c>
      <c r="AZ118">
        <v>33</v>
      </c>
      <c r="BA118">
        <v>32</v>
      </c>
      <c r="BB118">
        <v>31</v>
      </c>
      <c r="BC118">
        <v>37</v>
      </c>
      <c r="BD118">
        <v>32</v>
      </c>
      <c r="BE118">
        <v>45</v>
      </c>
      <c r="BF118">
        <v>45</v>
      </c>
      <c r="BG118">
        <v>32</v>
      </c>
      <c r="BH118">
        <v>33</v>
      </c>
      <c r="BI118">
        <v>33</v>
      </c>
      <c r="BJ118">
        <v>33</v>
      </c>
      <c r="BK118">
        <v>33</v>
      </c>
      <c r="BL118">
        <v>33</v>
      </c>
      <c r="BM118">
        <v>32</v>
      </c>
      <c r="BN118">
        <v>31</v>
      </c>
      <c r="BO118">
        <v>32</v>
      </c>
      <c r="BP118">
        <v>31</v>
      </c>
      <c r="BQ118">
        <v>33</v>
      </c>
      <c r="BR118">
        <v>29</v>
      </c>
      <c r="BS118">
        <v>29</v>
      </c>
      <c r="BT118">
        <v>29</v>
      </c>
      <c r="BU118">
        <v>29</v>
      </c>
      <c r="BV118">
        <v>29</v>
      </c>
      <c r="BW118">
        <v>27</v>
      </c>
      <c r="BX118">
        <v>28</v>
      </c>
      <c r="BY118">
        <v>29</v>
      </c>
      <c r="BZ118">
        <v>29</v>
      </c>
      <c r="CA118">
        <v>35.909090909090907</v>
      </c>
      <c r="CB118">
        <v>33</v>
      </c>
      <c r="CC118">
        <v>6.1712694477064014</v>
      </c>
      <c r="CD118">
        <v>0.17185813651840612</v>
      </c>
      <c r="CE118">
        <v>27</v>
      </c>
      <c r="CF118">
        <v>46</v>
      </c>
      <c r="CG118">
        <v>19</v>
      </c>
      <c r="CH118">
        <v>-14</v>
      </c>
      <c r="CI118">
        <v>14</v>
      </c>
    </row>
    <row r="119" spans="1:87" x14ac:dyDescent="0.25">
      <c r="A119">
        <v>133</v>
      </c>
      <c r="B119">
        <v>60278</v>
      </c>
      <c r="C119" t="s">
        <v>517</v>
      </c>
      <c r="D119" t="s">
        <v>87</v>
      </c>
      <c r="E119" t="s">
        <v>88</v>
      </c>
      <c r="F119">
        <v>58.12</v>
      </c>
      <c r="G119" t="s">
        <v>89</v>
      </c>
      <c r="H119">
        <v>58.1</v>
      </c>
      <c r="I119" t="s">
        <v>90</v>
      </c>
      <c r="J119">
        <v>58</v>
      </c>
      <c r="K119" t="s">
        <v>91</v>
      </c>
      <c r="L119" t="s">
        <v>92</v>
      </c>
      <c r="M119" t="s">
        <v>93</v>
      </c>
      <c r="N119">
        <v>114</v>
      </c>
      <c r="O119" t="s">
        <v>94</v>
      </c>
      <c r="P119">
        <v>11</v>
      </c>
      <c r="Q119" t="s">
        <v>95</v>
      </c>
      <c r="R119">
        <v>1</v>
      </c>
      <c r="S119" t="s">
        <v>96</v>
      </c>
      <c r="T119">
        <v>1</v>
      </c>
      <c r="U119" t="s">
        <v>97</v>
      </c>
      <c r="V119">
        <v>11</v>
      </c>
      <c r="W119" t="s">
        <v>97</v>
      </c>
      <c r="X119">
        <v>1</v>
      </c>
      <c r="Y119" t="s">
        <v>98</v>
      </c>
      <c r="Z119">
        <v>2013</v>
      </c>
      <c r="AA119">
        <v>1974</v>
      </c>
      <c r="AB119">
        <v>57098150000</v>
      </c>
      <c r="AC119">
        <v>93</v>
      </c>
      <c r="AD119" t="s">
        <v>99</v>
      </c>
      <c r="AE119" t="s">
        <v>100</v>
      </c>
      <c r="AF119" t="s">
        <v>101</v>
      </c>
      <c r="AG119" t="s">
        <v>102</v>
      </c>
      <c r="AH119" t="s">
        <v>103</v>
      </c>
      <c r="AI119">
        <v>81</v>
      </c>
      <c r="AJ119">
        <v>81</v>
      </c>
      <c r="AK119">
        <v>79</v>
      </c>
      <c r="AL119">
        <v>80</v>
      </c>
      <c r="AM119">
        <v>80</v>
      </c>
      <c r="AN119">
        <v>80</v>
      </c>
      <c r="AO119">
        <v>80</v>
      </c>
      <c r="AP119">
        <v>80</v>
      </c>
      <c r="AQ119">
        <v>71</v>
      </c>
      <c r="AR119">
        <v>71</v>
      </c>
      <c r="AS119">
        <v>71</v>
      </c>
      <c r="AT119">
        <v>71</v>
      </c>
      <c r="AU119">
        <v>71</v>
      </c>
      <c r="AV119">
        <v>71</v>
      </c>
      <c r="AW119">
        <v>71</v>
      </c>
      <c r="AX119">
        <v>71</v>
      </c>
      <c r="AY119">
        <v>71</v>
      </c>
      <c r="AZ119">
        <v>71</v>
      </c>
      <c r="BA119">
        <v>71</v>
      </c>
      <c r="BB119">
        <v>71</v>
      </c>
      <c r="BC119">
        <v>71</v>
      </c>
      <c r="BD119">
        <v>71</v>
      </c>
      <c r="BE119">
        <v>72</v>
      </c>
      <c r="BF119">
        <v>72</v>
      </c>
      <c r="BG119">
        <v>23</v>
      </c>
      <c r="BH119">
        <v>23</v>
      </c>
      <c r="BI119">
        <v>23</v>
      </c>
      <c r="BJ119">
        <v>23</v>
      </c>
      <c r="BK119">
        <v>23</v>
      </c>
      <c r="BL119">
        <v>23</v>
      </c>
      <c r="BM119">
        <v>23</v>
      </c>
      <c r="BN119">
        <v>23</v>
      </c>
      <c r="BO119">
        <v>23</v>
      </c>
      <c r="BP119">
        <v>23</v>
      </c>
      <c r="BQ119">
        <v>23</v>
      </c>
      <c r="BR119">
        <v>23</v>
      </c>
      <c r="BS119">
        <v>23</v>
      </c>
      <c r="BT119">
        <v>22</v>
      </c>
      <c r="BU119">
        <v>26</v>
      </c>
      <c r="BV119">
        <v>25</v>
      </c>
      <c r="BW119">
        <v>25</v>
      </c>
      <c r="BX119">
        <v>24</v>
      </c>
      <c r="BY119">
        <v>24</v>
      </c>
      <c r="BZ119">
        <v>25</v>
      </c>
      <c r="CA119">
        <v>51.11363636363636</v>
      </c>
      <c r="CB119">
        <v>71</v>
      </c>
      <c r="CC119">
        <v>25.706044813578703</v>
      </c>
      <c r="CD119">
        <v>0.50291950724653756</v>
      </c>
      <c r="CE119">
        <v>22</v>
      </c>
      <c r="CF119">
        <v>81</v>
      </c>
      <c r="CG119">
        <v>59</v>
      </c>
      <c r="CH119">
        <v>-56</v>
      </c>
      <c r="CI119">
        <v>56</v>
      </c>
    </row>
    <row r="120" spans="1:87" x14ac:dyDescent="0.25">
      <c r="A120">
        <v>134</v>
      </c>
      <c r="B120">
        <v>60544</v>
      </c>
      <c r="C120" t="s">
        <v>518</v>
      </c>
      <c r="D120" t="s">
        <v>519</v>
      </c>
      <c r="E120" t="s">
        <v>520</v>
      </c>
      <c r="F120">
        <v>73.12</v>
      </c>
      <c r="G120" t="s">
        <v>114</v>
      </c>
      <c r="H120">
        <v>73.099999999999994</v>
      </c>
      <c r="I120" t="s">
        <v>115</v>
      </c>
      <c r="J120">
        <v>73</v>
      </c>
      <c r="K120" t="s">
        <v>116</v>
      </c>
      <c r="L120" t="s">
        <v>117</v>
      </c>
      <c r="M120" t="s">
        <v>118</v>
      </c>
      <c r="N120">
        <v>113</v>
      </c>
      <c r="O120" t="s">
        <v>119</v>
      </c>
      <c r="P120">
        <v>11</v>
      </c>
      <c r="Q120" t="s">
        <v>95</v>
      </c>
      <c r="R120">
        <v>1</v>
      </c>
      <c r="S120" t="s">
        <v>96</v>
      </c>
      <c r="T120">
        <v>1</v>
      </c>
      <c r="U120" t="s">
        <v>97</v>
      </c>
      <c r="V120">
        <v>11</v>
      </c>
      <c r="W120" t="s">
        <v>97</v>
      </c>
      <c r="X120">
        <v>1</v>
      </c>
      <c r="Y120" t="s">
        <v>98</v>
      </c>
      <c r="Z120">
        <v>2013</v>
      </c>
      <c r="AA120">
        <v>3</v>
      </c>
      <c r="AB120">
        <v>26000000</v>
      </c>
      <c r="AC120">
        <v>15</v>
      </c>
      <c r="AD120" t="s">
        <v>173</v>
      </c>
      <c r="AE120" t="s">
        <v>104</v>
      </c>
      <c r="AF120" t="s">
        <v>274</v>
      </c>
      <c r="AG120" t="s">
        <v>102</v>
      </c>
      <c r="AH120" t="s">
        <v>175</v>
      </c>
      <c r="AI120">
        <v>16</v>
      </c>
      <c r="AJ120">
        <v>16</v>
      </c>
      <c r="AK120">
        <v>24</v>
      </c>
      <c r="AL120">
        <v>15</v>
      </c>
      <c r="AM120">
        <v>16</v>
      </c>
      <c r="AN120">
        <v>24</v>
      </c>
      <c r="AO120">
        <v>16</v>
      </c>
      <c r="AP120">
        <v>24</v>
      </c>
      <c r="AQ120">
        <v>24</v>
      </c>
      <c r="AR120">
        <v>24</v>
      </c>
      <c r="AS120">
        <v>16</v>
      </c>
      <c r="AT120">
        <v>24</v>
      </c>
      <c r="AU120">
        <v>24</v>
      </c>
      <c r="AV120">
        <v>16</v>
      </c>
      <c r="AW120">
        <v>16</v>
      </c>
      <c r="AX120">
        <v>24</v>
      </c>
      <c r="AY120">
        <v>16</v>
      </c>
      <c r="AZ120">
        <v>16</v>
      </c>
      <c r="BA120">
        <v>24</v>
      </c>
      <c r="BB120">
        <v>24</v>
      </c>
      <c r="BC120">
        <v>24</v>
      </c>
      <c r="BD120">
        <v>24</v>
      </c>
      <c r="BE120">
        <v>16</v>
      </c>
      <c r="BF120">
        <v>24</v>
      </c>
      <c r="BG120">
        <v>16</v>
      </c>
      <c r="BH120">
        <v>16</v>
      </c>
      <c r="BI120">
        <v>24</v>
      </c>
      <c r="BJ120">
        <v>24</v>
      </c>
      <c r="BK120">
        <v>23</v>
      </c>
      <c r="BL120">
        <v>24</v>
      </c>
      <c r="BM120">
        <v>16</v>
      </c>
      <c r="BN120">
        <v>22</v>
      </c>
      <c r="BO120">
        <v>22</v>
      </c>
      <c r="BP120">
        <v>14</v>
      </c>
      <c r="BQ120">
        <v>22</v>
      </c>
      <c r="BR120">
        <v>14</v>
      </c>
      <c r="BS120">
        <v>14</v>
      </c>
      <c r="BT120">
        <v>22</v>
      </c>
      <c r="BU120">
        <v>22</v>
      </c>
      <c r="BV120">
        <v>22</v>
      </c>
      <c r="BW120">
        <v>14</v>
      </c>
      <c r="BX120">
        <v>22</v>
      </c>
      <c r="BY120">
        <v>14</v>
      </c>
      <c r="BZ120">
        <v>22</v>
      </c>
      <c r="CA120">
        <v>19.90909090909091</v>
      </c>
      <c r="CB120">
        <v>22</v>
      </c>
      <c r="CC120">
        <v>4.0624095371290796</v>
      </c>
      <c r="CD120">
        <v>0.20404796761835559</v>
      </c>
      <c r="CE120">
        <v>14</v>
      </c>
      <c r="CF120">
        <v>24</v>
      </c>
      <c r="CG120">
        <v>10</v>
      </c>
      <c r="CH120">
        <v>6</v>
      </c>
      <c r="CI120">
        <v>6</v>
      </c>
    </row>
    <row r="121" spans="1:87" x14ac:dyDescent="0.25">
      <c r="A121">
        <v>136</v>
      </c>
      <c r="B121">
        <v>61201</v>
      </c>
      <c r="C121" t="s">
        <v>521</v>
      </c>
      <c r="D121" t="s">
        <v>522</v>
      </c>
      <c r="E121" t="s">
        <v>523</v>
      </c>
      <c r="F121">
        <v>60.39</v>
      </c>
      <c r="G121" t="s">
        <v>152</v>
      </c>
      <c r="H121">
        <v>60.3</v>
      </c>
      <c r="I121" t="s">
        <v>153</v>
      </c>
      <c r="J121">
        <v>60</v>
      </c>
      <c r="K121" t="s">
        <v>154</v>
      </c>
      <c r="L121" t="s">
        <v>92</v>
      </c>
      <c r="M121" t="s">
        <v>93</v>
      </c>
      <c r="N121">
        <v>113</v>
      </c>
      <c r="O121" t="s">
        <v>119</v>
      </c>
      <c r="P121">
        <v>11</v>
      </c>
      <c r="Q121" t="s">
        <v>95</v>
      </c>
      <c r="R121">
        <v>1</v>
      </c>
      <c r="S121" t="s">
        <v>96</v>
      </c>
      <c r="T121">
        <v>9</v>
      </c>
      <c r="U121" t="s">
        <v>372</v>
      </c>
      <c r="V121">
        <v>60</v>
      </c>
      <c r="W121" t="s">
        <v>239</v>
      </c>
      <c r="X121">
        <v>3</v>
      </c>
      <c r="Y121" t="s">
        <v>240</v>
      </c>
      <c r="Z121">
        <v>2002</v>
      </c>
      <c r="AA121">
        <v>4</v>
      </c>
      <c r="AB121">
        <v>80270000</v>
      </c>
      <c r="AC121">
        <v>15</v>
      </c>
      <c r="AD121" t="s">
        <v>173</v>
      </c>
      <c r="AE121" t="s">
        <v>110</v>
      </c>
      <c r="AF121" t="s">
        <v>174</v>
      </c>
      <c r="AG121" t="s">
        <v>196</v>
      </c>
      <c r="AH121" t="s">
        <v>175</v>
      </c>
      <c r="AI121">
        <v>139</v>
      </c>
      <c r="AJ121">
        <v>145</v>
      </c>
      <c r="AK121">
        <v>146</v>
      </c>
      <c r="AL121">
        <v>140</v>
      </c>
      <c r="AM121">
        <v>141</v>
      </c>
      <c r="AN121">
        <v>138</v>
      </c>
      <c r="AO121">
        <v>137</v>
      </c>
      <c r="AP121">
        <v>137</v>
      </c>
      <c r="AQ121">
        <v>135</v>
      </c>
      <c r="AR121">
        <v>141</v>
      </c>
      <c r="AS121">
        <v>142</v>
      </c>
      <c r="AT121">
        <v>146</v>
      </c>
      <c r="AU121">
        <v>141</v>
      </c>
      <c r="AV121">
        <v>134</v>
      </c>
      <c r="AW121">
        <v>136</v>
      </c>
      <c r="AX121">
        <v>144</v>
      </c>
      <c r="AY121">
        <v>139</v>
      </c>
      <c r="AZ121">
        <v>142</v>
      </c>
      <c r="BA121">
        <v>133</v>
      </c>
      <c r="BB121">
        <v>131</v>
      </c>
      <c r="BC121">
        <v>143</v>
      </c>
      <c r="BD121">
        <v>142</v>
      </c>
      <c r="BE121">
        <v>142</v>
      </c>
      <c r="BF121">
        <v>135</v>
      </c>
      <c r="BG121">
        <v>143</v>
      </c>
      <c r="BH121">
        <v>133</v>
      </c>
      <c r="BI121">
        <v>128</v>
      </c>
      <c r="BJ121">
        <v>133</v>
      </c>
      <c r="BK121">
        <v>128</v>
      </c>
      <c r="BL121">
        <v>136</v>
      </c>
      <c r="BM121">
        <v>137</v>
      </c>
      <c r="BN121">
        <v>143</v>
      </c>
      <c r="BO121">
        <v>142</v>
      </c>
      <c r="BP121">
        <v>135</v>
      </c>
      <c r="BQ121">
        <v>133</v>
      </c>
      <c r="BR121">
        <v>134</v>
      </c>
      <c r="BS121">
        <v>135</v>
      </c>
      <c r="BT121">
        <v>134</v>
      </c>
      <c r="BU121">
        <v>135</v>
      </c>
      <c r="BV121">
        <v>128</v>
      </c>
      <c r="BW121">
        <v>134</v>
      </c>
      <c r="BX121">
        <v>137</v>
      </c>
      <c r="BY121">
        <v>143</v>
      </c>
      <c r="BZ121">
        <v>139</v>
      </c>
      <c r="CA121">
        <v>137.70454545454547</v>
      </c>
      <c r="CB121">
        <v>137</v>
      </c>
      <c r="CC121">
        <v>4.8059050182455092</v>
      </c>
      <c r="CD121">
        <v>3.4900118963987849E-2</v>
      </c>
      <c r="CE121">
        <v>128</v>
      </c>
      <c r="CF121">
        <v>146</v>
      </c>
      <c r="CG121">
        <v>18</v>
      </c>
      <c r="CH121">
        <v>0</v>
      </c>
      <c r="CI121">
        <v>0</v>
      </c>
    </row>
    <row r="122" spans="1:87" x14ac:dyDescent="0.25">
      <c r="A122">
        <v>137</v>
      </c>
      <c r="B122">
        <v>61308</v>
      </c>
      <c r="C122" t="s">
        <v>524</v>
      </c>
      <c r="D122" t="s">
        <v>525</v>
      </c>
      <c r="E122" t="s">
        <v>526</v>
      </c>
      <c r="F122">
        <v>62.9</v>
      </c>
      <c r="G122" t="s">
        <v>296</v>
      </c>
      <c r="H122">
        <v>62.9</v>
      </c>
      <c r="I122" t="s">
        <v>296</v>
      </c>
      <c r="J122">
        <v>62</v>
      </c>
      <c r="K122" t="s">
        <v>130</v>
      </c>
      <c r="L122" t="s">
        <v>131</v>
      </c>
      <c r="M122" t="s">
        <v>132</v>
      </c>
      <c r="N122">
        <v>113</v>
      </c>
      <c r="O122" t="s">
        <v>119</v>
      </c>
      <c r="P122">
        <v>11</v>
      </c>
      <c r="Q122" t="s">
        <v>95</v>
      </c>
      <c r="R122">
        <v>1</v>
      </c>
      <c r="S122" t="s">
        <v>96</v>
      </c>
      <c r="T122">
        <v>6</v>
      </c>
      <c r="U122" t="s">
        <v>266</v>
      </c>
      <c r="V122">
        <v>70</v>
      </c>
      <c r="W122" t="s">
        <v>267</v>
      </c>
      <c r="X122">
        <v>3</v>
      </c>
      <c r="Y122" t="s">
        <v>240</v>
      </c>
      <c r="Z122">
        <v>2013</v>
      </c>
      <c r="AA122">
        <v>23</v>
      </c>
      <c r="AB122">
        <v>234320000</v>
      </c>
      <c r="AC122">
        <v>40</v>
      </c>
      <c r="AD122" t="s">
        <v>283</v>
      </c>
      <c r="AE122" t="s">
        <v>110</v>
      </c>
      <c r="AF122" t="s">
        <v>174</v>
      </c>
      <c r="AG122" t="s">
        <v>102</v>
      </c>
      <c r="AH122" t="s">
        <v>137</v>
      </c>
      <c r="AI122">
        <v>34</v>
      </c>
      <c r="AJ122">
        <v>34</v>
      </c>
      <c r="AK122">
        <v>34</v>
      </c>
      <c r="AL122">
        <v>34</v>
      </c>
      <c r="AM122">
        <v>34</v>
      </c>
      <c r="AN122">
        <v>34</v>
      </c>
      <c r="AO122">
        <v>34</v>
      </c>
      <c r="AP122">
        <v>34</v>
      </c>
      <c r="AQ122">
        <v>34</v>
      </c>
      <c r="AR122">
        <v>34</v>
      </c>
      <c r="AS122">
        <v>34</v>
      </c>
      <c r="AT122">
        <v>34</v>
      </c>
      <c r="AU122">
        <v>34</v>
      </c>
      <c r="AV122">
        <v>34</v>
      </c>
      <c r="AW122">
        <v>34</v>
      </c>
      <c r="AX122">
        <v>34</v>
      </c>
      <c r="AY122">
        <v>34</v>
      </c>
      <c r="AZ122">
        <v>34</v>
      </c>
      <c r="BA122">
        <v>34</v>
      </c>
      <c r="BB122">
        <v>34</v>
      </c>
      <c r="BC122">
        <v>34</v>
      </c>
      <c r="BD122">
        <v>34</v>
      </c>
      <c r="BE122">
        <v>34</v>
      </c>
      <c r="BF122">
        <v>34</v>
      </c>
      <c r="BG122">
        <v>34</v>
      </c>
      <c r="BH122">
        <v>64</v>
      </c>
      <c r="BI122">
        <v>68</v>
      </c>
      <c r="BJ122">
        <v>90</v>
      </c>
      <c r="BK122">
        <v>90</v>
      </c>
      <c r="BL122">
        <v>89</v>
      </c>
      <c r="BM122">
        <v>89</v>
      </c>
      <c r="BN122">
        <v>90</v>
      </c>
      <c r="BO122">
        <v>90</v>
      </c>
      <c r="BP122">
        <v>90</v>
      </c>
      <c r="BQ122">
        <v>90</v>
      </c>
      <c r="BR122">
        <v>90</v>
      </c>
      <c r="BS122">
        <v>90</v>
      </c>
      <c r="BT122">
        <v>91</v>
      </c>
      <c r="BU122">
        <v>91</v>
      </c>
      <c r="BV122">
        <v>91</v>
      </c>
      <c r="BW122">
        <v>90</v>
      </c>
      <c r="BX122">
        <v>90</v>
      </c>
      <c r="BY122">
        <v>90</v>
      </c>
      <c r="BZ122">
        <v>90</v>
      </c>
      <c r="CA122">
        <v>57.11363636363636</v>
      </c>
      <c r="CB122">
        <v>34</v>
      </c>
      <c r="CC122">
        <v>27.270578668006834</v>
      </c>
      <c r="CD122">
        <v>0.47747929223728641</v>
      </c>
      <c r="CE122">
        <v>34</v>
      </c>
      <c r="CF122">
        <v>91</v>
      </c>
      <c r="CG122">
        <v>57</v>
      </c>
      <c r="CH122">
        <v>56</v>
      </c>
      <c r="CI122">
        <v>56</v>
      </c>
    </row>
    <row r="123" spans="1:87" x14ac:dyDescent="0.25">
      <c r="A123">
        <v>138</v>
      </c>
      <c r="B123">
        <v>61663</v>
      </c>
      <c r="C123" t="s">
        <v>527</v>
      </c>
      <c r="D123" t="s">
        <v>528</v>
      </c>
      <c r="E123" t="s">
        <v>529</v>
      </c>
      <c r="F123">
        <v>60.39</v>
      </c>
      <c r="G123" t="s">
        <v>152</v>
      </c>
      <c r="H123">
        <v>60.3</v>
      </c>
      <c r="I123" t="s">
        <v>153</v>
      </c>
      <c r="J123">
        <v>60</v>
      </c>
      <c r="K123" t="s">
        <v>154</v>
      </c>
      <c r="L123" t="s">
        <v>92</v>
      </c>
      <c r="M123" t="s">
        <v>93</v>
      </c>
      <c r="N123">
        <v>113</v>
      </c>
      <c r="O123" t="s">
        <v>119</v>
      </c>
      <c r="P123">
        <v>11</v>
      </c>
      <c r="Q123" t="s">
        <v>95</v>
      </c>
      <c r="R123">
        <v>1</v>
      </c>
      <c r="S123" t="s">
        <v>96</v>
      </c>
      <c r="T123">
        <v>1</v>
      </c>
      <c r="U123" t="s">
        <v>97</v>
      </c>
      <c r="V123">
        <v>11</v>
      </c>
      <c r="W123" t="s">
        <v>97</v>
      </c>
      <c r="X123">
        <v>1</v>
      </c>
      <c r="Y123" t="s">
        <v>98</v>
      </c>
      <c r="Z123">
        <v>2008</v>
      </c>
      <c r="AA123">
        <v>8</v>
      </c>
      <c r="AB123">
        <v>54900000</v>
      </c>
      <c r="AC123">
        <v>22</v>
      </c>
      <c r="AD123" t="s">
        <v>195</v>
      </c>
      <c r="AE123" t="s">
        <v>110</v>
      </c>
      <c r="AF123" t="s">
        <v>174</v>
      </c>
      <c r="AG123" t="s">
        <v>136</v>
      </c>
      <c r="AH123" t="s">
        <v>175</v>
      </c>
      <c r="AI123">
        <v>10</v>
      </c>
      <c r="AJ123">
        <v>10</v>
      </c>
      <c r="AK123">
        <v>10</v>
      </c>
      <c r="AL123">
        <v>10</v>
      </c>
      <c r="AM123">
        <v>10</v>
      </c>
      <c r="AN123">
        <v>10</v>
      </c>
      <c r="AO123">
        <v>10</v>
      </c>
      <c r="AP123">
        <v>10</v>
      </c>
      <c r="AQ123">
        <v>10</v>
      </c>
      <c r="AR123">
        <v>10</v>
      </c>
      <c r="AS123">
        <v>10</v>
      </c>
      <c r="AT123">
        <v>10</v>
      </c>
      <c r="AU123">
        <v>10</v>
      </c>
      <c r="AV123">
        <v>10</v>
      </c>
      <c r="AW123">
        <v>10</v>
      </c>
      <c r="AX123">
        <v>10</v>
      </c>
      <c r="AY123">
        <v>10</v>
      </c>
      <c r="AZ123">
        <v>10</v>
      </c>
      <c r="BA123">
        <v>9</v>
      </c>
      <c r="BB123">
        <v>10</v>
      </c>
      <c r="BC123">
        <v>10</v>
      </c>
      <c r="BD123">
        <v>10</v>
      </c>
      <c r="BE123">
        <v>10</v>
      </c>
      <c r="BF123">
        <v>10</v>
      </c>
      <c r="BG123">
        <v>10</v>
      </c>
      <c r="BH123">
        <v>10</v>
      </c>
      <c r="BI123">
        <v>10</v>
      </c>
      <c r="BJ123">
        <v>10</v>
      </c>
      <c r="BK123">
        <v>10</v>
      </c>
      <c r="BL123">
        <v>10</v>
      </c>
      <c r="BM123">
        <v>10</v>
      </c>
      <c r="BN123">
        <v>10</v>
      </c>
      <c r="BO123">
        <v>10</v>
      </c>
      <c r="BP123">
        <v>10</v>
      </c>
      <c r="BQ123">
        <v>10</v>
      </c>
      <c r="BR123">
        <v>10</v>
      </c>
      <c r="BS123">
        <v>10</v>
      </c>
      <c r="BT123">
        <v>9</v>
      </c>
      <c r="BU123">
        <v>9</v>
      </c>
      <c r="BV123">
        <v>9</v>
      </c>
      <c r="BW123">
        <v>10</v>
      </c>
      <c r="BX123">
        <v>10</v>
      </c>
      <c r="BY123">
        <v>10</v>
      </c>
      <c r="BZ123">
        <v>10</v>
      </c>
      <c r="CA123">
        <v>9.9090909090909083</v>
      </c>
      <c r="CB123">
        <v>10</v>
      </c>
      <c r="CC123">
        <v>0.29080336345115232</v>
      </c>
      <c r="CD123">
        <v>2.9347128421675923E-2</v>
      </c>
      <c r="CE123">
        <v>9</v>
      </c>
      <c r="CF123">
        <v>10</v>
      </c>
      <c r="CG123">
        <v>1</v>
      </c>
      <c r="CH123">
        <v>0</v>
      </c>
      <c r="CI123">
        <v>0</v>
      </c>
    </row>
    <row r="124" spans="1:87" x14ac:dyDescent="0.25">
      <c r="A124">
        <v>139</v>
      </c>
      <c r="B124">
        <v>61717</v>
      </c>
      <c r="C124" t="s">
        <v>530</v>
      </c>
      <c r="D124" t="s">
        <v>531</v>
      </c>
      <c r="E124" t="s">
        <v>532</v>
      </c>
      <c r="F124">
        <v>96.99</v>
      </c>
      <c r="G124" t="s">
        <v>533</v>
      </c>
      <c r="H124">
        <v>96.9</v>
      </c>
      <c r="I124" t="s">
        <v>534</v>
      </c>
      <c r="J124">
        <v>96</v>
      </c>
      <c r="K124" t="s">
        <v>535</v>
      </c>
      <c r="L124" t="s">
        <v>497</v>
      </c>
      <c r="M124" t="s">
        <v>498</v>
      </c>
      <c r="N124">
        <v>231</v>
      </c>
      <c r="O124" t="s">
        <v>353</v>
      </c>
      <c r="P124">
        <v>23</v>
      </c>
      <c r="Q124" t="s">
        <v>354</v>
      </c>
      <c r="R124">
        <v>2</v>
      </c>
      <c r="S124" t="s">
        <v>355</v>
      </c>
      <c r="T124">
        <v>1</v>
      </c>
      <c r="U124" t="s">
        <v>97</v>
      </c>
      <c r="V124">
        <v>11</v>
      </c>
      <c r="W124" t="s">
        <v>97</v>
      </c>
      <c r="X124">
        <v>1</v>
      </c>
      <c r="Y124" t="s">
        <v>98</v>
      </c>
      <c r="Z124">
        <v>2002</v>
      </c>
      <c r="AB124">
        <v>10560000</v>
      </c>
      <c r="AC124">
        <v>0</v>
      </c>
      <c r="AD124" t="s">
        <v>147</v>
      </c>
      <c r="AE124" t="s">
        <v>85</v>
      </c>
      <c r="AF124" t="s">
        <v>356</v>
      </c>
      <c r="AG124" t="s">
        <v>196</v>
      </c>
      <c r="AH124" t="s">
        <v>144</v>
      </c>
      <c r="AI124">
        <v>8</v>
      </c>
      <c r="AJ124">
        <v>8</v>
      </c>
      <c r="AK124">
        <v>8</v>
      </c>
      <c r="AL124">
        <v>8</v>
      </c>
      <c r="AM124">
        <v>8</v>
      </c>
      <c r="AN124">
        <v>8</v>
      </c>
      <c r="AO124">
        <v>8</v>
      </c>
      <c r="AP124">
        <v>8</v>
      </c>
      <c r="AQ124">
        <v>8</v>
      </c>
      <c r="AR124">
        <v>8</v>
      </c>
      <c r="AS124">
        <v>8</v>
      </c>
      <c r="AT124">
        <v>8</v>
      </c>
      <c r="AU124">
        <v>8</v>
      </c>
      <c r="AV124">
        <v>8</v>
      </c>
      <c r="AW124">
        <v>8</v>
      </c>
      <c r="AX124">
        <v>8</v>
      </c>
      <c r="AY124">
        <v>8</v>
      </c>
      <c r="AZ124">
        <v>8</v>
      </c>
      <c r="BA124">
        <v>8</v>
      </c>
      <c r="BB124">
        <v>8</v>
      </c>
      <c r="BC124">
        <v>8</v>
      </c>
      <c r="BD124">
        <v>8</v>
      </c>
      <c r="BE124">
        <v>8</v>
      </c>
      <c r="BF124">
        <v>8</v>
      </c>
      <c r="BG124">
        <v>8</v>
      </c>
      <c r="BH124">
        <v>8</v>
      </c>
      <c r="BI124">
        <v>8</v>
      </c>
      <c r="BJ124">
        <v>8</v>
      </c>
      <c r="BK124">
        <v>8</v>
      </c>
      <c r="BL124">
        <v>8</v>
      </c>
      <c r="BM124">
        <v>8</v>
      </c>
      <c r="BN124">
        <v>8</v>
      </c>
      <c r="BO124">
        <v>8</v>
      </c>
      <c r="BP124">
        <v>8</v>
      </c>
      <c r="BQ124">
        <v>8</v>
      </c>
      <c r="BR124">
        <v>8</v>
      </c>
      <c r="BS124">
        <v>8</v>
      </c>
      <c r="BT124">
        <v>8</v>
      </c>
      <c r="BU124">
        <v>8</v>
      </c>
      <c r="BV124">
        <v>8</v>
      </c>
      <c r="BW124">
        <v>8</v>
      </c>
      <c r="BX124">
        <v>8</v>
      </c>
      <c r="BY124">
        <v>8</v>
      </c>
      <c r="BZ124">
        <v>8</v>
      </c>
      <c r="CA124">
        <v>8</v>
      </c>
      <c r="CB124">
        <v>8</v>
      </c>
      <c r="CC124">
        <v>0</v>
      </c>
      <c r="CD124">
        <v>0</v>
      </c>
      <c r="CE124">
        <v>8</v>
      </c>
      <c r="CF124">
        <v>8</v>
      </c>
      <c r="CG124">
        <v>0</v>
      </c>
      <c r="CH124">
        <v>0</v>
      </c>
      <c r="CI124">
        <v>0</v>
      </c>
    </row>
    <row r="125" spans="1:87" x14ac:dyDescent="0.25">
      <c r="A125">
        <v>141</v>
      </c>
      <c r="B125">
        <v>61926</v>
      </c>
      <c r="C125" t="s">
        <v>536</v>
      </c>
      <c r="D125" t="s">
        <v>106</v>
      </c>
      <c r="E125" t="s">
        <v>107</v>
      </c>
      <c r="F125">
        <v>58.13</v>
      </c>
      <c r="G125" t="s">
        <v>108</v>
      </c>
      <c r="H125">
        <v>58.1</v>
      </c>
      <c r="I125" t="s">
        <v>90</v>
      </c>
      <c r="J125">
        <v>58</v>
      </c>
      <c r="K125" t="s">
        <v>91</v>
      </c>
      <c r="L125" t="s">
        <v>92</v>
      </c>
      <c r="M125" t="s">
        <v>93</v>
      </c>
      <c r="N125">
        <v>114</v>
      </c>
      <c r="O125" t="s">
        <v>94</v>
      </c>
      <c r="P125">
        <v>11</v>
      </c>
      <c r="Q125" t="s">
        <v>95</v>
      </c>
      <c r="R125">
        <v>1</v>
      </c>
      <c r="S125" t="s">
        <v>96</v>
      </c>
      <c r="T125">
        <v>1</v>
      </c>
      <c r="U125" t="s">
        <v>97</v>
      </c>
      <c r="V125">
        <v>11</v>
      </c>
      <c r="W125" t="s">
        <v>97</v>
      </c>
      <c r="X125">
        <v>1</v>
      </c>
      <c r="Y125" t="s">
        <v>98</v>
      </c>
      <c r="Z125">
        <v>2014</v>
      </c>
      <c r="AA125">
        <v>409</v>
      </c>
      <c r="AB125">
        <v>14254790000</v>
      </c>
      <c r="AC125">
        <v>82</v>
      </c>
      <c r="AD125" t="s">
        <v>109</v>
      </c>
      <c r="AE125" t="s">
        <v>100</v>
      </c>
      <c r="AF125" t="s">
        <v>101</v>
      </c>
      <c r="AG125" t="s">
        <v>102</v>
      </c>
      <c r="AH125" t="s">
        <v>103</v>
      </c>
      <c r="AI125">
        <v>101</v>
      </c>
      <c r="AJ125">
        <v>96</v>
      </c>
      <c r="AK125">
        <v>88</v>
      </c>
      <c r="AL125">
        <v>88</v>
      </c>
      <c r="AM125">
        <v>84</v>
      </c>
      <c r="AN125">
        <v>88</v>
      </c>
      <c r="AO125">
        <v>90</v>
      </c>
      <c r="AP125">
        <v>95</v>
      </c>
      <c r="AQ125">
        <v>90</v>
      </c>
      <c r="AR125">
        <v>96</v>
      </c>
      <c r="AS125">
        <v>84</v>
      </c>
      <c r="AT125">
        <v>81</v>
      </c>
      <c r="AU125">
        <v>92</v>
      </c>
      <c r="AV125">
        <v>95</v>
      </c>
      <c r="AW125">
        <v>87</v>
      </c>
      <c r="AX125">
        <v>91</v>
      </c>
      <c r="AY125">
        <v>92</v>
      </c>
      <c r="AZ125">
        <v>84</v>
      </c>
      <c r="BA125">
        <v>91</v>
      </c>
      <c r="BB125">
        <v>84</v>
      </c>
      <c r="BC125">
        <v>95</v>
      </c>
      <c r="BD125">
        <v>86</v>
      </c>
      <c r="BE125">
        <v>87</v>
      </c>
      <c r="BF125">
        <v>90</v>
      </c>
      <c r="BG125">
        <v>87</v>
      </c>
      <c r="BH125">
        <v>89</v>
      </c>
      <c r="BI125">
        <v>81</v>
      </c>
      <c r="BJ125">
        <v>86</v>
      </c>
      <c r="BK125">
        <v>79</v>
      </c>
      <c r="BL125">
        <v>87</v>
      </c>
      <c r="BM125">
        <v>80</v>
      </c>
      <c r="BN125">
        <v>86</v>
      </c>
      <c r="BO125">
        <v>79</v>
      </c>
      <c r="BP125">
        <v>79</v>
      </c>
      <c r="BQ125">
        <v>86</v>
      </c>
      <c r="BR125">
        <v>88</v>
      </c>
      <c r="BS125">
        <v>87</v>
      </c>
      <c r="BT125">
        <v>90</v>
      </c>
      <c r="BU125">
        <v>81</v>
      </c>
      <c r="BV125">
        <v>86</v>
      </c>
      <c r="BW125">
        <v>86</v>
      </c>
      <c r="BX125">
        <v>86</v>
      </c>
      <c r="BY125">
        <v>88</v>
      </c>
      <c r="BZ125">
        <v>83</v>
      </c>
      <c r="CA125">
        <v>87.47727272727272</v>
      </c>
      <c r="CB125">
        <v>87</v>
      </c>
      <c r="CC125">
        <v>4.999947145598032</v>
      </c>
      <c r="CD125">
        <v>5.7157099092313181E-2</v>
      </c>
      <c r="CE125">
        <v>79</v>
      </c>
      <c r="CF125">
        <v>101</v>
      </c>
      <c r="CG125">
        <v>22</v>
      </c>
      <c r="CH125">
        <v>-18</v>
      </c>
      <c r="CI125">
        <v>18</v>
      </c>
    </row>
    <row r="126" spans="1:87" x14ac:dyDescent="0.25">
      <c r="A126">
        <v>142</v>
      </c>
      <c r="B126">
        <v>62234</v>
      </c>
      <c r="C126" t="s">
        <v>537</v>
      </c>
      <c r="D126" t="s">
        <v>538</v>
      </c>
      <c r="E126" t="s">
        <v>539</v>
      </c>
      <c r="F126">
        <v>63.1</v>
      </c>
      <c r="G126" t="s">
        <v>171</v>
      </c>
      <c r="H126">
        <v>63.1</v>
      </c>
      <c r="I126" t="s">
        <v>171</v>
      </c>
      <c r="J126">
        <v>63</v>
      </c>
      <c r="K126" t="s">
        <v>172</v>
      </c>
      <c r="L126" t="s">
        <v>131</v>
      </c>
      <c r="M126" t="s">
        <v>132</v>
      </c>
      <c r="N126">
        <v>231</v>
      </c>
      <c r="O126" t="s">
        <v>353</v>
      </c>
      <c r="P126">
        <v>23</v>
      </c>
      <c r="Q126" t="s">
        <v>354</v>
      </c>
      <c r="R126">
        <v>2</v>
      </c>
      <c r="S126" t="s">
        <v>355</v>
      </c>
      <c r="T126">
        <v>12</v>
      </c>
      <c r="U126" t="s">
        <v>540</v>
      </c>
      <c r="V126">
        <v>50</v>
      </c>
      <c r="W126" t="s">
        <v>387</v>
      </c>
      <c r="X126">
        <v>3</v>
      </c>
      <c r="Y126" t="s">
        <v>240</v>
      </c>
      <c r="Z126">
        <v>2010</v>
      </c>
      <c r="AB126">
        <v>2610000</v>
      </c>
      <c r="AC126">
        <v>0</v>
      </c>
      <c r="AD126" t="s">
        <v>147</v>
      </c>
      <c r="AE126" t="s">
        <v>85</v>
      </c>
      <c r="AF126" t="s">
        <v>356</v>
      </c>
      <c r="AG126" t="s">
        <v>136</v>
      </c>
      <c r="AH126" t="s">
        <v>144</v>
      </c>
      <c r="AI126">
        <v>10</v>
      </c>
      <c r="AJ126">
        <v>10</v>
      </c>
      <c r="AK126">
        <v>10</v>
      </c>
      <c r="AL126">
        <v>10</v>
      </c>
      <c r="AM126">
        <v>10</v>
      </c>
      <c r="AN126">
        <v>10</v>
      </c>
      <c r="AO126">
        <v>10</v>
      </c>
      <c r="AP126">
        <v>10</v>
      </c>
      <c r="AQ126">
        <v>10</v>
      </c>
      <c r="AR126">
        <v>10</v>
      </c>
      <c r="AS126">
        <v>10</v>
      </c>
      <c r="AT126">
        <v>10</v>
      </c>
      <c r="AU126">
        <v>10</v>
      </c>
      <c r="AV126">
        <v>10</v>
      </c>
      <c r="AW126">
        <v>10</v>
      </c>
      <c r="AX126">
        <v>10</v>
      </c>
      <c r="AY126">
        <v>10</v>
      </c>
      <c r="AZ126">
        <v>10</v>
      </c>
      <c r="BA126">
        <v>10</v>
      </c>
      <c r="BB126">
        <v>10</v>
      </c>
      <c r="BC126">
        <v>10</v>
      </c>
      <c r="BD126">
        <v>10</v>
      </c>
      <c r="BE126">
        <v>10</v>
      </c>
      <c r="BF126">
        <v>10</v>
      </c>
      <c r="BG126">
        <v>10</v>
      </c>
      <c r="BH126">
        <v>10</v>
      </c>
      <c r="BI126">
        <v>10</v>
      </c>
      <c r="BJ126">
        <v>10</v>
      </c>
      <c r="BK126">
        <v>10</v>
      </c>
      <c r="BL126">
        <v>10</v>
      </c>
      <c r="BM126">
        <v>10</v>
      </c>
      <c r="BN126">
        <v>10</v>
      </c>
      <c r="BO126">
        <v>10</v>
      </c>
      <c r="BP126">
        <v>10</v>
      </c>
      <c r="BQ126">
        <v>10</v>
      </c>
      <c r="BR126">
        <v>10</v>
      </c>
      <c r="BS126">
        <v>10</v>
      </c>
      <c r="BT126">
        <v>10</v>
      </c>
      <c r="BU126">
        <v>10</v>
      </c>
      <c r="BV126">
        <v>10</v>
      </c>
      <c r="BW126">
        <v>10</v>
      </c>
      <c r="BX126">
        <v>10</v>
      </c>
      <c r="BY126">
        <v>10</v>
      </c>
      <c r="BZ126">
        <v>10</v>
      </c>
      <c r="CA126">
        <v>10</v>
      </c>
      <c r="CB126">
        <v>10</v>
      </c>
      <c r="CC126">
        <v>0</v>
      </c>
      <c r="CD126">
        <v>0</v>
      </c>
      <c r="CE126">
        <v>10</v>
      </c>
      <c r="CF126">
        <v>10</v>
      </c>
      <c r="CG126">
        <v>0</v>
      </c>
      <c r="CH126">
        <v>0</v>
      </c>
      <c r="CI126">
        <v>0</v>
      </c>
    </row>
    <row r="127" spans="1:87" x14ac:dyDescent="0.25">
      <c r="A127">
        <v>143</v>
      </c>
      <c r="B127">
        <v>62329</v>
      </c>
      <c r="C127" t="s">
        <v>541</v>
      </c>
      <c r="D127" t="s">
        <v>542</v>
      </c>
      <c r="E127" t="s">
        <v>543</v>
      </c>
      <c r="F127">
        <v>60.39</v>
      </c>
      <c r="G127" t="s">
        <v>152</v>
      </c>
      <c r="H127">
        <v>60.3</v>
      </c>
      <c r="I127" t="s">
        <v>153</v>
      </c>
      <c r="J127">
        <v>60</v>
      </c>
      <c r="K127" t="s">
        <v>154</v>
      </c>
      <c r="L127" t="s">
        <v>92</v>
      </c>
      <c r="M127" t="s">
        <v>93</v>
      </c>
      <c r="N127">
        <v>113</v>
      </c>
      <c r="O127" t="s">
        <v>119</v>
      </c>
      <c r="P127">
        <v>11</v>
      </c>
      <c r="Q127" t="s">
        <v>95</v>
      </c>
      <c r="R127">
        <v>1</v>
      </c>
      <c r="S127" t="s">
        <v>96</v>
      </c>
      <c r="T127">
        <v>18</v>
      </c>
      <c r="U127" t="s">
        <v>272</v>
      </c>
      <c r="V127">
        <v>30</v>
      </c>
      <c r="W127" t="s">
        <v>273</v>
      </c>
      <c r="X127">
        <v>2</v>
      </c>
      <c r="Y127" t="s">
        <v>255</v>
      </c>
      <c r="Z127">
        <v>2011</v>
      </c>
      <c r="AA127">
        <v>1</v>
      </c>
      <c r="AB127">
        <v>44530000</v>
      </c>
      <c r="AC127">
        <v>11</v>
      </c>
      <c r="AD127" t="s">
        <v>85</v>
      </c>
      <c r="AE127" t="s">
        <v>104</v>
      </c>
      <c r="AF127" t="s">
        <v>274</v>
      </c>
      <c r="AG127" t="s">
        <v>102</v>
      </c>
      <c r="AH127" t="s">
        <v>175</v>
      </c>
      <c r="AI127">
        <v>44</v>
      </c>
      <c r="AJ127">
        <v>45</v>
      </c>
      <c r="AK127">
        <v>45</v>
      </c>
      <c r="AL127">
        <v>42</v>
      </c>
      <c r="AM127">
        <v>45</v>
      </c>
      <c r="AN127">
        <v>45</v>
      </c>
      <c r="AO127">
        <v>42</v>
      </c>
      <c r="AP127">
        <v>44</v>
      </c>
      <c r="AQ127">
        <v>43</v>
      </c>
      <c r="AR127">
        <v>43</v>
      </c>
      <c r="AS127">
        <v>45</v>
      </c>
      <c r="AT127">
        <v>44</v>
      </c>
      <c r="AU127">
        <v>42</v>
      </c>
      <c r="AV127">
        <v>44</v>
      </c>
      <c r="AW127">
        <v>45</v>
      </c>
      <c r="AX127">
        <v>44</v>
      </c>
      <c r="AY127">
        <v>42</v>
      </c>
      <c r="AZ127">
        <v>44</v>
      </c>
      <c r="BA127">
        <v>44</v>
      </c>
      <c r="BB127">
        <v>42</v>
      </c>
      <c r="BC127">
        <v>44</v>
      </c>
      <c r="BD127">
        <v>44</v>
      </c>
      <c r="BE127">
        <v>43</v>
      </c>
      <c r="BF127">
        <v>42</v>
      </c>
      <c r="BG127">
        <v>44</v>
      </c>
      <c r="BH127">
        <v>42</v>
      </c>
      <c r="BI127">
        <v>44</v>
      </c>
      <c r="BJ127">
        <v>42</v>
      </c>
      <c r="BK127">
        <v>44</v>
      </c>
      <c r="BL127">
        <v>43</v>
      </c>
      <c r="BM127">
        <v>45</v>
      </c>
      <c r="BN127">
        <v>44</v>
      </c>
      <c r="BO127">
        <v>44</v>
      </c>
      <c r="BP127">
        <v>42</v>
      </c>
      <c r="BQ127">
        <v>43</v>
      </c>
      <c r="BR127">
        <v>44</v>
      </c>
      <c r="BS127">
        <v>44</v>
      </c>
      <c r="BT127">
        <v>43</v>
      </c>
      <c r="BU127">
        <v>45</v>
      </c>
      <c r="BV127">
        <v>45</v>
      </c>
      <c r="BW127">
        <v>45</v>
      </c>
      <c r="BX127">
        <v>77</v>
      </c>
      <c r="BY127">
        <v>77</v>
      </c>
      <c r="BZ127">
        <v>75</v>
      </c>
      <c r="CA127">
        <v>45.886363636363633</v>
      </c>
      <c r="CB127">
        <v>44</v>
      </c>
      <c r="CC127">
        <v>8.4004869988698783</v>
      </c>
      <c r="CD127">
        <v>0.18307153439835297</v>
      </c>
      <c r="CE127">
        <v>42</v>
      </c>
      <c r="CF127">
        <v>77</v>
      </c>
      <c r="CG127">
        <v>35</v>
      </c>
      <c r="CH127">
        <v>31</v>
      </c>
      <c r="CI127">
        <v>31</v>
      </c>
    </row>
    <row r="128" spans="1:87" x14ac:dyDescent="0.25">
      <c r="A128">
        <v>146</v>
      </c>
      <c r="B128">
        <v>62687</v>
      </c>
      <c r="C128" t="s">
        <v>544</v>
      </c>
      <c r="D128" t="s">
        <v>545</v>
      </c>
      <c r="E128" t="s">
        <v>546</v>
      </c>
      <c r="F128">
        <v>58.13</v>
      </c>
      <c r="G128" t="s">
        <v>108</v>
      </c>
      <c r="H128">
        <v>58.1</v>
      </c>
      <c r="I128" t="s">
        <v>90</v>
      </c>
      <c r="J128">
        <v>58</v>
      </c>
      <c r="K128" t="s">
        <v>91</v>
      </c>
      <c r="L128" t="s">
        <v>92</v>
      </c>
      <c r="M128" t="s">
        <v>93</v>
      </c>
      <c r="N128">
        <v>113</v>
      </c>
      <c r="O128" t="s">
        <v>119</v>
      </c>
      <c r="P128">
        <v>11</v>
      </c>
      <c r="Q128" t="s">
        <v>95</v>
      </c>
      <c r="R128">
        <v>1</v>
      </c>
      <c r="S128" t="s">
        <v>96</v>
      </c>
      <c r="T128">
        <v>1</v>
      </c>
      <c r="U128" t="s">
        <v>97</v>
      </c>
      <c r="V128">
        <v>11</v>
      </c>
      <c r="W128" t="s">
        <v>97</v>
      </c>
      <c r="X128">
        <v>1</v>
      </c>
      <c r="Y128" t="s">
        <v>98</v>
      </c>
      <c r="Z128">
        <v>1990</v>
      </c>
      <c r="AA128">
        <v>43</v>
      </c>
      <c r="AB128">
        <v>1407230000</v>
      </c>
      <c r="AC128">
        <v>40</v>
      </c>
      <c r="AD128" t="s">
        <v>283</v>
      </c>
      <c r="AE128" t="s">
        <v>158</v>
      </c>
      <c r="AF128" t="s">
        <v>183</v>
      </c>
      <c r="AG128" t="s">
        <v>163</v>
      </c>
      <c r="AH128" t="s">
        <v>137</v>
      </c>
      <c r="AI128">
        <v>137</v>
      </c>
      <c r="AJ128">
        <v>116</v>
      </c>
      <c r="AK128">
        <v>123</v>
      </c>
      <c r="AL128">
        <v>142</v>
      </c>
      <c r="AM128">
        <v>121</v>
      </c>
      <c r="AN128">
        <v>130</v>
      </c>
      <c r="AO128">
        <v>127</v>
      </c>
      <c r="AP128">
        <v>120</v>
      </c>
      <c r="AQ128">
        <v>125</v>
      </c>
      <c r="AR128">
        <v>131</v>
      </c>
      <c r="AS128">
        <v>123</v>
      </c>
      <c r="AT128">
        <v>130</v>
      </c>
      <c r="AU128">
        <v>134</v>
      </c>
      <c r="AV128">
        <v>128</v>
      </c>
      <c r="AW128">
        <v>120</v>
      </c>
      <c r="AX128">
        <v>129</v>
      </c>
      <c r="AY128">
        <v>130</v>
      </c>
      <c r="AZ128">
        <v>131</v>
      </c>
      <c r="BA128">
        <v>147</v>
      </c>
      <c r="BB128">
        <v>148</v>
      </c>
      <c r="BC128">
        <v>147</v>
      </c>
      <c r="BD128">
        <v>136</v>
      </c>
      <c r="BE128">
        <v>140</v>
      </c>
      <c r="BF128">
        <v>141</v>
      </c>
      <c r="BG128">
        <v>145</v>
      </c>
      <c r="BH128">
        <v>126</v>
      </c>
      <c r="BI128">
        <v>143</v>
      </c>
      <c r="BJ128">
        <v>146</v>
      </c>
      <c r="BK128">
        <v>143</v>
      </c>
      <c r="BL128">
        <v>143</v>
      </c>
      <c r="BM128">
        <v>135</v>
      </c>
      <c r="BN128">
        <v>120</v>
      </c>
      <c r="BO128">
        <v>125</v>
      </c>
      <c r="BP128">
        <v>132</v>
      </c>
      <c r="BQ128">
        <v>133</v>
      </c>
      <c r="BR128">
        <v>130</v>
      </c>
      <c r="BS128">
        <v>121</v>
      </c>
      <c r="BT128">
        <v>114</v>
      </c>
      <c r="BU128">
        <v>112</v>
      </c>
      <c r="BV128">
        <v>112</v>
      </c>
      <c r="BW128">
        <v>117</v>
      </c>
      <c r="BX128">
        <v>118</v>
      </c>
      <c r="BY128">
        <v>114</v>
      </c>
      <c r="BZ128">
        <v>125</v>
      </c>
      <c r="CA128">
        <v>129.77272727272728</v>
      </c>
      <c r="CB128">
        <v>130</v>
      </c>
      <c r="CC128">
        <v>10.485568457521911</v>
      </c>
      <c r="CD128">
        <v>8.0799476730466557E-2</v>
      </c>
      <c r="CE128">
        <v>112</v>
      </c>
      <c r="CF128">
        <v>148</v>
      </c>
      <c r="CG128">
        <v>36</v>
      </c>
      <c r="CH128">
        <v>-12</v>
      </c>
      <c r="CI128">
        <v>12</v>
      </c>
    </row>
    <row r="129" spans="1:87" x14ac:dyDescent="0.25">
      <c r="A129">
        <v>148</v>
      </c>
      <c r="B129">
        <v>62774</v>
      </c>
      <c r="C129" t="s">
        <v>547</v>
      </c>
      <c r="D129" t="s">
        <v>548</v>
      </c>
      <c r="E129" t="s">
        <v>549</v>
      </c>
      <c r="F129">
        <v>1.1299999999999999</v>
      </c>
      <c r="G129" t="s">
        <v>550</v>
      </c>
      <c r="H129">
        <v>1.1000000000000001</v>
      </c>
      <c r="I129" t="s">
        <v>551</v>
      </c>
      <c r="J129">
        <v>1</v>
      </c>
      <c r="K129" t="s">
        <v>552</v>
      </c>
      <c r="L129" t="s">
        <v>155</v>
      </c>
      <c r="M129" t="s">
        <v>553</v>
      </c>
      <c r="N129">
        <v>113</v>
      </c>
      <c r="O129" t="s">
        <v>119</v>
      </c>
      <c r="P129">
        <v>11</v>
      </c>
      <c r="Q129" t="s">
        <v>95</v>
      </c>
      <c r="R129">
        <v>1</v>
      </c>
      <c r="S129" t="s">
        <v>96</v>
      </c>
      <c r="T129">
        <v>3</v>
      </c>
      <c r="U129" t="s">
        <v>554</v>
      </c>
      <c r="V129">
        <v>70</v>
      </c>
      <c r="W129" t="s">
        <v>267</v>
      </c>
      <c r="X129">
        <v>3</v>
      </c>
      <c r="Y129" t="s">
        <v>240</v>
      </c>
      <c r="Z129">
        <v>1994</v>
      </c>
      <c r="AB129">
        <v>9910000</v>
      </c>
      <c r="AC129">
        <v>0</v>
      </c>
      <c r="AD129" t="s">
        <v>147</v>
      </c>
      <c r="AE129" t="s">
        <v>85</v>
      </c>
      <c r="AF129" t="s">
        <v>356</v>
      </c>
      <c r="AG129" t="s">
        <v>297</v>
      </c>
      <c r="AH129" t="s">
        <v>144</v>
      </c>
      <c r="AI129">
        <v>39</v>
      </c>
      <c r="AJ129">
        <v>39</v>
      </c>
      <c r="AK129">
        <v>39</v>
      </c>
      <c r="AL129">
        <v>39</v>
      </c>
      <c r="AM129">
        <v>39</v>
      </c>
      <c r="AN129">
        <v>39</v>
      </c>
      <c r="AO129">
        <v>39</v>
      </c>
      <c r="AP129">
        <v>39</v>
      </c>
      <c r="AQ129">
        <v>39</v>
      </c>
      <c r="AR129">
        <v>39</v>
      </c>
      <c r="AS129">
        <v>39</v>
      </c>
      <c r="AT129">
        <v>39</v>
      </c>
      <c r="AU129">
        <v>39</v>
      </c>
      <c r="AV129">
        <v>39</v>
      </c>
      <c r="AW129">
        <v>39</v>
      </c>
      <c r="AX129">
        <v>39</v>
      </c>
      <c r="AY129">
        <v>39</v>
      </c>
      <c r="AZ129">
        <v>39</v>
      </c>
      <c r="BA129">
        <v>39</v>
      </c>
      <c r="BB129">
        <v>39</v>
      </c>
      <c r="BC129">
        <v>39</v>
      </c>
      <c r="BD129">
        <v>39</v>
      </c>
      <c r="BE129">
        <v>39</v>
      </c>
      <c r="BF129">
        <v>39</v>
      </c>
      <c r="BG129">
        <v>39</v>
      </c>
      <c r="BH129">
        <v>39</v>
      </c>
      <c r="BI129">
        <v>39</v>
      </c>
      <c r="BJ129">
        <v>39</v>
      </c>
      <c r="BK129">
        <v>39</v>
      </c>
      <c r="BL129">
        <v>39</v>
      </c>
      <c r="BM129">
        <v>39</v>
      </c>
      <c r="BN129">
        <v>39</v>
      </c>
      <c r="BO129">
        <v>39</v>
      </c>
      <c r="BP129">
        <v>39</v>
      </c>
      <c r="BQ129">
        <v>39</v>
      </c>
      <c r="BR129">
        <v>39</v>
      </c>
      <c r="BS129">
        <v>39</v>
      </c>
      <c r="BT129">
        <v>39</v>
      </c>
      <c r="BU129">
        <v>39</v>
      </c>
      <c r="BV129">
        <v>39</v>
      </c>
      <c r="BW129">
        <v>39</v>
      </c>
      <c r="BX129">
        <v>39</v>
      </c>
      <c r="BY129">
        <v>39</v>
      </c>
      <c r="BZ129">
        <v>39</v>
      </c>
      <c r="CA129">
        <v>39</v>
      </c>
      <c r="CB129">
        <v>39</v>
      </c>
      <c r="CC129">
        <v>0</v>
      </c>
      <c r="CD129">
        <v>0</v>
      </c>
      <c r="CE129">
        <v>39</v>
      </c>
      <c r="CF129">
        <v>39</v>
      </c>
      <c r="CG129">
        <v>0</v>
      </c>
      <c r="CH129">
        <v>0</v>
      </c>
      <c r="CI129">
        <v>0</v>
      </c>
    </row>
    <row r="130" spans="1:87" x14ac:dyDescent="0.25">
      <c r="A130">
        <v>150</v>
      </c>
      <c r="B130">
        <v>63748</v>
      </c>
      <c r="C130" t="s">
        <v>555</v>
      </c>
      <c r="D130" t="s">
        <v>556</v>
      </c>
      <c r="E130" t="s">
        <v>557</v>
      </c>
      <c r="F130">
        <v>60.39</v>
      </c>
      <c r="G130" t="s">
        <v>152</v>
      </c>
      <c r="H130">
        <v>60.3</v>
      </c>
      <c r="I130" t="s">
        <v>153</v>
      </c>
      <c r="J130">
        <v>60</v>
      </c>
      <c r="K130" t="s">
        <v>154</v>
      </c>
      <c r="L130" t="s">
        <v>92</v>
      </c>
      <c r="M130" t="s">
        <v>93</v>
      </c>
      <c r="N130">
        <v>113</v>
      </c>
      <c r="O130" t="s">
        <v>119</v>
      </c>
      <c r="P130">
        <v>11</v>
      </c>
      <c r="Q130" t="s">
        <v>95</v>
      </c>
      <c r="R130">
        <v>1</v>
      </c>
      <c r="S130" t="s">
        <v>96</v>
      </c>
      <c r="T130">
        <v>13</v>
      </c>
      <c r="U130" t="s">
        <v>133</v>
      </c>
      <c r="V130">
        <v>12</v>
      </c>
      <c r="W130" t="s">
        <v>133</v>
      </c>
      <c r="X130">
        <v>1</v>
      </c>
      <c r="Y130" t="s">
        <v>98</v>
      </c>
      <c r="Z130">
        <v>2025</v>
      </c>
      <c r="AC130">
        <v>0</v>
      </c>
      <c r="AD130" t="s">
        <v>147</v>
      </c>
      <c r="AE130" t="s">
        <v>146</v>
      </c>
      <c r="AF130" t="s">
        <v>147</v>
      </c>
      <c r="AG130" t="s">
        <v>123</v>
      </c>
      <c r="AH130" t="s">
        <v>144</v>
      </c>
      <c r="AI130">
        <v>15</v>
      </c>
      <c r="AJ130">
        <v>11</v>
      </c>
      <c r="AK130">
        <v>15</v>
      </c>
      <c r="AL130">
        <v>15</v>
      </c>
      <c r="AM130">
        <v>15</v>
      </c>
      <c r="AN130">
        <v>15</v>
      </c>
      <c r="AO130">
        <v>15</v>
      </c>
      <c r="AP130">
        <v>15</v>
      </c>
      <c r="AQ130">
        <v>15</v>
      </c>
      <c r="AR130">
        <v>15</v>
      </c>
      <c r="AS130">
        <v>8</v>
      </c>
      <c r="AT130">
        <v>8</v>
      </c>
      <c r="AU130">
        <v>8</v>
      </c>
      <c r="AV130">
        <v>8</v>
      </c>
      <c r="AW130">
        <v>8</v>
      </c>
      <c r="AX130">
        <v>8</v>
      </c>
      <c r="AY130">
        <v>8</v>
      </c>
      <c r="AZ130">
        <v>9</v>
      </c>
      <c r="BA130">
        <v>10</v>
      </c>
      <c r="BB130">
        <v>12</v>
      </c>
      <c r="BC130">
        <v>12</v>
      </c>
      <c r="BD130">
        <v>12</v>
      </c>
      <c r="BE130">
        <v>12</v>
      </c>
      <c r="BF130">
        <v>12</v>
      </c>
      <c r="BG130">
        <v>12</v>
      </c>
      <c r="BH130">
        <v>12</v>
      </c>
      <c r="BI130">
        <v>11</v>
      </c>
      <c r="BJ130">
        <v>11</v>
      </c>
      <c r="BK130">
        <v>11</v>
      </c>
      <c r="BL130">
        <v>1</v>
      </c>
      <c r="BM130">
        <v>1</v>
      </c>
      <c r="BN130">
        <v>9</v>
      </c>
      <c r="BO130">
        <v>5</v>
      </c>
      <c r="BP130">
        <v>1</v>
      </c>
      <c r="BQ130">
        <v>1</v>
      </c>
      <c r="BR130">
        <v>8</v>
      </c>
      <c r="BS130">
        <v>1</v>
      </c>
      <c r="BT130">
        <v>10</v>
      </c>
      <c r="BU130">
        <v>25</v>
      </c>
      <c r="BV130">
        <v>25</v>
      </c>
      <c r="BW130">
        <v>25</v>
      </c>
      <c r="BX130">
        <v>25</v>
      </c>
      <c r="BY130">
        <v>35</v>
      </c>
      <c r="BZ130">
        <v>34</v>
      </c>
      <c r="CA130">
        <v>12.363636363636363</v>
      </c>
      <c r="CB130">
        <v>11.5</v>
      </c>
      <c r="CC130">
        <v>7.7402328824135367</v>
      </c>
      <c r="CD130">
        <v>0.62604824784227142</v>
      </c>
      <c r="CE130">
        <v>1</v>
      </c>
      <c r="CF130">
        <v>35</v>
      </c>
      <c r="CG130">
        <v>34</v>
      </c>
      <c r="CH130">
        <v>19</v>
      </c>
      <c r="CI130">
        <v>19</v>
      </c>
    </row>
    <row r="131" spans="1:87" x14ac:dyDescent="0.25">
      <c r="A131">
        <v>151</v>
      </c>
      <c r="B131">
        <v>63865</v>
      </c>
      <c r="C131" t="s">
        <v>558</v>
      </c>
      <c r="D131" t="s">
        <v>559</v>
      </c>
      <c r="E131" t="s">
        <v>560</v>
      </c>
      <c r="F131">
        <v>47.79</v>
      </c>
      <c r="G131" t="s">
        <v>278</v>
      </c>
      <c r="H131">
        <v>47.7</v>
      </c>
      <c r="I131" t="s">
        <v>279</v>
      </c>
      <c r="J131">
        <v>47</v>
      </c>
      <c r="K131" t="s">
        <v>280</v>
      </c>
      <c r="L131" t="s">
        <v>281</v>
      </c>
      <c r="M131" t="s">
        <v>282</v>
      </c>
      <c r="N131">
        <v>113</v>
      </c>
      <c r="O131" t="s">
        <v>119</v>
      </c>
      <c r="P131">
        <v>11</v>
      </c>
      <c r="Q131" t="s">
        <v>95</v>
      </c>
      <c r="R131">
        <v>1</v>
      </c>
      <c r="S131" t="s">
        <v>96</v>
      </c>
      <c r="T131">
        <v>15</v>
      </c>
      <c r="U131" t="s">
        <v>238</v>
      </c>
      <c r="V131">
        <v>60</v>
      </c>
      <c r="W131" t="s">
        <v>239</v>
      </c>
      <c r="X131">
        <v>3</v>
      </c>
      <c r="Y131" t="s">
        <v>240</v>
      </c>
      <c r="Z131">
        <v>2005</v>
      </c>
      <c r="AA131">
        <v>563</v>
      </c>
      <c r="AB131">
        <v>14730360000</v>
      </c>
      <c r="AC131">
        <v>91</v>
      </c>
      <c r="AD131" t="s">
        <v>320</v>
      </c>
      <c r="AE131" t="s">
        <v>100</v>
      </c>
      <c r="AF131" t="s">
        <v>101</v>
      </c>
      <c r="AG131" t="s">
        <v>196</v>
      </c>
      <c r="AH131" t="s">
        <v>103</v>
      </c>
      <c r="AI131">
        <v>73</v>
      </c>
      <c r="AJ131">
        <v>73</v>
      </c>
      <c r="AK131">
        <v>73</v>
      </c>
      <c r="AL131">
        <v>73</v>
      </c>
      <c r="AM131">
        <v>62</v>
      </c>
      <c r="AN131">
        <v>62</v>
      </c>
      <c r="AO131">
        <v>77</v>
      </c>
      <c r="AP131">
        <v>81</v>
      </c>
      <c r="AQ131">
        <v>63</v>
      </c>
      <c r="AR131">
        <v>63</v>
      </c>
      <c r="AS131">
        <v>63</v>
      </c>
      <c r="AT131">
        <v>63</v>
      </c>
      <c r="AU131">
        <v>63</v>
      </c>
      <c r="AV131">
        <v>63</v>
      </c>
      <c r="AW131">
        <v>62</v>
      </c>
      <c r="AX131">
        <v>103</v>
      </c>
      <c r="AY131">
        <v>103</v>
      </c>
      <c r="AZ131">
        <v>103</v>
      </c>
      <c r="BA131">
        <v>104</v>
      </c>
      <c r="BB131">
        <v>103</v>
      </c>
      <c r="BC131">
        <v>104</v>
      </c>
      <c r="BD131">
        <v>102</v>
      </c>
      <c r="BE131">
        <v>103</v>
      </c>
      <c r="BF131">
        <v>104</v>
      </c>
      <c r="BG131">
        <v>104</v>
      </c>
      <c r="BH131">
        <v>104</v>
      </c>
      <c r="BI131">
        <v>104</v>
      </c>
      <c r="BJ131">
        <v>107</v>
      </c>
      <c r="BK131">
        <v>103</v>
      </c>
      <c r="BL131">
        <v>104</v>
      </c>
      <c r="BM131">
        <v>104</v>
      </c>
      <c r="BN131">
        <v>105</v>
      </c>
      <c r="BO131">
        <v>104</v>
      </c>
      <c r="BP131">
        <v>111</v>
      </c>
      <c r="BQ131">
        <v>103</v>
      </c>
      <c r="BR131">
        <v>116</v>
      </c>
      <c r="BS131">
        <v>114</v>
      </c>
      <c r="BT131">
        <v>123</v>
      </c>
      <c r="BU131">
        <v>126</v>
      </c>
      <c r="BV131">
        <v>102</v>
      </c>
      <c r="BW131">
        <v>104</v>
      </c>
      <c r="BX131">
        <v>102</v>
      </c>
      <c r="BY131">
        <v>102</v>
      </c>
      <c r="BZ131">
        <v>102</v>
      </c>
      <c r="CA131">
        <v>92.88636363636364</v>
      </c>
      <c r="CB131">
        <v>103</v>
      </c>
      <c r="CC131">
        <v>19.422135428651487</v>
      </c>
      <c r="CD131">
        <v>0.20909565912910824</v>
      </c>
      <c r="CE131">
        <v>62</v>
      </c>
      <c r="CF131">
        <v>126</v>
      </c>
      <c r="CG131">
        <v>64</v>
      </c>
      <c r="CH131">
        <v>29</v>
      </c>
      <c r="CI131">
        <v>29</v>
      </c>
    </row>
    <row r="132" spans="1:87" x14ac:dyDescent="0.25">
      <c r="A132">
        <v>153</v>
      </c>
      <c r="B132">
        <v>64005</v>
      </c>
      <c r="C132" t="s">
        <v>561</v>
      </c>
      <c r="D132" t="s">
        <v>556</v>
      </c>
      <c r="E132" t="s">
        <v>557</v>
      </c>
      <c r="F132">
        <v>60.39</v>
      </c>
      <c r="G132" t="s">
        <v>152</v>
      </c>
      <c r="H132">
        <v>60.3</v>
      </c>
      <c r="I132" t="s">
        <v>153</v>
      </c>
      <c r="J132">
        <v>60</v>
      </c>
      <c r="K132" t="s">
        <v>154</v>
      </c>
      <c r="L132" t="s">
        <v>92</v>
      </c>
      <c r="M132" t="s">
        <v>93</v>
      </c>
      <c r="N132">
        <v>113</v>
      </c>
      <c r="O132" t="s">
        <v>119</v>
      </c>
      <c r="P132">
        <v>11</v>
      </c>
      <c r="Q132" t="s">
        <v>95</v>
      </c>
      <c r="R132">
        <v>1</v>
      </c>
      <c r="S132" t="s">
        <v>96</v>
      </c>
      <c r="T132">
        <v>13</v>
      </c>
      <c r="U132" t="s">
        <v>133</v>
      </c>
      <c r="V132">
        <v>12</v>
      </c>
      <c r="W132" t="s">
        <v>133</v>
      </c>
      <c r="X132">
        <v>1</v>
      </c>
      <c r="Y132" t="s">
        <v>98</v>
      </c>
      <c r="Z132">
        <v>2025</v>
      </c>
      <c r="AC132">
        <v>0</v>
      </c>
      <c r="AD132" t="s">
        <v>147</v>
      </c>
      <c r="AE132" t="s">
        <v>146</v>
      </c>
      <c r="AF132" t="s">
        <v>147</v>
      </c>
      <c r="AG132" t="s">
        <v>123</v>
      </c>
      <c r="AH132" t="s">
        <v>144</v>
      </c>
      <c r="AI132">
        <v>8</v>
      </c>
      <c r="AJ132">
        <v>8</v>
      </c>
      <c r="AK132">
        <v>8</v>
      </c>
      <c r="AL132">
        <v>8</v>
      </c>
      <c r="AM132">
        <v>8</v>
      </c>
      <c r="AN132">
        <v>8</v>
      </c>
      <c r="AO132">
        <v>8</v>
      </c>
      <c r="AP132">
        <v>8</v>
      </c>
      <c r="AQ132">
        <v>8</v>
      </c>
      <c r="AR132">
        <v>8</v>
      </c>
      <c r="AS132">
        <v>8</v>
      </c>
      <c r="AT132">
        <v>8</v>
      </c>
      <c r="AU132">
        <v>8</v>
      </c>
      <c r="AV132">
        <v>8</v>
      </c>
      <c r="AW132">
        <v>8</v>
      </c>
      <c r="AX132">
        <v>8</v>
      </c>
      <c r="AY132">
        <v>8</v>
      </c>
      <c r="AZ132">
        <v>8</v>
      </c>
      <c r="BA132">
        <v>25</v>
      </c>
      <c r="BB132">
        <v>25</v>
      </c>
      <c r="BC132">
        <v>36</v>
      </c>
      <c r="BD132">
        <v>35</v>
      </c>
      <c r="BE132">
        <v>35</v>
      </c>
      <c r="BF132">
        <v>35</v>
      </c>
      <c r="BG132">
        <v>35</v>
      </c>
      <c r="BH132">
        <v>35</v>
      </c>
      <c r="BI132">
        <v>35</v>
      </c>
      <c r="BJ132">
        <v>35</v>
      </c>
      <c r="BK132">
        <v>35</v>
      </c>
      <c r="BL132">
        <v>35</v>
      </c>
      <c r="BM132">
        <v>35</v>
      </c>
      <c r="BN132">
        <v>38</v>
      </c>
      <c r="BO132">
        <v>50</v>
      </c>
      <c r="BP132">
        <v>50</v>
      </c>
      <c r="BQ132">
        <v>46</v>
      </c>
      <c r="BR132">
        <v>46</v>
      </c>
      <c r="BS132">
        <v>46</v>
      </c>
      <c r="BT132">
        <v>46</v>
      </c>
      <c r="BU132">
        <v>28</v>
      </c>
      <c r="BV132">
        <v>37</v>
      </c>
      <c r="BW132">
        <v>45</v>
      </c>
      <c r="BX132">
        <v>34</v>
      </c>
      <c r="BY132">
        <v>34</v>
      </c>
      <c r="BZ132">
        <v>35</v>
      </c>
      <c r="CA132">
        <v>25.34090909090909</v>
      </c>
      <c r="CB132">
        <v>34</v>
      </c>
      <c r="CC132">
        <v>15.488845471437015</v>
      </c>
      <c r="CD132">
        <v>0.61121901411948765</v>
      </c>
      <c r="CE132">
        <v>8</v>
      </c>
      <c r="CF132">
        <v>50</v>
      </c>
      <c r="CG132">
        <v>42</v>
      </c>
      <c r="CH132">
        <v>27</v>
      </c>
      <c r="CI132">
        <v>27</v>
      </c>
    </row>
    <row r="133" spans="1:87" x14ac:dyDescent="0.25">
      <c r="A133">
        <v>154</v>
      </c>
      <c r="B133">
        <v>64047</v>
      </c>
      <c r="C133" t="s">
        <v>562</v>
      </c>
      <c r="D133" t="s">
        <v>563</v>
      </c>
      <c r="E133" t="s">
        <v>564</v>
      </c>
      <c r="F133">
        <v>63.1</v>
      </c>
      <c r="G133" t="s">
        <v>171</v>
      </c>
      <c r="H133">
        <v>63.1</v>
      </c>
      <c r="I133" t="s">
        <v>171</v>
      </c>
      <c r="J133">
        <v>63</v>
      </c>
      <c r="K133" t="s">
        <v>172</v>
      </c>
      <c r="L133" t="s">
        <v>131</v>
      </c>
      <c r="M133" t="s">
        <v>132</v>
      </c>
      <c r="N133">
        <v>231</v>
      </c>
      <c r="O133" t="s">
        <v>353</v>
      </c>
      <c r="P133">
        <v>23</v>
      </c>
      <c r="Q133" t="s">
        <v>354</v>
      </c>
      <c r="R133">
        <v>2</v>
      </c>
      <c r="S133" t="s">
        <v>355</v>
      </c>
      <c r="T133">
        <v>3</v>
      </c>
      <c r="U133" t="s">
        <v>554</v>
      </c>
      <c r="V133">
        <v>70</v>
      </c>
      <c r="W133" t="s">
        <v>267</v>
      </c>
      <c r="X133">
        <v>3</v>
      </c>
      <c r="Y133" t="s">
        <v>240</v>
      </c>
      <c r="Z133">
        <v>2023</v>
      </c>
      <c r="AB133">
        <v>5810000</v>
      </c>
      <c r="AC133">
        <v>0</v>
      </c>
      <c r="AD133" t="s">
        <v>147</v>
      </c>
      <c r="AE133" t="s">
        <v>85</v>
      </c>
      <c r="AF133" t="s">
        <v>356</v>
      </c>
      <c r="AG133" t="s">
        <v>123</v>
      </c>
      <c r="AH133" t="s">
        <v>144</v>
      </c>
      <c r="AI133">
        <v>47</v>
      </c>
      <c r="AJ133">
        <v>67</v>
      </c>
      <c r="AK133">
        <v>63</v>
      </c>
      <c r="AL133">
        <v>49</v>
      </c>
      <c r="AM133">
        <v>66</v>
      </c>
      <c r="AN133">
        <v>66</v>
      </c>
      <c r="AO133">
        <v>49</v>
      </c>
      <c r="AP133">
        <v>46</v>
      </c>
      <c r="AQ133">
        <v>45</v>
      </c>
      <c r="AR133">
        <v>44</v>
      </c>
      <c r="AS133">
        <v>43</v>
      </c>
      <c r="AT133">
        <v>44</v>
      </c>
      <c r="AU133">
        <v>44</v>
      </c>
      <c r="AV133">
        <v>44</v>
      </c>
      <c r="AW133">
        <v>48</v>
      </c>
      <c r="AX133">
        <v>44</v>
      </c>
      <c r="AY133">
        <v>46</v>
      </c>
      <c r="AZ133">
        <v>44</v>
      </c>
      <c r="BA133">
        <v>44</v>
      </c>
      <c r="BB133">
        <v>44</v>
      </c>
      <c r="BC133">
        <v>44</v>
      </c>
      <c r="BD133">
        <v>48</v>
      </c>
      <c r="BE133">
        <v>44</v>
      </c>
      <c r="BF133">
        <v>44</v>
      </c>
      <c r="BG133">
        <v>44</v>
      </c>
      <c r="BH133">
        <v>44</v>
      </c>
      <c r="BI133">
        <v>44</v>
      </c>
      <c r="BJ133">
        <v>45</v>
      </c>
      <c r="BK133">
        <v>44</v>
      </c>
      <c r="BL133">
        <v>44</v>
      </c>
      <c r="BM133">
        <v>44</v>
      </c>
      <c r="BN133">
        <v>44</v>
      </c>
      <c r="BO133">
        <v>44</v>
      </c>
      <c r="BP133">
        <v>44</v>
      </c>
      <c r="BQ133">
        <v>45</v>
      </c>
      <c r="BR133">
        <v>45</v>
      </c>
      <c r="BS133">
        <v>46</v>
      </c>
      <c r="BT133">
        <v>44</v>
      </c>
      <c r="BU133">
        <v>44</v>
      </c>
      <c r="BV133">
        <v>46</v>
      </c>
      <c r="BW133">
        <v>45</v>
      </c>
      <c r="BX133">
        <v>44</v>
      </c>
      <c r="BY133">
        <v>44</v>
      </c>
      <c r="BZ133">
        <v>44</v>
      </c>
      <c r="CA133">
        <v>46.704545454545453</v>
      </c>
      <c r="CB133">
        <v>44</v>
      </c>
      <c r="CC133">
        <v>6.1929425153060995</v>
      </c>
      <c r="CD133">
        <v>0.13259828256616465</v>
      </c>
      <c r="CE133">
        <v>43</v>
      </c>
      <c r="CF133">
        <v>67</v>
      </c>
      <c r="CG133">
        <v>24</v>
      </c>
      <c r="CH133">
        <v>-3</v>
      </c>
      <c r="CI133">
        <v>3</v>
      </c>
    </row>
    <row r="134" spans="1:87" x14ac:dyDescent="0.25">
      <c r="A134">
        <v>155</v>
      </c>
      <c r="B134">
        <v>64069</v>
      </c>
      <c r="C134" t="s">
        <v>565</v>
      </c>
      <c r="D134" t="s">
        <v>556</v>
      </c>
      <c r="E134" t="s">
        <v>557</v>
      </c>
      <c r="F134">
        <v>60.39</v>
      </c>
      <c r="G134" t="s">
        <v>152</v>
      </c>
      <c r="H134">
        <v>60.3</v>
      </c>
      <c r="I134" t="s">
        <v>153</v>
      </c>
      <c r="J134">
        <v>60</v>
      </c>
      <c r="K134" t="s">
        <v>154</v>
      </c>
      <c r="L134" t="s">
        <v>92</v>
      </c>
      <c r="M134" t="s">
        <v>93</v>
      </c>
      <c r="N134">
        <v>113</v>
      </c>
      <c r="O134" t="s">
        <v>119</v>
      </c>
      <c r="P134">
        <v>11</v>
      </c>
      <c r="Q134" t="s">
        <v>95</v>
      </c>
      <c r="R134">
        <v>1</v>
      </c>
      <c r="S134" t="s">
        <v>96</v>
      </c>
      <c r="T134">
        <v>13</v>
      </c>
      <c r="U134" t="s">
        <v>133</v>
      </c>
      <c r="V134">
        <v>12</v>
      </c>
      <c r="W134" t="s">
        <v>133</v>
      </c>
      <c r="X134">
        <v>1</v>
      </c>
      <c r="Y134" t="s">
        <v>98</v>
      </c>
      <c r="Z134">
        <v>2025</v>
      </c>
      <c r="AC134">
        <v>0</v>
      </c>
      <c r="AD134" t="s">
        <v>147</v>
      </c>
      <c r="AE134" t="s">
        <v>146</v>
      </c>
      <c r="AF134" t="s">
        <v>147</v>
      </c>
      <c r="AG134" t="s">
        <v>123</v>
      </c>
      <c r="AH134" t="s">
        <v>144</v>
      </c>
      <c r="AI134">
        <v>17</v>
      </c>
      <c r="AJ134">
        <v>17</v>
      </c>
      <c r="AK134">
        <v>17</v>
      </c>
      <c r="AL134">
        <v>17</v>
      </c>
      <c r="AM134">
        <v>17</v>
      </c>
      <c r="AN134">
        <v>17</v>
      </c>
      <c r="AO134">
        <v>17</v>
      </c>
      <c r="AP134">
        <v>17</v>
      </c>
      <c r="AQ134">
        <v>17</v>
      </c>
      <c r="AR134">
        <v>17</v>
      </c>
      <c r="AS134">
        <v>17</v>
      </c>
      <c r="AT134">
        <v>17</v>
      </c>
      <c r="AU134">
        <v>17</v>
      </c>
      <c r="AV134">
        <v>17</v>
      </c>
      <c r="AW134">
        <v>17</v>
      </c>
      <c r="AX134">
        <v>17</v>
      </c>
      <c r="AY134">
        <v>17</v>
      </c>
      <c r="AZ134">
        <v>17</v>
      </c>
      <c r="BA134">
        <v>17</v>
      </c>
      <c r="BB134">
        <v>17</v>
      </c>
      <c r="BC134">
        <v>17</v>
      </c>
      <c r="BD134">
        <v>17</v>
      </c>
      <c r="BE134">
        <v>17</v>
      </c>
      <c r="BF134">
        <v>17</v>
      </c>
      <c r="BG134">
        <v>17</v>
      </c>
      <c r="BH134">
        <v>17</v>
      </c>
      <c r="BI134">
        <v>17</v>
      </c>
      <c r="BJ134">
        <v>17</v>
      </c>
      <c r="BK134">
        <v>17</v>
      </c>
      <c r="BL134">
        <v>17</v>
      </c>
      <c r="BM134">
        <v>17</v>
      </c>
      <c r="BN134">
        <v>17</v>
      </c>
      <c r="BO134">
        <v>17</v>
      </c>
      <c r="BP134">
        <v>17</v>
      </c>
      <c r="BQ134">
        <v>17</v>
      </c>
      <c r="BR134">
        <v>17</v>
      </c>
      <c r="BS134">
        <v>17</v>
      </c>
      <c r="BT134">
        <v>17</v>
      </c>
      <c r="BU134">
        <v>10</v>
      </c>
      <c r="BV134">
        <v>17</v>
      </c>
      <c r="BW134">
        <v>17</v>
      </c>
      <c r="BX134">
        <v>17</v>
      </c>
      <c r="BY134">
        <v>17</v>
      </c>
      <c r="BZ134">
        <v>17</v>
      </c>
      <c r="CA134">
        <v>16.84090909090909</v>
      </c>
      <c r="CB134">
        <v>17</v>
      </c>
      <c r="CC134">
        <v>1.0552897060221729</v>
      </c>
      <c r="CD134">
        <v>6.2662276740857767E-2</v>
      </c>
      <c r="CE134">
        <v>10</v>
      </c>
      <c r="CF134">
        <v>17</v>
      </c>
      <c r="CG134">
        <v>7</v>
      </c>
      <c r="CH134">
        <v>0</v>
      </c>
      <c r="CI134">
        <v>0</v>
      </c>
    </row>
    <row r="135" spans="1:87" x14ac:dyDescent="0.25">
      <c r="A135">
        <v>156</v>
      </c>
      <c r="B135">
        <v>64071</v>
      </c>
      <c r="C135" t="s">
        <v>566</v>
      </c>
      <c r="D135" t="s">
        <v>87</v>
      </c>
      <c r="E135" t="s">
        <v>88</v>
      </c>
      <c r="F135">
        <v>58.12</v>
      </c>
      <c r="G135" t="s">
        <v>89</v>
      </c>
      <c r="H135">
        <v>58.1</v>
      </c>
      <c r="I135" t="s">
        <v>90</v>
      </c>
      <c r="J135">
        <v>58</v>
      </c>
      <c r="K135" t="s">
        <v>91</v>
      </c>
      <c r="L135" t="s">
        <v>92</v>
      </c>
      <c r="M135" t="s">
        <v>93</v>
      </c>
      <c r="N135">
        <v>114</v>
      </c>
      <c r="O135" t="s">
        <v>94</v>
      </c>
      <c r="P135">
        <v>11</v>
      </c>
      <c r="Q135" t="s">
        <v>95</v>
      </c>
      <c r="R135">
        <v>1</v>
      </c>
      <c r="S135" t="s">
        <v>96</v>
      </c>
      <c r="T135">
        <v>1</v>
      </c>
      <c r="U135" t="s">
        <v>97</v>
      </c>
      <c r="V135">
        <v>11</v>
      </c>
      <c r="W135" t="s">
        <v>97</v>
      </c>
      <c r="X135">
        <v>1</v>
      </c>
      <c r="Y135" t="s">
        <v>98</v>
      </c>
      <c r="Z135">
        <v>2013</v>
      </c>
      <c r="AA135">
        <v>1974</v>
      </c>
      <c r="AB135">
        <v>57098150000</v>
      </c>
      <c r="AC135">
        <v>93</v>
      </c>
      <c r="AD135" t="s">
        <v>99</v>
      </c>
      <c r="AE135" t="s">
        <v>100</v>
      </c>
      <c r="AF135" t="s">
        <v>101</v>
      </c>
      <c r="AG135" t="s">
        <v>102</v>
      </c>
      <c r="AH135" t="s">
        <v>103</v>
      </c>
      <c r="AI135">
        <v>74</v>
      </c>
      <c r="AJ135">
        <v>73</v>
      </c>
      <c r="AK135">
        <v>75</v>
      </c>
      <c r="AL135">
        <v>75</v>
      </c>
      <c r="AM135">
        <v>78</v>
      </c>
      <c r="AN135">
        <v>78</v>
      </c>
      <c r="AO135">
        <v>77</v>
      </c>
      <c r="AP135">
        <v>76</v>
      </c>
      <c r="AQ135">
        <v>78</v>
      </c>
      <c r="AR135">
        <v>75</v>
      </c>
      <c r="AS135">
        <v>75</v>
      </c>
      <c r="AT135">
        <v>73</v>
      </c>
      <c r="AU135">
        <v>73</v>
      </c>
      <c r="AV135">
        <v>73</v>
      </c>
      <c r="AW135">
        <v>73</v>
      </c>
      <c r="AX135">
        <v>73</v>
      </c>
      <c r="AY135">
        <v>73</v>
      </c>
      <c r="AZ135">
        <v>72</v>
      </c>
      <c r="BA135">
        <v>73</v>
      </c>
      <c r="BB135">
        <v>73</v>
      </c>
      <c r="BC135">
        <v>73</v>
      </c>
      <c r="BD135">
        <v>72</v>
      </c>
      <c r="BE135">
        <v>73</v>
      </c>
      <c r="BF135">
        <v>73</v>
      </c>
      <c r="BG135">
        <v>73</v>
      </c>
      <c r="BH135">
        <v>73</v>
      </c>
      <c r="BI135">
        <v>73</v>
      </c>
      <c r="BJ135">
        <v>73</v>
      </c>
      <c r="BK135">
        <v>73</v>
      </c>
      <c r="BL135">
        <v>73</v>
      </c>
      <c r="BM135">
        <v>73</v>
      </c>
      <c r="BN135">
        <v>73</v>
      </c>
      <c r="BO135">
        <v>73</v>
      </c>
      <c r="BP135">
        <v>73</v>
      </c>
      <c r="BQ135">
        <v>72</v>
      </c>
      <c r="BR135">
        <v>72</v>
      </c>
      <c r="BS135">
        <v>73</v>
      </c>
      <c r="BT135">
        <v>73</v>
      </c>
      <c r="BU135">
        <v>73</v>
      </c>
      <c r="BV135">
        <v>73</v>
      </c>
      <c r="BW135">
        <v>73</v>
      </c>
      <c r="BX135">
        <v>73</v>
      </c>
      <c r="BY135">
        <v>72</v>
      </c>
      <c r="BZ135">
        <v>73</v>
      </c>
      <c r="CA135">
        <v>73.590909090909093</v>
      </c>
      <c r="CB135">
        <v>73</v>
      </c>
      <c r="CC135">
        <v>1.5747747246523323</v>
      </c>
      <c r="CD135">
        <v>2.1399038877301612E-2</v>
      </c>
      <c r="CE135">
        <v>72</v>
      </c>
      <c r="CF135">
        <v>78</v>
      </c>
      <c r="CG135">
        <v>6</v>
      </c>
      <c r="CH135">
        <v>-1</v>
      </c>
      <c r="CI135">
        <v>1</v>
      </c>
    </row>
    <row r="136" spans="1:87" x14ac:dyDescent="0.25">
      <c r="A136">
        <v>157</v>
      </c>
      <c r="B136">
        <v>64331</v>
      </c>
      <c r="C136" t="s">
        <v>567</v>
      </c>
      <c r="D136" t="s">
        <v>568</v>
      </c>
      <c r="E136" t="s">
        <v>569</v>
      </c>
      <c r="F136">
        <v>63.91</v>
      </c>
      <c r="G136" t="s">
        <v>212</v>
      </c>
      <c r="H136">
        <v>63.9</v>
      </c>
      <c r="I136" t="s">
        <v>213</v>
      </c>
      <c r="J136">
        <v>63</v>
      </c>
      <c r="K136" t="s">
        <v>172</v>
      </c>
      <c r="L136" t="s">
        <v>131</v>
      </c>
      <c r="M136" t="s">
        <v>132</v>
      </c>
      <c r="N136">
        <v>114</v>
      </c>
      <c r="O136" t="s">
        <v>94</v>
      </c>
      <c r="P136">
        <v>11</v>
      </c>
      <c r="Q136" t="s">
        <v>95</v>
      </c>
      <c r="R136">
        <v>1</v>
      </c>
      <c r="S136" t="s">
        <v>96</v>
      </c>
      <c r="T136">
        <v>1</v>
      </c>
      <c r="U136" t="s">
        <v>97</v>
      </c>
      <c r="V136">
        <v>11</v>
      </c>
      <c r="W136" t="s">
        <v>97</v>
      </c>
      <c r="X136">
        <v>1</v>
      </c>
      <c r="Y136" t="s">
        <v>98</v>
      </c>
      <c r="Z136">
        <v>2021</v>
      </c>
      <c r="AA136">
        <v>13</v>
      </c>
      <c r="AB136">
        <v>372630000</v>
      </c>
      <c r="AC136">
        <v>30</v>
      </c>
      <c r="AD136" t="s">
        <v>134</v>
      </c>
      <c r="AE136" t="s">
        <v>125</v>
      </c>
      <c r="AF136" t="s">
        <v>135</v>
      </c>
      <c r="AG136" t="s">
        <v>123</v>
      </c>
      <c r="AH136" t="s">
        <v>137</v>
      </c>
      <c r="AI136">
        <v>32</v>
      </c>
      <c r="AJ136">
        <v>32</v>
      </c>
      <c r="AK136">
        <v>27</v>
      </c>
      <c r="AL136">
        <v>31</v>
      </c>
      <c r="AM136">
        <v>27</v>
      </c>
      <c r="AN136">
        <v>31</v>
      </c>
      <c r="AO136">
        <v>27</v>
      </c>
      <c r="AP136">
        <v>33</v>
      </c>
      <c r="AQ136">
        <v>28</v>
      </c>
      <c r="AR136">
        <v>33</v>
      </c>
      <c r="AS136">
        <v>26</v>
      </c>
      <c r="AT136">
        <v>26</v>
      </c>
      <c r="AU136">
        <v>31</v>
      </c>
      <c r="AV136">
        <v>26</v>
      </c>
      <c r="AW136">
        <v>26</v>
      </c>
      <c r="AX136">
        <v>26</v>
      </c>
      <c r="AY136">
        <v>27</v>
      </c>
      <c r="AZ136">
        <v>31</v>
      </c>
      <c r="BA136">
        <v>31</v>
      </c>
      <c r="BB136">
        <v>32</v>
      </c>
      <c r="BC136">
        <v>31</v>
      </c>
      <c r="BD136">
        <v>31</v>
      </c>
      <c r="BE136">
        <v>31</v>
      </c>
      <c r="BF136">
        <v>31</v>
      </c>
      <c r="BG136">
        <v>27</v>
      </c>
      <c r="BH136">
        <v>33</v>
      </c>
      <c r="BI136">
        <v>37</v>
      </c>
      <c r="BJ136">
        <v>36</v>
      </c>
      <c r="BK136">
        <v>34</v>
      </c>
      <c r="BL136">
        <v>35</v>
      </c>
      <c r="BM136">
        <v>35</v>
      </c>
      <c r="BN136">
        <v>32</v>
      </c>
      <c r="BO136">
        <v>28</v>
      </c>
      <c r="BP136">
        <v>33</v>
      </c>
      <c r="BQ136">
        <v>29</v>
      </c>
      <c r="BR136">
        <v>33</v>
      </c>
      <c r="BS136">
        <v>32</v>
      </c>
      <c r="BT136">
        <v>32</v>
      </c>
      <c r="BU136">
        <v>32</v>
      </c>
      <c r="BV136">
        <v>32</v>
      </c>
      <c r="BW136">
        <v>31</v>
      </c>
      <c r="BX136">
        <v>28</v>
      </c>
      <c r="BY136">
        <v>43</v>
      </c>
      <c r="BZ136">
        <v>39</v>
      </c>
      <c r="CA136">
        <v>31.09090909090909</v>
      </c>
      <c r="CB136">
        <v>31</v>
      </c>
      <c r="CC136">
        <v>3.6524485690674515</v>
      </c>
      <c r="CD136">
        <v>0.1174764159641578</v>
      </c>
      <c r="CE136">
        <v>26</v>
      </c>
      <c r="CF136">
        <v>43</v>
      </c>
      <c r="CG136">
        <v>17</v>
      </c>
      <c r="CH136">
        <v>7</v>
      </c>
      <c r="CI136">
        <v>7</v>
      </c>
    </row>
    <row r="137" spans="1:87" x14ac:dyDescent="0.25">
      <c r="A137">
        <v>158</v>
      </c>
      <c r="B137">
        <v>64521</v>
      </c>
      <c r="C137" t="s">
        <v>570</v>
      </c>
      <c r="D137" t="s">
        <v>571</v>
      </c>
      <c r="E137" t="s">
        <v>572</v>
      </c>
      <c r="F137">
        <v>47.11</v>
      </c>
      <c r="G137" t="s">
        <v>573</v>
      </c>
      <c r="H137">
        <v>47.1</v>
      </c>
      <c r="I137" t="s">
        <v>574</v>
      </c>
      <c r="J137">
        <v>47</v>
      </c>
      <c r="K137" t="s">
        <v>280</v>
      </c>
      <c r="L137" t="s">
        <v>281</v>
      </c>
      <c r="M137" t="s">
        <v>282</v>
      </c>
      <c r="N137">
        <v>113</v>
      </c>
      <c r="O137" t="s">
        <v>119</v>
      </c>
      <c r="P137">
        <v>11</v>
      </c>
      <c r="Q137" t="s">
        <v>95</v>
      </c>
      <c r="R137">
        <v>1</v>
      </c>
      <c r="S137" t="s">
        <v>96</v>
      </c>
      <c r="T137">
        <v>7</v>
      </c>
      <c r="U137" t="s">
        <v>575</v>
      </c>
      <c r="V137">
        <v>20</v>
      </c>
      <c r="W137" t="s">
        <v>576</v>
      </c>
      <c r="X137">
        <v>2</v>
      </c>
      <c r="Y137" t="s">
        <v>255</v>
      </c>
      <c r="Z137">
        <v>1990</v>
      </c>
      <c r="AA137">
        <v>13411</v>
      </c>
      <c r="AB137">
        <v>924390000000</v>
      </c>
      <c r="AC137">
        <v>95</v>
      </c>
      <c r="AD137" t="s">
        <v>268</v>
      </c>
      <c r="AE137" t="s">
        <v>100</v>
      </c>
      <c r="AF137" t="s">
        <v>101</v>
      </c>
      <c r="AG137" t="s">
        <v>163</v>
      </c>
      <c r="AH137" t="s">
        <v>103</v>
      </c>
      <c r="AI137">
        <v>33</v>
      </c>
      <c r="AJ137">
        <v>37</v>
      </c>
      <c r="AK137">
        <v>29</v>
      </c>
      <c r="AL137">
        <v>30</v>
      </c>
      <c r="AM137">
        <v>34</v>
      </c>
      <c r="AN137">
        <v>40</v>
      </c>
      <c r="AO137">
        <v>42</v>
      </c>
      <c r="AP137">
        <v>41</v>
      </c>
      <c r="AQ137">
        <v>39</v>
      </c>
      <c r="AR137">
        <v>31</v>
      </c>
      <c r="AS137">
        <v>31</v>
      </c>
      <c r="AT137">
        <v>29</v>
      </c>
      <c r="AU137">
        <v>31</v>
      </c>
      <c r="AV137">
        <v>45</v>
      </c>
      <c r="AW137">
        <v>45</v>
      </c>
      <c r="AX137">
        <v>45</v>
      </c>
      <c r="AY137">
        <v>43</v>
      </c>
      <c r="AZ137">
        <v>39</v>
      </c>
      <c r="BA137">
        <v>36</v>
      </c>
      <c r="BB137">
        <v>24</v>
      </c>
      <c r="BC137">
        <v>25</v>
      </c>
      <c r="BD137">
        <v>26</v>
      </c>
      <c r="BE137">
        <v>21</v>
      </c>
      <c r="BF137">
        <v>20</v>
      </c>
      <c r="BG137">
        <v>20</v>
      </c>
      <c r="BH137">
        <v>19</v>
      </c>
      <c r="BI137">
        <v>23</v>
      </c>
      <c r="BJ137">
        <v>21</v>
      </c>
      <c r="BK137">
        <v>21</v>
      </c>
      <c r="BL137">
        <v>24</v>
      </c>
      <c r="BM137">
        <v>19</v>
      </c>
      <c r="BN137">
        <v>20</v>
      </c>
      <c r="BO137">
        <v>24</v>
      </c>
      <c r="BP137">
        <v>23</v>
      </c>
      <c r="BQ137">
        <v>23</v>
      </c>
      <c r="BR137">
        <v>22</v>
      </c>
      <c r="BS137">
        <v>24</v>
      </c>
      <c r="BT137">
        <v>22</v>
      </c>
      <c r="BU137">
        <v>24</v>
      </c>
      <c r="BV137">
        <v>19</v>
      </c>
      <c r="BW137">
        <v>22</v>
      </c>
      <c r="BX137">
        <v>22</v>
      </c>
      <c r="BY137">
        <v>20</v>
      </c>
      <c r="BZ137">
        <v>23</v>
      </c>
      <c r="CA137">
        <v>28.43181818181818</v>
      </c>
      <c r="CB137">
        <v>24</v>
      </c>
      <c r="CC137">
        <v>8.4313857926664735</v>
      </c>
      <c r="CD137">
        <v>0.29654754186836518</v>
      </c>
      <c r="CE137">
        <v>19</v>
      </c>
      <c r="CF137">
        <v>45</v>
      </c>
      <c r="CG137">
        <v>26</v>
      </c>
      <c r="CH137">
        <v>-10</v>
      </c>
      <c r="CI137">
        <v>10</v>
      </c>
    </row>
    <row r="138" spans="1:87" x14ac:dyDescent="0.25">
      <c r="A138">
        <v>159</v>
      </c>
      <c r="B138">
        <v>64525</v>
      </c>
      <c r="C138" t="s">
        <v>577</v>
      </c>
      <c r="D138" t="s">
        <v>578</v>
      </c>
      <c r="E138" t="s">
        <v>579</v>
      </c>
      <c r="F138">
        <v>73.11</v>
      </c>
      <c r="G138" t="s">
        <v>237</v>
      </c>
      <c r="H138">
        <v>73.099999999999994</v>
      </c>
      <c r="I138" t="s">
        <v>115</v>
      </c>
      <c r="J138">
        <v>73</v>
      </c>
      <c r="K138" t="s">
        <v>116</v>
      </c>
      <c r="L138" t="s">
        <v>117</v>
      </c>
      <c r="M138" t="s">
        <v>118</v>
      </c>
      <c r="N138">
        <v>113</v>
      </c>
      <c r="O138" t="s">
        <v>119</v>
      </c>
      <c r="P138">
        <v>11</v>
      </c>
      <c r="Q138" t="s">
        <v>95</v>
      </c>
      <c r="R138">
        <v>1</v>
      </c>
      <c r="S138" t="s">
        <v>96</v>
      </c>
      <c r="T138">
        <v>1</v>
      </c>
      <c r="U138" t="s">
        <v>97</v>
      </c>
      <c r="V138">
        <v>11</v>
      </c>
      <c r="W138" t="s">
        <v>97</v>
      </c>
      <c r="X138">
        <v>1</v>
      </c>
      <c r="Y138" t="s">
        <v>98</v>
      </c>
      <c r="Z138">
        <v>2019</v>
      </c>
      <c r="AA138">
        <v>4</v>
      </c>
      <c r="AB138">
        <v>429330000</v>
      </c>
      <c r="AC138">
        <v>15</v>
      </c>
      <c r="AD138" t="s">
        <v>173</v>
      </c>
      <c r="AE138" t="s">
        <v>125</v>
      </c>
      <c r="AF138" t="s">
        <v>135</v>
      </c>
      <c r="AG138" t="s">
        <v>233</v>
      </c>
      <c r="AH138" t="s">
        <v>175</v>
      </c>
      <c r="AI138">
        <v>25</v>
      </c>
      <c r="AJ138">
        <v>25</v>
      </c>
      <c r="AK138">
        <v>25</v>
      </c>
      <c r="AL138">
        <v>32</v>
      </c>
      <c r="AM138">
        <v>22</v>
      </c>
      <c r="AN138">
        <v>22</v>
      </c>
      <c r="AO138">
        <v>22</v>
      </c>
      <c r="AP138">
        <v>22</v>
      </c>
      <c r="AQ138">
        <v>22</v>
      </c>
      <c r="AR138">
        <v>22</v>
      </c>
      <c r="AS138">
        <v>22</v>
      </c>
      <c r="AT138">
        <v>22</v>
      </c>
      <c r="AU138">
        <v>22</v>
      </c>
      <c r="AV138">
        <v>22</v>
      </c>
      <c r="AW138">
        <v>22</v>
      </c>
      <c r="AX138">
        <v>22</v>
      </c>
      <c r="AY138">
        <v>22</v>
      </c>
      <c r="AZ138">
        <v>22</v>
      </c>
      <c r="BA138">
        <v>22</v>
      </c>
      <c r="BB138">
        <v>22</v>
      </c>
      <c r="BC138">
        <v>22</v>
      </c>
      <c r="BD138">
        <v>22</v>
      </c>
      <c r="BE138">
        <v>22</v>
      </c>
      <c r="BF138">
        <v>22</v>
      </c>
      <c r="BG138">
        <v>22</v>
      </c>
      <c r="BH138">
        <v>22</v>
      </c>
      <c r="BI138">
        <v>22</v>
      </c>
      <c r="BJ138">
        <v>22</v>
      </c>
      <c r="BK138">
        <v>22</v>
      </c>
      <c r="BL138">
        <v>22</v>
      </c>
      <c r="BM138">
        <v>22</v>
      </c>
      <c r="BN138">
        <v>22</v>
      </c>
      <c r="BO138">
        <v>22</v>
      </c>
      <c r="BP138">
        <v>22</v>
      </c>
      <c r="BQ138">
        <v>20</v>
      </c>
      <c r="BR138">
        <v>22</v>
      </c>
      <c r="BS138">
        <v>22</v>
      </c>
      <c r="BT138">
        <v>22</v>
      </c>
      <c r="BU138">
        <v>22</v>
      </c>
      <c r="BV138">
        <v>22</v>
      </c>
      <c r="BW138">
        <v>22</v>
      </c>
      <c r="BX138">
        <v>22</v>
      </c>
      <c r="BY138">
        <v>22</v>
      </c>
      <c r="BZ138">
        <v>22</v>
      </c>
      <c r="CA138">
        <v>22.386363636363637</v>
      </c>
      <c r="CB138">
        <v>22</v>
      </c>
      <c r="CC138">
        <v>1.7011064674295528</v>
      </c>
      <c r="CD138">
        <v>7.5988512250660223E-2</v>
      </c>
      <c r="CE138">
        <v>20</v>
      </c>
      <c r="CF138">
        <v>32</v>
      </c>
      <c r="CG138">
        <v>12</v>
      </c>
      <c r="CH138">
        <v>-3</v>
      </c>
      <c r="CI138">
        <v>3</v>
      </c>
    </row>
    <row r="139" spans="1:87" x14ac:dyDescent="0.25">
      <c r="A139">
        <v>160</v>
      </c>
      <c r="B139">
        <v>64671</v>
      </c>
      <c r="C139" t="s">
        <v>580</v>
      </c>
      <c r="D139" t="s">
        <v>581</v>
      </c>
      <c r="E139" t="s">
        <v>582</v>
      </c>
      <c r="F139">
        <v>92</v>
      </c>
      <c r="G139" t="s">
        <v>187</v>
      </c>
      <c r="H139">
        <v>92</v>
      </c>
      <c r="I139" t="s">
        <v>187</v>
      </c>
      <c r="J139">
        <v>92</v>
      </c>
      <c r="K139" t="s">
        <v>187</v>
      </c>
      <c r="L139" t="s">
        <v>188</v>
      </c>
      <c r="M139" t="s">
        <v>189</v>
      </c>
      <c r="N139">
        <v>113</v>
      </c>
      <c r="O139" t="s">
        <v>119</v>
      </c>
      <c r="P139">
        <v>11</v>
      </c>
      <c r="Q139" t="s">
        <v>95</v>
      </c>
      <c r="R139">
        <v>1</v>
      </c>
      <c r="S139" t="s">
        <v>96</v>
      </c>
      <c r="T139">
        <v>1</v>
      </c>
      <c r="U139" t="s">
        <v>97</v>
      </c>
      <c r="V139">
        <v>11</v>
      </c>
      <c r="W139" t="s">
        <v>97</v>
      </c>
      <c r="X139">
        <v>1</v>
      </c>
      <c r="Y139" t="s">
        <v>98</v>
      </c>
      <c r="Z139">
        <v>2014</v>
      </c>
      <c r="AB139">
        <v>65765160000</v>
      </c>
      <c r="AC139">
        <v>0</v>
      </c>
      <c r="AD139" t="s">
        <v>147</v>
      </c>
      <c r="AE139" t="s">
        <v>100</v>
      </c>
      <c r="AF139" t="s">
        <v>101</v>
      </c>
      <c r="AG139" t="s">
        <v>102</v>
      </c>
      <c r="AH139" t="s">
        <v>144</v>
      </c>
      <c r="AI139">
        <v>62</v>
      </c>
      <c r="AJ139">
        <v>20</v>
      </c>
      <c r="AK139">
        <v>59</v>
      </c>
      <c r="AL139">
        <v>60</v>
      </c>
      <c r="AM139">
        <v>61</v>
      </c>
      <c r="AN139">
        <v>61</v>
      </c>
      <c r="AO139">
        <v>51</v>
      </c>
      <c r="AP139">
        <v>43</v>
      </c>
      <c r="AQ139">
        <v>54</v>
      </c>
      <c r="AR139">
        <v>54</v>
      </c>
      <c r="AS139">
        <v>55</v>
      </c>
      <c r="AT139">
        <v>57</v>
      </c>
      <c r="AU139">
        <v>56</v>
      </c>
      <c r="AV139">
        <v>56</v>
      </c>
      <c r="AW139">
        <v>55</v>
      </c>
      <c r="AX139">
        <v>57</v>
      </c>
      <c r="AY139">
        <v>57</v>
      </c>
      <c r="AZ139">
        <v>58</v>
      </c>
      <c r="BA139">
        <v>53</v>
      </c>
      <c r="BB139">
        <v>56</v>
      </c>
      <c r="BC139">
        <v>55</v>
      </c>
      <c r="BD139">
        <v>11</v>
      </c>
      <c r="BE139">
        <v>11</v>
      </c>
      <c r="BF139">
        <v>57</v>
      </c>
      <c r="BG139">
        <v>38</v>
      </c>
      <c r="BH139">
        <v>56</v>
      </c>
      <c r="BI139">
        <v>20</v>
      </c>
      <c r="BJ139">
        <v>20</v>
      </c>
      <c r="BK139">
        <v>20</v>
      </c>
      <c r="BL139">
        <v>11</v>
      </c>
      <c r="BM139">
        <v>63</v>
      </c>
      <c r="BN139">
        <v>11</v>
      </c>
      <c r="BO139">
        <v>61</v>
      </c>
      <c r="BP139">
        <v>9</v>
      </c>
      <c r="BQ139">
        <v>52</v>
      </c>
      <c r="BR139">
        <v>51</v>
      </c>
      <c r="BS139">
        <v>51</v>
      </c>
      <c r="BT139">
        <v>55</v>
      </c>
      <c r="BU139">
        <v>56</v>
      </c>
      <c r="BV139">
        <v>56</v>
      </c>
      <c r="BW139">
        <v>53</v>
      </c>
      <c r="BX139">
        <v>54</v>
      </c>
      <c r="BY139">
        <v>53</v>
      </c>
      <c r="BZ139">
        <v>53</v>
      </c>
      <c r="CA139">
        <v>46.86363636363636</v>
      </c>
      <c r="CB139">
        <v>54.5</v>
      </c>
      <c r="CC139">
        <v>17.151297881719742</v>
      </c>
      <c r="CD139">
        <v>0.36598307798044072</v>
      </c>
      <c r="CE139">
        <v>9</v>
      </c>
      <c r="CF139">
        <v>63</v>
      </c>
      <c r="CG139">
        <v>54</v>
      </c>
      <c r="CH139">
        <v>-9</v>
      </c>
      <c r="CI139">
        <v>9</v>
      </c>
    </row>
    <row r="140" spans="1:87" x14ac:dyDescent="0.25">
      <c r="A140">
        <v>161</v>
      </c>
      <c r="B140">
        <v>64680</v>
      </c>
      <c r="C140" t="s">
        <v>583</v>
      </c>
      <c r="D140" t="s">
        <v>584</v>
      </c>
      <c r="E140" t="s">
        <v>585</v>
      </c>
      <c r="F140">
        <v>73.3</v>
      </c>
      <c r="G140" t="s">
        <v>586</v>
      </c>
      <c r="H140">
        <v>73.3</v>
      </c>
      <c r="I140" t="s">
        <v>586</v>
      </c>
      <c r="J140">
        <v>73</v>
      </c>
      <c r="K140" t="s">
        <v>116</v>
      </c>
      <c r="L140" t="s">
        <v>117</v>
      </c>
      <c r="M140" t="s">
        <v>118</v>
      </c>
      <c r="N140">
        <v>113</v>
      </c>
      <c r="O140" t="s">
        <v>119</v>
      </c>
      <c r="P140">
        <v>11</v>
      </c>
      <c r="Q140" t="s">
        <v>95</v>
      </c>
      <c r="R140">
        <v>1</v>
      </c>
      <c r="S140" t="s">
        <v>96</v>
      </c>
      <c r="T140">
        <v>1</v>
      </c>
      <c r="U140" t="s">
        <v>97</v>
      </c>
      <c r="V140">
        <v>11</v>
      </c>
      <c r="W140" t="s">
        <v>97</v>
      </c>
      <c r="X140">
        <v>1</v>
      </c>
      <c r="Y140" t="s">
        <v>98</v>
      </c>
      <c r="Z140">
        <v>2002</v>
      </c>
      <c r="AA140">
        <v>45</v>
      </c>
      <c r="AB140">
        <v>1344780000</v>
      </c>
      <c r="AC140">
        <v>40</v>
      </c>
      <c r="AD140" t="s">
        <v>283</v>
      </c>
      <c r="AE140" t="s">
        <v>158</v>
      </c>
      <c r="AF140" t="s">
        <v>183</v>
      </c>
      <c r="AG140" t="s">
        <v>196</v>
      </c>
      <c r="AH140" t="s">
        <v>137</v>
      </c>
      <c r="AI140">
        <v>130</v>
      </c>
      <c r="AJ140">
        <v>128</v>
      </c>
      <c r="AK140">
        <v>126</v>
      </c>
      <c r="AL140">
        <v>118</v>
      </c>
      <c r="AM140">
        <v>128</v>
      </c>
      <c r="AN140">
        <v>123</v>
      </c>
      <c r="AO140">
        <v>128</v>
      </c>
      <c r="AP140">
        <v>118</v>
      </c>
      <c r="AQ140">
        <v>118</v>
      </c>
      <c r="AR140">
        <v>118</v>
      </c>
      <c r="AS140">
        <v>119</v>
      </c>
      <c r="AT140">
        <v>118</v>
      </c>
      <c r="AU140">
        <v>118</v>
      </c>
      <c r="AV140">
        <v>124</v>
      </c>
      <c r="AW140">
        <v>1</v>
      </c>
      <c r="AX140">
        <v>120</v>
      </c>
      <c r="AY140">
        <v>1</v>
      </c>
      <c r="AZ140">
        <v>118</v>
      </c>
      <c r="BA140">
        <v>118</v>
      </c>
      <c r="BB140">
        <v>118</v>
      </c>
      <c r="BC140">
        <v>121</v>
      </c>
      <c r="BD140">
        <v>119</v>
      </c>
      <c r="BE140">
        <v>119</v>
      </c>
      <c r="BF140">
        <v>117</v>
      </c>
      <c r="BG140">
        <v>119</v>
      </c>
      <c r="BH140">
        <v>119</v>
      </c>
      <c r="BI140">
        <v>119</v>
      </c>
      <c r="BJ140">
        <v>119</v>
      </c>
      <c r="BK140">
        <v>119</v>
      </c>
      <c r="BL140">
        <v>118</v>
      </c>
      <c r="BM140">
        <v>119</v>
      </c>
      <c r="BN140">
        <v>119</v>
      </c>
      <c r="BO140">
        <v>119</v>
      </c>
      <c r="BP140">
        <v>119</v>
      </c>
      <c r="BQ140">
        <v>119</v>
      </c>
      <c r="BR140">
        <v>1</v>
      </c>
      <c r="BS140">
        <v>119</v>
      </c>
      <c r="BT140">
        <v>118</v>
      </c>
      <c r="BU140">
        <v>119</v>
      </c>
      <c r="BV140">
        <v>118</v>
      </c>
      <c r="BW140">
        <v>119</v>
      </c>
      <c r="BX140">
        <v>117</v>
      </c>
      <c r="BY140">
        <v>118</v>
      </c>
      <c r="BZ140">
        <v>118</v>
      </c>
      <c r="CA140">
        <v>111.84090909090909</v>
      </c>
      <c r="CB140">
        <v>119</v>
      </c>
      <c r="CC140">
        <v>30.498908239566497</v>
      </c>
      <c r="CD140">
        <v>0.27269903729748546</v>
      </c>
      <c r="CE140">
        <v>1</v>
      </c>
      <c r="CF140">
        <v>130</v>
      </c>
      <c r="CG140">
        <v>129</v>
      </c>
      <c r="CH140">
        <v>-12</v>
      </c>
      <c r="CI140">
        <v>12</v>
      </c>
    </row>
    <row r="141" spans="1:87" x14ac:dyDescent="0.25">
      <c r="A141">
        <v>162</v>
      </c>
      <c r="B141">
        <v>66862</v>
      </c>
      <c r="C141" t="s">
        <v>587</v>
      </c>
      <c r="D141" t="s">
        <v>588</v>
      </c>
      <c r="E141" t="s">
        <v>589</v>
      </c>
      <c r="F141">
        <v>58.13</v>
      </c>
      <c r="G141" t="s">
        <v>108</v>
      </c>
      <c r="H141">
        <v>58.1</v>
      </c>
      <c r="I141" t="s">
        <v>90</v>
      </c>
      <c r="J141">
        <v>58</v>
      </c>
      <c r="K141" t="s">
        <v>91</v>
      </c>
      <c r="L141" t="s">
        <v>92</v>
      </c>
      <c r="M141" t="s">
        <v>93</v>
      </c>
      <c r="N141">
        <v>113</v>
      </c>
      <c r="O141" t="s">
        <v>119</v>
      </c>
      <c r="P141">
        <v>11</v>
      </c>
      <c r="Q141" t="s">
        <v>95</v>
      </c>
      <c r="R141">
        <v>1</v>
      </c>
      <c r="S141" t="s">
        <v>96</v>
      </c>
      <c r="T141">
        <v>1</v>
      </c>
      <c r="U141" t="s">
        <v>97</v>
      </c>
      <c r="V141">
        <v>11</v>
      </c>
      <c r="W141" t="s">
        <v>97</v>
      </c>
      <c r="X141">
        <v>1</v>
      </c>
      <c r="Y141" t="s">
        <v>98</v>
      </c>
      <c r="Z141">
        <v>2020</v>
      </c>
      <c r="AB141">
        <v>342920000</v>
      </c>
      <c r="AC141">
        <v>0</v>
      </c>
      <c r="AD141" t="s">
        <v>147</v>
      </c>
      <c r="AE141" t="s">
        <v>125</v>
      </c>
      <c r="AF141" t="s">
        <v>135</v>
      </c>
      <c r="AG141" t="s">
        <v>233</v>
      </c>
      <c r="AH141" t="s">
        <v>144</v>
      </c>
      <c r="AI141">
        <v>8</v>
      </c>
      <c r="AJ141">
        <v>7</v>
      </c>
      <c r="AK141">
        <v>10</v>
      </c>
      <c r="AL141">
        <v>9</v>
      </c>
      <c r="AM141">
        <v>6</v>
      </c>
      <c r="AN141">
        <v>8</v>
      </c>
      <c r="AO141">
        <v>5</v>
      </c>
      <c r="AP141">
        <v>6</v>
      </c>
      <c r="AQ141">
        <v>7</v>
      </c>
      <c r="AR141">
        <v>4</v>
      </c>
      <c r="AS141">
        <v>6</v>
      </c>
      <c r="AT141">
        <v>9</v>
      </c>
      <c r="AU141">
        <v>7</v>
      </c>
      <c r="AV141">
        <v>5</v>
      </c>
      <c r="AW141">
        <v>7</v>
      </c>
      <c r="AX141">
        <v>7</v>
      </c>
      <c r="AY141">
        <v>7</v>
      </c>
      <c r="AZ141">
        <v>6</v>
      </c>
      <c r="BA141">
        <v>7</v>
      </c>
      <c r="BB141">
        <v>8</v>
      </c>
      <c r="BC141">
        <v>7</v>
      </c>
      <c r="BD141">
        <v>7</v>
      </c>
      <c r="BE141">
        <v>8</v>
      </c>
      <c r="BF141">
        <v>9</v>
      </c>
      <c r="BG141">
        <v>10</v>
      </c>
      <c r="BH141">
        <v>9</v>
      </c>
      <c r="BI141">
        <v>10</v>
      </c>
      <c r="BJ141">
        <v>12</v>
      </c>
      <c r="BK141">
        <v>11</v>
      </c>
      <c r="BL141">
        <v>12</v>
      </c>
      <c r="BM141">
        <v>11</v>
      </c>
      <c r="BN141">
        <v>7</v>
      </c>
      <c r="BO141">
        <v>5</v>
      </c>
      <c r="BP141">
        <v>5</v>
      </c>
      <c r="BQ141">
        <v>4</v>
      </c>
      <c r="BR141">
        <v>5</v>
      </c>
      <c r="BS141">
        <v>5</v>
      </c>
      <c r="BT141">
        <v>6</v>
      </c>
      <c r="BU141">
        <v>5</v>
      </c>
      <c r="BV141">
        <v>6</v>
      </c>
      <c r="BW141">
        <v>7</v>
      </c>
      <c r="BX141">
        <v>9</v>
      </c>
      <c r="BY141">
        <v>6</v>
      </c>
      <c r="BZ141">
        <v>8</v>
      </c>
      <c r="CA141">
        <v>7.3409090909090908</v>
      </c>
      <c r="CB141">
        <v>7</v>
      </c>
      <c r="CC141">
        <v>2.0566758211745007</v>
      </c>
      <c r="CD141">
        <v>0.28016636573274933</v>
      </c>
      <c r="CE141">
        <v>4</v>
      </c>
      <c r="CF141">
        <v>12</v>
      </c>
      <c r="CG141">
        <v>8</v>
      </c>
      <c r="CH141">
        <v>0</v>
      </c>
      <c r="CI141">
        <v>0</v>
      </c>
    </row>
    <row r="142" spans="1:87" x14ac:dyDescent="0.25">
      <c r="A142">
        <v>163</v>
      </c>
      <c r="B142">
        <v>67470</v>
      </c>
      <c r="C142" t="s">
        <v>590</v>
      </c>
      <c r="D142" t="s">
        <v>87</v>
      </c>
      <c r="E142" t="s">
        <v>88</v>
      </c>
      <c r="F142">
        <v>58.12</v>
      </c>
      <c r="G142" t="s">
        <v>89</v>
      </c>
      <c r="H142">
        <v>58.1</v>
      </c>
      <c r="I142" t="s">
        <v>90</v>
      </c>
      <c r="J142">
        <v>58</v>
      </c>
      <c r="K142" t="s">
        <v>91</v>
      </c>
      <c r="L142" t="s">
        <v>92</v>
      </c>
      <c r="M142" t="s">
        <v>93</v>
      </c>
      <c r="N142">
        <v>114</v>
      </c>
      <c r="O142" t="s">
        <v>94</v>
      </c>
      <c r="P142">
        <v>11</v>
      </c>
      <c r="Q142" t="s">
        <v>95</v>
      </c>
      <c r="R142">
        <v>1</v>
      </c>
      <c r="S142" t="s">
        <v>96</v>
      </c>
      <c r="T142">
        <v>1</v>
      </c>
      <c r="U142" t="s">
        <v>97</v>
      </c>
      <c r="V142">
        <v>11</v>
      </c>
      <c r="W142" t="s">
        <v>97</v>
      </c>
      <c r="X142">
        <v>1</v>
      </c>
      <c r="Y142" t="s">
        <v>98</v>
      </c>
      <c r="Z142">
        <v>2013</v>
      </c>
      <c r="AA142">
        <v>1974</v>
      </c>
      <c r="AB142">
        <v>57098150000</v>
      </c>
      <c r="AC142">
        <v>93</v>
      </c>
      <c r="AD142" t="s">
        <v>99</v>
      </c>
      <c r="AE142" t="s">
        <v>100</v>
      </c>
      <c r="AF142" t="s">
        <v>101</v>
      </c>
      <c r="AG142" t="s">
        <v>102</v>
      </c>
      <c r="AH142" t="s">
        <v>103</v>
      </c>
      <c r="AI142">
        <v>73</v>
      </c>
      <c r="AJ142">
        <v>73</v>
      </c>
      <c r="AK142">
        <v>74</v>
      </c>
      <c r="AL142">
        <v>74</v>
      </c>
      <c r="AM142">
        <v>76</v>
      </c>
      <c r="AN142">
        <v>76</v>
      </c>
      <c r="AO142">
        <v>77</v>
      </c>
      <c r="AP142">
        <v>75</v>
      </c>
      <c r="AQ142">
        <v>67</v>
      </c>
      <c r="AR142">
        <v>66</v>
      </c>
      <c r="AS142">
        <v>67</v>
      </c>
      <c r="AT142">
        <v>68</v>
      </c>
      <c r="AU142">
        <v>67</v>
      </c>
      <c r="AV142">
        <v>67</v>
      </c>
      <c r="AW142">
        <v>67</v>
      </c>
      <c r="AX142">
        <v>67</v>
      </c>
      <c r="AY142">
        <v>67</v>
      </c>
      <c r="AZ142">
        <v>67</v>
      </c>
      <c r="BA142">
        <v>67</v>
      </c>
      <c r="BB142">
        <v>67</v>
      </c>
      <c r="BC142">
        <v>67</v>
      </c>
      <c r="BD142">
        <v>67</v>
      </c>
      <c r="BE142">
        <v>68</v>
      </c>
      <c r="BF142">
        <v>69</v>
      </c>
      <c r="BG142">
        <v>38</v>
      </c>
      <c r="BH142">
        <v>38</v>
      </c>
      <c r="BI142">
        <v>34</v>
      </c>
      <c r="BJ142">
        <v>35</v>
      </c>
      <c r="BK142">
        <v>35</v>
      </c>
      <c r="BL142">
        <v>33</v>
      </c>
      <c r="BM142">
        <v>33</v>
      </c>
      <c r="BN142">
        <v>33</v>
      </c>
      <c r="BO142">
        <v>31</v>
      </c>
      <c r="BP142">
        <v>35</v>
      </c>
      <c r="BQ142">
        <v>33</v>
      </c>
      <c r="BR142">
        <v>32</v>
      </c>
      <c r="BS142">
        <v>32</v>
      </c>
      <c r="BT142">
        <v>35</v>
      </c>
      <c r="BU142">
        <v>34</v>
      </c>
      <c r="BV142">
        <v>38</v>
      </c>
      <c r="BW142">
        <v>37</v>
      </c>
      <c r="BX142">
        <v>36</v>
      </c>
      <c r="BY142">
        <v>36</v>
      </c>
      <c r="BZ142">
        <v>37</v>
      </c>
      <c r="CA142">
        <v>53.818181818181813</v>
      </c>
      <c r="CB142">
        <v>67</v>
      </c>
      <c r="CC142">
        <v>17.87979596063894</v>
      </c>
      <c r="CD142">
        <v>0.33222593845781817</v>
      </c>
      <c r="CE142">
        <v>31</v>
      </c>
      <c r="CF142">
        <v>77</v>
      </c>
      <c r="CG142">
        <v>46</v>
      </c>
      <c r="CH142">
        <v>-36</v>
      </c>
      <c r="CI142">
        <v>36</v>
      </c>
    </row>
    <row r="143" spans="1:87" x14ac:dyDescent="0.25">
      <c r="A143">
        <v>164</v>
      </c>
      <c r="B143">
        <v>69321</v>
      </c>
      <c r="C143" t="s">
        <v>591</v>
      </c>
      <c r="D143" t="s">
        <v>592</v>
      </c>
      <c r="E143" t="s">
        <v>593</v>
      </c>
      <c r="F143">
        <v>47.61</v>
      </c>
      <c r="G143" t="s">
        <v>326</v>
      </c>
      <c r="H143">
        <v>47.6</v>
      </c>
      <c r="I143" t="s">
        <v>327</v>
      </c>
      <c r="J143">
        <v>47</v>
      </c>
      <c r="K143" t="s">
        <v>280</v>
      </c>
      <c r="L143" t="s">
        <v>281</v>
      </c>
      <c r="M143" t="s">
        <v>282</v>
      </c>
      <c r="N143">
        <v>114</v>
      </c>
      <c r="O143" t="s">
        <v>94</v>
      </c>
      <c r="P143">
        <v>11</v>
      </c>
      <c r="Q143" t="s">
        <v>95</v>
      </c>
      <c r="R143">
        <v>1</v>
      </c>
      <c r="S143" t="s">
        <v>96</v>
      </c>
      <c r="T143">
        <v>1</v>
      </c>
      <c r="U143" t="s">
        <v>97</v>
      </c>
      <c r="V143">
        <v>11</v>
      </c>
      <c r="W143" t="s">
        <v>97</v>
      </c>
      <c r="X143">
        <v>1</v>
      </c>
      <c r="Y143" t="s">
        <v>98</v>
      </c>
      <c r="Z143">
        <v>2002</v>
      </c>
      <c r="AA143">
        <v>96</v>
      </c>
      <c r="AB143">
        <v>8237410000</v>
      </c>
      <c r="AC143">
        <v>50</v>
      </c>
      <c r="AD143" t="s">
        <v>120</v>
      </c>
      <c r="AE143" t="s">
        <v>214</v>
      </c>
      <c r="AF143" t="s">
        <v>215</v>
      </c>
      <c r="AG143" t="s">
        <v>196</v>
      </c>
      <c r="AH143" t="s">
        <v>124</v>
      </c>
      <c r="AI143">
        <v>158</v>
      </c>
      <c r="AJ143">
        <v>142</v>
      </c>
      <c r="AK143">
        <v>141</v>
      </c>
      <c r="AL143">
        <v>142</v>
      </c>
      <c r="AM143">
        <v>142</v>
      </c>
      <c r="AN143">
        <v>141</v>
      </c>
      <c r="AO143">
        <v>142</v>
      </c>
      <c r="AP143">
        <v>141</v>
      </c>
      <c r="AQ143">
        <v>117</v>
      </c>
      <c r="AR143">
        <v>140</v>
      </c>
      <c r="AS143">
        <v>139</v>
      </c>
      <c r="AT143">
        <v>141</v>
      </c>
      <c r="AU143">
        <v>139</v>
      </c>
      <c r="AV143">
        <v>140</v>
      </c>
      <c r="AW143">
        <v>140</v>
      </c>
      <c r="AX143">
        <v>140</v>
      </c>
      <c r="AY143">
        <v>132</v>
      </c>
      <c r="AZ143">
        <v>131</v>
      </c>
      <c r="BA143">
        <v>129</v>
      </c>
      <c r="BB143">
        <v>129</v>
      </c>
      <c r="BC143">
        <v>131</v>
      </c>
      <c r="BD143">
        <v>131</v>
      </c>
      <c r="BE143">
        <v>130</v>
      </c>
      <c r="BF143">
        <v>131</v>
      </c>
      <c r="BG143">
        <v>130</v>
      </c>
      <c r="BH143">
        <v>131</v>
      </c>
      <c r="BI143">
        <v>134</v>
      </c>
      <c r="BJ143">
        <v>132</v>
      </c>
      <c r="BK143">
        <v>131</v>
      </c>
      <c r="BL143">
        <v>132</v>
      </c>
      <c r="BM143">
        <v>128</v>
      </c>
      <c r="BN143">
        <v>130</v>
      </c>
      <c r="BO143">
        <v>125</v>
      </c>
      <c r="BP143">
        <v>128</v>
      </c>
      <c r="BQ143">
        <v>130</v>
      </c>
      <c r="BR143">
        <v>128</v>
      </c>
      <c r="BS143">
        <v>128</v>
      </c>
      <c r="BT143">
        <v>128</v>
      </c>
      <c r="BU143">
        <v>132</v>
      </c>
      <c r="BV143">
        <v>134</v>
      </c>
      <c r="BW143">
        <v>132</v>
      </c>
      <c r="BX143">
        <v>135</v>
      </c>
      <c r="BY143">
        <v>132</v>
      </c>
      <c r="BZ143">
        <v>133</v>
      </c>
      <c r="CA143">
        <v>134.13636363636363</v>
      </c>
      <c r="CB143">
        <v>132</v>
      </c>
      <c r="CC143">
        <v>6.7603182431313344</v>
      </c>
      <c r="CD143">
        <v>5.039884830528274E-2</v>
      </c>
      <c r="CE143">
        <v>117</v>
      </c>
      <c r="CF143">
        <v>158</v>
      </c>
      <c r="CG143">
        <v>41</v>
      </c>
      <c r="CH143">
        <v>-25</v>
      </c>
      <c r="CI143">
        <v>25</v>
      </c>
    </row>
    <row r="144" spans="1:87" x14ac:dyDescent="0.25">
      <c r="A144">
        <v>165</v>
      </c>
      <c r="B144">
        <v>69389</v>
      </c>
      <c r="C144" t="s">
        <v>594</v>
      </c>
      <c r="D144" t="s">
        <v>595</v>
      </c>
      <c r="E144" t="s">
        <v>596</v>
      </c>
      <c r="F144">
        <v>47.76</v>
      </c>
      <c r="G144" t="s">
        <v>597</v>
      </c>
      <c r="H144">
        <v>47.7</v>
      </c>
      <c r="I144" t="s">
        <v>279</v>
      </c>
      <c r="J144">
        <v>47</v>
      </c>
      <c r="K144" t="s">
        <v>280</v>
      </c>
      <c r="L144" t="s">
        <v>281</v>
      </c>
      <c r="M144" t="s">
        <v>282</v>
      </c>
      <c r="N144">
        <v>113</v>
      </c>
      <c r="O144" t="s">
        <v>119</v>
      </c>
      <c r="P144">
        <v>11</v>
      </c>
      <c r="Q144" t="s">
        <v>95</v>
      </c>
      <c r="R144">
        <v>1</v>
      </c>
      <c r="S144" t="s">
        <v>96</v>
      </c>
      <c r="T144">
        <v>1</v>
      </c>
      <c r="U144" t="s">
        <v>97</v>
      </c>
      <c r="V144">
        <v>11</v>
      </c>
      <c r="W144" t="s">
        <v>97</v>
      </c>
      <c r="X144">
        <v>1</v>
      </c>
      <c r="Y144" t="s">
        <v>98</v>
      </c>
      <c r="Z144">
        <v>2010</v>
      </c>
      <c r="AA144">
        <v>14</v>
      </c>
      <c r="AB144">
        <v>539170000</v>
      </c>
      <c r="AC144">
        <v>30</v>
      </c>
      <c r="AD144" t="s">
        <v>134</v>
      </c>
      <c r="AE144" t="s">
        <v>121</v>
      </c>
      <c r="AF144" t="s">
        <v>122</v>
      </c>
      <c r="AG144" t="s">
        <v>136</v>
      </c>
      <c r="AH144" t="s">
        <v>137</v>
      </c>
      <c r="AI144">
        <v>30</v>
      </c>
      <c r="AJ144">
        <v>30</v>
      </c>
      <c r="AK144">
        <v>30</v>
      </c>
      <c r="AL144">
        <v>30</v>
      </c>
      <c r="AM144">
        <v>30</v>
      </c>
      <c r="AN144">
        <v>29</v>
      </c>
      <c r="AO144">
        <v>29</v>
      </c>
      <c r="AP144">
        <v>30</v>
      </c>
      <c r="AQ144">
        <v>30</v>
      </c>
      <c r="AR144">
        <v>30</v>
      </c>
      <c r="AS144">
        <v>30</v>
      </c>
      <c r="AT144">
        <v>30</v>
      </c>
      <c r="AU144">
        <v>30</v>
      </c>
      <c r="AV144">
        <v>30</v>
      </c>
      <c r="AW144">
        <v>30</v>
      </c>
      <c r="AX144">
        <v>30</v>
      </c>
      <c r="AY144">
        <v>30</v>
      </c>
      <c r="AZ144">
        <v>43</v>
      </c>
      <c r="BA144">
        <v>43</v>
      </c>
      <c r="BB144">
        <v>32</v>
      </c>
      <c r="BC144">
        <v>38</v>
      </c>
      <c r="BD144">
        <v>40</v>
      </c>
      <c r="BE144">
        <v>40</v>
      </c>
      <c r="BF144">
        <v>40</v>
      </c>
      <c r="BG144">
        <v>40</v>
      </c>
      <c r="BH144">
        <v>40</v>
      </c>
      <c r="BI144">
        <v>40</v>
      </c>
      <c r="BJ144">
        <v>40</v>
      </c>
      <c r="BK144">
        <v>39</v>
      </c>
      <c r="BL144">
        <v>40</v>
      </c>
      <c r="BM144">
        <v>40</v>
      </c>
      <c r="BN144">
        <v>40</v>
      </c>
      <c r="BO144">
        <v>42</v>
      </c>
      <c r="BP144">
        <v>40</v>
      </c>
      <c r="BQ144">
        <v>40</v>
      </c>
      <c r="BR144">
        <v>41</v>
      </c>
      <c r="BS144">
        <v>39</v>
      </c>
      <c r="BT144">
        <v>41</v>
      </c>
      <c r="BU144">
        <v>39</v>
      </c>
      <c r="BV144">
        <v>41</v>
      </c>
      <c r="BW144">
        <v>39</v>
      </c>
      <c r="BX144">
        <v>39</v>
      </c>
      <c r="BY144">
        <v>39</v>
      </c>
      <c r="BZ144">
        <v>41</v>
      </c>
      <c r="CA144">
        <v>36</v>
      </c>
      <c r="CB144">
        <v>39</v>
      </c>
      <c r="CC144">
        <v>5.1444257482317459</v>
      </c>
      <c r="CD144">
        <v>0.1429007152286596</v>
      </c>
      <c r="CE144">
        <v>29</v>
      </c>
      <c r="CF144">
        <v>43</v>
      </c>
      <c r="CG144">
        <v>14</v>
      </c>
      <c r="CH144">
        <v>11</v>
      </c>
      <c r="CI144">
        <v>11</v>
      </c>
    </row>
    <row r="145" spans="1:87" x14ac:dyDescent="0.25">
      <c r="A145">
        <v>166</v>
      </c>
      <c r="B145">
        <v>69893</v>
      </c>
      <c r="C145" t="s">
        <v>598</v>
      </c>
      <c r="D145" t="s">
        <v>599</v>
      </c>
      <c r="E145" t="s">
        <v>600</v>
      </c>
      <c r="F145">
        <v>47.71</v>
      </c>
      <c r="G145" t="s">
        <v>601</v>
      </c>
      <c r="H145">
        <v>47.7</v>
      </c>
      <c r="I145" t="s">
        <v>279</v>
      </c>
      <c r="J145">
        <v>47</v>
      </c>
      <c r="K145" t="s">
        <v>280</v>
      </c>
      <c r="L145" t="s">
        <v>281</v>
      </c>
      <c r="M145" t="s">
        <v>282</v>
      </c>
      <c r="N145">
        <v>113</v>
      </c>
      <c r="O145" t="s">
        <v>119</v>
      </c>
      <c r="P145">
        <v>11</v>
      </c>
      <c r="Q145" t="s">
        <v>95</v>
      </c>
      <c r="R145">
        <v>1</v>
      </c>
      <c r="S145" t="s">
        <v>96</v>
      </c>
      <c r="T145">
        <v>1</v>
      </c>
      <c r="U145" t="s">
        <v>97</v>
      </c>
      <c r="V145">
        <v>11</v>
      </c>
      <c r="W145" t="s">
        <v>97</v>
      </c>
      <c r="X145">
        <v>1</v>
      </c>
      <c r="Y145" t="s">
        <v>98</v>
      </c>
      <c r="Z145">
        <v>1989</v>
      </c>
      <c r="AA145">
        <v>396</v>
      </c>
      <c r="AB145">
        <v>19093990000</v>
      </c>
      <c r="AC145">
        <v>82</v>
      </c>
      <c r="AD145" t="s">
        <v>109</v>
      </c>
      <c r="AE145" t="s">
        <v>100</v>
      </c>
      <c r="AF145" t="s">
        <v>101</v>
      </c>
      <c r="AG145" t="s">
        <v>163</v>
      </c>
      <c r="AH145" t="s">
        <v>103</v>
      </c>
      <c r="AI145">
        <v>34</v>
      </c>
      <c r="AJ145">
        <v>35</v>
      </c>
      <c r="AK145">
        <v>35</v>
      </c>
      <c r="AL145">
        <v>37</v>
      </c>
      <c r="AM145">
        <v>36</v>
      </c>
      <c r="AN145">
        <v>37</v>
      </c>
      <c r="AO145">
        <v>36</v>
      </c>
      <c r="AP145">
        <v>33</v>
      </c>
      <c r="AQ145">
        <v>33</v>
      </c>
      <c r="AR145">
        <v>34</v>
      </c>
      <c r="AS145">
        <v>34</v>
      </c>
      <c r="AT145">
        <v>33</v>
      </c>
      <c r="AU145">
        <v>32</v>
      </c>
      <c r="AV145">
        <v>33</v>
      </c>
      <c r="AW145">
        <v>38</v>
      </c>
      <c r="AX145">
        <v>37</v>
      </c>
      <c r="AY145">
        <v>36</v>
      </c>
      <c r="AZ145">
        <v>42</v>
      </c>
      <c r="BA145">
        <v>41</v>
      </c>
      <c r="BB145">
        <v>33</v>
      </c>
      <c r="BC145">
        <v>42</v>
      </c>
      <c r="BD145">
        <v>42</v>
      </c>
      <c r="BE145">
        <v>42</v>
      </c>
      <c r="BF145">
        <v>41</v>
      </c>
      <c r="BG145">
        <v>44</v>
      </c>
      <c r="BH145">
        <v>38</v>
      </c>
      <c r="BI145">
        <v>37</v>
      </c>
      <c r="BJ145">
        <v>37</v>
      </c>
      <c r="BK145">
        <v>38</v>
      </c>
      <c r="BL145">
        <v>38</v>
      </c>
      <c r="BM145">
        <v>36</v>
      </c>
      <c r="BN145">
        <v>33</v>
      </c>
      <c r="BO145">
        <v>35</v>
      </c>
      <c r="BP145">
        <v>36</v>
      </c>
      <c r="BQ145">
        <v>35</v>
      </c>
      <c r="BR145">
        <v>29</v>
      </c>
      <c r="BS145">
        <v>27</v>
      </c>
      <c r="BT145">
        <v>25</v>
      </c>
      <c r="BU145">
        <v>30</v>
      </c>
      <c r="BV145">
        <v>28</v>
      </c>
      <c r="BW145">
        <v>27</v>
      </c>
      <c r="BX145">
        <v>25</v>
      </c>
      <c r="BY145">
        <v>28</v>
      </c>
      <c r="BZ145">
        <v>27</v>
      </c>
      <c r="CA145">
        <v>34.75</v>
      </c>
      <c r="CB145">
        <v>35</v>
      </c>
      <c r="CC145">
        <v>4.8085437528690305</v>
      </c>
      <c r="CD145">
        <v>0.13837535979479224</v>
      </c>
      <c r="CE145">
        <v>25</v>
      </c>
      <c r="CF145">
        <v>44</v>
      </c>
      <c r="CG145">
        <v>19</v>
      </c>
      <c r="CH145">
        <v>-7</v>
      </c>
      <c r="CI145">
        <v>7</v>
      </c>
    </row>
    <row r="146" spans="1:87" x14ac:dyDescent="0.25">
      <c r="A146">
        <v>167</v>
      </c>
      <c r="B146">
        <v>70273</v>
      </c>
      <c r="C146" t="s">
        <v>602</v>
      </c>
      <c r="D146" t="s">
        <v>603</v>
      </c>
      <c r="E146" t="s">
        <v>604</v>
      </c>
      <c r="F146">
        <v>68.2</v>
      </c>
      <c r="G146" t="s">
        <v>605</v>
      </c>
      <c r="H146">
        <v>68.2</v>
      </c>
      <c r="I146" t="s">
        <v>605</v>
      </c>
      <c r="J146">
        <v>68</v>
      </c>
      <c r="K146" t="s">
        <v>606</v>
      </c>
      <c r="L146" t="s">
        <v>607</v>
      </c>
      <c r="M146" t="s">
        <v>608</v>
      </c>
      <c r="N146">
        <v>113</v>
      </c>
      <c r="O146" t="s">
        <v>119</v>
      </c>
      <c r="P146">
        <v>11</v>
      </c>
      <c r="Q146" t="s">
        <v>95</v>
      </c>
      <c r="R146">
        <v>1</v>
      </c>
      <c r="S146" t="s">
        <v>96</v>
      </c>
      <c r="T146">
        <v>1</v>
      </c>
      <c r="U146" t="s">
        <v>97</v>
      </c>
      <c r="V146">
        <v>11</v>
      </c>
      <c r="W146" t="s">
        <v>97</v>
      </c>
      <c r="X146">
        <v>1</v>
      </c>
      <c r="Y146" t="s">
        <v>98</v>
      </c>
      <c r="Z146">
        <v>1991</v>
      </c>
      <c r="AA146">
        <v>72</v>
      </c>
      <c r="AB146">
        <v>2029060000</v>
      </c>
      <c r="AC146">
        <v>50</v>
      </c>
      <c r="AD146" t="s">
        <v>120</v>
      </c>
      <c r="AE146" t="s">
        <v>158</v>
      </c>
      <c r="AF146" t="s">
        <v>183</v>
      </c>
      <c r="AG146" t="s">
        <v>297</v>
      </c>
      <c r="AH146" t="s">
        <v>124</v>
      </c>
      <c r="AI146">
        <v>30</v>
      </c>
      <c r="AJ146">
        <v>30</v>
      </c>
      <c r="AK146">
        <v>30</v>
      </c>
      <c r="AL146">
        <v>30</v>
      </c>
      <c r="AM146">
        <v>30</v>
      </c>
      <c r="AN146">
        <v>30</v>
      </c>
      <c r="AO146">
        <v>30</v>
      </c>
      <c r="AP146">
        <v>30</v>
      </c>
      <c r="AQ146">
        <v>30</v>
      </c>
      <c r="AR146">
        <v>24</v>
      </c>
      <c r="AS146">
        <v>30</v>
      </c>
      <c r="AT146">
        <v>30</v>
      </c>
      <c r="AU146">
        <v>30</v>
      </c>
      <c r="AV146">
        <v>30</v>
      </c>
      <c r="AW146">
        <v>30</v>
      </c>
      <c r="AX146">
        <v>30</v>
      </c>
      <c r="AY146">
        <v>29</v>
      </c>
      <c r="AZ146">
        <v>24</v>
      </c>
      <c r="BA146">
        <v>29</v>
      </c>
      <c r="BB146">
        <v>29</v>
      </c>
      <c r="BC146">
        <v>29</v>
      </c>
      <c r="BD146">
        <v>29</v>
      </c>
      <c r="BE146">
        <v>29</v>
      </c>
      <c r="BF146">
        <v>29</v>
      </c>
      <c r="BG146">
        <v>24</v>
      </c>
      <c r="BH146">
        <v>29</v>
      </c>
      <c r="BI146">
        <v>29</v>
      </c>
      <c r="BJ146">
        <v>29</v>
      </c>
      <c r="BK146">
        <v>29</v>
      </c>
      <c r="BL146">
        <v>24</v>
      </c>
      <c r="BM146">
        <v>29</v>
      </c>
      <c r="BN146">
        <v>24</v>
      </c>
      <c r="BO146">
        <v>29</v>
      </c>
      <c r="BP146">
        <v>29</v>
      </c>
      <c r="BQ146">
        <v>29</v>
      </c>
      <c r="BR146">
        <v>29</v>
      </c>
      <c r="BS146">
        <v>29</v>
      </c>
      <c r="BT146">
        <v>29</v>
      </c>
      <c r="BU146">
        <v>24</v>
      </c>
      <c r="BV146">
        <v>29</v>
      </c>
      <c r="BW146">
        <v>29</v>
      </c>
      <c r="BX146">
        <v>29</v>
      </c>
      <c r="BY146">
        <v>29</v>
      </c>
      <c r="BZ146">
        <v>29</v>
      </c>
      <c r="CA146">
        <v>28.65909090909091</v>
      </c>
      <c r="CB146">
        <v>29</v>
      </c>
      <c r="CC146">
        <v>1.9282861630025403</v>
      </c>
      <c r="CD146">
        <v>6.7283577456075952E-2</v>
      </c>
      <c r="CE146">
        <v>24</v>
      </c>
      <c r="CF146">
        <v>30</v>
      </c>
      <c r="CG146">
        <v>6</v>
      </c>
      <c r="CH146">
        <v>-1</v>
      </c>
      <c r="CI146">
        <v>1</v>
      </c>
    </row>
    <row r="147" spans="1:87" x14ac:dyDescent="0.25">
      <c r="A147">
        <v>168</v>
      </c>
      <c r="B147">
        <v>70487</v>
      </c>
      <c r="C147" t="s">
        <v>609</v>
      </c>
      <c r="D147" t="s">
        <v>610</v>
      </c>
      <c r="E147" t="s">
        <v>611</v>
      </c>
      <c r="F147">
        <v>84.11</v>
      </c>
      <c r="G147" t="s">
        <v>612</v>
      </c>
      <c r="H147">
        <v>84.1</v>
      </c>
      <c r="I147" t="s">
        <v>338</v>
      </c>
      <c r="J147">
        <v>84</v>
      </c>
      <c r="K147" t="s">
        <v>339</v>
      </c>
      <c r="L147" t="s">
        <v>340</v>
      </c>
      <c r="M147" t="s">
        <v>341</v>
      </c>
      <c r="N147">
        <v>311</v>
      </c>
      <c r="O147" t="s">
        <v>613</v>
      </c>
      <c r="P147">
        <v>31</v>
      </c>
      <c r="Q147" t="s">
        <v>205</v>
      </c>
      <c r="R147">
        <v>3</v>
      </c>
      <c r="S147" t="s">
        <v>206</v>
      </c>
      <c r="T147">
        <v>1</v>
      </c>
      <c r="U147" t="s">
        <v>97</v>
      </c>
      <c r="V147">
        <v>11</v>
      </c>
      <c r="W147" t="s">
        <v>97</v>
      </c>
      <c r="X147">
        <v>1</v>
      </c>
      <c r="Y147" t="s">
        <v>98</v>
      </c>
      <c r="Z147">
        <v>2012</v>
      </c>
      <c r="AA147">
        <v>140</v>
      </c>
      <c r="AC147">
        <v>61</v>
      </c>
      <c r="AD147" t="s">
        <v>145</v>
      </c>
      <c r="AE147" t="s">
        <v>146</v>
      </c>
      <c r="AF147" t="s">
        <v>147</v>
      </c>
      <c r="AG147" t="s">
        <v>102</v>
      </c>
      <c r="AH147" t="s">
        <v>144</v>
      </c>
      <c r="AI147">
        <v>17</v>
      </c>
      <c r="AJ147">
        <v>17</v>
      </c>
      <c r="AK147">
        <v>17</v>
      </c>
      <c r="AL147">
        <v>14</v>
      </c>
      <c r="AM147">
        <v>14</v>
      </c>
      <c r="AN147">
        <v>14</v>
      </c>
      <c r="AO147">
        <v>14</v>
      </c>
      <c r="AP147">
        <v>14</v>
      </c>
      <c r="AQ147">
        <v>14</v>
      </c>
      <c r="AR147">
        <v>14</v>
      </c>
      <c r="AS147">
        <v>14</v>
      </c>
      <c r="AT147">
        <v>14</v>
      </c>
      <c r="AU147">
        <v>14</v>
      </c>
      <c r="AV147">
        <v>14</v>
      </c>
      <c r="AW147">
        <v>15</v>
      </c>
      <c r="AX147">
        <v>15</v>
      </c>
      <c r="AY147">
        <v>14</v>
      </c>
      <c r="AZ147">
        <v>14</v>
      </c>
      <c r="BA147">
        <v>14</v>
      </c>
      <c r="BB147">
        <v>13</v>
      </c>
      <c r="BC147">
        <v>12</v>
      </c>
      <c r="BD147">
        <v>12</v>
      </c>
      <c r="BE147">
        <v>11</v>
      </c>
      <c r="BF147">
        <v>12</v>
      </c>
      <c r="BG147">
        <v>12</v>
      </c>
      <c r="BH147">
        <v>13</v>
      </c>
      <c r="BI147">
        <v>13</v>
      </c>
      <c r="BJ147">
        <v>13</v>
      </c>
      <c r="BK147">
        <v>15</v>
      </c>
      <c r="BL147">
        <v>16</v>
      </c>
      <c r="BM147">
        <v>16</v>
      </c>
      <c r="BN147">
        <v>16</v>
      </c>
      <c r="BO147">
        <v>11</v>
      </c>
      <c r="BP147">
        <v>12</v>
      </c>
      <c r="BQ147">
        <v>12</v>
      </c>
      <c r="BR147">
        <v>14</v>
      </c>
      <c r="BS147">
        <v>14</v>
      </c>
      <c r="BT147">
        <v>15</v>
      </c>
      <c r="BU147">
        <v>14</v>
      </c>
      <c r="BV147">
        <v>17</v>
      </c>
      <c r="BW147">
        <v>16</v>
      </c>
      <c r="BX147">
        <v>16</v>
      </c>
      <c r="BY147">
        <v>14</v>
      </c>
      <c r="BZ147">
        <v>14</v>
      </c>
      <c r="CA147">
        <v>14.09090909090909</v>
      </c>
      <c r="CB147">
        <v>14</v>
      </c>
      <c r="CC147">
        <v>1.5673734779720871</v>
      </c>
      <c r="CD147">
        <v>0.1112329565012449</v>
      </c>
      <c r="CE147">
        <v>11</v>
      </c>
      <c r="CF147">
        <v>17</v>
      </c>
      <c r="CG147">
        <v>6</v>
      </c>
      <c r="CH147">
        <v>-3</v>
      </c>
      <c r="CI147">
        <v>3</v>
      </c>
    </row>
    <row r="148" spans="1:87" x14ac:dyDescent="0.25">
      <c r="A148">
        <v>169</v>
      </c>
      <c r="B148">
        <v>70578</v>
      </c>
      <c r="C148" t="s">
        <v>614</v>
      </c>
      <c r="D148" t="s">
        <v>615</v>
      </c>
      <c r="E148" t="s">
        <v>616</v>
      </c>
      <c r="F148">
        <v>62.9</v>
      </c>
      <c r="G148" t="s">
        <v>296</v>
      </c>
      <c r="H148">
        <v>62.9</v>
      </c>
      <c r="I148" t="s">
        <v>296</v>
      </c>
      <c r="J148">
        <v>62</v>
      </c>
      <c r="K148" t="s">
        <v>130</v>
      </c>
      <c r="L148" t="s">
        <v>131</v>
      </c>
      <c r="M148" t="s">
        <v>132</v>
      </c>
      <c r="N148">
        <v>113</v>
      </c>
      <c r="O148" t="s">
        <v>119</v>
      </c>
      <c r="P148">
        <v>11</v>
      </c>
      <c r="Q148" t="s">
        <v>95</v>
      </c>
      <c r="R148">
        <v>1</v>
      </c>
      <c r="S148" t="s">
        <v>96</v>
      </c>
      <c r="T148">
        <v>3</v>
      </c>
      <c r="U148" t="s">
        <v>554</v>
      </c>
      <c r="V148">
        <v>70</v>
      </c>
      <c r="W148" t="s">
        <v>267</v>
      </c>
      <c r="X148">
        <v>3</v>
      </c>
      <c r="Y148" t="s">
        <v>240</v>
      </c>
      <c r="Z148">
        <v>2007</v>
      </c>
      <c r="AA148">
        <v>7</v>
      </c>
      <c r="AB148">
        <v>522540000</v>
      </c>
      <c r="AC148">
        <v>22</v>
      </c>
      <c r="AD148" t="s">
        <v>195</v>
      </c>
      <c r="AE148" t="s">
        <v>121</v>
      </c>
      <c r="AF148" t="s">
        <v>122</v>
      </c>
      <c r="AG148" t="s">
        <v>136</v>
      </c>
      <c r="AH148" t="s">
        <v>175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4</v>
      </c>
      <c r="AU148">
        <v>4</v>
      </c>
      <c r="AV148">
        <v>8</v>
      </c>
      <c r="AW148">
        <v>8</v>
      </c>
      <c r="AX148">
        <v>8</v>
      </c>
      <c r="AY148">
        <v>8</v>
      </c>
      <c r="AZ148">
        <v>8</v>
      </c>
      <c r="BA148">
        <v>8</v>
      </c>
      <c r="BB148">
        <v>8</v>
      </c>
      <c r="BC148">
        <v>8</v>
      </c>
      <c r="BD148">
        <v>8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2</v>
      </c>
      <c r="BK148">
        <v>4</v>
      </c>
      <c r="BL148">
        <v>4</v>
      </c>
      <c r="BM148">
        <v>4</v>
      </c>
      <c r="BN148">
        <v>4</v>
      </c>
      <c r="BO148">
        <v>0</v>
      </c>
      <c r="BP148">
        <v>0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0</v>
      </c>
      <c r="BY148">
        <v>0</v>
      </c>
      <c r="BZ148">
        <v>0</v>
      </c>
      <c r="CA148">
        <v>2.5454545454545454</v>
      </c>
      <c r="CB148">
        <v>2</v>
      </c>
      <c r="CC148">
        <v>3.1212292260593051</v>
      </c>
      <c r="CD148">
        <v>1.2261971959518698</v>
      </c>
      <c r="CE148">
        <v>0</v>
      </c>
      <c r="CF148">
        <v>8</v>
      </c>
      <c r="CG148">
        <v>8</v>
      </c>
      <c r="CH148">
        <v>0</v>
      </c>
      <c r="CI148">
        <v>0</v>
      </c>
    </row>
    <row r="149" spans="1:87" x14ac:dyDescent="0.25">
      <c r="A149">
        <v>170</v>
      </c>
      <c r="B149">
        <v>70990</v>
      </c>
      <c r="C149" t="s">
        <v>617</v>
      </c>
      <c r="D149" t="s">
        <v>618</v>
      </c>
      <c r="E149" t="s">
        <v>619</v>
      </c>
      <c r="F149">
        <v>62.9</v>
      </c>
      <c r="G149" t="s">
        <v>296</v>
      </c>
      <c r="H149">
        <v>62.9</v>
      </c>
      <c r="I149" t="s">
        <v>296</v>
      </c>
      <c r="J149">
        <v>62</v>
      </c>
      <c r="K149" t="s">
        <v>130</v>
      </c>
      <c r="L149" t="s">
        <v>131</v>
      </c>
      <c r="M149" t="s">
        <v>132</v>
      </c>
      <c r="N149">
        <v>113</v>
      </c>
      <c r="O149" t="s">
        <v>119</v>
      </c>
      <c r="P149">
        <v>11</v>
      </c>
      <c r="Q149" t="s">
        <v>95</v>
      </c>
      <c r="R149">
        <v>1</v>
      </c>
      <c r="S149" t="s">
        <v>96</v>
      </c>
      <c r="T149">
        <v>9</v>
      </c>
      <c r="U149" t="s">
        <v>372</v>
      </c>
      <c r="V149">
        <v>60</v>
      </c>
      <c r="W149" t="s">
        <v>239</v>
      </c>
      <c r="X149">
        <v>3</v>
      </c>
      <c r="Y149" t="s">
        <v>240</v>
      </c>
      <c r="Z149">
        <v>2011</v>
      </c>
      <c r="AA149">
        <v>74</v>
      </c>
      <c r="AB149">
        <v>2154760000</v>
      </c>
      <c r="AC149">
        <v>50</v>
      </c>
      <c r="AD149" t="s">
        <v>120</v>
      </c>
      <c r="AE149" t="s">
        <v>158</v>
      </c>
      <c r="AF149" t="s">
        <v>183</v>
      </c>
      <c r="AG149" t="s">
        <v>102</v>
      </c>
      <c r="AH149" t="s">
        <v>124</v>
      </c>
      <c r="AI149">
        <v>118</v>
      </c>
      <c r="AJ149">
        <v>118</v>
      </c>
      <c r="AK149">
        <v>118</v>
      </c>
      <c r="AL149">
        <v>113</v>
      </c>
      <c r="AM149">
        <v>113</v>
      </c>
      <c r="AN149">
        <v>113</v>
      </c>
      <c r="AO149">
        <v>113</v>
      </c>
      <c r="AP149">
        <v>113</v>
      </c>
      <c r="AQ149">
        <v>52</v>
      </c>
      <c r="AR149">
        <v>52</v>
      </c>
      <c r="AS149">
        <v>52</v>
      </c>
      <c r="AT149">
        <v>62</v>
      </c>
      <c r="AU149">
        <v>61</v>
      </c>
      <c r="AV149">
        <v>61</v>
      </c>
      <c r="AW149">
        <v>63</v>
      </c>
      <c r="AX149">
        <v>53</v>
      </c>
      <c r="AY149">
        <v>53</v>
      </c>
      <c r="AZ149">
        <v>55</v>
      </c>
      <c r="BA149">
        <v>55</v>
      </c>
      <c r="BB149">
        <v>55</v>
      </c>
      <c r="BC149">
        <v>55</v>
      </c>
      <c r="BD149">
        <v>56</v>
      </c>
      <c r="BE149">
        <v>55</v>
      </c>
      <c r="BF149">
        <v>57</v>
      </c>
      <c r="BG149">
        <v>55</v>
      </c>
      <c r="BH149">
        <v>55</v>
      </c>
      <c r="BI149">
        <v>55</v>
      </c>
      <c r="BJ149">
        <v>55</v>
      </c>
      <c r="BK149">
        <v>55</v>
      </c>
      <c r="BL149">
        <v>55</v>
      </c>
      <c r="BM149">
        <v>55</v>
      </c>
      <c r="BN149">
        <v>55</v>
      </c>
      <c r="BO149">
        <v>55</v>
      </c>
      <c r="BP149">
        <v>36</v>
      </c>
      <c r="BQ149">
        <v>55</v>
      </c>
      <c r="BR149">
        <v>55</v>
      </c>
      <c r="BS149">
        <v>55</v>
      </c>
      <c r="BT149">
        <v>55</v>
      </c>
      <c r="BU149">
        <v>40</v>
      </c>
      <c r="BV149">
        <v>53</v>
      </c>
      <c r="BW149">
        <v>52</v>
      </c>
      <c r="BX149">
        <v>52</v>
      </c>
      <c r="BY149">
        <v>52</v>
      </c>
      <c r="BZ149">
        <v>52</v>
      </c>
      <c r="CA149">
        <v>65.181818181818187</v>
      </c>
      <c r="CB149">
        <v>55</v>
      </c>
      <c r="CC149">
        <v>24.120118715501679</v>
      </c>
      <c r="CD149">
        <v>0.37004366230197833</v>
      </c>
      <c r="CE149">
        <v>36</v>
      </c>
      <c r="CF149">
        <v>118</v>
      </c>
      <c r="CG149">
        <v>82</v>
      </c>
      <c r="CH149">
        <v>-66</v>
      </c>
      <c r="CI149">
        <v>66</v>
      </c>
    </row>
    <row r="150" spans="1:87" x14ac:dyDescent="0.25">
      <c r="A150">
        <v>171</v>
      </c>
      <c r="B150">
        <v>71202</v>
      </c>
      <c r="C150" t="s">
        <v>620</v>
      </c>
      <c r="D150" t="s">
        <v>621</v>
      </c>
      <c r="E150" t="s">
        <v>622</v>
      </c>
      <c r="F150">
        <v>63.91</v>
      </c>
      <c r="G150" t="s">
        <v>212</v>
      </c>
      <c r="H150">
        <v>63.9</v>
      </c>
      <c r="I150" t="s">
        <v>213</v>
      </c>
      <c r="J150">
        <v>63</v>
      </c>
      <c r="K150" t="s">
        <v>172</v>
      </c>
      <c r="L150" t="s">
        <v>131</v>
      </c>
      <c r="M150" t="s">
        <v>132</v>
      </c>
      <c r="N150">
        <v>113</v>
      </c>
      <c r="O150" t="s">
        <v>119</v>
      </c>
      <c r="P150">
        <v>11</v>
      </c>
      <c r="Q150" t="s">
        <v>95</v>
      </c>
      <c r="R150">
        <v>1</v>
      </c>
      <c r="S150" t="s">
        <v>96</v>
      </c>
      <c r="T150">
        <v>13</v>
      </c>
      <c r="U150" t="s">
        <v>133</v>
      </c>
      <c r="V150">
        <v>12</v>
      </c>
      <c r="W150" t="s">
        <v>133</v>
      </c>
      <c r="X150">
        <v>1</v>
      </c>
      <c r="Y150" t="s">
        <v>98</v>
      </c>
      <c r="Z150">
        <v>1996</v>
      </c>
      <c r="AA150">
        <v>2</v>
      </c>
      <c r="AB150">
        <v>14990000</v>
      </c>
      <c r="AC150">
        <v>12</v>
      </c>
      <c r="AD150" t="s">
        <v>104</v>
      </c>
      <c r="AE150" t="s">
        <v>85</v>
      </c>
      <c r="AF150" t="s">
        <v>356</v>
      </c>
      <c r="AG150" t="s">
        <v>157</v>
      </c>
      <c r="AH150" t="s">
        <v>175</v>
      </c>
      <c r="AI150">
        <v>93</v>
      </c>
      <c r="AJ150">
        <v>93</v>
      </c>
      <c r="AK150">
        <v>93</v>
      </c>
      <c r="AL150">
        <v>93</v>
      </c>
      <c r="AM150">
        <v>93</v>
      </c>
      <c r="AN150">
        <v>93</v>
      </c>
      <c r="AO150">
        <v>93</v>
      </c>
      <c r="AP150">
        <v>93</v>
      </c>
      <c r="AQ150">
        <v>93</v>
      </c>
      <c r="AR150">
        <v>93</v>
      </c>
      <c r="AS150">
        <v>93</v>
      </c>
      <c r="AT150">
        <v>93</v>
      </c>
      <c r="AU150">
        <v>93</v>
      </c>
      <c r="AV150">
        <v>93</v>
      </c>
      <c r="AW150">
        <v>93</v>
      </c>
      <c r="AX150">
        <v>93</v>
      </c>
      <c r="AY150">
        <v>93</v>
      </c>
      <c r="AZ150">
        <v>93</v>
      </c>
      <c r="BA150">
        <v>93</v>
      </c>
      <c r="BB150">
        <v>93</v>
      </c>
      <c r="BC150">
        <v>93</v>
      </c>
      <c r="BD150">
        <v>93</v>
      </c>
      <c r="BE150">
        <v>93</v>
      </c>
      <c r="BF150">
        <v>93</v>
      </c>
      <c r="BG150">
        <v>99</v>
      </c>
      <c r="BH150">
        <v>99</v>
      </c>
      <c r="BI150">
        <v>99</v>
      </c>
      <c r="BJ150">
        <v>99</v>
      </c>
      <c r="BK150">
        <v>99</v>
      </c>
      <c r="BL150">
        <v>99</v>
      </c>
      <c r="BM150">
        <v>99</v>
      </c>
      <c r="BN150">
        <v>99</v>
      </c>
      <c r="BO150">
        <v>99</v>
      </c>
      <c r="BP150">
        <v>98</v>
      </c>
      <c r="BQ150">
        <v>99</v>
      </c>
      <c r="BR150">
        <v>99</v>
      </c>
      <c r="BS150">
        <v>99</v>
      </c>
      <c r="BT150">
        <v>93</v>
      </c>
      <c r="BU150">
        <v>93</v>
      </c>
      <c r="BV150">
        <v>93</v>
      </c>
      <c r="BW150">
        <v>93</v>
      </c>
      <c r="BX150">
        <v>93</v>
      </c>
      <c r="BY150">
        <v>93</v>
      </c>
      <c r="BZ150">
        <v>93</v>
      </c>
      <c r="CA150">
        <v>94.75</v>
      </c>
      <c r="CB150">
        <v>93</v>
      </c>
      <c r="CC150">
        <v>2.7375511039086819</v>
      </c>
      <c r="CD150">
        <v>2.8892359935711681E-2</v>
      </c>
      <c r="CE150">
        <v>93</v>
      </c>
      <c r="CF150">
        <v>99</v>
      </c>
      <c r="CG150">
        <v>6</v>
      </c>
      <c r="CH150">
        <v>0</v>
      </c>
      <c r="CI150">
        <v>0</v>
      </c>
    </row>
    <row r="151" spans="1:87" x14ac:dyDescent="0.25">
      <c r="A151">
        <v>172</v>
      </c>
      <c r="B151">
        <v>71557</v>
      </c>
      <c r="C151" t="s">
        <v>623</v>
      </c>
      <c r="D151" t="s">
        <v>519</v>
      </c>
      <c r="E151" t="s">
        <v>520</v>
      </c>
      <c r="F151">
        <v>73.12</v>
      </c>
      <c r="G151" t="s">
        <v>114</v>
      </c>
      <c r="H151">
        <v>73.099999999999994</v>
      </c>
      <c r="I151" t="s">
        <v>115</v>
      </c>
      <c r="J151">
        <v>73</v>
      </c>
      <c r="K151" t="s">
        <v>116</v>
      </c>
      <c r="L151" t="s">
        <v>117</v>
      </c>
      <c r="M151" t="s">
        <v>118</v>
      </c>
      <c r="N151">
        <v>113</v>
      </c>
      <c r="O151" t="s">
        <v>119</v>
      </c>
      <c r="P151">
        <v>11</v>
      </c>
      <c r="Q151" t="s">
        <v>95</v>
      </c>
      <c r="R151">
        <v>1</v>
      </c>
      <c r="S151" t="s">
        <v>96</v>
      </c>
      <c r="T151">
        <v>1</v>
      </c>
      <c r="U151" t="s">
        <v>97</v>
      </c>
      <c r="V151">
        <v>11</v>
      </c>
      <c r="W151" t="s">
        <v>97</v>
      </c>
      <c r="X151">
        <v>1</v>
      </c>
      <c r="Y151" t="s">
        <v>98</v>
      </c>
      <c r="Z151">
        <v>2013</v>
      </c>
      <c r="AA151">
        <v>3</v>
      </c>
      <c r="AB151">
        <v>26000000</v>
      </c>
      <c r="AC151">
        <v>15</v>
      </c>
      <c r="AD151" t="s">
        <v>173</v>
      </c>
      <c r="AE151" t="s">
        <v>104</v>
      </c>
      <c r="AF151" t="s">
        <v>274</v>
      </c>
      <c r="AG151" t="s">
        <v>102</v>
      </c>
      <c r="AH151" t="s">
        <v>175</v>
      </c>
      <c r="AI151">
        <v>91</v>
      </c>
      <c r="AJ151">
        <v>93</v>
      </c>
      <c r="AK151">
        <v>93</v>
      </c>
      <c r="AL151">
        <v>93</v>
      </c>
      <c r="AM151">
        <v>92</v>
      </c>
      <c r="AN151">
        <v>90</v>
      </c>
      <c r="AO151">
        <v>94</v>
      </c>
      <c r="AP151">
        <v>92</v>
      </c>
      <c r="AQ151">
        <v>97</v>
      </c>
      <c r="AR151">
        <v>92</v>
      </c>
      <c r="AS151">
        <v>90</v>
      </c>
      <c r="AT151">
        <v>97</v>
      </c>
      <c r="AU151">
        <v>91</v>
      </c>
      <c r="AV151">
        <v>93</v>
      </c>
      <c r="AW151">
        <v>91</v>
      </c>
      <c r="AX151">
        <v>91</v>
      </c>
      <c r="AY151">
        <v>90</v>
      </c>
      <c r="AZ151">
        <v>92</v>
      </c>
      <c r="BA151">
        <v>92</v>
      </c>
      <c r="BB151">
        <v>91</v>
      </c>
      <c r="BC151">
        <v>92</v>
      </c>
      <c r="BD151">
        <v>93</v>
      </c>
      <c r="BE151">
        <v>92</v>
      </c>
      <c r="BF151">
        <v>91</v>
      </c>
      <c r="BG151">
        <v>94</v>
      </c>
      <c r="BH151">
        <v>102</v>
      </c>
      <c r="BI151">
        <v>97</v>
      </c>
      <c r="BJ151">
        <v>102</v>
      </c>
      <c r="BK151">
        <v>95</v>
      </c>
      <c r="BL151">
        <v>96</v>
      </c>
      <c r="BM151">
        <v>96</v>
      </c>
      <c r="BN151">
        <v>102</v>
      </c>
      <c r="BO151">
        <v>96</v>
      </c>
      <c r="BP151">
        <v>96</v>
      </c>
      <c r="BQ151">
        <v>102</v>
      </c>
      <c r="BR151">
        <v>102</v>
      </c>
      <c r="BS151">
        <v>97</v>
      </c>
      <c r="BT151">
        <v>96</v>
      </c>
      <c r="BU151">
        <v>98</v>
      </c>
      <c r="BV151">
        <v>96</v>
      </c>
      <c r="BW151">
        <v>102</v>
      </c>
      <c r="BX151">
        <v>99</v>
      </c>
      <c r="BY151">
        <v>102</v>
      </c>
      <c r="BZ151">
        <v>98</v>
      </c>
      <c r="CA151">
        <v>95.022727272727266</v>
      </c>
      <c r="CB151">
        <v>94</v>
      </c>
      <c r="CC151">
        <v>3.9028232855599017</v>
      </c>
      <c r="CD151">
        <v>4.107252441153688E-2</v>
      </c>
      <c r="CE151">
        <v>90</v>
      </c>
      <c r="CF151">
        <v>102</v>
      </c>
      <c r="CG151">
        <v>12</v>
      </c>
      <c r="CH151">
        <v>7</v>
      </c>
      <c r="CI151">
        <v>7</v>
      </c>
    </row>
    <row r="152" spans="1:87" x14ac:dyDescent="0.25">
      <c r="A152">
        <v>173</v>
      </c>
      <c r="B152">
        <v>72456</v>
      </c>
      <c r="C152" t="s">
        <v>624</v>
      </c>
      <c r="D152" t="s">
        <v>545</v>
      </c>
      <c r="E152" t="s">
        <v>546</v>
      </c>
      <c r="F152">
        <v>58.13</v>
      </c>
      <c r="G152" t="s">
        <v>108</v>
      </c>
      <c r="H152">
        <v>58.1</v>
      </c>
      <c r="I152" t="s">
        <v>90</v>
      </c>
      <c r="J152">
        <v>58</v>
      </c>
      <c r="K152" t="s">
        <v>91</v>
      </c>
      <c r="L152" t="s">
        <v>92</v>
      </c>
      <c r="M152" t="s">
        <v>93</v>
      </c>
      <c r="N152">
        <v>113</v>
      </c>
      <c r="O152" t="s">
        <v>119</v>
      </c>
      <c r="P152">
        <v>11</v>
      </c>
      <c r="Q152" t="s">
        <v>95</v>
      </c>
      <c r="R152">
        <v>1</v>
      </c>
      <c r="S152" t="s">
        <v>96</v>
      </c>
      <c r="T152">
        <v>1</v>
      </c>
      <c r="U152" t="s">
        <v>97</v>
      </c>
      <c r="V152">
        <v>11</v>
      </c>
      <c r="W152" t="s">
        <v>97</v>
      </c>
      <c r="X152">
        <v>1</v>
      </c>
      <c r="Y152" t="s">
        <v>98</v>
      </c>
      <c r="Z152">
        <v>1990</v>
      </c>
      <c r="AA152">
        <v>43</v>
      </c>
      <c r="AB152">
        <v>1407230000</v>
      </c>
      <c r="AC152">
        <v>40</v>
      </c>
      <c r="AD152" t="s">
        <v>283</v>
      </c>
      <c r="AE152" t="s">
        <v>158</v>
      </c>
      <c r="AF152" t="s">
        <v>183</v>
      </c>
      <c r="AG152" t="s">
        <v>163</v>
      </c>
      <c r="AH152" t="s">
        <v>137</v>
      </c>
      <c r="AI152">
        <v>83</v>
      </c>
      <c r="AJ152">
        <v>81</v>
      </c>
      <c r="AK152">
        <v>83</v>
      </c>
      <c r="AL152">
        <v>85</v>
      </c>
      <c r="AM152">
        <v>88</v>
      </c>
      <c r="AN152">
        <v>88</v>
      </c>
      <c r="AO152">
        <v>85</v>
      </c>
      <c r="AP152">
        <v>84</v>
      </c>
      <c r="AQ152">
        <v>81</v>
      </c>
      <c r="AR152">
        <v>82</v>
      </c>
      <c r="AS152">
        <v>85</v>
      </c>
      <c r="AT152">
        <v>83</v>
      </c>
      <c r="AU152">
        <v>82</v>
      </c>
      <c r="AV152">
        <v>86</v>
      </c>
      <c r="AW152">
        <v>83</v>
      </c>
      <c r="AX152">
        <v>83</v>
      </c>
      <c r="AY152">
        <v>83</v>
      </c>
      <c r="AZ152">
        <v>81</v>
      </c>
      <c r="BA152">
        <v>84</v>
      </c>
      <c r="BB152">
        <v>87</v>
      </c>
      <c r="BC152">
        <v>87</v>
      </c>
      <c r="BD152">
        <v>85</v>
      </c>
      <c r="BE152">
        <v>85</v>
      </c>
      <c r="BF152">
        <v>89</v>
      </c>
      <c r="BG152">
        <v>87</v>
      </c>
      <c r="BH152">
        <v>83</v>
      </c>
      <c r="BI152">
        <v>91</v>
      </c>
      <c r="BJ152">
        <v>93</v>
      </c>
      <c r="BK152">
        <v>89</v>
      </c>
      <c r="BL152">
        <v>86</v>
      </c>
      <c r="BM152">
        <v>83</v>
      </c>
      <c r="BN152">
        <v>81</v>
      </c>
      <c r="BO152">
        <v>81</v>
      </c>
      <c r="BP152">
        <v>81</v>
      </c>
      <c r="BQ152">
        <v>83</v>
      </c>
      <c r="BR152">
        <v>87</v>
      </c>
      <c r="BS152">
        <v>90</v>
      </c>
      <c r="BT152">
        <v>81</v>
      </c>
      <c r="BU152">
        <v>85</v>
      </c>
      <c r="BV152">
        <v>85</v>
      </c>
      <c r="BW152">
        <v>83</v>
      </c>
      <c r="BX152">
        <v>83</v>
      </c>
      <c r="BY152">
        <v>83</v>
      </c>
      <c r="BZ152">
        <v>81</v>
      </c>
      <c r="CA152">
        <v>84.522727272727266</v>
      </c>
      <c r="CB152">
        <v>83.5</v>
      </c>
      <c r="CC152">
        <v>2.9687413068749979</v>
      </c>
      <c r="CD152">
        <v>3.512358631419734E-2</v>
      </c>
      <c r="CE152">
        <v>81</v>
      </c>
      <c r="CF152">
        <v>93</v>
      </c>
      <c r="CG152">
        <v>12</v>
      </c>
      <c r="CH152">
        <v>-2</v>
      </c>
      <c r="CI152">
        <v>2</v>
      </c>
    </row>
    <row r="153" spans="1:87" x14ac:dyDescent="0.25">
      <c r="A153">
        <v>178</v>
      </c>
      <c r="B153">
        <v>74651</v>
      </c>
      <c r="C153" t="s">
        <v>625</v>
      </c>
      <c r="D153" t="s">
        <v>626</v>
      </c>
      <c r="E153" t="s">
        <v>627</v>
      </c>
      <c r="F153">
        <v>84.11</v>
      </c>
      <c r="G153" t="s">
        <v>612</v>
      </c>
      <c r="H153">
        <v>84.1</v>
      </c>
      <c r="I153" t="s">
        <v>338</v>
      </c>
      <c r="J153">
        <v>84</v>
      </c>
      <c r="K153" t="s">
        <v>339</v>
      </c>
      <c r="L153" t="s">
        <v>340</v>
      </c>
      <c r="M153" t="s">
        <v>341</v>
      </c>
      <c r="N153">
        <v>311</v>
      </c>
      <c r="O153" t="s">
        <v>613</v>
      </c>
      <c r="P153">
        <v>31</v>
      </c>
      <c r="Q153" t="s">
        <v>205</v>
      </c>
      <c r="R153">
        <v>3</v>
      </c>
      <c r="S153" t="s">
        <v>206</v>
      </c>
      <c r="T153">
        <v>1</v>
      </c>
      <c r="U153" t="s">
        <v>97</v>
      </c>
      <c r="V153">
        <v>11</v>
      </c>
      <c r="W153" t="s">
        <v>97</v>
      </c>
      <c r="X153">
        <v>1</v>
      </c>
      <c r="Y153" t="s">
        <v>98</v>
      </c>
      <c r="Z153">
        <v>1874</v>
      </c>
      <c r="AA153">
        <v>937</v>
      </c>
      <c r="AC153">
        <v>91</v>
      </c>
      <c r="AD153" t="s">
        <v>320</v>
      </c>
      <c r="AE153" t="s">
        <v>146</v>
      </c>
      <c r="AF153" t="s">
        <v>147</v>
      </c>
      <c r="AG153" t="s">
        <v>208</v>
      </c>
      <c r="AH153" t="s">
        <v>144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</v>
      </c>
      <c r="AR153">
        <v>2</v>
      </c>
      <c r="AS153">
        <v>2</v>
      </c>
      <c r="AT153">
        <v>2</v>
      </c>
      <c r="AU153">
        <v>2</v>
      </c>
      <c r="AV153">
        <v>2</v>
      </c>
      <c r="AW153">
        <v>2</v>
      </c>
      <c r="AX153">
        <v>2</v>
      </c>
      <c r="AY153">
        <v>2</v>
      </c>
      <c r="AZ153">
        <v>2</v>
      </c>
      <c r="BA153">
        <v>3</v>
      </c>
      <c r="BB153">
        <v>2</v>
      </c>
      <c r="BC153">
        <v>2</v>
      </c>
      <c r="BD153">
        <v>2</v>
      </c>
      <c r="BE153">
        <v>2</v>
      </c>
      <c r="BF153">
        <v>2</v>
      </c>
      <c r="BG153">
        <v>2</v>
      </c>
      <c r="BH153">
        <v>2</v>
      </c>
      <c r="BI153">
        <v>2</v>
      </c>
      <c r="BJ153">
        <v>2</v>
      </c>
      <c r="BK153">
        <v>2</v>
      </c>
      <c r="BL153">
        <v>2</v>
      </c>
      <c r="BM153">
        <v>2</v>
      </c>
      <c r="BN153">
        <v>2</v>
      </c>
      <c r="BO153">
        <v>2</v>
      </c>
      <c r="BP153">
        <v>2</v>
      </c>
      <c r="BQ153">
        <v>2</v>
      </c>
      <c r="BR153">
        <v>2</v>
      </c>
      <c r="BS153">
        <v>2</v>
      </c>
      <c r="BT153">
        <v>2</v>
      </c>
      <c r="BU153">
        <v>2</v>
      </c>
      <c r="BV153">
        <v>2</v>
      </c>
      <c r="BW153">
        <v>2</v>
      </c>
      <c r="BX153">
        <v>2</v>
      </c>
      <c r="BY153">
        <v>2</v>
      </c>
      <c r="BZ153">
        <v>2</v>
      </c>
      <c r="CA153">
        <v>1.6590909090909092</v>
      </c>
      <c r="CB153">
        <v>2</v>
      </c>
      <c r="CC153">
        <v>0.80530744723155046</v>
      </c>
      <c r="CD153">
        <v>0.48539079011216735</v>
      </c>
      <c r="CE153">
        <v>0</v>
      </c>
      <c r="CF153">
        <v>3</v>
      </c>
      <c r="CG153">
        <v>3</v>
      </c>
      <c r="CH153">
        <v>2</v>
      </c>
      <c r="CI153">
        <v>2</v>
      </c>
    </row>
    <row r="154" spans="1:87" x14ac:dyDescent="0.25">
      <c r="A154">
        <v>179</v>
      </c>
      <c r="B154">
        <v>75184</v>
      </c>
      <c r="C154" t="s">
        <v>628</v>
      </c>
      <c r="D154" t="s">
        <v>629</v>
      </c>
      <c r="E154" t="s">
        <v>630</v>
      </c>
      <c r="F154">
        <v>49.11</v>
      </c>
      <c r="G154" t="s">
        <v>631</v>
      </c>
      <c r="H154">
        <v>49.1</v>
      </c>
      <c r="I154" t="s">
        <v>632</v>
      </c>
      <c r="J154">
        <v>49</v>
      </c>
      <c r="K154" t="s">
        <v>633</v>
      </c>
      <c r="L154" t="s">
        <v>634</v>
      </c>
      <c r="M154" t="s">
        <v>635</v>
      </c>
      <c r="N154">
        <v>114</v>
      </c>
      <c r="O154" t="s">
        <v>94</v>
      </c>
      <c r="P154">
        <v>11</v>
      </c>
      <c r="Q154" t="s">
        <v>95</v>
      </c>
      <c r="R154">
        <v>1</v>
      </c>
      <c r="S154" t="s">
        <v>96</v>
      </c>
      <c r="T154">
        <v>1</v>
      </c>
      <c r="U154" t="s">
        <v>97</v>
      </c>
      <c r="V154">
        <v>11</v>
      </c>
      <c r="W154" t="s">
        <v>97</v>
      </c>
      <c r="X154">
        <v>1</v>
      </c>
      <c r="Y154" t="s">
        <v>98</v>
      </c>
      <c r="Z154">
        <v>2006</v>
      </c>
      <c r="AA154">
        <v>30526</v>
      </c>
      <c r="AB154">
        <v>195205000000</v>
      </c>
      <c r="AC154">
        <v>95</v>
      </c>
      <c r="AD154" t="s">
        <v>268</v>
      </c>
      <c r="AE154" t="s">
        <v>100</v>
      </c>
      <c r="AF154" t="s">
        <v>101</v>
      </c>
      <c r="AG154" t="s">
        <v>136</v>
      </c>
      <c r="AH154" t="s">
        <v>103</v>
      </c>
      <c r="AI154">
        <v>10</v>
      </c>
      <c r="AJ154">
        <v>10</v>
      </c>
      <c r="AK154">
        <v>10</v>
      </c>
      <c r="AL154">
        <v>10</v>
      </c>
      <c r="AM154">
        <v>10</v>
      </c>
      <c r="AN154">
        <v>10</v>
      </c>
      <c r="AO154">
        <v>10</v>
      </c>
      <c r="AP154">
        <v>10</v>
      </c>
      <c r="AQ154">
        <v>9</v>
      </c>
      <c r="AR154">
        <v>10</v>
      </c>
      <c r="AS154">
        <v>10</v>
      </c>
      <c r="AT154">
        <v>10</v>
      </c>
      <c r="AU154">
        <v>10</v>
      </c>
      <c r="AV154">
        <v>10</v>
      </c>
      <c r="AW154">
        <v>10</v>
      </c>
      <c r="AX154">
        <v>10</v>
      </c>
      <c r="AY154">
        <v>10</v>
      </c>
      <c r="AZ154">
        <v>10</v>
      </c>
      <c r="BA154">
        <v>10</v>
      </c>
      <c r="BB154">
        <v>10</v>
      </c>
      <c r="BC154">
        <v>10</v>
      </c>
      <c r="BD154">
        <v>10</v>
      </c>
      <c r="BE154">
        <v>10</v>
      </c>
      <c r="BF154">
        <v>10</v>
      </c>
      <c r="BG154">
        <v>10</v>
      </c>
      <c r="BH154">
        <v>10</v>
      </c>
      <c r="BI154">
        <v>6</v>
      </c>
      <c r="BJ154">
        <v>6</v>
      </c>
      <c r="BK154">
        <v>6</v>
      </c>
      <c r="BL154">
        <v>6</v>
      </c>
      <c r="BM154">
        <v>6</v>
      </c>
      <c r="BN154">
        <v>6</v>
      </c>
      <c r="BO154">
        <v>6</v>
      </c>
      <c r="BP154">
        <v>6</v>
      </c>
      <c r="BQ154">
        <v>6</v>
      </c>
      <c r="BR154">
        <v>6</v>
      </c>
      <c r="BS154">
        <v>6</v>
      </c>
      <c r="BT154">
        <v>6</v>
      </c>
      <c r="BU154">
        <v>6</v>
      </c>
      <c r="BV154">
        <v>6</v>
      </c>
      <c r="BW154">
        <v>6</v>
      </c>
      <c r="BX154">
        <v>6</v>
      </c>
      <c r="BY154">
        <v>6</v>
      </c>
      <c r="BZ154">
        <v>6</v>
      </c>
      <c r="CA154">
        <v>8.3409090909090899</v>
      </c>
      <c r="CB154">
        <v>10</v>
      </c>
      <c r="CC154">
        <v>1.9759387738629377</v>
      </c>
      <c r="CD154">
        <v>0.23689729168928955</v>
      </c>
      <c r="CE154">
        <v>6</v>
      </c>
      <c r="CF154">
        <v>10</v>
      </c>
      <c r="CG154">
        <v>4</v>
      </c>
      <c r="CH154">
        <v>-4</v>
      </c>
      <c r="CI154">
        <v>4</v>
      </c>
    </row>
    <row r="155" spans="1:87" x14ac:dyDescent="0.25">
      <c r="A155">
        <v>184</v>
      </c>
      <c r="B155">
        <v>85864</v>
      </c>
      <c r="C155" t="s">
        <v>636</v>
      </c>
      <c r="D155" t="s">
        <v>106</v>
      </c>
      <c r="E155" t="s">
        <v>107</v>
      </c>
      <c r="F155">
        <v>58.13</v>
      </c>
      <c r="G155" t="s">
        <v>108</v>
      </c>
      <c r="H155">
        <v>58.1</v>
      </c>
      <c r="I155" t="s">
        <v>90</v>
      </c>
      <c r="J155">
        <v>58</v>
      </c>
      <c r="K155" t="s">
        <v>91</v>
      </c>
      <c r="L155" t="s">
        <v>92</v>
      </c>
      <c r="M155" t="s">
        <v>93</v>
      </c>
      <c r="N155">
        <v>114</v>
      </c>
      <c r="O155" t="s">
        <v>94</v>
      </c>
      <c r="P155">
        <v>11</v>
      </c>
      <c r="Q155" t="s">
        <v>95</v>
      </c>
      <c r="R155">
        <v>1</v>
      </c>
      <c r="S155" t="s">
        <v>96</v>
      </c>
      <c r="T155">
        <v>1</v>
      </c>
      <c r="U155" t="s">
        <v>97</v>
      </c>
      <c r="V155">
        <v>11</v>
      </c>
      <c r="W155" t="s">
        <v>97</v>
      </c>
      <c r="X155">
        <v>1</v>
      </c>
      <c r="Y155" t="s">
        <v>98</v>
      </c>
      <c r="Z155">
        <v>2014</v>
      </c>
      <c r="AA155">
        <v>409</v>
      </c>
      <c r="AB155">
        <v>14254790000</v>
      </c>
      <c r="AC155">
        <v>82</v>
      </c>
      <c r="AD155" t="s">
        <v>109</v>
      </c>
      <c r="AE155" t="s">
        <v>100</v>
      </c>
      <c r="AF155" t="s">
        <v>101</v>
      </c>
      <c r="AG155" t="s">
        <v>102</v>
      </c>
      <c r="AH155" t="s">
        <v>103</v>
      </c>
      <c r="AI155">
        <v>9</v>
      </c>
      <c r="AJ155">
        <v>9</v>
      </c>
      <c r="AK155">
        <v>9</v>
      </c>
      <c r="AL155">
        <v>9</v>
      </c>
      <c r="AM155">
        <v>9</v>
      </c>
      <c r="AN155">
        <v>9</v>
      </c>
      <c r="AO155">
        <v>9</v>
      </c>
      <c r="AP155">
        <v>9</v>
      </c>
      <c r="AQ155">
        <v>9</v>
      </c>
      <c r="AR155">
        <v>9</v>
      </c>
      <c r="AS155">
        <v>9</v>
      </c>
      <c r="AT155">
        <v>9</v>
      </c>
      <c r="AU155">
        <v>9</v>
      </c>
      <c r="AV155">
        <v>9</v>
      </c>
      <c r="AW155">
        <v>9</v>
      </c>
      <c r="AX155">
        <v>9</v>
      </c>
      <c r="AY155">
        <v>9</v>
      </c>
      <c r="AZ155">
        <v>9</v>
      </c>
      <c r="BA155">
        <v>9</v>
      </c>
      <c r="BB155">
        <v>9</v>
      </c>
      <c r="BC155">
        <v>9</v>
      </c>
      <c r="BD155">
        <v>9</v>
      </c>
      <c r="BE155">
        <v>9</v>
      </c>
      <c r="BF155">
        <v>9</v>
      </c>
      <c r="BG155">
        <v>9</v>
      </c>
      <c r="BH155">
        <v>9</v>
      </c>
      <c r="BI155">
        <v>9</v>
      </c>
      <c r="BJ155">
        <v>9</v>
      </c>
      <c r="BK155">
        <v>9</v>
      </c>
      <c r="BL155">
        <v>9</v>
      </c>
      <c r="BM155">
        <v>9</v>
      </c>
      <c r="BN155">
        <v>9</v>
      </c>
      <c r="BO155">
        <v>9</v>
      </c>
      <c r="BP155">
        <v>9</v>
      </c>
      <c r="BQ155">
        <v>9</v>
      </c>
      <c r="BR155">
        <v>9</v>
      </c>
      <c r="BS155">
        <v>9</v>
      </c>
      <c r="BT155">
        <v>9</v>
      </c>
      <c r="BU155">
        <v>9</v>
      </c>
      <c r="BV155">
        <v>9</v>
      </c>
      <c r="BW155">
        <v>9</v>
      </c>
      <c r="BX155">
        <v>9</v>
      </c>
      <c r="BY155">
        <v>9</v>
      </c>
      <c r="BZ155">
        <v>9</v>
      </c>
      <c r="CA155">
        <v>9</v>
      </c>
      <c r="CB155">
        <v>9</v>
      </c>
      <c r="CC155">
        <v>0</v>
      </c>
      <c r="CD155">
        <v>0</v>
      </c>
      <c r="CE155">
        <v>9</v>
      </c>
      <c r="CF155">
        <v>9</v>
      </c>
      <c r="CG155">
        <v>0</v>
      </c>
      <c r="CH155">
        <v>0</v>
      </c>
      <c r="CI155">
        <v>0</v>
      </c>
    </row>
    <row r="156" spans="1:87" x14ac:dyDescent="0.25">
      <c r="A156">
        <v>185</v>
      </c>
      <c r="B156">
        <v>86212</v>
      </c>
      <c r="C156" t="s">
        <v>637</v>
      </c>
      <c r="D156" t="s">
        <v>638</v>
      </c>
      <c r="E156" t="s">
        <v>639</v>
      </c>
      <c r="F156">
        <v>47.79</v>
      </c>
      <c r="G156" t="s">
        <v>278</v>
      </c>
      <c r="H156">
        <v>47.7</v>
      </c>
      <c r="I156" t="s">
        <v>279</v>
      </c>
      <c r="J156">
        <v>47</v>
      </c>
      <c r="K156" t="s">
        <v>280</v>
      </c>
      <c r="L156" t="s">
        <v>281</v>
      </c>
      <c r="M156" t="s">
        <v>282</v>
      </c>
      <c r="N156">
        <v>113</v>
      </c>
      <c r="O156" t="s">
        <v>119</v>
      </c>
      <c r="P156">
        <v>11</v>
      </c>
      <c r="Q156" t="s">
        <v>95</v>
      </c>
      <c r="R156">
        <v>1</v>
      </c>
      <c r="S156" t="s">
        <v>96</v>
      </c>
      <c r="T156">
        <v>6</v>
      </c>
      <c r="U156" t="s">
        <v>266</v>
      </c>
      <c r="V156">
        <v>70</v>
      </c>
      <c r="W156" t="s">
        <v>267</v>
      </c>
      <c r="X156">
        <v>3</v>
      </c>
      <c r="Y156" t="s">
        <v>240</v>
      </c>
      <c r="Z156">
        <v>2011</v>
      </c>
      <c r="AA156">
        <v>44</v>
      </c>
      <c r="AB156">
        <v>955260000</v>
      </c>
      <c r="AC156">
        <v>40</v>
      </c>
      <c r="AD156" t="s">
        <v>283</v>
      </c>
      <c r="AE156" t="s">
        <v>148</v>
      </c>
      <c r="AF156" t="s">
        <v>405</v>
      </c>
      <c r="AG156" t="s">
        <v>102</v>
      </c>
      <c r="AH156" t="s">
        <v>137</v>
      </c>
      <c r="AI156">
        <v>274</v>
      </c>
      <c r="AJ156">
        <v>284</v>
      </c>
      <c r="AK156">
        <v>204</v>
      </c>
      <c r="AL156">
        <v>452</v>
      </c>
      <c r="AM156">
        <v>287</v>
      </c>
      <c r="AN156">
        <v>295</v>
      </c>
      <c r="AO156">
        <v>283</v>
      </c>
      <c r="AP156">
        <v>433</v>
      </c>
      <c r="AQ156">
        <v>267</v>
      </c>
      <c r="AR156">
        <v>276</v>
      </c>
      <c r="AS156">
        <v>272</v>
      </c>
      <c r="AT156">
        <v>287</v>
      </c>
      <c r="AU156">
        <v>428</v>
      </c>
      <c r="AV156">
        <v>274</v>
      </c>
      <c r="AW156">
        <v>269</v>
      </c>
      <c r="AX156">
        <v>270</v>
      </c>
      <c r="AY156">
        <v>438</v>
      </c>
      <c r="AZ156">
        <v>276</v>
      </c>
      <c r="BA156">
        <v>267</v>
      </c>
      <c r="BB156">
        <v>272</v>
      </c>
      <c r="BC156">
        <v>414</v>
      </c>
      <c r="BD156">
        <v>253</v>
      </c>
      <c r="BE156">
        <v>240</v>
      </c>
      <c r="BF156">
        <v>282</v>
      </c>
      <c r="BG156">
        <v>379</v>
      </c>
      <c r="BH156">
        <v>387</v>
      </c>
      <c r="BI156">
        <v>374</v>
      </c>
      <c r="BJ156">
        <v>377</v>
      </c>
      <c r="BK156">
        <v>453</v>
      </c>
      <c r="BL156">
        <v>371</v>
      </c>
      <c r="BM156">
        <v>375</v>
      </c>
      <c r="BN156">
        <v>376</v>
      </c>
      <c r="BO156">
        <v>382</v>
      </c>
      <c r="BP156">
        <v>380</v>
      </c>
      <c r="BQ156">
        <v>178</v>
      </c>
      <c r="BR156">
        <v>329</v>
      </c>
      <c r="BS156">
        <v>329</v>
      </c>
      <c r="BT156">
        <v>334</v>
      </c>
      <c r="BU156">
        <v>410</v>
      </c>
      <c r="BV156">
        <v>332</v>
      </c>
      <c r="BW156">
        <v>324</v>
      </c>
      <c r="BX156">
        <v>333</v>
      </c>
      <c r="BY156">
        <v>407</v>
      </c>
      <c r="BZ156">
        <v>331</v>
      </c>
      <c r="CA156">
        <v>328.59090909090912</v>
      </c>
      <c r="CB156">
        <v>329</v>
      </c>
      <c r="CC156">
        <v>68.323552472117143</v>
      </c>
      <c r="CD156">
        <v>0.20792891885275655</v>
      </c>
      <c r="CE156">
        <v>178</v>
      </c>
      <c r="CF156">
        <v>453</v>
      </c>
      <c r="CG156">
        <v>275</v>
      </c>
      <c r="CH156">
        <v>57</v>
      </c>
      <c r="CI156">
        <v>57</v>
      </c>
    </row>
    <row r="157" spans="1:87" x14ac:dyDescent="0.25">
      <c r="A157">
        <v>187</v>
      </c>
      <c r="B157">
        <v>86876</v>
      </c>
      <c r="C157" t="s">
        <v>640</v>
      </c>
      <c r="D157" t="s">
        <v>641</v>
      </c>
      <c r="E157" t="s">
        <v>642</v>
      </c>
      <c r="F157">
        <v>73.12</v>
      </c>
      <c r="G157" t="s">
        <v>114</v>
      </c>
      <c r="H157">
        <v>73.099999999999994</v>
      </c>
      <c r="I157" t="s">
        <v>115</v>
      </c>
      <c r="J157">
        <v>73</v>
      </c>
      <c r="K157" t="s">
        <v>116</v>
      </c>
      <c r="L157" t="s">
        <v>117</v>
      </c>
      <c r="M157" t="s">
        <v>118</v>
      </c>
      <c r="N157">
        <v>113</v>
      </c>
      <c r="O157" t="s">
        <v>119</v>
      </c>
      <c r="P157">
        <v>11</v>
      </c>
      <c r="Q157" t="s">
        <v>95</v>
      </c>
      <c r="R157">
        <v>1</v>
      </c>
      <c r="S157" t="s">
        <v>96</v>
      </c>
      <c r="T157">
        <v>1</v>
      </c>
      <c r="U157" t="s">
        <v>97</v>
      </c>
      <c r="V157">
        <v>11</v>
      </c>
      <c r="W157" t="s">
        <v>97</v>
      </c>
      <c r="X157">
        <v>1</v>
      </c>
      <c r="Y157" t="s">
        <v>98</v>
      </c>
      <c r="Z157">
        <v>2001</v>
      </c>
      <c r="AA157">
        <v>4</v>
      </c>
      <c r="AB157">
        <v>31030000</v>
      </c>
      <c r="AC157">
        <v>15</v>
      </c>
      <c r="AD157" t="s">
        <v>173</v>
      </c>
      <c r="AE157" t="s">
        <v>104</v>
      </c>
      <c r="AF157" t="s">
        <v>274</v>
      </c>
      <c r="AG157" t="s">
        <v>196</v>
      </c>
      <c r="AH157" t="s">
        <v>175</v>
      </c>
      <c r="AI157">
        <v>102</v>
      </c>
      <c r="AJ157">
        <v>102</v>
      </c>
      <c r="AK157">
        <v>101</v>
      </c>
      <c r="AL157">
        <v>101</v>
      </c>
      <c r="AM157">
        <v>101</v>
      </c>
      <c r="AN157">
        <v>101</v>
      </c>
      <c r="AO157">
        <v>101</v>
      </c>
      <c r="AP157">
        <v>101</v>
      </c>
      <c r="AQ157">
        <v>101</v>
      </c>
      <c r="AR157">
        <v>101</v>
      </c>
      <c r="AS157">
        <v>101</v>
      </c>
      <c r="AT157">
        <v>98</v>
      </c>
      <c r="AU157">
        <v>102</v>
      </c>
      <c r="AV157">
        <v>102</v>
      </c>
      <c r="AW157">
        <v>102</v>
      </c>
      <c r="AX157">
        <v>102</v>
      </c>
      <c r="AY157">
        <v>102</v>
      </c>
      <c r="AZ157">
        <v>102</v>
      </c>
      <c r="BA157">
        <v>102</v>
      </c>
      <c r="BB157">
        <v>102</v>
      </c>
      <c r="BC157">
        <v>102</v>
      </c>
      <c r="BD157">
        <v>102</v>
      </c>
      <c r="BE157">
        <v>102</v>
      </c>
      <c r="BF157">
        <v>102</v>
      </c>
      <c r="BG157">
        <v>102</v>
      </c>
      <c r="BH157">
        <v>102</v>
      </c>
      <c r="BI157">
        <v>102</v>
      </c>
      <c r="BJ157">
        <v>102</v>
      </c>
      <c r="BK157">
        <v>102</v>
      </c>
      <c r="BL157">
        <v>102</v>
      </c>
      <c r="BM157">
        <v>99</v>
      </c>
      <c r="BN157">
        <v>102</v>
      </c>
      <c r="BO157">
        <v>102</v>
      </c>
      <c r="BP157">
        <v>102</v>
      </c>
      <c r="BQ157">
        <v>102</v>
      </c>
      <c r="BR157">
        <v>102</v>
      </c>
      <c r="BS157">
        <v>102</v>
      </c>
      <c r="BT157">
        <v>102</v>
      </c>
      <c r="BU157">
        <v>102</v>
      </c>
      <c r="BV157">
        <v>94</v>
      </c>
      <c r="BW157">
        <v>94</v>
      </c>
      <c r="BX157">
        <v>94</v>
      </c>
      <c r="BY157">
        <v>94</v>
      </c>
      <c r="BZ157">
        <v>94</v>
      </c>
      <c r="CA157">
        <v>100.72727272727273</v>
      </c>
      <c r="CB157">
        <v>102</v>
      </c>
      <c r="CC157">
        <v>2.5641865872285203</v>
      </c>
      <c r="CD157">
        <v>2.5456726046492528E-2</v>
      </c>
      <c r="CE157">
        <v>94</v>
      </c>
      <c r="CF157">
        <v>102</v>
      </c>
      <c r="CG157">
        <v>8</v>
      </c>
      <c r="CH157">
        <v>-8</v>
      </c>
      <c r="CI157">
        <v>8</v>
      </c>
    </row>
    <row r="158" spans="1:87" x14ac:dyDescent="0.25">
      <c r="A158">
        <v>188</v>
      </c>
      <c r="B158">
        <v>87187</v>
      </c>
      <c r="C158" t="s">
        <v>643</v>
      </c>
      <c r="D158" t="s">
        <v>644</v>
      </c>
      <c r="E158" t="s">
        <v>645</v>
      </c>
      <c r="F158">
        <v>73.11</v>
      </c>
      <c r="G158" t="s">
        <v>237</v>
      </c>
      <c r="H158">
        <v>73.099999999999994</v>
      </c>
      <c r="I158" t="s">
        <v>115</v>
      </c>
      <c r="J158">
        <v>73</v>
      </c>
      <c r="K158" t="s">
        <v>116</v>
      </c>
      <c r="L158" t="s">
        <v>117</v>
      </c>
      <c r="M158" t="s">
        <v>118</v>
      </c>
      <c r="N158">
        <v>113</v>
      </c>
      <c r="O158" t="s">
        <v>119</v>
      </c>
      <c r="P158">
        <v>11</v>
      </c>
      <c r="Q158" t="s">
        <v>95</v>
      </c>
      <c r="R158">
        <v>1</v>
      </c>
      <c r="S158" t="s">
        <v>96</v>
      </c>
      <c r="T158">
        <v>1</v>
      </c>
      <c r="U158" t="s">
        <v>97</v>
      </c>
      <c r="V158">
        <v>11</v>
      </c>
      <c r="W158" t="s">
        <v>97</v>
      </c>
      <c r="X158">
        <v>1</v>
      </c>
      <c r="Y158" t="s">
        <v>98</v>
      </c>
      <c r="Z158">
        <v>2016</v>
      </c>
      <c r="AA158">
        <v>4</v>
      </c>
      <c r="AB158">
        <v>378190000</v>
      </c>
      <c r="AC158">
        <v>15</v>
      </c>
      <c r="AD158" t="s">
        <v>173</v>
      </c>
      <c r="AE158" t="s">
        <v>125</v>
      </c>
      <c r="AF158" t="s">
        <v>135</v>
      </c>
      <c r="AG158" t="s">
        <v>233</v>
      </c>
      <c r="AH158" t="s">
        <v>175</v>
      </c>
      <c r="AI158">
        <v>19</v>
      </c>
      <c r="AJ158">
        <v>19</v>
      </c>
      <c r="AK158">
        <v>19</v>
      </c>
      <c r="AL158">
        <v>19</v>
      </c>
      <c r="AM158">
        <v>19</v>
      </c>
      <c r="AN158">
        <v>19</v>
      </c>
      <c r="AO158">
        <v>19</v>
      </c>
      <c r="AP158">
        <v>19</v>
      </c>
      <c r="AQ158">
        <v>19</v>
      </c>
      <c r="AR158">
        <v>19</v>
      </c>
      <c r="AS158">
        <v>19</v>
      </c>
      <c r="AT158">
        <v>19</v>
      </c>
      <c r="AU158">
        <v>19</v>
      </c>
      <c r="AV158">
        <v>19</v>
      </c>
      <c r="AW158">
        <v>19</v>
      </c>
      <c r="AX158">
        <v>19</v>
      </c>
      <c r="AY158">
        <v>19</v>
      </c>
      <c r="AZ158">
        <v>19</v>
      </c>
      <c r="BA158">
        <v>19</v>
      </c>
      <c r="BB158">
        <v>19</v>
      </c>
      <c r="BC158">
        <v>19</v>
      </c>
      <c r="BD158">
        <v>19</v>
      </c>
      <c r="BE158">
        <v>19</v>
      </c>
      <c r="BF158">
        <v>19</v>
      </c>
      <c r="BG158">
        <v>19</v>
      </c>
      <c r="BH158">
        <v>19</v>
      </c>
      <c r="BI158">
        <v>19</v>
      </c>
      <c r="BJ158">
        <v>19</v>
      </c>
      <c r="BK158">
        <v>19</v>
      </c>
      <c r="BL158">
        <v>19</v>
      </c>
      <c r="BM158">
        <v>19</v>
      </c>
      <c r="BN158">
        <v>19</v>
      </c>
      <c r="BO158">
        <v>19</v>
      </c>
      <c r="BP158">
        <v>19</v>
      </c>
      <c r="BQ158">
        <v>19</v>
      </c>
      <c r="BR158">
        <v>19</v>
      </c>
      <c r="BS158">
        <v>19</v>
      </c>
      <c r="BT158">
        <v>19</v>
      </c>
      <c r="BU158">
        <v>19</v>
      </c>
      <c r="BV158">
        <v>19</v>
      </c>
      <c r="BW158">
        <v>18</v>
      </c>
      <c r="BX158">
        <v>18</v>
      </c>
      <c r="BY158">
        <v>18</v>
      </c>
      <c r="BZ158">
        <v>18</v>
      </c>
      <c r="CA158">
        <v>18.90909090909091</v>
      </c>
      <c r="CB158">
        <v>19</v>
      </c>
      <c r="CC158">
        <v>0.29080336345115287</v>
      </c>
      <c r="CD158">
        <v>1.5379024028666737E-2</v>
      </c>
      <c r="CE158">
        <v>18</v>
      </c>
      <c r="CF158">
        <v>19</v>
      </c>
      <c r="CG158">
        <v>1</v>
      </c>
      <c r="CH158">
        <v>-1</v>
      </c>
      <c r="CI158">
        <v>1</v>
      </c>
    </row>
    <row r="159" spans="1:87" x14ac:dyDescent="0.25">
      <c r="A159">
        <v>191</v>
      </c>
      <c r="B159">
        <v>89073</v>
      </c>
      <c r="C159" t="s">
        <v>646</v>
      </c>
      <c r="D159" t="s">
        <v>647</v>
      </c>
      <c r="E159" t="s">
        <v>648</v>
      </c>
      <c r="F159">
        <v>70.2</v>
      </c>
      <c r="G159" t="s">
        <v>469</v>
      </c>
      <c r="H159">
        <v>70.2</v>
      </c>
      <c r="I159" t="s">
        <v>469</v>
      </c>
      <c r="J159">
        <v>70</v>
      </c>
      <c r="K159" t="s">
        <v>470</v>
      </c>
      <c r="L159" t="s">
        <v>117</v>
      </c>
      <c r="M159" t="s">
        <v>118</v>
      </c>
      <c r="N159">
        <v>113</v>
      </c>
      <c r="O159" t="s">
        <v>119</v>
      </c>
      <c r="P159">
        <v>11</v>
      </c>
      <c r="Q159" t="s">
        <v>95</v>
      </c>
      <c r="R159">
        <v>1</v>
      </c>
      <c r="S159" t="s">
        <v>96</v>
      </c>
      <c r="T159">
        <v>1</v>
      </c>
      <c r="U159" t="s">
        <v>97</v>
      </c>
      <c r="V159">
        <v>11</v>
      </c>
      <c r="W159" t="s">
        <v>97</v>
      </c>
      <c r="X159">
        <v>1</v>
      </c>
      <c r="Y159" t="s">
        <v>98</v>
      </c>
      <c r="Z159">
        <v>2004</v>
      </c>
      <c r="AA159">
        <v>3</v>
      </c>
      <c r="AB159">
        <v>151010000</v>
      </c>
      <c r="AC159">
        <v>15</v>
      </c>
      <c r="AD159" t="s">
        <v>173</v>
      </c>
      <c r="AE159" t="s">
        <v>110</v>
      </c>
      <c r="AF159" t="s">
        <v>174</v>
      </c>
      <c r="AG159" t="s">
        <v>196</v>
      </c>
      <c r="AH159" t="s">
        <v>175</v>
      </c>
      <c r="AI159">
        <v>59</v>
      </c>
      <c r="AJ159">
        <v>59</v>
      </c>
      <c r="AK159">
        <v>64</v>
      </c>
      <c r="AL159">
        <v>64</v>
      </c>
      <c r="AM159">
        <v>56</v>
      </c>
      <c r="AN159">
        <v>56</v>
      </c>
      <c r="AO159">
        <v>58</v>
      </c>
      <c r="AP159">
        <v>58</v>
      </c>
      <c r="AQ159">
        <v>55</v>
      </c>
      <c r="AR159">
        <v>56</v>
      </c>
      <c r="AS159">
        <v>56</v>
      </c>
      <c r="AT159">
        <v>56</v>
      </c>
      <c r="AU159">
        <v>61</v>
      </c>
      <c r="AV159">
        <v>61</v>
      </c>
      <c r="AW159">
        <v>63</v>
      </c>
      <c r="AX159">
        <v>63</v>
      </c>
      <c r="AY159">
        <v>60</v>
      </c>
      <c r="AZ159">
        <v>59</v>
      </c>
      <c r="BA159">
        <v>59</v>
      </c>
      <c r="BB159">
        <v>58</v>
      </c>
      <c r="BC159">
        <v>57</v>
      </c>
      <c r="BD159">
        <v>62</v>
      </c>
      <c r="BE159">
        <v>62</v>
      </c>
      <c r="BF159">
        <v>56</v>
      </c>
      <c r="BG159">
        <v>58</v>
      </c>
      <c r="BH159">
        <v>60</v>
      </c>
      <c r="BI159">
        <v>56</v>
      </c>
      <c r="BJ159">
        <v>50</v>
      </c>
      <c r="BK159">
        <v>49</v>
      </c>
      <c r="BL159">
        <v>49</v>
      </c>
      <c r="BM159">
        <v>49</v>
      </c>
      <c r="BN159">
        <v>56</v>
      </c>
      <c r="BO159">
        <v>56</v>
      </c>
      <c r="BP159">
        <v>52</v>
      </c>
      <c r="BQ159">
        <v>51</v>
      </c>
      <c r="BR159">
        <v>51</v>
      </c>
      <c r="BS159">
        <v>52</v>
      </c>
      <c r="BT159">
        <v>51</v>
      </c>
      <c r="BU159">
        <v>51</v>
      </c>
      <c r="BV159">
        <v>59</v>
      </c>
      <c r="BW159">
        <v>53</v>
      </c>
      <c r="BX159">
        <v>52</v>
      </c>
      <c r="BY159">
        <v>55</v>
      </c>
      <c r="BZ159">
        <v>54</v>
      </c>
      <c r="CA159">
        <v>56.409090909090907</v>
      </c>
      <c r="CB159">
        <v>56</v>
      </c>
      <c r="CC159">
        <v>4.2607903067453305</v>
      </c>
      <c r="CD159">
        <v>7.5533752416113847E-2</v>
      </c>
      <c r="CE159">
        <v>49</v>
      </c>
      <c r="CF159">
        <v>64</v>
      </c>
      <c r="CG159">
        <v>15</v>
      </c>
      <c r="CH159">
        <v>-5</v>
      </c>
      <c r="CI159">
        <v>5</v>
      </c>
    </row>
    <row r="160" spans="1:87" x14ac:dyDescent="0.25">
      <c r="A160">
        <v>192</v>
      </c>
      <c r="B160">
        <v>89596</v>
      </c>
      <c r="C160" t="s">
        <v>649</v>
      </c>
      <c r="D160" t="s">
        <v>650</v>
      </c>
      <c r="E160" t="s">
        <v>651</v>
      </c>
      <c r="F160">
        <v>85.4</v>
      </c>
      <c r="G160" t="s">
        <v>200</v>
      </c>
      <c r="H160">
        <v>85.4</v>
      </c>
      <c r="I160" t="s">
        <v>200</v>
      </c>
      <c r="J160">
        <v>85</v>
      </c>
      <c r="K160" t="s">
        <v>201</v>
      </c>
      <c r="L160" t="s">
        <v>202</v>
      </c>
      <c r="M160" t="s">
        <v>203</v>
      </c>
      <c r="N160">
        <v>563</v>
      </c>
      <c r="O160" t="s">
        <v>264</v>
      </c>
      <c r="P160">
        <v>56</v>
      </c>
      <c r="Q160" t="s">
        <v>265</v>
      </c>
      <c r="R160">
        <v>5</v>
      </c>
      <c r="S160" t="s">
        <v>143</v>
      </c>
      <c r="T160">
        <v>1</v>
      </c>
      <c r="U160" t="s">
        <v>97</v>
      </c>
      <c r="V160">
        <v>11</v>
      </c>
      <c r="W160" t="s">
        <v>97</v>
      </c>
      <c r="X160">
        <v>1</v>
      </c>
      <c r="Y160" t="s">
        <v>98</v>
      </c>
      <c r="Z160">
        <v>2019</v>
      </c>
      <c r="AA160">
        <v>1020</v>
      </c>
      <c r="AC160">
        <v>93</v>
      </c>
      <c r="AD160" t="s">
        <v>99</v>
      </c>
      <c r="AE160" t="s">
        <v>146</v>
      </c>
      <c r="AF160" t="s">
        <v>147</v>
      </c>
      <c r="AG160" t="s">
        <v>233</v>
      </c>
      <c r="AH160" t="s">
        <v>144</v>
      </c>
      <c r="AI160">
        <v>21</v>
      </c>
      <c r="AJ160">
        <v>21</v>
      </c>
      <c r="AK160">
        <v>21</v>
      </c>
      <c r="AL160">
        <v>21</v>
      </c>
      <c r="AM160">
        <v>21</v>
      </c>
      <c r="AN160">
        <v>21</v>
      </c>
      <c r="AO160">
        <v>21</v>
      </c>
      <c r="AP160">
        <v>21</v>
      </c>
      <c r="AQ160">
        <v>21</v>
      </c>
      <c r="AR160">
        <v>21</v>
      </c>
      <c r="AS160">
        <v>21</v>
      </c>
      <c r="AT160">
        <v>21</v>
      </c>
      <c r="AU160">
        <v>21</v>
      </c>
      <c r="AV160">
        <v>21</v>
      </c>
      <c r="AW160">
        <v>21</v>
      </c>
      <c r="AX160">
        <v>21</v>
      </c>
      <c r="AY160">
        <v>21</v>
      </c>
      <c r="AZ160">
        <v>21</v>
      </c>
      <c r="BA160">
        <v>21</v>
      </c>
      <c r="BB160">
        <v>21</v>
      </c>
      <c r="BC160">
        <v>21</v>
      </c>
      <c r="BD160">
        <v>21</v>
      </c>
      <c r="BE160">
        <v>21</v>
      </c>
      <c r="BF160">
        <v>21</v>
      </c>
      <c r="BG160">
        <v>21</v>
      </c>
      <c r="BH160">
        <v>21</v>
      </c>
      <c r="BI160">
        <v>21</v>
      </c>
      <c r="BJ160">
        <v>21</v>
      </c>
      <c r="BK160">
        <v>21</v>
      </c>
      <c r="BL160">
        <v>21</v>
      </c>
      <c r="BM160">
        <v>21</v>
      </c>
      <c r="BN160">
        <v>21</v>
      </c>
      <c r="BO160">
        <v>21</v>
      </c>
      <c r="BP160">
        <v>21</v>
      </c>
      <c r="BQ160">
        <v>21</v>
      </c>
      <c r="BR160">
        <v>21</v>
      </c>
      <c r="BS160">
        <v>21</v>
      </c>
      <c r="BT160">
        <v>21</v>
      </c>
      <c r="BU160">
        <v>21</v>
      </c>
      <c r="BV160">
        <v>21</v>
      </c>
      <c r="BW160">
        <v>20</v>
      </c>
      <c r="BX160">
        <v>20</v>
      </c>
      <c r="BY160">
        <v>20</v>
      </c>
      <c r="BZ160">
        <v>20</v>
      </c>
      <c r="CA160">
        <v>20.90909090909091</v>
      </c>
      <c r="CB160">
        <v>21</v>
      </c>
      <c r="CC160">
        <v>0.29080336345115287</v>
      </c>
      <c r="CD160">
        <v>1.3907986947663832E-2</v>
      </c>
      <c r="CE160">
        <v>20</v>
      </c>
      <c r="CF160">
        <v>21</v>
      </c>
      <c r="CG160">
        <v>1</v>
      </c>
      <c r="CH160">
        <v>-1</v>
      </c>
      <c r="CI160">
        <v>1</v>
      </c>
    </row>
    <row r="161" spans="1:87" x14ac:dyDescent="0.25">
      <c r="A161">
        <v>193</v>
      </c>
      <c r="B161">
        <v>89747</v>
      </c>
      <c r="C161" t="s">
        <v>652</v>
      </c>
      <c r="D161" t="s">
        <v>653</v>
      </c>
      <c r="E161" t="s">
        <v>654</v>
      </c>
      <c r="F161">
        <v>63.91</v>
      </c>
      <c r="G161" t="s">
        <v>212</v>
      </c>
      <c r="H161">
        <v>63.9</v>
      </c>
      <c r="I161" t="s">
        <v>213</v>
      </c>
      <c r="J161">
        <v>63</v>
      </c>
      <c r="K161" t="s">
        <v>172</v>
      </c>
      <c r="L161" t="s">
        <v>131</v>
      </c>
      <c r="M161" t="s">
        <v>132</v>
      </c>
      <c r="N161">
        <v>113</v>
      </c>
      <c r="O161" t="s">
        <v>119</v>
      </c>
      <c r="P161">
        <v>11</v>
      </c>
      <c r="Q161" t="s">
        <v>95</v>
      </c>
      <c r="R161">
        <v>1</v>
      </c>
      <c r="S161" t="s">
        <v>96</v>
      </c>
      <c r="T161">
        <v>13</v>
      </c>
      <c r="U161" t="s">
        <v>133</v>
      </c>
      <c r="V161">
        <v>12</v>
      </c>
      <c r="W161" t="s">
        <v>133</v>
      </c>
      <c r="X161">
        <v>1</v>
      </c>
      <c r="Y161" t="s">
        <v>98</v>
      </c>
      <c r="Z161">
        <v>2011</v>
      </c>
      <c r="AB161">
        <v>650000</v>
      </c>
      <c r="AC161">
        <v>0</v>
      </c>
      <c r="AD161" t="s">
        <v>147</v>
      </c>
      <c r="AE161" t="s">
        <v>85</v>
      </c>
      <c r="AF161" t="s">
        <v>356</v>
      </c>
      <c r="AG161" t="s">
        <v>102</v>
      </c>
      <c r="AH161" t="s">
        <v>144</v>
      </c>
      <c r="AI161">
        <v>19</v>
      </c>
      <c r="AJ161">
        <v>23</v>
      </c>
      <c r="AK161">
        <v>20</v>
      </c>
      <c r="AL161">
        <v>22</v>
      </c>
      <c r="AM161">
        <v>19</v>
      </c>
      <c r="AN161">
        <v>18</v>
      </c>
      <c r="AO161">
        <v>18</v>
      </c>
      <c r="AP161">
        <v>19</v>
      </c>
      <c r="AQ161">
        <v>19</v>
      </c>
      <c r="AR161">
        <v>18</v>
      </c>
      <c r="AS161">
        <v>18</v>
      </c>
      <c r="AT161">
        <v>18</v>
      </c>
      <c r="AU161">
        <v>18</v>
      </c>
      <c r="AV161">
        <v>18</v>
      </c>
      <c r="AW161">
        <v>18</v>
      </c>
      <c r="AX161">
        <v>18</v>
      </c>
      <c r="AY161">
        <v>18</v>
      </c>
      <c r="AZ161">
        <v>18</v>
      </c>
      <c r="BA161">
        <v>18</v>
      </c>
      <c r="BB161">
        <v>18</v>
      </c>
      <c r="BC161">
        <v>19</v>
      </c>
      <c r="BD161">
        <v>18</v>
      </c>
      <c r="BE161">
        <v>18</v>
      </c>
      <c r="BF161">
        <v>18</v>
      </c>
      <c r="BG161">
        <v>19</v>
      </c>
      <c r="BH161">
        <v>15</v>
      </c>
      <c r="BI161">
        <v>15</v>
      </c>
      <c r="BJ161">
        <v>15</v>
      </c>
      <c r="BK161">
        <v>15</v>
      </c>
      <c r="BL161">
        <v>15</v>
      </c>
      <c r="BM161">
        <v>15</v>
      </c>
      <c r="BN161">
        <v>15</v>
      </c>
      <c r="BO161">
        <v>17</v>
      </c>
      <c r="BP161">
        <v>16</v>
      </c>
      <c r="BQ161">
        <v>13</v>
      </c>
      <c r="BR161">
        <v>16</v>
      </c>
      <c r="BS161">
        <v>16</v>
      </c>
      <c r="BT161">
        <v>15</v>
      </c>
      <c r="BU161">
        <v>16</v>
      </c>
      <c r="BV161">
        <v>16</v>
      </c>
      <c r="BW161">
        <v>16</v>
      </c>
      <c r="BX161">
        <v>16</v>
      </c>
      <c r="BY161">
        <v>16</v>
      </c>
      <c r="BZ161">
        <v>15</v>
      </c>
      <c r="CA161">
        <v>17.272727272727273</v>
      </c>
      <c r="CB161">
        <v>18</v>
      </c>
      <c r="CC161">
        <v>1.9691059990559063</v>
      </c>
      <c r="CD161">
        <v>0.11400087362955247</v>
      </c>
      <c r="CE161">
        <v>13</v>
      </c>
      <c r="CF161">
        <v>23</v>
      </c>
      <c r="CG161">
        <v>10</v>
      </c>
      <c r="CH161">
        <v>-4</v>
      </c>
      <c r="CI161">
        <v>4</v>
      </c>
    </row>
    <row r="162" spans="1:87" x14ac:dyDescent="0.25">
      <c r="A162">
        <v>194</v>
      </c>
      <c r="B162">
        <v>90297</v>
      </c>
      <c r="C162" t="s">
        <v>655</v>
      </c>
      <c r="D162" t="s">
        <v>656</v>
      </c>
      <c r="E162" t="s">
        <v>657</v>
      </c>
      <c r="F162">
        <v>62.1</v>
      </c>
      <c r="G162" t="s">
        <v>244</v>
      </c>
      <c r="H162">
        <v>62.1</v>
      </c>
      <c r="I162" t="s">
        <v>244</v>
      </c>
      <c r="J162">
        <v>62</v>
      </c>
      <c r="K162" t="s">
        <v>130</v>
      </c>
      <c r="L162" t="s">
        <v>131</v>
      </c>
      <c r="M162" t="s">
        <v>132</v>
      </c>
      <c r="N162">
        <v>113</v>
      </c>
      <c r="O162" t="s">
        <v>119</v>
      </c>
      <c r="P162">
        <v>11</v>
      </c>
      <c r="Q162" t="s">
        <v>95</v>
      </c>
      <c r="R162">
        <v>1</v>
      </c>
      <c r="S162" t="s">
        <v>96</v>
      </c>
      <c r="T162">
        <v>13</v>
      </c>
      <c r="U162" t="s">
        <v>133</v>
      </c>
      <c r="V162">
        <v>12</v>
      </c>
      <c r="W162" t="s">
        <v>133</v>
      </c>
      <c r="X162">
        <v>1</v>
      </c>
      <c r="Y162" t="s">
        <v>98</v>
      </c>
      <c r="Z162">
        <v>2010</v>
      </c>
      <c r="AA162">
        <v>1</v>
      </c>
      <c r="AB162">
        <v>22350000</v>
      </c>
      <c r="AC162">
        <v>11</v>
      </c>
      <c r="AD162" t="s">
        <v>85</v>
      </c>
      <c r="AE162" t="s">
        <v>104</v>
      </c>
      <c r="AF162" t="s">
        <v>274</v>
      </c>
      <c r="AG162" t="s">
        <v>136</v>
      </c>
      <c r="AH162" t="s">
        <v>175</v>
      </c>
      <c r="AI162">
        <v>96</v>
      </c>
      <c r="AJ162">
        <v>95</v>
      </c>
      <c r="AK162">
        <v>96</v>
      </c>
      <c r="AL162">
        <v>96</v>
      </c>
      <c r="AM162">
        <v>96</v>
      </c>
      <c r="AN162">
        <v>95</v>
      </c>
      <c r="AO162">
        <v>96</v>
      </c>
      <c r="AP162">
        <v>96</v>
      </c>
      <c r="AQ162">
        <v>96</v>
      </c>
      <c r="AR162">
        <v>96</v>
      </c>
      <c r="AS162">
        <v>95</v>
      </c>
      <c r="AT162">
        <v>97</v>
      </c>
      <c r="AU162">
        <v>95</v>
      </c>
      <c r="AV162">
        <v>95</v>
      </c>
      <c r="AW162">
        <v>95</v>
      </c>
      <c r="AX162">
        <v>96</v>
      </c>
      <c r="AY162">
        <v>95</v>
      </c>
      <c r="AZ162">
        <v>95</v>
      </c>
      <c r="BA162">
        <v>96</v>
      </c>
      <c r="BB162">
        <v>96</v>
      </c>
      <c r="BC162">
        <v>96</v>
      </c>
      <c r="BD162">
        <v>96</v>
      </c>
      <c r="BE162">
        <v>96</v>
      </c>
      <c r="BF162">
        <v>90</v>
      </c>
      <c r="BG162">
        <v>96</v>
      </c>
      <c r="BH162">
        <v>95</v>
      </c>
      <c r="BI162">
        <v>96</v>
      </c>
      <c r="BJ162">
        <v>96</v>
      </c>
      <c r="BK162">
        <v>96</v>
      </c>
      <c r="BL162">
        <v>96</v>
      </c>
      <c r="BM162">
        <v>96</v>
      </c>
      <c r="BN162">
        <v>93</v>
      </c>
      <c r="BO162">
        <v>96</v>
      </c>
      <c r="BP162">
        <v>96</v>
      </c>
      <c r="BQ162">
        <v>95</v>
      </c>
      <c r="BR162">
        <v>95</v>
      </c>
      <c r="BS162">
        <v>94</v>
      </c>
      <c r="BT162">
        <v>95</v>
      </c>
      <c r="BU162">
        <v>97</v>
      </c>
      <c r="BV162">
        <v>96</v>
      </c>
      <c r="BW162">
        <v>96</v>
      </c>
      <c r="BX162">
        <v>95</v>
      </c>
      <c r="BY162">
        <v>96</v>
      </c>
      <c r="BZ162">
        <v>95</v>
      </c>
      <c r="CA162">
        <v>95.477272727272734</v>
      </c>
      <c r="CB162">
        <v>96</v>
      </c>
      <c r="CC162">
        <v>1.1099682870734022</v>
      </c>
      <c r="CD162">
        <v>1.1625471228571696E-2</v>
      </c>
      <c r="CE162">
        <v>90</v>
      </c>
      <c r="CF162">
        <v>97</v>
      </c>
      <c r="CG162">
        <v>7</v>
      </c>
      <c r="CH162">
        <v>-1</v>
      </c>
      <c r="CI162">
        <v>1</v>
      </c>
    </row>
    <row r="163" spans="1:87" x14ac:dyDescent="0.25">
      <c r="A163">
        <v>195</v>
      </c>
      <c r="B163">
        <v>90332</v>
      </c>
      <c r="C163" t="s">
        <v>658</v>
      </c>
      <c r="D163" t="s">
        <v>659</v>
      </c>
      <c r="E163" t="s">
        <v>660</v>
      </c>
      <c r="F163">
        <v>64.19</v>
      </c>
      <c r="G163" t="s">
        <v>364</v>
      </c>
      <c r="H163">
        <v>64.099999999999994</v>
      </c>
      <c r="I163" t="s">
        <v>365</v>
      </c>
      <c r="J163">
        <v>64</v>
      </c>
      <c r="K163" t="s">
        <v>366</v>
      </c>
      <c r="L163" t="s">
        <v>367</v>
      </c>
      <c r="M163" t="s">
        <v>368</v>
      </c>
      <c r="N163">
        <v>114</v>
      </c>
      <c r="O163" t="s">
        <v>94</v>
      </c>
      <c r="P163">
        <v>11</v>
      </c>
      <c r="Q163" t="s">
        <v>95</v>
      </c>
      <c r="R163">
        <v>1</v>
      </c>
      <c r="S163" t="s">
        <v>96</v>
      </c>
      <c r="T163">
        <v>1</v>
      </c>
      <c r="U163" t="s">
        <v>97</v>
      </c>
      <c r="V163">
        <v>11</v>
      </c>
      <c r="W163" t="s">
        <v>97</v>
      </c>
      <c r="X163">
        <v>1</v>
      </c>
      <c r="Y163" t="s">
        <v>98</v>
      </c>
      <c r="Z163">
        <v>1950</v>
      </c>
      <c r="AB163">
        <v>1232359000000</v>
      </c>
      <c r="AC163">
        <v>0</v>
      </c>
      <c r="AD163" t="s">
        <v>147</v>
      </c>
      <c r="AE163" t="s">
        <v>100</v>
      </c>
      <c r="AF163" t="s">
        <v>101</v>
      </c>
      <c r="AG163" t="s">
        <v>208</v>
      </c>
      <c r="AH163" t="s">
        <v>144</v>
      </c>
      <c r="AI163">
        <v>50</v>
      </c>
      <c r="AJ163">
        <v>48</v>
      </c>
      <c r="AK163">
        <v>51</v>
      </c>
      <c r="AL163">
        <v>51</v>
      </c>
      <c r="AM163">
        <v>51</v>
      </c>
      <c r="AN163">
        <v>51</v>
      </c>
      <c r="AO163">
        <v>52</v>
      </c>
      <c r="AP163">
        <v>49</v>
      </c>
      <c r="AQ163">
        <v>49</v>
      </c>
      <c r="AR163">
        <v>48</v>
      </c>
      <c r="AS163">
        <v>37</v>
      </c>
      <c r="AT163">
        <v>37</v>
      </c>
      <c r="AU163">
        <v>37</v>
      </c>
      <c r="AV163">
        <v>37</v>
      </c>
      <c r="AW163">
        <v>37</v>
      </c>
      <c r="AX163">
        <v>37</v>
      </c>
      <c r="AY163">
        <v>42</v>
      </c>
      <c r="AZ163">
        <v>42</v>
      </c>
      <c r="BA163">
        <v>40</v>
      </c>
      <c r="BB163">
        <v>39</v>
      </c>
      <c r="BC163">
        <v>38</v>
      </c>
      <c r="BD163">
        <v>38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22.34090909090909</v>
      </c>
      <c r="CB163">
        <v>19</v>
      </c>
      <c r="CC163">
        <v>22.009451650257709</v>
      </c>
      <c r="CD163">
        <v>0.98516365474195244</v>
      </c>
      <c r="CE163">
        <v>1</v>
      </c>
      <c r="CF163">
        <v>52</v>
      </c>
      <c r="CG163">
        <v>51</v>
      </c>
      <c r="CH163">
        <v>-49</v>
      </c>
      <c r="CI163">
        <v>49</v>
      </c>
    </row>
    <row r="164" spans="1:87" x14ac:dyDescent="0.25">
      <c r="A164">
        <v>196</v>
      </c>
      <c r="B164">
        <v>90842</v>
      </c>
      <c r="C164" t="s">
        <v>661</v>
      </c>
      <c r="D164" t="s">
        <v>87</v>
      </c>
      <c r="E164" t="s">
        <v>88</v>
      </c>
      <c r="F164">
        <v>58.12</v>
      </c>
      <c r="G164" t="s">
        <v>89</v>
      </c>
      <c r="H164">
        <v>58.1</v>
      </c>
      <c r="I164" t="s">
        <v>90</v>
      </c>
      <c r="J164">
        <v>58</v>
      </c>
      <c r="K164" t="s">
        <v>91</v>
      </c>
      <c r="L164" t="s">
        <v>92</v>
      </c>
      <c r="M164" t="s">
        <v>93</v>
      </c>
      <c r="N164">
        <v>114</v>
      </c>
      <c r="O164" t="s">
        <v>94</v>
      </c>
      <c r="P164">
        <v>11</v>
      </c>
      <c r="Q164" t="s">
        <v>95</v>
      </c>
      <c r="R164">
        <v>1</v>
      </c>
      <c r="S164" t="s">
        <v>96</v>
      </c>
      <c r="T164">
        <v>1</v>
      </c>
      <c r="U164" t="s">
        <v>97</v>
      </c>
      <c r="V164">
        <v>11</v>
      </c>
      <c r="W164" t="s">
        <v>97</v>
      </c>
      <c r="X164">
        <v>1</v>
      </c>
      <c r="Y164" t="s">
        <v>98</v>
      </c>
      <c r="Z164">
        <v>2013</v>
      </c>
      <c r="AA164">
        <v>1974</v>
      </c>
      <c r="AB164">
        <v>57098150000</v>
      </c>
      <c r="AC164">
        <v>93</v>
      </c>
      <c r="AD164" t="s">
        <v>99</v>
      </c>
      <c r="AE164" t="s">
        <v>100</v>
      </c>
      <c r="AF164" t="s">
        <v>101</v>
      </c>
      <c r="AG164" t="s">
        <v>102</v>
      </c>
      <c r="AH164" t="s">
        <v>103</v>
      </c>
      <c r="AI164">
        <v>81</v>
      </c>
      <c r="AJ164">
        <v>81</v>
      </c>
      <c r="AK164">
        <v>79</v>
      </c>
      <c r="AL164">
        <v>80</v>
      </c>
      <c r="AM164">
        <v>80</v>
      </c>
      <c r="AN164">
        <v>80</v>
      </c>
      <c r="AO164">
        <v>80</v>
      </c>
      <c r="AP164">
        <v>80</v>
      </c>
      <c r="AQ164">
        <v>71</v>
      </c>
      <c r="AR164">
        <v>71</v>
      </c>
      <c r="AS164">
        <v>71</v>
      </c>
      <c r="AT164">
        <v>71</v>
      </c>
      <c r="AU164">
        <v>71</v>
      </c>
      <c r="AV164">
        <v>71</v>
      </c>
      <c r="AW164">
        <v>71</v>
      </c>
      <c r="AX164">
        <v>71</v>
      </c>
      <c r="AY164">
        <v>71</v>
      </c>
      <c r="AZ164">
        <v>71</v>
      </c>
      <c r="BA164">
        <v>71</v>
      </c>
      <c r="BB164">
        <v>71</v>
      </c>
      <c r="BC164">
        <v>71</v>
      </c>
      <c r="BD164">
        <v>71</v>
      </c>
      <c r="BE164">
        <v>71</v>
      </c>
      <c r="BF164">
        <v>71</v>
      </c>
      <c r="BG164">
        <v>34</v>
      </c>
      <c r="BH164">
        <v>33</v>
      </c>
      <c r="BI164">
        <v>33</v>
      </c>
      <c r="BJ164">
        <v>34</v>
      </c>
      <c r="BK164">
        <v>34</v>
      </c>
      <c r="BL164">
        <v>34</v>
      </c>
      <c r="BM164">
        <v>34</v>
      </c>
      <c r="BN164">
        <v>34</v>
      </c>
      <c r="BO164">
        <v>33</v>
      </c>
      <c r="BP164">
        <v>33</v>
      </c>
      <c r="BQ164">
        <v>32</v>
      </c>
      <c r="BR164">
        <v>31</v>
      </c>
      <c r="BS164">
        <v>30</v>
      </c>
      <c r="BT164">
        <v>32</v>
      </c>
      <c r="BU164">
        <v>33</v>
      </c>
      <c r="BV164">
        <v>36</v>
      </c>
      <c r="BW164">
        <v>35</v>
      </c>
      <c r="BX164">
        <v>35</v>
      </c>
      <c r="BY164">
        <v>35</v>
      </c>
      <c r="BZ164">
        <v>36</v>
      </c>
      <c r="CA164">
        <v>55.63636363636364</v>
      </c>
      <c r="CB164">
        <v>71</v>
      </c>
      <c r="CC164">
        <v>20.673644506158531</v>
      </c>
      <c r="CD164">
        <v>0.37158511367278402</v>
      </c>
      <c r="CE164">
        <v>30</v>
      </c>
      <c r="CF164">
        <v>81</v>
      </c>
      <c r="CG164">
        <v>51</v>
      </c>
      <c r="CH164">
        <v>-45</v>
      </c>
      <c r="CI164">
        <v>45</v>
      </c>
    </row>
    <row r="165" spans="1:87" x14ac:dyDescent="0.25">
      <c r="A165">
        <v>197</v>
      </c>
      <c r="B165">
        <v>91929</v>
      </c>
      <c r="C165" t="s">
        <v>662</v>
      </c>
      <c r="D165" t="s">
        <v>663</v>
      </c>
      <c r="E165" t="s">
        <v>664</v>
      </c>
      <c r="F165">
        <v>49.31</v>
      </c>
      <c r="G165" t="s">
        <v>665</v>
      </c>
      <c r="H165">
        <v>49.3</v>
      </c>
      <c r="I165" t="s">
        <v>666</v>
      </c>
      <c r="J165">
        <v>49</v>
      </c>
      <c r="K165" t="s">
        <v>633</v>
      </c>
      <c r="L165" t="s">
        <v>634</v>
      </c>
      <c r="M165" t="s">
        <v>635</v>
      </c>
      <c r="N165">
        <v>114</v>
      </c>
      <c r="O165" t="s">
        <v>94</v>
      </c>
      <c r="P165">
        <v>11</v>
      </c>
      <c r="Q165" t="s">
        <v>95</v>
      </c>
      <c r="R165">
        <v>1</v>
      </c>
      <c r="S165" t="s">
        <v>96</v>
      </c>
      <c r="T165">
        <v>1</v>
      </c>
      <c r="U165" t="s">
        <v>97</v>
      </c>
      <c r="V165">
        <v>11</v>
      </c>
      <c r="W165" t="s">
        <v>97</v>
      </c>
      <c r="X165">
        <v>1</v>
      </c>
      <c r="Y165" t="s">
        <v>98</v>
      </c>
      <c r="Z165">
        <v>2010</v>
      </c>
      <c r="AB165">
        <v>107954000000</v>
      </c>
      <c r="AC165">
        <v>0</v>
      </c>
      <c r="AD165" t="s">
        <v>147</v>
      </c>
      <c r="AE165" t="s">
        <v>100</v>
      </c>
      <c r="AF165" t="s">
        <v>101</v>
      </c>
      <c r="AG165" t="s">
        <v>136</v>
      </c>
      <c r="AH165" t="s">
        <v>144</v>
      </c>
      <c r="AI165">
        <v>15</v>
      </c>
      <c r="AJ165">
        <v>18</v>
      </c>
      <c r="AK165">
        <v>18</v>
      </c>
      <c r="AL165">
        <v>13</v>
      </c>
      <c r="AM165">
        <v>17</v>
      </c>
      <c r="AN165">
        <v>14</v>
      </c>
      <c r="AO165">
        <v>16</v>
      </c>
      <c r="AP165">
        <v>16</v>
      </c>
      <c r="AQ165">
        <v>20</v>
      </c>
      <c r="AR165">
        <v>15</v>
      </c>
      <c r="AS165">
        <v>14</v>
      </c>
      <c r="AT165">
        <v>17</v>
      </c>
      <c r="AU165">
        <v>22</v>
      </c>
      <c r="AV165">
        <v>18</v>
      </c>
      <c r="AW165">
        <v>18</v>
      </c>
      <c r="AX165">
        <v>14</v>
      </c>
      <c r="AY165">
        <v>16</v>
      </c>
      <c r="AZ165">
        <v>15</v>
      </c>
      <c r="BA165">
        <v>19</v>
      </c>
      <c r="BB165">
        <v>14</v>
      </c>
      <c r="BC165">
        <v>15</v>
      </c>
      <c r="BD165">
        <v>15</v>
      </c>
      <c r="BE165">
        <v>14</v>
      </c>
      <c r="BF165">
        <v>16</v>
      </c>
      <c r="BG165">
        <v>14</v>
      </c>
      <c r="BH165">
        <v>15</v>
      </c>
      <c r="BI165">
        <v>15</v>
      </c>
      <c r="BJ165">
        <v>14</v>
      </c>
      <c r="BK165">
        <v>16</v>
      </c>
      <c r="BL165">
        <v>18</v>
      </c>
      <c r="BM165">
        <v>25</v>
      </c>
      <c r="BN165">
        <v>15</v>
      </c>
      <c r="BO165">
        <v>16</v>
      </c>
      <c r="BP165">
        <v>21</v>
      </c>
      <c r="BQ165">
        <v>15</v>
      </c>
      <c r="BR165">
        <v>20</v>
      </c>
      <c r="BS165">
        <v>14</v>
      </c>
      <c r="BT165">
        <v>20</v>
      </c>
      <c r="BU165">
        <v>18</v>
      </c>
      <c r="BV165">
        <v>20</v>
      </c>
      <c r="BW165">
        <v>20</v>
      </c>
      <c r="BX165">
        <v>20</v>
      </c>
      <c r="BY165">
        <v>14</v>
      </c>
      <c r="BZ165">
        <v>20</v>
      </c>
      <c r="CA165">
        <v>16.795454545454547</v>
      </c>
      <c r="CB165">
        <v>16</v>
      </c>
      <c r="CC165">
        <v>2.7072645204952446</v>
      </c>
      <c r="CD165">
        <v>0.161190309745319</v>
      </c>
      <c r="CE165">
        <v>13</v>
      </c>
      <c r="CF165">
        <v>25</v>
      </c>
      <c r="CG165">
        <v>12</v>
      </c>
      <c r="CH165">
        <v>5</v>
      </c>
      <c r="CI165">
        <v>5</v>
      </c>
    </row>
    <row r="166" spans="1:87" x14ac:dyDescent="0.25">
      <c r="A166">
        <v>198</v>
      </c>
      <c r="B166">
        <v>92288</v>
      </c>
      <c r="C166" t="s">
        <v>667</v>
      </c>
      <c r="D166" t="s">
        <v>668</v>
      </c>
      <c r="E166" t="s">
        <v>669</v>
      </c>
      <c r="F166">
        <v>85.4</v>
      </c>
      <c r="G166" t="s">
        <v>200</v>
      </c>
      <c r="H166">
        <v>85.4</v>
      </c>
      <c r="I166" t="s">
        <v>200</v>
      </c>
      <c r="J166">
        <v>85</v>
      </c>
      <c r="K166" t="s">
        <v>201</v>
      </c>
      <c r="L166" t="s">
        <v>202</v>
      </c>
      <c r="M166" t="s">
        <v>203</v>
      </c>
      <c r="N166">
        <v>563</v>
      </c>
      <c r="O166" t="s">
        <v>264</v>
      </c>
      <c r="P166">
        <v>56</v>
      </c>
      <c r="Q166" t="s">
        <v>265</v>
      </c>
      <c r="R166">
        <v>5</v>
      </c>
      <c r="S166" t="s">
        <v>143</v>
      </c>
      <c r="T166">
        <v>5</v>
      </c>
      <c r="U166" t="s">
        <v>386</v>
      </c>
      <c r="V166">
        <v>50</v>
      </c>
      <c r="W166" t="s">
        <v>387</v>
      </c>
      <c r="X166">
        <v>3</v>
      </c>
      <c r="Y166" t="s">
        <v>240</v>
      </c>
      <c r="Z166">
        <v>2020</v>
      </c>
      <c r="AA166">
        <v>1514</v>
      </c>
      <c r="AC166">
        <v>93</v>
      </c>
      <c r="AD166" t="s">
        <v>99</v>
      </c>
      <c r="AE166" t="s">
        <v>146</v>
      </c>
      <c r="AF166" t="s">
        <v>147</v>
      </c>
      <c r="AG166" t="s">
        <v>233</v>
      </c>
      <c r="AH166" t="s">
        <v>144</v>
      </c>
      <c r="AI166">
        <v>26</v>
      </c>
      <c r="AJ166">
        <v>26</v>
      </c>
      <c r="AK166">
        <v>26</v>
      </c>
      <c r="AL166">
        <v>26</v>
      </c>
      <c r="AM166">
        <v>26</v>
      </c>
      <c r="AN166">
        <v>26</v>
      </c>
      <c r="AO166">
        <v>26</v>
      </c>
      <c r="AP166">
        <v>26</v>
      </c>
      <c r="AQ166">
        <v>25</v>
      </c>
      <c r="AR166">
        <v>26</v>
      </c>
      <c r="AS166">
        <v>26</v>
      </c>
      <c r="AT166">
        <v>26</v>
      </c>
      <c r="AU166">
        <v>26</v>
      </c>
      <c r="AV166">
        <v>26</v>
      </c>
      <c r="AW166">
        <v>26</v>
      </c>
      <c r="AX166">
        <v>26</v>
      </c>
      <c r="AY166">
        <v>26</v>
      </c>
      <c r="AZ166">
        <v>26</v>
      </c>
      <c r="BA166">
        <v>26</v>
      </c>
      <c r="BB166">
        <v>26</v>
      </c>
      <c r="BC166">
        <v>78</v>
      </c>
      <c r="BD166">
        <v>28</v>
      </c>
      <c r="BE166">
        <v>28</v>
      </c>
      <c r="BF166">
        <v>26</v>
      </c>
      <c r="BG166">
        <v>26</v>
      </c>
      <c r="BH166">
        <v>26</v>
      </c>
      <c r="BI166">
        <v>26</v>
      </c>
      <c r="BJ166">
        <v>26</v>
      </c>
      <c r="BK166">
        <v>26</v>
      </c>
      <c r="BL166">
        <v>26</v>
      </c>
      <c r="BM166">
        <v>26</v>
      </c>
      <c r="BN166">
        <v>26</v>
      </c>
      <c r="BO166">
        <v>26</v>
      </c>
      <c r="BP166">
        <v>26</v>
      </c>
      <c r="BQ166">
        <v>26</v>
      </c>
      <c r="BR166">
        <v>26</v>
      </c>
      <c r="BS166">
        <v>26</v>
      </c>
      <c r="BT166">
        <v>26</v>
      </c>
      <c r="BU166">
        <v>25</v>
      </c>
      <c r="BV166">
        <v>26</v>
      </c>
      <c r="BW166">
        <v>27</v>
      </c>
      <c r="BX166">
        <v>26</v>
      </c>
      <c r="BY166">
        <v>27</v>
      </c>
      <c r="BZ166">
        <v>26</v>
      </c>
      <c r="CA166">
        <v>27.272727272727273</v>
      </c>
      <c r="CB166">
        <v>26</v>
      </c>
      <c r="CC166">
        <v>7.8425305490168258</v>
      </c>
      <c r="CD166">
        <v>0.28755945346395029</v>
      </c>
      <c r="CE166">
        <v>25</v>
      </c>
      <c r="CF166">
        <v>78</v>
      </c>
      <c r="CG166">
        <v>53</v>
      </c>
      <c r="CH166">
        <v>0</v>
      </c>
      <c r="CI166">
        <v>0</v>
      </c>
    </row>
    <row r="167" spans="1:87" x14ac:dyDescent="0.25">
      <c r="A167">
        <v>199</v>
      </c>
      <c r="B167">
        <v>93878</v>
      </c>
      <c r="C167" t="s">
        <v>670</v>
      </c>
      <c r="D167" t="s">
        <v>671</v>
      </c>
      <c r="E167" t="s">
        <v>672</v>
      </c>
      <c r="F167">
        <v>63.1</v>
      </c>
      <c r="G167" t="s">
        <v>171</v>
      </c>
      <c r="H167">
        <v>63.1</v>
      </c>
      <c r="I167" t="s">
        <v>171</v>
      </c>
      <c r="J167">
        <v>63</v>
      </c>
      <c r="K167" t="s">
        <v>172</v>
      </c>
      <c r="L167" t="s">
        <v>131</v>
      </c>
      <c r="M167" t="s">
        <v>132</v>
      </c>
      <c r="N167">
        <v>113</v>
      </c>
      <c r="O167" t="s">
        <v>119</v>
      </c>
      <c r="P167">
        <v>11</v>
      </c>
      <c r="Q167" t="s">
        <v>95</v>
      </c>
      <c r="R167">
        <v>1</v>
      </c>
      <c r="S167" t="s">
        <v>96</v>
      </c>
      <c r="T167">
        <v>13</v>
      </c>
      <c r="U167" t="s">
        <v>133</v>
      </c>
      <c r="V167">
        <v>12</v>
      </c>
      <c r="W167" t="s">
        <v>133</v>
      </c>
      <c r="X167">
        <v>1</v>
      </c>
      <c r="Y167" t="s">
        <v>98</v>
      </c>
      <c r="Z167">
        <v>2021</v>
      </c>
      <c r="AA167">
        <v>2</v>
      </c>
      <c r="AB167">
        <v>78980000</v>
      </c>
      <c r="AC167">
        <v>12</v>
      </c>
      <c r="AD167" t="s">
        <v>104</v>
      </c>
      <c r="AE167" t="s">
        <v>110</v>
      </c>
      <c r="AF167" t="s">
        <v>174</v>
      </c>
      <c r="AG167" t="s">
        <v>123</v>
      </c>
      <c r="AH167" t="s">
        <v>175</v>
      </c>
      <c r="AI167">
        <v>26</v>
      </c>
      <c r="AJ167">
        <v>26</v>
      </c>
      <c r="AK167">
        <v>26</v>
      </c>
      <c r="AL167">
        <v>26</v>
      </c>
      <c r="AM167">
        <v>26</v>
      </c>
      <c r="AN167">
        <v>26</v>
      </c>
      <c r="AO167">
        <v>26</v>
      </c>
      <c r="AP167">
        <v>26</v>
      </c>
      <c r="AQ167">
        <v>26</v>
      </c>
      <c r="AR167">
        <v>26</v>
      </c>
      <c r="AS167">
        <v>26</v>
      </c>
      <c r="AT167">
        <v>26</v>
      </c>
      <c r="AU167">
        <v>26</v>
      </c>
      <c r="AV167">
        <v>26</v>
      </c>
      <c r="AW167">
        <v>24</v>
      </c>
      <c r="AX167">
        <v>26</v>
      </c>
      <c r="AY167">
        <v>26</v>
      </c>
      <c r="AZ167">
        <v>26</v>
      </c>
      <c r="BA167">
        <v>25</v>
      </c>
      <c r="BB167">
        <v>26</v>
      </c>
      <c r="BC167">
        <v>26</v>
      </c>
      <c r="BD167">
        <v>26</v>
      </c>
      <c r="BE167">
        <v>26</v>
      </c>
      <c r="BF167">
        <v>26</v>
      </c>
      <c r="BG167">
        <v>26</v>
      </c>
      <c r="BH167">
        <v>26</v>
      </c>
      <c r="BI167">
        <v>26</v>
      </c>
      <c r="BJ167">
        <v>26</v>
      </c>
      <c r="BK167">
        <v>26</v>
      </c>
      <c r="BL167">
        <v>26</v>
      </c>
      <c r="BM167">
        <v>26</v>
      </c>
      <c r="BN167">
        <v>26</v>
      </c>
      <c r="BO167">
        <v>26</v>
      </c>
      <c r="BP167">
        <v>26</v>
      </c>
      <c r="BQ167">
        <v>26</v>
      </c>
      <c r="BR167">
        <v>26</v>
      </c>
      <c r="BS167">
        <v>26</v>
      </c>
      <c r="BT167">
        <v>26</v>
      </c>
      <c r="BU167">
        <v>26</v>
      </c>
      <c r="BV167">
        <v>26</v>
      </c>
      <c r="BW167">
        <v>26</v>
      </c>
      <c r="BX167">
        <v>26</v>
      </c>
      <c r="BY167">
        <v>26</v>
      </c>
      <c r="BZ167">
        <v>26</v>
      </c>
      <c r="CA167">
        <v>25.931818181818183</v>
      </c>
      <c r="CB167">
        <v>26</v>
      </c>
      <c r="CC167">
        <v>0.33394939546509333</v>
      </c>
      <c r="CD167">
        <v>1.2877978440371697E-2</v>
      </c>
      <c r="CE167">
        <v>24</v>
      </c>
      <c r="CF167">
        <v>26</v>
      </c>
      <c r="CG167">
        <v>2</v>
      </c>
      <c r="CH167">
        <v>0</v>
      </c>
      <c r="CI167">
        <v>0</v>
      </c>
    </row>
    <row r="168" spans="1:87" x14ac:dyDescent="0.25">
      <c r="A168">
        <v>201</v>
      </c>
      <c r="B168">
        <v>96273</v>
      </c>
      <c r="C168" t="s">
        <v>673</v>
      </c>
      <c r="D168" t="s">
        <v>674</v>
      </c>
      <c r="E168" t="s">
        <v>675</v>
      </c>
      <c r="F168">
        <v>46.49</v>
      </c>
      <c r="G168" t="s">
        <v>676</v>
      </c>
      <c r="H168">
        <v>46.4</v>
      </c>
      <c r="I168" t="s">
        <v>677</v>
      </c>
      <c r="J168">
        <v>46</v>
      </c>
      <c r="K168" t="s">
        <v>457</v>
      </c>
      <c r="L168" t="s">
        <v>281</v>
      </c>
      <c r="M168" t="s">
        <v>282</v>
      </c>
      <c r="N168">
        <v>113</v>
      </c>
      <c r="O168" t="s">
        <v>119</v>
      </c>
      <c r="P168">
        <v>11</v>
      </c>
      <c r="Q168" t="s">
        <v>95</v>
      </c>
      <c r="R168">
        <v>1</v>
      </c>
      <c r="S168" t="s">
        <v>96</v>
      </c>
      <c r="T168">
        <v>1</v>
      </c>
      <c r="U168" t="s">
        <v>97</v>
      </c>
      <c r="V168">
        <v>11</v>
      </c>
      <c r="W168" t="s">
        <v>97</v>
      </c>
      <c r="X168">
        <v>1</v>
      </c>
      <c r="Y168" t="s">
        <v>98</v>
      </c>
      <c r="Z168">
        <v>1990</v>
      </c>
      <c r="AA168">
        <v>611</v>
      </c>
      <c r="AB168">
        <v>23815470000</v>
      </c>
      <c r="AC168">
        <v>91</v>
      </c>
      <c r="AD168" t="s">
        <v>320</v>
      </c>
      <c r="AE168" t="s">
        <v>100</v>
      </c>
      <c r="AF168" t="s">
        <v>101</v>
      </c>
      <c r="AG168" t="s">
        <v>163</v>
      </c>
      <c r="AH168" t="s">
        <v>103</v>
      </c>
      <c r="AI168">
        <v>77</v>
      </c>
      <c r="AJ168">
        <v>86</v>
      </c>
      <c r="AK168">
        <v>82</v>
      </c>
      <c r="AL168">
        <v>87</v>
      </c>
      <c r="AM168">
        <v>83</v>
      </c>
      <c r="AN168">
        <v>99</v>
      </c>
      <c r="AO168">
        <v>103</v>
      </c>
      <c r="AP168">
        <v>96</v>
      </c>
      <c r="AQ168">
        <v>97</v>
      </c>
      <c r="AR168">
        <v>92</v>
      </c>
      <c r="AS168">
        <v>91</v>
      </c>
      <c r="AT168">
        <v>89</v>
      </c>
      <c r="AU168">
        <v>92</v>
      </c>
      <c r="AV168">
        <v>82</v>
      </c>
      <c r="AW168">
        <v>83</v>
      </c>
      <c r="AX168">
        <v>83</v>
      </c>
      <c r="AY168">
        <v>81</v>
      </c>
      <c r="AZ168">
        <v>87</v>
      </c>
      <c r="BA168">
        <v>87</v>
      </c>
      <c r="BB168">
        <v>82</v>
      </c>
      <c r="BC168">
        <v>93</v>
      </c>
      <c r="BD168">
        <v>84</v>
      </c>
      <c r="BE168">
        <v>85</v>
      </c>
      <c r="BF168">
        <v>82</v>
      </c>
      <c r="BG168">
        <v>77</v>
      </c>
      <c r="BH168">
        <v>86</v>
      </c>
      <c r="BI168">
        <v>82</v>
      </c>
      <c r="BJ168">
        <v>90</v>
      </c>
      <c r="BK168">
        <v>91</v>
      </c>
      <c r="BL168">
        <v>89</v>
      </c>
      <c r="BM168">
        <v>85</v>
      </c>
      <c r="BN168">
        <v>74</v>
      </c>
      <c r="BO168">
        <v>81</v>
      </c>
      <c r="BP168">
        <v>81</v>
      </c>
      <c r="BQ168">
        <v>78</v>
      </c>
      <c r="BR168">
        <v>80</v>
      </c>
      <c r="BS168">
        <v>84</v>
      </c>
      <c r="BT168">
        <v>80</v>
      </c>
      <c r="BU168">
        <v>81</v>
      </c>
      <c r="BV168">
        <v>74</v>
      </c>
      <c r="BW168">
        <v>79</v>
      </c>
      <c r="BX168">
        <v>73</v>
      </c>
      <c r="BY168">
        <v>80</v>
      </c>
      <c r="BZ168">
        <v>80</v>
      </c>
      <c r="CA168">
        <v>84.727272727272734</v>
      </c>
      <c r="CB168">
        <v>83</v>
      </c>
      <c r="CC168">
        <v>6.6625075116276475</v>
      </c>
      <c r="CD168">
        <v>7.8634745308910001E-2</v>
      </c>
      <c r="CE168">
        <v>73</v>
      </c>
      <c r="CF168">
        <v>103</v>
      </c>
      <c r="CG168">
        <v>30</v>
      </c>
      <c r="CH168">
        <v>3</v>
      </c>
      <c r="CI168">
        <v>3</v>
      </c>
    </row>
    <row r="169" spans="1:87" x14ac:dyDescent="0.25">
      <c r="A169">
        <v>202</v>
      </c>
      <c r="B169">
        <v>96537</v>
      </c>
      <c r="C169" t="s">
        <v>678</v>
      </c>
      <c r="D169" t="s">
        <v>679</v>
      </c>
      <c r="E169" t="s">
        <v>680</v>
      </c>
      <c r="F169">
        <v>35.229999999999997</v>
      </c>
      <c r="G169" t="s">
        <v>681</v>
      </c>
      <c r="H169">
        <v>35.200000000000003</v>
      </c>
      <c r="I169" t="s">
        <v>682</v>
      </c>
      <c r="J169">
        <v>35</v>
      </c>
      <c r="K169" t="s">
        <v>683</v>
      </c>
      <c r="L169" t="s">
        <v>684</v>
      </c>
      <c r="M169" t="s">
        <v>685</v>
      </c>
      <c r="N169">
        <v>114</v>
      </c>
      <c r="O169" t="s">
        <v>94</v>
      </c>
      <c r="P169">
        <v>11</v>
      </c>
      <c r="Q169" t="s">
        <v>95</v>
      </c>
      <c r="R169">
        <v>1</v>
      </c>
      <c r="S169" t="s">
        <v>96</v>
      </c>
      <c r="T169">
        <v>1</v>
      </c>
      <c r="U169" t="s">
        <v>97</v>
      </c>
      <c r="V169">
        <v>11</v>
      </c>
      <c r="W169" t="s">
        <v>97</v>
      </c>
      <c r="X169">
        <v>1</v>
      </c>
      <c r="Y169" t="s">
        <v>98</v>
      </c>
      <c r="Z169">
        <v>2019</v>
      </c>
      <c r="AA169">
        <v>414</v>
      </c>
      <c r="AB169">
        <v>1897486000000</v>
      </c>
      <c r="AC169">
        <v>82</v>
      </c>
      <c r="AD169" t="s">
        <v>109</v>
      </c>
      <c r="AE169" t="s">
        <v>100</v>
      </c>
      <c r="AF169" t="s">
        <v>101</v>
      </c>
      <c r="AG169" t="s">
        <v>233</v>
      </c>
      <c r="AH169" t="s">
        <v>103</v>
      </c>
      <c r="AI169">
        <v>13</v>
      </c>
      <c r="AJ169">
        <v>13</v>
      </c>
      <c r="AK169">
        <v>13</v>
      </c>
      <c r="AL169">
        <v>14</v>
      </c>
      <c r="AM169">
        <v>14</v>
      </c>
      <c r="AN169">
        <v>14</v>
      </c>
      <c r="AO169">
        <v>14</v>
      </c>
      <c r="AP169">
        <v>14</v>
      </c>
      <c r="AQ169">
        <v>14</v>
      </c>
      <c r="AR169">
        <v>15</v>
      </c>
      <c r="AS169">
        <v>14</v>
      </c>
      <c r="AT169">
        <v>14</v>
      </c>
      <c r="AU169">
        <v>14</v>
      </c>
      <c r="AV169">
        <v>14</v>
      </c>
      <c r="AW169">
        <v>14</v>
      </c>
      <c r="AX169">
        <v>14</v>
      </c>
      <c r="AY169">
        <v>14</v>
      </c>
      <c r="AZ169">
        <v>15</v>
      </c>
      <c r="BA169">
        <v>15</v>
      </c>
      <c r="BB169">
        <v>16</v>
      </c>
      <c r="BC169">
        <v>16</v>
      </c>
      <c r="BD169">
        <v>17</v>
      </c>
      <c r="BE169">
        <v>17</v>
      </c>
      <c r="BF169">
        <v>17</v>
      </c>
      <c r="BG169">
        <v>17</v>
      </c>
      <c r="BH169">
        <v>17</v>
      </c>
      <c r="BI169">
        <v>16</v>
      </c>
      <c r="BJ169">
        <v>18</v>
      </c>
      <c r="BK169">
        <v>19</v>
      </c>
      <c r="BL169">
        <v>19</v>
      </c>
      <c r="BM169">
        <v>19</v>
      </c>
      <c r="BN169">
        <v>19</v>
      </c>
      <c r="BO169">
        <v>19</v>
      </c>
      <c r="BP169">
        <v>19</v>
      </c>
      <c r="BQ169">
        <v>20</v>
      </c>
      <c r="BR169">
        <v>19</v>
      </c>
      <c r="BS169">
        <v>19</v>
      </c>
      <c r="BT169">
        <v>19</v>
      </c>
      <c r="BU169">
        <v>19</v>
      </c>
      <c r="BV169">
        <v>20</v>
      </c>
      <c r="BW169">
        <v>20</v>
      </c>
      <c r="BX169">
        <v>20</v>
      </c>
      <c r="BY169">
        <v>20</v>
      </c>
      <c r="BZ169">
        <v>21</v>
      </c>
      <c r="CA169">
        <v>16.545454545454547</v>
      </c>
      <c r="CB169">
        <v>16.5</v>
      </c>
      <c r="CC169">
        <v>2.5192703396812091</v>
      </c>
      <c r="CD169">
        <v>0.15226359195875439</v>
      </c>
      <c r="CE169">
        <v>13</v>
      </c>
      <c r="CF169">
        <v>21</v>
      </c>
      <c r="CG169">
        <v>8</v>
      </c>
      <c r="CH169">
        <v>8</v>
      </c>
      <c r="CI169">
        <v>8</v>
      </c>
    </row>
    <row r="170" spans="1:87" x14ac:dyDescent="0.25">
      <c r="A170">
        <v>203</v>
      </c>
      <c r="B170">
        <v>97381</v>
      </c>
      <c r="C170" t="s">
        <v>686</v>
      </c>
      <c r="D170" t="s">
        <v>687</v>
      </c>
      <c r="E170" t="s">
        <v>688</v>
      </c>
      <c r="F170">
        <v>47.91</v>
      </c>
      <c r="G170" t="s">
        <v>689</v>
      </c>
      <c r="H170">
        <v>47.9</v>
      </c>
      <c r="I170" t="s">
        <v>690</v>
      </c>
      <c r="J170">
        <v>47</v>
      </c>
      <c r="K170" t="s">
        <v>280</v>
      </c>
      <c r="L170" t="s">
        <v>281</v>
      </c>
      <c r="M170" t="s">
        <v>282</v>
      </c>
      <c r="N170">
        <v>114</v>
      </c>
      <c r="O170" t="s">
        <v>94</v>
      </c>
      <c r="P170">
        <v>11</v>
      </c>
      <c r="Q170" t="s">
        <v>95</v>
      </c>
      <c r="R170">
        <v>1</v>
      </c>
      <c r="S170" t="s">
        <v>96</v>
      </c>
      <c r="T170">
        <v>4</v>
      </c>
      <c r="U170" t="s">
        <v>691</v>
      </c>
      <c r="V170">
        <v>70</v>
      </c>
      <c r="W170" t="s">
        <v>267</v>
      </c>
      <c r="X170">
        <v>3</v>
      </c>
      <c r="Y170" t="s">
        <v>240</v>
      </c>
      <c r="Z170">
        <v>2019</v>
      </c>
      <c r="AA170">
        <v>189</v>
      </c>
      <c r="AB170">
        <v>16267050000</v>
      </c>
      <c r="AC170">
        <v>62</v>
      </c>
      <c r="AD170" t="s">
        <v>162</v>
      </c>
      <c r="AE170" t="s">
        <v>100</v>
      </c>
      <c r="AF170" t="s">
        <v>101</v>
      </c>
      <c r="AG170" t="s">
        <v>233</v>
      </c>
      <c r="AH170" t="s">
        <v>124</v>
      </c>
      <c r="AI170">
        <v>122</v>
      </c>
      <c r="AJ170">
        <v>131</v>
      </c>
      <c r="AK170">
        <v>128</v>
      </c>
      <c r="AL170">
        <v>127</v>
      </c>
      <c r="AM170">
        <v>150</v>
      </c>
      <c r="AN170">
        <v>113</v>
      </c>
      <c r="AO170">
        <v>127</v>
      </c>
      <c r="AP170">
        <v>139</v>
      </c>
      <c r="AQ170">
        <v>126</v>
      </c>
      <c r="AR170">
        <v>127</v>
      </c>
      <c r="AS170">
        <v>130</v>
      </c>
      <c r="AT170">
        <v>120</v>
      </c>
      <c r="AU170">
        <v>125</v>
      </c>
      <c r="AV170">
        <v>122</v>
      </c>
      <c r="AW170">
        <v>164</v>
      </c>
      <c r="AX170">
        <v>135</v>
      </c>
      <c r="AY170">
        <v>123</v>
      </c>
      <c r="AZ170">
        <v>135</v>
      </c>
      <c r="BA170">
        <v>135</v>
      </c>
      <c r="BB170">
        <v>131</v>
      </c>
      <c r="BC170">
        <v>135</v>
      </c>
      <c r="BD170">
        <v>127</v>
      </c>
      <c r="BE170">
        <v>121</v>
      </c>
      <c r="BF170">
        <v>146</v>
      </c>
      <c r="BG170">
        <v>128</v>
      </c>
      <c r="BH170">
        <v>135</v>
      </c>
      <c r="BI170">
        <v>131</v>
      </c>
      <c r="BJ170">
        <v>121</v>
      </c>
      <c r="BK170">
        <v>121</v>
      </c>
      <c r="BL170">
        <v>97</v>
      </c>
      <c r="BM170">
        <v>115</v>
      </c>
      <c r="BN170">
        <v>105</v>
      </c>
      <c r="BO170">
        <v>116</v>
      </c>
      <c r="BP170">
        <v>139</v>
      </c>
      <c r="BQ170">
        <v>121</v>
      </c>
      <c r="BR170">
        <v>142</v>
      </c>
      <c r="BS170">
        <v>168</v>
      </c>
      <c r="BT170">
        <v>171</v>
      </c>
      <c r="BU170">
        <v>147</v>
      </c>
      <c r="BV170">
        <v>146</v>
      </c>
      <c r="BW170">
        <v>168</v>
      </c>
      <c r="BX170">
        <v>61</v>
      </c>
      <c r="BY170">
        <v>61</v>
      </c>
      <c r="BZ170">
        <v>61</v>
      </c>
      <c r="CA170">
        <v>127.11363636363636</v>
      </c>
      <c r="CB170">
        <v>127.5</v>
      </c>
      <c r="CC170">
        <v>23.814414150952054</v>
      </c>
      <c r="CD170">
        <v>0.18734743834112111</v>
      </c>
      <c r="CE170">
        <v>61</v>
      </c>
      <c r="CF170">
        <v>171</v>
      </c>
      <c r="CG170">
        <v>110</v>
      </c>
      <c r="CH170">
        <v>-61</v>
      </c>
      <c r="CI170">
        <v>61</v>
      </c>
    </row>
    <row r="171" spans="1:87" x14ac:dyDescent="0.25">
      <c r="A171">
        <v>204</v>
      </c>
      <c r="B171">
        <v>98909</v>
      </c>
      <c r="C171" t="s">
        <v>692</v>
      </c>
      <c r="D171" t="s">
        <v>693</v>
      </c>
      <c r="E171" t="s">
        <v>694</v>
      </c>
      <c r="F171">
        <v>73.12</v>
      </c>
      <c r="G171" t="s">
        <v>114</v>
      </c>
      <c r="H171">
        <v>73.099999999999994</v>
      </c>
      <c r="I171" t="s">
        <v>115</v>
      </c>
      <c r="J171">
        <v>73</v>
      </c>
      <c r="K171" t="s">
        <v>116</v>
      </c>
      <c r="L171" t="s">
        <v>117</v>
      </c>
      <c r="M171" t="s">
        <v>118</v>
      </c>
      <c r="N171">
        <v>117</v>
      </c>
      <c r="O171" t="s">
        <v>376</v>
      </c>
      <c r="P171">
        <v>11</v>
      </c>
      <c r="Q171" t="s">
        <v>95</v>
      </c>
      <c r="R171">
        <v>1</v>
      </c>
      <c r="S171" t="s">
        <v>96</v>
      </c>
      <c r="T171">
        <v>1</v>
      </c>
      <c r="U171" t="s">
        <v>97</v>
      </c>
      <c r="V171">
        <v>11</v>
      </c>
      <c r="W171" t="s">
        <v>97</v>
      </c>
      <c r="X171">
        <v>1</v>
      </c>
      <c r="Y171" t="s">
        <v>98</v>
      </c>
      <c r="Z171">
        <v>2007</v>
      </c>
      <c r="AA171">
        <v>5</v>
      </c>
      <c r="AB171">
        <v>117650000</v>
      </c>
      <c r="AC171">
        <v>22</v>
      </c>
      <c r="AD171" t="s">
        <v>195</v>
      </c>
      <c r="AE171" t="s">
        <v>110</v>
      </c>
      <c r="AF171" t="s">
        <v>174</v>
      </c>
      <c r="AG171" t="s">
        <v>136</v>
      </c>
      <c r="AH171" t="s">
        <v>175</v>
      </c>
      <c r="AI171">
        <v>138</v>
      </c>
      <c r="AJ171">
        <v>135</v>
      </c>
      <c r="AK171">
        <v>132</v>
      </c>
      <c r="AL171">
        <v>139</v>
      </c>
      <c r="AM171">
        <v>124</v>
      </c>
      <c r="AN171">
        <v>122</v>
      </c>
      <c r="AO171">
        <v>125</v>
      </c>
      <c r="AP171">
        <v>125</v>
      </c>
      <c r="AQ171">
        <v>122</v>
      </c>
      <c r="AR171">
        <v>152</v>
      </c>
      <c r="AS171">
        <v>148</v>
      </c>
      <c r="AT171">
        <v>153</v>
      </c>
      <c r="AU171">
        <v>166</v>
      </c>
      <c r="AV171">
        <v>169</v>
      </c>
      <c r="AW171">
        <v>174</v>
      </c>
      <c r="AX171">
        <v>166</v>
      </c>
      <c r="AY171">
        <v>178</v>
      </c>
      <c r="AZ171">
        <v>182</v>
      </c>
      <c r="BA171">
        <v>178</v>
      </c>
      <c r="BB171">
        <v>190</v>
      </c>
      <c r="BC171">
        <v>197</v>
      </c>
      <c r="BD171">
        <v>203</v>
      </c>
      <c r="BE171">
        <v>196</v>
      </c>
      <c r="BF171">
        <v>204</v>
      </c>
      <c r="BG171">
        <v>205</v>
      </c>
      <c r="BH171">
        <v>239</v>
      </c>
      <c r="BI171">
        <v>258</v>
      </c>
      <c r="BJ171">
        <v>267</v>
      </c>
      <c r="BK171">
        <v>256</v>
      </c>
      <c r="BL171">
        <v>261</v>
      </c>
      <c r="BM171">
        <v>267</v>
      </c>
      <c r="BN171">
        <v>282</v>
      </c>
      <c r="BO171">
        <v>345</v>
      </c>
      <c r="BP171">
        <v>338</v>
      </c>
      <c r="BQ171">
        <v>308</v>
      </c>
      <c r="BR171">
        <v>313</v>
      </c>
      <c r="BS171">
        <v>307</v>
      </c>
      <c r="BT171">
        <v>304</v>
      </c>
      <c r="BU171">
        <v>302</v>
      </c>
      <c r="BV171">
        <v>289</v>
      </c>
      <c r="BW171">
        <v>284</v>
      </c>
      <c r="BX171">
        <v>268</v>
      </c>
      <c r="BY171">
        <v>235</v>
      </c>
      <c r="BZ171">
        <v>234</v>
      </c>
      <c r="CA171">
        <v>213.18181818181819</v>
      </c>
      <c r="CB171">
        <v>200</v>
      </c>
      <c r="CC171">
        <v>67.719075230733253</v>
      </c>
      <c r="CD171">
        <v>0.31765877506953766</v>
      </c>
      <c r="CE171">
        <v>122</v>
      </c>
      <c r="CF171">
        <v>345</v>
      </c>
      <c r="CG171">
        <v>223</v>
      </c>
      <c r="CH171">
        <v>96</v>
      </c>
      <c r="CI171">
        <v>96</v>
      </c>
    </row>
    <row r="172" spans="1:87" x14ac:dyDescent="0.25">
      <c r="A172">
        <v>206</v>
      </c>
      <c r="B172">
        <v>99358</v>
      </c>
      <c r="C172" t="s">
        <v>695</v>
      </c>
      <c r="D172" t="s">
        <v>87</v>
      </c>
      <c r="E172" t="s">
        <v>88</v>
      </c>
      <c r="F172">
        <v>58.12</v>
      </c>
      <c r="G172" t="s">
        <v>89</v>
      </c>
      <c r="H172">
        <v>58.1</v>
      </c>
      <c r="I172" t="s">
        <v>90</v>
      </c>
      <c r="J172">
        <v>58</v>
      </c>
      <c r="K172" t="s">
        <v>91</v>
      </c>
      <c r="L172" t="s">
        <v>92</v>
      </c>
      <c r="M172" t="s">
        <v>93</v>
      </c>
      <c r="N172">
        <v>114</v>
      </c>
      <c r="O172" t="s">
        <v>94</v>
      </c>
      <c r="P172">
        <v>11</v>
      </c>
      <c r="Q172" t="s">
        <v>95</v>
      </c>
      <c r="R172">
        <v>1</v>
      </c>
      <c r="S172" t="s">
        <v>96</v>
      </c>
      <c r="T172">
        <v>1</v>
      </c>
      <c r="U172" t="s">
        <v>97</v>
      </c>
      <c r="V172">
        <v>11</v>
      </c>
      <c r="W172" t="s">
        <v>97</v>
      </c>
      <c r="X172">
        <v>1</v>
      </c>
      <c r="Y172" t="s">
        <v>98</v>
      </c>
      <c r="Z172">
        <v>2013</v>
      </c>
      <c r="AA172">
        <v>1974</v>
      </c>
      <c r="AB172">
        <v>57098150000</v>
      </c>
      <c r="AC172">
        <v>93</v>
      </c>
      <c r="AD172" t="s">
        <v>99</v>
      </c>
      <c r="AE172" t="s">
        <v>100</v>
      </c>
      <c r="AF172" t="s">
        <v>101</v>
      </c>
      <c r="AG172" t="s">
        <v>102</v>
      </c>
      <c r="AH172" t="s">
        <v>103</v>
      </c>
      <c r="AI172">
        <v>76</v>
      </c>
      <c r="AJ172">
        <v>76</v>
      </c>
      <c r="AK172">
        <v>75</v>
      </c>
      <c r="AL172">
        <v>75</v>
      </c>
      <c r="AM172">
        <v>75</v>
      </c>
      <c r="AN172">
        <v>75</v>
      </c>
      <c r="AO172">
        <v>75</v>
      </c>
      <c r="AP172">
        <v>75</v>
      </c>
      <c r="AQ172">
        <v>66</v>
      </c>
      <c r="AR172">
        <v>66</v>
      </c>
      <c r="AS172">
        <v>66</v>
      </c>
      <c r="AT172">
        <v>66</v>
      </c>
      <c r="AU172">
        <v>66</v>
      </c>
      <c r="AV172">
        <v>66</v>
      </c>
      <c r="AW172">
        <v>66</v>
      </c>
      <c r="AX172">
        <v>66</v>
      </c>
      <c r="AY172">
        <v>66</v>
      </c>
      <c r="AZ172">
        <v>66</v>
      </c>
      <c r="BA172">
        <v>66</v>
      </c>
      <c r="BB172">
        <v>66</v>
      </c>
      <c r="BC172">
        <v>66</v>
      </c>
      <c r="BD172">
        <v>66</v>
      </c>
      <c r="BE172">
        <v>66</v>
      </c>
      <c r="BF172">
        <v>66</v>
      </c>
      <c r="BG172">
        <v>23</v>
      </c>
      <c r="BH172">
        <v>22</v>
      </c>
      <c r="BI172">
        <v>23</v>
      </c>
      <c r="BJ172">
        <v>23</v>
      </c>
      <c r="BK172">
        <v>23</v>
      </c>
      <c r="BL172">
        <v>22</v>
      </c>
      <c r="BM172">
        <v>23</v>
      </c>
      <c r="BN172">
        <v>23</v>
      </c>
      <c r="BO172">
        <v>23</v>
      </c>
      <c r="BP172">
        <v>23</v>
      </c>
      <c r="BQ172">
        <v>22</v>
      </c>
      <c r="BR172">
        <v>22</v>
      </c>
      <c r="BS172">
        <v>21</v>
      </c>
      <c r="BT172">
        <v>25</v>
      </c>
      <c r="BU172">
        <v>26</v>
      </c>
      <c r="BV172">
        <v>24</v>
      </c>
      <c r="BW172">
        <v>24</v>
      </c>
      <c r="BX172">
        <v>24</v>
      </c>
      <c r="BY172">
        <v>24</v>
      </c>
      <c r="BZ172">
        <v>25</v>
      </c>
      <c r="CA172">
        <v>48.25</v>
      </c>
      <c r="CB172">
        <v>66</v>
      </c>
      <c r="CC172">
        <v>23.328917079303611</v>
      </c>
      <c r="CD172">
        <v>0.48350087210991943</v>
      </c>
      <c r="CE172">
        <v>21</v>
      </c>
      <c r="CF172">
        <v>76</v>
      </c>
      <c r="CG172">
        <v>55</v>
      </c>
      <c r="CH172">
        <v>-51</v>
      </c>
      <c r="CI172">
        <v>51</v>
      </c>
    </row>
    <row r="173" spans="1:87" x14ac:dyDescent="0.25">
      <c r="A173">
        <v>207</v>
      </c>
      <c r="B173">
        <v>100052</v>
      </c>
      <c r="C173" t="s">
        <v>696</v>
      </c>
      <c r="D173" t="s">
        <v>697</v>
      </c>
      <c r="E173" t="s">
        <v>698</v>
      </c>
      <c r="F173">
        <v>60.1</v>
      </c>
      <c r="G173" t="s">
        <v>393</v>
      </c>
      <c r="H173">
        <v>60.1</v>
      </c>
      <c r="I173" t="s">
        <v>393</v>
      </c>
      <c r="J173">
        <v>60</v>
      </c>
      <c r="K173" t="s">
        <v>154</v>
      </c>
      <c r="L173" t="s">
        <v>92</v>
      </c>
      <c r="M173" t="s">
        <v>93</v>
      </c>
      <c r="N173">
        <v>114</v>
      </c>
      <c r="O173" t="s">
        <v>94</v>
      </c>
      <c r="P173">
        <v>11</v>
      </c>
      <c r="Q173" t="s">
        <v>95</v>
      </c>
      <c r="R173">
        <v>1</v>
      </c>
      <c r="S173" t="s">
        <v>96</v>
      </c>
      <c r="T173">
        <v>1</v>
      </c>
      <c r="U173" t="s">
        <v>97</v>
      </c>
      <c r="V173">
        <v>11</v>
      </c>
      <c r="W173" t="s">
        <v>97</v>
      </c>
      <c r="X173">
        <v>1</v>
      </c>
      <c r="Y173" t="s">
        <v>98</v>
      </c>
      <c r="Z173">
        <v>2005</v>
      </c>
      <c r="AA173">
        <v>49</v>
      </c>
      <c r="AB173">
        <v>61600000</v>
      </c>
      <c r="AC173">
        <v>40</v>
      </c>
      <c r="AD173" t="s">
        <v>283</v>
      </c>
      <c r="AE173" t="s">
        <v>110</v>
      </c>
      <c r="AF173" t="s">
        <v>174</v>
      </c>
      <c r="AG173" t="s">
        <v>196</v>
      </c>
      <c r="AH173" t="s">
        <v>137</v>
      </c>
      <c r="AI173">
        <v>20</v>
      </c>
      <c r="AJ173">
        <v>20</v>
      </c>
      <c r="AK173">
        <v>22</v>
      </c>
      <c r="AL173">
        <v>23</v>
      </c>
      <c r="AM173">
        <v>19</v>
      </c>
      <c r="AN173">
        <v>24</v>
      </c>
      <c r="AO173">
        <v>22</v>
      </c>
      <c r="AP173">
        <v>25</v>
      </c>
      <c r="AQ173">
        <v>20</v>
      </c>
      <c r="AR173">
        <v>25</v>
      </c>
      <c r="AS173">
        <v>23</v>
      </c>
      <c r="AT173">
        <v>20</v>
      </c>
      <c r="AU173">
        <v>19</v>
      </c>
      <c r="AV173">
        <v>21</v>
      </c>
      <c r="AW173">
        <v>25</v>
      </c>
      <c r="AX173">
        <v>24</v>
      </c>
      <c r="AY173">
        <v>26</v>
      </c>
      <c r="AZ173">
        <v>21</v>
      </c>
      <c r="BA173">
        <v>22</v>
      </c>
      <c r="BB173">
        <v>18</v>
      </c>
      <c r="BC173">
        <v>19</v>
      </c>
      <c r="BD173">
        <v>19</v>
      </c>
      <c r="BE173">
        <v>22</v>
      </c>
      <c r="BF173">
        <v>17</v>
      </c>
      <c r="BG173">
        <v>20</v>
      </c>
      <c r="BH173">
        <v>18</v>
      </c>
      <c r="BI173">
        <v>20</v>
      </c>
      <c r="BJ173">
        <v>18</v>
      </c>
      <c r="BK173">
        <v>22</v>
      </c>
      <c r="BL173">
        <v>21</v>
      </c>
      <c r="BM173">
        <v>22</v>
      </c>
      <c r="BN173">
        <v>15</v>
      </c>
      <c r="BO173">
        <v>18</v>
      </c>
      <c r="BP173">
        <v>19</v>
      </c>
      <c r="BQ173">
        <v>18</v>
      </c>
      <c r="BR173">
        <v>23</v>
      </c>
      <c r="BS173">
        <v>18</v>
      </c>
      <c r="BT173">
        <v>18</v>
      </c>
      <c r="BU173">
        <v>19</v>
      </c>
      <c r="BV173">
        <v>20</v>
      </c>
      <c r="BW173">
        <v>22</v>
      </c>
      <c r="BX173">
        <v>18</v>
      </c>
      <c r="BY173">
        <v>18</v>
      </c>
      <c r="BZ173">
        <v>21</v>
      </c>
      <c r="CA173">
        <v>20.545454545454547</v>
      </c>
      <c r="CB173">
        <v>20</v>
      </c>
      <c r="CC173">
        <v>2.4820710168666729</v>
      </c>
      <c r="CD173">
        <v>0.12080876630766992</v>
      </c>
      <c r="CE173">
        <v>15</v>
      </c>
      <c r="CF173">
        <v>26</v>
      </c>
      <c r="CG173">
        <v>11</v>
      </c>
      <c r="CH173">
        <v>1</v>
      </c>
      <c r="CI173">
        <v>1</v>
      </c>
    </row>
    <row r="174" spans="1:87" x14ac:dyDescent="0.25">
      <c r="A174">
        <v>210</v>
      </c>
      <c r="B174">
        <v>102788</v>
      </c>
      <c r="C174" t="s">
        <v>699</v>
      </c>
      <c r="D174" t="s">
        <v>700</v>
      </c>
      <c r="E174" t="s">
        <v>701</v>
      </c>
      <c r="F174">
        <v>93.12</v>
      </c>
      <c r="G174" t="s">
        <v>702</v>
      </c>
      <c r="H174">
        <v>93.1</v>
      </c>
      <c r="I174" t="s">
        <v>703</v>
      </c>
      <c r="J174">
        <v>93</v>
      </c>
      <c r="K174" t="s">
        <v>704</v>
      </c>
      <c r="L174" t="s">
        <v>188</v>
      </c>
      <c r="M174" t="s">
        <v>189</v>
      </c>
      <c r="N174">
        <v>521</v>
      </c>
      <c r="O174" t="s">
        <v>705</v>
      </c>
      <c r="P174">
        <v>52</v>
      </c>
      <c r="Q174" t="s">
        <v>429</v>
      </c>
      <c r="R174">
        <v>5</v>
      </c>
      <c r="S174" t="s">
        <v>143</v>
      </c>
      <c r="T174">
        <v>1</v>
      </c>
      <c r="U174" t="s">
        <v>97</v>
      </c>
      <c r="V174">
        <v>11</v>
      </c>
      <c r="W174" t="s">
        <v>97</v>
      </c>
      <c r="X174">
        <v>1</v>
      </c>
      <c r="Y174" t="s">
        <v>98</v>
      </c>
      <c r="Z174">
        <v>1982</v>
      </c>
      <c r="AA174">
        <v>244</v>
      </c>
      <c r="AB174">
        <v>1961420000</v>
      </c>
      <c r="AC174">
        <v>70</v>
      </c>
      <c r="AD174" t="s">
        <v>287</v>
      </c>
      <c r="AE174" t="s">
        <v>158</v>
      </c>
      <c r="AF174" t="s">
        <v>183</v>
      </c>
      <c r="AG174" t="s">
        <v>208</v>
      </c>
      <c r="AH174" t="s">
        <v>124</v>
      </c>
      <c r="AI174">
        <v>43</v>
      </c>
      <c r="AJ174">
        <v>43</v>
      </c>
      <c r="AK174">
        <v>44</v>
      </c>
      <c r="AL174">
        <v>58</v>
      </c>
      <c r="AM174">
        <v>58</v>
      </c>
      <c r="AN174">
        <v>58</v>
      </c>
      <c r="AO174">
        <v>58</v>
      </c>
      <c r="AP174">
        <v>57</v>
      </c>
      <c r="AQ174">
        <v>57</v>
      </c>
      <c r="AR174">
        <v>57</v>
      </c>
      <c r="AS174">
        <v>58</v>
      </c>
      <c r="AT174">
        <v>58</v>
      </c>
      <c r="AU174">
        <v>57</v>
      </c>
      <c r="AV174">
        <v>58</v>
      </c>
      <c r="AW174">
        <v>58</v>
      </c>
      <c r="AX174">
        <v>58</v>
      </c>
      <c r="AY174">
        <v>58</v>
      </c>
      <c r="AZ174">
        <v>58</v>
      </c>
      <c r="BA174">
        <v>57</v>
      </c>
      <c r="BB174">
        <v>57</v>
      </c>
      <c r="BC174">
        <v>58</v>
      </c>
      <c r="BD174">
        <v>58</v>
      </c>
      <c r="BE174">
        <v>58</v>
      </c>
      <c r="BF174">
        <v>58</v>
      </c>
      <c r="BG174">
        <v>58</v>
      </c>
      <c r="BH174">
        <v>59</v>
      </c>
      <c r="BI174">
        <v>58</v>
      </c>
      <c r="BJ174">
        <v>58</v>
      </c>
      <c r="BK174">
        <v>58</v>
      </c>
      <c r="BL174">
        <v>58</v>
      </c>
      <c r="BM174">
        <v>58</v>
      </c>
      <c r="BN174">
        <v>58</v>
      </c>
      <c r="BO174">
        <v>58</v>
      </c>
      <c r="BP174">
        <v>58</v>
      </c>
      <c r="BQ174">
        <v>58</v>
      </c>
      <c r="BR174">
        <v>57</v>
      </c>
      <c r="BS174">
        <v>57</v>
      </c>
      <c r="BT174">
        <v>57</v>
      </c>
      <c r="BU174">
        <v>57</v>
      </c>
      <c r="BV174">
        <v>57</v>
      </c>
      <c r="BW174">
        <v>57</v>
      </c>
      <c r="BX174">
        <v>57</v>
      </c>
      <c r="BY174">
        <v>57</v>
      </c>
      <c r="BZ174">
        <v>57</v>
      </c>
      <c r="CA174">
        <v>56.68181818181818</v>
      </c>
      <c r="CB174">
        <v>58</v>
      </c>
      <c r="CC174">
        <v>3.6901674964992939</v>
      </c>
      <c r="CD174">
        <v>6.5103195607846401E-2</v>
      </c>
      <c r="CE174">
        <v>43</v>
      </c>
      <c r="CF174">
        <v>59</v>
      </c>
      <c r="CG174">
        <v>16</v>
      </c>
      <c r="CH174">
        <v>14</v>
      </c>
      <c r="CI174">
        <v>14</v>
      </c>
    </row>
    <row r="175" spans="1:87" x14ac:dyDescent="0.25">
      <c r="A175">
        <v>211</v>
      </c>
      <c r="B175">
        <v>103487</v>
      </c>
      <c r="C175" t="s">
        <v>706</v>
      </c>
      <c r="D175" t="s">
        <v>227</v>
      </c>
      <c r="E175" t="s">
        <v>228</v>
      </c>
      <c r="F175">
        <v>58.12</v>
      </c>
      <c r="G175" t="s">
        <v>89</v>
      </c>
      <c r="H175">
        <v>58.1</v>
      </c>
      <c r="I175" t="s">
        <v>90</v>
      </c>
      <c r="J175">
        <v>58</v>
      </c>
      <c r="K175" t="s">
        <v>91</v>
      </c>
      <c r="L175" t="s">
        <v>92</v>
      </c>
      <c r="M175" t="s">
        <v>93</v>
      </c>
      <c r="N175">
        <v>114</v>
      </c>
      <c r="O175" t="s">
        <v>94</v>
      </c>
      <c r="P175">
        <v>11</v>
      </c>
      <c r="Q175" t="s">
        <v>95</v>
      </c>
      <c r="R175">
        <v>1</v>
      </c>
      <c r="S175" t="s">
        <v>96</v>
      </c>
      <c r="T175">
        <v>1</v>
      </c>
      <c r="U175" t="s">
        <v>97</v>
      </c>
      <c r="V175">
        <v>11</v>
      </c>
      <c r="W175" t="s">
        <v>97</v>
      </c>
      <c r="X175">
        <v>1</v>
      </c>
      <c r="Y175" t="s">
        <v>98</v>
      </c>
      <c r="Z175">
        <v>2001</v>
      </c>
      <c r="AA175">
        <v>77</v>
      </c>
      <c r="AB175">
        <v>1911720000</v>
      </c>
      <c r="AC175">
        <v>50</v>
      </c>
      <c r="AD175" t="s">
        <v>120</v>
      </c>
      <c r="AE175" t="s">
        <v>158</v>
      </c>
      <c r="AF175" t="s">
        <v>183</v>
      </c>
      <c r="AG175" t="s">
        <v>196</v>
      </c>
      <c r="AH175" t="s">
        <v>124</v>
      </c>
      <c r="AI175">
        <v>17</v>
      </c>
      <c r="AJ175">
        <v>17</v>
      </c>
      <c r="AK175">
        <v>17</v>
      </c>
      <c r="AL175">
        <v>15</v>
      </c>
      <c r="AM175">
        <v>13</v>
      </c>
      <c r="AN175">
        <v>14</v>
      </c>
      <c r="AO175">
        <v>17</v>
      </c>
      <c r="AP175">
        <v>17</v>
      </c>
      <c r="AQ175">
        <v>17</v>
      </c>
      <c r="AR175">
        <v>17</v>
      </c>
      <c r="AS175">
        <v>17</v>
      </c>
      <c r="AT175">
        <v>17</v>
      </c>
      <c r="AU175">
        <v>17</v>
      </c>
      <c r="AV175">
        <v>14</v>
      </c>
      <c r="AW175">
        <v>14</v>
      </c>
      <c r="AX175">
        <v>18</v>
      </c>
      <c r="AY175">
        <v>17</v>
      </c>
      <c r="AZ175">
        <v>15</v>
      </c>
      <c r="BA175">
        <v>6</v>
      </c>
      <c r="BB175">
        <v>13</v>
      </c>
      <c r="BC175">
        <v>17</v>
      </c>
      <c r="BD175">
        <v>13</v>
      </c>
      <c r="BE175">
        <v>14</v>
      </c>
      <c r="BF175">
        <v>14</v>
      </c>
      <c r="BG175">
        <v>15</v>
      </c>
      <c r="BH175">
        <v>13</v>
      </c>
      <c r="BI175">
        <v>13</v>
      </c>
      <c r="BJ175">
        <v>17</v>
      </c>
      <c r="BK175">
        <v>15</v>
      </c>
      <c r="BL175">
        <v>15</v>
      </c>
      <c r="BM175">
        <v>14</v>
      </c>
      <c r="BN175">
        <v>17</v>
      </c>
      <c r="BO175">
        <v>17</v>
      </c>
      <c r="BP175">
        <v>17</v>
      </c>
      <c r="BQ175">
        <v>13</v>
      </c>
      <c r="BR175">
        <v>13</v>
      </c>
      <c r="BS175">
        <v>13</v>
      </c>
      <c r="BT175">
        <v>14</v>
      </c>
      <c r="BU175">
        <v>15</v>
      </c>
      <c r="BV175">
        <v>13</v>
      </c>
      <c r="BW175">
        <v>14</v>
      </c>
      <c r="BX175">
        <v>13</v>
      </c>
      <c r="BY175">
        <v>14</v>
      </c>
      <c r="BZ175">
        <v>14</v>
      </c>
      <c r="CA175">
        <v>14.90909090909091</v>
      </c>
      <c r="CB175">
        <v>15</v>
      </c>
      <c r="CC175">
        <v>2.1761731059114244</v>
      </c>
      <c r="CD175">
        <v>0.14596283027454676</v>
      </c>
      <c r="CE175">
        <v>6</v>
      </c>
      <c r="CF175">
        <v>18</v>
      </c>
      <c r="CG175">
        <v>12</v>
      </c>
      <c r="CH175">
        <v>-3</v>
      </c>
      <c r="CI175">
        <v>3</v>
      </c>
    </row>
    <row r="176" spans="1:87" x14ac:dyDescent="0.25">
      <c r="A176">
        <v>213</v>
      </c>
      <c r="B176">
        <v>104069</v>
      </c>
      <c r="C176" t="s">
        <v>707</v>
      </c>
      <c r="D176" t="s">
        <v>708</v>
      </c>
      <c r="E176" t="s">
        <v>709</v>
      </c>
      <c r="F176">
        <v>63.91</v>
      </c>
      <c r="G176" t="s">
        <v>212</v>
      </c>
      <c r="H176">
        <v>63.9</v>
      </c>
      <c r="I176" t="s">
        <v>213</v>
      </c>
      <c r="J176">
        <v>63</v>
      </c>
      <c r="K176" t="s">
        <v>172</v>
      </c>
      <c r="L176" t="s">
        <v>131</v>
      </c>
      <c r="M176" t="s">
        <v>132</v>
      </c>
      <c r="N176">
        <v>113</v>
      </c>
      <c r="O176" t="s">
        <v>119</v>
      </c>
      <c r="P176">
        <v>11</v>
      </c>
      <c r="Q176" t="s">
        <v>95</v>
      </c>
      <c r="R176">
        <v>1</v>
      </c>
      <c r="S176" t="s">
        <v>96</v>
      </c>
      <c r="T176">
        <v>1</v>
      </c>
      <c r="U176" t="s">
        <v>97</v>
      </c>
      <c r="V176">
        <v>11</v>
      </c>
      <c r="W176" t="s">
        <v>97</v>
      </c>
      <c r="X176">
        <v>1</v>
      </c>
      <c r="Y176" t="s">
        <v>98</v>
      </c>
      <c r="Z176">
        <v>2017</v>
      </c>
      <c r="AA176">
        <v>21</v>
      </c>
      <c r="AB176">
        <v>718590000</v>
      </c>
      <c r="AC176">
        <v>40</v>
      </c>
      <c r="AD176" t="s">
        <v>283</v>
      </c>
      <c r="AE176" t="s">
        <v>148</v>
      </c>
      <c r="AF176" t="s">
        <v>405</v>
      </c>
      <c r="AG176" t="s">
        <v>233</v>
      </c>
      <c r="AH176" t="s">
        <v>137</v>
      </c>
      <c r="AI176">
        <v>34</v>
      </c>
      <c r="AJ176">
        <v>34</v>
      </c>
      <c r="AK176">
        <v>34</v>
      </c>
      <c r="AL176">
        <v>34</v>
      </c>
      <c r="AM176">
        <v>34</v>
      </c>
      <c r="AN176">
        <v>34</v>
      </c>
      <c r="AO176">
        <v>34</v>
      </c>
      <c r="AP176">
        <v>34</v>
      </c>
      <c r="AQ176">
        <v>34</v>
      </c>
      <c r="AR176">
        <v>32</v>
      </c>
      <c r="AS176">
        <v>34</v>
      </c>
      <c r="AT176">
        <v>33</v>
      </c>
      <c r="AU176">
        <v>33</v>
      </c>
      <c r="AV176">
        <v>34</v>
      </c>
      <c r="AW176">
        <v>33</v>
      </c>
      <c r="AX176">
        <v>32</v>
      </c>
      <c r="AY176">
        <v>33</v>
      </c>
      <c r="AZ176">
        <v>34</v>
      </c>
      <c r="BA176">
        <v>34</v>
      </c>
      <c r="BB176">
        <v>33</v>
      </c>
      <c r="BC176">
        <v>34</v>
      </c>
      <c r="BD176">
        <v>34</v>
      </c>
      <c r="BE176">
        <v>33</v>
      </c>
      <c r="BF176">
        <v>34</v>
      </c>
      <c r="BG176">
        <v>34</v>
      </c>
      <c r="BH176">
        <v>31</v>
      </c>
      <c r="BI176">
        <v>31</v>
      </c>
      <c r="BJ176">
        <v>31</v>
      </c>
      <c r="BK176">
        <v>31</v>
      </c>
      <c r="BL176">
        <v>31</v>
      </c>
      <c r="BM176">
        <v>28</v>
      </c>
      <c r="BN176">
        <v>27</v>
      </c>
      <c r="BO176">
        <v>29</v>
      </c>
      <c r="BP176">
        <v>29</v>
      </c>
      <c r="BQ176">
        <v>29</v>
      </c>
      <c r="BR176">
        <v>29</v>
      </c>
      <c r="BS176">
        <v>29</v>
      </c>
      <c r="BT176">
        <v>30</v>
      </c>
      <c r="BU176">
        <v>29</v>
      </c>
      <c r="BV176">
        <v>30</v>
      </c>
      <c r="BW176">
        <v>29</v>
      </c>
      <c r="BX176">
        <v>31</v>
      </c>
      <c r="BY176">
        <v>29</v>
      </c>
      <c r="BZ176">
        <v>29</v>
      </c>
      <c r="CA176">
        <v>31.863636363636363</v>
      </c>
      <c r="CB176">
        <v>33</v>
      </c>
      <c r="CC176">
        <v>2.2056050068153148</v>
      </c>
      <c r="CD176">
        <v>6.9220128601907169E-2</v>
      </c>
      <c r="CE176">
        <v>27</v>
      </c>
      <c r="CF176">
        <v>34</v>
      </c>
      <c r="CG176">
        <v>7</v>
      </c>
      <c r="CH176">
        <v>-5</v>
      </c>
      <c r="CI176">
        <v>5</v>
      </c>
    </row>
    <row r="177" spans="1:87" x14ac:dyDescent="0.25">
      <c r="A177">
        <v>214</v>
      </c>
      <c r="B177">
        <v>104241</v>
      </c>
      <c r="C177" t="s">
        <v>710</v>
      </c>
      <c r="D177" t="s">
        <v>711</v>
      </c>
      <c r="E177" t="s">
        <v>712</v>
      </c>
      <c r="F177">
        <v>94.99</v>
      </c>
      <c r="G177" t="s">
        <v>494</v>
      </c>
      <c r="H177">
        <v>94.9</v>
      </c>
      <c r="I177" t="s">
        <v>495</v>
      </c>
      <c r="J177">
        <v>94</v>
      </c>
      <c r="K177" t="s">
        <v>496</v>
      </c>
      <c r="L177" t="s">
        <v>497</v>
      </c>
      <c r="M177" t="s">
        <v>498</v>
      </c>
      <c r="N177">
        <v>529</v>
      </c>
      <c r="O177" t="s">
        <v>428</v>
      </c>
      <c r="P177">
        <v>52</v>
      </c>
      <c r="Q177" t="s">
        <v>429</v>
      </c>
      <c r="R177">
        <v>5</v>
      </c>
      <c r="S177" t="s">
        <v>143</v>
      </c>
      <c r="T177">
        <v>1</v>
      </c>
      <c r="U177" t="s">
        <v>97</v>
      </c>
      <c r="V177">
        <v>11</v>
      </c>
      <c r="W177" t="s">
        <v>97</v>
      </c>
      <c r="X177">
        <v>1</v>
      </c>
      <c r="Y177" t="s">
        <v>98</v>
      </c>
      <c r="Z177">
        <v>1974</v>
      </c>
      <c r="AA177">
        <v>47</v>
      </c>
      <c r="AC177">
        <v>40</v>
      </c>
      <c r="AD177" t="s">
        <v>283</v>
      </c>
      <c r="AE177" t="s">
        <v>146</v>
      </c>
      <c r="AF177" t="s">
        <v>147</v>
      </c>
      <c r="AG177" t="s">
        <v>208</v>
      </c>
      <c r="AH177" t="s">
        <v>144</v>
      </c>
      <c r="AI177">
        <v>48</v>
      </c>
      <c r="AJ177">
        <v>53</v>
      </c>
      <c r="AK177">
        <v>47</v>
      </c>
      <c r="AL177">
        <v>49</v>
      </c>
      <c r="AM177">
        <v>50</v>
      </c>
      <c r="AN177">
        <v>45</v>
      </c>
      <c r="AO177">
        <v>46</v>
      </c>
      <c r="AP177">
        <v>50</v>
      </c>
      <c r="AQ177">
        <v>55</v>
      </c>
      <c r="AR177">
        <v>53</v>
      </c>
      <c r="AS177">
        <v>51</v>
      </c>
      <c r="AT177">
        <v>51</v>
      </c>
      <c r="AU177">
        <v>51</v>
      </c>
      <c r="AV177">
        <v>46</v>
      </c>
      <c r="AW177">
        <v>51</v>
      </c>
      <c r="AX177">
        <v>51</v>
      </c>
      <c r="AY177">
        <v>51</v>
      </c>
      <c r="AZ177">
        <v>60</v>
      </c>
      <c r="BA177">
        <v>52</v>
      </c>
      <c r="BB177">
        <v>52</v>
      </c>
      <c r="BC177">
        <v>48</v>
      </c>
      <c r="BD177">
        <v>47</v>
      </c>
      <c r="BE177">
        <v>51</v>
      </c>
      <c r="BF177">
        <v>51</v>
      </c>
      <c r="BG177">
        <v>52</v>
      </c>
      <c r="BH177">
        <v>47</v>
      </c>
      <c r="BI177">
        <v>47</v>
      </c>
      <c r="BJ177">
        <v>53</v>
      </c>
      <c r="BK177">
        <v>58</v>
      </c>
      <c r="BL177">
        <v>55</v>
      </c>
      <c r="BM177">
        <v>51</v>
      </c>
      <c r="BN177">
        <v>51</v>
      </c>
      <c r="BO177">
        <v>58</v>
      </c>
      <c r="BP177">
        <v>54</v>
      </c>
      <c r="BQ177">
        <v>50</v>
      </c>
      <c r="BR177">
        <v>52</v>
      </c>
      <c r="BS177">
        <v>57</v>
      </c>
      <c r="BT177">
        <v>60</v>
      </c>
      <c r="BU177">
        <v>60</v>
      </c>
      <c r="BV177">
        <v>60</v>
      </c>
      <c r="BW177">
        <v>53</v>
      </c>
      <c r="BX177">
        <v>44</v>
      </c>
      <c r="BY177">
        <v>54</v>
      </c>
      <c r="BZ177">
        <v>57</v>
      </c>
      <c r="CA177">
        <v>51.863636363636367</v>
      </c>
      <c r="CB177">
        <v>51</v>
      </c>
      <c r="CC177">
        <v>4.1907478884673397</v>
      </c>
      <c r="CD177">
        <v>8.0803202056337828E-2</v>
      </c>
      <c r="CE177">
        <v>44</v>
      </c>
      <c r="CF177">
        <v>60</v>
      </c>
      <c r="CG177">
        <v>16</v>
      </c>
      <c r="CH177">
        <v>9</v>
      </c>
      <c r="CI177">
        <v>9</v>
      </c>
    </row>
    <row r="178" spans="1:87" x14ac:dyDescent="0.25">
      <c r="A178">
        <v>215</v>
      </c>
      <c r="B178">
        <v>104262</v>
      </c>
      <c r="C178" t="s">
        <v>713</v>
      </c>
      <c r="D178" t="s">
        <v>714</v>
      </c>
      <c r="E178" t="s">
        <v>715</v>
      </c>
      <c r="F178">
        <v>73.11</v>
      </c>
      <c r="G178" t="s">
        <v>237</v>
      </c>
      <c r="H178">
        <v>73.099999999999994</v>
      </c>
      <c r="I178" t="s">
        <v>115</v>
      </c>
      <c r="J178">
        <v>73</v>
      </c>
      <c r="K178" t="s">
        <v>116</v>
      </c>
      <c r="L178" t="s">
        <v>117</v>
      </c>
      <c r="M178" t="s">
        <v>118</v>
      </c>
      <c r="N178">
        <v>113</v>
      </c>
      <c r="O178" t="s">
        <v>119</v>
      </c>
      <c r="P178">
        <v>11</v>
      </c>
      <c r="Q178" t="s">
        <v>95</v>
      </c>
      <c r="R178">
        <v>1</v>
      </c>
      <c r="S178" t="s">
        <v>96</v>
      </c>
      <c r="T178">
        <v>1</v>
      </c>
      <c r="U178" t="s">
        <v>97</v>
      </c>
      <c r="V178">
        <v>11</v>
      </c>
      <c r="W178" t="s">
        <v>97</v>
      </c>
      <c r="X178">
        <v>1</v>
      </c>
      <c r="Y178" t="s">
        <v>98</v>
      </c>
      <c r="Z178">
        <v>2017</v>
      </c>
      <c r="AA178">
        <v>4</v>
      </c>
      <c r="AB178">
        <v>22880000</v>
      </c>
      <c r="AC178">
        <v>15</v>
      </c>
      <c r="AD178" t="s">
        <v>173</v>
      </c>
      <c r="AE178" t="s">
        <v>104</v>
      </c>
      <c r="AF178" t="s">
        <v>274</v>
      </c>
      <c r="AG178" t="s">
        <v>233</v>
      </c>
      <c r="AH178" t="s">
        <v>175</v>
      </c>
      <c r="AI178">
        <v>105</v>
      </c>
      <c r="AJ178">
        <v>119</v>
      </c>
      <c r="AK178">
        <v>137</v>
      </c>
      <c r="AL178">
        <v>137</v>
      </c>
      <c r="AM178">
        <v>137</v>
      </c>
      <c r="AN178">
        <v>137</v>
      </c>
      <c r="AO178">
        <v>127</v>
      </c>
      <c r="AP178">
        <v>121</v>
      </c>
      <c r="AQ178">
        <v>131</v>
      </c>
      <c r="AR178">
        <v>150</v>
      </c>
      <c r="AS178">
        <v>135</v>
      </c>
      <c r="AT178">
        <v>126</v>
      </c>
      <c r="AU178">
        <v>136</v>
      </c>
      <c r="AV178">
        <v>118</v>
      </c>
      <c r="AW178">
        <v>121</v>
      </c>
      <c r="AX178">
        <v>121</v>
      </c>
      <c r="AY178">
        <v>134</v>
      </c>
      <c r="AZ178">
        <v>142</v>
      </c>
      <c r="BA178">
        <v>137</v>
      </c>
      <c r="BB178">
        <v>142</v>
      </c>
      <c r="BC178">
        <v>150</v>
      </c>
      <c r="BD178">
        <v>137</v>
      </c>
      <c r="BE178">
        <v>140</v>
      </c>
      <c r="BF178">
        <v>149</v>
      </c>
      <c r="BG178">
        <v>157</v>
      </c>
      <c r="BH178">
        <v>149</v>
      </c>
      <c r="BI178">
        <v>139</v>
      </c>
      <c r="BJ178">
        <v>141</v>
      </c>
      <c r="BK178">
        <v>140</v>
      </c>
      <c r="BL178">
        <v>154</v>
      </c>
      <c r="BM178">
        <v>134</v>
      </c>
      <c r="BN178">
        <v>125</v>
      </c>
      <c r="BO178">
        <v>131</v>
      </c>
      <c r="BP178">
        <v>139</v>
      </c>
      <c r="BQ178">
        <v>138</v>
      </c>
      <c r="BR178">
        <v>124</v>
      </c>
      <c r="BS178">
        <v>162</v>
      </c>
      <c r="BT178">
        <v>138</v>
      </c>
      <c r="BU178">
        <v>142</v>
      </c>
      <c r="BV178">
        <v>140</v>
      </c>
      <c r="BW178">
        <v>133</v>
      </c>
      <c r="BX178">
        <v>121</v>
      </c>
      <c r="BY178">
        <v>133</v>
      </c>
      <c r="BZ178">
        <v>127</v>
      </c>
      <c r="CA178">
        <v>135.36363636363637</v>
      </c>
      <c r="CB178">
        <v>137</v>
      </c>
      <c r="CC178">
        <v>11.252061121972282</v>
      </c>
      <c r="CD178">
        <v>8.3124695998452042E-2</v>
      </c>
      <c r="CE178">
        <v>105</v>
      </c>
      <c r="CF178">
        <v>162</v>
      </c>
      <c r="CG178">
        <v>57</v>
      </c>
      <c r="CH178">
        <v>22</v>
      </c>
      <c r="CI178">
        <v>22</v>
      </c>
    </row>
    <row r="179" spans="1:87" x14ac:dyDescent="0.25">
      <c r="A179">
        <v>216</v>
      </c>
      <c r="B179">
        <v>104975</v>
      </c>
      <c r="C179" t="s">
        <v>716</v>
      </c>
      <c r="D179" t="s">
        <v>717</v>
      </c>
      <c r="E179" t="s">
        <v>718</v>
      </c>
      <c r="F179">
        <v>82.4</v>
      </c>
      <c r="G179" t="s">
        <v>719</v>
      </c>
      <c r="H179">
        <v>82.4</v>
      </c>
      <c r="I179" t="s">
        <v>719</v>
      </c>
      <c r="J179">
        <v>82</v>
      </c>
      <c r="K179" t="s">
        <v>720</v>
      </c>
      <c r="L179" t="s">
        <v>721</v>
      </c>
      <c r="M179" t="s">
        <v>722</v>
      </c>
      <c r="N179">
        <v>114</v>
      </c>
      <c r="O179" t="s">
        <v>94</v>
      </c>
      <c r="P179">
        <v>11</v>
      </c>
      <c r="Q179" t="s">
        <v>95</v>
      </c>
      <c r="R179">
        <v>1</v>
      </c>
      <c r="S179" t="s">
        <v>96</v>
      </c>
      <c r="T179">
        <v>1</v>
      </c>
      <c r="U179" t="s">
        <v>97</v>
      </c>
      <c r="V179">
        <v>11</v>
      </c>
      <c r="W179" t="s">
        <v>97</v>
      </c>
      <c r="X179">
        <v>1</v>
      </c>
      <c r="Y179" t="s">
        <v>98</v>
      </c>
      <c r="Z179">
        <v>2007</v>
      </c>
      <c r="AA179">
        <v>13</v>
      </c>
      <c r="AB179">
        <v>1103350000</v>
      </c>
      <c r="AC179">
        <v>30</v>
      </c>
      <c r="AD179" t="s">
        <v>134</v>
      </c>
      <c r="AE179" t="s">
        <v>158</v>
      </c>
      <c r="AF179" t="s">
        <v>183</v>
      </c>
      <c r="AG179" t="s">
        <v>136</v>
      </c>
      <c r="AH179" t="s">
        <v>137</v>
      </c>
      <c r="AI179">
        <v>43</v>
      </c>
      <c r="AJ179">
        <v>71</v>
      </c>
      <c r="AK179">
        <v>71</v>
      </c>
      <c r="AL179">
        <v>71</v>
      </c>
      <c r="AM179">
        <v>71</v>
      </c>
      <c r="AN179">
        <v>43</v>
      </c>
      <c r="AO179">
        <v>43</v>
      </c>
      <c r="AP179">
        <v>2</v>
      </c>
      <c r="AQ179">
        <v>71</v>
      </c>
      <c r="AR179">
        <v>71</v>
      </c>
      <c r="AS179">
        <v>71</v>
      </c>
      <c r="AT179">
        <v>71</v>
      </c>
      <c r="AU179">
        <v>71</v>
      </c>
      <c r="AV179">
        <v>43</v>
      </c>
      <c r="AW179">
        <v>71</v>
      </c>
      <c r="AX179">
        <v>71</v>
      </c>
      <c r="AY179">
        <v>71</v>
      </c>
      <c r="AZ179">
        <v>71</v>
      </c>
      <c r="BA179">
        <v>71</v>
      </c>
      <c r="BB179">
        <v>71</v>
      </c>
      <c r="BC179">
        <v>71</v>
      </c>
      <c r="BD179">
        <v>71</v>
      </c>
      <c r="BE179">
        <v>71</v>
      </c>
      <c r="BF179">
        <v>71</v>
      </c>
      <c r="BG179">
        <v>71</v>
      </c>
      <c r="BH179">
        <v>71</v>
      </c>
      <c r="BI179">
        <v>71</v>
      </c>
      <c r="BJ179">
        <v>71</v>
      </c>
      <c r="BK179">
        <v>71</v>
      </c>
      <c r="BL179">
        <v>43</v>
      </c>
      <c r="BM179">
        <v>71</v>
      </c>
      <c r="BN179">
        <v>71</v>
      </c>
      <c r="BO179">
        <v>71</v>
      </c>
      <c r="BP179">
        <v>69</v>
      </c>
      <c r="BQ179">
        <v>69</v>
      </c>
      <c r="BR179">
        <v>69</v>
      </c>
      <c r="BS179">
        <v>35</v>
      </c>
      <c r="BT179">
        <v>35</v>
      </c>
      <c r="BU179">
        <v>36</v>
      </c>
      <c r="BV179">
        <v>36</v>
      </c>
      <c r="BW179">
        <v>63</v>
      </c>
      <c r="BX179">
        <v>63</v>
      </c>
      <c r="BY179">
        <v>63</v>
      </c>
      <c r="BZ179">
        <v>63</v>
      </c>
      <c r="CA179">
        <v>62.159090909090907</v>
      </c>
      <c r="CB179">
        <v>71</v>
      </c>
      <c r="CC179">
        <v>15.66501535687336</v>
      </c>
      <c r="CD179">
        <v>0.25201487228607966</v>
      </c>
      <c r="CE179">
        <v>2</v>
      </c>
      <c r="CF179">
        <v>71</v>
      </c>
      <c r="CG179">
        <v>69</v>
      </c>
      <c r="CH179">
        <v>20</v>
      </c>
      <c r="CI179">
        <v>20</v>
      </c>
    </row>
    <row r="180" spans="1:87" x14ac:dyDescent="0.25">
      <c r="A180">
        <v>217</v>
      </c>
      <c r="B180">
        <v>105234</v>
      </c>
      <c r="C180" t="s">
        <v>723</v>
      </c>
      <c r="D180" t="s">
        <v>160</v>
      </c>
      <c r="E180" t="s">
        <v>161</v>
      </c>
      <c r="F180">
        <v>58.13</v>
      </c>
      <c r="G180" t="s">
        <v>108</v>
      </c>
      <c r="H180">
        <v>58.1</v>
      </c>
      <c r="I180" t="s">
        <v>90</v>
      </c>
      <c r="J180">
        <v>58</v>
      </c>
      <c r="K180" t="s">
        <v>91</v>
      </c>
      <c r="L180" t="s">
        <v>92</v>
      </c>
      <c r="M180" t="s">
        <v>93</v>
      </c>
      <c r="N180">
        <v>114</v>
      </c>
      <c r="O180" t="s">
        <v>94</v>
      </c>
      <c r="P180">
        <v>11</v>
      </c>
      <c r="Q180" t="s">
        <v>95</v>
      </c>
      <c r="R180">
        <v>1</v>
      </c>
      <c r="S180" t="s">
        <v>96</v>
      </c>
      <c r="T180">
        <v>1</v>
      </c>
      <c r="U180" t="s">
        <v>97</v>
      </c>
      <c r="V180">
        <v>11</v>
      </c>
      <c r="W180" t="s">
        <v>97</v>
      </c>
      <c r="X180">
        <v>1</v>
      </c>
      <c r="Y180" t="s">
        <v>98</v>
      </c>
      <c r="Z180">
        <v>1989</v>
      </c>
      <c r="AA180">
        <v>194</v>
      </c>
      <c r="AB180">
        <v>5150780000</v>
      </c>
      <c r="AC180">
        <v>62</v>
      </c>
      <c r="AD180" t="s">
        <v>162</v>
      </c>
      <c r="AE180" t="s">
        <v>155</v>
      </c>
      <c r="AF180" t="s">
        <v>156</v>
      </c>
      <c r="AG180" t="s">
        <v>163</v>
      </c>
      <c r="AH180" t="s">
        <v>124</v>
      </c>
      <c r="AI180">
        <v>75</v>
      </c>
      <c r="AJ180">
        <v>77</v>
      </c>
      <c r="AK180">
        <v>71</v>
      </c>
      <c r="AL180">
        <v>69</v>
      </c>
      <c r="AM180">
        <v>68</v>
      </c>
      <c r="AN180">
        <v>75</v>
      </c>
      <c r="AO180">
        <v>75</v>
      </c>
      <c r="AP180">
        <v>78</v>
      </c>
      <c r="AQ180">
        <v>73</v>
      </c>
      <c r="AR180">
        <v>71</v>
      </c>
      <c r="AS180">
        <v>71</v>
      </c>
      <c r="AT180">
        <v>69</v>
      </c>
      <c r="AU180">
        <v>73</v>
      </c>
      <c r="AV180">
        <v>68</v>
      </c>
      <c r="AW180">
        <v>72</v>
      </c>
      <c r="AX180">
        <v>73</v>
      </c>
      <c r="AY180">
        <v>69</v>
      </c>
      <c r="AZ180">
        <v>73</v>
      </c>
      <c r="BA180">
        <v>76</v>
      </c>
      <c r="BB180">
        <v>70</v>
      </c>
      <c r="BC180">
        <v>76</v>
      </c>
      <c r="BD180">
        <v>72</v>
      </c>
      <c r="BE180">
        <v>75</v>
      </c>
      <c r="BF180">
        <v>72</v>
      </c>
      <c r="BG180">
        <v>71</v>
      </c>
      <c r="BH180">
        <v>75</v>
      </c>
      <c r="BI180">
        <v>74</v>
      </c>
      <c r="BJ180">
        <v>73</v>
      </c>
      <c r="BK180">
        <v>71</v>
      </c>
      <c r="BL180">
        <v>70</v>
      </c>
      <c r="BM180">
        <v>68</v>
      </c>
      <c r="BN180">
        <v>76</v>
      </c>
      <c r="BO180">
        <v>73</v>
      </c>
      <c r="BP180">
        <v>74</v>
      </c>
      <c r="BQ180">
        <v>16</v>
      </c>
      <c r="BR180">
        <v>13</v>
      </c>
      <c r="BS180">
        <v>13</v>
      </c>
      <c r="BT180">
        <v>14</v>
      </c>
      <c r="BU180">
        <v>13</v>
      </c>
      <c r="BV180">
        <v>14</v>
      </c>
      <c r="BW180">
        <v>15</v>
      </c>
      <c r="BX180">
        <v>14</v>
      </c>
      <c r="BY180">
        <v>14</v>
      </c>
      <c r="BZ180">
        <v>14</v>
      </c>
      <c r="CA180">
        <v>59.227272727272727</v>
      </c>
      <c r="CB180">
        <v>71</v>
      </c>
      <c r="CC180">
        <v>24.930474147641387</v>
      </c>
      <c r="CD180">
        <v>0.42092895721267115</v>
      </c>
      <c r="CE180">
        <v>13</v>
      </c>
      <c r="CF180">
        <v>78</v>
      </c>
      <c r="CG180">
        <v>65</v>
      </c>
      <c r="CH180">
        <v>-61</v>
      </c>
      <c r="CI180">
        <v>61</v>
      </c>
    </row>
    <row r="181" spans="1:87" x14ac:dyDescent="0.25">
      <c r="A181">
        <v>220</v>
      </c>
      <c r="B181">
        <v>106183</v>
      </c>
      <c r="C181" t="s">
        <v>724</v>
      </c>
      <c r="D181" t="s">
        <v>725</v>
      </c>
      <c r="E181" t="s">
        <v>726</v>
      </c>
      <c r="F181">
        <v>61.1</v>
      </c>
      <c r="G181" t="s">
        <v>727</v>
      </c>
      <c r="H181">
        <v>61.1</v>
      </c>
      <c r="I181" t="s">
        <v>727</v>
      </c>
      <c r="J181">
        <v>61</v>
      </c>
      <c r="K181" t="s">
        <v>728</v>
      </c>
      <c r="L181" t="s">
        <v>131</v>
      </c>
      <c r="M181" t="s">
        <v>132</v>
      </c>
      <c r="N181">
        <v>114</v>
      </c>
      <c r="O181" t="s">
        <v>94</v>
      </c>
      <c r="P181">
        <v>11</v>
      </c>
      <c r="Q181" t="s">
        <v>95</v>
      </c>
      <c r="R181">
        <v>1</v>
      </c>
      <c r="S181" t="s">
        <v>96</v>
      </c>
      <c r="T181">
        <v>13</v>
      </c>
      <c r="U181" t="s">
        <v>133</v>
      </c>
      <c r="V181">
        <v>12</v>
      </c>
      <c r="W181" t="s">
        <v>133</v>
      </c>
      <c r="X181">
        <v>1</v>
      </c>
      <c r="Y181" t="s">
        <v>98</v>
      </c>
      <c r="Z181">
        <v>1993</v>
      </c>
      <c r="AA181">
        <v>1968</v>
      </c>
      <c r="AB181">
        <v>263763000000</v>
      </c>
      <c r="AC181">
        <v>93</v>
      </c>
      <c r="AD181" t="s">
        <v>99</v>
      </c>
      <c r="AE181" t="s">
        <v>100</v>
      </c>
      <c r="AF181" t="s">
        <v>101</v>
      </c>
      <c r="AG181" t="s">
        <v>297</v>
      </c>
      <c r="AH181" t="s">
        <v>103</v>
      </c>
      <c r="AI181">
        <v>14</v>
      </c>
      <c r="AJ181">
        <v>16</v>
      </c>
      <c r="AK181">
        <v>14</v>
      </c>
      <c r="AL181">
        <v>16</v>
      </c>
      <c r="AM181">
        <v>16</v>
      </c>
      <c r="AN181">
        <v>16</v>
      </c>
      <c r="AO181">
        <v>16</v>
      </c>
      <c r="AP181">
        <v>16</v>
      </c>
      <c r="AQ181">
        <v>16</v>
      </c>
      <c r="AR181">
        <v>16</v>
      </c>
      <c r="AS181">
        <v>14</v>
      </c>
      <c r="AT181">
        <v>16</v>
      </c>
      <c r="AU181">
        <v>14</v>
      </c>
      <c r="AV181">
        <v>17</v>
      </c>
      <c r="AW181">
        <v>15</v>
      </c>
      <c r="AX181">
        <v>17</v>
      </c>
      <c r="AY181">
        <v>18</v>
      </c>
      <c r="AZ181">
        <v>18</v>
      </c>
      <c r="BA181">
        <v>18</v>
      </c>
      <c r="BB181">
        <v>18</v>
      </c>
      <c r="BC181">
        <v>18</v>
      </c>
      <c r="BD181">
        <v>18</v>
      </c>
      <c r="BE181">
        <v>18</v>
      </c>
      <c r="BF181">
        <v>18</v>
      </c>
      <c r="BG181">
        <v>18</v>
      </c>
      <c r="BH181">
        <v>18</v>
      </c>
      <c r="BI181">
        <v>18</v>
      </c>
      <c r="BJ181">
        <v>18</v>
      </c>
      <c r="BK181">
        <v>18</v>
      </c>
      <c r="BL181">
        <v>18</v>
      </c>
      <c r="BM181">
        <v>18</v>
      </c>
      <c r="BN181">
        <v>18</v>
      </c>
      <c r="BO181">
        <v>18</v>
      </c>
      <c r="BP181">
        <v>18</v>
      </c>
      <c r="BQ181">
        <v>18</v>
      </c>
      <c r="BR181">
        <v>13</v>
      </c>
      <c r="BS181">
        <v>13</v>
      </c>
      <c r="BT181">
        <v>13</v>
      </c>
      <c r="BU181">
        <v>13</v>
      </c>
      <c r="BV181">
        <v>13</v>
      </c>
      <c r="BW181">
        <v>13</v>
      </c>
      <c r="BX181">
        <v>13</v>
      </c>
      <c r="BY181">
        <v>13</v>
      </c>
      <c r="BZ181">
        <v>13</v>
      </c>
      <c r="CA181">
        <v>16.09090909090909</v>
      </c>
      <c r="CB181">
        <v>16</v>
      </c>
      <c r="CC181">
        <v>2.0210310725455227</v>
      </c>
      <c r="CD181">
        <v>0.12560080111864833</v>
      </c>
      <c r="CE181">
        <v>13</v>
      </c>
      <c r="CF181">
        <v>18</v>
      </c>
      <c r="CG181">
        <v>5</v>
      </c>
      <c r="CH181">
        <v>-1</v>
      </c>
      <c r="CI181">
        <v>1</v>
      </c>
    </row>
    <row r="182" spans="1:87" x14ac:dyDescent="0.25">
      <c r="A182">
        <v>221</v>
      </c>
      <c r="B182">
        <v>106511</v>
      </c>
      <c r="C182" t="s">
        <v>729</v>
      </c>
      <c r="D182" t="s">
        <v>730</v>
      </c>
      <c r="E182" t="s">
        <v>731</v>
      </c>
      <c r="F182">
        <v>58.13</v>
      </c>
      <c r="G182" t="s">
        <v>108</v>
      </c>
      <c r="H182">
        <v>58.1</v>
      </c>
      <c r="I182" t="s">
        <v>90</v>
      </c>
      <c r="J182">
        <v>58</v>
      </c>
      <c r="K182" t="s">
        <v>91</v>
      </c>
      <c r="L182" t="s">
        <v>92</v>
      </c>
      <c r="M182" t="s">
        <v>93</v>
      </c>
      <c r="N182">
        <v>113</v>
      </c>
      <c r="O182" t="s">
        <v>119</v>
      </c>
      <c r="P182">
        <v>11</v>
      </c>
      <c r="Q182" t="s">
        <v>95</v>
      </c>
      <c r="R182">
        <v>1</v>
      </c>
      <c r="S182" t="s">
        <v>96</v>
      </c>
      <c r="T182">
        <v>1</v>
      </c>
      <c r="U182" t="s">
        <v>97</v>
      </c>
      <c r="V182">
        <v>11</v>
      </c>
      <c r="W182" t="s">
        <v>97</v>
      </c>
      <c r="X182">
        <v>1</v>
      </c>
      <c r="Y182" t="s">
        <v>98</v>
      </c>
      <c r="Z182">
        <v>1998</v>
      </c>
      <c r="AA182">
        <v>17</v>
      </c>
      <c r="AB182">
        <v>240420000</v>
      </c>
      <c r="AC182">
        <v>30</v>
      </c>
      <c r="AD182" t="s">
        <v>134</v>
      </c>
      <c r="AE182" t="s">
        <v>110</v>
      </c>
      <c r="AF182" t="s">
        <v>174</v>
      </c>
      <c r="AG182" t="s">
        <v>157</v>
      </c>
      <c r="AH182" t="s">
        <v>137</v>
      </c>
      <c r="AI182">
        <v>24</v>
      </c>
      <c r="AJ182">
        <v>29</v>
      </c>
      <c r="AK182">
        <v>29</v>
      </c>
      <c r="AL182">
        <v>25</v>
      </c>
      <c r="AM182">
        <v>27</v>
      </c>
      <c r="AN182">
        <v>25</v>
      </c>
      <c r="AO182">
        <v>24</v>
      </c>
      <c r="AP182">
        <v>27</v>
      </c>
      <c r="AQ182">
        <v>28</v>
      </c>
      <c r="AR182">
        <v>29</v>
      </c>
      <c r="AS182">
        <v>25</v>
      </c>
      <c r="AT182">
        <v>23</v>
      </c>
      <c r="AU182">
        <v>25</v>
      </c>
      <c r="AV182">
        <v>24</v>
      </c>
      <c r="AW182">
        <v>29</v>
      </c>
      <c r="AX182">
        <v>25</v>
      </c>
      <c r="AY182">
        <v>27</v>
      </c>
      <c r="AZ182">
        <v>28</v>
      </c>
      <c r="BA182">
        <v>26</v>
      </c>
      <c r="BB182">
        <v>23</v>
      </c>
      <c r="BC182">
        <v>24</v>
      </c>
      <c r="BD182">
        <v>28</v>
      </c>
      <c r="BE182">
        <v>28</v>
      </c>
      <c r="BF182">
        <v>27</v>
      </c>
      <c r="BG182">
        <v>28</v>
      </c>
      <c r="BH182">
        <v>28</v>
      </c>
      <c r="BI182">
        <v>25</v>
      </c>
      <c r="BJ182">
        <v>23</v>
      </c>
      <c r="BK182">
        <v>22</v>
      </c>
      <c r="BL182">
        <v>29</v>
      </c>
      <c r="BM182">
        <v>26</v>
      </c>
      <c r="BN182">
        <v>25</v>
      </c>
      <c r="BO182">
        <v>26</v>
      </c>
      <c r="BP182">
        <v>26</v>
      </c>
      <c r="BQ182">
        <v>31</v>
      </c>
      <c r="BR182">
        <v>26</v>
      </c>
      <c r="BS182">
        <v>27</v>
      </c>
      <c r="BT182">
        <v>25</v>
      </c>
      <c r="BU182">
        <v>27</v>
      </c>
      <c r="BV182">
        <v>30</v>
      </c>
      <c r="BW182">
        <v>26</v>
      </c>
      <c r="BX182">
        <v>27</v>
      </c>
      <c r="BY182">
        <v>28</v>
      </c>
      <c r="BZ182">
        <v>31</v>
      </c>
      <c r="CA182">
        <v>26.477272727272727</v>
      </c>
      <c r="CB182">
        <v>26.5</v>
      </c>
      <c r="CC182">
        <v>2.1726485429843287</v>
      </c>
      <c r="CD182">
        <v>8.2057112353056197E-2</v>
      </c>
      <c r="CE182">
        <v>22</v>
      </c>
      <c r="CF182">
        <v>31</v>
      </c>
      <c r="CG182">
        <v>9</v>
      </c>
      <c r="CH182">
        <v>7</v>
      </c>
      <c r="CI182">
        <v>7</v>
      </c>
    </row>
    <row r="183" spans="1:87" x14ac:dyDescent="0.25">
      <c r="A183">
        <v>222</v>
      </c>
      <c r="B183">
        <v>106772</v>
      </c>
      <c r="C183" t="s">
        <v>732</v>
      </c>
      <c r="D183" t="s">
        <v>87</v>
      </c>
      <c r="E183" t="s">
        <v>88</v>
      </c>
      <c r="F183">
        <v>58.12</v>
      </c>
      <c r="G183" t="s">
        <v>89</v>
      </c>
      <c r="H183">
        <v>58.1</v>
      </c>
      <c r="I183" t="s">
        <v>90</v>
      </c>
      <c r="J183">
        <v>58</v>
      </c>
      <c r="K183" t="s">
        <v>91</v>
      </c>
      <c r="L183" t="s">
        <v>92</v>
      </c>
      <c r="M183" t="s">
        <v>93</v>
      </c>
      <c r="N183">
        <v>114</v>
      </c>
      <c r="O183" t="s">
        <v>94</v>
      </c>
      <c r="P183">
        <v>11</v>
      </c>
      <c r="Q183" t="s">
        <v>95</v>
      </c>
      <c r="R183">
        <v>1</v>
      </c>
      <c r="S183" t="s">
        <v>96</v>
      </c>
      <c r="T183">
        <v>1</v>
      </c>
      <c r="U183" t="s">
        <v>97</v>
      </c>
      <c r="V183">
        <v>11</v>
      </c>
      <c r="W183" t="s">
        <v>97</v>
      </c>
      <c r="X183">
        <v>1</v>
      </c>
      <c r="Y183" t="s">
        <v>98</v>
      </c>
      <c r="Z183">
        <v>2013</v>
      </c>
      <c r="AA183">
        <v>1974</v>
      </c>
      <c r="AB183">
        <v>57098150000</v>
      </c>
      <c r="AC183">
        <v>93</v>
      </c>
      <c r="AD183" t="s">
        <v>99</v>
      </c>
      <c r="AE183" t="s">
        <v>100</v>
      </c>
      <c r="AF183" t="s">
        <v>101</v>
      </c>
      <c r="AG183" t="s">
        <v>102</v>
      </c>
      <c r="AH183" t="s">
        <v>103</v>
      </c>
      <c r="AI183">
        <v>81</v>
      </c>
      <c r="AJ183">
        <v>81</v>
      </c>
      <c r="AK183">
        <v>81</v>
      </c>
      <c r="AL183">
        <v>81</v>
      </c>
      <c r="AM183">
        <v>81</v>
      </c>
      <c r="AN183">
        <v>81</v>
      </c>
      <c r="AO183">
        <v>81</v>
      </c>
      <c r="AP183">
        <v>81</v>
      </c>
      <c r="AQ183">
        <v>72</v>
      </c>
      <c r="AR183">
        <v>72</v>
      </c>
      <c r="AS183">
        <v>72</v>
      </c>
      <c r="AT183">
        <v>72</v>
      </c>
      <c r="AU183">
        <v>72</v>
      </c>
      <c r="AV183">
        <v>72</v>
      </c>
      <c r="AW183">
        <v>72</v>
      </c>
      <c r="AX183">
        <v>71</v>
      </c>
      <c r="AY183">
        <v>71</v>
      </c>
      <c r="AZ183">
        <v>71</v>
      </c>
      <c r="BA183">
        <v>71</v>
      </c>
      <c r="BB183">
        <v>71</v>
      </c>
      <c r="BC183">
        <v>71</v>
      </c>
      <c r="BD183">
        <v>71</v>
      </c>
      <c r="BE183">
        <v>71</v>
      </c>
      <c r="BF183">
        <v>71</v>
      </c>
      <c r="BG183">
        <v>32</v>
      </c>
      <c r="BH183">
        <v>32</v>
      </c>
      <c r="BI183">
        <v>34</v>
      </c>
      <c r="BJ183">
        <v>36</v>
      </c>
      <c r="BK183">
        <v>35</v>
      </c>
      <c r="BL183">
        <v>33</v>
      </c>
      <c r="BM183">
        <v>33</v>
      </c>
      <c r="BN183">
        <v>34</v>
      </c>
      <c r="BO183">
        <v>35</v>
      </c>
      <c r="BP183">
        <v>34</v>
      </c>
      <c r="BQ183">
        <v>34</v>
      </c>
      <c r="BR183">
        <v>32</v>
      </c>
      <c r="BS183">
        <v>32</v>
      </c>
      <c r="BT183">
        <v>34</v>
      </c>
      <c r="BU183">
        <v>33</v>
      </c>
      <c r="BV183">
        <v>37</v>
      </c>
      <c r="BW183">
        <v>36</v>
      </c>
      <c r="BX183">
        <v>35</v>
      </c>
      <c r="BY183">
        <v>36</v>
      </c>
      <c r="BZ183">
        <v>36</v>
      </c>
      <c r="CA183">
        <v>56.227272727272727</v>
      </c>
      <c r="CB183">
        <v>71</v>
      </c>
      <c r="CC183">
        <v>20.691379663739369</v>
      </c>
      <c r="CD183">
        <v>0.36799543460167028</v>
      </c>
      <c r="CE183">
        <v>32</v>
      </c>
      <c r="CF183">
        <v>81</v>
      </c>
      <c r="CG183">
        <v>49</v>
      </c>
      <c r="CH183">
        <v>-45</v>
      </c>
      <c r="CI183">
        <v>45</v>
      </c>
    </row>
    <row r="184" spans="1:87" x14ac:dyDescent="0.25">
      <c r="A184">
        <v>223</v>
      </c>
      <c r="B184">
        <v>106851</v>
      </c>
      <c r="C184" t="s">
        <v>733</v>
      </c>
      <c r="D184" t="s">
        <v>87</v>
      </c>
      <c r="E184" t="s">
        <v>88</v>
      </c>
      <c r="F184">
        <v>58.12</v>
      </c>
      <c r="G184" t="s">
        <v>89</v>
      </c>
      <c r="H184">
        <v>58.1</v>
      </c>
      <c r="I184" t="s">
        <v>90</v>
      </c>
      <c r="J184">
        <v>58</v>
      </c>
      <c r="K184" t="s">
        <v>91</v>
      </c>
      <c r="L184" t="s">
        <v>92</v>
      </c>
      <c r="M184" t="s">
        <v>93</v>
      </c>
      <c r="N184">
        <v>114</v>
      </c>
      <c r="O184" t="s">
        <v>94</v>
      </c>
      <c r="P184">
        <v>11</v>
      </c>
      <c r="Q184" t="s">
        <v>95</v>
      </c>
      <c r="R184">
        <v>1</v>
      </c>
      <c r="S184" t="s">
        <v>96</v>
      </c>
      <c r="T184">
        <v>1</v>
      </c>
      <c r="U184" t="s">
        <v>97</v>
      </c>
      <c r="V184">
        <v>11</v>
      </c>
      <c r="W184" t="s">
        <v>97</v>
      </c>
      <c r="X184">
        <v>1</v>
      </c>
      <c r="Y184" t="s">
        <v>98</v>
      </c>
      <c r="Z184">
        <v>2013</v>
      </c>
      <c r="AA184">
        <v>1974</v>
      </c>
      <c r="AB184">
        <v>57098150000</v>
      </c>
      <c r="AC184">
        <v>93</v>
      </c>
      <c r="AD184" t="s">
        <v>99</v>
      </c>
      <c r="AE184" t="s">
        <v>100</v>
      </c>
      <c r="AF184" t="s">
        <v>101</v>
      </c>
      <c r="AG184" t="s">
        <v>102</v>
      </c>
      <c r="AH184" t="s">
        <v>103</v>
      </c>
      <c r="AI184">
        <v>80</v>
      </c>
      <c r="AJ184">
        <v>80</v>
      </c>
      <c r="AK184">
        <v>78</v>
      </c>
      <c r="AL184">
        <v>79</v>
      </c>
      <c r="AM184">
        <v>79</v>
      </c>
      <c r="AN184">
        <v>79</v>
      </c>
      <c r="AO184">
        <v>79</v>
      </c>
      <c r="AP184">
        <v>79</v>
      </c>
      <c r="AQ184">
        <v>70</v>
      </c>
      <c r="AR184">
        <v>70</v>
      </c>
      <c r="AS184">
        <v>70</v>
      </c>
      <c r="AT184">
        <v>71</v>
      </c>
      <c r="AU184">
        <v>69</v>
      </c>
      <c r="AV184">
        <v>69</v>
      </c>
      <c r="AW184">
        <v>69</v>
      </c>
      <c r="AX184">
        <v>69</v>
      </c>
      <c r="AY184">
        <v>69</v>
      </c>
      <c r="AZ184">
        <v>70</v>
      </c>
      <c r="BA184">
        <v>70</v>
      </c>
      <c r="BB184">
        <v>70</v>
      </c>
      <c r="BC184">
        <v>70</v>
      </c>
      <c r="BD184">
        <v>70</v>
      </c>
      <c r="BE184">
        <v>71</v>
      </c>
      <c r="BF184">
        <v>72</v>
      </c>
      <c r="BG184">
        <v>23</v>
      </c>
      <c r="BH184">
        <v>22</v>
      </c>
      <c r="BI184">
        <v>23</v>
      </c>
      <c r="BJ184">
        <v>23</v>
      </c>
      <c r="BK184">
        <v>23</v>
      </c>
      <c r="BL184">
        <v>23</v>
      </c>
      <c r="BM184">
        <v>23</v>
      </c>
      <c r="BN184">
        <v>23</v>
      </c>
      <c r="BO184">
        <v>23</v>
      </c>
      <c r="BP184">
        <v>23</v>
      </c>
      <c r="BQ184">
        <v>23</v>
      </c>
      <c r="BR184">
        <v>23</v>
      </c>
      <c r="BS184">
        <v>22</v>
      </c>
      <c r="BT184">
        <v>22</v>
      </c>
      <c r="BU184">
        <v>22</v>
      </c>
      <c r="BV184">
        <v>25</v>
      </c>
      <c r="BW184">
        <v>25</v>
      </c>
      <c r="BX184">
        <v>24</v>
      </c>
      <c r="BY184">
        <v>24</v>
      </c>
      <c r="BZ184">
        <v>25</v>
      </c>
      <c r="CA184">
        <v>50.36363636363636</v>
      </c>
      <c r="CB184">
        <v>69</v>
      </c>
      <c r="CC184">
        <v>25.305657892120994</v>
      </c>
      <c r="CD184">
        <v>0.50245891121539887</v>
      </c>
      <c r="CE184">
        <v>22</v>
      </c>
      <c r="CF184">
        <v>80</v>
      </c>
      <c r="CG184">
        <v>58</v>
      </c>
      <c r="CH184">
        <v>-55</v>
      </c>
      <c r="CI184">
        <v>55</v>
      </c>
    </row>
    <row r="185" spans="1:87" x14ac:dyDescent="0.25">
      <c r="A185">
        <v>224</v>
      </c>
      <c r="B185">
        <v>107076</v>
      </c>
      <c r="C185" t="s">
        <v>734</v>
      </c>
      <c r="D185" t="s">
        <v>735</v>
      </c>
      <c r="E185" t="s">
        <v>736</v>
      </c>
      <c r="F185">
        <v>63.1</v>
      </c>
      <c r="G185" t="s">
        <v>171</v>
      </c>
      <c r="H185">
        <v>63.1</v>
      </c>
      <c r="I185" t="s">
        <v>171</v>
      </c>
      <c r="J185">
        <v>63</v>
      </c>
      <c r="K185" t="s">
        <v>172</v>
      </c>
      <c r="L185" t="s">
        <v>131</v>
      </c>
      <c r="M185" t="s">
        <v>132</v>
      </c>
      <c r="N185">
        <v>113</v>
      </c>
      <c r="O185" t="s">
        <v>119</v>
      </c>
      <c r="P185">
        <v>11</v>
      </c>
      <c r="Q185" t="s">
        <v>95</v>
      </c>
      <c r="R185">
        <v>1</v>
      </c>
      <c r="S185" t="s">
        <v>96</v>
      </c>
      <c r="T185">
        <v>19</v>
      </c>
      <c r="U185" t="s">
        <v>737</v>
      </c>
      <c r="V185">
        <v>20</v>
      </c>
      <c r="W185" t="s">
        <v>576</v>
      </c>
      <c r="X185">
        <v>2</v>
      </c>
      <c r="Y185" t="s">
        <v>255</v>
      </c>
      <c r="Z185">
        <v>2006</v>
      </c>
      <c r="AA185">
        <v>11</v>
      </c>
      <c r="AB185">
        <v>95170000</v>
      </c>
      <c r="AC185">
        <v>30</v>
      </c>
      <c r="AD185" t="s">
        <v>134</v>
      </c>
      <c r="AE185" t="s">
        <v>110</v>
      </c>
      <c r="AF185" t="s">
        <v>174</v>
      </c>
      <c r="AG185" t="s">
        <v>136</v>
      </c>
      <c r="AH185" t="s">
        <v>137</v>
      </c>
      <c r="AI185">
        <v>112</v>
      </c>
      <c r="AJ185">
        <v>101</v>
      </c>
      <c r="AK185">
        <v>103</v>
      </c>
      <c r="AL185">
        <v>126</v>
      </c>
      <c r="AM185">
        <v>109</v>
      </c>
      <c r="AN185">
        <v>118</v>
      </c>
      <c r="AO185">
        <v>116</v>
      </c>
      <c r="AP185">
        <v>118</v>
      </c>
      <c r="AQ185">
        <v>105</v>
      </c>
      <c r="AR185">
        <v>91</v>
      </c>
      <c r="AS185">
        <v>98</v>
      </c>
      <c r="AT185">
        <v>95</v>
      </c>
      <c r="AU185">
        <v>83</v>
      </c>
      <c r="AV185">
        <v>91</v>
      </c>
      <c r="AW185">
        <v>94</v>
      </c>
      <c r="AX185">
        <v>93</v>
      </c>
      <c r="AY185">
        <v>103</v>
      </c>
      <c r="AZ185">
        <v>105</v>
      </c>
      <c r="BA185">
        <v>101</v>
      </c>
      <c r="BB185">
        <v>102</v>
      </c>
      <c r="BC185">
        <v>94</v>
      </c>
      <c r="BD185">
        <v>99</v>
      </c>
      <c r="BE185">
        <v>99</v>
      </c>
      <c r="BF185">
        <v>100</v>
      </c>
      <c r="BG185">
        <v>96</v>
      </c>
      <c r="BH185">
        <v>96</v>
      </c>
      <c r="BI185">
        <v>85</v>
      </c>
      <c r="BJ185">
        <v>93</v>
      </c>
      <c r="BK185">
        <v>87</v>
      </c>
      <c r="BL185">
        <v>91</v>
      </c>
      <c r="BM185">
        <v>86</v>
      </c>
      <c r="BN185">
        <v>95</v>
      </c>
      <c r="BO185">
        <v>92</v>
      </c>
      <c r="BP185">
        <v>92</v>
      </c>
      <c r="BQ185">
        <v>95</v>
      </c>
      <c r="BR185">
        <v>92</v>
      </c>
      <c r="BS185">
        <v>96</v>
      </c>
      <c r="BT185">
        <v>91</v>
      </c>
      <c r="BU185">
        <v>93</v>
      </c>
      <c r="BV185">
        <v>99</v>
      </c>
      <c r="BW185">
        <v>101</v>
      </c>
      <c r="BX185">
        <v>100</v>
      </c>
      <c r="BY185">
        <v>105</v>
      </c>
      <c r="BZ185">
        <v>100</v>
      </c>
      <c r="CA185">
        <v>98.659090909090907</v>
      </c>
      <c r="CB185">
        <v>97</v>
      </c>
      <c r="CC185">
        <v>9.1115648001768879</v>
      </c>
      <c r="CD185">
        <v>9.2354031607413747E-2</v>
      </c>
      <c r="CE185">
        <v>83</v>
      </c>
      <c r="CF185">
        <v>126</v>
      </c>
      <c r="CG185">
        <v>43</v>
      </c>
      <c r="CH185">
        <v>-12</v>
      </c>
      <c r="CI185">
        <v>12</v>
      </c>
    </row>
    <row r="186" spans="1:87" x14ac:dyDescent="0.25">
      <c r="A186">
        <v>225</v>
      </c>
      <c r="B186">
        <v>107349</v>
      </c>
      <c r="C186" t="s">
        <v>738</v>
      </c>
      <c r="D186" t="s">
        <v>739</v>
      </c>
      <c r="E186" t="s">
        <v>740</v>
      </c>
      <c r="F186">
        <v>47.91</v>
      </c>
      <c r="G186" t="s">
        <v>689</v>
      </c>
      <c r="H186">
        <v>47.9</v>
      </c>
      <c r="I186" t="s">
        <v>690</v>
      </c>
      <c r="J186">
        <v>47</v>
      </c>
      <c r="K186" t="s">
        <v>280</v>
      </c>
      <c r="L186" t="s">
        <v>281</v>
      </c>
      <c r="M186" t="s">
        <v>282</v>
      </c>
      <c r="N186">
        <v>113</v>
      </c>
      <c r="O186" t="s">
        <v>119</v>
      </c>
      <c r="P186">
        <v>11</v>
      </c>
      <c r="Q186" t="s">
        <v>95</v>
      </c>
      <c r="R186">
        <v>1</v>
      </c>
      <c r="S186" t="s">
        <v>96</v>
      </c>
      <c r="T186">
        <v>1</v>
      </c>
      <c r="U186" t="s">
        <v>97</v>
      </c>
      <c r="V186">
        <v>11</v>
      </c>
      <c r="W186" t="s">
        <v>97</v>
      </c>
      <c r="X186">
        <v>1</v>
      </c>
      <c r="Y186" t="s">
        <v>98</v>
      </c>
      <c r="Z186">
        <v>2011</v>
      </c>
      <c r="AA186">
        <v>23</v>
      </c>
      <c r="AB186">
        <v>7232680000</v>
      </c>
      <c r="AC186">
        <v>40</v>
      </c>
      <c r="AD186" t="s">
        <v>283</v>
      </c>
      <c r="AE186" t="s">
        <v>214</v>
      </c>
      <c r="AF186" t="s">
        <v>215</v>
      </c>
      <c r="AG186" t="s">
        <v>102</v>
      </c>
      <c r="AH186" t="s">
        <v>124</v>
      </c>
      <c r="AI186">
        <v>21</v>
      </c>
      <c r="AJ186">
        <v>21</v>
      </c>
      <c r="AK186">
        <v>21</v>
      </c>
      <c r="AL186">
        <v>21</v>
      </c>
      <c r="AM186">
        <v>20</v>
      </c>
      <c r="AN186">
        <v>21</v>
      </c>
      <c r="AO186">
        <v>20</v>
      </c>
      <c r="AP186">
        <v>20</v>
      </c>
      <c r="AQ186">
        <v>20</v>
      </c>
      <c r="AR186">
        <v>20</v>
      </c>
      <c r="AS186">
        <v>20</v>
      </c>
      <c r="AT186">
        <v>18</v>
      </c>
      <c r="AU186">
        <v>18</v>
      </c>
      <c r="AV186">
        <v>18</v>
      </c>
      <c r="AW186">
        <v>18</v>
      </c>
      <c r="AX186">
        <v>18</v>
      </c>
      <c r="AY186">
        <v>18</v>
      </c>
      <c r="AZ186">
        <v>18</v>
      </c>
      <c r="BA186">
        <v>18</v>
      </c>
      <c r="BB186">
        <v>18</v>
      </c>
      <c r="BC186">
        <v>18</v>
      </c>
      <c r="BD186">
        <v>17</v>
      </c>
      <c r="BE186">
        <v>17</v>
      </c>
      <c r="BF186">
        <v>17</v>
      </c>
      <c r="BG186">
        <v>17</v>
      </c>
      <c r="BH186">
        <v>17</v>
      </c>
      <c r="BI186">
        <v>17</v>
      </c>
      <c r="BJ186">
        <v>17</v>
      </c>
      <c r="BK186">
        <v>17</v>
      </c>
      <c r="BL186">
        <v>17</v>
      </c>
      <c r="BM186">
        <v>17</v>
      </c>
      <c r="BN186">
        <v>17</v>
      </c>
      <c r="BO186">
        <v>17</v>
      </c>
      <c r="BP186">
        <v>17</v>
      </c>
      <c r="BQ186">
        <v>17</v>
      </c>
      <c r="BR186">
        <v>17</v>
      </c>
      <c r="BS186">
        <v>17</v>
      </c>
      <c r="BT186">
        <v>17</v>
      </c>
      <c r="BU186">
        <v>17</v>
      </c>
      <c r="BV186">
        <v>17</v>
      </c>
      <c r="BW186">
        <v>16</v>
      </c>
      <c r="BX186">
        <v>16</v>
      </c>
      <c r="BY186">
        <v>16</v>
      </c>
      <c r="BZ186">
        <v>16</v>
      </c>
      <c r="CA186">
        <v>18</v>
      </c>
      <c r="CB186">
        <v>17</v>
      </c>
      <c r="CC186">
        <v>1.5551863718419059</v>
      </c>
      <c r="CD186">
        <v>8.6399242880105878E-2</v>
      </c>
      <c r="CE186">
        <v>16</v>
      </c>
      <c r="CF186">
        <v>21</v>
      </c>
      <c r="CG186">
        <v>5</v>
      </c>
      <c r="CH186">
        <v>-5</v>
      </c>
      <c r="CI186">
        <v>5</v>
      </c>
    </row>
    <row r="187" spans="1:87" x14ac:dyDescent="0.25">
      <c r="A187">
        <v>227</v>
      </c>
      <c r="B187">
        <v>107598</v>
      </c>
      <c r="C187" t="s">
        <v>741</v>
      </c>
      <c r="D187" t="s">
        <v>742</v>
      </c>
      <c r="E187" t="s">
        <v>743</v>
      </c>
      <c r="F187">
        <v>63.91</v>
      </c>
      <c r="G187" t="s">
        <v>212</v>
      </c>
      <c r="H187">
        <v>63.9</v>
      </c>
      <c r="I187" t="s">
        <v>213</v>
      </c>
      <c r="J187">
        <v>63</v>
      </c>
      <c r="K187" t="s">
        <v>172</v>
      </c>
      <c r="L187" t="s">
        <v>131</v>
      </c>
      <c r="M187" t="s">
        <v>132</v>
      </c>
      <c r="N187">
        <v>113</v>
      </c>
      <c r="O187" t="s">
        <v>119</v>
      </c>
      <c r="P187">
        <v>11</v>
      </c>
      <c r="Q187" t="s">
        <v>95</v>
      </c>
      <c r="R187">
        <v>1</v>
      </c>
      <c r="S187" t="s">
        <v>96</v>
      </c>
      <c r="T187">
        <v>1</v>
      </c>
      <c r="U187" t="s">
        <v>97</v>
      </c>
      <c r="V187">
        <v>11</v>
      </c>
      <c r="W187" t="s">
        <v>97</v>
      </c>
      <c r="X187">
        <v>1</v>
      </c>
      <c r="Y187" t="s">
        <v>98</v>
      </c>
      <c r="Z187">
        <v>1994</v>
      </c>
      <c r="AA187">
        <v>86</v>
      </c>
      <c r="AB187">
        <v>3417220000</v>
      </c>
      <c r="AC187">
        <v>50</v>
      </c>
      <c r="AD187" t="s">
        <v>120</v>
      </c>
      <c r="AE187" t="s">
        <v>164</v>
      </c>
      <c r="AF187" t="s">
        <v>333</v>
      </c>
      <c r="AG187" t="s">
        <v>297</v>
      </c>
      <c r="AH187" t="s">
        <v>124</v>
      </c>
      <c r="AI187">
        <v>125</v>
      </c>
      <c r="AJ187">
        <v>125</v>
      </c>
      <c r="AK187">
        <v>125</v>
      </c>
      <c r="AL187">
        <v>125</v>
      </c>
      <c r="AM187">
        <v>125</v>
      </c>
      <c r="AN187">
        <v>125</v>
      </c>
      <c r="AO187">
        <v>125</v>
      </c>
      <c r="AP187">
        <v>125</v>
      </c>
      <c r="AQ187">
        <v>125</v>
      </c>
      <c r="AR187">
        <v>125</v>
      </c>
      <c r="AS187">
        <v>125</v>
      </c>
      <c r="AT187">
        <v>125</v>
      </c>
      <c r="AU187">
        <v>125</v>
      </c>
      <c r="AV187">
        <v>125</v>
      </c>
      <c r="AW187">
        <v>125</v>
      </c>
      <c r="AX187">
        <v>125</v>
      </c>
      <c r="AY187">
        <v>125</v>
      </c>
      <c r="AZ187">
        <v>127</v>
      </c>
      <c r="BA187">
        <v>127</v>
      </c>
      <c r="BB187">
        <v>127</v>
      </c>
      <c r="BC187">
        <v>127</v>
      </c>
      <c r="BD187">
        <v>127</v>
      </c>
      <c r="BE187">
        <v>127</v>
      </c>
      <c r="BF187">
        <v>127</v>
      </c>
      <c r="BG187">
        <v>127</v>
      </c>
      <c r="BH187">
        <v>127</v>
      </c>
      <c r="BI187">
        <v>127</v>
      </c>
      <c r="BJ187">
        <v>127</v>
      </c>
      <c r="BK187">
        <v>127</v>
      </c>
      <c r="BL187">
        <v>127</v>
      </c>
      <c r="BM187">
        <v>127</v>
      </c>
      <c r="BN187">
        <v>127</v>
      </c>
      <c r="BO187">
        <v>127</v>
      </c>
      <c r="BP187">
        <v>127</v>
      </c>
      <c r="BQ187">
        <v>127</v>
      </c>
      <c r="BR187">
        <v>127</v>
      </c>
      <c r="BS187">
        <v>127</v>
      </c>
      <c r="BT187">
        <v>127</v>
      </c>
      <c r="BU187">
        <v>125</v>
      </c>
      <c r="BV187">
        <v>125</v>
      </c>
      <c r="BW187">
        <v>125</v>
      </c>
      <c r="BX187">
        <v>125</v>
      </c>
      <c r="BY187">
        <v>125</v>
      </c>
      <c r="BZ187">
        <v>125</v>
      </c>
      <c r="CA187">
        <v>125.95454545454545</v>
      </c>
      <c r="CB187">
        <v>125</v>
      </c>
      <c r="CC187">
        <v>1.010515536272754</v>
      </c>
      <c r="CD187">
        <v>8.0228588228078625E-3</v>
      </c>
      <c r="CE187">
        <v>125</v>
      </c>
      <c r="CF187">
        <v>127</v>
      </c>
      <c r="CG187">
        <v>2</v>
      </c>
      <c r="CH187">
        <v>0</v>
      </c>
      <c r="CI187">
        <v>0</v>
      </c>
    </row>
    <row r="188" spans="1:87" x14ac:dyDescent="0.25">
      <c r="A188">
        <v>228</v>
      </c>
      <c r="B188">
        <v>108079</v>
      </c>
      <c r="C188" t="s">
        <v>744</v>
      </c>
      <c r="D188" t="s">
        <v>460</v>
      </c>
      <c r="E188" t="s">
        <v>461</v>
      </c>
      <c r="F188">
        <v>60.2</v>
      </c>
      <c r="G188" t="s">
        <v>304</v>
      </c>
      <c r="H188">
        <v>60.2</v>
      </c>
      <c r="I188" t="s">
        <v>304</v>
      </c>
      <c r="J188">
        <v>60</v>
      </c>
      <c r="K188" t="s">
        <v>154</v>
      </c>
      <c r="L188" t="s">
        <v>92</v>
      </c>
      <c r="M188" t="s">
        <v>93</v>
      </c>
      <c r="N188">
        <v>114</v>
      </c>
      <c r="O188" t="s">
        <v>94</v>
      </c>
      <c r="P188">
        <v>11</v>
      </c>
      <c r="Q188" t="s">
        <v>95</v>
      </c>
      <c r="R188">
        <v>1</v>
      </c>
      <c r="S188" t="s">
        <v>96</v>
      </c>
      <c r="T188">
        <v>1</v>
      </c>
      <c r="U188" t="s">
        <v>97</v>
      </c>
      <c r="V188">
        <v>11</v>
      </c>
      <c r="W188" t="s">
        <v>97</v>
      </c>
      <c r="X188">
        <v>1</v>
      </c>
      <c r="Y188" t="s">
        <v>98</v>
      </c>
      <c r="Z188">
        <v>2016</v>
      </c>
      <c r="AA188">
        <v>377</v>
      </c>
      <c r="AB188">
        <v>56282310000</v>
      </c>
      <c r="AC188">
        <v>82</v>
      </c>
      <c r="AD188" t="s">
        <v>109</v>
      </c>
      <c r="AE188" t="s">
        <v>100</v>
      </c>
      <c r="AF188" t="s">
        <v>101</v>
      </c>
      <c r="AG188" t="s">
        <v>233</v>
      </c>
      <c r="AH188" t="s">
        <v>103</v>
      </c>
      <c r="AI188">
        <v>40</v>
      </c>
      <c r="AJ188">
        <v>40</v>
      </c>
      <c r="AK188">
        <v>41</v>
      </c>
      <c r="AL188">
        <v>39</v>
      </c>
      <c r="AM188">
        <v>41</v>
      </c>
      <c r="AN188">
        <v>41</v>
      </c>
      <c r="AO188">
        <v>40</v>
      </c>
      <c r="AP188">
        <v>40</v>
      </c>
      <c r="AQ188">
        <v>40</v>
      </c>
      <c r="AR188">
        <v>40</v>
      </c>
      <c r="AS188">
        <v>40</v>
      </c>
      <c r="AT188">
        <v>41</v>
      </c>
      <c r="AU188">
        <v>40</v>
      </c>
      <c r="AV188">
        <v>41</v>
      </c>
      <c r="AW188">
        <v>41</v>
      </c>
      <c r="AX188">
        <v>40</v>
      </c>
      <c r="AY188">
        <v>40</v>
      </c>
      <c r="AZ188">
        <v>40</v>
      </c>
      <c r="BA188">
        <v>40</v>
      </c>
      <c r="BB188">
        <v>40</v>
      </c>
      <c r="BC188">
        <v>40</v>
      </c>
      <c r="BD188">
        <v>40</v>
      </c>
      <c r="BE188">
        <v>8</v>
      </c>
      <c r="BF188">
        <v>10</v>
      </c>
      <c r="BG188">
        <v>11</v>
      </c>
      <c r="BH188">
        <v>10</v>
      </c>
      <c r="BI188">
        <v>10</v>
      </c>
      <c r="BJ188">
        <v>9</v>
      </c>
      <c r="BK188">
        <v>9</v>
      </c>
      <c r="BL188">
        <v>9</v>
      </c>
      <c r="BM188">
        <v>9</v>
      </c>
      <c r="BN188">
        <v>9</v>
      </c>
      <c r="BO188">
        <v>8</v>
      </c>
      <c r="BP188">
        <v>9</v>
      </c>
      <c r="BQ188">
        <v>9</v>
      </c>
      <c r="BR188">
        <v>9</v>
      </c>
      <c r="BS188">
        <v>9</v>
      </c>
      <c r="BT188">
        <v>9</v>
      </c>
      <c r="BU188">
        <v>9</v>
      </c>
      <c r="BV188">
        <v>9</v>
      </c>
      <c r="BW188">
        <v>8</v>
      </c>
      <c r="BX188">
        <v>8</v>
      </c>
      <c r="BY188">
        <v>9</v>
      </c>
      <c r="BZ188">
        <v>8</v>
      </c>
      <c r="CA188">
        <v>24.613636363636363</v>
      </c>
      <c r="CB188">
        <v>25</v>
      </c>
      <c r="CC188">
        <v>15.807292854868518</v>
      </c>
      <c r="CD188">
        <v>0.64221688422365164</v>
      </c>
      <c r="CE188">
        <v>8</v>
      </c>
      <c r="CF188">
        <v>41</v>
      </c>
      <c r="CG188">
        <v>33</v>
      </c>
      <c r="CH188">
        <v>-32</v>
      </c>
      <c r="CI188">
        <v>32</v>
      </c>
    </row>
    <row r="189" spans="1:87" x14ac:dyDescent="0.25">
      <c r="A189">
        <v>230</v>
      </c>
      <c r="B189">
        <v>109313</v>
      </c>
      <c r="C189" t="s">
        <v>745</v>
      </c>
      <c r="D189" t="s">
        <v>746</v>
      </c>
      <c r="E189" t="s">
        <v>747</v>
      </c>
      <c r="F189">
        <v>60.39</v>
      </c>
      <c r="G189" t="s">
        <v>152</v>
      </c>
      <c r="H189">
        <v>60.3</v>
      </c>
      <c r="I189" t="s">
        <v>153</v>
      </c>
      <c r="J189">
        <v>60</v>
      </c>
      <c r="K189" t="s">
        <v>154</v>
      </c>
      <c r="L189" t="s">
        <v>92</v>
      </c>
      <c r="M189" t="s">
        <v>93</v>
      </c>
      <c r="N189">
        <v>113</v>
      </c>
      <c r="O189" t="s">
        <v>119</v>
      </c>
      <c r="P189">
        <v>11</v>
      </c>
      <c r="Q189" t="s">
        <v>95</v>
      </c>
      <c r="R189">
        <v>1</v>
      </c>
      <c r="S189" t="s">
        <v>96</v>
      </c>
      <c r="T189">
        <v>1</v>
      </c>
      <c r="U189" t="s">
        <v>97</v>
      </c>
      <c r="V189">
        <v>11</v>
      </c>
      <c r="W189" t="s">
        <v>97</v>
      </c>
      <c r="X189">
        <v>1</v>
      </c>
      <c r="Y189" t="s">
        <v>98</v>
      </c>
      <c r="Z189">
        <v>2018</v>
      </c>
      <c r="AA189">
        <v>9</v>
      </c>
      <c r="AB189">
        <v>1270610000</v>
      </c>
      <c r="AC189">
        <v>22</v>
      </c>
      <c r="AD189" t="s">
        <v>195</v>
      </c>
      <c r="AE189" t="s">
        <v>158</v>
      </c>
      <c r="AF189" t="s">
        <v>183</v>
      </c>
      <c r="AG189" t="s">
        <v>233</v>
      </c>
      <c r="AH189" t="s">
        <v>137</v>
      </c>
      <c r="AI189">
        <v>8</v>
      </c>
      <c r="AJ189">
        <v>8</v>
      </c>
      <c r="AK189">
        <v>8</v>
      </c>
      <c r="AL189">
        <v>8</v>
      </c>
      <c r="AM189">
        <v>8</v>
      </c>
      <c r="AN189">
        <v>8</v>
      </c>
      <c r="AO189">
        <v>8</v>
      </c>
      <c r="AP189">
        <v>8</v>
      </c>
      <c r="AQ189">
        <v>8</v>
      </c>
      <c r="AR189">
        <v>8</v>
      </c>
      <c r="AS189">
        <v>8</v>
      </c>
      <c r="AT189">
        <v>8</v>
      </c>
      <c r="AU189">
        <v>8</v>
      </c>
      <c r="AV189">
        <v>8</v>
      </c>
      <c r="AW189">
        <v>8</v>
      </c>
      <c r="AX189">
        <v>8</v>
      </c>
      <c r="AY189">
        <v>8</v>
      </c>
      <c r="AZ189">
        <v>8</v>
      </c>
      <c r="BA189">
        <v>8</v>
      </c>
      <c r="BB189">
        <v>8</v>
      </c>
      <c r="BC189">
        <v>8</v>
      </c>
      <c r="BD189">
        <v>8</v>
      </c>
      <c r="BE189">
        <v>8</v>
      </c>
      <c r="BF189">
        <v>8</v>
      </c>
      <c r="BG189">
        <v>8</v>
      </c>
      <c r="BH189">
        <v>8</v>
      </c>
      <c r="BI189">
        <v>8</v>
      </c>
      <c r="BJ189">
        <v>8</v>
      </c>
      <c r="BK189">
        <v>8</v>
      </c>
      <c r="BL189">
        <v>8</v>
      </c>
      <c r="BM189">
        <v>8</v>
      </c>
      <c r="BN189">
        <v>8</v>
      </c>
      <c r="BO189">
        <v>8</v>
      </c>
      <c r="BP189">
        <v>8</v>
      </c>
      <c r="BQ189">
        <v>6</v>
      </c>
      <c r="BR189">
        <v>6</v>
      </c>
      <c r="BS189">
        <v>8</v>
      </c>
      <c r="BT189">
        <v>8</v>
      </c>
      <c r="BU189">
        <v>8</v>
      </c>
      <c r="BV189">
        <v>8</v>
      </c>
      <c r="BW189">
        <v>8</v>
      </c>
      <c r="BX189">
        <v>8</v>
      </c>
      <c r="BY189">
        <v>8</v>
      </c>
      <c r="BZ189">
        <v>8</v>
      </c>
      <c r="CA189">
        <v>7.9090909090909092</v>
      </c>
      <c r="CB189">
        <v>8</v>
      </c>
      <c r="CC189">
        <v>0.42141410988297096</v>
      </c>
      <c r="CD189">
        <v>5.3282243778306669E-2</v>
      </c>
      <c r="CE189">
        <v>6</v>
      </c>
      <c r="CF189">
        <v>8</v>
      </c>
      <c r="CG189">
        <v>2</v>
      </c>
      <c r="CH189">
        <v>0</v>
      </c>
      <c r="CI189">
        <v>0</v>
      </c>
    </row>
    <row r="190" spans="1:87" x14ac:dyDescent="0.25">
      <c r="A190">
        <v>231</v>
      </c>
      <c r="B190">
        <v>109445</v>
      </c>
      <c r="C190" t="s">
        <v>748</v>
      </c>
      <c r="D190" t="s">
        <v>749</v>
      </c>
      <c r="E190" t="s">
        <v>750</v>
      </c>
      <c r="F190">
        <v>63.92</v>
      </c>
      <c r="G190" t="s">
        <v>751</v>
      </c>
      <c r="H190">
        <v>63.9</v>
      </c>
      <c r="I190" t="s">
        <v>213</v>
      </c>
      <c r="J190">
        <v>63</v>
      </c>
      <c r="K190" t="s">
        <v>172</v>
      </c>
      <c r="L190" t="s">
        <v>131</v>
      </c>
      <c r="M190" t="s">
        <v>132</v>
      </c>
      <c r="N190">
        <v>113</v>
      </c>
      <c r="O190" t="s">
        <v>119</v>
      </c>
      <c r="P190">
        <v>11</v>
      </c>
      <c r="Q190" t="s">
        <v>95</v>
      </c>
      <c r="R190">
        <v>1</v>
      </c>
      <c r="S190" t="s">
        <v>96</v>
      </c>
      <c r="T190">
        <v>1</v>
      </c>
      <c r="U190" t="s">
        <v>97</v>
      </c>
      <c r="V190">
        <v>11</v>
      </c>
      <c r="W190" t="s">
        <v>97</v>
      </c>
      <c r="X190">
        <v>1</v>
      </c>
      <c r="Y190" t="s">
        <v>98</v>
      </c>
      <c r="Z190">
        <v>1990</v>
      </c>
      <c r="AA190">
        <v>7</v>
      </c>
      <c r="AB190">
        <v>300340000</v>
      </c>
      <c r="AC190">
        <v>22</v>
      </c>
      <c r="AD190" t="s">
        <v>195</v>
      </c>
      <c r="AE190" t="s">
        <v>110</v>
      </c>
      <c r="AF190" t="s">
        <v>174</v>
      </c>
      <c r="AG190" t="s">
        <v>163</v>
      </c>
      <c r="AH190" t="s">
        <v>175</v>
      </c>
      <c r="AI190">
        <v>42</v>
      </c>
      <c r="AJ190">
        <v>42</v>
      </c>
      <c r="AK190">
        <v>42</v>
      </c>
      <c r="AL190">
        <v>42</v>
      </c>
      <c r="AM190">
        <v>42</v>
      </c>
      <c r="AN190">
        <v>42</v>
      </c>
      <c r="AO190">
        <v>42</v>
      </c>
      <c r="AP190">
        <v>42</v>
      </c>
      <c r="AQ190">
        <v>42</v>
      </c>
      <c r="AR190">
        <v>42</v>
      </c>
      <c r="AS190">
        <v>42</v>
      </c>
      <c r="AT190">
        <v>42</v>
      </c>
      <c r="AU190">
        <v>42</v>
      </c>
      <c r="AV190">
        <v>42</v>
      </c>
      <c r="AW190">
        <v>42</v>
      </c>
      <c r="AX190">
        <v>42</v>
      </c>
      <c r="AY190">
        <v>42</v>
      </c>
      <c r="AZ190">
        <v>42</v>
      </c>
      <c r="BA190">
        <v>42</v>
      </c>
      <c r="BB190">
        <v>42</v>
      </c>
      <c r="BC190">
        <v>42</v>
      </c>
      <c r="BD190">
        <v>42</v>
      </c>
      <c r="BE190">
        <v>42</v>
      </c>
      <c r="BF190">
        <v>42</v>
      </c>
      <c r="BG190">
        <v>42</v>
      </c>
      <c r="BH190">
        <v>42</v>
      </c>
      <c r="BI190">
        <v>42</v>
      </c>
      <c r="BJ190">
        <v>42</v>
      </c>
      <c r="BK190">
        <v>42</v>
      </c>
      <c r="BL190">
        <v>42</v>
      </c>
      <c r="BM190">
        <v>42</v>
      </c>
      <c r="BN190">
        <v>42</v>
      </c>
      <c r="BO190">
        <v>42</v>
      </c>
      <c r="BP190">
        <v>42</v>
      </c>
      <c r="BQ190">
        <v>42</v>
      </c>
      <c r="BR190">
        <v>42</v>
      </c>
      <c r="BS190">
        <v>42</v>
      </c>
      <c r="BT190">
        <v>42</v>
      </c>
      <c r="BU190">
        <v>42</v>
      </c>
      <c r="BV190">
        <v>42</v>
      </c>
      <c r="BW190">
        <v>42</v>
      </c>
      <c r="BX190">
        <v>42</v>
      </c>
      <c r="BY190">
        <v>42</v>
      </c>
      <c r="BZ190">
        <v>42</v>
      </c>
      <c r="CA190">
        <v>42</v>
      </c>
      <c r="CB190">
        <v>42</v>
      </c>
      <c r="CC190">
        <v>0</v>
      </c>
      <c r="CD190">
        <v>0</v>
      </c>
      <c r="CE190">
        <v>42</v>
      </c>
      <c r="CF190">
        <v>42</v>
      </c>
      <c r="CG190">
        <v>0</v>
      </c>
      <c r="CH190">
        <v>0</v>
      </c>
      <c r="CI190">
        <v>0</v>
      </c>
    </row>
    <row r="191" spans="1:87" x14ac:dyDescent="0.25">
      <c r="A191">
        <v>232</v>
      </c>
      <c r="B191">
        <v>109733</v>
      </c>
      <c r="C191" t="s">
        <v>752</v>
      </c>
      <c r="D191" t="s">
        <v>753</v>
      </c>
      <c r="E191" t="s">
        <v>754</v>
      </c>
      <c r="F191">
        <v>63.1</v>
      </c>
      <c r="G191" t="s">
        <v>171</v>
      </c>
      <c r="H191">
        <v>63.1</v>
      </c>
      <c r="I191" t="s">
        <v>171</v>
      </c>
      <c r="J191">
        <v>63</v>
      </c>
      <c r="K191" t="s">
        <v>172</v>
      </c>
      <c r="L191" t="s">
        <v>131</v>
      </c>
      <c r="M191" t="s">
        <v>132</v>
      </c>
      <c r="N191">
        <v>231</v>
      </c>
      <c r="O191" t="s">
        <v>353</v>
      </c>
      <c r="P191">
        <v>23</v>
      </c>
      <c r="Q191" t="s">
        <v>354</v>
      </c>
      <c r="R191">
        <v>2</v>
      </c>
      <c r="S191" t="s">
        <v>355</v>
      </c>
      <c r="T191">
        <v>4</v>
      </c>
      <c r="U191" t="s">
        <v>691</v>
      </c>
      <c r="V191">
        <v>70</v>
      </c>
      <c r="W191" t="s">
        <v>267</v>
      </c>
      <c r="X191">
        <v>3</v>
      </c>
      <c r="Y191" t="s">
        <v>240</v>
      </c>
      <c r="Z191">
        <v>2023</v>
      </c>
      <c r="AB191">
        <v>5670000</v>
      </c>
      <c r="AC191">
        <v>0</v>
      </c>
      <c r="AD191" t="s">
        <v>147</v>
      </c>
      <c r="AE191" t="s">
        <v>85</v>
      </c>
      <c r="AF191" t="s">
        <v>356</v>
      </c>
      <c r="AG191" t="s">
        <v>123</v>
      </c>
      <c r="AH191" t="s">
        <v>144</v>
      </c>
      <c r="AI191">
        <v>96</v>
      </c>
      <c r="AJ191">
        <v>96</v>
      </c>
      <c r="AK191">
        <v>96</v>
      </c>
      <c r="AL191">
        <v>96</v>
      </c>
      <c r="AM191">
        <v>96</v>
      </c>
      <c r="AN191">
        <v>96</v>
      </c>
      <c r="AO191">
        <v>96</v>
      </c>
      <c r="AP191">
        <v>96</v>
      </c>
      <c r="AQ191">
        <v>96</v>
      </c>
      <c r="AR191">
        <v>96</v>
      </c>
      <c r="AS191">
        <v>96</v>
      </c>
      <c r="AT191">
        <v>96</v>
      </c>
      <c r="AU191">
        <v>96</v>
      </c>
      <c r="AV191">
        <v>96</v>
      </c>
      <c r="AW191">
        <v>96</v>
      </c>
      <c r="AX191">
        <v>96</v>
      </c>
      <c r="AY191">
        <v>96</v>
      </c>
      <c r="AZ191">
        <v>96</v>
      </c>
      <c r="BA191">
        <v>96</v>
      </c>
      <c r="BB191">
        <v>96</v>
      </c>
      <c r="BC191">
        <v>96</v>
      </c>
      <c r="BD191">
        <v>96</v>
      </c>
      <c r="BE191">
        <v>96</v>
      </c>
      <c r="BF191">
        <v>96</v>
      </c>
      <c r="BG191">
        <v>96</v>
      </c>
      <c r="BH191">
        <v>96</v>
      </c>
      <c r="BI191">
        <v>96</v>
      </c>
      <c r="BJ191">
        <v>96</v>
      </c>
      <c r="BK191">
        <v>96</v>
      </c>
      <c r="BL191">
        <v>96</v>
      </c>
      <c r="BM191">
        <v>96</v>
      </c>
      <c r="BN191">
        <v>96</v>
      </c>
      <c r="BO191">
        <v>96</v>
      </c>
      <c r="BP191">
        <v>96</v>
      </c>
      <c r="BQ191">
        <v>96</v>
      </c>
      <c r="BR191">
        <v>96</v>
      </c>
      <c r="BS191">
        <v>96</v>
      </c>
      <c r="BT191">
        <v>96</v>
      </c>
      <c r="BU191">
        <v>96</v>
      </c>
      <c r="BV191">
        <v>96</v>
      </c>
      <c r="BW191">
        <v>96</v>
      </c>
      <c r="BX191">
        <v>96</v>
      </c>
      <c r="BY191">
        <v>96</v>
      </c>
      <c r="BZ191">
        <v>96</v>
      </c>
      <c r="CA191">
        <v>96</v>
      </c>
      <c r="CB191">
        <v>96</v>
      </c>
      <c r="CC191">
        <v>0</v>
      </c>
      <c r="CD191">
        <v>0</v>
      </c>
      <c r="CE191">
        <v>96</v>
      </c>
      <c r="CF191">
        <v>96</v>
      </c>
      <c r="CG191">
        <v>0</v>
      </c>
      <c r="CH191">
        <v>0</v>
      </c>
      <c r="CI191">
        <v>0</v>
      </c>
    </row>
    <row r="192" spans="1:87" x14ac:dyDescent="0.25">
      <c r="A192">
        <v>235</v>
      </c>
      <c r="B192">
        <v>110833</v>
      </c>
      <c r="C192" t="s">
        <v>755</v>
      </c>
      <c r="D192" t="s">
        <v>756</v>
      </c>
      <c r="E192" t="s">
        <v>757</v>
      </c>
      <c r="F192">
        <v>46.72</v>
      </c>
      <c r="G192" t="s">
        <v>479</v>
      </c>
      <c r="H192">
        <v>46.7</v>
      </c>
      <c r="I192" t="s">
        <v>480</v>
      </c>
      <c r="J192">
        <v>46</v>
      </c>
      <c r="K192" t="s">
        <v>457</v>
      </c>
      <c r="L192" t="s">
        <v>281</v>
      </c>
      <c r="M192" t="s">
        <v>282</v>
      </c>
      <c r="N192">
        <v>113</v>
      </c>
      <c r="O192" t="s">
        <v>119</v>
      </c>
      <c r="P192">
        <v>11</v>
      </c>
      <c r="Q192" t="s">
        <v>95</v>
      </c>
      <c r="R192">
        <v>1</v>
      </c>
      <c r="S192" t="s">
        <v>96</v>
      </c>
      <c r="T192">
        <v>1</v>
      </c>
      <c r="U192" t="s">
        <v>97</v>
      </c>
      <c r="V192">
        <v>11</v>
      </c>
      <c r="W192" t="s">
        <v>97</v>
      </c>
      <c r="X192">
        <v>1</v>
      </c>
      <c r="Y192" t="s">
        <v>98</v>
      </c>
      <c r="Z192">
        <v>1990</v>
      </c>
      <c r="AA192">
        <v>2028</v>
      </c>
      <c r="AB192">
        <v>107020670000</v>
      </c>
      <c r="AC192">
        <v>94</v>
      </c>
      <c r="AD192" t="s">
        <v>207</v>
      </c>
      <c r="AE192" t="s">
        <v>100</v>
      </c>
      <c r="AF192" t="s">
        <v>101</v>
      </c>
      <c r="AG192" t="s">
        <v>163</v>
      </c>
      <c r="AH192" t="s">
        <v>103</v>
      </c>
      <c r="AI192">
        <v>27</v>
      </c>
      <c r="AJ192">
        <v>27</v>
      </c>
      <c r="AK192">
        <v>27</v>
      </c>
      <c r="AL192">
        <v>27</v>
      </c>
      <c r="AM192">
        <v>27</v>
      </c>
      <c r="AN192">
        <v>27</v>
      </c>
      <c r="AO192">
        <v>27</v>
      </c>
      <c r="AP192">
        <v>27</v>
      </c>
      <c r="AQ192">
        <v>27</v>
      </c>
      <c r="AR192">
        <v>27</v>
      </c>
      <c r="AS192">
        <v>27</v>
      </c>
      <c r="AT192">
        <v>27</v>
      </c>
      <c r="AU192">
        <v>27</v>
      </c>
      <c r="AV192">
        <v>27</v>
      </c>
      <c r="AW192">
        <v>25</v>
      </c>
      <c r="AX192">
        <v>27</v>
      </c>
      <c r="AY192">
        <v>27</v>
      </c>
      <c r="AZ192">
        <v>27</v>
      </c>
      <c r="BA192">
        <v>27</v>
      </c>
      <c r="BB192">
        <v>27</v>
      </c>
      <c r="BC192">
        <v>27</v>
      </c>
      <c r="BD192">
        <v>27</v>
      </c>
      <c r="BE192">
        <v>27</v>
      </c>
      <c r="BF192">
        <v>27</v>
      </c>
      <c r="BG192">
        <v>27</v>
      </c>
      <c r="BH192">
        <v>27</v>
      </c>
      <c r="BI192">
        <v>27</v>
      </c>
      <c r="BJ192">
        <v>27</v>
      </c>
      <c r="BK192">
        <v>27</v>
      </c>
      <c r="BL192">
        <v>27</v>
      </c>
      <c r="BM192">
        <v>27</v>
      </c>
      <c r="BN192">
        <v>27</v>
      </c>
      <c r="BO192">
        <v>27</v>
      </c>
      <c r="BP192">
        <v>27</v>
      </c>
      <c r="BQ192">
        <v>27</v>
      </c>
      <c r="BR192">
        <v>27</v>
      </c>
      <c r="BS192">
        <v>25</v>
      </c>
      <c r="BT192">
        <v>27</v>
      </c>
      <c r="BU192">
        <v>27</v>
      </c>
      <c r="BV192">
        <v>27</v>
      </c>
      <c r="BW192">
        <v>26</v>
      </c>
      <c r="BX192">
        <v>26</v>
      </c>
      <c r="BY192">
        <v>26</v>
      </c>
      <c r="BZ192">
        <v>26</v>
      </c>
      <c r="CA192">
        <v>26.818181818181817</v>
      </c>
      <c r="CB192">
        <v>27</v>
      </c>
      <c r="CC192">
        <v>0.49522028327205925</v>
      </c>
      <c r="CD192">
        <v>1.8465841071161532E-2</v>
      </c>
      <c r="CE192">
        <v>25</v>
      </c>
      <c r="CF192">
        <v>27</v>
      </c>
      <c r="CG192">
        <v>2</v>
      </c>
      <c r="CH192">
        <v>-1</v>
      </c>
      <c r="CI192">
        <v>1</v>
      </c>
    </row>
    <row r="193" spans="1:87" x14ac:dyDescent="0.25">
      <c r="A193">
        <v>237</v>
      </c>
      <c r="B193">
        <v>113053</v>
      </c>
      <c r="C193" t="s">
        <v>758</v>
      </c>
      <c r="D193" t="s">
        <v>759</v>
      </c>
      <c r="E193" t="s">
        <v>760</v>
      </c>
      <c r="F193">
        <v>82.99</v>
      </c>
      <c r="G193" t="s">
        <v>761</v>
      </c>
      <c r="H193">
        <v>82.9</v>
      </c>
      <c r="I193" t="s">
        <v>762</v>
      </c>
      <c r="J193">
        <v>82</v>
      </c>
      <c r="K193" t="s">
        <v>720</v>
      </c>
      <c r="L193" t="s">
        <v>721</v>
      </c>
      <c r="M193" t="s">
        <v>722</v>
      </c>
      <c r="N193">
        <v>611</v>
      </c>
      <c r="O193" t="s">
        <v>763</v>
      </c>
      <c r="P193">
        <v>61</v>
      </c>
      <c r="Q193" t="s">
        <v>764</v>
      </c>
      <c r="R193">
        <v>6</v>
      </c>
      <c r="S193" t="s">
        <v>764</v>
      </c>
      <c r="T193">
        <v>1</v>
      </c>
      <c r="U193" t="s">
        <v>97</v>
      </c>
      <c r="V193">
        <v>11</v>
      </c>
      <c r="W193" t="s">
        <v>97</v>
      </c>
      <c r="X193">
        <v>1</v>
      </c>
      <c r="Y193" t="s">
        <v>98</v>
      </c>
      <c r="Z193">
        <v>2020</v>
      </c>
      <c r="AC193">
        <v>0</v>
      </c>
      <c r="AD193" t="s">
        <v>147</v>
      </c>
      <c r="AE193" t="s">
        <v>146</v>
      </c>
      <c r="AF193" t="s">
        <v>147</v>
      </c>
      <c r="AG193" t="s">
        <v>233</v>
      </c>
      <c r="AH193" t="s">
        <v>144</v>
      </c>
      <c r="AI193">
        <v>11</v>
      </c>
      <c r="AJ193">
        <v>11</v>
      </c>
      <c r="AK193">
        <v>11</v>
      </c>
      <c r="AL193">
        <v>11</v>
      </c>
      <c r="AM193">
        <v>11</v>
      </c>
      <c r="AN193">
        <v>11</v>
      </c>
      <c r="AO193">
        <v>11</v>
      </c>
      <c r="AP193">
        <v>11</v>
      </c>
      <c r="AQ193">
        <v>11</v>
      </c>
      <c r="AR193">
        <v>11</v>
      </c>
      <c r="AS193">
        <v>11</v>
      </c>
      <c r="AT193">
        <v>11</v>
      </c>
      <c r="AU193">
        <v>11</v>
      </c>
      <c r="AV193">
        <v>11</v>
      </c>
      <c r="AW193">
        <v>11</v>
      </c>
      <c r="AX193">
        <v>11</v>
      </c>
      <c r="AY193">
        <v>10</v>
      </c>
      <c r="AZ193">
        <v>10</v>
      </c>
      <c r="BA193">
        <v>10</v>
      </c>
      <c r="BB193">
        <v>10</v>
      </c>
      <c r="BC193">
        <v>10</v>
      </c>
      <c r="BD193">
        <v>10</v>
      </c>
      <c r="BE193">
        <v>10</v>
      </c>
      <c r="BF193">
        <v>10</v>
      </c>
      <c r="BG193">
        <v>10</v>
      </c>
      <c r="BH193">
        <v>70</v>
      </c>
      <c r="BI193">
        <v>70</v>
      </c>
      <c r="BJ193">
        <v>70</v>
      </c>
      <c r="BK193">
        <v>70</v>
      </c>
      <c r="BL193">
        <v>70</v>
      </c>
      <c r="BM193">
        <v>70</v>
      </c>
      <c r="BN193">
        <v>70</v>
      </c>
      <c r="BO193">
        <v>70</v>
      </c>
      <c r="BP193">
        <v>70</v>
      </c>
      <c r="BQ193">
        <v>70</v>
      </c>
      <c r="BR193">
        <v>70</v>
      </c>
      <c r="BS193">
        <v>70</v>
      </c>
      <c r="BT193">
        <v>70</v>
      </c>
      <c r="BU193">
        <v>70</v>
      </c>
      <c r="BV193">
        <v>70</v>
      </c>
      <c r="BW193">
        <v>70</v>
      </c>
      <c r="BX193">
        <v>70</v>
      </c>
      <c r="BY193">
        <v>70</v>
      </c>
      <c r="BZ193">
        <v>71</v>
      </c>
      <c r="CA193">
        <v>36.295454545454547</v>
      </c>
      <c r="CB193">
        <v>11</v>
      </c>
      <c r="CC193">
        <v>29.771673399355397</v>
      </c>
      <c r="CD193">
        <v>0.82025900411498898</v>
      </c>
      <c r="CE193">
        <v>10</v>
      </c>
      <c r="CF193">
        <v>71</v>
      </c>
      <c r="CG193">
        <v>61</v>
      </c>
      <c r="CH193">
        <v>60</v>
      </c>
      <c r="CI193">
        <v>60</v>
      </c>
    </row>
    <row r="194" spans="1:87" x14ac:dyDescent="0.25">
      <c r="A194">
        <v>238</v>
      </c>
      <c r="B194">
        <v>113245</v>
      </c>
      <c r="C194" t="s">
        <v>765</v>
      </c>
      <c r="D194" t="s">
        <v>766</v>
      </c>
      <c r="E194" t="s">
        <v>767</v>
      </c>
      <c r="F194">
        <v>55.1</v>
      </c>
      <c r="G194" t="s">
        <v>768</v>
      </c>
      <c r="H194">
        <v>55.1</v>
      </c>
      <c r="I194" t="s">
        <v>768</v>
      </c>
      <c r="J194">
        <v>55</v>
      </c>
      <c r="K194" t="s">
        <v>769</v>
      </c>
      <c r="L194" t="s">
        <v>770</v>
      </c>
      <c r="M194" t="s">
        <v>771</v>
      </c>
      <c r="N194">
        <v>114</v>
      </c>
      <c r="O194" t="s">
        <v>94</v>
      </c>
      <c r="P194">
        <v>11</v>
      </c>
      <c r="Q194" t="s">
        <v>95</v>
      </c>
      <c r="R194">
        <v>1</v>
      </c>
      <c r="S194" t="s">
        <v>96</v>
      </c>
      <c r="T194">
        <v>1</v>
      </c>
      <c r="U194" t="s">
        <v>97</v>
      </c>
      <c r="V194">
        <v>11</v>
      </c>
      <c r="W194" t="s">
        <v>97</v>
      </c>
      <c r="X194">
        <v>1</v>
      </c>
      <c r="Y194" t="s">
        <v>98</v>
      </c>
      <c r="Z194">
        <v>2023</v>
      </c>
      <c r="AA194">
        <v>1903</v>
      </c>
      <c r="AB194">
        <v>42456450000</v>
      </c>
      <c r="AC194">
        <v>93</v>
      </c>
      <c r="AD194" t="s">
        <v>99</v>
      </c>
      <c r="AE194" t="s">
        <v>100</v>
      </c>
      <c r="AF194" t="s">
        <v>101</v>
      </c>
      <c r="AG194" t="s">
        <v>123</v>
      </c>
      <c r="AH194" t="s">
        <v>103</v>
      </c>
      <c r="AI194">
        <v>136</v>
      </c>
      <c r="AJ194">
        <v>137</v>
      </c>
      <c r="AK194">
        <v>138</v>
      </c>
      <c r="AL194">
        <v>137</v>
      </c>
      <c r="AM194">
        <v>137</v>
      </c>
      <c r="AN194">
        <v>134</v>
      </c>
      <c r="AO194">
        <v>136</v>
      </c>
      <c r="AP194">
        <v>137</v>
      </c>
      <c r="AQ194">
        <v>138</v>
      </c>
      <c r="AR194">
        <v>138</v>
      </c>
      <c r="AS194">
        <v>138</v>
      </c>
      <c r="AT194">
        <v>137</v>
      </c>
      <c r="AU194">
        <v>137</v>
      </c>
      <c r="AV194">
        <v>133</v>
      </c>
      <c r="AW194">
        <v>117</v>
      </c>
      <c r="AX194">
        <v>140</v>
      </c>
      <c r="AY194">
        <v>120</v>
      </c>
      <c r="AZ194">
        <v>121</v>
      </c>
      <c r="BA194">
        <v>121</v>
      </c>
      <c r="BB194">
        <v>121</v>
      </c>
      <c r="BC194">
        <v>121</v>
      </c>
      <c r="BD194">
        <v>85</v>
      </c>
      <c r="BE194">
        <v>70</v>
      </c>
      <c r="BF194">
        <v>71</v>
      </c>
      <c r="BG194">
        <v>70</v>
      </c>
      <c r="BH194">
        <v>72</v>
      </c>
      <c r="BI194">
        <v>72</v>
      </c>
      <c r="BJ194">
        <v>73</v>
      </c>
      <c r="BK194">
        <v>73</v>
      </c>
      <c r="BL194">
        <v>75</v>
      </c>
      <c r="BM194">
        <v>75</v>
      </c>
      <c r="BN194">
        <v>75</v>
      </c>
      <c r="BO194">
        <v>75</v>
      </c>
      <c r="BP194">
        <v>66</v>
      </c>
      <c r="BQ194">
        <v>67</v>
      </c>
      <c r="BR194">
        <v>67</v>
      </c>
      <c r="BS194">
        <v>66</v>
      </c>
      <c r="BT194">
        <v>67</v>
      </c>
      <c r="BU194">
        <v>67</v>
      </c>
      <c r="BV194">
        <v>72</v>
      </c>
      <c r="BW194">
        <v>72</v>
      </c>
      <c r="BX194">
        <v>72</v>
      </c>
      <c r="BY194">
        <v>72</v>
      </c>
      <c r="BZ194">
        <v>70</v>
      </c>
      <c r="CA194">
        <v>100.40909090909091</v>
      </c>
      <c r="CB194">
        <v>80</v>
      </c>
      <c r="CC194">
        <v>31.241235557422083</v>
      </c>
      <c r="CD194">
        <v>0.31113951211556623</v>
      </c>
      <c r="CE194">
        <v>66</v>
      </c>
      <c r="CF194">
        <v>140</v>
      </c>
      <c r="CG194">
        <v>74</v>
      </c>
      <c r="CH194">
        <v>-66</v>
      </c>
      <c r="CI194">
        <v>66</v>
      </c>
    </row>
    <row r="195" spans="1:87" x14ac:dyDescent="0.25">
      <c r="A195">
        <v>241</v>
      </c>
      <c r="B195">
        <v>114500</v>
      </c>
      <c r="C195" t="s">
        <v>772</v>
      </c>
      <c r="D195" t="s">
        <v>773</v>
      </c>
      <c r="E195" t="s">
        <v>774</v>
      </c>
      <c r="F195">
        <v>53.2</v>
      </c>
      <c r="G195" t="s">
        <v>775</v>
      </c>
      <c r="H195">
        <v>53.2</v>
      </c>
      <c r="I195" t="s">
        <v>775</v>
      </c>
      <c r="J195">
        <v>53</v>
      </c>
      <c r="K195" t="s">
        <v>776</v>
      </c>
      <c r="L195" t="s">
        <v>634</v>
      </c>
      <c r="M195" t="s">
        <v>635</v>
      </c>
      <c r="N195">
        <v>113</v>
      </c>
      <c r="O195" t="s">
        <v>119</v>
      </c>
      <c r="P195">
        <v>11</v>
      </c>
      <c r="Q195" t="s">
        <v>95</v>
      </c>
      <c r="R195">
        <v>1</v>
      </c>
      <c r="S195" t="s">
        <v>96</v>
      </c>
      <c r="T195">
        <v>1</v>
      </c>
      <c r="U195" t="s">
        <v>97</v>
      </c>
      <c r="V195">
        <v>11</v>
      </c>
      <c r="W195" t="s">
        <v>97</v>
      </c>
      <c r="X195">
        <v>1</v>
      </c>
      <c r="Y195" t="s">
        <v>98</v>
      </c>
      <c r="Z195">
        <v>2023</v>
      </c>
      <c r="AA195">
        <v>493</v>
      </c>
      <c r="AC195">
        <v>82</v>
      </c>
      <c r="AD195" t="s">
        <v>109</v>
      </c>
      <c r="AE195" t="s">
        <v>146</v>
      </c>
      <c r="AF195" t="s">
        <v>147</v>
      </c>
      <c r="AG195" t="s">
        <v>123</v>
      </c>
      <c r="AH195" t="s">
        <v>144</v>
      </c>
      <c r="AI195">
        <v>48</v>
      </c>
      <c r="AJ195">
        <v>48</v>
      </c>
      <c r="AK195">
        <v>47</v>
      </c>
      <c r="AL195">
        <v>48</v>
      </c>
      <c r="AM195">
        <v>47</v>
      </c>
      <c r="AN195">
        <v>48</v>
      </c>
      <c r="AO195">
        <v>48</v>
      </c>
      <c r="AP195">
        <v>47</v>
      </c>
      <c r="AQ195">
        <v>47</v>
      </c>
      <c r="AR195">
        <v>47</v>
      </c>
      <c r="AS195">
        <v>47</v>
      </c>
      <c r="AT195">
        <v>47</v>
      </c>
      <c r="AU195">
        <v>47</v>
      </c>
      <c r="AV195">
        <v>47</v>
      </c>
      <c r="AW195">
        <v>47</v>
      </c>
      <c r="AX195">
        <v>47</v>
      </c>
      <c r="AY195">
        <v>48</v>
      </c>
      <c r="AZ195">
        <v>48</v>
      </c>
      <c r="BA195">
        <v>47</v>
      </c>
      <c r="BB195">
        <v>47</v>
      </c>
      <c r="BC195">
        <v>47</v>
      </c>
      <c r="BD195">
        <v>47</v>
      </c>
      <c r="BE195">
        <v>47</v>
      </c>
      <c r="BF195">
        <v>47</v>
      </c>
      <c r="BG195">
        <v>47</v>
      </c>
      <c r="BH195">
        <v>47</v>
      </c>
      <c r="BI195">
        <v>47</v>
      </c>
      <c r="BJ195">
        <v>47</v>
      </c>
      <c r="BK195">
        <v>47</v>
      </c>
      <c r="BL195">
        <v>47</v>
      </c>
      <c r="BM195">
        <v>47</v>
      </c>
      <c r="BN195">
        <v>47</v>
      </c>
      <c r="BO195">
        <v>47</v>
      </c>
      <c r="BP195">
        <v>45</v>
      </c>
      <c r="BQ195">
        <v>39</v>
      </c>
      <c r="BR195">
        <v>39</v>
      </c>
      <c r="BS195">
        <v>39</v>
      </c>
      <c r="BT195">
        <v>39</v>
      </c>
      <c r="BU195">
        <v>39</v>
      </c>
      <c r="BV195">
        <v>39</v>
      </c>
      <c r="BW195">
        <v>38</v>
      </c>
      <c r="BX195">
        <v>38</v>
      </c>
      <c r="BY195">
        <v>38</v>
      </c>
      <c r="BZ195">
        <v>38</v>
      </c>
      <c r="CA195">
        <v>45.204545454545453</v>
      </c>
      <c r="CB195">
        <v>47</v>
      </c>
      <c r="CC195">
        <v>3.663646331149653</v>
      </c>
      <c r="CD195">
        <v>8.1045972132018473E-2</v>
      </c>
      <c r="CE195">
        <v>38</v>
      </c>
      <c r="CF195">
        <v>48</v>
      </c>
      <c r="CG195">
        <v>10</v>
      </c>
      <c r="CH195">
        <v>-10</v>
      </c>
      <c r="CI195">
        <v>10</v>
      </c>
    </row>
    <row r="196" spans="1:87" x14ac:dyDescent="0.25">
      <c r="A196">
        <v>243</v>
      </c>
      <c r="B196">
        <v>114858</v>
      </c>
      <c r="C196" t="s">
        <v>777</v>
      </c>
      <c r="D196" t="s">
        <v>106</v>
      </c>
      <c r="E196" t="s">
        <v>107</v>
      </c>
      <c r="F196">
        <v>58.13</v>
      </c>
      <c r="G196" t="s">
        <v>108</v>
      </c>
      <c r="H196">
        <v>58.1</v>
      </c>
      <c r="I196" t="s">
        <v>90</v>
      </c>
      <c r="J196">
        <v>58</v>
      </c>
      <c r="K196" t="s">
        <v>91</v>
      </c>
      <c r="L196" t="s">
        <v>92</v>
      </c>
      <c r="M196" t="s">
        <v>93</v>
      </c>
      <c r="N196">
        <v>114</v>
      </c>
      <c r="O196" t="s">
        <v>94</v>
      </c>
      <c r="P196">
        <v>11</v>
      </c>
      <c r="Q196" t="s">
        <v>95</v>
      </c>
      <c r="R196">
        <v>1</v>
      </c>
      <c r="S196" t="s">
        <v>96</v>
      </c>
      <c r="T196">
        <v>1</v>
      </c>
      <c r="U196" t="s">
        <v>97</v>
      </c>
      <c r="V196">
        <v>11</v>
      </c>
      <c r="W196" t="s">
        <v>97</v>
      </c>
      <c r="X196">
        <v>1</v>
      </c>
      <c r="Y196" t="s">
        <v>98</v>
      </c>
      <c r="Z196">
        <v>2014</v>
      </c>
      <c r="AA196">
        <v>409</v>
      </c>
      <c r="AB196">
        <v>14254790000</v>
      </c>
      <c r="AC196">
        <v>82</v>
      </c>
      <c r="AD196" t="s">
        <v>109</v>
      </c>
      <c r="AE196" t="s">
        <v>100</v>
      </c>
      <c r="AF196" t="s">
        <v>101</v>
      </c>
      <c r="AG196" t="s">
        <v>102</v>
      </c>
      <c r="AH196" t="s">
        <v>103</v>
      </c>
      <c r="AI196">
        <v>44</v>
      </c>
      <c r="AJ196">
        <v>40</v>
      </c>
      <c r="AK196">
        <v>40</v>
      </c>
      <c r="AL196">
        <v>38</v>
      </c>
      <c r="AM196">
        <v>42</v>
      </c>
      <c r="AN196">
        <v>38</v>
      </c>
      <c r="AO196">
        <v>38</v>
      </c>
      <c r="AP196">
        <v>38</v>
      </c>
      <c r="AQ196">
        <v>38</v>
      </c>
      <c r="AR196">
        <v>38</v>
      </c>
      <c r="AS196">
        <v>38</v>
      </c>
      <c r="AT196">
        <v>42</v>
      </c>
      <c r="AU196">
        <v>34</v>
      </c>
      <c r="AV196">
        <v>34</v>
      </c>
      <c r="AW196">
        <v>38</v>
      </c>
      <c r="AX196">
        <v>34</v>
      </c>
      <c r="AY196">
        <v>34</v>
      </c>
      <c r="AZ196">
        <v>34</v>
      </c>
      <c r="BA196">
        <v>34</v>
      </c>
      <c r="BB196">
        <v>31</v>
      </c>
      <c r="BC196">
        <v>38</v>
      </c>
      <c r="BD196">
        <v>38</v>
      </c>
      <c r="BE196">
        <v>38</v>
      </c>
      <c r="BF196">
        <v>38</v>
      </c>
      <c r="BG196">
        <v>34</v>
      </c>
      <c r="BH196">
        <v>33</v>
      </c>
      <c r="BI196">
        <v>33</v>
      </c>
      <c r="BJ196">
        <v>26</v>
      </c>
      <c r="BK196">
        <v>26</v>
      </c>
      <c r="BL196">
        <v>26</v>
      </c>
      <c r="BM196">
        <v>22</v>
      </c>
      <c r="BN196">
        <v>22</v>
      </c>
      <c r="BO196">
        <v>22</v>
      </c>
      <c r="BP196">
        <v>26</v>
      </c>
      <c r="BQ196">
        <v>26</v>
      </c>
      <c r="BR196">
        <v>22</v>
      </c>
      <c r="BS196">
        <v>30</v>
      </c>
      <c r="BT196">
        <v>26</v>
      </c>
      <c r="BU196">
        <v>26</v>
      </c>
      <c r="BV196">
        <v>26</v>
      </c>
      <c r="BW196">
        <v>26</v>
      </c>
      <c r="BX196">
        <v>30</v>
      </c>
      <c r="BY196">
        <v>27</v>
      </c>
      <c r="BZ196">
        <v>27</v>
      </c>
      <c r="CA196">
        <v>32.61363636363636</v>
      </c>
      <c r="CB196">
        <v>34</v>
      </c>
      <c r="CC196">
        <v>6.2884756502850729</v>
      </c>
      <c r="CD196">
        <v>0.19281737185543082</v>
      </c>
      <c r="CE196">
        <v>22</v>
      </c>
      <c r="CF196">
        <v>44</v>
      </c>
      <c r="CG196">
        <v>22</v>
      </c>
      <c r="CH196">
        <v>-17</v>
      </c>
      <c r="CI196">
        <v>17</v>
      </c>
    </row>
    <row r="197" spans="1:87" x14ac:dyDescent="0.25">
      <c r="A197">
        <v>244</v>
      </c>
      <c r="B197">
        <v>114901</v>
      </c>
      <c r="C197" t="s">
        <v>778</v>
      </c>
      <c r="D197" t="s">
        <v>779</v>
      </c>
      <c r="E197" t="s">
        <v>780</v>
      </c>
      <c r="F197">
        <v>94.91</v>
      </c>
      <c r="G197" t="s">
        <v>781</v>
      </c>
      <c r="H197">
        <v>94.9</v>
      </c>
      <c r="I197" t="s">
        <v>495</v>
      </c>
      <c r="J197">
        <v>94</v>
      </c>
      <c r="K197" t="s">
        <v>496</v>
      </c>
      <c r="L197" t="s">
        <v>497</v>
      </c>
      <c r="M197" t="s">
        <v>498</v>
      </c>
      <c r="N197">
        <v>555</v>
      </c>
      <c r="O197" t="s">
        <v>782</v>
      </c>
      <c r="P197">
        <v>55</v>
      </c>
      <c r="Q197" t="s">
        <v>783</v>
      </c>
      <c r="R197">
        <v>5</v>
      </c>
      <c r="S197" t="s">
        <v>143</v>
      </c>
      <c r="T197">
        <v>1</v>
      </c>
      <c r="U197" t="s">
        <v>97</v>
      </c>
      <c r="V197">
        <v>11</v>
      </c>
      <c r="W197" t="s">
        <v>97</v>
      </c>
      <c r="X197">
        <v>1</v>
      </c>
      <c r="Y197" t="s">
        <v>98</v>
      </c>
      <c r="Z197">
        <v>1990</v>
      </c>
      <c r="AA197">
        <v>4</v>
      </c>
      <c r="AC197">
        <v>15</v>
      </c>
      <c r="AD197" t="s">
        <v>173</v>
      </c>
      <c r="AE197" t="s">
        <v>146</v>
      </c>
      <c r="AF197" t="s">
        <v>147</v>
      </c>
      <c r="AG197" t="s">
        <v>163</v>
      </c>
      <c r="AH197" t="s">
        <v>144</v>
      </c>
      <c r="AI197">
        <v>86</v>
      </c>
      <c r="AJ197">
        <v>86</v>
      </c>
      <c r="AK197">
        <v>86</v>
      </c>
      <c r="AL197">
        <v>84</v>
      </c>
      <c r="AM197">
        <v>81</v>
      </c>
      <c r="AN197">
        <v>80</v>
      </c>
      <c r="AO197">
        <v>80</v>
      </c>
      <c r="AP197">
        <v>80</v>
      </c>
      <c r="AQ197">
        <v>80</v>
      </c>
      <c r="AR197">
        <v>80</v>
      </c>
      <c r="AS197">
        <v>80</v>
      </c>
      <c r="AT197">
        <v>80</v>
      </c>
      <c r="AU197">
        <v>80</v>
      </c>
      <c r="AV197">
        <v>80</v>
      </c>
      <c r="AW197">
        <v>81</v>
      </c>
      <c r="AX197">
        <v>81</v>
      </c>
      <c r="AY197">
        <v>82</v>
      </c>
      <c r="AZ197">
        <v>82</v>
      </c>
      <c r="BA197">
        <v>81</v>
      </c>
      <c r="BB197">
        <v>80</v>
      </c>
      <c r="BC197">
        <v>80</v>
      </c>
      <c r="BD197">
        <v>80</v>
      </c>
      <c r="BE197">
        <v>80</v>
      </c>
      <c r="BF197">
        <v>80</v>
      </c>
      <c r="BG197">
        <v>80</v>
      </c>
      <c r="BH197">
        <v>80</v>
      </c>
      <c r="BI197">
        <v>80</v>
      </c>
      <c r="BJ197">
        <v>79</v>
      </c>
      <c r="BK197">
        <v>80</v>
      </c>
      <c r="BL197">
        <v>80</v>
      </c>
      <c r="BM197">
        <v>80</v>
      </c>
      <c r="BN197">
        <v>80</v>
      </c>
      <c r="BO197">
        <v>80</v>
      </c>
      <c r="BP197">
        <v>80</v>
      </c>
      <c r="BQ197">
        <v>80</v>
      </c>
      <c r="BR197">
        <v>80</v>
      </c>
      <c r="BS197">
        <v>80</v>
      </c>
      <c r="BT197">
        <v>80</v>
      </c>
      <c r="BU197">
        <v>80</v>
      </c>
      <c r="BV197">
        <v>80</v>
      </c>
      <c r="BW197">
        <v>80</v>
      </c>
      <c r="BX197">
        <v>80</v>
      </c>
      <c r="BY197">
        <v>80</v>
      </c>
      <c r="BZ197">
        <v>80</v>
      </c>
      <c r="CA197">
        <v>80.659090909090907</v>
      </c>
      <c r="CB197">
        <v>80</v>
      </c>
      <c r="CC197">
        <v>1.6557606531079803</v>
      </c>
      <c r="CD197">
        <v>2.0527886372710941E-2</v>
      </c>
      <c r="CE197">
        <v>79</v>
      </c>
      <c r="CF197">
        <v>86</v>
      </c>
      <c r="CG197">
        <v>7</v>
      </c>
      <c r="CH197">
        <v>-6</v>
      </c>
      <c r="CI197">
        <v>6</v>
      </c>
    </row>
    <row r="198" spans="1:87" x14ac:dyDescent="0.25">
      <c r="A198">
        <v>246</v>
      </c>
      <c r="B198">
        <v>116298</v>
      </c>
      <c r="C198" t="s">
        <v>784</v>
      </c>
      <c r="D198" t="s">
        <v>87</v>
      </c>
      <c r="E198" t="s">
        <v>88</v>
      </c>
      <c r="F198">
        <v>58.12</v>
      </c>
      <c r="G198" t="s">
        <v>89</v>
      </c>
      <c r="H198">
        <v>58.1</v>
      </c>
      <c r="I198" t="s">
        <v>90</v>
      </c>
      <c r="J198">
        <v>58</v>
      </c>
      <c r="K198" t="s">
        <v>91</v>
      </c>
      <c r="L198" t="s">
        <v>92</v>
      </c>
      <c r="M198" t="s">
        <v>93</v>
      </c>
      <c r="N198">
        <v>114</v>
      </c>
      <c r="O198" t="s">
        <v>94</v>
      </c>
      <c r="P198">
        <v>11</v>
      </c>
      <c r="Q198" t="s">
        <v>95</v>
      </c>
      <c r="R198">
        <v>1</v>
      </c>
      <c r="S198" t="s">
        <v>96</v>
      </c>
      <c r="T198">
        <v>1</v>
      </c>
      <c r="U198" t="s">
        <v>97</v>
      </c>
      <c r="V198">
        <v>11</v>
      </c>
      <c r="W198" t="s">
        <v>97</v>
      </c>
      <c r="X198">
        <v>1</v>
      </c>
      <c r="Y198" t="s">
        <v>98</v>
      </c>
      <c r="Z198">
        <v>2013</v>
      </c>
      <c r="AA198">
        <v>1974</v>
      </c>
      <c r="AB198">
        <v>57098150000</v>
      </c>
      <c r="AC198">
        <v>93</v>
      </c>
      <c r="AD198" t="s">
        <v>99</v>
      </c>
      <c r="AE198" t="s">
        <v>100</v>
      </c>
      <c r="AF198" t="s">
        <v>101</v>
      </c>
      <c r="AG198" t="s">
        <v>102</v>
      </c>
      <c r="AH198" t="s">
        <v>103</v>
      </c>
      <c r="AI198">
        <v>73</v>
      </c>
      <c r="AJ198">
        <v>73</v>
      </c>
      <c r="AK198">
        <v>71</v>
      </c>
      <c r="AL198">
        <v>72</v>
      </c>
      <c r="AM198">
        <v>72</v>
      </c>
      <c r="AN198">
        <v>72</v>
      </c>
      <c r="AO198">
        <v>72</v>
      </c>
      <c r="AP198">
        <v>72</v>
      </c>
      <c r="AQ198">
        <v>64</v>
      </c>
      <c r="AR198">
        <v>63</v>
      </c>
      <c r="AS198">
        <v>63</v>
      </c>
      <c r="AT198">
        <v>64</v>
      </c>
      <c r="AU198">
        <v>63</v>
      </c>
      <c r="AV198">
        <v>63</v>
      </c>
      <c r="AW198">
        <v>63</v>
      </c>
      <c r="AX198">
        <v>63</v>
      </c>
      <c r="AY198">
        <v>63</v>
      </c>
      <c r="AZ198">
        <v>63</v>
      </c>
      <c r="BA198">
        <v>63</v>
      </c>
      <c r="BB198">
        <v>63</v>
      </c>
      <c r="BC198">
        <v>63</v>
      </c>
      <c r="BD198">
        <v>63</v>
      </c>
      <c r="BE198">
        <v>63</v>
      </c>
      <c r="BF198">
        <v>62</v>
      </c>
      <c r="BG198">
        <v>23</v>
      </c>
      <c r="BH198">
        <v>23</v>
      </c>
      <c r="BI198">
        <v>23</v>
      </c>
      <c r="BJ198">
        <v>23</v>
      </c>
      <c r="BK198">
        <v>23</v>
      </c>
      <c r="BL198">
        <v>23</v>
      </c>
      <c r="BM198">
        <v>23</v>
      </c>
      <c r="BN198">
        <v>23</v>
      </c>
      <c r="BO198">
        <v>23</v>
      </c>
      <c r="BP198">
        <v>23</v>
      </c>
      <c r="BQ198">
        <v>23</v>
      </c>
      <c r="BR198">
        <v>23</v>
      </c>
      <c r="BS198">
        <v>22</v>
      </c>
      <c r="BT198">
        <v>22</v>
      </c>
      <c r="BU198">
        <v>23</v>
      </c>
      <c r="BV198">
        <v>25</v>
      </c>
      <c r="BW198">
        <v>25</v>
      </c>
      <c r="BX198">
        <v>24</v>
      </c>
      <c r="BY198">
        <v>24</v>
      </c>
      <c r="BZ198">
        <v>25</v>
      </c>
      <c r="CA198">
        <v>46.63636363636364</v>
      </c>
      <c r="CB198">
        <v>63</v>
      </c>
      <c r="CC198">
        <v>21.795125238083926</v>
      </c>
      <c r="CD198">
        <v>0.46734186670355393</v>
      </c>
      <c r="CE198">
        <v>22</v>
      </c>
      <c r="CF198">
        <v>73</v>
      </c>
      <c r="CG198">
        <v>51</v>
      </c>
      <c r="CH198">
        <v>-48</v>
      </c>
      <c r="CI198">
        <v>48</v>
      </c>
    </row>
    <row r="199" spans="1:87" x14ac:dyDescent="0.25">
      <c r="A199">
        <v>247</v>
      </c>
      <c r="B199">
        <v>116460</v>
      </c>
      <c r="C199" t="s">
        <v>785</v>
      </c>
      <c r="D199" t="s">
        <v>786</v>
      </c>
      <c r="E199" t="s">
        <v>787</v>
      </c>
      <c r="F199">
        <v>71.12</v>
      </c>
      <c r="G199" t="s">
        <v>788</v>
      </c>
      <c r="H199">
        <v>71.099999999999994</v>
      </c>
      <c r="I199" t="s">
        <v>789</v>
      </c>
      <c r="J199">
        <v>71</v>
      </c>
      <c r="K199" t="s">
        <v>790</v>
      </c>
      <c r="L199" t="s">
        <v>117</v>
      </c>
      <c r="M199" t="s">
        <v>118</v>
      </c>
      <c r="N199">
        <v>572</v>
      </c>
      <c r="O199" t="s">
        <v>791</v>
      </c>
      <c r="P199">
        <v>57</v>
      </c>
      <c r="Q199" t="s">
        <v>142</v>
      </c>
      <c r="R199">
        <v>5</v>
      </c>
      <c r="S199" t="s">
        <v>143</v>
      </c>
      <c r="T199">
        <v>1</v>
      </c>
      <c r="U199" t="s">
        <v>97</v>
      </c>
      <c r="V199">
        <v>11</v>
      </c>
      <c r="W199" t="s">
        <v>97</v>
      </c>
      <c r="X199">
        <v>1</v>
      </c>
      <c r="Y199" t="s">
        <v>98</v>
      </c>
      <c r="Z199">
        <v>2013</v>
      </c>
      <c r="AA199">
        <v>441</v>
      </c>
      <c r="AB199">
        <v>13985380000</v>
      </c>
      <c r="AC199">
        <v>82</v>
      </c>
      <c r="AD199" t="s">
        <v>109</v>
      </c>
      <c r="AE199" t="s">
        <v>100</v>
      </c>
      <c r="AF199" t="s">
        <v>101</v>
      </c>
      <c r="AG199" t="s">
        <v>102</v>
      </c>
      <c r="AH199" t="s">
        <v>103</v>
      </c>
      <c r="AI199">
        <v>40</v>
      </c>
      <c r="AJ199">
        <v>37</v>
      </c>
      <c r="AK199">
        <v>38</v>
      </c>
      <c r="AL199">
        <v>41</v>
      </c>
      <c r="AM199">
        <v>39</v>
      </c>
      <c r="AN199">
        <v>41</v>
      </c>
      <c r="AO199">
        <v>44</v>
      </c>
      <c r="AP199">
        <v>1</v>
      </c>
      <c r="AQ199">
        <v>42</v>
      </c>
      <c r="AR199">
        <v>40</v>
      </c>
      <c r="AS199">
        <v>41</v>
      </c>
      <c r="AT199">
        <v>41</v>
      </c>
      <c r="AU199">
        <v>41</v>
      </c>
      <c r="AV199">
        <v>40</v>
      </c>
      <c r="AW199">
        <v>41</v>
      </c>
      <c r="AX199">
        <v>40</v>
      </c>
      <c r="AY199">
        <v>39</v>
      </c>
      <c r="AZ199">
        <v>39</v>
      </c>
      <c r="BA199">
        <v>37</v>
      </c>
      <c r="BB199">
        <v>39</v>
      </c>
      <c r="BC199">
        <v>39</v>
      </c>
      <c r="BD199">
        <v>39</v>
      </c>
      <c r="BE199">
        <v>39</v>
      </c>
      <c r="BF199">
        <v>40</v>
      </c>
      <c r="BG199">
        <v>40</v>
      </c>
      <c r="BH199">
        <v>42</v>
      </c>
      <c r="BI199">
        <v>41</v>
      </c>
      <c r="BJ199">
        <v>37</v>
      </c>
      <c r="BK199">
        <v>37</v>
      </c>
      <c r="BL199">
        <v>38</v>
      </c>
      <c r="BM199">
        <v>38</v>
      </c>
      <c r="BN199">
        <v>39</v>
      </c>
      <c r="BO199">
        <v>39</v>
      </c>
      <c r="BP199">
        <v>40</v>
      </c>
      <c r="BQ199">
        <v>39</v>
      </c>
      <c r="BR199">
        <v>38</v>
      </c>
      <c r="BS199">
        <v>39</v>
      </c>
      <c r="BT199">
        <v>40</v>
      </c>
      <c r="BU199">
        <v>38</v>
      </c>
      <c r="BV199">
        <v>38</v>
      </c>
      <c r="BW199">
        <v>40</v>
      </c>
      <c r="BX199">
        <v>18</v>
      </c>
      <c r="BY199">
        <v>20</v>
      </c>
      <c r="BZ199">
        <v>20</v>
      </c>
      <c r="CA199">
        <v>37.25</v>
      </c>
      <c r="CB199">
        <v>39</v>
      </c>
      <c r="CC199">
        <v>7.7373302288171377</v>
      </c>
      <c r="CD199">
        <v>0.20771356318972181</v>
      </c>
      <c r="CE199">
        <v>1</v>
      </c>
      <c r="CF199">
        <v>44</v>
      </c>
      <c r="CG199">
        <v>43</v>
      </c>
      <c r="CH199">
        <v>-20</v>
      </c>
      <c r="CI199">
        <v>20</v>
      </c>
    </row>
    <row r="200" spans="1:87" x14ac:dyDescent="0.25">
      <c r="A200">
        <v>248</v>
      </c>
      <c r="B200">
        <v>116652</v>
      </c>
      <c r="C200" t="s">
        <v>792</v>
      </c>
      <c r="D200" t="s">
        <v>793</v>
      </c>
      <c r="E200" t="s">
        <v>794</v>
      </c>
      <c r="F200">
        <v>58.12</v>
      </c>
      <c r="G200" t="s">
        <v>89</v>
      </c>
      <c r="H200">
        <v>58.1</v>
      </c>
      <c r="I200" t="s">
        <v>90</v>
      </c>
      <c r="J200">
        <v>58</v>
      </c>
      <c r="K200" t="s">
        <v>91</v>
      </c>
      <c r="L200" t="s">
        <v>92</v>
      </c>
      <c r="M200" t="s">
        <v>93</v>
      </c>
      <c r="N200">
        <v>114</v>
      </c>
      <c r="O200" t="s">
        <v>94</v>
      </c>
      <c r="P200">
        <v>11</v>
      </c>
      <c r="Q200" t="s">
        <v>95</v>
      </c>
      <c r="R200">
        <v>1</v>
      </c>
      <c r="S200" t="s">
        <v>96</v>
      </c>
      <c r="T200">
        <v>1</v>
      </c>
      <c r="U200" t="s">
        <v>97</v>
      </c>
      <c r="V200">
        <v>11</v>
      </c>
      <c r="W200" t="s">
        <v>97</v>
      </c>
      <c r="X200">
        <v>1</v>
      </c>
      <c r="Y200" t="s">
        <v>98</v>
      </c>
      <c r="Z200">
        <v>2023</v>
      </c>
      <c r="AA200">
        <v>37</v>
      </c>
      <c r="AB200">
        <v>572280000</v>
      </c>
      <c r="AC200">
        <v>40</v>
      </c>
      <c r="AD200" t="s">
        <v>283</v>
      </c>
      <c r="AE200" t="s">
        <v>121</v>
      </c>
      <c r="AF200" t="s">
        <v>122</v>
      </c>
      <c r="AG200" t="s">
        <v>123</v>
      </c>
      <c r="AH200" t="s">
        <v>137</v>
      </c>
      <c r="AI200">
        <v>39</v>
      </c>
      <c r="AJ200">
        <v>38</v>
      </c>
      <c r="AK200">
        <v>39</v>
      </c>
      <c r="AL200">
        <v>39</v>
      </c>
      <c r="AM200">
        <v>41</v>
      </c>
      <c r="AN200">
        <v>42</v>
      </c>
      <c r="AO200">
        <v>43</v>
      </c>
      <c r="AP200">
        <v>44</v>
      </c>
      <c r="AQ200">
        <v>40</v>
      </c>
      <c r="AR200">
        <v>36</v>
      </c>
      <c r="AS200">
        <v>38</v>
      </c>
      <c r="AT200">
        <v>35</v>
      </c>
      <c r="AU200">
        <v>38</v>
      </c>
      <c r="AV200">
        <v>35</v>
      </c>
      <c r="AW200">
        <v>39</v>
      </c>
      <c r="AX200">
        <v>35</v>
      </c>
      <c r="AY200">
        <v>37</v>
      </c>
      <c r="AZ200">
        <v>36</v>
      </c>
      <c r="BA200">
        <v>30</v>
      </c>
      <c r="BB200">
        <v>37</v>
      </c>
      <c r="BC200">
        <v>37</v>
      </c>
      <c r="BD200">
        <v>41</v>
      </c>
      <c r="BE200">
        <v>44</v>
      </c>
      <c r="BF200">
        <v>34</v>
      </c>
      <c r="BG200">
        <v>40</v>
      </c>
      <c r="BH200">
        <v>35</v>
      </c>
      <c r="BI200">
        <v>53</v>
      </c>
      <c r="BJ200">
        <v>53</v>
      </c>
      <c r="BK200">
        <v>33</v>
      </c>
      <c r="BL200">
        <v>38</v>
      </c>
      <c r="BM200">
        <v>33</v>
      </c>
      <c r="BN200">
        <v>33</v>
      </c>
      <c r="BO200">
        <v>40</v>
      </c>
      <c r="BP200">
        <v>41</v>
      </c>
      <c r="BQ200">
        <v>28</v>
      </c>
      <c r="BR200">
        <v>48</v>
      </c>
      <c r="BS200">
        <v>54</v>
      </c>
      <c r="BT200">
        <v>53</v>
      </c>
      <c r="BU200">
        <v>45</v>
      </c>
      <c r="BV200">
        <v>31</v>
      </c>
      <c r="BW200">
        <v>41</v>
      </c>
      <c r="BX200">
        <v>43</v>
      </c>
      <c r="BY200">
        <v>39</v>
      </c>
      <c r="BZ200">
        <v>38</v>
      </c>
      <c r="CA200">
        <v>39.454545454545453</v>
      </c>
      <c r="CB200">
        <v>39</v>
      </c>
      <c r="CC200">
        <v>5.9628873350063269</v>
      </c>
      <c r="CD200">
        <v>0.15113308913610507</v>
      </c>
      <c r="CE200">
        <v>28</v>
      </c>
      <c r="CF200">
        <v>54</v>
      </c>
      <c r="CG200">
        <v>26</v>
      </c>
      <c r="CH200">
        <v>-1</v>
      </c>
      <c r="CI200">
        <v>1</v>
      </c>
    </row>
    <row r="201" spans="1:87" x14ac:dyDescent="0.25">
      <c r="A201">
        <v>249</v>
      </c>
      <c r="B201">
        <v>116905</v>
      </c>
      <c r="C201" t="s">
        <v>795</v>
      </c>
      <c r="D201" t="s">
        <v>796</v>
      </c>
      <c r="E201" t="s">
        <v>797</v>
      </c>
      <c r="F201">
        <v>91.21</v>
      </c>
      <c r="G201" t="s">
        <v>310</v>
      </c>
      <c r="H201">
        <v>91.2</v>
      </c>
      <c r="I201" t="s">
        <v>311</v>
      </c>
      <c r="J201">
        <v>91</v>
      </c>
      <c r="K201" t="s">
        <v>312</v>
      </c>
      <c r="L201" t="s">
        <v>188</v>
      </c>
      <c r="M201" t="s">
        <v>189</v>
      </c>
      <c r="N201">
        <v>569</v>
      </c>
      <c r="O201" t="s">
        <v>499</v>
      </c>
      <c r="P201">
        <v>56</v>
      </c>
      <c r="Q201" t="s">
        <v>265</v>
      </c>
      <c r="R201">
        <v>5</v>
      </c>
      <c r="S201" t="s">
        <v>143</v>
      </c>
      <c r="T201">
        <v>1</v>
      </c>
      <c r="U201" t="s">
        <v>97</v>
      </c>
      <c r="V201">
        <v>11</v>
      </c>
      <c r="W201" t="s">
        <v>97</v>
      </c>
      <c r="X201">
        <v>1</v>
      </c>
      <c r="Y201" t="s">
        <v>98</v>
      </c>
      <c r="Z201">
        <v>1999</v>
      </c>
      <c r="AC201">
        <v>0</v>
      </c>
      <c r="AD201" t="s">
        <v>147</v>
      </c>
      <c r="AE201" t="s">
        <v>146</v>
      </c>
      <c r="AF201" t="s">
        <v>147</v>
      </c>
      <c r="AG201" t="s">
        <v>157</v>
      </c>
      <c r="AH201" t="s">
        <v>144</v>
      </c>
      <c r="AI201">
        <v>3</v>
      </c>
      <c r="AJ201">
        <v>3</v>
      </c>
      <c r="AK201">
        <v>3</v>
      </c>
      <c r="AL201">
        <v>3</v>
      </c>
      <c r="AM201">
        <v>3</v>
      </c>
      <c r="AN201">
        <v>3</v>
      </c>
      <c r="AO201">
        <v>3</v>
      </c>
      <c r="AP201">
        <v>3</v>
      </c>
      <c r="AQ201">
        <v>3</v>
      </c>
      <c r="AR201">
        <v>3</v>
      </c>
      <c r="AS201">
        <v>3</v>
      </c>
      <c r="AT201">
        <v>3</v>
      </c>
      <c r="AU201">
        <v>3</v>
      </c>
      <c r="AV201">
        <v>3</v>
      </c>
      <c r="AW201">
        <v>3</v>
      </c>
      <c r="AX201">
        <v>3</v>
      </c>
      <c r="AY201">
        <v>3</v>
      </c>
      <c r="AZ201">
        <v>3</v>
      </c>
      <c r="BA201">
        <v>3</v>
      </c>
      <c r="BB201">
        <v>3</v>
      </c>
      <c r="BC201">
        <v>3</v>
      </c>
      <c r="BD201">
        <v>3</v>
      </c>
      <c r="BE201">
        <v>3</v>
      </c>
      <c r="BF201">
        <v>3</v>
      </c>
      <c r="BG201">
        <v>3</v>
      </c>
      <c r="BH201">
        <v>3</v>
      </c>
      <c r="BI201">
        <v>3</v>
      </c>
      <c r="BJ201">
        <v>3</v>
      </c>
      <c r="BK201">
        <v>3</v>
      </c>
      <c r="BL201">
        <v>3</v>
      </c>
      <c r="BM201">
        <v>3</v>
      </c>
      <c r="BN201">
        <v>3</v>
      </c>
      <c r="BO201">
        <v>3</v>
      </c>
      <c r="BP201">
        <v>3</v>
      </c>
      <c r="BQ201">
        <v>3</v>
      </c>
      <c r="BR201">
        <v>3</v>
      </c>
      <c r="BS201">
        <v>3</v>
      </c>
      <c r="BT201">
        <v>3</v>
      </c>
      <c r="BU201">
        <v>3</v>
      </c>
      <c r="BV201">
        <v>3</v>
      </c>
      <c r="BW201">
        <v>3</v>
      </c>
      <c r="BX201">
        <v>3</v>
      </c>
      <c r="BY201">
        <v>3</v>
      </c>
      <c r="BZ201">
        <v>3</v>
      </c>
      <c r="CA201">
        <v>3</v>
      </c>
      <c r="CB201">
        <v>3</v>
      </c>
      <c r="CC201">
        <v>0</v>
      </c>
      <c r="CD201">
        <v>0</v>
      </c>
      <c r="CE201">
        <v>3</v>
      </c>
      <c r="CF201">
        <v>3</v>
      </c>
      <c r="CG201">
        <v>0</v>
      </c>
      <c r="CH201">
        <v>0</v>
      </c>
      <c r="CI201">
        <v>0</v>
      </c>
    </row>
    <row r="202" spans="1:87" x14ac:dyDescent="0.25">
      <c r="A202">
        <v>250</v>
      </c>
      <c r="B202">
        <v>117335</v>
      </c>
      <c r="C202" t="s">
        <v>798</v>
      </c>
      <c r="D202" t="s">
        <v>799</v>
      </c>
      <c r="E202" t="s">
        <v>800</v>
      </c>
      <c r="F202">
        <v>58.13</v>
      </c>
      <c r="G202" t="s">
        <v>108</v>
      </c>
      <c r="H202">
        <v>58.1</v>
      </c>
      <c r="I202" t="s">
        <v>90</v>
      </c>
      <c r="J202">
        <v>58</v>
      </c>
      <c r="K202" t="s">
        <v>91</v>
      </c>
      <c r="L202" t="s">
        <v>92</v>
      </c>
      <c r="M202" t="s">
        <v>93</v>
      </c>
      <c r="N202">
        <v>114</v>
      </c>
      <c r="O202" t="s">
        <v>94</v>
      </c>
      <c r="P202">
        <v>11</v>
      </c>
      <c r="Q202" t="s">
        <v>95</v>
      </c>
      <c r="R202">
        <v>1</v>
      </c>
      <c r="S202" t="s">
        <v>96</v>
      </c>
      <c r="T202">
        <v>1</v>
      </c>
      <c r="U202" t="s">
        <v>97</v>
      </c>
      <c r="V202">
        <v>11</v>
      </c>
      <c r="W202" t="s">
        <v>97</v>
      </c>
      <c r="X202">
        <v>1</v>
      </c>
      <c r="Y202" t="s">
        <v>98</v>
      </c>
      <c r="Z202">
        <v>1994</v>
      </c>
      <c r="AA202">
        <v>250</v>
      </c>
      <c r="AB202">
        <v>3654260000</v>
      </c>
      <c r="AC202">
        <v>81</v>
      </c>
      <c r="AD202" t="s">
        <v>179</v>
      </c>
      <c r="AE202" t="s">
        <v>164</v>
      </c>
      <c r="AF202" t="s">
        <v>333</v>
      </c>
      <c r="AG202" t="s">
        <v>297</v>
      </c>
      <c r="AH202" t="s">
        <v>103</v>
      </c>
      <c r="AI202">
        <v>6</v>
      </c>
      <c r="AJ202">
        <v>6</v>
      </c>
      <c r="AK202">
        <v>6</v>
      </c>
      <c r="AL202">
        <v>6</v>
      </c>
      <c r="AM202">
        <v>6</v>
      </c>
      <c r="AN202">
        <v>6</v>
      </c>
      <c r="AO202">
        <v>6</v>
      </c>
      <c r="AP202">
        <v>6</v>
      </c>
      <c r="AQ202">
        <v>6</v>
      </c>
      <c r="AR202">
        <v>6</v>
      </c>
      <c r="AS202">
        <v>6</v>
      </c>
      <c r="AT202">
        <v>6</v>
      </c>
      <c r="AU202">
        <v>6</v>
      </c>
      <c r="AV202">
        <v>6</v>
      </c>
      <c r="AW202">
        <v>6</v>
      </c>
      <c r="AX202">
        <v>6</v>
      </c>
      <c r="AY202">
        <v>6</v>
      </c>
      <c r="AZ202">
        <v>6</v>
      </c>
      <c r="BA202">
        <v>6</v>
      </c>
      <c r="BB202">
        <v>6</v>
      </c>
      <c r="BC202">
        <v>6</v>
      </c>
      <c r="BD202">
        <v>6</v>
      </c>
      <c r="BE202">
        <v>6</v>
      </c>
      <c r="BF202">
        <v>6</v>
      </c>
      <c r="BG202">
        <v>6</v>
      </c>
      <c r="BH202">
        <v>6</v>
      </c>
      <c r="BI202">
        <v>6</v>
      </c>
      <c r="BJ202">
        <v>6</v>
      </c>
      <c r="BK202">
        <v>6</v>
      </c>
      <c r="BL202">
        <v>6</v>
      </c>
      <c r="BM202">
        <v>6</v>
      </c>
      <c r="BN202">
        <v>6</v>
      </c>
      <c r="BO202">
        <v>6</v>
      </c>
      <c r="BP202">
        <v>6</v>
      </c>
      <c r="BQ202">
        <v>6</v>
      </c>
      <c r="BR202">
        <v>6</v>
      </c>
      <c r="BS202">
        <v>6</v>
      </c>
      <c r="BT202">
        <v>6</v>
      </c>
      <c r="BU202">
        <v>6</v>
      </c>
      <c r="BV202">
        <v>6</v>
      </c>
      <c r="BW202">
        <v>6</v>
      </c>
      <c r="BX202">
        <v>6</v>
      </c>
      <c r="BY202">
        <v>6</v>
      </c>
      <c r="BZ202">
        <v>6</v>
      </c>
      <c r="CA202">
        <v>6</v>
      </c>
      <c r="CB202">
        <v>6</v>
      </c>
      <c r="CC202">
        <v>0</v>
      </c>
      <c r="CD202">
        <v>0</v>
      </c>
      <c r="CE202">
        <v>6</v>
      </c>
      <c r="CF202">
        <v>6</v>
      </c>
      <c r="CG202">
        <v>0</v>
      </c>
      <c r="CH202">
        <v>0</v>
      </c>
      <c r="CI202">
        <v>0</v>
      </c>
    </row>
    <row r="203" spans="1:87" x14ac:dyDescent="0.25">
      <c r="A203">
        <v>251</v>
      </c>
      <c r="B203">
        <v>117522</v>
      </c>
      <c r="C203" t="s">
        <v>801</v>
      </c>
      <c r="D203" t="s">
        <v>802</v>
      </c>
      <c r="E203" t="s">
        <v>803</v>
      </c>
      <c r="F203">
        <v>47.55</v>
      </c>
      <c r="G203" t="s">
        <v>804</v>
      </c>
      <c r="H203">
        <v>47.5</v>
      </c>
      <c r="I203" t="s">
        <v>805</v>
      </c>
      <c r="J203">
        <v>47</v>
      </c>
      <c r="K203" t="s">
        <v>280</v>
      </c>
      <c r="L203" t="s">
        <v>281</v>
      </c>
      <c r="M203" t="s">
        <v>282</v>
      </c>
      <c r="N203">
        <v>113</v>
      </c>
      <c r="O203" t="s">
        <v>119</v>
      </c>
      <c r="P203">
        <v>11</v>
      </c>
      <c r="Q203" t="s">
        <v>95</v>
      </c>
      <c r="R203">
        <v>1</v>
      </c>
      <c r="S203" t="s">
        <v>96</v>
      </c>
      <c r="T203">
        <v>1</v>
      </c>
      <c r="U203" t="s">
        <v>97</v>
      </c>
      <c r="V203">
        <v>11</v>
      </c>
      <c r="W203" t="s">
        <v>97</v>
      </c>
      <c r="X203">
        <v>1</v>
      </c>
      <c r="Y203" t="s">
        <v>98</v>
      </c>
      <c r="Z203">
        <v>1994</v>
      </c>
      <c r="AA203">
        <v>4</v>
      </c>
      <c r="AB203">
        <v>55330000</v>
      </c>
      <c r="AC203">
        <v>15</v>
      </c>
      <c r="AD203" t="s">
        <v>173</v>
      </c>
      <c r="AE203" t="s">
        <v>110</v>
      </c>
      <c r="AF203" t="s">
        <v>174</v>
      </c>
      <c r="AG203" t="s">
        <v>297</v>
      </c>
      <c r="AH203" t="s">
        <v>175</v>
      </c>
      <c r="AI203">
        <v>13</v>
      </c>
      <c r="AJ203">
        <v>13</v>
      </c>
      <c r="AK203">
        <v>13</v>
      </c>
      <c r="AL203">
        <v>13</v>
      </c>
      <c r="AM203">
        <v>13</v>
      </c>
      <c r="AN203">
        <v>13</v>
      </c>
      <c r="AO203">
        <v>16</v>
      </c>
      <c r="AP203">
        <v>13</v>
      </c>
      <c r="AQ203">
        <v>13</v>
      </c>
      <c r="AR203">
        <v>13</v>
      </c>
      <c r="AS203">
        <v>13</v>
      </c>
      <c r="AT203">
        <v>13</v>
      </c>
      <c r="AU203">
        <v>13</v>
      </c>
      <c r="AV203">
        <v>13</v>
      </c>
      <c r="AW203">
        <v>13</v>
      </c>
      <c r="AX203">
        <v>13</v>
      </c>
      <c r="AY203">
        <v>13</v>
      </c>
      <c r="AZ203">
        <v>13</v>
      </c>
      <c r="BA203">
        <v>13</v>
      </c>
      <c r="BB203">
        <v>13</v>
      </c>
      <c r="BC203">
        <v>26</v>
      </c>
      <c r="BD203">
        <v>26</v>
      </c>
      <c r="BE203">
        <v>26</v>
      </c>
      <c r="BF203">
        <v>26</v>
      </c>
      <c r="BG203">
        <v>26</v>
      </c>
      <c r="BH203">
        <v>13</v>
      </c>
      <c r="BI203">
        <v>13</v>
      </c>
      <c r="BJ203">
        <v>13</v>
      </c>
      <c r="BK203">
        <v>38</v>
      </c>
      <c r="BL203">
        <v>38</v>
      </c>
      <c r="BM203">
        <v>38</v>
      </c>
      <c r="BN203">
        <v>38</v>
      </c>
      <c r="BO203">
        <v>38</v>
      </c>
      <c r="BP203">
        <v>38</v>
      </c>
      <c r="BQ203">
        <v>13</v>
      </c>
      <c r="BR203">
        <v>13</v>
      </c>
      <c r="BS203">
        <v>13</v>
      </c>
      <c r="BT203">
        <v>13</v>
      </c>
      <c r="BU203">
        <v>13</v>
      </c>
      <c r="BV203">
        <v>13</v>
      </c>
      <c r="BW203">
        <v>13</v>
      </c>
      <c r="BX203">
        <v>13</v>
      </c>
      <c r="BY203">
        <v>13</v>
      </c>
      <c r="BZ203">
        <v>13</v>
      </c>
      <c r="CA203">
        <v>17.954545454545453</v>
      </c>
      <c r="CB203">
        <v>13</v>
      </c>
      <c r="CC203">
        <v>9.0526998297297023</v>
      </c>
      <c r="CD203">
        <v>0.50420100317481886</v>
      </c>
      <c r="CE203">
        <v>13</v>
      </c>
      <c r="CF203">
        <v>38</v>
      </c>
      <c r="CG203">
        <v>25</v>
      </c>
      <c r="CH203">
        <v>0</v>
      </c>
      <c r="CI203">
        <v>0</v>
      </c>
    </row>
    <row r="204" spans="1:87" x14ac:dyDescent="0.25">
      <c r="A204">
        <v>253</v>
      </c>
      <c r="B204">
        <v>118749</v>
      </c>
      <c r="C204" t="s">
        <v>806</v>
      </c>
      <c r="D204" t="s">
        <v>807</v>
      </c>
      <c r="E204" t="s">
        <v>808</v>
      </c>
      <c r="F204">
        <v>60.39</v>
      </c>
      <c r="G204" t="s">
        <v>152</v>
      </c>
      <c r="H204">
        <v>60.3</v>
      </c>
      <c r="I204" t="s">
        <v>153</v>
      </c>
      <c r="J204">
        <v>60</v>
      </c>
      <c r="K204" t="s">
        <v>154</v>
      </c>
      <c r="L204" t="s">
        <v>92</v>
      </c>
      <c r="M204" t="s">
        <v>93</v>
      </c>
      <c r="N204">
        <v>113</v>
      </c>
      <c r="O204" t="s">
        <v>119</v>
      </c>
      <c r="P204">
        <v>11</v>
      </c>
      <c r="Q204" t="s">
        <v>95</v>
      </c>
      <c r="R204">
        <v>1</v>
      </c>
      <c r="S204" t="s">
        <v>96</v>
      </c>
      <c r="T204">
        <v>16</v>
      </c>
      <c r="U204" t="s">
        <v>809</v>
      </c>
      <c r="V204">
        <v>60</v>
      </c>
      <c r="W204" t="s">
        <v>239</v>
      </c>
      <c r="X204">
        <v>3</v>
      </c>
      <c r="Y204" t="s">
        <v>240</v>
      </c>
      <c r="Z204">
        <v>2012</v>
      </c>
      <c r="AA204">
        <v>2</v>
      </c>
      <c r="AB204">
        <v>14830000</v>
      </c>
      <c r="AC204">
        <v>12</v>
      </c>
      <c r="AD204" t="s">
        <v>104</v>
      </c>
      <c r="AE204" t="s">
        <v>85</v>
      </c>
      <c r="AF204" t="s">
        <v>356</v>
      </c>
      <c r="AG204" t="s">
        <v>102</v>
      </c>
      <c r="AH204" t="s">
        <v>175</v>
      </c>
      <c r="AI204">
        <v>38</v>
      </c>
      <c r="AJ204">
        <v>37</v>
      </c>
      <c r="AK204">
        <v>38</v>
      </c>
      <c r="AL204">
        <v>37</v>
      </c>
      <c r="AM204">
        <v>38</v>
      </c>
      <c r="AN204">
        <v>37</v>
      </c>
      <c r="AO204">
        <v>37</v>
      </c>
      <c r="AP204">
        <v>37</v>
      </c>
      <c r="AQ204">
        <v>37</v>
      </c>
      <c r="AR204">
        <v>37</v>
      </c>
      <c r="AS204">
        <v>37</v>
      </c>
      <c r="AT204">
        <v>37</v>
      </c>
      <c r="AU204">
        <v>37</v>
      </c>
      <c r="AV204">
        <v>37</v>
      </c>
      <c r="AW204">
        <v>37</v>
      </c>
      <c r="AX204">
        <v>37</v>
      </c>
      <c r="AY204">
        <v>37</v>
      </c>
      <c r="AZ204">
        <v>37</v>
      </c>
      <c r="BA204">
        <v>38</v>
      </c>
      <c r="BB204">
        <v>37</v>
      </c>
      <c r="BC204">
        <v>37</v>
      </c>
      <c r="BD204">
        <v>37</v>
      </c>
      <c r="BE204">
        <v>37</v>
      </c>
      <c r="BF204">
        <v>37</v>
      </c>
      <c r="BG204">
        <v>37</v>
      </c>
      <c r="BH204">
        <v>37</v>
      </c>
      <c r="BI204">
        <v>37</v>
      </c>
      <c r="BJ204">
        <v>37</v>
      </c>
      <c r="BK204">
        <v>37</v>
      </c>
      <c r="BL204">
        <v>38</v>
      </c>
      <c r="BM204">
        <v>37</v>
      </c>
      <c r="BN204">
        <v>37</v>
      </c>
      <c r="BO204">
        <v>37</v>
      </c>
      <c r="BP204">
        <v>37</v>
      </c>
      <c r="BQ204">
        <v>37</v>
      </c>
      <c r="BR204">
        <v>37</v>
      </c>
      <c r="BS204">
        <v>37</v>
      </c>
      <c r="BT204">
        <v>37</v>
      </c>
      <c r="BU204">
        <v>37</v>
      </c>
      <c r="BV204">
        <v>37</v>
      </c>
      <c r="BW204">
        <v>37</v>
      </c>
      <c r="BX204">
        <v>37</v>
      </c>
      <c r="BY204">
        <v>37</v>
      </c>
      <c r="BZ204">
        <v>37</v>
      </c>
      <c r="CA204">
        <v>37.113636363636367</v>
      </c>
      <c r="CB204">
        <v>37</v>
      </c>
      <c r="CC204">
        <v>0.32103822064054915</v>
      </c>
      <c r="CD204">
        <v>8.6501418911109386E-3</v>
      </c>
      <c r="CE204">
        <v>37</v>
      </c>
      <c r="CF204">
        <v>38</v>
      </c>
      <c r="CG204">
        <v>1</v>
      </c>
      <c r="CH204">
        <v>-1</v>
      </c>
      <c r="CI204">
        <v>1</v>
      </c>
    </row>
    <row r="205" spans="1:87" x14ac:dyDescent="0.25">
      <c r="A205">
        <v>254</v>
      </c>
      <c r="B205">
        <v>119037</v>
      </c>
      <c r="C205" t="s">
        <v>810</v>
      </c>
      <c r="D205" t="s">
        <v>384</v>
      </c>
      <c r="E205" t="s">
        <v>385</v>
      </c>
      <c r="F205">
        <v>63.91</v>
      </c>
      <c r="G205" t="s">
        <v>212</v>
      </c>
      <c r="H205">
        <v>63.9</v>
      </c>
      <c r="I205" t="s">
        <v>213</v>
      </c>
      <c r="J205">
        <v>63</v>
      </c>
      <c r="K205" t="s">
        <v>172</v>
      </c>
      <c r="L205" t="s">
        <v>131</v>
      </c>
      <c r="M205" t="s">
        <v>132</v>
      </c>
      <c r="N205">
        <v>114</v>
      </c>
      <c r="O205" t="s">
        <v>94</v>
      </c>
      <c r="P205">
        <v>11</v>
      </c>
      <c r="Q205" t="s">
        <v>95</v>
      </c>
      <c r="R205">
        <v>1</v>
      </c>
      <c r="S205" t="s">
        <v>96</v>
      </c>
      <c r="T205">
        <v>5</v>
      </c>
      <c r="U205" t="s">
        <v>386</v>
      </c>
      <c r="V205">
        <v>50</v>
      </c>
      <c r="W205" t="s">
        <v>387</v>
      </c>
      <c r="X205">
        <v>3</v>
      </c>
      <c r="Y205" t="s">
        <v>240</v>
      </c>
      <c r="Z205">
        <v>2023</v>
      </c>
      <c r="AA205">
        <v>215</v>
      </c>
      <c r="AB205">
        <v>6975250000</v>
      </c>
      <c r="AC205">
        <v>70</v>
      </c>
      <c r="AD205" t="s">
        <v>287</v>
      </c>
      <c r="AE205" t="s">
        <v>155</v>
      </c>
      <c r="AF205" t="s">
        <v>156</v>
      </c>
      <c r="AG205" t="s">
        <v>123</v>
      </c>
      <c r="AH205" t="s">
        <v>124</v>
      </c>
      <c r="AI205">
        <v>100</v>
      </c>
      <c r="AJ205">
        <v>108</v>
      </c>
      <c r="AK205">
        <v>93</v>
      </c>
      <c r="AL205">
        <v>116</v>
      </c>
      <c r="AM205">
        <v>126</v>
      </c>
      <c r="AN205">
        <v>95</v>
      </c>
      <c r="AO205">
        <v>109</v>
      </c>
      <c r="AP205">
        <v>93</v>
      </c>
      <c r="AQ205">
        <v>92</v>
      </c>
      <c r="AR205">
        <v>102</v>
      </c>
      <c r="AS205">
        <v>91</v>
      </c>
      <c r="AT205">
        <v>113</v>
      </c>
      <c r="AU205">
        <v>95</v>
      </c>
      <c r="AV205">
        <v>104</v>
      </c>
      <c r="AW205">
        <v>79</v>
      </c>
      <c r="AX205">
        <v>79</v>
      </c>
      <c r="AY205">
        <v>97</v>
      </c>
      <c r="AZ205">
        <v>79</v>
      </c>
      <c r="BA205">
        <v>86</v>
      </c>
      <c r="BB205">
        <v>106</v>
      </c>
      <c r="BC205">
        <v>96</v>
      </c>
      <c r="BD205">
        <v>86</v>
      </c>
      <c r="BE205">
        <v>91</v>
      </c>
      <c r="BF205">
        <v>97</v>
      </c>
      <c r="BG205">
        <v>101</v>
      </c>
      <c r="BH205">
        <v>97</v>
      </c>
      <c r="BI205">
        <v>97</v>
      </c>
      <c r="BJ205">
        <v>99</v>
      </c>
      <c r="BK205">
        <v>105</v>
      </c>
      <c r="BL205">
        <v>114</v>
      </c>
      <c r="BM205">
        <v>105</v>
      </c>
      <c r="BN205">
        <v>96</v>
      </c>
      <c r="BO205">
        <v>85</v>
      </c>
      <c r="BP205">
        <v>132</v>
      </c>
      <c r="BQ205">
        <v>86</v>
      </c>
      <c r="BR205">
        <v>93</v>
      </c>
      <c r="BS205">
        <v>86</v>
      </c>
      <c r="BT205">
        <v>84</v>
      </c>
      <c r="BU205">
        <v>111</v>
      </c>
      <c r="BV205">
        <v>94</v>
      </c>
      <c r="BW205">
        <v>109</v>
      </c>
      <c r="BX205">
        <v>85</v>
      </c>
      <c r="BY205">
        <v>103</v>
      </c>
      <c r="BZ205">
        <v>94</v>
      </c>
      <c r="CA205">
        <v>97.931818181818187</v>
      </c>
      <c r="CB205">
        <v>96.5</v>
      </c>
      <c r="CC205">
        <v>11.78567859196704</v>
      </c>
      <c r="CD205">
        <v>0.12034575494234155</v>
      </c>
      <c r="CE205">
        <v>79</v>
      </c>
      <c r="CF205">
        <v>132</v>
      </c>
      <c r="CG205">
        <v>53</v>
      </c>
      <c r="CH205">
        <v>-6</v>
      </c>
      <c r="CI205">
        <v>6</v>
      </c>
    </row>
    <row r="206" spans="1:87" x14ac:dyDescent="0.25">
      <c r="A206">
        <v>255</v>
      </c>
      <c r="B206">
        <v>119130</v>
      </c>
      <c r="C206" t="s">
        <v>811</v>
      </c>
      <c r="D206" t="s">
        <v>87</v>
      </c>
      <c r="E206" t="s">
        <v>88</v>
      </c>
      <c r="F206">
        <v>58.12</v>
      </c>
      <c r="G206" t="s">
        <v>89</v>
      </c>
      <c r="H206">
        <v>58.1</v>
      </c>
      <c r="I206" t="s">
        <v>90</v>
      </c>
      <c r="J206">
        <v>58</v>
      </c>
      <c r="K206" t="s">
        <v>91</v>
      </c>
      <c r="L206" t="s">
        <v>92</v>
      </c>
      <c r="M206" t="s">
        <v>93</v>
      </c>
      <c r="N206">
        <v>114</v>
      </c>
      <c r="O206" t="s">
        <v>94</v>
      </c>
      <c r="P206">
        <v>11</v>
      </c>
      <c r="Q206" t="s">
        <v>95</v>
      </c>
      <c r="R206">
        <v>1</v>
      </c>
      <c r="S206" t="s">
        <v>96</v>
      </c>
      <c r="T206">
        <v>1</v>
      </c>
      <c r="U206" t="s">
        <v>97</v>
      </c>
      <c r="V206">
        <v>11</v>
      </c>
      <c r="W206" t="s">
        <v>97</v>
      </c>
      <c r="X206">
        <v>1</v>
      </c>
      <c r="Y206" t="s">
        <v>98</v>
      </c>
      <c r="Z206">
        <v>2013</v>
      </c>
      <c r="AA206">
        <v>1974</v>
      </c>
      <c r="AB206">
        <v>57098150000</v>
      </c>
      <c r="AC206">
        <v>93</v>
      </c>
      <c r="AD206" t="s">
        <v>99</v>
      </c>
      <c r="AE206" t="s">
        <v>100</v>
      </c>
      <c r="AF206" t="s">
        <v>101</v>
      </c>
      <c r="AG206" t="s">
        <v>102</v>
      </c>
      <c r="AH206" t="s">
        <v>103</v>
      </c>
      <c r="AI206">
        <v>56</v>
      </c>
      <c r="AJ206">
        <v>55</v>
      </c>
      <c r="AK206">
        <v>57</v>
      </c>
      <c r="AL206">
        <v>55</v>
      </c>
      <c r="AM206">
        <v>56</v>
      </c>
      <c r="AN206">
        <v>56</v>
      </c>
      <c r="AO206">
        <v>55</v>
      </c>
      <c r="AP206">
        <v>59</v>
      </c>
      <c r="AQ206">
        <v>55</v>
      </c>
      <c r="AR206">
        <v>57</v>
      </c>
      <c r="AS206">
        <v>56</v>
      </c>
      <c r="AT206">
        <v>55</v>
      </c>
      <c r="AU206">
        <v>60</v>
      </c>
      <c r="AV206">
        <v>56</v>
      </c>
      <c r="AW206">
        <v>57</v>
      </c>
      <c r="AX206">
        <v>55</v>
      </c>
      <c r="AY206">
        <v>59</v>
      </c>
      <c r="AZ206">
        <v>56</v>
      </c>
      <c r="BA206">
        <v>56</v>
      </c>
      <c r="BB206">
        <v>57</v>
      </c>
      <c r="BC206">
        <v>56</v>
      </c>
      <c r="BD206">
        <v>55</v>
      </c>
      <c r="BE206">
        <v>55</v>
      </c>
      <c r="BF206">
        <v>55</v>
      </c>
      <c r="BG206">
        <v>55</v>
      </c>
      <c r="BH206">
        <v>55</v>
      </c>
      <c r="BI206">
        <v>57</v>
      </c>
      <c r="BJ206">
        <v>55</v>
      </c>
      <c r="BK206">
        <v>58</v>
      </c>
      <c r="BL206">
        <v>56</v>
      </c>
      <c r="BM206">
        <v>56</v>
      </c>
      <c r="BN206">
        <v>54</v>
      </c>
      <c r="BO206">
        <v>56</v>
      </c>
      <c r="BP206">
        <v>55</v>
      </c>
      <c r="BQ206">
        <v>58</v>
      </c>
      <c r="BR206">
        <v>56</v>
      </c>
      <c r="BS206">
        <v>55</v>
      </c>
      <c r="BT206">
        <v>55</v>
      </c>
      <c r="BU206">
        <v>55</v>
      </c>
      <c r="BV206">
        <v>55</v>
      </c>
      <c r="BW206">
        <v>57</v>
      </c>
      <c r="BX206">
        <v>54</v>
      </c>
      <c r="BY206">
        <v>54</v>
      </c>
      <c r="BZ206">
        <v>56</v>
      </c>
      <c r="CA206">
        <v>55.93181818181818</v>
      </c>
      <c r="CB206">
        <v>56</v>
      </c>
      <c r="CC206">
        <v>1.3363909620252099</v>
      </c>
      <c r="CD206">
        <v>2.3893215087000909E-2</v>
      </c>
      <c r="CE206">
        <v>54</v>
      </c>
      <c r="CF206">
        <v>60</v>
      </c>
      <c r="CG206">
        <v>6</v>
      </c>
      <c r="CH206">
        <v>0</v>
      </c>
      <c r="CI206">
        <v>0</v>
      </c>
    </row>
    <row r="207" spans="1:87" x14ac:dyDescent="0.25">
      <c r="A207">
        <v>256</v>
      </c>
      <c r="B207">
        <v>119235</v>
      </c>
      <c r="C207" t="s">
        <v>812</v>
      </c>
      <c r="D207" t="s">
        <v>87</v>
      </c>
      <c r="E207" t="s">
        <v>88</v>
      </c>
      <c r="F207">
        <v>58.12</v>
      </c>
      <c r="G207" t="s">
        <v>89</v>
      </c>
      <c r="H207">
        <v>58.1</v>
      </c>
      <c r="I207" t="s">
        <v>90</v>
      </c>
      <c r="J207">
        <v>58</v>
      </c>
      <c r="K207" t="s">
        <v>91</v>
      </c>
      <c r="L207" t="s">
        <v>92</v>
      </c>
      <c r="M207" t="s">
        <v>93</v>
      </c>
      <c r="N207">
        <v>114</v>
      </c>
      <c r="O207" t="s">
        <v>94</v>
      </c>
      <c r="P207">
        <v>11</v>
      </c>
      <c r="Q207" t="s">
        <v>95</v>
      </c>
      <c r="R207">
        <v>1</v>
      </c>
      <c r="S207" t="s">
        <v>96</v>
      </c>
      <c r="T207">
        <v>1</v>
      </c>
      <c r="U207" t="s">
        <v>97</v>
      </c>
      <c r="V207">
        <v>11</v>
      </c>
      <c r="W207" t="s">
        <v>97</v>
      </c>
      <c r="X207">
        <v>1</v>
      </c>
      <c r="Y207" t="s">
        <v>98</v>
      </c>
      <c r="Z207">
        <v>2013</v>
      </c>
      <c r="AA207">
        <v>1974</v>
      </c>
      <c r="AB207">
        <v>57098150000</v>
      </c>
      <c r="AC207">
        <v>93</v>
      </c>
      <c r="AD207" t="s">
        <v>99</v>
      </c>
      <c r="AE207" t="s">
        <v>100</v>
      </c>
      <c r="AF207" t="s">
        <v>101</v>
      </c>
      <c r="AG207" t="s">
        <v>102</v>
      </c>
      <c r="AH207" t="s">
        <v>103</v>
      </c>
      <c r="AI207">
        <v>82</v>
      </c>
      <c r="AJ207">
        <v>82</v>
      </c>
      <c r="AK207">
        <v>81</v>
      </c>
      <c r="AL207">
        <v>81</v>
      </c>
      <c r="AM207">
        <v>81</v>
      </c>
      <c r="AN207">
        <v>81</v>
      </c>
      <c r="AO207">
        <v>81</v>
      </c>
      <c r="AP207">
        <v>81</v>
      </c>
      <c r="AQ207">
        <v>72</v>
      </c>
      <c r="AR207">
        <v>72</v>
      </c>
      <c r="AS207">
        <v>72</v>
      </c>
      <c r="AT207">
        <v>73</v>
      </c>
      <c r="AU207">
        <v>72</v>
      </c>
      <c r="AV207">
        <v>72</v>
      </c>
      <c r="AW207">
        <v>72</v>
      </c>
      <c r="AX207">
        <v>72</v>
      </c>
      <c r="AY207">
        <v>72</v>
      </c>
      <c r="AZ207">
        <v>72</v>
      </c>
      <c r="BA207">
        <v>72</v>
      </c>
      <c r="BB207">
        <v>72</v>
      </c>
      <c r="BC207">
        <v>72</v>
      </c>
      <c r="BD207">
        <v>72</v>
      </c>
      <c r="BE207">
        <v>72</v>
      </c>
      <c r="BF207">
        <v>72</v>
      </c>
      <c r="BG207">
        <v>33</v>
      </c>
      <c r="BH207">
        <v>33</v>
      </c>
      <c r="BI207">
        <v>32</v>
      </c>
      <c r="BJ207">
        <v>32</v>
      </c>
      <c r="BK207">
        <v>31</v>
      </c>
      <c r="BL207">
        <v>30</v>
      </c>
      <c r="BM207">
        <v>30</v>
      </c>
      <c r="BN207">
        <v>30</v>
      </c>
      <c r="BO207">
        <v>29</v>
      </c>
      <c r="BP207">
        <v>31</v>
      </c>
      <c r="BQ207">
        <v>30</v>
      </c>
      <c r="BR207">
        <v>28</v>
      </c>
      <c r="BS207">
        <v>27</v>
      </c>
      <c r="BT207">
        <v>31</v>
      </c>
      <c r="BU207">
        <v>32</v>
      </c>
      <c r="BV207">
        <v>35</v>
      </c>
      <c r="BW207">
        <v>36</v>
      </c>
      <c r="BX207">
        <v>34</v>
      </c>
      <c r="BY207">
        <v>34</v>
      </c>
      <c r="BZ207">
        <v>35</v>
      </c>
      <c r="CA207">
        <v>55.36363636363636</v>
      </c>
      <c r="CB207">
        <v>72</v>
      </c>
      <c r="CC207">
        <v>22.194793972745046</v>
      </c>
      <c r="CD207">
        <v>0.40089118834186455</v>
      </c>
      <c r="CE207">
        <v>27</v>
      </c>
      <c r="CF207">
        <v>82</v>
      </c>
      <c r="CG207">
        <v>55</v>
      </c>
      <c r="CH207">
        <v>-47</v>
      </c>
      <c r="CI207">
        <v>47</v>
      </c>
    </row>
    <row r="208" spans="1:87" x14ac:dyDescent="0.25">
      <c r="A208">
        <v>258</v>
      </c>
      <c r="B208">
        <v>120187</v>
      </c>
      <c r="C208" t="s">
        <v>813</v>
      </c>
      <c r="D208" t="s">
        <v>814</v>
      </c>
      <c r="E208" t="s">
        <v>815</v>
      </c>
      <c r="F208">
        <v>60.31</v>
      </c>
      <c r="G208" t="s">
        <v>427</v>
      </c>
      <c r="H208">
        <v>60.3</v>
      </c>
      <c r="I208" t="s">
        <v>153</v>
      </c>
      <c r="J208">
        <v>60</v>
      </c>
      <c r="K208" t="s">
        <v>154</v>
      </c>
      <c r="L208" t="s">
        <v>92</v>
      </c>
      <c r="M208" t="s">
        <v>93</v>
      </c>
      <c r="N208">
        <v>113</v>
      </c>
      <c r="O208" t="s">
        <v>119</v>
      </c>
      <c r="P208">
        <v>11</v>
      </c>
      <c r="Q208" t="s">
        <v>95</v>
      </c>
      <c r="R208">
        <v>1</v>
      </c>
      <c r="S208" t="s">
        <v>96</v>
      </c>
      <c r="T208">
        <v>6</v>
      </c>
      <c r="U208" t="s">
        <v>266</v>
      </c>
      <c r="V208">
        <v>70</v>
      </c>
      <c r="W208" t="s">
        <v>267</v>
      </c>
      <c r="X208">
        <v>3</v>
      </c>
      <c r="Y208" t="s">
        <v>240</v>
      </c>
      <c r="Z208">
        <v>2012</v>
      </c>
      <c r="AA208">
        <v>4</v>
      </c>
      <c r="AB208">
        <v>76360000</v>
      </c>
      <c r="AC208">
        <v>15</v>
      </c>
      <c r="AD208" t="s">
        <v>173</v>
      </c>
      <c r="AE208" t="s">
        <v>110</v>
      </c>
      <c r="AF208" t="s">
        <v>174</v>
      </c>
      <c r="AG208" t="s">
        <v>102</v>
      </c>
      <c r="AH208" t="s">
        <v>175</v>
      </c>
      <c r="AI208">
        <v>34</v>
      </c>
      <c r="AJ208">
        <v>34</v>
      </c>
      <c r="AK208">
        <v>35</v>
      </c>
      <c r="AL208">
        <v>36</v>
      </c>
      <c r="AM208">
        <v>35</v>
      </c>
      <c r="AN208">
        <v>35</v>
      </c>
      <c r="AO208">
        <v>35</v>
      </c>
      <c r="AP208">
        <v>35</v>
      </c>
      <c r="AQ208">
        <v>35</v>
      </c>
      <c r="AR208">
        <v>35</v>
      </c>
      <c r="AS208">
        <v>35</v>
      </c>
      <c r="AT208">
        <v>35</v>
      </c>
      <c r="AU208">
        <v>35</v>
      </c>
      <c r="AV208">
        <v>35</v>
      </c>
      <c r="AW208">
        <v>35</v>
      </c>
      <c r="AX208">
        <v>35</v>
      </c>
      <c r="AY208">
        <v>35</v>
      </c>
      <c r="AZ208">
        <v>35</v>
      </c>
      <c r="BA208">
        <v>35</v>
      </c>
      <c r="BB208">
        <v>35</v>
      </c>
      <c r="BC208">
        <v>35</v>
      </c>
      <c r="BD208">
        <v>35</v>
      </c>
      <c r="BE208">
        <v>35</v>
      </c>
      <c r="BF208">
        <v>35</v>
      </c>
      <c r="BG208">
        <v>36</v>
      </c>
      <c r="BH208">
        <v>35</v>
      </c>
      <c r="BI208">
        <v>35</v>
      </c>
      <c r="BJ208">
        <v>36</v>
      </c>
      <c r="BK208">
        <v>33</v>
      </c>
      <c r="BL208">
        <v>36</v>
      </c>
      <c r="BM208">
        <v>39</v>
      </c>
      <c r="BN208">
        <v>39</v>
      </c>
      <c r="BO208">
        <v>39</v>
      </c>
      <c r="BP208">
        <v>39</v>
      </c>
      <c r="BQ208">
        <v>39</v>
      </c>
      <c r="BR208">
        <v>39</v>
      </c>
      <c r="BS208">
        <v>39</v>
      </c>
      <c r="BT208">
        <v>30</v>
      </c>
      <c r="BU208">
        <v>30</v>
      </c>
      <c r="BV208">
        <v>30</v>
      </c>
      <c r="BW208">
        <v>30</v>
      </c>
      <c r="BX208">
        <v>31</v>
      </c>
      <c r="BY208">
        <v>31</v>
      </c>
      <c r="BZ208">
        <v>31</v>
      </c>
      <c r="CA208">
        <v>34.909090909090907</v>
      </c>
      <c r="CB208">
        <v>35</v>
      </c>
      <c r="CC208">
        <v>2.5041192279566906</v>
      </c>
      <c r="CD208">
        <v>7.1732582050842708E-2</v>
      </c>
      <c r="CE208">
        <v>30</v>
      </c>
      <c r="CF208">
        <v>39</v>
      </c>
      <c r="CG208">
        <v>9</v>
      </c>
      <c r="CH208">
        <v>-3</v>
      </c>
      <c r="CI208">
        <v>3</v>
      </c>
    </row>
    <row r="209" spans="1:87" x14ac:dyDescent="0.25">
      <c r="A209">
        <v>259</v>
      </c>
      <c r="B209">
        <v>120408</v>
      </c>
      <c r="C209" t="s">
        <v>816</v>
      </c>
      <c r="D209" t="s">
        <v>106</v>
      </c>
      <c r="E209" t="s">
        <v>107</v>
      </c>
      <c r="F209">
        <v>58.13</v>
      </c>
      <c r="G209" t="s">
        <v>108</v>
      </c>
      <c r="H209">
        <v>58.1</v>
      </c>
      <c r="I209" t="s">
        <v>90</v>
      </c>
      <c r="J209">
        <v>58</v>
      </c>
      <c r="K209" t="s">
        <v>91</v>
      </c>
      <c r="L209" t="s">
        <v>92</v>
      </c>
      <c r="M209" t="s">
        <v>93</v>
      </c>
      <c r="N209">
        <v>114</v>
      </c>
      <c r="O209" t="s">
        <v>94</v>
      </c>
      <c r="P209">
        <v>11</v>
      </c>
      <c r="Q209" t="s">
        <v>95</v>
      </c>
      <c r="R209">
        <v>1</v>
      </c>
      <c r="S209" t="s">
        <v>96</v>
      </c>
      <c r="T209">
        <v>1</v>
      </c>
      <c r="U209" t="s">
        <v>97</v>
      </c>
      <c r="V209">
        <v>11</v>
      </c>
      <c r="W209" t="s">
        <v>97</v>
      </c>
      <c r="X209">
        <v>1</v>
      </c>
      <c r="Y209" t="s">
        <v>98</v>
      </c>
      <c r="Z209">
        <v>2014</v>
      </c>
      <c r="AA209">
        <v>409</v>
      </c>
      <c r="AB209">
        <v>14254790000</v>
      </c>
      <c r="AC209">
        <v>82</v>
      </c>
      <c r="AD209" t="s">
        <v>109</v>
      </c>
      <c r="AE209" t="s">
        <v>100</v>
      </c>
      <c r="AF209" t="s">
        <v>101</v>
      </c>
      <c r="AG209" t="s">
        <v>102</v>
      </c>
      <c r="AH209" t="s">
        <v>103</v>
      </c>
      <c r="AI209">
        <v>39</v>
      </c>
      <c r="AJ209">
        <v>39</v>
      </c>
      <c r="AK209">
        <v>39</v>
      </c>
      <c r="AL209">
        <v>39</v>
      </c>
      <c r="AM209">
        <v>39</v>
      </c>
      <c r="AN209">
        <v>39</v>
      </c>
      <c r="AO209">
        <v>39</v>
      </c>
      <c r="AP209">
        <v>39</v>
      </c>
      <c r="AQ209">
        <v>39</v>
      </c>
      <c r="AR209">
        <v>39</v>
      </c>
      <c r="AS209">
        <v>39</v>
      </c>
      <c r="AT209">
        <v>39</v>
      </c>
      <c r="AU209">
        <v>39</v>
      </c>
      <c r="AV209">
        <v>39</v>
      </c>
      <c r="AW209">
        <v>39</v>
      </c>
      <c r="AX209">
        <v>39</v>
      </c>
      <c r="AY209">
        <v>39</v>
      </c>
      <c r="AZ209">
        <v>39</v>
      </c>
      <c r="BA209">
        <v>39</v>
      </c>
      <c r="BB209">
        <v>39</v>
      </c>
      <c r="BC209">
        <v>39</v>
      </c>
      <c r="BD209">
        <v>39</v>
      </c>
      <c r="BE209">
        <v>39</v>
      </c>
      <c r="BF209">
        <v>39</v>
      </c>
      <c r="BG209">
        <v>39</v>
      </c>
      <c r="BH209">
        <v>39</v>
      </c>
      <c r="BI209">
        <v>39</v>
      </c>
      <c r="BJ209">
        <v>39</v>
      </c>
      <c r="BK209">
        <v>39</v>
      </c>
      <c r="BL209">
        <v>39</v>
      </c>
      <c r="BM209">
        <v>39</v>
      </c>
      <c r="BN209">
        <v>39</v>
      </c>
      <c r="BO209">
        <v>39</v>
      </c>
      <c r="BP209">
        <v>39</v>
      </c>
      <c r="BQ209">
        <v>39</v>
      </c>
      <c r="BR209">
        <v>39</v>
      </c>
      <c r="BS209">
        <v>39</v>
      </c>
      <c r="BT209">
        <v>39</v>
      </c>
      <c r="BU209">
        <v>39</v>
      </c>
      <c r="BV209">
        <v>39</v>
      </c>
      <c r="BW209">
        <v>39</v>
      </c>
      <c r="BX209">
        <v>39</v>
      </c>
      <c r="BY209">
        <v>39</v>
      </c>
      <c r="BZ209">
        <v>39</v>
      </c>
      <c r="CA209">
        <v>39</v>
      </c>
      <c r="CB209">
        <v>39</v>
      </c>
      <c r="CC209">
        <v>0</v>
      </c>
      <c r="CD209">
        <v>0</v>
      </c>
      <c r="CE209">
        <v>39</v>
      </c>
      <c r="CF209">
        <v>39</v>
      </c>
      <c r="CG209">
        <v>0</v>
      </c>
      <c r="CH209">
        <v>0</v>
      </c>
      <c r="CI209">
        <v>0</v>
      </c>
    </row>
    <row r="210" spans="1:87" x14ac:dyDescent="0.25">
      <c r="A210">
        <v>260</v>
      </c>
      <c r="B210">
        <v>121723</v>
      </c>
      <c r="C210" t="s">
        <v>817</v>
      </c>
      <c r="D210" t="s">
        <v>818</v>
      </c>
      <c r="E210" t="s">
        <v>819</v>
      </c>
      <c r="F210">
        <v>66.22</v>
      </c>
      <c r="G210" t="s">
        <v>820</v>
      </c>
      <c r="H210">
        <v>66.2</v>
      </c>
      <c r="I210" t="s">
        <v>821</v>
      </c>
      <c r="J210">
        <v>66</v>
      </c>
      <c r="K210" t="s">
        <v>822</v>
      </c>
      <c r="L210" t="s">
        <v>367</v>
      </c>
      <c r="M210" t="s">
        <v>368</v>
      </c>
      <c r="N210">
        <v>113</v>
      </c>
      <c r="O210" t="s">
        <v>119</v>
      </c>
      <c r="P210">
        <v>11</v>
      </c>
      <c r="Q210" t="s">
        <v>95</v>
      </c>
      <c r="R210">
        <v>1</v>
      </c>
      <c r="S210" t="s">
        <v>96</v>
      </c>
      <c r="T210">
        <v>1</v>
      </c>
      <c r="U210" t="s">
        <v>97</v>
      </c>
      <c r="V210">
        <v>11</v>
      </c>
      <c r="W210" t="s">
        <v>97</v>
      </c>
      <c r="X210">
        <v>1</v>
      </c>
      <c r="Y210" t="s">
        <v>98</v>
      </c>
      <c r="Z210">
        <v>2017</v>
      </c>
      <c r="AB210">
        <v>9820890000</v>
      </c>
      <c r="AC210">
        <v>0</v>
      </c>
      <c r="AD210" t="s">
        <v>147</v>
      </c>
      <c r="AE210" t="s">
        <v>214</v>
      </c>
      <c r="AF210" t="s">
        <v>215</v>
      </c>
      <c r="AG210" t="s">
        <v>233</v>
      </c>
      <c r="AH210" t="s">
        <v>144</v>
      </c>
      <c r="AI210">
        <v>40</v>
      </c>
      <c r="AJ210">
        <v>40</v>
      </c>
      <c r="AK210">
        <v>40</v>
      </c>
      <c r="AL210">
        <v>40</v>
      </c>
      <c r="AM210">
        <v>40</v>
      </c>
      <c r="AN210">
        <v>40</v>
      </c>
      <c r="AO210">
        <v>40</v>
      </c>
      <c r="AP210">
        <v>40</v>
      </c>
      <c r="AQ210">
        <v>40</v>
      </c>
      <c r="AR210">
        <v>40</v>
      </c>
      <c r="AS210">
        <v>40</v>
      </c>
      <c r="AT210">
        <v>40</v>
      </c>
      <c r="AU210">
        <v>40</v>
      </c>
      <c r="AV210">
        <v>40</v>
      </c>
      <c r="AW210">
        <v>40</v>
      </c>
      <c r="AX210">
        <v>40</v>
      </c>
      <c r="AY210">
        <v>40</v>
      </c>
      <c r="AZ210">
        <v>40</v>
      </c>
      <c r="BA210">
        <v>40</v>
      </c>
      <c r="BB210">
        <v>40</v>
      </c>
      <c r="BC210">
        <v>40</v>
      </c>
      <c r="BD210">
        <v>40</v>
      </c>
      <c r="BE210">
        <v>41</v>
      </c>
      <c r="BF210">
        <v>40</v>
      </c>
      <c r="BG210">
        <v>40</v>
      </c>
      <c r="BH210">
        <v>40</v>
      </c>
      <c r="BI210">
        <v>42</v>
      </c>
      <c r="BJ210">
        <v>43</v>
      </c>
      <c r="BK210">
        <v>43</v>
      </c>
      <c r="BL210">
        <v>43</v>
      </c>
      <c r="BM210">
        <v>43</v>
      </c>
      <c r="BN210">
        <v>42</v>
      </c>
      <c r="BO210">
        <v>42</v>
      </c>
      <c r="BP210">
        <v>42</v>
      </c>
      <c r="BQ210">
        <v>37</v>
      </c>
      <c r="BR210">
        <v>43</v>
      </c>
      <c r="BS210">
        <v>43</v>
      </c>
      <c r="BT210">
        <v>41</v>
      </c>
      <c r="BU210">
        <v>44</v>
      </c>
      <c r="BV210">
        <v>45</v>
      </c>
      <c r="BW210">
        <v>44</v>
      </c>
      <c r="BX210">
        <v>44</v>
      </c>
      <c r="BY210">
        <v>44</v>
      </c>
      <c r="BZ210">
        <v>44</v>
      </c>
      <c r="CA210">
        <v>41.136363636363633</v>
      </c>
      <c r="CB210">
        <v>40</v>
      </c>
      <c r="CC210">
        <v>1.7332709914522095</v>
      </c>
      <c r="CD210">
        <v>4.2134764433092387E-2</v>
      </c>
      <c r="CE210">
        <v>37</v>
      </c>
      <c r="CF210">
        <v>45</v>
      </c>
      <c r="CG210">
        <v>8</v>
      </c>
      <c r="CH210">
        <v>4</v>
      </c>
      <c r="CI210">
        <v>4</v>
      </c>
    </row>
    <row r="211" spans="1:87" x14ac:dyDescent="0.25">
      <c r="A211">
        <v>262</v>
      </c>
      <c r="B211">
        <v>122736</v>
      </c>
      <c r="C211" t="s">
        <v>823</v>
      </c>
      <c r="D211" t="s">
        <v>824</v>
      </c>
      <c r="E211" t="s">
        <v>825</v>
      </c>
      <c r="F211">
        <v>53.2</v>
      </c>
      <c r="G211" t="s">
        <v>775</v>
      </c>
      <c r="H211">
        <v>53.2</v>
      </c>
      <c r="I211" t="s">
        <v>775</v>
      </c>
      <c r="J211">
        <v>53</v>
      </c>
      <c r="K211" t="s">
        <v>776</v>
      </c>
      <c r="L211" t="s">
        <v>634</v>
      </c>
      <c r="M211" t="s">
        <v>635</v>
      </c>
      <c r="N211">
        <v>113</v>
      </c>
      <c r="O211" t="s">
        <v>119</v>
      </c>
      <c r="P211">
        <v>11</v>
      </c>
      <c r="Q211" t="s">
        <v>95</v>
      </c>
      <c r="R211">
        <v>1</v>
      </c>
      <c r="S211" t="s">
        <v>96</v>
      </c>
      <c r="T211">
        <v>1</v>
      </c>
      <c r="U211" t="s">
        <v>97</v>
      </c>
      <c r="V211">
        <v>11</v>
      </c>
      <c r="W211" t="s">
        <v>97</v>
      </c>
      <c r="X211">
        <v>1</v>
      </c>
      <c r="Y211" t="s">
        <v>98</v>
      </c>
      <c r="Z211">
        <v>2007</v>
      </c>
      <c r="AA211">
        <v>169</v>
      </c>
      <c r="AB211">
        <v>35274310000</v>
      </c>
      <c r="AC211">
        <v>62</v>
      </c>
      <c r="AD211" t="s">
        <v>162</v>
      </c>
      <c r="AE211" t="s">
        <v>100</v>
      </c>
      <c r="AF211" t="s">
        <v>101</v>
      </c>
      <c r="AG211" t="s">
        <v>136</v>
      </c>
      <c r="AH211" t="s">
        <v>103</v>
      </c>
      <c r="AI211">
        <v>48</v>
      </c>
      <c r="AJ211">
        <v>48</v>
      </c>
      <c r="AK211">
        <v>48</v>
      </c>
      <c r="AL211">
        <v>47</v>
      </c>
      <c r="AM211">
        <v>47</v>
      </c>
      <c r="AN211">
        <v>47</v>
      </c>
      <c r="AO211">
        <v>47</v>
      </c>
      <c r="AP211">
        <v>47</v>
      </c>
      <c r="AQ211">
        <v>47</v>
      </c>
      <c r="AR211">
        <v>47</v>
      </c>
      <c r="AS211">
        <v>47</v>
      </c>
      <c r="AT211">
        <v>47</v>
      </c>
      <c r="AU211">
        <v>47</v>
      </c>
      <c r="AV211">
        <v>47</v>
      </c>
      <c r="AW211">
        <v>47</v>
      </c>
      <c r="AX211">
        <v>47</v>
      </c>
      <c r="AY211">
        <v>47</v>
      </c>
      <c r="AZ211">
        <v>47</v>
      </c>
      <c r="BA211">
        <v>47</v>
      </c>
      <c r="BB211">
        <v>47</v>
      </c>
      <c r="BC211">
        <v>47</v>
      </c>
      <c r="BD211">
        <v>47</v>
      </c>
      <c r="BE211">
        <v>47</v>
      </c>
      <c r="BF211">
        <v>47</v>
      </c>
      <c r="BG211">
        <v>47</v>
      </c>
      <c r="BH211">
        <v>47</v>
      </c>
      <c r="BI211">
        <v>47</v>
      </c>
      <c r="BJ211">
        <v>47</v>
      </c>
      <c r="BK211">
        <v>47</v>
      </c>
      <c r="BL211">
        <v>47</v>
      </c>
      <c r="BM211">
        <v>47</v>
      </c>
      <c r="BN211">
        <v>47</v>
      </c>
      <c r="BO211">
        <v>47</v>
      </c>
      <c r="BP211">
        <v>47</v>
      </c>
      <c r="BQ211">
        <v>47</v>
      </c>
      <c r="BR211">
        <v>47</v>
      </c>
      <c r="BS211">
        <v>47</v>
      </c>
      <c r="BT211">
        <v>47</v>
      </c>
      <c r="BU211">
        <v>47</v>
      </c>
      <c r="BV211">
        <v>47</v>
      </c>
      <c r="BW211">
        <v>47</v>
      </c>
      <c r="BX211">
        <v>47</v>
      </c>
      <c r="BY211">
        <v>47</v>
      </c>
      <c r="BZ211">
        <v>47</v>
      </c>
      <c r="CA211">
        <v>47.06818181818182</v>
      </c>
      <c r="CB211">
        <v>47</v>
      </c>
      <c r="CC211">
        <v>0.25497170592935492</v>
      </c>
      <c r="CD211">
        <v>5.417071492463359E-3</v>
      </c>
      <c r="CE211">
        <v>47</v>
      </c>
      <c r="CF211">
        <v>48</v>
      </c>
      <c r="CG211">
        <v>1</v>
      </c>
      <c r="CH211">
        <v>-1</v>
      </c>
      <c r="CI211">
        <v>1</v>
      </c>
    </row>
    <row r="212" spans="1:87" x14ac:dyDescent="0.25">
      <c r="A212">
        <v>263</v>
      </c>
      <c r="B212">
        <v>122813</v>
      </c>
      <c r="C212" t="s">
        <v>826</v>
      </c>
      <c r="D212" t="s">
        <v>106</v>
      </c>
      <c r="E212" t="s">
        <v>107</v>
      </c>
      <c r="F212">
        <v>58.13</v>
      </c>
      <c r="G212" t="s">
        <v>108</v>
      </c>
      <c r="H212">
        <v>58.1</v>
      </c>
      <c r="I212" t="s">
        <v>90</v>
      </c>
      <c r="J212">
        <v>58</v>
      </c>
      <c r="K212" t="s">
        <v>91</v>
      </c>
      <c r="L212" t="s">
        <v>92</v>
      </c>
      <c r="M212" t="s">
        <v>93</v>
      </c>
      <c r="N212">
        <v>114</v>
      </c>
      <c r="O212" t="s">
        <v>94</v>
      </c>
      <c r="P212">
        <v>11</v>
      </c>
      <c r="Q212" t="s">
        <v>95</v>
      </c>
      <c r="R212">
        <v>1</v>
      </c>
      <c r="S212" t="s">
        <v>96</v>
      </c>
      <c r="T212">
        <v>1</v>
      </c>
      <c r="U212" t="s">
        <v>97</v>
      </c>
      <c r="V212">
        <v>11</v>
      </c>
      <c r="W212" t="s">
        <v>97</v>
      </c>
      <c r="X212">
        <v>1</v>
      </c>
      <c r="Y212" t="s">
        <v>98</v>
      </c>
      <c r="Z212">
        <v>2014</v>
      </c>
      <c r="AA212">
        <v>409</v>
      </c>
      <c r="AB212">
        <v>14254790000</v>
      </c>
      <c r="AC212">
        <v>82</v>
      </c>
      <c r="AD212" t="s">
        <v>109</v>
      </c>
      <c r="AE212" t="s">
        <v>100</v>
      </c>
      <c r="AF212" t="s">
        <v>101</v>
      </c>
      <c r="AG212" t="s">
        <v>102</v>
      </c>
      <c r="AH212" t="s">
        <v>103</v>
      </c>
      <c r="AI212">
        <v>38</v>
      </c>
      <c r="AJ212">
        <v>37</v>
      </c>
      <c r="AK212">
        <v>39</v>
      </c>
      <c r="AL212">
        <v>34</v>
      </c>
      <c r="AM212">
        <v>32</v>
      </c>
      <c r="AN212">
        <v>36</v>
      </c>
      <c r="AO212">
        <v>36</v>
      </c>
      <c r="AP212">
        <v>35</v>
      </c>
      <c r="AQ212">
        <v>45</v>
      </c>
      <c r="AR212">
        <v>40</v>
      </c>
      <c r="AS212">
        <v>36</v>
      </c>
      <c r="AT212">
        <v>37</v>
      </c>
      <c r="AU212">
        <v>30</v>
      </c>
      <c r="AV212">
        <v>34</v>
      </c>
      <c r="AW212">
        <v>36</v>
      </c>
      <c r="AX212">
        <v>37</v>
      </c>
      <c r="AY212">
        <v>33</v>
      </c>
      <c r="AZ212">
        <v>33</v>
      </c>
      <c r="BA212">
        <v>36</v>
      </c>
      <c r="BB212">
        <v>28</v>
      </c>
      <c r="BC212">
        <v>38</v>
      </c>
      <c r="BD212">
        <v>37</v>
      </c>
      <c r="BE212">
        <v>33</v>
      </c>
      <c r="BF212">
        <v>32</v>
      </c>
      <c r="BG212">
        <v>26</v>
      </c>
      <c r="BH212">
        <v>28</v>
      </c>
      <c r="BI212">
        <v>30</v>
      </c>
      <c r="BJ212">
        <v>28</v>
      </c>
      <c r="BK212">
        <v>28</v>
      </c>
      <c r="BL212">
        <v>32</v>
      </c>
      <c r="BM212">
        <v>38</v>
      </c>
      <c r="BN212">
        <v>33</v>
      </c>
      <c r="BO212">
        <v>27</v>
      </c>
      <c r="BP212">
        <v>28</v>
      </c>
      <c r="BQ212">
        <v>28</v>
      </c>
      <c r="BR212">
        <v>30</v>
      </c>
      <c r="BS212">
        <v>23</v>
      </c>
      <c r="BT212">
        <v>22</v>
      </c>
      <c r="BU212">
        <v>23</v>
      </c>
      <c r="BV212">
        <v>23</v>
      </c>
      <c r="BW212">
        <v>23</v>
      </c>
      <c r="BX212">
        <v>21</v>
      </c>
      <c r="BY212">
        <v>22</v>
      </c>
      <c r="BZ212">
        <v>21</v>
      </c>
      <c r="CA212">
        <v>31.5</v>
      </c>
      <c r="CB212">
        <v>32.5</v>
      </c>
      <c r="CC212">
        <v>5.9357019921433736</v>
      </c>
      <c r="CD212">
        <v>0.18843498387756741</v>
      </c>
      <c r="CE212">
        <v>21</v>
      </c>
      <c r="CF212">
        <v>45</v>
      </c>
      <c r="CG212">
        <v>24</v>
      </c>
      <c r="CH212">
        <v>-17</v>
      </c>
      <c r="CI212">
        <v>17</v>
      </c>
    </row>
    <row r="213" spans="1:87" x14ac:dyDescent="0.25">
      <c r="A213">
        <v>264</v>
      </c>
      <c r="B213">
        <v>123309</v>
      </c>
      <c r="C213" t="s">
        <v>827</v>
      </c>
      <c r="D213" t="s">
        <v>828</v>
      </c>
      <c r="E213" t="s">
        <v>829</v>
      </c>
      <c r="F213">
        <v>46.49</v>
      </c>
      <c r="G213" t="s">
        <v>676</v>
      </c>
      <c r="H213">
        <v>46.4</v>
      </c>
      <c r="I213" t="s">
        <v>677</v>
      </c>
      <c r="J213">
        <v>46</v>
      </c>
      <c r="K213" t="s">
        <v>457</v>
      </c>
      <c r="L213" t="s">
        <v>281</v>
      </c>
      <c r="M213" t="s">
        <v>282</v>
      </c>
      <c r="N213">
        <v>113</v>
      </c>
      <c r="O213" t="s">
        <v>119</v>
      </c>
      <c r="P213">
        <v>11</v>
      </c>
      <c r="Q213" t="s">
        <v>95</v>
      </c>
      <c r="R213">
        <v>1</v>
      </c>
      <c r="S213" t="s">
        <v>96</v>
      </c>
      <c r="T213">
        <v>1</v>
      </c>
      <c r="U213" t="s">
        <v>97</v>
      </c>
      <c r="V213">
        <v>11</v>
      </c>
      <c r="W213" t="s">
        <v>97</v>
      </c>
      <c r="X213">
        <v>1</v>
      </c>
      <c r="Y213" t="s">
        <v>98</v>
      </c>
      <c r="Z213">
        <v>1994</v>
      </c>
      <c r="AA213">
        <v>5</v>
      </c>
      <c r="AB213">
        <v>8776170000</v>
      </c>
      <c r="AC213">
        <v>22</v>
      </c>
      <c r="AD213" t="s">
        <v>195</v>
      </c>
      <c r="AE213" t="s">
        <v>214</v>
      </c>
      <c r="AF213" t="s">
        <v>215</v>
      </c>
      <c r="AG213" t="s">
        <v>297</v>
      </c>
      <c r="AH213" t="s">
        <v>124</v>
      </c>
      <c r="AI213">
        <v>126</v>
      </c>
      <c r="AJ213">
        <v>129</v>
      </c>
      <c r="AK213">
        <v>128</v>
      </c>
      <c r="AL213">
        <v>129</v>
      </c>
      <c r="AM213">
        <v>127</v>
      </c>
      <c r="AN213">
        <v>131</v>
      </c>
      <c r="AO213">
        <v>127</v>
      </c>
      <c r="AP213">
        <v>123</v>
      </c>
      <c r="AQ213">
        <v>129</v>
      </c>
      <c r="AR213">
        <v>126</v>
      </c>
      <c r="AS213">
        <v>129</v>
      </c>
      <c r="AT213">
        <v>126</v>
      </c>
      <c r="AU213">
        <v>128</v>
      </c>
      <c r="AV213">
        <v>123</v>
      </c>
      <c r="AW213">
        <v>124</v>
      </c>
      <c r="AX213">
        <v>125</v>
      </c>
      <c r="AY213">
        <v>163</v>
      </c>
      <c r="AZ213">
        <v>158</v>
      </c>
      <c r="BA213">
        <v>158</v>
      </c>
      <c r="BB213">
        <v>214</v>
      </c>
      <c r="BC213">
        <v>196</v>
      </c>
      <c r="BD213">
        <v>194</v>
      </c>
      <c r="BE213">
        <v>193</v>
      </c>
      <c r="BF213">
        <v>201</v>
      </c>
      <c r="BG213">
        <v>192</v>
      </c>
      <c r="BH213">
        <v>217</v>
      </c>
      <c r="BI213">
        <v>219</v>
      </c>
      <c r="BJ213">
        <v>225</v>
      </c>
      <c r="BK213">
        <v>224</v>
      </c>
      <c r="BL213">
        <v>218</v>
      </c>
      <c r="BM213">
        <v>219</v>
      </c>
      <c r="BN213">
        <v>222</v>
      </c>
      <c r="BO213">
        <v>220</v>
      </c>
      <c r="BP213">
        <v>225</v>
      </c>
      <c r="BQ213">
        <v>219</v>
      </c>
      <c r="BR213">
        <v>219</v>
      </c>
      <c r="BS213">
        <v>221</v>
      </c>
      <c r="BT213">
        <v>221</v>
      </c>
      <c r="BU213">
        <v>222</v>
      </c>
      <c r="BV213">
        <v>218</v>
      </c>
      <c r="BW213">
        <v>218</v>
      </c>
      <c r="BX213">
        <v>220</v>
      </c>
      <c r="BY213">
        <v>219</v>
      </c>
      <c r="BZ213">
        <v>218</v>
      </c>
      <c r="CA213">
        <v>179.15909090909091</v>
      </c>
      <c r="CB213">
        <v>195</v>
      </c>
      <c r="CC213">
        <v>43.039161821730737</v>
      </c>
      <c r="CD213">
        <v>0.24022873527288499</v>
      </c>
      <c r="CE213">
        <v>123</v>
      </c>
      <c r="CF213">
        <v>225</v>
      </c>
      <c r="CG213">
        <v>102</v>
      </c>
      <c r="CH213">
        <v>92</v>
      </c>
      <c r="CI213">
        <v>92</v>
      </c>
    </row>
    <row r="214" spans="1:87" x14ac:dyDescent="0.25">
      <c r="A214">
        <v>265</v>
      </c>
      <c r="B214">
        <v>123498</v>
      </c>
      <c r="C214" t="s">
        <v>830</v>
      </c>
      <c r="D214" t="s">
        <v>831</v>
      </c>
      <c r="E214" t="s">
        <v>832</v>
      </c>
      <c r="F214">
        <v>84.11</v>
      </c>
      <c r="G214" t="s">
        <v>612</v>
      </c>
      <c r="H214">
        <v>84.1</v>
      </c>
      <c r="I214" t="s">
        <v>338</v>
      </c>
      <c r="J214">
        <v>84</v>
      </c>
      <c r="K214" t="s">
        <v>339</v>
      </c>
      <c r="L214" t="s">
        <v>340</v>
      </c>
      <c r="M214" t="s">
        <v>341</v>
      </c>
      <c r="N214">
        <v>311</v>
      </c>
      <c r="O214" t="s">
        <v>613</v>
      </c>
      <c r="P214">
        <v>31</v>
      </c>
      <c r="Q214" t="s">
        <v>205</v>
      </c>
      <c r="R214">
        <v>3</v>
      </c>
      <c r="S214" t="s">
        <v>206</v>
      </c>
      <c r="T214">
        <v>1</v>
      </c>
      <c r="U214" t="s">
        <v>97</v>
      </c>
      <c r="V214">
        <v>11</v>
      </c>
      <c r="W214" t="s">
        <v>97</v>
      </c>
      <c r="X214">
        <v>1</v>
      </c>
      <c r="Y214" t="s">
        <v>98</v>
      </c>
      <c r="Z214">
        <v>2024</v>
      </c>
      <c r="AA214">
        <v>612</v>
      </c>
      <c r="AC214">
        <v>91</v>
      </c>
      <c r="AD214" t="s">
        <v>320</v>
      </c>
      <c r="AE214" t="s">
        <v>146</v>
      </c>
      <c r="AF214" t="s">
        <v>147</v>
      </c>
      <c r="AG214" t="s">
        <v>123</v>
      </c>
      <c r="AH214" t="s">
        <v>144</v>
      </c>
      <c r="AI214">
        <v>12</v>
      </c>
      <c r="AJ214">
        <v>12</v>
      </c>
      <c r="AK214">
        <v>12</v>
      </c>
      <c r="AL214">
        <v>12</v>
      </c>
      <c r="AM214">
        <v>13</v>
      </c>
      <c r="AN214">
        <v>13</v>
      </c>
      <c r="AO214">
        <v>13</v>
      </c>
      <c r="AP214">
        <v>13</v>
      </c>
      <c r="AQ214">
        <v>13</v>
      </c>
      <c r="AR214">
        <v>13</v>
      </c>
      <c r="AS214">
        <v>13</v>
      </c>
      <c r="AT214">
        <v>13</v>
      </c>
      <c r="AU214">
        <v>13</v>
      </c>
      <c r="AV214">
        <v>13</v>
      </c>
      <c r="AW214">
        <v>13</v>
      </c>
      <c r="AX214">
        <v>13</v>
      </c>
      <c r="AY214">
        <v>13</v>
      </c>
      <c r="AZ214">
        <v>13</v>
      </c>
      <c r="BA214">
        <v>13</v>
      </c>
      <c r="BB214">
        <v>13</v>
      </c>
      <c r="BC214">
        <v>13</v>
      </c>
      <c r="BD214">
        <v>13</v>
      </c>
      <c r="BE214">
        <v>13</v>
      </c>
      <c r="BF214">
        <v>13</v>
      </c>
      <c r="BG214">
        <v>13</v>
      </c>
      <c r="BH214">
        <v>13</v>
      </c>
      <c r="BI214">
        <v>13</v>
      </c>
      <c r="BJ214">
        <v>13</v>
      </c>
      <c r="BK214">
        <v>13</v>
      </c>
      <c r="BL214">
        <v>13</v>
      </c>
      <c r="BM214">
        <v>13</v>
      </c>
      <c r="BN214">
        <v>13</v>
      </c>
      <c r="BO214">
        <v>13</v>
      </c>
      <c r="BP214">
        <v>13</v>
      </c>
      <c r="BQ214">
        <v>13</v>
      </c>
      <c r="BR214">
        <v>13</v>
      </c>
      <c r="BS214">
        <v>13</v>
      </c>
      <c r="BT214">
        <v>13</v>
      </c>
      <c r="BU214">
        <v>13</v>
      </c>
      <c r="BV214">
        <v>13</v>
      </c>
      <c r="BW214">
        <v>13</v>
      </c>
      <c r="BX214">
        <v>13</v>
      </c>
      <c r="BY214">
        <v>13</v>
      </c>
      <c r="BZ214">
        <v>13</v>
      </c>
      <c r="CA214">
        <v>12.909090909090908</v>
      </c>
      <c r="CB214">
        <v>13</v>
      </c>
      <c r="CC214">
        <v>0.29080336345115299</v>
      </c>
      <c r="CD214">
        <v>2.252702111241326E-2</v>
      </c>
      <c r="CE214">
        <v>12</v>
      </c>
      <c r="CF214">
        <v>13</v>
      </c>
      <c r="CG214">
        <v>1</v>
      </c>
      <c r="CH214">
        <v>1</v>
      </c>
      <c r="CI214">
        <v>1</v>
      </c>
    </row>
    <row r="215" spans="1:87" x14ac:dyDescent="0.25">
      <c r="A215">
        <v>266</v>
      </c>
      <c r="B215">
        <v>123787</v>
      </c>
      <c r="C215" t="s">
        <v>833</v>
      </c>
      <c r="D215" t="s">
        <v>834</v>
      </c>
      <c r="E215" t="s">
        <v>835</v>
      </c>
      <c r="F215">
        <v>52.21</v>
      </c>
      <c r="G215" t="s">
        <v>836</v>
      </c>
      <c r="H215">
        <v>52.2</v>
      </c>
      <c r="I215" t="s">
        <v>837</v>
      </c>
      <c r="J215">
        <v>52</v>
      </c>
      <c r="K215" t="s">
        <v>838</v>
      </c>
      <c r="L215" t="s">
        <v>634</v>
      </c>
      <c r="M215" t="s">
        <v>635</v>
      </c>
      <c r="N215">
        <v>114</v>
      </c>
      <c r="O215" t="s">
        <v>94</v>
      </c>
      <c r="P215">
        <v>11</v>
      </c>
      <c r="Q215" t="s">
        <v>95</v>
      </c>
      <c r="R215">
        <v>1</v>
      </c>
      <c r="S215" t="s">
        <v>96</v>
      </c>
      <c r="T215">
        <v>1</v>
      </c>
      <c r="U215" t="s">
        <v>97</v>
      </c>
      <c r="V215">
        <v>11</v>
      </c>
      <c r="W215" t="s">
        <v>97</v>
      </c>
      <c r="X215">
        <v>1</v>
      </c>
      <c r="Y215" t="s">
        <v>98</v>
      </c>
      <c r="Z215">
        <v>1996</v>
      </c>
      <c r="AA215">
        <v>7</v>
      </c>
      <c r="AB215">
        <v>679661000000</v>
      </c>
      <c r="AC215">
        <v>22</v>
      </c>
      <c r="AD215" t="s">
        <v>195</v>
      </c>
      <c r="AE215" t="s">
        <v>100</v>
      </c>
      <c r="AF215" t="s">
        <v>101</v>
      </c>
      <c r="AG215" t="s">
        <v>157</v>
      </c>
      <c r="AH215" t="s">
        <v>103</v>
      </c>
      <c r="AI215">
        <v>54</v>
      </c>
      <c r="AJ215">
        <v>54</v>
      </c>
      <c r="AK215">
        <v>54</v>
      </c>
      <c r="AL215">
        <v>54</v>
      </c>
      <c r="AM215">
        <v>54</v>
      </c>
      <c r="AN215">
        <v>54</v>
      </c>
      <c r="AO215">
        <v>54</v>
      </c>
      <c r="AP215">
        <v>54</v>
      </c>
      <c r="AQ215">
        <v>53</v>
      </c>
      <c r="AR215">
        <v>53</v>
      </c>
      <c r="AS215">
        <v>53</v>
      </c>
      <c r="AT215">
        <v>53</v>
      </c>
      <c r="AU215">
        <v>53</v>
      </c>
      <c r="AV215">
        <v>53</v>
      </c>
      <c r="AW215">
        <v>53</v>
      </c>
      <c r="AX215">
        <v>53</v>
      </c>
      <c r="AY215">
        <v>53</v>
      </c>
      <c r="AZ215">
        <v>53</v>
      </c>
      <c r="BA215">
        <v>53</v>
      </c>
      <c r="BB215">
        <v>53</v>
      </c>
      <c r="BC215">
        <v>53</v>
      </c>
      <c r="BD215">
        <v>53</v>
      </c>
      <c r="BE215">
        <v>53</v>
      </c>
      <c r="BF215">
        <v>53</v>
      </c>
      <c r="BG215">
        <v>53</v>
      </c>
      <c r="BH215">
        <v>53</v>
      </c>
      <c r="BI215">
        <v>53</v>
      </c>
      <c r="BJ215">
        <v>53</v>
      </c>
      <c r="BK215">
        <v>53</v>
      </c>
      <c r="BL215">
        <v>53</v>
      </c>
      <c r="BM215">
        <v>53</v>
      </c>
      <c r="BN215">
        <v>53</v>
      </c>
      <c r="BO215">
        <v>53</v>
      </c>
      <c r="BP215">
        <v>53</v>
      </c>
      <c r="BQ215">
        <v>53</v>
      </c>
      <c r="BR215">
        <v>53</v>
      </c>
      <c r="BS215">
        <v>53</v>
      </c>
      <c r="BT215">
        <v>53</v>
      </c>
      <c r="BU215">
        <v>53</v>
      </c>
      <c r="BV215">
        <v>53</v>
      </c>
      <c r="BW215">
        <v>53</v>
      </c>
      <c r="BX215">
        <v>53</v>
      </c>
      <c r="BY215">
        <v>53</v>
      </c>
      <c r="BZ215">
        <v>53</v>
      </c>
      <c r="CA215">
        <v>53.18181818181818</v>
      </c>
      <c r="CB215">
        <v>53</v>
      </c>
      <c r="CC215">
        <v>0.3901536532574098</v>
      </c>
      <c r="CD215">
        <v>7.3362225398829195E-3</v>
      </c>
      <c r="CE215">
        <v>53</v>
      </c>
      <c r="CF215">
        <v>54</v>
      </c>
      <c r="CG215">
        <v>1</v>
      </c>
      <c r="CH215">
        <v>-1</v>
      </c>
      <c r="CI215">
        <v>1</v>
      </c>
    </row>
    <row r="216" spans="1:87" x14ac:dyDescent="0.25">
      <c r="A216">
        <v>269</v>
      </c>
      <c r="B216">
        <v>124650</v>
      </c>
      <c r="C216" t="s">
        <v>839</v>
      </c>
      <c r="D216" t="s">
        <v>840</v>
      </c>
      <c r="E216" t="s">
        <v>841</v>
      </c>
      <c r="F216">
        <v>63.91</v>
      </c>
      <c r="G216" t="s">
        <v>212</v>
      </c>
      <c r="H216">
        <v>63.9</v>
      </c>
      <c r="I216" t="s">
        <v>213</v>
      </c>
      <c r="J216">
        <v>63</v>
      </c>
      <c r="K216" t="s">
        <v>172</v>
      </c>
      <c r="L216" t="s">
        <v>131</v>
      </c>
      <c r="M216" t="s">
        <v>132</v>
      </c>
      <c r="N216">
        <v>573</v>
      </c>
      <c r="O216" t="s">
        <v>141</v>
      </c>
      <c r="P216">
        <v>57</v>
      </c>
      <c r="Q216" t="s">
        <v>142</v>
      </c>
      <c r="R216">
        <v>5</v>
      </c>
      <c r="S216" t="s">
        <v>143</v>
      </c>
      <c r="T216">
        <v>1</v>
      </c>
      <c r="U216" t="s">
        <v>97</v>
      </c>
      <c r="V216">
        <v>11</v>
      </c>
      <c r="W216" t="s">
        <v>97</v>
      </c>
      <c r="X216">
        <v>1</v>
      </c>
      <c r="Y216" t="s">
        <v>98</v>
      </c>
      <c r="Z216">
        <v>2008</v>
      </c>
      <c r="AB216">
        <v>7280000</v>
      </c>
      <c r="AC216">
        <v>0</v>
      </c>
      <c r="AD216" t="s">
        <v>147</v>
      </c>
      <c r="AE216" t="s">
        <v>85</v>
      </c>
      <c r="AF216" t="s">
        <v>356</v>
      </c>
      <c r="AG216" t="s">
        <v>136</v>
      </c>
      <c r="AH216" t="s">
        <v>144</v>
      </c>
      <c r="AI216">
        <v>15</v>
      </c>
      <c r="AJ216">
        <v>15</v>
      </c>
      <c r="AK216">
        <v>15</v>
      </c>
      <c r="AL216">
        <v>15</v>
      </c>
      <c r="AM216">
        <v>15</v>
      </c>
      <c r="AN216">
        <v>15</v>
      </c>
      <c r="AO216">
        <v>15</v>
      </c>
      <c r="AP216">
        <v>15</v>
      </c>
      <c r="AQ216">
        <v>15</v>
      </c>
      <c r="AR216">
        <v>15</v>
      </c>
      <c r="AS216">
        <v>16</v>
      </c>
      <c r="AT216">
        <v>16</v>
      </c>
      <c r="AU216">
        <v>16</v>
      </c>
      <c r="AV216">
        <v>15</v>
      </c>
      <c r="AW216">
        <v>15</v>
      </c>
      <c r="AX216">
        <v>16</v>
      </c>
      <c r="AY216">
        <v>16</v>
      </c>
      <c r="AZ216">
        <v>15</v>
      </c>
      <c r="BA216">
        <v>15</v>
      </c>
      <c r="BB216">
        <v>15</v>
      </c>
      <c r="BC216">
        <v>15</v>
      </c>
      <c r="BD216">
        <v>15</v>
      </c>
      <c r="BE216">
        <v>15</v>
      </c>
      <c r="BF216">
        <v>15</v>
      </c>
      <c r="BG216">
        <v>15</v>
      </c>
      <c r="BH216">
        <v>15</v>
      </c>
      <c r="BI216">
        <v>15</v>
      </c>
      <c r="BJ216">
        <v>15</v>
      </c>
      <c r="BK216">
        <v>15</v>
      </c>
      <c r="BL216">
        <v>15</v>
      </c>
      <c r="BM216">
        <v>15</v>
      </c>
      <c r="BN216">
        <v>15</v>
      </c>
      <c r="BO216">
        <v>15</v>
      </c>
      <c r="BP216">
        <v>15</v>
      </c>
      <c r="BQ216">
        <v>16</v>
      </c>
      <c r="BR216">
        <v>15</v>
      </c>
      <c r="BS216">
        <v>15</v>
      </c>
      <c r="BT216">
        <v>15</v>
      </c>
      <c r="BU216">
        <v>15</v>
      </c>
      <c r="BV216">
        <v>16</v>
      </c>
      <c r="BW216">
        <v>16</v>
      </c>
      <c r="BX216">
        <v>16</v>
      </c>
      <c r="BY216">
        <v>17</v>
      </c>
      <c r="BZ216">
        <v>18</v>
      </c>
      <c r="CA216">
        <v>15.318181818181818</v>
      </c>
      <c r="CB216">
        <v>15</v>
      </c>
      <c r="CC216">
        <v>0.6387752551864212</v>
      </c>
      <c r="CD216">
        <v>4.170046176291177E-2</v>
      </c>
      <c r="CE216">
        <v>15</v>
      </c>
      <c r="CF216">
        <v>18</v>
      </c>
      <c r="CG216">
        <v>3</v>
      </c>
      <c r="CH216">
        <v>3</v>
      </c>
      <c r="CI216">
        <v>3</v>
      </c>
    </row>
    <row r="217" spans="1:87" x14ac:dyDescent="0.25">
      <c r="A217">
        <v>270</v>
      </c>
      <c r="B217">
        <v>124904</v>
      </c>
      <c r="C217" t="s">
        <v>842</v>
      </c>
      <c r="D217" t="s">
        <v>843</v>
      </c>
      <c r="E217" t="s">
        <v>844</v>
      </c>
      <c r="F217">
        <v>84.23</v>
      </c>
      <c r="G217" t="s">
        <v>845</v>
      </c>
      <c r="H217">
        <v>84.2</v>
      </c>
      <c r="I217" t="s">
        <v>846</v>
      </c>
      <c r="J217">
        <v>84</v>
      </c>
      <c r="K217" t="s">
        <v>339</v>
      </c>
      <c r="L217" t="s">
        <v>340</v>
      </c>
      <c r="M217" t="s">
        <v>341</v>
      </c>
      <c r="N217">
        <v>311</v>
      </c>
      <c r="O217" t="s">
        <v>613</v>
      </c>
      <c r="P217">
        <v>31</v>
      </c>
      <c r="Q217" t="s">
        <v>205</v>
      </c>
      <c r="R217">
        <v>3</v>
      </c>
      <c r="S217" t="s">
        <v>206</v>
      </c>
      <c r="T217">
        <v>1</v>
      </c>
      <c r="U217" t="s">
        <v>97</v>
      </c>
      <c r="V217">
        <v>11</v>
      </c>
      <c r="W217" t="s">
        <v>97</v>
      </c>
      <c r="X217">
        <v>1</v>
      </c>
      <c r="Y217" t="s">
        <v>98</v>
      </c>
      <c r="Z217">
        <v>2012</v>
      </c>
      <c r="AA217">
        <v>271</v>
      </c>
      <c r="AC217">
        <v>81</v>
      </c>
      <c r="AD217" t="s">
        <v>179</v>
      </c>
      <c r="AE217" t="s">
        <v>146</v>
      </c>
      <c r="AF217" t="s">
        <v>147</v>
      </c>
      <c r="AG217" t="s">
        <v>102</v>
      </c>
      <c r="AH217" t="s">
        <v>144</v>
      </c>
      <c r="AI217">
        <v>18</v>
      </c>
      <c r="AJ217">
        <v>18</v>
      </c>
      <c r="AK217">
        <v>18</v>
      </c>
      <c r="AL217">
        <v>18</v>
      </c>
      <c r="AM217">
        <v>18</v>
      </c>
      <c r="AN217">
        <v>18</v>
      </c>
      <c r="AO217">
        <v>18</v>
      </c>
      <c r="AP217">
        <v>18</v>
      </c>
      <c r="AQ217">
        <v>18</v>
      </c>
      <c r="AR217">
        <v>18</v>
      </c>
      <c r="AS217">
        <v>18</v>
      </c>
      <c r="AT217">
        <v>18</v>
      </c>
      <c r="AU217">
        <v>18</v>
      </c>
      <c r="AV217">
        <v>18</v>
      </c>
      <c r="AW217">
        <v>18</v>
      </c>
      <c r="AX217">
        <v>18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7.1818181818181817</v>
      </c>
      <c r="CB217">
        <v>1</v>
      </c>
      <c r="CC217">
        <v>8.2723206925621504</v>
      </c>
      <c r="CD217">
        <v>1.1518421217491601</v>
      </c>
      <c r="CE217">
        <v>1</v>
      </c>
      <c r="CF217">
        <v>18</v>
      </c>
      <c r="CG217">
        <v>17</v>
      </c>
      <c r="CH217">
        <v>-17</v>
      </c>
      <c r="CI217">
        <v>17</v>
      </c>
    </row>
    <row r="218" spans="1:87" x14ac:dyDescent="0.25">
      <c r="A218">
        <v>271</v>
      </c>
      <c r="B218">
        <v>125084</v>
      </c>
      <c r="C218" t="s">
        <v>847</v>
      </c>
      <c r="D218" t="s">
        <v>848</v>
      </c>
      <c r="E218" t="s">
        <v>849</v>
      </c>
      <c r="F218">
        <v>94.91</v>
      </c>
      <c r="G218" t="s">
        <v>781</v>
      </c>
      <c r="H218">
        <v>94.9</v>
      </c>
      <c r="I218" t="s">
        <v>495</v>
      </c>
      <c r="J218">
        <v>94</v>
      </c>
      <c r="K218" t="s">
        <v>496</v>
      </c>
      <c r="L218" t="s">
        <v>497</v>
      </c>
      <c r="M218" t="s">
        <v>498</v>
      </c>
      <c r="N218">
        <v>551</v>
      </c>
      <c r="O218" t="s">
        <v>850</v>
      </c>
      <c r="P218">
        <v>55</v>
      </c>
      <c r="Q218" t="s">
        <v>783</v>
      </c>
      <c r="R218">
        <v>5</v>
      </c>
      <c r="S218" t="s">
        <v>143</v>
      </c>
      <c r="T218">
        <v>1</v>
      </c>
      <c r="U218" t="s">
        <v>97</v>
      </c>
      <c r="V218">
        <v>11</v>
      </c>
      <c r="W218" t="s">
        <v>97</v>
      </c>
      <c r="X218">
        <v>1</v>
      </c>
      <c r="Y218" t="s">
        <v>98</v>
      </c>
      <c r="Z218">
        <v>1982</v>
      </c>
      <c r="AA218">
        <v>37</v>
      </c>
      <c r="AC218">
        <v>40</v>
      </c>
      <c r="AD218" t="s">
        <v>283</v>
      </c>
      <c r="AE218" t="s">
        <v>146</v>
      </c>
      <c r="AF218" t="s">
        <v>147</v>
      </c>
      <c r="AG218" t="s">
        <v>208</v>
      </c>
      <c r="AH218" t="s">
        <v>144</v>
      </c>
      <c r="AI218">
        <v>79</v>
      </c>
      <c r="AJ218">
        <v>71</v>
      </c>
      <c r="AK218">
        <v>77</v>
      </c>
      <c r="AL218">
        <v>73</v>
      </c>
      <c r="AM218">
        <v>73</v>
      </c>
      <c r="AN218">
        <v>72</v>
      </c>
      <c r="AO218">
        <v>79</v>
      </c>
      <c r="AP218">
        <v>87</v>
      </c>
      <c r="AQ218">
        <v>73</v>
      </c>
      <c r="AR218">
        <v>73</v>
      </c>
      <c r="AS218">
        <v>79</v>
      </c>
      <c r="AT218">
        <v>79</v>
      </c>
      <c r="AU218">
        <v>84</v>
      </c>
      <c r="AV218">
        <v>90</v>
      </c>
      <c r="AW218">
        <v>95</v>
      </c>
      <c r="AX218">
        <v>83</v>
      </c>
      <c r="AY218">
        <v>75</v>
      </c>
      <c r="AZ218">
        <v>80</v>
      </c>
      <c r="BA218">
        <v>76</v>
      </c>
      <c r="BB218">
        <v>78</v>
      </c>
      <c r="BC218">
        <v>80</v>
      </c>
      <c r="BD218">
        <v>77</v>
      </c>
      <c r="BE218">
        <v>82</v>
      </c>
      <c r="BF218">
        <v>81</v>
      </c>
      <c r="BG218">
        <v>72</v>
      </c>
      <c r="BH218">
        <v>79</v>
      </c>
      <c r="BI218">
        <v>88</v>
      </c>
      <c r="BJ218">
        <v>71</v>
      </c>
      <c r="BK218">
        <v>71</v>
      </c>
      <c r="BL218">
        <v>78</v>
      </c>
      <c r="BM218">
        <v>73</v>
      </c>
      <c r="BN218">
        <v>77</v>
      </c>
      <c r="BO218">
        <v>60</v>
      </c>
      <c r="BP218">
        <v>65</v>
      </c>
      <c r="BQ218">
        <v>68</v>
      </c>
      <c r="BR218">
        <v>72</v>
      </c>
      <c r="BS218">
        <v>74</v>
      </c>
      <c r="BT218">
        <v>74</v>
      </c>
      <c r="BU218">
        <v>67</v>
      </c>
      <c r="BV218">
        <v>70</v>
      </c>
      <c r="BW218">
        <v>65</v>
      </c>
      <c r="BX218">
        <v>69</v>
      </c>
      <c r="BY218">
        <v>72</v>
      </c>
      <c r="BZ218">
        <v>79</v>
      </c>
      <c r="CA218">
        <v>75.909090909090907</v>
      </c>
      <c r="CB218">
        <v>75.5</v>
      </c>
      <c r="CC218">
        <v>6.8431537059097343</v>
      </c>
      <c r="CD218">
        <v>9.0149330257493512E-2</v>
      </c>
      <c r="CE218">
        <v>60</v>
      </c>
      <c r="CF218">
        <v>95</v>
      </c>
      <c r="CG218">
        <v>35</v>
      </c>
      <c r="CH218">
        <v>0</v>
      </c>
      <c r="CI218">
        <v>0</v>
      </c>
    </row>
    <row r="219" spans="1:87" x14ac:dyDescent="0.25">
      <c r="A219">
        <v>272</v>
      </c>
      <c r="B219">
        <v>125173</v>
      </c>
      <c r="C219" t="s">
        <v>851</v>
      </c>
      <c r="D219" t="s">
        <v>852</v>
      </c>
      <c r="E219" t="s">
        <v>853</v>
      </c>
      <c r="F219">
        <v>62.1</v>
      </c>
      <c r="G219" t="s">
        <v>244</v>
      </c>
      <c r="H219">
        <v>62.1</v>
      </c>
      <c r="I219" t="s">
        <v>244</v>
      </c>
      <c r="J219">
        <v>62</v>
      </c>
      <c r="K219" t="s">
        <v>130</v>
      </c>
      <c r="L219" t="s">
        <v>131</v>
      </c>
      <c r="M219" t="s">
        <v>132</v>
      </c>
      <c r="N219">
        <v>113</v>
      </c>
      <c r="O219" t="s">
        <v>119</v>
      </c>
      <c r="P219">
        <v>11</v>
      </c>
      <c r="Q219" t="s">
        <v>95</v>
      </c>
      <c r="R219">
        <v>1</v>
      </c>
      <c r="S219" t="s">
        <v>96</v>
      </c>
      <c r="T219">
        <v>1</v>
      </c>
      <c r="U219" t="s">
        <v>97</v>
      </c>
      <c r="V219">
        <v>11</v>
      </c>
      <c r="W219" t="s">
        <v>97</v>
      </c>
      <c r="X219">
        <v>1</v>
      </c>
      <c r="Y219" t="s">
        <v>98</v>
      </c>
      <c r="Z219">
        <v>2003</v>
      </c>
      <c r="AA219">
        <v>59</v>
      </c>
      <c r="AB219">
        <v>3848020000</v>
      </c>
      <c r="AC219">
        <v>50</v>
      </c>
      <c r="AD219" t="s">
        <v>120</v>
      </c>
      <c r="AE219" t="s">
        <v>164</v>
      </c>
      <c r="AF219" t="s">
        <v>333</v>
      </c>
      <c r="AG219" t="s">
        <v>196</v>
      </c>
      <c r="AH219" t="s">
        <v>124</v>
      </c>
      <c r="AI219">
        <v>100</v>
      </c>
      <c r="AJ219">
        <v>100</v>
      </c>
      <c r="AK219">
        <v>100</v>
      </c>
      <c r="AL219">
        <v>100</v>
      </c>
      <c r="AM219">
        <v>100</v>
      </c>
      <c r="AN219">
        <v>101</v>
      </c>
      <c r="AO219">
        <v>101</v>
      </c>
      <c r="AP219">
        <v>101</v>
      </c>
      <c r="AQ219">
        <v>100</v>
      </c>
      <c r="AR219">
        <v>100</v>
      </c>
      <c r="AS219">
        <v>100</v>
      </c>
      <c r="AT219">
        <v>100</v>
      </c>
      <c r="AU219">
        <v>100</v>
      </c>
      <c r="AV219">
        <v>100</v>
      </c>
      <c r="AW219">
        <v>100</v>
      </c>
      <c r="AX219">
        <v>100</v>
      </c>
      <c r="AY219">
        <v>87</v>
      </c>
      <c r="AZ219">
        <v>87</v>
      </c>
      <c r="BA219">
        <v>88</v>
      </c>
      <c r="BB219">
        <v>87</v>
      </c>
      <c r="BC219">
        <v>87</v>
      </c>
      <c r="BD219">
        <v>87</v>
      </c>
      <c r="BE219">
        <v>87</v>
      </c>
      <c r="BF219">
        <v>87</v>
      </c>
      <c r="BG219">
        <v>87</v>
      </c>
      <c r="BH219">
        <v>87</v>
      </c>
      <c r="BI219">
        <v>87</v>
      </c>
      <c r="BJ219">
        <v>98</v>
      </c>
      <c r="BK219">
        <v>98</v>
      </c>
      <c r="BL219">
        <v>98</v>
      </c>
      <c r="BM219">
        <v>98</v>
      </c>
      <c r="BN219">
        <v>98</v>
      </c>
      <c r="BO219">
        <v>98</v>
      </c>
      <c r="BP219">
        <v>96</v>
      </c>
      <c r="BQ219">
        <v>96</v>
      </c>
      <c r="BR219">
        <v>97</v>
      </c>
      <c r="BS219">
        <v>97</v>
      </c>
      <c r="BT219">
        <v>91</v>
      </c>
      <c r="BU219">
        <v>91</v>
      </c>
      <c r="BV219">
        <v>91</v>
      </c>
      <c r="BW219">
        <v>90</v>
      </c>
      <c r="BX219">
        <v>90</v>
      </c>
      <c r="BY219">
        <v>90</v>
      </c>
      <c r="BZ219">
        <v>92</v>
      </c>
      <c r="CA219">
        <v>94.772727272727266</v>
      </c>
      <c r="CB219">
        <v>97.5</v>
      </c>
      <c r="CC219">
        <v>5.531573796676315</v>
      </c>
      <c r="CD219">
        <v>5.8366725912172152E-2</v>
      </c>
      <c r="CE219">
        <v>87</v>
      </c>
      <c r="CF219">
        <v>101</v>
      </c>
      <c r="CG219">
        <v>14</v>
      </c>
      <c r="CH219">
        <v>-8</v>
      </c>
      <c r="CI219">
        <v>8</v>
      </c>
    </row>
    <row r="220" spans="1:87" x14ac:dyDescent="0.25">
      <c r="A220">
        <v>273</v>
      </c>
      <c r="B220">
        <v>125185</v>
      </c>
      <c r="C220" t="s">
        <v>854</v>
      </c>
      <c r="D220" t="s">
        <v>87</v>
      </c>
      <c r="E220" t="s">
        <v>88</v>
      </c>
      <c r="F220">
        <v>58.12</v>
      </c>
      <c r="G220" t="s">
        <v>89</v>
      </c>
      <c r="H220">
        <v>58.1</v>
      </c>
      <c r="I220" t="s">
        <v>90</v>
      </c>
      <c r="J220">
        <v>58</v>
      </c>
      <c r="K220" t="s">
        <v>91</v>
      </c>
      <c r="L220" t="s">
        <v>92</v>
      </c>
      <c r="M220" t="s">
        <v>93</v>
      </c>
      <c r="N220">
        <v>114</v>
      </c>
      <c r="O220" t="s">
        <v>94</v>
      </c>
      <c r="P220">
        <v>11</v>
      </c>
      <c r="Q220" t="s">
        <v>95</v>
      </c>
      <c r="R220">
        <v>1</v>
      </c>
      <c r="S220" t="s">
        <v>96</v>
      </c>
      <c r="T220">
        <v>1</v>
      </c>
      <c r="U220" t="s">
        <v>97</v>
      </c>
      <c r="V220">
        <v>11</v>
      </c>
      <c r="W220" t="s">
        <v>97</v>
      </c>
      <c r="X220">
        <v>1</v>
      </c>
      <c r="Y220" t="s">
        <v>98</v>
      </c>
      <c r="Z220">
        <v>2013</v>
      </c>
      <c r="AA220">
        <v>1974</v>
      </c>
      <c r="AB220">
        <v>57098150000</v>
      </c>
      <c r="AC220">
        <v>93</v>
      </c>
      <c r="AD220" t="s">
        <v>99</v>
      </c>
      <c r="AE220" t="s">
        <v>100</v>
      </c>
      <c r="AF220" t="s">
        <v>101</v>
      </c>
      <c r="AG220" t="s">
        <v>102</v>
      </c>
      <c r="AH220" t="s">
        <v>103</v>
      </c>
      <c r="AI220">
        <v>50</v>
      </c>
      <c r="AJ220">
        <v>50</v>
      </c>
      <c r="AK220">
        <v>49</v>
      </c>
      <c r="AL220">
        <v>50</v>
      </c>
      <c r="AM220">
        <v>50</v>
      </c>
      <c r="AN220">
        <v>49</v>
      </c>
      <c r="AO220">
        <v>50</v>
      </c>
      <c r="AP220">
        <v>50</v>
      </c>
      <c r="AQ220">
        <v>50</v>
      </c>
      <c r="AR220">
        <v>50</v>
      </c>
      <c r="AS220">
        <v>50</v>
      </c>
      <c r="AT220">
        <v>37</v>
      </c>
      <c r="AU220">
        <v>37</v>
      </c>
      <c r="AV220">
        <v>36</v>
      </c>
      <c r="AW220">
        <v>37</v>
      </c>
      <c r="AX220">
        <v>37</v>
      </c>
      <c r="AY220">
        <v>35</v>
      </c>
      <c r="AZ220">
        <v>37</v>
      </c>
      <c r="BA220">
        <v>37</v>
      </c>
      <c r="BB220">
        <v>36</v>
      </c>
      <c r="BC220">
        <v>37</v>
      </c>
      <c r="BD220">
        <v>35</v>
      </c>
      <c r="BE220">
        <v>37</v>
      </c>
      <c r="BF220">
        <v>37</v>
      </c>
      <c r="BG220">
        <v>37</v>
      </c>
      <c r="BH220">
        <v>37</v>
      </c>
      <c r="BI220">
        <v>37</v>
      </c>
      <c r="BJ220">
        <v>37</v>
      </c>
      <c r="BK220">
        <v>35</v>
      </c>
      <c r="BL220">
        <v>25</v>
      </c>
      <c r="BM220">
        <v>25</v>
      </c>
      <c r="BN220">
        <v>37</v>
      </c>
      <c r="BO220">
        <v>25</v>
      </c>
      <c r="BP220">
        <v>25</v>
      </c>
      <c r="BQ220">
        <v>23</v>
      </c>
      <c r="BR220">
        <v>23</v>
      </c>
      <c r="BS220">
        <v>23</v>
      </c>
      <c r="BT220">
        <v>23</v>
      </c>
      <c r="BU220">
        <v>35</v>
      </c>
      <c r="BV220">
        <v>35</v>
      </c>
      <c r="BW220">
        <v>35</v>
      </c>
      <c r="BX220">
        <v>35</v>
      </c>
      <c r="BY220">
        <v>35</v>
      </c>
      <c r="BZ220">
        <v>35</v>
      </c>
      <c r="CA220">
        <v>37.38636363636364</v>
      </c>
      <c r="CB220">
        <v>37</v>
      </c>
      <c r="CC220">
        <v>8.6272038885412261</v>
      </c>
      <c r="CD220">
        <v>0.2307580371403124</v>
      </c>
      <c r="CE220">
        <v>23</v>
      </c>
      <c r="CF220">
        <v>50</v>
      </c>
      <c r="CG220">
        <v>27</v>
      </c>
      <c r="CH220">
        <v>-15</v>
      </c>
      <c r="CI220">
        <v>15</v>
      </c>
    </row>
    <row r="221" spans="1:87" x14ac:dyDescent="0.25">
      <c r="A221">
        <v>274</v>
      </c>
      <c r="B221">
        <v>126847</v>
      </c>
      <c r="C221" t="s">
        <v>855</v>
      </c>
      <c r="D221" t="s">
        <v>856</v>
      </c>
      <c r="E221" t="s">
        <v>857</v>
      </c>
      <c r="F221">
        <v>73.11</v>
      </c>
      <c r="G221" t="s">
        <v>237</v>
      </c>
      <c r="H221">
        <v>73.099999999999994</v>
      </c>
      <c r="I221" t="s">
        <v>115</v>
      </c>
      <c r="J221">
        <v>73</v>
      </c>
      <c r="K221" t="s">
        <v>116</v>
      </c>
      <c r="L221" t="s">
        <v>117</v>
      </c>
      <c r="M221" t="s">
        <v>118</v>
      </c>
      <c r="N221">
        <v>113</v>
      </c>
      <c r="O221" t="s">
        <v>119</v>
      </c>
      <c r="P221">
        <v>11</v>
      </c>
      <c r="Q221" t="s">
        <v>95</v>
      </c>
      <c r="R221">
        <v>1</v>
      </c>
      <c r="S221" t="s">
        <v>96</v>
      </c>
      <c r="T221">
        <v>1</v>
      </c>
      <c r="U221" t="s">
        <v>97</v>
      </c>
      <c r="V221">
        <v>11</v>
      </c>
      <c r="W221" t="s">
        <v>97</v>
      </c>
      <c r="X221">
        <v>1</v>
      </c>
      <c r="Y221" t="s">
        <v>98</v>
      </c>
      <c r="Z221">
        <v>2002</v>
      </c>
      <c r="AA221">
        <v>2</v>
      </c>
      <c r="AB221">
        <v>143200000</v>
      </c>
      <c r="AC221">
        <v>12</v>
      </c>
      <c r="AD221" t="s">
        <v>104</v>
      </c>
      <c r="AE221" t="s">
        <v>110</v>
      </c>
      <c r="AF221" t="s">
        <v>174</v>
      </c>
      <c r="AG221" t="s">
        <v>196</v>
      </c>
      <c r="AH221" t="s">
        <v>175</v>
      </c>
      <c r="AI221">
        <v>95</v>
      </c>
      <c r="AJ221">
        <v>95</v>
      </c>
      <c r="AK221">
        <v>96</v>
      </c>
      <c r="AL221">
        <v>95</v>
      </c>
      <c r="AM221">
        <v>95</v>
      </c>
      <c r="AN221">
        <v>95</v>
      </c>
      <c r="AO221">
        <v>95</v>
      </c>
      <c r="AP221">
        <v>95</v>
      </c>
      <c r="AQ221">
        <v>95</v>
      </c>
      <c r="AR221">
        <v>95</v>
      </c>
      <c r="AS221">
        <v>95</v>
      </c>
      <c r="AT221">
        <v>95</v>
      </c>
      <c r="AU221">
        <v>95</v>
      </c>
      <c r="AV221">
        <v>95</v>
      </c>
      <c r="AW221">
        <v>95</v>
      </c>
      <c r="AX221">
        <v>95</v>
      </c>
      <c r="AY221">
        <v>95</v>
      </c>
      <c r="AZ221">
        <v>95</v>
      </c>
      <c r="BA221">
        <v>95</v>
      </c>
      <c r="BB221">
        <v>95</v>
      </c>
      <c r="BC221">
        <v>95</v>
      </c>
      <c r="BD221">
        <v>95</v>
      </c>
      <c r="BE221">
        <v>95</v>
      </c>
      <c r="BF221">
        <v>95</v>
      </c>
      <c r="BG221">
        <v>95</v>
      </c>
      <c r="BH221">
        <v>95</v>
      </c>
      <c r="BI221">
        <v>95</v>
      </c>
      <c r="BJ221">
        <v>95</v>
      </c>
      <c r="BK221">
        <v>95</v>
      </c>
      <c r="BL221">
        <v>95</v>
      </c>
      <c r="BM221">
        <v>95</v>
      </c>
      <c r="BN221">
        <v>95</v>
      </c>
      <c r="BO221">
        <v>95</v>
      </c>
      <c r="BP221">
        <v>95</v>
      </c>
      <c r="BQ221">
        <v>95</v>
      </c>
      <c r="BR221">
        <v>95</v>
      </c>
      <c r="BS221">
        <v>95</v>
      </c>
      <c r="BT221">
        <v>95</v>
      </c>
      <c r="BU221">
        <v>95</v>
      </c>
      <c r="BV221">
        <v>95</v>
      </c>
      <c r="BW221">
        <v>95</v>
      </c>
      <c r="BX221">
        <v>95</v>
      </c>
      <c r="BY221">
        <v>108</v>
      </c>
      <c r="BZ221">
        <v>108</v>
      </c>
      <c r="CA221">
        <v>95.61363636363636</v>
      </c>
      <c r="CB221">
        <v>95</v>
      </c>
      <c r="CC221">
        <v>2.7383232782710953</v>
      </c>
      <c r="CD221">
        <v>2.8639463808872879E-2</v>
      </c>
      <c r="CE221">
        <v>95</v>
      </c>
      <c r="CF221">
        <v>108</v>
      </c>
      <c r="CG221">
        <v>13</v>
      </c>
      <c r="CH221">
        <v>13</v>
      </c>
      <c r="CI221">
        <v>13</v>
      </c>
    </row>
    <row r="222" spans="1:87" x14ac:dyDescent="0.25">
      <c r="A222">
        <v>276</v>
      </c>
      <c r="B222">
        <v>128445</v>
      </c>
      <c r="C222" t="s">
        <v>858</v>
      </c>
      <c r="D222" t="s">
        <v>578</v>
      </c>
      <c r="E222" t="s">
        <v>579</v>
      </c>
      <c r="F222">
        <v>73.11</v>
      </c>
      <c r="G222" t="s">
        <v>237</v>
      </c>
      <c r="H222">
        <v>73.099999999999994</v>
      </c>
      <c r="I222" t="s">
        <v>115</v>
      </c>
      <c r="J222">
        <v>73</v>
      </c>
      <c r="K222" t="s">
        <v>116</v>
      </c>
      <c r="L222" t="s">
        <v>117</v>
      </c>
      <c r="M222" t="s">
        <v>118</v>
      </c>
      <c r="N222">
        <v>113</v>
      </c>
      <c r="O222" t="s">
        <v>119</v>
      </c>
      <c r="P222">
        <v>11</v>
      </c>
      <c r="Q222" t="s">
        <v>95</v>
      </c>
      <c r="R222">
        <v>1</v>
      </c>
      <c r="S222" t="s">
        <v>96</v>
      </c>
      <c r="T222">
        <v>1</v>
      </c>
      <c r="U222" t="s">
        <v>97</v>
      </c>
      <c r="V222">
        <v>11</v>
      </c>
      <c r="W222" t="s">
        <v>97</v>
      </c>
      <c r="X222">
        <v>1</v>
      </c>
      <c r="Y222" t="s">
        <v>98</v>
      </c>
      <c r="Z222">
        <v>2019</v>
      </c>
      <c r="AA222">
        <v>4</v>
      </c>
      <c r="AB222">
        <v>429330000</v>
      </c>
      <c r="AC222">
        <v>15</v>
      </c>
      <c r="AD222" t="s">
        <v>173</v>
      </c>
      <c r="AE222" t="s">
        <v>125</v>
      </c>
      <c r="AF222" t="s">
        <v>135</v>
      </c>
      <c r="AG222" t="s">
        <v>233</v>
      </c>
      <c r="AH222" t="s">
        <v>175</v>
      </c>
      <c r="AI222">
        <v>24</v>
      </c>
      <c r="AJ222">
        <v>27</v>
      </c>
      <c r="AK222">
        <v>27</v>
      </c>
      <c r="AL222">
        <v>27</v>
      </c>
      <c r="AM222">
        <v>27</v>
      </c>
      <c r="AN222">
        <v>27</v>
      </c>
      <c r="AO222">
        <v>27</v>
      </c>
      <c r="AP222">
        <v>27</v>
      </c>
      <c r="AQ222">
        <v>27</v>
      </c>
      <c r="AR222">
        <v>27</v>
      </c>
      <c r="AS222">
        <v>27</v>
      </c>
      <c r="AT222">
        <v>27</v>
      </c>
      <c r="AU222">
        <v>27</v>
      </c>
      <c r="AV222">
        <v>27</v>
      </c>
      <c r="AW222">
        <v>26</v>
      </c>
      <c r="AX222">
        <v>26</v>
      </c>
      <c r="AY222">
        <v>26</v>
      </c>
      <c r="AZ222">
        <v>26</v>
      </c>
      <c r="BA222">
        <v>26</v>
      </c>
      <c r="BB222">
        <v>26</v>
      </c>
      <c r="BC222">
        <v>26</v>
      </c>
      <c r="BD222">
        <v>26</v>
      </c>
      <c r="BE222">
        <v>26</v>
      </c>
      <c r="BF222">
        <v>26</v>
      </c>
      <c r="BG222">
        <v>26</v>
      </c>
      <c r="BH222">
        <v>26</v>
      </c>
      <c r="BI222">
        <v>26</v>
      </c>
      <c r="BJ222">
        <v>26</v>
      </c>
      <c r="BK222">
        <v>26</v>
      </c>
      <c r="BL222">
        <v>26</v>
      </c>
      <c r="BM222">
        <v>26</v>
      </c>
      <c r="BN222">
        <v>26</v>
      </c>
      <c r="BO222">
        <v>26</v>
      </c>
      <c r="BP222">
        <v>26</v>
      </c>
      <c r="BQ222">
        <v>24</v>
      </c>
      <c r="BR222">
        <v>26</v>
      </c>
      <c r="BS222">
        <v>26</v>
      </c>
      <c r="BT222">
        <v>26</v>
      </c>
      <c r="BU222">
        <v>26</v>
      </c>
      <c r="BV222">
        <v>26</v>
      </c>
      <c r="BW222">
        <v>26</v>
      </c>
      <c r="BX222">
        <v>26</v>
      </c>
      <c r="BY222">
        <v>26</v>
      </c>
      <c r="BZ222">
        <v>26</v>
      </c>
      <c r="CA222">
        <v>26.204545454545453</v>
      </c>
      <c r="CB222">
        <v>26</v>
      </c>
      <c r="CC222">
        <v>0.66750299901932098</v>
      </c>
      <c r="CD222">
        <v>2.5472794411838789E-2</v>
      </c>
      <c r="CE222">
        <v>24</v>
      </c>
      <c r="CF222">
        <v>27</v>
      </c>
      <c r="CG222">
        <v>3</v>
      </c>
      <c r="CH222">
        <v>2</v>
      </c>
      <c r="CI222">
        <v>2</v>
      </c>
    </row>
    <row r="223" spans="1:87" x14ac:dyDescent="0.25">
      <c r="A223">
        <v>278</v>
      </c>
      <c r="B223">
        <v>128572</v>
      </c>
      <c r="C223" t="s">
        <v>859</v>
      </c>
      <c r="D223" t="s">
        <v>860</v>
      </c>
      <c r="E223" t="s">
        <v>861</v>
      </c>
      <c r="F223">
        <v>63.91</v>
      </c>
      <c r="G223" t="s">
        <v>212</v>
      </c>
      <c r="H223">
        <v>63.9</v>
      </c>
      <c r="I223" t="s">
        <v>213</v>
      </c>
      <c r="J223">
        <v>63</v>
      </c>
      <c r="K223" t="s">
        <v>172</v>
      </c>
      <c r="L223" t="s">
        <v>131</v>
      </c>
      <c r="M223" t="s">
        <v>132</v>
      </c>
      <c r="N223">
        <v>113</v>
      </c>
      <c r="O223" t="s">
        <v>119</v>
      </c>
      <c r="P223">
        <v>11</v>
      </c>
      <c r="Q223" t="s">
        <v>95</v>
      </c>
      <c r="R223">
        <v>1</v>
      </c>
      <c r="S223" t="s">
        <v>96</v>
      </c>
      <c r="T223">
        <v>13</v>
      </c>
      <c r="U223" t="s">
        <v>133</v>
      </c>
      <c r="V223">
        <v>12</v>
      </c>
      <c r="W223" t="s">
        <v>133</v>
      </c>
      <c r="X223">
        <v>1</v>
      </c>
      <c r="Y223" t="s">
        <v>98</v>
      </c>
      <c r="Z223">
        <v>2013</v>
      </c>
      <c r="AA223">
        <v>1</v>
      </c>
      <c r="AB223">
        <v>128300000</v>
      </c>
      <c r="AC223">
        <v>11</v>
      </c>
      <c r="AD223" t="s">
        <v>85</v>
      </c>
      <c r="AE223" t="s">
        <v>110</v>
      </c>
      <c r="AF223" t="s">
        <v>174</v>
      </c>
      <c r="AG223" t="s">
        <v>102</v>
      </c>
      <c r="AH223" t="s">
        <v>175</v>
      </c>
      <c r="AI223">
        <v>56</v>
      </c>
      <c r="AJ223">
        <v>56</v>
      </c>
      <c r="AK223">
        <v>56</v>
      </c>
      <c r="AL223">
        <v>54</v>
      </c>
      <c r="AM223">
        <v>56</v>
      </c>
      <c r="AN223">
        <v>54</v>
      </c>
      <c r="AO223">
        <v>54</v>
      </c>
      <c r="AP223">
        <v>55</v>
      </c>
      <c r="AQ223">
        <v>56</v>
      </c>
      <c r="AR223">
        <v>56</v>
      </c>
      <c r="AS223">
        <v>57</v>
      </c>
      <c r="AT223">
        <v>58</v>
      </c>
      <c r="AU223">
        <v>56</v>
      </c>
      <c r="AV223">
        <v>56</v>
      </c>
      <c r="AW223">
        <v>56</v>
      </c>
      <c r="AX223">
        <v>56</v>
      </c>
      <c r="AY223">
        <v>56</v>
      </c>
      <c r="AZ223">
        <v>56</v>
      </c>
      <c r="BA223">
        <v>56</v>
      </c>
      <c r="BB223">
        <v>56</v>
      </c>
      <c r="BC223">
        <v>57</v>
      </c>
      <c r="BD223">
        <v>56</v>
      </c>
      <c r="BE223">
        <v>57</v>
      </c>
      <c r="BF223">
        <v>57</v>
      </c>
      <c r="BG223">
        <v>56</v>
      </c>
      <c r="BH223">
        <v>55</v>
      </c>
      <c r="BI223">
        <v>55</v>
      </c>
      <c r="BJ223">
        <v>55</v>
      </c>
      <c r="BK223">
        <v>56</v>
      </c>
      <c r="BL223">
        <v>56</v>
      </c>
      <c r="BM223">
        <v>55</v>
      </c>
      <c r="BN223">
        <v>55</v>
      </c>
      <c r="BO223">
        <v>54</v>
      </c>
      <c r="BP223">
        <v>50</v>
      </c>
      <c r="BQ223">
        <v>48</v>
      </c>
      <c r="BR223">
        <v>47</v>
      </c>
      <c r="BS223">
        <v>47</v>
      </c>
      <c r="BT223">
        <v>43</v>
      </c>
      <c r="BU223">
        <v>43</v>
      </c>
      <c r="BV223">
        <v>41</v>
      </c>
      <c r="BW223">
        <v>37</v>
      </c>
      <c r="BX223">
        <v>41</v>
      </c>
      <c r="BY223">
        <v>39</v>
      </c>
      <c r="BZ223">
        <v>41</v>
      </c>
      <c r="CA223">
        <v>52.659090909090907</v>
      </c>
      <c r="CB223">
        <v>56</v>
      </c>
      <c r="CC223">
        <v>5.8347124112312452</v>
      </c>
      <c r="CD223">
        <v>0.11080161678643712</v>
      </c>
      <c r="CE223">
        <v>37</v>
      </c>
      <c r="CF223">
        <v>58</v>
      </c>
      <c r="CG223">
        <v>21</v>
      </c>
      <c r="CH223">
        <v>-15</v>
      </c>
      <c r="CI223">
        <v>15</v>
      </c>
    </row>
    <row r="224" spans="1:87" x14ac:dyDescent="0.25">
      <c r="A224">
        <v>279</v>
      </c>
      <c r="B224">
        <v>128987</v>
      </c>
      <c r="C224" t="s">
        <v>862</v>
      </c>
      <c r="D224" t="s">
        <v>863</v>
      </c>
      <c r="E224" t="s">
        <v>864</v>
      </c>
      <c r="F224">
        <v>47.78</v>
      </c>
      <c r="G224" t="s">
        <v>865</v>
      </c>
      <c r="H224">
        <v>47.7</v>
      </c>
      <c r="I224" t="s">
        <v>279</v>
      </c>
      <c r="J224">
        <v>47</v>
      </c>
      <c r="K224" t="s">
        <v>280</v>
      </c>
      <c r="L224" t="s">
        <v>281</v>
      </c>
      <c r="M224" t="s">
        <v>282</v>
      </c>
      <c r="N224">
        <v>113</v>
      </c>
      <c r="O224" t="s">
        <v>119</v>
      </c>
      <c r="P224">
        <v>11</v>
      </c>
      <c r="Q224" t="s">
        <v>95</v>
      </c>
      <c r="R224">
        <v>1</v>
      </c>
      <c r="S224" t="s">
        <v>96</v>
      </c>
      <c r="T224">
        <v>1</v>
      </c>
      <c r="U224" t="s">
        <v>97</v>
      </c>
      <c r="V224">
        <v>11</v>
      </c>
      <c r="W224" t="s">
        <v>97</v>
      </c>
      <c r="X224">
        <v>1</v>
      </c>
      <c r="Y224" t="s">
        <v>98</v>
      </c>
      <c r="Z224">
        <v>2017</v>
      </c>
      <c r="AA224">
        <v>21</v>
      </c>
      <c r="AB224">
        <v>5307860000</v>
      </c>
      <c r="AC224">
        <v>40</v>
      </c>
      <c r="AD224" t="s">
        <v>283</v>
      </c>
      <c r="AE224" t="s">
        <v>155</v>
      </c>
      <c r="AF224" t="s">
        <v>156</v>
      </c>
      <c r="AG224" t="s">
        <v>233</v>
      </c>
      <c r="AH224" t="s">
        <v>124</v>
      </c>
      <c r="AI224">
        <v>27</v>
      </c>
      <c r="AJ224">
        <v>26</v>
      </c>
      <c r="AK224">
        <v>10</v>
      </c>
      <c r="AL224">
        <v>9</v>
      </c>
      <c r="AM224">
        <v>26</v>
      </c>
      <c r="AN224">
        <v>29</v>
      </c>
      <c r="AO224">
        <v>29</v>
      </c>
      <c r="AP224">
        <v>10</v>
      </c>
      <c r="AQ224">
        <v>10</v>
      </c>
      <c r="AR224">
        <v>21</v>
      </c>
      <c r="AS224">
        <v>21</v>
      </c>
      <c r="AT224">
        <v>3</v>
      </c>
      <c r="AU224">
        <v>3</v>
      </c>
      <c r="AV224">
        <v>22</v>
      </c>
      <c r="AW224">
        <v>24</v>
      </c>
      <c r="AX224">
        <v>21</v>
      </c>
      <c r="AY224">
        <v>16</v>
      </c>
      <c r="AZ224">
        <v>16</v>
      </c>
      <c r="BA224">
        <v>14</v>
      </c>
      <c r="BB224">
        <v>13</v>
      </c>
      <c r="BC224">
        <v>6</v>
      </c>
      <c r="BD224">
        <v>5</v>
      </c>
      <c r="BE224">
        <v>4</v>
      </c>
      <c r="BF224">
        <v>4</v>
      </c>
      <c r="BG224">
        <v>5</v>
      </c>
      <c r="BH224">
        <v>4</v>
      </c>
      <c r="BI224">
        <v>3</v>
      </c>
      <c r="BJ224">
        <v>4</v>
      </c>
      <c r="BK224">
        <v>3</v>
      </c>
      <c r="BL224">
        <v>3</v>
      </c>
      <c r="BM224">
        <v>3</v>
      </c>
      <c r="BN224">
        <v>5</v>
      </c>
      <c r="BO224">
        <v>6</v>
      </c>
      <c r="BP224">
        <v>3</v>
      </c>
      <c r="BQ224">
        <v>3</v>
      </c>
      <c r="BR224">
        <v>5</v>
      </c>
      <c r="BS224">
        <v>3</v>
      </c>
      <c r="BT224">
        <v>4</v>
      </c>
      <c r="BU224">
        <v>4</v>
      </c>
      <c r="BV224">
        <v>5</v>
      </c>
      <c r="BW224">
        <v>4</v>
      </c>
      <c r="BX224">
        <v>4</v>
      </c>
      <c r="BY224">
        <v>3</v>
      </c>
      <c r="BZ224">
        <v>3</v>
      </c>
      <c r="CA224">
        <v>10.136363636363637</v>
      </c>
      <c r="CB224">
        <v>5</v>
      </c>
      <c r="CC224">
        <v>8.7699033674263358</v>
      </c>
      <c r="CD224">
        <v>0.86519226046358466</v>
      </c>
      <c r="CE224">
        <v>3</v>
      </c>
      <c r="CF224">
        <v>29</v>
      </c>
      <c r="CG224">
        <v>26</v>
      </c>
      <c r="CH224">
        <v>-24</v>
      </c>
      <c r="CI224">
        <v>24</v>
      </c>
    </row>
    <row r="225" spans="1:87" x14ac:dyDescent="0.25">
      <c r="A225">
        <v>280</v>
      </c>
      <c r="B225">
        <v>129016</v>
      </c>
      <c r="C225" t="s">
        <v>866</v>
      </c>
      <c r="D225" t="s">
        <v>867</v>
      </c>
      <c r="E225" t="s">
        <v>868</v>
      </c>
      <c r="F225">
        <v>63.1</v>
      </c>
      <c r="G225" t="s">
        <v>171</v>
      </c>
      <c r="H225">
        <v>63.1</v>
      </c>
      <c r="I225" t="s">
        <v>171</v>
      </c>
      <c r="J225">
        <v>63</v>
      </c>
      <c r="K225" t="s">
        <v>172</v>
      </c>
      <c r="L225" t="s">
        <v>131</v>
      </c>
      <c r="M225" t="s">
        <v>132</v>
      </c>
      <c r="N225">
        <v>113</v>
      </c>
      <c r="O225" t="s">
        <v>119</v>
      </c>
      <c r="P225">
        <v>11</v>
      </c>
      <c r="Q225" t="s">
        <v>95</v>
      </c>
      <c r="R225">
        <v>1</v>
      </c>
      <c r="S225" t="s">
        <v>96</v>
      </c>
      <c r="T225">
        <v>1</v>
      </c>
      <c r="U225" t="s">
        <v>97</v>
      </c>
      <c r="V225">
        <v>11</v>
      </c>
      <c r="W225" t="s">
        <v>97</v>
      </c>
      <c r="X225">
        <v>1</v>
      </c>
      <c r="Y225" t="s">
        <v>98</v>
      </c>
      <c r="Z225">
        <v>2021</v>
      </c>
      <c r="AA225">
        <v>55</v>
      </c>
      <c r="AB225">
        <v>770870000</v>
      </c>
      <c r="AC225">
        <v>50</v>
      </c>
      <c r="AD225" t="s">
        <v>120</v>
      </c>
      <c r="AE225" t="s">
        <v>148</v>
      </c>
      <c r="AF225" t="s">
        <v>405</v>
      </c>
      <c r="AG225" t="s">
        <v>123</v>
      </c>
      <c r="AH225" t="s">
        <v>124</v>
      </c>
      <c r="AI225">
        <v>27</v>
      </c>
      <c r="AJ225">
        <v>30</v>
      </c>
      <c r="AK225">
        <v>33</v>
      </c>
      <c r="AL225">
        <v>32</v>
      </c>
      <c r="AM225">
        <v>29</v>
      </c>
      <c r="AN225">
        <v>33</v>
      </c>
      <c r="AO225">
        <v>33</v>
      </c>
      <c r="AP225">
        <v>39</v>
      </c>
      <c r="AQ225">
        <v>39</v>
      </c>
      <c r="AR225">
        <v>38</v>
      </c>
      <c r="AS225">
        <v>38</v>
      </c>
      <c r="AT225">
        <v>37</v>
      </c>
      <c r="AU225">
        <v>37</v>
      </c>
      <c r="AV225">
        <v>39</v>
      </c>
      <c r="AW225">
        <v>41</v>
      </c>
      <c r="AX225">
        <v>41</v>
      </c>
      <c r="AY225">
        <v>40</v>
      </c>
      <c r="AZ225">
        <v>41</v>
      </c>
      <c r="BA225">
        <v>42</v>
      </c>
      <c r="BB225">
        <v>40</v>
      </c>
      <c r="BC225">
        <v>40</v>
      </c>
      <c r="BD225">
        <v>40</v>
      </c>
      <c r="BE225">
        <v>40</v>
      </c>
      <c r="BF225">
        <v>41</v>
      </c>
      <c r="BG225">
        <v>41</v>
      </c>
      <c r="BH225">
        <v>41</v>
      </c>
      <c r="BI225">
        <v>41</v>
      </c>
      <c r="BJ225">
        <v>41</v>
      </c>
      <c r="BK225">
        <v>41</v>
      </c>
      <c r="BL225">
        <v>41</v>
      </c>
      <c r="BM225">
        <v>40</v>
      </c>
      <c r="BN225">
        <v>41</v>
      </c>
      <c r="BO225">
        <v>38</v>
      </c>
      <c r="BP225">
        <v>36</v>
      </c>
      <c r="BQ225">
        <v>39</v>
      </c>
      <c r="BR225">
        <v>39</v>
      </c>
      <c r="BS225">
        <v>0</v>
      </c>
      <c r="BT225">
        <v>32</v>
      </c>
      <c r="BU225">
        <v>24</v>
      </c>
      <c r="BV225">
        <v>24</v>
      </c>
      <c r="BW225">
        <v>24</v>
      </c>
      <c r="BX225">
        <v>24</v>
      </c>
      <c r="BY225">
        <v>24</v>
      </c>
      <c r="BZ225">
        <v>24</v>
      </c>
      <c r="CA225">
        <v>35.11363636363636</v>
      </c>
      <c r="CB225">
        <v>39</v>
      </c>
      <c r="CC225">
        <v>8.0931090673684452</v>
      </c>
      <c r="CD225">
        <v>0.23048336502537969</v>
      </c>
      <c r="CE225">
        <v>0</v>
      </c>
      <c r="CF225">
        <v>42</v>
      </c>
      <c r="CG225">
        <v>42</v>
      </c>
      <c r="CH225">
        <v>-3</v>
      </c>
      <c r="CI225">
        <v>3</v>
      </c>
    </row>
    <row r="226" spans="1:87" x14ac:dyDescent="0.25">
      <c r="A226">
        <v>282</v>
      </c>
      <c r="B226">
        <v>129485</v>
      </c>
      <c r="C226" t="s">
        <v>869</v>
      </c>
      <c r="D226" t="s">
        <v>599</v>
      </c>
      <c r="E226" t="s">
        <v>600</v>
      </c>
      <c r="F226">
        <v>47.71</v>
      </c>
      <c r="G226" t="s">
        <v>601</v>
      </c>
      <c r="H226">
        <v>47.7</v>
      </c>
      <c r="I226" t="s">
        <v>279</v>
      </c>
      <c r="J226">
        <v>47</v>
      </c>
      <c r="K226" t="s">
        <v>280</v>
      </c>
      <c r="L226" t="s">
        <v>281</v>
      </c>
      <c r="M226" t="s">
        <v>282</v>
      </c>
      <c r="N226">
        <v>113</v>
      </c>
      <c r="O226" t="s">
        <v>119</v>
      </c>
      <c r="P226">
        <v>11</v>
      </c>
      <c r="Q226" t="s">
        <v>95</v>
      </c>
      <c r="R226">
        <v>1</v>
      </c>
      <c r="S226" t="s">
        <v>96</v>
      </c>
      <c r="T226">
        <v>1</v>
      </c>
      <c r="U226" t="s">
        <v>97</v>
      </c>
      <c r="V226">
        <v>11</v>
      </c>
      <c r="W226" t="s">
        <v>97</v>
      </c>
      <c r="X226">
        <v>1</v>
      </c>
      <c r="Y226" t="s">
        <v>98</v>
      </c>
      <c r="Z226">
        <v>1989</v>
      </c>
      <c r="AA226">
        <v>396</v>
      </c>
      <c r="AB226">
        <v>19093990000</v>
      </c>
      <c r="AC226">
        <v>82</v>
      </c>
      <c r="AD226" t="s">
        <v>109</v>
      </c>
      <c r="AE226" t="s">
        <v>100</v>
      </c>
      <c r="AF226" t="s">
        <v>101</v>
      </c>
      <c r="AG226" t="s">
        <v>163</v>
      </c>
      <c r="AH226" t="s">
        <v>103</v>
      </c>
      <c r="AI226">
        <v>67</v>
      </c>
      <c r="AJ226">
        <v>66</v>
      </c>
      <c r="AK226">
        <v>67</v>
      </c>
      <c r="AL226">
        <v>70</v>
      </c>
      <c r="AM226">
        <v>71</v>
      </c>
      <c r="AN226">
        <v>71</v>
      </c>
      <c r="AO226">
        <v>70</v>
      </c>
      <c r="AP226">
        <v>69</v>
      </c>
      <c r="AQ226">
        <v>69</v>
      </c>
      <c r="AR226">
        <v>71</v>
      </c>
      <c r="AS226">
        <v>70</v>
      </c>
      <c r="AT226">
        <v>68</v>
      </c>
      <c r="AU226">
        <v>74</v>
      </c>
      <c r="AV226">
        <v>68</v>
      </c>
      <c r="AW226">
        <v>66</v>
      </c>
      <c r="AX226">
        <v>71</v>
      </c>
      <c r="AY226">
        <v>71</v>
      </c>
      <c r="AZ226">
        <v>78</v>
      </c>
      <c r="BA226">
        <v>72</v>
      </c>
      <c r="BB226">
        <v>79</v>
      </c>
      <c r="BC226">
        <v>72</v>
      </c>
      <c r="BD226">
        <v>72</v>
      </c>
      <c r="BE226">
        <v>70</v>
      </c>
      <c r="BF226">
        <v>59</v>
      </c>
      <c r="BG226">
        <v>63</v>
      </c>
      <c r="BH226">
        <v>52</v>
      </c>
      <c r="BI226">
        <v>62</v>
      </c>
      <c r="BJ226">
        <v>60</v>
      </c>
      <c r="BK226">
        <v>60</v>
      </c>
      <c r="BL226">
        <v>60</v>
      </c>
      <c r="BM226">
        <v>60</v>
      </c>
      <c r="BN226">
        <v>60</v>
      </c>
      <c r="BO226">
        <v>60</v>
      </c>
      <c r="BP226">
        <v>58</v>
      </c>
      <c r="BQ226">
        <v>51</v>
      </c>
      <c r="BR226">
        <v>52</v>
      </c>
      <c r="BS226">
        <v>53</v>
      </c>
      <c r="BT226">
        <v>60</v>
      </c>
      <c r="BU226">
        <v>57</v>
      </c>
      <c r="BV226">
        <v>43</v>
      </c>
      <c r="BW226">
        <v>43</v>
      </c>
      <c r="BX226">
        <v>43</v>
      </c>
      <c r="BY226">
        <v>43</v>
      </c>
      <c r="BZ226">
        <v>43</v>
      </c>
      <c r="CA226">
        <v>62.81818181818182</v>
      </c>
      <c r="CB226">
        <v>66</v>
      </c>
      <c r="CC226">
        <v>9.8341425354747756</v>
      </c>
      <c r="CD226">
        <v>0.15654930230133507</v>
      </c>
      <c r="CE226">
        <v>43</v>
      </c>
      <c r="CF226">
        <v>79</v>
      </c>
      <c r="CG226">
        <v>36</v>
      </c>
      <c r="CH226">
        <v>-24</v>
      </c>
      <c r="CI226">
        <v>24</v>
      </c>
    </row>
    <row r="227" spans="1:87" x14ac:dyDescent="0.25">
      <c r="A227">
        <v>283</v>
      </c>
      <c r="B227">
        <v>129496</v>
      </c>
      <c r="C227" t="s">
        <v>870</v>
      </c>
      <c r="D227" t="s">
        <v>871</v>
      </c>
      <c r="E227" t="s">
        <v>872</v>
      </c>
      <c r="F227">
        <v>56.22</v>
      </c>
      <c r="G227" t="s">
        <v>873</v>
      </c>
      <c r="H227">
        <v>56.2</v>
      </c>
      <c r="I227" t="s">
        <v>874</v>
      </c>
      <c r="J227">
        <v>56</v>
      </c>
      <c r="K227" t="s">
        <v>875</v>
      </c>
      <c r="L227" t="s">
        <v>770</v>
      </c>
      <c r="M227" t="s">
        <v>771</v>
      </c>
      <c r="N227">
        <v>113</v>
      </c>
      <c r="O227" t="s">
        <v>119</v>
      </c>
      <c r="P227">
        <v>11</v>
      </c>
      <c r="Q227" t="s">
        <v>95</v>
      </c>
      <c r="R227">
        <v>1</v>
      </c>
      <c r="S227" t="s">
        <v>96</v>
      </c>
      <c r="T227">
        <v>13</v>
      </c>
      <c r="U227" t="s">
        <v>133</v>
      </c>
      <c r="V227">
        <v>12</v>
      </c>
      <c r="W227" t="s">
        <v>133</v>
      </c>
      <c r="X227">
        <v>1</v>
      </c>
      <c r="Y227" t="s">
        <v>98</v>
      </c>
      <c r="Z227">
        <v>2009</v>
      </c>
      <c r="AA227">
        <v>13</v>
      </c>
      <c r="AB227">
        <v>13500330000</v>
      </c>
      <c r="AC227">
        <v>30</v>
      </c>
      <c r="AD227" t="s">
        <v>134</v>
      </c>
      <c r="AE227" t="s">
        <v>100</v>
      </c>
      <c r="AF227" t="s">
        <v>101</v>
      </c>
      <c r="AG227" t="s">
        <v>136</v>
      </c>
      <c r="AH227" t="s">
        <v>124</v>
      </c>
      <c r="AI227">
        <v>38</v>
      </c>
      <c r="AJ227">
        <v>38</v>
      </c>
      <c r="AK227">
        <v>37</v>
      </c>
      <c r="AL227">
        <v>39</v>
      </c>
      <c r="AM227">
        <v>39</v>
      </c>
      <c r="AN227">
        <v>41</v>
      </c>
      <c r="AO227">
        <v>40</v>
      </c>
      <c r="AP227">
        <v>41</v>
      </c>
      <c r="AQ227">
        <v>41</v>
      </c>
      <c r="AR227">
        <v>40</v>
      </c>
      <c r="AS227">
        <v>42</v>
      </c>
      <c r="AT227">
        <v>42</v>
      </c>
      <c r="AU227">
        <v>41</v>
      </c>
      <c r="AV227">
        <v>39</v>
      </c>
      <c r="AW227">
        <v>41</v>
      </c>
      <c r="AX227">
        <v>41</v>
      </c>
      <c r="AY227">
        <v>42</v>
      </c>
      <c r="AZ227">
        <v>43</v>
      </c>
      <c r="BA227">
        <v>41</v>
      </c>
      <c r="BB227">
        <v>39</v>
      </c>
      <c r="BC227">
        <v>37</v>
      </c>
      <c r="BD227">
        <v>38</v>
      </c>
      <c r="BE227">
        <v>40</v>
      </c>
      <c r="BF227">
        <v>40</v>
      </c>
      <c r="BG227">
        <v>41</v>
      </c>
      <c r="BH227">
        <v>41</v>
      </c>
      <c r="BI227">
        <v>40</v>
      </c>
      <c r="BJ227">
        <v>41</v>
      </c>
      <c r="BK227">
        <v>42</v>
      </c>
      <c r="BL227">
        <v>42</v>
      </c>
      <c r="BM227">
        <v>43</v>
      </c>
      <c r="BN227">
        <v>39</v>
      </c>
      <c r="BO227">
        <v>41</v>
      </c>
      <c r="BP227">
        <v>40</v>
      </c>
      <c r="BQ227">
        <v>34</v>
      </c>
      <c r="BR227">
        <v>34</v>
      </c>
      <c r="BS227">
        <v>34</v>
      </c>
      <c r="BT227">
        <v>33</v>
      </c>
      <c r="BU227">
        <v>34</v>
      </c>
      <c r="BV227">
        <v>34</v>
      </c>
      <c r="BW227">
        <v>34</v>
      </c>
      <c r="BX227">
        <v>36</v>
      </c>
      <c r="BY227">
        <v>34</v>
      </c>
      <c r="BZ227">
        <v>34</v>
      </c>
      <c r="CA227">
        <v>38.886363636363633</v>
      </c>
      <c r="CB227">
        <v>40</v>
      </c>
      <c r="CC227">
        <v>2.9822413070592777</v>
      </c>
      <c r="CD227">
        <v>7.6691184985744149E-2</v>
      </c>
      <c r="CE227">
        <v>33</v>
      </c>
      <c r="CF227">
        <v>43</v>
      </c>
      <c r="CG227">
        <v>10</v>
      </c>
      <c r="CH227">
        <v>-4</v>
      </c>
      <c r="CI227">
        <v>4</v>
      </c>
    </row>
    <row r="228" spans="1:87" x14ac:dyDescent="0.25">
      <c r="A228">
        <v>284</v>
      </c>
      <c r="B228">
        <v>129730</v>
      </c>
      <c r="C228" t="s">
        <v>876</v>
      </c>
      <c r="D228" t="s">
        <v>877</v>
      </c>
      <c r="E228" t="s">
        <v>878</v>
      </c>
      <c r="F228">
        <v>46.45</v>
      </c>
      <c r="G228" t="s">
        <v>879</v>
      </c>
      <c r="H228">
        <v>46.4</v>
      </c>
      <c r="I228" t="s">
        <v>677</v>
      </c>
      <c r="J228">
        <v>46</v>
      </c>
      <c r="K228" t="s">
        <v>457</v>
      </c>
      <c r="L228" t="s">
        <v>281</v>
      </c>
      <c r="M228" t="s">
        <v>282</v>
      </c>
      <c r="N228">
        <v>113</v>
      </c>
      <c r="O228" t="s">
        <v>119</v>
      </c>
      <c r="P228">
        <v>11</v>
      </c>
      <c r="Q228" t="s">
        <v>95</v>
      </c>
      <c r="R228">
        <v>1</v>
      </c>
      <c r="S228" t="s">
        <v>96</v>
      </c>
      <c r="T228">
        <v>1</v>
      </c>
      <c r="U228" t="s">
        <v>97</v>
      </c>
      <c r="V228">
        <v>11</v>
      </c>
      <c r="W228" t="s">
        <v>97</v>
      </c>
      <c r="X228">
        <v>1</v>
      </c>
      <c r="Y228" t="s">
        <v>98</v>
      </c>
      <c r="Z228">
        <v>2015</v>
      </c>
      <c r="AB228">
        <v>4864920000</v>
      </c>
      <c r="AC228">
        <v>0</v>
      </c>
      <c r="AD228" t="s">
        <v>147</v>
      </c>
      <c r="AE228" t="s">
        <v>155</v>
      </c>
      <c r="AF228" t="s">
        <v>156</v>
      </c>
      <c r="AG228" t="s">
        <v>102</v>
      </c>
      <c r="AH228" t="s">
        <v>144</v>
      </c>
      <c r="AI228">
        <v>106</v>
      </c>
      <c r="AJ228">
        <v>107</v>
      </c>
      <c r="AK228">
        <v>108</v>
      </c>
      <c r="AL228">
        <v>107</v>
      </c>
      <c r="AM228">
        <v>109</v>
      </c>
      <c r="AN228">
        <v>110</v>
      </c>
      <c r="AO228">
        <v>110</v>
      </c>
      <c r="AP228">
        <v>109</v>
      </c>
      <c r="AQ228">
        <v>110</v>
      </c>
      <c r="AR228">
        <v>108</v>
      </c>
      <c r="AS228">
        <v>110</v>
      </c>
      <c r="AT228">
        <v>110</v>
      </c>
      <c r="AU228">
        <v>109</v>
      </c>
      <c r="AV228">
        <v>108</v>
      </c>
      <c r="AW228">
        <v>113</v>
      </c>
      <c r="AX228">
        <v>114</v>
      </c>
      <c r="AY228">
        <v>113</v>
      </c>
      <c r="AZ228">
        <v>119</v>
      </c>
      <c r="BA228">
        <v>117</v>
      </c>
      <c r="BB228">
        <v>114</v>
      </c>
      <c r="BC228">
        <v>117</v>
      </c>
      <c r="BD228">
        <v>117</v>
      </c>
      <c r="BE228">
        <v>120</v>
      </c>
      <c r="BF228">
        <v>122</v>
      </c>
      <c r="BG228">
        <v>123</v>
      </c>
      <c r="BH228">
        <v>120</v>
      </c>
      <c r="BI228">
        <v>119</v>
      </c>
      <c r="BJ228">
        <v>121</v>
      </c>
      <c r="BK228">
        <v>120</v>
      </c>
      <c r="BL228">
        <v>116</v>
      </c>
      <c r="BM228">
        <v>115</v>
      </c>
      <c r="BN228">
        <v>116</v>
      </c>
      <c r="BO228">
        <v>117</v>
      </c>
      <c r="BP228">
        <v>108</v>
      </c>
      <c r="BQ228">
        <v>111</v>
      </c>
      <c r="BR228">
        <v>110</v>
      </c>
      <c r="BS228">
        <v>111</v>
      </c>
      <c r="BT228">
        <v>104</v>
      </c>
      <c r="BU228">
        <v>104</v>
      </c>
      <c r="BV228">
        <v>103</v>
      </c>
      <c r="BW228">
        <v>113</v>
      </c>
      <c r="BX228">
        <v>115</v>
      </c>
      <c r="BY228">
        <v>113</v>
      </c>
      <c r="BZ228">
        <v>113</v>
      </c>
      <c r="CA228">
        <v>112.70454545454545</v>
      </c>
      <c r="CB228">
        <v>113</v>
      </c>
      <c r="CC228">
        <v>5.1605820180797179</v>
      </c>
      <c r="CD228">
        <v>4.5788588182195521E-2</v>
      </c>
      <c r="CE228">
        <v>103</v>
      </c>
      <c r="CF228">
        <v>123</v>
      </c>
      <c r="CG228">
        <v>20</v>
      </c>
      <c r="CH228">
        <v>7</v>
      </c>
      <c r="CI228">
        <v>7</v>
      </c>
    </row>
    <row r="229" spans="1:87" x14ac:dyDescent="0.25">
      <c r="A229">
        <v>285</v>
      </c>
      <c r="B229">
        <v>129740</v>
      </c>
      <c r="C229" t="s">
        <v>880</v>
      </c>
      <c r="D229" t="s">
        <v>881</v>
      </c>
      <c r="E229" t="s">
        <v>882</v>
      </c>
      <c r="F229">
        <v>47.12</v>
      </c>
      <c r="G229" t="s">
        <v>883</v>
      </c>
      <c r="H229">
        <v>47.1</v>
      </c>
      <c r="I229" t="s">
        <v>574</v>
      </c>
      <c r="J229">
        <v>47</v>
      </c>
      <c r="K229" t="s">
        <v>280</v>
      </c>
      <c r="L229" t="s">
        <v>281</v>
      </c>
      <c r="M229" t="s">
        <v>282</v>
      </c>
      <c r="N229">
        <v>113</v>
      </c>
      <c r="O229" t="s">
        <v>119</v>
      </c>
      <c r="P229">
        <v>11</v>
      </c>
      <c r="Q229" t="s">
        <v>95</v>
      </c>
      <c r="R229">
        <v>1</v>
      </c>
      <c r="S229" t="s">
        <v>96</v>
      </c>
      <c r="T229">
        <v>3</v>
      </c>
      <c r="U229" t="s">
        <v>554</v>
      </c>
      <c r="V229">
        <v>70</v>
      </c>
      <c r="W229" t="s">
        <v>267</v>
      </c>
      <c r="X229">
        <v>3</v>
      </c>
      <c r="Y229" t="s">
        <v>240</v>
      </c>
      <c r="Z229">
        <v>2006</v>
      </c>
      <c r="AA229">
        <v>113</v>
      </c>
      <c r="AB229">
        <v>6628600000</v>
      </c>
      <c r="AC229">
        <v>61</v>
      </c>
      <c r="AD229" t="s">
        <v>145</v>
      </c>
      <c r="AE229" t="s">
        <v>155</v>
      </c>
      <c r="AF229" t="s">
        <v>156</v>
      </c>
      <c r="AG229" t="s">
        <v>136</v>
      </c>
      <c r="AH229" t="s">
        <v>124</v>
      </c>
      <c r="AI229">
        <v>26</v>
      </c>
      <c r="AJ229">
        <v>26</v>
      </c>
      <c r="AK229">
        <v>26</v>
      </c>
      <c r="AL229">
        <v>27</v>
      </c>
      <c r="AM229">
        <v>27</v>
      </c>
      <c r="AN229">
        <v>27</v>
      </c>
      <c r="AO229">
        <v>27</v>
      </c>
      <c r="AP229">
        <v>27</v>
      </c>
      <c r="AQ229">
        <v>29</v>
      </c>
      <c r="AR229">
        <v>20</v>
      </c>
      <c r="AS229">
        <v>20</v>
      </c>
      <c r="AT229">
        <v>20</v>
      </c>
      <c r="AU229">
        <v>20</v>
      </c>
      <c r="AV229">
        <v>20</v>
      </c>
      <c r="AW229">
        <v>17</v>
      </c>
      <c r="AX229">
        <v>19</v>
      </c>
      <c r="AY229">
        <v>19</v>
      </c>
      <c r="AZ229">
        <v>21</v>
      </c>
      <c r="BA229">
        <v>21</v>
      </c>
      <c r="BB229">
        <v>21</v>
      </c>
      <c r="BC229">
        <v>21</v>
      </c>
      <c r="BD229">
        <v>21</v>
      </c>
      <c r="BE229">
        <v>21</v>
      </c>
      <c r="BF229">
        <v>22</v>
      </c>
      <c r="BG229">
        <v>21</v>
      </c>
      <c r="BH229">
        <v>21</v>
      </c>
      <c r="BI229">
        <v>21</v>
      </c>
      <c r="BJ229">
        <v>21</v>
      </c>
      <c r="BK229">
        <v>21</v>
      </c>
      <c r="BL229">
        <v>16</v>
      </c>
      <c r="BM229">
        <v>21</v>
      </c>
      <c r="BN229">
        <v>21</v>
      </c>
      <c r="BO229">
        <v>21</v>
      </c>
      <c r="BP229">
        <v>21</v>
      </c>
      <c r="BQ229">
        <v>21</v>
      </c>
      <c r="BR229">
        <v>21</v>
      </c>
      <c r="BS229">
        <v>21</v>
      </c>
      <c r="BT229">
        <v>21</v>
      </c>
      <c r="BU229">
        <v>19</v>
      </c>
      <c r="BV229">
        <v>19</v>
      </c>
      <c r="BW229">
        <v>18</v>
      </c>
      <c r="BX229">
        <v>18</v>
      </c>
      <c r="BY229">
        <v>18</v>
      </c>
      <c r="BZ229">
        <v>18</v>
      </c>
      <c r="CA229">
        <v>21.454545454545453</v>
      </c>
      <c r="CB229">
        <v>21</v>
      </c>
      <c r="CC229">
        <v>3.0837499480457042</v>
      </c>
      <c r="CD229">
        <v>0.143734107747893</v>
      </c>
      <c r="CE229">
        <v>16</v>
      </c>
      <c r="CF229">
        <v>29</v>
      </c>
      <c r="CG229">
        <v>13</v>
      </c>
      <c r="CH229">
        <v>-8</v>
      </c>
      <c r="CI229">
        <v>8</v>
      </c>
    </row>
    <row r="230" spans="1:87" x14ac:dyDescent="0.25">
      <c r="A230">
        <v>287</v>
      </c>
      <c r="B230">
        <v>130123</v>
      </c>
      <c r="C230" t="s">
        <v>884</v>
      </c>
      <c r="D230" t="s">
        <v>885</v>
      </c>
      <c r="E230" t="s">
        <v>886</v>
      </c>
      <c r="F230">
        <v>73.12</v>
      </c>
      <c r="G230" t="s">
        <v>114</v>
      </c>
      <c r="H230">
        <v>73.099999999999994</v>
      </c>
      <c r="I230" t="s">
        <v>115</v>
      </c>
      <c r="J230">
        <v>73</v>
      </c>
      <c r="K230" t="s">
        <v>116</v>
      </c>
      <c r="L230" t="s">
        <v>117</v>
      </c>
      <c r="M230" t="s">
        <v>118</v>
      </c>
      <c r="N230">
        <v>113</v>
      </c>
      <c r="O230" t="s">
        <v>119</v>
      </c>
      <c r="P230">
        <v>11</v>
      </c>
      <c r="Q230" t="s">
        <v>95</v>
      </c>
      <c r="R230">
        <v>1</v>
      </c>
      <c r="S230" t="s">
        <v>96</v>
      </c>
      <c r="T230">
        <v>13</v>
      </c>
      <c r="U230" t="s">
        <v>133</v>
      </c>
      <c r="V230">
        <v>12</v>
      </c>
      <c r="W230" t="s">
        <v>133</v>
      </c>
      <c r="X230">
        <v>1</v>
      </c>
      <c r="Y230" t="s">
        <v>98</v>
      </c>
      <c r="Z230">
        <v>2021</v>
      </c>
      <c r="AA230">
        <v>8</v>
      </c>
      <c r="AB230">
        <v>160220000</v>
      </c>
      <c r="AC230">
        <v>22</v>
      </c>
      <c r="AD230" t="s">
        <v>195</v>
      </c>
      <c r="AE230" t="s">
        <v>110</v>
      </c>
      <c r="AF230" t="s">
        <v>174</v>
      </c>
      <c r="AG230" t="s">
        <v>123</v>
      </c>
      <c r="AH230" t="s">
        <v>175</v>
      </c>
      <c r="AI230">
        <v>167</v>
      </c>
      <c r="AJ230">
        <v>165</v>
      </c>
      <c r="AK230">
        <v>167</v>
      </c>
      <c r="AL230">
        <v>162</v>
      </c>
      <c r="AM230">
        <v>166</v>
      </c>
      <c r="AN230">
        <v>168</v>
      </c>
      <c r="AO230">
        <v>168</v>
      </c>
      <c r="AP230">
        <v>164</v>
      </c>
      <c r="AQ230">
        <v>163</v>
      </c>
      <c r="AR230">
        <v>169</v>
      </c>
      <c r="AS230">
        <v>170</v>
      </c>
      <c r="AT230">
        <v>167</v>
      </c>
      <c r="AU230">
        <v>162</v>
      </c>
      <c r="AV230">
        <v>165</v>
      </c>
      <c r="AW230">
        <v>167</v>
      </c>
      <c r="AX230">
        <v>168</v>
      </c>
      <c r="AY230">
        <v>164</v>
      </c>
      <c r="AZ230">
        <v>166</v>
      </c>
      <c r="BA230">
        <v>165</v>
      </c>
      <c r="BB230">
        <v>163</v>
      </c>
      <c r="BC230">
        <v>166</v>
      </c>
      <c r="BD230">
        <v>160</v>
      </c>
      <c r="BE230">
        <v>166</v>
      </c>
      <c r="BF230">
        <v>168</v>
      </c>
      <c r="BG230">
        <v>167</v>
      </c>
      <c r="BH230">
        <v>159</v>
      </c>
      <c r="BI230">
        <v>164</v>
      </c>
      <c r="BJ230">
        <v>159</v>
      </c>
      <c r="BK230">
        <v>161</v>
      </c>
      <c r="BL230">
        <v>175</v>
      </c>
      <c r="BM230">
        <v>175</v>
      </c>
      <c r="BN230">
        <v>176</v>
      </c>
      <c r="BO230">
        <v>143</v>
      </c>
      <c r="BP230">
        <v>143</v>
      </c>
      <c r="BQ230">
        <v>141</v>
      </c>
      <c r="BR230">
        <v>143</v>
      </c>
      <c r="BS230">
        <v>143</v>
      </c>
      <c r="BT230">
        <v>144</v>
      </c>
      <c r="BU230">
        <v>52</v>
      </c>
      <c r="BV230">
        <v>53</v>
      </c>
      <c r="BW230">
        <v>53</v>
      </c>
      <c r="BX230">
        <v>61</v>
      </c>
      <c r="BY230">
        <v>54</v>
      </c>
      <c r="BZ230">
        <v>52</v>
      </c>
      <c r="CA230">
        <v>147.59090909090909</v>
      </c>
      <c r="CB230">
        <v>164</v>
      </c>
      <c r="CC230">
        <v>38.562735465682337</v>
      </c>
      <c r="CD230">
        <v>0.26128123814136478</v>
      </c>
      <c r="CE230">
        <v>52</v>
      </c>
      <c r="CF230">
        <v>176</v>
      </c>
      <c r="CG230">
        <v>124</v>
      </c>
      <c r="CH230">
        <v>-115</v>
      </c>
      <c r="CI230">
        <v>115</v>
      </c>
    </row>
    <row r="231" spans="1:87" x14ac:dyDescent="0.25">
      <c r="A231">
        <v>289</v>
      </c>
      <c r="B231">
        <v>130942</v>
      </c>
      <c r="C231" t="s">
        <v>887</v>
      </c>
      <c r="D231" t="s">
        <v>888</v>
      </c>
      <c r="E231" t="s">
        <v>889</v>
      </c>
      <c r="F231">
        <v>85.4</v>
      </c>
      <c r="G231" t="s">
        <v>200</v>
      </c>
      <c r="H231">
        <v>85.4</v>
      </c>
      <c r="I231" t="s">
        <v>200</v>
      </c>
      <c r="J231">
        <v>85</v>
      </c>
      <c r="K231" t="s">
        <v>201</v>
      </c>
      <c r="L231" t="s">
        <v>202</v>
      </c>
      <c r="M231" t="s">
        <v>203</v>
      </c>
      <c r="N231">
        <v>563</v>
      </c>
      <c r="O231" t="s">
        <v>264</v>
      </c>
      <c r="P231">
        <v>56</v>
      </c>
      <c r="Q231" t="s">
        <v>265</v>
      </c>
      <c r="R231">
        <v>5</v>
      </c>
      <c r="S231" t="s">
        <v>143</v>
      </c>
      <c r="T231">
        <v>1</v>
      </c>
      <c r="U231" t="s">
        <v>97</v>
      </c>
      <c r="V231">
        <v>11</v>
      </c>
      <c r="W231" t="s">
        <v>97</v>
      </c>
      <c r="X231">
        <v>1</v>
      </c>
      <c r="Y231" t="s">
        <v>98</v>
      </c>
      <c r="Z231">
        <v>2021</v>
      </c>
      <c r="AA231">
        <v>1357</v>
      </c>
      <c r="AC231">
        <v>93</v>
      </c>
      <c r="AD231" t="s">
        <v>99</v>
      </c>
      <c r="AE231" t="s">
        <v>146</v>
      </c>
      <c r="AF231" t="s">
        <v>147</v>
      </c>
      <c r="AG231" t="s">
        <v>123</v>
      </c>
      <c r="AH231" t="s">
        <v>144</v>
      </c>
      <c r="AI231">
        <v>59</v>
      </c>
      <c r="AJ231">
        <v>60</v>
      </c>
      <c r="AK231">
        <v>60</v>
      </c>
      <c r="AL231">
        <v>61</v>
      </c>
      <c r="AM231">
        <v>60</v>
      </c>
      <c r="AN231">
        <v>60</v>
      </c>
      <c r="AO231">
        <v>59</v>
      </c>
      <c r="AP231">
        <v>59</v>
      </c>
      <c r="AQ231">
        <v>61</v>
      </c>
      <c r="AR231">
        <v>62</v>
      </c>
      <c r="AS231">
        <v>61</v>
      </c>
      <c r="AT231">
        <v>60</v>
      </c>
      <c r="AU231">
        <v>61</v>
      </c>
      <c r="AV231">
        <v>61</v>
      </c>
      <c r="AW231">
        <v>61</v>
      </c>
      <c r="AX231">
        <v>61</v>
      </c>
      <c r="AY231">
        <v>61</v>
      </c>
      <c r="AZ231">
        <v>60</v>
      </c>
      <c r="BA231">
        <v>62</v>
      </c>
      <c r="BB231">
        <v>61</v>
      </c>
      <c r="BC231">
        <v>61</v>
      </c>
      <c r="BD231">
        <v>62</v>
      </c>
      <c r="BE231">
        <v>62</v>
      </c>
      <c r="BF231">
        <v>61</v>
      </c>
      <c r="BG231">
        <v>61</v>
      </c>
      <c r="BH231">
        <v>62</v>
      </c>
      <c r="BI231">
        <v>61</v>
      </c>
      <c r="BJ231">
        <v>61</v>
      </c>
      <c r="BK231">
        <v>61</v>
      </c>
      <c r="BL231">
        <v>60</v>
      </c>
      <c r="BM231">
        <v>60</v>
      </c>
      <c r="BN231">
        <v>61</v>
      </c>
      <c r="BO231">
        <v>60</v>
      </c>
      <c r="BP231">
        <v>60</v>
      </c>
      <c r="BQ231">
        <v>59</v>
      </c>
      <c r="BR231">
        <v>60</v>
      </c>
      <c r="BS231">
        <v>59</v>
      </c>
      <c r="BT231">
        <v>59</v>
      </c>
      <c r="BU231">
        <v>59</v>
      </c>
      <c r="BV231">
        <v>59</v>
      </c>
      <c r="BW231">
        <v>61</v>
      </c>
      <c r="BX231">
        <v>61</v>
      </c>
      <c r="BY231">
        <v>62</v>
      </c>
      <c r="BZ231">
        <v>61</v>
      </c>
      <c r="CA231">
        <v>60.522727272727273</v>
      </c>
      <c r="CB231">
        <v>61</v>
      </c>
      <c r="CC231">
        <v>0.95207573383624766</v>
      </c>
      <c r="CD231">
        <v>1.5730879567703679E-2</v>
      </c>
      <c r="CE231">
        <v>59</v>
      </c>
      <c r="CF231">
        <v>62</v>
      </c>
      <c r="CG231">
        <v>3</v>
      </c>
      <c r="CH231">
        <v>2</v>
      </c>
      <c r="CI231">
        <v>2</v>
      </c>
    </row>
    <row r="232" spans="1:87" x14ac:dyDescent="0.25">
      <c r="A232">
        <v>290</v>
      </c>
      <c r="B232">
        <v>131396</v>
      </c>
      <c r="C232" t="s">
        <v>890</v>
      </c>
      <c r="D232" t="s">
        <v>891</v>
      </c>
      <c r="E232" t="s">
        <v>892</v>
      </c>
      <c r="F232">
        <v>94.99</v>
      </c>
      <c r="G232" t="s">
        <v>494</v>
      </c>
      <c r="H232">
        <v>94.9</v>
      </c>
      <c r="I232" t="s">
        <v>495</v>
      </c>
      <c r="J232">
        <v>94</v>
      </c>
      <c r="K232" t="s">
        <v>496</v>
      </c>
      <c r="L232" t="s">
        <v>497</v>
      </c>
      <c r="M232" t="s">
        <v>498</v>
      </c>
      <c r="N232">
        <v>572</v>
      </c>
      <c r="O232" t="s">
        <v>791</v>
      </c>
      <c r="P232">
        <v>57</v>
      </c>
      <c r="Q232" t="s">
        <v>142</v>
      </c>
      <c r="R232">
        <v>5</v>
      </c>
      <c r="S232" t="s">
        <v>143</v>
      </c>
      <c r="T232">
        <v>1</v>
      </c>
      <c r="U232" t="s">
        <v>97</v>
      </c>
      <c r="V232">
        <v>11</v>
      </c>
      <c r="W232" t="s">
        <v>97</v>
      </c>
      <c r="X232">
        <v>1</v>
      </c>
      <c r="Y232" t="s">
        <v>98</v>
      </c>
      <c r="Z232">
        <v>2011</v>
      </c>
      <c r="AA232">
        <v>14</v>
      </c>
      <c r="AB232">
        <v>3670000</v>
      </c>
      <c r="AC232">
        <v>30</v>
      </c>
      <c r="AD232" t="s">
        <v>134</v>
      </c>
      <c r="AE232" t="s">
        <v>85</v>
      </c>
      <c r="AF232" t="s">
        <v>356</v>
      </c>
      <c r="AG232" t="s">
        <v>102</v>
      </c>
      <c r="AH232" t="s">
        <v>137</v>
      </c>
      <c r="AI232">
        <v>125</v>
      </c>
      <c r="AJ232">
        <v>125</v>
      </c>
      <c r="AK232">
        <v>125</v>
      </c>
      <c r="AL232">
        <v>125</v>
      </c>
      <c r="AM232">
        <v>125</v>
      </c>
      <c r="AN232">
        <v>127</v>
      </c>
      <c r="AO232">
        <v>125</v>
      </c>
      <c r="AP232">
        <v>126</v>
      </c>
      <c r="AQ232">
        <v>124</v>
      </c>
      <c r="AR232">
        <v>125</v>
      </c>
      <c r="AS232">
        <v>125</v>
      </c>
      <c r="AT232">
        <v>125</v>
      </c>
      <c r="AU232">
        <v>124</v>
      </c>
      <c r="AV232">
        <v>128</v>
      </c>
      <c r="AW232">
        <v>126</v>
      </c>
      <c r="AX232">
        <v>124</v>
      </c>
      <c r="AY232">
        <v>124</v>
      </c>
      <c r="AZ232">
        <v>126</v>
      </c>
      <c r="BA232">
        <v>125</v>
      </c>
      <c r="BB232">
        <v>124</v>
      </c>
      <c r="BC232">
        <v>121</v>
      </c>
      <c r="BD232">
        <v>121</v>
      </c>
      <c r="BE232">
        <v>123</v>
      </c>
      <c r="BF232">
        <v>124</v>
      </c>
      <c r="BG232">
        <v>122</v>
      </c>
      <c r="BH232">
        <v>125</v>
      </c>
      <c r="BI232">
        <v>124</v>
      </c>
      <c r="BJ232">
        <v>124</v>
      </c>
      <c r="BK232">
        <v>123</v>
      </c>
      <c r="BL232">
        <v>124</v>
      </c>
      <c r="BM232">
        <v>131</v>
      </c>
      <c r="BN232">
        <v>125</v>
      </c>
      <c r="BO232">
        <v>123</v>
      </c>
      <c r="BP232">
        <v>123</v>
      </c>
      <c r="BQ232">
        <v>123</v>
      </c>
      <c r="BR232">
        <v>123</v>
      </c>
      <c r="BS232">
        <v>123</v>
      </c>
      <c r="BT232">
        <v>122</v>
      </c>
      <c r="BU232">
        <v>123</v>
      </c>
      <c r="BV232">
        <v>125</v>
      </c>
      <c r="BW232">
        <v>123</v>
      </c>
      <c r="BX232">
        <v>125</v>
      </c>
      <c r="BY232">
        <v>123</v>
      </c>
      <c r="BZ232">
        <v>124</v>
      </c>
      <c r="CA232">
        <v>124.31818181818181</v>
      </c>
      <c r="CB232">
        <v>124</v>
      </c>
      <c r="CC232">
        <v>1.7490559217292516</v>
      </c>
      <c r="CD232">
        <v>1.4069188401478441E-2</v>
      </c>
      <c r="CE232">
        <v>121</v>
      </c>
      <c r="CF232">
        <v>131</v>
      </c>
      <c r="CG232">
        <v>10</v>
      </c>
      <c r="CH232">
        <v>-1</v>
      </c>
      <c r="CI232">
        <v>1</v>
      </c>
    </row>
    <row r="233" spans="1:87" x14ac:dyDescent="0.25">
      <c r="A233">
        <v>292</v>
      </c>
      <c r="B233">
        <v>131992</v>
      </c>
      <c r="C233" t="s">
        <v>893</v>
      </c>
      <c r="D233" t="s">
        <v>894</v>
      </c>
      <c r="E233" t="s">
        <v>895</v>
      </c>
      <c r="F233">
        <v>46.42</v>
      </c>
      <c r="G233" t="s">
        <v>896</v>
      </c>
      <c r="H233">
        <v>46.4</v>
      </c>
      <c r="I233" t="s">
        <v>677</v>
      </c>
      <c r="J233">
        <v>46</v>
      </c>
      <c r="K233" t="s">
        <v>457</v>
      </c>
      <c r="L233" t="s">
        <v>281</v>
      </c>
      <c r="M233" t="s">
        <v>282</v>
      </c>
      <c r="N233">
        <v>113</v>
      </c>
      <c r="O233" t="s">
        <v>119</v>
      </c>
      <c r="P233">
        <v>11</v>
      </c>
      <c r="Q233" t="s">
        <v>95</v>
      </c>
      <c r="R233">
        <v>1</v>
      </c>
      <c r="S233" t="s">
        <v>96</v>
      </c>
      <c r="T233">
        <v>1</v>
      </c>
      <c r="U233" t="s">
        <v>97</v>
      </c>
      <c r="V233">
        <v>11</v>
      </c>
      <c r="W233" t="s">
        <v>97</v>
      </c>
      <c r="X233">
        <v>1</v>
      </c>
      <c r="Y233" t="s">
        <v>98</v>
      </c>
      <c r="Z233">
        <v>2007</v>
      </c>
      <c r="AA233">
        <v>217</v>
      </c>
      <c r="AB233">
        <v>12737160000</v>
      </c>
      <c r="AC233">
        <v>70</v>
      </c>
      <c r="AD233" t="s">
        <v>287</v>
      </c>
      <c r="AE233" t="s">
        <v>100</v>
      </c>
      <c r="AF233" t="s">
        <v>101</v>
      </c>
      <c r="AG233" t="s">
        <v>136</v>
      </c>
      <c r="AH233" t="s">
        <v>124</v>
      </c>
      <c r="AI233">
        <v>47</v>
      </c>
      <c r="AJ233">
        <v>47</v>
      </c>
      <c r="AK233">
        <v>49</v>
      </c>
      <c r="AL233">
        <v>49</v>
      </c>
      <c r="AM233">
        <v>51</v>
      </c>
      <c r="AN233">
        <v>53</v>
      </c>
      <c r="AO233">
        <v>53</v>
      </c>
      <c r="AP233">
        <v>52</v>
      </c>
      <c r="AQ233">
        <v>50</v>
      </c>
      <c r="AR233">
        <v>50</v>
      </c>
      <c r="AS233">
        <v>50</v>
      </c>
      <c r="AT233">
        <v>50</v>
      </c>
      <c r="AU233">
        <v>50</v>
      </c>
      <c r="AV233">
        <v>42</v>
      </c>
      <c r="AW233">
        <v>40</v>
      </c>
      <c r="AX233">
        <v>40</v>
      </c>
      <c r="AY233">
        <v>40</v>
      </c>
      <c r="AZ233">
        <v>40</v>
      </c>
      <c r="BA233">
        <v>40</v>
      </c>
      <c r="BB233">
        <v>40</v>
      </c>
      <c r="BC233">
        <v>40</v>
      </c>
      <c r="BD233">
        <v>38</v>
      </c>
      <c r="BE233">
        <v>38</v>
      </c>
      <c r="BF233">
        <v>40</v>
      </c>
      <c r="BG233">
        <v>38</v>
      </c>
      <c r="BH233">
        <v>38</v>
      </c>
      <c r="BI233">
        <v>36</v>
      </c>
      <c r="BJ233">
        <v>38</v>
      </c>
      <c r="BK233">
        <v>38</v>
      </c>
      <c r="BL233">
        <v>36</v>
      </c>
      <c r="BM233">
        <v>32</v>
      </c>
      <c r="BN233">
        <v>32</v>
      </c>
      <c r="BO233">
        <v>32</v>
      </c>
      <c r="BP233">
        <v>32</v>
      </c>
      <c r="BQ233">
        <v>32</v>
      </c>
      <c r="BR233">
        <v>32</v>
      </c>
      <c r="BS233">
        <v>32</v>
      </c>
      <c r="BT233">
        <v>32</v>
      </c>
      <c r="BU233">
        <v>35</v>
      </c>
      <c r="BV233">
        <v>37</v>
      </c>
      <c r="BW233">
        <v>36</v>
      </c>
      <c r="BX233">
        <v>36</v>
      </c>
      <c r="BY233">
        <v>38</v>
      </c>
      <c r="BZ233">
        <v>38</v>
      </c>
      <c r="CA233">
        <v>40.659090909090907</v>
      </c>
      <c r="CB233">
        <v>39</v>
      </c>
      <c r="CC233">
        <v>6.8026779330871427</v>
      </c>
      <c r="CD233">
        <v>0.16731013362539648</v>
      </c>
      <c r="CE233">
        <v>32</v>
      </c>
      <c r="CF233">
        <v>53</v>
      </c>
      <c r="CG233">
        <v>21</v>
      </c>
      <c r="CH233">
        <v>-9</v>
      </c>
      <c r="CI233">
        <v>9</v>
      </c>
    </row>
    <row r="234" spans="1:87" x14ac:dyDescent="0.25">
      <c r="A234">
        <v>293</v>
      </c>
      <c r="B234">
        <v>132366</v>
      </c>
      <c r="C234" t="s">
        <v>897</v>
      </c>
      <c r="D234" t="s">
        <v>898</v>
      </c>
      <c r="E234" t="s">
        <v>899</v>
      </c>
      <c r="F234">
        <v>73.11</v>
      </c>
      <c r="G234" t="s">
        <v>237</v>
      </c>
      <c r="H234">
        <v>73.099999999999994</v>
      </c>
      <c r="I234" t="s">
        <v>115</v>
      </c>
      <c r="J234">
        <v>73</v>
      </c>
      <c r="K234" t="s">
        <v>116</v>
      </c>
      <c r="L234" t="s">
        <v>117</v>
      </c>
      <c r="M234" t="s">
        <v>118</v>
      </c>
      <c r="N234">
        <v>113</v>
      </c>
      <c r="O234" t="s">
        <v>119</v>
      </c>
      <c r="P234">
        <v>11</v>
      </c>
      <c r="Q234" t="s">
        <v>95</v>
      </c>
      <c r="R234">
        <v>1</v>
      </c>
      <c r="S234" t="s">
        <v>96</v>
      </c>
      <c r="T234">
        <v>1</v>
      </c>
      <c r="U234" t="s">
        <v>97</v>
      </c>
      <c r="V234">
        <v>11</v>
      </c>
      <c r="W234" t="s">
        <v>97</v>
      </c>
      <c r="X234">
        <v>1</v>
      </c>
      <c r="Y234" t="s">
        <v>98</v>
      </c>
      <c r="Z234">
        <v>2005</v>
      </c>
      <c r="AA234">
        <v>7</v>
      </c>
      <c r="AB234">
        <v>91290000</v>
      </c>
      <c r="AC234">
        <v>22</v>
      </c>
      <c r="AD234" t="s">
        <v>195</v>
      </c>
      <c r="AE234" t="s">
        <v>110</v>
      </c>
      <c r="AF234" t="s">
        <v>174</v>
      </c>
      <c r="AG234" t="s">
        <v>196</v>
      </c>
      <c r="AH234" t="s">
        <v>175</v>
      </c>
      <c r="AI234">
        <v>133</v>
      </c>
      <c r="AJ234">
        <v>133</v>
      </c>
      <c r="AK234">
        <v>133</v>
      </c>
      <c r="AL234">
        <v>133</v>
      </c>
      <c r="AM234">
        <v>133</v>
      </c>
      <c r="AN234">
        <v>133</v>
      </c>
      <c r="AO234">
        <v>133</v>
      </c>
      <c r="AP234">
        <v>136</v>
      </c>
      <c r="AQ234">
        <v>134</v>
      </c>
      <c r="AR234">
        <v>135</v>
      </c>
      <c r="AS234">
        <v>133</v>
      </c>
      <c r="AT234">
        <v>133</v>
      </c>
      <c r="AU234">
        <v>136</v>
      </c>
      <c r="AV234">
        <v>134</v>
      </c>
      <c r="AW234">
        <v>137</v>
      </c>
      <c r="AX234">
        <v>133</v>
      </c>
      <c r="AY234">
        <v>134</v>
      </c>
      <c r="AZ234">
        <v>133</v>
      </c>
      <c r="BA234">
        <v>133</v>
      </c>
      <c r="BB234">
        <v>133</v>
      </c>
      <c r="BC234">
        <v>135</v>
      </c>
      <c r="BD234">
        <v>134</v>
      </c>
      <c r="BE234">
        <v>133</v>
      </c>
      <c r="BF234">
        <v>133</v>
      </c>
      <c r="BG234">
        <v>133</v>
      </c>
      <c r="BH234">
        <v>130</v>
      </c>
      <c r="BI234">
        <v>130</v>
      </c>
      <c r="BJ234">
        <v>131</v>
      </c>
      <c r="BK234">
        <v>131</v>
      </c>
      <c r="BL234">
        <v>130</v>
      </c>
      <c r="BM234">
        <v>130</v>
      </c>
      <c r="BN234">
        <v>131</v>
      </c>
      <c r="BO234">
        <v>131</v>
      </c>
      <c r="BP234">
        <v>130</v>
      </c>
      <c r="BQ234">
        <v>130</v>
      </c>
      <c r="BR234">
        <v>142</v>
      </c>
      <c r="BS234">
        <v>142</v>
      </c>
      <c r="BT234">
        <v>142</v>
      </c>
      <c r="BU234">
        <v>138</v>
      </c>
      <c r="BV234">
        <v>142</v>
      </c>
      <c r="BW234">
        <v>141</v>
      </c>
      <c r="BX234">
        <v>142</v>
      </c>
      <c r="BY234">
        <v>142</v>
      </c>
      <c r="BZ234">
        <v>141</v>
      </c>
      <c r="CA234">
        <v>134.52272727272728</v>
      </c>
      <c r="CB234">
        <v>133</v>
      </c>
      <c r="CC234">
        <v>3.8968600142167977</v>
      </c>
      <c r="CD234">
        <v>2.896804200465266E-2</v>
      </c>
      <c r="CE234">
        <v>130</v>
      </c>
      <c r="CF234">
        <v>142</v>
      </c>
      <c r="CG234">
        <v>12</v>
      </c>
      <c r="CH234">
        <v>8</v>
      </c>
      <c r="CI234">
        <v>8</v>
      </c>
    </row>
    <row r="235" spans="1:87" x14ac:dyDescent="0.25">
      <c r="A235">
        <v>294</v>
      </c>
      <c r="B235">
        <v>132378</v>
      </c>
      <c r="C235" t="s">
        <v>900</v>
      </c>
      <c r="D235" t="s">
        <v>901</v>
      </c>
      <c r="E235" t="s">
        <v>902</v>
      </c>
      <c r="F235">
        <v>46.83</v>
      </c>
      <c r="G235" t="s">
        <v>903</v>
      </c>
      <c r="H235">
        <v>46.8</v>
      </c>
      <c r="I235" t="s">
        <v>904</v>
      </c>
      <c r="J235">
        <v>46</v>
      </c>
      <c r="K235" t="s">
        <v>457</v>
      </c>
      <c r="L235" t="s">
        <v>281</v>
      </c>
      <c r="M235" t="s">
        <v>282</v>
      </c>
      <c r="N235">
        <v>113</v>
      </c>
      <c r="O235" t="s">
        <v>119</v>
      </c>
      <c r="P235">
        <v>11</v>
      </c>
      <c r="Q235" t="s">
        <v>95</v>
      </c>
      <c r="R235">
        <v>1</v>
      </c>
      <c r="S235" t="s">
        <v>96</v>
      </c>
      <c r="T235">
        <v>13</v>
      </c>
      <c r="U235" t="s">
        <v>133</v>
      </c>
      <c r="V235">
        <v>12</v>
      </c>
      <c r="W235" t="s">
        <v>133</v>
      </c>
      <c r="X235">
        <v>1</v>
      </c>
      <c r="Y235" t="s">
        <v>98</v>
      </c>
      <c r="Z235">
        <v>1992</v>
      </c>
      <c r="AA235">
        <v>235</v>
      </c>
      <c r="AB235">
        <v>27660300000</v>
      </c>
      <c r="AC235">
        <v>70</v>
      </c>
      <c r="AD235" t="s">
        <v>287</v>
      </c>
      <c r="AE235" t="s">
        <v>100</v>
      </c>
      <c r="AF235" t="s">
        <v>101</v>
      </c>
      <c r="AG235" t="s">
        <v>297</v>
      </c>
      <c r="AH235" t="s">
        <v>103</v>
      </c>
      <c r="AI235">
        <v>224</v>
      </c>
      <c r="AJ235">
        <v>234</v>
      </c>
      <c r="AK235">
        <v>194</v>
      </c>
      <c r="AL235">
        <v>180</v>
      </c>
      <c r="AM235">
        <v>207</v>
      </c>
      <c r="AN235">
        <v>211</v>
      </c>
      <c r="AO235">
        <v>203</v>
      </c>
      <c r="AP235">
        <v>202</v>
      </c>
      <c r="AQ235">
        <v>205</v>
      </c>
      <c r="AR235">
        <v>278</v>
      </c>
      <c r="AS235">
        <v>295</v>
      </c>
      <c r="AT235">
        <v>285</v>
      </c>
      <c r="AU235">
        <v>295</v>
      </c>
      <c r="AV235">
        <v>287</v>
      </c>
      <c r="AW235">
        <v>282</v>
      </c>
      <c r="AX235">
        <v>284</v>
      </c>
      <c r="AY235">
        <v>279</v>
      </c>
      <c r="AZ235">
        <v>191</v>
      </c>
      <c r="BA235">
        <v>158</v>
      </c>
      <c r="BB235">
        <v>203</v>
      </c>
      <c r="BC235">
        <v>241</v>
      </c>
      <c r="BD235">
        <v>243</v>
      </c>
      <c r="BE235">
        <v>229</v>
      </c>
      <c r="BF235">
        <v>229</v>
      </c>
      <c r="BG235">
        <v>229</v>
      </c>
      <c r="BH235">
        <v>227</v>
      </c>
      <c r="BI235">
        <v>203</v>
      </c>
      <c r="BJ235">
        <v>227</v>
      </c>
      <c r="BK235">
        <v>232</v>
      </c>
      <c r="BL235">
        <v>232</v>
      </c>
      <c r="BM235">
        <v>231</v>
      </c>
      <c r="BN235">
        <v>239</v>
      </c>
      <c r="BO235">
        <v>231</v>
      </c>
      <c r="BP235">
        <v>237</v>
      </c>
      <c r="BQ235">
        <v>219</v>
      </c>
      <c r="BR235">
        <v>230</v>
      </c>
      <c r="BS235">
        <v>226</v>
      </c>
      <c r="BT235">
        <v>228</v>
      </c>
      <c r="BU235">
        <v>228</v>
      </c>
      <c r="BV235">
        <v>231</v>
      </c>
      <c r="BW235">
        <v>232</v>
      </c>
      <c r="BX235">
        <v>232</v>
      </c>
      <c r="BY235">
        <v>234</v>
      </c>
      <c r="BZ235">
        <v>238</v>
      </c>
      <c r="CA235">
        <v>232.38636363636363</v>
      </c>
      <c r="CB235">
        <v>230.5</v>
      </c>
      <c r="CC235">
        <v>30.698243195768619</v>
      </c>
      <c r="CD235">
        <v>0.13210001961993342</v>
      </c>
      <c r="CE235">
        <v>158</v>
      </c>
      <c r="CF235">
        <v>295</v>
      </c>
      <c r="CG235">
        <v>137</v>
      </c>
      <c r="CH235">
        <v>14</v>
      </c>
      <c r="CI235">
        <v>14</v>
      </c>
    </row>
    <row r="236" spans="1:87" x14ac:dyDescent="0.25">
      <c r="A236">
        <v>296</v>
      </c>
      <c r="B236">
        <v>132501</v>
      </c>
      <c r="C236" t="s">
        <v>905</v>
      </c>
      <c r="D236" t="s">
        <v>906</v>
      </c>
      <c r="E236" t="s">
        <v>907</v>
      </c>
      <c r="F236">
        <v>47.72</v>
      </c>
      <c r="G236" t="s">
        <v>908</v>
      </c>
      <c r="H236">
        <v>47.7</v>
      </c>
      <c r="I236" t="s">
        <v>279</v>
      </c>
      <c r="J236">
        <v>47</v>
      </c>
      <c r="K236" t="s">
        <v>280</v>
      </c>
      <c r="L236" t="s">
        <v>281</v>
      </c>
      <c r="M236" t="s">
        <v>282</v>
      </c>
      <c r="N236">
        <v>113</v>
      </c>
      <c r="O236" t="s">
        <v>119</v>
      </c>
      <c r="P236">
        <v>11</v>
      </c>
      <c r="Q236" t="s">
        <v>95</v>
      </c>
      <c r="R236">
        <v>1</v>
      </c>
      <c r="S236" t="s">
        <v>96</v>
      </c>
      <c r="T236">
        <v>1</v>
      </c>
      <c r="U236" t="s">
        <v>97</v>
      </c>
      <c r="V236">
        <v>11</v>
      </c>
      <c r="W236" t="s">
        <v>97</v>
      </c>
      <c r="X236">
        <v>1</v>
      </c>
      <c r="Y236" t="s">
        <v>98</v>
      </c>
      <c r="Z236">
        <v>2007</v>
      </c>
      <c r="AA236">
        <v>16</v>
      </c>
      <c r="AB236">
        <v>1334000000</v>
      </c>
      <c r="AC236">
        <v>30</v>
      </c>
      <c r="AD236" t="s">
        <v>134</v>
      </c>
      <c r="AE236" t="s">
        <v>158</v>
      </c>
      <c r="AF236" t="s">
        <v>183</v>
      </c>
      <c r="AG236" t="s">
        <v>136</v>
      </c>
      <c r="AH236" t="s">
        <v>137</v>
      </c>
      <c r="AI236">
        <v>100</v>
      </c>
      <c r="AJ236">
        <v>100</v>
      </c>
      <c r="AK236">
        <v>100</v>
      </c>
      <c r="AL236">
        <v>100</v>
      </c>
      <c r="AM236">
        <v>100</v>
      </c>
      <c r="AN236">
        <v>100</v>
      </c>
      <c r="AO236">
        <v>100</v>
      </c>
      <c r="AP236">
        <v>100</v>
      </c>
      <c r="AQ236">
        <v>104</v>
      </c>
      <c r="AR236">
        <v>102</v>
      </c>
      <c r="AS236">
        <v>110</v>
      </c>
      <c r="AT236">
        <v>110</v>
      </c>
      <c r="AU236">
        <v>110</v>
      </c>
      <c r="AV236">
        <v>100</v>
      </c>
      <c r="AW236">
        <v>95</v>
      </c>
      <c r="AX236">
        <v>100</v>
      </c>
      <c r="AY236">
        <v>100</v>
      </c>
      <c r="AZ236">
        <v>100</v>
      </c>
      <c r="BA236">
        <v>100</v>
      </c>
      <c r="BB236">
        <v>100</v>
      </c>
      <c r="BC236">
        <v>118</v>
      </c>
      <c r="BD236">
        <v>100</v>
      </c>
      <c r="BE236">
        <v>100</v>
      </c>
      <c r="BF236">
        <v>95</v>
      </c>
      <c r="BG236">
        <v>92</v>
      </c>
      <c r="BH236">
        <v>95</v>
      </c>
      <c r="BI236">
        <v>102</v>
      </c>
      <c r="BJ236">
        <v>103</v>
      </c>
      <c r="BK236">
        <v>103</v>
      </c>
      <c r="BL236">
        <v>106</v>
      </c>
      <c r="BM236">
        <v>103</v>
      </c>
      <c r="BN236">
        <v>103</v>
      </c>
      <c r="BO236">
        <v>103</v>
      </c>
      <c r="BP236">
        <v>102</v>
      </c>
      <c r="BQ236">
        <v>90</v>
      </c>
      <c r="BR236">
        <v>107</v>
      </c>
      <c r="BS236">
        <v>107</v>
      </c>
      <c r="BT236">
        <v>97</v>
      </c>
      <c r="BU236">
        <v>97</v>
      </c>
      <c r="BV236">
        <v>97</v>
      </c>
      <c r="BW236">
        <v>96</v>
      </c>
      <c r="BX236">
        <v>96</v>
      </c>
      <c r="BY236">
        <v>117</v>
      </c>
      <c r="BZ236">
        <v>99</v>
      </c>
      <c r="CA236">
        <v>101.34090909090909</v>
      </c>
      <c r="CB236">
        <v>100</v>
      </c>
      <c r="CC236">
        <v>5.5821275506336585</v>
      </c>
      <c r="CD236">
        <v>5.5082667016793221E-2</v>
      </c>
      <c r="CE236">
        <v>90</v>
      </c>
      <c r="CF236">
        <v>118</v>
      </c>
      <c r="CG236">
        <v>28</v>
      </c>
      <c r="CH236">
        <v>-1</v>
      </c>
      <c r="CI236">
        <v>1</v>
      </c>
    </row>
    <row r="237" spans="1:87" x14ac:dyDescent="0.25">
      <c r="A237">
        <v>297</v>
      </c>
      <c r="B237">
        <v>133278</v>
      </c>
      <c r="C237" t="s">
        <v>909</v>
      </c>
      <c r="D237" t="s">
        <v>474</v>
      </c>
      <c r="E237" t="s">
        <v>475</v>
      </c>
      <c r="F237">
        <v>63.1</v>
      </c>
      <c r="G237" t="s">
        <v>171</v>
      </c>
      <c r="H237">
        <v>63.1</v>
      </c>
      <c r="I237" t="s">
        <v>171</v>
      </c>
      <c r="J237">
        <v>63</v>
      </c>
      <c r="K237" t="s">
        <v>172</v>
      </c>
      <c r="L237" t="s">
        <v>131</v>
      </c>
      <c r="M237" t="s">
        <v>132</v>
      </c>
      <c r="N237">
        <v>231</v>
      </c>
      <c r="O237" t="s">
        <v>353</v>
      </c>
      <c r="P237">
        <v>23</v>
      </c>
      <c r="Q237" t="s">
        <v>354</v>
      </c>
      <c r="R237">
        <v>2</v>
      </c>
      <c r="S237" t="s">
        <v>355</v>
      </c>
      <c r="T237">
        <v>18</v>
      </c>
      <c r="U237" t="s">
        <v>272</v>
      </c>
      <c r="V237">
        <v>30</v>
      </c>
      <c r="W237" t="s">
        <v>273</v>
      </c>
      <c r="X237">
        <v>2</v>
      </c>
      <c r="Y237" t="s">
        <v>255</v>
      </c>
      <c r="Z237">
        <v>2013</v>
      </c>
      <c r="AB237">
        <v>2570000</v>
      </c>
      <c r="AC237">
        <v>0</v>
      </c>
      <c r="AD237" t="s">
        <v>147</v>
      </c>
      <c r="AE237" t="s">
        <v>85</v>
      </c>
      <c r="AF237" t="s">
        <v>356</v>
      </c>
      <c r="AG237" t="s">
        <v>102</v>
      </c>
      <c r="AH237" t="s">
        <v>144</v>
      </c>
      <c r="AI237">
        <v>64</v>
      </c>
      <c r="AJ237">
        <v>64</v>
      </c>
      <c r="AK237">
        <v>64</v>
      </c>
      <c r="AL237">
        <v>64</v>
      </c>
      <c r="AM237">
        <v>64</v>
      </c>
      <c r="AN237">
        <v>64</v>
      </c>
      <c r="AO237">
        <v>64</v>
      </c>
      <c r="AP237">
        <v>64</v>
      </c>
      <c r="AQ237">
        <v>64</v>
      </c>
      <c r="AR237">
        <v>64</v>
      </c>
      <c r="AS237">
        <v>64</v>
      </c>
      <c r="AT237">
        <v>64</v>
      </c>
      <c r="AU237">
        <v>64</v>
      </c>
      <c r="AV237">
        <v>64</v>
      </c>
      <c r="AW237">
        <v>64</v>
      </c>
      <c r="AX237">
        <v>64</v>
      </c>
      <c r="AY237">
        <v>63</v>
      </c>
      <c r="AZ237">
        <v>63</v>
      </c>
      <c r="BA237">
        <v>63</v>
      </c>
      <c r="BB237">
        <v>63</v>
      </c>
      <c r="BC237">
        <v>63</v>
      </c>
      <c r="BD237">
        <v>63</v>
      </c>
      <c r="BE237">
        <v>63</v>
      </c>
      <c r="BF237">
        <v>63</v>
      </c>
      <c r="BG237">
        <v>63</v>
      </c>
      <c r="BH237">
        <v>63</v>
      </c>
      <c r="BI237">
        <v>63</v>
      </c>
      <c r="BJ237">
        <v>63</v>
      </c>
      <c r="BK237">
        <v>63</v>
      </c>
      <c r="BL237">
        <v>63</v>
      </c>
      <c r="BM237">
        <v>63</v>
      </c>
      <c r="BN237">
        <v>63</v>
      </c>
      <c r="BO237">
        <v>63</v>
      </c>
      <c r="BP237">
        <v>63</v>
      </c>
      <c r="BQ237">
        <v>63</v>
      </c>
      <c r="BR237">
        <v>63</v>
      </c>
      <c r="BS237">
        <v>63</v>
      </c>
      <c r="BT237">
        <v>63</v>
      </c>
      <c r="BU237">
        <v>63</v>
      </c>
      <c r="BV237">
        <v>63</v>
      </c>
      <c r="BW237">
        <v>63</v>
      </c>
      <c r="BX237">
        <v>63</v>
      </c>
      <c r="BY237">
        <v>63</v>
      </c>
      <c r="BZ237">
        <v>63</v>
      </c>
      <c r="CA237">
        <v>63.363636363636367</v>
      </c>
      <c r="CB237">
        <v>63</v>
      </c>
      <c r="CC237">
        <v>0.48660709956247805</v>
      </c>
      <c r="CD237">
        <v>7.6795955454623506E-3</v>
      </c>
      <c r="CE237">
        <v>63</v>
      </c>
      <c r="CF237">
        <v>64</v>
      </c>
      <c r="CG237">
        <v>1</v>
      </c>
      <c r="CH237">
        <v>-1</v>
      </c>
      <c r="CI237">
        <v>1</v>
      </c>
    </row>
    <row r="238" spans="1:87" x14ac:dyDescent="0.25">
      <c r="A238">
        <v>298</v>
      </c>
      <c r="B238">
        <v>133481</v>
      </c>
      <c r="C238" t="s">
        <v>910</v>
      </c>
      <c r="D238" t="s">
        <v>911</v>
      </c>
      <c r="E238" t="s">
        <v>912</v>
      </c>
      <c r="F238">
        <v>47.52</v>
      </c>
      <c r="G238" t="s">
        <v>913</v>
      </c>
      <c r="H238">
        <v>47.5</v>
      </c>
      <c r="I238" t="s">
        <v>805</v>
      </c>
      <c r="J238">
        <v>47</v>
      </c>
      <c r="K238" t="s">
        <v>280</v>
      </c>
      <c r="L238" t="s">
        <v>281</v>
      </c>
      <c r="M238" t="s">
        <v>282</v>
      </c>
      <c r="N238">
        <v>113</v>
      </c>
      <c r="O238" t="s">
        <v>119</v>
      </c>
      <c r="P238">
        <v>11</v>
      </c>
      <c r="Q238" t="s">
        <v>95</v>
      </c>
      <c r="R238">
        <v>1</v>
      </c>
      <c r="S238" t="s">
        <v>96</v>
      </c>
      <c r="T238">
        <v>9</v>
      </c>
      <c r="U238" t="s">
        <v>372</v>
      </c>
      <c r="V238">
        <v>60</v>
      </c>
      <c r="W238" t="s">
        <v>239</v>
      </c>
      <c r="X238">
        <v>3</v>
      </c>
      <c r="Y238" t="s">
        <v>240</v>
      </c>
      <c r="Z238">
        <v>2005</v>
      </c>
      <c r="AA238">
        <v>113</v>
      </c>
      <c r="AB238">
        <v>10834930000</v>
      </c>
      <c r="AC238">
        <v>61</v>
      </c>
      <c r="AD238" t="s">
        <v>145</v>
      </c>
      <c r="AE238" t="s">
        <v>100</v>
      </c>
      <c r="AF238" t="s">
        <v>101</v>
      </c>
      <c r="AG238" t="s">
        <v>196</v>
      </c>
      <c r="AH238" t="s">
        <v>124</v>
      </c>
      <c r="AI238">
        <v>178</v>
      </c>
      <c r="AJ238">
        <v>179</v>
      </c>
      <c r="AK238">
        <v>176</v>
      </c>
      <c r="AL238">
        <v>118</v>
      </c>
      <c r="AM238">
        <v>116</v>
      </c>
      <c r="AN238">
        <v>116</v>
      </c>
      <c r="AO238">
        <v>125</v>
      </c>
      <c r="AP238">
        <v>121</v>
      </c>
      <c r="AQ238">
        <v>116</v>
      </c>
      <c r="AR238">
        <v>112</v>
      </c>
      <c r="AS238">
        <v>115</v>
      </c>
      <c r="AT238">
        <v>113</v>
      </c>
      <c r="AU238">
        <v>114</v>
      </c>
      <c r="AV238">
        <v>116</v>
      </c>
      <c r="AW238">
        <v>115</v>
      </c>
      <c r="AX238">
        <v>117</v>
      </c>
      <c r="AY238">
        <v>98</v>
      </c>
      <c r="AZ238">
        <v>98</v>
      </c>
      <c r="BA238">
        <v>97</v>
      </c>
      <c r="BB238">
        <v>100</v>
      </c>
      <c r="BC238">
        <v>99</v>
      </c>
      <c r="BD238">
        <v>100</v>
      </c>
      <c r="BE238">
        <v>102</v>
      </c>
      <c r="BF238">
        <v>102</v>
      </c>
      <c r="BG238">
        <v>142</v>
      </c>
      <c r="BH238">
        <v>95</v>
      </c>
      <c r="BI238">
        <v>96</v>
      </c>
      <c r="BJ238">
        <v>114</v>
      </c>
      <c r="BK238">
        <v>109</v>
      </c>
      <c r="BL238">
        <v>105</v>
      </c>
      <c r="BM238">
        <v>103</v>
      </c>
      <c r="BN238">
        <v>86</v>
      </c>
      <c r="BO238">
        <v>86</v>
      </c>
      <c r="BP238">
        <v>87</v>
      </c>
      <c r="BQ238">
        <v>79</v>
      </c>
      <c r="BR238">
        <v>89</v>
      </c>
      <c r="BS238">
        <v>89</v>
      </c>
      <c r="BT238">
        <v>73</v>
      </c>
      <c r="BU238">
        <v>75</v>
      </c>
      <c r="BV238">
        <v>123</v>
      </c>
      <c r="BW238">
        <v>123</v>
      </c>
      <c r="BX238">
        <v>126</v>
      </c>
      <c r="BY238">
        <v>120</v>
      </c>
      <c r="BZ238">
        <v>95</v>
      </c>
      <c r="CA238">
        <v>110.40909090909091</v>
      </c>
      <c r="CB238">
        <v>110.5</v>
      </c>
      <c r="CC238">
        <v>23.573061272541288</v>
      </c>
      <c r="CD238">
        <v>0.21350652449399274</v>
      </c>
      <c r="CE238">
        <v>73</v>
      </c>
      <c r="CF238">
        <v>179</v>
      </c>
      <c r="CG238">
        <v>106</v>
      </c>
      <c r="CH238">
        <v>-83</v>
      </c>
      <c r="CI238">
        <v>83</v>
      </c>
    </row>
    <row r="239" spans="1:87" x14ac:dyDescent="0.25">
      <c r="A239">
        <v>302</v>
      </c>
      <c r="B239">
        <v>135026</v>
      </c>
      <c r="C239" t="s">
        <v>914</v>
      </c>
      <c r="D239" t="s">
        <v>915</v>
      </c>
      <c r="E239" t="s">
        <v>916</v>
      </c>
      <c r="F239">
        <v>36</v>
      </c>
      <c r="G239" t="s">
        <v>917</v>
      </c>
      <c r="H239">
        <v>36</v>
      </c>
      <c r="I239" t="s">
        <v>917</v>
      </c>
      <c r="J239">
        <v>36</v>
      </c>
      <c r="K239" t="s">
        <v>917</v>
      </c>
      <c r="L239" t="s">
        <v>918</v>
      </c>
      <c r="M239" t="s">
        <v>919</v>
      </c>
      <c r="N239">
        <v>114</v>
      </c>
      <c r="O239" t="s">
        <v>94</v>
      </c>
      <c r="P239">
        <v>11</v>
      </c>
      <c r="Q239" t="s">
        <v>95</v>
      </c>
      <c r="R239">
        <v>1</v>
      </c>
      <c r="S239" t="s">
        <v>96</v>
      </c>
      <c r="T239">
        <v>1</v>
      </c>
      <c r="U239" t="s">
        <v>97</v>
      </c>
      <c r="V239">
        <v>11</v>
      </c>
      <c r="W239" t="s">
        <v>97</v>
      </c>
      <c r="X239">
        <v>1</v>
      </c>
      <c r="Y239" t="s">
        <v>98</v>
      </c>
      <c r="Z239">
        <v>1994</v>
      </c>
      <c r="AA239">
        <v>1587</v>
      </c>
      <c r="AB239">
        <v>57678860000</v>
      </c>
      <c r="AC239">
        <v>93</v>
      </c>
      <c r="AD239" t="s">
        <v>99</v>
      </c>
      <c r="AE239" t="s">
        <v>100</v>
      </c>
      <c r="AF239" t="s">
        <v>101</v>
      </c>
      <c r="AG239" t="s">
        <v>297</v>
      </c>
      <c r="AH239" t="s">
        <v>103</v>
      </c>
      <c r="AI239">
        <v>133</v>
      </c>
      <c r="AJ239">
        <v>133</v>
      </c>
      <c r="AK239">
        <v>133</v>
      </c>
      <c r="AL239">
        <v>94</v>
      </c>
      <c r="AM239">
        <v>94</v>
      </c>
      <c r="AN239">
        <v>94</v>
      </c>
      <c r="AO239">
        <v>94</v>
      </c>
      <c r="AP239">
        <v>94</v>
      </c>
      <c r="AQ239">
        <v>94</v>
      </c>
      <c r="AR239">
        <v>94</v>
      </c>
      <c r="AS239">
        <v>94</v>
      </c>
      <c r="AT239">
        <v>94</v>
      </c>
      <c r="AU239">
        <v>98</v>
      </c>
      <c r="AV239">
        <v>108</v>
      </c>
      <c r="AW239">
        <v>94</v>
      </c>
      <c r="AX239">
        <v>94</v>
      </c>
      <c r="AY239">
        <v>94</v>
      </c>
      <c r="AZ239">
        <v>94</v>
      </c>
      <c r="BA239">
        <v>94</v>
      </c>
      <c r="BB239">
        <v>94</v>
      </c>
      <c r="BC239">
        <v>94</v>
      </c>
      <c r="BD239">
        <v>88</v>
      </c>
      <c r="BE239">
        <v>94</v>
      </c>
      <c r="BF239">
        <v>94</v>
      </c>
      <c r="BG239">
        <v>94</v>
      </c>
      <c r="BH239">
        <v>94</v>
      </c>
      <c r="BI239">
        <v>94</v>
      </c>
      <c r="BJ239">
        <v>94</v>
      </c>
      <c r="BK239">
        <v>94</v>
      </c>
      <c r="BL239">
        <v>98</v>
      </c>
      <c r="BM239">
        <v>108</v>
      </c>
      <c r="BN239">
        <v>98</v>
      </c>
      <c r="BO239">
        <v>98</v>
      </c>
      <c r="BP239">
        <v>98</v>
      </c>
      <c r="BQ239">
        <v>98</v>
      </c>
      <c r="BR239">
        <v>98</v>
      </c>
      <c r="BS239">
        <v>98</v>
      </c>
      <c r="BT239">
        <v>98</v>
      </c>
      <c r="BU239">
        <v>98</v>
      </c>
      <c r="BV239">
        <v>98</v>
      </c>
      <c r="BW239">
        <v>98</v>
      </c>
      <c r="BX239">
        <v>98</v>
      </c>
      <c r="BY239">
        <v>97</v>
      </c>
      <c r="BZ239">
        <v>97</v>
      </c>
      <c r="CA239">
        <v>98.47727272727272</v>
      </c>
      <c r="CB239">
        <v>94</v>
      </c>
      <c r="CC239">
        <v>10.040588874520552</v>
      </c>
      <c r="CD239">
        <v>0.10195843768264581</v>
      </c>
      <c r="CE239">
        <v>88</v>
      </c>
      <c r="CF239">
        <v>133</v>
      </c>
      <c r="CG239">
        <v>45</v>
      </c>
      <c r="CH239">
        <v>-36</v>
      </c>
      <c r="CI239">
        <v>36</v>
      </c>
    </row>
    <row r="240" spans="1:87" x14ac:dyDescent="0.25">
      <c r="A240">
        <v>305</v>
      </c>
      <c r="B240">
        <v>136529</v>
      </c>
      <c r="C240" t="s">
        <v>920</v>
      </c>
      <c r="D240" t="s">
        <v>483</v>
      </c>
      <c r="E240" t="s">
        <v>484</v>
      </c>
      <c r="F240">
        <v>63.91</v>
      </c>
      <c r="G240" t="s">
        <v>212</v>
      </c>
      <c r="H240">
        <v>63.9</v>
      </c>
      <c r="I240" t="s">
        <v>213</v>
      </c>
      <c r="J240">
        <v>63</v>
      </c>
      <c r="K240" t="s">
        <v>172</v>
      </c>
      <c r="L240" t="s">
        <v>131</v>
      </c>
      <c r="M240" t="s">
        <v>132</v>
      </c>
      <c r="N240">
        <v>114</v>
      </c>
      <c r="O240" t="s">
        <v>94</v>
      </c>
      <c r="P240">
        <v>11</v>
      </c>
      <c r="Q240" t="s">
        <v>95</v>
      </c>
      <c r="R240">
        <v>1</v>
      </c>
      <c r="S240" t="s">
        <v>96</v>
      </c>
      <c r="T240">
        <v>1</v>
      </c>
      <c r="U240" t="s">
        <v>97</v>
      </c>
      <c r="V240">
        <v>11</v>
      </c>
      <c r="W240" t="s">
        <v>97</v>
      </c>
      <c r="X240">
        <v>1</v>
      </c>
      <c r="Y240" t="s">
        <v>98</v>
      </c>
      <c r="Z240">
        <v>2014</v>
      </c>
      <c r="AA240">
        <v>23</v>
      </c>
      <c r="AB240">
        <v>801920000</v>
      </c>
      <c r="AC240">
        <v>40</v>
      </c>
      <c r="AD240" t="s">
        <v>283</v>
      </c>
      <c r="AE240" t="s">
        <v>148</v>
      </c>
      <c r="AF240" t="s">
        <v>405</v>
      </c>
      <c r="AG240" t="s">
        <v>102</v>
      </c>
      <c r="AH240" t="s">
        <v>137</v>
      </c>
      <c r="AI240">
        <v>16</v>
      </c>
      <c r="AJ240">
        <v>16</v>
      </c>
      <c r="AK240">
        <v>16</v>
      </c>
      <c r="AL240">
        <v>16</v>
      </c>
      <c r="AM240">
        <v>16</v>
      </c>
      <c r="AN240">
        <v>16</v>
      </c>
      <c r="AO240">
        <v>16</v>
      </c>
      <c r="AP240">
        <v>16</v>
      </c>
      <c r="AQ240">
        <v>16</v>
      </c>
      <c r="AR240">
        <v>16</v>
      </c>
      <c r="AS240">
        <v>16</v>
      </c>
      <c r="AT240">
        <v>16</v>
      </c>
      <c r="AU240">
        <v>16</v>
      </c>
      <c r="AV240">
        <v>16</v>
      </c>
      <c r="AW240">
        <v>16</v>
      </c>
      <c r="AX240">
        <v>16</v>
      </c>
      <c r="AY240">
        <v>16</v>
      </c>
      <c r="AZ240">
        <v>16</v>
      </c>
      <c r="BA240">
        <v>16</v>
      </c>
      <c r="BB240">
        <v>16</v>
      </c>
      <c r="BC240">
        <v>16</v>
      </c>
      <c r="BD240">
        <v>16</v>
      </c>
      <c r="BE240">
        <v>16</v>
      </c>
      <c r="BF240">
        <v>16</v>
      </c>
      <c r="BG240">
        <v>16</v>
      </c>
      <c r="BH240">
        <v>16</v>
      </c>
      <c r="BI240">
        <v>16</v>
      </c>
      <c r="BJ240">
        <v>16</v>
      </c>
      <c r="BK240">
        <v>16</v>
      </c>
      <c r="BL240">
        <v>16</v>
      </c>
      <c r="BM240">
        <v>16</v>
      </c>
      <c r="BN240">
        <v>16</v>
      </c>
      <c r="BO240">
        <v>16</v>
      </c>
      <c r="BP240">
        <v>16</v>
      </c>
      <c r="BQ240">
        <v>16</v>
      </c>
      <c r="BR240">
        <v>16</v>
      </c>
      <c r="BS240">
        <v>16</v>
      </c>
      <c r="BT240">
        <v>16</v>
      </c>
      <c r="BU240">
        <v>16</v>
      </c>
      <c r="BV240">
        <v>16</v>
      </c>
      <c r="BW240">
        <v>16</v>
      </c>
      <c r="BX240">
        <v>18</v>
      </c>
      <c r="BY240">
        <v>18</v>
      </c>
      <c r="BZ240">
        <v>18</v>
      </c>
      <c r="CA240">
        <v>16.136363636363637</v>
      </c>
      <c r="CB240">
        <v>16</v>
      </c>
      <c r="CC240">
        <v>0.5099434118587054</v>
      </c>
      <c r="CD240">
        <v>3.1602126932088782E-2</v>
      </c>
      <c r="CE240">
        <v>16</v>
      </c>
      <c r="CF240">
        <v>18</v>
      </c>
      <c r="CG240">
        <v>2</v>
      </c>
      <c r="CH240">
        <v>2</v>
      </c>
      <c r="CI240">
        <v>2</v>
      </c>
    </row>
    <row r="241" spans="1:87" x14ac:dyDescent="0.25">
      <c r="A241">
        <v>306</v>
      </c>
      <c r="B241">
        <v>136847</v>
      </c>
      <c r="C241" t="s">
        <v>921</v>
      </c>
      <c r="D241" t="s">
        <v>922</v>
      </c>
      <c r="E241" t="s">
        <v>923</v>
      </c>
      <c r="F241">
        <v>47.55</v>
      </c>
      <c r="G241" t="s">
        <v>804</v>
      </c>
      <c r="H241">
        <v>47.5</v>
      </c>
      <c r="I241" t="s">
        <v>805</v>
      </c>
      <c r="J241">
        <v>47</v>
      </c>
      <c r="K241" t="s">
        <v>280</v>
      </c>
      <c r="L241" t="s">
        <v>281</v>
      </c>
      <c r="M241" t="s">
        <v>282</v>
      </c>
      <c r="N241">
        <v>113</v>
      </c>
      <c r="O241" t="s">
        <v>119</v>
      </c>
      <c r="P241">
        <v>11</v>
      </c>
      <c r="Q241" t="s">
        <v>95</v>
      </c>
      <c r="R241">
        <v>1</v>
      </c>
      <c r="S241" t="s">
        <v>96</v>
      </c>
      <c r="T241">
        <v>13</v>
      </c>
      <c r="U241" t="s">
        <v>133</v>
      </c>
      <c r="V241">
        <v>12</v>
      </c>
      <c r="W241" t="s">
        <v>133</v>
      </c>
      <c r="X241">
        <v>1</v>
      </c>
      <c r="Y241" t="s">
        <v>98</v>
      </c>
      <c r="Z241">
        <v>2011</v>
      </c>
      <c r="AA241">
        <v>11</v>
      </c>
      <c r="AB241">
        <v>1227160000</v>
      </c>
      <c r="AC241">
        <v>30</v>
      </c>
      <c r="AD241" t="s">
        <v>134</v>
      </c>
      <c r="AE241" t="s">
        <v>158</v>
      </c>
      <c r="AF241" t="s">
        <v>183</v>
      </c>
      <c r="AG241" t="s">
        <v>102</v>
      </c>
      <c r="AH241" t="s">
        <v>137</v>
      </c>
      <c r="AI241">
        <v>111</v>
      </c>
      <c r="AJ241">
        <v>174</v>
      </c>
      <c r="AK241">
        <v>175</v>
      </c>
      <c r="AL241">
        <v>122</v>
      </c>
      <c r="AM241">
        <v>132</v>
      </c>
      <c r="AN241">
        <v>121</v>
      </c>
      <c r="AO241">
        <v>121</v>
      </c>
      <c r="AP241">
        <v>121</v>
      </c>
      <c r="AQ241">
        <v>121</v>
      </c>
      <c r="AR241">
        <v>114</v>
      </c>
      <c r="AS241">
        <v>112</v>
      </c>
      <c r="AT241">
        <v>112</v>
      </c>
      <c r="AU241">
        <v>112</v>
      </c>
      <c r="AV241">
        <v>112</v>
      </c>
      <c r="AW241">
        <v>112</v>
      </c>
      <c r="AX241">
        <v>112</v>
      </c>
      <c r="AY241">
        <v>112</v>
      </c>
      <c r="AZ241">
        <v>114</v>
      </c>
      <c r="BA241">
        <v>114</v>
      </c>
      <c r="BB241">
        <v>100</v>
      </c>
      <c r="BC241">
        <v>106</v>
      </c>
      <c r="BD241">
        <v>106</v>
      </c>
      <c r="BE241">
        <v>106</v>
      </c>
      <c r="BF241">
        <v>106</v>
      </c>
      <c r="BG241">
        <v>104</v>
      </c>
      <c r="BH241">
        <v>104</v>
      </c>
      <c r="BI241">
        <v>104</v>
      </c>
      <c r="BJ241">
        <v>104</v>
      </c>
      <c r="BK241">
        <v>104</v>
      </c>
      <c r="BL241">
        <v>104</v>
      </c>
      <c r="BM241">
        <v>104</v>
      </c>
      <c r="BN241">
        <v>104</v>
      </c>
      <c r="BO241">
        <v>104</v>
      </c>
      <c r="BP241">
        <v>104</v>
      </c>
      <c r="BQ241">
        <v>104</v>
      </c>
      <c r="BR241">
        <v>104</v>
      </c>
      <c r="BS241">
        <v>104</v>
      </c>
      <c r="BT241">
        <v>103</v>
      </c>
      <c r="BU241">
        <v>101</v>
      </c>
      <c r="BV241">
        <v>101</v>
      </c>
      <c r="BW241">
        <v>100</v>
      </c>
      <c r="BX241">
        <v>99</v>
      </c>
      <c r="BY241">
        <v>100</v>
      </c>
      <c r="BZ241">
        <v>100</v>
      </c>
      <c r="CA241">
        <v>111.45454545454545</v>
      </c>
      <c r="CB241">
        <v>106</v>
      </c>
      <c r="CC241">
        <v>15.76049601606195</v>
      </c>
      <c r="CD241">
        <v>0.14140738676727688</v>
      </c>
      <c r="CE241">
        <v>99</v>
      </c>
      <c r="CF241">
        <v>175</v>
      </c>
      <c r="CG241">
        <v>76</v>
      </c>
      <c r="CH241">
        <v>-11</v>
      </c>
      <c r="CI241">
        <v>11</v>
      </c>
    </row>
    <row r="242" spans="1:87" x14ac:dyDescent="0.25">
      <c r="A242">
        <v>307</v>
      </c>
      <c r="B242">
        <v>137277</v>
      </c>
      <c r="C242" t="s">
        <v>924</v>
      </c>
      <c r="D242" t="s">
        <v>925</v>
      </c>
      <c r="E242" t="s">
        <v>926</v>
      </c>
      <c r="F242">
        <v>79.900000000000006</v>
      </c>
      <c r="G242" t="s">
        <v>927</v>
      </c>
      <c r="H242">
        <v>79.900000000000006</v>
      </c>
      <c r="I242" t="s">
        <v>927</v>
      </c>
      <c r="J242">
        <v>79</v>
      </c>
      <c r="K242" t="s">
        <v>928</v>
      </c>
      <c r="L242" t="s">
        <v>721</v>
      </c>
      <c r="M242" t="s">
        <v>722</v>
      </c>
      <c r="N242">
        <v>113</v>
      </c>
      <c r="O242" t="s">
        <v>119</v>
      </c>
      <c r="P242">
        <v>11</v>
      </c>
      <c r="Q242" t="s">
        <v>95</v>
      </c>
      <c r="R242">
        <v>1</v>
      </c>
      <c r="S242" t="s">
        <v>96</v>
      </c>
      <c r="T242">
        <v>1</v>
      </c>
      <c r="U242" t="s">
        <v>97</v>
      </c>
      <c r="V242">
        <v>11</v>
      </c>
      <c r="W242" t="s">
        <v>97</v>
      </c>
      <c r="X242">
        <v>1</v>
      </c>
      <c r="Y242" t="s">
        <v>98</v>
      </c>
      <c r="Z242">
        <v>1990</v>
      </c>
      <c r="AA242">
        <v>47</v>
      </c>
      <c r="AB242">
        <v>11719290000</v>
      </c>
      <c r="AC242">
        <v>40</v>
      </c>
      <c r="AD242" t="s">
        <v>283</v>
      </c>
      <c r="AE242" t="s">
        <v>100</v>
      </c>
      <c r="AF242" t="s">
        <v>101</v>
      </c>
      <c r="AG242" t="s">
        <v>163</v>
      </c>
      <c r="AH242" t="s">
        <v>124</v>
      </c>
      <c r="AI242">
        <v>94</v>
      </c>
      <c r="AJ242">
        <v>94</v>
      </c>
      <c r="AK242">
        <v>96</v>
      </c>
      <c r="AL242">
        <v>96</v>
      </c>
      <c r="AM242">
        <v>96</v>
      </c>
      <c r="AN242">
        <v>76</v>
      </c>
      <c r="AO242">
        <v>80</v>
      </c>
      <c r="AP242">
        <v>80</v>
      </c>
      <c r="AQ242">
        <v>102</v>
      </c>
      <c r="AR242">
        <v>102</v>
      </c>
      <c r="AS242">
        <v>102</v>
      </c>
      <c r="AT242">
        <v>98</v>
      </c>
      <c r="AU242">
        <v>102</v>
      </c>
      <c r="AV242">
        <v>102</v>
      </c>
      <c r="AW242">
        <v>102</v>
      </c>
      <c r="AX242">
        <v>102</v>
      </c>
      <c r="AY242">
        <v>102</v>
      </c>
      <c r="AZ242">
        <v>102</v>
      </c>
      <c r="BA242">
        <v>81</v>
      </c>
      <c r="BB242">
        <v>102</v>
      </c>
      <c r="BC242">
        <v>102</v>
      </c>
      <c r="BD242">
        <v>102</v>
      </c>
      <c r="BE242">
        <v>102</v>
      </c>
      <c r="BF242">
        <v>102</v>
      </c>
      <c r="BG242">
        <v>102</v>
      </c>
      <c r="BH242">
        <v>102</v>
      </c>
      <c r="BI242">
        <v>102</v>
      </c>
      <c r="BJ242">
        <v>102</v>
      </c>
      <c r="BK242">
        <v>102</v>
      </c>
      <c r="BL242">
        <v>102</v>
      </c>
      <c r="BM242">
        <v>102</v>
      </c>
      <c r="BN242">
        <v>102</v>
      </c>
      <c r="BO242">
        <v>102</v>
      </c>
      <c r="BP242">
        <v>94</v>
      </c>
      <c r="BQ242">
        <v>94</v>
      </c>
      <c r="BR242">
        <v>90</v>
      </c>
      <c r="BS242">
        <v>94</v>
      </c>
      <c r="BT242">
        <v>94</v>
      </c>
      <c r="BU242">
        <v>86</v>
      </c>
      <c r="BV242">
        <v>86</v>
      </c>
      <c r="BW242">
        <v>85</v>
      </c>
      <c r="BX242">
        <v>85</v>
      </c>
      <c r="BY242">
        <v>85</v>
      </c>
      <c r="BZ242">
        <v>85</v>
      </c>
      <c r="CA242">
        <v>95.795454545454547</v>
      </c>
      <c r="CB242">
        <v>102</v>
      </c>
      <c r="CC242">
        <v>7.9404163251362627</v>
      </c>
      <c r="CD242">
        <v>8.2889280736891002E-2</v>
      </c>
      <c r="CE242">
        <v>76</v>
      </c>
      <c r="CF242">
        <v>102</v>
      </c>
      <c r="CG242">
        <v>26</v>
      </c>
      <c r="CH242">
        <v>-9</v>
      </c>
      <c r="CI242">
        <v>9</v>
      </c>
    </row>
    <row r="243" spans="1:87" x14ac:dyDescent="0.25">
      <c r="A243">
        <v>308</v>
      </c>
      <c r="B243">
        <v>137523</v>
      </c>
      <c r="C243" t="s">
        <v>929</v>
      </c>
      <c r="D243" t="s">
        <v>930</v>
      </c>
      <c r="E243" t="s">
        <v>931</v>
      </c>
      <c r="F243">
        <v>62.9</v>
      </c>
      <c r="G243" t="s">
        <v>296</v>
      </c>
      <c r="H243">
        <v>62.9</v>
      </c>
      <c r="I243" t="s">
        <v>296</v>
      </c>
      <c r="J243">
        <v>62</v>
      </c>
      <c r="K243" t="s">
        <v>130</v>
      </c>
      <c r="L243" t="s">
        <v>131</v>
      </c>
      <c r="M243" t="s">
        <v>132</v>
      </c>
      <c r="N243">
        <v>113</v>
      </c>
      <c r="O243" t="s">
        <v>119</v>
      </c>
      <c r="P243">
        <v>11</v>
      </c>
      <c r="Q243" t="s">
        <v>95</v>
      </c>
      <c r="R243">
        <v>1</v>
      </c>
      <c r="S243" t="s">
        <v>96</v>
      </c>
      <c r="T243">
        <v>1</v>
      </c>
      <c r="U243" t="s">
        <v>97</v>
      </c>
      <c r="V243">
        <v>11</v>
      </c>
      <c r="W243" t="s">
        <v>97</v>
      </c>
      <c r="X243">
        <v>1</v>
      </c>
      <c r="Y243" t="s">
        <v>98</v>
      </c>
      <c r="Z243">
        <v>2001</v>
      </c>
      <c r="AA243">
        <v>2</v>
      </c>
      <c r="AB243">
        <v>25740000</v>
      </c>
      <c r="AC243">
        <v>12</v>
      </c>
      <c r="AD243" t="s">
        <v>104</v>
      </c>
      <c r="AE243" t="s">
        <v>104</v>
      </c>
      <c r="AF243" t="s">
        <v>274</v>
      </c>
      <c r="AG243" t="s">
        <v>196</v>
      </c>
      <c r="AH243" t="s">
        <v>175</v>
      </c>
      <c r="AI243">
        <v>37</v>
      </c>
      <c r="AJ243">
        <v>37</v>
      </c>
      <c r="AK243">
        <v>37</v>
      </c>
      <c r="AL243">
        <v>37</v>
      </c>
      <c r="AM243">
        <v>37</v>
      </c>
      <c r="AN243">
        <v>37</v>
      </c>
      <c r="AO243">
        <v>37</v>
      </c>
      <c r="AP243">
        <v>37</v>
      </c>
      <c r="AQ243">
        <v>37</v>
      </c>
      <c r="AR243">
        <v>37</v>
      </c>
      <c r="AS243">
        <v>37</v>
      </c>
      <c r="AT243">
        <v>37</v>
      </c>
      <c r="AU243">
        <v>37</v>
      </c>
      <c r="AV243">
        <v>37</v>
      </c>
      <c r="AW243">
        <v>37</v>
      </c>
      <c r="AX243">
        <v>37</v>
      </c>
      <c r="AY243">
        <v>37</v>
      </c>
      <c r="AZ243">
        <v>37</v>
      </c>
      <c r="BA243">
        <v>37</v>
      </c>
      <c r="BB243">
        <v>37</v>
      </c>
      <c r="BC243">
        <v>37</v>
      </c>
      <c r="BD243">
        <v>37</v>
      </c>
      <c r="BE243">
        <v>37</v>
      </c>
      <c r="BF243">
        <v>37</v>
      </c>
      <c r="BG243">
        <v>37</v>
      </c>
      <c r="BH243">
        <v>37</v>
      </c>
      <c r="BI243">
        <v>37</v>
      </c>
      <c r="BJ243">
        <v>37</v>
      </c>
      <c r="BK243">
        <v>37</v>
      </c>
      <c r="BL243">
        <v>37</v>
      </c>
      <c r="BM243">
        <v>37</v>
      </c>
      <c r="BN243">
        <v>37</v>
      </c>
      <c r="BO243">
        <v>37</v>
      </c>
      <c r="BP243">
        <v>37</v>
      </c>
      <c r="BQ243">
        <v>37</v>
      </c>
      <c r="BR243">
        <v>37</v>
      </c>
      <c r="BS243">
        <v>37</v>
      </c>
      <c r="BT243">
        <v>37</v>
      </c>
      <c r="BU243">
        <v>37</v>
      </c>
      <c r="BV243">
        <v>37</v>
      </c>
      <c r="BW243">
        <v>37</v>
      </c>
      <c r="BX243">
        <v>37</v>
      </c>
      <c r="BY243">
        <v>37</v>
      </c>
      <c r="BZ243">
        <v>37</v>
      </c>
      <c r="CA243">
        <v>37</v>
      </c>
      <c r="CB243">
        <v>37</v>
      </c>
      <c r="CC243">
        <v>0</v>
      </c>
      <c r="CD243">
        <v>0</v>
      </c>
      <c r="CE243">
        <v>37</v>
      </c>
      <c r="CF243">
        <v>37</v>
      </c>
      <c r="CG243">
        <v>0</v>
      </c>
      <c r="CH243">
        <v>0</v>
      </c>
      <c r="CI243">
        <v>0</v>
      </c>
    </row>
    <row r="244" spans="1:87" x14ac:dyDescent="0.25">
      <c r="A244">
        <v>309</v>
      </c>
      <c r="B244">
        <v>138597</v>
      </c>
      <c r="C244" t="s">
        <v>932</v>
      </c>
      <c r="D244" t="s">
        <v>933</v>
      </c>
      <c r="E244" t="s">
        <v>934</v>
      </c>
      <c r="F244">
        <v>79.900000000000006</v>
      </c>
      <c r="G244" t="s">
        <v>927</v>
      </c>
      <c r="H244">
        <v>79.900000000000006</v>
      </c>
      <c r="I244" t="s">
        <v>927</v>
      </c>
      <c r="J244">
        <v>79</v>
      </c>
      <c r="K244" t="s">
        <v>928</v>
      </c>
      <c r="L244" t="s">
        <v>721</v>
      </c>
      <c r="M244" t="s">
        <v>722</v>
      </c>
      <c r="N244">
        <v>573</v>
      </c>
      <c r="O244" t="s">
        <v>141</v>
      </c>
      <c r="P244">
        <v>57</v>
      </c>
      <c r="Q244" t="s">
        <v>142</v>
      </c>
      <c r="R244">
        <v>5</v>
      </c>
      <c r="S244" t="s">
        <v>143</v>
      </c>
      <c r="T244">
        <v>1</v>
      </c>
      <c r="U244" t="s">
        <v>97</v>
      </c>
      <c r="V244">
        <v>11</v>
      </c>
      <c r="W244" t="s">
        <v>97</v>
      </c>
      <c r="X244">
        <v>1</v>
      </c>
      <c r="Y244" t="s">
        <v>98</v>
      </c>
      <c r="Z244">
        <v>2020</v>
      </c>
      <c r="AA244">
        <v>8</v>
      </c>
      <c r="AB244">
        <v>361860000</v>
      </c>
      <c r="AC244">
        <v>22</v>
      </c>
      <c r="AD244" t="s">
        <v>195</v>
      </c>
      <c r="AE244" t="s">
        <v>125</v>
      </c>
      <c r="AF244" t="s">
        <v>135</v>
      </c>
      <c r="AG244" t="s">
        <v>233</v>
      </c>
      <c r="AH244" t="s">
        <v>175</v>
      </c>
      <c r="AI244">
        <v>47</v>
      </c>
      <c r="AJ244">
        <v>39</v>
      </c>
      <c r="AK244">
        <v>39</v>
      </c>
      <c r="AL244">
        <v>39</v>
      </c>
      <c r="AM244">
        <v>41</v>
      </c>
      <c r="AN244">
        <v>41</v>
      </c>
      <c r="AO244">
        <v>41</v>
      </c>
      <c r="AP244">
        <v>47</v>
      </c>
      <c r="AQ244">
        <v>47</v>
      </c>
      <c r="AR244">
        <v>47</v>
      </c>
      <c r="AS244">
        <v>47</v>
      </c>
      <c r="AT244">
        <v>47</v>
      </c>
      <c r="AU244">
        <v>47</v>
      </c>
      <c r="AV244">
        <v>47</v>
      </c>
      <c r="AW244">
        <v>31</v>
      </c>
      <c r="AX244">
        <v>31</v>
      </c>
      <c r="AY244">
        <v>31</v>
      </c>
      <c r="AZ244">
        <v>31</v>
      </c>
      <c r="BA244">
        <v>31</v>
      </c>
      <c r="BB244">
        <v>31</v>
      </c>
      <c r="BC244">
        <v>31</v>
      </c>
      <c r="BD244">
        <v>30</v>
      </c>
      <c r="BE244">
        <v>31</v>
      </c>
      <c r="BF244">
        <v>31</v>
      </c>
      <c r="BG244">
        <v>31</v>
      </c>
      <c r="BH244">
        <v>30</v>
      </c>
      <c r="BI244">
        <v>30</v>
      </c>
      <c r="BJ244">
        <v>30</v>
      </c>
      <c r="BK244">
        <v>30</v>
      </c>
      <c r="BL244">
        <v>30</v>
      </c>
      <c r="BM244">
        <v>30</v>
      </c>
      <c r="BN244">
        <v>30</v>
      </c>
      <c r="BO244">
        <v>30</v>
      </c>
      <c r="BP244">
        <v>30</v>
      </c>
      <c r="BQ244">
        <v>28</v>
      </c>
      <c r="BR244">
        <v>30</v>
      </c>
      <c r="BS244">
        <v>30</v>
      </c>
      <c r="BT244">
        <v>30</v>
      </c>
      <c r="BU244">
        <v>30</v>
      </c>
      <c r="BV244">
        <v>30</v>
      </c>
      <c r="BW244">
        <v>29</v>
      </c>
      <c r="BX244">
        <v>29</v>
      </c>
      <c r="BY244">
        <v>29</v>
      </c>
      <c r="BZ244">
        <v>29</v>
      </c>
      <c r="CA244">
        <v>34.545454545454547</v>
      </c>
      <c r="CB244">
        <v>31</v>
      </c>
      <c r="CC244">
        <v>6.8656697210699038</v>
      </c>
      <c r="CD244">
        <v>0.19874307087307616</v>
      </c>
      <c r="CE244">
        <v>28</v>
      </c>
      <c r="CF244">
        <v>47</v>
      </c>
      <c r="CG244">
        <v>19</v>
      </c>
      <c r="CH244">
        <v>-18</v>
      </c>
      <c r="CI244">
        <v>18</v>
      </c>
    </row>
    <row r="245" spans="1:87" x14ac:dyDescent="0.25">
      <c r="A245">
        <v>311</v>
      </c>
      <c r="B245">
        <v>139371</v>
      </c>
      <c r="C245" t="s">
        <v>935</v>
      </c>
      <c r="D245" t="s">
        <v>568</v>
      </c>
      <c r="E245" t="s">
        <v>569</v>
      </c>
      <c r="F245">
        <v>63.91</v>
      </c>
      <c r="G245" t="s">
        <v>212</v>
      </c>
      <c r="H245">
        <v>63.9</v>
      </c>
      <c r="I245" t="s">
        <v>213</v>
      </c>
      <c r="J245">
        <v>63</v>
      </c>
      <c r="K245" t="s">
        <v>172</v>
      </c>
      <c r="L245" t="s">
        <v>131</v>
      </c>
      <c r="M245" t="s">
        <v>132</v>
      </c>
      <c r="N245">
        <v>114</v>
      </c>
      <c r="O245" t="s">
        <v>94</v>
      </c>
      <c r="P245">
        <v>11</v>
      </c>
      <c r="Q245" t="s">
        <v>95</v>
      </c>
      <c r="R245">
        <v>1</v>
      </c>
      <c r="S245" t="s">
        <v>96</v>
      </c>
      <c r="T245">
        <v>1</v>
      </c>
      <c r="U245" t="s">
        <v>97</v>
      </c>
      <c r="V245">
        <v>11</v>
      </c>
      <c r="W245" t="s">
        <v>97</v>
      </c>
      <c r="X245">
        <v>1</v>
      </c>
      <c r="Y245" t="s">
        <v>98</v>
      </c>
      <c r="Z245">
        <v>2021</v>
      </c>
      <c r="AA245">
        <v>13</v>
      </c>
      <c r="AB245">
        <v>372630000</v>
      </c>
      <c r="AC245">
        <v>30</v>
      </c>
      <c r="AD245" t="s">
        <v>134</v>
      </c>
      <c r="AE245" t="s">
        <v>125</v>
      </c>
      <c r="AF245" t="s">
        <v>135</v>
      </c>
      <c r="AG245" t="s">
        <v>123</v>
      </c>
      <c r="AH245" t="s">
        <v>137</v>
      </c>
      <c r="AI245">
        <v>45</v>
      </c>
      <c r="AJ245">
        <v>45</v>
      </c>
      <c r="AK245">
        <v>45</v>
      </c>
      <c r="AL245">
        <v>45</v>
      </c>
      <c r="AM245">
        <v>45</v>
      </c>
      <c r="AN245">
        <v>45</v>
      </c>
      <c r="AO245">
        <v>45</v>
      </c>
      <c r="AP245">
        <v>45</v>
      </c>
      <c r="AQ245">
        <v>45</v>
      </c>
      <c r="AR245">
        <v>45</v>
      </c>
      <c r="AS245">
        <v>45</v>
      </c>
      <c r="AT245">
        <v>45</v>
      </c>
      <c r="AU245">
        <v>45</v>
      </c>
      <c r="AV245">
        <v>45</v>
      </c>
      <c r="AW245">
        <v>45</v>
      </c>
      <c r="AX245">
        <v>45</v>
      </c>
      <c r="AY245">
        <v>46</v>
      </c>
      <c r="AZ245">
        <v>46</v>
      </c>
      <c r="BA245">
        <v>46</v>
      </c>
      <c r="BB245">
        <v>46</v>
      </c>
      <c r="BC245">
        <v>46</v>
      </c>
      <c r="BD245">
        <v>46</v>
      </c>
      <c r="BE245">
        <v>46</v>
      </c>
      <c r="BF245">
        <v>46</v>
      </c>
      <c r="BG245">
        <v>46</v>
      </c>
      <c r="BH245">
        <v>46</v>
      </c>
      <c r="BI245">
        <v>46</v>
      </c>
      <c r="BJ245">
        <v>46</v>
      </c>
      <c r="BK245">
        <v>46</v>
      </c>
      <c r="BL245">
        <v>46</v>
      </c>
      <c r="BM245">
        <v>46</v>
      </c>
      <c r="BN245">
        <v>46</v>
      </c>
      <c r="BO245">
        <v>46</v>
      </c>
      <c r="BP245">
        <v>46</v>
      </c>
      <c r="BQ245">
        <v>46</v>
      </c>
      <c r="BR245">
        <v>46</v>
      </c>
      <c r="BS245">
        <v>46</v>
      </c>
      <c r="BT245">
        <v>46</v>
      </c>
      <c r="BU245">
        <v>46</v>
      </c>
      <c r="BV245">
        <v>46</v>
      </c>
      <c r="BW245">
        <v>45</v>
      </c>
      <c r="BX245">
        <v>45</v>
      </c>
      <c r="BY245">
        <v>45</v>
      </c>
      <c r="BZ245">
        <v>45</v>
      </c>
      <c r="CA245">
        <v>45.545454545454547</v>
      </c>
      <c r="CB245">
        <v>46</v>
      </c>
      <c r="CC245">
        <v>0.50368620050931323</v>
      </c>
      <c r="CD245">
        <v>1.1058978454296297E-2</v>
      </c>
      <c r="CE245">
        <v>45</v>
      </c>
      <c r="CF245">
        <v>46</v>
      </c>
      <c r="CG245">
        <v>1</v>
      </c>
      <c r="CH245">
        <v>0</v>
      </c>
      <c r="CI245">
        <v>0</v>
      </c>
    </row>
    <row r="246" spans="1:87" x14ac:dyDescent="0.25">
      <c r="A246">
        <v>314</v>
      </c>
      <c r="B246">
        <v>141021</v>
      </c>
      <c r="C246" t="s">
        <v>936</v>
      </c>
      <c r="D246" t="s">
        <v>343</v>
      </c>
      <c r="E246" t="s">
        <v>344</v>
      </c>
      <c r="F246">
        <v>58.11</v>
      </c>
      <c r="G246" t="s">
        <v>345</v>
      </c>
      <c r="H246">
        <v>58.1</v>
      </c>
      <c r="I246" t="s">
        <v>90</v>
      </c>
      <c r="J246">
        <v>58</v>
      </c>
      <c r="K246" t="s">
        <v>91</v>
      </c>
      <c r="L246" t="s">
        <v>92</v>
      </c>
      <c r="M246" t="s">
        <v>93</v>
      </c>
      <c r="N246">
        <v>113</v>
      </c>
      <c r="O246" t="s">
        <v>119</v>
      </c>
      <c r="P246">
        <v>11</v>
      </c>
      <c r="Q246" t="s">
        <v>95</v>
      </c>
      <c r="R246">
        <v>1</v>
      </c>
      <c r="S246" t="s">
        <v>96</v>
      </c>
      <c r="T246">
        <v>1</v>
      </c>
      <c r="U246" t="s">
        <v>97</v>
      </c>
      <c r="V246">
        <v>11</v>
      </c>
      <c r="W246" t="s">
        <v>97</v>
      </c>
      <c r="X246">
        <v>1</v>
      </c>
      <c r="Y246" t="s">
        <v>98</v>
      </c>
      <c r="Z246">
        <v>2000</v>
      </c>
      <c r="AA246">
        <v>13</v>
      </c>
      <c r="AB246">
        <v>235750000</v>
      </c>
      <c r="AC246">
        <v>30</v>
      </c>
      <c r="AD246" t="s">
        <v>134</v>
      </c>
      <c r="AE246" t="s">
        <v>110</v>
      </c>
      <c r="AF246" t="s">
        <v>174</v>
      </c>
      <c r="AG246" t="s">
        <v>157</v>
      </c>
      <c r="AH246" t="s">
        <v>137</v>
      </c>
      <c r="AI246">
        <v>47</v>
      </c>
      <c r="AJ246">
        <v>51</v>
      </c>
      <c r="AK246">
        <v>50</v>
      </c>
      <c r="AL246">
        <v>50</v>
      </c>
      <c r="AM246">
        <v>50</v>
      </c>
      <c r="AN246">
        <v>50</v>
      </c>
      <c r="AO246">
        <v>50</v>
      </c>
      <c r="AP246">
        <v>50</v>
      </c>
      <c r="AQ246">
        <v>47</v>
      </c>
      <c r="AR246">
        <v>50</v>
      </c>
      <c r="AS246">
        <v>50</v>
      </c>
      <c r="AT246">
        <v>50</v>
      </c>
      <c r="AU246">
        <v>47</v>
      </c>
      <c r="AV246">
        <v>47</v>
      </c>
      <c r="AW246">
        <v>47</v>
      </c>
      <c r="AX246">
        <v>46</v>
      </c>
      <c r="AY246">
        <v>50</v>
      </c>
      <c r="AZ246">
        <v>49</v>
      </c>
      <c r="BA246">
        <v>45</v>
      </c>
      <c r="BB246">
        <v>45</v>
      </c>
      <c r="BC246">
        <v>45</v>
      </c>
      <c r="BD246">
        <v>45</v>
      </c>
      <c r="BE246">
        <v>47</v>
      </c>
      <c r="BF246">
        <v>46</v>
      </c>
      <c r="BG246">
        <v>45</v>
      </c>
      <c r="BH246">
        <v>47</v>
      </c>
      <c r="BI246">
        <v>45</v>
      </c>
      <c r="BJ246">
        <v>50</v>
      </c>
      <c r="BK246">
        <v>47</v>
      </c>
      <c r="BL246">
        <v>51</v>
      </c>
      <c r="BM246">
        <v>48</v>
      </c>
      <c r="BN246">
        <v>45</v>
      </c>
      <c r="BO246">
        <v>49</v>
      </c>
      <c r="BP246">
        <v>45</v>
      </c>
      <c r="BQ246">
        <v>50</v>
      </c>
      <c r="BR246">
        <v>50</v>
      </c>
      <c r="BS246">
        <v>42</v>
      </c>
      <c r="BT246">
        <v>47</v>
      </c>
      <c r="BU246">
        <v>45</v>
      </c>
      <c r="BV246">
        <v>45</v>
      </c>
      <c r="BW246">
        <v>45</v>
      </c>
      <c r="BX246">
        <v>47</v>
      </c>
      <c r="BY246">
        <v>45</v>
      </c>
      <c r="BZ246">
        <v>47</v>
      </c>
      <c r="CA246">
        <v>47.477272727272727</v>
      </c>
      <c r="CB246">
        <v>47</v>
      </c>
      <c r="CC246">
        <v>2.2771732411921768</v>
      </c>
      <c r="CD246">
        <v>4.7963438301797882E-2</v>
      </c>
      <c r="CE246">
        <v>42</v>
      </c>
      <c r="CF246">
        <v>51</v>
      </c>
      <c r="CG246">
        <v>9</v>
      </c>
      <c r="CH246">
        <v>0</v>
      </c>
      <c r="CI246">
        <v>0</v>
      </c>
    </row>
    <row r="247" spans="1:87" x14ac:dyDescent="0.25">
      <c r="A247">
        <v>315</v>
      </c>
      <c r="B247">
        <v>141029</v>
      </c>
      <c r="C247" t="s">
        <v>937</v>
      </c>
      <c r="D247" t="s">
        <v>938</v>
      </c>
      <c r="E247" t="s">
        <v>939</v>
      </c>
      <c r="F247">
        <v>60.39</v>
      </c>
      <c r="G247" t="s">
        <v>152</v>
      </c>
      <c r="H247">
        <v>60.3</v>
      </c>
      <c r="I247" t="s">
        <v>153</v>
      </c>
      <c r="J247">
        <v>60</v>
      </c>
      <c r="K247" t="s">
        <v>154</v>
      </c>
      <c r="L247" t="s">
        <v>92</v>
      </c>
      <c r="M247" t="s">
        <v>93</v>
      </c>
      <c r="N247">
        <v>113</v>
      </c>
      <c r="O247" t="s">
        <v>119</v>
      </c>
      <c r="P247">
        <v>11</v>
      </c>
      <c r="Q247" t="s">
        <v>95</v>
      </c>
      <c r="R247">
        <v>1</v>
      </c>
      <c r="S247" t="s">
        <v>96</v>
      </c>
      <c r="T247">
        <v>1</v>
      </c>
      <c r="U247" t="s">
        <v>97</v>
      </c>
      <c r="V247">
        <v>11</v>
      </c>
      <c r="W247" t="s">
        <v>97</v>
      </c>
      <c r="X247">
        <v>1</v>
      </c>
      <c r="Y247" t="s">
        <v>98</v>
      </c>
      <c r="Z247">
        <v>2008</v>
      </c>
      <c r="AA247">
        <v>8</v>
      </c>
      <c r="AB247">
        <v>123860000</v>
      </c>
      <c r="AC247">
        <v>22</v>
      </c>
      <c r="AD247" t="s">
        <v>195</v>
      </c>
      <c r="AE247" t="s">
        <v>110</v>
      </c>
      <c r="AF247" t="s">
        <v>174</v>
      </c>
      <c r="AG247" t="s">
        <v>136</v>
      </c>
      <c r="AH247" t="s">
        <v>175</v>
      </c>
      <c r="AI247">
        <v>42</v>
      </c>
      <c r="AJ247">
        <v>43</v>
      </c>
      <c r="AK247">
        <v>42</v>
      </c>
      <c r="AL247">
        <v>43</v>
      </c>
      <c r="AM247">
        <v>44</v>
      </c>
      <c r="AN247">
        <v>42</v>
      </c>
      <c r="AO247">
        <v>43</v>
      </c>
      <c r="AP247">
        <v>42</v>
      </c>
      <c r="AQ247">
        <v>42</v>
      </c>
      <c r="AR247">
        <v>42</v>
      </c>
      <c r="AS247">
        <v>42</v>
      </c>
      <c r="AT247">
        <v>44</v>
      </c>
      <c r="AU247">
        <v>43</v>
      </c>
      <c r="AV247">
        <v>42</v>
      </c>
      <c r="AW247">
        <v>42</v>
      </c>
      <c r="AX247">
        <v>42</v>
      </c>
      <c r="AY247">
        <v>43</v>
      </c>
      <c r="AZ247">
        <v>45</v>
      </c>
      <c r="BA247">
        <v>44</v>
      </c>
      <c r="BB247">
        <v>42</v>
      </c>
      <c r="BC247">
        <v>42</v>
      </c>
      <c r="BD247">
        <v>43</v>
      </c>
      <c r="BE247">
        <v>44</v>
      </c>
      <c r="BF247">
        <v>45</v>
      </c>
      <c r="BG247">
        <v>43</v>
      </c>
      <c r="BH247">
        <v>43</v>
      </c>
      <c r="BI247">
        <v>43</v>
      </c>
      <c r="BJ247">
        <v>44</v>
      </c>
      <c r="BK247">
        <v>43</v>
      </c>
      <c r="BL247">
        <v>45</v>
      </c>
      <c r="BM247">
        <v>45</v>
      </c>
      <c r="BN247">
        <v>42</v>
      </c>
      <c r="BO247">
        <v>42</v>
      </c>
      <c r="BP247">
        <v>43</v>
      </c>
      <c r="BQ247">
        <v>44</v>
      </c>
      <c r="BR247">
        <v>42</v>
      </c>
      <c r="BS247">
        <v>42</v>
      </c>
      <c r="BT247">
        <v>44</v>
      </c>
      <c r="BU247">
        <v>43</v>
      </c>
      <c r="BV247">
        <v>42</v>
      </c>
      <c r="BW247">
        <v>42</v>
      </c>
      <c r="BX247">
        <v>44</v>
      </c>
      <c r="BY247">
        <v>42</v>
      </c>
      <c r="BZ247">
        <v>42</v>
      </c>
      <c r="CA247">
        <v>42.909090909090907</v>
      </c>
      <c r="CB247">
        <v>43</v>
      </c>
      <c r="CC247">
        <v>1.0073724010186278</v>
      </c>
      <c r="CD247">
        <v>2.3476899176281582E-2</v>
      </c>
      <c r="CE247">
        <v>42</v>
      </c>
      <c r="CF247">
        <v>45</v>
      </c>
      <c r="CG247">
        <v>3</v>
      </c>
      <c r="CH247">
        <v>0</v>
      </c>
      <c r="CI247">
        <v>0</v>
      </c>
    </row>
    <row r="248" spans="1:87" x14ac:dyDescent="0.25">
      <c r="A248">
        <v>316</v>
      </c>
      <c r="B248">
        <v>141042</v>
      </c>
      <c r="C248" t="s">
        <v>940</v>
      </c>
      <c r="D248" t="s">
        <v>941</v>
      </c>
      <c r="E248" t="s">
        <v>942</v>
      </c>
      <c r="F248">
        <v>62.1</v>
      </c>
      <c r="G248" t="s">
        <v>244</v>
      </c>
      <c r="H248">
        <v>62.1</v>
      </c>
      <c r="I248" t="s">
        <v>244</v>
      </c>
      <c r="J248">
        <v>62</v>
      </c>
      <c r="K248" t="s">
        <v>130</v>
      </c>
      <c r="L248" t="s">
        <v>131</v>
      </c>
      <c r="M248" t="s">
        <v>132</v>
      </c>
      <c r="N248">
        <v>117</v>
      </c>
      <c r="O248" t="s">
        <v>376</v>
      </c>
      <c r="P248">
        <v>11</v>
      </c>
      <c r="Q248" t="s">
        <v>95</v>
      </c>
      <c r="R248">
        <v>1</v>
      </c>
      <c r="S248" t="s">
        <v>96</v>
      </c>
      <c r="T248">
        <v>19</v>
      </c>
      <c r="U248" t="s">
        <v>737</v>
      </c>
      <c r="V248">
        <v>20</v>
      </c>
      <c r="W248" t="s">
        <v>576</v>
      </c>
      <c r="X248">
        <v>2</v>
      </c>
      <c r="Y248" t="s">
        <v>255</v>
      </c>
      <c r="Z248">
        <v>1993</v>
      </c>
      <c r="AB248">
        <v>27650000</v>
      </c>
      <c r="AC248">
        <v>0</v>
      </c>
      <c r="AD248" t="s">
        <v>147</v>
      </c>
      <c r="AE248" t="s">
        <v>104</v>
      </c>
      <c r="AF248" t="s">
        <v>274</v>
      </c>
      <c r="AG248" t="s">
        <v>297</v>
      </c>
      <c r="AH248" t="s">
        <v>144</v>
      </c>
      <c r="AI248">
        <v>364</v>
      </c>
      <c r="AJ248">
        <v>356</v>
      </c>
      <c r="AK248">
        <v>353</v>
      </c>
      <c r="AL248">
        <v>353</v>
      </c>
      <c r="AM248">
        <v>360</v>
      </c>
      <c r="AN248">
        <v>346</v>
      </c>
      <c r="AO248">
        <v>352</v>
      </c>
      <c r="AP248">
        <v>348</v>
      </c>
      <c r="AQ248">
        <v>352</v>
      </c>
      <c r="AR248">
        <v>349</v>
      </c>
      <c r="AS248">
        <v>347</v>
      </c>
      <c r="AT248">
        <v>346</v>
      </c>
      <c r="AU248">
        <v>348</v>
      </c>
      <c r="AV248">
        <v>346</v>
      </c>
      <c r="AW248">
        <v>347</v>
      </c>
      <c r="AX248">
        <v>348</v>
      </c>
      <c r="AY248">
        <v>347</v>
      </c>
      <c r="AZ248">
        <v>347</v>
      </c>
      <c r="BA248">
        <v>346</v>
      </c>
      <c r="BB248">
        <v>348</v>
      </c>
      <c r="BC248">
        <v>348</v>
      </c>
      <c r="BD248">
        <v>350</v>
      </c>
      <c r="BE248">
        <v>348</v>
      </c>
      <c r="BF248">
        <v>347</v>
      </c>
      <c r="BG248">
        <v>351</v>
      </c>
      <c r="BH248">
        <v>354</v>
      </c>
      <c r="BI248">
        <v>356</v>
      </c>
      <c r="BJ248">
        <v>356</v>
      </c>
      <c r="BK248">
        <v>348</v>
      </c>
      <c r="BL248">
        <v>352</v>
      </c>
      <c r="BM248">
        <v>346</v>
      </c>
      <c r="BN248">
        <v>348</v>
      </c>
      <c r="BO248">
        <v>347</v>
      </c>
      <c r="BP248">
        <v>350</v>
      </c>
      <c r="BQ248">
        <v>347</v>
      </c>
      <c r="BR248">
        <v>348</v>
      </c>
      <c r="BS248">
        <v>348</v>
      </c>
      <c r="BT248">
        <v>349</v>
      </c>
      <c r="BU248">
        <v>349</v>
      </c>
      <c r="BV248">
        <v>347</v>
      </c>
      <c r="BW248">
        <v>349</v>
      </c>
      <c r="BX248">
        <v>348</v>
      </c>
      <c r="BY248">
        <v>352</v>
      </c>
      <c r="BZ248">
        <v>353</v>
      </c>
      <c r="CA248">
        <v>349.86363636363637</v>
      </c>
      <c r="CB248">
        <v>348</v>
      </c>
      <c r="CC248">
        <v>3.927191487688436</v>
      </c>
      <c r="CD248">
        <v>1.1224920453312406E-2</v>
      </c>
      <c r="CE248">
        <v>346</v>
      </c>
      <c r="CF248">
        <v>364</v>
      </c>
      <c r="CG248">
        <v>18</v>
      </c>
      <c r="CH248">
        <v>-11</v>
      </c>
      <c r="CI248">
        <v>11</v>
      </c>
    </row>
    <row r="249" spans="1:87" x14ac:dyDescent="0.25">
      <c r="A249">
        <v>317</v>
      </c>
      <c r="B249">
        <v>141050</v>
      </c>
      <c r="C249" t="s">
        <v>943</v>
      </c>
      <c r="D249" t="s">
        <v>944</v>
      </c>
      <c r="E249" t="s">
        <v>945</v>
      </c>
      <c r="F249">
        <v>47.55</v>
      </c>
      <c r="G249" t="s">
        <v>804</v>
      </c>
      <c r="H249">
        <v>47.5</v>
      </c>
      <c r="I249" t="s">
        <v>805</v>
      </c>
      <c r="J249">
        <v>47</v>
      </c>
      <c r="K249" t="s">
        <v>280</v>
      </c>
      <c r="L249" t="s">
        <v>281</v>
      </c>
      <c r="M249" t="s">
        <v>282</v>
      </c>
      <c r="N249">
        <v>113</v>
      </c>
      <c r="O249" t="s">
        <v>119</v>
      </c>
      <c r="P249">
        <v>11</v>
      </c>
      <c r="Q249" t="s">
        <v>95</v>
      </c>
      <c r="R249">
        <v>1</v>
      </c>
      <c r="S249" t="s">
        <v>96</v>
      </c>
      <c r="T249">
        <v>9</v>
      </c>
      <c r="U249" t="s">
        <v>372</v>
      </c>
      <c r="V249">
        <v>60</v>
      </c>
      <c r="W249" t="s">
        <v>239</v>
      </c>
      <c r="X249">
        <v>3</v>
      </c>
      <c r="Y249" t="s">
        <v>240</v>
      </c>
      <c r="Z249">
        <v>2005</v>
      </c>
      <c r="AA249">
        <v>41</v>
      </c>
      <c r="AB249">
        <v>2844540000</v>
      </c>
      <c r="AC249">
        <v>40</v>
      </c>
      <c r="AD249" t="s">
        <v>283</v>
      </c>
      <c r="AE249" t="s">
        <v>164</v>
      </c>
      <c r="AF249" t="s">
        <v>333</v>
      </c>
      <c r="AG249" t="s">
        <v>196</v>
      </c>
      <c r="AH249" t="s">
        <v>137</v>
      </c>
      <c r="AI249">
        <v>25</v>
      </c>
      <c r="AJ249">
        <v>27</v>
      </c>
      <c r="AK249">
        <v>26</v>
      </c>
      <c r="AL249">
        <v>31</v>
      </c>
      <c r="AM249">
        <v>25</v>
      </c>
      <c r="AN249">
        <v>27</v>
      </c>
      <c r="AO249">
        <v>27</v>
      </c>
      <c r="AP249">
        <v>27</v>
      </c>
      <c r="AQ249">
        <v>26</v>
      </c>
      <c r="AR249">
        <v>25</v>
      </c>
      <c r="AS249">
        <v>24</v>
      </c>
      <c r="AT249">
        <v>24</v>
      </c>
      <c r="AU249">
        <v>24</v>
      </c>
      <c r="AV249">
        <v>26</v>
      </c>
      <c r="AW249">
        <v>25</v>
      </c>
      <c r="AX249">
        <v>24</v>
      </c>
      <c r="AY249">
        <v>27</v>
      </c>
      <c r="AZ249">
        <v>26</v>
      </c>
      <c r="BA249">
        <v>25</v>
      </c>
      <c r="BB249">
        <v>24</v>
      </c>
      <c r="BC249">
        <v>25</v>
      </c>
      <c r="BD249">
        <v>24</v>
      </c>
      <c r="BE249">
        <v>24</v>
      </c>
      <c r="BF249">
        <v>29</v>
      </c>
      <c r="BG249">
        <v>29</v>
      </c>
      <c r="BH249">
        <v>28</v>
      </c>
      <c r="BI249">
        <v>25</v>
      </c>
      <c r="BJ249">
        <v>26</v>
      </c>
      <c r="BK249">
        <v>25</v>
      </c>
      <c r="BL249">
        <v>25</v>
      </c>
      <c r="BM249">
        <v>26</v>
      </c>
      <c r="BN249">
        <v>25</v>
      </c>
      <c r="BO249">
        <v>25</v>
      </c>
      <c r="BP249">
        <v>26</v>
      </c>
      <c r="BQ249">
        <v>25</v>
      </c>
      <c r="BR249">
        <v>26</v>
      </c>
      <c r="BS249">
        <v>27</v>
      </c>
      <c r="BT249">
        <v>26</v>
      </c>
      <c r="BU249">
        <v>25</v>
      </c>
      <c r="BV249">
        <v>26</v>
      </c>
      <c r="BW249">
        <v>24</v>
      </c>
      <c r="BX249">
        <v>25</v>
      </c>
      <c r="BY249">
        <v>23</v>
      </c>
      <c r="BZ249">
        <v>23</v>
      </c>
      <c r="CA249">
        <v>25.613636363636363</v>
      </c>
      <c r="CB249">
        <v>25</v>
      </c>
      <c r="CC249">
        <v>1.6025547785276542</v>
      </c>
      <c r="CD249">
        <v>6.2566468726900429E-2</v>
      </c>
      <c r="CE249">
        <v>23</v>
      </c>
      <c r="CF249">
        <v>31</v>
      </c>
      <c r="CG249">
        <v>8</v>
      </c>
      <c r="CH249">
        <v>-2</v>
      </c>
      <c r="CI249">
        <v>2</v>
      </c>
    </row>
    <row r="250" spans="1:87" x14ac:dyDescent="0.25">
      <c r="A250">
        <v>319</v>
      </c>
      <c r="B250">
        <v>141894</v>
      </c>
      <c r="C250" t="s">
        <v>946</v>
      </c>
      <c r="D250" t="s">
        <v>947</v>
      </c>
      <c r="E250" t="s">
        <v>948</v>
      </c>
      <c r="F250">
        <v>47.78</v>
      </c>
      <c r="G250" t="s">
        <v>865</v>
      </c>
      <c r="H250">
        <v>47.7</v>
      </c>
      <c r="I250" t="s">
        <v>279</v>
      </c>
      <c r="J250">
        <v>47</v>
      </c>
      <c r="K250" t="s">
        <v>280</v>
      </c>
      <c r="L250" t="s">
        <v>281</v>
      </c>
      <c r="M250" t="s">
        <v>282</v>
      </c>
      <c r="N250">
        <v>113</v>
      </c>
      <c r="O250" t="s">
        <v>119</v>
      </c>
      <c r="P250">
        <v>11</v>
      </c>
      <c r="Q250" t="s">
        <v>95</v>
      </c>
      <c r="R250">
        <v>1</v>
      </c>
      <c r="S250" t="s">
        <v>96</v>
      </c>
      <c r="T250">
        <v>1</v>
      </c>
      <c r="U250" t="s">
        <v>97</v>
      </c>
      <c r="V250">
        <v>11</v>
      </c>
      <c r="W250" t="s">
        <v>97</v>
      </c>
      <c r="X250">
        <v>1</v>
      </c>
      <c r="Y250" t="s">
        <v>98</v>
      </c>
      <c r="Z250">
        <v>2011</v>
      </c>
      <c r="AA250">
        <v>27</v>
      </c>
      <c r="AB250">
        <v>3260640000</v>
      </c>
      <c r="AC250">
        <v>40</v>
      </c>
      <c r="AD250" t="s">
        <v>283</v>
      </c>
      <c r="AE250" t="s">
        <v>164</v>
      </c>
      <c r="AF250" t="s">
        <v>333</v>
      </c>
      <c r="AG250" t="s">
        <v>102</v>
      </c>
      <c r="AH250" t="s">
        <v>137</v>
      </c>
      <c r="AI250">
        <v>213</v>
      </c>
      <c r="AJ250">
        <v>221</v>
      </c>
      <c r="AK250">
        <v>219</v>
      </c>
      <c r="AL250">
        <v>222</v>
      </c>
      <c r="AM250">
        <v>217</v>
      </c>
      <c r="AN250">
        <v>221</v>
      </c>
      <c r="AO250">
        <v>226</v>
      </c>
      <c r="AP250">
        <v>230</v>
      </c>
      <c r="AQ250">
        <v>229</v>
      </c>
      <c r="AR250">
        <v>226</v>
      </c>
      <c r="AS250">
        <v>229</v>
      </c>
      <c r="AT250">
        <v>247</v>
      </c>
      <c r="AU250">
        <v>250</v>
      </c>
      <c r="AV250">
        <v>245</v>
      </c>
      <c r="AW250">
        <v>231</v>
      </c>
      <c r="AX250">
        <v>238</v>
      </c>
      <c r="AY250">
        <v>239</v>
      </c>
      <c r="AZ250">
        <v>244</v>
      </c>
      <c r="BA250">
        <v>177</v>
      </c>
      <c r="BB250">
        <v>171</v>
      </c>
      <c r="BC250">
        <v>171</v>
      </c>
      <c r="BD250">
        <v>169</v>
      </c>
      <c r="BE250">
        <v>172</v>
      </c>
      <c r="BF250">
        <v>172</v>
      </c>
      <c r="BG250">
        <v>172</v>
      </c>
      <c r="BH250">
        <v>172</v>
      </c>
      <c r="BI250">
        <v>174</v>
      </c>
      <c r="BJ250">
        <v>172</v>
      </c>
      <c r="BK250">
        <v>173</v>
      </c>
      <c r="BL250">
        <v>172</v>
      </c>
      <c r="BM250">
        <v>173</v>
      </c>
      <c r="BN250">
        <v>172</v>
      </c>
      <c r="BO250">
        <v>166</v>
      </c>
      <c r="BP250">
        <v>164</v>
      </c>
      <c r="BQ250">
        <v>163</v>
      </c>
      <c r="BR250">
        <v>181</v>
      </c>
      <c r="BS250">
        <v>234</v>
      </c>
      <c r="BT250">
        <v>226</v>
      </c>
      <c r="BU250">
        <v>176</v>
      </c>
      <c r="BV250">
        <v>178</v>
      </c>
      <c r="BW250">
        <v>176</v>
      </c>
      <c r="BX250">
        <v>176</v>
      </c>
      <c r="BY250">
        <v>176</v>
      </c>
      <c r="BZ250">
        <v>176</v>
      </c>
      <c r="CA250">
        <v>198.88636363636363</v>
      </c>
      <c r="CB250">
        <v>177.5</v>
      </c>
      <c r="CC250">
        <v>30.051286323968874</v>
      </c>
      <c r="CD250">
        <v>0.1510977714837882</v>
      </c>
      <c r="CE250">
        <v>163</v>
      </c>
      <c r="CF250">
        <v>250</v>
      </c>
      <c r="CG250">
        <v>87</v>
      </c>
      <c r="CH250">
        <v>-37</v>
      </c>
      <c r="CI250">
        <v>37</v>
      </c>
    </row>
    <row r="251" spans="1:87" x14ac:dyDescent="0.25">
      <c r="A251">
        <v>320</v>
      </c>
      <c r="B251">
        <v>141927</v>
      </c>
      <c r="C251" t="s">
        <v>949</v>
      </c>
      <c r="D251" t="s">
        <v>950</v>
      </c>
      <c r="E251" t="s">
        <v>951</v>
      </c>
      <c r="F251">
        <v>86.21</v>
      </c>
      <c r="G251" t="s">
        <v>952</v>
      </c>
      <c r="H251">
        <v>86.2</v>
      </c>
      <c r="I251" t="s">
        <v>953</v>
      </c>
      <c r="J251">
        <v>86</v>
      </c>
      <c r="K251" t="s">
        <v>954</v>
      </c>
      <c r="L251" t="s">
        <v>955</v>
      </c>
      <c r="M251" t="s">
        <v>956</v>
      </c>
      <c r="N251">
        <v>117</v>
      </c>
      <c r="O251" t="s">
        <v>376</v>
      </c>
      <c r="P251">
        <v>11</v>
      </c>
      <c r="Q251" t="s">
        <v>95</v>
      </c>
      <c r="R251">
        <v>1</v>
      </c>
      <c r="S251" t="s">
        <v>96</v>
      </c>
      <c r="T251">
        <v>13</v>
      </c>
      <c r="U251" t="s">
        <v>133</v>
      </c>
      <c r="V251">
        <v>12</v>
      </c>
      <c r="W251" t="s">
        <v>133</v>
      </c>
      <c r="X251">
        <v>1</v>
      </c>
      <c r="Y251" t="s">
        <v>98</v>
      </c>
      <c r="Z251">
        <v>2000</v>
      </c>
      <c r="AA251">
        <v>3</v>
      </c>
      <c r="AB251">
        <v>83380000</v>
      </c>
      <c r="AC251">
        <v>15</v>
      </c>
      <c r="AD251" t="s">
        <v>173</v>
      </c>
      <c r="AE251" t="s">
        <v>110</v>
      </c>
      <c r="AF251" t="s">
        <v>174</v>
      </c>
      <c r="AG251" t="s">
        <v>157</v>
      </c>
      <c r="AH251" t="s">
        <v>175</v>
      </c>
      <c r="AI251">
        <v>8</v>
      </c>
      <c r="AJ251">
        <v>8</v>
      </c>
      <c r="AK251">
        <v>8</v>
      </c>
      <c r="AL251">
        <v>8</v>
      </c>
      <c r="AM251">
        <v>8</v>
      </c>
      <c r="AN251">
        <v>8</v>
      </c>
      <c r="AO251">
        <v>8</v>
      </c>
      <c r="AP251">
        <v>8</v>
      </c>
      <c r="AQ251">
        <v>8</v>
      </c>
      <c r="AR251">
        <v>8</v>
      </c>
      <c r="AS251">
        <v>8</v>
      </c>
      <c r="AT251">
        <v>8</v>
      </c>
      <c r="AU251">
        <v>8</v>
      </c>
      <c r="AV251">
        <v>8</v>
      </c>
      <c r="AW251">
        <v>8</v>
      </c>
      <c r="AX251">
        <v>8</v>
      </c>
      <c r="AY251">
        <v>8</v>
      </c>
      <c r="AZ251">
        <v>8</v>
      </c>
      <c r="BA251">
        <v>8</v>
      </c>
      <c r="BB251">
        <v>8</v>
      </c>
      <c r="BC251">
        <v>8</v>
      </c>
      <c r="BD251">
        <v>8</v>
      </c>
      <c r="BE251">
        <v>8</v>
      </c>
      <c r="BF251">
        <v>8</v>
      </c>
      <c r="BG251">
        <v>8</v>
      </c>
      <c r="BH251">
        <v>8</v>
      </c>
      <c r="BI251">
        <v>8</v>
      </c>
      <c r="BJ251">
        <v>8</v>
      </c>
      <c r="BK251">
        <v>8</v>
      </c>
      <c r="BL251">
        <v>8</v>
      </c>
      <c r="BM251">
        <v>8</v>
      </c>
      <c r="BN251">
        <v>8</v>
      </c>
      <c r="BO251">
        <v>8</v>
      </c>
      <c r="BP251">
        <v>8</v>
      </c>
      <c r="BQ251">
        <v>8</v>
      </c>
      <c r="BR251">
        <v>8</v>
      </c>
      <c r="BS251">
        <v>8</v>
      </c>
      <c r="BT251">
        <v>8</v>
      </c>
      <c r="BU251">
        <v>8</v>
      </c>
      <c r="BV251">
        <v>8</v>
      </c>
      <c r="BW251">
        <v>8</v>
      </c>
      <c r="BX251">
        <v>8</v>
      </c>
      <c r="BY251">
        <v>8</v>
      </c>
      <c r="BZ251">
        <v>8</v>
      </c>
      <c r="CA251">
        <v>8</v>
      </c>
      <c r="CB251">
        <v>8</v>
      </c>
      <c r="CC251">
        <v>0</v>
      </c>
      <c r="CD251">
        <v>0</v>
      </c>
      <c r="CE251">
        <v>8</v>
      </c>
      <c r="CF251">
        <v>8</v>
      </c>
      <c r="CG251">
        <v>0</v>
      </c>
      <c r="CH251">
        <v>0</v>
      </c>
      <c r="CI251">
        <v>0</v>
      </c>
    </row>
    <row r="252" spans="1:87" x14ac:dyDescent="0.25">
      <c r="A252">
        <v>321</v>
      </c>
      <c r="B252">
        <v>142029</v>
      </c>
      <c r="C252" t="s">
        <v>957</v>
      </c>
      <c r="D252" t="s">
        <v>958</v>
      </c>
      <c r="E252" t="s">
        <v>959</v>
      </c>
      <c r="F252">
        <v>94.99</v>
      </c>
      <c r="G252" t="s">
        <v>494</v>
      </c>
      <c r="H252">
        <v>94.9</v>
      </c>
      <c r="I252" t="s">
        <v>495</v>
      </c>
      <c r="J252">
        <v>94</v>
      </c>
      <c r="K252" t="s">
        <v>496</v>
      </c>
      <c r="L252" t="s">
        <v>497</v>
      </c>
      <c r="M252" t="s">
        <v>498</v>
      </c>
      <c r="N252">
        <v>561</v>
      </c>
      <c r="O252" t="s">
        <v>960</v>
      </c>
      <c r="P252">
        <v>56</v>
      </c>
      <c r="Q252" t="s">
        <v>265</v>
      </c>
      <c r="R252">
        <v>5</v>
      </c>
      <c r="S252" t="s">
        <v>143</v>
      </c>
      <c r="T252">
        <v>1</v>
      </c>
      <c r="U252" t="s">
        <v>97</v>
      </c>
      <c r="V252">
        <v>11</v>
      </c>
      <c r="W252" t="s">
        <v>97</v>
      </c>
      <c r="X252">
        <v>1</v>
      </c>
      <c r="Y252" t="s">
        <v>98</v>
      </c>
      <c r="Z252">
        <v>1996</v>
      </c>
      <c r="AA252">
        <v>6</v>
      </c>
      <c r="AC252">
        <v>22</v>
      </c>
      <c r="AD252" t="s">
        <v>195</v>
      </c>
      <c r="AE252" t="s">
        <v>146</v>
      </c>
      <c r="AF252" t="s">
        <v>147</v>
      </c>
      <c r="AG252" t="s">
        <v>157</v>
      </c>
      <c r="AH252" t="s">
        <v>144</v>
      </c>
      <c r="AI252">
        <v>83</v>
      </c>
      <c r="AJ252">
        <v>83</v>
      </c>
      <c r="AK252">
        <v>83</v>
      </c>
      <c r="AL252">
        <v>82</v>
      </c>
      <c r="AM252">
        <v>82</v>
      </c>
      <c r="AN252">
        <v>83</v>
      </c>
      <c r="AO252">
        <v>83</v>
      </c>
      <c r="AP252">
        <v>83</v>
      </c>
      <c r="AQ252">
        <v>83</v>
      </c>
      <c r="AR252">
        <v>82</v>
      </c>
      <c r="AS252">
        <v>83</v>
      </c>
      <c r="AT252">
        <v>83</v>
      </c>
      <c r="AU252">
        <v>83</v>
      </c>
      <c r="AV252">
        <v>83</v>
      </c>
      <c r="AW252">
        <v>83</v>
      </c>
      <c r="AX252">
        <v>83</v>
      </c>
      <c r="AY252">
        <v>82</v>
      </c>
      <c r="AZ252">
        <v>81</v>
      </c>
      <c r="BA252">
        <v>83</v>
      </c>
      <c r="BB252">
        <v>83</v>
      </c>
      <c r="BC252">
        <v>83</v>
      </c>
      <c r="BD252">
        <v>82</v>
      </c>
      <c r="BE252">
        <v>83</v>
      </c>
      <c r="BF252">
        <v>83</v>
      </c>
      <c r="BG252">
        <v>83</v>
      </c>
      <c r="BH252">
        <v>83</v>
      </c>
      <c r="BI252">
        <v>83</v>
      </c>
      <c r="BJ252">
        <v>83</v>
      </c>
      <c r="BK252">
        <v>83</v>
      </c>
      <c r="BL252">
        <v>83</v>
      </c>
      <c r="BM252">
        <v>83</v>
      </c>
      <c r="BN252">
        <v>83</v>
      </c>
      <c r="BO252">
        <v>83</v>
      </c>
      <c r="BP252">
        <v>82</v>
      </c>
      <c r="BQ252">
        <v>83</v>
      </c>
      <c r="BR252">
        <v>82</v>
      </c>
      <c r="BS252">
        <v>82</v>
      </c>
      <c r="BT252">
        <v>83</v>
      </c>
      <c r="BU252">
        <v>83</v>
      </c>
      <c r="BV252">
        <v>83</v>
      </c>
      <c r="BW252">
        <v>83</v>
      </c>
      <c r="BX252">
        <v>83</v>
      </c>
      <c r="BY252">
        <v>20</v>
      </c>
      <c r="BZ252">
        <v>27</v>
      </c>
      <c r="CA252">
        <v>80.068181818181813</v>
      </c>
      <c r="CB252">
        <v>83</v>
      </c>
      <c r="CC252">
        <v>12.518633046843499</v>
      </c>
      <c r="CD252">
        <v>0.1563496605339523</v>
      </c>
      <c r="CE252">
        <v>20</v>
      </c>
      <c r="CF252">
        <v>83</v>
      </c>
      <c r="CG252">
        <v>63</v>
      </c>
      <c r="CH252">
        <v>-56</v>
      </c>
      <c r="CI252">
        <v>56</v>
      </c>
    </row>
    <row r="253" spans="1:87" x14ac:dyDescent="0.25">
      <c r="A253">
        <v>324</v>
      </c>
      <c r="B253">
        <v>142766</v>
      </c>
      <c r="C253" t="s">
        <v>961</v>
      </c>
      <c r="D253" t="s">
        <v>962</v>
      </c>
      <c r="E253" t="s">
        <v>963</v>
      </c>
      <c r="F253">
        <v>63.1</v>
      </c>
      <c r="G253" t="s">
        <v>171</v>
      </c>
      <c r="H253">
        <v>63.1</v>
      </c>
      <c r="I253" t="s">
        <v>171</v>
      </c>
      <c r="J253">
        <v>63</v>
      </c>
      <c r="K253" t="s">
        <v>172</v>
      </c>
      <c r="L253" t="s">
        <v>131</v>
      </c>
      <c r="M253" t="s">
        <v>132</v>
      </c>
      <c r="N253">
        <v>113</v>
      </c>
      <c r="O253" t="s">
        <v>119</v>
      </c>
      <c r="P253">
        <v>11</v>
      </c>
      <c r="Q253" t="s">
        <v>95</v>
      </c>
      <c r="R253">
        <v>1</v>
      </c>
      <c r="S253" t="s">
        <v>96</v>
      </c>
      <c r="T253">
        <v>8</v>
      </c>
      <c r="U253" t="s">
        <v>964</v>
      </c>
      <c r="V253">
        <v>30</v>
      </c>
      <c r="W253" t="s">
        <v>273</v>
      </c>
      <c r="X253">
        <v>2</v>
      </c>
      <c r="Y253" t="s">
        <v>255</v>
      </c>
      <c r="Z253">
        <v>1990</v>
      </c>
      <c r="AA253">
        <v>3</v>
      </c>
      <c r="AB253">
        <v>60980000</v>
      </c>
      <c r="AC253">
        <v>15</v>
      </c>
      <c r="AD253" t="s">
        <v>173</v>
      </c>
      <c r="AE253" t="s">
        <v>110</v>
      </c>
      <c r="AF253" t="s">
        <v>174</v>
      </c>
      <c r="AG253" t="s">
        <v>163</v>
      </c>
      <c r="AH253" t="s">
        <v>175</v>
      </c>
      <c r="AI253">
        <v>124</v>
      </c>
      <c r="AJ253">
        <v>124</v>
      </c>
      <c r="AK253">
        <v>124</v>
      </c>
      <c r="AL253">
        <v>124</v>
      </c>
      <c r="AM253">
        <v>124</v>
      </c>
      <c r="AN253">
        <v>124</v>
      </c>
      <c r="AO253">
        <v>124</v>
      </c>
      <c r="AP253">
        <v>124</v>
      </c>
      <c r="AQ253">
        <v>124</v>
      </c>
      <c r="AR253">
        <v>124</v>
      </c>
      <c r="AS253">
        <v>124</v>
      </c>
      <c r="AT253">
        <v>124</v>
      </c>
      <c r="AU253">
        <v>124</v>
      </c>
      <c r="AV253">
        <v>124</v>
      </c>
      <c r="AW253">
        <v>124</v>
      </c>
      <c r="AX253">
        <v>124</v>
      </c>
      <c r="AY253">
        <v>124</v>
      </c>
      <c r="AZ253">
        <v>124</v>
      </c>
      <c r="BA253">
        <v>124</v>
      </c>
      <c r="BB253">
        <v>124</v>
      </c>
      <c r="BC253">
        <v>124</v>
      </c>
      <c r="BD253">
        <v>124</v>
      </c>
      <c r="BE253">
        <v>124</v>
      </c>
      <c r="BF253">
        <v>124</v>
      </c>
      <c r="BG253">
        <v>124</v>
      </c>
      <c r="BH253">
        <v>124</v>
      </c>
      <c r="BI253">
        <v>124</v>
      </c>
      <c r="BJ253">
        <v>124</v>
      </c>
      <c r="BK253">
        <v>124</v>
      </c>
      <c r="BL253">
        <v>124</v>
      </c>
      <c r="BM253">
        <v>124</v>
      </c>
      <c r="BN253">
        <v>124</v>
      </c>
      <c r="BO253">
        <v>124</v>
      </c>
      <c r="BP253">
        <v>124</v>
      </c>
      <c r="BQ253">
        <v>124</v>
      </c>
      <c r="BR253">
        <v>124</v>
      </c>
      <c r="BS253">
        <v>124</v>
      </c>
      <c r="BT253">
        <v>124</v>
      </c>
      <c r="BU253">
        <v>124</v>
      </c>
      <c r="BV253">
        <v>124</v>
      </c>
      <c r="BW253">
        <v>124</v>
      </c>
      <c r="BX253">
        <v>124</v>
      </c>
      <c r="BY253">
        <v>124</v>
      </c>
      <c r="BZ253">
        <v>124</v>
      </c>
      <c r="CA253">
        <v>124</v>
      </c>
      <c r="CB253">
        <v>124</v>
      </c>
      <c r="CC253">
        <v>0</v>
      </c>
      <c r="CD253">
        <v>0</v>
      </c>
      <c r="CE253">
        <v>124</v>
      </c>
      <c r="CF253">
        <v>124</v>
      </c>
      <c r="CG253">
        <v>0</v>
      </c>
      <c r="CH253">
        <v>0</v>
      </c>
      <c r="CI253">
        <v>0</v>
      </c>
    </row>
    <row r="254" spans="1:87" x14ac:dyDescent="0.25">
      <c r="A254">
        <v>325</v>
      </c>
      <c r="B254">
        <v>143157</v>
      </c>
      <c r="C254" t="s">
        <v>965</v>
      </c>
      <c r="D254" t="s">
        <v>966</v>
      </c>
      <c r="E254" t="s">
        <v>967</v>
      </c>
      <c r="F254">
        <v>93.19</v>
      </c>
      <c r="G254" t="s">
        <v>968</v>
      </c>
      <c r="H254">
        <v>93.1</v>
      </c>
      <c r="I254" t="s">
        <v>703</v>
      </c>
      <c r="J254">
        <v>93</v>
      </c>
      <c r="K254" t="s">
        <v>704</v>
      </c>
      <c r="L254" t="s">
        <v>188</v>
      </c>
      <c r="M254" t="s">
        <v>189</v>
      </c>
      <c r="N254">
        <v>515</v>
      </c>
      <c r="O254" t="s">
        <v>969</v>
      </c>
      <c r="P254">
        <v>51</v>
      </c>
      <c r="Q254" t="s">
        <v>970</v>
      </c>
      <c r="R254">
        <v>5</v>
      </c>
      <c r="S254" t="s">
        <v>143</v>
      </c>
      <c r="T254">
        <v>13</v>
      </c>
      <c r="U254" t="s">
        <v>133</v>
      </c>
      <c r="V254">
        <v>12</v>
      </c>
      <c r="W254" t="s">
        <v>133</v>
      </c>
      <c r="X254">
        <v>1</v>
      </c>
      <c r="Y254" t="s">
        <v>98</v>
      </c>
      <c r="Z254">
        <v>1990</v>
      </c>
      <c r="AA254">
        <v>42</v>
      </c>
      <c r="AC254">
        <v>40</v>
      </c>
      <c r="AD254" t="s">
        <v>283</v>
      </c>
      <c r="AE254" t="s">
        <v>146</v>
      </c>
      <c r="AF254" t="s">
        <v>147</v>
      </c>
      <c r="AG254" t="s">
        <v>163</v>
      </c>
      <c r="AH254" t="s">
        <v>144</v>
      </c>
      <c r="AI254">
        <v>33</v>
      </c>
      <c r="AJ254">
        <v>34</v>
      </c>
      <c r="AK254">
        <v>34</v>
      </c>
      <c r="AL254">
        <v>32</v>
      </c>
      <c r="AM254">
        <v>32</v>
      </c>
      <c r="AN254">
        <v>32</v>
      </c>
      <c r="AO254">
        <v>32</v>
      </c>
      <c r="AP254">
        <v>32</v>
      </c>
      <c r="AQ254">
        <v>32</v>
      </c>
      <c r="AR254">
        <v>55</v>
      </c>
      <c r="AS254">
        <v>32</v>
      </c>
      <c r="AT254">
        <v>32</v>
      </c>
      <c r="AU254">
        <v>63</v>
      </c>
      <c r="AV254">
        <v>34</v>
      </c>
      <c r="AW254">
        <v>54</v>
      </c>
      <c r="AX254">
        <v>54</v>
      </c>
      <c r="AY254">
        <v>54</v>
      </c>
      <c r="AZ254">
        <v>79</v>
      </c>
      <c r="BA254">
        <v>79</v>
      </c>
      <c r="BB254">
        <v>79</v>
      </c>
      <c r="BC254">
        <v>79</v>
      </c>
      <c r="BD254">
        <v>78</v>
      </c>
      <c r="BE254">
        <v>78</v>
      </c>
      <c r="BF254">
        <v>78</v>
      </c>
      <c r="BG254">
        <v>126</v>
      </c>
      <c r="BH254">
        <v>78</v>
      </c>
      <c r="BI254">
        <v>78</v>
      </c>
      <c r="BJ254">
        <v>126</v>
      </c>
      <c r="BK254">
        <v>78</v>
      </c>
      <c r="BL254">
        <v>78</v>
      </c>
      <c r="BM254">
        <v>78</v>
      </c>
      <c r="BN254">
        <v>88</v>
      </c>
      <c r="BO254">
        <v>78</v>
      </c>
      <c r="BP254">
        <v>78</v>
      </c>
      <c r="BQ254">
        <v>106</v>
      </c>
      <c r="BR254">
        <v>134</v>
      </c>
      <c r="BS254">
        <v>136</v>
      </c>
      <c r="BT254">
        <v>78</v>
      </c>
      <c r="BU254">
        <v>78</v>
      </c>
      <c r="BV254">
        <v>78</v>
      </c>
      <c r="BW254">
        <v>82</v>
      </c>
      <c r="BX254">
        <v>79</v>
      </c>
      <c r="BY254">
        <v>79</v>
      </c>
      <c r="BZ254">
        <v>79</v>
      </c>
      <c r="CA254">
        <v>69</v>
      </c>
      <c r="CB254">
        <v>78</v>
      </c>
      <c r="CC254">
        <v>28.811334978716516</v>
      </c>
      <c r="CD254">
        <v>0.41755557940168864</v>
      </c>
      <c r="CE254">
        <v>32</v>
      </c>
      <c r="CF254">
        <v>136</v>
      </c>
      <c r="CG254">
        <v>104</v>
      </c>
      <c r="CH254">
        <v>46</v>
      </c>
      <c r="CI254">
        <v>46</v>
      </c>
    </row>
    <row r="255" spans="1:87" x14ac:dyDescent="0.25">
      <c r="A255">
        <v>326</v>
      </c>
      <c r="B255">
        <v>143220</v>
      </c>
      <c r="C255" t="s">
        <v>971</v>
      </c>
      <c r="D255" t="s">
        <v>972</v>
      </c>
      <c r="E255" t="s">
        <v>973</v>
      </c>
      <c r="F255">
        <v>73.11</v>
      </c>
      <c r="G255" t="s">
        <v>237</v>
      </c>
      <c r="H255">
        <v>73.099999999999994</v>
      </c>
      <c r="I255" t="s">
        <v>115</v>
      </c>
      <c r="J255">
        <v>73</v>
      </c>
      <c r="K255" t="s">
        <v>116</v>
      </c>
      <c r="L255" t="s">
        <v>117</v>
      </c>
      <c r="M255" t="s">
        <v>118</v>
      </c>
      <c r="N255">
        <v>113</v>
      </c>
      <c r="O255" t="s">
        <v>119</v>
      </c>
      <c r="P255">
        <v>11</v>
      </c>
      <c r="Q255" t="s">
        <v>95</v>
      </c>
      <c r="R255">
        <v>1</v>
      </c>
      <c r="S255" t="s">
        <v>96</v>
      </c>
      <c r="T255">
        <v>1</v>
      </c>
      <c r="U255" t="s">
        <v>97</v>
      </c>
      <c r="V255">
        <v>11</v>
      </c>
      <c r="W255" t="s">
        <v>97</v>
      </c>
      <c r="X255">
        <v>1</v>
      </c>
      <c r="Y255" t="s">
        <v>98</v>
      </c>
      <c r="Z255">
        <v>2015</v>
      </c>
      <c r="AB255">
        <v>2920000</v>
      </c>
      <c r="AC255">
        <v>0</v>
      </c>
      <c r="AD255" t="s">
        <v>147</v>
      </c>
      <c r="AE255" t="s">
        <v>85</v>
      </c>
      <c r="AF255" t="s">
        <v>356</v>
      </c>
      <c r="AG255" t="s">
        <v>102</v>
      </c>
      <c r="AH255" t="s">
        <v>144</v>
      </c>
      <c r="AI255">
        <v>37</v>
      </c>
      <c r="AJ255">
        <v>37</v>
      </c>
      <c r="AK255">
        <v>37</v>
      </c>
      <c r="AL255">
        <v>37</v>
      </c>
      <c r="AM255">
        <v>37</v>
      </c>
      <c r="AN255">
        <v>37</v>
      </c>
      <c r="AO255">
        <v>37</v>
      </c>
      <c r="AP255">
        <v>37</v>
      </c>
      <c r="AQ255">
        <v>37</v>
      </c>
      <c r="AR255">
        <v>37</v>
      </c>
      <c r="AS255">
        <v>37</v>
      </c>
      <c r="AT255">
        <v>37</v>
      </c>
      <c r="AU255">
        <v>37</v>
      </c>
      <c r="AV255">
        <v>37</v>
      </c>
      <c r="AW255">
        <v>37</v>
      </c>
      <c r="AX255">
        <v>37</v>
      </c>
      <c r="AY255">
        <v>37</v>
      </c>
      <c r="AZ255">
        <v>37</v>
      </c>
      <c r="BA255">
        <v>37</v>
      </c>
      <c r="BB255">
        <v>37</v>
      </c>
      <c r="BC255">
        <v>37</v>
      </c>
      <c r="BD255">
        <v>37</v>
      </c>
      <c r="BE255">
        <v>37</v>
      </c>
      <c r="BF255">
        <v>37</v>
      </c>
      <c r="BG255">
        <v>37</v>
      </c>
      <c r="BH255">
        <v>37</v>
      </c>
      <c r="BI255">
        <v>37</v>
      </c>
      <c r="BJ255">
        <v>37</v>
      </c>
      <c r="BK255">
        <v>37</v>
      </c>
      <c r="BL255">
        <v>37</v>
      </c>
      <c r="BM255">
        <v>37</v>
      </c>
      <c r="BN255">
        <v>37</v>
      </c>
      <c r="BO255">
        <v>37</v>
      </c>
      <c r="BP255">
        <v>37</v>
      </c>
      <c r="BQ255">
        <v>37</v>
      </c>
      <c r="BR255">
        <v>37</v>
      </c>
      <c r="BS255">
        <v>37</v>
      </c>
      <c r="BT255">
        <v>37</v>
      </c>
      <c r="BU255">
        <v>37</v>
      </c>
      <c r="BV255">
        <v>37</v>
      </c>
      <c r="BW255">
        <v>37</v>
      </c>
      <c r="BX255">
        <v>37</v>
      </c>
      <c r="BY255">
        <v>37</v>
      </c>
      <c r="BZ255">
        <v>37</v>
      </c>
      <c r="CA255">
        <v>37</v>
      </c>
      <c r="CB255">
        <v>37</v>
      </c>
      <c r="CC255">
        <v>0</v>
      </c>
      <c r="CD255">
        <v>0</v>
      </c>
      <c r="CE255">
        <v>37</v>
      </c>
      <c r="CF255">
        <v>37</v>
      </c>
      <c r="CG255">
        <v>0</v>
      </c>
      <c r="CH255">
        <v>0</v>
      </c>
      <c r="CI255">
        <v>0</v>
      </c>
    </row>
    <row r="256" spans="1:87" x14ac:dyDescent="0.25">
      <c r="A256">
        <v>327</v>
      </c>
      <c r="B256">
        <v>143296</v>
      </c>
      <c r="C256" t="s">
        <v>974</v>
      </c>
      <c r="D256" t="s">
        <v>975</v>
      </c>
      <c r="E256" t="s">
        <v>976</v>
      </c>
      <c r="F256">
        <v>47.54</v>
      </c>
      <c r="G256" t="s">
        <v>977</v>
      </c>
      <c r="H256">
        <v>47.5</v>
      </c>
      <c r="I256" t="s">
        <v>805</v>
      </c>
      <c r="J256">
        <v>47</v>
      </c>
      <c r="K256" t="s">
        <v>280</v>
      </c>
      <c r="L256" t="s">
        <v>281</v>
      </c>
      <c r="M256" t="s">
        <v>282</v>
      </c>
      <c r="N256">
        <v>113</v>
      </c>
      <c r="O256" t="s">
        <v>119</v>
      </c>
      <c r="P256">
        <v>11</v>
      </c>
      <c r="Q256" t="s">
        <v>95</v>
      </c>
      <c r="R256">
        <v>1</v>
      </c>
      <c r="S256" t="s">
        <v>96</v>
      </c>
      <c r="T256">
        <v>13</v>
      </c>
      <c r="U256" t="s">
        <v>133</v>
      </c>
      <c r="V256">
        <v>12</v>
      </c>
      <c r="W256" t="s">
        <v>133</v>
      </c>
      <c r="X256">
        <v>1</v>
      </c>
      <c r="Y256" t="s">
        <v>98</v>
      </c>
      <c r="Z256">
        <v>2009</v>
      </c>
      <c r="AA256">
        <v>44</v>
      </c>
      <c r="AB256">
        <v>5089770000</v>
      </c>
      <c r="AC256">
        <v>40</v>
      </c>
      <c r="AD256" t="s">
        <v>283</v>
      </c>
      <c r="AE256" t="s">
        <v>155</v>
      </c>
      <c r="AF256" t="s">
        <v>156</v>
      </c>
      <c r="AG256" t="s">
        <v>136</v>
      </c>
      <c r="AH256" t="s">
        <v>124</v>
      </c>
      <c r="AI256">
        <v>35</v>
      </c>
      <c r="AJ256">
        <v>35</v>
      </c>
      <c r="AK256">
        <v>35</v>
      </c>
      <c r="AL256">
        <v>35</v>
      </c>
      <c r="AM256">
        <v>35</v>
      </c>
      <c r="AN256">
        <v>35</v>
      </c>
      <c r="AO256">
        <v>35</v>
      </c>
      <c r="AP256">
        <v>35</v>
      </c>
      <c r="AQ256">
        <v>35</v>
      </c>
      <c r="AR256">
        <v>28</v>
      </c>
      <c r="AS256">
        <v>28</v>
      </c>
      <c r="AT256">
        <v>28</v>
      </c>
      <c r="AU256">
        <v>28</v>
      </c>
      <c r="AV256">
        <v>28</v>
      </c>
      <c r="AW256">
        <v>28</v>
      </c>
      <c r="AX256">
        <v>28</v>
      </c>
      <c r="AY256">
        <v>28</v>
      </c>
      <c r="AZ256">
        <v>28</v>
      </c>
      <c r="BA256">
        <v>28</v>
      </c>
      <c r="BB256">
        <v>28</v>
      </c>
      <c r="BC256">
        <v>28</v>
      </c>
      <c r="BD256">
        <v>28</v>
      </c>
      <c r="BE256">
        <v>28</v>
      </c>
      <c r="BF256">
        <v>28</v>
      </c>
      <c r="BG256">
        <v>28</v>
      </c>
      <c r="BH256">
        <v>28</v>
      </c>
      <c r="BI256">
        <v>28</v>
      </c>
      <c r="BJ256">
        <v>28</v>
      </c>
      <c r="BK256">
        <v>28</v>
      </c>
      <c r="BL256">
        <v>28</v>
      </c>
      <c r="BM256">
        <v>28</v>
      </c>
      <c r="BN256">
        <v>28</v>
      </c>
      <c r="BO256">
        <v>28</v>
      </c>
      <c r="BP256">
        <v>28</v>
      </c>
      <c r="BQ256">
        <v>28</v>
      </c>
      <c r="BR256">
        <v>28</v>
      </c>
      <c r="BS256">
        <v>28</v>
      </c>
      <c r="BT256">
        <v>28</v>
      </c>
      <c r="BU256">
        <v>28</v>
      </c>
      <c r="BV256">
        <v>28</v>
      </c>
      <c r="BW256">
        <v>27</v>
      </c>
      <c r="BX256">
        <v>27</v>
      </c>
      <c r="BY256">
        <v>27</v>
      </c>
      <c r="BZ256">
        <v>27</v>
      </c>
      <c r="CA256">
        <v>29.34090909090909</v>
      </c>
      <c r="CB256">
        <v>28</v>
      </c>
      <c r="CC256">
        <v>2.917016489642402</v>
      </c>
      <c r="CD256">
        <v>9.9418067811205033E-2</v>
      </c>
      <c r="CE256">
        <v>27</v>
      </c>
      <c r="CF256">
        <v>35</v>
      </c>
      <c r="CG256">
        <v>8</v>
      </c>
      <c r="CH256">
        <v>-8</v>
      </c>
      <c r="CI256">
        <v>8</v>
      </c>
    </row>
    <row r="257" spans="1:87" x14ac:dyDescent="0.25">
      <c r="A257">
        <v>329</v>
      </c>
      <c r="B257">
        <v>143575</v>
      </c>
      <c r="C257" t="s">
        <v>978</v>
      </c>
      <c r="D257" t="s">
        <v>979</v>
      </c>
      <c r="E257" t="s">
        <v>980</v>
      </c>
      <c r="F257">
        <v>63.91</v>
      </c>
      <c r="G257" t="s">
        <v>212</v>
      </c>
      <c r="H257">
        <v>63.9</v>
      </c>
      <c r="I257" t="s">
        <v>213</v>
      </c>
      <c r="J257">
        <v>63</v>
      </c>
      <c r="K257" t="s">
        <v>172</v>
      </c>
      <c r="L257" t="s">
        <v>131</v>
      </c>
      <c r="M257" t="s">
        <v>132</v>
      </c>
      <c r="N257">
        <v>231</v>
      </c>
      <c r="O257" t="s">
        <v>353</v>
      </c>
      <c r="P257">
        <v>23</v>
      </c>
      <c r="Q257" t="s">
        <v>354</v>
      </c>
      <c r="R257">
        <v>2</v>
      </c>
      <c r="S257" t="s">
        <v>355</v>
      </c>
      <c r="T257">
        <v>4</v>
      </c>
      <c r="U257" t="s">
        <v>691</v>
      </c>
      <c r="V257">
        <v>70</v>
      </c>
      <c r="W257" t="s">
        <v>267</v>
      </c>
      <c r="X257">
        <v>3</v>
      </c>
      <c r="Y257" t="s">
        <v>240</v>
      </c>
      <c r="Z257">
        <v>2021</v>
      </c>
      <c r="AB257">
        <v>5930000</v>
      </c>
      <c r="AC257">
        <v>0</v>
      </c>
      <c r="AD257" t="s">
        <v>147</v>
      </c>
      <c r="AE257" t="s">
        <v>85</v>
      </c>
      <c r="AF257" t="s">
        <v>356</v>
      </c>
      <c r="AG257" t="s">
        <v>123</v>
      </c>
      <c r="AH257" t="s">
        <v>144</v>
      </c>
      <c r="AI257">
        <v>122</v>
      </c>
      <c r="AJ257">
        <v>122</v>
      </c>
      <c r="AK257">
        <v>122</v>
      </c>
      <c r="AL257">
        <v>122</v>
      </c>
      <c r="AM257">
        <v>122</v>
      </c>
      <c r="AN257">
        <v>122</v>
      </c>
      <c r="AO257">
        <v>122</v>
      </c>
      <c r="AP257">
        <v>122</v>
      </c>
      <c r="AQ257">
        <v>122</v>
      </c>
      <c r="AR257">
        <v>122</v>
      </c>
      <c r="AS257">
        <v>122</v>
      </c>
      <c r="AT257">
        <v>122</v>
      </c>
      <c r="AU257">
        <v>122</v>
      </c>
      <c r="AV257">
        <v>122</v>
      </c>
      <c r="AW257">
        <v>122</v>
      </c>
      <c r="AX257">
        <v>122</v>
      </c>
      <c r="AY257">
        <v>122</v>
      </c>
      <c r="AZ257">
        <v>122</v>
      </c>
      <c r="BA257">
        <v>122</v>
      </c>
      <c r="BB257">
        <v>122</v>
      </c>
      <c r="BC257">
        <v>122</v>
      </c>
      <c r="BD257">
        <v>122</v>
      </c>
      <c r="BE257">
        <v>122</v>
      </c>
      <c r="BF257">
        <v>122</v>
      </c>
      <c r="BG257">
        <v>122</v>
      </c>
      <c r="BH257">
        <v>122</v>
      </c>
      <c r="BI257">
        <v>122</v>
      </c>
      <c r="BJ257">
        <v>122</v>
      </c>
      <c r="BK257">
        <v>122</v>
      </c>
      <c r="BL257">
        <v>122</v>
      </c>
      <c r="BM257">
        <v>122</v>
      </c>
      <c r="BN257">
        <v>122</v>
      </c>
      <c r="BO257">
        <v>122</v>
      </c>
      <c r="BP257">
        <v>122</v>
      </c>
      <c r="BQ257">
        <v>122</v>
      </c>
      <c r="BR257">
        <v>122</v>
      </c>
      <c r="BS257">
        <v>122</v>
      </c>
      <c r="BT257">
        <v>122</v>
      </c>
      <c r="BU257">
        <v>122</v>
      </c>
      <c r="BV257">
        <v>122</v>
      </c>
      <c r="BW257">
        <v>122</v>
      </c>
      <c r="BX257">
        <v>122</v>
      </c>
      <c r="BY257">
        <v>122</v>
      </c>
      <c r="BZ257">
        <v>122</v>
      </c>
      <c r="CA257">
        <v>122</v>
      </c>
      <c r="CB257">
        <v>122</v>
      </c>
      <c r="CC257">
        <v>0</v>
      </c>
      <c r="CD257">
        <v>0</v>
      </c>
      <c r="CE257">
        <v>122</v>
      </c>
      <c r="CF257">
        <v>122</v>
      </c>
      <c r="CG257">
        <v>0</v>
      </c>
      <c r="CH257">
        <v>0</v>
      </c>
      <c r="CI257">
        <v>0</v>
      </c>
    </row>
    <row r="258" spans="1:87" x14ac:dyDescent="0.25">
      <c r="A258">
        <v>331</v>
      </c>
      <c r="B258">
        <v>144608</v>
      </c>
      <c r="C258" t="s">
        <v>981</v>
      </c>
      <c r="D258" t="s">
        <v>982</v>
      </c>
      <c r="E258" t="s">
        <v>983</v>
      </c>
      <c r="F258">
        <v>96.99</v>
      </c>
      <c r="G258" t="s">
        <v>533</v>
      </c>
      <c r="H258">
        <v>96.9</v>
      </c>
      <c r="I258" t="s">
        <v>534</v>
      </c>
      <c r="J258">
        <v>96</v>
      </c>
      <c r="K258" t="s">
        <v>535</v>
      </c>
      <c r="L258" t="s">
        <v>497</v>
      </c>
      <c r="M258" t="s">
        <v>498</v>
      </c>
      <c r="N258">
        <v>113</v>
      </c>
      <c r="O258" t="s">
        <v>119</v>
      </c>
      <c r="P258">
        <v>11</v>
      </c>
      <c r="Q258" t="s">
        <v>95</v>
      </c>
      <c r="R258">
        <v>1</v>
      </c>
      <c r="S258" t="s">
        <v>96</v>
      </c>
      <c r="T258">
        <v>1</v>
      </c>
      <c r="U258" t="s">
        <v>97</v>
      </c>
      <c r="V258">
        <v>11</v>
      </c>
      <c r="W258" t="s">
        <v>97</v>
      </c>
      <c r="X258">
        <v>1</v>
      </c>
      <c r="Y258" t="s">
        <v>98</v>
      </c>
      <c r="Z258">
        <v>2012</v>
      </c>
      <c r="AB258">
        <v>162530000</v>
      </c>
      <c r="AC258">
        <v>0</v>
      </c>
      <c r="AD258" t="s">
        <v>147</v>
      </c>
      <c r="AE258" t="s">
        <v>110</v>
      </c>
      <c r="AF258" t="s">
        <v>174</v>
      </c>
      <c r="AG258" t="s">
        <v>102</v>
      </c>
      <c r="AH258" t="s">
        <v>144</v>
      </c>
      <c r="AI258">
        <v>53</v>
      </c>
      <c r="AJ258">
        <v>53</v>
      </c>
      <c r="AK258">
        <v>53</v>
      </c>
      <c r="AL258">
        <v>53</v>
      </c>
      <c r="AM258">
        <v>53</v>
      </c>
      <c r="AN258">
        <v>53</v>
      </c>
      <c r="AO258">
        <v>53</v>
      </c>
      <c r="AP258">
        <v>53</v>
      </c>
      <c r="AQ258">
        <v>51</v>
      </c>
      <c r="AR258">
        <v>51</v>
      </c>
      <c r="AS258">
        <v>53</v>
      </c>
      <c r="AT258">
        <v>58</v>
      </c>
      <c r="AU258">
        <v>58</v>
      </c>
      <c r="AV258">
        <v>58</v>
      </c>
      <c r="AW258">
        <v>58</v>
      </c>
      <c r="AX258">
        <v>58</v>
      </c>
      <c r="AY258">
        <v>58</v>
      </c>
      <c r="AZ258">
        <v>58</v>
      </c>
      <c r="BA258">
        <v>58</v>
      </c>
      <c r="BB258">
        <v>58</v>
      </c>
      <c r="BC258">
        <v>58</v>
      </c>
      <c r="BD258">
        <v>58</v>
      </c>
      <c r="BE258">
        <v>58</v>
      </c>
      <c r="BF258">
        <v>58</v>
      </c>
      <c r="BG258">
        <v>58</v>
      </c>
      <c r="BH258">
        <v>58</v>
      </c>
      <c r="BI258">
        <v>58</v>
      </c>
      <c r="BJ258">
        <v>58</v>
      </c>
      <c r="BK258">
        <v>58</v>
      </c>
      <c r="BL258">
        <v>58</v>
      </c>
      <c r="BM258">
        <v>58</v>
      </c>
      <c r="BN258">
        <v>58</v>
      </c>
      <c r="BO258">
        <v>57</v>
      </c>
      <c r="BP258">
        <v>57</v>
      </c>
      <c r="BQ258">
        <v>57</v>
      </c>
      <c r="BR258">
        <v>57</v>
      </c>
      <c r="BS258">
        <v>57</v>
      </c>
      <c r="BT258">
        <v>57</v>
      </c>
      <c r="BU258">
        <v>57</v>
      </c>
      <c r="BV258">
        <v>57</v>
      </c>
      <c r="BW258">
        <v>56</v>
      </c>
      <c r="BX258">
        <v>56</v>
      </c>
      <c r="BY258">
        <v>56</v>
      </c>
      <c r="BZ258">
        <v>57</v>
      </c>
      <c r="CA258">
        <v>56.31818181818182</v>
      </c>
      <c r="CB258">
        <v>57</v>
      </c>
      <c r="CC258">
        <v>2.2595814314255458</v>
      </c>
      <c r="CD258">
        <v>4.0121704189961263E-2</v>
      </c>
      <c r="CE258">
        <v>51</v>
      </c>
      <c r="CF258">
        <v>58</v>
      </c>
      <c r="CG258">
        <v>7</v>
      </c>
      <c r="CH258">
        <v>4</v>
      </c>
      <c r="CI258">
        <v>4</v>
      </c>
    </row>
    <row r="259" spans="1:87" x14ac:dyDescent="0.25">
      <c r="A259">
        <v>332</v>
      </c>
      <c r="B259">
        <v>144670</v>
      </c>
      <c r="C259" t="s">
        <v>984</v>
      </c>
      <c r="D259" t="s">
        <v>985</v>
      </c>
      <c r="E259" t="s">
        <v>986</v>
      </c>
      <c r="F259">
        <v>70.2</v>
      </c>
      <c r="G259" t="s">
        <v>469</v>
      </c>
      <c r="H259">
        <v>70.2</v>
      </c>
      <c r="I259" t="s">
        <v>469</v>
      </c>
      <c r="J259">
        <v>70</v>
      </c>
      <c r="K259" t="s">
        <v>470</v>
      </c>
      <c r="L259" t="s">
        <v>117</v>
      </c>
      <c r="M259" t="s">
        <v>118</v>
      </c>
      <c r="N259">
        <v>113</v>
      </c>
      <c r="O259" t="s">
        <v>119</v>
      </c>
      <c r="P259">
        <v>11</v>
      </c>
      <c r="Q259" t="s">
        <v>95</v>
      </c>
      <c r="R259">
        <v>1</v>
      </c>
      <c r="S259" t="s">
        <v>96</v>
      </c>
      <c r="T259">
        <v>1</v>
      </c>
      <c r="U259" t="s">
        <v>97</v>
      </c>
      <c r="V259">
        <v>11</v>
      </c>
      <c r="W259" t="s">
        <v>97</v>
      </c>
      <c r="X259">
        <v>1</v>
      </c>
      <c r="Y259" t="s">
        <v>98</v>
      </c>
      <c r="Z259">
        <v>2004</v>
      </c>
      <c r="AA259">
        <v>30</v>
      </c>
      <c r="AB259">
        <v>1520300000</v>
      </c>
      <c r="AC259">
        <v>40</v>
      </c>
      <c r="AD259" t="s">
        <v>283</v>
      </c>
      <c r="AE259" t="s">
        <v>158</v>
      </c>
      <c r="AF259" t="s">
        <v>183</v>
      </c>
      <c r="AG259" t="s">
        <v>196</v>
      </c>
      <c r="AH259" t="s">
        <v>137</v>
      </c>
      <c r="AI259">
        <v>33</v>
      </c>
      <c r="AJ259">
        <v>33</v>
      </c>
      <c r="AK259">
        <v>33</v>
      </c>
      <c r="AL259">
        <v>33</v>
      </c>
      <c r="AM259">
        <v>33</v>
      </c>
      <c r="AN259">
        <v>33</v>
      </c>
      <c r="AO259">
        <v>33</v>
      </c>
      <c r="AP259">
        <v>33</v>
      </c>
      <c r="AQ259">
        <v>33</v>
      </c>
      <c r="AR259">
        <v>33</v>
      </c>
      <c r="AS259">
        <v>33</v>
      </c>
      <c r="AT259">
        <v>44</v>
      </c>
      <c r="AU259">
        <v>34</v>
      </c>
      <c r="AV259">
        <v>34</v>
      </c>
      <c r="AW259">
        <v>34</v>
      </c>
      <c r="AX259">
        <v>34</v>
      </c>
      <c r="AY259">
        <v>34</v>
      </c>
      <c r="AZ259">
        <v>34</v>
      </c>
      <c r="BA259">
        <v>34</v>
      </c>
      <c r="BB259">
        <v>34</v>
      </c>
      <c r="BC259">
        <v>34</v>
      </c>
      <c r="BD259">
        <v>34</v>
      </c>
      <c r="BE259">
        <v>34</v>
      </c>
      <c r="BF259">
        <v>34</v>
      </c>
      <c r="BG259">
        <v>34</v>
      </c>
      <c r="BH259">
        <v>34</v>
      </c>
      <c r="BI259">
        <v>34</v>
      </c>
      <c r="BJ259">
        <v>0</v>
      </c>
      <c r="BK259">
        <v>34</v>
      </c>
      <c r="BL259">
        <v>34</v>
      </c>
      <c r="BM259">
        <v>34</v>
      </c>
      <c r="BN259">
        <v>34</v>
      </c>
      <c r="BO259">
        <v>34</v>
      </c>
      <c r="BP259">
        <v>34</v>
      </c>
      <c r="BQ259">
        <v>34</v>
      </c>
      <c r="BR259">
        <v>34</v>
      </c>
      <c r="BS259">
        <v>35</v>
      </c>
      <c r="BT259">
        <v>35</v>
      </c>
      <c r="BU259">
        <v>37</v>
      </c>
      <c r="BV259">
        <v>34</v>
      </c>
      <c r="BW259">
        <v>36</v>
      </c>
      <c r="BX259">
        <v>34</v>
      </c>
      <c r="BY259">
        <v>34</v>
      </c>
      <c r="BZ259">
        <v>36</v>
      </c>
      <c r="CA259">
        <v>33.409090909090907</v>
      </c>
      <c r="CB259">
        <v>34</v>
      </c>
      <c r="CC259">
        <v>5.4359620009032676</v>
      </c>
      <c r="CD259">
        <v>0.16270906669370327</v>
      </c>
      <c r="CE259">
        <v>0</v>
      </c>
      <c r="CF259">
        <v>44</v>
      </c>
      <c r="CG259">
        <v>44</v>
      </c>
      <c r="CH259">
        <v>3</v>
      </c>
      <c r="CI259">
        <v>3</v>
      </c>
    </row>
    <row r="260" spans="1:87" x14ac:dyDescent="0.25">
      <c r="A260">
        <v>336</v>
      </c>
      <c r="B260">
        <v>145730</v>
      </c>
      <c r="C260" t="s">
        <v>987</v>
      </c>
      <c r="D260" t="s">
        <v>242</v>
      </c>
      <c r="E260" t="s">
        <v>243</v>
      </c>
      <c r="F260">
        <v>62.1</v>
      </c>
      <c r="G260" t="s">
        <v>244</v>
      </c>
      <c r="H260">
        <v>62.1</v>
      </c>
      <c r="I260" t="s">
        <v>244</v>
      </c>
      <c r="J260">
        <v>62</v>
      </c>
      <c r="K260" t="s">
        <v>130</v>
      </c>
      <c r="L260" t="s">
        <v>131</v>
      </c>
      <c r="M260" t="s">
        <v>132</v>
      </c>
      <c r="N260">
        <v>113</v>
      </c>
      <c r="O260" t="s">
        <v>119</v>
      </c>
      <c r="P260">
        <v>11</v>
      </c>
      <c r="Q260" t="s">
        <v>95</v>
      </c>
      <c r="R260">
        <v>1</v>
      </c>
      <c r="S260" t="s">
        <v>96</v>
      </c>
      <c r="T260">
        <v>1</v>
      </c>
      <c r="U260" t="s">
        <v>97</v>
      </c>
      <c r="V260">
        <v>11</v>
      </c>
      <c r="W260" t="s">
        <v>97</v>
      </c>
      <c r="X260">
        <v>1</v>
      </c>
      <c r="Y260" t="s">
        <v>98</v>
      </c>
      <c r="Z260">
        <v>2004</v>
      </c>
      <c r="AA260">
        <v>69</v>
      </c>
      <c r="AB260">
        <v>5227240000</v>
      </c>
      <c r="AC260">
        <v>50</v>
      </c>
      <c r="AD260" t="s">
        <v>120</v>
      </c>
      <c r="AE260" t="s">
        <v>155</v>
      </c>
      <c r="AF260" t="s">
        <v>156</v>
      </c>
      <c r="AG260" t="s">
        <v>196</v>
      </c>
      <c r="AH260" t="s">
        <v>124</v>
      </c>
      <c r="AI260">
        <v>63</v>
      </c>
      <c r="AJ260">
        <v>63</v>
      </c>
      <c r="AK260">
        <v>63</v>
      </c>
      <c r="AL260">
        <v>63</v>
      </c>
      <c r="AM260">
        <v>63</v>
      </c>
      <c r="AN260">
        <v>63</v>
      </c>
      <c r="AO260">
        <v>63</v>
      </c>
      <c r="AP260">
        <v>63</v>
      </c>
      <c r="AQ260">
        <v>63</v>
      </c>
      <c r="AR260">
        <v>63</v>
      </c>
      <c r="AS260">
        <v>63</v>
      </c>
      <c r="AT260">
        <v>63</v>
      </c>
      <c r="AU260">
        <v>63</v>
      </c>
      <c r="AV260">
        <v>63</v>
      </c>
      <c r="AW260">
        <v>63</v>
      </c>
      <c r="AX260">
        <v>63</v>
      </c>
      <c r="AY260">
        <v>63</v>
      </c>
      <c r="AZ260">
        <v>63</v>
      </c>
      <c r="BA260">
        <v>63</v>
      </c>
      <c r="BB260">
        <v>63</v>
      </c>
      <c r="BC260">
        <v>63</v>
      </c>
      <c r="BD260">
        <v>63</v>
      </c>
      <c r="BE260">
        <v>63</v>
      </c>
      <c r="BF260">
        <v>63</v>
      </c>
      <c r="BG260">
        <v>63</v>
      </c>
      <c r="BH260">
        <v>63</v>
      </c>
      <c r="BI260">
        <v>63</v>
      </c>
      <c r="BJ260">
        <v>63</v>
      </c>
      <c r="BK260">
        <v>63</v>
      </c>
      <c r="BL260">
        <v>63</v>
      </c>
      <c r="BM260">
        <v>63</v>
      </c>
      <c r="BN260">
        <v>63</v>
      </c>
      <c r="BO260">
        <v>63</v>
      </c>
      <c r="BP260">
        <v>63</v>
      </c>
      <c r="BQ260">
        <v>63</v>
      </c>
      <c r="BR260">
        <v>63</v>
      </c>
      <c r="BS260">
        <v>63</v>
      </c>
      <c r="BT260">
        <v>63</v>
      </c>
      <c r="BU260">
        <v>63</v>
      </c>
      <c r="BV260">
        <v>63</v>
      </c>
      <c r="BW260">
        <v>63</v>
      </c>
      <c r="BX260">
        <v>63</v>
      </c>
      <c r="BY260">
        <v>63</v>
      </c>
      <c r="BZ260">
        <v>63</v>
      </c>
      <c r="CA260">
        <v>63</v>
      </c>
      <c r="CB260">
        <v>63</v>
      </c>
      <c r="CC260">
        <v>0</v>
      </c>
      <c r="CD260">
        <v>0</v>
      </c>
      <c r="CE260">
        <v>63</v>
      </c>
      <c r="CF260">
        <v>63</v>
      </c>
      <c r="CG260">
        <v>0</v>
      </c>
      <c r="CH260">
        <v>0</v>
      </c>
      <c r="CI260">
        <v>0</v>
      </c>
    </row>
    <row r="261" spans="1:87" x14ac:dyDescent="0.25">
      <c r="A261">
        <v>337</v>
      </c>
      <c r="B261">
        <v>145940</v>
      </c>
      <c r="C261" t="s">
        <v>988</v>
      </c>
      <c r="D261" t="s">
        <v>989</v>
      </c>
      <c r="E261" t="s">
        <v>990</v>
      </c>
      <c r="F261">
        <v>62.1</v>
      </c>
      <c r="G261" t="s">
        <v>244</v>
      </c>
      <c r="H261">
        <v>62.1</v>
      </c>
      <c r="I261" t="s">
        <v>244</v>
      </c>
      <c r="J261">
        <v>62</v>
      </c>
      <c r="K261" t="s">
        <v>130</v>
      </c>
      <c r="L261" t="s">
        <v>131</v>
      </c>
      <c r="M261" t="s">
        <v>132</v>
      </c>
      <c r="N261">
        <v>117</v>
      </c>
      <c r="O261" t="s">
        <v>376</v>
      </c>
      <c r="P261">
        <v>11</v>
      </c>
      <c r="Q261" t="s">
        <v>95</v>
      </c>
      <c r="R261">
        <v>1</v>
      </c>
      <c r="S261" t="s">
        <v>96</v>
      </c>
      <c r="T261">
        <v>1</v>
      </c>
      <c r="U261" t="s">
        <v>97</v>
      </c>
      <c r="V261">
        <v>11</v>
      </c>
      <c r="W261" t="s">
        <v>97</v>
      </c>
      <c r="X261">
        <v>1</v>
      </c>
      <c r="Y261" t="s">
        <v>98</v>
      </c>
      <c r="Z261">
        <v>2003</v>
      </c>
      <c r="AB261">
        <v>11370000</v>
      </c>
      <c r="AC261">
        <v>0</v>
      </c>
      <c r="AD261" t="s">
        <v>147</v>
      </c>
      <c r="AE261" t="s">
        <v>85</v>
      </c>
      <c r="AF261" t="s">
        <v>356</v>
      </c>
      <c r="AG261" t="s">
        <v>196</v>
      </c>
      <c r="AH261" t="s">
        <v>144</v>
      </c>
      <c r="AI261">
        <v>25</v>
      </c>
      <c r="AJ261">
        <v>25</v>
      </c>
      <c r="AK261">
        <v>25</v>
      </c>
      <c r="AL261">
        <v>20</v>
      </c>
      <c r="AM261">
        <v>25</v>
      </c>
      <c r="AN261">
        <v>25</v>
      </c>
      <c r="AO261">
        <v>25</v>
      </c>
      <c r="AP261">
        <v>25</v>
      </c>
      <c r="AQ261">
        <v>25</v>
      </c>
      <c r="AR261">
        <v>25</v>
      </c>
      <c r="AS261">
        <v>25</v>
      </c>
      <c r="AT261">
        <v>25</v>
      </c>
      <c r="AU261">
        <v>25</v>
      </c>
      <c r="AV261">
        <v>25</v>
      </c>
      <c r="AW261">
        <v>25</v>
      </c>
      <c r="AX261">
        <v>25</v>
      </c>
      <c r="AY261">
        <v>25</v>
      </c>
      <c r="AZ261">
        <v>25</v>
      </c>
      <c r="BA261">
        <v>25</v>
      </c>
      <c r="BB261">
        <v>25</v>
      </c>
      <c r="BC261">
        <v>25</v>
      </c>
      <c r="BD261">
        <v>25</v>
      </c>
      <c r="BE261">
        <v>25</v>
      </c>
      <c r="BF261">
        <v>25</v>
      </c>
      <c r="BG261">
        <v>20</v>
      </c>
      <c r="BH261">
        <v>25</v>
      </c>
      <c r="BI261">
        <v>25</v>
      </c>
      <c r="BJ261">
        <v>20</v>
      </c>
      <c r="BK261">
        <v>25</v>
      </c>
      <c r="BL261">
        <v>25</v>
      </c>
      <c r="BM261">
        <v>20</v>
      </c>
      <c r="BN261">
        <v>20</v>
      </c>
      <c r="BO261">
        <v>20</v>
      </c>
      <c r="BP261">
        <v>20</v>
      </c>
      <c r="BQ261">
        <v>20</v>
      </c>
      <c r="BR261">
        <v>20</v>
      </c>
      <c r="BS261">
        <v>20</v>
      </c>
      <c r="BT261">
        <v>20</v>
      </c>
      <c r="BU261">
        <v>20</v>
      </c>
      <c r="BV261">
        <v>20</v>
      </c>
      <c r="BW261">
        <v>20</v>
      </c>
      <c r="BX261">
        <v>25</v>
      </c>
      <c r="BY261">
        <v>25</v>
      </c>
      <c r="BZ261">
        <v>25</v>
      </c>
      <c r="CA261">
        <v>23.40909090909091</v>
      </c>
      <c r="CB261">
        <v>25</v>
      </c>
      <c r="CC261">
        <v>2.3557764909397214</v>
      </c>
      <c r="CD261">
        <v>0.10063511223431819</v>
      </c>
      <c r="CE261">
        <v>20</v>
      </c>
      <c r="CF261">
        <v>25</v>
      </c>
      <c r="CG261">
        <v>5</v>
      </c>
      <c r="CH261">
        <v>0</v>
      </c>
      <c r="CI261">
        <v>0</v>
      </c>
    </row>
    <row r="262" spans="1:87" x14ac:dyDescent="0.25">
      <c r="A262">
        <v>339</v>
      </c>
      <c r="B262">
        <v>146025</v>
      </c>
      <c r="C262" t="s">
        <v>991</v>
      </c>
      <c r="D262" t="s">
        <v>807</v>
      </c>
      <c r="E262" t="s">
        <v>808</v>
      </c>
      <c r="F262">
        <v>60.39</v>
      </c>
      <c r="G262" t="s">
        <v>152</v>
      </c>
      <c r="H262">
        <v>60.3</v>
      </c>
      <c r="I262" t="s">
        <v>153</v>
      </c>
      <c r="J262">
        <v>60</v>
      </c>
      <c r="K262" t="s">
        <v>154</v>
      </c>
      <c r="L262" t="s">
        <v>92</v>
      </c>
      <c r="M262" t="s">
        <v>93</v>
      </c>
      <c r="N262">
        <v>113</v>
      </c>
      <c r="O262" t="s">
        <v>119</v>
      </c>
      <c r="P262">
        <v>11</v>
      </c>
      <c r="Q262" t="s">
        <v>95</v>
      </c>
      <c r="R262">
        <v>1</v>
      </c>
      <c r="S262" t="s">
        <v>96</v>
      </c>
      <c r="T262">
        <v>16</v>
      </c>
      <c r="U262" t="s">
        <v>809</v>
      </c>
      <c r="V262">
        <v>60</v>
      </c>
      <c r="W262" t="s">
        <v>239</v>
      </c>
      <c r="X262">
        <v>3</v>
      </c>
      <c r="Y262" t="s">
        <v>240</v>
      </c>
      <c r="Z262">
        <v>2012</v>
      </c>
      <c r="AA262">
        <v>2</v>
      </c>
      <c r="AB262">
        <v>14830000</v>
      </c>
      <c r="AC262">
        <v>12</v>
      </c>
      <c r="AD262" t="s">
        <v>104</v>
      </c>
      <c r="AE262" t="s">
        <v>85</v>
      </c>
      <c r="AF262" t="s">
        <v>356</v>
      </c>
      <c r="AG262" t="s">
        <v>102</v>
      </c>
      <c r="AH262" t="s">
        <v>175</v>
      </c>
      <c r="AI262">
        <v>18</v>
      </c>
      <c r="AJ262">
        <v>18</v>
      </c>
      <c r="AK262">
        <v>18</v>
      </c>
      <c r="AL262">
        <v>18</v>
      </c>
      <c r="AM262">
        <v>18</v>
      </c>
      <c r="AN262">
        <v>18</v>
      </c>
      <c r="AO262">
        <v>18</v>
      </c>
      <c r="AP262">
        <v>18</v>
      </c>
      <c r="AQ262">
        <v>18</v>
      </c>
      <c r="AR262">
        <v>18</v>
      </c>
      <c r="AS262">
        <v>18</v>
      </c>
      <c r="AT262">
        <v>18</v>
      </c>
      <c r="AU262">
        <v>18</v>
      </c>
      <c r="AV262">
        <v>18</v>
      </c>
      <c r="AW262">
        <v>18</v>
      </c>
      <c r="AX262">
        <v>18</v>
      </c>
      <c r="AY262">
        <v>18</v>
      </c>
      <c r="AZ262">
        <v>18</v>
      </c>
      <c r="BA262">
        <v>18</v>
      </c>
      <c r="BB262">
        <v>18</v>
      </c>
      <c r="BC262">
        <v>18</v>
      </c>
      <c r="BD262">
        <v>18</v>
      </c>
      <c r="BE262">
        <v>18</v>
      </c>
      <c r="BF262">
        <v>18</v>
      </c>
      <c r="BG262">
        <v>18</v>
      </c>
      <c r="BH262">
        <v>18</v>
      </c>
      <c r="BI262">
        <v>18</v>
      </c>
      <c r="BJ262">
        <v>18</v>
      </c>
      <c r="BK262">
        <v>18</v>
      </c>
      <c r="BL262">
        <v>18</v>
      </c>
      <c r="BM262">
        <v>18</v>
      </c>
      <c r="BN262">
        <v>18</v>
      </c>
      <c r="BO262">
        <v>18</v>
      </c>
      <c r="BP262">
        <v>18</v>
      </c>
      <c r="BQ262">
        <v>18</v>
      </c>
      <c r="BR262">
        <v>18</v>
      </c>
      <c r="BS262">
        <v>18</v>
      </c>
      <c r="BT262">
        <v>18</v>
      </c>
      <c r="BU262">
        <v>18</v>
      </c>
      <c r="BV262">
        <v>18</v>
      </c>
      <c r="BW262">
        <v>18</v>
      </c>
      <c r="BX262">
        <v>18</v>
      </c>
      <c r="BY262">
        <v>18</v>
      </c>
      <c r="BZ262">
        <v>19</v>
      </c>
      <c r="CA262">
        <v>18.022727272727273</v>
      </c>
      <c r="CB262">
        <v>18</v>
      </c>
      <c r="CC262">
        <v>0.15075567228888176</v>
      </c>
      <c r="CD262">
        <v>8.3647535696226953E-3</v>
      </c>
      <c r="CE262">
        <v>18</v>
      </c>
      <c r="CF262">
        <v>19</v>
      </c>
      <c r="CG262">
        <v>1</v>
      </c>
      <c r="CH262">
        <v>1</v>
      </c>
      <c r="CI262">
        <v>1</v>
      </c>
    </row>
    <row r="263" spans="1:87" x14ac:dyDescent="0.25">
      <c r="A263">
        <v>341</v>
      </c>
      <c r="B263">
        <v>146532</v>
      </c>
      <c r="C263" t="s">
        <v>992</v>
      </c>
      <c r="D263" t="s">
        <v>993</v>
      </c>
      <c r="E263" t="s">
        <v>994</v>
      </c>
      <c r="F263">
        <v>86.91</v>
      </c>
      <c r="G263" t="s">
        <v>995</v>
      </c>
      <c r="H263">
        <v>86.9</v>
      </c>
      <c r="I263" t="s">
        <v>996</v>
      </c>
      <c r="J263">
        <v>86</v>
      </c>
      <c r="K263" t="s">
        <v>954</v>
      </c>
      <c r="L263" t="s">
        <v>955</v>
      </c>
      <c r="M263" t="s">
        <v>956</v>
      </c>
      <c r="N263">
        <v>113</v>
      </c>
      <c r="O263" t="s">
        <v>119</v>
      </c>
      <c r="P263">
        <v>11</v>
      </c>
      <c r="Q263" t="s">
        <v>95</v>
      </c>
      <c r="R263">
        <v>1</v>
      </c>
      <c r="S263" t="s">
        <v>96</v>
      </c>
      <c r="T263">
        <v>1</v>
      </c>
      <c r="U263" t="s">
        <v>97</v>
      </c>
      <c r="V263">
        <v>11</v>
      </c>
      <c r="W263" t="s">
        <v>97</v>
      </c>
      <c r="X263">
        <v>1</v>
      </c>
      <c r="Y263" t="s">
        <v>98</v>
      </c>
      <c r="Z263">
        <v>2009</v>
      </c>
      <c r="AA263">
        <v>813</v>
      </c>
      <c r="AB263">
        <v>21871920000</v>
      </c>
      <c r="AC263">
        <v>91</v>
      </c>
      <c r="AD263" t="s">
        <v>320</v>
      </c>
      <c r="AE263" t="s">
        <v>100</v>
      </c>
      <c r="AF263" t="s">
        <v>101</v>
      </c>
      <c r="AG263" t="s">
        <v>136</v>
      </c>
      <c r="AH263" t="s">
        <v>103</v>
      </c>
      <c r="AI263">
        <v>47</v>
      </c>
      <c r="AJ263">
        <v>47</v>
      </c>
      <c r="AK263">
        <v>48</v>
      </c>
      <c r="AL263">
        <v>47</v>
      </c>
      <c r="AM263">
        <v>47</v>
      </c>
      <c r="AN263">
        <v>47</v>
      </c>
      <c r="AO263">
        <v>47</v>
      </c>
      <c r="AP263">
        <v>47</v>
      </c>
      <c r="AQ263">
        <v>47</v>
      </c>
      <c r="AR263">
        <v>47</v>
      </c>
      <c r="AS263">
        <v>47</v>
      </c>
      <c r="AT263">
        <v>48</v>
      </c>
      <c r="AU263">
        <v>47</v>
      </c>
      <c r="AV263">
        <v>47</v>
      </c>
      <c r="AW263">
        <v>47</v>
      </c>
      <c r="AX263">
        <v>47</v>
      </c>
      <c r="AY263">
        <v>47</v>
      </c>
      <c r="AZ263">
        <v>47</v>
      </c>
      <c r="BA263">
        <v>47</v>
      </c>
      <c r="BB263">
        <v>47</v>
      </c>
      <c r="BC263">
        <v>47</v>
      </c>
      <c r="BD263">
        <v>47</v>
      </c>
      <c r="BE263">
        <v>47</v>
      </c>
      <c r="BF263">
        <v>47</v>
      </c>
      <c r="BG263">
        <v>47</v>
      </c>
      <c r="BH263">
        <v>47</v>
      </c>
      <c r="BI263">
        <v>47</v>
      </c>
      <c r="BJ263">
        <v>47</v>
      </c>
      <c r="BK263">
        <v>47</v>
      </c>
      <c r="BL263">
        <v>47</v>
      </c>
      <c r="BM263">
        <v>47</v>
      </c>
      <c r="BN263">
        <v>47</v>
      </c>
      <c r="BO263">
        <v>47</v>
      </c>
      <c r="BP263">
        <v>39</v>
      </c>
      <c r="BQ263">
        <v>39</v>
      </c>
      <c r="BR263">
        <v>39</v>
      </c>
      <c r="BS263">
        <v>39</v>
      </c>
      <c r="BT263">
        <v>39</v>
      </c>
      <c r="BU263">
        <v>39</v>
      </c>
      <c r="BV263">
        <v>39</v>
      </c>
      <c r="BW263">
        <v>38</v>
      </c>
      <c r="BX263">
        <v>38</v>
      </c>
      <c r="BY263">
        <v>38</v>
      </c>
      <c r="BZ263">
        <v>38</v>
      </c>
      <c r="CA263">
        <v>44.954545454545453</v>
      </c>
      <c r="CB263">
        <v>47</v>
      </c>
      <c r="CC263">
        <v>3.7038920161977349</v>
      </c>
      <c r="CD263">
        <v>8.2391935648483489E-2</v>
      </c>
      <c r="CE263">
        <v>38</v>
      </c>
      <c r="CF263">
        <v>48</v>
      </c>
      <c r="CG263">
        <v>10</v>
      </c>
      <c r="CH263">
        <v>-9</v>
      </c>
      <c r="CI263">
        <v>9</v>
      </c>
    </row>
    <row r="264" spans="1:87" x14ac:dyDescent="0.25">
      <c r="A264">
        <v>342</v>
      </c>
      <c r="B264">
        <v>146534</v>
      </c>
      <c r="C264" t="s">
        <v>997</v>
      </c>
      <c r="D264" t="s">
        <v>998</v>
      </c>
      <c r="E264" t="s">
        <v>999</v>
      </c>
      <c r="F264">
        <v>60.39</v>
      </c>
      <c r="G264" t="s">
        <v>152</v>
      </c>
      <c r="H264">
        <v>60.3</v>
      </c>
      <c r="I264" t="s">
        <v>153</v>
      </c>
      <c r="J264">
        <v>60</v>
      </c>
      <c r="K264" t="s">
        <v>154</v>
      </c>
      <c r="L264" t="s">
        <v>92</v>
      </c>
      <c r="M264" t="s">
        <v>93</v>
      </c>
      <c r="N264">
        <v>113</v>
      </c>
      <c r="O264" t="s">
        <v>119</v>
      </c>
      <c r="P264">
        <v>11</v>
      </c>
      <c r="Q264" t="s">
        <v>95</v>
      </c>
      <c r="R264">
        <v>1</v>
      </c>
      <c r="S264" t="s">
        <v>96</v>
      </c>
      <c r="T264">
        <v>1</v>
      </c>
      <c r="U264" t="s">
        <v>97</v>
      </c>
      <c r="V264">
        <v>11</v>
      </c>
      <c r="W264" t="s">
        <v>97</v>
      </c>
      <c r="X264">
        <v>1</v>
      </c>
      <c r="Y264" t="s">
        <v>98</v>
      </c>
      <c r="Z264">
        <v>2011</v>
      </c>
      <c r="AA264">
        <v>19</v>
      </c>
      <c r="AB264">
        <v>825580000</v>
      </c>
      <c r="AC264">
        <v>30</v>
      </c>
      <c r="AD264" t="s">
        <v>134</v>
      </c>
      <c r="AE264" t="s">
        <v>148</v>
      </c>
      <c r="AF264" t="s">
        <v>405</v>
      </c>
      <c r="AG264" t="s">
        <v>102</v>
      </c>
      <c r="AH264" t="s">
        <v>137</v>
      </c>
      <c r="AI264">
        <v>16</v>
      </c>
      <c r="AJ264">
        <v>16</v>
      </c>
      <c r="AK264">
        <v>16</v>
      </c>
      <c r="AL264">
        <v>16</v>
      </c>
      <c r="AM264">
        <v>16</v>
      </c>
      <c r="AN264">
        <v>16</v>
      </c>
      <c r="AO264">
        <v>16</v>
      </c>
      <c r="AP264">
        <v>16</v>
      </c>
      <c r="AQ264">
        <v>16</v>
      </c>
      <c r="AR264">
        <v>16</v>
      </c>
      <c r="AS264">
        <v>16</v>
      </c>
      <c r="AT264">
        <v>16</v>
      </c>
      <c r="AU264">
        <v>16</v>
      </c>
      <c r="AV264">
        <v>16</v>
      </c>
      <c r="AW264">
        <v>16</v>
      </c>
      <c r="AX264">
        <v>16</v>
      </c>
      <c r="AY264">
        <v>16</v>
      </c>
      <c r="AZ264">
        <v>16</v>
      </c>
      <c r="BA264">
        <v>16</v>
      </c>
      <c r="BB264">
        <v>16</v>
      </c>
      <c r="BC264">
        <v>16</v>
      </c>
      <c r="BD264">
        <v>16</v>
      </c>
      <c r="BE264">
        <v>16</v>
      </c>
      <c r="BF264">
        <v>16</v>
      </c>
      <c r="BG264">
        <v>16</v>
      </c>
      <c r="BH264">
        <v>16</v>
      </c>
      <c r="BI264">
        <v>16</v>
      </c>
      <c r="BJ264">
        <v>16</v>
      </c>
      <c r="BK264">
        <v>16</v>
      </c>
      <c r="BL264">
        <v>16</v>
      </c>
      <c r="BM264">
        <v>16</v>
      </c>
      <c r="BN264">
        <v>16</v>
      </c>
      <c r="BO264">
        <v>16</v>
      </c>
      <c r="BP264">
        <v>16</v>
      </c>
      <c r="BQ264">
        <v>16</v>
      </c>
      <c r="BR264">
        <v>16</v>
      </c>
      <c r="BS264">
        <v>11</v>
      </c>
      <c r="BT264">
        <v>16</v>
      </c>
      <c r="BU264">
        <v>16</v>
      </c>
      <c r="BV264">
        <v>16</v>
      </c>
      <c r="BW264">
        <v>16</v>
      </c>
      <c r="BX264">
        <v>16</v>
      </c>
      <c r="BY264">
        <v>16</v>
      </c>
      <c r="BZ264">
        <v>16</v>
      </c>
      <c r="CA264">
        <v>15.886363636363637</v>
      </c>
      <c r="CB264">
        <v>16</v>
      </c>
      <c r="CC264">
        <v>0.75377836144440913</v>
      </c>
      <c r="CD264">
        <v>4.7448137201078683E-2</v>
      </c>
      <c r="CE264">
        <v>11</v>
      </c>
      <c r="CF264">
        <v>16</v>
      </c>
      <c r="CG264">
        <v>5</v>
      </c>
      <c r="CH264">
        <v>0</v>
      </c>
      <c r="CI264">
        <v>0</v>
      </c>
    </row>
    <row r="265" spans="1:87" x14ac:dyDescent="0.25">
      <c r="A265">
        <v>343</v>
      </c>
      <c r="B265">
        <v>146537</v>
      </c>
      <c r="C265" t="s">
        <v>1000</v>
      </c>
      <c r="D265" t="s">
        <v>1001</v>
      </c>
      <c r="E265" t="s">
        <v>1002</v>
      </c>
      <c r="F265">
        <v>47.63</v>
      </c>
      <c r="G265" t="s">
        <v>1003</v>
      </c>
      <c r="H265">
        <v>47.6</v>
      </c>
      <c r="I265" t="s">
        <v>327</v>
      </c>
      <c r="J265">
        <v>47</v>
      </c>
      <c r="K265" t="s">
        <v>280</v>
      </c>
      <c r="L265" t="s">
        <v>281</v>
      </c>
      <c r="M265" t="s">
        <v>282</v>
      </c>
      <c r="N265">
        <v>113</v>
      </c>
      <c r="O265" t="s">
        <v>119</v>
      </c>
      <c r="P265">
        <v>11</v>
      </c>
      <c r="Q265" t="s">
        <v>95</v>
      </c>
      <c r="R265">
        <v>1</v>
      </c>
      <c r="S265" t="s">
        <v>96</v>
      </c>
      <c r="T265">
        <v>18</v>
      </c>
      <c r="U265" t="s">
        <v>272</v>
      </c>
      <c r="V265">
        <v>30</v>
      </c>
      <c r="W265" t="s">
        <v>273</v>
      </c>
      <c r="X265">
        <v>2</v>
      </c>
      <c r="Y265" t="s">
        <v>255</v>
      </c>
      <c r="Z265">
        <v>2014</v>
      </c>
      <c r="AA265">
        <v>13</v>
      </c>
      <c r="AB265">
        <v>1148690000</v>
      </c>
      <c r="AC265">
        <v>30</v>
      </c>
      <c r="AD265" t="s">
        <v>134</v>
      </c>
      <c r="AE265" t="s">
        <v>158</v>
      </c>
      <c r="AF265" t="s">
        <v>183</v>
      </c>
      <c r="AG265" t="s">
        <v>102</v>
      </c>
      <c r="AH265" t="s">
        <v>137</v>
      </c>
      <c r="AI265">
        <v>78</v>
      </c>
      <c r="AJ265">
        <v>78</v>
      </c>
      <c r="AK265">
        <v>77</v>
      </c>
      <c r="AL265">
        <v>78</v>
      </c>
      <c r="AM265">
        <v>78</v>
      </c>
      <c r="AN265">
        <v>77</v>
      </c>
      <c r="AO265">
        <v>77</v>
      </c>
      <c r="AP265">
        <v>75</v>
      </c>
      <c r="AQ265">
        <v>75</v>
      </c>
      <c r="AR265">
        <v>68</v>
      </c>
      <c r="AS265">
        <v>70</v>
      </c>
      <c r="AT265">
        <v>72</v>
      </c>
      <c r="AU265">
        <v>73</v>
      </c>
      <c r="AV265">
        <v>70</v>
      </c>
      <c r="AW265">
        <v>69</v>
      </c>
      <c r="AX265">
        <v>69</v>
      </c>
      <c r="AY265">
        <v>69</v>
      </c>
      <c r="AZ265">
        <v>71</v>
      </c>
      <c r="BA265">
        <v>70</v>
      </c>
      <c r="BB265">
        <v>72</v>
      </c>
      <c r="BC265">
        <v>70</v>
      </c>
      <c r="BD265">
        <v>71</v>
      </c>
      <c r="BE265">
        <v>72</v>
      </c>
      <c r="BF265">
        <v>72</v>
      </c>
      <c r="BG265">
        <v>72</v>
      </c>
      <c r="BH265">
        <v>70</v>
      </c>
      <c r="BI265">
        <v>70</v>
      </c>
      <c r="BJ265">
        <v>71</v>
      </c>
      <c r="BK265">
        <v>72</v>
      </c>
      <c r="BL265">
        <v>72</v>
      </c>
      <c r="BM265">
        <v>72</v>
      </c>
      <c r="BN265">
        <v>72</v>
      </c>
      <c r="BO265">
        <v>70</v>
      </c>
      <c r="BP265">
        <v>70</v>
      </c>
      <c r="BQ265">
        <v>68</v>
      </c>
      <c r="BR265">
        <v>68</v>
      </c>
      <c r="BS265">
        <v>68</v>
      </c>
      <c r="BT265">
        <v>71</v>
      </c>
      <c r="BU265">
        <v>73</v>
      </c>
      <c r="BV265">
        <v>73</v>
      </c>
      <c r="BW265">
        <v>72</v>
      </c>
      <c r="BX265">
        <v>72</v>
      </c>
      <c r="BY265">
        <v>72</v>
      </c>
      <c r="BZ265">
        <v>72</v>
      </c>
      <c r="CA265">
        <v>72.068181818181813</v>
      </c>
      <c r="CB265">
        <v>72</v>
      </c>
      <c r="CC265">
        <v>2.9206380895096054</v>
      </c>
      <c r="CD265">
        <v>4.0526040977112154E-2</v>
      </c>
      <c r="CE265">
        <v>68</v>
      </c>
      <c r="CF265">
        <v>78</v>
      </c>
      <c r="CG265">
        <v>10</v>
      </c>
      <c r="CH265">
        <v>-6</v>
      </c>
      <c r="CI265">
        <v>6</v>
      </c>
    </row>
    <row r="266" spans="1:87" x14ac:dyDescent="0.25">
      <c r="A266">
        <v>346</v>
      </c>
      <c r="B266">
        <v>150634</v>
      </c>
      <c r="C266" t="s">
        <v>1004</v>
      </c>
      <c r="D266" t="s">
        <v>1005</v>
      </c>
      <c r="E266" t="s">
        <v>1006</v>
      </c>
      <c r="F266">
        <v>58.11</v>
      </c>
      <c r="G266" t="s">
        <v>345</v>
      </c>
      <c r="H266">
        <v>58.1</v>
      </c>
      <c r="I266" t="s">
        <v>90</v>
      </c>
      <c r="J266">
        <v>58</v>
      </c>
      <c r="K266" t="s">
        <v>91</v>
      </c>
      <c r="L266" t="s">
        <v>92</v>
      </c>
      <c r="M266" t="s">
        <v>93</v>
      </c>
      <c r="N266">
        <v>114</v>
      </c>
      <c r="O266" t="s">
        <v>94</v>
      </c>
      <c r="P266">
        <v>11</v>
      </c>
      <c r="Q266" t="s">
        <v>95</v>
      </c>
      <c r="R266">
        <v>1</v>
      </c>
      <c r="S266" t="s">
        <v>96</v>
      </c>
      <c r="T266">
        <v>1</v>
      </c>
      <c r="U266" t="s">
        <v>97</v>
      </c>
      <c r="V266">
        <v>11</v>
      </c>
      <c r="W266" t="s">
        <v>97</v>
      </c>
      <c r="X266">
        <v>1</v>
      </c>
      <c r="Y266" t="s">
        <v>98</v>
      </c>
      <c r="Z266">
        <v>1996</v>
      </c>
      <c r="AA266">
        <v>30</v>
      </c>
      <c r="AB266">
        <v>2291020000</v>
      </c>
      <c r="AC266">
        <v>40</v>
      </c>
      <c r="AD266" t="s">
        <v>283</v>
      </c>
      <c r="AE266" t="s">
        <v>158</v>
      </c>
      <c r="AF266" t="s">
        <v>183</v>
      </c>
      <c r="AG266" t="s">
        <v>157</v>
      </c>
      <c r="AH266" t="s">
        <v>137</v>
      </c>
      <c r="AI266">
        <v>165</v>
      </c>
      <c r="AJ266">
        <v>165</v>
      </c>
      <c r="AK266">
        <v>165</v>
      </c>
      <c r="AL266">
        <v>165</v>
      </c>
      <c r="AM266">
        <v>165</v>
      </c>
      <c r="AN266">
        <v>165</v>
      </c>
      <c r="AO266">
        <v>165</v>
      </c>
      <c r="AP266">
        <v>165</v>
      </c>
      <c r="AQ266">
        <v>163</v>
      </c>
      <c r="AR266">
        <v>163</v>
      </c>
      <c r="AS266">
        <v>163</v>
      </c>
      <c r="AT266">
        <v>163</v>
      </c>
      <c r="AU266">
        <v>163</v>
      </c>
      <c r="AV266">
        <v>163</v>
      </c>
      <c r="AW266">
        <v>165</v>
      </c>
      <c r="AX266">
        <v>165</v>
      </c>
      <c r="AY266">
        <v>165</v>
      </c>
      <c r="AZ266">
        <v>167</v>
      </c>
      <c r="BA266">
        <v>167</v>
      </c>
      <c r="BB266">
        <v>167</v>
      </c>
      <c r="BC266">
        <v>167</v>
      </c>
      <c r="BD266">
        <v>167</v>
      </c>
      <c r="BE266">
        <v>167</v>
      </c>
      <c r="BF266">
        <v>165</v>
      </c>
      <c r="BG266">
        <v>165</v>
      </c>
      <c r="BH266">
        <v>165</v>
      </c>
      <c r="BI266">
        <v>165</v>
      </c>
      <c r="BJ266">
        <v>165</v>
      </c>
      <c r="BK266">
        <v>165</v>
      </c>
      <c r="BL266">
        <v>165</v>
      </c>
      <c r="BM266">
        <v>165</v>
      </c>
      <c r="BN266">
        <v>165</v>
      </c>
      <c r="BO266">
        <v>165</v>
      </c>
      <c r="BP266">
        <v>165</v>
      </c>
      <c r="BQ266">
        <v>165</v>
      </c>
      <c r="BR266">
        <v>165</v>
      </c>
      <c r="BS266">
        <v>165</v>
      </c>
      <c r="BT266">
        <v>165</v>
      </c>
      <c r="BU266">
        <v>165</v>
      </c>
      <c r="BV266">
        <v>165</v>
      </c>
      <c r="BW266">
        <v>164</v>
      </c>
      <c r="BX266">
        <v>164</v>
      </c>
      <c r="BY266">
        <v>164</v>
      </c>
      <c r="BZ266">
        <v>164</v>
      </c>
      <c r="CA266">
        <v>164.90909090909091</v>
      </c>
      <c r="CB266">
        <v>165</v>
      </c>
      <c r="CC266">
        <v>1.095831038966294</v>
      </c>
      <c r="CD266">
        <v>6.6450614270282433E-3</v>
      </c>
      <c r="CE266">
        <v>163</v>
      </c>
      <c r="CF266">
        <v>167</v>
      </c>
      <c r="CG266">
        <v>4</v>
      </c>
      <c r="CH266">
        <v>-1</v>
      </c>
      <c r="CI266">
        <v>1</v>
      </c>
    </row>
    <row r="267" spans="1:87" x14ac:dyDescent="0.25">
      <c r="A267">
        <v>347</v>
      </c>
      <c r="B267">
        <v>151213</v>
      </c>
      <c r="C267" t="s">
        <v>1007</v>
      </c>
      <c r="D267" t="s">
        <v>1008</v>
      </c>
      <c r="E267" t="s">
        <v>1009</v>
      </c>
      <c r="F267">
        <v>46.18</v>
      </c>
      <c r="G267" t="s">
        <v>1010</v>
      </c>
      <c r="H267">
        <v>46.1</v>
      </c>
      <c r="I267" t="s">
        <v>1011</v>
      </c>
      <c r="J267">
        <v>46</v>
      </c>
      <c r="K267" t="s">
        <v>457</v>
      </c>
      <c r="L267" t="s">
        <v>281</v>
      </c>
      <c r="M267" t="s">
        <v>282</v>
      </c>
      <c r="N267">
        <v>114</v>
      </c>
      <c r="O267" t="s">
        <v>94</v>
      </c>
      <c r="P267">
        <v>11</v>
      </c>
      <c r="Q267" t="s">
        <v>95</v>
      </c>
      <c r="R267">
        <v>1</v>
      </c>
      <c r="S267" t="s">
        <v>96</v>
      </c>
      <c r="T267">
        <v>1</v>
      </c>
      <c r="U267" t="s">
        <v>97</v>
      </c>
      <c r="V267">
        <v>11</v>
      </c>
      <c r="W267" t="s">
        <v>97</v>
      </c>
      <c r="X267">
        <v>1</v>
      </c>
      <c r="Y267" t="s">
        <v>98</v>
      </c>
      <c r="Z267">
        <v>2016</v>
      </c>
      <c r="AA267">
        <v>689</v>
      </c>
      <c r="AB267">
        <v>35783100000</v>
      </c>
      <c r="AC267">
        <v>91</v>
      </c>
      <c r="AD267" t="s">
        <v>320</v>
      </c>
      <c r="AE267" t="s">
        <v>100</v>
      </c>
      <c r="AF267" t="s">
        <v>101</v>
      </c>
      <c r="AG267" t="s">
        <v>233</v>
      </c>
      <c r="AH267" t="s">
        <v>103</v>
      </c>
      <c r="AI267">
        <v>49</v>
      </c>
      <c r="AJ267">
        <v>49</v>
      </c>
      <c r="AK267">
        <v>49</v>
      </c>
      <c r="AL267">
        <v>49</v>
      </c>
      <c r="AM267">
        <v>49</v>
      </c>
      <c r="AN267">
        <v>49</v>
      </c>
      <c r="AO267">
        <v>49</v>
      </c>
      <c r="AP267">
        <v>49</v>
      </c>
      <c r="AQ267">
        <v>49</v>
      </c>
      <c r="AR267">
        <v>49</v>
      </c>
      <c r="AS267">
        <v>49</v>
      </c>
      <c r="AT267">
        <v>49</v>
      </c>
      <c r="AU267">
        <v>49</v>
      </c>
      <c r="AV267">
        <v>49</v>
      </c>
      <c r="AW267">
        <v>57</v>
      </c>
      <c r="AX267">
        <v>57</v>
      </c>
      <c r="AY267">
        <v>57</v>
      </c>
      <c r="AZ267">
        <v>57</v>
      </c>
      <c r="BA267">
        <v>56</v>
      </c>
      <c r="BB267">
        <v>56</v>
      </c>
      <c r="BC267">
        <v>56</v>
      </c>
      <c r="BD267">
        <v>56</v>
      </c>
      <c r="BE267">
        <v>56</v>
      </c>
      <c r="BF267">
        <v>56</v>
      </c>
      <c r="BG267">
        <v>56</v>
      </c>
      <c r="BH267">
        <v>56</v>
      </c>
      <c r="BI267">
        <v>56</v>
      </c>
      <c r="BJ267">
        <v>53</v>
      </c>
      <c r="BK267">
        <v>56</v>
      </c>
      <c r="BL267">
        <v>56</v>
      </c>
      <c r="BM267">
        <v>56</v>
      </c>
      <c r="BN267">
        <v>56</v>
      </c>
      <c r="BO267">
        <v>56</v>
      </c>
      <c r="BP267">
        <v>56</v>
      </c>
      <c r="BQ267">
        <v>56</v>
      </c>
      <c r="BR267">
        <v>56</v>
      </c>
      <c r="BS267">
        <v>56</v>
      </c>
      <c r="BT267">
        <v>56</v>
      </c>
      <c r="BU267">
        <v>56</v>
      </c>
      <c r="BV267">
        <v>56</v>
      </c>
      <c r="BW267">
        <v>55</v>
      </c>
      <c r="BX267">
        <v>55</v>
      </c>
      <c r="BY267">
        <v>55</v>
      </c>
      <c r="BZ267">
        <v>55</v>
      </c>
      <c r="CA267">
        <v>53.704545454545453</v>
      </c>
      <c r="CB267">
        <v>56</v>
      </c>
      <c r="CC267">
        <v>3.3101643706433292</v>
      </c>
      <c r="CD267">
        <v>6.1636577362804271E-2</v>
      </c>
      <c r="CE267">
        <v>49</v>
      </c>
      <c r="CF267">
        <v>57</v>
      </c>
      <c r="CG267">
        <v>8</v>
      </c>
      <c r="CH267">
        <v>6</v>
      </c>
      <c r="CI267">
        <v>6</v>
      </c>
    </row>
    <row r="268" spans="1:87" x14ac:dyDescent="0.25">
      <c r="A268">
        <v>348</v>
      </c>
      <c r="B268">
        <v>151457</v>
      </c>
      <c r="C268" t="s">
        <v>1012</v>
      </c>
      <c r="D268" t="s">
        <v>1013</v>
      </c>
      <c r="E268" t="s">
        <v>1014</v>
      </c>
      <c r="F268">
        <v>93.19</v>
      </c>
      <c r="G268" t="s">
        <v>968</v>
      </c>
      <c r="H268">
        <v>93.1</v>
      </c>
      <c r="I268" t="s">
        <v>703</v>
      </c>
      <c r="J268">
        <v>93</v>
      </c>
      <c r="K268" t="s">
        <v>704</v>
      </c>
      <c r="L268" t="s">
        <v>188</v>
      </c>
      <c r="M268" t="s">
        <v>189</v>
      </c>
      <c r="N268">
        <v>515</v>
      </c>
      <c r="O268" t="s">
        <v>969</v>
      </c>
      <c r="P268">
        <v>51</v>
      </c>
      <c r="Q268" t="s">
        <v>970</v>
      </c>
      <c r="R268">
        <v>5</v>
      </c>
      <c r="S268" t="s">
        <v>143</v>
      </c>
      <c r="T268">
        <v>1</v>
      </c>
      <c r="U268" t="s">
        <v>97</v>
      </c>
      <c r="V268">
        <v>11</v>
      </c>
      <c r="W268" t="s">
        <v>97</v>
      </c>
      <c r="X268">
        <v>1</v>
      </c>
      <c r="Y268" t="s">
        <v>98</v>
      </c>
      <c r="Z268">
        <v>1989</v>
      </c>
      <c r="AB268">
        <v>19912040000</v>
      </c>
      <c r="AC268">
        <v>0</v>
      </c>
      <c r="AD268" t="s">
        <v>147</v>
      </c>
      <c r="AE268" t="s">
        <v>100</v>
      </c>
      <c r="AF268" t="s">
        <v>101</v>
      </c>
      <c r="AG268" t="s">
        <v>163</v>
      </c>
      <c r="AH268" t="s">
        <v>144</v>
      </c>
      <c r="AI268">
        <v>93</v>
      </c>
      <c r="AJ268">
        <v>94</v>
      </c>
      <c r="AK268">
        <v>94</v>
      </c>
      <c r="AL268">
        <v>94</v>
      </c>
      <c r="AM268">
        <v>94</v>
      </c>
      <c r="AN268">
        <v>92</v>
      </c>
      <c r="AO268">
        <v>92</v>
      </c>
      <c r="AP268">
        <v>92</v>
      </c>
      <c r="AQ268">
        <v>92</v>
      </c>
      <c r="AR268">
        <v>92</v>
      </c>
      <c r="AS268">
        <v>91</v>
      </c>
      <c r="AT268">
        <v>90</v>
      </c>
      <c r="AU268">
        <v>90</v>
      </c>
      <c r="AV268">
        <v>91</v>
      </c>
      <c r="AW268">
        <v>92</v>
      </c>
      <c r="AX268">
        <v>91</v>
      </c>
      <c r="AY268">
        <v>90</v>
      </c>
      <c r="AZ268">
        <v>89</v>
      </c>
      <c r="BA268">
        <v>89</v>
      </c>
      <c r="BB268">
        <v>90</v>
      </c>
      <c r="BC268">
        <v>92</v>
      </c>
      <c r="BD268">
        <v>90</v>
      </c>
      <c r="BE268">
        <v>90</v>
      </c>
      <c r="BF268">
        <v>90</v>
      </c>
      <c r="BG268">
        <v>91</v>
      </c>
      <c r="BH268">
        <v>92</v>
      </c>
      <c r="BI268">
        <v>91</v>
      </c>
      <c r="BJ268">
        <v>91</v>
      </c>
      <c r="BK268">
        <v>91</v>
      </c>
      <c r="BL268">
        <v>92</v>
      </c>
      <c r="BM268">
        <v>92</v>
      </c>
      <c r="BN268">
        <v>92</v>
      </c>
      <c r="BO268">
        <v>92</v>
      </c>
      <c r="BP268">
        <v>92</v>
      </c>
      <c r="BQ268">
        <v>92</v>
      </c>
      <c r="BR268">
        <v>90</v>
      </c>
      <c r="BS268">
        <v>89</v>
      </c>
      <c r="BT268">
        <v>88</v>
      </c>
      <c r="BU268">
        <v>88</v>
      </c>
      <c r="BV268">
        <v>90</v>
      </c>
      <c r="BW268">
        <v>91</v>
      </c>
      <c r="BX268">
        <v>91</v>
      </c>
      <c r="BY268">
        <v>89</v>
      </c>
      <c r="BZ268">
        <v>92</v>
      </c>
      <c r="CA268">
        <v>91.13636363636364</v>
      </c>
      <c r="CB268">
        <v>91</v>
      </c>
      <c r="CC268">
        <v>1.5033437009872643</v>
      </c>
      <c r="CD268">
        <v>1.6495541856219358E-2</v>
      </c>
      <c r="CE268">
        <v>88</v>
      </c>
      <c r="CF268">
        <v>94</v>
      </c>
      <c r="CG268">
        <v>6</v>
      </c>
      <c r="CH268">
        <v>-1</v>
      </c>
      <c r="CI268">
        <v>1</v>
      </c>
    </row>
    <row r="269" spans="1:87" x14ac:dyDescent="0.25">
      <c r="A269">
        <v>350</v>
      </c>
      <c r="B269">
        <v>152034</v>
      </c>
      <c r="C269" t="s">
        <v>1015</v>
      </c>
      <c r="D269" t="s">
        <v>1016</v>
      </c>
      <c r="E269" t="s">
        <v>1017</v>
      </c>
      <c r="F269">
        <v>60.39</v>
      </c>
      <c r="G269" t="s">
        <v>152</v>
      </c>
      <c r="H269">
        <v>60.3</v>
      </c>
      <c r="I269" t="s">
        <v>153</v>
      </c>
      <c r="J269">
        <v>60</v>
      </c>
      <c r="K269" t="s">
        <v>154</v>
      </c>
      <c r="L269" t="s">
        <v>92</v>
      </c>
      <c r="M269" t="s">
        <v>93</v>
      </c>
      <c r="N269">
        <v>113</v>
      </c>
      <c r="O269" t="s">
        <v>119</v>
      </c>
      <c r="P269">
        <v>11</v>
      </c>
      <c r="Q269" t="s">
        <v>95</v>
      </c>
      <c r="R269">
        <v>1</v>
      </c>
      <c r="S269" t="s">
        <v>96</v>
      </c>
      <c r="T269">
        <v>1</v>
      </c>
      <c r="U269" t="s">
        <v>97</v>
      </c>
      <c r="V269">
        <v>11</v>
      </c>
      <c r="W269" t="s">
        <v>97</v>
      </c>
      <c r="X269">
        <v>1</v>
      </c>
      <c r="Y269" t="s">
        <v>98</v>
      </c>
      <c r="Z269">
        <v>2012</v>
      </c>
      <c r="AA269">
        <v>3</v>
      </c>
      <c r="AB269">
        <v>4310000</v>
      </c>
      <c r="AC269">
        <v>15</v>
      </c>
      <c r="AD269" t="s">
        <v>173</v>
      </c>
      <c r="AE269" t="s">
        <v>85</v>
      </c>
      <c r="AF269" t="s">
        <v>356</v>
      </c>
      <c r="AG269" t="s">
        <v>102</v>
      </c>
      <c r="AH269" t="s">
        <v>175</v>
      </c>
      <c r="AI269">
        <v>27</v>
      </c>
      <c r="AJ269">
        <v>28</v>
      </c>
      <c r="AK269">
        <v>29</v>
      </c>
      <c r="AL269">
        <v>33</v>
      </c>
      <c r="AM269">
        <v>28</v>
      </c>
      <c r="AN269">
        <v>28</v>
      </c>
      <c r="AO269">
        <v>28</v>
      </c>
      <c r="AP269">
        <v>28</v>
      </c>
      <c r="AQ269">
        <v>28</v>
      </c>
      <c r="AR269">
        <v>29</v>
      </c>
      <c r="AS269">
        <v>30</v>
      </c>
      <c r="AT269">
        <v>28</v>
      </c>
      <c r="AU269">
        <v>29</v>
      </c>
      <c r="AV269">
        <v>29</v>
      </c>
      <c r="AW269">
        <v>28</v>
      </c>
      <c r="AX269">
        <v>28</v>
      </c>
      <c r="AY269">
        <v>28</v>
      </c>
      <c r="AZ269">
        <v>28</v>
      </c>
      <c r="BA269">
        <v>28</v>
      </c>
      <c r="BB269">
        <v>28</v>
      </c>
      <c r="BC269">
        <v>28</v>
      </c>
      <c r="BD269">
        <v>28</v>
      </c>
      <c r="BE269">
        <v>28</v>
      </c>
      <c r="BF269">
        <v>28</v>
      </c>
      <c r="BG269">
        <v>29</v>
      </c>
      <c r="BH269">
        <v>29</v>
      </c>
      <c r="BI269">
        <v>29</v>
      </c>
      <c r="BJ269">
        <v>29</v>
      </c>
      <c r="BK269">
        <v>29</v>
      </c>
      <c r="BL269">
        <v>29</v>
      </c>
      <c r="BM269">
        <v>29</v>
      </c>
      <c r="BN269">
        <v>29</v>
      </c>
      <c r="BO269">
        <v>29</v>
      </c>
      <c r="BP269">
        <v>29</v>
      </c>
      <c r="BQ269">
        <v>29</v>
      </c>
      <c r="BR269">
        <v>29</v>
      </c>
      <c r="BS269">
        <v>29</v>
      </c>
      <c r="BT269">
        <v>29</v>
      </c>
      <c r="BU269">
        <v>29</v>
      </c>
      <c r="BV269">
        <v>29</v>
      </c>
      <c r="BW269">
        <v>34</v>
      </c>
      <c r="BX269">
        <v>34</v>
      </c>
      <c r="BY269">
        <v>34</v>
      </c>
      <c r="BZ269">
        <v>34</v>
      </c>
      <c r="CA269">
        <v>29.136363636363637</v>
      </c>
      <c r="CB269">
        <v>29</v>
      </c>
      <c r="CC269">
        <v>1.7861340491233086</v>
      </c>
      <c r="CD269">
        <v>6.1302572668818701E-2</v>
      </c>
      <c r="CE269">
        <v>27</v>
      </c>
      <c r="CF269">
        <v>34</v>
      </c>
      <c r="CG269">
        <v>7</v>
      </c>
      <c r="CH269">
        <v>7</v>
      </c>
      <c r="CI269">
        <v>7</v>
      </c>
    </row>
    <row r="270" spans="1:87" x14ac:dyDescent="0.25">
      <c r="A270">
        <v>351</v>
      </c>
      <c r="B270">
        <v>152627</v>
      </c>
      <c r="C270" t="s">
        <v>1018</v>
      </c>
      <c r="D270" t="s">
        <v>1019</v>
      </c>
      <c r="E270" t="s">
        <v>1020</v>
      </c>
      <c r="F270">
        <v>63.92</v>
      </c>
      <c r="G270" t="s">
        <v>751</v>
      </c>
      <c r="H270">
        <v>63.9</v>
      </c>
      <c r="I270" t="s">
        <v>213</v>
      </c>
      <c r="J270">
        <v>63</v>
      </c>
      <c r="K270" t="s">
        <v>172</v>
      </c>
      <c r="L270" t="s">
        <v>131</v>
      </c>
      <c r="M270" t="s">
        <v>132</v>
      </c>
      <c r="N270">
        <v>114</v>
      </c>
      <c r="O270" t="s">
        <v>94</v>
      </c>
      <c r="P270">
        <v>11</v>
      </c>
      <c r="Q270" t="s">
        <v>95</v>
      </c>
      <c r="R270">
        <v>1</v>
      </c>
      <c r="S270" t="s">
        <v>96</v>
      </c>
      <c r="T270">
        <v>1</v>
      </c>
      <c r="U270" t="s">
        <v>97</v>
      </c>
      <c r="V270">
        <v>11</v>
      </c>
      <c r="W270" t="s">
        <v>97</v>
      </c>
      <c r="X270">
        <v>1</v>
      </c>
      <c r="Y270" t="s">
        <v>98</v>
      </c>
      <c r="Z270">
        <v>2011</v>
      </c>
      <c r="AA270">
        <v>137</v>
      </c>
      <c r="AB270">
        <v>6449230000</v>
      </c>
      <c r="AC270">
        <v>61</v>
      </c>
      <c r="AD270" t="s">
        <v>145</v>
      </c>
      <c r="AE270" t="s">
        <v>155</v>
      </c>
      <c r="AF270" t="s">
        <v>156</v>
      </c>
      <c r="AG270" t="s">
        <v>102</v>
      </c>
      <c r="AH270" t="s">
        <v>124</v>
      </c>
      <c r="AI270">
        <v>2</v>
      </c>
      <c r="AJ270">
        <v>2</v>
      </c>
      <c r="AK270">
        <v>2</v>
      </c>
      <c r="AL270">
        <v>2</v>
      </c>
      <c r="AM270">
        <v>2</v>
      </c>
      <c r="AN270">
        <v>2</v>
      </c>
      <c r="AO270">
        <v>2</v>
      </c>
      <c r="AP270">
        <v>2</v>
      </c>
      <c r="AQ270">
        <v>2</v>
      </c>
      <c r="AR270">
        <v>2</v>
      </c>
      <c r="AS270">
        <v>2</v>
      </c>
      <c r="AT270">
        <v>2</v>
      </c>
      <c r="AU270">
        <v>2</v>
      </c>
      <c r="AV270">
        <v>2</v>
      </c>
      <c r="AW270">
        <v>2</v>
      </c>
      <c r="AX270">
        <v>2</v>
      </c>
      <c r="AY270">
        <v>2</v>
      </c>
      <c r="AZ270">
        <v>2</v>
      </c>
      <c r="BA270">
        <v>2</v>
      </c>
      <c r="BB270">
        <v>2</v>
      </c>
      <c r="BC270">
        <v>2</v>
      </c>
      <c r="BD270">
        <v>2</v>
      </c>
      <c r="BE270">
        <v>2</v>
      </c>
      <c r="BF270">
        <v>2</v>
      </c>
      <c r="BG270">
        <v>2</v>
      </c>
      <c r="BH270">
        <v>2</v>
      </c>
      <c r="BI270">
        <v>2</v>
      </c>
      <c r="BJ270">
        <v>2</v>
      </c>
      <c r="BK270">
        <v>2</v>
      </c>
      <c r="BL270">
        <v>2</v>
      </c>
      <c r="BM270">
        <v>2</v>
      </c>
      <c r="BN270">
        <v>0</v>
      </c>
      <c r="BO270">
        <v>2</v>
      </c>
      <c r="BP270">
        <v>2</v>
      </c>
      <c r="BQ270">
        <v>2</v>
      </c>
      <c r="BR270">
        <v>2</v>
      </c>
      <c r="BS270">
        <v>2</v>
      </c>
      <c r="BT270">
        <v>2</v>
      </c>
      <c r="BU270">
        <v>2</v>
      </c>
      <c r="BV270">
        <v>2</v>
      </c>
      <c r="BW270">
        <v>2</v>
      </c>
      <c r="BX270">
        <v>2</v>
      </c>
      <c r="BY270">
        <v>2</v>
      </c>
      <c r="BZ270">
        <v>2</v>
      </c>
      <c r="CA270">
        <v>1.9545454545454546</v>
      </c>
      <c r="CB270">
        <v>2</v>
      </c>
      <c r="CC270">
        <v>0.30151134457776363</v>
      </c>
      <c r="CD270">
        <v>0.15426161815606512</v>
      </c>
      <c r="CE270">
        <v>0</v>
      </c>
      <c r="CF270">
        <v>2</v>
      </c>
      <c r="CG270">
        <v>2</v>
      </c>
      <c r="CH270">
        <v>0</v>
      </c>
      <c r="CI270">
        <v>0</v>
      </c>
    </row>
    <row r="271" spans="1:87" x14ac:dyDescent="0.25">
      <c r="A271">
        <v>352</v>
      </c>
      <c r="B271">
        <v>154719</v>
      </c>
      <c r="C271" t="s">
        <v>1021</v>
      </c>
      <c r="D271" t="s">
        <v>1022</v>
      </c>
      <c r="E271" t="s">
        <v>1023</v>
      </c>
      <c r="F271">
        <v>72.2</v>
      </c>
      <c r="G271" t="s">
        <v>1024</v>
      </c>
      <c r="H271">
        <v>72.2</v>
      </c>
      <c r="I271" t="s">
        <v>1024</v>
      </c>
      <c r="J271">
        <v>72</v>
      </c>
      <c r="K271" t="s">
        <v>508</v>
      </c>
      <c r="L271" t="s">
        <v>117</v>
      </c>
      <c r="M271" t="s">
        <v>118</v>
      </c>
      <c r="N271">
        <v>114</v>
      </c>
      <c r="O271" t="s">
        <v>94</v>
      </c>
      <c r="P271">
        <v>11</v>
      </c>
      <c r="Q271" t="s">
        <v>95</v>
      </c>
      <c r="R271">
        <v>1</v>
      </c>
      <c r="S271" t="s">
        <v>96</v>
      </c>
      <c r="T271">
        <v>1</v>
      </c>
      <c r="U271" t="s">
        <v>97</v>
      </c>
      <c r="V271">
        <v>11</v>
      </c>
      <c r="W271" t="s">
        <v>97</v>
      </c>
      <c r="X271">
        <v>1</v>
      </c>
      <c r="Y271" t="s">
        <v>98</v>
      </c>
      <c r="Z271">
        <v>1998</v>
      </c>
      <c r="AA271">
        <v>17</v>
      </c>
      <c r="AB271">
        <v>169080000</v>
      </c>
      <c r="AC271">
        <v>30</v>
      </c>
      <c r="AD271" t="s">
        <v>134</v>
      </c>
      <c r="AE271" t="s">
        <v>110</v>
      </c>
      <c r="AF271" t="s">
        <v>174</v>
      </c>
      <c r="AG271" t="s">
        <v>157</v>
      </c>
      <c r="AH271" t="s">
        <v>137</v>
      </c>
      <c r="AI271">
        <v>58</v>
      </c>
      <c r="AJ271">
        <v>58</v>
      </c>
      <c r="AK271">
        <v>58</v>
      </c>
      <c r="AL271">
        <v>58</v>
      </c>
      <c r="AM271">
        <v>58</v>
      </c>
      <c r="AN271">
        <v>58</v>
      </c>
      <c r="AO271">
        <v>58</v>
      </c>
      <c r="AP271">
        <v>58</v>
      </c>
      <c r="AQ271">
        <v>58</v>
      </c>
      <c r="AR271">
        <v>58</v>
      </c>
      <c r="AS271">
        <v>58</v>
      </c>
      <c r="AT271">
        <v>58</v>
      </c>
      <c r="AU271">
        <v>59</v>
      </c>
      <c r="AV271">
        <v>58</v>
      </c>
      <c r="AW271">
        <v>58</v>
      </c>
      <c r="AX271">
        <v>58</v>
      </c>
      <c r="AY271">
        <v>58</v>
      </c>
      <c r="AZ271">
        <v>58</v>
      </c>
      <c r="BA271">
        <v>58</v>
      </c>
      <c r="BB271">
        <v>58</v>
      </c>
      <c r="BC271">
        <v>58</v>
      </c>
      <c r="BD271">
        <v>58</v>
      </c>
      <c r="BE271">
        <v>58</v>
      </c>
      <c r="BF271">
        <v>58</v>
      </c>
      <c r="BG271">
        <v>58</v>
      </c>
      <c r="BH271">
        <v>58</v>
      </c>
      <c r="BI271">
        <v>58</v>
      </c>
      <c r="BJ271">
        <v>56</v>
      </c>
      <c r="BK271">
        <v>56</v>
      </c>
      <c r="BL271">
        <v>56</v>
      </c>
      <c r="BM271">
        <v>56</v>
      </c>
      <c r="BN271">
        <v>58</v>
      </c>
      <c r="BO271">
        <v>58</v>
      </c>
      <c r="BP271">
        <v>58</v>
      </c>
      <c r="BQ271">
        <v>58</v>
      </c>
      <c r="BR271">
        <v>58</v>
      </c>
      <c r="BS271">
        <v>58</v>
      </c>
      <c r="BT271">
        <v>58</v>
      </c>
      <c r="BU271">
        <v>58</v>
      </c>
      <c r="BV271">
        <v>58</v>
      </c>
      <c r="BW271">
        <v>58</v>
      </c>
      <c r="BX271">
        <v>58</v>
      </c>
      <c r="BY271">
        <v>58</v>
      </c>
      <c r="BZ271">
        <v>58</v>
      </c>
      <c r="CA271">
        <v>57.840909090909093</v>
      </c>
      <c r="CB271">
        <v>58</v>
      </c>
      <c r="CC271">
        <v>0.60782424854947759</v>
      </c>
      <c r="CD271">
        <v>1.0508552823645191E-2</v>
      </c>
      <c r="CE271">
        <v>56</v>
      </c>
      <c r="CF271">
        <v>59</v>
      </c>
      <c r="CG271">
        <v>3</v>
      </c>
      <c r="CH271">
        <v>0</v>
      </c>
      <c r="CI271">
        <v>0</v>
      </c>
    </row>
    <row r="272" spans="1:87" x14ac:dyDescent="0.25">
      <c r="A272">
        <v>353</v>
      </c>
      <c r="B272">
        <v>155838</v>
      </c>
      <c r="C272" t="s">
        <v>1025</v>
      </c>
      <c r="D272" t="s">
        <v>87</v>
      </c>
      <c r="E272" t="s">
        <v>88</v>
      </c>
      <c r="F272">
        <v>58.12</v>
      </c>
      <c r="G272" t="s">
        <v>89</v>
      </c>
      <c r="H272">
        <v>58.1</v>
      </c>
      <c r="I272" t="s">
        <v>90</v>
      </c>
      <c r="J272">
        <v>58</v>
      </c>
      <c r="K272" t="s">
        <v>91</v>
      </c>
      <c r="L272" t="s">
        <v>92</v>
      </c>
      <c r="M272" t="s">
        <v>93</v>
      </c>
      <c r="N272">
        <v>114</v>
      </c>
      <c r="O272" t="s">
        <v>94</v>
      </c>
      <c r="P272">
        <v>11</v>
      </c>
      <c r="Q272" t="s">
        <v>95</v>
      </c>
      <c r="R272">
        <v>1</v>
      </c>
      <c r="S272" t="s">
        <v>96</v>
      </c>
      <c r="T272">
        <v>1</v>
      </c>
      <c r="U272" t="s">
        <v>97</v>
      </c>
      <c r="V272">
        <v>11</v>
      </c>
      <c r="W272" t="s">
        <v>97</v>
      </c>
      <c r="X272">
        <v>1</v>
      </c>
      <c r="Y272" t="s">
        <v>98</v>
      </c>
      <c r="Z272">
        <v>2013</v>
      </c>
      <c r="AA272">
        <v>1974</v>
      </c>
      <c r="AB272">
        <v>57098150000</v>
      </c>
      <c r="AC272">
        <v>93</v>
      </c>
      <c r="AD272" t="s">
        <v>99</v>
      </c>
      <c r="AE272" t="s">
        <v>100</v>
      </c>
      <c r="AF272" t="s">
        <v>101</v>
      </c>
      <c r="AG272" t="s">
        <v>102</v>
      </c>
      <c r="AH272" t="s">
        <v>103</v>
      </c>
      <c r="AI272">
        <v>17</v>
      </c>
      <c r="AJ272">
        <v>14</v>
      </c>
      <c r="AK272">
        <v>17</v>
      </c>
      <c r="AL272">
        <v>17</v>
      </c>
      <c r="AM272">
        <v>16</v>
      </c>
      <c r="AN272">
        <v>18</v>
      </c>
      <c r="AO272">
        <v>17</v>
      </c>
      <c r="AP272">
        <v>18</v>
      </c>
      <c r="AQ272">
        <v>16</v>
      </c>
      <c r="AR272">
        <v>16</v>
      </c>
      <c r="AS272">
        <v>17</v>
      </c>
      <c r="AT272">
        <v>16</v>
      </c>
      <c r="AU272">
        <v>18</v>
      </c>
      <c r="AV272">
        <v>20</v>
      </c>
      <c r="AW272">
        <v>15</v>
      </c>
      <c r="AX272">
        <v>17</v>
      </c>
      <c r="AY272">
        <v>27</v>
      </c>
      <c r="AZ272">
        <v>15</v>
      </c>
      <c r="BA272">
        <v>20</v>
      </c>
      <c r="BB272">
        <v>25</v>
      </c>
      <c r="BC272">
        <v>26</v>
      </c>
      <c r="BD272">
        <v>26</v>
      </c>
      <c r="BE272">
        <v>23</v>
      </c>
      <c r="BF272">
        <v>29</v>
      </c>
      <c r="BG272">
        <v>23</v>
      </c>
      <c r="BH272">
        <v>29</v>
      </c>
      <c r="BI272">
        <v>22</v>
      </c>
      <c r="BJ272">
        <v>29</v>
      </c>
      <c r="BK272">
        <v>26</v>
      </c>
      <c r="BL272">
        <v>28</v>
      </c>
      <c r="BM272">
        <v>27</v>
      </c>
      <c r="BN272">
        <v>24</v>
      </c>
      <c r="BO272">
        <v>19</v>
      </c>
      <c r="BP272">
        <v>20</v>
      </c>
      <c r="BQ272">
        <v>19</v>
      </c>
      <c r="BR272">
        <v>32</v>
      </c>
      <c r="BS272">
        <v>18</v>
      </c>
      <c r="BT272">
        <v>18</v>
      </c>
      <c r="BU272">
        <v>26</v>
      </c>
      <c r="BV272">
        <v>24</v>
      </c>
      <c r="BW272">
        <v>25</v>
      </c>
      <c r="BX272">
        <v>253</v>
      </c>
      <c r="BY272">
        <v>164</v>
      </c>
      <c r="BZ272">
        <v>169</v>
      </c>
      <c r="CA272">
        <v>33.068181818181813</v>
      </c>
      <c r="CB272">
        <v>20</v>
      </c>
      <c r="CC272">
        <v>45.93595021547646</v>
      </c>
      <c r="CD272">
        <v>1.3891283913958519</v>
      </c>
      <c r="CE272">
        <v>14</v>
      </c>
      <c r="CF272">
        <v>253</v>
      </c>
      <c r="CG272">
        <v>239</v>
      </c>
      <c r="CH272">
        <v>152</v>
      </c>
      <c r="CI272">
        <v>152</v>
      </c>
    </row>
    <row r="273" spans="1:87" x14ac:dyDescent="0.25">
      <c r="A273">
        <v>356</v>
      </c>
      <c r="B273">
        <v>157760</v>
      </c>
      <c r="C273" t="s">
        <v>1026</v>
      </c>
      <c r="D273" t="s">
        <v>1027</v>
      </c>
      <c r="E273" t="s">
        <v>1028</v>
      </c>
      <c r="F273">
        <v>84.11</v>
      </c>
      <c r="G273" t="s">
        <v>612</v>
      </c>
      <c r="H273">
        <v>84.1</v>
      </c>
      <c r="I273" t="s">
        <v>338</v>
      </c>
      <c r="J273">
        <v>84</v>
      </c>
      <c r="K273" t="s">
        <v>339</v>
      </c>
      <c r="L273" t="s">
        <v>340</v>
      </c>
      <c r="M273" t="s">
        <v>341</v>
      </c>
      <c r="N273">
        <v>311</v>
      </c>
      <c r="O273" t="s">
        <v>613</v>
      </c>
      <c r="P273">
        <v>31</v>
      </c>
      <c r="Q273" t="s">
        <v>205</v>
      </c>
      <c r="R273">
        <v>3</v>
      </c>
      <c r="S273" t="s">
        <v>206</v>
      </c>
      <c r="T273">
        <v>1</v>
      </c>
      <c r="U273" t="s">
        <v>97</v>
      </c>
      <c r="V273">
        <v>11</v>
      </c>
      <c r="W273" t="s">
        <v>97</v>
      </c>
      <c r="X273">
        <v>1</v>
      </c>
      <c r="Y273" t="s">
        <v>98</v>
      </c>
      <c r="Z273">
        <v>2015</v>
      </c>
      <c r="AA273">
        <v>509</v>
      </c>
      <c r="AC273">
        <v>91</v>
      </c>
      <c r="AD273" t="s">
        <v>320</v>
      </c>
      <c r="AE273" t="s">
        <v>146</v>
      </c>
      <c r="AF273" t="s">
        <v>147</v>
      </c>
      <c r="AG273" t="s">
        <v>102</v>
      </c>
      <c r="AH273" t="s">
        <v>144</v>
      </c>
      <c r="AI273">
        <v>48</v>
      </c>
      <c r="AJ273">
        <v>48</v>
      </c>
      <c r="AK273">
        <v>48</v>
      </c>
      <c r="AL273">
        <v>48</v>
      </c>
      <c r="AM273">
        <v>48</v>
      </c>
      <c r="AN273">
        <v>48</v>
      </c>
      <c r="AO273">
        <v>48</v>
      </c>
      <c r="AP273">
        <v>48</v>
      </c>
      <c r="AQ273">
        <v>48</v>
      </c>
      <c r="AR273">
        <v>48</v>
      </c>
      <c r="AS273">
        <v>48</v>
      </c>
      <c r="AT273">
        <v>48</v>
      </c>
      <c r="AU273">
        <v>48</v>
      </c>
      <c r="AV273">
        <v>48</v>
      </c>
      <c r="AW273">
        <v>48</v>
      </c>
      <c r="AX273">
        <v>48</v>
      </c>
      <c r="AY273">
        <v>48</v>
      </c>
      <c r="AZ273">
        <v>48</v>
      </c>
      <c r="BA273">
        <v>48</v>
      </c>
      <c r="BB273">
        <v>48</v>
      </c>
      <c r="BC273">
        <v>48</v>
      </c>
      <c r="BD273">
        <v>48</v>
      </c>
      <c r="BE273">
        <v>48</v>
      </c>
      <c r="BF273">
        <v>48</v>
      </c>
      <c r="BG273">
        <v>48</v>
      </c>
      <c r="BH273">
        <v>48</v>
      </c>
      <c r="BI273">
        <v>48</v>
      </c>
      <c r="BJ273">
        <v>48</v>
      </c>
      <c r="BK273">
        <v>48</v>
      </c>
      <c r="BL273">
        <v>48</v>
      </c>
      <c r="BM273">
        <v>48</v>
      </c>
      <c r="BN273">
        <v>48</v>
      </c>
      <c r="BO273">
        <v>48</v>
      </c>
      <c r="BP273">
        <v>48</v>
      </c>
      <c r="BQ273">
        <v>48</v>
      </c>
      <c r="BR273">
        <v>48</v>
      </c>
      <c r="BS273">
        <v>48</v>
      </c>
      <c r="BT273">
        <v>48</v>
      </c>
      <c r="BU273">
        <v>48</v>
      </c>
      <c r="BV273">
        <v>48</v>
      </c>
      <c r="BW273">
        <v>48</v>
      </c>
      <c r="BX273">
        <v>48</v>
      </c>
      <c r="BY273">
        <v>48</v>
      </c>
      <c r="BZ273">
        <v>48</v>
      </c>
      <c r="CA273">
        <v>48</v>
      </c>
      <c r="CB273">
        <v>48</v>
      </c>
      <c r="CC273">
        <v>0</v>
      </c>
      <c r="CD273">
        <v>0</v>
      </c>
      <c r="CE273">
        <v>48</v>
      </c>
      <c r="CF273">
        <v>48</v>
      </c>
      <c r="CG273">
        <v>0</v>
      </c>
      <c r="CH273">
        <v>0</v>
      </c>
      <c r="CI273">
        <v>0</v>
      </c>
    </row>
    <row r="274" spans="1:87" x14ac:dyDescent="0.25">
      <c r="A274">
        <v>357</v>
      </c>
      <c r="B274">
        <v>158929</v>
      </c>
      <c r="C274" t="s">
        <v>1029</v>
      </c>
      <c r="D274" t="s">
        <v>1030</v>
      </c>
      <c r="E274" t="s">
        <v>1031</v>
      </c>
      <c r="F274">
        <v>11.07</v>
      </c>
      <c r="G274" t="s">
        <v>1032</v>
      </c>
      <c r="H274">
        <v>11</v>
      </c>
      <c r="I274" t="s">
        <v>1033</v>
      </c>
      <c r="J274">
        <v>11</v>
      </c>
      <c r="K274" t="s">
        <v>1033</v>
      </c>
      <c r="L274" t="s">
        <v>100</v>
      </c>
      <c r="M274" t="s">
        <v>1034</v>
      </c>
      <c r="N274">
        <v>113</v>
      </c>
      <c r="O274" t="s">
        <v>119</v>
      </c>
      <c r="P274">
        <v>11</v>
      </c>
      <c r="Q274" t="s">
        <v>95</v>
      </c>
      <c r="R274">
        <v>1</v>
      </c>
      <c r="S274" t="s">
        <v>96</v>
      </c>
      <c r="T274">
        <v>1</v>
      </c>
      <c r="U274" t="s">
        <v>97</v>
      </c>
      <c r="V274">
        <v>11</v>
      </c>
      <c r="W274" t="s">
        <v>97</v>
      </c>
      <c r="X274">
        <v>1</v>
      </c>
      <c r="Y274" t="s">
        <v>98</v>
      </c>
      <c r="Z274">
        <v>2004</v>
      </c>
      <c r="AB274">
        <v>181780000000</v>
      </c>
      <c r="AC274">
        <v>0</v>
      </c>
      <c r="AD274" t="s">
        <v>147</v>
      </c>
      <c r="AE274" t="s">
        <v>100</v>
      </c>
      <c r="AF274" t="s">
        <v>101</v>
      </c>
      <c r="AG274" t="s">
        <v>196</v>
      </c>
      <c r="AH274" t="s">
        <v>144</v>
      </c>
      <c r="AI274">
        <v>3</v>
      </c>
      <c r="AJ274">
        <v>3</v>
      </c>
      <c r="AK274">
        <v>3</v>
      </c>
      <c r="AL274">
        <v>3</v>
      </c>
      <c r="AM274">
        <v>3</v>
      </c>
      <c r="AN274">
        <v>3</v>
      </c>
      <c r="AO274">
        <v>3</v>
      </c>
      <c r="AP274">
        <v>3</v>
      </c>
      <c r="AQ274">
        <v>3</v>
      </c>
      <c r="AR274">
        <v>2</v>
      </c>
      <c r="AS274">
        <v>2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2</v>
      </c>
      <c r="AZ274">
        <v>2</v>
      </c>
      <c r="BA274">
        <v>2</v>
      </c>
      <c r="BB274">
        <v>2</v>
      </c>
      <c r="BC274">
        <v>2</v>
      </c>
      <c r="BD274">
        <v>2</v>
      </c>
      <c r="BE274">
        <v>2</v>
      </c>
      <c r="BF274">
        <v>2</v>
      </c>
      <c r="BG274">
        <v>2</v>
      </c>
      <c r="BH274">
        <v>2</v>
      </c>
      <c r="BI274">
        <v>2</v>
      </c>
      <c r="BJ274">
        <v>2</v>
      </c>
      <c r="BK274">
        <v>2</v>
      </c>
      <c r="BL274">
        <v>2</v>
      </c>
      <c r="BM274">
        <v>2</v>
      </c>
      <c r="BN274">
        <v>2</v>
      </c>
      <c r="BO274">
        <v>2</v>
      </c>
      <c r="BP274">
        <v>2</v>
      </c>
      <c r="BQ274">
        <v>2</v>
      </c>
      <c r="BR274">
        <v>2</v>
      </c>
      <c r="BS274">
        <v>2</v>
      </c>
      <c r="BT274">
        <v>2</v>
      </c>
      <c r="BU274">
        <v>2</v>
      </c>
      <c r="BV274">
        <v>2</v>
      </c>
      <c r="BW274">
        <v>1</v>
      </c>
      <c r="BX274">
        <v>1</v>
      </c>
      <c r="BY274">
        <v>1</v>
      </c>
      <c r="BZ274">
        <v>1</v>
      </c>
      <c r="CA274">
        <v>2.1136363636363638</v>
      </c>
      <c r="CB274">
        <v>2</v>
      </c>
      <c r="CC274">
        <v>0.53769140846768015</v>
      </c>
      <c r="CD274">
        <v>0.25439163411374116</v>
      </c>
      <c r="CE274">
        <v>1</v>
      </c>
      <c r="CF274">
        <v>3</v>
      </c>
      <c r="CG274">
        <v>2</v>
      </c>
      <c r="CH274">
        <v>-2</v>
      </c>
      <c r="CI274">
        <v>2</v>
      </c>
    </row>
    <row r="275" spans="1:87" x14ac:dyDescent="0.25">
      <c r="A275">
        <v>358</v>
      </c>
      <c r="B275">
        <v>159137</v>
      </c>
      <c r="C275" t="s">
        <v>1035</v>
      </c>
      <c r="D275" t="s">
        <v>1036</v>
      </c>
      <c r="E275" t="s">
        <v>1037</v>
      </c>
      <c r="F275">
        <v>73.11</v>
      </c>
      <c r="G275" t="s">
        <v>237</v>
      </c>
      <c r="H275">
        <v>73.099999999999994</v>
      </c>
      <c r="I275" t="s">
        <v>115</v>
      </c>
      <c r="J275">
        <v>73</v>
      </c>
      <c r="K275" t="s">
        <v>116</v>
      </c>
      <c r="L275" t="s">
        <v>117</v>
      </c>
      <c r="M275" t="s">
        <v>118</v>
      </c>
      <c r="N275">
        <v>113</v>
      </c>
      <c r="O275" t="s">
        <v>119</v>
      </c>
      <c r="P275">
        <v>11</v>
      </c>
      <c r="Q275" t="s">
        <v>95</v>
      </c>
      <c r="R275">
        <v>1</v>
      </c>
      <c r="S275" t="s">
        <v>96</v>
      </c>
      <c r="T275">
        <v>5</v>
      </c>
      <c r="U275" t="s">
        <v>386</v>
      </c>
      <c r="V275">
        <v>50</v>
      </c>
      <c r="W275" t="s">
        <v>387</v>
      </c>
      <c r="X275">
        <v>3</v>
      </c>
      <c r="Y275" t="s">
        <v>240</v>
      </c>
      <c r="Z275">
        <v>2022</v>
      </c>
      <c r="AA275">
        <v>3</v>
      </c>
      <c r="AB275">
        <v>207830000</v>
      </c>
      <c r="AC275">
        <v>15</v>
      </c>
      <c r="AD275" t="s">
        <v>173</v>
      </c>
      <c r="AE275" t="s">
        <v>110</v>
      </c>
      <c r="AF275" t="s">
        <v>174</v>
      </c>
      <c r="AG275" t="s">
        <v>123</v>
      </c>
      <c r="AH275" t="s">
        <v>175</v>
      </c>
      <c r="AI275">
        <v>120</v>
      </c>
      <c r="AJ275">
        <v>219</v>
      </c>
      <c r="AK275">
        <v>123</v>
      </c>
      <c r="AL275">
        <v>121</v>
      </c>
      <c r="AM275">
        <v>120</v>
      </c>
      <c r="AN275">
        <v>218</v>
      </c>
      <c r="AO275">
        <v>123</v>
      </c>
      <c r="AP275">
        <v>123</v>
      </c>
      <c r="AQ275">
        <v>121</v>
      </c>
      <c r="AR275">
        <v>123</v>
      </c>
      <c r="AS275">
        <v>218</v>
      </c>
      <c r="AT275">
        <v>121</v>
      </c>
      <c r="AU275">
        <v>123</v>
      </c>
      <c r="AV275">
        <v>123</v>
      </c>
      <c r="AW275">
        <v>128</v>
      </c>
      <c r="AX275">
        <v>128</v>
      </c>
      <c r="AY275">
        <v>123</v>
      </c>
      <c r="AZ275">
        <v>221</v>
      </c>
      <c r="BA275">
        <v>121</v>
      </c>
      <c r="BB275">
        <v>123</v>
      </c>
      <c r="BC275">
        <v>123</v>
      </c>
      <c r="BD275">
        <v>123</v>
      </c>
      <c r="BE275">
        <v>123</v>
      </c>
      <c r="BF275">
        <v>123</v>
      </c>
      <c r="BG275">
        <v>121</v>
      </c>
      <c r="BH275">
        <v>219</v>
      </c>
      <c r="BI275">
        <v>123</v>
      </c>
      <c r="BJ275">
        <v>123</v>
      </c>
      <c r="BK275">
        <v>123</v>
      </c>
      <c r="BL275">
        <v>123</v>
      </c>
      <c r="BM275">
        <v>219</v>
      </c>
      <c r="BN275">
        <v>219</v>
      </c>
      <c r="BO275">
        <v>119</v>
      </c>
      <c r="BP275">
        <v>121</v>
      </c>
      <c r="BQ275">
        <v>214</v>
      </c>
      <c r="BR275">
        <v>120</v>
      </c>
      <c r="BS275">
        <v>120</v>
      </c>
      <c r="BT275">
        <v>120</v>
      </c>
      <c r="BU275">
        <v>122</v>
      </c>
      <c r="BV275">
        <v>120</v>
      </c>
      <c r="BW275">
        <v>122</v>
      </c>
      <c r="BX275">
        <v>122</v>
      </c>
      <c r="BY275">
        <v>218</v>
      </c>
      <c r="BZ275">
        <v>122</v>
      </c>
      <c r="CA275">
        <v>141.86363636363637</v>
      </c>
      <c r="CB275">
        <v>123</v>
      </c>
      <c r="CC275">
        <v>39.27102660557005</v>
      </c>
      <c r="CD275">
        <v>0.27682235992391574</v>
      </c>
      <c r="CE275">
        <v>119</v>
      </c>
      <c r="CF275">
        <v>221</v>
      </c>
      <c r="CG275">
        <v>102</v>
      </c>
      <c r="CH275">
        <v>2</v>
      </c>
      <c r="CI275">
        <v>2</v>
      </c>
    </row>
    <row r="276" spans="1:87" x14ac:dyDescent="0.25">
      <c r="A276">
        <v>360</v>
      </c>
      <c r="B276">
        <v>159854</v>
      </c>
      <c r="C276" t="s">
        <v>1038</v>
      </c>
      <c r="D276" t="s">
        <v>1039</v>
      </c>
      <c r="E276" t="s">
        <v>1040</v>
      </c>
      <c r="F276">
        <v>73.11</v>
      </c>
      <c r="G276" t="s">
        <v>237</v>
      </c>
      <c r="H276">
        <v>73.099999999999994</v>
      </c>
      <c r="I276" t="s">
        <v>115</v>
      </c>
      <c r="J276">
        <v>73</v>
      </c>
      <c r="K276" t="s">
        <v>116</v>
      </c>
      <c r="L276" t="s">
        <v>117</v>
      </c>
      <c r="M276" t="s">
        <v>118</v>
      </c>
      <c r="N276">
        <v>114</v>
      </c>
      <c r="O276" t="s">
        <v>94</v>
      </c>
      <c r="P276">
        <v>11</v>
      </c>
      <c r="Q276" t="s">
        <v>95</v>
      </c>
      <c r="R276">
        <v>1</v>
      </c>
      <c r="S276" t="s">
        <v>96</v>
      </c>
      <c r="T276">
        <v>1</v>
      </c>
      <c r="U276" t="s">
        <v>97</v>
      </c>
      <c r="V276">
        <v>11</v>
      </c>
      <c r="W276" t="s">
        <v>97</v>
      </c>
      <c r="X276">
        <v>1</v>
      </c>
      <c r="Y276" t="s">
        <v>98</v>
      </c>
      <c r="Z276">
        <v>2020</v>
      </c>
      <c r="AA276">
        <v>12</v>
      </c>
      <c r="AB276">
        <v>1986580000</v>
      </c>
      <c r="AC276">
        <v>30</v>
      </c>
      <c r="AD276" t="s">
        <v>134</v>
      </c>
      <c r="AE276" t="s">
        <v>158</v>
      </c>
      <c r="AF276" t="s">
        <v>183</v>
      </c>
      <c r="AG276" t="s">
        <v>233</v>
      </c>
      <c r="AH276" t="s">
        <v>137</v>
      </c>
      <c r="AI276">
        <v>416</v>
      </c>
      <c r="AJ276">
        <v>417</v>
      </c>
      <c r="AK276">
        <v>417</v>
      </c>
      <c r="AL276">
        <v>418</v>
      </c>
      <c r="AM276">
        <v>420</v>
      </c>
      <c r="AN276">
        <v>419</v>
      </c>
      <c r="AO276">
        <v>419</v>
      </c>
      <c r="AP276">
        <v>420</v>
      </c>
      <c r="AQ276">
        <v>421</v>
      </c>
      <c r="AR276">
        <v>422</v>
      </c>
      <c r="AS276">
        <v>425</v>
      </c>
      <c r="AT276">
        <v>425</v>
      </c>
      <c r="AU276">
        <v>424</v>
      </c>
      <c r="AV276">
        <v>424</v>
      </c>
      <c r="AW276">
        <v>425</v>
      </c>
      <c r="AX276">
        <v>419</v>
      </c>
      <c r="AY276">
        <v>427</v>
      </c>
      <c r="AZ276">
        <v>406</v>
      </c>
      <c r="BA276">
        <v>408</v>
      </c>
      <c r="BB276">
        <v>412</v>
      </c>
      <c r="BC276">
        <v>413</v>
      </c>
      <c r="BD276">
        <v>421</v>
      </c>
      <c r="BE276">
        <v>421</v>
      </c>
      <c r="BF276">
        <v>419</v>
      </c>
      <c r="BG276">
        <v>419</v>
      </c>
      <c r="BH276">
        <v>420</v>
      </c>
      <c r="BI276">
        <v>419</v>
      </c>
      <c r="BJ276">
        <v>419</v>
      </c>
      <c r="BK276">
        <v>402</v>
      </c>
      <c r="BL276">
        <v>424</v>
      </c>
      <c r="BM276">
        <v>419</v>
      </c>
      <c r="BN276">
        <v>389</v>
      </c>
      <c r="BO276">
        <v>420</v>
      </c>
      <c r="BP276">
        <v>419</v>
      </c>
      <c r="BQ276">
        <v>421</v>
      </c>
      <c r="BR276">
        <v>421</v>
      </c>
      <c r="BS276">
        <v>421</v>
      </c>
      <c r="BT276">
        <v>422</v>
      </c>
      <c r="BU276">
        <v>421</v>
      </c>
      <c r="BV276">
        <v>483</v>
      </c>
      <c r="BW276">
        <v>514</v>
      </c>
      <c r="BX276">
        <v>514</v>
      </c>
      <c r="BY276">
        <v>9</v>
      </c>
      <c r="BZ276">
        <v>518</v>
      </c>
      <c r="CA276">
        <v>417.09090909090907</v>
      </c>
      <c r="CB276">
        <v>420</v>
      </c>
      <c r="CC276">
        <v>68.499810959446563</v>
      </c>
      <c r="CD276">
        <v>0.1642323279324133</v>
      </c>
      <c r="CE276">
        <v>9</v>
      </c>
      <c r="CF276">
        <v>518</v>
      </c>
      <c r="CG276">
        <v>509</v>
      </c>
      <c r="CH276">
        <v>102</v>
      </c>
      <c r="CI276">
        <v>102</v>
      </c>
    </row>
    <row r="277" spans="1:87" x14ac:dyDescent="0.25">
      <c r="A277">
        <v>361</v>
      </c>
      <c r="B277">
        <v>160010</v>
      </c>
      <c r="C277" t="s">
        <v>1041</v>
      </c>
      <c r="D277" t="s">
        <v>1042</v>
      </c>
      <c r="E277" t="s">
        <v>1043</v>
      </c>
      <c r="F277">
        <v>84.11</v>
      </c>
      <c r="G277" t="s">
        <v>612</v>
      </c>
      <c r="H277">
        <v>84.1</v>
      </c>
      <c r="I277" t="s">
        <v>338</v>
      </c>
      <c r="J277">
        <v>84</v>
      </c>
      <c r="K277" t="s">
        <v>339</v>
      </c>
      <c r="L277" t="s">
        <v>340</v>
      </c>
      <c r="M277" t="s">
        <v>341</v>
      </c>
      <c r="N277">
        <v>321</v>
      </c>
      <c r="O277" t="s">
        <v>1044</v>
      </c>
      <c r="P277">
        <v>32</v>
      </c>
      <c r="Q277" t="s">
        <v>1045</v>
      </c>
      <c r="R277">
        <v>3</v>
      </c>
      <c r="S277" t="s">
        <v>206</v>
      </c>
      <c r="T277">
        <v>1</v>
      </c>
      <c r="U277" t="s">
        <v>97</v>
      </c>
      <c r="V277">
        <v>11</v>
      </c>
      <c r="W277" t="s">
        <v>97</v>
      </c>
      <c r="X277">
        <v>1</v>
      </c>
      <c r="Y277" t="s">
        <v>98</v>
      </c>
      <c r="Z277">
        <v>1990</v>
      </c>
      <c r="AA277">
        <v>1</v>
      </c>
      <c r="AC277">
        <v>11</v>
      </c>
      <c r="AD277" t="s">
        <v>85</v>
      </c>
      <c r="AE277" t="s">
        <v>146</v>
      </c>
      <c r="AF277" t="s">
        <v>147</v>
      </c>
      <c r="AG277" t="s">
        <v>163</v>
      </c>
      <c r="AH277" t="s">
        <v>144</v>
      </c>
      <c r="AI277">
        <v>23</v>
      </c>
      <c r="AJ277">
        <v>25</v>
      </c>
      <c r="AK277">
        <v>25</v>
      </c>
      <c r="AL277">
        <v>32</v>
      </c>
      <c r="AM277">
        <v>31</v>
      </c>
      <c r="AN277">
        <v>31</v>
      </c>
      <c r="AO277">
        <v>33</v>
      </c>
      <c r="AP277">
        <v>30</v>
      </c>
      <c r="AQ277">
        <v>30</v>
      </c>
      <c r="AR277">
        <v>30</v>
      </c>
      <c r="AS277">
        <v>34</v>
      </c>
      <c r="AT277">
        <v>34</v>
      </c>
      <c r="AU277">
        <v>31</v>
      </c>
      <c r="AV277">
        <v>34</v>
      </c>
      <c r="AW277">
        <v>12</v>
      </c>
      <c r="AX277">
        <v>12</v>
      </c>
      <c r="AY277">
        <v>1</v>
      </c>
      <c r="AZ277">
        <v>1</v>
      </c>
      <c r="BA277">
        <v>1</v>
      </c>
      <c r="BB277">
        <v>2</v>
      </c>
      <c r="BC277">
        <v>2</v>
      </c>
      <c r="BD277">
        <v>2</v>
      </c>
      <c r="BE277">
        <v>2</v>
      </c>
      <c r="BF277">
        <v>2</v>
      </c>
      <c r="BG277">
        <v>2</v>
      </c>
      <c r="BH277">
        <v>2</v>
      </c>
      <c r="BI277">
        <v>2</v>
      </c>
      <c r="BJ277">
        <v>2</v>
      </c>
      <c r="BK277">
        <v>2</v>
      </c>
      <c r="BL277">
        <v>2</v>
      </c>
      <c r="BM277">
        <v>2</v>
      </c>
      <c r="BN277">
        <v>2</v>
      </c>
      <c r="BO277">
        <v>2</v>
      </c>
      <c r="BP277">
        <v>2</v>
      </c>
      <c r="BQ277">
        <v>2</v>
      </c>
      <c r="BR277">
        <v>2</v>
      </c>
      <c r="BS277">
        <v>2</v>
      </c>
      <c r="BT277">
        <v>2</v>
      </c>
      <c r="BU277">
        <v>2</v>
      </c>
      <c r="BV277">
        <v>2</v>
      </c>
      <c r="BW277">
        <v>2</v>
      </c>
      <c r="BX277">
        <v>2</v>
      </c>
      <c r="BY277">
        <v>2</v>
      </c>
      <c r="BZ277">
        <v>2</v>
      </c>
      <c r="CA277">
        <v>11.363636363636363</v>
      </c>
      <c r="CB277">
        <v>2</v>
      </c>
      <c r="CC277">
        <v>13.340079336417107</v>
      </c>
      <c r="CD277">
        <v>1.1739269816047055</v>
      </c>
      <c r="CE277">
        <v>1</v>
      </c>
      <c r="CF277">
        <v>34</v>
      </c>
      <c r="CG277">
        <v>33</v>
      </c>
      <c r="CH277">
        <v>-21</v>
      </c>
      <c r="CI277">
        <v>21</v>
      </c>
    </row>
    <row r="278" spans="1:87" x14ac:dyDescent="0.25">
      <c r="A278">
        <v>362</v>
      </c>
      <c r="B278">
        <v>160033</v>
      </c>
      <c r="C278" t="s">
        <v>1046</v>
      </c>
      <c r="D278" t="s">
        <v>308</v>
      </c>
      <c r="E278" t="s">
        <v>309</v>
      </c>
      <c r="F278">
        <v>91.21</v>
      </c>
      <c r="G278" t="s">
        <v>310</v>
      </c>
      <c r="H278">
        <v>91.2</v>
      </c>
      <c r="I278" t="s">
        <v>311</v>
      </c>
      <c r="J278">
        <v>91</v>
      </c>
      <c r="K278" t="s">
        <v>312</v>
      </c>
      <c r="L278" t="s">
        <v>188</v>
      </c>
      <c r="M278" t="s">
        <v>189</v>
      </c>
      <c r="N278">
        <v>312</v>
      </c>
      <c r="O278" t="s">
        <v>204</v>
      </c>
      <c r="P278">
        <v>31</v>
      </c>
      <c r="Q278" t="s">
        <v>205</v>
      </c>
      <c r="R278">
        <v>3</v>
      </c>
      <c r="S278" t="s">
        <v>206</v>
      </c>
      <c r="T278">
        <v>1</v>
      </c>
      <c r="U278" t="s">
        <v>97</v>
      </c>
      <c r="V278">
        <v>11</v>
      </c>
      <c r="W278" t="s">
        <v>97</v>
      </c>
      <c r="X278">
        <v>1</v>
      </c>
      <c r="Y278" t="s">
        <v>98</v>
      </c>
      <c r="Z278">
        <v>1983</v>
      </c>
      <c r="AA278">
        <v>1727</v>
      </c>
      <c r="AC278">
        <v>93</v>
      </c>
      <c r="AD278" t="s">
        <v>99</v>
      </c>
      <c r="AE278" t="s">
        <v>146</v>
      </c>
      <c r="AF278" t="s">
        <v>147</v>
      </c>
      <c r="AG278" t="s">
        <v>208</v>
      </c>
      <c r="AH278" t="s">
        <v>144</v>
      </c>
      <c r="AI278">
        <v>4</v>
      </c>
      <c r="AJ278">
        <v>4</v>
      </c>
      <c r="AK278">
        <v>4</v>
      </c>
      <c r="AL278">
        <v>4</v>
      </c>
      <c r="AM278">
        <v>4</v>
      </c>
      <c r="AN278">
        <v>4</v>
      </c>
      <c r="AO278">
        <v>4</v>
      </c>
      <c r="AP278">
        <v>4</v>
      </c>
      <c r="AQ278">
        <v>4</v>
      </c>
      <c r="AR278">
        <v>4</v>
      </c>
      <c r="AS278">
        <v>4</v>
      </c>
      <c r="AT278">
        <v>4</v>
      </c>
      <c r="AU278">
        <v>4</v>
      </c>
      <c r="AV278">
        <v>4</v>
      </c>
      <c r="AW278">
        <v>4</v>
      </c>
      <c r="AX278">
        <v>4</v>
      </c>
      <c r="AY278">
        <v>4</v>
      </c>
      <c r="AZ278">
        <v>4</v>
      </c>
      <c r="BA278">
        <v>4</v>
      </c>
      <c r="BB278">
        <v>4</v>
      </c>
      <c r="BC278">
        <v>4</v>
      </c>
      <c r="BD278">
        <v>4</v>
      </c>
      <c r="BE278">
        <v>4</v>
      </c>
      <c r="BF278">
        <v>4</v>
      </c>
      <c r="BG278">
        <v>4</v>
      </c>
      <c r="BH278">
        <v>4</v>
      </c>
      <c r="BI278">
        <v>4</v>
      </c>
      <c r="BJ278">
        <v>4</v>
      </c>
      <c r="BK278">
        <v>4</v>
      </c>
      <c r="BL278">
        <v>4</v>
      </c>
      <c r="BM278">
        <v>4</v>
      </c>
      <c r="BN278">
        <v>4</v>
      </c>
      <c r="BO278">
        <v>4</v>
      </c>
      <c r="BP278">
        <v>4</v>
      </c>
      <c r="BQ278">
        <v>4</v>
      </c>
      <c r="BR278">
        <v>4</v>
      </c>
      <c r="BS278">
        <v>4</v>
      </c>
      <c r="BT278">
        <v>4</v>
      </c>
      <c r="BU278">
        <v>4</v>
      </c>
      <c r="BV278">
        <v>4</v>
      </c>
      <c r="BW278">
        <v>4</v>
      </c>
      <c r="BX278">
        <v>4</v>
      </c>
      <c r="BY278">
        <v>4</v>
      </c>
      <c r="BZ278">
        <v>4</v>
      </c>
      <c r="CA278">
        <v>4</v>
      </c>
      <c r="CB278">
        <v>4</v>
      </c>
      <c r="CC278">
        <v>0</v>
      </c>
      <c r="CD278">
        <v>0</v>
      </c>
      <c r="CE278">
        <v>4</v>
      </c>
      <c r="CF278">
        <v>4</v>
      </c>
      <c r="CG278">
        <v>0</v>
      </c>
      <c r="CH278">
        <v>0</v>
      </c>
      <c r="CI278">
        <v>0</v>
      </c>
    </row>
    <row r="279" spans="1:87" x14ac:dyDescent="0.25">
      <c r="A279">
        <v>363</v>
      </c>
      <c r="B279">
        <v>160397</v>
      </c>
      <c r="C279" t="s">
        <v>1047</v>
      </c>
      <c r="D279" t="s">
        <v>1048</v>
      </c>
      <c r="E279" t="s">
        <v>1049</v>
      </c>
      <c r="F279">
        <v>84.11</v>
      </c>
      <c r="G279" t="s">
        <v>612</v>
      </c>
      <c r="H279">
        <v>84.1</v>
      </c>
      <c r="I279" t="s">
        <v>338</v>
      </c>
      <c r="J279">
        <v>84</v>
      </c>
      <c r="K279" t="s">
        <v>339</v>
      </c>
      <c r="L279" t="s">
        <v>340</v>
      </c>
      <c r="M279" t="s">
        <v>341</v>
      </c>
      <c r="N279">
        <v>311</v>
      </c>
      <c r="O279" t="s">
        <v>613</v>
      </c>
      <c r="P279">
        <v>31</v>
      </c>
      <c r="Q279" t="s">
        <v>205</v>
      </c>
      <c r="R279">
        <v>3</v>
      </c>
      <c r="S279" t="s">
        <v>206</v>
      </c>
      <c r="T279">
        <v>1</v>
      </c>
      <c r="U279" t="s">
        <v>97</v>
      </c>
      <c r="V279">
        <v>11</v>
      </c>
      <c r="W279" t="s">
        <v>97</v>
      </c>
      <c r="X279">
        <v>1</v>
      </c>
      <c r="Y279" t="s">
        <v>98</v>
      </c>
      <c r="Z279">
        <v>2013</v>
      </c>
      <c r="AA279">
        <v>72</v>
      </c>
      <c r="AC279">
        <v>50</v>
      </c>
      <c r="AD279" t="s">
        <v>120</v>
      </c>
      <c r="AE279" t="s">
        <v>146</v>
      </c>
      <c r="AF279" t="s">
        <v>147</v>
      </c>
      <c r="AG279" t="s">
        <v>102</v>
      </c>
      <c r="AH279" t="s">
        <v>144</v>
      </c>
      <c r="AI279">
        <v>37</v>
      </c>
      <c r="AJ279">
        <v>37</v>
      </c>
      <c r="AK279">
        <v>38</v>
      </c>
      <c r="AL279">
        <v>38</v>
      </c>
      <c r="AM279">
        <v>38</v>
      </c>
      <c r="AN279">
        <v>37</v>
      </c>
      <c r="AO279">
        <v>37</v>
      </c>
      <c r="AP279">
        <v>37</v>
      </c>
      <c r="AQ279">
        <v>37</v>
      </c>
      <c r="AR279">
        <v>37</v>
      </c>
      <c r="AS279">
        <v>37</v>
      </c>
      <c r="AT279">
        <v>37</v>
      </c>
      <c r="AU279">
        <v>37</v>
      </c>
      <c r="AV279">
        <v>37</v>
      </c>
      <c r="AW279">
        <v>37</v>
      </c>
      <c r="AX279">
        <v>36</v>
      </c>
      <c r="AY279">
        <v>37</v>
      </c>
      <c r="AZ279">
        <v>37</v>
      </c>
      <c r="BA279">
        <v>37</v>
      </c>
      <c r="BB279">
        <v>38</v>
      </c>
      <c r="BC279">
        <v>39</v>
      </c>
      <c r="BD279">
        <v>36</v>
      </c>
      <c r="BE279">
        <v>37</v>
      </c>
      <c r="BF279">
        <v>37</v>
      </c>
      <c r="BG279">
        <v>38</v>
      </c>
      <c r="BH279">
        <v>38</v>
      </c>
      <c r="BI279">
        <v>40</v>
      </c>
      <c r="BJ279">
        <v>40</v>
      </c>
      <c r="BK279">
        <v>36</v>
      </c>
      <c r="BL279">
        <v>7</v>
      </c>
      <c r="BM279">
        <v>8</v>
      </c>
      <c r="BN279">
        <v>8</v>
      </c>
      <c r="BO279">
        <v>8</v>
      </c>
      <c r="BP279">
        <v>5</v>
      </c>
      <c r="BQ279">
        <v>5</v>
      </c>
      <c r="BR279">
        <v>5</v>
      </c>
      <c r="BS279">
        <v>5</v>
      </c>
      <c r="BT279">
        <v>5</v>
      </c>
      <c r="BU279">
        <v>5</v>
      </c>
      <c r="BV279">
        <v>5</v>
      </c>
      <c r="BW279">
        <v>5</v>
      </c>
      <c r="BX279">
        <v>5</v>
      </c>
      <c r="BY279">
        <v>5</v>
      </c>
      <c r="BZ279">
        <v>5</v>
      </c>
      <c r="CA279">
        <v>26.590909090909093</v>
      </c>
      <c r="CB279">
        <v>37</v>
      </c>
      <c r="CC279">
        <v>15.212171047932094</v>
      </c>
      <c r="CD279">
        <v>0.57208164624701885</v>
      </c>
      <c r="CE279">
        <v>5</v>
      </c>
      <c r="CF279">
        <v>40</v>
      </c>
      <c r="CG279">
        <v>35</v>
      </c>
      <c r="CH279">
        <v>-32</v>
      </c>
      <c r="CI279">
        <v>32</v>
      </c>
    </row>
    <row r="280" spans="1:87" x14ac:dyDescent="0.25">
      <c r="A280">
        <v>364</v>
      </c>
      <c r="B280">
        <v>160782</v>
      </c>
      <c r="C280" t="s">
        <v>1050</v>
      </c>
      <c r="D280" t="s">
        <v>1051</v>
      </c>
      <c r="E280" t="s">
        <v>1052</v>
      </c>
      <c r="F280">
        <v>60.39</v>
      </c>
      <c r="G280" t="s">
        <v>152</v>
      </c>
      <c r="H280">
        <v>60.3</v>
      </c>
      <c r="I280" t="s">
        <v>153</v>
      </c>
      <c r="J280">
        <v>60</v>
      </c>
      <c r="K280" t="s">
        <v>154</v>
      </c>
      <c r="L280" t="s">
        <v>92</v>
      </c>
      <c r="M280" t="s">
        <v>93</v>
      </c>
      <c r="N280">
        <v>113</v>
      </c>
      <c r="O280" t="s">
        <v>119</v>
      </c>
      <c r="P280">
        <v>11</v>
      </c>
      <c r="Q280" t="s">
        <v>95</v>
      </c>
      <c r="R280">
        <v>1</v>
      </c>
      <c r="S280" t="s">
        <v>96</v>
      </c>
      <c r="T280">
        <v>4</v>
      </c>
      <c r="U280" t="s">
        <v>691</v>
      </c>
      <c r="V280">
        <v>70</v>
      </c>
      <c r="W280" t="s">
        <v>267</v>
      </c>
      <c r="X280">
        <v>3</v>
      </c>
      <c r="Y280" t="s">
        <v>240</v>
      </c>
      <c r="Z280">
        <v>2005</v>
      </c>
      <c r="AA280">
        <v>2</v>
      </c>
      <c r="AB280">
        <v>62630000</v>
      </c>
      <c r="AC280">
        <v>12</v>
      </c>
      <c r="AD280" t="s">
        <v>104</v>
      </c>
      <c r="AE280" t="s">
        <v>110</v>
      </c>
      <c r="AF280" t="s">
        <v>174</v>
      </c>
      <c r="AG280" t="s">
        <v>196</v>
      </c>
      <c r="AH280" t="s">
        <v>175</v>
      </c>
      <c r="AI280">
        <v>27</v>
      </c>
      <c r="AJ280">
        <v>28</v>
      </c>
      <c r="AK280">
        <v>32</v>
      </c>
      <c r="AL280">
        <v>29</v>
      </c>
      <c r="AM280">
        <v>27</v>
      </c>
      <c r="AN280">
        <v>25</v>
      </c>
      <c r="AO280">
        <v>24</v>
      </c>
      <c r="AP280">
        <v>22</v>
      </c>
      <c r="AQ280">
        <v>27</v>
      </c>
      <c r="AR280">
        <v>33</v>
      </c>
      <c r="AS280">
        <v>25</v>
      </c>
      <c r="AT280">
        <v>20</v>
      </c>
      <c r="AU280">
        <v>20</v>
      </c>
      <c r="AV280">
        <v>23</v>
      </c>
      <c r="AW280">
        <v>22</v>
      </c>
      <c r="AX280">
        <v>23</v>
      </c>
      <c r="AY280">
        <v>28</v>
      </c>
      <c r="AZ280">
        <v>27</v>
      </c>
      <c r="BA280">
        <v>30</v>
      </c>
      <c r="BB280">
        <v>29</v>
      </c>
      <c r="BC280">
        <v>21</v>
      </c>
      <c r="BD280">
        <v>27</v>
      </c>
      <c r="BE280">
        <v>20</v>
      </c>
      <c r="BF280">
        <v>21</v>
      </c>
      <c r="BG280">
        <v>23</v>
      </c>
      <c r="BH280">
        <v>31</v>
      </c>
      <c r="BI280">
        <v>29</v>
      </c>
      <c r="BJ280">
        <v>31</v>
      </c>
      <c r="BK280">
        <v>24</v>
      </c>
      <c r="BL280">
        <v>26</v>
      </c>
      <c r="BM280">
        <v>21</v>
      </c>
      <c r="BN280">
        <v>19</v>
      </c>
      <c r="BO280">
        <v>24</v>
      </c>
      <c r="BP280">
        <v>27</v>
      </c>
      <c r="BQ280">
        <v>28</v>
      </c>
      <c r="BR280">
        <v>27</v>
      </c>
      <c r="BS280">
        <v>26</v>
      </c>
      <c r="BT280">
        <v>32</v>
      </c>
      <c r="BU280">
        <v>27</v>
      </c>
      <c r="BV280">
        <v>24</v>
      </c>
      <c r="BW280">
        <v>24</v>
      </c>
      <c r="BX280">
        <v>25</v>
      </c>
      <c r="BY280">
        <v>22</v>
      </c>
      <c r="BZ280">
        <v>23</v>
      </c>
      <c r="CA280">
        <v>25.522727272727273</v>
      </c>
      <c r="CB280">
        <v>25.5</v>
      </c>
      <c r="CC280">
        <v>3.6183552499150413</v>
      </c>
      <c r="CD280">
        <v>0.1417699296493872</v>
      </c>
      <c r="CE280">
        <v>19</v>
      </c>
      <c r="CF280">
        <v>33</v>
      </c>
      <c r="CG280">
        <v>14</v>
      </c>
      <c r="CH280">
        <v>-4</v>
      </c>
      <c r="CI280">
        <v>4</v>
      </c>
    </row>
    <row r="281" spans="1:87" x14ac:dyDescent="0.25">
      <c r="A281">
        <v>365</v>
      </c>
      <c r="B281">
        <v>162303</v>
      </c>
      <c r="C281" t="s">
        <v>1053</v>
      </c>
      <c r="D281" t="s">
        <v>1054</v>
      </c>
      <c r="E281" t="s">
        <v>1055</v>
      </c>
      <c r="F281">
        <v>84.11</v>
      </c>
      <c r="G281" t="s">
        <v>612</v>
      </c>
      <c r="H281">
        <v>84.1</v>
      </c>
      <c r="I281" t="s">
        <v>338</v>
      </c>
      <c r="J281">
        <v>84</v>
      </c>
      <c r="K281" t="s">
        <v>339</v>
      </c>
      <c r="L281" t="s">
        <v>340</v>
      </c>
      <c r="M281" t="s">
        <v>341</v>
      </c>
      <c r="N281">
        <v>311</v>
      </c>
      <c r="O281" t="s">
        <v>613</v>
      </c>
      <c r="P281">
        <v>31</v>
      </c>
      <c r="Q281" t="s">
        <v>205</v>
      </c>
      <c r="R281">
        <v>3</v>
      </c>
      <c r="S281" t="s">
        <v>206</v>
      </c>
      <c r="T281">
        <v>1</v>
      </c>
      <c r="U281" t="s">
        <v>97</v>
      </c>
      <c r="V281">
        <v>11</v>
      </c>
      <c r="W281" t="s">
        <v>97</v>
      </c>
      <c r="X281">
        <v>1</v>
      </c>
      <c r="Y281" t="s">
        <v>98</v>
      </c>
      <c r="Z281">
        <v>1983</v>
      </c>
      <c r="AA281">
        <v>523</v>
      </c>
      <c r="AC281">
        <v>91</v>
      </c>
      <c r="AD281" t="s">
        <v>320</v>
      </c>
      <c r="AE281" t="s">
        <v>146</v>
      </c>
      <c r="AF281" t="s">
        <v>147</v>
      </c>
      <c r="AG281" t="s">
        <v>208</v>
      </c>
      <c r="AH281" t="s">
        <v>144</v>
      </c>
      <c r="AI281">
        <v>29</v>
      </c>
      <c r="AJ281">
        <v>29</v>
      </c>
      <c r="AK281">
        <v>29</v>
      </c>
      <c r="AL281">
        <v>29</v>
      </c>
      <c r="AM281">
        <v>29</v>
      </c>
      <c r="AN281">
        <v>29</v>
      </c>
      <c r="AO281">
        <v>29</v>
      </c>
      <c r="AP281">
        <v>29</v>
      </c>
      <c r="AQ281">
        <v>29</v>
      </c>
      <c r="AR281">
        <v>29</v>
      </c>
      <c r="AS281">
        <v>29</v>
      </c>
      <c r="AT281">
        <v>29</v>
      </c>
      <c r="AU281">
        <v>29</v>
      </c>
      <c r="AV281">
        <v>29</v>
      </c>
      <c r="AW281">
        <v>29</v>
      </c>
      <c r="AX281">
        <v>29</v>
      </c>
      <c r="AY281">
        <v>29</v>
      </c>
      <c r="AZ281">
        <v>29</v>
      </c>
      <c r="BA281">
        <v>29</v>
      </c>
      <c r="BB281">
        <v>29</v>
      </c>
      <c r="BC281">
        <v>29</v>
      </c>
      <c r="BD281">
        <v>29</v>
      </c>
      <c r="BE281">
        <v>29</v>
      </c>
      <c r="BF281">
        <v>29</v>
      </c>
      <c r="BG281">
        <v>29</v>
      </c>
      <c r="BH281">
        <v>29</v>
      </c>
      <c r="BI281">
        <v>29</v>
      </c>
      <c r="BJ281">
        <v>29</v>
      </c>
      <c r="BK281">
        <v>29</v>
      </c>
      <c r="BL281">
        <v>29</v>
      </c>
      <c r="BM281">
        <v>29</v>
      </c>
      <c r="BN281">
        <v>29</v>
      </c>
      <c r="BO281">
        <v>29</v>
      </c>
      <c r="BP281">
        <v>29</v>
      </c>
      <c r="BQ281">
        <v>29</v>
      </c>
      <c r="BR281">
        <v>29</v>
      </c>
      <c r="BS281">
        <v>29</v>
      </c>
      <c r="BT281">
        <v>29</v>
      </c>
      <c r="BU281">
        <v>28</v>
      </c>
      <c r="BV281">
        <v>28</v>
      </c>
      <c r="BW281">
        <v>28</v>
      </c>
      <c r="BX281">
        <v>28</v>
      </c>
      <c r="BY281">
        <v>28</v>
      </c>
      <c r="BZ281">
        <v>28</v>
      </c>
      <c r="CA281">
        <v>28.863636363636363</v>
      </c>
      <c r="CB281">
        <v>29</v>
      </c>
      <c r="CC281">
        <v>0.34714175717877427</v>
      </c>
      <c r="CD281">
        <v>1.2026958516429974E-2</v>
      </c>
      <c r="CE281">
        <v>28</v>
      </c>
      <c r="CF281">
        <v>29</v>
      </c>
      <c r="CG281">
        <v>1</v>
      </c>
      <c r="CH281">
        <v>-1</v>
      </c>
      <c r="CI281">
        <v>1</v>
      </c>
    </row>
    <row r="282" spans="1:87" x14ac:dyDescent="0.25">
      <c r="A282">
        <v>366</v>
      </c>
      <c r="B282">
        <v>162311</v>
      </c>
      <c r="C282" t="s">
        <v>1056</v>
      </c>
      <c r="D282" t="s">
        <v>302</v>
      </c>
      <c r="E282" t="s">
        <v>303</v>
      </c>
      <c r="F282">
        <v>60.2</v>
      </c>
      <c r="G282" t="s">
        <v>304</v>
      </c>
      <c r="H282">
        <v>60.2</v>
      </c>
      <c r="I282" t="s">
        <v>304</v>
      </c>
      <c r="J282">
        <v>60</v>
      </c>
      <c r="K282" t="s">
        <v>154</v>
      </c>
      <c r="L282" t="s">
        <v>92</v>
      </c>
      <c r="M282" t="s">
        <v>93</v>
      </c>
      <c r="N282">
        <v>573</v>
      </c>
      <c r="O282" t="s">
        <v>141</v>
      </c>
      <c r="P282">
        <v>57</v>
      </c>
      <c r="Q282" t="s">
        <v>142</v>
      </c>
      <c r="R282">
        <v>5</v>
      </c>
      <c r="S282" t="s">
        <v>143</v>
      </c>
      <c r="T282">
        <v>1</v>
      </c>
      <c r="U282" t="s">
        <v>97</v>
      </c>
      <c r="V282">
        <v>11</v>
      </c>
      <c r="W282" t="s">
        <v>97</v>
      </c>
      <c r="X282">
        <v>1</v>
      </c>
      <c r="Y282" t="s">
        <v>98</v>
      </c>
      <c r="Z282">
        <v>1989</v>
      </c>
      <c r="AB282">
        <v>78390000</v>
      </c>
      <c r="AC282">
        <v>0</v>
      </c>
      <c r="AD282" t="s">
        <v>147</v>
      </c>
      <c r="AE282" t="s">
        <v>110</v>
      </c>
      <c r="AF282" t="s">
        <v>174</v>
      </c>
      <c r="AG282" t="s">
        <v>163</v>
      </c>
      <c r="AH282" t="s">
        <v>144</v>
      </c>
      <c r="AI282">
        <v>11</v>
      </c>
      <c r="AJ282">
        <v>9</v>
      </c>
      <c r="AK282">
        <v>8</v>
      </c>
      <c r="AL282">
        <v>8</v>
      </c>
      <c r="AM282">
        <v>11</v>
      </c>
      <c r="AN282">
        <v>10</v>
      </c>
      <c r="AO282">
        <v>11</v>
      </c>
      <c r="AP282">
        <v>9</v>
      </c>
      <c r="AQ282">
        <v>8</v>
      </c>
      <c r="AR282">
        <v>10</v>
      </c>
      <c r="AS282">
        <v>8</v>
      </c>
      <c r="AT282">
        <v>9</v>
      </c>
      <c r="AU282">
        <v>8</v>
      </c>
      <c r="AV282">
        <v>10</v>
      </c>
      <c r="AW282">
        <v>10</v>
      </c>
      <c r="AX282">
        <v>9</v>
      </c>
      <c r="AY282">
        <v>8</v>
      </c>
      <c r="AZ282">
        <v>9</v>
      </c>
      <c r="BA282">
        <v>8</v>
      </c>
      <c r="BB282">
        <v>8</v>
      </c>
      <c r="BC282">
        <v>10</v>
      </c>
      <c r="BD282">
        <v>9</v>
      </c>
      <c r="BE282">
        <v>11</v>
      </c>
      <c r="BF282">
        <v>10</v>
      </c>
      <c r="BG282">
        <v>8</v>
      </c>
      <c r="BH282">
        <v>8</v>
      </c>
      <c r="BI282">
        <v>10</v>
      </c>
      <c r="BJ282">
        <v>11</v>
      </c>
      <c r="BK282">
        <v>9</v>
      </c>
      <c r="BL282">
        <v>10</v>
      </c>
      <c r="BM282">
        <v>8</v>
      </c>
      <c r="BN282">
        <v>9</v>
      </c>
      <c r="BO282">
        <v>9</v>
      </c>
      <c r="BP282">
        <v>8</v>
      </c>
      <c r="BQ282">
        <v>11</v>
      </c>
      <c r="BR282">
        <v>8</v>
      </c>
      <c r="BS282">
        <v>10</v>
      </c>
      <c r="BT282">
        <v>9</v>
      </c>
      <c r="BU282">
        <v>10</v>
      </c>
      <c r="BV282">
        <v>8</v>
      </c>
      <c r="BW282">
        <v>9</v>
      </c>
      <c r="BX282">
        <v>9</v>
      </c>
      <c r="BY282">
        <v>9</v>
      </c>
      <c r="BZ282">
        <v>9</v>
      </c>
      <c r="CA282">
        <v>9.1818181818181817</v>
      </c>
      <c r="CB282">
        <v>9</v>
      </c>
      <c r="CC282">
        <v>1.040409742019768</v>
      </c>
      <c r="CD282">
        <v>0.11331195210116285</v>
      </c>
      <c r="CE282">
        <v>8</v>
      </c>
      <c r="CF282">
        <v>11</v>
      </c>
      <c r="CG282">
        <v>3</v>
      </c>
      <c r="CH282">
        <v>-2</v>
      </c>
      <c r="CI282">
        <v>2</v>
      </c>
    </row>
    <row r="283" spans="1:87" x14ac:dyDescent="0.25">
      <c r="A283">
        <v>368</v>
      </c>
      <c r="B283">
        <v>162920</v>
      </c>
      <c r="C283" t="s">
        <v>1057</v>
      </c>
      <c r="D283" t="s">
        <v>1058</v>
      </c>
      <c r="E283" t="s">
        <v>1059</v>
      </c>
      <c r="F283">
        <v>63.1</v>
      </c>
      <c r="G283" t="s">
        <v>171</v>
      </c>
      <c r="H283">
        <v>63.1</v>
      </c>
      <c r="I283" t="s">
        <v>171</v>
      </c>
      <c r="J283">
        <v>63</v>
      </c>
      <c r="K283" t="s">
        <v>172</v>
      </c>
      <c r="L283" t="s">
        <v>131</v>
      </c>
      <c r="M283" t="s">
        <v>132</v>
      </c>
      <c r="N283">
        <v>113</v>
      </c>
      <c r="O283" t="s">
        <v>119</v>
      </c>
      <c r="P283">
        <v>11</v>
      </c>
      <c r="Q283" t="s">
        <v>95</v>
      </c>
      <c r="R283">
        <v>1</v>
      </c>
      <c r="S283" t="s">
        <v>96</v>
      </c>
      <c r="T283">
        <v>1</v>
      </c>
      <c r="U283" t="s">
        <v>97</v>
      </c>
      <c r="V283">
        <v>11</v>
      </c>
      <c r="W283" t="s">
        <v>97</v>
      </c>
      <c r="X283">
        <v>1</v>
      </c>
      <c r="Y283" t="s">
        <v>98</v>
      </c>
      <c r="Z283">
        <v>2011</v>
      </c>
      <c r="AA283">
        <v>2</v>
      </c>
      <c r="AB283">
        <v>87730000</v>
      </c>
      <c r="AC283">
        <v>12</v>
      </c>
      <c r="AD283" t="s">
        <v>104</v>
      </c>
      <c r="AE283" t="s">
        <v>110</v>
      </c>
      <c r="AF283" t="s">
        <v>174</v>
      </c>
      <c r="AG283" t="s">
        <v>102</v>
      </c>
      <c r="AH283" t="s">
        <v>175</v>
      </c>
      <c r="AI283">
        <v>28</v>
      </c>
      <c r="AJ283">
        <v>28</v>
      </c>
      <c r="AK283">
        <v>28</v>
      </c>
      <c r="AL283">
        <v>28</v>
      </c>
      <c r="AM283">
        <v>28</v>
      </c>
      <c r="AN283">
        <v>29</v>
      </c>
      <c r="AO283">
        <v>90</v>
      </c>
      <c r="AP283">
        <v>89</v>
      </c>
      <c r="AQ283">
        <v>89</v>
      </c>
      <c r="AR283">
        <v>89</v>
      </c>
      <c r="AS283">
        <v>89</v>
      </c>
      <c r="AT283">
        <v>89</v>
      </c>
      <c r="AU283">
        <v>89</v>
      </c>
      <c r="AV283">
        <v>89</v>
      </c>
      <c r="AW283">
        <v>89</v>
      </c>
      <c r="AX283">
        <v>89</v>
      </c>
      <c r="AY283">
        <v>89</v>
      </c>
      <c r="AZ283">
        <v>89</v>
      </c>
      <c r="BA283">
        <v>89</v>
      </c>
      <c r="BB283">
        <v>89</v>
      </c>
      <c r="BC283">
        <v>1</v>
      </c>
      <c r="BD283">
        <v>89</v>
      </c>
      <c r="BE283">
        <v>90</v>
      </c>
      <c r="BF283">
        <v>90</v>
      </c>
      <c r="BG283">
        <v>91</v>
      </c>
      <c r="BH283">
        <v>88</v>
      </c>
      <c r="BI283">
        <v>87</v>
      </c>
      <c r="BJ283">
        <v>87</v>
      </c>
      <c r="BK283">
        <v>87</v>
      </c>
      <c r="BL283">
        <v>86</v>
      </c>
      <c r="BM283">
        <v>86</v>
      </c>
      <c r="BN283">
        <v>68</v>
      </c>
      <c r="BO283">
        <v>68</v>
      </c>
      <c r="BP283">
        <v>68</v>
      </c>
      <c r="BQ283">
        <v>68</v>
      </c>
      <c r="BR283">
        <v>68</v>
      </c>
      <c r="BS283">
        <v>68</v>
      </c>
      <c r="BT283">
        <v>68</v>
      </c>
      <c r="BU283">
        <v>68</v>
      </c>
      <c r="BV283">
        <v>68</v>
      </c>
      <c r="BW283">
        <v>68</v>
      </c>
      <c r="BX283">
        <v>68</v>
      </c>
      <c r="BY283">
        <v>68</v>
      </c>
      <c r="BZ283">
        <v>68</v>
      </c>
      <c r="CA283">
        <v>72.318181818181813</v>
      </c>
      <c r="CB283">
        <v>86.5</v>
      </c>
      <c r="CC283">
        <v>23.365421407446707</v>
      </c>
      <c r="CD283">
        <v>0.32309193649517765</v>
      </c>
      <c r="CE283">
        <v>1</v>
      </c>
      <c r="CF283">
        <v>91</v>
      </c>
      <c r="CG283">
        <v>90</v>
      </c>
      <c r="CH283">
        <v>40</v>
      </c>
      <c r="CI283">
        <v>40</v>
      </c>
    </row>
    <row r="284" spans="1:87" x14ac:dyDescent="0.25">
      <c r="A284">
        <v>369</v>
      </c>
      <c r="B284">
        <v>164376</v>
      </c>
      <c r="C284" t="s">
        <v>1060</v>
      </c>
      <c r="D284" t="s">
        <v>1061</v>
      </c>
      <c r="E284" t="s">
        <v>1062</v>
      </c>
      <c r="F284">
        <v>47.64</v>
      </c>
      <c r="G284" t="s">
        <v>1063</v>
      </c>
      <c r="H284">
        <v>47.6</v>
      </c>
      <c r="I284" t="s">
        <v>327</v>
      </c>
      <c r="J284">
        <v>47</v>
      </c>
      <c r="K284" t="s">
        <v>280</v>
      </c>
      <c r="L284" t="s">
        <v>281</v>
      </c>
      <c r="M284" t="s">
        <v>282</v>
      </c>
      <c r="N284">
        <v>113</v>
      </c>
      <c r="O284" t="s">
        <v>119</v>
      </c>
      <c r="P284">
        <v>11</v>
      </c>
      <c r="Q284" t="s">
        <v>95</v>
      </c>
      <c r="R284">
        <v>1</v>
      </c>
      <c r="S284" t="s">
        <v>96</v>
      </c>
      <c r="T284">
        <v>3</v>
      </c>
      <c r="U284" t="s">
        <v>554</v>
      </c>
      <c r="V284">
        <v>70</v>
      </c>
      <c r="W284" t="s">
        <v>267</v>
      </c>
      <c r="X284">
        <v>3</v>
      </c>
      <c r="Y284" t="s">
        <v>240</v>
      </c>
      <c r="Z284">
        <v>2009</v>
      </c>
      <c r="AA284">
        <v>21</v>
      </c>
      <c r="AB284">
        <v>1651120000</v>
      </c>
      <c r="AC284">
        <v>40</v>
      </c>
      <c r="AD284" t="s">
        <v>283</v>
      </c>
      <c r="AE284" t="s">
        <v>158</v>
      </c>
      <c r="AF284" t="s">
        <v>183</v>
      </c>
      <c r="AG284" t="s">
        <v>136</v>
      </c>
      <c r="AH284" t="s">
        <v>137</v>
      </c>
      <c r="AI284">
        <v>34</v>
      </c>
      <c r="AJ284">
        <v>35</v>
      </c>
      <c r="AK284">
        <v>34</v>
      </c>
      <c r="AL284">
        <v>41</v>
      </c>
      <c r="AM284">
        <v>41</v>
      </c>
      <c r="AN284">
        <v>41</v>
      </c>
      <c r="AO284">
        <v>41</v>
      </c>
      <c r="AP284">
        <v>41</v>
      </c>
      <c r="AQ284">
        <v>41</v>
      </c>
      <c r="AR284">
        <v>33</v>
      </c>
      <c r="AS284">
        <v>33</v>
      </c>
      <c r="AT284">
        <v>33</v>
      </c>
      <c r="AU284">
        <v>33</v>
      </c>
      <c r="AV284">
        <v>33</v>
      </c>
      <c r="AW284">
        <v>33</v>
      </c>
      <c r="AX284">
        <v>33</v>
      </c>
      <c r="AY284">
        <v>33</v>
      </c>
      <c r="AZ284">
        <v>33</v>
      </c>
      <c r="BA284">
        <v>33</v>
      </c>
      <c r="BB284">
        <v>33</v>
      </c>
      <c r="BC284">
        <v>33</v>
      </c>
      <c r="BD284">
        <v>33</v>
      </c>
      <c r="BE284">
        <v>33</v>
      </c>
      <c r="BF284">
        <v>33</v>
      </c>
      <c r="BG284">
        <v>34</v>
      </c>
      <c r="BH284">
        <v>34</v>
      </c>
      <c r="BI284">
        <v>37</v>
      </c>
      <c r="BJ284">
        <v>37</v>
      </c>
      <c r="BK284">
        <v>43</v>
      </c>
      <c r="BL284">
        <v>43</v>
      </c>
      <c r="BM284">
        <v>34</v>
      </c>
      <c r="BN284">
        <v>34</v>
      </c>
      <c r="BO284">
        <v>34</v>
      </c>
      <c r="BP284">
        <v>34</v>
      </c>
      <c r="BQ284">
        <v>34</v>
      </c>
      <c r="BR284">
        <v>34</v>
      </c>
      <c r="BS284">
        <v>34</v>
      </c>
      <c r="BT284">
        <v>34</v>
      </c>
      <c r="BU284">
        <v>34</v>
      </c>
      <c r="BV284">
        <v>34</v>
      </c>
      <c r="BW284">
        <v>34</v>
      </c>
      <c r="BX284">
        <v>34</v>
      </c>
      <c r="BY284">
        <v>34</v>
      </c>
      <c r="BZ284">
        <v>34</v>
      </c>
      <c r="CA284">
        <v>35.18181818181818</v>
      </c>
      <c r="CB284">
        <v>34</v>
      </c>
      <c r="CC284">
        <v>3.1569246683318566</v>
      </c>
      <c r="CD284">
        <v>8.9731708918993347E-2</v>
      </c>
      <c r="CE284">
        <v>33</v>
      </c>
      <c r="CF284">
        <v>43</v>
      </c>
      <c r="CG284">
        <v>10</v>
      </c>
      <c r="CH284">
        <v>0</v>
      </c>
      <c r="CI284">
        <v>0</v>
      </c>
    </row>
    <row r="285" spans="1:87" x14ac:dyDescent="0.25">
      <c r="A285">
        <v>370</v>
      </c>
      <c r="B285">
        <v>164889</v>
      </c>
      <c r="C285" t="s">
        <v>1064</v>
      </c>
      <c r="D285" t="s">
        <v>1065</v>
      </c>
      <c r="E285" t="s">
        <v>1066</v>
      </c>
      <c r="F285">
        <v>70.2</v>
      </c>
      <c r="G285" t="s">
        <v>469</v>
      </c>
      <c r="H285">
        <v>70.2</v>
      </c>
      <c r="I285" t="s">
        <v>469</v>
      </c>
      <c r="J285">
        <v>70</v>
      </c>
      <c r="K285" t="s">
        <v>470</v>
      </c>
      <c r="L285" t="s">
        <v>117</v>
      </c>
      <c r="M285" t="s">
        <v>118</v>
      </c>
      <c r="N285">
        <v>113</v>
      </c>
      <c r="O285" t="s">
        <v>119</v>
      </c>
      <c r="P285">
        <v>11</v>
      </c>
      <c r="Q285" t="s">
        <v>95</v>
      </c>
      <c r="R285">
        <v>1</v>
      </c>
      <c r="S285" t="s">
        <v>96</v>
      </c>
      <c r="T285">
        <v>1</v>
      </c>
      <c r="U285" t="s">
        <v>97</v>
      </c>
      <c r="V285">
        <v>11</v>
      </c>
      <c r="W285" t="s">
        <v>97</v>
      </c>
      <c r="X285">
        <v>1</v>
      </c>
      <c r="Y285" t="s">
        <v>98</v>
      </c>
      <c r="Z285">
        <v>2011</v>
      </c>
      <c r="AA285">
        <v>7</v>
      </c>
      <c r="AB285">
        <v>489180000</v>
      </c>
      <c r="AC285">
        <v>22</v>
      </c>
      <c r="AD285" t="s">
        <v>195</v>
      </c>
      <c r="AE285" t="s">
        <v>125</v>
      </c>
      <c r="AF285" t="s">
        <v>135</v>
      </c>
      <c r="AG285" t="s">
        <v>102</v>
      </c>
      <c r="AH285" t="s">
        <v>175</v>
      </c>
      <c r="AI285">
        <v>21</v>
      </c>
      <c r="AJ285">
        <v>23</v>
      </c>
      <c r="AK285">
        <v>23</v>
      </c>
      <c r="AL285">
        <v>25</v>
      </c>
      <c r="AM285">
        <v>23</v>
      </c>
      <c r="AN285">
        <v>25</v>
      </c>
      <c r="AO285">
        <v>23</v>
      </c>
      <c r="AP285">
        <v>29</v>
      </c>
      <c r="AQ285">
        <v>31</v>
      </c>
      <c r="AR285">
        <v>33</v>
      </c>
      <c r="AS285">
        <v>10</v>
      </c>
      <c r="AT285">
        <v>33</v>
      </c>
      <c r="AU285">
        <v>31</v>
      </c>
      <c r="AV285">
        <v>29</v>
      </c>
      <c r="AW285">
        <v>31</v>
      </c>
      <c r="AX285">
        <v>31</v>
      </c>
      <c r="AY285">
        <v>29</v>
      </c>
      <c r="AZ285">
        <v>29</v>
      </c>
      <c r="BA285">
        <v>31</v>
      </c>
      <c r="BB285">
        <v>30</v>
      </c>
      <c r="BC285">
        <v>29</v>
      </c>
      <c r="BD285">
        <v>33</v>
      </c>
      <c r="BE285">
        <v>29</v>
      </c>
      <c r="BF285">
        <v>31</v>
      </c>
      <c r="BG285">
        <v>24</v>
      </c>
      <c r="BH285">
        <v>22</v>
      </c>
      <c r="BI285">
        <v>11</v>
      </c>
      <c r="BJ285">
        <v>20</v>
      </c>
      <c r="BK285">
        <v>20</v>
      </c>
      <c r="BL285">
        <v>22</v>
      </c>
      <c r="BM285">
        <v>20</v>
      </c>
      <c r="BN285">
        <v>20</v>
      </c>
      <c r="BO285">
        <v>20</v>
      </c>
      <c r="BP285">
        <v>18</v>
      </c>
      <c r="BQ285">
        <v>10</v>
      </c>
      <c r="BR285">
        <v>20</v>
      </c>
      <c r="BS285">
        <v>18</v>
      </c>
      <c r="BT285">
        <v>16</v>
      </c>
      <c r="BU285">
        <v>14</v>
      </c>
      <c r="BV285">
        <v>14</v>
      </c>
      <c r="BW285">
        <v>12</v>
      </c>
      <c r="BX285">
        <v>14</v>
      </c>
      <c r="BY285">
        <v>12</v>
      </c>
      <c r="BZ285">
        <v>12</v>
      </c>
      <c r="CA285">
        <v>22.75</v>
      </c>
      <c r="CB285">
        <v>23</v>
      </c>
      <c r="CC285">
        <v>7.1564737321581635</v>
      </c>
      <c r="CD285">
        <v>0.31457027394101816</v>
      </c>
      <c r="CE285">
        <v>10</v>
      </c>
      <c r="CF285">
        <v>33</v>
      </c>
      <c r="CG285">
        <v>23</v>
      </c>
      <c r="CH285">
        <v>-9</v>
      </c>
      <c r="CI285">
        <v>9</v>
      </c>
    </row>
    <row r="286" spans="1:87" x14ac:dyDescent="0.25">
      <c r="A286">
        <v>371</v>
      </c>
      <c r="B286">
        <v>165144</v>
      </c>
      <c r="C286" t="s">
        <v>1067</v>
      </c>
      <c r="D286" t="s">
        <v>1068</v>
      </c>
      <c r="E286" t="s">
        <v>1069</v>
      </c>
      <c r="F286">
        <v>91.21</v>
      </c>
      <c r="G286" t="s">
        <v>310</v>
      </c>
      <c r="H286">
        <v>91.2</v>
      </c>
      <c r="I286" t="s">
        <v>311</v>
      </c>
      <c r="J286">
        <v>91</v>
      </c>
      <c r="K286" t="s">
        <v>312</v>
      </c>
      <c r="L286" t="s">
        <v>188</v>
      </c>
      <c r="M286" t="s">
        <v>189</v>
      </c>
      <c r="N286">
        <v>312</v>
      </c>
      <c r="O286" t="s">
        <v>204</v>
      </c>
      <c r="P286">
        <v>31</v>
      </c>
      <c r="Q286" t="s">
        <v>205</v>
      </c>
      <c r="R286">
        <v>3</v>
      </c>
      <c r="S286" t="s">
        <v>206</v>
      </c>
      <c r="T286">
        <v>1</v>
      </c>
      <c r="U286" t="s">
        <v>97</v>
      </c>
      <c r="V286">
        <v>11</v>
      </c>
      <c r="W286" t="s">
        <v>97</v>
      </c>
      <c r="X286">
        <v>1</v>
      </c>
      <c r="Y286" t="s">
        <v>98</v>
      </c>
      <c r="Z286">
        <v>1985</v>
      </c>
      <c r="AA286">
        <v>584</v>
      </c>
      <c r="AC286">
        <v>91</v>
      </c>
      <c r="AD286" t="s">
        <v>320</v>
      </c>
      <c r="AE286" t="s">
        <v>146</v>
      </c>
      <c r="AF286" t="s">
        <v>147</v>
      </c>
      <c r="AG286" t="s">
        <v>208</v>
      </c>
      <c r="AH286" t="s">
        <v>144</v>
      </c>
      <c r="AI286">
        <v>9</v>
      </c>
      <c r="AJ286">
        <v>9</v>
      </c>
      <c r="AK286">
        <v>9</v>
      </c>
      <c r="AL286">
        <v>9</v>
      </c>
      <c r="AM286">
        <v>9</v>
      </c>
      <c r="AN286">
        <v>9</v>
      </c>
      <c r="AO286">
        <v>9</v>
      </c>
      <c r="AP286">
        <v>9</v>
      </c>
      <c r="AQ286">
        <v>9</v>
      </c>
      <c r="AR286">
        <v>9</v>
      </c>
      <c r="AS286">
        <v>9</v>
      </c>
      <c r="AT286">
        <v>9</v>
      </c>
      <c r="AU286">
        <v>11</v>
      </c>
      <c r="AV286">
        <v>9</v>
      </c>
      <c r="AW286">
        <v>9</v>
      </c>
      <c r="AX286">
        <v>9</v>
      </c>
      <c r="AY286">
        <v>9</v>
      </c>
      <c r="AZ286">
        <v>9</v>
      </c>
      <c r="BA286">
        <v>9</v>
      </c>
      <c r="BB286">
        <v>9</v>
      </c>
      <c r="BC286">
        <v>9</v>
      </c>
      <c r="BD286">
        <v>9</v>
      </c>
      <c r="BE286">
        <v>9</v>
      </c>
      <c r="BF286">
        <v>9</v>
      </c>
      <c r="BG286">
        <v>9</v>
      </c>
      <c r="BH286">
        <v>9</v>
      </c>
      <c r="BI286">
        <v>9</v>
      </c>
      <c r="BJ286">
        <v>9</v>
      </c>
      <c r="BK286">
        <v>9</v>
      </c>
      <c r="BL286">
        <v>9</v>
      </c>
      <c r="BM286">
        <v>9</v>
      </c>
      <c r="BN286">
        <v>9</v>
      </c>
      <c r="BO286">
        <v>9</v>
      </c>
      <c r="BP286">
        <v>9</v>
      </c>
      <c r="BQ286">
        <v>9</v>
      </c>
      <c r="BR286">
        <v>9</v>
      </c>
      <c r="BS286">
        <v>9</v>
      </c>
      <c r="BT286">
        <v>11</v>
      </c>
      <c r="BU286">
        <v>11</v>
      </c>
      <c r="BV286">
        <v>11</v>
      </c>
      <c r="BW286">
        <v>11</v>
      </c>
      <c r="BX286">
        <v>11</v>
      </c>
      <c r="BY286">
        <v>11</v>
      </c>
      <c r="BZ286">
        <v>11</v>
      </c>
      <c r="CA286">
        <v>9.3636363636363633</v>
      </c>
      <c r="CB286">
        <v>9</v>
      </c>
      <c r="CC286">
        <v>0.78030730651482638</v>
      </c>
      <c r="CD286">
        <v>8.3333790016146506E-2</v>
      </c>
      <c r="CE286">
        <v>9</v>
      </c>
      <c r="CF286">
        <v>11</v>
      </c>
      <c r="CG286">
        <v>2</v>
      </c>
      <c r="CH286">
        <v>2</v>
      </c>
      <c r="CI286">
        <v>2</v>
      </c>
    </row>
    <row r="287" spans="1:87" x14ac:dyDescent="0.25">
      <c r="A287">
        <v>372</v>
      </c>
      <c r="B287">
        <v>165712</v>
      </c>
      <c r="C287" t="s">
        <v>1070</v>
      </c>
      <c r="D287" t="s">
        <v>87</v>
      </c>
      <c r="E287" t="s">
        <v>88</v>
      </c>
      <c r="F287">
        <v>58.12</v>
      </c>
      <c r="G287" t="s">
        <v>89</v>
      </c>
      <c r="H287">
        <v>58.1</v>
      </c>
      <c r="I287" t="s">
        <v>90</v>
      </c>
      <c r="J287">
        <v>58</v>
      </c>
      <c r="K287" t="s">
        <v>91</v>
      </c>
      <c r="L287" t="s">
        <v>92</v>
      </c>
      <c r="M287" t="s">
        <v>93</v>
      </c>
      <c r="N287">
        <v>114</v>
      </c>
      <c r="O287" t="s">
        <v>94</v>
      </c>
      <c r="P287">
        <v>11</v>
      </c>
      <c r="Q287" t="s">
        <v>95</v>
      </c>
      <c r="R287">
        <v>1</v>
      </c>
      <c r="S287" t="s">
        <v>96</v>
      </c>
      <c r="T287">
        <v>1</v>
      </c>
      <c r="U287" t="s">
        <v>97</v>
      </c>
      <c r="V287">
        <v>11</v>
      </c>
      <c r="W287" t="s">
        <v>97</v>
      </c>
      <c r="X287">
        <v>1</v>
      </c>
      <c r="Y287" t="s">
        <v>98</v>
      </c>
      <c r="Z287">
        <v>2013</v>
      </c>
      <c r="AA287">
        <v>1974</v>
      </c>
      <c r="AB287">
        <v>57098150000</v>
      </c>
      <c r="AC287">
        <v>93</v>
      </c>
      <c r="AD287" t="s">
        <v>99</v>
      </c>
      <c r="AE287" t="s">
        <v>100</v>
      </c>
      <c r="AF287" t="s">
        <v>101</v>
      </c>
      <c r="AG287" t="s">
        <v>102</v>
      </c>
      <c r="AH287" t="s">
        <v>103</v>
      </c>
      <c r="AI287">
        <v>12</v>
      </c>
      <c r="AJ287">
        <v>12</v>
      </c>
      <c r="AK287">
        <v>12</v>
      </c>
      <c r="AL287">
        <v>12</v>
      </c>
      <c r="AM287">
        <v>12</v>
      </c>
      <c r="AN287">
        <v>12</v>
      </c>
      <c r="AO287">
        <v>12</v>
      </c>
      <c r="AP287">
        <v>12</v>
      </c>
      <c r="AQ287">
        <v>12</v>
      </c>
      <c r="AR287">
        <v>13</v>
      </c>
      <c r="AS287">
        <v>13</v>
      </c>
      <c r="AT287">
        <v>13</v>
      </c>
      <c r="AU287">
        <v>13</v>
      </c>
      <c r="AV287">
        <v>13</v>
      </c>
      <c r="AW287">
        <v>13</v>
      </c>
      <c r="AX287">
        <v>13</v>
      </c>
      <c r="AY287">
        <v>13</v>
      </c>
      <c r="AZ287">
        <v>13</v>
      </c>
      <c r="BA287">
        <v>12</v>
      </c>
      <c r="BB287">
        <v>13</v>
      </c>
      <c r="BC287">
        <v>13</v>
      </c>
      <c r="BD287">
        <v>13</v>
      </c>
      <c r="BE287">
        <v>13</v>
      </c>
      <c r="BF287">
        <v>12</v>
      </c>
      <c r="BG287">
        <v>13</v>
      </c>
      <c r="BH287">
        <v>13</v>
      </c>
      <c r="BI287">
        <v>13</v>
      </c>
      <c r="BJ287">
        <v>13</v>
      </c>
      <c r="BK287">
        <v>13</v>
      </c>
      <c r="BL287">
        <v>13</v>
      </c>
      <c r="BM287">
        <v>13</v>
      </c>
      <c r="BN287">
        <v>13</v>
      </c>
      <c r="BO287">
        <v>13</v>
      </c>
      <c r="BP287">
        <v>13</v>
      </c>
      <c r="BQ287">
        <v>13</v>
      </c>
      <c r="BR287">
        <v>13</v>
      </c>
      <c r="BS287">
        <v>13</v>
      </c>
      <c r="BT287">
        <v>13</v>
      </c>
      <c r="BU287">
        <v>13</v>
      </c>
      <c r="BV287">
        <v>13</v>
      </c>
      <c r="BW287">
        <v>12</v>
      </c>
      <c r="BX287">
        <v>13</v>
      </c>
      <c r="BY287">
        <v>13</v>
      </c>
      <c r="BZ287">
        <v>13</v>
      </c>
      <c r="CA287">
        <v>12.727272727272727</v>
      </c>
      <c r="CB287">
        <v>13</v>
      </c>
      <c r="CC287">
        <v>0.45051063346696724</v>
      </c>
      <c r="CD287">
        <v>3.5397264058118855E-2</v>
      </c>
      <c r="CE287">
        <v>12</v>
      </c>
      <c r="CF287">
        <v>13</v>
      </c>
      <c r="CG287">
        <v>1</v>
      </c>
      <c r="CH287">
        <v>1</v>
      </c>
      <c r="CI287">
        <v>1</v>
      </c>
    </row>
    <row r="288" spans="1:87" x14ac:dyDescent="0.25">
      <c r="A288">
        <v>373</v>
      </c>
      <c r="B288">
        <v>165956</v>
      </c>
      <c r="C288" t="s">
        <v>1071</v>
      </c>
      <c r="D288" t="s">
        <v>1072</v>
      </c>
      <c r="E288" t="s">
        <v>1073</v>
      </c>
      <c r="F288">
        <v>84.25</v>
      </c>
      <c r="G288" t="s">
        <v>1074</v>
      </c>
      <c r="H288">
        <v>84.2</v>
      </c>
      <c r="I288" t="s">
        <v>846</v>
      </c>
      <c r="J288">
        <v>84</v>
      </c>
      <c r="K288" t="s">
        <v>339</v>
      </c>
      <c r="L288" t="s">
        <v>340</v>
      </c>
      <c r="M288" t="s">
        <v>341</v>
      </c>
      <c r="N288">
        <v>312</v>
      </c>
      <c r="O288" t="s">
        <v>204</v>
      </c>
      <c r="P288">
        <v>31</v>
      </c>
      <c r="Q288" t="s">
        <v>205</v>
      </c>
      <c r="R288">
        <v>3</v>
      </c>
      <c r="S288" t="s">
        <v>206</v>
      </c>
      <c r="T288">
        <v>1</v>
      </c>
      <c r="U288" t="s">
        <v>97</v>
      </c>
      <c r="V288">
        <v>11</v>
      </c>
      <c r="W288" t="s">
        <v>97</v>
      </c>
      <c r="X288">
        <v>1</v>
      </c>
      <c r="Y288" t="s">
        <v>98</v>
      </c>
      <c r="Z288">
        <v>1999</v>
      </c>
      <c r="AC288">
        <v>0</v>
      </c>
      <c r="AD288" t="s">
        <v>147</v>
      </c>
      <c r="AE288" t="s">
        <v>146</v>
      </c>
      <c r="AF288" t="s">
        <v>147</v>
      </c>
      <c r="AG288" t="s">
        <v>157</v>
      </c>
      <c r="AH288" t="s">
        <v>144</v>
      </c>
      <c r="AI288">
        <v>3</v>
      </c>
      <c r="AJ288">
        <v>2</v>
      </c>
      <c r="AK288">
        <v>2</v>
      </c>
      <c r="AL288">
        <v>2</v>
      </c>
      <c r="AM288">
        <v>2</v>
      </c>
      <c r="AN288">
        <v>2</v>
      </c>
      <c r="AO288">
        <v>2</v>
      </c>
      <c r="AP288">
        <v>2</v>
      </c>
      <c r="AQ288">
        <v>2</v>
      </c>
      <c r="AR288">
        <v>2</v>
      </c>
      <c r="AS288">
        <v>2</v>
      </c>
      <c r="AT288">
        <v>2</v>
      </c>
      <c r="AU288">
        <v>2</v>
      </c>
      <c r="AV288">
        <v>2</v>
      </c>
      <c r="AW288">
        <v>2</v>
      </c>
      <c r="AX288">
        <v>2</v>
      </c>
      <c r="AY288">
        <v>2</v>
      </c>
      <c r="AZ288">
        <v>2</v>
      </c>
      <c r="BA288">
        <v>2</v>
      </c>
      <c r="BB288">
        <v>2</v>
      </c>
      <c r="BC288">
        <v>2</v>
      </c>
      <c r="BD288">
        <v>2</v>
      </c>
      <c r="BE288">
        <v>2</v>
      </c>
      <c r="BF288">
        <v>2</v>
      </c>
      <c r="BG288">
        <v>2</v>
      </c>
      <c r="BH288">
        <v>2</v>
      </c>
      <c r="BI288">
        <v>2</v>
      </c>
      <c r="BJ288">
        <v>2</v>
      </c>
      <c r="BK288">
        <v>2</v>
      </c>
      <c r="BL288">
        <v>2</v>
      </c>
      <c r="BM288">
        <v>2</v>
      </c>
      <c r="BN288">
        <v>2</v>
      </c>
      <c r="BO288">
        <v>3</v>
      </c>
      <c r="BP288">
        <v>2</v>
      </c>
      <c r="BQ288">
        <v>2</v>
      </c>
      <c r="BR288">
        <v>3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2</v>
      </c>
      <c r="BY288">
        <v>2</v>
      </c>
      <c r="BZ288">
        <v>2</v>
      </c>
      <c r="CA288">
        <v>2.0681818181818183</v>
      </c>
      <c r="CB288">
        <v>2</v>
      </c>
      <c r="CC288">
        <v>0.25497170592935275</v>
      </c>
      <c r="CD288">
        <v>0.12328302264715957</v>
      </c>
      <c r="CE288">
        <v>2</v>
      </c>
      <c r="CF288">
        <v>3</v>
      </c>
      <c r="CG288">
        <v>1</v>
      </c>
      <c r="CH288">
        <v>-1</v>
      </c>
      <c r="CI288">
        <v>1</v>
      </c>
    </row>
    <row r="289" spans="1:87" x14ac:dyDescent="0.25">
      <c r="A289">
        <v>374</v>
      </c>
      <c r="B289">
        <v>166924</v>
      </c>
      <c r="C289" t="s">
        <v>1075</v>
      </c>
      <c r="D289" t="s">
        <v>1076</v>
      </c>
      <c r="E289" t="s">
        <v>1077</v>
      </c>
      <c r="F289">
        <v>64.209999999999994</v>
      </c>
      <c r="G289" t="s">
        <v>1078</v>
      </c>
      <c r="H289">
        <v>64.2</v>
      </c>
      <c r="I289" t="s">
        <v>1079</v>
      </c>
      <c r="J289">
        <v>64</v>
      </c>
      <c r="K289" t="s">
        <v>366</v>
      </c>
      <c r="L289" t="s">
        <v>367</v>
      </c>
      <c r="M289" t="s">
        <v>368</v>
      </c>
      <c r="N289">
        <v>114</v>
      </c>
      <c r="O289" t="s">
        <v>94</v>
      </c>
      <c r="P289">
        <v>11</v>
      </c>
      <c r="Q289" t="s">
        <v>95</v>
      </c>
      <c r="R289">
        <v>1</v>
      </c>
      <c r="S289" t="s">
        <v>96</v>
      </c>
      <c r="T289">
        <v>1</v>
      </c>
      <c r="U289" t="s">
        <v>97</v>
      </c>
      <c r="V289">
        <v>11</v>
      </c>
      <c r="W289" t="s">
        <v>97</v>
      </c>
      <c r="X289">
        <v>1</v>
      </c>
      <c r="Y289" t="s">
        <v>98</v>
      </c>
      <c r="Z289">
        <v>1992</v>
      </c>
      <c r="AA289">
        <v>8</v>
      </c>
      <c r="AB289">
        <v>30445000000</v>
      </c>
      <c r="AC289">
        <v>22</v>
      </c>
      <c r="AD289" t="s">
        <v>195</v>
      </c>
      <c r="AE289" t="s">
        <v>100</v>
      </c>
      <c r="AF289" t="s">
        <v>101</v>
      </c>
      <c r="AG289" t="s">
        <v>297</v>
      </c>
      <c r="AH289" t="s">
        <v>103</v>
      </c>
      <c r="AI289">
        <v>2</v>
      </c>
      <c r="AJ289">
        <v>9</v>
      </c>
      <c r="AK289">
        <v>9</v>
      </c>
      <c r="AL289">
        <v>9</v>
      </c>
      <c r="AM289">
        <v>2</v>
      </c>
      <c r="AN289">
        <v>2</v>
      </c>
      <c r="AO289">
        <v>2</v>
      </c>
      <c r="AP289">
        <v>2</v>
      </c>
      <c r="AQ289">
        <v>9</v>
      </c>
      <c r="AR289">
        <v>2</v>
      </c>
      <c r="AS289">
        <v>9</v>
      </c>
      <c r="AT289">
        <v>9</v>
      </c>
      <c r="AU289">
        <v>9</v>
      </c>
      <c r="AV289">
        <v>9</v>
      </c>
      <c r="AW289">
        <v>2</v>
      </c>
      <c r="AX289">
        <v>9</v>
      </c>
      <c r="AY289">
        <v>9</v>
      </c>
      <c r="AZ289">
        <v>2</v>
      </c>
      <c r="BA289">
        <v>9</v>
      </c>
      <c r="BB289">
        <v>9</v>
      </c>
      <c r="BC289">
        <v>2</v>
      </c>
      <c r="BD289">
        <v>9</v>
      </c>
      <c r="BE289">
        <v>9</v>
      </c>
      <c r="BF289">
        <v>9</v>
      </c>
      <c r="BG289">
        <v>9</v>
      </c>
      <c r="BH289">
        <v>9</v>
      </c>
      <c r="BI289">
        <v>9</v>
      </c>
      <c r="BJ289">
        <v>9</v>
      </c>
      <c r="BK289">
        <v>2</v>
      </c>
      <c r="BL289">
        <v>9</v>
      </c>
      <c r="BM289">
        <v>9</v>
      </c>
      <c r="BN289">
        <v>9</v>
      </c>
      <c r="BO289">
        <v>2</v>
      </c>
      <c r="BP289">
        <v>9</v>
      </c>
      <c r="BQ289">
        <v>0</v>
      </c>
      <c r="BR289">
        <v>2</v>
      </c>
      <c r="BS289">
        <v>2</v>
      </c>
      <c r="BT289">
        <v>2</v>
      </c>
      <c r="BU289">
        <v>2</v>
      </c>
      <c r="BV289">
        <v>9</v>
      </c>
      <c r="BW289">
        <v>9</v>
      </c>
      <c r="BX289">
        <v>9</v>
      </c>
      <c r="BY289">
        <v>2</v>
      </c>
      <c r="BZ289">
        <v>2</v>
      </c>
      <c r="CA289">
        <v>6.0909090909090908</v>
      </c>
      <c r="CB289">
        <v>9</v>
      </c>
      <c r="CC289">
        <v>3.5491117907402194</v>
      </c>
      <c r="CD289">
        <v>0.58268999549466294</v>
      </c>
      <c r="CE289">
        <v>0</v>
      </c>
      <c r="CF289">
        <v>9</v>
      </c>
      <c r="CG289">
        <v>9</v>
      </c>
      <c r="CH289">
        <v>0</v>
      </c>
      <c r="CI289">
        <v>0</v>
      </c>
    </row>
    <row r="290" spans="1:87" x14ac:dyDescent="0.25">
      <c r="A290">
        <v>378</v>
      </c>
      <c r="B290">
        <v>171324</v>
      </c>
      <c r="C290" t="s">
        <v>1080</v>
      </c>
      <c r="D290" t="s">
        <v>1081</v>
      </c>
      <c r="E290" t="s">
        <v>1082</v>
      </c>
      <c r="F290">
        <v>62.1</v>
      </c>
      <c r="G290" t="s">
        <v>244</v>
      </c>
      <c r="H290">
        <v>62.1</v>
      </c>
      <c r="I290" t="s">
        <v>244</v>
      </c>
      <c r="J290">
        <v>62</v>
      </c>
      <c r="K290" t="s">
        <v>130</v>
      </c>
      <c r="L290" t="s">
        <v>131</v>
      </c>
      <c r="M290" t="s">
        <v>132</v>
      </c>
      <c r="N290">
        <v>113</v>
      </c>
      <c r="O290" t="s">
        <v>119</v>
      </c>
      <c r="P290">
        <v>11</v>
      </c>
      <c r="Q290" t="s">
        <v>95</v>
      </c>
      <c r="R290">
        <v>1</v>
      </c>
      <c r="S290" t="s">
        <v>96</v>
      </c>
      <c r="T290">
        <v>1</v>
      </c>
      <c r="U290" t="s">
        <v>97</v>
      </c>
      <c r="V290">
        <v>11</v>
      </c>
      <c r="W290" t="s">
        <v>97</v>
      </c>
      <c r="X290">
        <v>1</v>
      </c>
      <c r="Y290" t="s">
        <v>98</v>
      </c>
      <c r="Z290">
        <v>2010</v>
      </c>
      <c r="AB290">
        <v>1300000</v>
      </c>
      <c r="AC290">
        <v>0</v>
      </c>
      <c r="AD290" t="s">
        <v>147</v>
      </c>
      <c r="AE290" t="s">
        <v>85</v>
      </c>
      <c r="AF290" t="s">
        <v>356</v>
      </c>
      <c r="AG290" t="s">
        <v>136</v>
      </c>
      <c r="AH290" t="s">
        <v>144</v>
      </c>
      <c r="AI290">
        <v>13</v>
      </c>
      <c r="AJ290">
        <v>13</v>
      </c>
      <c r="AK290">
        <v>13</v>
      </c>
      <c r="AL290">
        <v>13</v>
      </c>
      <c r="AM290">
        <v>13</v>
      </c>
      <c r="AN290">
        <v>13</v>
      </c>
      <c r="AO290">
        <v>13</v>
      </c>
      <c r="AP290">
        <v>13</v>
      </c>
      <c r="AQ290">
        <v>13</v>
      </c>
      <c r="AR290">
        <v>13</v>
      </c>
      <c r="AS290">
        <v>13</v>
      </c>
      <c r="AT290">
        <v>13</v>
      </c>
      <c r="AU290">
        <v>13</v>
      </c>
      <c r="AV290">
        <v>13</v>
      </c>
      <c r="AW290">
        <v>13</v>
      </c>
      <c r="AX290">
        <v>13</v>
      </c>
      <c r="AY290">
        <v>13</v>
      </c>
      <c r="AZ290">
        <v>13</v>
      </c>
      <c r="BA290">
        <v>13</v>
      </c>
      <c r="BB290">
        <v>13</v>
      </c>
      <c r="BC290">
        <v>13</v>
      </c>
      <c r="BD290">
        <v>13</v>
      </c>
      <c r="BE290">
        <v>13</v>
      </c>
      <c r="BF290">
        <v>13</v>
      </c>
      <c r="BG290">
        <v>13</v>
      </c>
      <c r="BH290">
        <v>13</v>
      </c>
      <c r="BI290">
        <v>13</v>
      </c>
      <c r="BJ290">
        <v>13</v>
      </c>
      <c r="BK290">
        <v>12</v>
      </c>
      <c r="BL290">
        <v>13</v>
      </c>
      <c r="BM290">
        <v>13</v>
      </c>
      <c r="BN290">
        <v>13</v>
      </c>
      <c r="BO290">
        <v>7</v>
      </c>
      <c r="BP290">
        <v>7</v>
      </c>
      <c r="BQ290">
        <v>7</v>
      </c>
      <c r="BR290">
        <v>7</v>
      </c>
      <c r="BS290">
        <v>7</v>
      </c>
      <c r="BT290">
        <v>7</v>
      </c>
      <c r="BU290">
        <v>0</v>
      </c>
      <c r="BV290">
        <v>7</v>
      </c>
      <c r="BW290">
        <v>7</v>
      </c>
      <c r="BX290">
        <v>7</v>
      </c>
      <c r="BY290">
        <v>7</v>
      </c>
      <c r="BZ290">
        <v>7</v>
      </c>
      <c r="CA290">
        <v>11.181818181818182</v>
      </c>
      <c r="CB290">
        <v>13</v>
      </c>
      <c r="CC290">
        <v>3.1273194352183293</v>
      </c>
      <c r="CD290">
        <v>0.27967897388131402</v>
      </c>
      <c r="CE290">
        <v>0</v>
      </c>
      <c r="CF290">
        <v>13</v>
      </c>
      <c r="CG290">
        <v>13</v>
      </c>
      <c r="CH290">
        <v>-6</v>
      </c>
      <c r="CI290">
        <v>6</v>
      </c>
    </row>
    <row r="291" spans="1:87" x14ac:dyDescent="0.25">
      <c r="A291">
        <v>380</v>
      </c>
      <c r="B291">
        <v>172042</v>
      </c>
      <c r="C291" t="s">
        <v>1083</v>
      </c>
      <c r="D291" t="s">
        <v>1084</v>
      </c>
      <c r="E291" t="s">
        <v>1085</v>
      </c>
      <c r="F291">
        <v>56.11</v>
      </c>
      <c r="G291" t="s">
        <v>1086</v>
      </c>
      <c r="H291">
        <v>56.1</v>
      </c>
      <c r="I291" t="s">
        <v>1087</v>
      </c>
      <c r="J291">
        <v>56</v>
      </c>
      <c r="K291" t="s">
        <v>875</v>
      </c>
      <c r="L291" t="s">
        <v>770</v>
      </c>
      <c r="M291" t="s">
        <v>771</v>
      </c>
      <c r="N291">
        <v>113</v>
      </c>
      <c r="O291" t="s">
        <v>119</v>
      </c>
      <c r="P291">
        <v>11</v>
      </c>
      <c r="Q291" t="s">
        <v>95</v>
      </c>
      <c r="R291">
        <v>1</v>
      </c>
      <c r="S291" t="s">
        <v>96</v>
      </c>
      <c r="T291">
        <v>1</v>
      </c>
      <c r="U291" t="s">
        <v>97</v>
      </c>
      <c r="V291">
        <v>11</v>
      </c>
      <c r="W291" t="s">
        <v>97</v>
      </c>
      <c r="X291">
        <v>1</v>
      </c>
      <c r="Y291" t="s">
        <v>98</v>
      </c>
      <c r="Z291">
        <v>2004</v>
      </c>
      <c r="AA291">
        <v>71</v>
      </c>
      <c r="AB291">
        <v>1131480000</v>
      </c>
      <c r="AC291">
        <v>50</v>
      </c>
      <c r="AD291" t="s">
        <v>120</v>
      </c>
      <c r="AE291" t="s">
        <v>158</v>
      </c>
      <c r="AF291" t="s">
        <v>183</v>
      </c>
      <c r="AG291" t="s">
        <v>196</v>
      </c>
      <c r="AH291" t="s">
        <v>124</v>
      </c>
      <c r="AI291">
        <v>98</v>
      </c>
      <c r="AJ291">
        <v>98</v>
      </c>
      <c r="AK291">
        <v>97</v>
      </c>
      <c r="AL291">
        <v>98</v>
      </c>
      <c r="AM291">
        <v>98</v>
      </c>
      <c r="AN291">
        <v>98</v>
      </c>
      <c r="AO291">
        <v>98</v>
      </c>
      <c r="AP291">
        <v>99</v>
      </c>
      <c r="AQ291">
        <v>99</v>
      </c>
      <c r="AR291">
        <v>99</v>
      </c>
      <c r="AS291">
        <v>98</v>
      </c>
      <c r="AT291">
        <v>98</v>
      </c>
      <c r="AU291">
        <v>97</v>
      </c>
      <c r="AV291">
        <v>97</v>
      </c>
      <c r="AW291">
        <v>97</v>
      </c>
      <c r="AX291">
        <v>96</v>
      </c>
      <c r="AY291">
        <v>96</v>
      </c>
      <c r="AZ291">
        <v>96</v>
      </c>
      <c r="BA291">
        <v>98</v>
      </c>
      <c r="BB291">
        <v>96</v>
      </c>
      <c r="BC291">
        <v>97</v>
      </c>
      <c r="BD291">
        <v>98</v>
      </c>
      <c r="BE291">
        <v>98</v>
      </c>
      <c r="BF291">
        <v>98</v>
      </c>
      <c r="BG291">
        <v>98</v>
      </c>
      <c r="BH291">
        <v>98</v>
      </c>
      <c r="BI291">
        <v>98</v>
      </c>
      <c r="BJ291">
        <v>97</v>
      </c>
      <c r="BK291">
        <v>98</v>
      </c>
      <c r="BL291">
        <v>98</v>
      </c>
      <c r="BM291">
        <v>98</v>
      </c>
      <c r="BN291">
        <v>98</v>
      </c>
      <c r="BO291">
        <v>98</v>
      </c>
      <c r="BP291">
        <v>98</v>
      </c>
      <c r="BQ291">
        <v>96</v>
      </c>
      <c r="BR291">
        <v>96</v>
      </c>
      <c r="BS291">
        <v>96</v>
      </c>
      <c r="BT291">
        <v>97</v>
      </c>
      <c r="BU291">
        <v>97</v>
      </c>
      <c r="BV291">
        <v>96</v>
      </c>
      <c r="BW291">
        <v>98</v>
      </c>
      <c r="BX291">
        <v>99</v>
      </c>
      <c r="BY291">
        <v>99</v>
      </c>
      <c r="BZ291">
        <v>99</v>
      </c>
      <c r="CA291">
        <v>97.590909090909093</v>
      </c>
      <c r="CB291">
        <v>98</v>
      </c>
      <c r="CC291">
        <v>0.94790299322588656</v>
      </c>
      <c r="CD291">
        <v>9.7130255477268293E-3</v>
      </c>
      <c r="CE291">
        <v>96</v>
      </c>
      <c r="CF291">
        <v>99</v>
      </c>
      <c r="CG291">
        <v>3</v>
      </c>
      <c r="CH291">
        <v>1</v>
      </c>
      <c r="CI291">
        <v>1</v>
      </c>
    </row>
    <row r="292" spans="1:87" x14ac:dyDescent="0.25">
      <c r="A292">
        <v>381</v>
      </c>
      <c r="B292">
        <v>172437</v>
      </c>
      <c r="C292" t="s">
        <v>1088</v>
      </c>
      <c r="D292" t="s">
        <v>958</v>
      </c>
      <c r="E292" t="s">
        <v>959</v>
      </c>
      <c r="F292">
        <v>94.99</v>
      </c>
      <c r="G292" t="s">
        <v>494</v>
      </c>
      <c r="H292">
        <v>94.9</v>
      </c>
      <c r="I292" t="s">
        <v>495</v>
      </c>
      <c r="J292">
        <v>94</v>
      </c>
      <c r="K292" t="s">
        <v>496</v>
      </c>
      <c r="L292" t="s">
        <v>497</v>
      </c>
      <c r="M292" t="s">
        <v>498</v>
      </c>
      <c r="N292">
        <v>561</v>
      </c>
      <c r="O292" t="s">
        <v>960</v>
      </c>
      <c r="P292">
        <v>56</v>
      </c>
      <c r="Q292" t="s">
        <v>265</v>
      </c>
      <c r="R292">
        <v>5</v>
      </c>
      <c r="S292" t="s">
        <v>143</v>
      </c>
      <c r="T292">
        <v>1</v>
      </c>
      <c r="U292" t="s">
        <v>97</v>
      </c>
      <c r="V292">
        <v>11</v>
      </c>
      <c r="W292" t="s">
        <v>97</v>
      </c>
      <c r="X292">
        <v>1</v>
      </c>
      <c r="Y292" t="s">
        <v>98</v>
      </c>
      <c r="Z292">
        <v>1996</v>
      </c>
      <c r="AA292">
        <v>6</v>
      </c>
      <c r="AC292">
        <v>22</v>
      </c>
      <c r="AD292" t="s">
        <v>195</v>
      </c>
      <c r="AE292" t="s">
        <v>146</v>
      </c>
      <c r="AF292" t="s">
        <v>147</v>
      </c>
      <c r="AG292" t="s">
        <v>157</v>
      </c>
      <c r="AH292" t="s">
        <v>144</v>
      </c>
      <c r="AI292">
        <v>27</v>
      </c>
      <c r="AJ292">
        <v>27</v>
      </c>
      <c r="AK292">
        <v>27</v>
      </c>
      <c r="AL292">
        <v>27</v>
      </c>
      <c r="AM292">
        <v>27</v>
      </c>
      <c r="AN292">
        <v>27</v>
      </c>
      <c r="AO292">
        <v>27</v>
      </c>
      <c r="AP292">
        <v>27</v>
      </c>
      <c r="AQ292">
        <v>27</v>
      </c>
      <c r="AR292">
        <v>27</v>
      </c>
      <c r="AS292">
        <v>27</v>
      </c>
      <c r="AT292">
        <v>27</v>
      </c>
      <c r="AU292">
        <v>27</v>
      </c>
      <c r="AV292">
        <v>27</v>
      </c>
      <c r="AW292">
        <v>27</v>
      </c>
      <c r="AX292">
        <v>27</v>
      </c>
      <c r="AY292">
        <v>27</v>
      </c>
      <c r="AZ292">
        <v>27</v>
      </c>
      <c r="BA292">
        <v>27</v>
      </c>
      <c r="BB292">
        <v>27</v>
      </c>
      <c r="BC292">
        <v>27</v>
      </c>
      <c r="BD292">
        <v>27</v>
      </c>
      <c r="BE292">
        <v>27</v>
      </c>
      <c r="BF292">
        <v>27</v>
      </c>
      <c r="BG292">
        <v>27</v>
      </c>
      <c r="BH292">
        <v>27</v>
      </c>
      <c r="BI292">
        <v>27</v>
      </c>
      <c r="BJ292">
        <v>27</v>
      </c>
      <c r="BK292">
        <v>27</v>
      </c>
      <c r="BL292">
        <v>27</v>
      </c>
      <c r="BM292">
        <v>27</v>
      </c>
      <c r="BN292">
        <v>27</v>
      </c>
      <c r="BO292">
        <v>27</v>
      </c>
      <c r="BP292">
        <v>27</v>
      </c>
      <c r="BQ292">
        <v>27</v>
      </c>
      <c r="BR292">
        <v>27</v>
      </c>
      <c r="BS292">
        <v>27</v>
      </c>
      <c r="BT292">
        <v>27</v>
      </c>
      <c r="BU292">
        <v>27</v>
      </c>
      <c r="BV292">
        <v>27</v>
      </c>
      <c r="BW292">
        <v>26</v>
      </c>
      <c r="BX292">
        <v>26</v>
      </c>
      <c r="BY292">
        <v>26</v>
      </c>
      <c r="BZ292">
        <v>26</v>
      </c>
      <c r="CA292">
        <v>26.90909090909091</v>
      </c>
      <c r="CB292">
        <v>27</v>
      </c>
      <c r="CC292">
        <v>0.29080336345115287</v>
      </c>
      <c r="CD292">
        <v>1.0806881749873924E-2</v>
      </c>
      <c r="CE292">
        <v>26</v>
      </c>
      <c r="CF292">
        <v>27</v>
      </c>
      <c r="CG292">
        <v>1</v>
      </c>
      <c r="CH292">
        <v>-1</v>
      </c>
      <c r="CI292">
        <v>1</v>
      </c>
    </row>
    <row r="293" spans="1:87" x14ac:dyDescent="0.25">
      <c r="A293">
        <v>382</v>
      </c>
      <c r="B293">
        <v>173267</v>
      </c>
      <c r="C293" t="s">
        <v>1089</v>
      </c>
      <c r="D293" t="s">
        <v>1090</v>
      </c>
      <c r="E293" t="s">
        <v>1091</v>
      </c>
      <c r="F293">
        <v>82.4</v>
      </c>
      <c r="G293" t="s">
        <v>719</v>
      </c>
      <c r="H293">
        <v>82.4</v>
      </c>
      <c r="I293" t="s">
        <v>719</v>
      </c>
      <c r="J293">
        <v>82</v>
      </c>
      <c r="K293" t="s">
        <v>720</v>
      </c>
      <c r="L293" t="s">
        <v>721</v>
      </c>
      <c r="M293" t="s">
        <v>722</v>
      </c>
      <c r="N293">
        <v>113</v>
      </c>
      <c r="O293" t="s">
        <v>119</v>
      </c>
      <c r="P293">
        <v>11</v>
      </c>
      <c r="Q293" t="s">
        <v>95</v>
      </c>
      <c r="R293">
        <v>1</v>
      </c>
      <c r="S293" t="s">
        <v>96</v>
      </c>
      <c r="T293">
        <v>1</v>
      </c>
      <c r="U293" t="s">
        <v>97</v>
      </c>
      <c r="V293">
        <v>11</v>
      </c>
      <c r="W293" t="s">
        <v>97</v>
      </c>
      <c r="X293">
        <v>1</v>
      </c>
      <c r="Y293" t="s">
        <v>98</v>
      </c>
      <c r="Z293">
        <v>1995</v>
      </c>
      <c r="AA293">
        <v>19</v>
      </c>
      <c r="AB293">
        <v>4809850000</v>
      </c>
      <c r="AC293">
        <v>30</v>
      </c>
      <c r="AD293" t="s">
        <v>134</v>
      </c>
      <c r="AE293" t="s">
        <v>155</v>
      </c>
      <c r="AF293" t="s">
        <v>156</v>
      </c>
      <c r="AG293" t="s">
        <v>297</v>
      </c>
      <c r="AH293" t="s">
        <v>124</v>
      </c>
      <c r="AI293">
        <v>160</v>
      </c>
      <c r="AJ293">
        <v>158</v>
      </c>
      <c r="AK293">
        <v>159</v>
      </c>
      <c r="AL293">
        <v>5</v>
      </c>
      <c r="AM293">
        <v>6</v>
      </c>
      <c r="AN293">
        <v>6</v>
      </c>
      <c r="AO293">
        <v>7</v>
      </c>
      <c r="AP293">
        <v>8</v>
      </c>
      <c r="AQ293">
        <v>7</v>
      </c>
      <c r="AR293">
        <v>8</v>
      </c>
      <c r="AS293">
        <v>7</v>
      </c>
      <c r="AT293">
        <v>7</v>
      </c>
      <c r="AU293">
        <v>7</v>
      </c>
      <c r="AV293">
        <v>7</v>
      </c>
      <c r="AW293">
        <v>8</v>
      </c>
      <c r="AX293">
        <v>7</v>
      </c>
      <c r="AY293">
        <v>7</v>
      </c>
      <c r="AZ293">
        <v>6</v>
      </c>
      <c r="BA293">
        <v>9</v>
      </c>
      <c r="BB293">
        <v>6</v>
      </c>
      <c r="BC293">
        <v>8</v>
      </c>
      <c r="BD293">
        <v>7</v>
      </c>
      <c r="BE293">
        <v>6</v>
      </c>
      <c r="BF293">
        <v>5</v>
      </c>
      <c r="BG293">
        <v>6</v>
      </c>
      <c r="BH293">
        <v>8</v>
      </c>
      <c r="BI293">
        <v>4</v>
      </c>
      <c r="BJ293">
        <v>8</v>
      </c>
      <c r="BK293">
        <v>9</v>
      </c>
      <c r="BL293">
        <v>8</v>
      </c>
      <c r="BM293">
        <v>5</v>
      </c>
      <c r="BN293">
        <v>6</v>
      </c>
      <c r="BO293">
        <v>9</v>
      </c>
      <c r="BP293">
        <v>7</v>
      </c>
      <c r="BQ293">
        <v>6</v>
      </c>
      <c r="BR293">
        <v>5</v>
      </c>
      <c r="BS293">
        <v>5</v>
      </c>
      <c r="BT293">
        <v>5</v>
      </c>
      <c r="BU293">
        <v>5</v>
      </c>
      <c r="BV293">
        <v>6</v>
      </c>
      <c r="BW293">
        <v>6</v>
      </c>
      <c r="BX293">
        <v>5</v>
      </c>
      <c r="BY293">
        <v>5</v>
      </c>
      <c r="BZ293">
        <v>10</v>
      </c>
      <c r="CA293">
        <v>17.02272727272728</v>
      </c>
      <c r="CB293">
        <v>7</v>
      </c>
      <c r="CC293">
        <v>38.872773180139689</v>
      </c>
      <c r="CD293">
        <v>2.2835808009694865</v>
      </c>
      <c r="CE293">
        <v>4</v>
      </c>
      <c r="CF293">
        <v>160</v>
      </c>
      <c r="CG293">
        <v>156</v>
      </c>
      <c r="CH293">
        <v>-150</v>
      </c>
      <c r="CI293">
        <v>150</v>
      </c>
    </row>
    <row r="294" spans="1:87" x14ac:dyDescent="0.25">
      <c r="A294">
        <v>384</v>
      </c>
      <c r="B294">
        <v>174580</v>
      </c>
      <c r="C294" t="s">
        <v>1092</v>
      </c>
      <c r="D294" t="s">
        <v>1093</v>
      </c>
      <c r="E294" t="s">
        <v>1094</v>
      </c>
      <c r="F294">
        <v>85.4</v>
      </c>
      <c r="G294" t="s">
        <v>200</v>
      </c>
      <c r="H294">
        <v>85.4</v>
      </c>
      <c r="I294" t="s">
        <v>200</v>
      </c>
      <c r="J294">
        <v>85</v>
      </c>
      <c r="K294" t="s">
        <v>201</v>
      </c>
      <c r="L294" t="s">
        <v>202</v>
      </c>
      <c r="M294" t="s">
        <v>203</v>
      </c>
      <c r="N294">
        <v>552</v>
      </c>
      <c r="O294" t="s">
        <v>1095</v>
      </c>
      <c r="P294">
        <v>55</v>
      </c>
      <c r="Q294" t="s">
        <v>783</v>
      </c>
      <c r="R294">
        <v>5</v>
      </c>
      <c r="S294" t="s">
        <v>143</v>
      </c>
      <c r="T294">
        <v>1</v>
      </c>
      <c r="U294" t="s">
        <v>97</v>
      </c>
      <c r="V294">
        <v>11</v>
      </c>
      <c r="W294" t="s">
        <v>97</v>
      </c>
      <c r="X294">
        <v>1</v>
      </c>
      <c r="Y294" t="s">
        <v>98</v>
      </c>
      <c r="Z294">
        <v>1994</v>
      </c>
      <c r="AA294">
        <v>841</v>
      </c>
      <c r="AC294">
        <v>91</v>
      </c>
      <c r="AD294" t="s">
        <v>320</v>
      </c>
      <c r="AE294" t="s">
        <v>146</v>
      </c>
      <c r="AF294" t="s">
        <v>147</v>
      </c>
      <c r="AG294" t="s">
        <v>297</v>
      </c>
      <c r="AH294" t="s">
        <v>144</v>
      </c>
      <c r="AI294">
        <v>26</v>
      </c>
      <c r="AJ294">
        <v>23</v>
      </c>
      <c r="AK294">
        <v>30</v>
      </c>
      <c r="AL294">
        <v>27</v>
      </c>
      <c r="AM294">
        <v>27</v>
      </c>
      <c r="AN294">
        <v>27</v>
      </c>
      <c r="AO294">
        <v>24</v>
      </c>
      <c r="AP294">
        <v>21</v>
      </c>
      <c r="AQ294">
        <v>30</v>
      </c>
      <c r="AR294">
        <v>30</v>
      </c>
      <c r="AS294">
        <v>30</v>
      </c>
      <c r="AT294">
        <v>30</v>
      </c>
      <c r="AU294">
        <v>30</v>
      </c>
      <c r="AV294">
        <v>24</v>
      </c>
      <c r="AW294">
        <v>30</v>
      </c>
      <c r="AX294">
        <v>31</v>
      </c>
      <c r="AY294">
        <v>25</v>
      </c>
      <c r="AZ294">
        <v>29</v>
      </c>
      <c r="BA294">
        <v>28</v>
      </c>
      <c r="BB294">
        <v>31</v>
      </c>
      <c r="BC294">
        <v>25</v>
      </c>
      <c r="BD294">
        <v>25</v>
      </c>
      <c r="BE294">
        <v>28</v>
      </c>
      <c r="BF294">
        <v>22</v>
      </c>
      <c r="BG294">
        <v>22</v>
      </c>
      <c r="BH294">
        <v>25</v>
      </c>
      <c r="BI294">
        <v>25</v>
      </c>
      <c r="BJ294">
        <v>28</v>
      </c>
      <c r="BK294">
        <v>28</v>
      </c>
      <c r="BL294">
        <v>37</v>
      </c>
      <c r="BM294">
        <v>37</v>
      </c>
      <c r="BN294">
        <v>36</v>
      </c>
      <c r="BO294">
        <v>35</v>
      </c>
      <c r="BP294">
        <v>36</v>
      </c>
      <c r="BQ294">
        <v>35</v>
      </c>
      <c r="BR294">
        <v>30</v>
      </c>
      <c r="BS294">
        <v>27</v>
      </c>
      <c r="BT294">
        <v>33</v>
      </c>
      <c r="BU294">
        <v>27</v>
      </c>
      <c r="BV294">
        <v>35</v>
      </c>
      <c r="BW294">
        <v>35</v>
      </c>
      <c r="BX294">
        <v>32</v>
      </c>
      <c r="BY294">
        <v>35</v>
      </c>
      <c r="BZ294">
        <v>32</v>
      </c>
      <c r="CA294">
        <v>29.15909090909091</v>
      </c>
      <c r="CB294">
        <v>29.5</v>
      </c>
      <c r="CC294">
        <v>4.3559271665071995</v>
      </c>
      <c r="CD294">
        <v>0.14938487554662258</v>
      </c>
      <c r="CE294">
        <v>21</v>
      </c>
      <c r="CF294">
        <v>37</v>
      </c>
      <c r="CG294">
        <v>16</v>
      </c>
      <c r="CH294">
        <v>6</v>
      </c>
      <c r="CI294">
        <v>6</v>
      </c>
    </row>
    <row r="295" spans="1:87" x14ac:dyDescent="0.25">
      <c r="A295">
        <v>385</v>
      </c>
      <c r="B295">
        <v>174766</v>
      </c>
      <c r="C295" t="s">
        <v>1096</v>
      </c>
      <c r="D295" t="s">
        <v>1097</v>
      </c>
      <c r="E295" t="s">
        <v>1098</v>
      </c>
      <c r="F295">
        <v>94.99</v>
      </c>
      <c r="G295" t="s">
        <v>494</v>
      </c>
      <c r="H295">
        <v>94.9</v>
      </c>
      <c r="I295" t="s">
        <v>495</v>
      </c>
      <c r="J295">
        <v>94</v>
      </c>
      <c r="K295" t="s">
        <v>496</v>
      </c>
      <c r="L295" t="s">
        <v>497</v>
      </c>
      <c r="M295" t="s">
        <v>498</v>
      </c>
      <c r="N295">
        <v>569</v>
      </c>
      <c r="O295" t="s">
        <v>499</v>
      </c>
      <c r="P295">
        <v>56</v>
      </c>
      <c r="Q295" t="s">
        <v>265</v>
      </c>
      <c r="R295">
        <v>5</v>
      </c>
      <c r="S295" t="s">
        <v>143</v>
      </c>
      <c r="T295">
        <v>1</v>
      </c>
      <c r="U295" t="s">
        <v>97</v>
      </c>
      <c r="V295">
        <v>11</v>
      </c>
      <c r="W295" t="s">
        <v>97</v>
      </c>
      <c r="X295">
        <v>1</v>
      </c>
      <c r="Y295" t="s">
        <v>98</v>
      </c>
      <c r="Z295">
        <v>2007</v>
      </c>
      <c r="AB295">
        <v>470000</v>
      </c>
      <c r="AC295">
        <v>0</v>
      </c>
      <c r="AD295" t="s">
        <v>147</v>
      </c>
      <c r="AE295" t="s">
        <v>85</v>
      </c>
      <c r="AF295" t="s">
        <v>356</v>
      </c>
      <c r="AG295" t="s">
        <v>136</v>
      </c>
      <c r="AH295" t="s">
        <v>144</v>
      </c>
      <c r="AI295">
        <v>129</v>
      </c>
      <c r="AJ295">
        <v>129</v>
      </c>
      <c r="AK295">
        <v>132</v>
      </c>
      <c r="AL295">
        <v>132</v>
      </c>
      <c r="AM295">
        <v>131</v>
      </c>
      <c r="AN295">
        <v>131</v>
      </c>
      <c r="AO295">
        <v>131</v>
      </c>
      <c r="AP295">
        <v>131</v>
      </c>
      <c r="AQ295">
        <v>132</v>
      </c>
      <c r="AR295">
        <v>132</v>
      </c>
      <c r="AS295">
        <v>132</v>
      </c>
      <c r="AT295">
        <v>133</v>
      </c>
      <c r="AU295">
        <v>127</v>
      </c>
      <c r="AV295">
        <v>128</v>
      </c>
      <c r="AW295">
        <v>129</v>
      </c>
      <c r="AX295">
        <v>131</v>
      </c>
      <c r="AY295">
        <v>131</v>
      </c>
      <c r="AZ295">
        <v>131</v>
      </c>
      <c r="BA295">
        <v>131</v>
      </c>
      <c r="BB295">
        <v>131</v>
      </c>
      <c r="BC295">
        <v>131</v>
      </c>
      <c r="BD295">
        <v>130</v>
      </c>
      <c r="BE295">
        <v>130</v>
      </c>
      <c r="BF295">
        <v>130</v>
      </c>
      <c r="BG295">
        <v>130</v>
      </c>
      <c r="BH295">
        <v>130</v>
      </c>
      <c r="BI295">
        <v>130</v>
      </c>
      <c r="BJ295">
        <v>129</v>
      </c>
      <c r="BK295">
        <v>132</v>
      </c>
      <c r="BL295">
        <v>130</v>
      </c>
      <c r="BM295">
        <v>130</v>
      </c>
      <c r="BN295">
        <v>128</v>
      </c>
      <c r="BO295">
        <v>130</v>
      </c>
      <c r="BP295">
        <v>130</v>
      </c>
      <c r="BQ295">
        <v>128</v>
      </c>
      <c r="BR295">
        <v>130</v>
      </c>
      <c r="BS295">
        <v>130</v>
      </c>
      <c r="BT295">
        <v>130</v>
      </c>
      <c r="BU295">
        <v>130</v>
      </c>
      <c r="BV295">
        <v>126</v>
      </c>
      <c r="BW295">
        <v>127</v>
      </c>
      <c r="BX295">
        <v>126</v>
      </c>
      <c r="BY295">
        <v>131</v>
      </c>
      <c r="BZ295">
        <v>130</v>
      </c>
      <c r="CA295">
        <v>130.04545454545453</v>
      </c>
      <c r="CB295">
        <v>130</v>
      </c>
      <c r="CC295">
        <v>1.598757445636724</v>
      </c>
      <c r="CD295">
        <v>1.2293835653270861E-2</v>
      </c>
      <c r="CE295">
        <v>126</v>
      </c>
      <c r="CF295">
        <v>133</v>
      </c>
      <c r="CG295">
        <v>7</v>
      </c>
      <c r="CH295">
        <v>1</v>
      </c>
      <c r="CI295">
        <v>1</v>
      </c>
    </row>
    <row r="296" spans="1:87" x14ac:dyDescent="0.25">
      <c r="A296">
        <v>386</v>
      </c>
      <c r="B296">
        <v>175941</v>
      </c>
      <c r="C296" t="s">
        <v>1099</v>
      </c>
      <c r="D296" t="s">
        <v>1100</v>
      </c>
      <c r="E296" t="s">
        <v>1101</v>
      </c>
      <c r="F296">
        <v>73.12</v>
      </c>
      <c r="G296" t="s">
        <v>114</v>
      </c>
      <c r="H296">
        <v>73.099999999999994</v>
      </c>
      <c r="I296" t="s">
        <v>115</v>
      </c>
      <c r="J296">
        <v>73</v>
      </c>
      <c r="K296" t="s">
        <v>116</v>
      </c>
      <c r="L296" t="s">
        <v>117</v>
      </c>
      <c r="M296" t="s">
        <v>118</v>
      </c>
      <c r="N296">
        <v>113</v>
      </c>
      <c r="O296" t="s">
        <v>119</v>
      </c>
      <c r="P296">
        <v>11</v>
      </c>
      <c r="Q296" t="s">
        <v>95</v>
      </c>
      <c r="R296">
        <v>1</v>
      </c>
      <c r="S296" t="s">
        <v>96</v>
      </c>
      <c r="T296">
        <v>1</v>
      </c>
      <c r="U296" t="s">
        <v>97</v>
      </c>
      <c r="V296">
        <v>11</v>
      </c>
      <c r="W296" t="s">
        <v>97</v>
      </c>
      <c r="X296">
        <v>1</v>
      </c>
      <c r="Y296" t="s">
        <v>98</v>
      </c>
      <c r="Z296">
        <v>2009</v>
      </c>
      <c r="AA296">
        <v>93</v>
      </c>
      <c r="AB296">
        <v>50856530000</v>
      </c>
      <c r="AC296">
        <v>50</v>
      </c>
      <c r="AD296" t="s">
        <v>120</v>
      </c>
      <c r="AE296" t="s">
        <v>100</v>
      </c>
      <c r="AF296" t="s">
        <v>101</v>
      </c>
      <c r="AG296" t="s">
        <v>136</v>
      </c>
      <c r="AH296" t="s">
        <v>103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0</v>
      </c>
      <c r="CD296">
        <v>0</v>
      </c>
      <c r="CE296">
        <v>1</v>
      </c>
      <c r="CF296">
        <v>1</v>
      </c>
      <c r="CG296">
        <v>0</v>
      </c>
      <c r="CH296">
        <v>0</v>
      </c>
      <c r="CI296">
        <v>0</v>
      </c>
    </row>
    <row r="297" spans="1:87" x14ac:dyDescent="0.25">
      <c r="A297">
        <v>387</v>
      </c>
      <c r="B297">
        <v>176151</v>
      </c>
      <c r="C297" t="s">
        <v>1102</v>
      </c>
      <c r="D297" t="s">
        <v>1103</v>
      </c>
      <c r="E297" t="s">
        <v>1104</v>
      </c>
      <c r="F297">
        <v>84.13</v>
      </c>
      <c r="G297" t="s">
        <v>1105</v>
      </c>
      <c r="H297">
        <v>84.1</v>
      </c>
      <c r="I297" t="s">
        <v>338</v>
      </c>
      <c r="J297">
        <v>84</v>
      </c>
      <c r="K297" t="s">
        <v>339</v>
      </c>
      <c r="L297" t="s">
        <v>340</v>
      </c>
      <c r="M297" t="s">
        <v>341</v>
      </c>
      <c r="N297">
        <v>381</v>
      </c>
      <c r="O297" t="s">
        <v>1106</v>
      </c>
      <c r="P297">
        <v>38</v>
      </c>
      <c r="Q297" t="s">
        <v>1107</v>
      </c>
      <c r="R297">
        <v>3</v>
      </c>
      <c r="S297" t="s">
        <v>206</v>
      </c>
      <c r="T297">
        <v>1</v>
      </c>
      <c r="U297" t="s">
        <v>97</v>
      </c>
      <c r="V297">
        <v>11</v>
      </c>
      <c r="W297" t="s">
        <v>97</v>
      </c>
      <c r="X297">
        <v>1</v>
      </c>
      <c r="Y297" t="s">
        <v>98</v>
      </c>
      <c r="Z297">
        <v>2010</v>
      </c>
      <c r="AA297">
        <v>805</v>
      </c>
      <c r="AC297">
        <v>91</v>
      </c>
      <c r="AD297" t="s">
        <v>320</v>
      </c>
      <c r="AE297" t="s">
        <v>146</v>
      </c>
      <c r="AF297" t="s">
        <v>147</v>
      </c>
      <c r="AG297" t="s">
        <v>136</v>
      </c>
      <c r="AH297" t="s">
        <v>144</v>
      </c>
      <c r="AI297">
        <v>2</v>
      </c>
      <c r="AJ297">
        <v>2</v>
      </c>
      <c r="AK297">
        <v>2</v>
      </c>
      <c r="AL297">
        <v>2</v>
      </c>
      <c r="AM297">
        <v>2</v>
      </c>
      <c r="AN297">
        <v>2</v>
      </c>
      <c r="AO297">
        <v>4</v>
      </c>
      <c r="AP297">
        <v>4</v>
      </c>
      <c r="AQ297">
        <v>4</v>
      </c>
      <c r="AR297">
        <v>4</v>
      </c>
      <c r="AS297">
        <v>4</v>
      </c>
      <c r="AT297">
        <v>4</v>
      </c>
      <c r="AU297">
        <v>4</v>
      </c>
      <c r="AV297">
        <v>4</v>
      </c>
      <c r="AW297">
        <v>4</v>
      </c>
      <c r="AX297">
        <v>4</v>
      </c>
      <c r="AY297">
        <v>4</v>
      </c>
      <c r="AZ297">
        <v>4</v>
      </c>
      <c r="BA297">
        <v>4</v>
      </c>
      <c r="BB297">
        <v>4</v>
      </c>
      <c r="BC297">
        <v>4</v>
      </c>
      <c r="BD297">
        <v>4</v>
      </c>
      <c r="BE297">
        <v>4</v>
      </c>
      <c r="BF297">
        <v>4</v>
      </c>
      <c r="BG297">
        <v>4</v>
      </c>
      <c r="BH297">
        <v>4</v>
      </c>
      <c r="BI297">
        <v>4</v>
      </c>
      <c r="BJ297">
        <v>4</v>
      </c>
      <c r="BK297">
        <v>4</v>
      </c>
      <c r="BL297">
        <v>4</v>
      </c>
      <c r="BM297">
        <v>4</v>
      </c>
      <c r="BN297">
        <v>4</v>
      </c>
      <c r="BO297">
        <v>4</v>
      </c>
      <c r="BP297">
        <v>4</v>
      </c>
      <c r="BQ297">
        <v>4</v>
      </c>
      <c r="BR297">
        <v>4</v>
      </c>
      <c r="BS297">
        <v>4</v>
      </c>
      <c r="BT297">
        <v>4</v>
      </c>
      <c r="BU297">
        <v>4</v>
      </c>
      <c r="BV297">
        <v>4</v>
      </c>
      <c r="BW297">
        <v>4</v>
      </c>
      <c r="BX297">
        <v>5</v>
      </c>
      <c r="BY297">
        <v>5</v>
      </c>
      <c r="BZ297">
        <v>5</v>
      </c>
      <c r="CA297">
        <v>3.7954545454545454</v>
      </c>
      <c r="CB297">
        <v>4</v>
      </c>
      <c r="CC297">
        <v>0.76491511778805854</v>
      </c>
      <c r="CD297">
        <v>0.20153452205194358</v>
      </c>
      <c r="CE297">
        <v>2</v>
      </c>
      <c r="CF297">
        <v>5</v>
      </c>
      <c r="CG297">
        <v>3</v>
      </c>
      <c r="CH297">
        <v>3</v>
      </c>
      <c r="CI297">
        <v>3</v>
      </c>
    </row>
    <row r="298" spans="1:87" x14ac:dyDescent="0.25">
      <c r="A298">
        <v>389</v>
      </c>
      <c r="B298">
        <v>178015</v>
      </c>
      <c r="C298" t="s">
        <v>1108</v>
      </c>
      <c r="D298" t="s">
        <v>1109</v>
      </c>
      <c r="E298" t="s">
        <v>1110</v>
      </c>
      <c r="F298">
        <v>61.1</v>
      </c>
      <c r="G298" t="s">
        <v>727</v>
      </c>
      <c r="H298">
        <v>61.1</v>
      </c>
      <c r="I298" t="s">
        <v>727</v>
      </c>
      <c r="J298">
        <v>61</v>
      </c>
      <c r="K298" t="s">
        <v>728</v>
      </c>
      <c r="L298" t="s">
        <v>131</v>
      </c>
      <c r="M298" t="s">
        <v>132</v>
      </c>
      <c r="N298">
        <v>114</v>
      </c>
      <c r="O298" t="s">
        <v>94</v>
      </c>
      <c r="P298">
        <v>11</v>
      </c>
      <c r="Q298" t="s">
        <v>95</v>
      </c>
      <c r="R298">
        <v>1</v>
      </c>
      <c r="S298" t="s">
        <v>96</v>
      </c>
      <c r="T298">
        <v>20</v>
      </c>
      <c r="U298" t="s">
        <v>1111</v>
      </c>
      <c r="V298">
        <v>30</v>
      </c>
      <c r="W298" t="s">
        <v>273</v>
      </c>
      <c r="X298">
        <v>2</v>
      </c>
      <c r="Y298" t="s">
        <v>255</v>
      </c>
      <c r="Z298">
        <v>2014</v>
      </c>
      <c r="AA298">
        <v>120</v>
      </c>
      <c r="AB298">
        <v>3613490000</v>
      </c>
      <c r="AC298">
        <v>61</v>
      </c>
      <c r="AD298" t="s">
        <v>145</v>
      </c>
      <c r="AE298" t="s">
        <v>164</v>
      </c>
      <c r="AF298" t="s">
        <v>333</v>
      </c>
      <c r="AG298" t="s">
        <v>102</v>
      </c>
      <c r="AH298" t="s">
        <v>124</v>
      </c>
      <c r="AI298">
        <v>63</v>
      </c>
      <c r="AJ298">
        <v>62</v>
      </c>
      <c r="AK298">
        <v>62</v>
      </c>
      <c r="AL298">
        <v>63</v>
      </c>
      <c r="AM298">
        <v>63</v>
      </c>
      <c r="AN298">
        <v>63</v>
      </c>
      <c r="AO298">
        <v>62</v>
      </c>
      <c r="AP298">
        <v>63</v>
      </c>
      <c r="AQ298">
        <v>62</v>
      </c>
      <c r="AR298">
        <v>69</v>
      </c>
      <c r="AS298">
        <v>69</v>
      </c>
      <c r="AT298">
        <v>69</v>
      </c>
      <c r="AU298">
        <v>69</v>
      </c>
      <c r="AV298">
        <v>68</v>
      </c>
      <c r="AW298">
        <v>68</v>
      </c>
      <c r="AX298">
        <v>69</v>
      </c>
      <c r="AY298">
        <v>68</v>
      </c>
      <c r="AZ298">
        <v>68</v>
      </c>
      <c r="BA298">
        <v>68</v>
      </c>
      <c r="BB298">
        <v>69</v>
      </c>
      <c r="BC298">
        <v>68</v>
      </c>
      <c r="BD298">
        <v>68</v>
      </c>
      <c r="BE298">
        <v>68</v>
      </c>
      <c r="BF298">
        <v>69</v>
      </c>
      <c r="BG298">
        <v>68</v>
      </c>
      <c r="BH298">
        <v>69</v>
      </c>
      <c r="BI298">
        <v>68</v>
      </c>
      <c r="BJ298">
        <v>69</v>
      </c>
      <c r="BK298">
        <v>68</v>
      </c>
      <c r="BL298">
        <v>68</v>
      </c>
      <c r="BM298">
        <v>68</v>
      </c>
      <c r="BN298">
        <v>68</v>
      </c>
      <c r="BO298">
        <v>68</v>
      </c>
      <c r="BP298">
        <v>68</v>
      </c>
      <c r="BQ298">
        <v>68</v>
      </c>
      <c r="BR298">
        <v>68</v>
      </c>
      <c r="BS298">
        <v>68</v>
      </c>
      <c r="BT298">
        <v>68</v>
      </c>
      <c r="BU298">
        <v>68</v>
      </c>
      <c r="BV298">
        <v>68</v>
      </c>
      <c r="BW298">
        <v>67</v>
      </c>
      <c r="BX298">
        <v>67</v>
      </c>
      <c r="BY298">
        <v>67</v>
      </c>
      <c r="BZ298">
        <v>67</v>
      </c>
      <c r="CA298">
        <v>67</v>
      </c>
      <c r="CB298">
        <v>68</v>
      </c>
      <c r="CC298">
        <v>2.3526333587982213</v>
      </c>
      <c r="CD298">
        <v>3.511393072833166E-2</v>
      </c>
      <c r="CE298">
        <v>62</v>
      </c>
      <c r="CF298">
        <v>69</v>
      </c>
      <c r="CG298">
        <v>7</v>
      </c>
      <c r="CH298">
        <v>4</v>
      </c>
      <c r="CI298">
        <v>4</v>
      </c>
    </row>
    <row r="299" spans="1:87" x14ac:dyDescent="0.25">
      <c r="A299">
        <v>390</v>
      </c>
      <c r="B299">
        <v>178140</v>
      </c>
      <c r="C299" t="s">
        <v>1112</v>
      </c>
      <c r="D299" t="s">
        <v>1113</v>
      </c>
      <c r="E299" t="s">
        <v>1114</v>
      </c>
      <c r="F299">
        <v>62.1</v>
      </c>
      <c r="G299" t="s">
        <v>244</v>
      </c>
      <c r="H299">
        <v>62.1</v>
      </c>
      <c r="I299" t="s">
        <v>244</v>
      </c>
      <c r="J299">
        <v>62</v>
      </c>
      <c r="K299" t="s">
        <v>130</v>
      </c>
      <c r="L299" t="s">
        <v>131</v>
      </c>
      <c r="M299" t="s">
        <v>132</v>
      </c>
      <c r="N299">
        <v>114</v>
      </c>
      <c r="O299" t="s">
        <v>94</v>
      </c>
      <c r="P299">
        <v>11</v>
      </c>
      <c r="Q299" t="s">
        <v>95</v>
      </c>
      <c r="R299">
        <v>1</v>
      </c>
      <c r="S299" t="s">
        <v>96</v>
      </c>
      <c r="T299">
        <v>1</v>
      </c>
      <c r="U299" t="s">
        <v>97</v>
      </c>
      <c r="V299">
        <v>11</v>
      </c>
      <c r="W299" t="s">
        <v>97</v>
      </c>
      <c r="X299">
        <v>1</v>
      </c>
      <c r="Y299" t="s">
        <v>98</v>
      </c>
      <c r="Z299">
        <v>2012</v>
      </c>
      <c r="AA299">
        <v>77</v>
      </c>
      <c r="AB299">
        <v>2125920000</v>
      </c>
      <c r="AC299">
        <v>50</v>
      </c>
      <c r="AD299" t="s">
        <v>120</v>
      </c>
      <c r="AE299" t="s">
        <v>158</v>
      </c>
      <c r="AF299" t="s">
        <v>183</v>
      </c>
      <c r="AG299" t="s">
        <v>102</v>
      </c>
      <c r="AH299" t="s">
        <v>124</v>
      </c>
      <c r="AI299">
        <v>9</v>
      </c>
      <c r="AJ299">
        <v>9</v>
      </c>
      <c r="AK299">
        <v>9</v>
      </c>
      <c r="AL299">
        <v>9</v>
      </c>
      <c r="AM299">
        <v>9</v>
      </c>
      <c r="AN299">
        <v>9</v>
      </c>
      <c r="AO299">
        <v>9</v>
      </c>
      <c r="AP299">
        <v>9</v>
      </c>
      <c r="AQ299">
        <v>9</v>
      </c>
      <c r="AR299">
        <v>9</v>
      </c>
      <c r="AS299">
        <v>9</v>
      </c>
      <c r="AT299">
        <v>9</v>
      </c>
      <c r="AU299">
        <v>9</v>
      </c>
      <c r="AV299">
        <v>9</v>
      </c>
      <c r="AW299">
        <v>9</v>
      </c>
      <c r="AX299">
        <v>9</v>
      </c>
      <c r="AY299">
        <v>9</v>
      </c>
      <c r="AZ299">
        <v>9</v>
      </c>
      <c r="BA299">
        <v>9</v>
      </c>
      <c r="BB299">
        <v>9</v>
      </c>
      <c r="BC299">
        <v>9</v>
      </c>
      <c r="BD299">
        <v>9</v>
      </c>
      <c r="BE299">
        <v>9</v>
      </c>
      <c r="BF299">
        <v>9</v>
      </c>
      <c r="BG299">
        <v>9</v>
      </c>
      <c r="BH299">
        <v>9</v>
      </c>
      <c r="BI299">
        <v>9</v>
      </c>
      <c r="BJ299">
        <v>8</v>
      </c>
      <c r="BK299">
        <v>8</v>
      </c>
      <c r="BL299">
        <v>8</v>
      </c>
      <c r="BM299">
        <v>8</v>
      </c>
      <c r="BN299">
        <v>9</v>
      </c>
      <c r="BO299">
        <v>9</v>
      </c>
      <c r="BP299">
        <v>9</v>
      </c>
      <c r="BQ299">
        <v>9</v>
      </c>
      <c r="BR299">
        <v>9</v>
      </c>
      <c r="BS299">
        <v>9</v>
      </c>
      <c r="BT299">
        <v>9</v>
      </c>
      <c r="BU299">
        <v>9</v>
      </c>
      <c r="BV299">
        <v>9</v>
      </c>
      <c r="BW299">
        <v>8</v>
      </c>
      <c r="BX299">
        <v>8</v>
      </c>
      <c r="BY299">
        <v>8</v>
      </c>
      <c r="BZ299">
        <v>8</v>
      </c>
      <c r="CA299">
        <v>8.8181818181818183</v>
      </c>
      <c r="CB299">
        <v>9</v>
      </c>
      <c r="CC299">
        <v>0.39015365325741264</v>
      </c>
      <c r="CD299">
        <v>4.4244228719912772E-2</v>
      </c>
      <c r="CE299">
        <v>8</v>
      </c>
      <c r="CF299">
        <v>9</v>
      </c>
      <c r="CG299">
        <v>1</v>
      </c>
      <c r="CH299">
        <v>-1</v>
      </c>
      <c r="CI299">
        <v>1</v>
      </c>
    </row>
    <row r="300" spans="1:87" x14ac:dyDescent="0.25">
      <c r="A300">
        <v>391</v>
      </c>
      <c r="B300">
        <v>178453</v>
      </c>
      <c r="C300" t="s">
        <v>1115</v>
      </c>
      <c r="D300" t="s">
        <v>1116</v>
      </c>
      <c r="E300" t="s">
        <v>1117</v>
      </c>
      <c r="F300">
        <v>47.78</v>
      </c>
      <c r="G300" t="s">
        <v>865</v>
      </c>
      <c r="H300">
        <v>47.7</v>
      </c>
      <c r="I300" t="s">
        <v>279</v>
      </c>
      <c r="J300">
        <v>47</v>
      </c>
      <c r="K300" t="s">
        <v>280</v>
      </c>
      <c r="L300" t="s">
        <v>281</v>
      </c>
      <c r="M300" t="s">
        <v>282</v>
      </c>
      <c r="N300">
        <v>117</v>
      </c>
      <c r="O300" t="s">
        <v>376</v>
      </c>
      <c r="P300">
        <v>11</v>
      </c>
      <c r="Q300" t="s">
        <v>95</v>
      </c>
      <c r="R300">
        <v>1</v>
      </c>
      <c r="S300" t="s">
        <v>96</v>
      </c>
      <c r="T300">
        <v>1</v>
      </c>
      <c r="U300" t="s">
        <v>97</v>
      </c>
      <c r="V300">
        <v>11</v>
      </c>
      <c r="W300" t="s">
        <v>97</v>
      </c>
      <c r="X300">
        <v>1</v>
      </c>
      <c r="Y300" t="s">
        <v>98</v>
      </c>
      <c r="Z300">
        <v>1999</v>
      </c>
      <c r="AA300">
        <v>3</v>
      </c>
      <c r="AB300">
        <v>52500000</v>
      </c>
      <c r="AC300">
        <v>15</v>
      </c>
      <c r="AD300" t="s">
        <v>173</v>
      </c>
      <c r="AE300" t="s">
        <v>110</v>
      </c>
      <c r="AF300" t="s">
        <v>174</v>
      </c>
      <c r="AG300" t="s">
        <v>157</v>
      </c>
      <c r="AH300" t="s">
        <v>175</v>
      </c>
      <c r="AI300">
        <v>37</v>
      </c>
      <c r="AJ300">
        <v>37</v>
      </c>
      <c r="AK300">
        <v>35</v>
      </c>
      <c r="AL300">
        <v>37</v>
      </c>
      <c r="AM300">
        <v>34</v>
      </c>
      <c r="AN300">
        <v>34</v>
      </c>
      <c r="AO300">
        <v>35</v>
      </c>
      <c r="AP300">
        <v>38</v>
      </c>
      <c r="AQ300">
        <v>36</v>
      </c>
      <c r="AR300">
        <v>37</v>
      </c>
      <c r="AS300">
        <v>35</v>
      </c>
      <c r="AT300">
        <v>36</v>
      </c>
      <c r="AU300">
        <v>35</v>
      </c>
      <c r="AV300">
        <v>37</v>
      </c>
      <c r="AW300">
        <v>36</v>
      </c>
      <c r="AX300">
        <v>37</v>
      </c>
      <c r="AY300">
        <v>38</v>
      </c>
      <c r="AZ300">
        <v>38</v>
      </c>
      <c r="BA300">
        <v>36</v>
      </c>
      <c r="BB300">
        <v>34</v>
      </c>
      <c r="BC300">
        <v>37</v>
      </c>
      <c r="BD300">
        <v>36</v>
      </c>
      <c r="BE300">
        <v>37</v>
      </c>
      <c r="BF300">
        <v>38</v>
      </c>
      <c r="BG300">
        <v>35</v>
      </c>
      <c r="BH300">
        <v>36</v>
      </c>
      <c r="BI300">
        <v>37</v>
      </c>
      <c r="BJ300">
        <v>38</v>
      </c>
      <c r="BK300">
        <v>36</v>
      </c>
      <c r="BL300">
        <v>36</v>
      </c>
      <c r="BM300">
        <v>36</v>
      </c>
      <c r="BN300">
        <v>36</v>
      </c>
      <c r="BO300">
        <v>37</v>
      </c>
      <c r="BP300">
        <v>37</v>
      </c>
      <c r="BQ300">
        <v>37</v>
      </c>
      <c r="BR300">
        <v>37</v>
      </c>
      <c r="BS300">
        <v>37</v>
      </c>
      <c r="BT300">
        <v>38</v>
      </c>
      <c r="BU300">
        <v>35</v>
      </c>
      <c r="BV300">
        <v>37</v>
      </c>
      <c r="BW300">
        <v>37</v>
      </c>
      <c r="BX300">
        <v>38</v>
      </c>
      <c r="BY300">
        <v>38</v>
      </c>
      <c r="BZ300">
        <v>37</v>
      </c>
      <c r="CA300">
        <v>36.477272727272727</v>
      </c>
      <c r="CB300">
        <v>37</v>
      </c>
      <c r="CC300">
        <v>1.1511094014569665</v>
      </c>
      <c r="CD300">
        <v>3.1556893248664501E-2</v>
      </c>
      <c r="CE300">
        <v>34</v>
      </c>
      <c r="CF300">
        <v>38</v>
      </c>
      <c r="CG300">
        <v>4</v>
      </c>
      <c r="CH300">
        <v>0</v>
      </c>
      <c r="CI300">
        <v>0</v>
      </c>
    </row>
    <row r="301" spans="1:87" x14ac:dyDescent="0.25">
      <c r="A301">
        <v>392</v>
      </c>
      <c r="B301">
        <v>178539</v>
      </c>
      <c r="C301" t="s">
        <v>1118</v>
      </c>
      <c r="D301" t="s">
        <v>1119</v>
      </c>
      <c r="E301" t="s">
        <v>1120</v>
      </c>
      <c r="F301">
        <v>94.91</v>
      </c>
      <c r="G301" t="s">
        <v>781</v>
      </c>
      <c r="H301">
        <v>94.9</v>
      </c>
      <c r="I301" t="s">
        <v>495</v>
      </c>
      <c r="J301">
        <v>94</v>
      </c>
      <c r="K301" t="s">
        <v>496</v>
      </c>
      <c r="L301" t="s">
        <v>497</v>
      </c>
      <c r="M301" t="s">
        <v>498</v>
      </c>
      <c r="N301">
        <v>555</v>
      </c>
      <c r="O301" t="s">
        <v>782</v>
      </c>
      <c r="P301">
        <v>55</v>
      </c>
      <c r="Q301" t="s">
        <v>783</v>
      </c>
      <c r="R301">
        <v>5</v>
      </c>
      <c r="S301" t="s">
        <v>143</v>
      </c>
      <c r="T301">
        <v>1</v>
      </c>
      <c r="U301" t="s">
        <v>97</v>
      </c>
      <c r="V301">
        <v>11</v>
      </c>
      <c r="W301" t="s">
        <v>97</v>
      </c>
      <c r="X301">
        <v>1</v>
      </c>
      <c r="Y301" t="s">
        <v>98</v>
      </c>
      <c r="Z301">
        <v>1979</v>
      </c>
      <c r="AC301">
        <v>0</v>
      </c>
      <c r="AD301" t="s">
        <v>147</v>
      </c>
      <c r="AE301" t="s">
        <v>146</v>
      </c>
      <c r="AF301" t="s">
        <v>147</v>
      </c>
      <c r="AG301" t="s">
        <v>208</v>
      </c>
      <c r="AH301" t="s">
        <v>144</v>
      </c>
      <c r="AI301">
        <v>63</v>
      </c>
      <c r="AJ301">
        <v>63</v>
      </c>
      <c r="AK301">
        <v>63</v>
      </c>
      <c r="AL301">
        <v>63</v>
      </c>
      <c r="AM301">
        <v>63</v>
      </c>
      <c r="AN301">
        <v>63</v>
      </c>
      <c r="AO301">
        <v>62</v>
      </c>
      <c r="AP301">
        <v>63</v>
      </c>
      <c r="AQ301">
        <v>63</v>
      </c>
      <c r="AR301">
        <v>63</v>
      </c>
      <c r="AS301">
        <v>63</v>
      </c>
      <c r="AT301">
        <v>63</v>
      </c>
      <c r="AU301">
        <v>63</v>
      </c>
      <c r="AV301">
        <v>63</v>
      </c>
      <c r="AW301">
        <v>61</v>
      </c>
      <c r="AX301">
        <v>61</v>
      </c>
      <c r="AY301">
        <v>62</v>
      </c>
      <c r="AZ301">
        <v>62</v>
      </c>
      <c r="BA301">
        <v>62</v>
      </c>
      <c r="BB301">
        <v>62</v>
      </c>
      <c r="BC301">
        <v>62</v>
      </c>
      <c r="BD301">
        <v>62</v>
      </c>
      <c r="BE301">
        <v>62</v>
      </c>
      <c r="BF301">
        <v>62</v>
      </c>
      <c r="BG301">
        <v>62</v>
      </c>
      <c r="BH301">
        <v>62</v>
      </c>
      <c r="BI301">
        <v>62</v>
      </c>
      <c r="BJ301">
        <v>62</v>
      </c>
      <c r="BK301">
        <v>62</v>
      </c>
      <c r="BL301">
        <v>61</v>
      </c>
      <c r="BM301">
        <v>61</v>
      </c>
      <c r="BN301">
        <v>61</v>
      </c>
      <c r="BO301">
        <v>61</v>
      </c>
      <c r="BP301">
        <v>61</v>
      </c>
      <c r="BQ301">
        <v>61</v>
      </c>
      <c r="BR301">
        <v>61</v>
      </c>
      <c r="BS301">
        <v>61</v>
      </c>
      <c r="BT301">
        <v>61</v>
      </c>
      <c r="BU301">
        <v>61</v>
      </c>
      <c r="BV301">
        <v>63</v>
      </c>
      <c r="BW301">
        <v>63</v>
      </c>
      <c r="BX301">
        <v>63</v>
      </c>
      <c r="BY301">
        <v>63</v>
      </c>
      <c r="BZ301">
        <v>63</v>
      </c>
      <c r="CA301">
        <v>62.136363636363633</v>
      </c>
      <c r="CB301">
        <v>62</v>
      </c>
      <c r="CC301">
        <v>0.82380030010973326</v>
      </c>
      <c r="CD301">
        <v>1.3257941918371714E-2</v>
      </c>
      <c r="CE301">
        <v>61</v>
      </c>
      <c r="CF301">
        <v>63</v>
      </c>
      <c r="CG301">
        <v>2</v>
      </c>
      <c r="CH301">
        <v>0</v>
      </c>
      <c r="CI301">
        <v>0</v>
      </c>
    </row>
    <row r="302" spans="1:87" x14ac:dyDescent="0.25">
      <c r="A302">
        <v>393</v>
      </c>
      <c r="B302">
        <v>179841</v>
      </c>
      <c r="C302" t="s">
        <v>1121</v>
      </c>
      <c r="D302" t="s">
        <v>1122</v>
      </c>
      <c r="E302" t="s">
        <v>1123</v>
      </c>
      <c r="F302">
        <v>47.4</v>
      </c>
      <c r="G302" t="s">
        <v>1124</v>
      </c>
      <c r="H302">
        <v>47.4</v>
      </c>
      <c r="I302" t="s">
        <v>1124</v>
      </c>
      <c r="J302">
        <v>47</v>
      </c>
      <c r="K302" t="s">
        <v>280</v>
      </c>
      <c r="L302" t="s">
        <v>281</v>
      </c>
      <c r="M302" t="s">
        <v>282</v>
      </c>
      <c r="N302">
        <v>113</v>
      </c>
      <c r="O302" t="s">
        <v>119</v>
      </c>
      <c r="P302">
        <v>11</v>
      </c>
      <c r="Q302" t="s">
        <v>95</v>
      </c>
      <c r="R302">
        <v>1</v>
      </c>
      <c r="S302" t="s">
        <v>96</v>
      </c>
      <c r="T302">
        <v>13</v>
      </c>
      <c r="U302" t="s">
        <v>133</v>
      </c>
      <c r="V302">
        <v>12</v>
      </c>
      <c r="W302" t="s">
        <v>133</v>
      </c>
      <c r="X302">
        <v>1</v>
      </c>
      <c r="Y302" t="s">
        <v>98</v>
      </c>
      <c r="Z302">
        <v>2025</v>
      </c>
      <c r="AA302">
        <v>18</v>
      </c>
      <c r="AC302">
        <v>30</v>
      </c>
      <c r="AD302" t="s">
        <v>134</v>
      </c>
      <c r="AE302" t="s">
        <v>146</v>
      </c>
      <c r="AF302" t="s">
        <v>147</v>
      </c>
      <c r="AG302" t="s">
        <v>123</v>
      </c>
      <c r="AH302" t="s">
        <v>144</v>
      </c>
      <c r="AI302">
        <v>332</v>
      </c>
      <c r="AJ302">
        <v>357</v>
      </c>
      <c r="AK302">
        <v>359</v>
      </c>
      <c r="AL302">
        <v>327</v>
      </c>
      <c r="AM302">
        <v>352</v>
      </c>
      <c r="AN302">
        <v>353</v>
      </c>
      <c r="AO302">
        <v>356</v>
      </c>
      <c r="AP302">
        <v>352</v>
      </c>
      <c r="AQ302">
        <v>354</v>
      </c>
      <c r="AR302">
        <v>355</v>
      </c>
      <c r="AS302">
        <v>351</v>
      </c>
      <c r="AT302">
        <v>332</v>
      </c>
      <c r="AU302">
        <v>284</v>
      </c>
      <c r="AV302">
        <v>350</v>
      </c>
      <c r="AW302">
        <v>382</v>
      </c>
      <c r="AX302">
        <v>379</v>
      </c>
      <c r="AY302">
        <v>68</v>
      </c>
      <c r="AZ302">
        <v>377</v>
      </c>
      <c r="BA302">
        <v>329</v>
      </c>
      <c r="BB302">
        <v>348</v>
      </c>
      <c r="BC302">
        <v>366</v>
      </c>
      <c r="BD302">
        <v>279</v>
      </c>
      <c r="BE302">
        <v>252</v>
      </c>
      <c r="BF302">
        <v>204</v>
      </c>
      <c r="BG302">
        <v>221</v>
      </c>
      <c r="BH302">
        <v>165</v>
      </c>
      <c r="BI302">
        <v>6</v>
      </c>
      <c r="BJ302">
        <v>216</v>
      </c>
      <c r="BK302">
        <v>221</v>
      </c>
      <c r="BL302">
        <v>212</v>
      </c>
      <c r="BM302">
        <v>209</v>
      </c>
      <c r="BN302">
        <v>203</v>
      </c>
      <c r="BO302">
        <v>208</v>
      </c>
      <c r="BP302">
        <v>202</v>
      </c>
      <c r="BQ302">
        <v>204</v>
      </c>
      <c r="BR302">
        <v>207</v>
      </c>
      <c r="BS302">
        <v>204</v>
      </c>
      <c r="BT302">
        <v>206</v>
      </c>
      <c r="BU302">
        <v>277</v>
      </c>
      <c r="BV302">
        <v>277</v>
      </c>
      <c r="BW302">
        <v>275</v>
      </c>
      <c r="BX302">
        <v>280</v>
      </c>
      <c r="BY302">
        <v>254</v>
      </c>
      <c r="BZ302">
        <v>409</v>
      </c>
      <c r="CA302">
        <v>278.5</v>
      </c>
      <c r="CB302">
        <v>279.5</v>
      </c>
      <c r="CC302">
        <v>86.763109725864041</v>
      </c>
      <c r="CD302">
        <v>0.31153719829753695</v>
      </c>
      <c r="CE302">
        <v>6</v>
      </c>
      <c r="CF302">
        <v>409</v>
      </c>
      <c r="CG302">
        <v>403</v>
      </c>
      <c r="CH302">
        <v>77</v>
      </c>
      <c r="CI302">
        <v>77</v>
      </c>
    </row>
    <row r="303" spans="1:87" x14ac:dyDescent="0.25">
      <c r="A303">
        <v>394</v>
      </c>
      <c r="B303">
        <v>179863</v>
      </c>
      <c r="C303" t="s">
        <v>1125</v>
      </c>
      <c r="D303" t="s">
        <v>1126</v>
      </c>
      <c r="E303" t="s">
        <v>1127</v>
      </c>
      <c r="F303">
        <v>47.12</v>
      </c>
      <c r="G303" t="s">
        <v>883</v>
      </c>
      <c r="H303">
        <v>47.1</v>
      </c>
      <c r="I303" t="s">
        <v>574</v>
      </c>
      <c r="J303">
        <v>47</v>
      </c>
      <c r="K303" t="s">
        <v>280</v>
      </c>
      <c r="L303" t="s">
        <v>281</v>
      </c>
      <c r="M303" t="s">
        <v>282</v>
      </c>
      <c r="N303">
        <v>113</v>
      </c>
      <c r="O303" t="s">
        <v>119</v>
      </c>
      <c r="P303">
        <v>11</v>
      </c>
      <c r="Q303" t="s">
        <v>95</v>
      </c>
      <c r="R303">
        <v>1</v>
      </c>
      <c r="S303" t="s">
        <v>96</v>
      </c>
      <c r="T303">
        <v>15</v>
      </c>
      <c r="U303" t="s">
        <v>238</v>
      </c>
      <c r="V303">
        <v>60</v>
      </c>
      <c r="W303" t="s">
        <v>239</v>
      </c>
      <c r="X303">
        <v>3</v>
      </c>
      <c r="Y303" t="s">
        <v>240</v>
      </c>
      <c r="Z303">
        <v>2015</v>
      </c>
      <c r="AA303">
        <v>13</v>
      </c>
      <c r="AB303">
        <v>981040000</v>
      </c>
      <c r="AC303">
        <v>30</v>
      </c>
      <c r="AD303" t="s">
        <v>134</v>
      </c>
      <c r="AE303" t="s">
        <v>148</v>
      </c>
      <c r="AF303" t="s">
        <v>405</v>
      </c>
      <c r="AG303" t="s">
        <v>102</v>
      </c>
      <c r="AH303" t="s">
        <v>137</v>
      </c>
      <c r="AI303">
        <v>19</v>
      </c>
      <c r="AJ303">
        <v>15</v>
      </c>
      <c r="AK303">
        <v>15</v>
      </c>
      <c r="AL303">
        <v>17</v>
      </c>
      <c r="AM303">
        <v>15</v>
      </c>
      <c r="AN303">
        <v>15</v>
      </c>
      <c r="AO303">
        <v>15</v>
      </c>
      <c r="AP303">
        <v>15</v>
      </c>
      <c r="AQ303">
        <v>15</v>
      </c>
      <c r="AR303">
        <v>7</v>
      </c>
      <c r="AS303">
        <v>7</v>
      </c>
      <c r="AT303">
        <v>8</v>
      </c>
      <c r="AU303">
        <v>25</v>
      </c>
      <c r="AV303">
        <v>25</v>
      </c>
      <c r="AW303">
        <v>15</v>
      </c>
      <c r="AX303">
        <v>12</v>
      </c>
      <c r="AY303">
        <v>24</v>
      </c>
      <c r="AZ303">
        <v>8</v>
      </c>
      <c r="BA303">
        <v>13</v>
      </c>
      <c r="BB303">
        <v>7</v>
      </c>
      <c r="BC303">
        <v>46</v>
      </c>
      <c r="BD303">
        <v>12</v>
      </c>
      <c r="BE303">
        <v>8</v>
      </c>
      <c r="BF303">
        <v>10</v>
      </c>
      <c r="BG303">
        <v>8</v>
      </c>
      <c r="BH303">
        <v>8</v>
      </c>
      <c r="BI303">
        <v>20</v>
      </c>
      <c r="BJ303">
        <v>32</v>
      </c>
      <c r="BK303">
        <v>27</v>
      </c>
      <c r="BL303">
        <v>29</v>
      </c>
      <c r="BM303">
        <v>7</v>
      </c>
      <c r="BN303">
        <v>7</v>
      </c>
      <c r="BO303">
        <v>8</v>
      </c>
      <c r="BP303">
        <v>10</v>
      </c>
      <c r="BQ303">
        <v>9</v>
      </c>
      <c r="BR303">
        <v>10</v>
      </c>
      <c r="BS303">
        <v>10</v>
      </c>
      <c r="BT303">
        <v>10</v>
      </c>
      <c r="BU303">
        <v>10</v>
      </c>
      <c r="BV303">
        <v>7</v>
      </c>
      <c r="BW303">
        <v>6</v>
      </c>
      <c r="BX303">
        <v>6</v>
      </c>
      <c r="BY303">
        <v>6</v>
      </c>
      <c r="BZ303">
        <v>6</v>
      </c>
      <c r="CA303">
        <v>13.727272727272727</v>
      </c>
      <c r="CB303">
        <v>10</v>
      </c>
      <c r="CC303">
        <v>8.4285330356588393</v>
      </c>
      <c r="CD303">
        <v>0.61399909531289565</v>
      </c>
      <c r="CE303">
        <v>6</v>
      </c>
      <c r="CF303">
        <v>46</v>
      </c>
      <c r="CG303">
        <v>40</v>
      </c>
      <c r="CH303">
        <v>-13</v>
      </c>
      <c r="CI303">
        <v>13</v>
      </c>
    </row>
    <row r="304" spans="1:87" x14ac:dyDescent="0.25">
      <c r="A304">
        <v>395</v>
      </c>
      <c r="B304">
        <v>181087</v>
      </c>
      <c r="C304" t="s">
        <v>1128</v>
      </c>
      <c r="D304" t="s">
        <v>1129</v>
      </c>
      <c r="E304" t="s">
        <v>1130</v>
      </c>
      <c r="F304">
        <v>61.2</v>
      </c>
      <c r="G304" t="s">
        <v>1131</v>
      </c>
      <c r="H304">
        <v>61.2</v>
      </c>
      <c r="I304" t="s">
        <v>1131</v>
      </c>
      <c r="J304">
        <v>61</v>
      </c>
      <c r="K304" t="s">
        <v>728</v>
      </c>
      <c r="L304" t="s">
        <v>131</v>
      </c>
      <c r="M304" t="s">
        <v>132</v>
      </c>
      <c r="N304">
        <v>113</v>
      </c>
      <c r="O304" t="s">
        <v>119</v>
      </c>
      <c r="P304">
        <v>11</v>
      </c>
      <c r="Q304" t="s">
        <v>95</v>
      </c>
      <c r="R304">
        <v>1</v>
      </c>
      <c r="S304" t="s">
        <v>96</v>
      </c>
      <c r="T304">
        <v>1</v>
      </c>
      <c r="U304" t="s">
        <v>97</v>
      </c>
      <c r="V304">
        <v>11</v>
      </c>
      <c r="W304" t="s">
        <v>97</v>
      </c>
      <c r="X304">
        <v>1</v>
      </c>
      <c r="Y304" t="s">
        <v>98</v>
      </c>
      <c r="Z304">
        <v>2004</v>
      </c>
      <c r="AA304">
        <v>1</v>
      </c>
      <c r="AB304">
        <v>5550000</v>
      </c>
      <c r="AC304">
        <v>11</v>
      </c>
      <c r="AD304" t="s">
        <v>85</v>
      </c>
      <c r="AE304" t="s">
        <v>85</v>
      </c>
      <c r="AF304" t="s">
        <v>356</v>
      </c>
      <c r="AG304" t="s">
        <v>196</v>
      </c>
      <c r="AH304" t="s">
        <v>175</v>
      </c>
      <c r="AI304">
        <v>21</v>
      </c>
      <c r="AJ304">
        <v>21</v>
      </c>
      <c r="AK304">
        <v>21</v>
      </c>
      <c r="AL304">
        <v>21</v>
      </c>
      <c r="AM304">
        <v>21</v>
      </c>
      <c r="AN304">
        <v>21</v>
      </c>
      <c r="AO304">
        <v>21</v>
      </c>
      <c r="AP304">
        <v>21</v>
      </c>
      <c r="AQ304">
        <v>21</v>
      </c>
      <c r="AR304">
        <v>21</v>
      </c>
      <c r="AS304">
        <v>21</v>
      </c>
      <c r="AT304">
        <v>21</v>
      </c>
      <c r="AU304">
        <v>21</v>
      </c>
      <c r="AV304">
        <v>21</v>
      </c>
      <c r="AW304">
        <v>21</v>
      </c>
      <c r="AX304">
        <v>21</v>
      </c>
      <c r="AY304">
        <v>21</v>
      </c>
      <c r="AZ304">
        <v>21</v>
      </c>
      <c r="BA304">
        <v>21</v>
      </c>
      <c r="BB304">
        <v>21</v>
      </c>
      <c r="BC304">
        <v>21</v>
      </c>
      <c r="BD304">
        <v>21</v>
      </c>
      <c r="BE304">
        <v>21</v>
      </c>
      <c r="BF304">
        <v>21</v>
      </c>
      <c r="BG304">
        <v>21</v>
      </c>
      <c r="BH304">
        <v>21</v>
      </c>
      <c r="BI304">
        <v>21</v>
      </c>
      <c r="BJ304">
        <v>21</v>
      </c>
      <c r="BK304">
        <v>21</v>
      </c>
      <c r="BL304">
        <v>21</v>
      </c>
      <c r="BM304">
        <v>21</v>
      </c>
      <c r="BN304">
        <v>21</v>
      </c>
      <c r="BO304">
        <v>21</v>
      </c>
      <c r="BP304">
        <v>21</v>
      </c>
      <c r="BQ304">
        <v>21</v>
      </c>
      <c r="BR304">
        <v>21</v>
      </c>
      <c r="BS304">
        <v>21</v>
      </c>
      <c r="BT304">
        <v>21</v>
      </c>
      <c r="BU304">
        <v>21</v>
      </c>
      <c r="BV304">
        <v>21</v>
      </c>
      <c r="BW304">
        <v>21</v>
      </c>
      <c r="BX304">
        <v>21</v>
      </c>
      <c r="BY304">
        <v>21</v>
      </c>
      <c r="BZ304">
        <v>21</v>
      </c>
      <c r="CA304">
        <v>21</v>
      </c>
      <c r="CB304">
        <v>21</v>
      </c>
      <c r="CC304">
        <v>0</v>
      </c>
      <c r="CD304">
        <v>0</v>
      </c>
      <c r="CE304">
        <v>21</v>
      </c>
      <c r="CF304">
        <v>21</v>
      </c>
      <c r="CG304">
        <v>0</v>
      </c>
      <c r="CH304">
        <v>0</v>
      </c>
      <c r="CI304">
        <v>0</v>
      </c>
    </row>
    <row r="305" spans="1:87" x14ac:dyDescent="0.25">
      <c r="A305">
        <v>397</v>
      </c>
      <c r="B305">
        <v>182646</v>
      </c>
      <c r="C305" t="s">
        <v>1132</v>
      </c>
      <c r="D305" t="s">
        <v>1133</v>
      </c>
      <c r="E305" t="s">
        <v>1134</v>
      </c>
      <c r="F305">
        <v>35.299999999999997</v>
      </c>
      <c r="G305" t="s">
        <v>1135</v>
      </c>
      <c r="H305">
        <v>35.299999999999997</v>
      </c>
      <c r="I305" t="s">
        <v>1135</v>
      </c>
      <c r="J305">
        <v>35</v>
      </c>
      <c r="K305" t="s">
        <v>683</v>
      </c>
      <c r="L305" t="s">
        <v>684</v>
      </c>
      <c r="M305" t="s">
        <v>685</v>
      </c>
      <c r="N305">
        <v>573</v>
      </c>
      <c r="O305" t="s">
        <v>141</v>
      </c>
      <c r="P305">
        <v>57</v>
      </c>
      <c r="Q305" t="s">
        <v>142</v>
      </c>
      <c r="R305">
        <v>5</v>
      </c>
      <c r="S305" t="s">
        <v>143</v>
      </c>
      <c r="T305">
        <v>1</v>
      </c>
      <c r="U305" t="s">
        <v>97</v>
      </c>
      <c r="V305">
        <v>11</v>
      </c>
      <c r="W305" t="s">
        <v>97</v>
      </c>
      <c r="X305">
        <v>1</v>
      </c>
      <c r="Y305" t="s">
        <v>98</v>
      </c>
      <c r="Z305">
        <v>1994</v>
      </c>
      <c r="AA305">
        <v>3380</v>
      </c>
      <c r="AB305">
        <v>85428000000</v>
      </c>
      <c r="AC305">
        <v>94</v>
      </c>
      <c r="AD305" t="s">
        <v>207</v>
      </c>
      <c r="AE305" t="s">
        <v>100</v>
      </c>
      <c r="AF305" t="s">
        <v>101</v>
      </c>
      <c r="AG305" t="s">
        <v>297</v>
      </c>
      <c r="AH305" t="s">
        <v>103</v>
      </c>
      <c r="AI305">
        <v>19</v>
      </c>
      <c r="AJ305">
        <v>19</v>
      </c>
      <c r="AK305">
        <v>19</v>
      </c>
      <c r="AL305">
        <v>19</v>
      </c>
      <c r="AM305">
        <v>19</v>
      </c>
      <c r="AN305">
        <v>19</v>
      </c>
      <c r="AO305">
        <v>19</v>
      </c>
      <c r="AP305">
        <v>19</v>
      </c>
      <c r="AQ305">
        <v>19</v>
      </c>
      <c r="AR305">
        <v>19</v>
      </c>
      <c r="AS305">
        <v>19</v>
      </c>
      <c r="AT305">
        <v>19</v>
      </c>
      <c r="AU305">
        <v>19</v>
      </c>
      <c r="AV305">
        <v>19</v>
      </c>
      <c r="AW305">
        <v>19</v>
      </c>
      <c r="AX305">
        <v>19</v>
      </c>
      <c r="AY305">
        <v>19</v>
      </c>
      <c r="AZ305">
        <v>19</v>
      </c>
      <c r="BA305">
        <v>19</v>
      </c>
      <c r="BB305">
        <v>19</v>
      </c>
      <c r="BC305">
        <v>19</v>
      </c>
      <c r="BD305">
        <v>19</v>
      </c>
      <c r="BE305">
        <v>19</v>
      </c>
      <c r="BF305">
        <v>19</v>
      </c>
      <c r="BG305">
        <v>19</v>
      </c>
      <c r="BH305">
        <v>19</v>
      </c>
      <c r="BI305">
        <v>19</v>
      </c>
      <c r="BJ305">
        <v>19</v>
      </c>
      <c r="BK305">
        <v>19</v>
      </c>
      <c r="BL305">
        <v>19</v>
      </c>
      <c r="BM305">
        <v>19</v>
      </c>
      <c r="BN305">
        <v>19</v>
      </c>
      <c r="BO305">
        <v>19</v>
      </c>
      <c r="BP305">
        <v>19</v>
      </c>
      <c r="BQ305">
        <v>19</v>
      </c>
      <c r="BR305">
        <v>19</v>
      </c>
      <c r="BS305">
        <v>19</v>
      </c>
      <c r="BT305">
        <v>19</v>
      </c>
      <c r="BU305">
        <v>19</v>
      </c>
      <c r="BV305">
        <v>19</v>
      </c>
      <c r="BW305">
        <v>19</v>
      </c>
      <c r="BX305">
        <v>19</v>
      </c>
      <c r="BY305">
        <v>19</v>
      </c>
      <c r="BZ305">
        <v>19</v>
      </c>
      <c r="CA305">
        <v>19</v>
      </c>
      <c r="CB305">
        <v>19</v>
      </c>
      <c r="CC305">
        <v>0</v>
      </c>
      <c r="CD305">
        <v>0</v>
      </c>
      <c r="CE305">
        <v>19</v>
      </c>
      <c r="CF305">
        <v>19</v>
      </c>
      <c r="CG305">
        <v>0</v>
      </c>
      <c r="CH305">
        <v>0</v>
      </c>
      <c r="CI305">
        <v>0</v>
      </c>
    </row>
    <row r="306" spans="1:87" x14ac:dyDescent="0.25">
      <c r="A306">
        <v>398</v>
      </c>
      <c r="B306">
        <v>183370</v>
      </c>
      <c r="C306" t="s">
        <v>1136</v>
      </c>
      <c r="D306" t="s">
        <v>1137</v>
      </c>
      <c r="E306" t="s">
        <v>1138</v>
      </c>
      <c r="F306">
        <v>86.1</v>
      </c>
      <c r="G306" t="s">
        <v>1139</v>
      </c>
      <c r="H306">
        <v>86.1</v>
      </c>
      <c r="I306" t="s">
        <v>1139</v>
      </c>
      <c r="J306">
        <v>86</v>
      </c>
      <c r="K306" t="s">
        <v>954</v>
      </c>
      <c r="L306" t="s">
        <v>955</v>
      </c>
      <c r="M306" t="s">
        <v>956</v>
      </c>
      <c r="N306">
        <v>114</v>
      </c>
      <c r="O306" t="s">
        <v>94</v>
      </c>
      <c r="P306">
        <v>11</v>
      </c>
      <c r="Q306" t="s">
        <v>95</v>
      </c>
      <c r="R306">
        <v>1</v>
      </c>
      <c r="S306" t="s">
        <v>96</v>
      </c>
      <c r="T306">
        <v>1</v>
      </c>
      <c r="U306" t="s">
        <v>97</v>
      </c>
      <c r="V306">
        <v>11</v>
      </c>
      <c r="W306" t="s">
        <v>97</v>
      </c>
      <c r="X306">
        <v>1</v>
      </c>
      <c r="Y306" t="s">
        <v>98</v>
      </c>
      <c r="Z306">
        <v>2021</v>
      </c>
      <c r="AA306">
        <v>732</v>
      </c>
      <c r="AB306">
        <v>19054510000</v>
      </c>
      <c r="AC306">
        <v>91</v>
      </c>
      <c r="AD306" t="s">
        <v>320</v>
      </c>
      <c r="AE306" t="s">
        <v>100</v>
      </c>
      <c r="AF306" t="s">
        <v>101</v>
      </c>
      <c r="AG306" t="s">
        <v>123</v>
      </c>
      <c r="AH306" t="s">
        <v>103</v>
      </c>
      <c r="AI306">
        <v>9</v>
      </c>
      <c r="AJ306">
        <v>9</v>
      </c>
      <c r="AK306">
        <v>9</v>
      </c>
      <c r="AL306">
        <v>9</v>
      </c>
      <c r="AM306">
        <v>9</v>
      </c>
      <c r="AN306">
        <v>9</v>
      </c>
      <c r="AO306">
        <v>9</v>
      </c>
      <c r="AP306">
        <v>9</v>
      </c>
      <c r="AQ306">
        <v>9</v>
      </c>
      <c r="AR306">
        <v>9</v>
      </c>
      <c r="AS306">
        <v>9</v>
      </c>
      <c r="AT306">
        <v>9</v>
      </c>
      <c r="AU306">
        <v>9</v>
      </c>
      <c r="AV306">
        <v>9</v>
      </c>
      <c r="AW306">
        <v>9</v>
      </c>
      <c r="AX306">
        <v>16</v>
      </c>
      <c r="AY306">
        <v>16</v>
      </c>
      <c r="AZ306">
        <v>16</v>
      </c>
      <c r="BA306">
        <v>16</v>
      </c>
      <c r="BB306">
        <v>16</v>
      </c>
      <c r="BC306">
        <v>16</v>
      </c>
      <c r="BD306">
        <v>16</v>
      </c>
      <c r="BE306">
        <v>16</v>
      </c>
      <c r="BF306">
        <v>16</v>
      </c>
      <c r="BG306">
        <v>16</v>
      </c>
      <c r="BH306">
        <v>16</v>
      </c>
      <c r="BI306">
        <v>16</v>
      </c>
      <c r="BJ306">
        <v>16</v>
      </c>
      <c r="BK306">
        <v>16</v>
      </c>
      <c r="BL306">
        <v>16</v>
      </c>
      <c r="BM306">
        <v>16</v>
      </c>
      <c r="BN306">
        <v>16</v>
      </c>
      <c r="BO306">
        <v>16</v>
      </c>
      <c r="BP306">
        <v>14</v>
      </c>
      <c r="BQ306">
        <v>14</v>
      </c>
      <c r="BR306">
        <v>14</v>
      </c>
      <c r="BS306">
        <v>8</v>
      </c>
      <c r="BT306">
        <v>8</v>
      </c>
      <c r="BU306">
        <v>8</v>
      </c>
      <c r="BV306">
        <v>8</v>
      </c>
      <c r="BW306">
        <v>8</v>
      </c>
      <c r="BX306">
        <v>8</v>
      </c>
      <c r="BY306">
        <v>8</v>
      </c>
      <c r="BZ306">
        <v>8</v>
      </c>
      <c r="CA306">
        <v>12.022727272727273</v>
      </c>
      <c r="CB306">
        <v>9</v>
      </c>
      <c r="CC306">
        <v>3.6183552499150409</v>
      </c>
      <c r="CD306">
        <v>0.30095960490786727</v>
      </c>
      <c r="CE306">
        <v>8</v>
      </c>
      <c r="CF306">
        <v>16</v>
      </c>
      <c r="CG306">
        <v>8</v>
      </c>
      <c r="CH306">
        <v>-1</v>
      </c>
      <c r="CI306">
        <v>1</v>
      </c>
    </row>
    <row r="307" spans="1:87" x14ac:dyDescent="0.25">
      <c r="A307">
        <v>399</v>
      </c>
      <c r="B307">
        <v>185130</v>
      </c>
      <c r="C307" t="s">
        <v>1140</v>
      </c>
      <c r="D307" t="s">
        <v>1141</v>
      </c>
      <c r="E307" t="s">
        <v>1142</v>
      </c>
      <c r="F307">
        <v>63.1</v>
      </c>
      <c r="G307" t="s">
        <v>171</v>
      </c>
      <c r="H307">
        <v>63.1</v>
      </c>
      <c r="I307" t="s">
        <v>171</v>
      </c>
      <c r="J307">
        <v>63</v>
      </c>
      <c r="K307" t="s">
        <v>172</v>
      </c>
      <c r="L307" t="s">
        <v>131</v>
      </c>
      <c r="M307" t="s">
        <v>132</v>
      </c>
      <c r="N307">
        <v>113</v>
      </c>
      <c r="O307" t="s">
        <v>119</v>
      </c>
      <c r="P307">
        <v>11</v>
      </c>
      <c r="Q307" t="s">
        <v>95</v>
      </c>
      <c r="R307">
        <v>1</v>
      </c>
      <c r="S307" t="s">
        <v>96</v>
      </c>
      <c r="T307">
        <v>1</v>
      </c>
      <c r="U307" t="s">
        <v>97</v>
      </c>
      <c r="V307">
        <v>11</v>
      </c>
      <c r="W307" t="s">
        <v>97</v>
      </c>
      <c r="X307">
        <v>1</v>
      </c>
      <c r="Y307" t="s">
        <v>98</v>
      </c>
      <c r="Z307">
        <v>2011</v>
      </c>
      <c r="AA307">
        <v>8</v>
      </c>
      <c r="AB307">
        <v>99190000</v>
      </c>
      <c r="AC307">
        <v>22</v>
      </c>
      <c r="AD307" t="s">
        <v>195</v>
      </c>
      <c r="AE307" t="s">
        <v>110</v>
      </c>
      <c r="AF307" t="s">
        <v>174</v>
      </c>
      <c r="AG307" t="s">
        <v>102</v>
      </c>
      <c r="AH307" t="s">
        <v>175</v>
      </c>
      <c r="AI307">
        <v>21</v>
      </c>
      <c r="AJ307">
        <v>21</v>
      </c>
      <c r="AK307">
        <v>21</v>
      </c>
      <c r="AL307">
        <v>21</v>
      </c>
      <c r="AM307">
        <v>21</v>
      </c>
      <c r="AN307">
        <v>21</v>
      </c>
      <c r="AO307">
        <v>21</v>
      </c>
      <c r="AP307">
        <v>21</v>
      </c>
      <c r="AQ307">
        <v>21</v>
      </c>
      <c r="AR307">
        <v>21</v>
      </c>
      <c r="AS307">
        <v>21</v>
      </c>
      <c r="AT307">
        <v>23</v>
      </c>
      <c r="AU307">
        <v>24</v>
      </c>
      <c r="AV307">
        <v>24</v>
      </c>
      <c r="AW307">
        <v>24</v>
      </c>
      <c r="AX307">
        <v>24</v>
      </c>
      <c r="AY307">
        <v>24</v>
      </c>
      <c r="AZ307">
        <v>24</v>
      </c>
      <c r="BA307">
        <v>24</v>
      </c>
      <c r="BB307">
        <v>24</v>
      </c>
      <c r="BC307">
        <v>24</v>
      </c>
      <c r="BD307">
        <v>24</v>
      </c>
      <c r="BE307">
        <v>24</v>
      </c>
      <c r="BF307">
        <v>23</v>
      </c>
      <c r="BG307">
        <v>24</v>
      </c>
      <c r="BH307">
        <v>24</v>
      </c>
      <c r="BI307">
        <v>24</v>
      </c>
      <c r="BJ307">
        <v>24</v>
      </c>
      <c r="BK307">
        <v>24</v>
      </c>
      <c r="BL307">
        <v>25</v>
      </c>
      <c r="BM307">
        <v>25</v>
      </c>
      <c r="BN307">
        <v>25</v>
      </c>
      <c r="BO307">
        <v>25</v>
      </c>
      <c r="BP307">
        <v>25</v>
      </c>
      <c r="BQ307">
        <v>25</v>
      </c>
      <c r="BR307">
        <v>25</v>
      </c>
      <c r="BS307">
        <v>25</v>
      </c>
      <c r="BT307">
        <v>25</v>
      </c>
      <c r="BU307">
        <v>25</v>
      </c>
      <c r="BV307">
        <v>24</v>
      </c>
      <c r="BW307">
        <v>24</v>
      </c>
      <c r="BX307">
        <v>25</v>
      </c>
      <c r="BY307">
        <v>25</v>
      </c>
      <c r="BZ307">
        <v>25</v>
      </c>
      <c r="CA307">
        <v>23.5</v>
      </c>
      <c r="CB307">
        <v>24</v>
      </c>
      <c r="CC307">
        <v>1.5476914541371936</v>
      </c>
      <c r="CD307">
        <v>6.5859210814348659E-2</v>
      </c>
      <c r="CE307">
        <v>21</v>
      </c>
      <c r="CF307">
        <v>25</v>
      </c>
      <c r="CG307">
        <v>4</v>
      </c>
      <c r="CH307">
        <v>4</v>
      </c>
      <c r="CI307">
        <v>4</v>
      </c>
    </row>
    <row r="308" spans="1:87" x14ac:dyDescent="0.25">
      <c r="A308">
        <v>400</v>
      </c>
      <c r="B308">
        <v>186584</v>
      </c>
      <c r="C308" t="s">
        <v>1143</v>
      </c>
      <c r="D308" t="s">
        <v>1144</v>
      </c>
      <c r="E308" t="s">
        <v>1145</v>
      </c>
      <c r="F308">
        <v>63.1</v>
      </c>
      <c r="G308" t="s">
        <v>171</v>
      </c>
      <c r="H308">
        <v>63.1</v>
      </c>
      <c r="I308" t="s">
        <v>171</v>
      </c>
      <c r="J308">
        <v>63</v>
      </c>
      <c r="K308" t="s">
        <v>172</v>
      </c>
      <c r="L308" t="s">
        <v>131</v>
      </c>
      <c r="M308" t="s">
        <v>132</v>
      </c>
      <c r="N308">
        <v>114</v>
      </c>
      <c r="O308" t="s">
        <v>94</v>
      </c>
      <c r="P308">
        <v>11</v>
      </c>
      <c r="Q308" t="s">
        <v>95</v>
      </c>
      <c r="R308">
        <v>1</v>
      </c>
      <c r="S308" t="s">
        <v>96</v>
      </c>
      <c r="T308">
        <v>6</v>
      </c>
      <c r="U308" t="s">
        <v>266</v>
      </c>
      <c r="V308">
        <v>70</v>
      </c>
      <c r="W308" t="s">
        <v>267</v>
      </c>
      <c r="X308">
        <v>3</v>
      </c>
      <c r="Y308" t="s">
        <v>240</v>
      </c>
      <c r="Z308">
        <v>2015</v>
      </c>
      <c r="AA308">
        <v>37</v>
      </c>
      <c r="AB308">
        <v>1132010000</v>
      </c>
      <c r="AC308">
        <v>40</v>
      </c>
      <c r="AD308" t="s">
        <v>283</v>
      </c>
      <c r="AE308" t="s">
        <v>158</v>
      </c>
      <c r="AF308" t="s">
        <v>183</v>
      </c>
      <c r="AG308" t="s">
        <v>102</v>
      </c>
      <c r="AH308" t="s">
        <v>137</v>
      </c>
      <c r="AI308">
        <v>116</v>
      </c>
      <c r="AJ308">
        <v>116</v>
      </c>
      <c r="AK308">
        <v>116</v>
      </c>
      <c r="AL308">
        <v>116</v>
      </c>
      <c r="AM308">
        <v>116</v>
      </c>
      <c r="AN308">
        <v>116</v>
      </c>
      <c r="AO308">
        <v>123</v>
      </c>
      <c r="AP308">
        <v>123</v>
      </c>
      <c r="AQ308">
        <v>123</v>
      </c>
      <c r="AR308">
        <v>123</v>
      </c>
      <c r="AS308">
        <v>123</v>
      </c>
      <c r="AT308">
        <v>123</v>
      </c>
      <c r="AU308">
        <v>123</v>
      </c>
      <c r="AV308">
        <v>123</v>
      </c>
      <c r="AW308">
        <v>123</v>
      </c>
      <c r="AX308">
        <v>123</v>
      </c>
      <c r="AY308">
        <v>123</v>
      </c>
      <c r="AZ308">
        <v>123</v>
      </c>
      <c r="BA308">
        <v>123</v>
      </c>
      <c r="BB308">
        <v>123</v>
      </c>
      <c r="BC308">
        <v>123</v>
      </c>
      <c r="BD308">
        <v>123</v>
      </c>
      <c r="BE308">
        <v>123</v>
      </c>
      <c r="BF308">
        <v>123</v>
      </c>
      <c r="BG308">
        <v>123</v>
      </c>
      <c r="BH308">
        <v>123</v>
      </c>
      <c r="BI308">
        <v>123</v>
      </c>
      <c r="BJ308">
        <v>123</v>
      </c>
      <c r="BK308">
        <v>123</v>
      </c>
      <c r="BL308">
        <v>123</v>
      </c>
      <c r="BM308">
        <v>123</v>
      </c>
      <c r="BN308">
        <v>123</v>
      </c>
      <c r="BO308">
        <v>123</v>
      </c>
      <c r="BP308">
        <v>123</v>
      </c>
      <c r="BQ308">
        <v>123</v>
      </c>
      <c r="BR308">
        <v>123</v>
      </c>
      <c r="BS308">
        <v>123</v>
      </c>
      <c r="BT308">
        <v>123</v>
      </c>
      <c r="BU308">
        <v>123</v>
      </c>
      <c r="BV308">
        <v>123</v>
      </c>
      <c r="BW308">
        <v>122</v>
      </c>
      <c r="BX308">
        <v>122</v>
      </c>
      <c r="BY308">
        <v>122</v>
      </c>
      <c r="BZ308">
        <v>122</v>
      </c>
      <c r="CA308">
        <v>121.95454545454545</v>
      </c>
      <c r="CB308">
        <v>123</v>
      </c>
      <c r="CC308">
        <v>2.4107756684244315</v>
      </c>
      <c r="CD308">
        <v>1.9767821358679646E-2</v>
      </c>
      <c r="CE308">
        <v>116</v>
      </c>
      <c r="CF308">
        <v>123</v>
      </c>
      <c r="CG308">
        <v>7</v>
      </c>
      <c r="CH308">
        <v>6</v>
      </c>
      <c r="CI308">
        <v>6</v>
      </c>
    </row>
    <row r="309" spans="1:87" x14ac:dyDescent="0.25">
      <c r="A309">
        <v>401</v>
      </c>
      <c r="B309">
        <v>187821</v>
      </c>
      <c r="C309" t="s">
        <v>1146</v>
      </c>
      <c r="D309" t="s">
        <v>437</v>
      </c>
      <c r="E309" t="s">
        <v>438</v>
      </c>
      <c r="F309">
        <v>63.91</v>
      </c>
      <c r="G309" t="s">
        <v>212</v>
      </c>
      <c r="H309">
        <v>63.9</v>
      </c>
      <c r="I309" t="s">
        <v>213</v>
      </c>
      <c r="J309">
        <v>63</v>
      </c>
      <c r="K309" t="s">
        <v>172</v>
      </c>
      <c r="L309" t="s">
        <v>131</v>
      </c>
      <c r="M309" t="s">
        <v>132</v>
      </c>
      <c r="N309">
        <v>114</v>
      </c>
      <c r="O309" t="s">
        <v>94</v>
      </c>
      <c r="P309">
        <v>11</v>
      </c>
      <c r="Q309" t="s">
        <v>95</v>
      </c>
      <c r="R309">
        <v>1</v>
      </c>
      <c r="S309" t="s">
        <v>96</v>
      </c>
      <c r="T309">
        <v>1</v>
      </c>
      <c r="U309" t="s">
        <v>97</v>
      </c>
      <c r="V309">
        <v>11</v>
      </c>
      <c r="W309" t="s">
        <v>97</v>
      </c>
      <c r="X309">
        <v>1</v>
      </c>
      <c r="Y309" t="s">
        <v>98</v>
      </c>
      <c r="Z309">
        <v>2008</v>
      </c>
      <c r="AA309">
        <v>10</v>
      </c>
      <c r="AB309">
        <v>702400000</v>
      </c>
      <c r="AC309">
        <v>30</v>
      </c>
      <c r="AD309" t="s">
        <v>134</v>
      </c>
      <c r="AE309" t="s">
        <v>148</v>
      </c>
      <c r="AF309" t="s">
        <v>405</v>
      </c>
      <c r="AG309" t="s">
        <v>136</v>
      </c>
      <c r="AH309" t="s">
        <v>137</v>
      </c>
      <c r="AI309">
        <v>6</v>
      </c>
      <c r="AJ309">
        <v>6</v>
      </c>
      <c r="AK309">
        <v>6</v>
      </c>
      <c r="AL309">
        <v>6</v>
      </c>
      <c r="AM309">
        <v>6</v>
      </c>
      <c r="AN309">
        <v>6</v>
      </c>
      <c r="AO309">
        <v>6</v>
      </c>
      <c r="AP309">
        <v>6</v>
      </c>
      <c r="AQ309">
        <v>6</v>
      </c>
      <c r="AR309">
        <v>6</v>
      </c>
      <c r="AS309">
        <v>6</v>
      </c>
      <c r="AT309">
        <v>6</v>
      </c>
      <c r="AU309">
        <v>6</v>
      </c>
      <c r="AV309">
        <v>6</v>
      </c>
      <c r="AW309">
        <v>6</v>
      </c>
      <c r="AX309">
        <v>6</v>
      </c>
      <c r="AY309">
        <v>6</v>
      </c>
      <c r="AZ309">
        <v>6</v>
      </c>
      <c r="BA309">
        <v>6</v>
      </c>
      <c r="BB309">
        <v>6</v>
      </c>
      <c r="BC309">
        <v>6</v>
      </c>
      <c r="BD309">
        <v>6</v>
      </c>
      <c r="BE309">
        <v>6</v>
      </c>
      <c r="BF309">
        <v>6</v>
      </c>
      <c r="BG309">
        <v>6</v>
      </c>
      <c r="BH309">
        <v>6</v>
      </c>
      <c r="BI309">
        <v>6</v>
      </c>
      <c r="BJ309">
        <v>6</v>
      </c>
      <c r="BK309">
        <v>6</v>
      </c>
      <c r="BL309">
        <v>6</v>
      </c>
      <c r="BM309">
        <v>6</v>
      </c>
      <c r="BN309">
        <v>6</v>
      </c>
      <c r="BO309">
        <v>6</v>
      </c>
      <c r="BP309">
        <v>6</v>
      </c>
      <c r="BQ309">
        <v>6</v>
      </c>
      <c r="BR309">
        <v>6</v>
      </c>
      <c r="BS309">
        <v>6</v>
      </c>
      <c r="BT309">
        <v>6</v>
      </c>
      <c r="BU309">
        <v>6</v>
      </c>
      <c r="BV309">
        <v>6</v>
      </c>
      <c r="BW309">
        <v>6</v>
      </c>
      <c r="BX309">
        <v>6</v>
      </c>
      <c r="BY309">
        <v>6</v>
      </c>
      <c r="BZ309">
        <v>6</v>
      </c>
      <c r="CA309">
        <v>6</v>
      </c>
      <c r="CB309">
        <v>6</v>
      </c>
      <c r="CC309">
        <v>0</v>
      </c>
      <c r="CD309">
        <v>0</v>
      </c>
      <c r="CE309">
        <v>6</v>
      </c>
      <c r="CF309">
        <v>6</v>
      </c>
      <c r="CG309">
        <v>0</v>
      </c>
      <c r="CH309">
        <v>0</v>
      </c>
      <c r="CI309">
        <v>0</v>
      </c>
    </row>
    <row r="310" spans="1:87" x14ac:dyDescent="0.25">
      <c r="A310">
        <v>403</v>
      </c>
      <c r="B310">
        <v>188407</v>
      </c>
      <c r="C310" t="s">
        <v>1147</v>
      </c>
      <c r="D310" t="s">
        <v>185</v>
      </c>
      <c r="E310" t="s">
        <v>186</v>
      </c>
      <c r="F310">
        <v>92</v>
      </c>
      <c r="G310" t="s">
        <v>187</v>
      </c>
      <c r="H310">
        <v>92</v>
      </c>
      <c r="I310" t="s">
        <v>187</v>
      </c>
      <c r="J310">
        <v>92</v>
      </c>
      <c r="K310" t="s">
        <v>187</v>
      </c>
      <c r="L310" t="s">
        <v>188</v>
      </c>
      <c r="M310" t="s">
        <v>189</v>
      </c>
      <c r="N310">
        <v>114</v>
      </c>
      <c r="O310" t="s">
        <v>94</v>
      </c>
      <c r="P310">
        <v>11</v>
      </c>
      <c r="Q310" t="s">
        <v>95</v>
      </c>
      <c r="R310">
        <v>1</v>
      </c>
      <c r="S310" t="s">
        <v>96</v>
      </c>
      <c r="T310">
        <v>1</v>
      </c>
      <c r="U310" t="s">
        <v>97</v>
      </c>
      <c r="V310">
        <v>11</v>
      </c>
      <c r="W310" t="s">
        <v>97</v>
      </c>
      <c r="X310">
        <v>1</v>
      </c>
      <c r="Y310" t="s">
        <v>98</v>
      </c>
      <c r="Z310">
        <v>1990</v>
      </c>
      <c r="AA310">
        <v>1910</v>
      </c>
      <c r="AB310">
        <v>1235816000000</v>
      </c>
      <c r="AC310">
        <v>93</v>
      </c>
      <c r="AD310" t="s">
        <v>99</v>
      </c>
      <c r="AE310" t="s">
        <v>100</v>
      </c>
      <c r="AF310" t="s">
        <v>101</v>
      </c>
      <c r="AG310" t="s">
        <v>163</v>
      </c>
      <c r="AH310" t="s">
        <v>103</v>
      </c>
      <c r="AI310">
        <v>127</v>
      </c>
      <c r="AJ310">
        <v>127</v>
      </c>
      <c r="AK310">
        <v>127</v>
      </c>
      <c r="AL310">
        <v>127</v>
      </c>
      <c r="AM310">
        <v>126</v>
      </c>
      <c r="AN310">
        <v>126</v>
      </c>
      <c r="AO310">
        <v>131</v>
      </c>
      <c r="AP310">
        <v>131</v>
      </c>
      <c r="AQ310">
        <v>131</v>
      </c>
      <c r="AR310">
        <v>130</v>
      </c>
      <c r="AS310">
        <v>131</v>
      </c>
      <c r="AT310">
        <v>131</v>
      </c>
      <c r="AU310">
        <v>130</v>
      </c>
      <c r="AV310">
        <v>130</v>
      </c>
      <c r="AW310">
        <v>130</v>
      </c>
      <c r="AX310">
        <v>131</v>
      </c>
      <c r="AY310">
        <v>131</v>
      </c>
      <c r="AZ310">
        <v>130</v>
      </c>
      <c r="BA310">
        <v>130</v>
      </c>
      <c r="BB310">
        <v>134</v>
      </c>
      <c r="BC310">
        <v>134</v>
      </c>
      <c r="BD310">
        <v>134</v>
      </c>
      <c r="BE310">
        <v>134</v>
      </c>
      <c r="BF310">
        <v>134</v>
      </c>
      <c r="BG310">
        <v>134</v>
      </c>
      <c r="BH310">
        <v>134</v>
      </c>
      <c r="BI310">
        <v>138</v>
      </c>
      <c r="BJ310">
        <v>138</v>
      </c>
      <c r="BK310">
        <v>134</v>
      </c>
      <c r="BL310">
        <v>134</v>
      </c>
      <c r="BM310">
        <v>134</v>
      </c>
      <c r="BN310">
        <v>134</v>
      </c>
      <c r="BO310">
        <v>134</v>
      </c>
      <c r="BP310">
        <v>134</v>
      </c>
      <c r="BQ310">
        <v>134</v>
      </c>
      <c r="BR310">
        <v>134</v>
      </c>
      <c r="BS310">
        <v>134</v>
      </c>
      <c r="BT310">
        <v>134</v>
      </c>
      <c r="BU310">
        <v>134</v>
      </c>
      <c r="BV310">
        <v>134</v>
      </c>
      <c r="BW310">
        <v>133</v>
      </c>
      <c r="BX310">
        <v>133</v>
      </c>
      <c r="BY310">
        <v>140</v>
      </c>
      <c r="BZ310">
        <v>158</v>
      </c>
      <c r="CA310">
        <v>132.79545454545453</v>
      </c>
      <c r="CB310">
        <v>134</v>
      </c>
      <c r="CC310">
        <v>4.9770615476452242</v>
      </c>
      <c r="CD310">
        <v>3.7479155929555003E-2</v>
      </c>
      <c r="CE310">
        <v>126</v>
      </c>
      <c r="CF310">
        <v>158</v>
      </c>
      <c r="CG310">
        <v>32</v>
      </c>
      <c r="CH310">
        <v>31</v>
      </c>
      <c r="CI310">
        <v>31</v>
      </c>
    </row>
    <row r="311" spans="1:87" x14ac:dyDescent="0.25">
      <c r="A311">
        <v>404</v>
      </c>
      <c r="B311">
        <v>189446</v>
      </c>
      <c r="C311" t="s">
        <v>1148</v>
      </c>
      <c r="D311" t="s">
        <v>1149</v>
      </c>
      <c r="E311" t="s">
        <v>1150</v>
      </c>
      <c r="F311">
        <v>64.19</v>
      </c>
      <c r="G311" t="s">
        <v>364</v>
      </c>
      <c r="H311">
        <v>64.099999999999994</v>
      </c>
      <c r="I311" t="s">
        <v>365</v>
      </c>
      <c r="J311">
        <v>64</v>
      </c>
      <c r="K311" t="s">
        <v>366</v>
      </c>
      <c r="L311" t="s">
        <v>367</v>
      </c>
      <c r="M311" t="s">
        <v>368</v>
      </c>
      <c r="N311">
        <v>114</v>
      </c>
      <c r="O311" t="s">
        <v>94</v>
      </c>
      <c r="P311">
        <v>11</v>
      </c>
      <c r="Q311" t="s">
        <v>95</v>
      </c>
      <c r="R311">
        <v>1</v>
      </c>
      <c r="S311" t="s">
        <v>96</v>
      </c>
      <c r="T311">
        <v>1</v>
      </c>
      <c r="U311" t="s">
        <v>97</v>
      </c>
      <c r="V311">
        <v>11</v>
      </c>
      <c r="W311" t="s">
        <v>97</v>
      </c>
      <c r="X311">
        <v>1</v>
      </c>
      <c r="Y311" t="s">
        <v>98</v>
      </c>
      <c r="Z311">
        <v>1986</v>
      </c>
      <c r="AB311">
        <v>627954000000</v>
      </c>
      <c r="AC311">
        <v>0</v>
      </c>
      <c r="AD311" t="s">
        <v>147</v>
      </c>
      <c r="AE311" t="s">
        <v>100</v>
      </c>
      <c r="AF311" t="s">
        <v>101</v>
      </c>
      <c r="AG311" t="s">
        <v>163</v>
      </c>
      <c r="AH311" t="s">
        <v>144</v>
      </c>
      <c r="AI311">
        <v>105</v>
      </c>
      <c r="AJ311">
        <v>134</v>
      </c>
      <c r="AK311">
        <v>134</v>
      </c>
      <c r="AL311">
        <v>134</v>
      </c>
      <c r="AM311">
        <v>133</v>
      </c>
      <c r="AN311">
        <v>136</v>
      </c>
      <c r="AO311">
        <v>136</v>
      </c>
      <c r="AP311">
        <v>136</v>
      </c>
      <c r="AQ311">
        <v>136</v>
      </c>
      <c r="AR311">
        <v>136</v>
      </c>
      <c r="AS311">
        <v>136</v>
      </c>
      <c r="AT311">
        <v>136</v>
      </c>
      <c r="AU311">
        <v>136</v>
      </c>
      <c r="AV311">
        <v>136</v>
      </c>
      <c r="AW311">
        <v>138</v>
      </c>
      <c r="AX311">
        <v>138</v>
      </c>
      <c r="AY311">
        <v>138</v>
      </c>
      <c r="AZ311">
        <v>138</v>
      </c>
      <c r="BA311">
        <v>138</v>
      </c>
      <c r="BB311">
        <v>138</v>
      </c>
      <c r="BC311">
        <v>138</v>
      </c>
      <c r="BD311">
        <v>138</v>
      </c>
      <c r="BE311">
        <v>138</v>
      </c>
      <c r="BF311">
        <v>138</v>
      </c>
      <c r="BG311">
        <v>138</v>
      </c>
      <c r="BH311">
        <v>138</v>
      </c>
      <c r="BI311">
        <v>138</v>
      </c>
      <c r="BJ311">
        <v>138</v>
      </c>
      <c r="BK311">
        <v>139</v>
      </c>
      <c r="BL311">
        <v>140</v>
      </c>
      <c r="BM311">
        <v>112</v>
      </c>
      <c r="BN311">
        <v>139</v>
      </c>
      <c r="BO311">
        <v>139</v>
      </c>
      <c r="BP311">
        <v>139</v>
      </c>
      <c r="BQ311">
        <v>139</v>
      </c>
      <c r="BR311">
        <v>139</v>
      </c>
      <c r="BS311">
        <v>139</v>
      </c>
      <c r="BT311">
        <v>139</v>
      </c>
      <c r="BU311">
        <v>140</v>
      </c>
      <c r="BV311">
        <v>140</v>
      </c>
      <c r="BW311">
        <v>140</v>
      </c>
      <c r="BX311">
        <v>140</v>
      </c>
      <c r="BY311">
        <v>140</v>
      </c>
      <c r="BZ311">
        <v>140</v>
      </c>
      <c r="CA311">
        <v>136.36363636363637</v>
      </c>
      <c r="CB311">
        <v>138</v>
      </c>
      <c r="CC311">
        <v>6.4559001645363692</v>
      </c>
      <c r="CD311">
        <v>4.7343267873266703E-2</v>
      </c>
      <c r="CE311">
        <v>105</v>
      </c>
      <c r="CF311">
        <v>140</v>
      </c>
      <c r="CG311">
        <v>35</v>
      </c>
      <c r="CH311">
        <v>35</v>
      </c>
      <c r="CI311">
        <v>35</v>
      </c>
    </row>
    <row r="312" spans="1:87" x14ac:dyDescent="0.25">
      <c r="A312">
        <v>405</v>
      </c>
      <c r="B312">
        <v>189799</v>
      </c>
      <c r="C312" t="s">
        <v>1151</v>
      </c>
      <c r="D312" t="s">
        <v>998</v>
      </c>
      <c r="E312" t="s">
        <v>999</v>
      </c>
      <c r="F312">
        <v>60.39</v>
      </c>
      <c r="G312" t="s">
        <v>152</v>
      </c>
      <c r="H312">
        <v>60.3</v>
      </c>
      <c r="I312" t="s">
        <v>153</v>
      </c>
      <c r="J312">
        <v>60</v>
      </c>
      <c r="K312" t="s">
        <v>154</v>
      </c>
      <c r="L312" t="s">
        <v>92</v>
      </c>
      <c r="M312" t="s">
        <v>93</v>
      </c>
      <c r="N312">
        <v>113</v>
      </c>
      <c r="O312" t="s">
        <v>119</v>
      </c>
      <c r="P312">
        <v>11</v>
      </c>
      <c r="Q312" t="s">
        <v>95</v>
      </c>
      <c r="R312">
        <v>1</v>
      </c>
      <c r="S312" t="s">
        <v>96</v>
      </c>
      <c r="T312">
        <v>1</v>
      </c>
      <c r="U312" t="s">
        <v>97</v>
      </c>
      <c r="V312">
        <v>11</v>
      </c>
      <c r="W312" t="s">
        <v>97</v>
      </c>
      <c r="X312">
        <v>1</v>
      </c>
      <c r="Y312" t="s">
        <v>98</v>
      </c>
      <c r="Z312">
        <v>2011</v>
      </c>
      <c r="AA312">
        <v>19</v>
      </c>
      <c r="AB312">
        <v>825580000</v>
      </c>
      <c r="AC312">
        <v>30</v>
      </c>
      <c r="AD312" t="s">
        <v>134</v>
      </c>
      <c r="AE312" t="s">
        <v>148</v>
      </c>
      <c r="AF312" t="s">
        <v>405</v>
      </c>
      <c r="AG312" t="s">
        <v>102</v>
      </c>
      <c r="AH312" t="s">
        <v>137</v>
      </c>
      <c r="AI312">
        <v>25</v>
      </c>
      <c r="AJ312">
        <v>25</v>
      </c>
      <c r="AK312">
        <v>25</v>
      </c>
      <c r="AL312">
        <v>25</v>
      </c>
      <c r="AM312">
        <v>25</v>
      </c>
      <c r="AN312">
        <v>25</v>
      </c>
      <c r="AO312">
        <v>25</v>
      </c>
      <c r="AP312">
        <v>25</v>
      </c>
      <c r="AQ312">
        <v>25</v>
      </c>
      <c r="AR312">
        <v>25</v>
      </c>
      <c r="AS312">
        <v>25</v>
      </c>
      <c r="AT312">
        <v>25</v>
      </c>
      <c r="AU312">
        <v>25</v>
      </c>
      <c r="AV312">
        <v>25</v>
      </c>
      <c r="AW312">
        <v>25</v>
      </c>
      <c r="AX312">
        <v>25</v>
      </c>
      <c r="AY312">
        <v>25</v>
      </c>
      <c r="AZ312">
        <v>25</v>
      </c>
      <c r="BA312">
        <v>25</v>
      </c>
      <c r="BB312">
        <v>25</v>
      </c>
      <c r="BC312">
        <v>25</v>
      </c>
      <c r="BD312">
        <v>25</v>
      </c>
      <c r="BE312">
        <v>25</v>
      </c>
      <c r="BF312">
        <v>25</v>
      </c>
      <c r="BG312">
        <v>25</v>
      </c>
      <c r="BH312">
        <v>25</v>
      </c>
      <c r="BI312">
        <v>25</v>
      </c>
      <c r="BJ312">
        <v>25</v>
      </c>
      <c r="BK312">
        <v>25</v>
      </c>
      <c r="BL312">
        <v>25</v>
      </c>
      <c r="BM312">
        <v>25</v>
      </c>
      <c r="BN312">
        <v>25</v>
      </c>
      <c r="BO312">
        <v>25</v>
      </c>
      <c r="BP312">
        <v>25</v>
      </c>
      <c r="BQ312">
        <v>25</v>
      </c>
      <c r="BR312">
        <v>25</v>
      </c>
      <c r="BS312">
        <v>25</v>
      </c>
      <c r="BT312">
        <v>25</v>
      </c>
      <c r="BU312">
        <v>25</v>
      </c>
      <c r="BV312">
        <v>25</v>
      </c>
      <c r="BW312">
        <v>25</v>
      </c>
      <c r="BX312">
        <v>25</v>
      </c>
      <c r="BY312">
        <v>25</v>
      </c>
      <c r="BZ312">
        <v>25</v>
      </c>
      <c r="CA312">
        <v>25</v>
      </c>
      <c r="CB312">
        <v>25</v>
      </c>
      <c r="CC312">
        <v>0</v>
      </c>
      <c r="CD312">
        <v>0</v>
      </c>
      <c r="CE312">
        <v>25</v>
      </c>
      <c r="CF312">
        <v>25</v>
      </c>
      <c r="CG312">
        <v>0</v>
      </c>
      <c r="CH312">
        <v>0</v>
      </c>
      <c r="CI312">
        <v>0</v>
      </c>
    </row>
    <row r="313" spans="1:87" x14ac:dyDescent="0.25">
      <c r="A313">
        <v>406</v>
      </c>
      <c r="B313">
        <v>190587</v>
      </c>
      <c r="C313" t="s">
        <v>1152</v>
      </c>
      <c r="D313" t="s">
        <v>505</v>
      </c>
      <c r="E313" t="s">
        <v>506</v>
      </c>
      <c r="F313">
        <v>72.099999999999994</v>
      </c>
      <c r="G313" t="s">
        <v>507</v>
      </c>
      <c r="H313">
        <v>72.099999999999994</v>
      </c>
      <c r="I313" t="s">
        <v>507</v>
      </c>
      <c r="J313">
        <v>72</v>
      </c>
      <c r="K313" t="s">
        <v>508</v>
      </c>
      <c r="L313" t="s">
        <v>117</v>
      </c>
      <c r="M313" t="s">
        <v>118</v>
      </c>
      <c r="N313">
        <v>599</v>
      </c>
      <c r="O313" t="s">
        <v>260</v>
      </c>
      <c r="P313">
        <v>59</v>
      </c>
      <c r="Q313" t="s">
        <v>260</v>
      </c>
      <c r="R313">
        <v>5</v>
      </c>
      <c r="S313" t="s">
        <v>143</v>
      </c>
      <c r="T313">
        <v>1</v>
      </c>
      <c r="U313" t="s">
        <v>97</v>
      </c>
      <c r="V313">
        <v>11</v>
      </c>
      <c r="W313" t="s">
        <v>97</v>
      </c>
      <c r="X313">
        <v>1</v>
      </c>
      <c r="Y313" t="s">
        <v>98</v>
      </c>
      <c r="Z313">
        <v>2025</v>
      </c>
      <c r="AA313">
        <v>398</v>
      </c>
      <c r="AC313">
        <v>82</v>
      </c>
      <c r="AD313" t="s">
        <v>109</v>
      </c>
      <c r="AE313" t="s">
        <v>146</v>
      </c>
      <c r="AF313" t="s">
        <v>147</v>
      </c>
      <c r="AG313" t="s">
        <v>123</v>
      </c>
      <c r="AH313" t="s">
        <v>144</v>
      </c>
      <c r="AI313">
        <v>53</v>
      </c>
      <c r="AJ313">
        <v>52</v>
      </c>
      <c r="AK313">
        <v>49</v>
      </c>
      <c r="AL313">
        <v>47</v>
      </c>
      <c r="AM313">
        <v>46</v>
      </c>
      <c r="AN313">
        <v>50</v>
      </c>
      <c r="AO313">
        <v>47</v>
      </c>
      <c r="AP313">
        <v>48</v>
      </c>
      <c r="AQ313">
        <v>47</v>
      </c>
      <c r="AR313">
        <v>48</v>
      </c>
      <c r="AS313">
        <v>47</v>
      </c>
      <c r="AT313">
        <v>53</v>
      </c>
      <c r="AU313">
        <v>53</v>
      </c>
      <c r="AV313">
        <v>53</v>
      </c>
      <c r="AW313">
        <v>53</v>
      </c>
      <c r="AX313">
        <v>53</v>
      </c>
      <c r="AY313">
        <v>51</v>
      </c>
      <c r="AZ313">
        <v>49</v>
      </c>
      <c r="BA313">
        <v>50</v>
      </c>
      <c r="BB313">
        <v>51</v>
      </c>
      <c r="BC313">
        <v>53</v>
      </c>
      <c r="BD313">
        <v>53</v>
      </c>
      <c r="BE313">
        <v>53</v>
      </c>
      <c r="BF313">
        <v>53</v>
      </c>
      <c r="BG313">
        <v>53</v>
      </c>
      <c r="BH313">
        <v>50</v>
      </c>
      <c r="BI313">
        <v>48</v>
      </c>
      <c r="BJ313">
        <v>53</v>
      </c>
      <c r="BK313">
        <v>52</v>
      </c>
      <c r="BL313">
        <v>52</v>
      </c>
      <c r="BM313">
        <v>52</v>
      </c>
      <c r="BN313">
        <v>50</v>
      </c>
      <c r="BO313">
        <v>49</v>
      </c>
      <c r="BP313">
        <v>47</v>
      </c>
      <c r="BQ313">
        <v>52</v>
      </c>
      <c r="BR313">
        <v>52</v>
      </c>
      <c r="BS313">
        <v>48</v>
      </c>
      <c r="BT313">
        <v>47</v>
      </c>
      <c r="BU313">
        <v>46</v>
      </c>
      <c r="BV313">
        <v>47</v>
      </c>
      <c r="BW313">
        <v>47</v>
      </c>
      <c r="BX313">
        <v>47</v>
      </c>
      <c r="BY313">
        <v>47</v>
      </c>
      <c r="BZ313">
        <v>52</v>
      </c>
      <c r="CA313">
        <v>50.06818181818182</v>
      </c>
      <c r="CB313">
        <v>50</v>
      </c>
      <c r="CC313">
        <v>2.5462944099195015</v>
      </c>
      <c r="CD313">
        <v>5.085653837333548E-2</v>
      </c>
      <c r="CE313">
        <v>46</v>
      </c>
      <c r="CF313">
        <v>53</v>
      </c>
      <c r="CG313">
        <v>7</v>
      </c>
      <c r="CH313">
        <v>-1</v>
      </c>
      <c r="CI313">
        <v>1</v>
      </c>
    </row>
    <row r="314" spans="1:87" x14ac:dyDescent="0.25">
      <c r="A314">
        <v>408</v>
      </c>
      <c r="B314">
        <v>194299</v>
      </c>
      <c r="C314" t="s">
        <v>1153</v>
      </c>
      <c r="D314" t="s">
        <v>1154</v>
      </c>
      <c r="E314" t="s">
        <v>1155</v>
      </c>
      <c r="F314">
        <v>46.22</v>
      </c>
      <c r="G314" t="s">
        <v>1156</v>
      </c>
      <c r="H314">
        <v>46.2</v>
      </c>
      <c r="I314" t="s">
        <v>1157</v>
      </c>
      <c r="J314">
        <v>46</v>
      </c>
      <c r="K314" t="s">
        <v>457</v>
      </c>
      <c r="L314" t="s">
        <v>281</v>
      </c>
      <c r="M314" t="s">
        <v>282</v>
      </c>
      <c r="N314">
        <v>113</v>
      </c>
      <c r="O314" t="s">
        <v>119</v>
      </c>
      <c r="P314">
        <v>11</v>
      </c>
      <c r="Q314" t="s">
        <v>95</v>
      </c>
      <c r="R314">
        <v>1</v>
      </c>
      <c r="S314" t="s">
        <v>96</v>
      </c>
      <c r="T314">
        <v>2</v>
      </c>
      <c r="U314" t="s">
        <v>349</v>
      </c>
      <c r="V314">
        <v>40</v>
      </c>
      <c r="W314" t="s">
        <v>254</v>
      </c>
      <c r="X314">
        <v>2</v>
      </c>
      <c r="Y314" t="s">
        <v>255</v>
      </c>
      <c r="Z314">
        <v>2006</v>
      </c>
      <c r="AA314">
        <v>3</v>
      </c>
      <c r="AB314">
        <v>110640000</v>
      </c>
      <c r="AC314">
        <v>15</v>
      </c>
      <c r="AD314" t="s">
        <v>173</v>
      </c>
      <c r="AE314" t="s">
        <v>110</v>
      </c>
      <c r="AF314" t="s">
        <v>174</v>
      </c>
      <c r="AG314" t="s">
        <v>136</v>
      </c>
      <c r="AH314" t="s">
        <v>175</v>
      </c>
      <c r="AI314">
        <v>33</v>
      </c>
      <c r="AJ314">
        <v>33</v>
      </c>
      <c r="AK314">
        <v>33</v>
      </c>
      <c r="AL314">
        <v>33</v>
      </c>
      <c r="AM314">
        <v>33</v>
      </c>
      <c r="AN314">
        <v>33</v>
      </c>
      <c r="AO314">
        <v>33</v>
      </c>
      <c r="AP314">
        <v>33</v>
      </c>
      <c r="AQ314">
        <v>33</v>
      </c>
      <c r="AR314">
        <v>33</v>
      </c>
      <c r="AS314">
        <v>33</v>
      </c>
      <c r="AT314">
        <v>33</v>
      </c>
      <c r="AU314">
        <v>33</v>
      </c>
      <c r="AV314">
        <v>33</v>
      </c>
      <c r="AW314">
        <v>33</v>
      </c>
      <c r="AX314">
        <v>33</v>
      </c>
      <c r="AY314">
        <v>33</v>
      </c>
      <c r="AZ314">
        <v>33</v>
      </c>
      <c r="BA314">
        <v>33</v>
      </c>
      <c r="BB314">
        <v>33</v>
      </c>
      <c r="BC314">
        <v>33</v>
      </c>
      <c r="BD314">
        <v>33</v>
      </c>
      <c r="BE314">
        <v>31</v>
      </c>
      <c r="BF314">
        <v>31</v>
      </c>
      <c r="BG314">
        <v>31</v>
      </c>
      <c r="BH314">
        <v>31</v>
      </c>
      <c r="BI314">
        <v>31</v>
      </c>
      <c r="BJ314">
        <v>31</v>
      </c>
      <c r="BK314">
        <v>31</v>
      </c>
      <c r="BL314">
        <v>31</v>
      </c>
      <c r="BM314">
        <v>31</v>
      </c>
      <c r="BN314">
        <v>31</v>
      </c>
      <c r="BO314">
        <v>31</v>
      </c>
      <c r="BP314">
        <v>31</v>
      </c>
      <c r="BQ314">
        <v>31</v>
      </c>
      <c r="BR314">
        <v>31</v>
      </c>
      <c r="BS314">
        <v>31</v>
      </c>
      <c r="BT314">
        <v>31</v>
      </c>
      <c r="BU314">
        <v>31</v>
      </c>
      <c r="BV314">
        <v>31</v>
      </c>
      <c r="BW314">
        <v>31</v>
      </c>
      <c r="BX314">
        <v>31</v>
      </c>
      <c r="BY314">
        <v>31</v>
      </c>
      <c r="BZ314">
        <v>31</v>
      </c>
      <c r="CA314">
        <v>32</v>
      </c>
      <c r="CB314">
        <v>32</v>
      </c>
      <c r="CC314">
        <v>1.0115610777177459</v>
      </c>
      <c r="CD314">
        <v>3.1611283678679561E-2</v>
      </c>
      <c r="CE314">
        <v>31</v>
      </c>
      <c r="CF314">
        <v>33</v>
      </c>
      <c r="CG314">
        <v>2</v>
      </c>
      <c r="CH314">
        <v>-2</v>
      </c>
      <c r="CI314">
        <v>2</v>
      </c>
    </row>
    <row r="315" spans="1:87" x14ac:dyDescent="0.25">
      <c r="A315">
        <v>409</v>
      </c>
      <c r="B315">
        <v>196216</v>
      </c>
      <c r="C315" t="s">
        <v>1158</v>
      </c>
      <c r="D315" t="s">
        <v>1159</v>
      </c>
      <c r="E315" t="s">
        <v>1160</v>
      </c>
      <c r="F315">
        <v>85.2</v>
      </c>
      <c r="G315" t="s">
        <v>1161</v>
      </c>
      <c r="H315">
        <v>85.2</v>
      </c>
      <c r="I315" t="s">
        <v>1161</v>
      </c>
      <c r="J315">
        <v>85</v>
      </c>
      <c r="K315" t="s">
        <v>201</v>
      </c>
      <c r="L315" t="s">
        <v>202</v>
      </c>
      <c r="M315" t="s">
        <v>203</v>
      </c>
      <c r="N315">
        <v>562</v>
      </c>
      <c r="O315" t="s">
        <v>1162</v>
      </c>
      <c r="P315">
        <v>56</v>
      </c>
      <c r="Q315" t="s">
        <v>265</v>
      </c>
      <c r="R315">
        <v>5</v>
      </c>
      <c r="S315" t="s">
        <v>143</v>
      </c>
      <c r="T315">
        <v>8</v>
      </c>
      <c r="U315" t="s">
        <v>964</v>
      </c>
      <c r="V315">
        <v>30</v>
      </c>
      <c r="W315" t="s">
        <v>273</v>
      </c>
      <c r="X315">
        <v>2</v>
      </c>
      <c r="Y315" t="s">
        <v>255</v>
      </c>
      <c r="Z315">
        <v>2012</v>
      </c>
      <c r="AA315">
        <v>135</v>
      </c>
      <c r="AC315">
        <v>61</v>
      </c>
      <c r="AD315" t="s">
        <v>145</v>
      </c>
      <c r="AE315" t="s">
        <v>146</v>
      </c>
      <c r="AF315" t="s">
        <v>147</v>
      </c>
      <c r="AG315" t="s">
        <v>102</v>
      </c>
      <c r="AH315" t="s">
        <v>144</v>
      </c>
      <c r="AI315">
        <v>19</v>
      </c>
      <c r="AJ315">
        <v>18</v>
      </c>
      <c r="AK315">
        <v>18</v>
      </c>
      <c r="AL315">
        <v>20</v>
      </c>
      <c r="AM315">
        <v>20</v>
      </c>
      <c r="AN315">
        <v>20</v>
      </c>
      <c r="AO315">
        <v>20</v>
      </c>
      <c r="AP315">
        <v>20</v>
      </c>
      <c r="AQ315">
        <v>20</v>
      </c>
      <c r="AR315">
        <v>20</v>
      </c>
      <c r="AS315">
        <v>20</v>
      </c>
      <c r="AT315">
        <v>20</v>
      </c>
      <c r="AU315">
        <v>20</v>
      </c>
      <c r="AV315">
        <v>20</v>
      </c>
      <c r="AW315">
        <v>20</v>
      </c>
      <c r="AX315">
        <v>20</v>
      </c>
      <c r="AY315">
        <v>20</v>
      </c>
      <c r="AZ315">
        <v>20</v>
      </c>
      <c r="BA315">
        <v>24</v>
      </c>
      <c r="BB315">
        <v>20</v>
      </c>
      <c r="BC315">
        <v>20</v>
      </c>
      <c r="BD315">
        <v>20</v>
      </c>
      <c r="BE315">
        <v>20</v>
      </c>
      <c r="BF315">
        <v>20</v>
      </c>
      <c r="BG315">
        <v>20</v>
      </c>
      <c r="BH315">
        <v>20</v>
      </c>
      <c r="BI315">
        <v>24</v>
      </c>
      <c r="BJ315">
        <v>20</v>
      </c>
      <c r="BK315">
        <v>20</v>
      </c>
      <c r="BL315">
        <v>20</v>
      </c>
      <c r="BM315">
        <v>20</v>
      </c>
      <c r="BN315">
        <v>20</v>
      </c>
      <c r="BO315">
        <v>20</v>
      </c>
      <c r="BP315">
        <v>20</v>
      </c>
      <c r="BQ315">
        <v>20</v>
      </c>
      <c r="BR315">
        <v>20</v>
      </c>
      <c r="BS315">
        <v>20</v>
      </c>
      <c r="BT315">
        <v>20</v>
      </c>
      <c r="BU315">
        <v>20</v>
      </c>
      <c r="BV315">
        <v>20</v>
      </c>
      <c r="BW315">
        <v>20</v>
      </c>
      <c r="BX315">
        <v>20</v>
      </c>
      <c r="BY315">
        <v>24</v>
      </c>
      <c r="BZ315">
        <v>20</v>
      </c>
      <c r="CA315">
        <v>20.15909090909091</v>
      </c>
      <c r="CB315">
        <v>20</v>
      </c>
      <c r="CC315">
        <v>1.1400363482206477</v>
      </c>
      <c r="CD315">
        <v>5.6551972177799885E-2</v>
      </c>
      <c r="CE315">
        <v>18</v>
      </c>
      <c r="CF315">
        <v>24</v>
      </c>
      <c r="CG315">
        <v>6</v>
      </c>
      <c r="CH315">
        <v>1</v>
      </c>
      <c r="CI315">
        <v>1</v>
      </c>
    </row>
    <row r="316" spans="1:87" x14ac:dyDescent="0.25">
      <c r="A316">
        <v>411</v>
      </c>
      <c r="B316">
        <v>196526</v>
      </c>
      <c r="C316" t="s">
        <v>1163</v>
      </c>
      <c r="D316" t="s">
        <v>1164</v>
      </c>
      <c r="E316" t="s">
        <v>1165</v>
      </c>
      <c r="F316">
        <v>20.2</v>
      </c>
      <c r="G316" t="s">
        <v>1166</v>
      </c>
      <c r="H316">
        <v>20.2</v>
      </c>
      <c r="I316" t="s">
        <v>1166</v>
      </c>
      <c r="J316">
        <v>20</v>
      </c>
      <c r="K316" t="s">
        <v>1167</v>
      </c>
      <c r="L316" t="s">
        <v>100</v>
      </c>
      <c r="M316" t="s">
        <v>1034</v>
      </c>
      <c r="N316">
        <v>114</v>
      </c>
      <c r="O316" t="s">
        <v>94</v>
      </c>
      <c r="P316">
        <v>11</v>
      </c>
      <c r="Q316" t="s">
        <v>95</v>
      </c>
      <c r="R316">
        <v>1</v>
      </c>
      <c r="S316" t="s">
        <v>96</v>
      </c>
      <c r="T316">
        <v>19</v>
      </c>
      <c r="U316" t="s">
        <v>737</v>
      </c>
      <c r="V316">
        <v>20</v>
      </c>
      <c r="W316" t="s">
        <v>576</v>
      </c>
      <c r="X316">
        <v>2</v>
      </c>
      <c r="Y316" t="s">
        <v>255</v>
      </c>
      <c r="Z316">
        <v>2018</v>
      </c>
      <c r="AA316">
        <v>416</v>
      </c>
      <c r="AB316">
        <v>23029630000</v>
      </c>
      <c r="AC316">
        <v>82</v>
      </c>
      <c r="AD316" t="s">
        <v>109</v>
      </c>
      <c r="AE316" t="s">
        <v>100</v>
      </c>
      <c r="AF316" t="s">
        <v>101</v>
      </c>
      <c r="AG316" t="s">
        <v>233</v>
      </c>
      <c r="AH316" t="s">
        <v>103</v>
      </c>
      <c r="AI316">
        <v>12</v>
      </c>
      <c r="AJ316">
        <v>12</v>
      </c>
      <c r="AK316">
        <v>12</v>
      </c>
      <c r="AL316">
        <v>12</v>
      </c>
      <c r="AM316">
        <v>12</v>
      </c>
      <c r="AN316">
        <v>12</v>
      </c>
      <c r="AO316">
        <v>12</v>
      </c>
      <c r="AP316">
        <v>12</v>
      </c>
      <c r="AQ316">
        <v>12</v>
      </c>
      <c r="AR316">
        <v>12</v>
      </c>
      <c r="AS316">
        <v>12</v>
      </c>
      <c r="AT316">
        <v>12</v>
      </c>
      <c r="AU316">
        <v>12</v>
      </c>
      <c r="AV316">
        <v>12</v>
      </c>
      <c r="AW316">
        <v>12</v>
      </c>
      <c r="AX316">
        <v>12</v>
      </c>
      <c r="AY316">
        <v>12</v>
      </c>
      <c r="AZ316">
        <v>12</v>
      </c>
      <c r="BA316">
        <v>12</v>
      </c>
      <c r="BB316">
        <v>12</v>
      </c>
      <c r="BC316">
        <v>12</v>
      </c>
      <c r="BD316">
        <v>12</v>
      </c>
      <c r="BE316">
        <v>12</v>
      </c>
      <c r="BF316">
        <v>12</v>
      </c>
      <c r="BG316">
        <v>12</v>
      </c>
      <c r="BH316">
        <v>12</v>
      </c>
      <c r="BI316">
        <v>12</v>
      </c>
      <c r="BJ316">
        <v>12</v>
      </c>
      <c r="BK316">
        <v>12</v>
      </c>
      <c r="BL316">
        <v>12</v>
      </c>
      <c r="BM316">
        <v>12</v>
      </c>
      <c r="BN316">
        <v>12</v>
      </c>
      <c r="BO316">
        <v>12</v>
      </c>
      <c r="BP316">
        <v>12</v>
      </c>
      <c r="BQ316">
        <v>12</v>
      </c>
      <c r="BR316">
        <v>12</v>
      </c>
      <c r="BS316">
        <v>12</v>
      </c>
      <c r="BT316">
        <v>12</v>
      </c>
      <c r="BU316">
        <v>12</v>
      </c>
      <c r="BV316">
        <v>12</v>
      </c>
      <c r="BW316">
        <v>12</v>
      </c>
      <c r="BX316">
        <v>12</v>
      </c>
      <c r="BY316">
        <v>12</v>
      </c>
      <c r="BZ316">
        <v>12</v>
      </c>
      <c r="CA316">
        <v>12</v>
      </c>
      <c r="CB316">
        <v>12</v>
      </c>
      <c r="CC316">
        <v>0</v>
      </c>
      <c r="CD316">
        <v>0</v>
      </c>
      <c r="CE316">
        <v>12</v>
      </c>
      <c r="CF316">
        <v>12</v>
      </c>
      <c r="CG316">
        <v>0</v>
      </c>
      <c r="CH316">
        <v>0</v>
      </c>
      <c r="CI316">
        <v>0</v>
      </c>
    </row>
    <row r="317" spans="1:87" x14ac:dyDescent="0.25">
      <c r="A317">
        <v>412</v>
      </c>
      <c r="B317">
        <v>196873</v>
      </c>
      <c r="C317" t="s">
        <v>1168</v>
      </c>
      <c r="D317" t="s">
        <v>1169</v>
      </c>
      <c r="E317" t="s">
        <v>1170</v>
      </c>
      <c r="F317">
        <v>21.2</v>
      </c>
      <c r="G317" t="s">
        <v>1171</v>
      </c>
      <c r="H317">
        <v>21.2</v>
      </c>
      <c r="I317" t="s">
        <v>1171</v>
      </c>
      <c r="J317">
        <v>21</v>
      </c>
      <c r="K317" t="s">
        <v>1172</v>
      </c>
      <c r="L317" t="s">
        <v>100</v>
      </c>
      <c r="M317" t="s">
        <v>1034</v>
      </c>
      <c r="N317">
        <v>114</v>
      </c>
      <c r="O317" t="s">
        <v>94</v>
      </c>
      <c r="P317">
        <v>11</v>
      </c>
      <c r="Q317" t="s">
        <v>95</v>
      </c>
      <c r="R317">
        <v>1</v>
      </c>
      <c r="S317" t="s">
        <v>96</v>
      </c>
      <c r="T317">
        <v>1</v>
      </c>
      <c r="U317" t="s">
        <v>97</v>
      </c>
      <c r="V317">
        <v>11</v>
      </c>
      <c r="W317" t="s">
        <v>97</v>
      </c>
      <c r="X317">
        <v>1</v>
      </c>
      <c r="Y317" t="s">
        <v>98</v>
      </c>
      <c r="Z317">
        <v>1991</v>
      </c>
      <c r="AA317">
        <v>3885</v>
      </c>
      <c r="AB317">
        <v>234132000000</v>
      </c>
      <c r="AC317">
        <v>94</v>
      </c>
      <c r="AD317" t="s">
        <v>207</v>
      </c>
      <c r="AE317" t="s">
        <v>100</v>
      </c>
      <c r="AF317" t="s">
        <v>101</v>
      </c>
      <c r="AG317" t="s">
        <v>297</v>
      </c>
      <c r="AH317" t="s">
        <v>103</v>
      </c>
      <c r="AI317">
        <v>48</v>
      </c>
      <c r="AJ317">
        <v>48</v>
      </c>
      <c r="AK317">
        <v>48</v>
      </c>
      <c r="AL317">
        <v>48</v>
      </c>
      <c r="AM317">
        <v>48</v>
      </c>
      <c r="AN317">
        <v>48</v>
      </c>
      <c r="AO317">
        <v>48</v>
      </c>
      <c r="AP317">
        <v>48</v>
      </c>
      <c r="AQ317">
        <v>48</v>
      </c>
      <c r="AR317">
        <v>48</v>
      </c>
      <c r="AS317">
        <v>48</v>
      </c>
      <c r="AT317">
        <v>50</v>
      </c>
      <c r="AU317">
        <v>50</v>
      </c>
      <c r="AV317">
        <v>50</v>
      </c>
      <c r="AW317">
        <v>49</v>
      </c>
      <c r="AX317">
        <v>49</v>
      </c>
      <c r="AY317">
        <v>52</v>
      </c>
      <c r="AZ317">
        <v>52</v>
      </c>
      <c r="BA317">
        <v>53</v>
      </c>
      <c r="BB317">
        <v>53</v>
      </c>
      <c r="BC317">
        <v>53</v>
      </c>
      <c r="BD317">
        <v>53</v>
      </c>
      <c r="BE317">
        <v>53</v>
      </c>
      <c r="BF317">
        <v>53</v>
      </c>
      <c r="BG317">
        <v>53</v>
      </c>
      <c r="BH317">
        <v>53</v>
      </c>
      <c r="BI317">
        <v>53</v>
      </c>
      <c r="BJ317">
        <v>53</v>
      </c>
      <c r="BK317">
        <v>53</v>
      </c>
      <c r="BL317">
        <v>53</v>
      </c>
      <c r="BM317">
        <v>53</v>
      </c>
      <c r="BN317">
        <v>53</v>
      </c>
      <c r="BO317">
        <v>53</v>
      </c>
      <c r="BP317">
        <v>53</v>
      </c>
      <c r="BQ317">
        <v>53</v>
      </c>
      <c r="BR317">
        <v>53</v>
      </c>
      <c r="BS317">
        <v>53</v>
      </c>
      <c r="BT317">
        <v>53</v>
      </c>
      <c r="BU317">
        <v>53</v>
      </c>
      <c r="BV317">
        <v>53</v>
      </c>
      <c r="BW317">
        <v>53</v>
      </c>
      <c r="BX317">
        <v>53</v>
      </c>
      <c r="BY317">
        <v>53</v>
      </c>
      <c r="BZ317">
        <v>53</v>
      </c>
      <c r="CA317">
        <v>51.31818181818182</v>
      </c>
      <c r="CB317">
        <v>53</v>
      </c>
      <c r="CC317">
        <v>2.2180310488393142</v>
      </c>
      <c r="CD317">
        <v>4.3221154184645623E-2</v>
      </c>
      <c r="CE317">
        <v>48</v>
      </c>
      <c r="CF317">
        <v>53</v>
      </c>
      <c r="CG317">
        <v>5</v>
      </c>
      <c r="CH317">
        <v>5</v>
      </c>
      <c r="CI317">
        <v>5</v>
      </c>
    </row>
    <row r="318" spans="1:87" x14ac:dyDescent="0.25">
      <c r="A318">
        <v>415</v>
      </c>
      <c r="B318">
        <v>200119</v>
      </c>
      <c r="C318" t="s">
        <v>1173</v>
      </c>
      <c r="D318" t="s">
        <v>106</v>
      </c>
      <c r="E318" t="s">
        <v>107</v>
      </c>
      <c r="F318">
        <v>58.13</v>
      </c>
      <c r="G318" t="s">
        <v>108</v>
      </c>
      <c r="H318">
        <v>58.1</v>
      </c>
      <c r="I318" t="s">
        <v>90</v>
      </c>
      <c r="J318">
        <v>58</v>
      </c>
      <c r="K318" t="s">
        <v>91</v>
      </c>
      <c r="L318" t="s">
        <v>92</v>
      </c>
      <c r="M318" t="s">
        <v>93</v>
      </c>
      <c r="N318">
        <v>114</v>
      </c>
      <c r="O318" t="s">
        <v>94</v>
      </c>
      <c r="P318">
        <v>11</v>
      </c>
      <c r="Q318" t="s">
        <v>95</v>
      </c>
      <c r="R318">
        <v>1</v>
      </c>
      <c r="S318" t="s">
        <v>96</v>
      </c>
      <c r="T318">
        <v>1</v>
      </c>
      <c r="U318" t="s">
        <v>97</v>
      </c>
      <c r="V318">
        <v>11</v>
      </c>
      <c r="W318" t="s">
        <v>97</v>
      </c>
      <c r="X318">
        <v>1</v>
      </c>
      <c r="Y318" t="s">
        <v>98</v>
      </c>
      <c r="Z318">
        <v>2014</v>
      </c>
      <c r="AA318">
        <v>409</v>
      </c>
      <c r="AB318">
        <v>14254790000</v>
      </c>
      <c r="AC318">
        <v>82</v>
      </c>
      <c r="AD318" t="s">
        <v>109</v>
      </c>
      <c r="AE318" t="s">
        <v>100</v>
      </c>
      <c r="AF318" t="s">
        <v>101</v>
      </c>
      <c r="AG318" t="s">
        <v>102</v>
      </c>
      <c r="AH318" t="s">
        <v>103</v>
      </c>
      <c r="AI318">
        <v>135</v>
      </c>
      <c r="AJ318">
        <v>135</v>
      </c>
      <c r="AK318">
        <v>135</v>
      </c>
      <c r="AL318">
        <v>135</v>
      </c>
      <c r="AM318">
        <v>131</v>
      </c>
      <c r="AN318">
        <v>135</v>
      </c>
      <c r="AO318">
        <v>135</v>
      </c>
      <c r="AP318">
        <v>135</v>
      </c>
      <c r="AQ318">
        <v>135</v>
      </c>
      <c r="AR318">
        <v>135</v>
      </c>
      <c r="AS318">
        <v>135</v>
      </c>
      <c r="AT318">
        <v>135</v>
      </c>
      <c r="AU318">
        <v>135</v>
      </c>
      <c r="AV318">
        <v>135</v>
      </c>
      <c r="AW318">
        <v>135</v>
      </c>
      <c r="AX318">
        <v>135</v>
      </c>
      <c r="AY318">
        <v>135</v>
      </c>
      <c r="AZ318">
        <v>135</v>
      </c>
      <c r="BA318">
        <v>135</v>
      </c>
      <c r="BB318">
        <v>135</v>
      </c>
      <c r="BC318">
        <v>135</v>
      </c>
      <c r="BD318">
        <v>135</v>
      </c>
      <c r="BE318">
        <v>135</v>
      </c>
      <c r="BF318">
        <v>135</v>
      </c>
      <c r="BG318">
        <v>135</v>
      </c>
      <c r="BH318">
        <v>134</v>
      </c>
      <c r="BI318">
        <v>135</v>
      </c>
      <c r="BJ318">
        <v>135</v>
      </c>
      <c r="BK318">
        <v>135</v>
      </c>
      <c r="BL318">
        <v>135</v>
      </c>
      <c r="BM318">
        <v>135</v>
      </c>
      <c r="BN318">
        <v>135</v>
      </c>
      <c r="BO318">
        <v>135</v>
      </c>
      <c r="BP318">
        <v>135</v>
      </c>
      <c r="BQ318">
        <v>135</v>
      </c>
      <c r="BR318">
        <v>131</v>
      </c>
      <c r="BS318">
        <v>131</v>
      </c>
      <c r="BT318">
        <v>135</v>
      </c>
      <c r="BU318">
        <v>135</v>
      </c>
      <c r="BV318">
        <v>135</v>
      </c>
      <c r="BW318">
        <v>134</v>
      </c>
      <c r="BX318">
        <v>135</v>
      </c>
      <c r="BY318">
        <v>135</v>
      </c>
      <c r="BZ318">
        <v>135</v>
      </c>
      <c r="CA318">
        <v>134.68181818181819</v>
      </c>
      <c r="CB318">
        <v>135</v>
      </c>
      <c r="CC318">
        <v>1.029172783033125</v>
      </c>
      <c r="CD318">
        <v>7.6415123951160142E-3</v>
      </c>
      <c r="CE318">
        <v>131</v>
      </c>
      <c r="CF318">
        <v>135</v>
      </c>
      <c r="CG318">
        <v>4</v>
      </c>
      <c r="CH318">
        <v>0</v>
      </c>
      <c r="CI318">
        <v>0</v>
      </c>
    </row>
    <row r="319" spans="1:87" x14ac:dyDescent="0.25">
      <c r="A319">
        <v>416</v>
      </c>
      <c r="B319">
        <v>201214</v>
      </c>
      <c r="C319" t="s">
        <v>1174</v>
      </c>
      <c r="D319" t="s">
        <v>1175</v>
      </c>
      <c r="E319" t="s">
        <v>1176</v>
      </c>
      <c r="F319">
        <v>62.1</v>
      </c>
      <c r="G319" t="s">
        <v>244</v>
      </c>
      <c r="H319">
        <v>62.1</v>
      </c>
      <c r="I319" t="s">
        <v>244</v>
      </c>
      <c r="J319">
        <v>62</v>
      </c>
      <c r="K319" t="s">
        <v>130</v>
      </c>
      <c r="L319" t="s">
        <v>131</v>
      </c>
      <c r="M319" t="s">
        <v>132</v>
      </c>
      <c r="N319">
        <v>113</v>
      </c>
      <c r="O319" t="s">
        <v>119</v>
      </c>
      <c r="P319">
        <v>11</v>
      </c>
      <c r="Q319" t="s">
        <v>95</v>
      </c>
      <c r="R319">
        <v>1</v>
      </c>
      <c r="S319" t="s">
        <v>96</v>
      </c>
      <c r="T319">
        <v>2</v>
      </c>
      <c r="U319" t="s">
        <v>349</v>
      </c>
      <c r="V319">
        <v>40</v>
      </c>
      <c r="W319" t="s">
        <v>254</v>
      </c>
      <c r="X319">
        <v>2</v>
      </c>
      <c r="Y319" t="s">
        <v>255</v>
      </c>
      <c r="Z319">
        <v>2006</v>
      </c>
      <c r="AA319">
        <v>1</v>
      </c>
      <c r="AB319">
        <v>12860000</v>
      </c>
      <c r="AC319">
        <v>11</v>
      </c>
      <c r="AD319" t="s">
        <v>85</v>
      </c>
      <c r="AE319" t="s">
        <v>85</v>
      </c>
      <c r="AF319" t="s">
        <v>356</v>
      </c>
      <c r="AG319" t="s">
        <v>136</v>
      </c>
      <c r="AH319" t="s">
        <v>175</v>
      </c>
      <c r="AI319">
        <v>30</v>
      </c>
      <c r="AJ319">
        <v>30</v>
      </c>
      <c r="AK319">
        <v>30</v>
      </c>
      <c r="AL319">
        <v>30</v>
      </c>
      <c r="AM319">
        <v>30</v>
      </c>
      <c r="AN319">
        <v>30</v>
      </c>
      <c r="AO319">
        <v>30</v>
      </c>
      <c r="AP319">
        <v>30</v>
      </c>
      <c r="AQ319">
        <v>30</v>
      </c>
      <c r="AR319">
        <v>30</v>
      </c>
      <c r="AS319">
        <v>30</v>
      </c>
      <c r="AT319">
        <v>30</v>
      </c>
      <c r="AU319">
        <v>30</v>
      </c>
      <c r="AV319">
        <v>30</v>
      </c>
      <c r="AW319">
        <v>30</v>
      </c>
      <c r="AX319">
        <v>30</v>
      </c>
      <c r="AY319">
        <v>30</v>
      </c>
      <c r="AZ319">
        <v>30</v>
      </c>
      <c r="BA319">
        <v>30</v>
      </c>
      <c r="BB319">
        <v>30</v>
      </c>
      <c r="BC319">
        <v>30</v>
      </c>
      <c r="BD319">
        <v>30</v>
      </c>
      <c r="BE319">
        <v>30</v>
      </c>
      <c r="BF319">
        <v>30</v>
      </c>
      <c r="BG319">
        <v>30</v>
      </c>
      <c r="BH319">
        <v>30</v>
      </c>
      <c r="BI319">
        <v>30</v>
      </c>
      <c r="BJ319">
        <v>30</v>
      </c>
      <c r="BK319">
        <v>30</v>
      </c>
      <c r="BL319">
        <v>30</v>
      </c>
      <c r="BM319">
        <v>30</v>
      </c>
      <c r="BN319">
        <v>30</v>
      </c>
      <c r="BO319">
        <v>30</v>
      </c>
      <c r="BP319">
        <v>30</v>
      </c>
      <c r="BQ319">
        <v>30</v>
      </c>
      <c r="BR319">
        <v>20</v>
      </c>
      <c r="BS319">
        <v>20</v>
      </c>
      <c r="BT319">
        <v>20</v>
      </c>
      <c r="BU319">
        <v>20</v>
      </c>
      <c r="BV319">
        <v>20</v>
      </c>
      <c r="BW319">
        <v>20</v>
      </c>
      <c r="BX319">
        <v>20</v>
      </c>
      <c r="BY319">
        <v>20</v>
      </c>
      <c r="BZ319">
        <v>20</v>
      </c>
      <c r="CA319">
        <v>27.954545454545453</v>
      </c>
      <c r="CB319">
        <v>30</v>
      </c>
      <c r="CC319">
        <v>4.0803245735839209</v>
      </c>
      <c r="CD319">
        <v>0.14596283027454676</v>
      </c>
      <c r="CE319">
        <v>20</v>
      </c>
      <c r="CF319">
        <v>30</v>
      </c>
      <c r="CG319">
        <v>10</v>
      </c>
      <c r="CH319">
        <v>-10</v>
      </c>
      <c r="CI319">
        <v>10</v>
      </c>
    </row>
    <row r="320" spans="1:87" x14ac:dyDescent="0.25">
      <c r="A320">
        <v>417</v>
      </c>
      <c r="B320">
        <v>201388</v>
      </c>
      <c r="C320" t="s">
        <v>1177</v>
      </c>
      <c r="D320" t="s">
        <v>834</v>
      </c>
      <c r="E320" t="s">
        <v>835</v>
      </c>
      <c r="F320">
        <v>52.21</v>
      </c>
      <c r="G320" t="s">
        <v>836</v>
      </c>
      <c r="H320">
        <v>52.2</v>
      </c>
      <c r="I320" t="s">
        <v>837</v>
      </c>
      <c r="J320">
        <v>52</v>
      </c>
      <c r="K320" t="s">
        <v>838</v>
      </c>
      <c r="L320" t="s">
        <v>634</v>
      </c>
      <c r="M320" t="s">
        <v>635</v>
      </c>
      <c r="N320">
        <v>114</v>
      </c>
      <c r="O320" t="s">
        <v>94</v>
      </c>
      <c r="P320">
        <v>11</v>
      </c>
      <c r="Q320" t="s">
        <v>95</v>
      </c>
      <c r="R320">
        <v>1</v>
      </c>
      <c r="S320" t="s">
        <v>96</v>
      </c>
      <c r="T320">
        <v>1</v>
      </c>
      <c r="U320" t="s">
        <v>97</v>
      </c>
      <c r="V320">
        <v>11</v>
      </c>
      <c r="W320" t="s">
        <v>97</v>
      </c>
      <c r="X320">
        <v>1</v>
      </c>
      <c r="Y320" t="s">
        <v>98</v>
      </c>
      <c r="Z320">
        <v>1996</v>
      </c>
      <c r="AA320">
        <v>7</v>
      </c>
      <c r="AB320">
        <v>679661000000</v>
      </c>
      <c r="AC320">
        <v>22</v>
      </c>
      <c r="AD320" t="s">
        <v>195</v>
      </c>
      <c r="AE320" t="s">
        <v>100</v>
      </c>
      <c r="AF320" t="s">
        <v>101</v>
      </c>
      <c r="AG320" t="s">
        <v>157</v>
      </c>
      <c r="AH320" t="s">
        <v>103</v>
      </c>
      <c r="AI320">
        <v>12</v>
      </c>
      <c r="AJ320">
        <v>12</v>
      </c>
      <c r="AK320">
        <v>12</v>
      </c>
      <c r="AL320">
        <v>12</v>
      </c>
      <c r="AM320">
        <v>13</v>
      </c>
      <c r="AN320">
        <v>13</v>
      </c>
      <c r="AO320">
        <v>13</v>
      </c>
      <c r="AP320">
        <v>13</v>
      </c>
      <c r="AQ320">
        <v>13</v>
      </c>
      <c r="AR320">
        <v>13</v>
      </c>
      <c r="AS320">
        <v>13</v>
      </c>
      <c r="AT320">
        <v>13</v>
      </c>
      <c r="AU320">
        <v>12</v>
      </c>
      <c r="AV320">
        <v>12</v>
      </c>
      <c r="AW320">
        <v>13</v>
      </c>
      <c r="AX320">
        <v>11</v>
      </c>
      <c r="AY320">
        <v>11</v>
      </c>
      <c r="AZ320">
        <v>10</v>
      </c>
      <c r="BA320">
        <v>10</v>
      </c>
      <c r="BB320">
        <v>10</v>
      </c>
      <c r="BC320">
        <v>10</v>
      </c>
      <c r="BD320">
        <v>8</v>
      </c>
      <c r="BE320">
        <v>8</v>
      </c>
      <c r="BF320">
        <v>10</v>
      </c>
      <c r="BG320">
        <v>10</v>
      </c>
      <c r="BH320">
        <v>10</v>
      </c>
      <c r="BI320">
        <v>10</v>
      </c>
      <c r="BJ320">
        <v>10</v>
      </c>
      <c r="BK320">
        <v>6</v>
      </c>
      <c r="BL320">
        <v>10</v>
      </c>
      <c r="BM320">
        <v>10</v>
      </c>
      <c r="BN320">
        <v>10</v>
      </c>
      <c r="BO320">
        <v>10</v>
      </c>
      <c r="BP320">
        <v>10</v>
      </c>
      <c r="BQ320">
        <v>10</v>
      </c>
      <c r="BR320">
        <v>10</v>
      </c>
      <c r="BS320">
        <v>10</v>
      </c>
      <c r="BT320">
        <v>10</v>
      </c>
      <c r="BU320">
        <v>10</v>
      </c>
      <c r="BV320">
        <v>9</v>
      </c>
      <c r="BW320">
        <v>9</v>
      </c>
      <c r="BX320">
        <v>9</v>
      </c>
      <c r="BY320">
        <v>9</v>
      </c>
      <c r="BZ320">
        <v>9</v>
      </c>
      <c r="CA320">
        <v>10.636363636363637</v>
      </c>
      <c r="CB320">
        <v>10</v>
      </c>
      <c r="CC320">
        <v>1.6578342427158856</v>
      </c>
      <c r="CD320">
        <v>0.15586475786217727</v>
      </c>
      <c r="CE320">
        <v>6</v>
      </c>
      <c r="CF320">
        <v>13</v>
      </c>
      <c r="CG320">
        <v>7</v>
      </c>
      <c r="CH320">
        <v>-3</v>
      </c>
      <c r="CI320">
        <v>3</v>
      </c>
    </row>
    <row r="321" spans="1:87" x14ac:dyDescent="0.25">
      <c r="A321">
        <v>418</v>
      </c>
      <c r="B321">
        <v>201641</v>
      </c>
      <c r="C321" t="s">
        <v>1178</v>
      </c>
      <c r="D321" t="s">
        <v>1179</v>
      </c>
      <c r="E321" t="s">
        <v>1180</v>
      </c>
      <c r="F321">
        <v>93.29</v>
      </c>
      <c r="G321" t="s">
        <v>1181</v>
      </c>
      <c r="H321">
        <v>93.2</v>
      </c>
      <c r="I321" t="s">
        <v>1182</v>
      </c>
      <c r="J321">
        <v>93</v>
      </c>
      <c r="K321" t="s">
        <v>704</v>
      </c>
      <c r="L321" t="s">
        <v>188</v>
      </c>
      <c r="M321" t="s">
        <v>189</v>
      </c>
      <c r="N321">
        <v>113</v>
      </c>
      <c r="O321" t="s">
        <v>119</v>
      </c>
      <c r="P321">
        <v>11</v>
      </c>
      <c r="Q321" t="s">
        <v>95</v>
      </c>
      <c r="R321">
        <v>1</v>
      </c>
      <c r="S321" t="s">
        <v>96</v>
      </c>
      <c r="T321">
        <v>1</v>
      </c>
      <c r="U321" t="s">
        <v>97</v>
      </c>
      <c r="V321">
        <v>11</v>
      </c>
      <c r="W321" t="s">
        <v>97</v>
      </c>
      <c r="X321">
        <v>1</v>
      </c>
      <c r="Y321" t="s">
        <v>98</v>
      </c>
      <c r="Z321">
        <v>2010</v>
      </c>
      <c r="AA321">
        <v>25</v>
      </c>
      <c r="AB321">
        <v>618180000</v>
      </c>
      <c r="AC321">
        <v>40</v>
      </c>
      <c r="AD321" t="s">
        <v>283</v>
      </c>
      <c r="AE321" t="s">
        <v>121</v>
      </c>
      <c r="AF321" t="s">
        <v>122</v>
      </c>
      <c r="AG321" t="s">
        <v>136</v>
      </c>
      <c r="AH321" t="s">
        <v>137</v>
      </c>
      <c r="AI321">
        <v>10</v>
      </c>
      <c r="AJ321">
        <v>10</v>
      </c>
      <c r="AK321">
        <v>10</v>
      </c>
      <c r="AL321">
        <v>10</v>
      </c>
      <c r="AM321">
        <v>10</v>
      </c>
      <c r="AN321">
        <v>10</v>
      </c>
      <c r="AO321">
        <v>10</v>
      </c>
      <c r="AP321">
        <v>10</v>
      </c>
      <c r="AQ321">
        <v>10</v>
      </c>
      <c r="AR321">
        <v>10</v>
      </c>
      <c r="AS321">
        <v>10</v>
      </c>
      <c r="AT321">
        <v>10</v>
      </c>
      <c r="AU321">
        <v>10</v>
      </c>
      <c r="AV321">
        <v>10</v>
      </c>
      <c r="AW321">
        <v>9</v>
      </c>
      <c r="AX321">
        <v>10</v>
      </c>
      <c r="AY321">
        <v>10</v>
      </c>
      <c r="AZ321">
        <v>13</v>
      </c>
      <c r="BA321">
        <v>13</v>
      </c>
      <c r="BB321">
        <v>13</v>
      </c>
      <c r="BC321">
        <v>10</v>
      </c>
      <c r="BD321">
        <v>10</v>
      </c>
      <c r="BE321">
        <v>10</v>
      </c>
      <c r="BF321">
        <v>10</v>
      </c>
      <c r="BG321">
        <v>10</v>
      </c>
      <c r="BH321">
        <v>10</v>
      </c>
      <c r="BI321">
        <v>11</v>
      </c>
      <c r="BJ321">
        <v>11</v>
      </c>
      <c r="BK321">
        <v>11</v>
      </c>
      <c r="BL321">
        <v>11</v>
      </c>
      <c r="BM321">
        <v>11</v>
      </c>
      <c r="BN321">
        <v>11</v>
      </c>
      <c r="BO321">
        <v>11</v>
      </c>
      <c r="BP321">
        <v>12</v>
      </c>
      <c r="BQ321">
        <v>10</v>
      </c>
      <c r="BR321">
        <v>13</v>
      </c>
      <c r="BS321">
        <v>13</v>
      </c>
      <c r="BT321">
        <v>12</v>
      </c>
      <c r="BU321">
        <v>13</v>
      </c>
      <c r="BV321">
        <v>13</v>
      </c>
      <c r="BW321">
        <v>12</v>
      </c>
      <c r="BX321">
        <v>12</v>
      </c>
      <c r="BY321">
        <v>12</v>
      </c>
      <c r="BZ321">
        <v>12</v>
      </c>
      <c r="CA321">
        <v>10.886363636363637</v>
      </c>
      <c r="CB321">
        <v>10</v>
      </c>
      <c r="CC321">
        <v>1.1854919318609469</v>
      </c>
      <c r="CD321">
        <v>0.10889696242564022</v>
      </c>
      <c r="CE321">
        <v>9</v>
      </c>
      <c r="CF321">
        <v>13</v>
      </c>
      <c r="CG321">
        <v>4</v>
      </c>
      <c r="CH321">
        <v>2</v>
      </c>
      <c r="CI321">
        <v>2</v>
      </c>
    </row>
    <row r="322" spans="1:87" x14ac:dyDescent="0.25">
      <c r="A322">
        <v>419</v>
      </c>
      <c r="B322">
        <v>202108</v>
      </c>
      <c r="C322" t="s">
        <v>1183</v>
      </c>
      <c r="D322" t="s">
        <v>1184</v>
      </c>
      <c r="E322" t="s">
        <v>1185</v>
      </c>
      <c r="F322">
        <v>62.2</v>
      </c>
      <c r="G322" t="s">
        <v>129</v>
      </c>
      <c r="H322">
        <v>62.2</v>
      </c>
      <c r="I322" t="s">
        <v>129</v>
      </c>
      <c r="J322">
        <v>62</v>
      </c>
      <c r="K322" t="s">
        <v>130</v>
      </c>
      <c r="L322" t="s">
        <v>131</v>
      </c>
      <c r="M322" t="s">
        <v>132</v>
      </c>
      <c r="N322">
        <v>113</v>
      </c>
      <c r="O322" t="s">
        <v>119</v>
      </c>
      <c r="P322">
        <v>11</v>
      </c>
      <c r="Q322" t="s">
        <v>95</v>
      </c>
      <c r="R322">
        <v>1</v>
      </c>
      <c r="S322" t="s">
        <v>96</v>
      </c>
      <c r="T322">
        <v>1</v>
      </c>
      <c r="U322" t="s">
        <v>97</v>
      </c>
      <c r="V322">
        <v>11</v>
      </c>
      <c r="W322" t="s">
        <v>97</v>
      </c>
      <c r="X322">
        <v>1</v>
      </c>
      <c r="Y322" t="s">
        <v>98</v>
      </c>
      <c r="Z322">
        <v>2020</v>
      </c>
      <c r="AA322">
        <v>8</v>
      </c>
      <c r="AB322">
        <v>416560000</v>
      </c>
      <c r="AC322">
        <v>22</v>
      </c>
      <c r="AD322" t="s">
        <v>195</v>
      </c>
      <c r="AE322" t="s">
        <v>125</v>
      </c>
      <c r="AF322" t="s">
        <v>135</v>
      </c>
      <c r="AG322" t="s">
        <v>233</v>
      </c>
      <c r="AH322" t="s">
        <v>175</v>
      </c>
      <c r="AI322">
        <v>28</v>
      </c>
      <c r="AJ322">
        <v>31</v>
      </c>
      <c r="AK322">
        <v>28</v>
      </c>
      <c r="AL322">
        <v>26</v>
      </c>
      <c r="AM322">
        <v>28</v>
      </c>
      <c r="AN322">
        <v>26</v>
      </c>
      <c r="AO322">
        <v>27</v>
      </c>
      <c r="AP322">
        <v>26</v>
      </c>
      <c r="AQ322">
        <v>24</v>
      </c>
      <c r="AR322">
        <v>18</v>
      </c>
      <c r="AS322">
        <v>18</v>
      </c>
      <c r="AT322">
        <v>18</v>
      </c>
      <c r="AU322">
        <v>17</v>
      </c>
      <c r="AV322">
        <v>20</v>
      </c>
      <c r="AW322">
        <v>20</v>
      </c>
      <c r="AX322">
        <v>20</v>
      </c>
      <c r="AY322">
        <v>20</v>
      </c>
      <c r="AZ322">
        <v>19</v>
      </c>
      <c r="BA322">
        <v>19</v>
      </c>
      <c r="BB322">
        <v>19</v>
      </c>
      <c r="BC322">
        <v>18</v>
      </c>
      <c r="BD322">
        <v>18</v>
      </c>
      <c r="BE322">
        <v>18</v>
      </c>
      <c r="BF322">
        <v>25</v>
      </c>
      <c r="BG322">
        <v>24</v>
      </c>
      <c r="BH322">
        <v>36</v>
      </c>
      <c r="BI322">
        <v>36</v>
      </c>
      <c r="BJ322">
        <v>21</v>
      </c>
      <c r="BK322">
        <v>21</v>
      </c>
      <c r="BL322">
        <v>21</v>
      </c>
      <c r="BM322">
        <v>21</v>
      </c>
      <c r="BN322">
        <v>21</v>
      </c>
      <c r="BO322">
        <v>21</v>
      </c>
      <c r="BP322">
        <v>21</v>
      </c>
      <c r="BQ322">
        <v>21</v>
      </c>
      <c r="BR322">
        <v>21</v>
      </c>
      <c r="BS322">
        <v>21</v>
      </c>
      <c r="BT322">
        <v>18</v>
      </c>
      <c r="BU322">
        <v>21</v>
      </c>
      <c r="BV322">
        <v>23</v>
      </c>
      <c r="BW322">
        <v>20</v>
      </c>
      <c r="BX322">
        <v>20</v>
      </c>
      <c r="BY322">
        <v>20</v>
      </c>
      <c r="BZ322">
        <v>23</v>
      </c>
      <c r="CA322">
        <v>22.31818181818182</v>
      </c>
      <c r="CB322">
        <v>21</v>
      </c>
      <c r="CC322">
        <v>4.5020549688911533</v>
      </c>
      <c r="CD322">
        <v>0.20172140390143659</v>
      </c>
      <c r="CE322">
        <v>17</v>
      </c>
      <c r="CF322">
        <v>36</v>
      </c>
      <c r="CG322">
        <v>19</v>
      </c>
      <c r="CH322">
        <v>-5</v>
      </c>
      <c r="CI322">
        <v>5</v>
      </c>
    </row>
    <row r="323" spans="1:87" x14ac:dyDescent="0.25">
      <c r="A323">
        <v>421</v>
      </c>
      <c r="B323">
        <v>203367</v>
      </c>
      <c r="C323" t="s">
        <v>1186</v>
      </c>
      <c r="D323" t="s">
        <v>1187</v>
      </c>
      <c r="E323" t="s">
        <v>1188</v>
      </c>
      <c r="F323">
        <v>47.11</v>
      </c>
      <c r="G323" t="s">
        <v>573</v>
      </c>
      <c r="H323">
        <v>47.1</v>
      </c>
      <c r="I323" t="s">
        <v>574</v>
      </c>
      <c r="J323">
        <v>47</v>
      </c>
      <c r="K323" t="s">
        <v>280</v>
      </c>
      <c r="L323" t="s">
        <v>281</v>
      </c>
      <c r="M323" t="s">
        <v>282</v>
      </c>
      <c r="N323">
        <v>113</v>
      </c>
      <c r="O323" t="s">
        <v>119</v>
      </c>
      <c r="P323">
        <v>11</v>
      </c>
      <c r="Q323" t="s">
        <v>95</v>
      </c>
      <c r="R323">
        <v>1</v>
      </c>
      <c r="S323" t="s">
        <v>96</v>
      </c>
      <c r="T323">
        <v>1</v>
      </c>
      <c r="U323" t="s">
        <v>97</v>
      </c>
      <c r="V323">
        <v>11</v>
      </c>
      <c r="W323" t="s">
        <v>97</v>
      </c>
      <c r="X323">
        <v>1</v>
      </c>
      <c r="Y323" t="s">
        <v>98</v>
      </c>
      <c r="Z323">
        <v>2019</v>
      </c>
      <c r="AA323">
        <v>253</v>
      </c>
      <c r="AB323">
        <v>57119230000</v>
      </c>
      <c r="AC323">
        <v>81</v>
      </c>
      <c r="AD323" t="s">
        <v>179</v>
      </c>
      <c r="AE323" t="s">
        <v>100</v>
      </c>
      <c r="AF323" t="s">
        <v>101</v>
      </c>
      <c r="AG323" t="s">
        <v>233</v>
      </c>
      <c r="AH323" t="s">
        <v>103</v>
      </c>
      <c r="AI323">
        <v>37</v>
      </c>
      <c r="AJ323">
        <v>40</v>
      </c>
      <c r="AK323">
        <v>42</v>
      </c>
      <c r="AL323">
        <v>43</v>
      </c>
      <c r="AM323">
        <v>37</v>
      </c>
      <c r="AN323">
        <v>39</v>
      </c>
      <c r="AO323">
        <v>40</v>
      </c>
      <c r="AP323">
        <v>40</v>
      </c>
      <c r="AQ323">
        <v>41</v>
      </c>
      <c r="AR323">
        <v>39</v>
      </c>
      <c r="AS323">
        <v>25</v>
      </c>
      <c r="AT323">
        <v>27</v>
      </c>
      <c r="AU323">
        <v>24</v>
      </c>
      <c r="AV323">
        <v>10</v>
      </c>
      <c r="AW323">
        <v>24</v>
      </c>
      <c r="AX323">
        <v>10</v>
      </c>
      <c r="AY323">
        <v>30</v>
      </c>
      <c r="AZ323">
        <v>32</v>
      </c>
      <c r="BA323">
        <v>9</v>
      </c>
      <c r="BB323">
        <v>27</v>
      </c>
      <c r="BC323">
        <v>22</v>
      </c>
      <c r="BD323">
        <v>28</v>
      </c>
      <c r="BE323">
        <v>25</v>
      </c>
      <c r="BF323">
        <v>21</v>
      </c>
      <c r="BG323">
        <v>20</v>
      </c>
      <c r="BH323">
        <v>21</v>
      </c>
      <c r="BI323">
        <v>21</v>
      </c>
      <c r="BJ323">
        <v>14</v>
      </c>
      <c r="BK323">
        <v>23</v>
      </c>
      <c r="BL323">
        <v>21</v>
      </c>
      <c r="BM323">
        <v>19</v>
      </c>
      <c r="BN323">
        <v>12</v>
      </c>
      <c r="BO323">
        <v>22</v>
      </c>
      <c r="BP323">
        <v>22</v>
      </c>
      <c r="BQ323">
        <v>27</v>
      </c>
      <c r="BR323">
        <v>22</v>
      </c>
      <c r="BS323">
        <v>22</v>
      </c>
      <c r="BT323">
        <v>23</v>
      </c>
      <c r="BU323">
        <v>28</v>
      </c>
      <c r="BV323">
        <v>27</v>
      </c>
      <c r="BW323">
        <v>15</v>
      </c>
      <c r="BX323">
        <v>34</v>
      </c>
      <c r="BY323">
        <v>34</v>
      </c>
      <c r="BZ323">
        <v>34</v>
      </c>
      <c r="CA323">
        <v>26.659090909090907</v>
      </c>
      <c r="CB323">
        <v>25</v>
      </c>
      <c r="CC323">
        <v>9.3135140167597612</v>
      </c>
      <c r="CD323">
        <v>0.34935602449908743</v>
      </c>
      <c r="CE323">
        <v>9</v>
      </c>
      <c r="CF323">
        <v>43</v>
      </c>
      <c r="CG323">
        <v>34</v>
      </c>
      <c r="CH323">
        <v>-3</v>
      </c>
      <c r="CI323">
        <v>3</v>
      </c>
    </row>
    <row r="324" spans="1:87" x14ac:dyDescent="0.25">
      <c r="A324">
        <v>422</v>
      </c>
      <c r="B324">
        <v>203994</v>
      </c>
      <c r="C324" t="s">
        <v>1189</v>
      </c>
      <c r="D324" t="s">
        <v>1190</v>
      </c>
      <c r="E324" t="s">
        <v>1191</v>
      </c>
      <c r="F324">
        <v>73.11</v>
      </c>
      <c r="G324" t="s">
        <v>237</v>
      </c>
      <c r="H324">
        <v>73.099999999999994</v>
      </c>
      <c r="I324" t="s">
        <v>115</v>
      </c>
      <c r="J324">
        <v>73</v>
      </c>
      <c r="K324" t="s">
        <v>116</v>
      </c>
      <c r="L324" t="s">
        <v>117</v>
      </c>
      <c r="M324" t="s">
        <v>118</v>
      </c>
      <c r="N324">
        <v>113</v>
      </c>
      <c r="O324" t="s">
        <v>119</v>
      </c>
      <c r="P324">
        <v>11</v>
      </c>
      <c r="Q324" t="s">
        <v>95</v>
      </c>
      <c r="R324">
        <v>1</v>
      </c>
      <c r="S324" t="s">
        <v>96</v>
      </c>
      <c r="T324">
        <v>1</v>
      </c>
      <c r="U324" t="s">
        <v>97</v>
      </c>
      <c r="V324">
        <v>11</v>
      </c>
      <c r="W324" t="s">
        <v>97</v>
      </c>
      <c r="X324">
        <v>1</v>
      </c>
      <c r="Y324" t="s">
        <v>98</v>
      </c>
      <c r="Z324">
        <v>2011</v>
      </c>
      <c r="AA324">
        <v>4</v>
      </c>
      <c r="AB324">
        <v>223250000</v>
      </c>
      <c r="AC324">
        <v>15</v>
      </c>
      <c r="AD324" t="s">
        <v>173</v>
      </c>
      <c r="AE324" t="s">
        <v>110</v>
      </c>
      <c r="AF324" t="s">
        <v>174</v>
      </c>
      <c r="AG324" t="s">
        <v>102</v>
      </c>
      <c r="AH324" t="s">
        <v>175</v>
      </c>
      <c r="AI324">
        <v>86</v>
      </c>
      <c r="AJ324">
        <v>95</v>
      </c>
      <c r="AK324">
        <v>95</v>
      </c>
      <c r="AL324">
        <v>100</v>
      </c>
      <c r="AM324">
        <v>98</v>
      </c>
      <c r="AN324">
        <v>95</v>
      </c>
      <c r="AO324">
        <v>95</v>
      </c>
      <c r="AP324">
        <v>98</v>
      </c>
      <c r="AQ324">
        <v>96</v>
      </c>
      <c r="AR324">
        <v>95</v>
      </c>
      <c r="AS324">
        <v>95</v>
      </c>
      <c r="AT324">
        <v>101</v>
      </c>
      <c r="AU324">
        <v>101</v>
      </c>
      <c r="AV324">
        <v>97</v>
      </c>
      <c r="AW324">
        <v>95</v>
      </c>
      <c r="AX324">
        <v>95</v>
      </c>
      <c r="AY324">
        <v>95</v>
      </c>
      <c r="AZ324">
        <v>95</v>
      </c>
      <c r="BA324">
        <v>78</v>
      </c>
      <c r="BB324">
        <v>96</v>
      </c>
      <c r="BC324">
        <v>98</v>
      </c>
      <c r="BD324">
        <v>96</v>
      </c>
      <c r="BE324">
        <v>96</v>
      </c>
      <c r="BF324">
        <v>153</v>
      </c>
      <c r="BG324">
        <v>151</v>
      </c>
      <c r="BH324">
        <v>156</v>
      </c>
      <c r="BI324">
        <v>97</v>
      </c>
      <c r="BJ324">
        <v>96</v>
      </c>
      <c r="BK324">
        <v>97</v>
      </c>
      <c r="BL324">
        <v>103</v>
      </c>
      <c r="BM324">
        <v>101</v>
      </c>
      <c r="BN324">
        <v>98</v>
      </c>
      <c r="BO324">
        <v>98</v>
      </c>
      <c r="BP324">
        <v>92</v>
      </c>
      <c r="BQ324">
        <v>89</v>
      </c>
      <c r="BR324">
        <v>88</v>
      </c>
      <c r="BS324">
        <v>91</v>
      </c>
      <c r="BT324">
        <v>86</v>
      </c>
      <c r="BU324">
        <v>83</v>
      </c>
      <c r="BV324">
        <v>84</v>
      </c>
      <c r="BW324">
        <v>82</v>
      </c>
      <c r="BX324">
        <v>82</v>
      </c>
      <c r="BY324">
        <v>74</v>
      </c>
      <c r="BZ324">
        <v>82</v>
      </c>
      <c r="CA324">
        <v>97.13636363636364</v>
      </c>
      <c r="CB324">
        <v>95</v>
      </c>
      <c r="CC324">
        <v>16.742358074990669</v>
      </c>
      <c r="CD324">
        <v>0.17235932505839716</v>
      </c>
      <c r="CE324">
        <v>74</v>
      </c>
      <c r="CF324">
        <v>156</v>
      </c>
      <c r="CG324">
        <v>82</v>
      </c>
      <c r="CH324">
        <v>-4</v>
      </c>
      <c r="CI324">
        <v>4</v>
      </c>
    </row>
    <row r="325" spans="1:87" x14ac:dyDescent="0.25">
      <c r="A325">
        <v>423</v>
      </c>
      <c r="B325">
        <v>204044</v>
      </c>
      <c r="C325" t="s">
        <v>1192</v>
      </c>
      <c r="D325" t="s">
        <v>1193</v>
      </c>
      <c r="E325" t="s">
        <v>1194</v>
      </c>
      <c r="F325">
        <v>63.1</v>
      </c>
      <c r="G325" t="s">
        <v>171</v>
      </c>
      <c r="H325">
        <v>63.1</v>
      </c>
      <c r="I325" t="s">
        <v>171</v>
      </c>
      <c r="J325">
        <v>63</v>
      </c>
      <c r="K325" t="s">
        <v>172</v>
      </c>
      <c r="L325" t="s">
        <v>131</v>
      </c>
      <c r="M325" t="s">
        <v>132</v>
      </c>
      <c r="N325">
        <v>113</v>
      </c>
      <c r="O325" t="s">
        <v>119</v>
      </c>
      <c r="P325">
        <v>11</v>
      </c>
      <c r="Q325" t="s">
        <v>95</v>
      </c>
      <c r="R325">
        <v>1</v>
      </c>
      <c r="S325" t="s">
        <v>96</v>
      </c>
      <c r="T325">
        <v>19</v>
      </c>
      <c r="U325" t="s">
        <v>737</v>
      </c>
      <c r="V325">
        <v>20</v>
      </c>
      <c r="W325" t="s">
        <v>576</v>
      </c>
      <c r="X325">
        <v>2</v>
      </c>
      <c r="Y325" t="s">
        <v>255</v>
      </c>
      <c r="Z325">
        <v>2010</v>
      </c>
      <c r="AA325">
        <v>1</v>
      </c>
      <c r="AB325">
        <v>8700000</v>
      </c>
      <c r="AC325">
        <v>11</v>
      </c>
      <c r="AD325" t="s">
        <v>85</v>
      </c>
      <c r="AE325" t="s">
        <v>85</v>
      </c>
      <c r="AF325" t="s">
        <v>356</v>
      </c>
      <c r="AG325" t="s">
        <v>136</v>
      </c>
      <c r="AH325" t="s">
        <v>175</v>
      </c>
      <c r="AI325">
        <v>2</v>
      </c>
      <c r="AJ325">
        <v>2</v>
      </c>
      <c r="AK325">
        <v>2</v>
      </c>
      <c r="AL325">
        <v>2</v>
      </c>
      <c r="AM325">
        <v>2</v>
      </c>
      <c r="AN325">
        <v>2</v>
      </c>
      <c r="AO325">
        <v>2</v>
      </c>
      <c r="AP325">
        <v>2</v>
      </c>
      <c r="AQ325">
        <v>2</v>
      </c>
      <c r="AR325">
        <v>2</v>
      </c>
      <c r="AS325">
        <v>2</v>
      </c>
      <c r="AT325">
        <v>2</v>
      </c>
      <c r="AU325">
        <v>2</v>
      </c>
      <c r="AV325">
        <v>2</v>
      </c>
      <c r="AW325">
        <v>2</v>
      </c>
      <c r="AX325">
        <v>2</v>
      </c>
      <c r="AY325">
        <v>2</v>
      </c>
      <c r="AZ325">
        <v>2</v>
      </c>
      <c r="BA325">
        <v>2</v>
      </c>
      <c r="BB325">
        <v>2</v>
      </c>
      <c r="BC325">
        <v>2</v>
      </c>
      <c r="BD325">
        <v>2</v>
      </c>
      <c r="BE325">
        <v>2</v>
      </c>
      <c r="BF325">
        <v>2</v>
      </c>
      <c r="BG325">
        <v>2</v>
      </c>
      <c r="BH325">
        <v>2</v>
      </c>
      <c r="BI325">
        <v>2</v>
      </c>
      <c r="BJ325">
        <v>2</v>
      </c>
      <c r="BK325">
        <v>2</v>
      </c>
      <c r="BL325">
        <v>2</v>
      </c>
      <c r="BM325">
        <v>2</v>
      </c>
      <c r="BN325">
        <v>2</v>
      </c>
      <c r="BO325">
        <v>2</v>
      </c>
      <c r="BP325">
        <v>2</v>
      </c>
      <c r="BQ325">
        <v>2</v>
      </c>
      <c r="BR325">
        <v>2</v>
      </c>
      <c r="BS325">
        <v>2</v>
      </c>
      <c r="BT325">
        <v>2</v>
      </c>
      <c r="BU325">
        <v>2</v>
      </c>
      <c r="BV325">
        <v>2</v>
      </c>
      <c r="BW325">
        <v>2</v>
      </c>
      <c r="BX325">
        <v>2</v>
      </c>
      <c r="BY325">
        <v>2</v>
      </c>
      <c r="BZ325">
        <v>2</v>
      </c>
      <c r="CA325">
        <v>2</v>
      </c>
      <c r="CB325">
        <v>2</v>
      </c>
      <c r="CC325">
        <v>0</v>
      </c>
      <c r="CD325">
        <v>0</v>
      </c>
      <c r="CE325">
        <v>2</v>
      </c>
      <c r="CF325">
        <v>2</v>
      </c>
      <c r="CG325">
        <v>0</v>
      </c>
      <c r="CH325">
        <v>0</v>
      </c>
      <c r="CI325">
        <v>0</v>
      </c>
    </row>
    <row r="326" spans="1:87" x14ac:dyDescent="0.25">
      <c r="A326">
        <v>424</v>
      </c>
      <c r="B326">
        <v>204091</v>
      </c>
      <c r="C326" t="s">
        <v>1195</v>
      </c>
      <c r="D326" t="s">
        <v>1196</v>
      </c>
      <c r="E326" t="s">
        <v>1197</v>
      </c>
      <c r="F326">
        <v>46.38</v>
      </c>
      <c r="G326" t="s">
        <v>1198</v>
      </c>
      <c r="H326">
        <v>46.3</v>
      </c>
      <c r="I326" t="s">
        <v>1199</v>
      </c>
      <c r="J326">
        <v>46</v>
      </c>
      <c r="K326" t="s">
        <v>457</v>
      </c>
      <c r="L326" t="s">
        <v>281</v>
      </c>
      <c r="M326" t="s">
        <v>282</v>
      </c>
      <c r="N326">
        <v>113</v>
      </c>
      <c r="O326" t="s">
        <v>119</v>
      </c>
      <c r="P326">
        <v>11</v>
      </c>
      <c r="Q326" t="s">
        <v>95</v>
      </c>
      <c r="R326">
        <v>1</v>
      </c>
      <c r="S326" t="s">
        <v>96</v>
      </c>
      <c r="T326">
        <v>1</v>
      </c>
      <c r="U326" t="s">
        <v>97</v>
      </c>
      <c r="V326">
        <v>11</v>
      </c>
      <c r="W326" t="s">
        <v>97</v>
      </c>
      <c r="X326">
        <v>1</v>
      </c>
      <c r="Y326" t="s">
        <v>98</v>
      </c>
      <c r="Z326">
        <v>2014</v>
      </c>
      <c r="AA326">
        <v>1689</v>
      </c>
      <c r="AB326">
        <v>82534850000</v>
      </c>
      <c r="AC326">
        <v>93</v>
      </c>
      <c r="AD326" t="s">
        <v>99</v>
      </c>
      <c r="AE326" t="s">
        <v>100</v>
      </c>
      <c r="AF326" t="s">
        <v>101</v>
      </c>
      <c r="AG326" t="s">
        <v>102</v>
      </c>
      <c r="AH326" t="s">
        <v>103</v>
      </c>
      <c r="AI326">
        <v>31</v>
      </c>
      <c r="AJ326">
        <v>31</v>
      </c>
      <c r="AK326">
        <v>31</v>
      </c>
      <c r="AL326">
        <v>31</v>
      </c>
      <c r="AM326">
        <v>31</v>
      </c>
      <c r="AN326">
        <v>31</v>
      </c>
      <c r="AO326">
        <v>31</v>
      </c>
      <c r="AP326">
        <v>31</v>
      </c>
      <c r="AQ326">
        <v>31</v>
      </c>
      <c r="AR326">
        <v>31</v>
      </c>
      <c r="AS326">
        <v>31</v>
      </c>
      <c r="AT326">
        <v>31</v>
      </c>
      <c r="AU326">
        <v>31</v>
      </c>
      <c r="AV326">
        <v>31</v>
      </c>
      <c r="AW326">
        <v>31</v>
      </c>
      <c r="AX326">
        <v>31</v>
      </c>
      <c r="AY326">
        <v>31</v>
      </c>
      <c r="AZ326">
        <v>31</v>
      </c>
      <c r="BA326">
        <v>20</v>
      </c>
      <c r="BB326">
        <v>31</v>
      </c>
      <c r="BC326">
        <v>31</v>
      </c>
      <c r="BD326">
        <v>33</v>
      </c>
      <c r="BE326">
        <v>33</v>
      </c>
      <c r="BF326">
        <v>33</v>
      </c>
      <c r="BG326">
        <v>33</v>
      </c>
      <c r="BH326">
        <v>33</v>
      </c>
      <c r="BI326">
        <v>33</v>
      </c>
      <c r="BJ326">
        <v>33</v>
      </c>
      <c r="BK326">
        <v>33</v>
      </c>
      <c r="BL326">
        <v>33</v>
      </c>
      <c r="BM326">
        <v>33</v>
      </c>
      <c r="BN326">
        <v>33</v>
      </c>
      <c r="BO326">
        <v>33</v>
      </c>
      <c r="BP326">
        <v>31</v>
      </c>
      <c r="BQ326">
        <v>31</v>
      </c>
      <c r="BR326">
        <v>31</v>
      </c>
      <c r="BS326">
        <v>25</v>
      </c>
      <c r="BT326">
        <v>25</v>
      </c>
      <c r="BU326">
        <v>25</v>
      </c>
      <c r="BV326">
        <v>25</v>
      </c>
      <c r="BW326">
        <v>25</v>
      </c>
      <c r="BX326">
        <v>25</v>
      </c>
      <c r="BY326">
        <v>26</v>
      </c>
      <c r="BZ326">
        <v>26</v>
      </c>
      <c r="CA326">
        <v>30.25</v>
      </c>
      <c r="CB326">
        <v>31</v>
      </c>
      <c r="CC326">
        <v>3.088801980447859</v>
      </c>
      <c r="CD326">
        <v>0.10210915637844162</v>
      </c>
      <c r="CE326">
        <v>20</v>
      </c>
      <c r="CF326">
        <v>33</v>
      </c>
      <c r="CG326">
        <v>13</v>
      </c>
      <c r="CH326">
        <v>-5</v>
      </c>
      <c r="CI326">
        <v>5</v>
      </c>
    </row>
    <row r="327" spans="1:87" x14ac:dyDescent="0.25">
      <c r="A327">
        <v>425</v>
      </c>
      <c r="B327">
        <v>204156</v>
      </c>
      <c r="C327" t="s">
        <v>1200</v>
      </c>
      <c r="D327" t="s">
        <v>1201</v>
      </c>
      <c r="E327" t="s">
        <v>1202</v>
      </c>
      <c r="F327">
        <v>85.4</v>
      </c>
      <c r="G327" t="s">
        <v>200</v>
      </c>
      <c r="H327">
        <v>85.4</v>
      </c>
      <c r="I327" t="s">
        <v>200</v>
      </c>
      <c r="J327">
        <v>85</v>
      </c>
      <c r="K327" t="s">
        <v>201</v>
      </c>
      <c r="L327" t="s">
        <v>202</v>
      </c>
      <c r="M327" t="s">
        <v>203</v>
      </c>
      <c r="N327">
        <v>563</v>
      </c>
      <c r="O327" t="s">
        <v>264</v>
      </c>
      <c r="P327">
        <v>56</v>
      </c>
      <c r="Q327" t="s">
        <v>265</v>
      </c>
      <c r="R327">
        <v>5</v>
      </c>
      <c r="S327" t="s">
        <v>143</v>
      </c>
      <c r="T327">
        <v>19</v>
      </c>
      <c r="U327" t="s">
        <v>737</v>
      </c>
      <c r="V327">
        <v>20</v>
      </c>
      <c r="W327" t="s">
        <v>576</v>
      </c>
      <c r="X327">
        <v>2</v>
      </c>
      <c r="Y327" t="s">
        <v>255</v>
      </c>
      <c r="Z327">
        <v>2021</v>
      </c>
      <c r="AC327">
        <v>0</v>
      </c>
      <c r="AD327" t="s">
        <v>147</v>
      </c>
      <c r="AE327" t="s">
        <v>146</v>
      </c>
      <c r="AF327" t="s">
        <v>147</v>
      </c>
      <c r="AG327" t="s">
        <v>123</v>
      </c>
      <c r="AH327" t="s">
        <v>144</v>
      </c>
      <c r="AI327">
        <v>35</v>
      </c>
      <c r="AJ327">
        <v>27</v>
      </c>
      <c r="AK327">
        <v>27</v>
      </c>
      <c r="AL327">
        <v>27</v>
      </c>
      <c r="AM327">
        <v>31</v>
      </c>
      <c r="AN327">
        <v>31</v>
      </c>
      <c r="AO327">
        <v>40</v>
      </c>
      <c r="AP327">
        <v>39</v>
      </c>
      <c r="AQ327">
        <v>35</v>
      </c>
      <c r="AR327">
        <v>35</v>
      </c>
      <c r="AS327">
        <v>35</v>
      </c>
      <c r="AT327">
        <v>35</v>
      </c>
      <c r="AU327">
        <v>35</v>
      </c>
      <c r="AV327">
        <v>35</v>
      </c>
      <c r="AW327">
        <v>35</v>
      </c>
      <c r="AX327">
        <v>35</v>
      </c>
      <c r="AY327">
        <v>26</v>
      </c>
      <c r="AZ327">
        <v>30</v>
      </c>
      <c r="BA327">
        <v>30</v>
      </c>
      <c r="BB327">
        <v>39</v>
      </c>
      <c r="BC327">
        <v>34</v>
      </c>
      <c r="BD327">
        <v>34</v>
      </c>
      <c r="BE327">
        <v>43</v>
      </c>
      <c r="BF327">
        <v>34</v>
      </c>
      <c r="BG327">
        <v>43</v>
      </c>
      <c r="BH327">
        <v>39</v>
      </c>
      <c r="BI327">
        <v>39</v>
      </c>
      <c r="BJ327">
        <v>40</v>
      </c>
      <c r="BK327">
        <v>40</v>
      </c>
      <c r="BL327">
        <v>31</v>
      </c>
      <c r="BM327">
        <v>40</v>
      </c>
      <c r="BN327">
        <v>40</v>
      </c>
      <c r="BO327">
        <v>40</v>
      </c>
      <c r="BP327">
        <v>31</v>
      </c>
      <c r="BQ327">
        <v>40</v>
      </c>
      <c r="BR327">
        <v>40</v>
      </c>
      <c r="BS327">
        <v>36</v>
      </c>
      <c r="BT327">
        <v>36</v>
      </c>
      <c r="BU327">
        <v>35</v>
      </c>
      <c r="BV327">
        <v>23</v>
      </c>
      <c r="BW327">
        <v>23</v>
      </c>
      <c r="BX327">
        <v>23</v>
      </c>
      <c r="BY327">
        <v>23</v>
      </c>
      <c r="BZ327">
        <v>23</v>
      </c>
      <c r="CA327">
        <v>33.909090909090907</v>
      </c>
      <c r="CB327">
        <v>35</v>
      </c>
      <c r="CC327">
        <v>5.8102482908087207</v>
      </c>
      <c r="CD327">
        <v>0.17134780482277731</v>
      </c>
      <c r="CE327">
        <v>23</v>
      </c>
      <c r="CF327">
        <v>43</v>
      </c>
      <c r="CG327">
        <v>20</v>
      </c>
      <c r="CH327">
        <v>-12</v>
      </c>
      <c r="CI327">
        <v>12</v>
      </c>
    </row>
    <row r="328" spans="1:87" x14ac:dyDescent="0.25">
      <c r="A328">
        <v>427</v>
      </c>
      <c r="B328">
        <v>204921</v>
      </c>
      <c r="C328" t="s">
        <v>1203</v>
      </c>
      <c r="D328" t="s">
        <v>1204</v>
      </c>
      <c r="E328" t="s">
        <v>1205</v>
      </c>
      <c r="F328">
        <v>71.12</v>
      </c>
      <c r="G328" t="s">
        <v>788</v>
      </c>
      <c r="H328">
        <v>71.099999999999994</v>
      </c>
      <c r="I328" t="s">
        <v>789</v>
      </c>
      <c r="J328">
        <v>71</v>
      </c>
      <c r="K328" t="s">
        <v>790</v>
      </c>
      <c r="L328" t="s">
        <v>117</v>
      </c>
      <c r="M328" t="s">
        <v>118</v>
      </c>
      <c r="N328">
        <v>572</v>
      </c>
      <c r="O328" t="s">
        <v>791</v>
      </c>
      <c r="P328">
        <v>57</v>
      </c>
      <c r="Q328" t="s">
        <v>142</v>
      </c>
      <c r="R328">
        <v>5</v>
      </c>
      <c r="S328" t="s">
        <v>143</v>
      </c>
      <c r="T328">
        <v>1</v>
      </c>
      <c r="U328" t="s">
        <v>97</v>
      </c>
      <c r="V328">
        <v>11</v>
      </c>
      <c r="W328" t="s">
        <v>97</v>
      </c>
      <c r="X328">
        <v>1</v>
      </c>
      <c r="Y328" t="s">
        <v>98</v>
      </c>
      <c r="Z328">
        <v>2009</v>
      </c>
      <c r="AA328">
        <v>358</v>
      </c>
      <c r="AB328">
        <v>700750000</v>
      </c>
      <c r="AC328">
        <v>82</v>
      </c>
      <c r="AD328" t="s">
        <v>109</v>
      </c>
      <c r="AE328" t="s">
        <v>121</v>
      </c>
      <c r="AF328" t="s">
        <v>122</v>
      </c>
      <c r="AG328" t="s">
        <v>136</v>
      </c>
      <c r="AH328" t="s">
        <v>103</v>
      </c>
      <c r="AI328">
        <v>158</v>
      </c>
      <c r="AJ328">
        <v>158</v>
      </c>
      <c r="AK328">
        <v>158</v>
      </c>
      <c r="AL328">
        <v>158</v>
      </c>
      <c r="AM328">
        <v>154</v>
      </c>
      <c r="AN328">
        <v>158</v>
      </c>
      <c r="AO328">
        <v>158</v>
      </c>
      <c r="AP328">
        <v>158</v>
      </c>
      <c r="AQ328">
        <v>154</v>
      </c>
      <c r="AR328">
        <v>154</v>
      </c>
      <c r="AS328">
        <v>158</v>
      </c>
      <c r="AT328">
        <v>158</v>
      </c>
      <c r="AU328">
        <v>154</v>
      </c>
      <c r="AV328">
        <v>158</v>
      </c>
      <c r="AW328">
        <v>154</v>
      </c>
      <c r="AX328">
        <v>154</v>
      </c>
      <c r="AY328">
        <v>154</v>
      </c>
      <c r="AZ328">
        <v>154</v>
      </c>
      <c r="BA328">
        <v>158</v>
      </c>
      <c r="BB328">
        <v>154</v>
      </c>
      <c r="BC328">
        <v>154</v>
      </c>
      <c r="BD328">
        <v>154</v>
      </c>
      <c r="BE328">
        <v>158</v>
      </c>
      <c r="BF328">
        <v>154</v>
      </c>
      <c r="BG328">
        <v>158</v>
      </c>
      <c r="BH328">
        <v>158</v>
      </c>
      <c r="BI328">
        <v>154</v>
      </c>
      <c r="BJ328">
        <v>158</v>
      </c>
      <c r="BK328">
        <v>154</v>
      </c>
      <c r="BL328">
        <v>158</v>
      </c>
      <c r="BM328">
        <v>154</v>
      </c>
      <c r="BN328">
        <v>154</v>
      </c>
      <c r="BO328">
        <v>158</v>
      </c>
      <c r="BP328">
        <v>158</v>
      </c>
      <c r="BQ328">
        <v>158</v>
      </c>
      <c r="BR328">
        <v>154</v>
      </c>
      <c r="BS328">
        <v>154</v>
      </c>
      <c r="BT328">
        <v>154</v>
      </c>
      <c r="BU328">
        <v>158</v>
      </c>
      <c r="BV328">
        <v>154</v>
      </c>
      <c r="BW328">
        <v>158</v>
      </c>
      <c r="BX328">
        <v>154</v>
      </c>
      <c r="BY328">
        <v>158</v>
      </c>
      <c r="BZ328">
        <v>154</v>
      </c>
      <c r="CA328">
        <v>156</v>
      </c>
      <c r="CB328">
        <v>156</v>
      </c>
      <c r="CC328">
        <v>2.0231221554354928</v>
      </c>
      <c r="CD328">
        <v>1.2968731765612133E-2</v>
      </c>
      <c r="CE328">
        <v>154</v>
      </c>
      <c r="CF328">
        <v>158</v>
      </c>
      <c r="CG328">
        <v>4</v>
      </c>
      <c r="CH328">
        <v>-4</v>
      </c>
      <c r="CI328">
        <v>4</v>
      </c>
    </row>
    <row r="329" spans="1:87" x14ac:dyDescent="0.25">
      <c r="A329">
        <v>428</v>
      </c>
      <c r="B329">
        <v>205063</v>
      </c>
      <c r="C329" t="s">
        <v>1206</v>
      </c>
      <c r="D329" t="s">
        <v>1207</v>
      </c>
      <c r="E329" t="s">
        <v>1208</v>
      </c>
      <c r="F329">
        <v>63.1</v>
      </c>
      <c r="G329" t="s">
        <v>171</v>
      </c>
      <c r="H329">
        <v>63.1</v>
      </c>
      <c r="I329" t="s">
        <v>171</v>
      </c>
      <c r="J329">
        <v>63</v>
      </c>
      <c r="K329" t="s">
        <v>172</v>
      </c>
      <c r="L329" t="s">
        <v>131</v>
      </c>
      <c r="M329" t="s">
        <v>132</v>
      </c>
      <c r="N329">
        <v>113</v>
      </c>
      <c r="O329" t="s">
        <v>119</v>
      </c>
      <c r="P329">
        <v>11</v>
      </c>
      <c r="Q329" t="s">
        <v>95</v>
      </c>
      <c r="R329">
        <v>1</v>
      </c>
      <c r="S329" t="s">
        <v>96</v>
      </c>
      <c r="T329">
        <v>8</v>
      </c>
      <c r="U329" t="s">
        <v>964</v>
      </c>
      <c r="V329">
        <v>30</v>
      </c>
      <c r="W329" t="s">
        <v>273</v>
      </c>
      <c r="X329">
        <v>2</v>
      </c>
      <c r="Y329" t="s">
        <v>255</v>
      </c>
      <c r="Z329">
        <v>2007</v>
      </c>
      <c r="AA329">
        <v>23</v>
      </c>
      <c r="AB329">
        <v>1677370000</v>
      </c>
      <c r="AC329">
        <v>40</v>
      </c>
      <c r="AD329" t="s">
        <v>283</v>
      </c>
      <c r="AE329" t="s">
        <v>158</v>
      </c>
      <c r="AF329" t="s">
        <v>183</v>
      </c>
      <c r="AG329" t="s">
        <v>136</v>
      </c>
      <c r="AH329" t="s">
        <v>137</v>
      </c>
      <c r="AI329">
        <v>15</v>
      </c>
      <c r="AJ329">
        <v>15</v>
      </c>
      <c r="AK329">
        <v>15</v>
      </c>
      <c r="AL329">
        <v>15</v>
      </c>
      <c r="AM329">
        <v>15</v>
      </c>
      <c r="AN329">
        <v>15</v>
      </c>
      <c r="AO329">
        <v>15</v>
      </c>
      <c r="AP329">
        <v>15</v>
      </c>
      <c r="AQ329">
        <v>15</v>
      </c>
      <c r="AR329">
        <v>15</v>
      </c>
      <c r="AS329">
        <v>15</v>
      </c>
      <c r="AT329">
        <v>15</v>
      </c>
      <c r="AU329">
        <v>15</v>
      </c>
      <c r="AV329">
        <v>15</v>
      </c>
      <c r="AW329">
        <v>15</v>
      </c>
      <c r="AX329">
        <v>15</v>
      </c>
      <c r="AY329">
        <v>15</v>
      </c>
      <c r="AZ329">
        <v>15</v>
      </c>
      <c r="BA329">
        <v>15</v>
      </c>
      <c r="BB329">
        <v>15</v>
      </c>
      <c r="BC329">
        <v>15</v>
      </c>
      <c r="BD329">
        <v>15</v>
      </c>
      <c r="BE329">
        <v>15</v>
      </c>
      <c r="BF329">
        <v>11</v>
      </c>
      <c r="BG329">
        <v>11</v>
      </c>
      <c r="BH329">
        <v>11</v>
      </c>
      <c r="BI329">
        <v>11</v>
      </c>
      <c r="BJ329">
        <v>11</v>
      </c>
      <c r="BK329">
        <v>11</v>
      </c>
      <c r="BL329">
        <v>11</v>
      </c>
      <c r="BM329">
        <v>11</v>
      </c>
      <c r="BN329">
        <v>11</v>
      </c>
      <c r="BO329">
        <v>11</v>
      </c>
      <c r="BP329">
        <v>8</v>
      </c>
      <c r="BQ329">
        <v>8</v>
      </c>
      <c r="BR329">
        <v>8</v>
      </c>
      <c r="BS329">
        <v>8</v>
      </c>
      <c r="BT329">
        <v>8</v>
      </c>
      <c r="BU329">
        <v>8</v>
      </c>
      <c r="BV329">
        <v>8</v>
      </c>
      <c r="BW329">
        <v>8</v>
      </c>
      <c r="BX329">
        <v>8</v>
      </c>
      <c r="BY329">
        <v>8</v>
      </c>
      <c r="BZ329">
        <v>8</v>
      </c>
      <c r="CA329">
        <v>12.34090909090909</v>
      </c>
      <c r="CB329">
        <v>15</v>
      </c>
      <c r="CC329">
        <v>3.003433553089264</v>
      </c>
      <c r="CD329">
        <v>0.24337214794830134</v>
      </c>
      <c r="CE329">
        <v>8</v>
      </c>
      <c r="CF329">
        <v>15</v>
      </c>
      <c r="CG329">
        <v>7</v>
      </c>
      <c r="CH329">
        <v>-7</v>
      </c>
      <c r="CI329">
        <v>7</v>
      </c>
    </row>
    <row r="330" spans="1:87" x14ac:dyDescent="0.25">
      <c r="A330">
        <v>429</v>
      </c>
      <c r="B330">
        <v>205193</v>
      </c>
      <c r="C330" t="s">
        <v>1209</v>
      </c>
      <c r="D330" t="s">
        <v>1210</v>
      </c>
      <c r="E330" t="s">
        <v>1211</v>
      </c>
      <c r="F330">
        <v>85.4</v>
      </c>
      <c r="G330" t="s">
        <v>200</v>
      </c>
      <c r="H330">
        <v>85.4</v>
      </c>
      <c r="I330" t="s">
        <v>200</v>
      </c>
      <c r="J330">
        <v>85</v>
      </c>
      <c r="K330" t="s">
        <v>201</v>
      </c>
      <c r="L330" t="s">
        <v>202</v>
      </c>
      <c r="M330" t="s">
        <v>203</v>
      </c>
      <c r="N330">
        <v>312</v>
      </c>
      <c r="O330" t="s">
        <v>204</v>
      </c>
      <c r="P330">
        <v>31</v>
      </c>
      <c r="Q330" t="s">
        <v>205</v>
      </c>
      <c r="R330">
        <v>3</v>
      </c>
      <c r="S330" t="s">
        <v>206</v>
      </c>
      <c r="T330">
        <v>1</v>
      </c>
      <c r="U330" t="s">
        <v>97</v>
      </c>
      <c r="V330">
        <v>11</v>
      </c>
      <c r="W330" t="s">
        <v>97</v>
      </c>
      <c r="X330">
        <v>1</v>
      </c>
      <c r="Y330" t="s">
        <v>98</v>
      </c>
      <c r="Z330">
        <v>2012</v>
      </c>
      <c r="AC330">
        <v>0</v>
      </c>
      <c r="AD330" t="s">
        <v>147</v>
      </c>
      <c r="AE330" t="s">
        <v>146</v>
      </c>
      <c r="AF330" t="s">
        <v>147</v>
      </c>
      <c r="AG330" t="s">
        <v>102</v>
      </c>
      <c r="AH330" t="s">
        <v>144</v>
      </c>
      <c r="AI330">
        <v>50</v>
      </c>
      <c r="AJ330">
        <v>50</v>
      </c>
      <c r="AK330">
        <v>51</v>
      </c>
      <c r="AL330">
        <v>53</v>
      </c>
      <c r="AM330">
        <v>48</v>
      </c>
      <c r="AN330">
        <v>50</v>
      </c>
      <c r="AO330">
        <v>50</v>
      </c>
      <c r="AP330">
        <v>50</v>
      </c>
      <c r="AQ330">
        <v>50</v>
      </c>
      <c r="AR330">
        <v>50</v>
      </c>
      <c r="AS330">
        <v>50</v>
      </c>
      <c r="AT330">
        <v>50</v>
      </c>
      <c r="AU330">
        <v>50</v>
      </c>
      <c r="AV330">
        <v>56</v>
      </c>
      <c r="AW330">
        <v>57</v>
      </c>
      <c r="AX330">
        <v>55</v>
      </c>
      <c r="AY330">
        <v>58</v>
      </c>
      <c r="AZ330">
        <v>60</v>
      </c>
      <c r="BA330">
        <v>55</v>
      </c>
      <c r="BB330">
        <v>55</v>
      </c>
      <c r="BC330">
        <v>58</v>
      </c>
      <c r="BD330">
        <v>58</v>
      </c>
      <c r="BE330">
        <v>55</v>
      </c>
      <c r="BF330">
        <v>55</v>
      </c>
      <c r="BG330">
        <v>61</v>
      </c>
      <c r="BH330">
        <v>61</v>
      </c>
      <c r="BI330">
        <v>52</v>
      </c>
      <c r="BJ330">
        <v>53</v>
      </c>
      <c r="BK330">
        <v>52</v>
      </c>
      <c r="BL330">
        <v>52</v>
      </c>
      <c r="BM330">
        <v>52</v>
      </c>
      <c r="BN330">
        <v>46</v>
      </c>
      <c r="BO330">
        <v>46</v>
      </c>
      <c r="BP330">
        <v>50</v>
      </c>
      <c r="BQ330">
        <v>51</v>
      </c>
      <c r="BR330">
        <v>48</v>
      </c>
      <c r="BS330">
        <v>50</v>
      </c>
      <c r="BT330">
        <v>52</v>
      </c>
      <c r="BU330">
        <v>55</v>
      </c>
      <c r="BV330">
        <v>48</v>
      </c>
      <c r="BW330">
        <v>53</v>
      </c>
      <c r="BX330">
        <v>53</v>
      </c>
      <c r="BY330">
        <v>54</v>
      </c>
      <c r="BZ330">
        <v>56</v>
      </c>
      <c r="CA330">
        <v>52.704545454545453</v>
      </c>
      <c r="CB330">
        <v>52</v>
      </c>
      <c r="CC330">
        <v>3.7390431897251499</v>
      </c>
      <c r="CD330">
        <v>7.0943467161667356E-2</v>
      </c>
      <c r="CE330">
        <v>46</v>
      </c>
      <c r="CF330">
        <v>61</v>
      </c>
      <c r="CG330">
        <v>15</v>
      </c>
      <c r="CH330">
        <v>6</v>
      </c>
      <c r="CI330">
        <v>6</v>
      </c>
    </row>
    <row r="331" spans="1:87" x14ac:dyDescent="0.25">
      <c r="A331">
        <v>430</v>
      </c>
      <c r="B331">
        <v>205359</v>
      </c>
      <c r="C331" t="s">
        <v>1212</v>
      </c>
      <c r="D331" t="s">
        <v>1213</v>
      </c>
      <c r="E331" t="s">
        <v>1214</v>
      </c>
      <c r="F331">
        <v>94.99</v>
      </c>
      <c r="G331" t="s">
        <v>494</v>
      </c>
      <c r="H331">
        <v>94.9</v>
      </c>
      <c r="I331" t="s">
        <v>495</v>
      </c>
      <c r="J331">
        <v>94</v>
      </c>
      <c r="K331" t="s">
        <v>496</v>
      </c>
      <c r="L331" t="s">
        <v>497</v>
      </c>
      <c r="M331" t="s">
        <v>498</v>
      </c>
      <c r="N331">
        <v>529</v>
      </c>
      <c r="O331" t="s">
        <v>428</v>
      </c>
      <c r="P331">
        <v>52</v>
      </c>
      <c r="Q331" t="s">
        <v>429</v>
      </c>
      <c r="R331">
        <v>5</v>
      </c>
      <c r="S331" t="s">
        <v>143</v>
      </c>
      <c r="T331">
        <v>1</v>
      </c>
      <c r="U331" t="s">
        <v>97</v>
      </c>
      <c r="V331">
        <v>11</v>
      </c>
      <c r="W331" t="s">
        <v>97</v>
      </c>
      <c r="X331">
        <v>1</v>
      </c>
      <c r="Y331" t="s">
        <v>98</v>
      </c>
      <c r="Z331">
        <v>2015</v>
      </c>
      <c r="AA331">
        <v>13</v>
      </c>
      <c r="AB331">
        <v>1430000</v>
      </c>
      <c r="AC331">
        <v>30</v>
      </c>
      <c r="AD331" t="s">
        <v>134</v>
      </c>
      <c r="AE331" t="s">
        <v>85</v>
      </c>
      <c r="AF331" t="s">
        <v>356</v>
      </c>
      <c r="AG331" t="s">
        <v>102</v>
      </c>
      <c r="AH331" t="s">
        <v>137</v>
      </c>
      <c r="AI331">
        <v>70</v>
      </c>
      <c r="AJ331">
        <v>73</v>
      </c>
      <c r="AK331">
        <v>75</v>
      </c>
      <c r="AL331">
        <v>80</v>
      </c>
      <c r="AM331">
        <v>80</v>
      </c>
      <c r="AN331">
        <v>70</v>
      </c>
      <c r="AO331">
        <v>79</v>
      </c>
      <c r="AP331">
        <v>74</v>
      </c>
      <c r="AQ331">
        <v>69</v>
      </c>
      <c r="AR331">
        <v>63</v>
      </c>
      <c r="AS331">
        <v>64</v>
      </c>
      <c r="AT331">
        <v>60</v>
      </c>
      <c r="AU331">
        <v>71</v>
      </c>
      <c r="AV331">
        <v>73</v>
      </c>
      <c r="AW331">
        <v>68</v>
      </c>
      <c r="AX331">
        <v>62</v>
      </c>
      <c r="AY331">
        <v>68</v>
      </c>
      <c r="AZ331">
        <v>76</v>
      </c>
      <c r="BA331">
        <v>88</v>
      </c>
      <c r="BB331">
        <v>72</v>
      </c>
      <c r="BC331">
        <v>63</v>
      </c>
      <c r="BD331">
        <v>83</v>
      </c>
      <c r="BE331">
        <v>85</v>
      </c>
      <c r="BF331">
        <v>76</v>
      </c>
      <c r="BG331">
        <v>72</v>
      </c>
      <c r="BH331">
        <v>80</v>
      </c>
      <c r="BI331">
        <v>93</v>
      </c>
      <c r="BJ331">
        <v>82</v>
      </c>
      <c r="BK331">
        <v>82</v>
      </c>
      <c r="BL331">
        <v>76</v>
      </c>
      <c r="BM331">
        <v>68</v>
      </c>
      <c r="BN331">
        <v>69</v>
      </c>
      <c r="BO331">
        <v>61</v>
      </c>
      <c r="BP331">
        <v>70</v>
      </c>
      <c r="BQ331">
        <v>71</v>
      </c>
      <c r="BR331">
        <v>68</v>
      </c>
      <c r="BS331">
        <v>77</v>
      </c>
      <c r="BT331">
        <v>83</v>
      </c>
      <c r="BU331">
        <v>71</v>
      </c>
      <c r="BV331">
        <v>69</v>
      </c>
      <c r="BW331">
        <v>89</v>
      </c>
      <c r="BX331">
        <v>90</v>
      </c>
      <c r="BY331">
        <v>88</v>
      </c>
      <c r="BZ331">
        <v>96</v>
      </c>
      <c r="CA331">
        <v>74.931818181818187</v>
      </c>
      <c r="CB331">
        <v>73</v>
      </c>
      <c r="CC331">
        <v>8.893158403220875</v>
      </c>
      <c r="CD331">
        <v>0.1186833393211157</v>
      </c>
      <c r="CE331">
        <v>60</v>
      </c>
      <c r="CF331">
        <v>96</v>
      </c>
      <c r="CG331">
        <v>36</v>
      </c>
      <c r="CH331">
        <v>26</v>
      </c>
      <c r="CI331">
        <v>26</v>
      </c>
    </row>
    <row r="332" spans="1:87" x14ac:dyDescent="0.25">
      <c r="A332">
        <v>431</v>
      </c>
      <c r="B332">
        <v>206324</v>
      </c>
      <c r="C332" t="s">
        <v>1215</v>
      </c>
      <c r="D332" t="s">
        <v>87</v>
      </c>
      <c r="E332" t="s">
        <v>88</v>
      </c>
      <c r="F332">
        <v>58.12</v>
      </c>
      <c r="G332" t="s">
        <v>89</v>
      </c>
      <c r="H332">
        <v>58.1</v>
      </c>
      <c r="I332" t="s">
        <v>90</v>
      </c>
      <c r="J332">
        <v>58</v>
      </c>
      <c r="K332" t="s">
        <v>91</v>
      </c>
      <c r="L332" t="s">
        <v>92</v>
      </c>
      <c r="M332" t="s">
        <v>93</v>
      </c>
      <c r="N332">
        <v>114</v>
      </c>
      <c r="O332" t="s">
        <v>94</v>
      </c>
      <c r="P332">
        <v>11</v>
      </c>
      <c r="Q332" t="s">
        <v>95</v>
      </c>
      <c r="R332">
        <v>1</v>
      </c>
      <c r="S332" t="s">
        <v>96</v>
      </c>
      <c r="T332">
        <v>1</v>
      </c>
      <c r="U332" t="s">
        <v>97</v>
      </c>
      <c r="V332">
        <v>11</v>
      </c>
      <c r="W332" t="s">
        <v>97</v>
      </c>
      <c r="X332">
        <v>1</v>
      </c>
      <c r="Y332" t="s">
        <v>98</v>
      </c>
      <c r="Z332">
        <v>2013</v>
      </c>
      <c r="AA332">
        <v>1974</v>
      </c>
      <c r="AB332">
        <v>57098150000</v>
      </c>
      <c r="AC332">
        <v>93</v>
      </c>
      <c r="AD332" t="s">
        <v>99</v>
      </c>
      <c r="AE332" t="s">
        <v>100</v>
      </c>
      <c r="AF332" t="s">
        <v>101</v>
      </c>
      <c r="AG332" t="s">
        <v>102</v>
      </c>
      <c r="AH332" t="s">
        <v>103</v>
      </c>
      <c r="AI332">
        <v>82</v>
      </c>
      <c r="AJ332">
        <v>82</v>
      </c>
      <c r="AK332">
        <v>81</v>
      </c>
      <c r="AL332">
        <v>81</v>
      </c>
      <c r="AM332">
        <v>81</v>
      </c>
      <c r="AN332">
        <v>81</v>
      </c>
      <c r="AO332">
        <v>81</v>
      </c>
      <c r="AP332">
        <v>81</v>
      </c>
      <c r="AQ332">
        <v>72</v>
      </c>
      <c r="AR332">
        <v>72</v>
      </c>
      <c r="AS332">
        <v>72</v>
      </c>
      <c r="AT332">
        <v>73</v>
      </c>
      <c r="AU332">
        <v>72</v>
      </c>
      <c r="AV332">
        <v>72</v>
      </c>
      <c r="AW332">
        <v>72</v>
      </c>
      <c r="AX332">
        <v>72</v>
      </c>
      <c r="AY332">
        <v>72</v>
      </c>
      <c r="AZ332">
        <v>72</v>
      </c>
      <c r="BA332">
        <v>71</v>
      </c>
      <c r="BB332">
        <v>71</v>
      </c>
      <c r="BC332">
        <v>70</v>
      </c>
      <c r="BD332">
        <v>70</v>
      </c>
      <c r="BE332">
        <v>70</v>
      </c>
      <c r="BF332">
        <v>70</v>
      </c>
      <c r="BG332">
        <v>35</v>
      </c>
      <c r="BH332">
        <v>34</v>
      </c>
      <c r="BI332">
        <v>34</v>
      </c>
      <c r="BJ332">
        <v>35</v>
      </c>
      <c r="BK332">
        <v>33</v>
      </c>
      <c r="BL332">
        <v>33</v>
      </c>
      <c r="BM332">
        <v>33</v>
      </c>
      <c r="BN332">
        <v>33</v>
      </c>
      <c r="BO332">
        <v>33</v>
      </c>
      <c r="BP332">
        <v>35</v>
      </c>
      <c r="BQ332">
        <v>34</v>
      </c>
      <c r="BR332">
        <v>33</v>
      </c>
      <c r="BS332">
        <v>32</v>
      </c>
      <c r="BT332">
        <v>35</v>
      </c>
      <c r="BU332">
        <v>36</v>
      </c>
      <c r="BV332">
        <v>38</v>
      </c>
      <c r="BW332">
        <v>38</v>
      </c>
      <c r="BX332">
        <v>36</v>
      </c>
      <c r="BY332">
        <v>37</v>
      </c>
      <c r="BZ332">
        <v>38</v>
      </c>
      <c r="CA332">
        <v>56.545454545454547</v>
      </c>
      <c r="CB332">
        <v>70</v>
      </c>
      <c r="CC332">
        <v>20.468301693281447</v>
      </c>
      <c r="CD332">
        <v>0.36197961193906097</v>
      </c>
      <c r="CE332">
        <v>32</v>
      </c>
      <c r="CF332">
        <v>82</v>
      </c>
      <c r="CG332">
        <v>50</v>
      </c>
      <c r="CH332">
        <v>-44</v>
      </c>
      <c r="CI332">
        <v>44</v>
      </c>
    </row>
    <row r="333" spans="1:87" x14ac:dyDescent="0.25">
      <c r="A333">
        <v>433</v>
      </c>
      <c r="B333">
        <v>207851</v>
      </c>
      <c r="C333" t="s">
        <v>1216</v>
      </c>
      <c r="D333" t="s">
        <v>1217</v>
      </c>
      <c r="E333" t="s">
        <v>1218</v>
      </c>
      <c r="F333">
        <v>62.9</v>
      </c>
      <c r="G333" t="s">
        <v>296</v>
      </c>
      <c r="H333">
        <v>62.9</v>
      </c>
      <c r="I333" t="s">
        <v>296</v>
      </c>
      <c r="J333">
        <v>62</v>
      </c>
      <c r="K333" t="s">
        <v>130</v>
      </c>
      <c r="L333" t="s">
        <v>131</v>
      </c>
      <c r="M333" t="s">
        <v>132</v>
      </c>
      <c r="N333">
        <v>113</v>
      </c>
      <c r="O333" t="s">
        <v>119</v>
      </c>
      <c r="P333">
        <v>11</v>
      </c>
      <c r="Q333" t="s">
        <v>95</v>
      </c>
      <c r="R333">
        <v>1</v>
      </c>
      <c r="S333" t="s">
        <v>96</v>
      </c>
      <c r="T333">
        <v>1</v>
      </c>
      <c r="U333" t="s">
        <v>97</v>
      </c>
      <c r="V333">
        <v>11</v>
      </c>
      <c r="W333" t="s">
        <v>97</v>
      </c>
      <c r="X333">
        <v>1</v>
      </c>
      <c r="Y333" t="s">
        <v>98</v>
      </c>
      <c r="Z333">
        <v>1996</v>
      </c>
      <c r="AA333">
        <v>61</v>
      </c>
      <c r="AB333">
        <v>1656440000</v>
      </c>
      <c r="AC333">
        <v>50</v>
      </c>
      <c r="AD333" t="s">
        <v>120</v>
      </c>
      <c r="AE333" t="s">
        <v>158</v>
      </c>
      <c r="AF333" t="s">
        <v>183</v>
      </c>
      <c r="AG333" t="s">
        <v>157</v>
      </c>
      <c r="AH333" t="s">
        <v>124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2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2</v>
      </c>
      <c r="CA333">
        <v>9.0909090909090912E-2</v>
      </c>
      <c r="CB333">
        <v>0</v>
      </c>
      <c r="CC333">
        <v>0.42141410988297084</v>
      </c>
      <c r="CD333">
        <v>4.6355552087126792</v>
      </c>
      <c r="CE333">
        <v>0</v>
      </c>
      <c r="CF333">
        <v>2</v>
      </c>
      <c r="CG333">
        <v>2</v>
      </c>
      <c r="CH333">
        <v>2</v>
      </c>
      <c r="CI333">
        <v>2</v>
      </c>
    </row>
    <row r="334" spans="1:87" x14ac:dyDescent="0.25">
      <c r="A334">
        <v>434</v>
      </c>
      <c r="B334">
        <v>208547</v>
      </c>
      <c r="C334" t="s">
        <v>1219</v>
      </c>
      <c r="D334" t="s">
        <v>1220</v>
      </c>
      <c r="E334" t="s">
        <v>1221</v>
      </c>
      <c r="F334">
        <v>90.2</v>
      </c>
      <c r="G334" t="s">
        <v>1222</v>
      </c>
      <c r="H334">
        <v>90.2</v>
      </c>
      <c r="I334" t="s">
        <v>1222</v>
      </c>
      <c r="J334">
        <v>90</v>
      </c>
      <c r="K334" t="s">
        <v>1223</v>
      </c>
      <c r="L334" t="s">
        <v>188</v>
      </c>
      <c r="M334" t="s">
        <v>189</v>
      </c>
      <c r="N334">
        <v>114</v>
      </c>
      <c r="O334" t="s">
        <v>94</v>
      </c>
      <c r="P334">
        <v>11</v>
      </c>
      <c r="Q334" t="s">
        <v>95</v>
      </c>
      <c r="R334">
        <v>1</v>
      </c>
      <c r="S334" t="s">
        <v>96</v>
      </c>
      <c r="T334">
        <v>1</v>
      </c>
      <c r="U334" t="s">
        <v>97</v>
      </c>
      <c r="V334">
        <v>11</v>
      </c>
      <c r="W334" t="s">
        <v>97</v>
      </c>
      <c r="X334">
        <v>1</v>
      </c>
      <c r="Y334" t="s">
        <v>98</v>
      </c>
      <c r="Z334">
        <v>2017</v>
      </c>
      <c r="AA334">
        <v>37</v>
      </c>
      <c r="AB334">
        <v>13142530000</v>
      </c>
      <c r="AC334">
        <v>40</v>
      </c>
      <c r="AD334" t="s">
        <v>283</v>
      </c>
      <c r="AE334" t="s">
        <v>100</v>
      </c>
      <c r="AF334" t="s">
        <v>101</v>
      </c>
      <c r="AG334" t="s">
        <v>233</v>
      </c>
      <c r="AH334" t="s">
        <v>124</v>
      </c>
      <c r="AI334">
        <v>204</v>
      </c>
      <c r="AJ334">
        <v>204</v>
      </c>
      <c r="AK334">
        <v>204</v>
      </c>
      <c r="AL334">
        <v>203</v>
      </c>
      <c r="AM334">
        <v>207</v>
      </c>
      <c r="AN334">
        <v>209</v>
      </c>
      <c r="AO334">
        <v>207</v>
      </c>
      <c r="AP334">
        <v>208</v>
      </c>
      <c r="AQ334">
        <v>206</v>
      </c>
      <c r="AR334">
        <v>204</v>
      </c>
      <c r="AS334">
        <v>26</v>
      </c>
      <c r="AT334">
        <v>30</v>
      </c>
      <c r="AU334">
        <v>30</v>
      </c>
      <c r="AV334">
        <v>30</v>
      </c>
      <c r="AW334">
        <v>24</v>
      </c>
      <c r="AX334">
        <v>24</v>
      </c>
      <c r="AY334">
        <v>29</v>
      </c>
      <c r="AZ334">
        <v>29</v>
      </c>
      <c r="BA334">
        <v>29</v>
      </c>
      <c r="BB334">
        <v>26</v>
      </c>
      <c r="BC334">
        <v>26</v>
      </c>
      <c r="BD334">
        <v>26</v>
      </c>
      <c r="BE334">
        <v>24</v>
      </c>
      <c r="BF334">
        <v>35</v>
      </c>
      <c r="BG334">
        <v>35</v>
      </c>
      <c r="BH334">
        <v>36</v>
      </c>
      <c r="BI334">
        <v>34</v>
      </c>
      <c r="BJ334">
        <v>38</v>
      </c>
      <c r="BK334">
        <v>38</v>
      </c>
      <c r="BL334">
        <v>34</v>
      </c>
      <c r="BM334">
        <v>34</v>
      </c>
      <c r="BN334">
        <v>34</v>
      </c>
      <c r="BO334">
        <v>34</v>
      </c>
      <c r="BP334">
        <v>39</v>
      </c>
      <c r="BQ334">
        <v>40</v>
      </c>
      <c r="BR334">
        <v>46</v>
      </c>
      <c r="BS334">
        <v>41</v>
      </c>
      <c r="BT334">
        <v>41</v>
      </c>
      <c r="BU334">
        <v>41</v>
      </c>
      <c r="BV334">
        <v>43</v>
      </c>
      <c r="BW334">
        <v>39</v>
      </c>
      <c r="BX334">
        <v>43</v>
      </c>
      <c r="BY334">
        <v>44</v>
      </c>
      <c r="BZ334">
        <v>38</v>
      </c>
      <c r="CA334">
        <v>73.090909090909093</v>
      </c>
      <c r="CB334">
        <v>38</v>
      </c>
      <c r="CC334">
        <v>72.919139090268757</v>
      </c>
      <c r="CD334">
        <v>0.99764991292656258</v>
      </c>
      <c r="CE334">
        <v>24</v>
      </c>
      <c r="CF334">
        <v>209</v>
      </c>
      <c r="CG334">
        <v>185</v>
      </c>
      <c r="CH334">
        <v>-166</v>
      </c>
      <c r="CI334">
        <v>166</v>
      </c>
    </row>
    <row r="335" spans="1:87" x14ac:dyDescent="0.25">
      <c r="A335">
        <v>435</v>
      </c>
      <c r="B335">
        <v>208676</v>
      </c>
      <c r="C335" t="s">
        <v>1224</v>
      </c>
      <c r="D335" t="s">
        <v>1027</v>
      </c>
      <c r="E335" t="s">
        <v>1028</v>
      </c>
      <c r="F335">
        <v>84.11</v>
      </c>
      <c r="G335" t="s">
        <v>612</v>
      </c>
      <c r="H335">
        <v>84.1</v>
      </c>
      <c r="I335" t="s">
        <v>338</v>
      </c>
      <c r="J335">
        <v>84</v>
      </c>
      <c r="K335" t="s">
        <v>339</v>
      </c>
      <c r="L335" t="s">
        <v>340</v>
      </c>
      <c r="M335" t="s">
        <v>341</v>
      </c>
      <c r="N335">
        <v>311</v>
      </c>
      <c r="O335" t="s">
        <v>613</v>
      </c>
      <c r="P335">
        <v>31</v>
      </c>
      <c r="Q335" t="s">
        <v>205</v>
      </c>
      <c r="R335">
        <v>3</v>
      </c>
      <c r="S335" t="s">
        <v>206</v>
      </c>
      <c r="T335">
        <v>1</v>
      </c>
      <c r="U335" t="s">
        <v>97</v>
      </c>
      <c r="V335">
        <v>11</v>
      </c>
      <c r="W335" t="s">
        <v>97</v>
      </c>
      <c r="X335">
        <v>1</v>
      </c>
      <c r="Y335" t="s">
        <v>98</v>
      </c>
      <c r="Z335">
        <v>2015</v>
      </c>
      <c r="AA335">
        <v>509</v>
      </c>
      <c r="AC335">
        <v>91</v>
      </c>
      <c r="AD335" t="s">
        <v>320</v>
      </c>
      <c r="AE335" t="s">
        <v>146</v>
      </c>
      <c r="AF335" t="s">
        <v>147</v>
      </c>
      <c r="AG335" t="s">
        <v>102</v>
      </c>
      <c r="AH335" t="s">
        <v>144</v>
      </c>
      <c r="AI335">
        <v>44</v>
      </c>
      <c r="AJ335">
        <v>44</v>
      </c>
      <c r="AK335">
        <v>44</v>
      </c>
      <c r="AL335">
        <v>44</v>
      </c>
      <c r="AM335">
        <v>44</v>
      </c>
      <c r="AN335">
        <v>44</v>
      </c>
      <c r="AO335">
        <v>44</v>
      </c>
      <c r="AP335">
        <v>44</v>
      </c>
      <c r="AQ335">
        <v>44</v>
      </c>
      <c r="AR335">
        <v>44</v>
      </c>
      <c r="AS335">
        <v>45</v>
      </c>
      <c r="AT335">
        <v>45</v>
      </c>
      <c r="AU335">
        <v>45</v>
      </c>
      <c r="AV335">
        <v>45</v>
      </c>
      <c r="AW335">
        <v>45</v>
      </c>
      <c r="AX335">
        <v>45</v>
      </c>
      <c r="AY335">
        <v>45</v>
      </c>
      <c r="AZ335">
        <v>45</v>
      </c>
      <c r="BA335">
        <v>45</v>
      </c>
      <c r="BB335">
        <v>45</v>
      </c>
      <c r="BC335">
        <v>45</v>
      </c>
      <c r="BD335">
        <v>45</v>
      </c>
      <c r="BE335">
        <v>45</v>
      </c>
      <c r="BF335">
        <v>45</v>
      </c>
      <c r="BG335">
        <v>45</v>
      </c>
      <c r="BH335">
        <v>45</v>
      </c>
      <c r="BI335">
        <v>45</v>
      </c>
      <c r="BJ335">
        <v>45</v>
      </c>
      <c r="BK335">
        <v>45</v>
      </c>
      <c r="BL335">
        <v>45</v>
      </c>
      <c r="BM335">
        <v>44</v>
      </c>
      <c r="BN335">
        <v>44</v>
      </c>
      <c r="BO335">
        <v>44</v>
      </c>
      <c r="BP335">
        <v>44</v>
      </c>
      <c r="BQ335">
        <v>44</v>
      </c>
      <c r="BR335">
        <v>44</v>
      </c>
      <c r="BS335">
        <v>44</v>
      </c>
      <c r="BT335">
        <v>44</v>
      </c>
      <c r="BU335">
        <v>45</v>
      </c>
      <c r="BV335">
        <v>44</v>
      </c>
      <c r="BW335">
        <v>44</v>
      </c>
      <c r="BX335">
        <v>44</v>
      </c>
      <c r="BY335">
        <v>44</v>
      </c>
      <c r="BZ335">
        <v>44</v>
      </c>
      <c r="CA335">
        <v>44.477272727272727</v>
      </c>
      <c r="CB335">
        <v>44</v>
      </c>
      <c r="CC335">
        <v>0.50525776813637679</v>
      </c>
      <c r="CD335">
        <v>1.1359908941236882E-2</v>
      </c>
      <c r="CE335">
        <v>44</v>
      </c>
      <c r="CF335">
        <v>45</v>
      </c>
      <c r="CG335">
        <v>1</v>
      </c>
      <c r="CH335">
        <v>0</v>
      </c>
      <c r="CI335">
        <v>0</v>
      </c>
    </row>
    <row r="336" spans="1:87" x14ac:dyDescent="0.25">
      <c r="A336">
        <v>437</v>
      </c>
      <c r="B336">
        <v>209392</v>
      </c>
      <c r="C336" t="s">
        <v>1225</v>
      </c>
      <c r="D336" t="s">
        <v>1226</v>
      </c>
      <c r="E336" t="s">
        <v>1227</v>
      </c>
      <c r="F336">
        <v>58.12</v>
      </c>
      <c r="G336" t="s">
        <v>89</v>
      </c>
      <c r="H336">
        <v>58.1</v>
      </c>
      <c r="I336" t="s">
        <v>90</v>
      </c>
      <c r="J336">
        <v>58</v>
      </c>
      <c r="K336" t="s">
        <v>91</v>
      </c>
      <c r="L336" t="s">
        <v>92</v>
      </c>
      <c r="M336" t="s">
        <v>93</v>
      </c>
      <c r="N336">
        <v>113</v>
      </c>
      <c r="O336" t="s">
        <v>119</v>
      </c>
      <c r="P336">
        <v>11</v>
      </c>
      <c r="Q336" t="s">
        <v>95</v>
      </c>
      <c r="R336">
        <v>1</v>
      </c>
      <c r="S336" t="s">
        <v>96</v>
      </c>
      <c r="T336">
        <v>1</v>
      </c>
      <c r="U336" t="s">
        <v>97</v>
      </c>
      <c r="V336">
        <v>11</v>
      </c>
      <c r="W336" t="s">
        <v>97</v>
      </c>
      <c r="X336">
        <v>1</v>
      </c>
      <c r="Y336" t="s">
        <v>98</v>
      </c>
      <c r="Z336">
        <v>2000</v>
      </c>
      <c r="AA336">
        <v>1</v>
      </c>
      <c r="AB336">
        <v>75270000</v>
      </c>
      <c r="AC336">
        <v>11</v>
      </c>
      <c r="AD336" t="s">
        <v>85</v>
      </c>
      <c r="AE336" t="s">
        <v>110</v>
      </c>
      <c r="AF336" t="s">
        <v>174</v>
      </c>
      <c r="AG336" t="s">
        <v>157</v>
      </c>
      <c r="AH336" t="s">
        <v>175</v>
      </c>
      <c r="AI336">
        <v>92</v>
      </c>
      <c r="AJ336">
        <v>94</v>
      </c>
      <c r="AK336">
        <v>91</v>
      </c>
      <c r="AL336">
        <v>93</v>
      </c>
      <c r="AM336">
        <v>97</v>
      </c>
      <c r="AN336">
        <v>97</v>
      </c>
      <c r="AO336">
        <v>98</v>
      </c>
      <c r="AP336">
        <v>94</v>
      </c>
      <c r="AQ336">
        <v>93</v>
      </c>
      <c r="AR336">
        <v>92</v>
      </c>
      <c r="AS336">
        <v>96</v>
      </c>
      <c r="AT336">
        <v>94</v>
      </c>
      <c r="AU336">
        <v>90</v>
      </c>
      <c r="AV336">
        <v>91</v>
      </c>
      <c r="AW336">
        <v>90</v>
      </c>
      <c r="AX336">
        <v>90</v>
      </c>
      <c r="AY336">
        <v>90</v>
      </c>
      <c r="AZ336">
        <v>94</v>
      </c>
      <c r="BA336">
        <v>94</v>
      </c>
      <c r="BB336">
        <v>93</v>
      </c>
      <c r="BC336">
        <v>89</v>
      </c>
      <c r="BD336">
        <v>94</v>
      </c>
      <c r="BE336">
        <v>96</v>
      </c>
      <c r="BF336">
        <v>95</v>
      </c>
      <c r="BG336">
        <v>97</v>
      </c>
      <c r="BH336">
        <v>90</v>
      </c>
      <c r="BI336">
        <v>95</v>
      </c>
      <c r="BJ336">
        <v>91</v>
      </c>
      <c r="BK336">
        <v>96</v>
      </c>
      <c r="BL336">
        <v>91</v>
      </c>
      <c r="BM336">
        <v>90</v>
      </c>
      <c r="BN336">
        <v>92</v>
      </c>
      <c r="BO336">
        <v>93</v>
      </c>
      <c r="BP336">
        <v>93</v>
      </c>
      <c r="BQ336">
        <v>90</v>
      </c>
      <c r="BR336">
        <v>94</v>
      </c>
      <c r="BS336">
        <v>93</v>
      </c>
      <c r="BT336">
        <v>98</v>
      </c>
      <c r="BU336">
        <v>97</v>
      </c>
      <c r="BV336">
        <v>94</v>
      </c>
      <c r="BW336">
        <v>97</v>
      </c>
      <c r="BX336">
        <v>94</v>
      </c>
      <c r="BY336">
        <v>92</v>
      </c>
      <c r="BZ336">
        <v>92</v>
      </c>
      <c r="CA336">
        <v>93.318181818181813</v>
      </c>
      <c r="CB336">
        <v>93</v>
      </c>
      <c r="CC336">
        <v>2.5036970549404614</v>
      </c>
      <c r="CD336">
        <v>2.6829681056351754E-2</v>
      </c>
      <c r="CE336">
        <v>89</v>
      </c>
      <c r="CF336">
        <v>98</v>
      </c>
      <c r="CG336">
        <v>9</v>
      </c>
      <c r="CH336">
        <v>0</v>
      </c>
      <c r="CI336">
        <v>0</v>
      </c>
    </row>
    <row r="337" spans="1:87" x14ac:dyDescent="0.25">
      <c r="A337">
        <v>438</v>
      </c>
      <c r="B337">
        <v>209562</v>
      </c>
      <c r="C337" t="s">
        <v>1228</v>
      </c>
      <c r="D337" t="s">
        <v>1229</v>
      </c>
      <c r="E337" t="s">
        <v>1230</v>
      </c>
      <c r="F337">
        <v>60.39</v>
      </c>
      <c r="G337" t="s">
        <v>152</v>
      </c>
      <c r="H337">
        <v>60.3</v>
      </c>
      <c r="I337" t="s">
        <v>153</v>
      </c>
      <c r="J337">
        <v>60</v>
      </c>
      <c r="K337" t="s">
        <v>154</v>
      </c>
      <c r="L337" t="s">
        <v>92</v>
      </c>
      <c r="M337" t="s">
        <v>93</v>
      </c>
      <c r="N337">
        <v>113</v>
      </c>
      <c r="O337" t="s">
        <v>119</v>
      </c>
      <c r="P337">
        <v>11</v>
      </c>
      <c r="Q337" t="s">
        <v>95</v>
      </c>
      <c r="R337">
        <v>1</v>
      </c>
      <c r="S337" t="s">
        <v>96</v>
      </c>
      <c r="T337">
        <v>1</v>
      </c>
      <c r="U337" t="s">
        <v>97</v>
      </c>
      <c r="V337">
        <v>11</v>
      </c>
      <c r="W337" t="s">
        <v>97</v>
      </c>
      <c r="X337">
        <v>1</v>
      </c>
      <c r="Y337" t="s">
        <v>98</v>
      </c>
      <c r="Z337">
        <v>2010</v>
      </c>
      <c r="AA337">
        <v>11</v>
      </c>
      <c r="AB337">
        <v>80870000</v>
      </c>
      <c r="AC337">
        <v>30</v>
      </c>
      <c r="AD337" t="s">
        <v>134</v>
      </c>
      <c r="AE337" t="s">
        <v>110</v>
      </c>
      <c r="AF337" t="s">
        <v>174</v>
      </c>
      <c r="AG337" t="s">
        <v>136</v>
      </c>
      <c r="AH337" t="s">
        <v>137</v>
      </c>
      <c r="AI337">
        <v>99</v>
      </c>
      <c r="AJ337">
        <v>99</v>
      </c>
      <c r="AK337">
        <v>99</v>
      </c>
      <c r="AL337">
        <v>102</v>
      </c>
      <c r="AM337">
        <v>119</v>
      </c>
      <c r="AN337">
        <v>117</v>
      </c>
      <c r="AO337">
        <v>120</v>
      </c>
      <c r="AP337">
        <v>120</v>
      </c>
      <c r="AQ337">
        <v>122</v>
      </c>
      <c r="AR337">
        <v>115</v>
      </c>
      <c r="AS337">
        <v>118</v>
      </c>
      <c r="AT337">
        <v>123</v>
      </c>
      <c r="AU337">
        <v>127</v>
      </c>
      <c r="AV337">
        <v>123</v>
      </c>
      <c r="AW337">
        <v>123</v>
      </c>
      <c r="AX337">
        <v>127</v>
      </c>
      <c r="AY337">
        <v>125</v>
      </c>
      <c r="AZ337">
        <v>125</v>
      </c>
      <c r="BA337">
        <v>125</v>
      </c>
      <c r="BB337">
        <v>128</v>
      </c>
      <c r="BC337">
        <v>125</v>
      </c>
      <c r="BD337">
        <v>116</v>
      </c>
      <c r="BE337">
        <v>125</v>
      </c>
      <c r="BF337">
        <v>123</v>
      </c>
      <c r="BG337">
        <v>129</v>
      </c>
      <c r="BH337">
        <v>64</v>
      </c>
      <c r="BI337">
        <v>120</v>
      </c>
      <c r="BJ337">
        <v>127</v>
      </c>
      <c r="BK337">
        <v>124</v>
      </c>
      <c r="BL337">
        <v>127</v>
      </c>
      <c r="BM337">
        <v>126</v>
      </c>
      <c r="BN337">
        <v>123</v>
      </c>
      <c r="BO337">
        <v>129</v>
      </c>
      <c r="BP337">
        <v>129</v>
      </c>
      <c r="BQ337">
        <v>94</v>
      </c>
      <c r="BR337">
        <v>123</v>
      </c>
      <c r="BS337">
        <v>123</v>
      </c>
      <c r="BT337">
        <v>125</v>
      </c>
      <c r="BU337">
        <v>127</v>
      </c>
      <c r="BV337">
        <v>122</v>
      </c>
      <c r="BW337">
        <v>128</v>
      </c>
      <c r="BX337">
        <v>124</v>
      </c>
      <c r="BY337">
        <v>125</v>
      </c>
      <c r="BZ337">
        <v>125</v>
      </c>
      <c r="CA337">
        <v>119.52272727272728</v>
      </c>
      <c r="CB337">
        <v>123</v>
      </c>
      <c r="CC337">
        <v>12.255968904348411</v>
      </c>
      <c r="CD337">
        <v>0.10254090735716487</v>
      </c>
      <c r="CE337">
        <v>64</v>
      </c>
      <c r="CF337">
        <v>129</v>
      </c>
      <c r="CG337">
        <v>65</v>
      </c>
      <c r="CH337">
        <v>26</v>
      </c>
      <c r="CI337">
        <v>26</v>
      </c>
    </row>
    <row r="338" spans="1:87" x14ac:dyDescent="0.25">
      <c r="A338">
        <v>439</v>
      </c>
      <c r="B338">
        <v>210665</v>
      </c>
      <c r="C338" t="s">
        <v>1231</v>
      </c>
      <c r="D338" t="s">
        <v>1232</v>
      </c>
      <c r="E338" t="s">
        <v>1233</v>
      </c>
      <c r="F338">
        <v>63.91</v>
      </c>
      <c r="G338" t="s">
        <v>212</v>
      </c>
      <c r="H338">
        <v>63.9</v>
      </c>
      <c r="I338" t="s">
        <v>213</v>
      </c>
      <c r="J338">
        <v>63</v>
      </c>
      <c r="K338" t="s">
        <v>172</v>
      </c>
      <c r="L338" t="s">
        <v>131</v>
      </c>
      <c r="M338" t="s">
        <v>132</v>
      </c>
      <c r="N338">
        <v>114</v>
      </c>
      <c r="O338" t="s">
        <v>94</v>
      </c>
      <c r="P338">
        <v>11</v>
      </c>
      <c r="Q338" t="s">
        <v>95</v>
      </c>
      <c r="R338">
        <v>1</v>
      </c>
      <c r="S338" t="s">
        <v>96</v>
      </c>
      <c r="T338">
        <v>1</v>
      </c>
      <c r="U338" t="s">
        <v>97</v>
      </c>
      <c r="V338">
        <v>11</v>
      </c>
      <c r="W338" t="s">
        <v>97</v>
      </c>
      <c r="X338">
        <v>1</v>
      </c>
      <c r="Y338" t="s">
        <v>98</v>
      </c>
      <c r="Z338">
        <v>2013</v>
      </c>
      <c r="AA338">
        <v>17</v>
      </c>
      <c r="AB338">
        <v>2154870000</v>
      </c>
      <c r="AC338">
        <v>30</v>
      </c>
      <c r="AD338" t="s">
        <v>134</v>
      </c>
      <c r="AE338" t="s">
        <v>158</v>
      </c>
      <c r="AF338" t="s">
        <v>183</v>
      </c>
      <c r="AG338" t="s">
        <v>102</v>
      </c>
      <c r="AH338" t="s">
        <v>137</v>
      </c>
      <c r="AI338">
        <v>126</v>
      </c>
      <c r="AJ338">
        <v>128</v>
      </c>
      <c r="AK338">
        <v>126</v>
      </c>
      <c r="AL338">
        <v>137</v>
      </c>
      <c r="AM338">
        <v>128</v>
      </c>
      <c r="AN338">
        <v>134</v>
      </c>
      <c r="AO338">
        <v>126</v>
      </c>
      <c r="AP338">
        <v>122</v>
      </c>
      <c r="AQ338">
        <v>128</v>
      </c>
      <c r="AR338">
        <v>126</v>
      </c>
      <c r="AS338">
        <v>126</v>
      </c>
      <c r="AT338">
        <v>128</v>
      </c>
      <c r="AU338">
        <v>128</v>
      </c>
      <c r="AV338">
        <v>128</v>
      </c>
      <c r="AW338">
        <v>140</v>
      </c>
      <c r="AX338">
        <v>136</v>
      </c>
      <c r="AY338">
        <v>126</v>
      </c>
      <c r="AZ338">
        <v>128</v>
      </c>
      <c r="BA338">
        <v>136</v>
      </c>
      <c r="BB338">
        <v>134</v>
      </c>
      <c r="BC338">
        <v>126</v>
      </c>
      <c r="BD338">
        <v>134</v>
      </c>
      <c r="BE338">
        <v>126</v>
      </c>
      <c r="BF338">
        <v>126</v>
      </c>
      <c r="BG338">
        <v>134</v>
      </c>
      <c r="BH338">
        <v>128</v>
      </c>
      <c r="BI338">
        <v>126</v>
      </c>
      <c r="BJ338">
        <v>126</v>
      </c>
      <c r="BK338">
        <v>126</v>
      </c>
      <c r="BL338">
        <v>132</v>
      </c>
      <c r="BM338">
        <v>122</v>
      </c>
      <c r="BN338">
        <v>112</v>
      </c>
      <c r="BO338">
        <v>126</v>
      </c>
      <c r="BP338">
        <v>124</v>
      </c>
      <c r="BQ338">
        <v>124</v>
      </c>
      <c r="BR338">
        <v>140</v>
      </c>
      <c r="BS338">
        <v>43</v>
      </c>
      <c r="BT338">
        <v>118</v>
      </c>
      <c r="BU338">
        <v>128</v>
      </c>
      <c r="BV338">
        <v>126</v>
      </c>
      <c r="BW338">
        <v>117</v>
      </c>
      <c r="BX338">
        <v>117</v>
      </c>
      <c r="BY338">
        <v>117</v>
      </c>
      <c r="BZ338">
        <v>117</v>
      </c>
      <c r="CA338">
        <v>125.13636363636364</v>
      </c>
      <c r="CB338">
        <v>126</v>
      </c>
      <c r="CC338">
        <v>14.077180791177051</v>
      </c>
      <c r="CD338">
        <v>0.11249472481144029</v>
      </c>
      <c r="CE338">
        <v>43</v>
      </c>
      <c r="CF338">
        <v>140</v>
      </c>
      <c r="CG338">
        <v>97</v>
      </c>
      <c r="CH338">
        <v>-9</v>
      </c>
      <c r="CI338">
        <v>9</v>
      </c>
    </row>
    <row r="339" spans="1:87" x14ac:dyDescent="0.25">
      <c r="A339">
        <v>441</v>
      </c>
      <c r="B339">
        <v>211510</v>
      </c>
      <c r="C339" t="s">
        <v>1234</v>
      </c>
      <c r="D339" t="s">
        <v>1068</v>
      </c>
      <c r="E339" t="s">
        <v>1069</v>
      </c>
      <c r="F339">
        <v>91.21</v>
      </c>
      <c r="G339" t="s">
        <v>310</v>
      </c>
      <c r="H339">
        <v>91.2</v>
      </c>
      <c r="I339" t="s">
        <v>311</v>
      </c>
      <c r="J339">
        <v>91</v>
      </c>
      <c r="K339" t="s">
        <v>312</v>
      </c>
      <c r="L339" t="s">
        <v>188</v>
      </c>
      <c r="M339" t="s">
        <v>189</v>
      </c>
      <c r="N339">
        <v>312</v>
      </c>
      <c r="O339" t="s">
        <v>204</v>
      </c>
      <c r="P339">
        <v>31</v>
      </c>
      <c r="Q339" t="s">
        <v>205</v>
      </c>
      <c r="R339">
        <v>3</v>
      </c>
      <c r="S339" t="s">
        <v>206</v>
      </c>
      <c r="T339">
        <v>1</v>
      </c>
      <c r="U339" t="s">
        <v>97</v>
      </c>
      <c r="V339">
        <v>11</v>
      </c>
      <c r="W339" t="s">
        <v>97</v>
      </c>
      <c r="X339">
        <v>1</v>
      </c>
      <c r="Y339" t="s">
        <v>98</v>
      </c>
      <c r="Z339">
        <v>1985</v>
      </c>
      <c r="AA339">
        <v>584</v>
      </c>
      <c r="AC339">
        <v>91</v>
      </c>
      <c r="AD339" t="s">
        <v>320</v>
      </c>
      <c r="AE339" t="s">
        <v>146</v>
      </c>
      <c r="AF339" t="s">
        <v>147</v>
      </c>
      <c r="AG339" t="s">
        <v>208</v>
      </c>
      <c r="AH339" t="s">
        <v>144</v>
      </c>
      <c r="AI339">
        <v>14</v>
      </c>
      <c r="AJ339">
        <v>14</v>
      </c>
      <c r="AK339">
        <v>14</v>
      </c>
      <c r="AL339">
        <v>14</v>
      </c>
      <c r="AM339">
        <v>14</v>
      </c>
      <c r="AN339">
        <v>14</v>
      </c>
      <c r="AO339">
        <v>14</v>
      </c>
      <c r="AP339">
        <v>14</v>
      </c>
      <c r="AQ339">
        <v>14</v>
      </c>
      <c r="AR339">
        <v>14</v>
      </c>
      <c r="AS339">
        <v>16</v>
      </c>
      <c r="AT339">
        <v>16</v>
      </c>
      <c r="AU339">
        <v>14</v>
      </c>
      <c r="AV339">
        <v>15</v>
      </c>
      <c r="AW339">
        <v>14</v>
      </c>
      <c r="AX339">
        <v>14</v>
      </c>
      <c r="AY339">
        <v>14</v>
      </c>
      <c r="AZ339">
        <v>14</v>
      </c>
      <c r="BA339">
        <v>11</v>
      </c>
      <c r="BB339">
        <v>15</v>
      </c>
      <c r="BC339">
        <v>15</v>
      </c>
      <c r="BD339">
        <v>14</v>
      </c>
      <c r="BE339">
        <v>14</v>
      </c>
      <c r="BF339">
        <v>14</v>
      </c>
      <c r="BG339">
        <v>14</v>
      </c>
      <c r="BH339">
        <v>14</v>
      </c>
      <c r="BI339">
        <v>14</v>
      </c>
      <c r="BJ339">
        <v>14</v>
      </c>
      <c r="BK339">
        <v>16</v>
      </c>
      <c r="BL339">
        <v>16</v>
      </c>
      <c r="BM339">
        <v>16</v>
      </c>
      <c r="BN339">
        <v>14</v>
      </c>
      <c r="BO339">
        <v>14</v>
      </c>
      <c r="BP339">
        <v>14</v>
      </c>
      <c r="BQ339">
        <v>14</v>
      </c>
      <c r="BR339">
        <v>14</v>
      </c>
      <c r="BS339">
        <v>14</v>
      </c>
      <c r="BT339">
        <v>14</v>
      </c>
      <c r="BU339">
        <v>14</v>
      </c>
      <c r="BV339">
        <v>12</v>
      </c>
      <c r="BW339">
        <v>12</v>
      </c>
      <c r="BX339">
        <v>14</v>
      </c>
      <c r="BY339">
        <v>14</v>
      </c>
      <c r="BZ339">
        <v>14</v>
      </c>
      <c r="CA339">
        <v>14.136363636363637</v>
      </c>
      <c r="CB339">
        <v>14</v>
      </c>
      <c r="CC339">
        <v>0.95457062284347094</v>
      </c>
      <c r="CD339">
        <v>6.7525896149698908E-2</v>
      </c>
      <c r="CE339">
        <v>11</v>
      </c>
      <c r="CF339">
        <v>16</v>
      </c>
      <c r="CG339">
        <v>5</v>
      </c>
      <c r="CH339">
        <v>0</v>
      </c>
      <c r="CI339">
        <v>0</v>
      </c>
    </row>
    <row r="340" spans="1:87" x14ac:dyDescent="0.25">
      <c r="A340">
        <v>442</v>
      </c>
      <c r="B340">
        <v>211718</v>
      </c>
      <c r="C340" t="s">
        <v>1235</v>
      </c>
      <c r="D340" t="s">
        <v>222</v>
      </c>
      <c r="E340" t="s">
        <v>223</v>
      </c>
      <c r="F340">
        <v>60.39</v>
      </c>
      <c r="G340" t="s">
        <v>152</v>
      </c>
      <c r="H340">
        <v>60.3</v>
      </c>
      <c r="I340" t="s">
        <v>153</v>
      </c>
      <c r="J340">
        <v>60</v>
      </c>
      <c r="K340" t="s">
        <v>154</v>
      </c>
      <c r="L340" t="s">
        <v>92</v>
      </c>
      <c r="M340" t="s">
        <v>93</v>
      </c>
      <c r="N340">
        <v>114</v>
      </c>
      <c r="O340" t="s">
        <v>94</v>
      </c>
      <c r="P340">
        <v>11</v>
      </c>
      <c r="Q340" t="s">
        <v>95</v>
      </c>
      <c r="R340">
        <v>1</v>
      </c>
      <c r="S340" t="s">
        <v>96</v>
      </c>
      <c r="T340">
        <v>1</v>
      </c>
      <c r="U340" t="s">
        <v>97</v>
      </c>
      <c r="V340">
        <v>11</v>
      </c>
      <c r="W340" t="s">
        <v>97</v>
      </c>
      <c r="X340">
        <v>1</v>
      </c>
      <c r="Y340" t="s">
        <v>98</v>
      </c>
      <c r="Z340">
        <v>2013</v>
      </c>
      <c r="AA340">
        <v>84</v>
      </c>
      <c r="AB340">
        <v>1137110000</v>
      </c>
      <c r="AC340">
        <v>50</v>
      </c>
      <c r="AD340" t="s">
        <v>120</v>
      </c>
      <c r="AE340" t="s">
        <v>158</v>
      </c>
      <c r="AF340" t="s">
        <v>183</v>
      </c>
      <c r="AG340" t="s">
        <v>102</v>
      </c>
      <c r="AH340" t="s">
        <v>124</v>
      </c>
      <c r="AI340">
        <v>26</v>
      </c>
      <c r="AJ340">
        <v>22</v>
      </c>
      <c r="AK340">
        <v>29</v>
      </c>
      <c r="AL340">
        <v>30</v>
      </c>
      <c r="AM340">
        <v>31</v>
      </c>
      <c r="AN340">
        <v>33</v>
      </c>
      <c r="AO340">
        <v>31</v>
      </c>
      <c r="AP340">
        <v>34</v>
      </c>
      <c r="AQ340">
        <v>23</v>
      </c>
      <c r="AR340">
        <v>23</v>
      </c>
      <c r="AS340">
        <v>27</v>
      </c>
      <c r="AT340">
        <v>31</v>
      </c>
      <c r="AU340">
        <v>23</v>
      </c>
      <c r="AV340">
        <v>25</v>
      </c>
      <c r="AW340">
        <v>30</v>
      </c>
      <c r="AX340">
        <v>30</v>
      </c>
      <c r="AY340">
        <v>27</v>
      </c>
      <c r="AZ340">
        <v>27</v>
      </c>
      <c r="BA340">
        <v>28</v>
      </c>
      <c r="BB340">
        <v>29</v>
      </c>
      <c r="BC340">
        <v>30</v>
      </c>
      <c r="BD340">
        <v>23</v>
      </c>
      <c r="BE340">
        <v>29</v>
      </c>
      <c r="BF340">
        <v>26</v>
      </c>
      <c r="BG340">
        <v>27</v>
      </c>
      <c r="BH340">
        <v>32</v>
      </c>
      <c r="BI340">
        <v>27</v>
      </c>
      <c r="BJ340">
        <v>28</v>
      </c>
      <c r="BK340">
        <v>26</v>
      </c>
      <c r="BL340">
        <v>28</v>
      </c>
      <c r="BM340">
        <v>21</v>
      </c>
      <c r="BN340">
        <v>22</v>
      </c>
      <c r="BO340">
        <v>25</v>
      </c>
      <c r="BP340">
        <v>26</v>
      </c>
      <c r="BQ340">
        <v>32</v>
      </c>
      <c r="BR340">
        <v>29</v>
      </c>
      <c r="BS340">
        <v>27</v>
      </c>
      <c r="BT340">
        <v>30</v>
      </c>
      <c r="BU340">
        <v>23</v>
      </c>
      <c r="BV340">
        <v>28</v>
      </c>
      <c r="BW340">
        <v>28</v>
      </c>
      <c r="BX340">
        <v>29</v>
      </c>
      <c r="BY340">
        <v>28</v>
      </c>
      <c r="BZ340">
        <v>31</v>
      </c>
      <c r="CA340">
        <v>27.59090909090909</v>
      </c>
      <c r="CB340">
        <v>28</v>
      </c>
      <c r="CC340">
        <v>3.1719569325955566</v>
      </c>
      <c r="CD340">
        <v>0.1149638426970383</v>
      </c>
      <c r="CE340">
        <v>21</v>
      </c>
      <c r="CF340">
        <v>34</v>
      </c>
      <c r="CG340">
        <v>13</v>
      </c>
      <c r="CH340">
        <v>5</v>
      </c>
      <c r="CI340">
        <v>5</v>
      </c>
    </row>
    <row r="341" spans="1:87" x14ac:dyDescent="0.25">
      <c r="A341">
        <v>443</v>
      </c>
      <c r="B341">
        <v>212158</v>
      </c>
      <c r="C341" t="s">
        <v>1236</v>
      </c>
      <c r="D341" t="s">
        <v>1237</v>
      </c>
      <c r="E341" t="s">
        <v>1238</v>
      </c>
      <c r="F341">
        <v>96.23</v>
      </c>
      <c r="G341" t="s">
        <v>1239</v>
      </c>
      <c r="H341">
        <v>96.2</v>
      </c>
      <c r="I341" t="s">
        <v>1240</v>
      </c>
      <c r="J341">
        <v>96</v>
      </c>
      <c r="K341" t="s">
        <v>535</v>
      </c>
      <c r="L341" t="s">
        <v>497</v>
      </c>
      <c r="M341" t="s">
        <v>498</v>
      </c>
      <c r="N341">
        <v>114</v>
      </c>
      <c r="O341" t="s">
        <v>94</v>
      </c>
      <c r="P341">
        <v>11</v>
      </c>
      <c r="Q341" t="s">
        <v>95</v>
      </c>
      <c r="R341">
        <v>1</v>
      </c>
      <c r="S341" t="s">
        <v>96</v>
      </c>
      <c r="T341">
        <v>1</v>
      </c>
      <c r="U341" t="s">
        <v>97</v>
      </c>
      <c r="V341">
        <v>11</v>
      </c>
      <c r="W341" t="s">
        <v>97</v>
      </c>
      <c r="X341">
        <v>1</v>
      </c>
      <c r="Y341" t="s">
        <v>98</v>
      </c>
      <c r="Z341">
        <v>1996</v>
      </c>
      <c r="AA341">
        <v>1114</v>
      </c>
      <c r="AB341">
        <v>26294180000</v>
      </c>
      <c r="AC341">
        <v>93</v>
      </c>
      <c r="AD341" t="s">
        <v>99</v>
      </c>
      <c r="AE341" t="s">
        <v>100</v>
      </c>
      <c r="AF341" t="s">
        <v>101</v>
      </c>
      <c r="AG341" t="s">
        <v>157</v>
      </c>
      <c r="AH341" t="s">
        <v>103</v>
      </c>
      <c r="AI341">
        <v>20</v>
      </c>
      <c r="AJ341">
        <v>20</v>
      </c>
      <c r="AK341">
        <v>21</v>
      </c>
      <c r="AL341">
        <v>22</v>
      </c>
      <c r="AM341">
        <v>21</v>
      </c>
      <c r="AN341">
        <v>21</v>
      </c>
      <c r="AO341">
        <v>21</v>
      </c>
      <c r="AP341">
        <v>22</v>
      </c>
      <c r="AQ341">
        <v>22</v>
      </c>
      <c r="AR341">
        <v>21</v>
      </c>
      <c r="AS341">
        <v>21</v>
      </c>
      <c r="AT341">
        <v>21</v>
      </c>
      <c r="AU341">
        <v>21</v>
      </c>
      <c r="AV341">
        <v>21</v>
      </c>
      <c r="AW341">
        <v>21</v>
      </c>
      <c r="AX341">
        <v>21</v>
      </c>
      <c r="AY341">
        <v>21</v>
      </c>
      <c r="AZ341">
        <v>22</v>
      </c>
      <c r="BA341">
        <v>21</v>
      </c>
      <c r="BB341">
        <v>21</v>
      </c>
      <c r="BC341">
        <v>22</v>
      </c>
      <c r="BD341">
        <v>22</v>
      </c>
      <c r="BE341">
        <v>21</v>
      </c>
      <c r="BF341">
        <v>21</v>
      </c>
      <c r="BG341">
        <v>31</v>
      </c>
      <c r="BH341">
        <v>31</v>
      </c>
      <c r="BI341">
        <v>31</v>
      </c>
      <c r="BJ341">
        <v>31</v>
      </c>
      <c r="BK341">
        <v>31</v>
      </c>
      <c r="BL341">
        <v>31</v>
      </c>
      <c r="BM341">
        <v>31</v>
      </c>
      <c r="BN341">
        <v>30</v>
      </c>
      <c r="BO341">
        <v>30</v>
      </c>
      <c r="BP341">
        <v>31</v>
      </c>
      <c r="BQ341">
        <v>31</v>
      </c>
      <c r="BR341">
        <v>31</v>
      </c>
      <c r="BS341">
        <v>31</v>
      </c>
      <c r="BT341">
        <v>31</v>
      </c>
      <c r="BU341">
        <v>31</v>
      </c>
      <c r="BV341">
        <v>31</v>
      </c>
      <c r="BW341">
        <v>31</v>
      </c>
      <c r="BX341">
        <v>31</v>
      </c>
      <c r="BY341">
        <v>31</v>
      </c>
      <c r="BZ341">
        <v>31</v>
      </c>
      <c r="CA341">
        <v>25.59090909090909</v>
      </c>
      <c r="CB341">
        <v>22</v>
      </c>
      <c r="CC341">
        <v>4.9241605674336943</v>
      </c>
      <c r="CD341">
        <v>0.1924183525462545</v>
      </c>
      <c r="CE341">
        <v>20</v>
      </c>
      <c r="CF341">
        <v>31</v>
      </c>
      <c r="CG341">
        <v>11</v>
      </c>
      <c r="CH341">
        <v>11</v>
      </c>
      <c r="CI341">
        <v>11</v>
      </c>
    </row>
    <row r="342" spans="1:87" x14ac:dyDescent="0.25">
      <c r="A342">
        <v>444</v>
      </c>
      <c r="B342">
        <v>213245</v>
      </c>
      <c r="C342" t="s">
        <v>1241</v>
      </c>
      <c r="D342" t="s">
        <v>1242</v>
      </c>
      <c r="E342" t="s">
        <v>1243</v>
      </c>
      <c r="F342">
        <v>94.91</v>
      </c>
      <c r="G342" t="s">
        <v>781</v>
      </c>
      <c r="H342">
        <v>94.9</v>
      </c>
      <c r="I342" t="s">
        <v>495</v>
      </c>
      <c r="J342">
        <v>94</v>
      </c>
      <c r="K342" t="s">
        <v>496</v>
      </c>
      <c r="L342" t="s">
        <v>497</v>
      </c>
      <c r="M342" t="s">
        <v>498</v>
      </c>
      <c r="N342">
        <v>555</v>
      </c>
      <c r="O342" t="s">
        <v>782</v>
      </c>
      <c r="P342">
        <v>55</v>
      </c>
      <c r="Q342" t="s">
        <v>783</v>
      </c>
      <c r="R342">
        <v>5</v>
      </c>
      <c r="S342" t="s">
        <v>143</v>
      </c>
      <c r="T342">
        <v>1</v>
      </c>
      <c r="U342" t="s">
        <v>97</v>
      </c>
      <c r="V342">
        <v>11</v>
      </c>
      <c r="W342" t="s">
        <v>97</v>
      </c>
      <c r="X342">
        <v>1</v>
      </c>
      <c r="Y342" t="s">
        <v>98</v>
      </c>
      <c r="Z342">
        <v>1990</v>
      </c>
      <c r="AA342">
        <v>31</v>
      </c>
      <c r="AC342">
        <v>40</v>
      </c>
      <c r="AD342" t="s">
        <v>283</v>
      </c>
      <c r="AE342" t="s">
        <v>146</v>
      </c>
      <c r="AF342" t="s">
        <v>147</v>
      </c>
      <c r="AG342" t="s">
        <v>163</v>
      </c>
      <c r="AH342" t="s">
        <v>144</v>
      </c>
      <c r="AI342">
        <v>38</v>
      </c>
      <c r="AJ342">
        <v>39</v>
      </c>
      <c r="AK342">
        <v>39</v>
      </c>
      <c r="AL342">
        <v>39</v>
      </c>
      <c r="AM342">
        <v>39</v>
      </c>
      <c r="AN342">
        <v>39</v>
      </c>
      <c r="AO342">
        <v>39</v>
      </c>
      <c r="AP342">
        <v>39</v>
      </c>
      <c r="AQ342">
        <v>39</v>
      </c>
      <c r="AR342">
        <v>39</v>
      </c>
      <c r="AS342">
        <v>39</v>
      </c>
      <c r="AT342">
        <v>39</v>
      </c>
      <c r="AU342">
        <v>39</v>
      </c>
      <c r="AV342">
        <v>39</v>
      </c>
      <c r="AW342">
        <v>39</v>
      </c>
      <c r="AX342">
        <v>39</v>
      </c>
      <c r="AY342">
        <v>39</v>
      </c>
      <c r="AZ342">
        <v>39</v>
      </c>
      <c r="BA342">
        <v>39</v>
      </c>
      <c r="BB342">
        <v>39</v>
      </c>
      <c r="BC342">
        <v>39</v>
      </c>
      <c r="BD342">
        <v>39</v>
      </c>
      <c r="BE342">
        <v>39</v>
      </c>
      <c r="BF342">
        <v>39</v>
      </c>
      <c r="BG342">
        <v>39</v>
      </c>
      <c r="BH342">
        <v>39</v>
      </c>
      <c r="BI342">
        <v>27</v>
      </c>
      <c r="BJ342">
        <v>27</v>
      </c>
      <c r="BK342">
        <v>27</v>
      </c>
      <c r="BL342">
        <v>27</v>
      </c>
      <c r="BM342">
        <v>38</v>
      </c>
      <c r="BN342">
        <v>38</v>
      </c>
      <c r="BO342">
        <v>39</v>
      </c>
      <c r="BP342">
        <v>39</v>
      </c>
      <c r="BQ342">
        <v>39</v>
      </c>
      <c r="BR342">
        <v>39</v>
      </c>
      <c r="BS342">
        <v>39</v>
      </c>
      <c r="BT342">
        <v>39</v>
      </c>
      <c r="BU342">
        <v>27</v>
      </c>
      <c r="BV342">
        <v>27</v>
      </c>
      <c r="BW342">
        <v>27</v>
      </c>
      <c r="BX342">
        <v>27</v>
      </c>
      <c r="BY342">
        <v>27</v>
      </c>
      <c r="BZ342">
        <v>27</v>
      </c>
      <c r="CA342">
        <v>36.204545454545453</v>
      </c>
      <c r="CB342">
        <v>39</v>
      </c>
      <c r="CC342">
        <v>5.0558717669129205</v>
      </c>
      <c r="CD342">
        <v>0.13964743110117295</v>
      </c>
      <c r="CE342">
        <v>27</v>
      </c>
      <c r="CF342">
        <v>39</v>
      </c>
      <c r="CG342">
        <v>12</v>
      </c>
      <c r="CH342">
        <v>-11</v>
      </c>
      <c r="CI342">
        <v>11</v>
      </c>
    </row>
    <row r="343" spans="1:87" x14ac:dyDescent="0.25">
      <c r="A343">
        <v>446</v>
      </c>
      <c r="B343">
        <v>213890</v>
      </c>
      <c r="C343" t="s">
        <v>1244</v>
      </c>
      <c r="D343" t="s">
        <v>1245</v>
      </c>
      <c r="E343" t="s">
        <v>1246</v>
      </c>
      <c r="F343">
        <v>60.2</v>
      </c>
      <c r="G343" t="s">
        <v>304</v>
      </c>
      <c r="H343">
        <v>60.2</v>
      </c>
      <c r="I343" t="s">
        <v>304</v>
      </c>
      <c r="J343">
        <v>60</v>
      </c>
      <c r="K343" t="s">
        <v>154</v>
      </c>
      <c r="L343" t="s">
        <v>92</v>
      </c>
      <c r="M343" t="s">
        <v>93</v>
      </c>
      <c r="N343">
        <v>113</v>
      </c>
      <c r="O343" t="s">
        <v>119</v>
      </c>
      <c r="P343">
        <v>11</v>
      </c>
      <c r="Q343" t="s">
        <v>95</v>
      </c>
      <c r="R343">
        <v>1</v>
      </c>
      <c r="S343" t="s">
        <v>96</v>
      </c>
      <c r="T343">
        <v>9</v>
      </c>
      <c r="U343" t="s">
        <v>372</v>
      </c>
      <c r="V343">
        <v>60</v>
      </c>
      <c r="W343" t="s">
        <v>239</v>
      </c>
      <c r="X343">
        <v>3</v>
      </c>
      <c r="Y343" t="s">
        <v>240</v>
      </c>
      <c r="Z343">
        <v>1993</v>
      </c>
      <c r="AA343">
        <v>50</v>
      </c>
      <c r="AB343">
        <v>826530000</v>
      </c>
      <c r="AC343">
        <v>50</v>
      </c>
      <c r="AD343" t="s">
        <v>120</v>
      </c>
      <c r="AE343" t="s">
        <v>148</v>
      </c>
      <c r="AF343" t="s">
        <v>405</v>
      </c>
      <c r="AG343" t="s">
        <v>297</v>
      </c>
      <c r="AH343" t="s">
        <v>124</v>
      </c>
      <c r="AI343">
        <v>31</v>
      </c>
      <c r="AJ343">
        <v>31</v>
      </c>
      <c r="AK343">
        <v>33</v>
      </c>
      <c r="AL343">
        <v>32</v>
      </c>
      <c r="AM343">
        <v>35</v>
      </c>
      <c r="AN343">
        <v>36</v>
      </c>
      <c r="AO343">
        <v>33</v>
      </c>
      <c r="AP343">
        <v>36</v>
      </c>
      <c r="AQ343">
        <v>32</v>
      </c>
      <c r="AR343">
        <v>33</v>
      </c>
      <c r="AS343">
        <v>31</v>
      </c>
      <c r="AT343">
        <v>33</v>
      </c>
      <c r="AU343">
        <v>35</v>
      </c>
      <c r="AV343">
        <v>35</v>
      </c>
      <c r="AW343">
        <v>36</v>
      </c>
      <c r="AX343">
        <v>33</v>
      </c>
      <c r="AY343">
        <v>35</v>
      </c>
      <c r="AZ343">
        <v>36</v>
      </c>
      <c r="BA343">
        <v>38</v>
      </c>
      <c r="BB343">
        <v>36</v>
      </c>
      <c r="BC343">
        <v>35</v>
      </c>
      <c r="BD343">
        <v>35</v>
      </c>
      <c r="BE343">
        <v>33</v>
      </c>
      <c r="BF343">
        <v>37</v>
      </c>
      <c r="BG343">
        <v>37</v>
      </c>
      <c r="BH343">
        <v>36</v>
      </c>
      <c r="BI343">
        <v>39</v>
      </c>
      <c r="BJ343">
        <v>39</v>
      </c>
      <c r="BK343">
        <v>37</v>
      </c>
      <c r="BL343">
        <v>38</v>
      </c>
      <c r="BM343">
        <v>35</v>
      </c>
      <c r="BN343">
        <v>31</v>
      </c>
      <c r="BO343">
        <v>36</v>
      </c>
      <c r="BP343">
        <v>34</v>
      </c>
      <c r="BQ343">
        <v>40</v>
      </c>
      <c r="BR343">
        <v>39</v>
      </c>
      <c r="BS343">
        <v>38</v>
      </c>
      <c r="BT343">
        <v>40</v>
      </c>
      <c r="BU343">
        <v>36</v>
      </c>
      <c r="BV343">
        <v>31</v>
      </c>
      <c r="BW343">
        <v>39</v>
      </c>
      <c r="BX343">
        <v>38</v>
      </c>
      <c r="BY343">
        <v>37</v>
      </c>
      <c r="BZ343">
        <v>39</v>
      </c>
      <c r="CA343">
        <v>35.43181818181818</v>
      </c>
      <c r="CB343">
        <v>36</v>
      </c>
      <c r="CC343">
        <v>2.6623798348053205</v>
      </c>
      <c r="CD343">
        <v>7.5140931835429192E-2</v>
      </c>
      <c r="CE343">
        <v>31</v>
      </c>
      <c r="CF343">
        <v>40</v>
      </c>
      <c r="CG343">
        <v>9</v>
      </c>
      <c r="CH343">
        <v>8</v>
      </c>
      <c r="CI343">
        <v>8</v>
      </c>
    </row>
    <row r="344" spans="1:87" x14ac:dyDescent="0.25">
      <c r="A344">
        <v>447</v>
      </c>
      <c r="B344">
        <v>213897</v>
      </c>
      <c r="C344" t="s">
        <v>1247</v>
      </c>
      <c r="D344" t="s">
        <v>1248</v>
      </c>
      <c r="E344" t="s">
        <v>1249</v>
      </c>
      <c r="F344">
        <v>63.91</v>
      </c>
      <c r="G344" t="s">
        <v>212</v>
      </c>
      <c r="H344">
        <v>63.9</v>
      </c>
      <c r="I344" t="s">
        <v>213</v>
      </c>
      <c r="J344">
        <v>63</v>
      </c>
      <c r="K344" t="s">
        <v>172</v>
      </c>
      <c r="L344" t="s">
        <v>131</v>
      </c>
      <c r="M344" t="s">
        <v>132</v>
      </c>
      <c r="N344">
        <v>113</v>
      </c>
      <c r="O344" t="s">
        <v>119</v>
      </c>
      <c r="P344">
        <v>11</v>
      </c>
      <c r="Q344" t="s">
        <v>95</v>
      </c>
      <c r="R344">
        <v>1</v>
      </c>
      <c r="S344" t="s">
        <v>96</v>
      </c>
      <c r="T344">
        <v>1</v>
      </c>
      <c r="U344" t="s">
        <v>97</v>
      </c>
      <c r="V344">
        <v>11</v>
      </c>
      <c r="W344" t="s">
        <v>97</v>
      </c>
      <c r="X344">
        <v>1</v>
      </c>
      <c r="Y344" t="s">
        <v>98</v>
      </c>
      <c r="Z344">
        <v>2009</v>
      </c>
      <c r="AC344">
        <v>0</v>
      </c>
      <c r="AD344" t="s">
        <v>147</v>
      </c>
      <c r="AE344" t="s">
        <v>146</v>
      </c>
      <c r="AF344" t="s">
        <v>147</v>
      </c>
      <c r="AG344" t="s">
        <v>136</v>
      </c>
      <c r="AH344" t="s">
        <v>144</v>
      </c>
      <c r="AI344">
        <v>42</v>
      </c>
      <c r="AJ344">
        <v>43</v>
      </c>
      <c r="AK344">
        <v>42</v>
      </c>
      <c r="AL344">
        <v>42</v>
      </c>
      <c r="AM344">
        <v>42</v>
      </c>
      <c r="AN344">
        <v>42</v>
      </c>
      <c r="AO344">
        <v>43</v>
      </c>
      <c r="AP344">
        <v>42</v>
      </c>
      <c r="AQ344">
        <v>42</v>
      </c>
      <c r="AR344">
        <v>42</v>
      </c>
      <c r="AS344">
        <v>42</v>
      </c>
      <c r="AT344">
        <v>42</v>
      </c>
      <c r="AU344">
        <v>42</v>
      </c>
      <c r="AV344">
        <v>42</v>
      </c>
      <c r="AW344">
        <v>42</v>
      </c>
      <c r="AX344">
        <v>42</v>
      </c>
      <c r="AY344">
        <v>42</v>
      </c>
      <c r="AZ344">
        <v>42</v>
      </c>
      <c r="BA344">
        <v>42</v>
      </c>
      <c r="BB344">
        <v>41</v>
      </c>
      <c r="BC344">
        <v>42</v>
      </c>
      <c r="BD344">
        <v>41</v>
      </c>
      <c r="BE344">
        <v>41</v>
      </c>
      <c r="BF344">
        <v>45</v>
      </c>
      <c r="BG344">
        <v>42</v>
      </c>
      <c r="BH344">
        <v>42</v>
      </c>
      <c r="BI344">
        <v>40</v>
      </c>
      <c r="BJ344">
        <v>38</v>
      </c>
      <c r="BK344">
        <v>38</v>
      </c>
      <c r="BL344">
        <v>38</v>
      </c>
      <c r="BM344">
        <v>40</v>
      </c>
      <c r="BN344">
        <v>39</v>
      </c>
      <c r="BO344">
        <v>40</v>
      </c>
      <c r="BP344">
        <v>41</v>
      </c>
      <c r="BQ344">
        <v>41</v>
      </c>
      <c r="BR344">
        <v>40</v>
      </c>
      <c r="BS344">
        <v>40</v>
      </c>
      <c r="BT344">
        <v>40</v>
      </c>
      <c r="BU344">
        <v>40</v>
      </c>
      <c r="BV344">
        <v>40</v>
      </c>
      <c r="BW344">
        <v>40</v>
      </c>
      <c r="BX344">
        <v>40</v>
      </c>
      <c r="BY344">
        <v>40</v>
      </c>
      <c r="BZ344">
        <v>40</v>
      </c>
      <c r="CA344">
        <v>41.113636363636367</v>
      </c>
      <c r="CB344">
        <v>42</v>
      </c>
      <c r="CC344">
        <v>1.4177595999668242</v>
      </c>
      <c r="CD344">
        <v>3.4483926146235633E-2</v>
      </c>
      <c r="CE344">
        <v>38</v>
      </c>
      <c r="CF344">
        <v>45</v>
      </c>
      <c r="CG344">
        <v>7</v>
      </c>
      <c r="CH344">
        <v>-2</v>
      </c>
      <c r="CI344">
        <v>2</v>
      </c>
    </row>
    <row r="345" spans="1:87" x14ac:dyDescent="0.25">
      <c r="A345">
        <v>448</v>
      </c>
      <c r="B345">
        <v>214946</v>
      </c>
      <c r="C345" t="s">
        <v>1250</v>
      </c>
      <c r="D345" t="s">
        <v>1251</v>
      </c>
      <c r="E345" t="s">
        <v>1252</v>
      </c>
      <c r="F345">
        <v>63.91</v>
      </c>
      <c r="G345" t="s">
        <v>212</v>
      </c>
      <c r="H345">
        <v>63.9</v>
      </c>
      <c r="I345" t="s">
        <v>213</v>
      </c>
      <c r="J345">
        <v>63</v>
      </c>
      <c r="K345" t="s">
        <v>172</v>
      </c>
      <c r="L345" t="s">
        <v>131</v>
      </c>
      <c r="M345" t="s">
        <v>132</v>
      </c>
      <c r="N345">
        <v>113</v>
      </c>
      <c r="O345" t="s">
        <v>119</v>
      </c>
      <c r="P345">
        <v>11</v>
      </c>
      <c r="Q345" t="s">
        <v>95</v>
      </c>
      <c r="R345">
        <v>1</v>
      </c>
      <c r="S345" t="s">
        <v>96</v>
      </c>
      <c r="T345">
        <v>1</v>
      </c>
      <c r="U345" t="s">
        <v>97</v>
      </c>
      <c r="V345">
        <v>11</v>
      </c>
      <c r="W345" t="s">
        <v>97</v>
      </c>
      <c r="X345">
        <v>1</v>
      </c>
      <c r="Y345" t="s">
        <v>98</v>
      </c>
      <c r="Z345">
        <v>2007</v>
      </c>
      <c r="AA345">
        <v>5</v>
      </c>
      <c r="AB345">
        <v>967820000</v>
      </c>
      <c r="AC345">
        <v>22</v>
      </c>
      <c r="AD345" t="s">
        <v>195</v>
      </c>
      <c r="AE345" t="s">
        <v>148</v>
      </c>
      <c r="AF345" t="s">
        <v>405</v>
      </c>
      <c r="AG345" t="s">
        <v>136</v>
      </c>
      <c r="AH345" t="s">
        <v>137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0</v>
      </c>
      <c r="CD345">
        <v>0</v>
      </c>
      <c r="CE345">
        <v>1</v>
      </c>
      <c r="CF345">
        <v>1</v>
      </c>
      <c r="CG345">
        <v>0</v>
      </c>
      <c r="CH345">
        <v>0</v>
      </c>
      <c r="CI345">
        <v>0</v>
      </c>
    </row>
    <row r="346" spans="1:87" x14ac:dyDescent="0.25">
      <c r="A346">
        <v>450</v>
      </c>
      <c r="B346">
        <v>217004</v>
      </c>
      <c r="C346" t="s">
        <v>1253</v>
      </c>
      <c r="D346" t="s">
        <v>1254</v>
      </c>
      <c r="E346" t="s">
        <v>1255</v>
      </c>
      <c r="F346">
        <v>60.39</v>
      </c>
      <c r="G346" t="s">
        <v>152</v>
      </c>
      <c r="H346">
        <v>60.3</v>
      </c>
      <c r="I346" t="s">
        <v>153</v>
      </c>
      <c r="J346">
        <v>60</v>
      </c>
      <c r="K346" t="s">
        <v>154</v>
      </c>
      <c r="L346" t="s">
        <v>92</v>
      </c>
      <c r="M346" t="s">
        <v>93</v>
      </c>
      <c r="N346">
        <v>113</v>
      </c>
      <c r="O346" t="s">
        <v>119</v>
      </c>
      <c r="P346">
        <v>11</v>
      </c>
      <c r="Q346" t="s">
        <v>95</v>
      </c>
      <c r="R346">
        <v>1</v>
      </c>
      <c r="S346" t="s">
        <v>96</v>
      </c>
      <c r="T346">
        <v>1</v>
      </c>
      <c r="U346" t="s">
        <v>97</v>
      </c>
      <c r="V346">
        <v>11</v>
      </c>
      <c r="W346" t="s">
        <v>97</v>
      </c>
      <c r="X346">
        <v>1</v>
      </c>
      <c r="Y346" t="s">
        <v>98</v>
      </c>
      <c r="Z346">
        <v>2008</v>
      </c>
      <c r="AA346">
        <v>1</v>
      </c>
      <c r="AB346">
        <v>16450000</v>
      </c>
      <c r="AC346">
        <v>11</v>
      </c>
      <c r="AD346" t="s">
        <v>85</v>
      </c>
      <c r="AE346" t="s">
        <v>85</v>
      </c>
      <c r="AF346" t="s">
        <v>356</v>
      </c>
      <c r="AG346" t="s">
        <v>136</v>
      </c>
      <c r="AH346" t="s">
        <v>175</v>
      </c>
      <c r="AI346">
        <v>56</v>
      </c>
      <c r="AJ346">
        <v>56</v>
      </c>
      <c r="AK346">
        <v>56</v>
      </c>
      <c r="AL346">
        <v>56</v>
      </c>
      <c r="AM346">
        <v>56</v>
      </c>
      <c r="AN346">
        <v>56</v>
      </c>
      <c r="AO346">
        <v>56</v>
      </c>
      <c r="AP346">
        <v>56</v>
      </c>
      <c r="AQ346">
        <v>56</v>
      </c>
      <c r="AR346">
        <v>56</v>
      </c>
      <c r="AS346">
        <v>56</v>
      </c>
      <c r="AT346">
        <v>56</v>
      </c>
      <c r="AU346">
        <v>56</v>
      </c>
      <c r="AV346">
        <v>56</v>
      </c>
      <c r="AW346">
        <v>56</v>
      </c>
      <c r="AX346">
        <v>56</v>
      </c>
      <c r="AY346">
        <v>56</v>
      </c>
      <c r="AZ346">
        <v>56</v>
      </c>
      <c r="BA346">
        <v>56</v>
      </c>
      <c r="BB346">
        <v>56</v>
      </c>
      <c r="BC346">
        <v>56</v>
      </c>
      <c r="BD346">
        <v>56</v>
      </c>
      <c r="BE346">
        <v>56</v>
      </c>
      <c r="BF346">
        <v>56</v>
      </c>
      <c r="BG346">
        <v>56</v>
      </c>
      <c r="BH346">
        <v>56</v>
      </c>
      <c r="BI346">
        <v>56</v>
      </c>
      <c r="BJ346">
        <v>57</v>
      </c>
      <c r="BK346">
        <v>57</v>
      </c>
      <c r="BL346">
        <v>57</v>
      </c>
      <c r="BM346">
        <v>57</v>
      </c>
      <c r="BN346">
        <v>57</v>
      </c>
      <c r="BO346">
        <v>57</v>
      </c>
      <c r="BP346">
        <v>57</v>
      </c>
      <c r="BQ346">
        <v>57</v>
      </c>
      <c r="BR346">
        <v>57</v>
      </c>
      <c r="BS346">
        <v>57</v>
      </c>
      <c r="BT346">
        <v>57</v>
      </c>
      <c r="BU346">
        <v>57</v>
      </c>
      <c r="BV346">
        <v>57</v>
      </c>
      <c r="BW346">
        <v>57</v>
      </c>
      <c r="BX346">
        <v>57</v>
      </c>
      <c r="BY346">
        <v>57</v>
      </c>
      <c r="BZ346">
        <v>57</v>
      </c>
      <c r="CA346">
        <v>56.386363636363633</v>
      </c>
      <c r="CB346">
        <v>56</v>
      </c>
      <c r="CC346">
        <v>0.49254484347415661</v>
      </c>
      <c r="CD346">
        <v>8.7351765872079375E-3</v>
      </c>
      <c r="CE346">
        <v>56</v>
      </c>
      <c r="CF346">
        <v>57</v>
      </c>
      <c r="CG346">
        <v>1</v>
      </c>
      <c r="CH346">
        <v>1</v>
      </c>
      <c r="CI346">
        <v>1</v>
      </c>
    </row>
    <row r="347" spans="1:87" x14ac:dyDescent="0.25">
      <c r="A347">
        <v>451</v>
      </c>
      <c r="B347">
        <v>217133</v>
      </c>
      <c r="C347" t="s">
        <v>1256</v>
      </c>
      <c r="D347" t="s">
        <v>1257</v>
      </c>
      <c r="E347" t="s">
        <v>1258</v>
      </c>
      <c r="F347">
        <v>63.1</v>
      </c>
      <c r="G347" t="s">
        <v>171</v>
      </c>
      <c r="H347">
        <v>63.1</v>
      </c>
      <c r="I347" t="s">
        <v>171</v>
      </c>
      <c r="J347">
        <v>63</v>
      </c>
      <c r="K347" t="s">
        <v>172</v>
      </c>
      <c r="L347" t="s">
        <v>131</v>
      </c>
      <c r="M347" t="s">
        <v>132</v>
      </c>
      <c r="N347">
        <v>113</v>
      </c>
      <c r="O347" t="s">
        <v>119</v>
      </c>
      <c r="P347">
        <v>11</v>
      </c>
      <c r="Q347" t="s">
        <v>95</v>
      </c>
      <c r="R347">
        <v>1</v>
      </c>
      <c r="S347" t="s">
        <v>96</v>
      </c>
      <c r="T347">
        <v>1</v>
      </c>
      <c r="U347" t="s">
        <v>97</v>
      </c>
      <c r="V347">
        <v>11</v>
      </c>
      <c r="W347" t="s">
        <v>97</v>
      </c>
      <c r="X347">
        <v>1</v>
      </c>
      <c r="Y347" t="s">
        <v>98</v>
      </c>
      <c r="Z347">
        <v>1996</v>
      </c>
      <c r="AA347">
        <v>5</v>
      </c>
      <c r="AB347">
        <v>130790000</v>
      </c>
      <c r="AC347">
        <v>22</v>
      </c>
      <c r="AD347" t="s">
        <v>195</v>
      </c>
      <c r="AE347" t="s">
        <v>110</v>
      </c>
      <c r="AF347" t="s">
        <v>174</v>
      </c>
      <c r="AG347" t="s">
        <v>157</v>
      </c>
      <c r="AH347" t="s">
        <v>175</v>
      </c>
      <c r="AI347">
        <v>63</v>
      </c>
      <c r="AJ347">
        <v>63</v>
      </c>
      <c r="AK347">
        <v>60</v>
      </c>
      <c r="AL347">
        <v>60</v>
      </c>
      <c r="AM347">
        <v>60</v>
      </c>
      <c r="AN347">
        <v>60</v>
      </c>
      <c r="AO347">
        <v>60</v>
      </c>
      <c r="AP347">
        <v>60</v>
      </c>
      <c r="AQ347">
        <v>60</v>
      </c>
      <c r="AR347">
        <v>60</v>
      </c>
      <c r="AS347">
        <v>60</v>
      </c>
      <c r="AT347">
        <v>60</v>
      </c>
      <c r="AU347">
        <v>60</v>
      </c>
      <c r="AV347">
        <v>60</v>
      </c>
      <c r="AW347">
        <v>60</v>
      </c>
      <c r="AX347">
        <v>60</v>
      </c>
      <c r="AY347">
        <v>60</v>
      </c>
      <c r="AZ347">
        <v>60</v>
      </c>
      <c r="BA347">
        <v>60</v>
      </c>
      <c r="BB347">
        <v>60</v>
      </c>
      <c r="BC347">
        <v>60</v>
      </c>
      <c r="BD347">
        <v>60</v>
      </c>
      <c r="BE347">
        <v>60</v>
      </c>
      <c r="BF347">
        <v>60</v>
      </c>
      <c r="BG347">
        <v>60</v>
      </c>
      <c r="BH347">
        <v>60</v>
      </c>
      <c r="BI347">
        <v>60</v>
      </c>
      <c r="BJ347">
        <v>60</v>
      </c>
      <c r="BK347">
        <v>60</v>
      </c>
      <c r="BL347">
        <v>60</v>
      </c>
      <c r="BM347">
        <v>60</v>
      </c>
      <c r="BN347">
        <v>61</v>
      </c>
      <c r="BO347">
        <v>61</v>
      </c>
      <c r="BP347">
        <v>61</v>
      </c>
      <c r="BQ347">
        <v>61</v>
      </c>
      <c r="BR347">
        <v>61</v>
      </c>
      <c r="BS347">
        <v>61</v>
      </c>
      <c r="BT347">
        <v>61</v>
      </c>
      <c r="BU347">
        <v>61</v>
      </c>
      <c r="BV347">
        <v>61</v>
      </c>
      <c r="BW347">
        <v>60</v>
      </c>
      <c r="BX347">
        <v>60</v>
      </c>
      <c r="BY347">
        <v>60</v>
      </c>
      <c r="BZ347">
        <v>60</v>
      </c>
      <c r="CA347">
        <v>60.340909090909093</v>
      </c>
      <c r="CB347">
        <v>60</v>
      </c>
      <c r="CC347">
        <v>0.71343198754027393</v>
      </c>
      <c r="CD347">
        <v>1.1823354972418851E-2</v>
      </c>
      <c r="CE347">
        <v>60</v>
      </c>
      <c r="CF347">
        <v>63</v>
      </c>
      <c r="CG347">
        <v>3</v>
      </c>
      <c r="CH347">
        <v>-3</v>
      </c>
      <c r="CI347">
        <v>3</v>
      </c>
    </row>
    <row r="348" spans="1:87" x14ac:dyDescent="0.25">
      <c r="A348">
        <v>452</v>
      </c>
      <c r="B348">
        <v>217508</v>
      </c>
      <c r="C348" t="s">
        <v>1259</v>
      </c>
      <c r="D348" t="s">
        <v>1260</v>
      </c>
      <c r="E348" t="s">
        <v>1261</v>
      </c>
      <c r="F348">
        <v>94.99</v>
      </c>
      <c r="G348" t="s">
        <v>494</v>
      </c>
      <c r="H348">
        <v>94.9</v>
      </c>
      <c r="I348" t="s">
        <v>495</v>
      </c>
      <c r="J348">
        <v>94</v>
      </c>
      <c r="K348" t="s">
        <v>496</v>
      </c>
      <c r="L348" t="s">
        <v>497</v>
      </c>
      <c r="M348" t="s">
        <v>498</v>
      </c>
      <c r="N348">
        <v>529</v>
      </c>
      <c r="O348" t="s">
        <v>428</v>
      </c>
      <c r="P348">
        <v>52</v>
      </c>
      <c r="Q348" t="s">
        <v>429</v>
      </c>
      <c r="R348">
        <v>5</v>
      </c>
      <c r="S348" t="s">
        <v>143</v>
      </c>
      <c r="T348">
        <v>1</v>
      </c>
      <c r="U348" t="s">
        <v>97</v>
      </c>
      <c r="V348">
        <v>11</v>
      </c>
      <c r="W348" t="s">
        <v>97</v>
      </c>
      <c r="X348">
        <v>1</v>
      </c>
      <c r="Y348" t="s">
        <v>98</v>
      </c>
      <c r="Z348">
        <v>1983</v>
      </c>
      <c r="AA348">
        <v>72</v>
      </c>
      <c r="AB348">
        <v>586250000</v>
      </c>
      <c r="AC348">
        <v>50</v>
      </c>
      <c r="AD348" t="s">
        <v>120</v>
      </c>
      <c r="AE348" t="s">
        <v>121</v>
      </c>
      <c r="AF348" t="s">
        <v>122</v>
      </c>
      <c r="AG348" t="s">
        <v>208</v>
      </c>
      <c r="AH348" t="s">
        <v>124</v>
      </c>
      <c r="AI348">
        <v>9</v>
      </c>
      <c r="AJ348">
        <v>9</v>
      </c>
      <c r="AK348">
        <v>9</v>
      </c>
      <c r="AL348">
        <v>9</v>
      </c>
      <c r="AM348">
        <v>9</v>
      </c>
      <c r="AN348">
        <v>9</v>
      </c>
      <c r="AO348">
        <v>9</v>
      </c>
      <c r="AP348">
        <v>9</v>
      </c>
      <c r="AQ348">
        <v>9</v>
      </c>
      <c r="AR348">
        <v>9</v>
      </c>
      <c r="AS348">
        <v>9</v>
      </c>
      <c r="AT348">
        <v>9</v>
      </c>
      <c r="AU348">
        <v>9</v>
      </c>
      <c r="AV348">
        <v>9</v>
      </c>
      <c r="AW348">
        <v>9</v>
      </c>
      <c r="AX348">
        <v>9</v>
      </c>
      <c r="AY348">
        <v>9</v>
      </c>
      <c r="AZ348">
        <v>9</v>
      </c>
      <c r="BA348">
        <v>9</v>
      </c>
      <c r="BB348">
        <v>9</v>
      </c>
      <c r="BC348">
        <v>9</v>
      </c>
      <c r="BD348">
        <v>9</v>
      </c>
      <c r="BE348">
        <v>9</v>
      </c>
      <c r="BF348">
        <v>9</v>
      </c>
      <c r="BG348">
        <v>9</v>
      </c>
      <c r="BH348">
        <v>9</v>
      </c>
      <c r="BI348">
        <v>9</v>
      </c>
      <c r="BJ348">
        <v>9</v>
      </c>
      <c r="BK348">
        <v>9</v>
      </c>
      <c r="BL348">
        <v>9</v>
      </c>
      <c r="BM348">
        <v>9</v>
      </c>
      <c r="BN348">
        <v>9</v>
      </c>
      <c r="BO348">
        <v>9</v>
      </c>
      <c r="BP348">
        <v>9</v>
      </c>
      <c r="BQ348">
        <v>9</v>
      </c>
      <c r="BR348">
        <v>9</v>
      </c>
      <c r="BS348">
        <v>9</v>
      </c>
      <c r="BT348">
        <v>9</v>
      </c>
      <c r="BU348">
        <v>9</v>
      </c>
      <c r="BV348">
        <v>9</v>
      </c>
      <c r="BW348">
        <v>9</v>
      </c>
      <c r="BX348">
        <v>9</v>
      </c>
      <c r="BY348">
        <v>11</v>
      </c>
      <c r="BZ348">
        <v>11</v>
      </c>
      <c r="CA348">
        <v>9.0909090909090917</v>
      </c>
      <c r="CB348">
        <v>9</v>
      </c>
      <c r="CC348">
        <v>0.42141410988297084</v>
      </c>
      <c r="CD348">
        <v>4.6355552087126786E-2</v>
      </c>
      <c r="CE348">
        <v>9</v>
      </c>
      <c r="CF348">
        <v>11</v>
      </c>
      <c r="CG348">
        <v>2</v>
      </c>
      <c r="CH348">
        <v>2</v>
      </c>
      <c r="CI348">
        <v>2</v>
      </c>
    </row>
    <row r="349" spans="1:87" x14ac:dyDescent="0.25">
      <c r="A349">
        <v>453</v>
      </c>
      <c r="B349">
        <v>217708</v>
      </c>
      <c r="C349" t="s">
        <v>1262</v>
      </c>
      <c r="D349" t="s">
        <v>1263</v>
      </c>
      <c r="E349" t="s">
        <v>1264</v>
      </c>
      <c r="F349">
        <v>94.99</v>
      </c>
      <c r="G349" t="s">
        <v>494</v>
      </c>
      <c r="H349">
        <v>94.9</v>
      </c>
      <c r="I349" t="s">
        <v>495</v>
      </c>
      <c r="J349">
        <v>94</v>
      </c>
      <c r="K349" t="s">
        <v>496</v>
      </c>
      <c r="L349" t="s">
        <v>497</v>
      </c>
      <c r="M349" t="s">
        <v>498</v>
      </c>
      <c r="N349">
        <v>919</v>
      </c>
      <c r="O349" t="s">
        <v>1265</v>
      </c>
      <c r="P349">
        <v>91</v>
      </c>
      <c r="Q349" t="s">
        <v>1266</v>
      </c>
      <c r="R349">
        <v>9</v>
      </c>
      <c r="S349" t="s">
        <v>1267</v>
      </c>
      <c r="T349">
        <v>1</v>
      </c>
      <c r="U349" t="s">
        <v>97</v>
      </c>
      <c r="V349">
        <v>11</v>
      </c>
      <c r="W349" t="s">
        <v>97</v>
      </c>
      <c r="X349">
        <v>1</v>
      </c>
      <c r="Y349" t="s">
        <v>98</v>
      </c>
      <c r="Z349">
        <v>1998</v>
      </c>
      <c r="AC349">
        <v>0</v>
      </c>
      <c r="AD349" t="s">
        <v>147</v>
      </c>
      <c r="AE349" t="s">
        <v>146</v>
      </c>
      <c r="AF349" t="s">
        <v>147</v>
      </c>
      <c r="AG349" t="s">
        <v>157</v>
      </c>
      <c r="AH349" t="s">
        <v>144</v>
      </c>
      <c r="AI349">
        <v>549</v>
      </c>
      <c r="AJ349">
        <v>547</v>
      </c>
      <c r="AK349">
        <v>263</v>
      </c>
      <c r="AL349">
        <v>273</v>
      </c>
      <c r="AM349">
        <v>286</v>
      </c>
      <c r="AN349">
        <v>291</v>
      </c>
      <c r="AO349">
        <v>298</v>
      </c>
      <c r="AP349">
        <v>303</v>
      </c>
      <c r="AQ349">
        <v>308</v>
      </c>
      <c r="AR349">
        <v>309</v>
      </c>
      <c r="AS349">
        <v>312</v>
      </c>
      <c r="AT349">
        <v>317</v>
      </c>
      <c r="AU349">
        <v>327</v>
      </c>
      <c r="AV349">
        <v>346</v>
      </c>
      <c r="AW349">
        <v>355</v>
      </c>
      <c r="AX349">
        <v>365</v>
      </c>
      <c r="AY349">
        <v>372</v>
      </c>
      <c r="AZ349">
        <v>384</v>
      </c>
      <c r="BA349">
        <v>388</v>
      </c>
      <c r="BB349">
        <v>391</v>
      </c>
      <c r="BC349">
        <v>395</v>
      </c>
      <c r="BD349">
        <v>395</v>
      </c>
      <c r="BE349">
        <v>407</v>
      </c>
      <c r="BF349">
        <v>415</v>
      </c>
      <c r="BG349">
        <v>380</v>
      </c>
      <c r="BH349">
        <v>387</v>
      </c>
      <c r="BI349">
        <v>389</v>
      </c>
      <c r="BJ349">
        <v>402</v>
      </c>
      <c r="BK349">
        <v>411</v>
      </c>
      <c r="BL349">
        <v>421</v>
      </c>
      <c r="BM349">
        <v>426</v>
      </c>
      <c r="BN349">
        <v>431</v>
      </c>
      <c r="BO349">
        <v>431</v>
      </c>
      <c r="BP349">
        <v>445</v>
      </c>
      <c r="BQ349">
        <v>464</v>
      </c>
      <c r="BR349">
        <v>470</v>
      </c>
      <c r="BS349">
        <v>480</v>
      </c>
      <c r="BT349">
        <v>496</v>
      </c>
      <c r="BU349">
        <v>479</v>
      </c>
      <c r="BV349">
        <v>483</v>
      </c>
      <c r="BW349">
        <v>489</v>
      </c>
      <c r="BX349">
        <v>490</v>
      </c>
      <c r="BY349">
        <v>494</v>
      </c>
      <c r="BZ349">
        <v>507</v>
      </c>
      <c r="CA349">
        <v>399.34090909090912</v>
      </c>
      <c r="CB349">
        <v>395</v>
      </c>
      <c r="CC349">
        <v>75.908127818579359</v>
      </c>
      <c r="CD349">
        <v>0.19008352535527243</v>
      </c>
      <c r="CE349">
        <v>263</v>
      </c>
      <c r="CF349">
        <v>549</v>
      </c>
      <c r="CG349">
        <v>286</v>
      </c>
      <c r="CH349">
        <v>-42</v>
      </c>
      <c r="CI349">
        <v>42</v>
      </c>
    </row>
    <row r="350" spans="1:87" x14ac:dyDescent="0.25">
      <c r="A350">
        <v>456</v>
      </c>
      <c r="B350">
        <v>218940</v>
      </c>
      <c r="C350" t="s">
        <v>1268</v>
      </c>
      <c r="D350" t="s">
        <v>1269</v>
      </c>
      <c r="E350" t="s">
        <v>1270</v>
      </c>
      <c r="F350">
        <v>61.1</v>
      </c>
      <c r="G350" t="s">
        <v>727</v>
      </c>
      <c r="H350">
        <v>61.1</v>
      </c>
      <c r="I350" t="s">
        <v>727</v>
      </c>
      <c r="J350">
        <v>61</v>
      </c>
      <c r="K350" t="s">
        <v>728</v>
      </c>
      <c r="L350" t="s">
        <v>131</v>
      </c>
      <c r="M350" t="s">
        <v>132</v>
      </c>
      <c r="N350">
        <v>113</v>
      </c>
      <c r="O350" t="s">
        <v>119</v>
      </c>
      <c r="P350">
        <v>11</v>
      </c>
      <c r="Q350" t="s">
        <v>95</v>
      </c>
      <c r="R350">
        <v>1</v>
      </c>
      <c r="S350" t="s">
        <v>96</v>
      </c>
      <c r="T350">
        <v>17</v>
      </c>
      <c r="U350" t="s">
        <v>253</v>
      </c>
      <c r="V350">
        <v>40</v>
      </c>
      <c r="W350" t="s">
        <v>254</v>
      </c>
      <c r="X350">
        <v>2</v>
      </c>
      <c r="Y350" t="s">
        <v>255</v>
      </c>
      <c r="Z350">
        <v>1990</v>
      </c>
      <c r="AA350">
        <v>374</v>
      </c>
      <c r="AB350">
        <v>15991040000</v>
      </c>
      <c r="AC350">
        <v>82</v>
      </c>
      <c r="AD350" t="s">
        <v>109</v>
      </c>
      <c r="AE350" t="s">
        <v>100</v>
      </c>
      <c r="AF350" t="s">
        <v>101</v>
      </c>
      <c r="AG350" t="s">
        <v>163</v>
      </c>
      <c r="AH350" t="s">
        <v>103</v>
      </c>
      <c r="AI350">
        <v>42</v>
      </c>
      <c r="AJ350">
        <v>42</v>
      </c>
      <c r="AK350">
        <v>42</v>
      </c>
      <c r="AL350">
        <v>42</v>
      </c>
      <c r="AM350">
        <v>42</v>
      </c>
      <c r="AN350">
        <v>42</v>
      </c>
      <c r="AO350">
        <v>42</v>
      </c>
      <c r="AP350">
        <v>42</v>
      </c>
      <c r="AQ350">
        <v>42</v>
      </c>
      <c r="AR350">
        <v>42</v>
      </c>
      <c r="AS350">
        <v>42</v>
      </c>
      <c r="AT350">
        <v>42</v>
      </c>
      <c r="AU350">
        <v>42</v>
      </c>
      <c r="AV350">
        <v>42</v>
      </c>
      <c r="AW350">
        <v>42</v>
      </c>
      <c r="AX350">
        <v>42</v>
      </c>
      <c r="AY350">
        <v>42</v>
      </c>
      <c r="AZ350">
        <v>42</v>
      </c>
      <c r="BA350">
        <v>42</v>
      </c>
      <c r="BB350">
        <v>42</v>
      </c>
      <c r="BC350">
        <v>42</v>
      </c>
      <c r="BD350">
        <v>42</v>
      </c>
      <c r="BE350">
        <v>42</v>
      </c>
      <c r="BF350">
        <v>42</v>
      </c>
      <c r="BG350">
        <v>42</v>
      </c>
      <c r="BH350">
        <v>42</v>
      </c>
      <c r="BI350">
        <v>42</v>
      </c>
      <c r="BJ350">
        <v>42</v>
      </c>
      <c r="BK350">
        <v>42</v>
      </c>
      <c r="BL350">
        <v>42</v>
      </c>
      <c r="BM350">
        <v>42</v>
      </c>
      <c r="BN350">
        <v>42</v>
      </c>
      <c r="BO350">
        <v>42</v>
      </c>
      <c r="BP350">
        <v>42</v>
      </c>
      <c r="BQ350">
        <v>42</v>
      </c>
      <c r="BR350">
        <v>42</v>
      </c>
      <c r="BS350">
        <v>42</v>
      </c>
      <c r="BT350">
        <v>42</v>
      </c>
      <c r="BU350">
        <v>42</v>
      </c>
      <c r="BV350">
        <v>42</v>
      </c>
      <c r="BW350">
        <v>42</v>
      </c>
      <c r="BX350">
        <v>42</v>
      </c>
      <c r="BY350">
        <v>42</v>
      </c>
      <c r="BZ350">
        <v>42</v>
      </c>
      <c r="CA350">
        <v>42</v>
      </c>
      <c r="CB350">
        <v>42</v>
      </c>
      <c r="CC350">
        <v>0</v>
      </c>
      <c r="CD350">
        <v>0</v>
      </c>
      <c r="CE350">
        <v>42</v>
      </c>
      <c r="CF350">
        <v>42</v>
      </c>
      <c r="CG350">
        <v>0</v>
      </c>
      <c r="CH350">
        <v>0</v>
      </c>
      <c r="CI350">
        <v>0</v>
      </c>
    </row>
    <row r="351" spans="1:87" x14ac:dyDescent="0.25">
      <c r="A351">
        <v>457</v>
      </c>
      <c r="B351">
        <v>219410</v>
      </c>
      <c r="C351" t="s">
        <v>1271</v>
      </c>
      <c r="D351" t="s">
        <v>1272</v>
      </c>
      <c r="E351" t="s">
        <v>1273</v>
      </c>
      <c r="F351">
        <v>93.19</v>
      </c>
      <c r="G351" t="s">
        <v>968</v>
      </c>
      <c r="H351">
        <v>93.1</v>
      </c>
      <c r="I351" t="s">
        <v>703</v>
      </c>
      <c r="J351">
        <v>93</v>
      </c>
      <c r="K351" t="s">
        <v>704</v>
      </c>
      <c r="L351" t="s">
        <v>188</v>
      </c>
      <c r="M351" t="s">
        <v>189</v>
      </c>
      <c r="N351">
        <v>114</v>
      </c>
      <c r="O351" t="s">
        <v>94</v>
      </c>
      <c r="P351">
        <v>11</v>
      </c>
      <c r="Q351" t="s">
        <v>95</v>
      </c>
      <c r="R351">
        <v>1</v>
      </c>
      <c r="S351" t="s">
        <v>96</v>
      </c>
      <c r="T351">
        <v>19</v>
      </c>
      <c r="U351" t="s">
        <v>737</v>
      </c>
      <c r="V351">
        <v>20</v>
      </c>
      <c r="W351" t="s">
        <v>576</v>
      </c>
      <c r="X351">
        <v>2</v>
      </c>
      <c r="Y351" t="s">
        <v>255</v>
      </c>
      <c r="Z351">
        <v>2012</v>
      </c>
      <c r="AA351">
        <v>69</v>
      </c>
      <c r="AB351">
        <v>3747000000</v>
      </c>
      <c r="AC351">
        <v>50</v>
      </c>
      <c r="AD351" t="s">
        <v>120</v>
      </c>
      <c r="AE351" t="s">
        <v>164</v>
      </c>
      <c r="AF351" t="s">
        <v>333</v>
      </c>
      <c r="AG351" t="s">
        <v>102</v>
      </c>
      <c r="AH351" t="s">
        <v>124</v>
      </c>
      <c r="AI351">
        <v>247</v>
      </c>
      <c r="AJ351">
        <v>244</v>
      </c>
      <c r="AK351">
        <v>244</v>
      </c>
      <c r="AL351">
        <v>244</v>
      </c>
      <c r="AM351">
        <v>244</v>
      </c>
      <c r="AN351">
        <v>166</v>
      </c>
      <c r="AO351">
        <v>166</v>
      </c>
      <c r="AP351">
        <v>166</v>
      </c>
      <c r="AQ351">
        <v>223</v>
      </c>
      <c r="AR351">
        <v>223</v>
      </c>
      <c r="AS351">
        <v>220</v>
      </c>
      <c r="AT351">
        <v>219</v>
      </c>
      <c r="AU351">
        <v>219</v>
      </c>
      <c r="AV351">
        <v>219</v>
      </c>
      <c r="AW351">
        <v>219</v>
      </c>
      <c r="AX351">
        <v>219</v>
      </c>
      <c r="AY351">
        <v>218</v>
      </c>
      <c r="AZ351">
        <v>218</v>
      </c>
      <c r="BA351">
        <v>218</v>
      </c>
      <c r="BB351">
        <v>218</v>
      </c>
      <c r="BC351">
        <v>218</v>
      </c>
      <c r="BD351">
        <v>218</v>
      </c>
      <c r="BE351">
        <v>218</v>
      </c>
      <c r="BF351">
        <v>218</v>
      </c>
      <c r="BG351">
        <v>218</v>
      </c>
      <c r="BH351">
        <v>218</v>
      </c>
      <c r="BI351">
        <v>218</v>
      </c>
      <c r="BJ351">
        <v>219</v>
      </c>
      <c r="BK351">
        <v>219</v>
      </c>
      <c r="BL351">
        <v>219</v>
      </c>
      <c r="BM351">
        <v>219</v>
      </c>
      <c r="BN351">
        <v>219</v>
      </c>
      <c r="BO351">
        <v>219</v>
      </c>
      <c r="BP351">
        <v>220</v>
      </c>
      <c r="BQ351">
        <v>220</v>
      </c>
      <c r="BR351">
        <v>220</v>
      </c>
      <c r="BS351">
        <v>220</v>
      </c>
      <c r="BT351">
        <v>221</v>
      </c>
      <c r="BU351">
        <v>222</v>
      </c>
      <c r="BV351">
        <v>222</v>
      </c>
      <c r="BW351">
        <v>222</v>
      </c>
      <c r="BX351">
        <v>222</v>
      </c>
      <c r="BY351">
        <v>222</v>
      </c>
      <c r="BZ351">
        <v>222</v>
      </c>
      <c r="CA351">
        <v>218.79545454545456</v>
      </c>
      <c r="CB351">
        <v>219</v>
      </c>
      <c r="CC351">
        <v>16.576222176631457</v>
      </c>
      <c r="CD351">
        <v>7.5761273062406154E-2</v>
      </c>
      <c r="CE351">
        <v>166</v>
      </c>
      <c r="CF351">
        <v>247</v>
      </c>
      <c r="CG351">
        <v>81</v>
      </c>
      <c r="CH351">
        <v>-25</v>
      </c>
      <c r="CI351">
        <v>25</v>
      </c>
    </row>
    <row r="352" spans="1:87" x14ac:dyDescent="0.25">
      <c r="A352">
        <v>458</v>
      </c>
      <c r="B352">
        <v>222180</v>
      </c>
      <c r="C352" t="s">
        <v>1274</v>
      </c>
      <c r="D352" t="s">
        <v>1275</v>
      </c>
      <c r="E352" t="s">
        <v>1276</v>
      </c>
      <c r="F352">
        <v>85.4</v>
      </c>
      <c r="G352" t="s">
        <v>200</v>
      </c>
      <c r="H352">
        <v>85.4</v>
      </c>
      <c r="I352" t="s">
        <v>200</v>
      </c>
      <c r="J352">
        <v>85</v>
      </c>
      <c r="K352" t="s">
        <v>201</v>
      </c>
      <c r="L352" t="s">
        <v>202</v>
      </c>
      <c r="M352" t="s">
        <v>203</v>
      </c>
      <c r="N352">
        <v>552</v>
      </c>
      <c r="O352" t="s">
        <v>1095</v>
      </c>
      <c r="P352">
        <v>55</v>
      </c>
      <c r="Q352" t="s">
        <v>783</v>
      </c>
      <c r="R352">
        <v>5</v>
      </c>
      <c r="S352" t="s">
        <v>143</v>
      </c>
      <c r="T352">
        <v>10</v>
      </c>
      <c r="U352" t="s">
        <v>1277</v>
      </c>
      <c r="V352">
        <v>50</v>
      </c>
      <c r="W352" t="s">
        <v>387</v>
      </c>
      <c r="X352">
        <v>3</v>
      </c>
      <c r="Y352" t="s">
        <v>240</v>
      </c>
      <c r="Z352">
        <v>2021</v>
      </c>
      <c r="AA352">
        <v>951</v>
      </c>
      <c r="AC352">
        <v>91</v>
      </c>
      <c r="AD352" t="s">
        <v>320</v>
      </c>
      <c r="AE352" t="s">
        <v>146</v>
      </c>
      <c r="AF352" t="s">
        <v>147</v>
      </c>
      <c r="AG352" t="s">
        <v>123</v>
      </c>
      <c r="AH352" t="s">
        <v>144</v>
      </c>
      <c r="AI352">
        <v>22</v>
      </c>
      <c r="AJ352">
        <v>26</v>
      </c>
      <c r="AK352">
        <v>22</v>
      </c>
      <c r="AL352">
        <v>22</v>
      </c>
      <c r="AM352">
        <v>30</v>
      </c>
      <c r="AN352">
        <v>22</v>
      </c>
      <c r="AO352">
        <v>22</v>
      </c>
      <c r="AP352">
        <v>29</v>
      </c>
      <c r="AQ352">
        <v>23</v>
      </c>
      <c r="AR352">
        <v>23</v>
      </c>
      <c r="AS352">
        <v>23</v>
      </c>
      <c r="AT352">
        <v>23</v>
      </c>
      <c r="AU352">
        <v>23</v>
      </c>
      <c r="AV352">
        <v>23</v>
      </c>
      <c r="AW352">
        <v>23</v>
      </c>
      <c r="AX352">
        <v>23</v>
      </c>
      <c r="AY352">
        <v>23</v>
      </c>
      <c r="AZ352">
        <v>26</v>
      </c>
      <c r="BA352">
        <v>26</v>
      </c>
      <c r="BB352">
        <v>26</v>
      </c>
      <c r="BC352">
        <v>26</v>
      </c>
      <c r="BD352">
        <v>26</v>
      </c>
      <c r="BE352">
        <v>26</v>
      </c>
      <c r="BF352">
        <v>26</v>
      </c>
      <c r="BG352">
        <v>26</v>
      </c>
      <c r="BH352">
        <v>26</v>
      </c>
      <c r="BI352">
        <v>26</v>
      </c>
      <c r="BJ352">
        <v>26</v>
      </c>
      <c r="BK352">
        <v>23</v>
      </c>
      <c r="BL352">
        <v>29</v>
      </c>
      <c r="BM352">
        <v>29</v>
      </c>
      <c r="BN352">
        <v>33</v>
      </c>
      <c r="BO352">
        <v>32</v>
      </c>
      <c r="BP352">
        <v>32</v>
      </c>
      <c r="BQ352">
        <v>30</v>
      </c>
      <c r="BR352">
        <v>26</v>
      </c>
      <c r="BS352">
        <v>26</v>
      </c>
      <c r="BT352">
        <v>22</v>
      </c>
      <c r="BU352">
        <v>22</v>
      </c>
      <c r="BV352">
        <v>32</v>
      </c>
      <c r="BW352">
        <v>28</v>
      </c>
      <c r="BX352">
        <v>24</v>
      </c>
      <c r="BY352">
        <v>24</v>
      </c>
      <c r="BZ352">
        <v>24</v>
      </c>
      <c r="CA352">
        <v>25.545454545454547</v>
      </c>
      <c r="CB352">
        <v>26</v>
      </c>
      <c r="CC352">
        <v>3.1435023087835803</v>
      </c>
      <c r="CD352">
        <v>0.12305525052177715</v>
      </c>
      <c r="CE352">
        <v>22</v>
      </c>
      <c r="CF352">
        <v>33</v>
      </c>
      <c r="CG352">
        <v>11</v>
      </c>
      <c r="CH352">
        <v>2</v>
      </c>
      <c r="CI352">
        <v>2</v>
      </c>
    </row>
    <row r="353" spans="1:87" x14ac:dyDescent="0.25">
      <c r="A353">
        <v>459</v>
      </c>
      <c r="B353">
        <v>222444</v>
      </c>
      <c r="C353" t="s">
        <v>1278</v>
      </c>
      <c r="D353" t="s">
        <v>1279</v>
      </c>
      <c r="E353" t="s">
        <v>1280</v>
      </c>
      <c r="F353">
        <v>85.4</v>
      </c>
      <c r="G353" t="s">
        <v>200</v>
      </c>
      <c r="H353">
        <v>85.4</v>
      </c>
      <c r="I353" t="s">
        <v>200</v>
      </c>
      <c r="J353">
        <v>85</v>
      </c>
      <c r="K353" t="s">
        <v>201</v>
      </c>
      <c r="L353" t="s">
        <v>202</v>
      </c>
      <c r="M353" t="s">
        <v>203</v>
      </c>
      <c r="N353">
        <v>563</v>
      </c>
      <c r="O353" t="s">
        <v>264</v>
      </c>
      <c r="P353">
        <v>56</v>
      </c>
      <c r="Q353" t="s">
        <v>265</v>
      </c>
      <c r="R353">
        <v>5</v>
      </c>
      <c r="S353" t="s">
        <v>143</v>
      </c>
      <c r="T353">
        <v>1</v>
      </c>
      <c r="U353" t="s">
        <v>97</v>
      </c>
      <c r="V353">
        <v>11</v>
      </c>
      <c r="W353" t="s">
        <v>97</v>
      </c>
      <c r="X353">
        <v>1</v>
      </c>
      <c r="Y353" t="s">
        <v>98</v>
      </c>
      <c r="Z353">
        <v>2020</v>
      </c>
      <c r="AA353">
        <v>673</v>
      </c>
      <c r="AC353">
        <v>91</v>
      </c>
      <c r="AD353" t="s">
        <v>320</v>
      </c>
      <c r="AE353" t="s">
        <v>146</v>
      </c>
      <c r="AF353" t="s">
        <v>147</v>
      </c>
      <c r="AG353" t="s">
        <v>233</v>
      </c>
      <c r="AH353" t="s">
        <v>144</v>
      </c>
      <c r="AI353">
        <v>23</v>
      </c>
      <c r="AJ353">
        <v>23</v>
      </c>
      <c r="AK353">
        <v>23</v>
      </c>
      <c r="AL353">
        <v>23</v>
      </c>
      <c r="AM353">
        <v>23</v>
      </c>
      <c r="AN353">
        <v>23</v>
      </c>
      <c r="AO353">
        <v>23</v>
      </c>
      <c r="AP353">
        <v>23</v>
      </c>
      <c r="AQ353">
        <v>23</v>
      </c>
      <c r="AR353">
        <v>23</v>
      </c>
      <c r="AS353">
        <v>23</v>
      </c>
      <c r="AT353">
        <v>23</v>
      </c>
      <c r="AU353">
        <v>23</v>
      </c>
      <c r="AV353">
        <v>23</v>
      </c>
      <c r="AW353">
        <v>23</v>
      </c>
      <c r="AX353">
        <v>23</v>
      </c>
      <c r="AY353">
        <v>23</v>
      </c>
      <c r="AZ353">
        <v>23</v>
      </c>
      <c r="BA353">
        <v>23</v>
      </c>
      <c r="BB353">
        <v>23</v>
      </c>
      <c r="BC353">
        <v>23</v>
      </c>
      <c r="BD353">
        <v>23</v>
      </c>
      <c r="BE353">
        <v>23</v>
      </c>
      <c r="BF353">
        <v>23</v>
      </c>
      <c r="BG353">
        <v>23</v>
      </c>
      <c r="BH353">
        <v>23</v>
      </c>
      <c r="BI353">
        <v>23</v>
      </c>
      <c r="BJ353">
        <v>23</v>
      </c>
      <c r="BK353">
        <v>23</v>
      </c>
      <c r="BL353">
        <v>23</v>
      </c>
      <c r="BM353">
        <v>23</v>
      </c>
      <c r="BN353">
        <v>23</v>
      </c>
      <c r="BO353">
        <v>23</v>
      </c>
      <c r="BP353">
        <v>23</v>
      </c>
      <c r="BQ353">
        <v>23</v>
      </c>
      <c r="BR353">
        <v>23</v>
      </c>
      <c r="BS353">
        <v>23</v>
      </c>
      <c r="BT353">
        <v>23</v>
      </c>
      <c r="BU353">
        <v>23</v>
      </c>
      <c r="BV353">
        <v>23</v>
      </c>
      <c r="BW353">
        <v>22</v>
      </c>
      <c r="BX353">
        <v>22</v>
      </c>
      <c r="BY353">
        <v>22</v>
      </c>
      <c r="BZ353">
        <v>22</v>
      </c>
      <c r="CA353">
        <v>22.90909090909091</v>
      </c>
      <c r="CB353">
        <v>23</v>
      </c>
      <c r="CC353">
        <v>0.29080336345115287</v>
      </c>
      <c r="CD353">
        <v>1.2693797610963021E-2</v>
      </c>
      <c r="CE353">
        <v>22</v>
      </c>
      <c r="CF353">
        <v>23</v>
      </c>
      <c r="CG353">
        <v>1</v>
      </c>
      <c r="CH353">
        <v>-1</v>
      </c>
      <c r="CI353">
        <v>1</v>
      </c>
    </row>
    <row r="354" spans="1:87" x14ac:dyDescent="0.25">
      <c r="A354">
        <v>460</v>
      </c>
      <c r="B354">
        <v>222825</v>
      </c>
      <c r="C354" t="s">
        <v>1281</v>
      </c>
      <c r="D354" t="s">
        <v>1282</v>
      </c>
      <c r="E354" t="s">
        <v>1283</v>
      </c>
      <c r="F354">
        <v>84.11</v>
      </c>
      <c r="G354" t="s">
        <v>612</v>
      </c>
      <c r="H354">
        <v>84.1</v>
      </c>
      <c r="I354" t="s">
        <v>338</v>
      </c>
      <c r="J354">
        <v>84</v>
      </c>
      <c r="K354" t="s">
        <v>339</v>
      </c>
      <c r="L354" t="s">
        <v>340</v>
      </c>
      <c r="M354" t="s">
        <v>341</v>
      </c>
      <c r="N354">
        <v>311</v>
      </c>
      <c r="O354" t="s">
        <v>613</v>
      </c>
      <c r="P354">
        <v>31</v>
      </c>
      <c r="Q354" t="s">
        <v>205</v>
      </c>
      <c r="R354">
        <v>3</v>
      </c>
      <c r="S354" t="s">
        <v>206</v>
      </c>
      <c r="T354">
        <v>1</v>
      </c>
      <c r="U354" t="s">
        <v>97</v>
      </c>
      <c r="V354">
        <v>11</v>
      </c>
      <c r="W354" t="s">
        <v>97</v>
      </c>
      <c r="X354">
        <v>1</v>
      </c>
      <c r="Y354" t="s">
        <v>98</v>
      </c>
      <c r="Z354">
        <v>2023</v>
      </c>
      <c r="AA354">
        <v>1089</v>
      </c>
      <c r="AC354">
        <v>93</v>
      </c>
      <c r="AD354" t="s">
        <v>99</v>
      </c>
      <c r="AE354" t="s">
        <v>146</v>
      </c>
      <c r="AF354" t="s">
        <v>147</v>
      </c>
      <c r="AG354" t="s">
        <v>123</v>
      </c>
      <c r="AH354" t="s">
        <v>144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2</v>
      </c>
      <c r="BA354">
        <v>0</v>
      </c>
      <c r="BB354">
        <v>0</v>
      </c>
      <c r="BC354">
        <v>0</v>
      </c>
      <c r="BD354">
        <v>2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9.0909090909090912E-2</v>
      </c>
      <c r="CB354">
        <v>0</v>
      </c>
      <c r="CC354">
        <v>0.4214141098829709</v>
      </c>
      <c r="CD354">
        <v>4.6355552087126801</v>
      </c>
      <c r="CE354">
        <v>0</v>
      </c>
      <c r="CF354">
        <v>2</v>
      </c>
      <c r="CG354">
        <v>2</v>
      </c>
      <c r="CH354">
        <v>0</v>
      </c>
      <c r="CI354">
        <v>0</v>
      </c>
    </row>
    <row r="355" spans="1:87" x14ac:dyDescent="0.25">
      <c r="A355">
        <v>461</v>
      </c>
      <c r="B355">
        <v>224511</v>
      </c>
      <c r="C355" t="s">
        <v>1284</v>
      </c>
      <c r="D355" t="s">
        <v>1285</v>
      </c>
      <c r="E355" t="s">
        <v>1286</v>
      </c>
      <c r="F355">
        <v>52.21</v>
      </c>
      <c r="G355" t="s">
        <v>836</v>
      </c>
      <c r="H355">
        <v>52.2</v>
      </c>
      <c r="I355" t="s">
        <v>837</v>
      </c>
      <c r="J355">
        <v>52</v>
      </c>
      <c r="K355" t="s">
        <v>838</v>
      </c>
      <c r="L355" t="s">
        <v>634</v>
      </c>
      <c r="M355" t="s">
        <v>635</v>
      </c>
      <c r="N355">
        <v>573</v>
      </c>
      <c r="O355" t="s">
        <v>141</v>
      </c>
      <c r="P355">
        <v>57</v>
      </c>
      <c r="Q355" t="s">
        <v>142</v>
      </c>
      <c r="R355">
        <v>5</v>
      </c>
      <c r="S355" t="s">
        <v>143</v>
      </c>
      <c r="T355">
        <v>1</v>
      </c>
      <c r="U355" t="s">
        <v>97</v>
      </c>
      <c r="V355">
        <v>11</v>
      </c>
      <c r="W355" t="s">
        <v>97</v>
      </c>
      <c r="X355">
        <v>1</v>
      </c>
      <c r="Y355" t="s">
        <v>98</v>
      </c>
      <c r="Z355">
        <v>2008</v>
      </c>
      <c r="AA355">
        <v>6288</v>
      </c>
      <c r="AB355">
        <v>8576000000</v>
      </c>
      <c r="AC355">
        <v>95</v>
      </c>
      <c r="AD355" t="s">
        <v>268</v>
      </c>
      <c r="AE355" t="s">
        <v>214</v>
      </c>
      <c r="AF355" t="s">
        <v>215</v>
      </c>
      <c r="AG355" t="s">
        <v>136</v>
      </c>
      <c r="AH355" t="s">
        <v>103</v>
      </c>
      <c r="AI355">
        <v>27</v>
      </c>
      <c r="AJ355">
        <v>29</v>
      </c>
      <c r="AK355">
        <v>21</v>
      </c>
      <c r="AL355">
        <v>23</v>
      </c>
      <c r="AM355">
        <v>26</v>
      </c>
      <c r="AN355">
        <v>21</v>
      </c>
      <c r="AO355">
        <v>19</v>
      </c>
      <c r="AP355">
        <v>23</v>
      </c>
      <c r="AQ355">
        <v>25</v>
      </c>
      <c r="AR355">
        <v>25</v>
      </c>
      <c r="AS355">
        <v>23</v>
      </c>
      <c r="AT355">
        <v>31</v>
      </c>
      <c r="AU355">
        <v>29</v>
      </c>
      <c r="AV355">
        <v>27</v>
      </c>
      <c r="AW355">
        <v>0</v>
      </c>
      <c r="AX355">
        <v>32</v>
      </c>
      <c r="AY355">
        <v>0</v>
      </c>
      <c r="AZ355">
        <v>35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42</v>
      </c>
      <c r="BH355">
        <v>38</v>
      </c>
      <c r="BI355">
        <v>0</v>
      </c>
      <c r="BJ355">
        <v>40</v>
      </c>
      <c r="BK355">
        <v>42</v>
      </c>
      <c r="BL355">
        <v>34</v>
      </c>
      <c r="BM355">
        <v>32</v>
      </c>
      <c r="BN355">
        <v>0</v>
      </c>
      <c r="BO355">
        <v>37</v>
      </c>
      <c r="BP355">
        <v>29</v>
      </c>
      <c r="BQ355">
        <v>33</v>
      </c>
      <c r="BR355">
        <v>32</v>
      </c>
      <c r="BS355">
        <v>32</v>
      </c>
      <c r="BT355">
        <v>36</v>
      </c>
      <c r="BU355">
        <v>34</v>
      </c>
      <c r="BV355">
        <v>38</v>
      </c>
      <c r="BW355">
        <v>38</v>
      </c>
      <c r="BX355">
        <v>37</v>
      </c>
      <c r="BY355">
        <v>0</v>
      </c>
      <c r="BZ355">
        <v>39</v>
      </c>
      <c r="CA355">
        <v>23.386363636363637</v>
      </c>
      <c r="CB355">
        <v>28</v>
      </c>
      <c r="CC355">
        <v>14.762012702456399</v>
      </c>
      <c r="CD355">
        <v>0.63122308931786353</v>
      </c>
      <c r="CE355">
        <v>0</v>
      </c>
      <c r="CF355">
        <v>42</v>
      </c>
      <c r="CG355">
        <v>42</v>
      </c>
      <c r="CH355">
        <v>12</v>
      </c>
      <c r="CI355">
        <v>12</v>
      </c>
    </row>
    <row r="356" spans="1:87" x14ac:dyDescent="0.25">
      <c r="A356">
        <v>462</v>
      </c>
      <c r="B356">
        <v>225165</v>
      </c>
      <c r="C356" t="s">
        <v>1287</v>
      </c>
      <c r="D356" t="s">
        <v>1288</v>
      </c>
      <c r="E356" t="s">
        <v>1289</v>
      </c>
      <c r="F356">
        <v>58.12</v>
      </c>
      <c r="G356" t="s">
        <v>89</v>
      </c>
      <c r="H356">
        <v>58.1</v>
      </c>
      <c r="I356" t="s">
        <v>90</v>
      </c>
      <c r="J356">
        <v>58</v>
      </c>
      <c r="K356" t="s">
        <v>91</v>
      </c>
      <c r="L356" t="s">
        <v>92</v>
      </c>
      <c r="M356" t="s">
        <v>93</v>
      </c>
      <c r="N356">
        <v>113</v>
      </c>
      <c r="O356" t="s">
        <v>119</v>
      </c>
      <c r="P356">
        <v>11</v>
      </c>
      <c r="Q356" t="s">
        <v>95</v>
      </c>
      <c r="R356">
        <v>1</v>
      </c>
      <c r="S356" t="s">
        <v>96</v>
      </c>
      <c r="T356">
        <v>1</v>
      </c>
      <c r="U356" t="s">
        <v>97</v>
      </c>
      <c r="V356">
        <v>11</v>
      </c>
      <c r="W356" t="s">
        <v>97</v>
      </c>
      <c r="X356">
        <v>1</v>
      </c>
      <c r="Y356" t="s">
        <v>98</v>
      </c>
      <c r="Z356">
        <v>2005</v>
      </c>
      <c r="AA356">
        <v>3</v>
      </c>
      <c r="AB356">
        <v>85380000</v>
      </c>
      <c r="AC356">
        <v>15</v>
      </c>
      <c r="AD356" t="s">
        <v>173</v>
      </c>
      <c r="AE356" t="s">
        <v>110</v>
      </c>
      <c r="AF356" t="s">
        <v>174</v>
      </c>
      <c r="AG356" t="s">
        <v>196</v>
      </c>
      <c r="AH356" t="s">
        <v>175</v>
      </c>
      <c r="AI356">
        <v>59</v>
      </c>
      <c r="AJ356">
        <v>59</v>
      </c>
      <c r="AK356">
        <v>61</v>
      </c>
      <c r="AL356">
        <v>61</v>
      </c>
      <c r="AM356">
        <v>61</v>
      </c>
      <c r="AN356">
        <v>60</v>
      </c>
      <c r="AO356">
        <v>58</v>
      </c>
      <c r="AP356">
        <v>60</v>
      </c>
      <c r="AQ356">
        <v>63</v>
      </c>
      <c r="AR356">
        <v>61</v>
      </c>
      <c r="AS356">
        <v>60</v>
      </c>
      <c r="AT356">
        <v>58</v>
      </c>
      <c r="AU356">
        <v>60</v>
      </c>
      <c r="AV356">
        <v>61</v>
      </c>
      <c r="AW356">
        <v>57</v>
      </c>
      <c r="AX356">
        <v>57</v>
      </c>
      <c r="AY356">
        <v>61</v>
      </c>
      <c r="AZ356">
        <v>64</v>
      </c>
      <c r="BA356">
        <v>62</v>
      </c>
      <c r="BB356">
        <v>59</v>
      </c>
      <c r="BC356">
        <v>62</v>
      </c>
      <c r="BD356">
        <v>60</v>
      </c>
      <c r="BE356">
        <v>61</v>
      </c>
      <c r="BF356">
        <v>61</v>
      </c>
      <c r="BG356">
        <v>67</v>
      </c>
      <c r="BH356">
        <v>59</v>
      </c>
      <c r="BI356">
        <v>62</v>
      </c>
      <c r="BJ356">
        <v>59</v>
      </c>
      <c r="BK356">
        <v>61</v>
      </c>
      <c r="BL356">
        <v>60</v>
      </c>
      <c r="BM356">
        <v>59</v>
      </c>
      <c r="BN356">
        <v>59</v>
      </c>
      <c r="BO356">
        <v>59</v>
      </c>
      <c r="BP356">
        <v>58</v>
      </c>
      <c r="BQ356">
        <v>58</v>
      </c>
      <c r="BR356">
        <v>60</v>
      </c>
      <c r="BS356">
        <v>60</v>
      </c>
      <c r="BT356">
        <v>61</v>
      </c>
      <c r="BU356">
        <v>57</v>
      </c>
      <c r="BV356">
        <v>59</v>
      </c>
      <c r="BW356">
        <v>60</v>
      </c>
      <c r="BX356">
        <v>62</v>
      </c>
      <c r="BY356">
        <v>62</v>
      </c>
      <c r="BZ356">
        <v>65</v>
      </c>
      <c r="CA356">
        <v>60.295454545454547</v>
      </c>
      <c r="CB356">
        <v>60</v>
      </c>
      <c r="CC356">
        <v>2.0297731051403152</v>
      </c>
      <c r="CD356">
        <v>3.3663783123322223E-2</v>
      </c>
      <c r="CE356">
        <v>57</v>
      </c>
      <c r="CF356">
        <v>67</v>
      </c>
      <c r="CG356">
        <v>10</v>
      </c>
      <c r="CH356">
        <v>6</v>
      </c>
      <c r="CI356">
        <v>6</v>
      </c>
    </row>
    <row r="357" spans="1:87" x14ac:dyDescent="0.25">
      <c r="A357">
        <v>464</v>
      </c>
      <c r="B357">
        <v>225238</v>
      </c>
      <c r="C357" t="s">
        <v>1290</v>
      </c>
      <c r="D357" t="s">
        <v>1291</v>
      </c>
      <c r="E357" t="s">
        <v>1292</v>
      </c>
      <c r="F357">
        <v>58.13</v>
      </c>
      <c r="G357" t="s">
        <v>108</v>
      </c>
      <c r="H357">
        <v>58.1</v>
      </c>
      <c r="I357" t="s">
        <v>90</v>
      </c>
      <c r="J357">
        <v>58</v>
      </c>
      <c r="K357" t="s">
        <v>91</v>
      </c>
      <c r="L357" t="s">
        <v>92</v>
      </c>
      <c r="M357" t="s">
        <v>93</v>
      </c>
      <c r="N357">
        <v>113</v>
      </c>
      <c r="O357" t="s">
        <v>119</v>
      </c>
      <c r="P357">
        <v>11</v>
      </c>
      <c r="Q357" t="s">
        <v>95</v>
      </c>
      <c r="R357">
        <v>1</v>
      </c>
      <c r="S357" t="s">
        <v>96</v>
      </c>
      <c r="T357">
        <v>1</v>
      </c>
      <c r="U357" t="s">
        <v>97</v>
      </c>
      <c r="V357">
        <v>11</v>
      </c>
      <c r="W357" t="s">
        <v>97</v>
      </c>
      <c r="X357">
        <v>1</v>
      </c>
      <c r="Y357" t="s">
        <v>98</v>
      </c>
      <c r="Z357">
        <v>1999</v>
      </c>
      <c r="AA357">
        <v>1</v>
      </c>
      <c r="AB357">
        <v>42600000</v>
      </c>
      <c r="AC357">
        <v>11</v>
      </c>
      <c r="AD357" t="s">
        <v>85</v>
      </c>
      <c r="AE357" t="s">
        <v>104</v>
      </c>
      <c r="AF357" t="s">
        <v>274</v>
      </c>
      <c r="AG357" t="s">
        <v>157</v>
      </c>
      <c r="AH357" t="s">
        <v>175</v>
      </c>
      <c r="AI357">
        <v>42</v>
      </c>
      <c r="AJ357">
        <v>40</v>
      </c>
      <c r="AK357">
        <v>42</v>
      </c>
      <c r="AL357">
        <v>40</v>
      </c>
      <c r="AM357">
        <v>39</v>
      </c>
      <c r="AN357">
        <v>39</v>
      </c>
      <c r="AO357">
        <v>40</v>
      </c>
      <c r="AP357">
        <v>40</v>
      </c>
      <c r="AQ357">
        <v>39</v>
      </c>
      <c r="AR357">
        <v>41</v>
      </c>
      <c r="AS357">
        <v>40</v>
      </c>
      <c r="AT357">
        <v>41</v>
      </c>
      <c r="AU357">
        <v>41</v>
      </c>
      <c r="AV357">
        <v>38</v>
      </c>
      <c r="AW357">
        <v>40</v>
      </c>
      <c r="AX357">
        <v>39</v>
      </c>
      <c r="AY357">
        <v>43</v>
      </c>
      <c r="AZ357">
        <v>45</v>
      </c>
      <c r="BA357">
        <v>42</v>
      </c>
      <c r="BB357">
        <v>44</v>
      </c>
      <c r="BC357">
        <v>40</v>
      </c>
      <c r="BD357">
        <v>40</v>
      </c>
      <c r="BE357">
        <v>41</v>
      </c>
      <c r="BF357">
        <v>38</v>
      </c>
      <c r="BG357">
        <v>41</v>
      </c>
      <c r="BH357">
        <v>38</v>
      </c>
      <c r="BI357">
        <v>40</v>
      </c>
      <c r="BJ357">
        <v>39</v>
      </c>
      <c r="BK357">
        <v>40</v>
      </c>
      <c r="BL357">
        <v>39</v>
      </c>
      <c r="BM357">
        <v>38</v>
      </c>
      <c r="BN357">
        <v>40</v>
      </c>
      <c r="BO357">
        <v>41</v>
      </c>
      <c r="BP357">
        <v>40</v>
      </c>
      <c r="BQ357">
        <v>41</v>
      </c>
      <c r="BR357">
        <v>40</v>
      </c>
      <c r="BS357">
        <v>40</v>
      </c>
      <c r="BT357">
        <v>40</v>
      </c>
      <c r="BU357">
        <v>39</v>
      </c>
      <c r="BV357">
        <v>39</v>
      </c>
      <c r="BW357">
        <v>38</v>
      </c>
      <c r="BX357">
        <v>39</v>
      </c>
      <c r="BY357">
        <v>40</v>
      </c>
      <c r="BZ357">
        <v>39</v>
      </c>
      <c r="CA357">
        <v>40.113636363636367</v>
      </c>
      <c r="CB357">
        <v>40</v>
      </c>
      <c r="CC357">
        <v>1.5129811799027615</v>
      </c>
      <c r="CD357">
        <v>3.7717377855932863E-2</v>
      </c>
      <c r="CE357">
        <v>38</v>
      </c>
      <c r="CF357">
        <v>45</v>
      </c>
      <c r="CG357">
        <v>7</v>
      </c>
      <c r="CH357">
        <v>-3</v>
      </c>
      <c r="CI357">
        <v>3</v>
      </c>
    </row>
    <row r="358" spans="1:87" x14ac:dyDescent="0.25">
      <c r="A358">
        <v>465</v>
      </c>
      <c r="B358">
        <v>225688</v>
      </c>
      <c r="C358" t="s">
        <v>1293</v>
      </c>
      <c r="D358" t="s">
        <v>1294</v>
      </c>
      <c r="E358" t="s">
        <v>1295</v>
      </c>
      <c r="F358">
        <v>46.49</v>
      </c>
      <c r="G358" t="s">
        <v>676</v>
      </c>
      <c r="H358">
        <v>46.4</v>
      </c>
      <c r="I358" t="s">
        <v>677</v>
      </c>
      <c r="J358">
        <v>46</v>
      </c>
      <c r="K358" t="s">
        <v>457</v>
      </c>
      <c r="L358" t="s">
        <v>281</v>
      </c>
      <c r="M358" t="s">
        <v>282</v>
      </c>
      <c r="N358">
        <v>113</v>
      </c>
      <c r="O358" t="s">
        <v>119</v>
      </c>
      <c r="P358">
        <v>11</v>
      </c>
      <c r="Q358" t="s">
        <v>95</v>
      </c>
      <c r="R358">
        <v>1</v>
      </c>
      <c r="S358" t="s">
        <v>96</v>
      </c>
      <c r="T358">
        <v>1</v>
      </c>
      <c r="U358" t="s">
        <v>97</v>
      </c>
      <c r="V358">
        <v>11</v>
      </c>
      <c r="W358" t="s">
        <v>97</v>
      </c>
      <c r="X358">
        <v>1</v>
      </c>
      <c r="Y358" t="s">
        <v>98</v>
      </c>
      <c r="Z358">
        <v>1993</v>
      </c>
      <c r="AA358">
        <v>4</v>
      </c>
      <c r="AB358">
        <v>209780000</v>
      </c>
      <c r="AC358">
        <v>15</v>
      </c>
      <c r="AD358" t="s">
        <v>173</v>
      </c>
      <c r="AE358" t="s">
        <v>110</v>
      </c>
      <c r="AF358" t="s">
        <v>174</v>
      </c>
      <c r="AG358" t="s">
        <v>297</v>
      </c>
      <c r="AH358" t="s">
        <v>175</v>
      </c>
      <c r="AI358">
        <v>28</v>
      </c>
      <c r="AJ358">
        <v>28</v>
      </c>
      <c r="AK358">
        <v>28</v>
      </c>
      <c r="AL358">
        <v>28</v>
      </c>
      <c r="AM358">
        <v>28</v>
      </c>
      <c r="AN358">
        <v>28</v>
      </c>
      <c r="AO358">
        <v>28</v>
      </c>
      <c r="AP358">
        <v>28</v>
      </c>
      <c r="AQ358">
        <v>28</v>
      </c>
      <c r="AR358">
        <v>28</v>
      </c>
      <c r="AS358">
        <v>28</v>
      </c>
      <c r="AT358">
        <v>28</v>
      </c>
      <c r="AU358">
        <v>28</v>
      </c>
      <c r="AV358">
        <v>28</v>
      </c>
      <c r="AW358">
        <v>28</v>
      </c>
      <c r="AX358">
        <v>28</v>
      </c>
      <c r="AY358">
        <v>28</v>
      </c>
      <c r="AZ358">
        <v>28</v>
      </c>
      <c r="BA358">
        <v>28</v>
      </c>
      <c r="BB358">
        <v>28</v>
      </c>
      <c r="BC358">
        <v>28</v>
      </c>
      <c r="BD358">
        <v>28</v>
      </c>
      <c r="BE358">
        <v>28</v>
      </c>
      <c r="BF358">
        <v>28</v>
      </c>
      <c r="BG358">
        <v>28</v>
      </c>
      <c r="BH358">
        <v>28</v>
      </c>
      <c r="BI358">
        <v>28</v>
      </c>
      <c r="BJ358">
        <v>28</v>
      </c>
      <c r="BK358">
        <v>28</v>
      </c>
      <c r="BL358">
        <v>28</v>
      </c>
      <c r="BM358">
        <v>28</v>
      </c>
      <c r="BN358">
        <v>28</v>
      </c>
      <c r="BO358">
        <v>28</v>
      </c>
      <c r="BP358">
        <v>28</v>
      </c>
      <c r="BQ358">
        <v>28</v>
      </c>
      <c r="BR358">
        <v>28</v>
      </c>
      <c r="BS358">
        <v>28</v>
      </c>
      <c r="BT358">
        <v>28</v>
      </c>
      <c r="BU358">
        <v>28</v>
      </c>
      <c r="BV358">
        <v>28</v>
      </c>
      <c r="BW358">
        <v>28</v>
      </c>
      <c r="BX358">
        <v>28</v>
      </c>
      <c r="BY358">
        <v>28</v>
      </c>
      <c r="BZ358">
        <v>28</v>
      </c>
      <c r="CA358">
        <v>28</v>
      </c>
      <c r="CB358">
        <v>28</v>
      </c>
      <c r="CC358">
        <v>0</v>
      </c>
      <c r="CD358">
        <v>0</v>
      </c>
      <c r="CE358">
        <v>28</v>
      </c>
      <c r="CF358">
        <v>28</v>
      </c>
      <c r="CG358">
        <v>0</v>
      </c>
      <c r="CH358">
        <v>0</v>
      </c>
      <c r="CI358">
        <v>0</v>
      </c>
    </row>
    <row r="359" spans="1:87" x14ac:dyDescent="0.25">
      <c r="A359">
        <v>466</v>
      </c>
      <c r="B359">
        <v>225737</v>
      </c>
      <c r="C359" t="s">
        <v>1296</v>
      </c>
      <c r="D359" t="s">
        <v>1054</v>
      </c>
      <c r="E359" t="s">
        <v>1055</v>
      </c>
      <c r="F359">
        <v>84.11</v>
      </c>
      <c r="G359" t="s">
        <v>612</v>
      </c>
      <c r="H359">
        <v>84.1</v>
      </c>
      <c r="I359" t="s">
        <v>338</v>
      </c>
      <c r="J359">
        <v>84</v>
      </c>
      <c r="K359" t="s">
        <v>339</v>
      </c>
      <c r="L359" t="s">
        <v>340</v>
      </c>
      <c r="M359" t="s">
        <v>341</v>
      </c>
      <c r="N359">
        <v>311</v>
      </c>
      <c r="O359" t="s">
        <v>613</v>
      </c>
      <c r="P359">
        <v>31</v>
      </c>
      <c r="Q359" t="s">
        <v>205</v>
      </c>
      <c r="R359">
        <v>3</v>
      </c>
      <c r="S359" t="s">
        <v>206</v>
      </c>
      <c r="T359">
        <v>1</v>
      </c>
      <c r="U359" t="s">
        <v>97</v>
      </c>
      <c r="V359">
        <v>11</v>
      </c>
      <c r="W359" t="s">
        <v>97</v>
      </c>
      <c r="X359">
        <v>1</v>
      </c>
      <c r="Y359" t="s">
        <v>98</v>
      </c>
      <c r="Z359">
        <v>1983</v>
      </c>
      <c r="AA359">
        <v>523</v>
      </c>
      <c r="AC359">
        <v>91</v>
      </c>
      <c r="AD359" t="s">
        <v>320</v>
      </c>
      <c r="AE359" t="s">
        <v>146</v>
      </c>
      <c r="AF359" t="s">
        <v>147</v>
      </c>
      <c r="AG359" t="s">
        <v>208</v>
      </c>
      <c r="AH359" t="s">
        <v>144</v>
      </c>
      <c r="AI359">
        <v>11</v>
      </c>
      <c r="AJ359">
        <v>11</v>
      </c>
      <c r="AK359">
        <v>11</v>
      </c>
      <c r="AL359">
        <v>11</v>
      </c>
      <c r="AM359">
        <v>11</v>
      </c>
      <c r="AN359">
        <v>11</v>
      </c>
      <c r="AO359">
        <v>11</v>
      </c>
      <c r="AP359">
        <v>11</v>
      </c>
      <c r="AQ359">
        <v>11</v>
      </c>
      <c r="AR359">
        <v>11</v>
      </c>
      <c r="AS359">
        <v>11</v>
      </c>
      <c r="AT359">
        <v>11</v>
      </c>
      <c r="AU359">
        <v>11</v>
      </c>
      <c r="AV359">
        <v>11</v>
      </c>
      <c r="AW359">
        <v>11</v>
      </c>
      <c r="AX359">
        <v>11</v>
      </c>
      <c r="AY359">
        <v>11</v>
      </c>
      <c r="AZ359">
        <v>11</v>
      </c>
      <c r="BA359">
        <v>11</v>
      </c>
      <c r="BB359">
        <v>11</v>
      </c>
      <c r="BC359">
        <v>11</v>
      </c>
      <c r="BD359">
        <v>11</v>
      </c>
      <c r="BE359">
        <v>11</v>
      </c>
      <c r="BF359">
        <v>11</v>
      </c>
      <c r="BG359">
        <v>11</v>
      </c>
      <c r="BH359">
        <v>11</v>
      </c>
      <c r="BI359">
        <v>11</v>
      </c>
      <c r="BJ359">
        <v>11</v>
      </c>
      <c r="BK359">
        <v>11</v>
      </c>
      <c r="BL359">
        <v>11</v>
      </c>
      <c r="BM359">
        <v>11</v>
      </c>
      <c r="BN359">
        <v>11</v>
      </c>
      <c r="BO359">
        <v>11</v>
      </c>
      <c r="BP359">
        <v>11</v>
      </c>
      <c r="BQ359">
        <v>11</v>
      </c>
      <c r="BR359">
        <v>11</v>
      </c>
      <c r="BS359">
        <v>11</v>
      </c>
      <c r="BT359">
        <v>11</v>
      </c>
      <c r="BU359">
        <v>11</v>
      </c>
      <c r="BV359">
        <v>11</v>
      </c>
      <c r="BW359">
        <v>11</v>
      </c>
      <c r="BX359">
        <v>11</v>
      </c>
      <c r="BY359">
        <v>11</v>
      </c>
      <c r="BZ359">
        <v>11</v>
      </c>
      <c r="CA359">
        <v>11</v>
      </c>
      <c r="CB359">
        <v>11</v>
      </c>
      <c r="CC359">
        <v>0</v>
      </c>
      <c r="CD359">
        <v>0</v>
      </c>
      <c r="CE359">
        <v>11</v>
      </c>
      <c r="CF359">
        <v>11</v>
      </c>
      <c r="CG359">
        <v>0</v>
      </c>
      <c r="CH359">
        <v>0</v>
      </c>
      <c r="CI359">
        <v>0</v>
      </c>
    </row>
    <row r="360" spans="1:87" x14ac:dyDescent="0.25">
      <c r="A360">
        <v>469</v>
      </c>
      <c r="B360">
        <v>228380</v>
      </c>
      <c r="C360" t="s">
        <v>1297</v>
      </c>
      <c r="D360" t="s">
        <v>1298</v>
      </c>
      <c r="E360" t="s">
        <v>1299</v>
      </c>
      <c r="F360">
        <v>58.12</v>
      </c>
      <c r="G360" t="s">
        <v>89</v>
      </c>
      <c r="H360">
        <v>58.1</v>
      </c>
      <c r="I360" t="s">
        <v>90</v>
      </c>
      <c r="J360">
        <v>58</v>
      </c>
      <c r="K360" t="s">
        <v>91</v>
      </c>
      <c r="L360" t="s">
        <v>92</v>
      </c>
      <c r="M360" t="s">
        <v>93</v>
      </c>
      <c r="N360">
        <v>113</v>
      </c>
      <c r="O360" t="s">
        <v>119</v>
      </c>
      <c r="P360">
        <v>11</v>
      </c>
      <c r="Q360" t="s">
        <v>95</v>
      </c>
      <c r="R360">
        <v>1</v>
      </c>
      <c r="S360" t="s">
        <v>96</v>
      </c>
      <c r="T360">
        <v>1</v>
      </c>
      <c r="U360" t="s">
        <v>97</v>
      </c>
      <c r="V360">
        <v>11</v>
      </c>
      <c r="W360" t="s">
        <v>97</v>
      </c>
      <c r="X360">
        <v>1</v>
      </c>
      <c r="Y360" t="s">
        <v>98</v>
      </c>
      <c r="Z360">
        <v>2018</v>
      </c>
      <c r="AA360">
        <v>8</v>
      </c>
      <c r="AB360">
        <v>25830000</v>
      </c>
      <c r="AC360">
        <v>22</v>
      </c>
      <c r="AD360" t="s">
        <v>195</v>
      </c>
      <c r="AE360" t="s">
        <v>104</v>
      </c>
      <c r="AF360" t="s">
        <v>274</v>
      </c>
      <c r="AG360" t="s">
        <v>233</v>
      </c>
      <c r="AH360" t="s">
        <v>175</v>
      </c>
      <c r="AI360">
        <v>86</v>
      </c>
      <c r="AJ360">
        <v>86</v>
      </c>
      <c r="AK360">
        <v>86</v>
      </c>
      <c r="AL360">
        <v>86</v>
      </c>
      <c r="AM360">
        <v>86</v>
      </c>
      <c r="AN360">
        <v>86</v>
      </c>
      <c r="AO360">
        <v>86</v>
      </c>
      <c r="AP360">
        <v>86</v>
      </c>
      <c r="AQ360">
        <v>86</v>
      </c>
      <c r="AR360">
        <v>86</v>
      </c>
      <c r="AS360">
        <v>86</v>
      </c>
      <c r="AT360">
        <v>86</v>
      </c>
      <c r="AU360">
        <v>86</v>
      </c>
      <c r="AV360">
        <v>86</v>
      </c>
      <c r="AW360">
        <v>84</v>
      </c>
      <c r="AX360">
        <v>86</v>
      </c>
      <c r="AY360">
        <v>86</v>
      </c>
      <c r="AZ360">
        <v>86</v>
      </c>
      <c r="BA360">
        <v>86</v>
      </c>
      <c r="BB360">
        <v>86</v>
      </c>
      <c r="BC360">
        <v>86</v>
      </c>
      <c r="BD360">
        <v>86</v>
      </c>
      <c r="BE360">
        <v>86</v>
      </c>
      <c r="BF360">
        <v>86</v>
      </c>
      <c r="BG360">
        <v>86</v>
      </c>
      <c r="BH360">
        <v>86</v>
      </c>
      <c r="BI360">
        <v>86</v>
      </c>
      <c r="BJ360">
        <v>86</v>
      </c>
      <c r="BK360">
        <v>86</v>
      </c>
      <c r="BL360">
        <v>86</v>
      </c>
      <c r="BM360">
        <v>86</v>
      </c>
      <c r="BN360">
        <v>86</v>
      </c>
      <c r="BO360">
        <v>86</v>
      </c>
      <c r="BP360">
        <v>86</v>
      </c>
      <c r="BQ360">
        <v>86</v>
      </c>
      <c r="BR360">
        <v>86</v>
      </c>
      <c r="BS360">
        <v>86</v>
      </c>
      <c r="BT360">
        <v>86</v>
      </c>
      <c r="BU360">
        <v>86</v>
      </c>
      <c r="BV360">
        <v>85</v>
      </c>
      <c r="BW360">
        <v>85</v>
      </c>
      <c r="BX360">
        <v>87</v>
      </c>
      <c r="BY360">
        <v>87</v>
      </c>
      <c r="BZ360">
        <v>86</v>
      </c>
      <c r="CA360">
        <v>85.954545454545453</v>
      </c>
      <c r="CB360">
        <v>86</v>
      </c>
      <c r="CC360">
        <v>0.42887334578293035</v>
      </c>
      <c r="CD360">
        <v>4.9895365453328754E-3</v>
      </c>
      <c r="CE360">
        <v>84</v>
      </c>
      <c r="CF360">
        <v>87</v>
      </c>
      <c r="CG360">
        <v>3</v>
      </c>
      <c r="CH360">
        <v>0</v>
      </c>
      <c r="CI360">
        <v>0</v>
      </c>
    </row>
    <row r="361" spans="1:87" x14ac:dyDescent="0.25">
      <c r="A361">
        <v>470</v>
      </c>
      <c r="B361">
        <v>228675</v>
      </c>
      <c r="C361" t="s">
        <v>1300</v>
      </c>
      <c r="D361" t="s">
        <v>545</v>
      </c>
      <c r="E361" t="s">
        <v>546</v>
      </c>
      <c r="F361">
        <v>58.13</v>
      </c>
      <c r="G361" t="s">
        <v>108</v>
      </c>
      <c r="H361">
        <v>58.1</v>
      </c>
      <c r="I361" t="s">
        <v>90</v>
      </c>
      <c r="J361">
        <v>58</v>
      </c>
      <c r="K361" t="s">
        <v>91</v>
      </c>
      <c r="L361" t="s">
        <v>92</v>
      </c>
      <c r="M361" t="s">
        <v>93</v>
      </c>
      <c r="N361">
        <v>113</v>
      </c>
      <c r="O361" t="s">
        <v>119</v>
      </c>
      <c r="P361">
        <v>11</v>
      </c>
      <c r="Q361" t="s">
        <v>95</v>
      </c>
      <c r="R361">
        <v>1</v>
      </c>
      <c r="S361" t="s">
        <v>96</v>
      </c>
      <c r="T361">
        <v>1</v>
      </c>
      <c r="U361" t="s">
        <v>97</v>
      </c>
      <c r="V361">
        <v>11</v>
      </c>
      <c r="W361" t="s">
        <v>97</v>
      </c>
      <c r="X361">
        <v>1</v>
      </c>
      <c r="Y361" t="s">
        <v>98</v>
      </c>
      <c r="Z361">
        <v>1990</v>
      </c>
      <c r="AA361">
        <v>43</v>
      </c>
      <c r="AB361">
        <v>1407230000</v>
      </c>
      <c r="AC361">
        <v>40</v>
      </c>
      <c r="AD361" t="s">
        <v>283</v>
      </c>
      <c r="AE361" t="s">
        <v>158</v>
      </c>
      <c r="AF361" t="s">
        <v>183</v>
      </c>
      <c r="AG361" t="s">
        <v>163</v>
      </c>
      <c r="AH361" t="s">
        <v>137</v>
      </c>
      <c r="AI361">
        <v>92</v>
      </c>
      <c r="AJ361">
        <v>75</v>
      </c>
      <c r="AK361">
        <v>75</v>
      </c>
      <c r="AL361">
        <v>81</v>
      </c>
      <c r="AM361">
        <v>79</v>
      </c>
      <c r="AN361">
        <v>77</v>
      </c>
      <c r="AO361">
        <v>80</v>
      </c>
      <c r="AP361">
        <v>74</v>
      </c>
      <c r="AQ361">
        <v>76</v>
      </c>
      <c r="AR361">
        <v>80</v>
      </c>
      <c r="AS361">
        <v>79</v>
      </c>
      <c r="AT361">
        <v>80</v>
      </c>
      <c r="AU361">
        <v>81</v>
      </c>
      <c r="AV361">
        <v>79</v>
      </c>
      <c r="AW361">
        <v>82</v>
      </c>
      <c r="AX361">
        <v>80</v>
      </c>
      <c r="AY361">
        <v>76</v>
      </c>
      <c r="AZ361">
        <v>89</v>
      </c>
      <c r="BA361">
        <v>94</v>
      </c>
      <c r="BB361">
        <v>90</v>
      </c>
      <c r="BC361">
        <v>82</v>
      </c>
      <c r="BD361">
        <v>74</v>
      </c>
      <c r="BE361">
        <v>80</v>
      </c>
      <c r="BF361">
        <v>85</v>
      </c>
      <c r="BG361">
        <v>86</v>
      </c>
      <c r="BH361">
        <v>85</v>
      </c>
      <c r="BI361">
        <v>84</v>
      </c>
      <c r="BJ361">
        <v>85</v>
      </c>
      <c r="BK361">
        <v>84</v>
      </c>
      <c r="BL361">
        <v>89</v>
      </c>
      <c r="BM361">
        <v>82</v>
      </c>
      <c r="BN361">
        <v>78</v>
      </c>
      <c r="BO361">
        <v>76</v>
      </c>
      <c r="BP361">
        <v>79</v>
      </c>
      <c r="BQ361">
        <v>78</v>
      </c>
      <c r="BR361">
        <v>74</v>
      </c>
      <c r="BS361">
        <v>74</v>
      </c>
      <c r="BT361">
        <v>76</v>
      </c>
      <c r="BU361">
        <v>78</v>
      </c>
      <c r="BV361">
        <v>73</v>
      </c>
      <c r="BW361">
        <v>81</v>
      </c>
      <c r="BX361">
        <v>88</v>
      </c>
      <c r="BY361">
        <v>89</v>
      </c>
      <c r="BZ361">
        <v>86</v>
      </c>
      <c r="CA361">
        <v>81.02272727272728</v>
      </c>
      <c r="CB361">
        <v>80</v>
      </c>
      <c r="CC361">
        <v>5.3417558143089998</v>
      </c>
      <c r="CD361">
        <v>6.5929104019522011E-2</v>
      </c>
      <c r="CE361">
        <v>73</v>
      </c>
      <c r="CF361">
        <v>94</v>
      </c>
      <c r="CG361">
        <v>21</v>
      </c>
      <c r="CH361">
        <v>-6</v>
      </c>
      <c r="CI361">
        <v>6</v>
      </c>
    </row>
    <row r="362" spans="1:87" x14ac:dyDescent="0.25">
      <c r="A362">
        <v>471</v>
      </c>
      <c r="B362">
        <v>228904</v>
      </c>
      <c r="C362" t="s">
        <v>1301</v>
      </c>
      <c r="D362" t="s">
        <v>1302</v>
      </c>
      <c r="E362" t="s">
        <v>1303</v>
      </c>
      <c r="F362">
        <v>82.99</v>
      </c>
      <c r="G362" t="s">
        <v>761</v>
      </c>
      <c r="H362">
        <v>82.9</v>
      </c>
      <c r="I362" t="s">
        <v>762</v>
      </c>
      <c r="J362">
        <v>82</v>
      </c>
      <c r="K362" t="s">
        <v>720</v>
      </c>
      <c r="L362" t="s">
        <v>721</v>
      </c>
      <c r="M362" t="s">
        <v>722</v>
      </c>
      <c r="N362">
        <v>573</v>
      </c>
      <c r="O362" t="s">
        <v>141</v>
      </c>
      <c r="P362">
        <v>57</v>
      </c>
      <c r="Q362" t="s">
        <v>142</v>
      </c>
      <c r="R362">
        <v>5</v>
      </c>
      <c r="S362" t="s">
        <v>143</v>
      </c>
      <c r="T362">
        <v>1</v>
      </c>
      <c r="U362" t="s">
        <v>97</v>
      </c>
      <c r="V362">
        <v>11</v>
      </c>
      <c r="W362" t="s">
        <v>97</v>
      </c>
      <c r="X362">
        <v>1</v>
      </c>
      <c r="Y362" t="s">
        <v>98</v>
      </c>
      <c r="Z362">
        <v>2011</v>
      </c>
      <c r="AA362">
        <v>230</v>
      </c>
      <c r="AB362">
        <v>25940000</v>
      </c>
      <c r="AC362">
        <v>70</v>
      </c>
      <c r="AD362" t="s">
        <v>287</v>
      </c>
      <c r="AE362" t="s">
        <v>104</v>
      </c>
      <c r="AF362" t="s">
        <v>274</v>
      </c>
      <c r="AG362" t="s">
        <v>102</v>
      </c>
      <c r="AH362" t="s">
        <v>124</v>
      </c>
      <c r="AI362">
        <v>14</v>
      </c>
      <c r="AJ362">
        <v>14</v>
      </c>
      <c r="AK362">
        <v>15</v>
      </c>
      <c r="AL362">
        <v>14</v>
      </c>
      <c r="AM362">
        <v>14</v>
      </c>
      <c r="AN362">
        <v>14</v>
      </c>
      <c r="AO362">
        <v>13</v>
      </c>
      <c r="AP362">
        <v>14</v>
      </c>
      <c r="AQ362">
        <v>14</v>
      </c>
      <c r="AR362">
        <v>14</v>
      </c>
      <c r="AS362">
        <v>15</v>
      </c>
      <c r="AT362">
        <v>15</v>
      </c>
      <c r="AU362">
        <v>17</v>
      </c>
      <c r="AV362">
        <v>13</v>
      </c>
      <c r="AW362">
        <v>14</v>
      </c>
      <c r="AX362">
        <v>14</v>
      </c>
      <c r="AY362">
        <v>14</v>
      </c>
      <c r="AZ362">
        <v>14</v>
      </c>
      <c r="BA362">
        <v>14</v>
      </c>
      <c r="BB362">
        <v>14</v>
      </c>
      <c r="BC362">
        <v>14</v>
      </c>
      <c r="BD362">
        <v>14</v>
      </c>
      <c r="BE362">
        <v>14</v>
      </c>
      <c r="BF362">
        <v>16</v>
      </c>
      <c r="BG362">
        <v>14</v>
      </c>
      <c r="BH362">
        <v>13</v>
      </c>
      <c r="BI362">
        <v>13</v>
      </c>
      <c r="BJ362">
        <v>14</v>
      </c>
      <c r="BK362">
        <v>13</v>
      </c>
      <c r="BL362">
        <v>13</v>
      </c>
      <c r="BM362">
        <v>13</v>
      </c>
      <c r="BN362">
        <v>13</v>
      </c>
      <c r="BO362">
        <v>13</v>
      </c>
      <c r="BP362">
        <v>13</v>
      </c>
      <c r="BQ362">
        <v>13</v>
      </c>
      <c r="BR362">
        <v>13</v>
      </c>
      <c r="BS362">
        <v>12</v>
      </c>
      <c r="BT362">
        <v>12</v>
      </c>
      <c r="BU362">
        <v>12</v>
      </c>
      <c r="BV362">
        <v>13</v>
      </c>
      <c r="BW362">
        <v>14</v>
      </c>
      <c r="BX362">
        <v>14</v>
      </c>
      <c r="BY362">
        <v>14</v>
      </c>
      <c r="BZ362">
        <v>14</v>
      </c>
      <c r="CA362">
        <v>13.75</v>
      </c>
      <c r="CB362">
        <v>14</v>
      </c>
      <c r="CC362">
        <v>0.94315156985551862</v>
      </c>
      <c r="CD362">
        <v>6.8592841444037725E-2</v>
      </c>
      <c r="CE362">
        <v>12</v>
      </c>
      <c r="CF362">
        <v>17</v>
      </c>
      <c r="CG362">
        <v>5</v>
      </c>
      <c r="CH362">
        <v>0</v>
      </c>
      <c r="CI362">
        <v>0</v>
      </c>
    </row>
    <row r="363" spans="1:87" x14ac:dyDescent="0.25">
      <c r="A363">
        <v>472</v>
      </c>
      <c r="B363">
        <v>229537</v>
      </c>
      <c r="C363" t="s">
        <v>1304</v>
      </c>
      <c r="D363" t="s">
        <v>1305</v>
      </c>
      <c r="E363" t="s">
        <v>1306</v>
      </c>
      <c r="F363">
        <v>69.099999999999994</v>
      </c>
      <c r="G363" t="s">
        <v>1307</v>
      </c>
      <c r="H363">
        <v>69.099999999999994</v>
      </c>
      <c r="I363" t="s">
        <v>1307</v>
      </c>
      <c r="J363">
        <v>69</v>
      </c>
      <c r="K363" t="s">
        <v>1308</v>
      </c>
      <c r="L363" t="s">
        <v>117</v>
      </c>
      <c r="M363" t="s">
        <v>118</v>
      </c>
      <c r="N363">
        <v>541</v>
      </c>
      <c r="O363" t="s">
        <v>1309</v>
      </c>
      <c r="P363">
        <v>54</v>
      </c>
      <c r="Q363" t="s">
        <v>1310</v>
      </c>
      <c r="R363">
        <v>5</v>
      </c>
      <c r="S363" t="s">
        <v>143</v>
      </c>
      <c r="T363">
        <v>1</v>
      </c>
      <c r="U363" t="s">
        <v>97</v>
      </c>
      <c r="V363">
        <v>11</v>
      </c>
      <c r="W363" t="s">
        <v>97</v>
      </c>
      <c r="X363">
        <v>1</v>
      </c>
      <c r="Y363" t="s">
        <v>98</v>
      </c>
      <c r="Z363">
        <v>1995</v>
      </c>
      <c r="AA363">
        <v>127</v>
      </c>
      <c r="AC363">
        <v>61</v>
      </c>
      <c r="AD363" t="s">
        <v>145</v>
      </c>
      <c r="AE363" t="s">
        <v>146</v>
      </c>
      <c r="AF363" t="s">
        <v>147</v>
      </c>
      <c r="AG363" t="s">
        <v>297</v>
      </c>
      <c r="AH363" t="s">
        <v>144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10</v>
      </c>
      <c r="BB363">
        <v>15</v>
      </c>
      <c r="BC363">
        <v>15</v>
      </c>
      <c r="BD363">
        <v>10</v>
      </c>
      <c r="BE363">
        <v>10</v>
      </c>
      <c r="BF363">
        <v>11</v>
      </c>
      <c r="BG363">
        <v>8</v>
      </c>
      <c r="BH363">
        <v>6</v>
      </c>
      <c r="BI363">
        <v>7</v>
      </c>
      <c r="BJ363">
        <v>5</v>
      </c>
      <c r="BK363">
        <v>4</v>
      </c>
      <c r="BL363">
        <v>4</v>
      </c>
      <c r="BM363">
        <v>4</v>
      </c>
      <c r="BN363">
        <v>4</v>
      </c>
      <c r="BO363">
        <v>5</v>
      </c>
      <c r="BP363">
        <v>1</v>
      </c>
      <c r="BQ363">
        <v>1</v>
      </c>
      <c r="BR363">
        <v>2</v>
      </c>
      <c r="BS363">
        <v>2</v>
      </c>
      <c r="BT363">
        <v>3</v>
      </c>
      <c r="BU363">
        <v>1</v>
      </c>
      <c r="BV363">
        <v>2</v>
      </c>
      <c r="BW363">
        <v>3</v>
      </c>
      <c r="BX363">
        <v>2</v>
      </c>
      <c r="BY363">
        <v>6</v>
      </c>
      <c r="BZ363">
        <v>4</v>
      </c>
      <c r="CA363">
        <v>3.4772727272727271</v>
      </c>
      <c r="CB363">
        <v>2</v>
      </c>
      <c r="CC363">
        <v>4.1901803056261793</v>
      </c>
      <c r="CD363">
        <v>1.2050191728598163</v>
      </c>
      <c r="CE363">
        <v>0</v>
      </c>
      <c r="CF363">
        <v>15</v>
      </c>
      <c r="CG363">
        <v>15</v>
      </c>
      <c r="CH363">
        <v>4</v>
      </c>
      <c r="CI363">
        <v>4</v>
      </c>
    </row>
    <row r="364" spans="1:87" x14ac:dyDescent="0.25">
      <c r="A364">
        <v>477</v>
      </c>
      <c r="B364">
        <v>231938</v>
      </c>
      <c r="C364" t="s">
        <v>1311</v>
      </c>
      <c r="D364" t="s">
        <v>1312</v>
      </c>
      <c r="E364" t="s">
        <v>1313</v>
      </c>
      <c r="F364">
        <v>63.91</v>
      </c>
      <c r="G364" t="s">
        <v>212</v>
      </c>
      <c r="H364">
        <v>63.9</v>
      </c>
      <c r="I364" t="s">
        <v>213</v>
      </c>
      <c r="J364">
        <v>63</v>
      </c>
      <c r="K364" t="s">
        <v>172</v>
      </c>
      <c r="L364" t="s">
        <v>131</v>
      </c>
      <c r="M364" t="s">
        <v>132</v>
      </c>
      <c r="N364">
        <v>113</v>
      </c>
      <c r="O364" t="s">
        <v>119</v>
      </c>
      <c r="P364">
        <v>11</v>
      </c>
      <c r="Q364" t="s">
        <v>95</v>
      </c>
      <c r="R364">
        <v>1</v>
      </c>
      <c r="S364" t="s">
        <v>96</v>
      </c>
      <c r="T364">
        <v>6</v>
      </c>
      <c r="U364" t="s">
        <v>266</v>
      </c>
      <c r="V364">
        <v>70</v>
      </c>
      <c r="W364" t="s">
        <v>267</v>
      </c>
      <c r="X364">
        <v>3</v>
      </c>
      <c r="Y364" t="s">
        <v>240</v>
      </c>
      <c r="Z364">
        <v>2021</v>
      </c>
      <c r="AA364">
        <v>3</v>
      </c>
      <c r="AB364">
        <v>42660000</v>
      </c>
      <c r="AC364">
        <v>15</v>
      </c>
      <c r="AD364" t="s">
        <v>173</v>
      </c>
      <c r="AE364" t="s">
        <v>104</v>
      </c>
      <c r="AF364" t="s">
        <v>274</v>
      </c>
      <c r="AG364" t="s">
        <v>123</v>
      </c>
      <c r="AH364" t="s">
        <v>175</v>
      </c>
      <c r="AI364">
        <v>150</v>
      </c>
      <c r="AJ364">
        <v>150</v>
      </c>
      <c r="AK364">
        <v>123</v>
      </c>
      <c r="AL364">
        <v>123</v>
      </c>
      <c r="AM364">
        <v>126</v>
      </c>
      <c r="AN364">
        <v>120</v>
      </c>
      <c r="AO364">
        <v>120</v>
      </c>
      <c r="AP364">
        <v>125</v>
      </c>
      <c r="AQ364">
        <v>124</v>
      </c>
      <c r="AR364">
        <v>125</v>
      </c>
      <c r="AS364">
        <v>126</v>
      </c>
      <c r="AT364">
        <v>124</v>
      </c>
      <c r="AU364">
        <v>129</v>
      </c>
      <c r="AV364">
        <v>122</v>
      </c>
      <c r="AW364">
        <v>131</v>
      </c>
      <c r="AX364">
        <v>125</v>
      </c>
      <c r="AY364">
        <v>127</v>
      </c>
      <c r="AZ364">
        <v>124</v>
      </c>
      <c r="BA364">
        <v>125</v>
      </c>
      <c r="BB364">
        <v>129</v>
      </c>
      <c r="BC364">
        <v>126</v>
      </c>
      <c r="BD364">
        <v>126</v>
      </c>
      <c r="BE364">
        <v>126</v>
      </c>
      <c r="BF364">
        <v>117</v>
      </c>
      <c r="BG364">
        <v>128</v>
      </c>
      <c r="BH364">
        <v>124</v>
      </c>
      <c r="BI364">
        <v>128</v>
      </c>
      <c r="BJ364">
        <v>128</v>
      </c>
      <c r="BK364">
        <v>127</v>
      </c>
      <c r="BL364">
        <v>126</v>
      </c>
      <c r="BM364">
        <v>129</v>
      </c>
      <c r="BN364">
        <v>122</v>
      </c>
      <c r="BO364">
        <v>127</v>
      </c>
      <c r="BP364">
        <v>120</v>
      </c>
      <c r="BQ364">
        <v>125</v>
      </c>
      <c r="BR364">
        <v>119</v>
      </c>
      <c r="BS364">
        <v>123</v>
      </c>
      <c r="BT364">
        <v>124</v>
      </c>
      <c r="BU364">
        <v>125</v>
      </c>
      <c r="BV364">
        <v>126</v>
      </c>
      <c r="BW364">
        <v>124</v>
      </c>
      <c r="BX364">
        <v>124</v>
      </c>
      <c r="BY364">
        <v>120</v>
      </c>
      <c r="BZ364">
        <v>125</v>
      </c>
      <c r="CA364">
        <v>125.84090909090909</v>
      </c>
      <c r="CB364">
        <v>125</v>
      </c>
      <c r="CC364">
        <v>6.0729793531759562</v>
      </c>
      <c r="CD364">
        <v>4.8259182145519608E-2</v>
      </c>
      <c r="CE364">
        <v>117</v>
      </c>
      <c r="CF364">
        <v>150</v>
      </c>
      <c r="CG364">
        <v>33</v>
      </c>
      <c r="CH364">
        <v>-25</v>
      </c>
      <c r="CI364">
        <v>25</v>
      </c>
    </row>
    <row r="365" spans="1:87" x14ac:dyDescent="0.25">
      <c r="A365">
        <v>478</v>
      </c>
      <c r="B365">
        <v>232342</v>
      </c>
      <c r="C365" t="s">
        <v>1314</v>
      </c>
      <c r="D365" t="s">
        <v>1315</v>
      </c>
      <c r="E365" t="s">
        <v>1316</v>
      </c>
      <c r="F365">
        <v>62.9</v>
      </c>
      <c r="G365" t="s">
        <v>296</v>
      </c>
      <c r="H365">
        <v>62.9</v>
      </c>
      <c r="I365" t="s">
        <v>296</v>
      </c>
      <c r="J365">
        <v>62</v>
      </c>
      <c r="K365" t="s">
        <v>130</v>
      </c>
      <c r="L365" t="s">
        <v>131</v>
      </c>
      <c r="M365" t="s">
        <v>132</v>
      </c>
      <c r="N365">
        <v>114</v>
      </c>
      <c r="O365" t="s">
        <v>94</v>
      </c>
      <c r="P365">
        <v>11</v>
      </c>
      <c r="Q365" t="s">
        <v>95</v>
      </c>
      <c r="R365">
        <v>1</v>
      </c>
      <c r="S365" t="s">
        <v>96</v>
      </c>
      <c r="T365">
        <v>1</v>
      </c>
      <c r="U365" t="s">
        <v>97</v>
      </c>
      <c r="V365">
        <v>11</v>
      </c>
      <c r="W365" t="s">
        <v>97</v>
      </c>
      <c r="X365">
        <v>1</v>
      </c>
      <c r="Y365" t="s">
        <v>98</v>
      </c>
      <c r="Z365">
        <v>2025</v>
      </c>
      <c r="AA365">
        <v>193</v>
      </c>
      <c r="AC365">
        <v>62</v>
      </c>
      <c r="AD365" t="s">
        <v>162</v>
      </c>
      <c r="AE365" t="s">
        <v>146</v>
      </c>
      <c r="AF365" t="s">
        <v>147</v>
      </c>
      <c r="AG365" t="s">
        <v>123</v>
      </c>
      <c r="AH365" t="s">
        <v>144</v>
      </c>
      <c r="AI365">
        <v>39</v>
      </c>
      <c r="AJ365">
        <v>39</v>
      </c>
      <c r="AK365">
        <v>39</v>
      </c>
      <c r="AL365">
        <v>39</v>
      </c>
      <c r="AM365">
        <v>39</v>
      </c>
      <c r="AN365">
        <v>41</v>
      </c>
      <c r="AO365">
        <v>41</v>
      </c>
      <c r="AP365">
        <v>41</v>
      </c>
      <c r="AQ365">
        <v>41</v>
      </c>
      <c r="AR365">
        <v>41</v>
      </c>
      <c r="AS365">
        <v>41</v>
      </c>
      <c r="AT365">
        <v>42</v>
      </c>
      <c r="AU365">
        <v>42</v>
      </c>
      <c r="AV365">
        <v>43</v>
      </c>
      <c r="AW365">
        <v>43</v>
      </c>
      <c r="AX365">
        <v>44</v>
      </c>
      <c r="AY365">
        <v>44</v>
      </c>
      <c r="AZ365">
        <v>44</v>
      </c>
      <c r="BA365">
        <v>45</v>
      </c>
      <c r="BB365">
        <v>45</v>
      </c>
      <c r="BC365">
        <v>45</v>
      </c>
      <c r="BD365">
        <v>46</v>
      </c>
      <c r="BE365">
        <v>46</v>
      </c>
      <c r="BF365">
        <v>46</v>
      </c>
      <c r="BG365">
        <v>46</v>
      </c>
      <c r="BH365">
        <v>46</v>
      </c>
      <c r="BI365">
        <v>46</v>
      </c>
      <c r="BJ365">
        <v>46</v>
      </c>
      <c r="BK365">
        <v>47</v>
      </c>
      <c r="BL365">
        <v>47</v>
      </c>
      <c r="BM365">
        <v>47</v>
      </c>
      <c r="BN365">
        <v>47</v>
      </c>
      <c r="BO365">
        <v>47</v>
      </c>
      <c r="BP365">
        <v>47</v>
      </c>
      <c r="BQ365">
        <v>47</v>
      </c>
      <c r="BR365">
        <v>13</v>
      </c>
      <c r="BS365">
        <v>13</v>
      </c>
      <c r="BT365">
        <v>13</v>
      </c>
      <c r="BU365">
        <v>13</v>
      </c>
      <c r="BV365">
        <v>41</v>
      </c>
      <c r="BW365">
        <v>41</v>
      </c>
      <c r="BX365">
        <v>41</v>
      </c>
      <c r="BY365">
        <v>41</v>
      </c>
      <c r="BZ365">
        <v>42</v>
      </c>
      <c r="CA365">
        <v>40.613636363636367</v>
      </c>
      <c r="CB365">
        <v>42.5</v>
      </c>
      <c r="CC365">
        <v>9.2289128818605999</v>
      </c>
      <c r="CD365">
        <v>0.22723680291094928</v>
      </c>
      <c r="CE365">
        <v>13</v>
      </c>
      <c r="CF365">
        <v>47</v>
      </c>
      <c r="CG365">
        <v>34</v>
      </c>
      <c r="CH365">
        <v>3</v>
      </c>
      <c r="CI365">
        <v>3</v>
      </c>
    </row>
    <row r="366" spans="1:87" x14ac:dyDescent="0.25">
      <c r="A366">
        <v>479</v>
      </c>
      <c r="B366">
        <v>232488</v>
      </c>
      <c r="C366" t="s">
        <v>1317</v>
      </c>
      <c r="D366" t="s">
        <v>1254</v>
      </c>
      <c r="E366" t="s">
        <v>1255</v>
      </c>
      <c r="F366">
        <v>60.39</v>
      </c>
      <c r="G366" t="s">
        <v>152</v>
      </c>
      <c r="H366">
        <v>60.3</v>
      </c>
      <c r="I366" t="s">
        <v>153</v>
      </c>
      <c r="J366">
        <v>60</v>
      </c>
      <c r="K366" t="s">
        <v>154</v>
      </c>
      <c r="L366" t="s">
        <v>92</v>
      </c>
      <c r="M366" t="s">
        <v>93</v>
      </c>
      <c r="N366">
        <v>113</v>
      </c>
      <c r="O366" t="s">
        <v>119</v>
      </c>
      <c r="P366">
        <v>11</v>
      </c>
      <c r="Q366" t="s">
        <v>95</v>
      </c>
      <c r="R366">
        <v>1</v>
      </c>
      <c r="S366" t="s">
        <v>96</v>
      </c>
      <c r="T366">
        <v>1</v>
      </c>
      <c r="U366" t="s">
        <v>97</v>
      </c>
      <c r="V366">
        <v>11</v>
      </c>
      <c r="W366" t="s">
        <v>97</v>
      </c>
      <c r="X366">
        <v>1</v>
      </c>
      <c r="Y366" t="s">
        <v>98</v>
      </c>
      <c r="Z366">
        <v>2008</v>
      </c>
      <c r="AA366">
        <v>1</v>
      </c>
      <c r="AB366">
        <v>16450000</v>
      </c>
      <c r="AC366">
        <v>11</v>
      </c>
      <c r="AD366" t="s">
        <v>85</v>
      </c>
      <c r="AE366" t="s">
        <v>85</v>
      </c>
      <c r="AF366" t="s">
        <v>356</v>
      </c>
      <c r="AG366" t="s">
        <v>136</v>
      </c>
      <c r="AH366" t="s">
        <v>175</v>
      </c>
      <c r="AI366">
        <v>34</v>
      </c>
      <c r="AJ366">
        <v>34</v>
      </c>
      <c r="AK366">
        <v>33</v>
      </c>
      <c r="AL366">
        <v>33</v>
      </c>
      <c r="AM366">
        <v>33</v>
      </c>
      <c r="AN366">
        <v>33</v>
      </c>
      <c r="AO366">
        <v>33</v>
      </c>
      <c r="AP366">
        <v>33</v>
      </c>
      <c r="AQ366">
        <v>33</v>
      </c>
      <c r="AR366">
        <v>33</v>
      </c>
      <c r="AS366">
        <v>33</v>
      </c>
      <c r="AT366">
        <v>33</v>
      </c>
      <c r="AU366">
        <v>34</v>
      </c>
      <c r="AV366">
        <v>34</v>
      </c>
      <c r="AW366">
        <v>34</v>
      </c>
      <c r="AX366">
        <v>34</v>
      </c>
      <c r="AY366">
        <v>34</v>
      </c>
      <c r="AZ366">
        <v>34</v>
      </c>
      <c r="BA366">
        <v>34</v>
      </c>
      <c r="BB366">
        <v>34</v>
      </c>
      <c r="BC366">
        <v>34</v>
      </c>
      <c r="BD366">
        <v>34</v>
      </c>
      <c r="BE366">
        <v>34</v>
      </c>
      <c r="BF366">
        <v>34</v>
      </c>
      <c r="BG366">
        <v>34</v>
      </c>
      <c r="BH366">
        <v>34</v>
      </c>
      <c r="BI366">
        <v>34</v>
      </c>
      <c r="BJ366">
        <v>34</v>
      </c>
      <c r="BK366">
        <v>34</v>
      </c>
      <c r="BL366">
        <v>34</v>
      </c>
      <c r="BM366">
        <v>34</v>
      </c>
      <c r="BN366">
        <v>34</v>
      </c>
      <c r="BO366">
        <v>34</v>
      </c>
      <c r="BP366">
        <v>34</v>
      </c>
      <c r="BQ366">
        <v>34</v>
      </c>
      <c r="BR366">
        <v>34</v>
      </c>
      <c r="BS366">
        <v>34</v>
      </c>
      <c r="BT366">
        <v>34</v>
      </c>
      <c r="BU366">
        <v>34</v>
      </c>
      <c r="BV366">
        <v>34</v>
      </c>
      <c r="BW366">
        <v>34</v>
      </c>
      <c r="BX366">
        <v>59</v>
      </c>
      <c r="BY366">
        <v>59</v>
      </c>
      <c r="BZ366">
        <v>59</v>
      </c>
      <c r="CA366">
        <v>35.477272727272727</v>
      </c>
      <c r="CB366">
        <v>34</v>
      </c>
      <c r="CC366">
        <v>6.4501257833909351</v>
      </c>
      <c r="CD366">
        <v>0.18181007973683611</v>
      </c>
      <c r="CE366">
        <v>33</v>
      </c>
      <c r="CF366">
        <v>59</v>
      </c>
      <c r="CG366">
        <v>26</v>
      </c>
      <c r="CH366">
        <v>25</v>
      </c>
      <c r="CI366">
        <v>25</v>
      </c>
    </row>
    <row r="367" spans="1:87" x14ac:dyDescent="0.25">
      <c r="A367">
        <v>480</v>
      </c>
      <c r="B367">
        <v>232652</v>
      </c>
      <c r="C367" t="s">
        <v>1318</v>
      </c>
      <c r="D367" t="s">
        <v>1116</v>
      </c>
      <c r="E367" t="s">
        <v>1117</v>
      </c>
      <c r="F367">
        <v>47.78</v>
      </c>
      <c r="G367" t="s">
        <v>865</v>
      </c>
      <c r="H367">
        <v>47.7</v>
      </c>
      <c r="I367" t="s">
        <v>279</v>
      </c>
      <c r="J367">
        <v>47</v>
      </c>
      <c r="K367" t="s">
        <v>280</v>
      </c>
      <c r="L367" t="s">
        <v>281</v>
      </c>
      <c r="M367" t="s">
        <v>282</v>
      </c>
      <c r="N367">
        <v>117</v>
      </c>
      <c r="O367" t="s">
        <v>376</v>
      </c>
      <c r="P367">
        <v>11</v>
      </c>
      <c r="Q367" t="s">
        <v>95</v>
      </c>
      <c r="R367">
        <v>1</v>
      </c>
      <c r="S367" t="s">
        <v>96</v>
      </c>
      <c r="T367">
        <v>1</v>
      </c>
      <c r="U367" t="s">
        <v>97</v>
      </c>
      <c r="V367">
        <v>11</v>
      </c>
      <c r="W367" t="s">
        <v>97</v>
      </c>
      <c r="X367">
        <v>1</v>
      </c>
      <c r="Y367" t="s">
        <v>98</v>
      </c>
      <c r="Z367">
        <v>1999</v>
      </c>
      <c r="AA367">
        <v>3</v>
      </c>
      <c r="AB367">
        <v>52500000</v>
      </c>
      <c r="AC367">
        <v>15</v>
      </c>
      <c r="AD367" t="s">
        <v>173</v>
      </c>
      <c r="AE367" t="s">
        <v>110</v>
      </c>
      <c r="AF367" t="s">
        <v>174</v>
      </c>
      <c r="AG367" t="s">
        <v>157</v>
      </c>
      <c r="AH367" t="s">
        <v>175</v>
      </c>
      <c r="AI367">
        <v>53</v>
      </c>
      <c r="AJ367">
        <v>50</v>
      </c>
      <c r="AK367">
        <v>49</v>
      </c>
      <c r="AL367">
        <v>55</v>
      </c>
      <c r="AM367">
        <v>56</v>
      </c>
      <c r="AN367">
        <v>58</v>
      </c>
      <c r="AO367">
        <v>57</v>
      </c>
      <c r="AP367">
        <v>54</v>
      </c>
      <c r="AQ367">
        <v>58</v>
      </c>
      <c r="AR367">
        <v>56</v>
      </c>
      <c r="AS367">
        <v>56</v>
      </c>
      <c r="AT367">
        <v>55</v>
      </c>
      <c r="AU367">
        <v>56</v>
      </c>
      <c r="AV367">
        <v>58</v>
      </c>
      <c r="AW367">
        <v>54</v>
      </c>
      <c r="AX367">
        <v>55</v>
      </c>
      <c r="AY367">
        <v>80</v>
      </c>
      <c r="AZ367">
        <v>81</v>
      </c>
      <c r="BA367">
        <v>66</v>
      </c>
      <c r="BB367">
        <v>68</v>
      </c>
      <c r="BC367">
        <v>63</v>
      </c>
      <c r="BD367">
        <v>64</v>
      </c>
      <c r="BE367">
        <v>31</v>
      </c>
      <c r="BF367">
        <v>41</v>
      </c>
      <c r="BG367">
        <v>58</v>
      </c>
      <c r="BH367">
        <v>51</v>
      </c>
      <c r="BI367">
        <v>40</v>
      </c>
      <c r="BJ367">
        <v>27</v>
      </c>
      <c r="BK367">
        <v>24</v>
      </c>
      <c r="BL367">
        <v>25</v>
      </c>
      <c r="BM367">
        <v>25</v>
      </c>
      <c r="BN367">
        <v>24</v>
      </c>
      <c r="BO367">
        <v>22</v>
      </c>
      <c r="BP367">
        <v>23</v>
      </c>
      <c r="BQ367">
        <v>23</v>
      </c>
      <c r="BR367">
        <v>21</v>
      </c>
      <c r="BS367">
        <v>18</v>
      </c>
      <c r="BT367">
        <v>19</v>
      </c>
      <c r="BU367">
        <v>21</v>
      </c>
      <c r="BV367">
        <v>21</v>
      </c>
      <c r="BW367">
        <v>22</v>
      </c>
      <c r="BX367">
        <v>22</v>
      </c>
      <c r="BY367">
        <v>20</v>
      </c>
      <c r="BZ367">
        <v>21</v>
      </c>
      <c r="CA367">
        <v>43.204545454545453</v>
      </c>
      <c r="CB367">
        <v>50.5</v>
      </c>
      <c r="CC367">
        <v>18.722675650384847</v>
      </c>
      <c r="CD367">
        <v>0.4333496731283184</v>
      </c>
      <c r="CE367">
        <v>18</v>
      </c>
      <c r="CF367">
        <v>81</v>
      </c>
      <c r="CG367">
        <v>63</v>
      </c>
      <c r="CH367">
        <v>-32</v>
      </c>
      <c r="CI367">
        <v>32</v>
      </c>
    </row>
    <row r="368" spans="1:87" x14ac:dyDescent="0.25">
      <c r="A368">
        <v>481</v>
      </c>
      <c r="B368">
        <v>233129</v>
      </c>
      <c r="C368" t="s">
        <v>1319</v>
      </c>
      <c r="D368" t="s">
        <v>1320</v>
      </c>
      <c r="E368" t="s">
        <v>1321</v>
      </c>
      <c r="F368">
        <v>85.4</v>
      </c>
      <c r="G368" t="s">
        <v>200</v>
      </c>
      <c r="H368">
        <v>85.4</v>
      </c>
      <c r="I368" t="s">
        <v>200</v>
      </c>
      <c r="J368">
        <v>85</v>
      </c>
      <c r="K368" t="s">
        <v>201</v>
      </c>
      <c r="L368" t="s">
        <v>202</v>
      </c>
      <c r="M368" t="s">
        <v>203</v>
      </c>
      <c r="N368">
        <v>563</v>
      </c>
      <c r="O368" t="s">
        <v>264</v>
      </c>
      <c r="P368">
        <v>56</v>
      </c>
      <c r="Q368" t="s">
        <v>265</v>
      </c>
      <c r="R368">
        <v>5</v>
      </c>
      <c r="S368" t="s">
        <v>143</v>
      </c>
      <c r="T368">
        <v>1</v>
      </c>
      <c r="U368" t="s">
        <v>97</v>
      </c>
      <c r="V368">
        <v>11</v>
      </c>
      <c r="W368" t="s">
        <v>97</v>
      </c>
      <c r="X368">
        <v>1</v>
      </c>
      <c r="Y368" t="s">
        <v>98</v>
      </c>
      <c r="Z368">
        <v>2020</v>
      </c>
      <c r="AA368">
        <v>443</v>
      </c>
      <c r="AC368">
        <v>82</v>
      </c>
      <c r="AD368" t="s">
        <v>109</v>
      </c>
      <c r="AE368" t="s">
        <v>146</v>
      </c>
      <c r="AF368" t="s">
        <v>147</v>
      </c>
      <c r="AG368" t="s">
        <v>233</v>
      </c>
      <c r="AH368" t="s">
        <v>144</v>
      </c>
      <c r="AI368">
        <v>40</v>
      </c>
      <c r="AJ368">
        <v>40</v>
      </c>
      <c r="AK368">
        <v>42</v>
      </c>
      <c r="AL368">
        <v>44</v>
      </c>
      <c r="AM368">
        <v>40</v>
      </c>
      <c r="AN368">
        <v>40</v>
      </c>
      <c r="AO368">
        <v>42</v>
      </c>
      <c r="AP368">
        <v>40</v>
      </c>
      <c r="AQ368">
        <v>40</v>
      </c>
      <c r="AR368">
        <v>40</v>
      </c>
      <c r="AS368">
        <v>40</v>
      </c>
      <c r="AT368">
        <v>46</v>
      </c>
      <c r="AU368">
        <v>46</v>
      </c>
      <c r="AV368">
        <v>46</v>
      </c>
      <c r="AW368">
        <v>40</v>
      </c>
      <c r="AX368">
        <v>31</v>
      </c>
      <c r="AY368">
        <v>33</v>
      </c>
      <c r="AZ368">
        <v>33</v>
      </c>
      <c r="BA368">
        <v>34</v>
      </c>
      <c r="BB368">
        <v>32</v>
      </c>
      <c r="BC368">
        <v>33</v>
      </c>
      <c r="BD368">
        <v>34</v>
      </c>
      <c r="BE368">
        <v>34</v>
      </c>
      <c r="BF368">
        <v>34</v>
      </c>
      <c r="BG368">
        <v>34</v>
      </c>
      <c r="BH368">
        <v>34</v>
      </c>
      <c r="BI368">
        <v>34</v>
      </c>
      <c r="BJ368">
        <v>34</v>
      </c>
      <c r="BK368">
        <v>34</v>
      </c>
      <c r="BL368">
        <v>33</v>
      </c>
      <c r="BM368">
        <v>33</v>
      </c>
      <c r="BN368">
        <v>33</v>
      </c>
      <c r="BO368">
        <v>32</v>
      </c>
      <c r="BP368">
        <v>32</v>
      </c>
      <c r="BQ368">
        <v>32</v>
      </c>
      <c r="BR368">
        <v>32</v>
      </c>
      <c r="BS368">
        <v>26</v>
      </c>
      <c r="BT368">
        <v>25</v>
      </c>
      <c r="BU368">
        <v>26</v>
      </c>
      <c r="BV368">
        <v>25</v>
      </c>
      <c r="BW368">
        <v>25</v>
      </c>
      <c r="BX368">
        <v>25</v>
      </c>
      <c r="BY368">
        <v>25</v>
      </c>
      <c r="BZ368">
        <v>25</v>
      </c>
      <c r="CA368">
        <v>34.61363636363636</v>
      </c>
      <c r="CB368">
        <v>34</v>
      </c>
      <c r="CC368">
        <v>6.1311856628335129</v>
      </c>
      <c r="CD368">
        <v>0.17713208743576794</v>
      </c>
      <c r="CE368">
        <v>25</v>
      </c>
      <c r="CF368">
        <v>46</v>
      </c>
      <c r="CG368">
        <v>21</v>
      </c>
      <c r="CH368">
        <v>-15</v>
      </c>
      <c r="CI368">
        <v>15</v>
      </c>
    </row>
    <row r="369" spans="1:87" x14ac:dyDescent="0.25">
      <c r="A369">
        <v>483</v>
      </c>
      <c r="B369">
        <v>234994</v>
      </c>
      <c r="C369" t="s">
        <v>1322</v>
      </c>
      <c r="D369" t="s">
        <v>1323</v>
      </c>
      <c r="E369" t="s">
        <v>1324</v>
      </c>
      <c r="F369">
        <v>60.31</v>
      </c>
      <c r="G369" t="s">
        <v>427</v>
      </c>
      <c r="H369">
        <v>60.3</v>
      </c>
      <c r="I369" t="s">
        <v>153</v>
      </c>
      <c r="J369">
        <v>60</v>
      </c>
      <c r="K369" t="s">
        <v>154</v>
      </c>
      <c r="L369" t="s">
        <v>92</v>
      </c>
      <c r="M369" t="s">
        <v>93</v>
      </c>
      <c r="N369">
        <v>113</v>
      </c>
      <c r="O369" t="s">
        <v>119</v>
      </c>
      <c r="P369">
        <v>11</v>
      </c>
      <c r="Q369" t="s">
        <v>95</v>
      </c>
      <c r="R369">
        <v>1</v>
      </c>
      <c r="S369" t="s">
        <v>96</v>
      </c>
      <c r="T369">
        <v>13</v>
      </c>
      <c r="U369" t="s">
        <v>133</v>
      </c>
      <c r="V369">
        <v>12</v>
      </c>
      <c r="W369" t="s">
        <v>133</v>
      </c>
      <c r="X369">
        <v>1</v>
      </c>
      <c r="Y369" t="s">
        <v>98</v>
      </c>
      <c r="Z369">
        <v>2021</v>
      </c>
      <c r="AA369">
        <v>2</v>
      </c>
      <c r="AB369">
        <v>30580000</v>
      </c>
      <c r="AC369">
        <v>12</v>
      </c>
      <c r="AD369" t="s">
        <v>104</v>
      </c>
      <c r="AE369" t="s">
        <v>104</v>
      </c>
      <c r="AF369" t="s">
        <v>274</v>
      </c>
      <c r="AG369" t="s">
        <v>123</v>
      </c>
      <c r="AH369" t="s">
        <v>175</v>
      </c>
      <c r="AI369">
        <v>140</v>
      </c>
      <c r="AJ369">
        <v>140</v>
      </c>
      <c r="AK369">
        <v>140</v>
      </c>
      <c r="AL369">
        <v>140</v>
      </c>
      <c r="AM369">
        <v>140</v>
      </c>
      <c r="AN369">
        <v>140</v>
      </c>
      <c r="AO369">
        <v>140</v>
      </c>
      <c r="AP369">
        <v>140</v>
      </c>
      <c r="AQ369">
        <v>140</v>
      </c>
      <c r="AR369">
        <v>140</v>
      </c>
      <c r="AS369">
        <v>140</v>
      </c>
      <c r="AT369">
        <v>140</v>
      </c>
      <c r="AU369">
        <v>140</v>
      </c>
      <c r="AV369">
        <v>140</v>
      </c>
      <c r="AW369">
        <v>140</v>
      </c>
      <c r="AX369">
        <v>140</v>
      </c>
      <c r="AY369">
        <v>140</v>
      </c>
      <c r="AZ369">
        <v>140</v>
      </c>
      <c r="BA369">
        <v>140</v>
      </c>
      <c r="BB369">
        <v>140</v>
      </c>
      <c r="BC369">
        <v>140</v>
      </c>
      <c r="BD369">
        <v>140</v>
      </c>
      <c r="BE369">
        <v>140</v>
      </c>
      <c r="BF369">
        <v>140</v>
      </c>
      <c r="BG369">
        <v>140</v>
      </c>
      <c r="BH369">
        <v>140</v>
      </c>
      <c r="BI369">
        <v>140</v>
      </c>
      <c r="BJ369">
        <v>140</v>
      </c>
      <c r="BK369">
        <v>139</v>
      </c>
      <c r="BL369">
        <v>139</v>
      </c>
      <c r="BM369">
        <v>139</v>
      </c>
      <c r="BN369">
        <v>139</v>
      </c>
      <c r="BO369">
        <v>139</v>
      </c>
      <c r="BP369">
        <v>139</v>
      </c>
      <c r="BQ369">
        <v>145</v>
      </c>
      <c r="BR369">
        <v>146</v>
      </c>
      <c r="BS369">
        <v>139</v>
      </c>
      <c r="BT369">
        <v>139</v>
      </c>
      <c r="BU369">
        <v>139</v>
      </c>
      <c r="BV369">
        <v>139</v>
      </c>
      <c r="BW369">
        <v>139</v>
      </c>
      <c r="BX369">
        <v>139</v>
      </c>
      <c r="BY369">
        <v>139</v>
      </c>
      <c r="BZ369">
        <v>139</v>
      </c>
      <c r="CA369">
        <v>139.93181818181819</v>
      </c>
      <c r="CB369">
        <v>140</v>
      </c>
      <c r="CC369">
        <v>1.318874207601199</v>
      </c>
      <c r="CD369">
        <v>9.4251202102408234E-3</v>
      </c>
      <c r="CE369">
        <v>139</v>
      </c>
      <c r="CF369">
        <v>146</v>
      </c>
      <c r="CG369">
        <v>7</v>
      </c>
      <c r="CH369">
        <v>-1</v>
      </c>
      <c r="CI369">
        <v>1</v>
      </c>
    </row>
    <row r="370" spans="1:87" x14ac:dyDescent="0.25">
      <c r="A370">
        <v>484</v>
      </c>
      <c r="B370">
        <v>236078</v>
      </c>
      <c r="C370" t="s">
        <v>1325</v>
      </c>
      <c r="D370" t="s">
        <v>1326</v>
      </c>
      <c r="E370" t="s">
        <v>1327</v>
      </c>
      <c r="F370">
        <v>79.900000000000006</v>
      </c>
      <c r="G370" t="s">
        <v>927</v>
      </c>
      <c r="H370">
        <v>79.900000000000006</v>
      </c>
      <c r="I370" t="s">
        <v>927</v>
      </c>
      <c r="J370">
        <v>79</v>
      </c>
      <c r="K370" t="s">
        <v>928</v>
      </c>
      <c r="L370" t="s">
        <v>721</v>
      </c>
      <c r="M370" t="s">
        <v>722</v>
      </c>
      <c r="N370">
        <v>113</v>
      </c>
      <c r="O370" t="s">
        <v>119</v>
      </c>
      <c r="P370">
        <v>11</v>
      </c>
      <c r="Q370" t="s">
        <v>95</v>
      </c>
      <c r="R370">
        <v>1</v>
      </c>
      <c r="S370" t="s">
        <v>96</v>
      </c>
      <c r="T370">
        <v>4</v>
      </c>
      <c r="U370" t="s">
        <v>691</v>
      </c>
      <c r="V370">
        <v>70</v>
      </c>
      <c r="W370" t="s">
        <v>267</v>
      </c>
      <c r="X370">
        <v>3</v>
      </c>
      <c r="Y370" t="s">
        <v>240</v>
      </c>
      <c r="Z370">
        <v>2013</v>
      </c>
      <c r="AA370">
        <v>18</v>
      </c>
      <c r="AB370">
        <v>2604310000</v>
      </c>
      <c r="AC370">
        <v>30</v>
      </c>
      <c r="AD370" t="s">
        <v>134</v>
      </c>
      <c r="AE370" t="s">
        <v>164</v>
      </c>
      <c r="AF370" t="s">
        <v>333</v>
      </c>
      <c r="AG370" t="s">
        <v>102</v>
      </c>
      <c r="AH370" t="s">
        <v>137</v>
      </c>
      <c r="AI370">
        <v>32</v>
      </c>
      <c r="AJ370">
        <v>31</v>
      </c>
      <c r="AK370">
        <v>31</v>
      </c>
      <c r="AL370">
        <v>32</v>
      </c>
      <c r="AM370">
        <v>33</v>
      </c>
      <c r="AN370">
        <v>33</v>
      </c>
      <c r="AO370">
        <v>33</v>
      </c>
      <c r="AP370">
        <v>34</v>
      </c>
      <c r="AQ370">
        <v>33</v>
      </c>
      <c r="AR370">
        <v>34</v>
      </c>
      <c r="AS370">
        <v>34</v>
      </c>
      <c r="AT370">
        <v>34</v>
      </c>
      <c r="AU370">
        <v>34</v>
      </c>
      <c r="AV370">
        <v>33</v>
      </c>
      <c r="AW370">
        <v>36</v>
      </c>
      <c r="AX370">
        <v>0</v>
      </c>
      <c r="AY370">
        <v>32</v>
      </c>
      <c r="AZ370">
        <v>33</v>
      </c>
      <c r="BA370">
        <v>44</v>
      </c>
      <c r="BB370">
        <v>39</v>
      </c>
      <c r="BC370">
        <v>44</v>
      </c>
      <c r="BD370">
        <v>43</v>
      </c>
      <c r="BE370">
        <v>44</v>
      </c>
      <c r="BF370">
        <v>43</v>
      </c>
      <c r="BG370">
        <v>44</v>
      </c>
      <c r="BH370">
        <v>44</v>
      </c>
      <c r="BI370">
        <v>45</v>
      </c>
      <c r="BJ370">
        <v>46</v>
      </c>
      <c r="BK370">
        <v>60</v>
      </c>
      <c r="BL370">
        <v>54</v>
      </c>
      <c r="BM370">
        <v>60</v>
      </c>
      <c r="BN370">
        <v>53</v>
      </c>
      <c r="BO370">
        <v>53</v>
      </c>
      <c r="BP370">
        <v>50</v>
      </c>
      <c r="BQ370">
        <v>63</v>
      </c>
      <c r="BR370">
        <v>67</v>
      </c>
      <c r="BS370">
        <v>67</v>
      </c>
      <c r="BT370">
        <v>68</v>
      </c>
      <c r="BU370">
        <v>68</v>
      </c>
      <c r="BV370">
        <v>67</v>
      </c>
      <c r="BW370">
        <v>65</v>
      </c>
      <c r="BX370">
        <v>65</v>
      </c>
      <c r="BY370">
        <v>65</v>
      </c>
      <c r="BZ370">
        <v>67</v>
      </c>
      <c r="CA370">
        <v>45.227272727272727</v>
      </c>
      <c r="CB370">
        <v>44</v>
      </c>
      <c r="CC370">
        <v>15.037725638839349</v>
      </c>
      <c r="CD370">
        <v>0.33249242618539265</v>
      </c>
      <c r="CE370">
        <v>0</v>
      </c>
      <c r="CF370">
        <v>68</v>
      </c>
      <c r="CG370">
        <v>68</v>
      </c>
      <c r="CH370">
        <v>35</v>
      </c>
      <c r="CI370">
        <v>35</v>
      </c>
    </row>
    <row r="371" spans="1:87" x14ac:dyDescent="0.25">
      <c r="A371">
        <v>488</v>
      </c>
      <c r="B371">
        <v>238288</v>
      </c>
      <c r="C371" t="s">
        <v>1328</v>
      </c>
      <c r="D371" t="s">
        <v>1329</v>
      </c>
      <c r="E371" t="s">
        <v>1330</v>
      </c>
      <c r="F371">
        <v>94.99</v>
      </c>
      <c r="G371" t="s">
        <v>494</v>
      </c>
      <c r="H371">
        <v>94.9</v>
      </c>
      <c r="I371" t="s">
        <v>495</v>
      </c>
      <c r="J371">
        <v>94</v>
      </c>
      <c r="K371" t="s">
        <v>496</v>
      </c>
      <c r="L371" t="s">
        <v>497</v>
      </c>
      <c r="M371" t="s">
        <v>498</v>
      </c>
      <c r="N371">
        <v>569</v>
      </c>
      <c r="O371" t="s">
        <v>499</v>
      </c>
      <c r="P371">
        <v>56</v>
      </c>
      <c r="Q371" t="s">
        <v>265</v>
      </c>
      <c r="R371">
        <v>5</v>
      </c>
      <c r="S371" t="s">
        <v>143</v>
      </c>
      <c r="T371">
        <v>1</v>
      </c>
      <c r="U371" t="s">
        <v>97</v>
      </c>
      <c r="V371">
        <v>11</v>
      </c>
      <c r="W371" t="s">
        <v>97</v>
      </c>
      <c r="X371">
        <v>1</v>
      </c>
      <c r="Y371" t="s">
        <v>98</v>
      </c>
      <c r="Z371">
        <v>2000</v>
      </c>
      <c r="AA371">
        <v>4</v>
      </c>
      <c r="AB371">
        <v>147610000</v>
      </c>
      <c r="AC371">
        <v>15</v>
      </c>
      <c r="AD371" t="s">
        <v>173</v>
      </c>
      <c r="AE371" t="s">
        <v>110</v>
      </c>
      <c r="AF371" t="s">
        <v>174</v>
      </c>
      <c r="AG371" t="s">
        <v>157</v>
      </c>
      <c r="AH371" t="s">
        <v>175</v>
      </c>
      <c r="AI371">
        <v>66</v>
      </c>
      <c r="AJ371">
        <v>68</v>
      </c>
      <c r="AK371">
        <v>69</v>
      </c>
      <c r="AL371">
        <v>72</v>
      </c>
      <c r="AM371">
        <v>69</v>
      </c>
      <c r="AN371">
        <v>71</v>
      </c>
      <c r="AO371">
        <v>68</v>
      </c>
      <c r="AP371">
        <v>71</v>
      </c>
      <c r="AQ371">
        <v>68</v>
      </c>
      <c r="AR371">
        <v>67</v>
      </c>
      <c r="AS371">
        <v>67</v>
      </c>
      <c r="AT371">
        <v>66</v>
      </c>
      <c r="AU371">
        <v>64</v>
      </c>
      <c r="AV371">
        <v>66</v>
      </c>
      <c r="AW371">
        <v>63</v>
      </c>
      <c r="AX371">
        <v>64</v>
      </c>
      <c r="AY371">
        <v>62</v>
      </c>
      <c r="AZ371">
        <v>62</v>
      </c>
      <c r="BA371">
        <v>67</v>
      </c>
      <c r="BB371">
        <v>61</v>
      </c>
      <c r="BC371">
        <v>63</v>
      </c>
      <c r="BD371">
        <v>67</v>
      </c>
      <c r="BE371">
        <v>64</v>
      </c>
      <c r="BF371">
        <v>65</v>
      </c>
      <c r="BG371">
        <v>63</v>
      </c>
      <c r="BH371">
        <v>65</v>
      </c>
      <c r="BI371">
        <v>65</v>
      </c>
      <c r="BJ371">
        <v>64</v>
      </c>
      <c r="BK371">
        <v>63</v>
      </c>
      <c r="BL371">
        <v>64</v>
      </c>
      <c r="BM371">
        <v>63</v>
      </c>
      <c r="BN371">
        <v>64</v>
      </c>
      <c r="BO371">
        <v>64</v>
      </c>
      <c r="BP371">
        <v>64</v>
      </c>
      <c r="BQ371">
        <v>66</v>
      </c>
      <c r="BR371">
        <v>67</v>
      </c>
      <c r="BS371">
        <v>68</v>
      </c>
      <c r="BT371">
        <v>63</v>
      </c>
      <c r="BU371">
        <v>67</v>
      </c>
      <c r="BV371">
        <v>68</v>
      </c>
      <c r="BW371">
        <v>63</v>
      </c>
      <c r="BX371">
        <v>66</v>
      </c>
      <c r="BY371">
        <v>67</v>
      </c>
      <c r="BZ371">
        <v>65</v>
      </c>
      <c r="CA371">
        <v>65.659090909090907</v>
      </c>
      <c r="CB371">
        <v>65.5</v>
      </c>
      <c r="CC371">
        <v>2.5603704475627467</v>
      </c>
      <c r="CD371">
        <v>3.8994911627816153E-2</v>
      </c>
      <c r="CE371">
        <v>61</v>
      </c>
      <c r="CF371">
        <v>72</v>
      </c>
      <c r="CG371">
        <v>11</v>
      </c>
      <c r="CH371">
        <v>-1</v>
      </c>
      <c r="CI371">
        <v>1</v>
      </c>
    </row>
    <row r="372" spans="1:87" x14ac:dyDescent="0.25">
      <c r="A372">
        <v>490</v>
      </c>
      <c r="B372">
        <v>239198</v>
      </c>
      <c r="C372" t="s">
        <v>1331</v>
      </c>
      <c r="D372" t="s">
        <v>1332</v>
      </c>
      <c r="E372" t="s">
        <v>1333</v>
      </c>
      <c r="F372">
        <v>47.4</v>
      </c>
      <c r="G372" t="s">
        <v>1124</v>
      </c>
      <c r="H372">
        <v>47.4</v>
      </c>
      <c r="I372" t="s">
        <v>1124</v>
      </c>
      <c r="J372">
        <v>47</v>
      </c>
      <c r="K372" t="s">
        <v>280</v>
      </c>
      <c r="L372" t="s">
        <v>281</v>
      </c>
      <c r="M372" t="s">
        <v>282</v>
      </c>
      <c r="N372">
        <v>113</v>
      </c>
      <c r="O372" t="s">
        <v>119</v>
      </c>
      <c r="P372">
        <v>11</v>
      </c>
      <c r="Q372" t="s">
        <v>95</v>
      </c>
      <c r="R372">
        <v>1</v>
      </c>
      <c r="S372" t="s">
        <v>96</v>
      </c>
      <c r="T372">
        <v>13</v>
      </c>
      <c r="U372" t="s">
        <v>133</v>
      </c>
      <c r="V372">
        <v>12</v>
      </c>
      <c r="W372" t="s">
        <v>133</v>
      </c>
      <c r="X372">
        <v>1</v>
      </c>
      <c r="Y372" t="s">
        <v>98</v>
      </c>
      <c r="Z372">
        <v>2025</v>
      </c>
      <c r="AA372">
        <v>54</v>
      </c>
      <c r="AC372">
        <v>50</v>
      </c>
      <c r="AD372" t="s">
        <v>120</v>
      </c>
      <c r="AE372" t="s">
        <v>146</v>
      </c>
      <c r="AF372" t="s">
        <v>147</v>
      </c>
      <c r="AG372" t="s">
        <v>123</v>
      </c>
      <c r="AH372" t="s">
        <v>144</v>
      </c>
      <c r="AI372">
        <v>42</v>
      </c>
      <c r="AJ372">
        <v>42</v>
      </c>
      <c r="AK372">
        <v>42</v>
      </c>
      <c r="AL372">
        <v>42</v>
      </c>
      <c r="AM372">
        <v>42</v>
      </c>
      <c r="AN372">
        <v>44</v>
      </c>
      <c r="AO372">
        <v>44</v>
      </c>
      <c r="AP372">
        <v>45</v>
      </c>
      <c r="AQ372">
        <v>45</v>
      </c>
      <c r="AR372">
        <v>45</v>
      </c>
      <c r="AS372">
        <v>45</v>
      </c>
      <c r="AT372">
        <v>44</v>
      </c>
      <c r="AU372">
        <v>43</v>
      </c>
      <c r="AV372">
        <v>43</v>
      </c>
      <c r="AW372">
        <v>43</v>
      </c>
      <c r="AX372">
        <v>45</v>
      </c>
      <c r="AY372">
        <v>44</v>
      </c>
      <c r="AZ372">
        <v>44</v>
      </c>
      <c r="BA372">
        <v>44</v>
      </c>
      <c r="BB372">
        <v>44</v>
      </c>
      <c r="BC372">
        <v>42</v>
      </c>
      <c r="BD372">
        <v>44</v>
      </c>
      <c r="BE372">
        <v>43</v>
      </c>
      <c r="BF372">
        <v>45</v>
      </c>
      <c r="BG372">
        <v>45</v>
      </c>
      <c r="BH372">
        <v>294</v>
      </c>
      <c r="BI372">
        <v>41</v>
      </c>
      <c r="BJ372">
        <v>300</v>
      </c>
      <c r="BK372">
        <v>308</v>
      </c>
      <c r="BL372">
        <v>274</v>
      </c>
      <c r="BM372">
        <v>42</v>
      </c>
      <c r="BN372">
        <v>43</v>
      </c>
      <c r="BO372">
        <v>43</v>
      </c>
      <c r="BP372">
        <v>42</v>
      </c>
      <c r="BQ372">
        <v>44</v>
      </c>
      <c r="BR372">
        <v>46</v>
      </c>
      <c r="BS372">
        <v>47</v>
      </c>
      <c r="BT372">
        <v>44</v>
      </c>
      <c r="BU372">
        <v>44</v>
      </c>
      <c r="BV372">
        <v>44</v>
      </c>
      <c r="BW372">
        <v>44</v>
      </c>
      <c r="BX372">
        <v>42</v>
      </c>
      <c r="BY372">
        <v>42</v>
      </c>
      <c r="BZ372">
        <v>44</v>
      </c>
      <c r="CA372">
        <v>66.340909090909093</v>
      </c>
      <c r="CB372">
        <v>44</v>
      </c>
      <c r="CC372">
        <v>72.93608006945891</v>
      </c>
      <c r="CD372">
        <v>1.099413334380333</v>
      </c>
      <c r="CE372">
        <v>41</v>
      </c>
      <c r="CF372">
        <v>308</v>
      </c>
      <c r="CG372">
        <v>267</v>
      </c>
      <c r="CH372">
        <v>2</v>
      </c>
      <c r="CI372">
        <v>2</v>
      </c>
    </row>
    <row r="373" spans="1:87" x14ac:dyDescent="0.25">
      <c r="A373">
        <v>491</v>
      </c>
      <c r="B373">
        <v>239266</v>
      </c>
      <c r="C373" t="s">
        <v>1334</v>
      </c>
      <c r="D373" t="s">
        <v>1335</v>
      </c>
      <c r="E373" t="s">
        <v>1336</v>
      </c>
      <c r="F373">
        <v>61.1</v>
      </c>
      <c r="G373" t="s">
        <v>727</v>
      </c>
      <c r="H373">
        <v>61.1</v>
      </c>
      <c r="I373" t="s">
        <v>727</v>
      </c>
      <c r="J373">
        <v>61</v>
      </c>
      <c r="K373" t="s">
        <v>728</v>
      </c>
      <c r="L373" t="s">
        <v>131</v>
      </c>
      <c r="M373" t="s">
        <v>132</v>
      </c>
      <c r="N373">
        <v>114</v>
      </c>
      <c r="O373" t="s">
        <v>94</v>
      </c>
      <c r="P373">
        <v>11</v>
      </c>
      <c r="Q373" t="s">
        <v>95</v>
      </c>
      <c r="R373">
        <v>1</v>
      </c>
      <c r="S373" t="s">
        <v>96</v>
      </c>
      <c r="T373">
        <v>5</v>
      </c>
      <c r="U373" t="s">
        <v>386</v>
      </c>
      <c r="V373">
        <v>50</v>
      </c>
      <c r="W373" t="s">
        <v>387</v>
      </c>
      <c r="X373">
        <v>3</v>
      </c>
      <c r="Y373" t="s">
        <v>240</v>
      </c>
      <c r="Z373">
        <v>1999</v>
      </c>
      <c r="AA373">
        <v>149</v>
      </c>
      <c r="AB373">
        <v>5618820000</v>
      </c>
      <c r="AC373">
        <v>61</v>
      </c>
      <c r="AD373" t="s">
        <v>145</v>
      </c>
      <c r="AE373" t="s">
        <v>155</v>
      </c>
      <c r="AF373" t="s">
        <v>156</v>
      </c>
      <c r="AG373" t="s">
        <v>157</v>
      </c>
      <c r="AH373" t="s">
        <v>124</v>
      </c>
      <c r="AI373">
        <v>79</v>
      </c>
      <c r="AJ373">
        <v>79</v>
      </c>
      <c r="AK373">
        <v>77</v>
      </c>
      <c r="AL373">
        <v>77</v>
      </c>
      <c r="AM373">
        <v>77</v>
      </c>
      <c r="AN373">
        <v>83</v>
      </c>
      <c r="AO373">
        <v>85</v>
      </c>
      <c r="AP373">
        <v>85</v>
      </c>
      <c r="AQ373">
        <v>85</v>
      </c>
      <c r="AR373">
        <v>83</v>
      </c>
      <c r="AS373">
        <v>86</v>
      </c>
      <c r="AT373">
        <v>84</v>
      </c>
      <c r="AU373">
        <v>82</v>
      </c>
      <c r="AV373">
        <v>84</v>
      </c>
      <c r="AW373">
        <v>82</v>
      </c>
      <c r="AX373">
        <v>86</v>
      </c>
      <c r="AY373">
        <v>80</v>
      </c>
      <c r="AZ373">
        <v>84</v>
      </c>
      <c r="BA373">
        <v>80</v>
      </c>
      <c r="BB373">
        <v>80</v>
      </c>
      <c r="BC373">
        <v>84</v>
      </c>
      <c r="BD373">
        <v>80</v>
      </c>
      <c r="BE373">
        <v>82</v>
      </c>
      <c r="BF373">
        <v>86</v>
      </c>
      <c r="BG373">
        <v>83</v>
      </c>
      <c r="BH373">
        <v>90</v>
      </c>
      <c r="BI373">
        <v>84</v>
      </c>
      <c r="BJ373">
        <v>78</v>
      </c>
      <c r="BK373">
        <v>82</v>
      </c>
      <c r="BL373">
        <v>82</v>
      </c>
      <c r="BM373">
        <v>84</v>
      </c>
      <c r="BN373">
        <v>76</v>
      </c>
      <c r="BO373">
        <v>79</v>
      </c>
      <c r="BP373">
        <v>81</v>
      </c>
      <c r="BQ373">
        <v>81</v>
      </c>
      <c r="BR373">
        <v>77</v>
      </c>
      <c r="BS373">
        <v>77</v>
      </c>
      <c r="BT373">
        <v>81</v>
      </c>
      <c r="BU373">
        <v>81</v>
      </c>
      <c r="BV373">
        <v>74</v>
      </c>
      <c r="BW373">
        <v>85</v>
      </c>
      <c r="BX373">
        <v>84</v>
      </c>
      <c r="BY373">
        <v>79</v>
      </c>
      <c r="BZ373">
        <v>77</v>
      </c>
      <c r="CA373">
        <v>81.477272727272734</v>
      </c>
      <c r="CB373">
        <v>82</v>
      </c>
      <c r="CC373">
        <v>3.3721750372763282</v>
      </c>
      <c r="CD373">
        <v>4.1387922354298029E-2</v>
      </c>
      <c r="CE373">
        <v>74</v>
      </c>
      <c r="CF373">
        <v>90</v>
      </c>
      <c r="CG373">
        <v>16</v>
      </c>
      <c r="CH373">
        <v>-2</v>
      </c>
      <c r="CI373">
        <v>2</v>
      </c>
    </row>
    <row r="374" spans="1:87" x14ac:dyDescent="0.25">
      <c r="A374">
        <v>492</v>
      </c>
      <c r="B374">
        <v>240354</v>
      </c>
      <c r="C374" t="s">
        <v>1337</v>
      </c>
      <c r="D374" t="s">
        <v>1338</v>
      </c>
      <c r="E374" t="s">
        <v>1339</v>
      </c>
      <c r="F374">
        <v>73.12</v>
      </c>
      <c r="G374" t="s">
        <v>114</v>
      </c>
      <c r="H374">
        <v>73.099999999999994</v>
      </c>
      <c r="I374" t="s">
        <v>115</v>
      </c>
      <c r="J374">
        <v>73</v>
      </c>
      <c r="K374" t="s">
        <v>116</v>
      </c>
      <c r="L374" t="s">
        <v>117</v>
      </c>
      <c r="M374" t="s">
        <v>118</v>
      </c>
      <c r="N374">
        <v>114</v>
      </c>
      <c r="O374" t="s">
        <v>94</v>
      </c>
      <c r="P374">
        <v>11</v>
      </c>
      <c r="Q374" t="s">
        <v>95</v>
      </c>
      <c r="R374">
        <v>1</v>
      </c>
      <c r="S374" t="s">
        <v>96</v>
      </c>
      <c r="T374">
        <v>1</v>
      </c>
      <c r="U374" t="s">
        <v>97</v>
      </c>
      <c r="V374">
        <v>11</v>
      </c>
      <c r="W374" t="s">
        <v>97</v>
      </c>
      <c r="X374">
        <v>1</v>
      </c>
      <c r="Y374" t="s">
        <v>98</v>
      </c>
      <c r="Z374">
        <v>2016</v>
      </c>
      <c r="AA374">
        <v>6</v>
      </c>
      <c r="AB374">
        <v>834700000</v>
      </c>
      <c r="AC374">
        <v>22</v>
      </c>
      <c r="AD374" t="s">
        <v>195</v>
      </c>
      <c r="AE374" t="s">
        <v>148</v>
      </c>
      <c r="AF374" t="s">
        <v>405</v>
      </c>
      <c r="AG374" t="s">
        <v>233</v>
      </c>
      <c r="AH374" t="s">
        <v>137</v>
      </c>
      <c r="AI374">
        <v>130</v>
      </c>
      <c r="AJ374">
        <v>129</v>
      </c>
      <c r="AK374">
        <v>130</v>
      </c>
      <c r="AL374">
        <v>130</v>
      </c>
      <c r="AM374">
        <v>130</v>
      </c>
      <c r="AN374">
        <v>131</v>
      </c>
      <c r="AO374">
        <v>130</v>
      </c>
      <c r="AP374">
        <v>132</v>
      </c>
      <c r="AQ374">
        <v>133</v>
      </c>
      <c r="AR374">
        <v>133</v>
      </c>
      <c r="AS374">
        <v>136</v>
      </c>
      <c r="AT374">
        <v>136</v>
      </c>
      <c r="AU374">
        <v>140</v>
      </c>
      <c r="AV374">
        <v>140</v>
      </c>
      <c r="AW374">
        <v>141</v>
      </c>
      <c r="AX374">
        <v>139</v>
      </c>
      <c r="AY374">
        <v>134</v>
      </c>
      <c r="AZ374">
        <v>138</v>
      </c>
      <c r="BA374">
        <v>133</v>
      </c>
      <c r="BB374">
        <v>137</v>
      </c>
      <c r="BC374">
        <v>137</v>
      </c>
      <c r="BD374">
        <v>136</v>
      </c>
      <c r="BE374">
        <v>140</v>
      </c>
      <c r="BF374">
        <v>140</v>
      </c>
      <c r="BG374">
        <v>137</v>
      </c>
      <c r="BH374">
        <v>137</v>
      </c>
      <c r="BI374">
        <v>137</v>
      </c>
      <c r="BJ374">
        <v>140</v>
      </c>
      <c r="BK374">
        <v>142</v>
      </c>
      <c r="BL374">
        <v>142</v>
      </c>
      <c r="BM374">
        <v>142</v>
      </c>
      <c r="BN374">
        <v>140</v>
      </c>
      <c r="BO374">
        <v>137</v>
      </c>
      <c r="BP374">
        <v>129</v>
      </c>
      <c r="BQ374">
        <v>129</v>
      </c>
      <c r="BR374">
        <v>129</v>
      </c>
      <c r="BS374">
        <v>129</v>
      </c>
      <c r="BT374">
        <v>129</v>
      </c>
      <c r="BU374">
        <v>129</v>
      </c>
      <c r="BV374">
        <v>129</v>
      </c>
      <c r="BW374">
        <v>127</v>
      </c>
      <c r="BX374">
        <v>128</v>
      </c>
      <c r="BY374">
        <v>129</v>
      </c>
      <c r="BZ374">
        <v>126</v>
      </c>
      <c r="CA374">
        <v>134.13636363636363</v>
      </c>
      <c r="CB374">
        <v>133.5</v>
      </c>
      <c r="CC374">
        <v>4.9017837716247001</v>
      </c>
      <c r="CD374">
        <v>3.6543288029733452E-2</v>
      </c>
      <c r="CE374">
        <v>126</v>
      </c>
      <c r="CF374">
        <v>142</v>
      </c>
      <c r="CG374">
        <v>16</v>
      </c>
      <c r="CH374">
        <v>-4</v>
      </c>
      <c r="CI374">
        <v>4</v>
      </c>
    </row>
    <row r="375" spans="1:87" x14ac:dyDescent="0.25">
      <c r="A375">
        <v>493</v>
      </c>
      <c r="B375">
        <v>240726</v>
      </c>
      <c r="C375" t="s">
        <v>1340</v>
      </c>
      <c r="D375" t="s">
        <v>1341</v>
      </c>
      <c r="E375" t="s">
        <v>1342</v>
      </c>
      <c r="F375">
        <v>60.39</v>
      </c>
      <c r="G375" t="s">
        <v>152</v>
      </c>
      <c r="H375">
        <v>60.3</v>
      </c>
      <c r="I375" t="s">
        <v>153</v>
      </c>
      <c r="J375">
        <v>60</v>
      </c>
      <c r="K375" t="s">
        <v>154</v>
      </c>
      <c r="L375" t="s">
        <v>92</v>
      </c>
      <c r="M375" t="s">
        <v>93</v>
      </c>
      <c r="N375">
        <v>572</v>
      </c>
      <c r="O375" t="s">
        <v>791</v>
      </c>
      <c r="P375">
        <v>57</v>
      </c>
      <c r="Q375" t="s">
        <v>142</v>
      </c>
      <c r="R375">
        <v>5</v>
      </c>
      <c r="S375" t="s">
        <v>143</v>
      </c>
      <c r="T375">
        <v>1</v>
      </c>
      <c r="U375" t="s">
        <v>97</v>
      </c>
      <c r="V375">
        <v>11</v>
      </c>
      <c r="W375" t="s">
        <v>97</v>
      </c>
      <c r="X375">
        <v>1</v>
      </c>
      <c r="Y375" t="s">
        <v>98</v>
      </c>
      <c r="Z375">
        <v>2014</v>
      </c>
      <c r="AA375">
        <v>12</v>
      </c>
      <c r="AB375">
        <v>1790000</v>
      </c>
      <c r="AC375">
        <v>30</v>
      </c>
      <c r="AD375" t="s">
        <v>134</v>
      </c>
      <c r="AE375" t="s">
        <v>85</v>
      </c>
      <c r="AF375" t="s">
        <v>356</v>
      </c>
      <c r="AG375" t="s">
        <v>102</v>
      </c>
      <c r="AH375" t="s">
        <v>137</v>
      </c>
      <c r="AI375">
        <v>6</v>
      </c>
      <c r="AJ375">
        <v>6</v>
      </c>
      <c r="AK375">
        <v>6</v>
      </c>
      <c r="AL375">
        <v>6</v>
      </c>
      <c r="AM375">
        <v>6</v>
      </c>
      <c r="AN375">
        <v>6</v>
      </c>
      <c r="AO375">
        <v>6</v>
      </c>
      <c r="AP375">
        <v>6</v>
      </c>
      <c r="AQ375">
        <v>6</v>
      </c>
      <c r="AR375">
        <v>6</v>
      </c>
      <c r="AS375">
        <v>6</v>
      </c>
      <c r="AT375">
        <v>6</v>
      </c>
      <c r="AU375">
        <v>6</v>
      </c>
      <c r="AV375">
        <v>6</v>
      </c>
      <c r="AW375">
        <v>6</v>
      </c>
      <c r="AX375">
        <v>6</v>
      </c>
      <c r="AY375">
        <v>6</v>
      </c>
      <c r="AZ375">
        <v>6</v>
      </c>
      <c r="BA375">
        <v>7</v>
      </c>
      <c r="BB375">
        <v>7</v>
      </c>
      <c r="BC375">
        <v>7</v>
      </c>
      <c r="BD375">
        <v>7</v>
      </c>
      <c r="BE375">
        <v>7</v>
      </c>
      <c r="BF375">
        <v>6</v>
      </c>
      <c r="BG375">
        <v>6</v>
      </c>
      <c r="BH375">
        <v>6</v>
      </c>
      <c r="BI375">
        <v>6</v>
      </c>
      <c r="BJ375">
        <v>6</v>
      </c>
      <c r="BK375">
        <v>6</v>
      </c>
      <c r="BL375">
        <v>6</v>
      </c>
      <c r="BM375">
        <v>6</v>
      </c>
      <c r="BN375">
        <v>6</v>
      </c>
      <c r="BO375">
        <v>7</v>
      </c>
      <c r="BP375">
        <v>8</v>
      </c>
      <c r="BQ375">
        <v>8</v>
      </c>
      <c r="BR375">
        <v>8</v>
      </c>
      <c r="BS375">
        <v>8</v>
      </c>
      <c r="BT375">
        <v>8</v>
      </c>
      <c r="BU375">
        <v>8</v>
      </c>
      <c r="BV375">
        <v>7</v>
      </c>
      <c r="BW375">
        <v>7</v>
      </c>
      <c r="BX375">
        <v>7</v>
      </c>
      <c r="BY375">
        <v>7</v>
      </c>
      <c r="BZ375">
        <v>6</v>
      </c>
      <c r="CA375">
        <v>6.5</v>
      </c>
      <c r="CB375">
        <v>6</v>
      </c>
      <c r="CC375">
        <v>0.73135745086122739</v>
      </c>
      <c r="CD375">
        <v>0.11251653090172729</v>
      </c>
      <c r="CE375">
        <v>6</v>
      </c>
      <c r="CF375">
        <v>8</v>
      </c>
      <c r="CG375">
        <v>2</v>
      </c>
      <c r="CH375">
        <v>0</v>
      </c>
      <c r="CI375">
        <v>0</v>
      </c>
    </row>
    <row r="376" spans="1:87" x14ac:dyDescent="0.25">
      <c r="A376">
        <v>494</v>
      </c>
      <c r="B376">
        <v>241281</v>
      </c>
      <c r="C376" t="s">
        <v>1343</v>
      </c>
      <c r="D376" t="s">
        <v>1344</v>
      </c>
      <c r="E376" t="s">
        <v>1345</v>
      </c>
      <c r="F376">
        <v>84.11</v>
      </c>
      <c r="G376" t="s">
        <v>612</v>
      </c>
      <c r="H376">
        <v>84.1</v>
      </c>
      <c r="I376" t="s">
        <v>338</v>
      </c>
      <c r="J376">
        <v>84</v>
      </c>
      <c r="K376" t="s">
        <v>339</v>
      </c>
      <c r="L376" t="s">
        <v>340</v>
      </c>
      <c r="M376" t="s">
        <v>341</v>
      </c>
      <c r="N376">
        <v>321</v>
      </c>
      <c r="O376" t="s">
        <v>1044</v>
      </c>
      <c r="P376">
        <v>32</v>
      </c>
      <c r="Q376" t="s">
        <v>1045</v>
      </c>
      <c r="R376">
        <v>3</v>
      </c>
      <c r="S376" t="s">
        <v>206</v>
      </c>
      <c r="T376">
        <v>7</v>
      </c>
      <c r="U376" t="s">
        <v>575</v>
      </c>
      <c r="V376">
        <v>20</v>
      </c>
      <c r="W376" t="s">
        <v>576</v>
      </c>
      <c r="X376">
        <v>2</v>
      </c>
      <c r="Y376" t="s">
        <v>255</v>
      </c>
      <c r="Z376">
        <v>1990</v>
      </c>
      <c r="AA376">
        <v>4</v>
      </c>
      <c r="AC376">
        <v>15</v>
      </c>
      <c r="AD376" t="s">
        <v>173</v>
      </c>
      <c r="AE376" t="s">
        <v>146</v>
      </c>
      <c r="AF376" t="s">
        <v>147</v>
      </c>
      <c r="AG376" t="s">
        <v>163</v>
      </c>
      <c r="AH376" t="s">
        <v>144</v>
      </c>
      <c r="AI376">
        <v>3</v>
      </c>
      <c r="AJ376">
        <v>3</v>
      </c>
      <c r="AK376">
        <v>3</v>
      </c>
      <c r="AL376">
        <v>3</v>
      </c>
      <c r="AM376">
        <v>3</v>
      </c>
      <c r="AN376">
        <v>4</v>
      </c>
      <c r="AO376">
        <v>3</v>
      </c>
      <c r="AP376">
        <v>3</v>
      </c>
      <c r="AQ376">
        <v>3</v>
      </c>
      <c r="AR376">
        <v>4</v>
      </c>
      <c r="AS376">
        <v>4</v>
      </c>
      <c r="AT376">
        <v>4</v>
      </c>
      <c r="AU376">
        <v>4</v>
      </c>
      <c r="AV376">
        <v>3</v>
      </c>
      <c r="AW376">
        <v>3</v>
      </c>
      <c r="AX376">
        <v>3</v>
      </c>
      <c r="AY376">
        <v>3</v>
      </c>
      <c r="AZ376">
        <v>3</v>
      </c>
      <c r="BA376">
        <v>3</v>
      </c>
      <c r="BB376">
        <v>3</v>
      </c>
      <c r="BC376">
        <v>3</v>
      </c>
      <c r="BD376">
        <v>3</v>
      </c>
      <c r="BE376">
        <v>4</v>
      </c>
      <c r="BF376">
        <v>3</v>
      </c>
      <c r="BG376">
        <v>3</v>
      </c>
      <c r="BH376">
        <v>3</v>
      </c>
      <c r="BI376">
        <v>4</v>
      </c>
      <c r="BJ376">
        <v>4</v>
      </c>
      <c r="BK376">
        <v>4</v>
      </c>
      <c r="BL376">
        <v>5</v>
      </c>
      <c r="BM376">
        <v>3</v>
      </c>
      <c r="BN376">
        <v>3</v>
      </c>
      <c r="BO376">
        <v>3</v>
      </c>
      <c r="BP376">
        <v>3</v>
      </c>
      <c r="BQ376">
        <v>3</v>
      </c>
      <c r="BR376">
        <v>3</v>
      </c>
      <c r="BS376">
        <v>3</v>
      </c>
      <c r="BT376">
        <v>5</v>
      </c>
      <c r="BU376">
        <v>5</v>
      </c>
      <c r="BV376">
        <v>5</v>
      </c>
      <c r="BW376">
        <v>4</v>
      </c>
      <c r="BX376">
        <v>5</v>
      </c>
      <c r="BY376">
        <v>5</v>
      </c>
      <c r="BZ376">
        <v>4</v>
      </c>
      <c r="CA376">
        <v>3.5227272727272725</v>
      </c>
      <c r="CB376">
        <v>3</v>
      </c>
      <c r="CC376">
        <v>0.73099601893855526</v>
      </c>
      <c r="CD376">
        <v>0.20750854731158988</v>
      </c>
      <c r="CE376">
        <v>3</v>
      </c>
      <c r="CF376">
        <v>5</v>
      </c>
      <c r="CG376">
        <v>2</v>
      </c>
      <c r="CH376">
        <v>1</v>
      </c>
      <c r="CI376">
        <v>1</v>
      </c>
    </row>
    <row r="377" spans="1:87" x14ac:dyDescent="0.25">
      <c r="A377">
        <v>498</v>
      </c>
      <c r="B377">
        <v>242026</v>
      </c>
      <c r="C377" t="s">
        <v>1346</v>
      </c>
      <c r="D377" t="s">
        <v>1347</v>
      </c>
      <c r="E377" t="s">
        <v>1348</v>
      </c>
      <c r="F377">
        <v>90.2</v>
      </c>
      <c r="G377" t="s">
        <v>1222</v>
      </c>
      <c r="H377">
        <v>90.2</v>
      </c>
      <c r="I377" t="s">
        <v>1222</v>
      </c>
      <c r="J377">
        <v>90</v>
      </c>
      <c r="K377" t="s">
        <v>1223</v>
      </c>
      <c r="L377" t="s">
        <v>188</v>
      </c>
      <c r="M377" t="s">
        <v>189</v>
      </c>
      <c r="N377">
        <v>572</v>
      </c>
      <c r="O377" t="s">
        <v>791</v>
      </c>
      <c r="P377">
        <v>57</v>
      </c>
      <c r="Q377" t="s">
        <v>142</v>
      </c>
      <c r="R377">
        <v>5</v>
      </c>
      <c r="S377" t="s">
        <v>143</v>
      </c>
      <c r="T377">
        <v>1</v>
      </c>
      <c r="U377" t="s">
        <v>97</v>
      </c>
      <c r="V377">
        <v>11</v>
      </c>
      <c r="W377" t="s">
        <v>97</v>
      </c>
      <c r="X377">
        <v>1</v>
      </c>
      <c r="Y377" t="s">
        <v>98</v>
      </c>
      <c r="Z377">
        <v>2001</v>
      </c>
      <c r="AA377">
        <v>222</v>
      </c>
      <c r="AB377">
        <v>3091440000</v>
      </c>
      <c r="AC377">
        <v>70</v>
      </c>
      <c r="AD377" t="s">
        <v>287</v>
      </c>
      <c r="AE377" t="s">
        <v>164</v>
      </c>
      <c r="AF377" t="s">
        <v>333</v>
      </c>
      <c r="AG377" t="s">
        <v>196</v>
      </c>
      <c r="AH377" t="s">
        <v>124</v>
      </c>
      <c r="AI377">
        <v>111</v>
      </c>
      <c r="AJ377">
        <v>112</v>
      </c>
      <c r="AK377">
        <v>112</v>
      </c>
      <c r="AL377">
        <v>111</v>
      </c>
      <c r="AM377">
        <v>114</v>
      </c>
      <c r="AN377">
        <v>114</v>
      </c>
      <c r="AO377">
        <v>111</v>
      </c>
      <c r="AP377">
        <v>111</v>
      </c>
      <c r="AQ377">
        <v>111</v>
      </c>
      <c r="AR377">
        <v>111</v>
      </c>
      <c r="AS377">
        <v>113</v>
      </c>
      <c r="AT377">
        <v>114</v>
      </c>
      <c r="AU377">
        <v>111</v>
      </c>
      <c r="AV377">
        <v>111</v>
      </c>
      <c r="AW377">
        <v>114</v>
      </c>
      <c r="AX377">
        <v>115</v>
      </c>
      <c r="AY377">
        <v>111</v>
      </c>
      <c r="AZ377">
        <v>112</v>
      </c>
      <c r="BA377">
        <v>111</v>
      </c>
      <c r="BB377">
        <v>111</v>
      </c>
      <c r="BC377">
        <v>111</v>
      </c>
      <c r="BD377">
        <v>111</v>
      </c>
      <c r="BE377">
        <v>111</v>
      </c>
      <c r="BF377">
        <v>113</v>
      </c>
      <c r="BG377">
        <v>106</v>
      </c>
      <c r="BH377">
        <v>111</v>
      </c>
      <c r="BI377">
        <v>111</v>
      </c>
      <c r="BJ377">
        <v>113</v>
      </c>
      <c r="BK377">
        <v>111</v>
      </c>
      <c r="BL377">
        <v>117</v>
      </c>
      <c r="BM377">
        <v>117</v>
      </c>
      <c r="BN377">
        <v>117</v>
      </c>
      <c r="BO377">
        <v>121</v>
      </c>
      <c r="BP377">
        <v>119</v>
      </c>
      <c r="BQ377">
        <v>117</v>
      </c>
      <c r="BR377">
        <v>118</v>
      </c>
      <c r="BS377">
        <v>117</v>
      </c>
      <c r="BT377">
        <v>117</v>
      </c>
      <c r="BU377">
        <v>118</v>
      </c>
      <c r="BV377">
        <v>117</v>
      </c>
      <c r="BW377">
        <v>117</v>
      </c>
      <c r="BX377">
        <v>117</v>
      </c>
      <c r="BY377">
        <v>116</v>
      </c>
      <c r="BZ377">
        <v>113</v>
      </c>
      <c r="CA377">
        <v>113.56818181818181</v>
      </c>
      <c r="CB377">
        <v>113</v>
      </c>
      <c r="CC377">
        <v>3.1133450736416384</v>
      </c>
      <c r="CD377">
        <v>2.741388497903384E-2</v>
      </c>
      <c r="CE377">
        <v>106</v>
      </c>
      <c r="CF377">
        <v>121</v>
      </c>
      <c r="CG377">
        <v>15</v>
      </c>
      <c r="CH377">
        <v>2</v>
      </c>
      <c r="CI377">
        <v>2</v>
      </c>
    </row>
    <row r="378" spans="1:87" x14ac:dyDescent="0.25">
      <c r="A378">
        <v>500</v>
      </c>
      <c r="B378">
        <v>243579</v>
      </c>
      <c r="C378" t="s">
        <v>1349</v>
      </c>
      <c r="D378" t="s">
        <v>1350</v>
      </c>
      <c r="E378" t="s">
        <v>1351</v>
      </c>
      <c r="F378">
        <v>63.1</v>
      </c>
      <c r="G378" t="s">
        <v>171</v>
      </c>
      <c r="H378">
        <v>63.1</v>
      </c>
      <c r="I378" t="s">
        <v>171</v>
      </c>
      <c r="J378">
        <v>63</v>
      </c>
      <c r="K378" t="s">
        <v>172</v>
      </c>
      <c r="L378" t="s">
        <v>131</v>
      </c>
      <c r="M378" t="s">
        <v>132</v>
      </c>
      <c r="N378">
        <v>113</v>
      </c>
      <c r="O378" t="s">
        <v>119</v>
      </c>
      <c r="P378">
        <v>11</v>
      </c>
      <c r="Q378" t="s">
        <v>95</v>
      </c>
      <c r="R378">
        <v>1</v>
      </c>
      <c r="S378" t="s">
        <v>96</v>
      </c>
      <c r="T378">
        <v>1</v>
      </c>
      <c r="U378" t="s">
        <v>97</v>
      </c>
      <c r="V378">
        <v>11</v>
      </c>
      <c r="W378" t="s">
        <v>97</v>
      </c>
      <c r="X378">
        <v>1</v>
      </c>
      <c r="Y378" t="s">
        <v>98</v>
      </c>
      <c r="Z378">
        <v>2011</v>
      </c>
      <c r="AA378">
        <v>35</v>
      </c>
      <c r="AB378">
        <v>23160000</v>
      </c>
      <c r="AC378">
        <v>40</v>
      </c>
      <c r="AD378" t="s">
        <v>283</v>
      </c>
      <c r="AE378" t="s">
        <v>104</v>
      </c>
      <c r="AF378" t="s">
        <v>274</v>
      </c>
      <c r="AG378" t="s">
        <v>102</v>
      </c>
      <c r="AH378" t="s">
        <v>137</v>
      </c>
      <c r="AI378">
        <v>239</v>
      </c>
      <c r="AJ378">
        <v>239</v>
      </c>
      <c r="AK378">
        <v>239</v>
      </c>
      <c r="AL378">
        <v>239</v>
      </c>
      <c r="AM378">
        <v>239</v>
      </c>
      <c r="AN378">
        <v>239</v>
      </c>
      <c r="AO378">
        <v>239</v>
      </c>
      <c r="AP378">
        <v>239</v>
      </c>
      <c r="AQ378">
        <v>239</v>
      </c>
      <c r="AR378">
        <v>239</v>
      </c>
      <c r="AS378">
        <v>239</v>
      </c>
      <c r="AT378">
        <v>239</v>
      </c>
      <c r="AU378">
        <v>239</v>
      </c>
      <c r="AV378">
        <v>239</v>
      </c>
      <c r="AW378">
        <v>239</v>
      </c>
      <c r="AX378">
        <v>239</v>
      </c>
      <c r="AY378">
        <v>239</v>
      </c>
      <c r="AZ378">
        <v>239</v>
      </c>
      <c r="BA378">
        <v>239</v>
      </c>
      <c r="BB378">
        <v>239</v>
      </c>
      <c r="BC378">
        <v>239</v>
      </c>
      <c r="BD378">
        <v>239</v>
      </c>
      <c r="BE378">
        <v>239</v>
      </c>
      <c r="BF378">
        <v>239</v>
      </c>
      <c r="BG378">
        <v>239</v>
      </c>
      <c r="BH378">
        <v>239</v>
      </c>
      <c r="BI378">
        <v>239</v>
      </c>
      <c r="BJ378">
        <v>239</v>
      </c>
      <c r="BK378">
        <v>239</v>
      </c>
      <c r="BL378">
        <v>239</v>
      </c>
      <c r="BM378">
        <v>239</v>
      </c>
      <c r="BN378">
        <v>239</v>
      </c>
      <c r="BO378">
        <v>239</v>
      </c>
      <c r="BP378">
        <v>239</v>
      </c>
      <c r="BQ378">
        <v>239</v>
      </c>
      <c r="BR378">
        <v>239</v>
      </c>
      <c r="BS378">
        <v>239</v>
      </c>
      <c r="BT378">
        <v>239</v>
      </c>
      <c r="BU378">
        <v>239</v>
      </c>
      <c r="BV378">
        <v>239</v>
      </c>
      <c r="BW378">
        <v>239</v>
      </c>
      <c r="BX378">
        <v>239</v>
      </c>
      <c r="BY378">
        <v>239</v>
      </c>
      <c r="BZ378">
        <v>239</v>
      </c>
      <c r="CA378">
        <v>239</v>
      </c>
      <c r="CB378">
        <v>239</v>
      </c>
      <c r="CC378">
        <v>0</v>
      </c>
      <c r="CD378">
        <v>0</v>
      </c>
      <c r="CE378">
        <v>239</v>
      </c>
      <c r="CF378">
        <v>239</v>
      </c>
      <c r="CG378">
        <v>0</v>
      </c>
      <c r="CH378">
        <v>0</v>
      </c>
      <c r="CI378">
        <v>0</v>
      </c>
    </row>
    <row r="379" spans="1:87" x14ac:dyDescent="0.25">
      <c r="A379">
        <v>501</v>
      </c>
      <c r="B379">
        <v>243850</v>
      </c>
      <c r="C379" t="s">
        <v>1352</v>
      </c>
      <c r="D379" t="s">
        <v>106</v>
      </c>
      <c r="E379" t="s">
        <v>107</v>
      </c>
      <c r="F379">
        <v>58.13</v>
      </c>
      <c r="G379" t="s">
        <v>108</v>
      </c>
      <c r="H379">
        <v>58.1</v>
      </c>
      <c r="I379" t="s">
        <v>90</v>
      </c>
      <c r="J379">
        <v>58</v>
      </c>
      <c r="K379" t="s">
        <v>91</v>
      </c>
      <c r="L379" t="s">
        <v>92</v>
      </c>
      <c r="M379" t="s">
        <v>93</v>
      </c>
      <c r="N379">
        <v>114</v>
      </c>
      <c r="O379" t="s">
        <v>94</v>
      </c>
      <c r="P379">
        <v>11</v>
      </c>
      <c r="Q379" t="s">
        <v>95</v>
      </c>
      <c r="R379">
        <v>1</v>
      </c>
      <c r="S379" t="s">
        <v>96</v>
      </c>
      <c r="T379">
        <v>1</v>
      </c>
      <c r="U379" t="s">
        <v>97</v>
      </c>
      <c r="V379">
        <v>11</v>
      </c>
      <c r="W379" t="s">
        <v>97</v>
      </c>
      <c r="X379">
        <v>1</v>
      </c>
      <c r="Y379" t="s">
        <v>98</v>
      </c>
      <c r="Z379">
        <v>2014</v>
      </c>
      <c r="AA379">
        <v>409</v>
      </c>
      <c r="AB379">
        <v>14254790000</v>
      </c>
      <c r="AC379">
        <v>82</v>
      </c>
      <c r="AD379" t="s">
        <v>109</v>
      </c>
      <c r="AE379" t="s">
        <v>100</v>
      </c>
      <c r="AF379" t="s">
        <v>101</v>
      </c>
      <c r="AG379" t="s">
        <v>102</v>
      </c>
      <c r="AH379" t="s">
        <v>103</v>
      </c>
      <c r="AI379">
        <v>132</v>
      </c>
      <c r="AJ379">
        <v>130</v>
      </c>
      <c r="AK379">
        <v>146</v>
      </c>
      <c r="AL379">
        <v>140</v>
      </c>
      <c r="AM379">
        <v>133</v>
      </c>
      <c r="AN379">
        <v>142</v>
      </c>
      <c r="AO379">
        <v>143</v>
      </c>
      <c r="AP379">
        <v>141</v>
      </c>
      <c r="AQ379">
        <v>141</v>
      </c>
      <c r="AR379">
        <v>142</v>
      </c>
      <c r="AS379">
        <v>136</v>
      </c>
      <c r="AT379">
        <v>135</v>
      </c>
      <c r="AU379">
        <v>134</v>
      </c>
      <c r="AV379">
        <v>136</v>
      </c>
      <c r="AW379">
        <v>150</v>
      </c>
      <c r="AX379">
        <v>149</v>
      </c>
      <c r="AY379">
        <v>149</v>
      </c>
      <c r="AZ379">
        <v>109</v>
      </c>
      <c r="BA379">
        <v>114</v>
      </c>
      <c r="BB379">
        <v>110</v>
      </c>
      <c r="BC379">
        <v>109</v>
      </c>
      <c r="BD379">
        <v>115</v>
      </c>
      <c r="BE379">
        <v>118</v>
      </c>
      <c r="BF379">
        <v>118</v>
      </c>
      <c r="BG379">
        <v>121</v>
      </c>
      <c r="BH379">
        <v>123</v>
      </c>
      <c r="BI379">
        <v>117</v>
      </c>
      <c r="BJ379">
        <v>124</v>
      </c>
      <c r="BK379">
        <v>118</v>
      </c>
      <c r="BL379">
        <v>123</v>
      </c>
      <c r="BM379">
        <v>119</v>
      </c>
      <c r="BN379">
        <v>119</v>
      </c>
      <c r="BO379">
        <v>117</v>
      </c>
      <c r="BP379">
        <v>115</v>
      </c>
      <c r="BQ379">
        <v>116</v>
      </c>
      <c r="BR379">
        <v>115</v>
      </c>
      <c r="BS379">
        <v>124</v>
      </c>
      <c r="BT379">
        <v>114</v>
      </c>
      <c r="BU379">
        <v>115</v>
      </c>
      <c r="BV379">
        <v>115</v>
      </c>
      <c r="BW379">
        <v>108</v>
      </c>
      <c r="BX379">
        <v>113</v>
      </c>
      <c r="BY379">
        <v>112</v>
      </c>
      <c r="BZ379">
        <v>102</v>
      </c>
      <c r="CA379">
        <v>125.04545454545455</v>
      </c>
      <c r="CB379">
        <v>120</v>
      </c>
      <c r="CC379">
        <v>13.190825820815579</v>
      </c>
      <c r="CD379">
        <v>0.10548824720390503</v>
      </c>
      <c r="CE379">
        <v>102</v>
      </c>
      <c r="CF379">
        <v>150</v>
      </c>
      <c r="CG379">
        <v>48</v>
      </c>
      <c r="CH379">
        <v>-30</v>
      </c>
      <c r="CI379">
        <v>30</v>
      </c>
    </row>
    <row r="380" spans="1:87" x14ac:dyDescent="0.25">
      <c r="A380">
        <v>504</v>
      </c>
      <c r="B380">
        <v>244204</v>
      </c>
      <c r="C380" t="s">
        <v>1353</v>
      </c>
      <c r="D380" t="s">
        <v>708</v>
      </c>
      <c r="E380" t="s">
        <v>709</v>
      </c>
      <c r="F380">
        <v>63.91</v>
      </c>
      <c r="G380" t="s">
        <v>212</v>
      </c>
      <c r="H380">
        <v>63.9</v>
      </c>
      <c r="I380" t="s">
        <v>213</v>
      </c>
      <c r="J380">
        <v>63</v>
      </c>
      <c r="K380" t="s">
        <v>172</v>
      </c>
      <c r="L380" t="s">
        <v>131</v>
      </c>
      <c r="M380" t="s">
        <v>132</v>
      </c>
      <c r="N380">
        <v>113</v>
      </c>
      <c r="O380" t="s">
        <v>119</v>
      </c>
      <c r="P380">
        <v>11</v>
      </c>
      <c r="Q380" t="s">
        <v>95</v>
      </c>
      <c r="R380">
        <v>1</v>
      </c>
      <c r="S380" t="s">
        <v>96</v>
      </c>
      <c r="T380">
        <v>1</v>
      </c>
      <c r="U380" t="s">
        <v>97</v>
      </c>
      <c r="V380">
        <v>11</v>
      </c>
      <c r="W380" t="s">
        <v>97</v>
      </c>
      <c r="X380">
        <v>1</v>
      </c>
      <c r="Y380" t="s">
        <v>98</v>
      </c>
      <c r="Z380">
        <v>2017</v>
      </c>
      <c r="AA380">
        <v>21</v>
      </c>
      <c r="AB380">
        <v>718590000</v>
      </c>
      <c r="AC380">
        <v>40</v>
      </c>
      <c r="AD380" t="s">
        <v>283</v>
      </c>
      <c r="AE380" t="s">
        <v>148</v>
      </c>
      <c r="AF380" t="s">
        <v>405</v>
      </c>
      <c r="AG380" t="s">
        <v>233</v>
      </c>
      <c r="AH380" t="s">
        <v>137</v>
      </c>
      <c r="AI380">
        <v>35</v>
      </c>
      <c r="AJ380">
        <v>29</v>
      </c>
      <c r="AK380">
        <v>30</v>
      </c>
      <c r="AL380">
        <v>31</v>
      </c>
      <c r="AM380">
        <v>34</v>
      </c>
      <c r="AN380">
        <v>31</v>
      </c>
      <c r="AO380">
        <v>33</v>
      </c>
      <c r="AP380">
        <v>32</v>
      </c>
      <c r="AQ380">
        <v>33</v>
      </c>
      <c r="AR380">
        <v>32</v>
      </c>
      <c r="AS380">
        <v>32</v>
      </c>
      <c r="AT380">
        <v>32</v>
      </c>
      <c r="AU380">
        <v>34</v>
      </c>
      <c r="AV380">
        <v>35</v>
      </c>
      <c r="AW380">
        <v>35</v>
      </c>
      <c r="AX380">
        <v>34</v>
      </c>
      <c r="AY380">
        <v>35</v>
      </c>
      <c r="AZ380">
        <v>31</v>
      </c>
      <c r="BA380">
        <v>34</v>
      </c>
      <c r="BB380">
        <v>24</v>
      </c>
      <c r="BC380">
        <v>24</v>
      </c>
      <c r="BD380">
        <v>24</v>
      </c>
      <c r="BE380">
        <v>24</v>
      </c>
      <c r="BF380">
        <v>23</v>
      </c>
      <c r="BG380">
        <v>21</v>
      </c>
      <c r="BH380">
        <v>15</v>
      </c>
      <c r="BI380">
        <v>11</v>
      </c>
      <c r="BJ380">
        <v>14</v>
      </c>
      <c r="BK380">
        <v>14</v>
      </c>
      <c r="BL380">
        <v>14</v>
      </c>
      <c r="BM380">
        <v>14</v>
      </c>
      <c r="BN380">
        <v>14</v>
      </c>
      <c r="BO380">
        <v>14</v>
      </c>
      <c r="BP380">
        <v>14</v>
      </c>
      <c r="BQ380">
        <v>14</v>
      </c>
      <c r="BR380">
        <v>14</v>
      </c>
      <c r="BS380">
        <v>14</v>
      </c>
      <c r="BT380">
        <v>14</v>
      </c>
      <c r="BU380">
        <v>14</v>
      </c>
      <c r="BV380">
        <v>14</v>
      </c>
      <c r="BW380">
        <v>14</v>
      </c>
      <c r="BX380">
        <v>14</v>
      </c>
      <c r="BY380">
        <v>14</v>
      </c>
      <c r="BZ380">
        <v>14</v>
      </c>
      <c r="CA380">
        <v>23.31818181818182</v>
      </c>
      <c r="CB380">
        <v>24</v>
      </c>
      <c r="CC380">
        <v>8.9566727815082423</v>
      </c>
      <c r="CD380">
        <v>0.38410682493797527</v>
      </c>
      <c r="CE380">
        <v>11</v>
      </c>
      <c r="CF380">
        <v>35</v>
      </c>
      <c r="CG380">
        <v>24</v>
      </c>
      <c r="CH380">
        <v>-21</v>
      </c>
      <c r="CI380">
        <v>21</v>
      </c>
    </row>
    <row r="381" spans="1:87" x14ac:dyDescent="0.25">
      <c r="A381">
        <v>507</v>
      </c>
      <c r="B381">
        <v>245648</v>
      </c>
      <c r="C381" t="s">
        <v>1354</v>
      </c>
      <c r="D381" t="s">
        <v>584</v>
      </c>
      <c r="E381" t="s">
        <v>585</v>
      </c>
      <c r="F381">
        <v>73.3</v>
      </c>
      <c r="G381" t="s">
        <v>586</v>
      </c>
      <c r="H381">
        <v>73.3</v>
      </c>
      <c r="I381" t="s">
        <v>586</v>
      </c>
      <c r="J381">
        <v>73</v>
      </c>
      <c r="K381" t="s">
        <v>116</v>
      </c>
      <c r="L381" t="s">
        <v>117</v>
      </c>
      <c r="M381" t="s">
        <v>118</v>
      </c>
      <c r="N381">
        <v>113</v>
      </c>
      <c r="O381" t="s">
        <v>119</v>
      </c>
      <c r="P381">
        <v>11</v>
      </c>
      <c r="Q381" t="s">
        <v>95</v>
      </c>
      <c r="R381">
        <v>1</v>
      </c>
      <c r="S381" t="s">
        <v>96</v>
      </c>
      <c r="T381">
        <v>1</v>
      </c>
      <c r="U381" t="s">
        <v>97</v>
      </c>
      <c r="V381">
        <v>11</v>
      </c>
      <c r="W381" t="s">
        <v>97</v>
      </c>
      <c r="X381">
        <v>1</v>
      </c>
      <c r="Y381" t="s">
        <v>98</v>
      </c>
      <c r="Z381">
        <v>2002</v>
      </c>
      <c r="AA381">
        <v>45</v>
      </c>
      <c r="AB381">
        <v>1344780000</v>
      </c>
      <c r="AC381">
        <v>40</v>
      </c>
      <c r="AD381" t="s">
        <v>283</v>
      </c>
      <c r="AE381" t="s">
        <v>158</v>
      </c>
      <c r="AF381" t="s">
        <v>183</v>
      </c>
      <c r="AG381" t="s">
        <v>196</v>
      </c>
      <c r="AH381" t="s">
        <v>137</v>
      </c>
      <c r="AI381">
        <v>26</v>
      </c>
      <c r="AJ381">
        <v>26</v>
      </c>
      <c r="AK381">
        <v>26</v>
      </c>
      <c r="AL381">
        <v>26</v>
      </c>
      <c r="AM381">
        <v>26</v>
      </c>
      <c r="AN381">
        <v>26</v>
      </c>
      <c r="AO381">
        <v>26</v>
      </c>
      <c r="AP381">
        <v>26</v>
      </c>
      <c r="AQ381">
        <v>21</v>
      </c>
      <c r="AR381">
        <v>27</v>
      </c>
      <c r="AS381">
        <v>23</v>
      </c>
      <c r="AT381">
        <v>22</v>
      </c>
      <c r="AU381">
        <v>22</v>
      </c>
      <c r="AV381">
        <v>26</v>
      </c>
      <c r="AW381">
        <v>27</v>
      </c>
      <c r="AX381">
        <v>26</v>
      </c>
      <c r="AY381">
        <v>26</v>
      </c>
      <c r="AZ381">
        <v>26</v>
      </c>
      <c r="BA381">
        <v>27</v>
      </c>
      <c r="BB381">
        <v>27</v>
      </c>
      <c r="BC381">
        <v>22</v>
      </c>
      <c r="BD381">
        <v>22</v>
      </c>
      <c r="BE381">
        <v>22</v>
      </c>
      <c r="BF381">
        <v>22</v>
      </c>
      <c r="BG381">
        <v>22</v>
      </c>
      <c r="BH381">
        <v>22</v>
      </c>
      <c r="BI381">
        <v>22</v>
      </c>
      <c r="BJ381">
        <v>22</v>
      </c>
      <c r="BK381">
        <v>22</v>
      </c>
      <c r="BL381">
        <v>22</v>
      </c>
      <c r="BM381">
        <v>22</v>
      </c>
      <c r="BN381">
        <v>22</v>
      </c>
      <c r="BO381">
        <v>23</v>
      </c>
      <c r="BP381">
        <v>22</v>
      </c>
      <c r="BQ381">
        <v>18</v>
      </c>
      <c r="BR381">
        <v>24</v>
      </c>
      <c r="BS381">
        <v>23</v>
      </c>
      <c r="BT381">
        <v>24</v>
      </c>
      <c r="BU381">
        <v>23</v>
      </c>
      <c r="BV381">
        <v>23</v>
      </c>
      <c r="BW381">
        <v>22</v>
      </c>
      <c r="BX381">
        <v>22</v>
      </c>
      <c r="BY381">
        <v>22</v>
      </c>
      <c r="BZ381">
        <v>22</v>
      </c>
      <c r="CA381">
        <v>23.636363636363637</v>
      </c>
      <c r="CB381">
        <v>23</v>
      </c>
      <c r="CC381">
        <v>2.1790856743876206</v>
      </c>
      <c r="CD381">
        <v>9.2192086224091641E-2</v>
      </c>
      <c r="CE381">
        <v>18</v>
      </c>
      <c r="CF381">
        <v>27</v>
      </c>
      <c r="CG381">
        <v>9</v>
      </c>
      <c r="CH381">
        <v>-4</v>
      </c>
      <c r="CI381">
        <v>4</v>
      </c>
    </row>
    <row r="382" spans="1:87" x14ac:dyDescent="0.25">
      <c r="A382">
        <v>509</v>
      </c>
      <c r="B382">
        <v>246456</v>
      </c>
      <c r="C382" t="s">
        <v>1355</v>
      </c>
      <c r="D382" t="s">
        <v>1356</v>
      </c>
      <c r="E382" t="s">
        <v>1357</v>
      </c>
      <c r="F382">
        <v>91.11</v>
      </c>
      <c r="G382" t="s">
        <v>1358</v>
      </c>
      <c r="H382">
        <v>91.1</v>
      </c>
      <c r="I382" t="s">
        <v>1359</v>
      </c>
      <c r="J382">
        <v>91</v>
      </c>
      <c r="K382" t="s">
        <v>312</v>
      </c>
      <c r="L382" t="s">
        <v>188</v>
      </c>
      <c r="M382" t="s">
        <v>189</v>
      </c>
      <c r="N382">
        <v>322</v>
      </c>
      <c r="O382" t="s">
        <v>1360</v>
      </c>
      <c r="P382">
        <v>32</v>
      </c>
      <c r="Q382" t="s">
        <v>1045</v>
      </c>
      <c r="R382">
        <v>3</v>
      </c>
      <c r="S382" t="s">
        <v>206</v>
      </c>
      <c r="T382">
        <v>1</v>
      </c>
      <c r="U382" t="s">
        <v>97</v>
      </c>
      <c r="V382">
        <v>11</v>
      </c>
      <c r="W382" t="s">
        <v>97</v>
      </c>
      <c r="X382">
        <v>1</v>
      </c>
      <c r="Y382" t="s">
        <v>98</v>
      </c>
      <c r="Z382">
        <v>1980</v>
      </c>
      <c r="AA382">
        <v>440</v>
      </c>
      <c r="AC382">
        <v>82</v>
      </c>
      <c r="AD382" t="s">
        <v>109</v>
      </c>
      <c r="AE382" t="s">
        <v>146</v>
      </c>
      <c r="AF382" t="s">
        <v>147</v>
      </c>
      <c r="AG382" t="s">
        <v>208</v>
      </c>
      <c r="AH382" t="s">
        <v>144</v>
      </c>
      <c r="AI382">
        <v>57</v>
      </c>
      <c r="AJ382">
        <v>56</v>
      </c>
      <c r="AK382">
        <v>56</v>
      </c>
      <c r="AL382">
        <v>54</v>
      </c>
      <c r="AM382">
        <v>53</v>
      </c>
      <c r="AN382">
        <v>54</v>
      </c>
      <c r="AO382">
        <v>54</v>
      </c>
      <c r="AP382">
        <v>58</v>
      </c>
      <c r="AQ382">
        <v>58</v>
      </c>
      <c r="AR382">
        <v>64</v>
      </c>
      <c r="AS382">
        <v>64</v>
      </c>
      <c r="AT382">
        <v>64</v>
      </c>
      <c r="AU382">
        <v>65</v>
      </c>
      <c r="AV382">
        <v>52</v>
      </c>
      <c r="AW382">
        <v>62</v>
      </c>
      <c r="AX382">
        <v>64</v>
      </c>
      <c r="AY382">
        <v>55</v>
      </c>
      <c r="AZ382">
        <v>54</v>
      </c>
      <c r="BA382">
        <v>50</v>
      </c>
      <c r="BB382">
        <v>52</v>
      </c>
      <c r="BC382">
        <v>62</v>
      </c>
      <c r="BD382">
        <v>58</v>
      </c>
      <c r="BE382">
        <v>57</v>
      </c>
      <c r="BF382">
        <v>65</v>
      </c>
      <c r="BG382">
        <v>64</v>
      </c>
      <c r="BH382">
        <v>60</v>
      </c>
      <c r="BI382">
        <v>55</v>
      </c>
      <c r="BJ382">
        <v>61</v>
      </c>
      <c r="BK382">
        <v>53</v>
      </c>
      <c r="BL382">
        <v>56</v>
      </c>
      <c r="BM382">
        <v>54</v>
      </c>
      <c r="BN382">
        <v>54</v>
      </c>
      <c r="BO382">
        <v>57</v>
      </c>
      <c r="BP382">
        <v>59</v>
      </c>
      <c r="BQ382">
        <v>57</v>
      </c>
      <c r="BR382">
        <v>49</v>
      </c>
      <c r="BS382">
        <v>60</v>
      </c>
      <c r="BT382">
        <v>60</v>
      </c>
      <c r="BU382">
        <v>60</v>
      </c>
      <c r="BV382">
        <v>49</v>
      </c>
      <c r="BW382">
        <v>53</v>
      </c>
      <c r="BX382">
        <v>55</v>
      </c>
      <c r="BY382">
        <v>53</v>
      </c>
      <c r="BZ382">
        <v>55</v>
      </c>
      <c r="CA382">
        <v>57.090909090909093</v>
      </c>
      <c r="CB382">
        <v>56.5</v>
      </c>
      <c r="CC382">
        <v>4.4346321093222292</v>
      </c>
      <c r="CD382">
        <v>7.7676677074115477E-2</v>
      </c>
      <c r="CE382">
        <v>49</v>
      </c>
      <c r="CF382">
        <v>65</v>
      </c>
      <c r="CG382">
        <v>16</v>
      </c>
      <c r="CH382">
        <v>-2</v>
      </c>
      <c r="CI382">
        <v>2</v>
      </c>
    </row>
    <row r="383" spans="1:87" x14ac:dyDescent="0.25">
      <c r="A383">
        <v>511</v>
      </c>
      <c r="B383">
        <v>246835</v>
      </c>
      <c r="C383" t="s">
        <v>1361</v>
      </c>
      <c r="D383" t="s">
        <v>308</v>
      </c>
      <c r="E383" t="s">
        <v>309</v>
      </c>
      <c r="F383">
        <v>91.21</v>
      </c>
      <c r="G383" t="s">
        <v>310</v>
      </c>
      <c r="H383">
        <v>91.2</v>
      </c>
      <c r="I383" t="s">
        <v>311</v>
      </c>
      <c r="J383">
        <v>91</v>
      </c>
      <c r="K383" t="s">
        <v>312</v>
      </c>
      <c r="L383" t="s">
        <v>188</v>
      </c>
      <c r="M383" t="s">
        <v>189</v>
      </c>
      <c r="N383">
        <v>312</v>
      </c>
      <c r="O383" t="s">
        <v>204</v>
      </c>
      <c r="P383">
        <v>31</v>
      </c>
      <c r="Q383" t="s">
        <v>205</v>
      </c>
      <c r="R383">
        <v>3</v>
      </c>
      <c r="S383" t="s">
        <v>206</v>
      </c>
      <c r="T383">
        <v>1</v>
      </c>
      <c r="U383" t="s">
        <v>97</v>
      </c>
      <c r="V383">
        <v>11</v>
      </c>
      <c r="W383" t="s">
        <v>97</v>
      </c>
      <c r="X383">
        <v>1</v>
      </c>
      <c r="Y383" t="s">
        <v>98</v>
      </c>
      <c r="Z383">
        <v>1983</v>
      </c>
      <c r="AA383">
        <v>1727</v>
      </c>
      <c r="AC383">
        <v>93</v>
      </c>
      <c r="AD383" t="s">
        <v>99</v>
      </c>
      <c r="AE383" t="s">
        <v>146</v>
      </c>
      <c r="AF383" t="s">
        <v>147</v>
      </c>
      <c r="AG383" t="s">
        <v>208</v>
      </c>
      <c r="AH383" t="s">
        <v>144</v>
      </c>
      <c r="AI383">
        <v>13</v>
      </c>
      <c r="AJ383">
        <v>14</v>
      </c>
      <c r="AK383">
        <v>12</v>
      </c>
      <c r="AL383">
        <v>11</v>
      </c>
      <c r="AM383">
        <v>14</v>
      </c>
      <c r="AN383">
        <v>14</v>
      </c>
      <c r="AO383">
        <v>14</v>
      </c>
      <c r="AP383">
        <v>12</v>
      </c>
      <c r="AQ383">
        <v>12</v>
      </c>
      <c r="AR383">
        <v>12</v>
      </c>
      <c r="AS383">
        <v>13</v>
      </c>
      <c r="AT383">
        <v>13</v>
      </c>
      <c r="AU383">
        <v>12</v>
      </c>
      <c r="AV383">
        <v>14</v>
      </c>
      <c r="AW383">
        <v>13</v>
      </c>
      <c r="AX383">
        <v>12</v>
      </c>
      <c r="AY383">
        <v>15</v>
      </c>
      <c r="AZ383">
        <v>12</v>
      </c>
      <c r="BA383">
        <v>14</v>
      </c>
      <c r="BB383">
        <v>17</v>
      </c>
      <c r="BC383">
        <v>15</v>
      </c>
      <c r="BD383">
        <v>14</v>
      </c>
      <c r="BE383">
        <v>13</v>
      </c>
      <c r="BF383">
        <v>14</v>
      </c>
      <c r="BG383">
        <v>13</v>
      </c>
      <c r="BH383">
        <v>12</v>
      </c>
      <c r="BI383">
        <v>14</v>
      </c>
      <c r="BJ383">
        <v>16</v>
      </c>
      <c r="BK383">
        <v>15</v>
      </c>
      <c r="BL383">
        <v>14</v>
      </c>
      <c r="BM383">
        <v>14</v>
      </c>
      <c r="BN383">
        <v>12</v>
      </c>
      <c r="BO383">
        <v>1</v>
      </c>
      <c r="BP383">
        <v>1</v>
      </c>
      <c r="BQ383">
        <v>1</v>
      </c>
      <c r="BR383">
        <v>1</v>
      </c>
      <c r="BS383">
        <v>3</v>
      </c>
      <c r="BT383">
        <v>3</v>
      </c>
      <c r="BU383">
        <v>3</v>
      </c>
      <c r="BV383">
        <v>3</v>
      </c>
      <c r="BW383">
        <v>3</v>
      </c>
      <c r="BX383">
        <v>3</v>
      </c>
      <c r="BY383">
        <v>3</v>
      </c>
      <c r="BZ383">
        <v>3</v>
      </c>
      <c r="CA383">
        <v>10.386363636363637</v>
      </c>
      <c r="CB383">
        <v>12.5</v>
      </c>
      <c r="CC383">
        <v>5.1408799766636148</v>
      </c>
      <c r="CD383">
        <v>0.49496437412078564</v>
      </c>
      <c r="CE383">
        <v>1</v>
      </c>
      <c r="CF383">
        <v>17</v>
      </c>
      <c r="CG383">
        <v>16</v>
      </c>
      <c r="CH383">
        <v>-10</v>
      </c>
      <c r="CI383">
        <v>10</v>
      </c>
    </row>
    <row r="384" spans="1:87" x14ac:dyDescent="0.25">
      <c r="A384">
        <v>514</v>
      </c>
      <c r="B384">
        <v>249375</v>
      </c>
      <c r="C384" t="s">
        <v>1362</v>
      </c>
      <c r="D384" t="s">
        <v>1363</v>
      </c>
      <c r="E384" t="s">
        <v>1364</v>
      </c>
      <c r="F384">
        <v>94.99</v>
      </c>
      <c r="G384" t="s">
        <v>494</v>
      </c>
      <c r="H384">
        <v>94.9</v>
      </c>
      <c r="I384" t="s">
        <v>495</v>
      </c>
      <c r="J384">
        <v>94</v>
      </c>
      <c r="K384" t="s">
        <v>496</v>
      </c>
      <c r="L384" t="s">
        <v>497</v>
      </c>
      <c r="M384" t="s">
        <v>498</v>
      </c>
      <c r="N384">
        <v>529</v>
      </c>
      <c r="O384" t="s">
        <v>428</v>
      </c>
      <c r="P384">
        <v>52</v>
      </c>
      <c r="Q384" t="s">
        <v>429</v>
      </c>
      <c r="R384">
        <v>5</v>
      </c>
      <c r="S384" t="s">
        <v>143</v>
      </c>
      <c r="T384">
        <v>1</v>
      </c>
      <c r="U384" t="s">
        <v>97</v>
      </c>
      <c r="V384">
        <v>11</v>
      </c>
      <c r="W384" t="s">
        <v>97</v>
      </c>
      <c r="X384">
        <v>1</v>
      </c>
      <c r="Y384" t="s">
        <v>98</v>
      </c>
      <c r="Z384">
        <v>1989</v>
      </c>
      <c r="AA384">
        <v>4899</v>
      </c>
      <c r="AB384">
        <v>1902820000</v>
      </c>
      <c r="AC384">
        <v>94</v>
      </c>
      <c r="AD384" t="s">
        <v>207</v>
      </c>
      <c r="AE384" t="s">
        <v>158</v>
      </c>
      <c r="AF384" t="s">
        <v>183</v>
      </c>
      <c r="AG384" t="s">
        <v>163</v>
      </c>
      <c r="AH384" t="s">
        <v>103</v>
      </c>
      <c r="AI384">
        <v>43</v>
      </c>
      <c r="AJ384">
        <v>43</v>
      </c>
      <c r="AK384">
        <v>38</v>
      </c>
      <c r="AL384">
        <v>43</v>
      </c>
      <c r="AM384">
        <v>38</v>
      </c>
      <c r="AN384">
        <v>38</v>
      </c>
      <c r="AO384">
        <v>43</v>
      </c>
      <c r="AP384">
        <v>43</v>
      </c>
      <c r="AQ384">
        <v>43</v>
      </c>
      <c r="AR384">
        <v>43</v>
      </c>
      <c r="AS384">
        <v>43</v>
      </c>
      <c r="AT384">
        <v>43</v>
      </c>
      <c r="AU384">
        <v>43</v>
      </c>
      <c r="AV384">
        <v>43</v>
      </c>
      <c r="AW384">
        <v>41</v>
      </c>
      <c r="AX384">
        <v>41</v>
      </c>
      <c r="AY384">
        <v>41</v>
      </c>
      <c r="AZ384">
        <v>41</v>
      </c>
      <c r="BA384">
        <v>36</v>
      </c>
      <c r="BB384">
        <v>36</v>
      </c>
      <c r="BC384">
        <v>41</v>
      </c>
      <c r="BD384">
        <v>41</v>
      </c>
      <c r="BE384">
        <v>41</v>
      </c>
      <c r="BF384">
        <v>41</v>
      </c>
      <c r="BG384">
        <v>41</v>
      </c>
      <c r="BH384">
        <v>41</v>
      </c>
      <c r="BI384">
        <v>41</v>
      </c>
      <c r="BJ384">
        <v>36</v>
      </c>
      <c r="BK384">
        <v>41</v>
      </c>
      <c r="BL384">
        <v>41</v>
      </c>
      <c r="BM384">
        <v>41</v>
      </c>
      <c r="BN384">
        <v>41</v>
      </c>
      <c r="BO384">
        <v>41</v>
      </c>
      <c r="BP384">
        <v>39</v>
      </c>
      <c r="BQ384">
        <v>39</v>
      </c>
      <c r="BR384">
        <v>39</v>
      </c>
      <c r="BS384">
        <v>28</v>
      </c>
      <c r="BT384">
        <v>33</v>
      </c>
      <c r="BU384">
        <v>28</v>
      </c>
      <c r="BV384">
        <v>28</v>
      </c>
      <c r="BW384">
        <v>28</v>
      </c>
      <c r="BX384">
        <v>28</v>
      </c>
      <c r="BY384">
        <v>28</v>
      </c>
      <c r="BZ384">
        <v>28</v>
      </c>
      <c r="CA384">
        <v>38.56818181818182</v>
      </c>
      <c r="CB384">
        <v>41</v>
      </c>
      <c r="CC384">
        <v>5.1597626016812272</v>
      </c>
      <c r="CD384">
        <v>0.13378288419208839</v>
      </c>
      <c r="CE384">
        <v>28</v>
      </c>
      <c r="CF384">
        <v>43</v>
      </c>
      <c r="CG384">
        <v>15</v>
      </c>
      <c r="CH384">
        <v>-15</v>
      </c>
      <c r="CI384">
        <v>15</v>
      </c>
    </row>
    <row r="385" spans="1:87" x14ac:dyDescent="0.25">
      <c r="A385">
        <v>515</v>
      </c>
      <c r="B385">
        <v>250208</v>
      </c>
      <c r="C385" t="s">
        <v>1365</v>
      </c>
      <c r="D385" t="s">
        <v>1254</v>
      </c>
      <c r="E385" t="s">
        <v>1255</v>
      </c>
      <c r="F385">
        <v>60.39</v>
      </c>
      <c r="G385" t="s">
        <v>152</v>
      </c>
      <c r="H385">
        <v>60.3</v>
      </c>
      <c r="I385" t="s">
        <v>153</v>
      </c>
      <c r="J385">
        <v>60</v>
      </c>
      <c r="K385" t="s">
        <v>154</v>
      </c>
      <c r="L385" t="s">
        <v>92</v>
      </c>
      <c r="M385" t="s">
        <v>93</v>
      </c>
      <c r="N385">
        <v>113</v>
      </c>
      <c r="O385" t="s">
        <v>119</v>
      </c>
      <c r="P385">
        <v>11</v>
      </c>
      <c r="Q385" t="s">
        <v>95</v>
      </c>
      <c r="R385">
        <v>1</v>
      </c>
      <c r="S385" t="s">
        <v>96</v>
      </c>
      <c r="T385">
        <v>1</v>
      </c>
      <c r="U385" t="s">
        <v>97</v>
      </c>
      <c r="V385">
        <v>11</v>
      </c>
      <c r="W385" t="s">
        <v>97</v>
      </c>
      <c r="X385">
        <v>1</v>
      </c>
      <c r="Y385" t="s">
        <v>98</v>
      </c>
      <c r="Z385">
        <v>2008</v>
      </c>
      <c r="AA385">
        <v>1</v>
      </c>
      <c r="AB385">
        <v>16450000</v>
      </c>
      <c r="AC385">
        <v>11</v>
      </c>
      <c r="AD385" t="s">
        <v>85</v>
      </c>
      <c r="AE385" t="s">
        <v>85</v>
      </c>
      <c r="AF385" t="s">
        <v>356</v>
      </c>
      <c r="AG385" t="s">
        <v>136</v>
      </c>
      <c r="AH385" t="s">
        <v>175</v>
      </c>
      <c r="AI385">
        <v>47</v>
      </c>
      <c r="AJ385">
        <v>47</v>
      </c>
      <c r="AK385">
        <v>47</v>
      </c>
      <c r="AL385">
        <v>47</v>
      </c>
      <c r="AM385">
        <v>47</v>
      </c>
      <c r="AN385">
        <v>47</v>
      </c>
      <c r="AO385">
        <v>47</v>
      </c>
      <c r="AP385">
        <v>47</v>
      </c>
      <c r="AQ385">
        <v>47</v>
      </c>
      <c r="AR385">
        <v>47</v>
      </c>
      <c r="AS385">
        <v>47</v>
      </c>
      <c r="AT385">
        <v>47</v>
      </c>
      <c r="AU385">
        <v>47</v>
      </c>
      <c r="AV385">
        <v>47</v>
      </c>
      <c r="AW385">
        <v>47</v>
      </c>
      <c r="AX385">
        <v>48</v>
      </c>
      <c r="AY385">
        <v>48</v>
      </c>
      <c r="AZ385">
        <v>48</v>
      </c>
      <c r="BA385">
        <v>48</v>
      </c>
      <c r="BB385">
        <v>49</v>
      </c>
      <c r="BC385">
        <v>49</v>
      </c>
      <c r="BD385">
        <v>49</v>
      </c>
      <c r="BE385">
        <v>49</v>
      </c>
      <c r="BF385">
        <v>49</v>
      </c>
      <c r="BG385">
        <v>49</v>
      </c>
      <c r="BH385">
        <v>49</v>
      </c>
      <c r="BI385">
        <v>49</v>
      </c>
      <c r="BJ385">
        <v>49</v>
      </c>
      <c r="BK385">
        <v>49</v>
      </c>
      <c r="BL385">
        <v>49</v>
      </c>
      <c r="BM385">
        <v>49</v>
      </c>
      <c r="BN385">
        <v>49</v>
      </c>
      <c r="BO385">
        <v>47</v>
      </c>
      <c r="BP385">
        <v>47</v>
      </c>
      <c r="BQ385">
        <v>47</v>
      </c>
      <c r="BR385">
        <v>47</v>
      </c>
      <c r="BS385">
        <v>47</v>
      </c>
      <c r="BT385">
        <v>47</v>
      </c>
      <c r="BU385">
        <v>47</v>
      </c>
      <c r="BV385">
        <v>47</v>
      </c>
      <c r="BW385">
        <v>47</v>
      </c>
      <c r="BX385">
        <v>47</v>
      </c>
      <c r="BY385">
        <v>47</v>
      </c>
      <c r="BZ385">
        <v>47</v>
      </c>
      <c r="CA385">
        <v>47.68181818181818</v>
      </c>
      <c r="CB385">
        <v>47</v>
      </c>
      <c r="CC385">
        <v>0.90919661119103856</v>
      </c>
      <c r="CD385">
        <v>1.9067993752338273E-2</v>
      </c>
      <c r="CE385">
        <v>47</v>
      </c>
      <c r="CF385">
        <v>49</v>
      </c>
      <c r="CG385">
        <v>2</v>
      </c>
      <c r="CH385">
        <v>0</v>
      </c>
      <c r="CI385">
        <v>0</v>
      </c>
    </row>
    <row r="386" spans="1:87" x14ac:dyDescent="0.25">
      <c r="A386">
        <v>516</v>
      </c>
      <c r="B386">
        <v>251285</v>
      </c>
      <c r="C386" t="s">
        <v>1366</v>
      </c>
      <c r="D386" t="s">
        <v>588</v>
      </c>
      <c r="E386" t="s">
        <v>589</v>
      </c>
      <c r="F386">
        <v>58.13</v>
      </c>
      <c r="G386" t="s">
        <v>108</v>
      </c>
      <c r="H386">
        <v>58.1</v>
      </c>
      <c r="I386" t="s">
        <v>90</v>
      </c>
      <c r="J386">
        <v>58</v>
      </c>
      <c r="K386" t="s">
        <v>91</v>
      </c>
      <c r="L386" t="s">
        <v>92</v>
      </c>
      <c r="M386" t="s">
        <v>93</v>
      </c>
      <c r="N386">
        <v>113</v>
      </c>
      <c r="O386" t="s">
        <v>119</v>
      </c>
      <c r="P386">
        <v>11</v>
      </c>
      <c r="Q386" t="s">
        <v>95</v>
      </c>
      <c r="R386">
        <v>1</v>
      </c>
      <c r="S386" t="s">
        <v>96</v>
      </c>
      <c r="T386">
        <v>1</v>
      </c>
      <c r="U386" t="s">
        <v>97</v>
      </c>
      <c r="V386">
        <v>11</v>
      </c>
      <c r="W386" t="s">
        <v>97</v>
      </c>
      <c r="X386">
        <v>1</v>
      </c>
      <c r="Y386" t="s">
        <v>98</v>
      </c>
      <c r="Z386">
        <v>2020</v>
      </c>
      <c r="AB386">
        <v>342920000</v>
      </c>
      <c r="AC386">
        <v>0</v>
      </c>
      <c r="AD386" t="s">
        <v>147</v>
      </c>
      <c r="AE386" t="s">
        <v>125</v>
      </c>
      <c r="AF386" t="s">
        <v>135</v>
      </c>
      <c r="AG386" t="s">
        <v>233</v>
      </c>
      <c r="AH386" t="s">
        <v>144</v>
      </c>
      <c r="AI386">
        <v>22</v>
      </c>
      <c r="AJ386">
        <v>22</v>
      </c>
      <c r="AK386">
        <v>23</v>
      </c>
      <c r="AL386">
        <v>23</v>
      </c>
      <c r="AM386">
        <v>15</v>
      </c>
      <c r="AN386">
        <v>17</v>
      </c>
      <c r="AO386">
        <v>14</v>
      </c>
      <c r="AP386">
        <v>15</v>
      </c>
      <c r="AQ386">
        <v>16</v>
      </c>
      <c r="AR386">
        <v>16</v>
      </c>
      <c r="AS386">
        <v>18</v>
      </c>
      <c r="AT386">
        <v>18</v>
      </c>
      <c r="AU386">
        <v>16</v>
      </c>
      <c r="AV386">
        <v>14</v>
      </c>
      <c r="AW386">
        <v>16</v>
      </c>
      <c r="AX386">
        <v>16</v>
      </c>
      <c r="AY386">
        <v>18</v>
      </c>
      <c r="AZ386">
        <v>17</v>
      </c>
      <c r="BA386">
        <v>16</v>
      </c>
      <c r="BB386">
        <v>19</v>
      </c>
      <c r="BC386">
        <v>14</v>
      </c>
      <c r="BD386">
        <v>13</v>
      </c>
      <c r="BE386">
        <v>15</v>
      </c>
      <c r="BF386">
        <v>14</v>
      </c>
      <c r="BG386">
        <v>15</v>
      </c>
      <c r="BH386">
        <v>13</v>
      </c>
      <c r="BI386">
        <v>14</v>
      </c>
      <c r="BJ386">
        <v>15</v>
      </c>
      <c r="BK386">
        <v>14</v>
      </c>
      <c r="BL386">
        <v>16</v>
      </c>
      <c r="BM386">
        <v>16</v>
      </c>
      <c r="BN386">
        <v>13</v>
      </c>
      <c r="BO386">
        <v>13</v>
      </c>
      <c r="BP386">
        <v>12</v>
      </c>
      <c r="BQ386">
        <v>13</v>
      </c>
      <c r="BR386">
        <v>12</v>
      </c>
      <c r="BS386">
        <v>12</v>
      </c>
      <c r="BT386">
        <v>13</v>
      </c>
      <c r="BU386">
        <v>13</v>
      </c>
      <c r="BV386">
        <v>17</v>
      </c>
      <c r="BW386">
        <v>16</v>
      </c>
      <c r="BX386">
        <v>16</v>
      </c>
      <c r="BY386">
        <v>14</v>
      </c>
      <c r="BZ386">
        <v>16</v>
      </c>
      <c r="CA386">
        <v>15.681818181818182</v>
      </c>
      <c r="CB386">
        <v>15.5</v>
      </c>
      <c r="CC386">
        <v>2.7851159824935126</v>
      </c>
      <c r="CD386">
        <v>0.17760159888364427</v>
      </c>
      <c r="CE386">
        <v>12</v>
      </c>
      <c r="CF386">
        <v>23</v>
      </c>
      <c r="CG386">
        <v>11</v>
      </c>
      <c r="CH386">
        <v>-6</v>
      </c>
      <c r="CI386">
        <v>6</v>
      </c>
    </row>
    <row r="387" spans="1:87" x14ac:dyDescent="0.25">
      <c r="A387">
        <v>518</v>
      </c>
      <c r="B387">
        <v>252700</v>
      </c>
      <c r="C387" t="s">
        <v>1367</v>
      </c>
      <c r="D387" t="s">
        <v>106</v>
      </c>
      <c r="E387" t="s">
        <v>107</v>
      </c>
      <c r="F387">
        <v>58.13</v>
      </c>
      <c r="G387" t="s">
        <v>108</v>
      </c>
      <c r="H387">
        <v>58.1</v>
      </c>
      <c r="I387" t="s">
        <v>90</v>
      </c>
      <c r="J387">
        <v>58</v>
      </c>
      <c r="K387" t="s">
        <v>91</v>
      </c>
      <c r="L387" t="s">
        <v>92</v>
      </c>
      <c r="M387" t="s">
        <v>93</v>
      </c>
      <c r="N387">
        <v>114</v>
      </c>
      <c r="O387" t="s">
        <v>94</v>
      </c>
      <c r="P387">
        <v>11</v>
      </c>
      <c r="Q387" t="s">
        <v>95</v>
      </c>
      <c r="R387">
        <v>1</v>
      </c>
      <c r="S387" t="s">
        <v>96</v>
      </c>
      <c r="T387">
        <v>1</v>
      </c>
      <c r="U387" t="s">
        <v>97</v>
      </c>
      <c r="V387">
        <v>11</v>
      </c>
      <c r="W387" t="s">
        <v>97</v>
      </c>
      <c r="X387">
        <v>1</v>
      </c>
      <c r="Y387" t="s">
        <v>98</v>
      </c>
      <c r="Z387">
        <v>2014</v>
      </c>
      <c r="AA387">
        <v>409</v>
      </c>
      <c r="AB387">
        <v>14254790000</v>
      </c>
      <c r="AC387">
        <v>82</v>
      </c>
      <c r="AD387" t="s">
        <v>109</v>
      </c>
      <c r="AE387" t="s">
        <v>100</v>
      </c>
      <c r="AF387" t="s">
        <v>101</v>
      </c>
      <c r="AG387" t="s">
        <v>102</v>
      </c>
      <c r="AH387" t="s">
        <v>103</v>
      </c>
      <c r="AI387">
        <v>9</v>
      </c>
      <c r="AJ387">
        <v>9</v>
      </c>
      <c r="AK387">
        <v>9</v>
      </c>
      <c r="AL387">
        <v>9</v>
      </c>
      <c r="AM387">
        <v>9</v>
      </c>
      <c r="AN387">
        <v>9</v>
      </c>
      <c r="AO387">
        <v>9</v>
      </c>
      <c r="AP387">
        <v>9</v>
      </c>
      <c r="AQ387">
        <v>9</v>
      </c>
      <c r="AR387">
        <v>9</v>
      </c>
      <c r="AS387">
        <v>9</v>
      </c>
      <c r="AT387">
        <v>9</v>
      </c>
      <c r="AU387">
        <v>9</v>
      </c>
      <c r="AV387">
        <v>9</v>
      </c>
      <c r="AW387">
        <v>9</v>
      </c>
      <c r="AX387">
        <v>9</v>
      </c>
      <c r="AY387">
        <v>9</v>
      </c>
      <c r="AZ387">
        <v>9</v>
      </c>
      <c r="BA387">
        <v>9</v>
      </c>
      <c r="BB387">
        <v>9</v>
      </c>
      <c r="BC387">
        <v>9</v>
      </c>
      <c r="BD387">
        <v>9</v>
      </c>
      <c r="BE387">
        <v>9</v>
      </c>
      <c r="BF387">
        <v>9</v>
      </c>
      <c r="BG387">
        <v>9</v>
      </c>
      <c r="BH387">
        <v>9</v>
      </c>
      <c r="BI387">
        <v>9</v>
      </c>
      <c r="BJ387">
        <v>9</v>
      </c>
      <c r="BK387">
        <v>9</v>
      </c>
      <c r="BL387">
        <v>9</v>
      </c>
      <c r="BM387">
        <v>9</v>
      </c>
      <c r="BN387">
        <v>9</v>
      </c>
      <c r="BO387">
        <v>9</v>
      </c>
      <c r="BP387">
        <v>9</v>
      </c>
      <c r="BQ387">
        <v>9</v>
      </c>
      <c r="BR387">
        <v>9</v>
      </c>
      <c r="BS387">
        <v>9</v>
      </c>
      <c r="BT387">
        <v>9</v>
      </c>
      <c r="BU387">
        <v>9</v>
      </c>
      <c r="BV387">
        <v>9</v>
      </c>
      <c r="BW387">
        <v>9</v>
      </c>
      <c r="BX387">
        <v>9</v>
      </c>
      <c r="BY387">
        <v>9</v>
      </c>
      <c r="BZ387">
        <v>9</v>
      </c>
      <c r="CA387">
        <v>9</v>
      </c>
      <c r="CB387">
        <v>9</v>
      </c>
      <c r="CC387">
        <v>0</v>
      </c>
      <c r="CD387">
        <v>0</v>
      </c>
      <c r="CE387">
        <v>9</v>
      </c>
      <c r="CF387">
        <v>9</v>
      </c>
      <c r="CG387">
        <v>0</v>
      </c>
      <c r="CH387">
        <v>0</v>
      </c>
      <c r="CI387">
        <v>0</v>
      </c>
    </row>
    <row r="388" spans="1:87" x14ac:dyDescent="0.25">
      <c r="A388">
        <v>519</v>
      </c>
      <c r="B388">
        <v>253132</v>
      </c>
      <c r="C388" t="s">
        <v>1368</v>
      </c>
      <c r="D388" t="s">
        <v>1254</v>
      </c>
      <c r="E388" t="s">
        <v>1255</v>
      </c>
      <c r="F388">
        <v>60.39</v>
      </c>
      <c r="G388" t="s">
        <v>152</v>
      </c>
      <c r="H388">
        <v>60.3</v>
      </c>
      <c r="I388" t="s">
        <v>153</v>
      </c>
      <c r="J388">
        <v>60</v>
      </c>
      <c r="K388" t="s">
        <v>154</v>
      </c>
      <c r="L388" t="s">
        <v>92</v>
      </c>
      <c r="M388" t="s">
        <v>93</v>
      </c>
      <c r="N388">
        <v>113</v>
      </c>
      <c r="O388" t="s">
        <v>119</v>
      </c>
      <c r="P388">
        <v>11</v>
      </c>
      <c r="Q388" t="s">
        <v>95</v>
      </c>
      <c r="R388">
        <v>1</v>
      </c>
      <c r="S388" t="s">
        <v>96</v>
      </c>
      <c r="T388">
        <v>1</v>
      </c>
      <c r="U388" t="s">
        <v>97</v>
      </c>
      <c r="V388">
        <v>11</v>
      </c>
      <c r="W388" t="s">
        <v>97</v>
      </c>
      <c r="X388">
        <v>1</v>
      </c>
      <c r="Y388" t="s">
        <v>98</v>
      </c>
      <c r="Z388">
        <v>2008</v>
      </c>
      <c r="AA388">
        <v>1</v>
      </c>
      <c r="AB388">
        <v>16450000</v>
      </c>
      <c r="AC388">
        <v>11</v>
      </c>
      <c r="AD388" t="s">
        <v>85</v>
      </c>
      <c r="AE388" t="s">
        <v>85</v>
      </c>
      <c r="AF388" t="s">
        <v>356</v>
      </c>
      <c r="AG388" t="s">
        <v>136</v>
      </c>
      <c r="AH388" t="s">
        <v>175</v>
      </c>
      <c r="AI388">
        <v>21</v>
      </c>
      <c r="AJ388">
        <v>21</v>
      </c>
      <c r="AK388">
        <v>21</v>
      </c>
      <c r="AL388">
        <v>23</v>
      </c>
      <c r="AM388">
        <v>23</v>
      </c>
      <c r="AN388">
        <v>23</v>
      </c>
      <c r="AO388">
        <v>23</v>
      </c>
      <c r="AP388">
        <v>23</v>
      </c>
      <c r="AQ388">
        <v>23</v>
      </c>
      <c r="AR388">
        <v>23</v>
      </c>
      <c r="AS388">
        <v>23</v>
      </c>
      <c r="AT388">
        <v>23</v>
      </c>
      <c r="AU388">
        <v>24</v>
      </c>
      <c r="AV388">
        <v>24</v>
      </c>
      <c r="AW388">
        <v>24</v>
      </c>
      <c r="AX388">
        <v>24</v>
      </c>
      <c r="AY388">
        <v>24</v>
      </c>
      <c r="AZ388">
        <v>24</v>
      </c>
      <c r="BA388">
        <v>24</v>
      </c>
      <c r="BB388">
        <v>24</v>
      </c>
      <c r="BC388">
        <v>24</v>
      </c>
      <c r="BD388">
        <v>24</v>
      </c>
      <c r="BE388">
        <v>24</v>
      </c>
      <c r="BF388">
        <v>24</v>
      </c>
      <c r="BG388">
        <v>24</v>
      </c>
      <c r="BH388">
        <v>24</v>
      </c>
      <c r="BI388">
        <v>24</v>
      </c>
      <c r="BJ388">
        <v>25</v>
      </c>
      <c r="BK388">
        <v>25</v>
      </c>
      <c r="BL388">
        <v>25</v>
      </c>
      <c r="BM388">
        <v>25</v>
      </c>
      <c r="BN388">
        <v>25</v>
      </c>
      <c r="BO388">
        <v>25</v>
      </c>
      <c r="BP388">
        <v>25</v>
      </c>
      <c r="BQ388">
        <v>25</v>
      </c>
      <c r="BR388">
        <v>25</v>
      </c>
      <c r="BS388">
        <v>25</v>
      </c>
      <c r="BT388">
        <v>25</v>
      </c>
      <c r="BU388">
        <v>25</v>
      </c>
      <c r="BV388">
        <v>25</v>
      </c>
      <c r="BW388">
        <v>25</v>
      </c>
      <c r="BX388">
        <v>25</v>
      </c>
      <c r="BY388">
        <v>25</v>
      </c>
      <c r="BZ388">
        <v>25</v>
      </c>
      <c r="CA388">
        <v>23.977272727272727</v>
      </c>
      <c r="CB388">
        <v>24</v>
      </c>
      <c r="CC388">
        <v>1.1099682870734033</v>
      </c>
      <c r="CD388">
        <v>4.6292516238132464E-2</v>
      </c>
      <c r="CE388">
        <v>21</v>
      </c>
      <c r="CF388">
        <v>25</v>
      </c>
      <c r="CG388">
        <v>4</v>
      </c>
      <c r="CH388">
        <v>4</v>
      </c>
      <c r="CI388">
        <v>4</v>
      </c>
    </row>
    <row r="389" spans="1:87" x14ac:dyDescent="0.25">
      <c r="A389">
        <v>520</v>
      </c>
      <c r="B389">
        <v>253274</v>
      </c>
      <c r="C389" t="s">
        <v>1369</v>
      </c>
      <c r="D389" t="s">
        <v>1370</v>
      </c>
      <c r="E389" t="s">
        <v>1371</v>
      </c>
      <c r="F389">
        <v>84.11</v>
      </c>
      <c r="G389" t="s">
        <v>612</v>
      </c>
      <c r="H389">
        <v>84.1</v>
      </c>
      <c r="I389" t="s">
        <v>338</v>
      </c>
      <c r="J389">
        <v>84</v>
      </c>
      <c r="K389" t="s">
        <v>339</v>
      </c>
      <c r="L389" t="s">
        <v>340</v>
      </c>
      <c r="M389" t="s">
        <v>341</v>
      </c>
      <c r="N389">
        <v>311</v>
      </c>
      <c r="O389" t="s">
        <v>613</v>
      </c>
      <c r="P389">
        <v>31</v>
      </c>
      <c r="Q389" t="s">
        <v>205</v>
      </c>
      <c r="R389">
        <v>3</v>
      </c>
      <c r="S389" t="s">
        <v>206</v>
      </c>
      <c r="T389">
        <v>1</v>
      </c>
      <c r="U389" t="s">
        <v>97</v>
      </c>
      <c r="V389">
        <v>11</v>
      </c>
      <c r="W389" t="s">
        <v>97</v>
      </c>
      <c r="X389">
        <v>1</v>
      </c>
      <c r="Y389" t="s">
        <v>98</v>
      </c>
      <c r="Z389">
        <v>1983</v>
      </c>
      <c r="AA389">
        <v>1261</v>
      </c>
      <c r="AC389">
        <v>93</v>
      </c>
      <c r="AD389" t="s">
        <v>99</v>
      </c>
      <c r="AE389" t="s">
        <v>146</v>
      </c>
      <c r="AF389" t="s">
        <v>147</v>
      </c>
      <c r="AG389" t="s">
        <v>208</v>
      </c>
      <c r="AH389" t="s">
        <v>144</v>
      </c>
      <c r="AI389">
        <v>153</v>
      </c>
      <c r="AJ389">
        <v>153</v>
      </c>
      <c r="AK389">
        <v>153</v>
      </c>
      <c r="AL389">
        <v>153</v>
      </c>
      <c r="AM389">
        <v>153</v>
      </c>
      <c r="AN389">
        <v>153</v>
      </c>
      <c r="AO389">
        <v>153</v>
      </c>
      <c r="AP389">
        <v>153</v>
      </c>
      <c r="AQ389">
        <v>153</v>
      </c>
      <c r="AR389">
        <v>153</v>
      </c>
      <c r="AS389">
        <v>153</v>
      </c>
      <c r="AT389">
        <v>153</v>
      </c>
      <c r="AU389">
        <v>153</v>
      </c>
      <c r="AV389">
        <v>153</v>
      </c>
      <c r="AW389">
        <v>153</v>
      </c>
      <c r="AX389">
        <v>153</v>
      </c>
      <c r="AY389">
        <v>153</v>
      </c>
      <c r="AZ389">
        <v>153</v>
      </c>
      <c r="BA389">
        <v>153</v>
      </c>
      <c r="BB389">
        <v>153</v>
      </c>
      <c r="BC389">
        <v>153</v>
      </c>
      <c r="BD389">
        <v>153</v>
      </c>
      <c r="BE389">
        <v>153</v>
      </c>
      <c r="BF389">
        <v>153</v>
      </c>
      <c r="BG389">
        <v>153</v>
      </c>
      <c r="BH389">
        <v>153</v>
      </c>
      <c r="BI389">
        <v>153</v>
      </c>
      <c r="BJ389">
        <v>153</v>
      </c>
      <c r="BK389">
        <v>153</v>
      </c>
      <c r="BL389">
        <v>153</v>
      </c>
      <c r="BM389">
        <v>153</v>
      </c>
      <c r="BN389">
        <v>153</v>
      </c>
      <c r="BO389">
        <v>153</v>
      </c>
      <c r="BP389">
        <v>153</v>
      </c>
      <c r="BQ389">
        <v>153</v>
      </c>
      <c r="BR389">
        <v>153</v>
      </c>
      <c r="BS389">
        <v>145</v>
      </c>
      <c r="BT389">
        <v>144</v>
      </c>
      <c r="BU389">
        <v>142</v>
      </c>
      <c r="BV389">
        <v>141</v>
      </c>
      <c r="BW389">
        <v>141</v>
      </c>
      <c r="BX389">
        <v>141</v>
      </c>
      <c r="BY389">
        <v>141</v>
      </c>
      <c r="BZ389">
        <v>141</v>
      </c>
      <c r="CA389">
        <v>151</v>
      </c>
      <c r="CB389">
        <v>153</v>
      </c>
      <c r="CC389">
        <v>4.3401853995337039</v>
      </c>
      <c r="CD389">
        <v>2.8742949665786117E-2</v>
      </c>
      <c r="CE389">
        <v>141</v>
      </c>
      <c r="CF389">
        <v>153</v>
      </c>
      <c r="CG389">
        <v>12</v>
      </c>
      <c r="CH389">
        <v>-12</v>
      </c>
      <c r="CI389">
        <v>12</v>
      </c>
    </row>
    <row r="390" spans="1:87" x14ac:dyDescent="0.25">
      <c r="A390">
        <v>521</v>
      </c>
      <c r="B390">
        <v>253279</v>
      </c>
      <c r="C390" t="s">
        <v>1372</v>
      </c>
      <c r="D390" t="s">
        <v>1373</v>
      </c>
      <c r="E390" t="s">
        <v>1374</v>
      </c>
      <c r="F390">
        <v>62.1</v>
      </c>
      <c r="G390" t="s">
        <v>244</v>
      </c>
      <c r="H390">
        <v>62.1</v>
      </c>
      <c r="I390" t="s">
        <v>244</v>
      </c>
      <c r="J390">
        <v>62</v>
      </c>
      <c r="K390" t="s">
        <v>130</v>
      </c>
      <c r="L390" t="s">
        <v>131</v>
      </c>
      <c r="M390" t="s">
        <v>132</v>
      </c>
      <c r="N390">
        <v>117</v>
      </c>
      <c r="O390" t="s">
        <v>376</v>
      </c>
      <c r="P390">
        <v>11</v>
      </c>
      <c r="Q390" t="s">
        <v>95</v>
      </c>
      <c r="R390">
        <v>1</v>
      </c>
      <c r="S390" t="s">
        <v>96</v>
      </c>
      <c r="T390">
        <v>13</v>
      </c>
      <c r="U390" t="s">
        <v>133</v>
      </c>
      <c r="V390">
        <v>12</v>
      </c>
      <c r="W390" t="s">
        <v>133</v>
      </c>
      <c r="X390">
        <v>1</v>
      </c>
      <c r="Y390" t="s">
        <v>98</v>
      </c>
      <c r="Z390">
        <v>2001</v>
      </c>
      <c r="AA390">
        <v>1</v>
      </c>
      <c r="AB390">
        <v>53080000</v>
      </c>
      <c r="AC390">
        <v>11</v>
      </c>
      <c r="AD390" t="s">
        <v>85</v>
      </c>
      <c r="AE390" t="s">
        <v>110</v>
      </c>
      <c r="AF390" t="s">
        <v>174</v>
      </c>
      <c r="AG390" t="s">
        <v>196</v>
      </c>
      <c r="AH390" t="s">
        <v>175</v>
      </c>
      <c r="AI390">
        <v>12</v>
      </c>
      <c r="AJ390">
        <v>12</v>
      </c>
      <c r="AK390">
        <v>12</v>
      </c>
      <c r="AL390">
        <v>12</v>
      </c>
      <c r="AM390">
        <v>12</v>
      </c>
      <c r="AN390">
        <v>12</v>
      </c>
      <c r="AO390">
        <v>12</v>
      </c>
      <c r="AP390">
        <v>12</v>
      </c>
      <c r="AQ390">
        <v>12</v>
      </c>
      <c r="AR390">
        <v>12</v>
      </c>
      <c r="AS390">
        <v>12</v>
      </c>
      <c r="AT390">
        <v>12</v>
      </c>
      <c r="AU390">
        <v>12</v>
      </c>
      <c r="AV390">
        <v>12</v>
      </c>
      <c r="AW390">
        <v>12</v>
      </c>
      <c r="AX390">
        <v>12</v>
      </c>
      <c r="AY390">
        <v>12</v>
      </c>
      <c r="AZ390">
        <v>12</v>
      </c>
      <c r="BA390">
        <v>12</v>
      </c>
      <c r="BB390">
        <v>12</v>
      </c>
      <c r="BC390">
        <v>12</v>
      </c>
      <c r="BD390">
        <v>12</v>
      </c>
      <c r="BE390">
        <v>12</v>
      </c>
      <c r="BF390">
        <v>12</v>
      </c>
      <c r="BG390">
        <v>12</v>
      </c>
      <c r="BH390">
        <v>12</v>
      </c>
      <c r="BI390">
        <v>12</v>
      </c>
      <c r="BJ390">
        <v>12</v>
      </c>
      <c r="BK390">
        <v>12</v>
      </c>
      <c r="BL390">
        <v>12</v>
      </c>
      <c r="BM390">
        <v>12</v>
      </c>
      <c r="BN390">
        <v>12</v>
      </c>
      <c r="BO390">
        <v>12</v>
      </c>
      <c r="BP390">
        <v>12</v>
      </c>
      <c r="BQ390">
        <v>12</v>
      </c>
      <c r="BR390">
        <v>12</v>
      </c>
      <c r="BS390">
        <v>12</v>
      </c>
      <c r="BT390">
        <v>12</v>
      </c>
      <c r="BU390">
        <v>12</v>
      </c>
      <c r="BV390">
        <v>12</v>
      </c>
      <c r="BW390">
        <v>12</v>
      </c>
      <c r="BX390">
        <v>12</v>
      </c>
      <c r="BY390">
        <v>12</v>
      </c>
      <c r="BZ390">
        <v>12</v>
      </c>
      <c r="CA390">
        <v>12</v>
      </c>
      <c r="CB390">
        <v>12</v>
      </c>
      <c r="CC390">
        <v>0</v>
      </c>
      <c r="CD390">
        <v>0</v>
      </c>
      <c r="CE390">
        <v>12</v>
      </c>
      <c r="CF390">
        <v>12</v>
      </c>
      <c r="CG390">
        <v>0</v>
      </c>
      <c r="CH390">
        <v>0</v>
      </c>
      <c r="CI390">
        <v>0</v>
      </c>
    </row>
    <row r="391" spans="1:87" x14ac:dyDescent="0.25">
      <c r="A391">
        <v>524</v>
      </c>
      <c r="B391">
        <v>254922</v>
      </c>
      <c r="C391" t="s">
        <v>1375</v>
      </c>
      <c r="D391" t="s">
        <v>1376</v>
      </c>
      <c r="E391" t="s">
        <v>1377</v>
      </c>
      <c r="F391">
        <v>64.19</v>
      </c>
      <c r="G391" t="s">
        <v>364</v>
      </c>
      <c r="H391">
        <v>64.099999999999994</v>
      </c>
      <c r="I391" t="s">
        <v>365</v>
      </c>
      <c r="J391">
        <v>64</v>
      </c>
      <c r="K391" t="s">
        <v>366</v>
      </c>
      <c r="L391" t="s">
        <v>367</v>
      </c>
      <c r="M391" t="s">
        <v>368</v>
      </c>
      <c r="N391">
        <v>114</v>
      </c>
      <c r="O391" t="s">
        <v>94</v>
      </c>
      <c r="P391">
        <v>11</v>
      </c>
      <c r="Q391" t="s">
        <v>95</v>
      </c>
      <c r="R391">
        <v>1</v>
      </c>
      <c r="S391" t="s">
        <v>96</v>
      </c>
      <c r="T391">
        <v>1</v>
      </c>
      <c r="U391" t="s">
        <v>97</v>
      </c>
      <c r="V391">
        <v>11</v>
      </c>
      <c r="W391" t="s">
        <v>97</v>
      </c>
      <c r="X391">
        <v>1</v>
      </c>
      <c r="Y391" t="s">
        <v>98</v>
      </c>
      <c r="Z391">
        <v>1986</v>
      </c>
      <c r="AB391">
        <v>520805000000</v>
      </c>
      <c r="AC391">
        <v>0</v>
      </c>
      <c r="AD391" t="s">
        <v>147</v>
      </c>
      <c r="AE391" t="s">
        <v>100</v>
      </c>
      <c r="AF391" t="s">
        <v>101</v>
      </c>
      <c r="AG391" t="s">
        <v>163</v>
      </c>
      <c r="AH391" t="s">
        <v>144</v>
      </c>
      <c r="AI391">
        <v>27</v>
      </c>
      <c r="AJ391">
        <v>23</v>
      </c>
      <c r="AK391">
        <v>23</v>
      </c>
      <c r="AL391">
        <v>27</v>
      </c>
      <c r="AM391">
        <v>23</v>
      </c>
      <c r="AN391">
        <v>27</v>
      </c>
      <c r="AO391">
        <v>23</v>
      </c>
      <c r="AP391">
        <v>27</v>
      </c>
      <c r="AQ391">
        <v>23</v>
      </c>
      <c r="AR391">
        <v>25</v>
      </c>
      <c r="AS391">
        <v>25</v>
      </c>
      <c r="AT391">
        <v>26</v>
      </c>
      <c r="AU391">
        <v>25</v>
      </c>
      <c r="AV391">
        <v>25</v>
      </c>
      <c r="AW391">
        <v>25</v>
      </c>
      <c r="AX391">
        <v>29</v>
      </c>
      <c r="AY391">
        <v>25</v>
      </c>
      <c r="AZ391">
        <v>25</v>
      </c>
      <c r="BA391">
        <v>25</v>
      </c>
      <c r="BB391">
        <v>25</v>
      </c>
      <c r="BC391">
        <v>25</v>
      </c>
      <c r="BD391">
        <v>28</v>
      </c>
      <c r="BE391">
        <v>25</v>
      </c>
      <c r="BF391">
        <v>25</v>
      </c>
      <c r="BG391">
        <v>28</v>
      </c>
      <c r="BH391">
        <v>25</v>
      </c>
      <c r="BI391">
        <v>28</v>
      </c>
      <c r="BJ391">
        <v>25</v>
      </c>
      <c r="BK391">
        <v>25</v>
      </c>
      <c r="BL391">
        <v>25</v>
      </c>
      <c r="BM391">
        <v>25</v>
      </c>
      <c r="BN391">
        <v>25</v>
      </c>
      <c r="BO391">
        <v>25</v>
      </c>
      <c r="BP391">
        <v>25</v>
      </c>
      <c r="BQ391">
        <v>25</v>
      </c>
      <c r="BR391">
        <v>25</v>
      </c>
      <c r="BS391">
        <v>22</v>
      </c>
      <c r="BT391">
        <v>22</v>
      </c>
      <c r="BU391">
        <v>22</v>
      </c>
      <c r="BV391">
        <v>22</v>
      </c>
      <c r="BW391">
        <v>22</v>
      </c>
      <c r="BX391">
        <v>22</v>
      </c>
      <c r="BY391">
        <v>22</v>
      </c>
      <c r="BZ391">
        <v>22</v>
      </c>
      <c r="CA391">
        <v>24.727272727272727</v>
      </c>
      <c r="CB391">
        <v>25</v>
      </c>
      <c r="CC391">
        <v>1.8597778857581839</v>
      </c>
      <c r="CD391">
        <v>7.521160567404421E-2</v>
      </c>
      <c r="CE391">
        <v>22</v>
      </c>
      <c r="CF391">
        <v>29</v>
      </c>
      <c r="CG391">
        <v>7</v>
      </c>
      <c r="CH391">
        <v>-5</v>
      </c>
      <c r="CI391">
        <v>5</v>
      </c>
    </row>
    <row r="392" spans="1:87" x14ac:dyDescent="0.25">
      <c r="A392">
        <v>525</v>
      </c>
      <c r="B392">
        <v>255382</v>
      </c>
      <c r="C392" t="s">
        <v>1378</v>
      </c>
      <c r="D392" t="s">
        <v>1379</v>
      </c>
      <c r="E392" t="s">
        <v>1380</v>
      </c>
      <c r="F392">
        <v>73.12</v>
      </c>
      <c r="G392" t="s">
        <v>114</v>
      </c>
      <c r="H392">
        <v>73.099999999999994</v>
      </c>
      <c r="I392" t="s">
        <v>115</v>
      </c>
      <c r="J392">
        <v>73</v>
      </c>
      <c r="K392" t="s">
        <v>116</v>
      </c>
      <c r="L392" t="s">
        <v>117</v>
      </c>
      <c r="M392" t="s">
        <v>118</v>
      </c>
      <c r="N392">
        <v>113</v>
      </c>
      <c r="O392" t="s">
        <v>119</v>
      </c>
      <c r="P392">
        <v>11</v>
      </c>
      <c r="Q392" t="s">
        <v>95</v>
      </c>
      <c r="R392">
        <v>1</v>
      </c>
      <c r="S392" t="s">
        <v>96</v>
      </c>
      <c r="T392">
        <v>1</v>
      </c>
      <c r="U392" t="s">
        <v>97</v>
      </c>
      <c r="V392">
        <v>11</v>
      </c>
      <c r="W392" t="s">
        <v>97</v>
      </c>
      <c r="X392">
        <v>1</v>
      </c>
      <c r="Y392" t="s">
        <v>98</v>
      </c>
      <c r="Z392">
        <v>2008</v>
      </c>
      <c r="AA392">
        <v>35</v>
      </c>
      <c r="AB392">
        <v>2308310000</v>
      </c>
      <c r="AC392">
        <v>40</v>
      </c>
      <c r="AD392" t="s">
        <v>283</v>
      </c>
      <c r="AE392" t="s">
        <v>158</v>
      </c>
      <c r="AF392" t="s">
        <v>183</v>
      </c>
      <c r="AG392" t="s">
        <v>136</v>
      </c>
      <c r="AH392" t="s">
        <v>137</v>
      </c>
      <c r="AI392">
        <v>82</v>
      </c>
      <c r="AJ392">
        <v>82</v>
      </c>
      <c r="AK392">
        <v>81</v>
      </c>
      <c r="AL392">
        <v>82</v>
      </c>
      <c r="AM392">
        <v>82</v>
      </c>
      <c r="AN392">
        <v>81</v>
      </c>
      <c r="AO392">
        <v>82</v>
      </c>
      <c r="AP392">
        <v>82</v>
      </c>
      <c r="AQ392">
        <v>82</v>
      </c>
      <c r="AR392">
        <v>81</v>
      </c>
      <c r="AS392">
        <v>82</v>
      </c>
      <c r="AT392">
        <v>81</v>
      </c>
      <c r="AU392">
        <v>82</v>
      </c>
      <c r="AV392">
        <v>81</v>
      </c>
      <c r="AW392">
        <v>81</v>
      </c>
      <c r="AX392">
        <v>82</v>
      </c>
      <c r="AY392">
        <v>82</v>
      </c>
      <c r="AZ392">
        <v>83</v>
      </c>
      <c r="BA392">
        <v>82</v>
      </c>
      <c r="BB392">
        <v>83</v>
      </c>
      <c r="BC392">
        <v>82</v>
      </c>
      <c r="BD392">
        <v>83</v>
      </c>
      <c r="BE392">
        <v>83</v>
      </c>
      <c r="BF392">
        <v>83</v>
      </c>
      <c r="BG392">
        <v>82</v>
      </c>
      <c r="BH392">
        <v>83</v>
      </c>
      <c r="BI392">
        <v>83</v>
      </c>
      <c r="BJ392">
        <v>82</v>
      </c>
      <c r="BK392">
        <v>83</v>
      </c>
      <c r="BL392">
        <v>83</v>
      </c>
      <c r="BM392">
        <v>83</v>
      </c>
      <c r="BN392">
        <v>82</v>
      </c>
      <c r="BO392">
        <v>82</v>
      </c>
      <c r="BP392">
        <v>82</v>
      </c>
      <c r="BQ392">
        <v>83</v>
      </c>
      <c r="BR392">
        <v>83</v>
      </c>
      <c r="BS392">
        <v>82</v>
      </c>
      <c r="BT392">
        <v>82</v>
      </c>
      <c r="BU392">
        <v>82</v>
      </c>
      <c r="BV392">
        <v>82</v>
      </c>
      <c r="BW392">
        <v>82</v>
      </c>
      <c r="BX392">
        <v>82</v>
      </c>
      <c r="BY392">
        <v>82</v>
      </c>
      <c r="BZ392">
        <v>82</v>
      </c>
      <c r="CA392">
        <v>82.13636363636364</v>
      </c>
      <c r="CB392">
        <v>82</v>
      </c>
      <c r="CC392">
        <v>0.63212116482446223</v>
      </c>
      <c r="CD392">
        <v>7.6959964726829927E-3</v>
      </c>
      <c r="CE392">
        <v>81</v>
      </c>
      <c r="CF392">
        <v>83</v>
      </c>
      <c r="CG392">
        <v>2</v>
      </c>
      <c r="CH392">
        <v>0</v>
      </c>
      <c r="CI392">
        <v>0</v>
      </c>
    </row>
    <row r="393" spans="1:87" x14ac:dyDescent="0.25">
      <c r="A393">
        <v>526</v>
      </c>
      <c r="B393">
        <v>255656</v>
      </c>
      <c r="C393" t="s">
        <v>1381</v>
      </c>
      <c r="D393" t="s">
        <v>1382</v>
      </c>
      <c r="E393" t="s">
        <v>1383</v>
      </c>
      <c r="F393">
        <v>58.13</v>
      </c>
      <c r="G393" t="s">
        <v>108</v>
      </c>
      <c r="H393">
        <v>58.1</v>
      </c>
      <c r="I393" t="s">
        <v>90</v>
      </c>
      <c r="J393">
        <v>58</v>
      </c>
      <c r="K393" t="s">
        <v>91</v>
      </c>
      <c r="L393" t="s">
        <v>92</v>
      </c>
      <c r="M393" t="s">
        <v>93</v>
      </c>
      <c r="N393">
        <v>113</v>
      </c>
      <c r="O393" t="s">
        <v>119</v>
      </c>
      <c r="P393">
        <v>11</v>
      </c>
      <c r="Q393" t="s">
        <v>95</v>
      </c>
      <c r="R393">
        <v>1</v>
      </c>
      <c r="S393" t="s">
        <v>96</v>
      </c>
      <c r="T393">
        <v>1</v>
      </c>
      <c r="U393" t="s">
        <v>97</v>
      </c>
      <c r="V393">
        <v>11</v>
      </c>
      <c r="W393" t="s">
        <v>97</v>
      </c>
      <c r="X393">
        <v>1</v>
      </c>
      <c r="Y393" t="s">
        <v>98</v>
      </c>
      <c r="Z393">
        <v>2017</v>
      </c>
      <c r="AA393">
        <v>4</v>
      </c>
      <c r="AB393">
        <v>107930000</v>
      </c>
      <c r="AC393">
        <v>15</v>
      </c>
      <c r="AD393" t="s">
        <v>173</v>
      </c>
      <c r="AE393" t="s">
        <v>110</v>
      </c>
      <c r="AF393" t="s">
        <v>174</v>
      </c>
      <c r="AG393" t="s">
        <v>233</v>
      </c>
      <c r="AH393" t="s">
        <v>175</v>
      </c>
      <c r="AI393">
        <v>133</v>
      </c>
      <c r="AJ393">
        <v>126</v>
      </c>
      <c r="AK393">
        <v>134</v>
      </c>
      <c r="AL393">
        <v>122</v>
      </c>
      <c r="AM393">
        <v>119</v>
      </c>
      <c r="AN393">
        <v>125</v>
      </c>
      <c r="AO393">
        <v>119</v>
      </c>
      <c r="AP393">
        <v>118</v>
      </c>
      <c r="AQ393">
        <v>116</v>
      </c>
      <c r="AR393">
        <v>127</v>
      </c>
      <c r="AS393">
        <v>109</v>
      </c>
      <c r="AT393">
        <v>106</v>
      </c>
      <c r="AU393">
        <v>112</v>
      </c>
      <c r="AV393">
        <v>114</v>
      </c>
      <c r="AW393">
        <v>121</v>
      </c>
      <c r="AX393">
        <v>115</v>
      </c>
      <c r="AY393">
        <v>120</v>
      </c>
      <c r="AZ393">
        <v>120</v>
      </c>
      <c r="BA393">
        <v>120</v>
      </c>
      <c r="BB393">
        <v>118</v>
      </c>
      <c r="BC393">
        <v>113</v>
      </c>
      <c r="BD393">
        <v>118</v>
      </c>
      <c r="BE393">
        <v>119</v>
      </c>
      <c r="BF393">
        <v>117</v>
      </c>
      <c r="BG393">
        <v>123</v>
      </c>
      <c r="BH393">
        <v>134</v>
      </c>
      <c r="BI393">
        <v>138</v>
      </c>
      <c r="BJ393">
        <v>127</v>
      </c>
      <c r="BK393">
        <v>127</v>
      </c>
      <c r="BL393">
        <v>128</v>
      </c>
      <c r="BM393">
        <v>127</v>
      </c>
      <c r="BN393">
        <v>113</v>
      </c>
      <c r="BO393">
        <v>114</v>
      </c>
      <c r="BP393">
        <v>106</v>
      </c>
      <c r="BQ393">
        <v>106</v>
      </c>
      <c r="BR393">
        <v>107</v>
      </c>
      <c r="BS393">
        <v>107</v>
      </c>
      <c r="BT393">
        <v>108</v>
      </c>
      <c r="BU393">
        <v>108</v>
      </c>
      <c r="BV393">
        <v>107</v>
      </c>
      <c r="BW393">
        <v>112</v>
      </c>
      <c r="BX393">
        <v>113</v>
      </c>
      <c r="BY393">
        <v>112</v>
      </c>
      <c r="BZ393">
        <v>109</v>
      </c>
      <c r="CA393">
        <v>117.88636363636364</v>
      </c>
      <c r="CB393">
        <v>118</v>
      </c>
      <c r="CC393">
        <v>8.5241542145831506</v>
      </c>
      <c r="CD393">
        <v>7.2308229312060657E-2</v>
      </c>
      <c r="CE393">
        <v>106</v>
      </c>
      <c r="CF393">
        <v>138</v>
      </c>
      <c r="CG393">
        <v>32</v>
      </c>
      <c r="CH393">
        <v>-24</v>
      </c>
      <c r="CI393">
        <v>24</v>
      </c>
    </row>
    <row r="394" spans="1:87" x14ac:dyDescent="0.25">
      <c r="A394">
        <v>527</v>
      </c>
      <c r="B394">
        <v>255730</v>
      </c>
      <c r="C394" t="s">
        <v>1384</v>
      </c>
      <c r="D394" t="s">
        <v>160</v>
      </c>
      <c r="E394" t="s">
        <v>161</v>
      </c>
      <c r="F394">
        <v>58.13</v>
      </c>
      <c r="G394" t="s">
        <v>108</v>
      </c>
      <c r="H394">
        <v>58.1</v>
      </c>
      <c r="I394" t="s">
        <v>90</v>
      </c>
      <c r="J394">
        <v>58</v>
      </c>
      <c r="K394" t="s">
        <v>91</v>
      </c>
      <c r="L394" t="s">
        <v>92</v>
      </c>
      <c r="M394" t="s">
        <v>93</v>
      </c>
      <c r="N394">
        <v>114</v>
      </c>
      <c r="O394" t="s">
        <v>94</v>
      </c>
      <c r="P394">
        <v>11</v>
      </c>
      <c r="Q394" t="s">
        <v>95</v>
      </c>
      <c r="R394">
        <v>1</v>
      </c>
      <c r="S394" t="s">
        <v>96</v>
      </c>
      <c r="T394">
        <v>1</v>
      </c>
      <c r="U394" t="s">
        <v>97</v>
      </c>
      <c r="V394">
        <v>11</v>
      </c>
      <c r="W394" t="s">
        <v>97</v>
      </c>
      <c r="X394">
        <v>1</v>
      </c>
      <c r="Y394" t="s">
        <v>98</v>
      </c>
      <c r="Z394">
        <v>1989</v>
      </c>
      <c r="AA394">
        <v>194</v>
      </c>
      <c r="AB394">
        <v>5150780000</v>
      </c>
      <c r="AC394">
        <v>62</v>
      </c>
      <c r="AD394" t="s">
        <v>162</v>
      </c>
      <c r="AE394" t="s">
        <v>155</v>
      </c>
      <c r="AF394" t="s">
        <v>156</v>
      </c>
      <c r="AG394" t="s">
        <v>163</v>
      </c>
      <c r="AH394" t="s">
        <v>124</v>
      </c>
      <c r="AI394">
        <v>21</v>
      </c>
      <c r="AJ394">
        <v>21</v>
      </c>
      <c r="AK394">
        <v>21</v>
      </c>
      <c r="AL394">
        <v>21</v>
      </c>
      <c r="AM394">
        <v>21</v>
      </c>
      <c r="AN394">
        <v>21</v>
      </c>
      <c r="AO394">
        <v>21</v>
      </c>
      <c r="AP394">
        <v>21</v>
      </c>
      <c r="AQ394">
        <v>21</v>
      </c>
      <c r="AR394">
        <v>21</v>
      </c>
      <c r="AS394">
        <v>21</v>
      </c>
      <c r="AT394">
        <v>21</v>
      </c>
      <c r="AU394">
        <v>21</v>
      </c>
      <c r="AV394">
        <v>21</v>
      </c>
      <c r="AW394">
        <v>21</v>
      </c>
      <c r="AX394">
        <v>21</v>
      </c>
      <c r="AY394">
        <v>21</v>
      </c>
      <c r="AZ394">
        <v>21</v>
      </c>
      <c r="BA394">
        <v>21</v>
      </c>
      <c r="BB394">
        <v>21</v>
      </c>
      <c r="BC394">
        <v>21</v>
      </c>
      <c r="BD394">
        <v>21</v>
      </c>
      <c r="BE394">
        <v>21</v>
      </c>
      <c r="BF394">
        <v>21</v>
      </c>
      <c r="BG394">
        <v>21</v>
      </c>
      <c r="BH394">
        <v>21</v>
      </c>
      <c r="BI394">
        <v>21</v>
      </c>
      <c r="BJ394">
        <v>21</v>
      </c>
      <c r="BK394">
        <v>21</v>
      </c>
      <c r="BL394">
        <v>21</v>
      </c>
      <c r="BM394">
        <v>21</v>
      </c>
      <c r="BN394">
        <v>21</v>
      </c>
      <c r="BO394">
        <v>21</v>
      </c>
      <c r="BP394">
        <v>21</v>
      </c>
      <c r="BQ394">
        <v>21</v>
      </c>
      <c r="BR394">
        <v>4</v>
      </c>
      <c r="BS394">
        <v>5</v>
      </c>
      <c r="BT394">
        <v>5</v>
      </c>
      <c r="BU394">
        <v>5</v>
      </c>
      <c r="BV394">
        <v>5</v>
      </c>
      <c r="BW394">
        <v>6</v>
      </c>
      <c r="BX394">
        <v>5</v>
      </c>
      <c r="BY394">
        <v>5</v>
      </c>
      <c r="BZ394">
        <v>5</v>
      </c>
      <c r="CA394">
        <v>17.727272727272727</v>
      </c>
      <c r="CB394">
        <v>21</v>
      </c>
      <c r="CC394">
        <v>6.5320805345568553</v>
      </c>
      <c r="CD394">
        <v>0.36847633784679701</v>
      </c>
      <c r="CE394">
        <v>4</v>
      </c>
      <c r="CF394">
        <v>21</v>
      </c>
      <c r="CG394">
        <v>17</v>
      </c>
      <c r="CH394">
        <v>-16</v>
      </c>
      <c r="CI394">
        <v>16</v>
      </c>
    </row>
    <row r="395" spans="1:87" x14ac:dyDescent="0.25">
      <c r="A395">
        <v>528</v>
      </c>
      <c r="B395">
        <v>256153</v>
      </c>
      <c r="C395" t="s">
        <v>1385</v>
      </c>
      <c r="D395" t="s">
        <v>87</v>
      </c>
      <c r="E395" t="s">
        <v>88</v>
      </c>
      <c r="F395">
        <v>58.12</v>
      </c>
      <c r="G395" t="s">
        <v>89</v>
      </c>
      <c r="H395">
        <v>58.1</v>
      </c>
      <c r="I395" t="s">
        <v>90</v>
      </c>
      <c r="J395">
        <v>58</v>
      </c>
      <c r="K395" t="s">
        <v>91</v>
      </c>
      <c r="L395" t="s">
        <v>92</v>
      </c>
      <c r="M395" t="s">
        <v>93</v>
      </c>
      <c r="N395">
        <v>114</v>
      </c>
      <c r="O395" t="s">
        <v>94</v>
      </c>
      <c r="P395">
        <v>11</v>
      </c>
      <c r="Q395" t="s">
        <v>95</v>
      </c>
      <c r="R395">
        <v>1</v>
      </c>
      <c r="S395" t="s">
        <v>96</v>
      </c>
      <c r="T395">
        <v>1</v>
      </c>
      <c r="U395" t="s">
        <v>97</v>
      </c>
      <c r="V395">
        <v>11</v>
      </c>
      <c r="W395" t="s">
        <v>97</v>
      </c>
      <c r="X395">
        <v>1</v>
      </c>
      <c r="Y395" t="s">
        <v>98</v>
      </c>
      <c r="Z395">
        <v>2013</v>
      </c>
      <c r="AA395">
        <v>1974</v>
      </c>
      <c r="AB395">
        <v>57098150000</v>
      </c>
      <c r="AC395">
        <v>93</v>
      </c>
      <c r="AD395" t="s">
        <v>99</v>
      </c>
      <c r="AE395" t="s">
        <v>100</v>
      </c>
      <c r="AF395" t="s">
        <v>101</v>
      </c>
      <c r="AG395" t="s">
        <v>102</v>
      </c>
      <c r="AH395" t="s">
        <v>103</v>
      </c>
      <c r="AI395">
        <v>36</v>
      </c>
      <c r="AJ395">
        <v>36</v>
      </c>
      <c r="AK395">
        <v>36</v>
      </c>
      <c r="AL395">
        <v>36</v>
      </c>
      <c r="AM395">
        <v>41</v>
      </c>
      <c r="AN395">
        <v>41</v>
      </c>
      <c r="AO395">
        <v>41</v>
      </c>
      <c r="AP395">
        <v>41</v>
      </c>
      <c r="AQ395">
        <v>41</v>
      </c>
      <c r="AR395">
        <v>41</v>
      </c>
      <c r="AS395">
        <v>41</v>
      </c>
      <c r="AT395">
        <v>18</v>
      </c>
      <c r="AU395">
        <v>18</v>
      </c>
      <c r="AV395">
        <v>18</v>
      </c>
      <c r="AW395">
        <v>18</v>
      </c>
      <c r="AX395">
        <v>18</v>
      </c>
      <c r="AY395">
        <v>18</v>
      </c>
      <c r="AZ395">
        <v>18</v>
      </c>
      <c r="BA395">
        <v>22</v>
      </c>
      <c r="BB395">
        <v>22</v>
      </c>
      <c r="BC395">
        <v>22</v>
      </c>
      <c r="BD395">
        <v>22</v>
      </c>
      <c r="BE395">
        <v>22</v>
      </c>
      <c r="BF395">
        <v>22</v>
      </c>
      <c r="BG395">
        <v>22</v>
      </c>
      <c r="BH395">
        <v>22</v>
      </c>
      <c r="BI395">
        <v>22</v>
      </c>
      <c r="BJ395">
        <v>22</v>
      </c>
      <c r="BK395">
        <v>22</v>
      </c>
      <c r="BL395">
        <v>22</v>
      </c>
      <c r="BM395">
        <v>22</v>
      </c>
      <c r="BN395">
        <v>22</v>
      </c>
      <c r="BO395">
        <v>22</v>
      </c>
      <c r="BP395">
        <v>22</v>
      </c>
      <c r="BQ395">
        <v>22</v>
      </c>
      <c r="BR395">
        <v>26</v>
      </c>
      <c r="BS395">
        <v>26</v>
      </c>
      <c r="BT395">
        <v>27</v>
      </c>
      <c r="BU395">
        <v>27</v>
      </c>
      <c r="BV395">
        <v>27</v>
      </c>
      <c r="BW395">
        <v>27</v>
      </c>
      <c r="BX395">
        <v>27</v>
      </c>
      <c r="BY395">
        <v>27</v>
      </c>
      <c r="BZ395">
        <v>31</v>
      </c>
      <c r="CA395">
        <v>26.727272727272727</v>
      </c>
      <c r="CB395">
        <v>22</v>
      </c>
      <c r="CC395">
        <v>7.9280591963963341</v>
      </c>
      <c r="CD395">
        <v>0.29662806517129142</v>
      </c>
      <c r="CE395">
        <v>18</v>
      </c>
      <c r="CF395">
        <v>41</v>
      </c>
      <c r="CG395">
        <v>23</v>
      </c>
      <c r="CH395">
        <v>-5</v>
      </c>
      <c r="CI395">
        <v>5</v>
      </c>
    </row>
    <row r="396" spans="1:87" x14ac:dyDescent="0.25">
      <c r="A396">
        <v>529</v>
      </c>
      <c r="B396">
        <v>257335</v>
      </c>
      <c r="C396" t="s">
        <v>1386</v>
      </c>
      <c r="D396" t="s">
        <v>1387</v>
      </c>
      <c r="E396" t="s">
        <v>1388</v>
      </c>
      <c r="F396">
        <v>90.39</v>
      </c>
      <c r="G396" t="s">
        <v>1389</v>
      </c>
      <c r="H396">
        <v>90.3</v>
      </c>
      <c r="I396" t="s">
        <v>1390</v>
      </c>
      <c r="J396">
        <v>90</v>
      </c>
      <c r="K396" t="s">
        <v>1223</v>
      </c>
      <c r="L396" t="s">
        <v>188</v>
      </c>
      <c r="M396" t="s">
        <v>189</v>
      </c>
      <c r="N396">
        <v>572</v>
      </c>
      <c r="O396" t="s">
        <v>791</v>
      </c>
      <c r="P396">
        <v>57</v>
      </c>
      <c r="Q396" t="s">
        <v>142</v>
      </c>
      <c r="R396">
        <v>5</v>
      </c>
      <c r="S396" t="s">
        <v>143</v>
      </c>
      <c r="T396">
        <v>6</v>
      </c>
      <c r="U396" t="s">
        <v>266</v>
      </c>
      <c r="V396">
        <v>70</v>
      </c>
      <c r="W396" t="s">
        <v>267</v>
      </c>
      <c r="X396">
        <v>3</v>
      </c>
      <c r="Y396" t="s">
        <v>240</v>
      </c>
      <c r="Z396">
        <v>2007</v>
      </c>
      <c r="AA396">
        <v>96</v>
      </c>
      <c r="AB396">
        <v>1647610000</v>
      </c>
      <c r="AC396">
        <v>50</v>
      </c>
      <c r="AD396" t="s">
        <v>120</v>
      </c>
      <c r="AE396" t="s">
        <v>158</v>
      </c>
      <c r="AF396" t="s">
        <v>183</v>
      </c>
      <c r="AG396" t="s">
        <v>136</v>
      </c>
      <c r="AH396" t="s">
        <v>124</v>
      </c>
      <c r="AI396">
        <v>14</v>
      </c>
      <c r="AJ396">
        <v>16</v>
      </c>
      <c r="AK396">
        <v>17</v>
      </c>
      <c r="AL396">
        <v>17</v>
      </c>
      <c r="AM396">
        <v>21</v>
      </c>
      <c r="AN396">
        <v>19</v>
      </c>
      <c r="AO396">
        <v>21</v>
      </c>
      <c r="AP396">
        <v>22</v>
      </c>
      <c r="AQ396">
        <v>21</v>
      </c>
      <c r="AR396">
        <v>19</v>
      </c>
      <c r="AS396">
        <v>21</v>
      </c>
      <c r="AT396">
        <v>25</v>
      </c>
      <c r="AU396">
        <v>25</v>
      </c>
      <c r="AV396">
        <v>19</v>
      </c>
      <c r="AW396">
        <v>20</v>
      </c>
      <c r="AX396">
        <v>20</v>
      </c>
      <c r="AY396">
        <v>20</v>
      </c>
      <c r="AZ396">
        <v>22</v>
      </c>
      <c r="BA396">
        <v>13</v>
      </c>
      <c r="BB396">
        <v>20</v>
      </c>
      <c r="BC396">
        <v>21</v>
      </c>
      <c r="BD396">
        <v>19</v>
      </c>
      <c r="BE396">
        <v>22</v>
      </c>
      <c r="BF396">
        <v>18</v>
      </c>
      <c r="BG396">
        <v>13</v>
      </c>
      <c r="BH396">
        <v>17</v>
      </c>
      <c r="BI396">
        <v>19</v>
      </c>
      <c r="BJ396">
        <v>19</v>
      </c>
      <c r="BK396">
        <v>20</v>
      </c>
      <c r="BL396">
        <v>22</v>
      </c>
      <c r="BM396">
        <v>21</v>
      </c>
      <c r="BN396">
        <v>17</v>
      </c>
      <c r="BO396">
        <v>15</v>
      </c>
      <c r="BP396">
        <v>15</v>
      </c>
      <c r="BQ396">
        <v>16</v>
      </c>
      <c r="BR396">
        <v>13</v>
      </c>
      <c r="BS396">
        <v>14</v>
      </c>
      <c r="BT396">
        <v>13</v>
      </c>
      <c r="BU396">
        <v>14</v>
      </c>
      <c r="BV396">
        <v>16</v>
      </c>
      <c r="BW396">
        <v>16</v>
      </c>
      <c r="BX396">
        <v>15</v>
      </c>
      <c r="BY396">
        <v>18</v>
      </c>
      <c r="BZ396">
        <v>14</v>
      </c>
      <c r="CA396">
        <v>18.15909090909091</v>
      </c>
      <c r="CB396">
        <v>19</v>
      </c>
      <c r="CC396">
        <v>3.2417564993141705</v>
      </c>
      <c r="CD396">
        <v>0.17851975715872778</v>
      </c>
      <c r="CE396">
        <v>13</v>
      </c>
      <c r="CF396">
        <v>25</v>
      </c>
      <c r="CG396">
        <v>12</v>
      </c>
      <c r="CH396">
        <v>0</v>
      </c>
      <c r="CI396">
        <v>0</v>
      </c>
    </row>
    <row r="397" spans="1:87" x14ac:dyDescent="0.25">
      <c r="A397">
        <v>531</v>
      </c>
      <c r="B397">
        <v>258605</v>
      </c>
      <c r="C397" t="s">
        <v>1391</v>
      </c>
      <c r="D397" t="s">
        <v>1392</v>
      </c>
      <c r="E397" t="s">
        <v>1393</v>
      </c>
      <c r="F397">
        <v>84.11</v>
      </c>
      <c r="G397" t="s">
        <v>612</v>
      </c>
      <c r="H397">
        <v>84.1</v>
      </c>
      <c r="I397" t="s">
        <v>338</v>
      </c>
      <c r="J397">
        <v>84</v>
      </c>
      <c r="K397" t="s">
        <v>339</v>
      </c>
      <c r="L397" t="s">
        <v>340</v>
      </c>
      <c r="M397" t="s">
        <v>341</v>
      </c>
      <c r="N397">
        <v>321</v>
      </c>
      <c r="O397" t="s">
        <v>1044</v>
      </c>
      <c r="P397">
        <v>32</v>
      </c>
      <c r="Q397" t="s">
        <v>1045</v>
      </c>
      <c r="R397">
        <v>3</v>
      </c>
      <c r="S397" t="s">
        <v>206</v>
      </c>
      <c r="T397">
        <v>8</v>
      </c>
      <c r="U397" t="s">
        <v>964</v>
      </c>
      <c r="V397">
        <v>30</v>
      </c>
      <c r="W397" t="s">
        <v>273</v>
      </c>
      <c r="X397">
        <v>2</v>
      </c>
      <c r="Y397" t="s">
        <v>255</v>
      </c>
      <c r="Z397">
        <v>1990</v>
      </c>
      <c r="AA397">
        <v>2</v>
      </c>
      <c r="AC397">
        <v>12</v>
      </c>
      <c r="AD397" t="s">
        <v>104</v>
      </c>
      <c r="AE397" t="s">
        <v>146</v>
      </c>
      <c r="AF397" t="s">
        <v>147</v>
      </c>
      <c r="AG397" t="s">
        <v>163</v>
      </c>
      <c r="AH397" t="s">
        <v>144</v>
      </c>
      <c r="AI397">
        <v>93</v>
      </c>
      <c r="AJ397">
        <v>93</v>
      </c>
      <c r="AK397">
        <v>94</v>
      </c>
      <c r="AL397">
        <v>92</v>
      </c>
      <c r="AM397">
        <v>92</v>
      </c>
      <c r="AN397">
        <v>92</v>
      </c>
      <c r="AO397">
        <v>92</v>
      </c>
      <c r="AP397">
        <v>93</v>
      </c>
      <c r="AQ397">
        <v>93</v>
      </c>
      <c r="AR397">
        <v>93</v>
      </c>
      <c r="AS397">
        <v>94</v>
      </c>
      <c r="AT397">
        <v>94</v>
      </c>
      <c r="AU397">
        <v>96</v>
      </c>
      <c r="AV397">
        <v>93</v>
      </c>
      <c r="AW397">
        <v>98</v>
      </c>
      <c r="AX397">
        <v>96</v>
      </c>
      <c r="AY397">
        <v>96</v>
      </c>
      <c r="AZ397">
        <v>97</v>
      </c>
      <c r="BA397">
        <v>96</v>
      </c>
      <c r="BB397">
        <v>94</v>
      </c>
      <c r="BC397">
        <v>95</v>
      </c>
      <c r="BD397">
        <v>97</v>
      </c>
      <c r="BE397">
        <v>98</v>
      </c>
      <c r="BF397">
        <v>96</v>
      </c>
      <c r="BG397">
        <v>96</v>
      </c>
      <c r="BH397">
        <v>96</v>
      </c>
      <c r="BI397">
        <v>96</v>
      </c>
      <c r="BJ397">
        <v>96</v>
      </c>
      <c r="BK397">
        <v>96</v>
      </c>
      <c r="BL397">
        <v>96</v>
      </c>
      <c r="BM397">
        <v>96</v>
      </c>
      <c r="BN397">
        <v>96</v>
      </c>
      <c r="BO397">
        <v>98</v>
      </c>
      <c r="BP397">
        <v>97</v>
      </c>
      <c r="BQ397">
        <v>97</v>
      </c>
      <c r="BR397">
        <v>99</v>
      </c>
      <c r="BS397">
        <v>101</v>
      </c>
      <c r="BT397">
        <v>100</v>
      </c>
      <c r="BU397">
        <v>98</v>
      </c>
      <c r="BV397">
        <v>97</v>
      </c>
      <c r="BW397">
        <v>97</v>
      </c>
      <c r="BX397">
        <v>97</v>
      </c>
      <c r="BY397">
        <v>100</v>
      </c>
      <c r="BZ397">
        <v>98</v>
      </c>
      <c r="CA397">
        <v>95.772727272727266</v>
      </c>
      <c r="CB397">
        <v>96</v>
      </c>
      <c r="CC397">
        <v>2.291172507423604</v>
      </c>
      <c r="CD397">
        <v>2.3923016214199948E-2</v>
      </c>
      <c r="CE397">
        <v>92</v>
      </c>
      <c r="CF397">
        <v>101</v>
      </c>
      <c r="CG397">
        <v>9</v>
      </c>
      <c r="CH397">
        <v>5</v>
      </c>
      <c r="CI397">
        <v>5</v>
      </c>
    </row>
    <row r="398" spans="1:87" x14ac:dyDescent="0.25">
      <c r="A398">
        <v>532</v>
      </c>
      <c r="B398">
        <v>258737</v>
      </c>
      <c r="C398" t="s">
        <v>1394</v>
      </c>
      <c r="D398" t="s">
        <v>1395</v>
      </c>
      <c r="E398" t="s">
        <v>1396</v>
      </c>
      <c r="F398">
        <v>72.099999999999994</v>
      </c>
      <c r="G398" t="s">
        <v>507</v>
      </c>
      <c r="H398">
        <v>72.099999999999994</v>
      </c>
      <c r="I398" t="s">
        <v>507</v>
      </c>
      <c r="J398">
        <v>72</v>
      </c>
      <c r="K398" t="s">
        <v>508</v>
      </c>
      <c r="L398" t="s">
        <v>117</v>
      </c>
      <c r="M398" t="s">
        <v>118</v>
      </c>
      <c r="N398">
        <v>572</v>
      </c>
      <c r="O398" t="s">
        <v>791</v>
      </c>
      <c r="P398">
        <v>57</v>
      </c>
      <c r="Q398" t="s">
        <v>142</v>
      </c>
      <c r="R398">
        <v>5</v>
      </c>
      <c r="S398" t="s">
        <v>143</v>
      </c>
      <c r="T398">
        <v>5</v>
      </c>
      <c r="U398" t="s">
        <v>386</v>
      </c>
      <c r="V398">
        <v>50</v>
      </c>
      <c r="W398" t="s">
        <v>387</v>
      </c>
      <c r="X398">
        <v>3</v>
      </c>
      <c r="Y398" t="s">
        <v>240</v>
      </c>
      <c r="Z398">
        <v>2009</v>
      </c>
      <c r="AC398">
        <v>0</v>
      </c>
      <c r="AD398" t="s">
        <v>147</v>
      </c>
      <c r="AE398" t="s">
        <v>146</v>
      </c>
      <c r="AF398" t="s">
        <v>147</v>
      </c>
      <c r="AG398" t="s">
        <v>136</v>
      </c>
      <c r="AH398" t="s">
        <v>144</v>
      </c>
      <c r="AI398">
        <v>48</v>
      </c>
      <c r="AJ398">
        <v>48</v>
      </c>
      <c r="AK398">
        <v>48</v>
      </c>
      <c r="AL398">
        <v>48</v>
      </c>
      <c r="AM398">
        <v>48</v>
      </c>
      <c r="AN398">
        <v>48</v>
      </c>
      <c r="AO398">
        <v>48</v>
      </c>
      <c r="AP398">
        <v>48</v>
      </c>
      <c r="AQ398">
        <v>48</v>
      </c>
      <c r="AR398">
        <v>48</v>
      </c>
      <c r="AS398">
        <v>48</v>
      </c>
      <c r="AT398">
        <v>48</v>
      </c>
      <c r="AU398">
        <v>48</v>
      </c>
      <c r="AV398">
        <v>48</v>
      </c>
      <c r="AW398">
        <v>48</v>
      </c>
      <c r="AX398">
        <v>48</v>
      </c>
      <c r="AY398">
        <v>48</v>
      </c>
      <c r="AZ398">
        <v>48</v>
      </c>
      <c r="BA398">
        <v>48</v>
      </c>
      <c r="BB398">
        <v>48</v>
      </c>
      <c r="BC398">
        <v>48</v>
      </c>
      <c r="BD398">
        <v>48</v>
      </c>
      <c r="BE398">
        <v>48</v>
      </c>
      <c r="BF398">
        <v>48</v>
      </c>
      <c r="BG398">
        <v>48</v>
      </c>
      <c r="BH398">
        <v>48</v>
      </c>
      <c r="BI398">
        <v>48</v>
      </c>
      <c r="BJ398">
        <v>48</v>
      </c>
      <c r="BK398">
        <v>48</v>
      </c>
      <c r="BL398">
        <v>48</v>
      </c>
      <c r="BM398">
        <v>48</v>
      </c>
      <c r="BN398">
        <v>48</v>
      </c>
      <c r="BO398">
        <v>48</v>
      </c>
      <c r="BP398">
        <v>48</v>
      </c>
      <c r="BQ398">
        <v>48</v>
      </c>
      <c r="BR398">
        <v>48</v>
      </c>
      <c r="BS398">
        <v>48</v>
      </c>
      <c r="BT398">
        <v>48</v>
      </c>
      <c r="BU398">
        <v>48</v>
      </c>
      <c r="BV398">
        <v>48</v>
      </c>
      <c r="BW398">
        <v>48</v>
      </c>
      <c r="BX398">
        <v>48</v>
      </c>
      <c r="BY398">
        <v>48</v>
      </c>
      <c r="BZ398">
        <v>48</v>
      </c>
      <c r="CA398">
        <v>48</v>
      </c>
      <c r="CB398">
        <v>48</v>
      </c>
      <c r="CC398">
        <v>0</v>
      </c>
      <c r="CD398">
        <v>0</v>
      </c>
      <c r="CE398">
        <v>48</v>
      </c>
      <c r="CF398">
        <v>48</v>
      </c>
      <c r="CG398">
        <v>0</v>
      </c>
      <c r="CH398">
        <v>0</v>
      </c>
      <c r="CI398">
        <v>0</v>
      </c>
    </row>
    <row r="399" spans="1:87" x14ac:dyDescent="0.25">
      <c r="A399">
        <v>533</v>
      </c>
      <c r="B399">
        <v>259786</v>
      </c>
      <c r="C399" t="s">
        <v>1397</v>
      </c>
      <c r="D399" t="s">
        <v>1398</v>
      </c>
      <c r="E399" t="s">
        <v>1399</v>
      </c>
      <c r="F399">
        <v>90.39</v>
      </c>
      <c r="G399" t="s">
        <v>1389</v>
      </c>
      <c r="H399">
        <v>90.3</v>
      </c>
      <c r="I399" t="s">
        <v>1390</v>
      </c>
      <c r="J399">
        <v>90</v>
      </c>
      <c r="K399" t="s">
        <v>1223</v>
      </c>
      <c r="L399" t="s">
        <v>188</v>
      </c>
      <c r="M399" t="s">
        <v>189</v>
      </c>
      <c r="N399">
        <v>114</v>
      </c>
      <c r="O399" t="s">
        <v>94</v>
      </c>
      <c r="P399">
        <v>11</v>
      </c>
      <c r="Q399" t="s">
        <v>95</v>
      </c>
      <c r="R399">
        <v>1</v>
      </c>
      <c r="S399" t="s">
        <v>96</v>
      </c>
      <c r="T399">
        <v>1</v>
      </c>
      <c r="U399" t="s">
        <v>97</v>
      </c>
      <c r="V399">
        <v>11</v>
      </c>
      <c r="W399" t="s">
        <v>97</v>
      </c>
      <c r="X399">
        <v>1</v>
      </c>
      <c r="Y399" t="s">
        <v>98</v>
      </c>
      <c r="Z399">
        <v>2019</v>
      </c>
      <c r="AA399">
        <v>61</v>
      </c>
      <c r="AB399">
        <v>9318450000</v>
      </c>
      <c r="AC399">
        <v>50</v>
      </c>
      <c r="AD399" t="s">
        <v>120</v>
      </c>
      <c r="AE399" t="s">
        <v>214</v>
      </c>
      <c r="AF399" t="s">
        <v>215</v>
      </c>
      <c r="AG399" t="s">
        <v>233</v>
      </c>
      <c r="AH399" t="s">
        <v>124</v>
      </c>
      <c r="AI399">
        <v>51</v>
      </c>
      <c r="AJ399">
        <v>53</v>
      </c>
      <c r="AK399">
        <v>56</v>
      </c>
      <c r="AL399">
        <v>55</v>
      </c>
      <c r="AM399">
        <v>52</v>
      </c>
      <c r="AN399">
        <v>54</v>
      </c>
      <c r="AO399">
        <v>53</v>
      </c>
      <c r="AP399">
        <v>55</v>
      </c>
      <c r="AQ399">
        <v>56</v>
      </c>
      <c r="AR399">
        <v>63</v>
      </c>
      <c r="AS399">
        <v>64</v>
      </c>
      <c r="AT399">
        <v>63</v>
      </c>
      <c r="AU399">
        <v>62</v>
      </c>
      <c r="AV399">
        <v>64</v>
      </c>
      <c r="AW399">
        <v>61</v>
      </c>
      <c r="AX399">
        <v>60</v>
      </c>
      <c r="AY399">
        <v>58</v>
      </c>
      <c r="AZ399">
        <v>59</v>
      </c>
      <c r="BA399">
        <v>57</v>
      </c>
      <c r="BB399">
        <v>56</v>
      </c>
      <c r="BC399">
        <v>56</v>
      </c>
      <c r="BD399">
        <v>57</v>
      </c>
      <c r="BE399">
        <v>52</v>
      </c>
      <c r="BF399">
        <v>57</v>
      </c>
      <c r="BG399">
        <v>57</v>
      </c>
      <c r="BH399">
        <v>58</v>
      </c>
      <c r="BI399">
        <v>60</v>
      </c>
      <c r="BJ399">
        <v>57</v>
      </c>
      <c r="BK399">
        <v>58</v>
      </c>
      <c r="BL399">
        <v>59</v>
      </c>
      <c r="BM399">
        <v>59</v>
      </c>
      <c r="BN399">
        <v>51</v>
      </c>
      <c r="BO399">
        <v>59</v>
      </c>
      <c r="BP399">
        <v>57</v>
      </c>
      <c r="BQ399">
        <v>57</v>
      </c>
      <c r="BR399">
        <v>55</v>
      </c>
      <c r="BS399">
        <v>50</v>
      </c>
      <c r="BT399">
        <v>50</v>
      </c>
      <c r="BU399">
        <v>50</v>
      </c>
      <c r="BV399">
        <v>52</v>
      </c>
      <c r="BW399">
        <v>51</v>
      </c>
      <c r="BX399">
        <v>54</v>
      </c>
      <c r="BY399">
        <v>53</v>
      </c>
      <c r="BZ399">
        <v>54</v>
      </c>
      <c r="CA399">
        <v>56.25</v>
      </c>
      <c r="CB399">
        <v>56.5</v>
      </c>
      <c r="CC399">
        <v>3.8707309567489818</v>
      </c>
      <c r="CD399">
        <v>6.8812994786648568E-2</v>
      </c>
      <c r="CE399">
        <v>50</v>
      </c>
      <c r="CF399">
        <v>64</v>
      </c>
      <c r="CG399">
        <v>14</v>
      </c>
      <c r="CH399">
        <v>3</v>
      </c>
      <c r="CI399">
        <v>3</v>
      </c>
    </row>
    <row r="400" spans="1:87" x14ac:dyDescent="0.25">
      <c r="A400">
        <v>534</v>
      </c>
      <c r="B400">
        <v>260516</v>
      </c>
      <c r="C400" t="s">
        <v>1400</v>
      </c>
      <c r="D400" t="s">
        <v>1401</v>
      </c>
      <c r="E400" t="s">
        <v>1402</v>
      </c>
      <c r="F400">
        <v>84.12</v>
      </c>
      <c r="G400" t="s">
        <v>337</v>
      </c>
      <c r="H400">
        <v>84.1</v>
      </c>
      <c r="I400" t="s">
        <v>338</v>
      </c>
      <c r="J400">
        <v>84</v>
      </c>
      <c r="K400" t="s">
        <v>339</v>
      </c>
      <c r="L400" t="s">
        <v>340</v>
      </c>
      <c r="M400" t="s">
        <v>341</v>
      </c>
      <c r="N400">
        <v>312</v>
      </c>
      <c r="O400" t="s">
        <v>204</v>
      </c>
      <c r="P400">
        <v>31</v>
      </c>
      <c r="Q400" t="s">
        <v>205</v>
      </c>
      <c r="R400">
        <v>3</v>
      </c>
      <c r="S400" t="s">
        <v>206</v>
      </c>
      <c r="T400">
        <v>1</v>
      </c>
      <c r="U400" t="s">
        <v>97</v>
      </c>
      <c r="V400">
        <v>11</v>
      </c>
      <c r="W400" t="s">
        <v>97</v>
      </c>
      <c r="X400">
        <v>1</v>
      </c>
      <c r="Y400" t="s">
        <v>98</v>
      </c>
      <c r="Z400">
        <v>2007</v>
      </c>
      <c r="AA400">
        <v>1146</v>
      </c>
      <c r="AC400">
        <v>93</v>
      </c>
      <c r="AD400" t="s">
        <v>99</v>
      </c>
      <c r="AE400" t="s">
        <v>146</v>
      </c>
      <c r="AF400" t="s">
        <v>147</v>
      </c>
      <c r="AG400" t="s">
        <v>136</v>
      </c>
      <c r="AH400" t="s">
        <v>144</v>
      </c>
      <c r="AI400">
        <v>6</v>
      </c>
      <c r="AJ400">
        <v>6</v>
      </c>
      <c r="AK400">
        <v>6</v>
      </c>
      <c r="AL400">
        <v>6</v>
      </c>
      <c r="AM400">
        <v>6</v>
      </c>
      <c r="AN400">
        <v>6</v>
      </c>
      <c r="AO400">
        <v>6</v>
      </c>
      <c r="AP400">
        <v>6</v>
      </c>
      <c r="AQ400">
        <v>6</v>
      </c>
      <c r="AR400">
        <v>6</v>
      </c>
      <c r="AS400">
        <v>6</v>
      </c>
      <c r="AT400">
        <v>6</v>
      </c>
      <c r="AU400">
        <v>6</v>
      </c>
      <c r="AV400">
        <v>6</v>
      </c>
      <c r="AW400">
        <v>6</v>
      </c>
      <c r="AX400">
        <v>6</v>
      </c>
      <c r="AY400">
        <v>6</v>
      </c>
      <c r="AZ400">
        <v>6</v>
      </c>
      <c r="BA400">
        <v>6</v>
      </c>
      <c r="BB400">
        <v>6</v>
      </c>
      <c r="BC400">
        <v>6</v>
      </c>
      <c r="BD400">
        <v>6</v>
      </c>
      <c r="BE400">
        <v>6</v>
      </c>
      <c r="BF400">
        <v>6</v>
      </c>
      <c r="BG400">
        <v>6</v>
      </c>
      <c r="BH400">
        <v>6</v>
      </c>
      <c r="BI400">
        <v>6</v>
      </c>
      <c r="BJ400">
        <v>6</v>
      </c>
      <c r="BK400">
        <v>6</v>
      </c>
      <c r="BL400">
        <v>6</v>
      </c>
      <c r="BM400">
        <v>6</v>
      </c>
      <c r="BN400">
        <v>6</v>
      </c>
      <c r="BO400">
        <v>6</v>
      </c>
      <c r="BP400">
        <v>6</v>
      </c>
      <c r="BQ400">
        <v>6</v>
      </c>
      <c r="BR400">
        <v>6</v>
      </c>
      <c r="BS400">
        <v>6</v>
      </c>
      <c r="BT400">
        <v>6</v>
      </c>
      <c r="BU400">
        <v>6</v>
      </c>
      <c r="BV400">
        <v>6</v>
      </c>
      <c r="BW400">
        <v>6</v>
      </c>
      <c r="BX400">
        <v>6</v>
      </c>
      <c r="BY400">
        <v>6</v>
      </c>
      <c r="BZ400">
        <v>6</v>
      </c>
      <c r="CA400">
        <v>6</v>
      </c>
      <c r="CB400">
        <v>6</v>
      </c>
      <c r="CC400">
        <v>0</v>
      </c>
      <c r="CD400">
        <v>0</v>
      </c>
      <c r="CE400">
        <v>6</v>
      </c>
      <c r="CF400">
        <v>6</v>
      </c>
      <c r="CG400">
        <v>0</v>
      </c>
      <c r="CH400">
        <v>0</v>
      </c>
      <c r="CI400">
        <v>0</v>
      </c>
    </row>
    <row r="401" spans="1:87" x14ac:dyDescent="0.25">
      <c r="A401">
        <v>535</v>
      </c>
      <c r="B401">
        <v>261569</v>
      </c>
      <c r="C401" t="s">
        <v>1403</v>
      </c>
      <c r="D401" t="s">
        <v>1404</v>
      </c>
      <c r="E401" t="s">
        <v>1405</v>
      </c>
      <c r="F401">
        <v>58.19</v>
      </c>
      <c r="G401" t="s">
        <v>447</v>
      </c>
      <c r="H401">
        <v>58.1</v>
      </c>
      <c r="I401" t="s">
        <v>90</v>
      </c>
      <c r="J401">
        <v>58</v>
      </c>
      <c r="K401" t="s">
        <v>91</v>
      </c>
      <c r="L401" t="s">
        <v>92</v>
      </c>
      <c r="M401" t="s">
        <v>93</v>
      </c>
      <c r="N401">
        <v>114</v>
      </c>
      <c r="O401" t="s">
        <v>94</v>
      </c>
      <c r="P401">
        <v>11</v>
      </c>
      <c r="Q401" t="s">
        <v>95</v>
      </c>
      <c r="R401">
        <v>1</v>
      </c>
      <c r="S401" t="s">
        <v>96</v>
      </c>
      <c r="T401">
        <v>1</v>
      </c>
      <c r="U401" t="s">
        <v>97</v>
      </c>
      <c r="V401">
        <v>11</v>
      </c>
      <c r="W401" t="s">
        <v>97</v>
      </c>
      <c r="X401">
        <v>1</v>
      </c>
      <c r="Y401" t="s">
        <v>98</v>
      </c>
      <c r="Z401">
        <v>2024</v>
      </c>
      <c r="AA401">
        <v>18</v>
      </c>
      <c r="AB401">
        <v>419590000</v>
      </c>
      <c r="AC401">
        <v>30</v>
      </c>
      <c r="AD401" t="s">
        <v>134</v>
      </c>
      <c r="AE401" t="s">
        <v>125</v>
      </c>
      <c r="AF401" t="s">
        <v>135</v>
      </c>
      <c r="AG401" t="s">
        <v>123</v>
      </c>
      <c r="AH401" t="s">
        <v>137</v>
      </c>
      <c r="AI401">
        <v>22</v>
      </c>
      <c r="AJ401">
        <v>22</v>
      </c>
      <c r="AK401">
        <v>22</v>
      </c>
      <c r="AL401">
        <v>20</v>
      </c>
      <c r="AM401">
        <v>20</v>
      </c>
      <c r="AN401">
        <v>20</v>
      </c>
      <c r="AO401">
        <v>20</v>
      </c>
      <c r="AP401">
        <v>21</v>
      </c>
      <c r="AQ401">
        <v>20</v>
      </c>
      <c r="AR401">
        <v>20</v>
      </c>
      <c r="AS401">
        <v>20</v>
      </c>
      <c r="AT401">
        <v>20</v>
      </c>
      <c r="AU401">
        <v>20</v>
      </c>
      <c r="AV401">
        <v>21</v>
      </c>
      <c r="AW401">
        <v>21</v>
      </c>
      <c r="AX401">
        <v>21</v>
      </c>
      <c r="AY401">
        <v>21</v>
      </c>
      <c r="AZ401">
        <v>21</v>
      </c>
      <c r="BA401">
        <v>21</v>
      </c>
      <c r="BB401">
        <v>21</v>
      </c>
      <c r="BC401">
        <v>21</v>
      </c>
      <c r="BD401">
        <v>23</v>
      </c>
      <c r="BE401">
        <v>24</v>
      </c>
      <c r="BF401">
        <v>23</v>
      </c>
      <c r="BG401">
        <v>23</v>
      </c>
      <c r="BH401">
        <v>23</v>
      </c>
      <c r="BI401">
        <v>23</v>
      </c>
      <c r="BJ401">
        <v>25</v>
      </c>
      <c r="BK401">
        <v>24</v>
      </c>
      <c r="BL401">
        <v>24</v>
      </c>
      <c r="BM401">
        <v>23</v>
      </c>
      <c r="BN401">
        <v>23</v>
      </c>
      <c r="BO401">
        <v>23</v>
      </c>
      <c r="BP401">
        <v>23</v>
      </c>
      <c r="BQ401">
        <v>23</v>
      </c>
      <c r="BR401">
        <v>24</v>
      </c>
      <c r="BS401">
        <v>24</v>
      </c>
      <c r="BT401">
        <v>24</v>
      </c>
      <c r="BU401">
        <v>24</v>
      </c>
      <c r="BV401">
        <v>24</v>
      </c>
      <c r="BW401">
        <v>23</v>
      </c>
      <c r="BX401">
        <v>23</v>
      </c>
      <c r="BY401">
        <v>23</v>
      </c>
      <c r="BZ401">
        <v>24</v>
      </c>
      <c r="CA401">
        <v>22.15909090909091</v>
      </c>
      <c r="CB401">
        <v>23</v>
      </c>
      <c r="CC401">
        <v>1.5393018927828073</v>
      </c>
      <c r="CD401">
        <v>6.9465931571736944E-2</v>
      </c>
      <c r="CE401">
        <v>20</v>
      </c>
      <c r="CF401">
        <v>25</v>
      </c>
      <c r="CG401">
        <v>5</v>
      </c>
      <c r="CH401">
        <v>2</v>
      </c>
      <c r="CI401">
        <v>2</v>
      </c>
    </row>
    <row r="402" spans="1:87" x14ac:dyDescent="0.25">
      <c r="A402">
        <v>537</v>
      </c>
      <c r="B402">
        <v>263193</v>
      </c>
      <c r="C402" t="s">
        <v>1406</v>
      </c>
      <c r="D402" t="s">
        <v>1407</v>
      </c>
      <c r="E402" t="s">
        <v>1408</v>
      </c>
      <c r="F402">
        <v>47.12</v>
      </c>
      <c r="G402" t="s">
        <v>883</v>
      </c>
      <c r="H402">
        <v>47.1</v>
      </c>
      <c r="I402" t="s">
        <v>574</v>
      </c>
      <c r="J402">
        <v>47</v>
      </c>
      <c r="K402" t="s">
        <v>280</v>
      </c>
      <c r="L402" t="s">
        <v>281</v>
      </c>
      <c r="M402" t="s">
        <v>282</v>
      </c>
      <c r="N402">
        <v>113</v>
      </c>
      <c r="O402" t="s">
        <v>119</v>
      </c>
      <c r="P402">
        <v>11</v>
      </c>
      <c r="Q402" t="s">
        <v>95</v>
      </c>
      <c r="R402">
        <v>1</v>
      </c>
      <c r="S402" t="s">
        <v>96</v>
      </c>
      <c r="T402">
        <v>1</v>
      </c>
      <c r="U402" t="s">
        <v>97</v>
      </c>
      <c r="V402">
        <v>11</v>
      </c>
      <c r="W402" t="s">
        <v>97</v>
      </c>
      <c r="X402">
        <v>1</v>
      </c>
      <c r="Y402" t="s">
        <v>98</v>
      </c>
      <c r="Z402">
        <v>2009</v>
      </c>
      <c r="AA402">
        <v>328</v>
      </c>
      <c r="AB402">
        <v>39284070000</v>
      </c>
      <c r="AC402">
        <v>82</v>
      </c>
      <c r="AD402" t="s">
        <v>109</v>
      </c>
      <c r="AE402" t="s">
        <v>100</v>
      </c>
      <c r="AF402" t="s">
        <v>101</v>
      </c>
      <c r="AG402" t="s">
        <v>136</v>
      </c>
      <c r="AH402" t="s">
        <v>103</v>
      </c>
      <c r="AI402">
        <v>119</v>
      </c>
      <c r="AJ402">
        <v>116</v>
      </c>
      <c r="AK402">
        <v>121</v>
      </c>
      <c r="AL402">
        <v>119</v>
      </c>
      <c r="AM402">
        <v>105</v>
      </c>
      <c r="AN402">
        <v>113</v>
      </c>
      <c r="AO402">
        <v>116</v>
      </c>
      <c r="AP402">
        <v>115</v>
      </c>
      <c r="AQ402">
        <v>117</v>
      </c>
      <c r="AR402">
        <v>114</v>
      </c>
      <c r="AS402">
        <v>119</v>
      </c>
      <c r="AT402">
        <v>120</v>
      </c>
      <c r="AU402">
        <v>119</v>
      </c>
      <c r="AV402">
        <v>114</v>
      </c>
      <c r="AW402">
        <v>113</v>
      </c>
      <c r="AX402">
        <v>118</v>
      </c>
      <c r="AY402">
        <v>119</v>
      </c>
      <c r="AZ402">
        <v>114</v>
      </c>
      <c r="BA402">
        <v>116</v>
      </c>
      <c r="BB402">
        <v>92</v>
      </c>
      <c r="BC402">
        <v>118</v>
      </c>
      <c r="BD402">
        <v>124</v>
      </c>
      <c r="BE402">
        <v>112</v>
      </c>
      <c r="BF402">
        <v>116</v>
      </c>
      <c r="BG402">
        <v>114</v>
      </c>
      <c r="BH402">
        <v>116</v>
      </c>
      <c r="BI402">
        <v>106</v>
      </c>
      <c r="BJ402">
        <v>116</v>
      </c>
      <c r="BK402">
        <v>111</v>
      </c>
      <c r="BL402">
        <v>114</v>
      </c>
      <c r="BM402">
        <v>104</v>
      </c>
      <c r="BN402">
        <v>102</v>
      </c>
      <c r="BO402">
        <v>114</v>
      </c>
      <c r="BP402">
        <v>102</v>
      </c>
      <c r="BQ402">
        <v>55</v>
      </c>
      <c r="BR402">
        <v>104</v>
      </c>
      <c r="BS402">
        <v>109</v>
      </c>
      <c r="BT402">
        <v>117</v>
      </c>
      <c r="BU402">
        <v>104</v>
      </c>
      <c r="BV402">
        <v>99</v>
      </c>
      <c r="BW402">
        <v>108</v>
      </c>
      <c r="BX402">
        <v>109</v>
      </c>
      <c r="BY402">
        <v>109</v>
      </c>
      <c r="BZ402">
        <v>108</v>
      </c>
      <c r="CA402">
        <v>111.13636363636364</v>
      </c>
      <c r="CB402">
        <v>114</v>
      </c>
      <c r="CC402">
        <v>10.900375306299409</v>
      </c>
      <c r="CD402">
        <v>9.8081086600649084E-2</v>
      </c>
      <c r="CE402">
        <v>55</v>
      </c>
      <c r="CF402">
        <v>124</v>
      </c>
      <c r="CG402">
        <v>69</v>
      </c>
      <c r="CH402">
        <v>-11</v>
      </c>
      <c r="CI402">
        <v>11</v>
      </c>
    </row>
    <row r="403" spans="1:87" x14ac:dyDescent="0.25">
      <c r="A403">
        <v>541</v>
      </c>
      <c r="B403">
        <v>265814</v>
      </c>
      <c r="C403" t="s">
        <v>1409</v>
      </c>
      <c r="D403" t="s">
        <v>247</v>
      </c>
      <c r="E403" t="s">
        <v>248</v>
      </c>
      <c r="F403">
        <v>58.13</v>
      </c>
      <c r="G403" t="s">
        <v>108</v>
      </c>
      <c r="H403">
        <v>58.1</v>
      </c>
      <c r="I403" t="s">
        <v>90</v>
      </c>
      <c r="J403">
        <v>58</v>
      </c>
      <c r="K403" t="s">
        <v>91</v>
      </c>
      <c r="L403" t="s">
        <v>92</v>
      </c>
      <c r="M403" t="s">
        <v>93</v>
      </c>
      <c r="N403">
        <v>113</v>
      </c>
      <c r="O403" t="s">
        <v>119</v>
      </c>
      <c r="P403">
        <v>11</v>
      </c>
      <c r="Q403" t="s">
        <v>95</v>
      </c>
      <c r="R403">
        <v>1</v>
      </c>
      <c r="S403" t="s">
        <v>96</v>
      </c>
      <c r="T403">
        <v>1</v>
      </c>
      <c r="U403" t="s">
        <v>97</v>
      </c>
      <c r="V403">
        <v>11</v>
      </c>
      <c r="W403" t="s">
        <v>97</v>
      </c>
      <c r="X403">
        <v>1</v>
      </c>
      <c r="Y403" t="s">
        <v>98</v>
      </c>
      <c r="Z403">
        <v>2002</v>
      </c>
      <c r="AA403">
        <v>4</v>
      </c>
      <c r="AB403">
        <v>133410000</v>
      </c>
      <c r="AC403">
        <v>15</v>
      </c>
      <c r="AD403" t="s">
        <v>173</v>
      </c>
      <c r="AE403" t="s">
        <v>110</v>
      </c>
      <c r="AF403" t="s">
        <v>174</v>
      </c>
      <c r="AG403" t="s">
        <v>196</v>
      </c>
      <c r="AH403" t="s">
        <v>175</v>
      </c>
      <c r="AI403">
        <v>97</v>
      </c>
      <c r="AJ403">
        <v>98</v>
      </c>
      <c r="AK403">
        <v>98</v>
      </c>
      <c r="AL403">
        <v>96</v>
      </c>
      <c r="AM403">
        <v>97</v>
      </c>
      <c r="AN403">
        <v>97</v>
      </c>
      <c r="AO403">
        <v>97</v>
      </c>
      <c r="AP403">
        <v>97</v>
      </c>
      <c r="AQ403">
        <v>0</v>
      </c>
      <c r="AR403">
        <v>102</v>
      </c>
      <c r="AS403">
        <v>102</v>
      </c>
      <c r="AT403">
        <v>102</v>
      </c>
      <c r="AU403">
        <v>102</v>
      </c>
      <c r="AV403">
        <v>100</v>
      </c>
      <c r="AW403">
        <v>102</v>
      </c>
      <c r="AX403">
        <v>99</v>
      </c>
      <c r="AY403">
        <v>99</v>
      </c>
      <c r="AZ403">
        <v>97</v>
      </c>
      <c r="BA403">
        <v>97</v>
      </c>
      <c r="BB403">
        <v>97</v>
      </c>
      <c r="BC403">
        <v>97</v>
      </c>
      <c r="BD403">
        <v>95</v>
      </c>
      <c r="BE403">
        <v>97</v>
      </c>
      <c r="BF403">
        <v>99</v>
      </c>
      <c r="BG403">
        <v>72</v>
      </c>
      <c r="BH403">
        <v>97</v>
      </c>
      <c r="BI403">
        <v>97</v>
      </c>
      <c r="BJ403">
        <v>71</v>
      </c>
      <c r="BK403">
        <v>97</v>
      </c>
      <c r="BL403">
        <v>98</v>
      </c>
      <c r="BM403">
        <v>70</v>
      </c>
      <c r="BN403">
        <v>72</v>
      </c>
      <c r="BO403">
        <v>72</v>
      </c>
      <c r="BP403">
        <v>72</v>
      </c>
      <c r="BQ403">
        <v>72</v>
      </c>
      <c r="BR403">
        <v>70</v>
      </c>
      <c r="BS403">
        <v>70</v>
      </c>
      <c r="BT403">
        <v>70</v>
      </c>
      <c r="BU403">
        <v>71</v>
      </c>
      <c r="BV403">
        <v>72</v>
      </c>
      <c r="BW403">
        <v>74</v>
      </c>
      <c r="BX403">
        <v>98</v>
      </c>
      <c r="BY403">
        <v>99</v>
      </c>
      <c r="BZ403">
        <v>97</v>
      </c>
      <c r="CA403">
        <v>88.068181818181813</v>
      </c>
      <c r="CB403">
        <v>97</v>
      </c>
      <c r="CC403">
        <v>18.429498254691094</v>
      </c>
      <c r="CD403">
        <v>0.20926398018229889</v>
      </c>
      <c r="CE403">
        <v>0</v>
      </c>
      <c r="CF403">
        <v>102</v>
      </c>
      <c r="CG403">
        <v>102</v>
      </c>
      <c r="CH403">
        <v>0</v>
      </c>
      <c r="CI403">
        <v>0</v>
      </c>
    </row>
    <row r="404" spans="1:87" x14ac:dyDescent="0.25">
      <c r="A404">
        <v>543</v>
      </c>
      <c r="B404">
        <v>265951</v>
      </c>
      <c r="C404" t="s">
        <v>1410</v>
      </c>
      <c r="D404" t="s">
        <v>1411</v>
      </c>
      <c r="E404" t="s">
        <v>1412</v>
      </c>
      <c r="F404">
        <v>93.19</v>
      </c>
      <c r="G404" t="s">
        <v>968</v>
      </c>
      <c r="H404">
        <v>93.1</v>
      </c>
      <c r="I404" t="s">
        <v>703</v>
      </c>
      <c r="J404">
        <v>93</v>
      </c>
      <c r="K404" t="s">
        <v>704</v>
      </c>
      <c r="L404" t="s">
        <v>188</v>
      </c>
      <c r="M404" t="s">
        <v>189</v>
      </c>
      <c r="N404">
        <v>113</v>
      </c>
      <c r="O404" t="s">
        <v>119</v>
      </c>
      <c r="P404">
        <v>11</v>
      </c>
      <c r="Q404" t="s">
        <v>95</v>
      </c>
      <c r="R404">
        <v>1</v>
      </c>
      <c r="S404" t="s">
        <v>96</v>
      </c>
      <c r="T404">
        <v>7</v>
      </c>
      <c r="U404" t="s">
        <v>575</v>
      </c>
      <c r="V404">
        <v>20</v>
      </c>
      <c r="W404" t="s">
        <v>576</v>
      </c>
      <c r="X404">
        <v>2</v>
      </c>
      <c r="Y404" t="s">
        <v>255</v>
      </c>
      <c r="Z404">
        <v>1998</v>
      </c>
      <c r="AA404">
        <v>134</v>
      </c>
      <c r="AB404">
        <v>1687460000</v>
      </c>
      <c r="AC404">
        <v>61</v>
      </c>
      <c r="AD404" t="s">
        <v>145</v>
      </c>
      <c r="AE404" t="s">
        <v>158</v>
      </c>
      <c r="AF404" t="s">
        <v>183</v>
      </c>
      <c r="AG404" t="s">
        <v>157</v>
      </c>
      <c r="AH404" t="s">
        <v>124</v>
      </c>
      <c r="AI404">
        <v>97</v>
      </c>
      <c r="AJ404">
        <v>97</v>
      </c>
      <c r="AK404">
        <v>97</v>
      </c>
      <c r="AL404">
        <v>70</v>
      </c>
      <c r="AM404">
        <v>69</v>
      </c>
      <c r="AN404">
        <v>71</v>
      </c>
      <c r="AO404">
        <v>80</v>
      </c>
      <c r="AP404">
        <v>81</v>
      </c>
      <c r="AQ404">
        <v>80</v>
      </c>
      <c r="AR404">
        <v>81</v>
      </c>
      <c r="AS404">
        <v>81</v>
      </c>
      <c r="AT404">
        <v>84</v>
      </c>
      <c r="AU404">
        <v>82</v>
      </c>
      <c r="AV404">
        <v>81</v>
      </c>
      <c r="AW404">
        <v>82</v>
      </c>
      <c r="AX404">
        <v>83</v>
      </c>
      <c r="AY404">
        <v>82</v>
      </c>
      <c r="AZ404">
        <v>82</v>
      </c>
      <c r="BA404">
        <v>80</v>
      </c>
      <c r="BB404">
        <v>81</v>
      </c>
      <c r="BC404">
        <v>79</v>
      </c>
      <c r="BD404">
        <v>80</v>
      </c>
      <c r="BE404">
        <v>81</v>
      </c>
      <c r="BF404">
        <v>81</v>
      </c>
      <c r="BG404">
        <v>84</v>
      </c>
      <c r="BH404">
        <v>82</v>
      </c>
      <c r="BI404">
        <v>81</v>
      </c>
      <c r="BJ404">
        <v>80</v>
      </c>
      <c r="BK404">
        <v>82</v>
      </c>
      <c r="BL404">
        <v>82</v>
      </c>
      <c r="BM404">
        <v>82</v>
      </c>
      <c r="BN404">
        <v>82</v>
      </c>
      <c r="BO404">
        <v>81</v>
      </c>
      <c r="BP404">
        <v>82</v>
      </c>
      <c r="BQ404">
        <v>82</v>
      </c>
      <c r="BR404">
        <v>85</v>
      </c>
      <c r="BS404">
        <v>82</v>
      </c>
      <c r="BT404">
        <v>81</v>
      </c>
      <c r="BU404">
        <v>84</v>
      </c>
      <c r="BV404">
        <v>80</v>
      </c>
      <c r="BW404">
        <v>82</v>
      </c>
      <c r="BX404">
        <v>81</v>
      </c>
      <c r="BY404">
        <v>81</v>
      </c>
      <c r="BZ404">
        <v>82</v>
      </c>
      <c r="CA404">
        <v>81.818181818181813</v>
      </c>
      <c r="CB404">
        <v>81.5</v>
      </c>
      <c r="CC404">
        <v>5.2263764283511494</v>
      </c>
      <c r="CD404">
        <v>6.3877934124291824E-2</v>
      </c>
      <c r="CE404">
        <v>69</v>
      </c>
      <c r="CF404">
        <v>97</v>
      </c>
      <c r="CG404">
        <v>28</v>
      </c>
      <c r="CH404">
        <v>-15</v>
      </c>
      <c r="CI404">
        <v>15</v>
      </c>
    </row>
    <row r="405" spans="1:87" x14ac:dyDescent="0.25">
      <c r="A405">
        <v>546</v>
      </c>
      <c r="B405">
        <v>267407</v>
      </c>
      <c r="C405" t="s">
        <v>1413</v>
      </c>
      <c r="D405" t="s">
        <v>1414</v>
      </c>
      <c r="E405" t="s">
        <v>1415</v>
      </c>
      <c r="F405">
        <v>58.13</v>
      </c>
      <c r="G405" t="s">
        <v>108</v>
      </c>
      <c r="H405">
        <v>58.1</v>
      </c>
      <c r="I405" t="s">
        <v>90</v>
      </c>
      <c r="J405">
        <v>58</v>
      </c>
      <c r="K405" t="s">
        <v>91</v>
      </c>
      <c r="L405" t="s">
        <v>92</v>
      </c>
      <c r="M405" t="s">
        <v>93</v>
      </c>
      <c r="N405">
        <v>113</v>
      </c>
      <c r="O405" t="s">
        <v>119</v>
      </c>
      <c r="P405">
        <v>11</v>
      </c>
      <c r="Q405" t="s">
        <v>95</v>
      </c>
      <c r="R405">
        <v>1</v>
      </c>
      <c r="S405" t="s">
        <v>96</v>
      </c>
      <c r="T405">
        <v>1</v>
      </c>
      <c r="U405" t="s">
        <v>97</v>
      </c>
      <c r="V405">
        <v>11</v>
      </c>
      <c r="W405" t="s">
        <v>97</v>
      </c>
      <c r="X405">
        <v>1</v>
      </c>
      <c r="Y405" t="s">
        <v>98</v>
      </c>
      <c r="Z405">
        <v>1997</v>
      </c>
      <c r="AA405">
        <v>1</v>
      </c>
      <c r="AB405">
        <v>30580000</v>
      </c>
      <c r="AC405">
        <v>11</v>
      </c>
      <c r="AD405" t="s">
        <v>85</v>
      </c>
      <c r="AE405" t="s">
        <v>104</v>
      </c>
      <c r="AF405" t="s">
        <v>274</v>
      </c>
      <c r="AG405" t="s">
        <v>157</v>
      </c>
      <c r="AH405" t="s">
        <v>175</v>
      </c>
      <c r="AI405">
        <v>23</v>
      </c>
      <c r="AJ405">
        <v>23</v>
      </c>
      <c r="AK405">
        <v>23</v>
      </c>
      <c r="AL405">
        <v>23</v>
      </c>
      <c r="AM405">
        <v>23</v>
      </c>
      <c r="AN405">
        <v>23</v>
      </c>
      <c r="AO405">
        <v>23</v>
      </c>
      <c r="AP405">
        <v>23</v>
      </c>
      <c r="AQ405">
        <v>23</v>
      </c>
      <c r="AR405">
        <v>23</v>
      </c>
      <c r="AS405">
        <v>23</v>
      </c>
      <c r="AT405">
        <v>23</v>
      </c>
      <c r="AU405">
        <v>23</v>
      </c>
      <c r="AV405">
        <v>23</v>
      </c>
      <c r="AW405">
        <v>23</v>
      </c>
      <c r="AX405">
        <v>23</v>
      </c>
      <c r="AY405">
        <v>24</v>
      </c>
      <c r="AZ405">
        <v>24</v>
      </c>
      <c r="BA405">
        <v>24</v>
      </c>
      <c r="BB405">
        <v>24</v>
      </c>
      <c r="BC405">
        <v>24</v>
      </c>
      <c r="BD405">
        <v>24</v>
      </c>
      <c r="BE405">
        <v>23</v>
      </c>
      <c r="BF405">
        <v>23</v>
      </c>
      <c r="BG405">
        <v>23</v>
      </c>
      <c r="BH405">
        <v>23</v>
      </c>
      <c r="BI405">
        <v>23</v>
      </c>
      <c r="BJ405">
        <v>23</v>
      </c>
      <c r="BK405">
        <v>23</v>
      </c>
      <c r="BL405">
        <v>23</v>
      </c>
      <c r="BM405">
        <v>23</v>
      </c>
      <c r="BN405">
        <v>23</v>
      </c>
      <c r="BO405">
        <v>23</v>
      </c>
      <c r="BP405">
        <v>23</v>
      </c>
      <c r="BQ405">
        <v>23</v>
      </c>
      <c r="BR405">
        <v>23</v>
      </c>
      <c r="BS405">
        <v>23</v>
      </c>
      <c r="BT405">
        <v>23</v>
      </c>
      <c r="BU405">
        <v>23</v>
      </c>
      <c r="BV405">
        <v>23</v>
      </c>
      <c r="BW405">
        <v>23</v>
      </c>
      <c r="BX405">
        <v>23</v>
      </c>
      <c r="BY405">
        <v>23</v>
      </c>
      <c r="BZ405">
        <v>23</v>
      </c>
      <c r="CA405">
        <v>23.136363636363637</v>
      </c>
      <c r="CB405">
        <v>23</v>
      </c>
      <c r="CC405">
        <v>0.34714175717877399</v>
      </c>
      <c r="CD405">
        <v>1.5004162392795731E-2</v>
      </c>
      <c r="CE405">
        <v>23</v>
      </c>
      <c r="CF405">
        <v>24</v>
      </c>
      <c r="CG405">
        <v>1</v>
      </c>
      <c r="CH405">
        <v>0</v>
      </c>
      <c r="CI405">
        <v>0</v>
      </c>
    </row>
    <row r="406" spans="1:87" x14ac:dyDescent="0.25">
      <c r="A406">
        <v>547</v>
      </c>
      <c r="B406">
        <v>267517</v>
      </c>
      <c r="C406" t="s">
        <v>1416</v>
      </c>
      <c r="D406" t="s">
        <v>1417</v>
      </c>
      <c r="E406" t="s">
        <v>1418</v>
      </c>
      <c r="F406">
        <v>94.11</v>
      </c>
      <c r="G406" t="s">
        <v>1419</v>
      </c>
      <c r="H406">
        <v>94.1</v>
      </c>
      <c r="I406" t="s">
        <v>1420</v>
      </c>
      <c r="J406">
        <v>94</v>
      </c>
      <c r="K406" t="s">
        <v>496</v>
      </c>
      <c r="L406" t="s">
        <v>497</v>
      </c>
      <c r="M406" t="s">
        <v>498</v>
      </c>
      <c r="N406">
        <v>541</v>
      </c>
      <c r="O406" t="s">
        <v>1309</v>
      </c>
      <c r="P406">
        <v>54</v>
      </c>
      <c r="Q406" t="s">
        <v>1310</v>
      </c>
      <c r="R406">
        <v>5</v>
      </c>
      <c r="S406" t="s">
        <v>143</v>
      </c>
      <c r="T406">
        <v>1</v>
      </c>
      <c r="U406" t="s">
        <v>97</v>
      </c>
      <c r="V406">
        <v>11</v>
      </c>
      <c r="W406" t="s">
        <v>97</v>
      </c>
      <c r="X406">
        <v>1</v>
      </c>
      <c r="Y406" t="s">
        <v>98</v>
      </c>
      <c r="Z406">
        <v>1995</v>
      </c>
      <c r="AA406">
        <v>93</v>
      </c>
      <c r="AC406">
        <v>50</v>
      </c>
      <c r="AD406" t="s">
        <v>120</v>
      </c>
      <c r="AE406" t="s">
        <v>146</v>
      </c>
      <c r="AF406" t="s">
        <v>147</v>
      </c>
      <c r="AG406" t="s">
        <v>297</v>
      </c>
      <c r="AH406" t="s">
        <v>144</v>
      </c>
      <c r="AI406">
        <v>51</v>
      </c>
      <c r="AJ406">
        <v>50</v>
      </c>
      <c r="AK406">
        <v>49</v>
      </c>
      <c r="AL406">
        <v>50</v>
      </c>
      <c r="AM406">
        <v>50</v>
      </c>
      <c r="AN406">
        <v>50</v>
      </c>
      <c r="AO406">
        <v>50</v>
      </c>
      <c r="AP406">
        <v>50</v>
      </c>
      <c r="AQ406">
        <v>50</v>
      </c>
      <c r="AR406">
        <v>50</v>
      </c>
      <c r="AS406">
        <v>8</v>
      </c>
      <c r="AT406">
        <v>8</v>
      </c>
      <c r="AU406">
        <v>14</v>
      </c>
      <c r="AV406">
        <v>13</v>
      </c>
      <c r="AW406">
        <v>13</v>
      </c>
      <c r="AX406">
        <v>15</v>
      </c>
      <c r="AY406">
        <v>19</v>
      </c>
      <c r="AZ406">
        <v>19</v>
      </c>
      <c r="BA406">
        <v>15</v>
      </c>
      <c r="BB406">
        <v>15</v>
      </c>
      <c r="BC406">
        <v>15</v>
      </c>
      <c r="BD406">
        <v>14</v>
      </c>
      <c r="BE406">
        <v>12</v>
      </c>
      <c r="BF406">
        <v>12</v>
      </c>
      <c r="BG406">
        <v>14</v>
      </c>
      <c r="BH406">
        <v>14</v>
      </c>
      <c r="BI406">
        <v>10</v>
      </c>
      <c r="BJ406">
        <v>11</v>
      </c>
      <c r="BK406">
        <v>9</v>
      </c>
      <c r="BL406">
        <v>8</v>
      </c>
      <c r="BM406">
        <v>8</v>
      </c>
      <c r="BN406">
        <v>8</v>
      </c>
      <c r="BO406">
        <v>8</v>
      </c>
      <c r="BP406">
        <v>12</v>
      </c>
      <c r="BQ406">
        <v>13</v>
      </c>
      <c r="BR406">
        <v>11</v>
      </c>
      <c r="BS406">
        <v>11</v>
      </c>
      <c r="BT406">
        <v>11</v>
      </c>
      <c r="BU406">
        <v>14</v>
      </c>
      <c r="BV406">
        <v>12</v>
      </c>
      <c r="BW406">
        <v>13</v>
      </c>
      <c r="BX406">
        <v>13</v>
      </c>
      <c r="BY406">
        <v>14</v>
      </c>
      <c r="BZ406">
        <v>14</v>
      </c>
      <c r="CA406">
        <v>20.90909090909091</v>
      </c>
      <c r="CB406">
        <v>14</v>
      </c>
      <c r="CC406">
        <v>16.16027023406647</v>
      </c>
      <c r="CD406">
        <v>0.77288248945535287</v>
      </c>
      <c r="CE406">
        <v>8</v>
      </c>
      <c r="CF406">
        <v>51</v>
      </c>
      <c r="CG406">
        <v>43</v>
      </c>
      <c r="CH406">
        <v>-37</v>
      </c>
      <c r="CI406">
        <v>37</v>
      </c>
    </row>
    <row r="407" spans="1:87" x14ac:dyDescent="0.25">
      <c r="A407">
        <v>548</v>
      </c>
      <c r="B407">
        <v>268019</v>
      </c>
      <c r="C407" t="s">
        <v>1421</v>
      </c>
      <c r="D407" t="s">
        <v>1422</v>
      </c>
      <c r="E407" t="s">
        <v>1423</v>
      </c>
      <c r="F407">
        <v>94.99</v>
      </c>
      <c r="G407" t="s">
        <v>494</v>
      </c>
      <c r="H407">
        <v>94.9</v>
      </c>
      <c r="I407" t="s">
        <v>495</v>
      </c>
      <c r="J407">
        <v>94</v>
      </c>
      <c r="K407" t="s">
        <v>496</v>
      </c>
      <c r="L407" t="s">
        <v>497</v>
      </c>
      <c r="M407" t="s">
        <v>498</v>
      </c>
      <c r="N407">
        <v>560</v>
      </c>
      <c r="O407" t="s">
        <v>1424</v>
      </c>
      <c r="P407">
        <v>56</v>
      </c>
      <c r="Q407" t="s">
        <v>265</v>
      </c>
      <c r="R407">
        <v>5</v>
      </c>
      <c r="S407" t="s">
        <v>143</v>
      </c>
      <c r="T407">
        <v>1</v>
      </c>
      <c r="U407" t="s">
        <v>97</v>
      </c>
      <c r="V407">
        <v>11</v>
      </c>
      <c r="W407" t="s">
        <v>97</v>
      </c>
      <c r="X407">
        <v>1</v>
      </c>
      <c r="Y407" t="s">
        <v>98</v>
      </c>
      <c r="Z407">
        <v>1999</v>
      </c>
      <c r="AA407">
        <v>95</v>
      </c>
      <c r="AC407">
        <v>50</v>
      </c>
      <c r="AD407" t="s">
        <v>120</v>
      </c>
      <c r="AE407" t="s">
        <v>146</v>
      </c>
      <c r="AF407" t="s">
        <v>147</v>
      </c>
      <c r="AG407" t="s">
        <v>157</v>
      </c>
      <c r="AH407" t="s">
        <v>144</v>
      </c>
      <c r="AI407">
        <v>6</v>
      </c>
      <c r="AJ407">
        <v>6</v>
      </c>
      <c r="AK407">
        <v>6</v>
      </c>
      <c r="AL407">
        <v>4</v>
      </c>
      <c r="AM407">
        <v>6</v>
      </c>
      <c r="AN407">
        <v>4</v>
      </c>
      <c r="AO407">
        <v>6</v>
      </c>
      <c r="AP407">
        <v>4</v>
      </c>
      <c r="AQ407">
        <v>6</v>
      </c>
      <c r="AR407">
        <v>6</v>
      </c>
      <c r="AS407">
        <v>4</v>
      </c>
      <c r="AT407">
        <v>6</v>
      </c>
      <c r="AU407">
        <v>6</v>
      </c>
      <c r="AV407">
        <v>6</v>
      </c>
      <c r="AW407">
        <v>4</v>
      </c>
      <c r="AX407">
        <v>6</v>
      </c>
      <c r="AY407">
        <v>6</v>
      </c>
      <c r="AZ407">
        <v>4</v>
      </c>
      <c r="BA407">
        <v>6</v>
      </c>
      <c r="BB407">
        <v>6</v>
      </c>
      <c r="BC407">
        <v>6</v>
      </c>
      <c r="BD407">
        <v>6</v>
      </c>
      <c r="BE407">
        <v>6</v>
      </c>
      <c r="BF407">
        <v>6</v>
      </c>
      <c r="BG407">
        <v>6</v>
      </c>
      <c r="BH407">
        <v>6</v>
      </c>
      <c r="BI407">
        <v>6</v>
      </c>
      <c r="BJ407">
        <v>6</v>
      </c>
      <c r="BK407">
        <v>6</v>
      </c>
      <c r="BL407">
        <v>6</v>
      </c>
      <c r="BM407">
        <v>6</v>
      </c>
      <c r="BN407">
        <v>6</v>
      </c>
      <c r="BO407">
        <v>6</v>
      </c>
      <c r="BP407">
        <v>6</v>
      </c>
      <c r="BQ407">
        <v>4</v>
      </c>
      <c r="BR407">
        <v>6</v>
      </c>
      <c r="BS407">
        <v>6</v>
      </c>
      <c r="BT407">
        <v>6</v>
      </c>
      <c r="BU407">
        <v>6</v>
      </c>
      <c r="BV407">
        <v>6</v>
      </c>
      <c r="BW407">
        <v>6</v>
      </c>
      <c r="BX407">
        <v>6</v>
      </c>
      <c r="BY407">
        <v>6</v>
      </c>
      <c r="BZ407">
        <v>6</v>
      </c>
      <c r="CA407">
        <v>5.6818181818181817</v>
      </c>
      <c r="CB407">
        <v>6</v>
      </c>
      <c r="CC407">
        <v>0.73997885804893648</v>
      </c>
      <c r="CD407">
        <v>0.13023627901661283</v>
      </c>
      <c r="CE407">
        <v>4</v>
      </c>
      <c r="CF407">
        <v>6</v>
      </c>
      <c r="CG407">
        <v>2</v>
      </c>
      <c r="CH407">
        <v>0</v>
      </c>
      <c r="CI407">
        <v>0</v>
      </c>
    </row>
    <row r="408" spans="1:87" x14ac:dyDescent="0.25">
      <c r="A408">
        <v>549</v>
      </c>
      <c r="B408">
        <v>268165</v>
      </c>
      <c r="C408" t="s">
        <v>1425</v>
      </c>
      <c r="D408" t="s">
        <v>1426</v>
      </c>
      <c r="E408" t="s">
        <v>1427</v>
      </c>
      <c r="F408">
        <v>47.55</v>
      </c>
      <c r="G408" t="s">
        <v>804</v>
      </c>
      <c r="H408">
        <v>47.5</v>
      </c>
      <c r="I408" t="s">
        <v>805</v>
      </c>
      <c r="J408">
        <v>47</v>
      </c>
      <c r="K408" t="s">
        <v>280</v>
      </c>
      <c r="L408" t="s">
        <v>281</v>
      </c>
      <c r="M408" t="s">
        <v>282</v>
      </c>
      <c r="N408">
        <v>113</v>
      </c>
      <c r="O408" t="s">
        <v>119</v>
      </c>
      <c r="P408">
        <v>11</v>
      </c>
      <c r="Q408" t="s">
        <v>95</v>
      </c>
      <c r="R408">
        <v>1</v>
      </c>
      <c r="S408" t="s">
        <v>96</v>
      </c>
      <c r="T408">
        <v>1</v>
      </c>
      <c r="U408" t="s">
        <v>97</v>
      </c>
      <c r="V408">
        <v>11</v>
      </c>
      <c r="W408" t="s">
        <v>97</v>
      </c>
      <c r="X408">
        <v>1</v>
      </c>
      <c r="Y408" t="s">
        <v>98</v>
      </c>
      <c r="Z408">
        <v>2015</v>
      </c>
      <c r="AA408">
        <v>29</v>
      </c>
      <c r="AB408">
        <v>5278940000</v>
      </c>
      <c r="AC408">
        <v>40</v>
      </c>
      <c r="AD408" t="s">
        <v>283</v>
      </c>
      <c r="AE408" t="s">
        <v>155</v>
      </c>
      <c r="AF408" t="s">
        <v>156</v>
      </c>
      <c r="AG408" t="s">
        <v>102</v>
      </c>
      <c r="AH408" t="s">
        <v>124</v>
      </c>
      <c r="AI408">
        <v>107</v>
      </c>
      <c r="AJ408">
        <v>189</v>
      </c>
      <c r="AK408">
        <v>191</v>
      </c>
      <c r="AL408">
        <v>161</v>
      </c>
      <c r="AM408">
        <v>161</v>
      </c>
      <c r="AN408">
        <v>150</v>
      </c>
      <c r="AO408">
        <v>151</v>
      </c>
      <c r="AP408">
        <v>150</v>
      </c>
      <c r="AQ408">
        <v>140</v>
      </c>
      <c r="AR408">
        <v>150</v>
      </c>
      <c r="AS408">
        <v>146</v>
      </c>
      <c r="AT408">
        <v>144</v>
      </c>
      <c r="AU408">
        <v>143</v>
      </c>
      <c r="AV408">
        <v>144</v>
      </c>
      <c r="AW408">
        <v>144</v>
      </c>
      <c r="AX408">
        <v>144</v>
      </c>
      <c r="AY408">
        <v>144</v>
      </c>
      <c r="AZ408">
        <v>143</v>
      </c>
      <c r="BA408">
        <v>133</v>
      </c>
      <c r="BB408">
        <v>140</v>
      </c>
      <c r="BC408">
        <v>140</v>
      </c>
      <c r="BD408">
        <v>148</v>
      </c>
      <c r="BE408">
        <v>148</v>
      </c>
      <c r="BF408">
        <v>158</v>
      </c>
      <c r="BG408">
        <v>158</v>
      </c>
      <c r="BH408">
        <v>158</v>
      </c>
      <c r="BI408">
        <v>153</v>
      </c>
      <c r="BJ408">
        <v>147</v>
      </c>
      <c r="BK408">
        <v>148</v>
      </c>
      <c r="BL408">
        <v>148</v>
      </c>
      <c r="BM408">
        <v>148</v>
      </c>
      <c r="BN408">
        <v>148</v>
      </c>
      <c r="BO408">
        <v>147</v>
      </c>
      <c r="BP408">
        <v>144</v>
      </c>
      <c r="BQ408">
        <v>142</v>
      </c>
      <c r="BR408">
        <v>144</v>
      </c>
      <c r="BS408">
        <v>144</v>
      </c>
      <c r="BT408">
        <v>144</v>
      </c>
      <c r="BU408">
        <v>144</v>
      </c>
      <c r="BV408">
        <v>144</v>
      </c>
      <c r="BW408">
        <v>145</v>
      </c>
      <c r="BX408">
        <v>145</v>
      </c>
      <c r="BY408">
        <v>145</v>
      </c>
      <c r="BZ408">
        <v>145</v>
      </c>
      <c r="CA408">
        <v>147.95454545454544</v>
      </c>
      <c r="CB408">
        <v>145</v>
      </c>
      <c r="CC408">
        <v>12.403965130206316</v>
      </c>
      <c r="CD408">
        <v>8.3836323460687867E-2</v>
      </c>
      <c r="CE408">
        <v>107</v>
      </c>
      <c r="CF408">
        <v>191</v>
      </c>
      <c r="CG408">
        <v>84</v>
      </c>
      <c r="CH408">
        <v>38</v>
      </c>
      <c r="CI408">
        <v>38</v>
      </c>
    </row>
    <row r="409" spans="1:87" x14ac:dyDescent="0.25">
      <c r="A409">
        <v>551</v>
      </c>
      <c r="B409">
        <v>268223</v>
      </c>
      <c r="C409" t="s">
        <v>1428</v>
      </c>
      <c r="D409" t="s">
        <v>1429</v>
      </c>
      <c r="E409" t="s">
        <v>1430</v>
      </c>
      <c r="F409">
        <v>94.92</v>
      </c>
      <c r="G409" t="s">
        <v>1431</v>
      </c>
      <c r="H409">
        <v>94.9</v>
      </c>
      <c r="I409" t="s">
        <v>495</v>
      </c>
      <c r="J409">
        <v>94</v>
      </c>
      <c r="K409" t="s">
        <v>496</v>
      </c>
      <c r="L409" t="s">
        <v>497</v>
      </c>
      <c r="M409" t="s">
        <v>498</v>
      </c>
      <c r="N409">
        <v>511</v>
      </c>
      <c r="O409" t="s">
        <v>1432</v>
      </c>
      <c r="P409">
        <v>51</v>
      </c>
      <c r="Q409" t="s">
        <v>970</v>
      </c>
      <c r="R409">
        <v>5</v>
      </c>
      <c r="S409" t="s">
        <v>143</v>
      </c>
      <c r="T409">
        <v>1</v>
      </c>
      <c r="U409" t="s">
        <v>97</v>
      </c>
      <c r="V409">
        <v>11</v>
      </c>
      <c r="W409" t="s">
        <v>97</v>
      </c>
      <c r="X409">
        <v>1</v>
      </c>
      <c r="Y409" t="s">
        <v>98</v>
      </c>
      <c r="Z409">
        <v>1989</v>
      </c>
      <c r="AA409">
        <v>58</v>
      </c>
      <c r="AC409">
        <v>50</v>
      </c>
      <c r="AD409" t="s">
        <v>120</v>
      </c>
      <c r="AE409" t="s">
        <v>146</v>
      </c>
      <c r="AF409" t="s">
        <v>147</v>
      </c>
      <c r="AG409" t="s">
        <v>163</v>
      </c>
      <c r="AH409" t="s">
        <v>144</v>
      </c>
      <c r="AI409">
        <v>33</v>
      </c>
      <c r="AJ409">
        <v>24</v>
      </c>
      <c r="AK409">
        <v>24</v>
      </c>
      <c r="AL409">
        <v>33</v>
      </c>
      <c r="AM409">
        <v>33</v>
      </c>
      <c r="AN409">
        <v>24</v>
      </c>
      <c r="AO409">
        <v>33</v>
      </c>
      <c r="AP409">
        <v>24</v>
      </c>
      <c r="AQ409">
        <v>24</v>
      </c>
      <c r="AR409">
        <v>24</v>
      </c>
      <c r="AS409">
        <v>33</v>
      </c>
      <c r="AT409">
        <v>24</v>
      </c>
      <c r="AU409">
        <v>24</v>
      </c>
      <c r="AV409">
        <v>24</v>
      </c>
      <c r="AW409">
        <v>24</v>
      </c>
      <c r="AX409">
        <v>24</v>
      </c>
      <c r="AY409">
        <v>24</v>
      </c>
      <c r="AZ409">
        <v>24</v>
      </c>
      <c r="BA409">
        <v>33</v>
      </c>
      <c r="BB409">
        <v>24</v>
      </c>
      <c r="BC409">
        <v>24</v>
      </c>
      <c r="BD409">
        <v>24</v>
      </c>
      <c r="BE409">
        <v>33</v>
      </c>
      <c r="BF409">
        <v>24</v>
      </c>
      <c r="BG409">
        <v>24</v>
      </c>
      <c r="BH409">
        <v>24</v>
      </c>
      <c r="BI409">
        <v>33</v>
      </c>
      <c r="BJ409">
        <v>33</v>
      </c>
      <c r="BK409">
        <v>33</v>
      </c>
      <c r="BL409">
        <v>24</v>
      </c>
      <c r="BM409">
        <v>24</v>
      </c>
      <c r="BN409">
        <v>24</v>
      </c>
      <c r="BO409">
        <v>24</v>
      </c>
      <c r="BP409">
        <v>24</v>
      </c>
      <c r="BQ409">
        <v>24</v>
      </c>
      <c r="BR409">
        <v>24</v>
      </c>
      <c r="BS409">
        <v>33</v>
      </c>
      <c r="BT409">
        <v>24</v>
      </c>
      <c r="BU409">
        <v>24</v>
      </c>
      <c r="BV409">
        <v>24</v>
      </c>
      <c r="BW409">
        <v>24</v>
      </c>
      <c r="BX409">
        <v>24</v>
      </c>
      <c r="BY409">
        <v>24</v>
      </c>
      <c r="BZ409">
        <v>24</v>
      </c>
      <c r="CA409">
        <v>26.25</v>
      </c>
      <c r="CB409">
        <v>24</v>
      </c>
      <c r="CC409">
        <v>3.942169158524099</v>
      </c>
      <c r="CD409">
        <v>0.15017787270567995</v>
      </c>
      <c r="CE409">
        <v>24</v>
      </c>
      <c r="CF409">
        <v>33</v>
      </c>
      <c r="CG409">
        <v>9</v>
      </c>
      <c r="CH409">
        <v>-9</v>
      </c>
      <c r="CI409">
        <v>9</v>
      </c>
    </row>
    <row r="410" spans="1:87" x14ac:dyDescent="0.25">
      <c r="A410">
        <v>554</v>
      </c>
      <c r="B410">
        <v>269507</v>
      </c>
      <c r="C410" t="s">
        <v>1433</v>
      </c>
      <c r="D410" t="s">
        <v>1434</v>
      </c>
      <c r="E410" t="s">
        <v>1435</v>
      </c>
      <c r="F410">
        <v>73.11</v>
      </c>
      <c r="G410" t="s">
        <v>237</v>
      </c>
      <c r="H410">
        <v>73.099999999999994</v>
      </c>
      <c r="I410" t="s">
        <v>115</v>
      </c>
      <c r="J410">
        <v>73</v>
      </c>
      <c r="K410" t="s">
        <v>116</v>
      </c>
      <c r="L410" t="s">
        <v>117</v>
      </c>
      <c r="M410" t="s">
        <v>118</v>
      </c>
      <c r="N410">
        <v>113</v>
      </c>
      <c r="O410" t="s">
        <v>119</v>
      </c>
      <c r="P410">
        <v>11</v>
      </c>
      <c r="Q410" t="s">
        <v>95</v>
      </c>
      <c r="R410">
        <v>1</v>
      </c>
      <c r="S410" t="s">
        <v>96</v>
      </c>
      <c r="T410">
        <v>1</v>
      </c>
      <c r="U410" t="s">
        <v>97</v>
      </c>
      <c r="V410">
        <v>11</v>
      </c>
      <c r="W410" t="s">
        <v>97</v>
      </c>
      <c r="X410">
        <v>1</v>
      </c>
      <c r="Y410" t="s">
        <v>98</v>
      </c>
      <c r="Z410">
        <v>2006</v>
      </c>
      <c r="AA410">
        <v>12</v>
      </c>
      <c r="AB410">
        <v>328040000</v>
      </c>
      <c r="AC410">
        <v>30</v>
      </c>
      <c r="AD410" t="s">
        <v>134</v>
      </c>
      <c r="AE410" t="s">
        <v>125</v>
      </c>
      <c r="AF410" t="s">
        <v>135</v>
      </c>
      <c r="AG410" t="s">
        <v>136</v>
      </c>
      <c r="AH410" t="s">
        <v>137</v>
      </c>
      <c r="AI410">
        <v>48</v>
      </c>
      <c r="AJ410">
        <v>49</v>
      </c>
      <c r="AK410">
        <v>46</v>
      </c>
      <c r="AL410">
        <v>49</v>
      </c>
      <c r="AM410">
        <v>49</v>
      </c>
      <c r="AN410">
        <v>51</v>
      </c>
      <c r="AO410">
        <v>51</v>
      </c>
      <c r="AP410">
        <v>50</v>
      </c>
      <c r="AQ410">
        <v>54</v>
      </c>
      <c r="AR410">
        <v>52</v>
      </c>
      <c r="AS410">
        <v>51</v>
      </c>
      <c r="AT410">
        <v>52</v>
      </c>
      <c r="AU410">
        <v>52</v>
      </c>
      <c r="AV410">
        <v>50</v>
      </c>
      <c r="AW410">
        <v>49</v>
      </c>
      <c r="AX410">
        <v>56</v>
      </c>
      <c r="AY410">
        <v>56</v>
      </c>
      <c r="AZ410">
        <v>52</v>
      </c>
      <c r="BA410">
        <v>51</v>
      </c>
      <c r="BB410">
        <v>51</v>
      </c>
      <c r="BC410">
        <v>52</v>
      </c>
      <c r="BD410">
        <v>51</v>
      </c>
      <c r="BE410">
        <v>52</v>
      </c>
      <c r="BF410">
        <v>49</v>
      </c>
      <c r="BG410">
        <v>48</v>
      </c>
      <c r="BH410">
        <v>48</v>
      </c>
      <c r="BI410">
        <v>50</v>
      </c>
      <c r="BJ410">
        <v>47</v>
      </c>
      <c r="BK410">
        <v>47</v>
      </c>
      <c r="BL410">
        <v>49</v>
      </c>
      <c r="BM410">
        <v>49</v>
      </c>
      <c r="BN410">
        <v>50</v>
      </c>
      <c r="BO410">
        <v>46</v>
      </c>
      <c r="BP410">
        <v>48</v>
      </c>
      <c r="BQ410">
        <v>47</v>
      </c>
      <c r="BR410">
        <v>47</v>
      </c>
      <c r="BS410">
        <v>47</v>
      </c>
      <c r="BT410">
        <v>49</v>
      </c>
      <c r="BU410">
        <v>52</v>
      </c>
      <c r="BV410">
        <v>52</v>
      </c>
      <c r="BW410">
        <v>51</v>
      </c>
      <c r="BX410">
        <v>50</v>
      </c>
      <c r="BY410">
        <v>48</v>
      </c>
      <c r="BZ410">
        <v>48</v>
      </c>
      <c r="CA410">
        <v>49.909090909090907</v>
      </c>
      <c r="CB410">
        <v>50</v>
      </c>
      <c r="CC410">
        <v>2.3409219195444746</v>
      </c>
      <c r="CD410">
        <v>4.6903717877940294E-2</v>
      </c>
      <c r="CE410">
        <v>46</v>
      </c>
      <c r="CF410">
        <v>56</v>
      </c>
      <c r="CG410">
        <v>10</v>
      </c>
      <c r="CH410">
        <v>0</v>
      </c>
      <c r="CI410">
        <v>0</v>
      </c>
    </row>
    <row r="411" spans="1:87" x14ac:dyDescent="0.25">
      <c r="A411">
        <v>555</v>
      </c>
      <c r="B411">
        <v>269900</v>
      </c>
      <c r="C411" t="s">
        <v>1436</v>
      </c>
      <c r="D411" t="s">
        <v>1437</v>
      </c>
      <c r="E411" t="s">
        <v>1438</v>
      </c>
      <c r="F411">
        <v>47.72</v>
      </c>
      <c r="G411" t="s">
        <v>908</v>
      </c>
      <c r="H411">
        <v>47.7</v>
      </c>
      <c r="I411" t="s">
        <v>279</v>
      </c>
      <c r="J411">
        <v>47</v>
      </c>
      <c r="K411" t="s">
        <v>280</v>
      </c>
      <c r="L411" t="s">
        <v>281</v>
      </c>
      <c r="M411" t="s">
        <v>282</v>
      </c>
      <c r="N411">
        <v>114</v>
      </c>
      <c r="O411" t="s">
        <v>94</v>
      </c>
      <c r="P411">
        <v>11</v>
      </c>
      <c r="Q411" t="s">
        <v>95</v>
      </c>
      <c r="R411">
        <v>1</v>
      </c>
      <c r="S411" t="s">
        <v>96</v>
      </c>
      <c r="T411">
        <v>1</v>
      </c>
      <c r="U411" t="s">
        <v>97</v>
      </c>
      <c r="V411">
        <v>11</v>
      </c>
      <c r="W411" t="s">
        <v>97</v>
      </c>
      <c r="X411">
        <v>1</v>
      </c>
      <c r="Y411" t="s">
        <v>98</v>
      </c>
      <c r="Z411">
        <v>2022</v>
      </c>
      <c r="AA411">
        <v>11</v>
      </c>
      <c r="AB411">
        <v>953340000</v>
      </c>
      <c r="AC411">
        <v>30</v>
      </c>
      <c r="AD411" t="s">
        <v>134</v>
      </c>
      <c r="AE411" t="s">
        <v>148</v>
      </c>
      <c r="AF411" t="s">
        <v>405</v>
      </c>
      <c r="AG411" t="s">
        <v>123</v>
      </c>
      <c r="AH411" t="s">
        <v>137</v>
      </c>
      <c r="AI411">
        <v>352</v>
      </c>
      <c r="AJ411">
        <v>359</v>
      </c>
      <c r="AK411">
        <v>354</v>
      </c>
      <c r="AL411">
        <v>338</v>
      </c>
      <c r="AM411">
        <v>344</v>
      </c>
      <c r="AN411">
        <v>344</v>
      </c>
      <c r="AO411">
        <v>352</v>
      </c>
      <c r="AP411">
        <v>351</v>
      </c>
      <c r="AQ411">
        <v>349</v>
      </c>
      <c r="AR411">
        <v>307</v>
      </c>
      <c r="AS411">
        <v>306</v>
      </c>
      <c r="AT411">
        <v>325</v>
      </c>
      <c r="AU411">
        <v>321</v>
      </c>
      <c r="AV411">
        <v>317</v>
      </c>
      <c r="AW411">
        <v>335</v>
      </c>
      <c r="AX411">
        <v>344</v>
      </c>
      <c r="AY411">
        <v>351</v>
      </c>
      <c r="AZ411">
        <v>355</v>
      </c>
      <c r="BA411">
        <v>345</v>
      </c>
      <c r="BB411">
        <v>340</v>
      </c>
      <c r="BC411">
        <v>318</v>
      </c>
      <c r="BD411">
        <v>306</v>
      </c>
      <c r="BE411">
        <v>303</v>
      </c>
      <c r="BF411">
        <v>299</v>
      </c>
      <c r="BG411">
        <v>299</v>
      </c>
      <c r="BH411">
        <v>281</v>
      </c>
      <c r="BI411">
        <v>312</v>
      </c>
      <c r="BJ411">
        <v>295</v>
      </c>
      <c r="BK411">
        <v>316</v>
      </c>
      <c r="BL411">
        <v>280</v>
      </c>
      <c r="BM411">
        <v>281</v>
      </c>
      <c r="BN411">
        <v>276</v>
      </c>
      <c r="BO411">
        <v>266</v>
      </c>
      <c r="BP411">
        <v>273</v>
      </c>
      <c r="BQ411">
        <v>217</v>
      </c>
      <c r="BR411">
        <v>218</v>
      </c>
      <c r="BS411">
        <v>272</v>
      </c>
      <c r="BT411">
        <v>249</v>
      </c>
      <c r="BU411">
        <v>269</v>
      </c>
      <c r="BV411">
        <v>284</v>
      </c>
      <c r="BW411">
        <v>306</v>
      </c>
      <c r="BX411">
        <v>303</v>
      </c>
      <c r="BY411">
        <v>311</v>
      </c>
      <c r="BZ411">
        <v>305</v>
      </c>
      <c r="CA411">
        <v>309.72727272727275</v>
      </c>
      <c r="CB411">
        <v>309</v>
      </c>
      <c r="CC411">
        <v>35.632728381698378</v>
      </c>
      <c r="CD411">
        <v>0.11504549815047906</v>
      </c>
      <c r="CE411">
        <v>217</v>
      </c>
      <c r="CF411">
        <v>359</v>
      </c>
      <c r="CG411">
        <v>142</v>
      </c>
      <c r="CH411">
        <v>-47</v>
      </c>
      <c r="CI411">
        <v>47</v>
      </c>
    </row>
    <row r="412" spans="1:87" x14ac:dyDescent="0.25">
      <c r="A412">
        <v>556</v>
      </c>
      <c r="B412">
        <v>272250</v>
      </c>
      <c r="C412" t="s">
        <v>1439</v>
      </c>
      <c r="D412" t="s">
        <v>1440</v>
      </c>
      <c r="E412" t="s">
        <v>1441</v>
      </c>
      <c r="F412">
        <v>94.99</v>
      </c>
      <c r="G412" t="s">
        <v>494</v>
      </c>
      <c r="H412">
        <v>94.9</v>
      </c>
      <c r="I412" t="s">
        <v>495</v>
      </c>
      <c r="J412">
        <v>94</v>
      </c>
      <c r="K412" t="s">
        <v>496</v>
      </c>
      <c r="L412" t="s">
        <v>497</v>
      </c>
      <c r="M412" t="s">
        <v>498</v>
      </c>
      <c r="N412">
        <v>572</v>
      </c>
      <c r="O412" t="s">
        <v>791</v>
      </c>
      <c r="P412">
        <v>57</v>
      </c>
      <c r="Q412" t="s">
        <v>142</v>
      </c>
      <c r="R412">
        <v>5</v>
      </c>
      <c r="S412" t="s">
        <v>143</v>
      </c>
      <c r="T412">
        <v>1</v>
      </c>
      <c r="U412" t="s">
        <v>97</v>
      </c>
      <c r="V412">
        <v>11</v>
      </c>
      <c r="W412" t="s">
        <v>97</v>
      </c>
      <c r="X412">
        <v>1</v>
      </c>
      <c r="Y412" t="s">
        <v>98</v>
      </c>
      <c r="Z412">
        <v>2009</v>
      </c>
      <c r="AA412">
        <v>4</v>
      </c>
      <c r="AB412">
        <v>16740000</v>
      </c>
      <c r="AC412">
        <v>15</v>
      </c>
      <c r="AD412" t="s">
        <v>173</v>
      </c>
      <c r="AE412" t="s">
        <v>85</v>
      </c>
      <c r="AF412" t="s">
        <v>356</v>
      </c>
      <c r="AG412" t="s">
        <v>136</v>
      </c>
      <c r="AH412" t="s">
        <v>175</v>
      </c>
      <c r="AI412">
        <v>59</v>
      </c>
      <c r="AJ412">
        <v>59</v>
      </c>
      <c r="AK412">
        <v>59</v>
      </c>
      <c r="AL412">
        <v>59</v>
      </c>
      <c r="AM412">
        <v>59</v>
      </c>
      <c r="AN412">
        <v>59</v>
      </c>
      <c r="AO412">
        <v>59</v>
      </c>
      <c r="AP412">
        <v>59</v>
      </c>
      <c r="AQ412">
        <v>59</v>
      </c>
      <c r="AR412">
        <v>59</v>
      </c>
      <c r="AS412">
        <v>59</v>
      </c>
      <c r="AT412">
        <v>59</v>
      </c>
      <c r="AU412">
        <v>59</v>
      </c>
      <c r="AV412">
        <v>59</v>
      </c>
      <c r="AW412">
        <v>59</v>
      </c>
      <c r="AX412">
        <v>59</v>
      </c>
      <c r="AY412">
        <v>59</v>
      </c>
      <c r="AZ412">
        <v>59</v>
      </c>
      <c r="BA412">
        <v>59</v>
      </c>
      <c r="BB412">
        <v>59</v>
      </c>
      <c r="BC412">
        <v>59</v>
      </c>
      <c r="BD412">
        <v>59</v>
      </c>
      <c r="BE412">
        <v>59</v>
      </c>
      <c r="BF412">
        <v>59</v>
      </c>
      <c r="BG412">
        <v>59</v>
      </c>
      <c r="BH412">
        <v>59</v>
      </c>
      <c r="BI412">
        <v>59</v>
      </c>
      <c r="BJ412">
        <v>59</v>
      </c>
      <c r="BK412">
        <v>59</v>
      </c>
      <c r="BL412">
        <v>59</v>
      </c>
      <c r="BM412">
        <v>59</v>
      </c>
      <c r="BN412">
        <v>59</v>
      </c>
      <c r="BO412">
        <v>59</v>
      </c>
      <c r="BP412">
        <v>59</v>
      </c>
      <c r="BQ412">
        <v>60</v>
      </c>
      <c r="BR412">
        <v>60</v>
      </c>
      <c r="BS412">
        <v>60</v>
      </c>
      <c r="BT412">
        <v>60</v>
      </c>
      <c r="BU412">
        <v>60</v>
      </c>
      <c r="BV412">
        <v>60</v>
      </c>
      <c r="BW412">
        <v>60</v>
      </c>
      <c r="BX412">
        <v>60</v>
      </c>
      <c r="BY412">
        <v>60</v>
      </c>
      <c r="BZ412">
        <v>60</v>
      </c>
      <c r="CA412">
        <v>59.227272727272727</v>
      </c>
      <c r="CB412">
        <v>59</v>
      </c>
      <c r="CC412">
        <v>0.42391510578571923</v>
      </c>
      <c r="CD412">
        <v>7.157430796075075E-3</v>
      </c>
      <c r="CE412">
        <v>59</v>
      </c>
      <c r="CF412">
        <v>60</v>
      </c>
      <c r="CG412">
        <v>1</v>
      </c>
      <c r="CH412">
        <v>1</v>
      </c>
      <c r="CI412">
        <v>1</v>
      </c>
    </row>
    <row r="413" spans="1:87" x14ac:dyDescent="0.25">
      <c r="A413">
        <v>559</v>
      </c>
      <c r="B413">
        <v>274690</v>
      </c>
      <c r="C413" t="s">
        <v>1442</v>
      </c>
      <c r="D413" t="s">
        <v>1443</v>
      </c>
      <c r="E413" t="s">
        <v>1444</v>
      </c>
      <c r="F413">
        <v>62.1</v>
      </c>
      <c r="G413" t="s">
        <v>244</v>
      </c>
      <c r="H413">
        <v>62.1</v>
      </c>
      <c r="I413" t="s">
        <v>244</v>
      </c>
      <c r="J413">
        <v>62</v>
      </c>
      <c r="K413" t="s">
        <v>130</v>
      </c>
      <c r="L413" t="s">
        <v>131</v>
      </c>
      <c r="M413" t="s">
        <v>132</v>
      </c>
      <c r="N413">
        <v>114</v>
      </c>
      <c r="O413" t="s">
        <v>94</v>
      </c>
      <c r="P413">
        <v>11</v>
      </c>
      <c r="Q413" t="s">
        <v>95</v>
      </c>
      <c r="R413">
        <v>1</v>
      </c>
      <c r="S413" t="s">
        <v>96</v>
      </c>
      <c r="T413">
        <v>1</v>
      </c>
      <c r="U413" t="s">
        <v>97</v>
      </c>
      <c r="V413">
        <v>11</v>
      </c>
      <c r="W413" t="s">
        <v>97</v>
      </c>
      <c r="X413">
        <v>1</v>
      </c>
      <c r="Y413" t="s">
        <v>98</v>
      </c>
      <c r="Z413">
        <v>2020</v>
      </c>
      <c r="AA413">
        <v>50</v>
      </c>
      <c r="AB413">
        <v>1187220000</v>
      </c>
      <c r="AC413">
        <v>50</v>
      </c>
      <c r="AD413" t="s">
        <v>120</v>
      </c>
      <c r="AE413" t="s">
        <v>158</v>
      </c>
      <c r="AF413" t="s">
        <v>183</v>
      </c>
      <c r="AG413" t="s">
        <v>233</v>
      </c>
      <c r="AH413" t="s">
        <v>124</v>
      </c>
      <c r="AI413">
        <v>33</v>
      </c>
      <c r="AJ413">
        <v>33</v>
      </c>
      <c r="AK413">
        <v>33</v>
      </c>
      <c r="AL413">
        <v>33</v>
      </c>
      <c r="AM413">
        <v>33</v>
      </c>
      <c r="AN413">
        <v>33</v>
      </c>
      <c r="AO413">
        <v>26</v>
      </c>
      <c r="AP413">
        <v>26</v>
      </c>
      <c r="AQ413">
        <v>26</v>
      </c>
      <c r="AR413">
        <v>26</v>
      </c>
      <c r="AS413">
        <v>26</v>
      </c>
      <c r="AT413">
        <v>26</v>
      </c>
      <c r="AU413">
        <v>26</v>
      </c>
      <c r="AV413">
        <v>26</v>
      </c>
      <c r="AW413">
        <v>26</v>
      </c>
      <c r="AX413">
        <v>26</v>
      </c>
      <c r="AY413">
        <v>26</v>
      </c>
      <c r="AZ413">
        <v>2</v>
      </c>
      <c r="BA413">
        <v>2</v>
      </c>
      <c r="BB413">
        <v>2</v>
      </c>
      <c r="BC413">
        <v>2</v>
      </c>
      <c r="BD413">
        <v>2</v>
      </c>
      <c r="BE413">
        <v>2</v>
      </c>
      <c r="BF413">
        <v>2</v>
      </c>
      <c r="BG413">
        <v>2</v>
      </c>
      <c r="BH413">
        <v>2</v>
      </c>
      <c r="BI413">
        <v>2</v>
      </c>
      <c r="BJ413">
        <v>2</v>
      </c>
      <c r="BK413">
        <v>2</v>
      </c>
      <c r="BL413">
        <v>2</v>
      </c>
      <c r="BM413">
        <v>2</v>
      </c>
      <c r="BN413">
        <v>2</v>
      </c>
      <c r="BO413">
        <v>2</v>
      </c>
      <c r="BP413">
        <v>2</v>
      </c>
      <c r="BQ413">
        <v>2</v>
      </c>
      <c r="BR413">
        <v>2</v>
      </c>
      <c r="BS413">
        <v>3</v>
      </c>
      <c r="BT413">
        <v>2</v>
      </c>
      <c r="BU413">
        <v>2</v>
      </c>
      <c r="BV413">
        <v>2</v>
      </c>
      <c r="BW413">
        <v>1</v>
      </c>
      <c r="BX413">
        <v>1</v>
      </c>
      <c r="BY413">
        <v>1</v>
      </c>
      <c r="BZ413">
        <v>1</v>
      </c>
      <c r="CA413">
        <v>12.15909090909091</v>
      </c>
      <c r="CB413">
        <v>2</v>
      </c>
      <c r="CC413">
        <v>13.264646458385609</v>
      </c>
      <c r="CD413">
        <v>1.090924194708349</v>
      </c>
      <c r="CE413">
        <v>1</v>
      </c>
      <c r="CF413">
        <v>33</v>
      </c>
      <c r="CG413">
        <v>32</v>
      </c>
      <c r="CH413">
        <v>-32</v>
      </c>
      <c r="CI413">
        <v>32</v>
      </c>
    </row>
    <row r="414" spans="1:87" x14ac:dyDescent="0.25">
      <c r="A414">
        <v>560</v>
      </c>
      <c r="B414">
        <v>275243</v>
      </c>
      <c r="C414" t="s">
        <v>1445</v>
      </c>
      <c r="D414" t="s">
        <v>1446</v>
      </c>
      <c r="E414" t="s">
        <v>1447</v>
      </c>
      <c r="F414">
        <v>47.61</v>
      </c>
      <c r="G414" t="s">
        <v>326</v>
      </c>
      <c r="H414">
        <v>47.6</v>
      </c>
      <c r="I414" t="s">
        <v>327</v>
      </c>
      <c r="J414">
        <v>47</v>
      </c>
      <c r="K414" t="s">
        <v>280</v>
      </c>
      <c r="L414" t="s">
        <v>281</v>
      </c>
      <c r="M414" t="s">
        <v>282</v>
      </c>
      <c r="N414">
        <v>113</v>
      </c>
      <c r="O414" t="s">
        <v>119</v>
      </c>
      <c r="P414">
        <v>11</v>
      </c>
      <c r="Q414" t="s">
        <v>95</v>
      </c>
      <c r="R414">
        <v>1</v>
      </c>
      <c r="S414" t="s">
        <v>96</v>
      </c>
      <c r="T414">
        <v>1</v>
      </c>
      <c r="U414" t="s">
        <v>97</v>
      </c>
      <c r="V414">
        <v>11</v>
      </c>
      <c r="W414" t="s">
        <v>97</v>
      </c>
      <c r="X414">
        <v>1</v>
      </c>
      <c r="Y414" t="s">
        <v>98</v>
      </c>
      <c r="Z414">
        <v>2014</v>
      </c>
      <c r="AA414">
        <v>22</v>
      </c>
      <c r="AB414">
        <v>387380000</v>
      </c>
      <c r="AC414">
        <v>40</v>
      </c>
      <c r="AD414" t="s">
        <v>283</v>
      </c>
      <c r="AE414" t="s">
        <v>125</v>
      </c>
      <c r="AF414" t="s">
        <v>135</v>
      </c>
      <c r="AG414" t="s">
        <v>102</v>
      </c>
      <c r="AH414" t="s">
        <v>137</v>
      </c>
      <c r="AI414">
        <v>74</v>
      </c>
      <c r="AJ414">
        <v>81</v>
      </c>
      <c r="AK414">
        <v>87</v>
      </c>
      <c r="AL414">
        <v>88</v>
      </c>
      <c r="AM414">
        <v>72</v>
      </c>
      <c r="AN414">
        <v>79</v>
      </c>
      <c r="AO414">
        <v>68</v>
      </c>
      <c r="AP414">
        <v>73</v>
      </c>
      <c r="AQ414">
        <v>76</v>
      </c>
      <c r="AR414">
        <v>77</v>
      </c>
      <c r="AS414">
        <v>81</v>
      </c>
      <c r="AT414">
        <v>62</v>
      </c>
      <c r="AU414">
        <v>71</v>
      </c>
      <c r="AV414">
        <v>67</v>
      </c>
      <c r="AW414">
        <v>68</v>
      </c>
      <c r="AX414">
        <v>73</v>
      </c>
      <c r="AY414">
        <v>77</v>
      </c>
      <c r="AZ414">
        <v>79</v>
      </c>
      <c r="BA414">
        <v>73</v>
      </c>
      <c r="BB414">
        <v>76</v>
      </c>
      <c r="BC414">
        <v>79</v>
      </c>
      <c r="BD414">
        <v>75</v>
      </c>
      <c r="BE414">
        <v>75</v>
      </c>
      <c r="BF414">
        <v>55</v>
      </c>
      <c r="BG414">
        <v>67</v>
      </c>
      <c r="BH414">
        <v>67</v>
      </c>
      <c r="BI414">
        <v>78</v>
      </c>
      <c r="BJ414">
        <v>68</v>
      </c>
      <c r="BK414">
        <v>76</v>
      </c>
      <c r="BL414">
        <v>71</v>
      </c>
      <c r="BM414">
        <v>70</v>
      </c>
      <c r="BN414">
        <v>73</v>
      </c>
      <c r="BO414">
        <v>75</v>
      </c>
      <c r="BP414">
        <v>65</v>
      </c>
      <c r="BQ414">
        <v>80</v>
      </c>
      <c r="BR414">
        <v>69</v>
      </c>
      <c r="BS414">
        <v>75</v>
      </c>
      <c r="BT414">
        <v>79</v>
      </c>
      <c r="BU414">
        <v>71</v>
      </c>
      <c r="BV414">
        <v>73</v>
      </c>
      <c r="BW414">
        <v>71</v>
      </c>
      <c r="BX414">
        <v>82</v>
      </c>
      <c r="BY414">
        <v>77</v>
      </c>
      <c r="BZ414">
        <v>82</v>
      </c>
      <c r="CA414">
        <v>73.977272727272734</v>
      </c>
      <c r="CB414">
        <v>74.5</v>
      </c>
      <c r="CC414">
        <v>6.3116305944739315</v>
      </c>
      <c r="CD414">
        <v>8.5318508803948687E-2</v>
      </c>
      <c r="CE414">
        <v>55</v>
      </c>
      <c r="CF414">
        <v>88</v>
      </c>
      <c r="CG414">
        <v>33</v>
      </c>
      <c r="CH414">
        <v>8</v>
      </c>
      <c r="CI414">
        <v>8</v>
      </c>
    </row>
    <row r="415" spans="1:87" x14ac:dyDescent="0.25">
      <c r="A415">
        <v>565</v>
      </c>
      <c r="B415">
        <v>278073</v>
      </c>
      <c r="C415" t="s">
        <v>1448</v>
      </c>
      <c r="D415" t="s">
        <v>1449</v>
      </c>
      <c r="E415" t="s">
        <v>1450</v>
      </c>
      <c r="F415">
        <v>73.3</v>
      </c>
      <c r="G415" t="s">
        <v>586</v>
      </c>
      <c r="H415">
        <v>73.3</v>
      </c>
      <c r="I415" t="s">
        <v>586</v>
      </c>
      <c r="J415">
        <v>73</v>
      </c>
      <c r="K415" t="s">
        <v>116</v>
      </c>
      <c r="L415" t="s">
        <v>117</v>
      </c>
      <c r="M415" t="s">
        <v>118</v>
      </c>
      <c r="N415">
        <v>113</v>
      </c>
      <c r="O415" t="s">
        <v>119</v>
      </c>
      <c r="P415">
        <v>11</v>
      </c>
      <c r="Q415" t="s">
        <v>95</v>
      </c>
      <c r="R415">
        <v>1</v>
      </c>
      <c r="S415" t="s">
        <v>96</v>
      </c>
      <c r="T415">
        <v>1</v>
      </c>
      <c r="U415" t="s">
        <v>97</v>
      </c>
      <c r="V415">
        <v>11</v>
      </c>
      <c r="W415" t="s">
        <v>97</v>
      </c>
      <c r="X415">
        <v>1</v>
      </c>
      <c r="Y415" t="s">
        <v>98</v>
      </c>
      <c r="Z415">
        <v>2006</v>
      </c>
      <c r="AB415">
        <v>18940000</v>
      </c>
      <c r="AC415">
        <v>0</v>
      </c>
      <c r="AD415" t="s">
        <v>147</v>
      </c>
      <c r="AE415" t="s">
        <v>85</v>
      </c>
      <c r="AF415" t="s">
        <v>356</v>
      </c>
      <c r="AG415" t="s">
        <v>136</v>
      </c>
      <c r="AH415" t="s">
        <v>144</v>
      </c>
      <c r="AI415">
        <v>37</v>
      </c>
      <c r="AJ415">
        <v>37</v>
      </c>
      <c r="AK415">
        <v>39</v>
      </c>
      <c r="AL415">
        <v>38</v>
      </c>
      <c r="AM415">
        <v>33</v>
      </c>
      <c r="AN415">
        <v>33</v>
      </c>
      <c r="AO415">
        <v>33</v>
      </c>
      <c r="AP415">
        <v>34</v>
      </c>
      <c r="AQ415">
        <v>33</v>
      </c>
      <c r="AR415">
        <v>33</v>
      </c>
      <c r="AS415">
        <v>34</v>
      </c>
      <c r="AT415">
        <v>33</v>
      </c>
      <c r="AU415">
        <v>33</v>
      </c>
      <c r="AV415">
        <v>34</v>
      </c>
      <c r="AW415">
        <v>34</v>
      </c>
      <c r="AX415">
        <v>33</v>
      </c>
      <c r="AY415">
        <v>33</v>
      </c>
      <c r="AZ415">
        <v>33</v>
      </c>
      <c r="BA415">
        <v>33</v>
      </c>
      <c r="BB415">
        <v>33</v>
      </c>
      <c r="BC415">
        <v>33</v>
      </c>
      <c r="BD415">
        <v>33</v>
      </c>
      <c r="BE415">
        <v>33</v>
      </c>
      <c r="BF415">
        <v>33</v>
      </c>
      <c r="BG415">
        <v>33</v>
      </c>
      <c r="BH415">
        <v>35</v>
      </c>
      <c r="BI415">
        <v>37</v>
      </c>
      <c r="BJ415">
        <v>36</v>
      </c>
      <c r="BK415">
        <v>36</v>
      </c>
      <c r="BL415">
        <v>36</v>
      </c>
      <c r="BM415">
        <v>36</v>
      </c>
      <c r="BN415">
        <v>38</v>
      </c>
      <c r="BO415">
        <v>37</v>
      </c>
      <c r="BP415">
        <v>39</v>
      </c>
      <c r="BQ415">
        <v>37</v>
      </c>
      <c r="BR415">
        <v>36</v>
      </c>
      <c r="BS415">
        <v>36</v>
      </c>
      <c r="BT415">
        <v>36</v>
      </c>
      <c r="BU415">
        <v>36</v>
      </c>
      <c r="BV415">
        <v>38</v>
      </c>
      <c r="BW415">
        <v>36</v>
      </c>
      <c r="BX415">
        <v>36</v>
      </c>
      <c r="BY415">
        <v>37</v>
      </c>
      <c r="BZ415">
        <v>51</v>
      </c>
      <c r="CA415">
        <v>35.386363636363633</v>
      </c>
      <c r="CB415">
        <v>35.5</v>
      </c>
      <c r="CC415">
        <v>3.1045046722532543</v>
      </c>
      <c r="CD415">
        <v>8.7731667038627614E-2</v>
      </c>
      <c r="CE415">
        <v>33</v>
      </c>
      <c r="CF415">
        <v>51</v>
      </c>
      <c r="CG415">
        <v>18</v>
      </c>
      <c r="CH415">
        <v>14</v>
      </c>
      <c r="CI415">
        <v>14</v>
      </c>
    </row>
    <row r="416" spans="1:87" x14ac:dyDescent="0.25">
      <c r="A416">
        <v>566</v>
      </c>
      <c r="B416">
        <v>278366</v>
      </c>
      <c r="C416" t="s">
        <v>1451</v>
      </c>
      <c r="D416" t="s">
        <v>1452</v>
      </c>
      <c r="E416" t="s">
        <v>1453</v>
      </c>
      <c r="F416">
        <v>63.91</v>
      </c>
      <c r="G416" t="s">
        <v>212</v>
      </c>
      <c r="H416">
        <v>63.9</v>
      </c>
      <c r="I416" t="s">
        <v>213</v>
      </c>
      <c r="J416">
        <v>63</v>
      </c>
      <c r="K416" t="s">
        <v>172</v>
      </c>
      <c r="L416" t="s">
        <v>131</v>
      </c>
      <c r="M416" t="s">
        <v>132</v>
      </c>
      <c r="N416">
        <v>113</v>
      </c>
      <c r="O416" t="s">
        <v>119</v>
      </c>
      <c r="P416">
        <v>11</v>
      </c>
      <c r="Q416" t="s">
        <v>95</v>
      </c>
      <c r="R416">
        <v>1</v>
      </c>
      <c r="S416" t="s">
        <v>96</v>
      </c>
      <c r="T416">
        <v>1</v>
      </c>
      <c r="U416" t="s">
        <v>97</v>
      </c>
      <c r="V416">
        <v>11</v>
      </c>
      <c r="W416" t="s">
        <v>97</v>
      </c>
      <c r="X416">
        <v>1</v>
      </c>
      <c r="Y416" t="s">
        <v>98</v>
      </c>
      <c r="Z416">
        <v>2023</v>
      </c>
      <c r="AA416">
        <v>2</v>
      </c>
      <c r="AB416">
        <v>226330000</v>
      </c>
      <c r="AC416">
        <v>12</v>
      </c>
      <c r="AD416" t="s">
        <v>104</v>
      </c>
      <c r="AE416" t="s">
        <v>110</v>
      </c>
      <c r="AF416" t="s">
        <v>174</v>
      </c>
      <c r="AG416" t="s">
        <v>123</v>
      </c>
      <c r="AH416" t="s">
        <v>175</v>
      </c>
      <c r="AI416">
        <v>194</v>
      </c>
      <c r="AJ416">
        <v>191</v>
      </c>
      <c r="AK416">
        <v>191</v>
      </c>
      <c r="AL416">
        <v>191</v>
      </c>
      <c r="AM416">
        <v>191</v>
      </c>
      <c r="AN416">
        <v>191</v>
      </c>
      <c r="AO416">
        <v>191</v>
      </c>
      <c r="AP416">
        <v>191</v>
      </c>
      <c r="AQ416">
        <v>191</v>
      </c>
      <c r="AR416">
        <v>191</v>
      </c>
      <c r="AS416">
        <v>191</v>
      </c>
      <c r="AT416">
        <v>191</v>
      </c>
      <c r="AU416">
        <v>191</v>
      </c>
      <c r="AV416">
        <v>191</v>
      </c>
      <c r="AW416">
        <v>191</v>
      </c>
      <c r="AX416">
        <v>191</v>
      </c>
      <c r="AY416">
        <v>191</v>
      </c>
      <c r="AZ416">
        <v>191</v>
      </c>
      <c r="BA416">
        <v>195</v>
      </c>
      <c r="BB416">
        <v>196</v>
      </c>
      <c r="BC416">
        <v>195</v>
      </c>
      <c r="BD416">
        <v>195</v>
      </c>
      <c r="BE416">
        <v>191</v>
      </c>
      <c r="BF416">
        <v>196</v>
      </c>
      <c r="BG416">
        <v>191</v>
      </c>
      <c r="BH416">
        <v>191</v>
      </c>
      <c r="BI416">
        <v>191</v>
      </c>
      <c r="BJ416">
        <v>191</v>
      </c>
      <c r="BK416">
        <v>194</v>
      </c>
      <c r="BL416">
        <v>191</v>
      </c>
      <c r="BM416">
        <v>191</v>
      </c>
      <c r="BN416">
        <v>193</v>
      </c>
      <c r="BO416">
        <v>195</v>
      </c>
      <c r="BP416">
        <v>195</v>
      </c>
      <c r="BQ416">
        <v>188</v>
      </c>
      <c r="BR416">
        <v>185</v>
      </c>
      <c r="BS416">
        <v>186</v>
      </c>
      <c r="BT416">
        <v>188</v>
      </c>
      <c r="BU416">
        <v>187</v>
      </c>
      <c r="BV416">
        <v>186</v>
      </c>
      <c r="BW416">
        <v>186</v>
      </c>
      <c r="BX416">
        <v>188</v>
      </c>
      <c r="BY416">
        <v>186</v>
      </c>
      <c r="BZ416">
        <v>185</v>
      </c>
      <c r="CA416">
        <v>190.84090909090909</v>
      </c>
      <c r="CB416">
        <v>191</v>
      </c>
      <c r="CC416">
        <v>2.9170164896424113</v>
      </c>
      <c r="CD416">
        <v>1.5285069137104453E-2</v>
      </c>
      <c r="CE416">
        <v>185</v>
      </c>
      <c r="CF416">
        <v>196</v>
      </c>
      <c r="CG416">
        <v>11</v>
      </c>
      <c r="CH416">
        <v>-9</v>
      </c>
      <c r="CI416">
        <v>9</v>
      </c>
    </row>
    <row r="417" spans="1:87" x14ac:dyDescent="0.25">
      <c r="A417">
        <v>567</v>
      </c>
      <c r="B417">
        <v>279420</v>
      </c>
      <c r="C417" t="s">
        <v>1454</v>
      </c>
      <c r="D417" t="s">
        <v>1455</v>
      </c>
      <c r="E417" t="s">
        <v>1456</v>
      </c>
      <c r="F417">
        <v>94.99</v>
      </c>
      <c r="G417" t="s">
        <v>494</v>
      </c>
      <c r="H417">
        <v>94.9</v>
      </c>
      <c r="I417" t="s">
        <v>495</v>
      </c>
      <c r="J417">
        <v>94</v>
      </c>
      <c r="K417" t="s">
        <v>496</v>
      </c>
      <c r="L417" t="s">
        <v>497</v>
      </c>
      <c r="M417" t="s">
        <v>498</v>
      </c>
      <c r="N417">
        <v>569</v>
      </c>
      <c r="O417" t="s">
        <v>499</v>
      </c>
      <c r="P417">
        <v>56</v>
      </c>
      <c r="Q417" t="s">
        <v>265</v>
      </c>
      <c r="R417">
        <v>5</v>
      </c>
      <c r="S417" t="s">
        <v>143</v>
      </c>
      <c r="T417">
        <v>1</v>
      </c>
      <c r="U417" t="s">
        <v>97</v>
      </c>
      <c r="V417">
        <v>11</v>
      </c>
      <c r="W417" t="s">
        <v>97</v>
      </c>
      <c r="X417">
        <v>1</v>
      </c>
      <c r="Y417" t="s">
        <v>98</v>
      </c>
      <c r="Z417">
        <v>2018</v>
      </c>
      <c r="AA417">
        <v>4</v>
      </c>
      <c r="AB417">
        <v>28410000</v>
      </c>
      <c r="AC417">
        <v>15</v>
      </c>
      <c r="AD417" t="s">
        <v>173</v>
      </c>
      <c r="AE417" t="s">
        <v>104</v>
      </c>
      <c r="AF417" t="s">
        <v>274</v>
      </c>
      <c r="AG417" t="s">
        <v>233</v>
      </c>
      <c r="AH417" t="s">
        <v>175</v>
      </c>
      <c r="AI417">
        <v>46</v>
      </c>
      <c r="AJ417">
        <v>47</v>
      </c>
      <c r="AK417">
        <v>47</v>
      </c>
      <c r="AL417">
        <v>45</v>
      </c>
      <c r="AM417">
        <v>45</v>
      </c>
      <c r="AN417">
        <v>49</v>
      </c>
      <c r="AO417">
        <v>50</v>
      </c>
      <c r="AP417">
        <v>50</v>
      </c>
      <c r="AQ417">
        <v>48</v>
      </c>
      <c r="AR417">
        <v>50</v>
      </c>
      <c r="AS417">
        <v>50</v>
      </c>
      <c r="AT417">
        <v>50</v>
      </c>
      <c r="AU417">
        <v>50</v>
      </c>
      <c r="AV417">
        <v>49</v>
      </c>
      <c r="AW417">
        <v>49</v>
      </c>
      <c r="AX417">
        <v>48</v>
      </c>
      <c r="AY417">
        <v>48</v>
      </c>
      <c r="AZ417">
        <v>44</v>
      </c>
      <c r="BA417">
        <v>44</v>
      </c>
      <c r="BB417">
        <v>47</v>
      </c>
      <c r="BC417">
        <v>47</v>
      </c>
      <c r="BD417">
        <v>50</v>
      </c>
      <c r="BE417">
        <v>50</v>
      </c>
      <c r="BF417">
        <v>48</v>
      </c>
      <c r="BG417">
        <v>48</v>
      </c>
      <c r="BH417">
        <v>47</v>
      </c>
      <c r="BI417">
        <v>52</v>
      </c>
      <c r="BJ417">
        <v>50</v>
      </c>
      <c r="BK417">
        <v>51</v>
      </c>
      <c r="BL417">
        <v>51</v>
      </c>
      <c r="BM417">
        <v>46</v>
      </c>
      <c r="BN417">
        <v>48</v>
      </c>
      <c r="BO417">
        <v>48</v>
      </c>
      <c r="BP417">
        <v>50</v>
      </c>
      <c r="BQ417">
        <v>51</v>
      </c>
      <c r="BR417">
        <v>55</v>
      </c>
      <c r="BS417">
        <v>57</v>
      </c>
      <c r="BT417">
        <v>53</v>
      </c>
      <c r="BU417">
        <v>53</v>
      </c>
      <c r="BV417">
        <v>47</v>
      </c>
      <c r="BW417">
        <v>53</v>
      </c>
      <c r="BX417">
        <v>52</v>
      </c>
      <c r="BY417">
        <v>51</v>
      </c>
      <c r="BZ417">
        <v>50</v>
      </c>
      <c r="CA417">
        <v>49.18181818181818</v>
      </c>
      <c r="CB417">
        <v>49.5</v>
      </c>
      <c r="CC417">
        <v>2.7388057766940004</v>
      </c>
      <c r="CD417">
        <v>5.5687363296920527E-2</v>
      </c>
      <c r="CE417">
        <v>44</v>
      </c>
      <c r="CF417">
        <v>57</v>
      </c>
      <c r="CG417">
        <v>13</v>
      </c>
      <c r="CH417">
        <v>4</v>
      </c>
      <c r="CI417">
        <v>4</v>
      </c>
    </row>
    <row r="418" spans="1:87" x14ac:dyDescent="0.25">
      <c r="A418">
        <v>568</v>
      </c>
      <c r="B418">
        <v>280230</v>
      </c>
      <c r="C418" t="s">
        <v>1457</v>
      </c>
      <c r="D418" t="s">
        <v>1458</v>
      </c>
      <c r="E418" t="s">
        <v>1459</v>
      </c>
      <c r="F418">
        <v>73.3</v>
      </c>
      <c r="G418" t="s">
        <v>586</v>
      </c>
      <c r="H418">
        <v>73.3</v>
      </c>
      <c r="I418" t="s">
        <v>586</v>
      </c>
      <c r="J418">
        <v>73</v>
      </c>
      <c r="K418" t="s">
        <v>116</v>
      </c>
      <c r="L418" t="s">
        <v>117</v>
      </c>
      <c r="M418" t="s">
        <v>118</v>
      </c>
      <c r="N418">
        <v>573</v>
      </c>
      <c r="O418" t="s">
        <v>141</v>
      </c>
      <c r="P418">
        <v>57</v>
      </c>
      <c r="Q418" t="s">
        <v>142</v>
      </c>
      <c r="R418">
        <v>5</v>
      </c>
      <c r="S418" t="s">
        <v>143</v>
      </c>
      <c r="T418">
        <v>1</v>
      </c>
      <c r="U418" t="s">
        <v>97</v>
      </c>
      <c r="V418">
        <v>11</v>
      </c>
      <c r="W418" t="s">
        <v>97</v>
      </c>
      <c r="X418">
        <v>1</v>
      </c>
      <c r="Y418" t="s">
        <v>98</v>
      </c>
      <c r="Z418">
        <v>2021</v>
      </c>
      <c r="AB418">
        <v>714010000</v>
      </c>
      <c r="AC418">
        <v>0</v>
      </c>
      <c r="AD418" t="s">
        <v>147</v>
      </c>
      <c r="AE418" t="s">
        <v>148</v>
      </c>
      <c r="AF418" t="s">
        <v>405</v>
      </c>
      <c r="AG418" t="s">
        <v>123</v>
      </c>
      <c r="AH418" t="s">
        <v>144</v>
      </c>
      <c r="AI418">
        <v>69</v>
      </c>
      <c r="AJ418">
        <v>69</v>
      </c>
      <c r="AK418">
        <v>69</v>
      </c>
      <c r="AL418">
        <v>74</v>
      </c>
      <c r="AM418">
        <v>70</v>
      </c>
      <c r="AN418">
        <v>70</v>
      </c>
      <c r="AO418">
        <v>68</v>
      </c>
      <c r="AP418">
        <v>64</v>
      </c>
      <c r="AQ418">
        <v>71</v>
      </c>
      <c r="AR418">
        <v>71</v>
      </c>
      <c r="AS418">
        <v>73</v>
      </c>
      <c r="AT418">
        <v>69</v>
      </c>
      <c r="AU418">
        <v>69</v>
      </c>
      <c r="AV418">
        <v>72</v>
      </c>
      <c r="AW418">
        <v>69</v>
      </c>
      <c r="AX418">
        <v>65</v>
      </c>
      <c r="AY418">
        <v>65</v>
      </c>
      <c r="AZ418">
        <v>65</v>
      </c>
      <c r="BA418">
        <v>65</v>
      </c>
      <c r="BB418">
        <v>65</v>
      </c>
      <c r="BC418">
        <v>65</v>
      </c>
      <c r="BD418">
        <v>65</v>
      </c>
      <c r="BE418">
        <v>65</v>
      </c>
      <c r="BF418">
        <v>67</v>
      </c>
      <c r="BG418">
        <v>69</v>
      </c>
      <c r="BH418">
        <v>67</v>
      </c>
      <c r="BI418">
        <v>485</v>
      </c>
      <c r="BJ418">
        <v>451</v>
      </c>
      <c r="BK418">
        <v>407</v>
      </c>
      <c r="BL418">
        <v>355</v>
      </c>
      <c r="BM418">
        <v>319</v>
      </c>
      <c r="BN418">
        <v>295</v>
      </c>
      <c r="BO418">
        <v>283</v>
      </c>
      <c r="BP418">
        <v>278</v>
      </c>
      <c r="BQ418">
        <v>294</v>
      </c>
      <c r="BR418">
        <v>291</v>
      </c>
      <c r="BS418">
        <v>265</v>
      </c>
      <c r="BT418">
        <v>303</v>
      </c>
      <c r="BU418">
        <v>338</v>
      </c>
      <c r="BV418">
        <v>335</v>
      </c>
      <c r="BW418">
        <v>385</v>
      </c>
      <c r="BX418">
        <v>389</v>
      </c>
      <c r="BY418">
        <v>451</v>
      </c>
      <c r="BZ418">
        <v>116</v>
      </c>
      <c r="CA418">
        <v>177.5</v>
      </c>
      <c r="CB418">
        <v>71</v>
      </c>
      <c r="CC418">
        <v>143.61633320340241</v>
      </c>
      <c r="CD418">
        <v>0.80910610255437976</v>
      </c>
      <c r="CE418">
        <v>64</v>
      </c>
      <c r="CF418">
        <v>485</v>
      </c>
      <c r="CG418">
        <v>421</v>
      </c>
      <c r="CH418">
        <v>47</v>
      </c>
      <c r="CI418">
        <v>47</v>
      </c>
    </row>
    <row r="419" spans="1:87" x14ac:dyDescent="0.25">
      <c r="A419">
        <v>569</v>
      </c>
      <c r="B419">
        <v>283304</v>
      </c>
      <c r="C419" t="s">
        <v>1460</v>
      </c>
      <c r="D419" t="s">
        <v>1461</v>
      </c>
      <c r="E419" t="s">
        <v>1462</v>
      </c>
      <c r="F419">
        <v>84.11</v>
      </c>
      <c r="G419" t="s">
        <v>612</v>
      </c>
      <c r="H419">
        <v>84.1</v>
      </c>
      <c r="I419" t="s">
        <v>338</v>
      </c>
      <c r="J419">
        <v>84</v>
      </c>
      <c r="K419" t="s">
        <v>339</v>
      </c>
      <c r="L419" t="s">
        <v>340</v>
      </c>
      <c r="M419" t="s">
        <v>341</v>
      </c>
      <c r="N419">
        <v>321</v>
      </c>
      <c r="O419" t="s">
        <v>1044</v>
      </c>
      <c r="P419">
        <v>32</v>
      </c>
      <c r="Q419" t="s">
        <v>1045</v>
      </c>
      <c r="R419">
        <v>3</v>
      </c>
      <c r="S419" t="s">
        <v>206</v>
      </c>
      <c r="T419">
        <v>1</v>
      </c>
      <c r="U419" t="s">
        <v>97</v>
      </c>
      <c r="V419">
        <v>11</v>
      </c>
      <c r="W419" t="s">
        <v>97</v>
      </c>
      <c r="X419">
        <v>1</v>
      </c>
      <c r="Y419" t="s">
        <v>98</v>
      </c>
      <c r="Z419">
        <v>1990</v>
      </c>
      <c r="AA419">
        <v>5</v>
      </c>
      <c r="AC419">
        <v>22</v>
      </c>
      <c r="AD419" t="s">
        <v>195</v>
      </c>
      <c r="AE419" t="s">
        <v>146</v>
      </c>
      <c r="AF419" t="s">
        <v>147</v>
      </c>
      <c r="AG419" t="s">
        <v>163</v>
      </c>
      <c r="AH419" t="s">
        <v>144</v>
      </c>
      <c r="AI419">
        <v>7</v>
      </c>
      <c r="AJ419">
        <v>7</v>
      </c>
      <c r="AK419">
        <v>7</v>
      </c>
      <c r="AL419">
        <v>7</v>
      </c>
      <c r="AM419">
        <v>7</v>
      </c>
      <c r="AN419">
        <v>7</v>
      </c>
      <c r="AO419">
        <v>7</v>
      </c>
      <c r="AP419">
        <v>7</v>
      </c>
      <c r="AQ419">
        <v>7</v>
      </c>
      <c r="AR419">
        <v>7</v>
      </c>
      <c r="AS419">
        <v>7</v>
      </c>
      <c r="AT419">
        <v>7</v>
      </c>
      <c r="AU419">
        <v>7</v>
      </c>
      <c r="AV419">
        <v>7</v>
      </c>
      <c r="AW419">
        <v>7</v>
      </c>
      <c r="AX419">
        <v>7</v>
      </c>
      <c r="AY419">
        <v>7</v>
      </c>
      <c r="AZ419">
        <v>7</v>
      </c>
      <c r="BA419">
        <v>7</v>
      </c>
      <c r="BB419">
        <v>7</v>
      </c>
      <c r="BC419">
        <v>7</v>
      </c>
      <c r="BD419">
        <v>7</v>
      </c>
      <c r="BE419">
        <v>7</v>
      </c>
      <c r="BF419">
        <v>7</v>
      </c>
      <c r="BG419">
        <v>7</v>
      </c>
      <c r="BH419">
        <v>7</v>
      </c>
      <c r="BI419">
        <v>7</v>
      </c>
      <c r="BJ419">
        <v>7</v>
      </c>
      <c r="BK419">
        <v>7</v>
      </c>
      <c r="BL419">
        <v>7</v>
      </c>
      <c r="BM419">
        <v>7</v>
      </c>
      <c r="BN419">
        <v>7</v>
      </c>
      <c r="BO419">
        <v>7</v>
      </c>
      <c r="BP419">
        <v>7</v>
      </c>
      <c r="BQ419">
        <v>7</v>
      </c>
      <c r="BR419">
        <v>7</v>
      </c>
      <c r="BS419">
        <v>7</v>
      </c>
      <c r="BT419">
        <v>7</v>
      </c>
      <c r="BU419">
        <v>7</v>
      </c>
      <c r="BV419">
        <v>7</v>
      </c>
      <c r="BW419">
        <v>7</v>
      </c>
      <c r="BX419">
        <v>7</v>
      </c>
      <c r="BY419">
        <v>7</v>
      </c>
      <c r="BZ419">
        <v>7</v>
      </c>
      <c r="CA419">
        <v>7</v>
      </c>
      <c r="CB419">
        <v>7</v>
      </c>
      <c r="CC419">
        <v>0</v>
      </c>
      <c r="CD419">
        <v>0</v>
      </c>
      <c r="CE419">
        <v>7</v>
      </c>
      <c r="CF419">
        <v>7</v>
      </c>
      <c r="CG419">
        <v>0</v>
      </c>
      <c r="CH419">
        <v>0</v>
      </c>
      <c r="CI419">
        <v>0</v>
      </c>
    </row>
    <row r="420" spans="1:87" x14ac:dyDescent="0.25">
      <c r="A420">
        <v>570</v>
      </c>
      <c r="B420">
        <v>283771</v>
      </c>
      <c r="C420" t="s">
        <v>1463</v>
      </c>
      <c r="D420" t="s">
        <v>1464</v>
      </c>
      <c r="E420" t="s">
        <v>1465</v>
      </c>
      <c r="F420">
        <v>64.19</v>
      </c>
      <c r="G420" t="s">
        <v>364</v>
      </c>
      <c r="H420">
        <v>64.099999999999994</v>
      </c>
      <c r="I420" t="s">
        <v>365</v>
      </c>
      <c r="J420">
        <v>64</v>
      </c>
      <c r="K420" t="s">
        <v>366</v>
      </c>
      <c r="L420" t="s">
        <v>367</v>
      </c>
      <c r="M420" t="s">
        <v>368</v>
      </c>
      <c r="N420">
        <v>114</v>
      </c>
      <c r="O420" t="s">
        <v>94</v>
      </c>
      <c r="P420">
        <v>11</v>
      </c>
      <c r="Q420" t="s">
        <v>95</v>
      </c>
      <c r="R420">
        <v>1</v>
      </c>
      <c r="S420" t="s">
        <v>96</v>
      </c>
      <c r="T420">
        <v>1</v>
      </c>
      <c r="U420" t="s">
        <v>97</v>
      </c>
      <c r="V420">
        <v>11</v>
      </c>
      <c r="W420" t="s">
        <v>97</v>
      </c>
      <c r="X420">
        <v>1</v>
      </c>
      <c r="Y420" t="s">
        <v>98</v>
      </c>
      <c r="Z420">
        <v>1985</v>
      </c>
      <c r="AA420">
        <v>409</v>
      </c>
      <c r="AB420">
        <v>108701000000</v>
      </c>
      <c r="AC420">
        <v>82</v>
      </c>
      <c r="AD420" t="s">
        <v>109</v>
      </c>
      <c r="AE420" t="s">
        <v>100</v>
      </c>
      <c r="AF420" t="s">
        <v>101</v>
      </c>
      <c r="AG420" t="s">
        <v>208</v>
      </c>
      <c r="AH420" t="s">
        <v>103</v>
      </c>
      <c r="AI420">
        <v>3</v>
      </c>
      <c r="AJ420">
        <v>3</v>
      </c>
      <c r="AK420">
        <v>3</v>
      </c>
      <c r="AL420">
        <v>3</v>
      </c>
      <c r="AM420">
        <v>18</v>
      </c>
      <c r="AN420">
        <v>18</v>
      </c>
      <c r="AO420">
        <v>18</v>
      </c>
      <c r="AP420">
        <v>21</v>
      </c>
      <c r="AQ420">
        <v>21</v>
      </c>
      <c r="AR420">
        <v>21</v>
      </c>
      <c r="AS420">
        <v>21</v>
      </c>
      <c r="AT420">
        <v>21</v>
      </c>
      <c r="AU420">
        <v>21</v>
      </c>
      <c r="AV420">
        <v>20</v>
      </c>
      <c r="AW420">
        <v>20</v>
      </c>
      <c r="AX420">
        <v>23</v>
      </c>
      <c r="AY420">
        <v>24</v>
      </c>
      <c r="AZ420">
        <v>25</v>
      </c>
      <c r="BA420">
        <v>25</v>
      </c>
      <c r="BB420">
        <v>28</v>
      </c>
      <c r="BC420">
        <v>28</v>
      </c>
      <c r="BD420">
        <v>25</v>
      </c>
      <c r="BE420">
        <v>24</v>
      </c>
      <c r="BF420">
        <v>25</v>
      </c>
      <c r="BG420">
        <v>25</v>
      </c>
      <c r="BH420">
        <v>25</v>
      </c>
      <c r="BI420">
        <v>25</v>
      </c>
      <c r="BJ420">
        <v>26</v>
      </c>
      <c r="BK420">
        <v>27</v>
      </c>
      <c r="BL420">
        <v>27</v>
      </c>
      <c r="BM420">
        <v>27</v>
      </c>
      <c r="BN420">
        <v>27</v>
      </c>
      <c r="BO420">
        <v>2</v>
      </c>
      <c r="BP420">
        <v>27</v>
      </c>
      <c r="BQ420">
        <v>24</v>
      </c>
      <c r="BR420">
        <v>24</v>
      </c>
      <c r="BS420">
        <v>24</v>
      </c>
      <c r="BT420">
        <v>24</v>
      </c>
      <c r="BU420">
        <v>24</v>
      </c>
      <c r="BV420">
        <v>24</v>
      </c>
      <c r="BW420">
        <v>23</v>
      </c>
      <c r="BX420">
        <v>23</v>
      </c>
      <c r="BY420">
        <v>23</v>
      </c>
      <c r="BZ420">
        <v>23</v>
      </c>
      <c r="CA420">
        <v>21.204545454545453</v>
      </c>
      <c r="CB420">
        <v>24</v>
      </c>
      <c r="CC420">
        <v>7.1384303709342518</v>
      </c>
      <c r="CD420">
        <v>0.33664623399904298</v>
      </c>
      <c r="CE420">
        <v>2</v>
      </c>
      <c r="CF420">
        <v>28</v>
      </c>
      <c r="CG420">
        <v>26</v>
      </c>
      <c r="CH420">
        <v>20</v>
      </c>
      <c r="CI420">
        <v>20</v>
      </c>
    </row>
    <row r="421" spans="1:87" x14ac:dyDescent="0.25">
      <c r="A421">
        <v>571</v>
      </c>
      <c r="B421">
        <v>283883</v>
      </c>
      <c r="C421" t="s">
        <v>1466</v>
      </c>
      <c r="D421" t="s">
        <v>1467</v>
      </c>
      <c r="E421" t="s">
        <v>1468</v>
      </c>
      <c r="F421">
        <v>60.2</v>
      </c>
      <c r="G421" t="s">
        <v>304</v>
      </c>
      <c r="H421">
        <v>60.2</v>
      </c>
      <c r="I421" t="s">
        <v>304</v>
      </c>
      <c r="J421">
        <v>60</v>
      </c>
      <c r="K421" t="s">
        <v>154</v>
      </c>
      <c r="L421" t="s">
        <v>92</v>
      </c>
      <c r="M421" t="s">
        <v>93</v>
      </c>
      <c r="N421">
        <v>572</v>
      </c>
      <c r="O421" t="s">
        <v>791</v>
      </c>
      <c r="P421">
        <v>57</v>
      </c>
      <c r="Q421" t="s">
        <v>142</v>
      </c>
      <c r="R421">
        <v>5</v>
      </c>
      <c r="S421" t="s">
        <v>143</v>
      </c>
      <c r="T421">
        <v>5</v>
      </c>
      <c r="U421" t="s">
        <v>386</v>
      </c>
      <c r="V421">
        <v>50</v>
      </c>
      <c r="W421" t="s">
        <v>387</v>
      </c>
      <c r="X421">
        <v>3</v>
      </c>
      <c r="Y421" t="s">
        <v>240</v>
      </c>
      <c r="Z421">
        <v>2008</v>
      </c>
      <c r="AA421">
        <v>36</v>
      </c>
      <c r="AB421">
        <v>199850000</v>
      </c>
      <c r="AC421">
        <v>40</v>
      </c>
      <c r="AD421" t="s">
        <v>283</v>
      </c>
      <c r="AE421" t="s">
        <v>110</v>
      </c>
      <c r="AF421" t="s">
        <v>174</v>
      </c>
      <c r="AG421" t="s">
        <v>136</v>
      </c>
      <c r="AH421" t="s">
        <v>137</v>
      </c>
      <c r="AI421">
        <v>27</v>
      </c>
      <c r="AJ421">
        <v>22</v>
      </c>
      <c r="AK421">
        <v>22</v>
      </c>
      <c r="AL421">
        <v>22</v>
      </c>
      <c r="AM421">
        <v>20</v>
      </c>
      <c r="AN421">
        <v>19</v>
      </c>
      <c r="AO421">
        <v>14</v>
      </c>
      <c r="AP421">
        <v>22</v>
      </c>
      <c r="AQ421">
        <v>11</v>
      </c>
      <c r="AR421">
        <v>21</v>
      </c>
      <c r="AS421">
        <v>20</v>
      </c>
      <c r="AT421">
        <v>18</v>
      </c>
      <c r="AU421">
        <v>18</v>
      </c>
      <c r="AV421">
        <v>23</v>
      </c>
      <c r="AW421">
        <v>24</v>
      </c>
      <c r="AX421">
        <v>21</v>
      </c>
      <c r="AY421">
        <v>24</v>
      </c>
      <c r="AZ421">
        <v>23</v>
      </c>
      <c r="BA421">
        <v>23</v>
      </c>
      <c r="BB421">
        <v>23</v>
      </c>
      <c r="BC421">
        <v>18</v>
      </c>
      <c r="BD421">
        <v>22</v>
      </c>
      <c r="BE421">
        <v>19</v>
      </c>
      <c r="BF421">
        <v>22</v>
      </c>
      <c r="BG421">
        <v>25</v>
      </c>
      <c r="BH421">
        <v>20</v>
      </c>
      <c r="BI421">
        <v>19</v>
      </c>
      <c r="BJ421">
        <v>24</v>
      </c>
      <c r="BK421">
        <v>22</v>
      </c>
      <c r="BL421">
        <v>24</v>
      </c>
      <c r="BM421">
        <v>19</v>
      </c>
      <c r="BN421">
        <v>16</v>
      </c>
      <c r="BO421">
        <v>21</v>
      </c>
      <c r="BP421">
        <v>23</v>
      </c>
      <c r="BQ421">
        <v>22</v>
      </c>
      <c r="BR421">
        <v>25</v>
      </c>
      <c r="BS421">
        <v>25</v>
      </c>
      <c r="BT421">
        <v>21</v>
      </c>
      <c r="BU421">
        <v>27</v>
      </c>
      <c r="BV421">
        <v>21</v>
      </c>
      <c r="BW421">
        <v>21</v>
      </c>
      <c r="BX421">
        <v>19</v>
      </c>
      <c r="BY421">
        <v>21</v>
      </c>
      <c r="BZ421">
        <v>24</v>
      </c>
      <c r="CA421">
        <v>21.295454545454547</v>
      </c>
      <c r="CB421">
        <v>22</v>
      </c>
      <c r="CC421">
        <v>3.0997340130040523</v>
      </c>
      <c r="CD421">
        <v>0.1455584808667858</v>
      </c>
      <c r="CE421">
        <v>11</v>
      </c>
      <c r="CF421">
        <v>27</v>
      </c>
      <c r="CG421">
        <v>16</v>
      </c>
      <c r="CH421">
        <v>-3</v>
      </c>
      <c r="CI421">
        <v>3</v>
      </c>
    </row>
    <row r="422" spans="1:87" x14ac:dyDescent="0.25">
      <c r="A422">
        <v>572</v>
      </c>
      <c r="B422">
        <v>284654</v>
      </c>
      <c r="C422" t="s">
        <v>1469</v>
      </c>
      <c r="D422" t="s">
        <v>1470</v>
      </c>
      <c r="E422" t="s">
        <v>1471</v>
      </c>
      <c r="F422">
        <v>63.1</v>
      </c>
      <c r="G422" t="s">
        <v>171</v>
      </c>
      <c r="H422">
        <v>63.1</v>
      </c>
      <c r="I422" t="s">
        <v>171</v>
      </c>
      <c r="J422">
        <v>63</v>
      </c>
      <c r="K422" t="s">
        <v>172</v>
      </c>
      <c r="L422" t="s">
        <v>131</v>
      </c>
      <c r="M422" t="s">
        <v>132</v>
      </c>
      <c r="N422">
        <v>231</v>
      </c>
      <c r="O422" t="s">
        <v>353</v>
      </c>
      <c r="P422">
        <v>23</v>
      </c>
      <c r="Q422" t="s">
        <v>354</v>
      </c>
      <c r="R422">
        <v>2</v>
      </c>
      <c r="S422" t="s">
        <v>355</v>
      </c>
      <c r="T422">
        <v>19</v>
      </c>
      <c r="U422" t="s">
        <v>737</v>
      </c>
      <c r="V422">
        <v>20</v>
      </c>
      <c r="W422" t="s">
        <v>576</v>
      </c>
      <c r="X422">
        <v>2</v>
      </c>
      <c r="Y422" t="s">
        <v>255</v>
      </c>
      <c r="Z422">
        <v>2024</v>
      </c>
      <c r="AB422">
        <v>300000</v>
      </c>
      <c r="AC422">
        <v>0</v>
      </c>
      <c r="AD422" t="s">
        <v>147</v>
      </c>
      <c r="AE422" t="s">
        <v>85</v>
      </c>
      <c r="AF422" t="s">
        <v>356</v>
      </c>
      <c r="AG422" t="s">
        <v>123</v>
      </c>
      <c r="AH422" t="s">
        <v>144</v>
      </c>
      <c r="AI422">
        <v>75</v>
      </c>
      <c r="AJ422">
        <v>71</v>
      </c>
      <c r="AK422">
        <v>70</v>
      </c>
      <c r="AL422">
        <v>71</v>
      </c>
      <c r="AM422">
        <v>71</v>
      </c>
      <c r="AN422">
        <v>71</v>
      </c>
      <c r="AO422">
        <v>73</v>
      </c>
      <c r="AP422">
        <v>73</v>
      </c>
      <c r="AQ422">
        <v>71</v>
      </c>
      <c r="AR422">
        <v>73</v>
      </c>
      <c r="AS422">
        <v>73</v>
      </c>
      <c r="AT422">
        <v>72</v>
      </c>
      <c r="AU422">
        <v>71</v>
      </c>
      <c r="AV422">
        <v>77</v>
      </c>
      <c r="AW422">
        <v>77</v>
      </c>
      <c r="AX422">
        <v>73</v>
      </c>
      <c r="AY422">
        <v>71</v>
      </c>
      <c r="AZ422">
        <v>72</v>
      </c>
      <c r="BA422">
        <v>73</v>
      </c>
      <c r="BB422">
        <v>73</v>
      </c>
      <c r="BC422">
        <v>72</v>
      </c>
      <c r="BD422">
        <v>71</v>
      </c>
      <c r="BE422">
        <v>73</v>
      </c>
      <c r="BF422">
        <v>73</v>
      </c>
      <c r="BG422">
        <v>74</v>
      </c>
      <c r="BH422">
        <v>70</v>
      </c>
      <c r="BI422">
        <v>71</v>
      </c>
      <c r="BJ422">
        <v>70</v>
      </c>
      <c r="BK422">
        <v>70</v>
      </c>
      <c r="BL422">
        <v>70</v>
      </c>
      <c r="BM422">
        <v>67</v>
      </c>
      <c r="BN422">
        <v>70</v>
      </c>
      <c r="BO422">
        <v>71</v>
      </c>
      <c r="BP422">
        <v>70</v>
      </c>
      <c r="BQ422">
        <v>70</v>
      </c>
      <c r="BR422">
        <v>74</v>
      </c>
      <c r="BS422">
        <v>71</v>
      </c>
      <c r="BT422">
        <v>70</v>
      </c>
      <c r="BU422">
        <v>67</v>
      </c>
      <c r="BV422">
        <v>67</v>
      </c>
      <c r="BW422">
        <v>67</v>
      </c>
      <c r="BX422">
        <v>67</v>
      </c>
      <c r="BY422">
        <v>67</v>
      </c>
      <c r="BZ422">
        <v>67</v>
      </c>
      <c r="CA422">
        <v>71.13636363636364</v>
      </c>
      <c r="CB422">
        <v>71</v>
      </c>
      <c r="CC422">
        <v>2.4833483500073332</v>
      </c>
      <c r="CD422">
        <v>3.4909689265278807E-2</v>
      </c>
      <c r="CE422">
        <v>67</v>
      </c>
      <c r="CF422">
        <v>77</v>
      </c>
      <c r="CG422">
        <v>10</v>
      </c>
      <c r="CH422">
        <v>-8</v>
      </c>
      <c r="CI422">
        <v>8</v>
      </c>
    </row>
    <row r="423" spans="1:87" x14ac:dyDescent="0.25">
      <c r="A423">
        <v>575</v>
      </c>
      <c r="B423">
        <v>285204</v>
      </c>
      <c r="C423" t="s">
        <v>1472</v>
      </c>
      <c r="D423" t="s">
        <v>1473</v>
      </c>
      <c r="E423" t="s">
        <v>1474</v>
      </c>
      <c r="F423">
        <v>73.3</v>
      </c>
      <c r="G423" t="s">
        <v>586</v>
      </c>
      <c r="H423">
        <v>73.3</v>
      </c>
      <c r="I423" t="s">
        <v>586</v>
      </c>
      <c r="J423">
        <v>73</v>
      </c>
      <c r="K423" t="s">
        <v>116</v>
      </c>
      <c r="L423" t="s">
        <v>117</v>
      </c>
      <c r="M423" t="s">
        <v>118</v>
      </c>
      <c r="N423">
        <v>113</v>
      </c>
      <c r="O423" t="s">
        <v>119</v>
      </c>
      <c r="P423">
        <v>11</v>
      </c>
      <c r="Q423" t="s">
        <v>95</v>
      </c>
      <c r="R423">
        <v>1</v>
      </c>
      <c r="S423" t="s">
        <v>96</v>
      </c>
      <c r="T423">
        <v>1</v>
      </c>
      <c r="U423" t="s">
        <v>97</v>
      </c>
      <c r="V423">
        <v>11</v>
      </c>
      <c r="W423" t="s">
        <v>97</v>
      </c>
      <c r="X423">
        <v>1</v>
      </c>
      <c r="Y423" t="s">
        <v>98</v>
      </c>
      <c r="Z423">
        <v>2001</v>
      </c>
      <c r="AA423">
        <v>48</v>
      </c>
      <c r="AB423">
        <v>1389850000</v>
      </c>
      <c r="AC423">
        <v>40</v>
      </c>
      <c r="AD423" t="s">
        <v>283</v>
      </c>
      <c r="AE423" t="s">
        <v>158</v>
      </c>
      <c r="AF423" t="s">
        <v>183</v>
      </c>
      <c r="AG423" t="s">
        <v>196</v>
      </c>
      <c r="AH423" t="s">
        <v>137</v>
      </c>
      <c r="AI423">
        <v>87</v>
      </c>
      <c r="AJ423">
        <v>88</v>
      </c>
      <c r="AK423">
        <v>77</v>
      </c>
      <c r="AL423">
        <v>66</v>
      </c>
      <c r="AM423">
        <v>56</v>
      </c>
      <c r="AN423">
        <v>83</v>
      </c>
      <c r="AO423">
        <v>68</v>
      </c>
      <c r="AP423">
        <v>63</v>
      </c>
      <c r="AQ423">
        <v>64</v>
      </c>
      <c r="AR423">
        <v>75</v>
      </c>
      <c r="AS423">
        <v>69</v>
      </c>
      <c r="AT423">
        <v>61</v>
      </c>
      <c r="AU423">
        <v>67</v>
      </c>
      <c r="AV423">
        <v>75</v>
      </c>
      <c r="AW423">
        <v>70</v>
      </c>
      <c r="AX423">
        <v>92</v>
      </c>
      <c r="AY423">
        <v>76</v>
      </c>
      <c r="AZ423">
        <v>43</v>
      </c>
      <c r="BA423">
        <v>42</v>
      </c>
      <c r="BB423">
        <v>44</v>
      </c>
      <c r="BC423">
        <v>68</v>
      </c>
      <c r="BD423">
        <v>39</v>
      </c>
      <c r="BE423">
        <v>27</v>
      </c>
      <c r="BF423">
        <v>57</v>
      </c>
      <c r="BG423">
        <v>47</v>
      </c>
      <c r="BH423">
        <v>50</v>
      </c>
      <c r="BI423">
        <v>32</v>
      </c>
      <c r="BJ423">
        <v>28</v>
      </c>
      <c r="BK423">
        <v>34</v>
      </c>
      <c r="BL423">
        <v>20</v>
      </c>
      <c r="BM423">
        <v>27</v>
      </c>
      <c r="BN423">
        <v>26</v>
      </c>
      <c r="BO423">
        <v>32</v>
      </c>
      <c r="BP423">
        <v>39</v>
      </c>
      <c r="BQ423">
        <v>39</v>
      </c>
      <c r="BR423">
        <v>38</v>
      </c>
      <c r="BS423">
        <v>47</v>
      </c>
      <c r="BT423">
        <v>60</v>
      </c>
      <c r="BU423">
        <v>65</v>
      </c>
      <c r="BV423">
        <v>49</v>
      </c>
      <c r="BW423">
        <v>42</v>
      </c>
      <c r="BX423">
        <v>66</v>
      </c>
      <c r="BY423">
        <v>51</v>
      </c>
      <c r="BZ423">
        <v>33</v>
      </c>
      <c r="CA423">
        <v>54.136363636363633</v>
      </c>
      <c r="CB423">
        <v>53.5</v>
      </c>
      <c r="CC423">
        <v>19.062432199304084</v>
      </c>
      <c r="CD423">
        <v>0.35211881476464302</v>
      </c>
      <c r="CE423">
        <v>20</v>
      </c>
      <c r="CF423">
        <v>92</v>
      </c>
      <c r="CG423">
        <v>72</v>
      </c>
      <c r="CH423">
        <v>-54</v>
      </c>
      <c r="CI423">
        <v>54</v>
      </c>
    </row>
    <row r="424" spans="1:87" x14ac:dyDescent="0.25">
      <c r="A424">
        <v>576</v>
      </c>
      <c r="B424">
        <v>286717</v>
      </c>
      <c r="C424" t="s">
        <v>1475</v>
      </c>
      <c r="D424" t="s">
        <v>1476</v>
      </c>
      <c r="E424" t="s">
        <v>1477</v>
      </c>
      <c r="F424">
        <v>62.1</v>
      </c>
      <c r="G424" t="s">
        <v>244</v>
      </c>
      <c r="H424">
        <v>62.1</v>
      </c>
      <c r="I424" t="s">
        <v>244</v>
      </c>
      <c r="J424">
        <v>62</v>
      </c>
      <c r="K424" t="s">
        <v>130</v>
      </c>
      <c r="L424" t="s">
        <v>131</v>
      </c>
      <c r="M424" t="s">
        <v>132</v>
      </c>
      <c r="N424">
        <v>114</v>
      </c>
      <c r="O424" t="s">
        <v>94</v>
      </c>
      <c r="P424">
        <v>11</v>
      </c>
      <c r="Q424" t="s">
        <v>95</v>
      </c>
      <c r="R424">
        <v>1</v>
      </c>
      <c r="S424" t="s">
        <v>96</v>
      </c>
      <c r="T424">
        <v>1</v>
      </c>
      <c r="U424" t="s">
        <v>97</v>
      </c>
      <c r="V424">
        <v>11</v>
      </c>
      <c r="W424" t="s">
        <v>97</v>
      </c>
      <c r="X424">
        <v>1</v>
      </c>
      <c r="Y424" t="s">
        <v>98</v>
      </c>
      <c r="Z424">
        <v>2023</v>
      </c>
      <c r="AA424">
        <v>11</v>
      </c>
      <c r="AB424">
        <v>384350000</v>
      </c>
      <c r="AC424">
        <v>30</v>
      </c>
      <c r="AD424" t="s">
        <v>134</v>
      </c>
      <c r="AE424" t="s">
        <v>125</v>
      </c>
      <c r="AF424" t="s">
        <v>135</v>
      </c>
      <c r="AG424" t="s">
        <v>123</v>
      </c>
      <c r="AH424" t="s">
        <v>137</v>
      </c>
      <c r="AI424">
        <v>87</v>
      </c>
      <c r="AJ424">
        <v>87</v>
      </c>
      <c r="AK424">
        <v>87</v>
      </c>
      <c r="AL424">
        <v>87</v>
      </c>
      <c r="AM424">
        <v>87</v>
      </c>
      <c r="AN424">
        <v>87</v>
      </c>
      <c r="AO424">
        <v>87</v>
      </c>
      <c r="AP424">
        <v>87</v>
      </c>
      <c r="AQ424">
        <v>87</v>
      </c>
      <c r="AR424">
        <v>87</v>
      </c>
      <c r="AS424">
        <v>87</v>
      </c>
      <c r="AT424">
        <v>87</v>
      </c>
      <c r="AU424">
        <v>87</v>
      </c>
      <c r="AV424">
        <v>87</v>
      </c>
      <c r="AW424">
        <v>87</v>
      </c>
      <c r="AX424">
        <v>87</v>
      </c>
      <c r="AY424">
        <v>87</v>
      </c>
      <c r="AZ424">
        <v>24</v>
      </c>
      <c r="BA424">
        <v>23</v>
      </c>
      <c r="BB424">
        <v>26</v>
      </c>
      <c r="BC424">
        <v>26</v>
      </c>
      <c r="BD424">
        <v>17</v>
      </c>
      <c r="BE424">
        <v>18</v>
      </c>
      <c r="BF424">
        <v>42</v>
      </c>
      <c r="BG424">
        <v>34</v>
      </c>
      <c r="BH424">
        <v>31</v>
      </c>
      <c r="BI424">
        <v>28</v>
      </c>
      <c r="BJ424">
        <v>22</v>
      </c>
      <c r="BK424">
        <v>18</v>
      </c>
      <c r="BL424">
        <v>16</v>
      </c>
      <c r="BM424">
        <v>17</v>
      </c>
      <c r="BN424">
        <v>18</v>
      </c>
      <c r="BO424">
        <v>19</v>
      </c>
      <c r="BP424">
        <v>16</v>
      </c>
      <c r="BQ424">
        <v>17</v>
      </c>
      <c r="BR424">
        <v>11</v>
      </c>
      <c r="BS424">
        <v>12</v>
      </c>
      <c r="BT424">
        <v>12</v>
      </c>
      <c r="BU424">
        <v>9</v>
      </c>
      <c r="BV424">
        <v>11</v>
      </c>
      <c r="BW424">
        <v>11</v>
      </c>
      <c r="BX424">
        <v>11</v>
      </c>
      <c r="BY424">
        <v>12</v>
      </c>
      <c r="BZ424">
        <v>12</v>
      </c>
      <c r="CA424">
        <v>45.272727272727273</v>
      </c>
      <c r="CB424">
        <v>26</v>
      </c>
      <c r="CC424">
        <v>34.082228634114827</v>
      </c>
      <c r="CD424">
        <v>0.75282031119530746</v>
      </c>
      <c r="CE424">
        <v>9</v>
      </c>
      <c r="CF424">
        <v>87</v>
      </c>
      <c r="CG424">
        <v>78</v>
      </c>
      <c r="CH424">
        <v>-75</v>
      </c>
      <c r="CI424">
        <v>75</v>
      </c>
    </row>
    <row r="425" spans="1:87" x14ac:dyDescent="0.25">
      <c r="A425">
        <v>579</v>
      </c>
      <c r="B425">
        <v>287168</v>
      </c>
      <c r="C425" t="s">
        <v>1478</v>
      </c>
      <c r="D425" t="s">
        <v>1479</v>
      </c>
      <c r="E425" t="s">
        <v>1480</v>
      </c>
      <c r="F425">
        <v>85.59</v>
      </c>
      <c r="G425" t="s">
        <v>1481</v>
      </c>
      <c r="H425">
        <v>85.5</v>
      </c>
      <c r="I425" t="s">
        <v>1482</v>
      </c>
      <c r="J425">
        <v>85</v>
      </c>
      <c r="K425" t="s">
        <v>201</v>
      </c>
      <c r="L425" t="s">
        <v>202</v>
      </c>
      <c r="M425" t="s">
        <v>203</v>
      </c>
      <c r="N425">
        <v>113</v>
      </c>
      <c r="O425" t="s">
        <v>119</v>
      </c>
      <c r="P425">
        <v>11</v>
      </c>
      <c r="Q425" t="s">
        <v>95</v>
      </c>
      <c r="R425">
        <v>1</v>
      </c>
      <c r="S425" t="s">
        <v>96</v>
      </c>
      <c r="T425">
        <v>1</v>
      </c>
      <c r="U425" t="s">
        <v>97</v>
      </c>
      <c r="V425">
        <v>11</v>
      </c>
      <c r="W425" t="s">
        <v>97</v>
      </c>
      <c r="X425">
        <v>1</v>
      </c>
      <c r="Y425" t="s">
        <v>98</v>
      </c>
      <c r="Z425">
        <v>2020</v>
      </c>
      <c r="AB425">
        <v>84830000</v>
      </c>
      <c r="AC425">
        <v>0</v>
      </c>
      <c r="AD425" t="s">
        <v>147</v>
      </c>
      <c r="AE425" t="s">
        <v>110</v>
      </c>
      <c r="AF425" t="s">
        <v>174</v>
      </c>
      <c r="AG425" t="s">
        <v>233</v>
      </c>
      <c r="AH425" t="s">
        <v>144</v>
      </c>
      <c r="AI425">
        <v>348</v>
      </c>
      <c r="AJ425">
        <v>342</v>
      </c>
      <c r="AK425">
        <v>349</v>
      </c>
      <c r="AL425">
        <v>347</v>
      </c>
      <c r="AM425">
        <v>348</v>
      </c>
      <c r="AN425">
        <v>351</v>
      </c>
      <c r="AO425">
        <v>345</v>
      </c>
      <c r="AP425">
        <v>347</v>
      </c>
      <c r="AQ425">
        <v>350</v>
      </c>
      <c r="AR425">
        <v>344</v>
      </c>
      <c r="AS425">
        <v>348</v>
      </c>
      <c r="AT425">
        <v>345</v>
      </c>
      <c r="AU425">
        <v>348</v>
      </c>
      <c r="AV425">
        <v>351</v>
      </c>
      <c r="AW425">
        <v>351</v>
      </c>
      <c r="AX425">
        <v>352</v>
      </c>
      <c r="AY425">
        <v>361</v>
      </c>
      <c r="AZ425">
        <v>360</v>
      </c>
      <c r="BA425">
        <v>127</v>
      </c>
      <c r="BB425">
        <v>366</v>
      </c>
      <c r="BC425">
        <v>361</v>
      </c>
      <c r="BD425">
        <v>360</v>
      </c>
      <c r="BE425">
        <v>356</v>
      </c>
      <c r="BF425">
        <v>363</v>
      </c>
      <c r="BG425">
        <v>371</v>
      </c>
      <c r="BH425">
        <v>367</v>
      </c>
      <c r="BI425">
        <v>363</v>
      </c>
      <c r="BJ425">
        <v>367</v>
      </c>
      <c r="BK425">
        <v>366</v>
      </c>
      <c r="BL425">
        <v>363</v>
      </c>
      <c r="BM425">
        <v>363</v>
      </c>
      <c r="BN425">
        <v>362</v>
      </c>
      <c r="BO425">
        <v>361</v>
      </c>
      <c r="BP425">
        <v>364</v>
      </c>
      <c r="BQ425">
        <v>371</v>
      </c>
      <c r="BR425">
        <v>363</v>
      </c>
      <c r="BS425">
        <v>369</v>
      </c>
      <c r="BT425">
        <v>368</v>
      </c>
      <c r="BU425">
        <v>368</v>
      </c>
      <c r="BV425">
        <v>369</v>
      </c>
      <c r="BW425">
        <v>369</v>
      </c>
      <c r="BX425">
        <v>362</v>
      </c>
      <c r="BY425">
        <v>365</v>
      </c>
      <c r="BZ425">
        <v>355</v>
      </c>
      <c r="CA425">
        <v>352.86363636363637</v>
      </c>
      <c r="CB425">
        <v>361</v>
      </c>
      <c r="CC425">
        <v>35.907238959925046</v>
      </c>
      <c r="CD425">
        <v>0.10175953331422788</v>
      </c>
      <c r="CE425">
        <v>127</v>
      </c>
      <c r="CF425">
        <v>371</v>
      </c>
      <c r="CG425">
        <v>244</v>
      </c>
      <c r="CH425">
        <v>7</v>
      </c>
      <c r="CI425">
        <v>7</v>
      </c>
    </row>
    <row r="426" spans="1:87" x14ac:dyDescent="0.25">
      <c r="A426">
        <v>580</v>
      </c>
      <c r="B426">
        <v>287169</v>
      </c>
      <c r="C426" t="s">
        <v>1483</v>
      </c>
      <c r="D426" t="s">
        <v>87</v>
      </c>
      <c r="E426" t="s">
        <v>88</v>
      </c>
      <c r="F426">
        <v>58.12</v>
      </c>
      <c r="G426" t="s">
        <v>89</v>
      </c>
      <c r="H426">
        <v>58.1</v>
      </c>
      <c r="I426" t="s">
        <v>90</v>
      </c>
      <c r="J426">
        <v>58</v>
      </c>
      <c r="K426" t="s">
        <v>91</v>
      </c>
      <c r="L426" t="s">
        <v>92</v>
      </c>
      <c r="M426" t="s">
        <v>93</v>
      </c>
      <c r="N426">
        <v>114</v>
      </c>
      <c r="O426" t="s">
        <v>94</v>
      </c>
      <c r="P426">
        <v>11</v>
      </c>
      <c r="Q426" t="s">
        <v>95</v>
      </c>
      <c r="R426">
        <v>1</v>
      </c>
      <c r="S426" t="s">
        <v>96</v>
      </c>
      <c r="T426">
        <v>1</v>
      </c>
      <c r="U426" t="s">
        <v>97</v>
      </c>
      <c r="V426">
        <v>11</v>
      </c>
      <c r="W426" t="s">
        <v>97</v>
      </c>
      <c r="X426">
        <v>1</v>
      </c>
      <c r="Y426" t="s">
        <v>98</v>
      </c>
      <c r="Z426">
        <v>2013</v>
      </c>
      <c r="AA426">
        <v>1974</v>
      </c>
      <c r="AB426">
        <v>57098150000</v>
      </c>
      <c r="AC426">
        <v>93</v>
      </c>
      <c r="AD426" t="s">
        <v>99</v>
      </c>
      <c r="AE426" t="s">
        <v>100</v>
      </c>
      <c r="AF426" t="s">
        <v>101</v>
      </c>
      <c r="AG426" t="s">
        <v>102</v>
      </c>
      <c r="AH426" t="s">
        <v>103</v>
      </c>
      <c r="AI426">
        <v>79</v>
      </c>
      <c r="AJ426">
        <v>79</v>
      </c>
      <c r="AK426">
        <v>78</v>
      </c>
      <c r="AL426">
        <v>78</v>
      </c>
      <c r="AM426">
        <v>78</v>
      </c>
      <c r="AN426">
        <v>78</v>
      </c>
      <c r="AO426">
        <v>78</v>
      </c>
      <c r="AP426">
        <v>78</v>
      </c>
      <c r="AQ426">
        <v>69</v>
      </c>
      <c r="AR426">
        <v>69</v>
      </c>
      <c r="AS426">
        <v>69</v>
      </c>
      <c r="AT426">
        <v>69</v>
      </c>
      <c r="AU426">
        <v>69</v>
      </c>
      <c r="AV426">
        <v>69</v>
      </c>
      <c r="AW426">
        <v>69</v>
      </c>
      <c r="AX426">
        <v>69</v>
      </c>
      <c r="AY426">
        <v>69</v>
      </c>
      <c r="AZ426">
        <v>69</v>
      </c>
      <c r="BA426">
        <v>69</v>
      </c>
      <c r="BB426">
        <v>69</v>
      </c>
      <c r="BC426">
        <v>69</v>
      </c>
      <c r="BD426">
        <v>69</v>
      </c>
      <c r="BE426">
        <v>69</v>
      </c>
      <c r="BF426">
        <v>69</v>
      </c>
      <c r="BG426">
        <v>39</v>
      </c>
      <c r="BH426">
        <v>39</v>
      </c>
      <c r="BI426">
        <v>37</v>
      </c>
      <c r="BJ426">
        <v>38</v>
      </c>
      <c r="BK426">
        <v>37</v>
      </c>
      <c r="BL426">
        <v>35</v>
      </c>
      <c r="BM426">
        <v>35</v>
      </c>
      <c r="BN426">
        <v>35</v>
      </c>
      <c r="BO426">
        <v>34</v>
      </c>
      <c r="BP426">
        <v>35</v>
      </c>
      <c r="BQ426">
        <v>34</v>
      </c>
      <c r="BR426">
        <v>33</v>
      </c>
      <c r="BS426">
        <v>32</v>
      </c>
      <c r="BT426">
        <v>38</v>
      </c>
      <c r="BU426">
        <v>37</v>
      </c>
      <c r="BV426">
        <v>37</v>
      </c>
      <c r="BW426">
        <v>37</v>
      </c>
      <c r="BX426">
        <v>36</v>
      </c>
      <c r="BY426">
        <v>36</v>
      </c>
      <c r="BZ426">
        <v>37</v>
      </c>
      <c r="CA426">
        <v>55.704545454545453</v>
      </c>
      <c r="CB426">
        <v>69</v>
      </c>
      <c r="CC426">
        <v>18.483908206309664</v>
      </c>
      <c r="CD426">
        <v>0.33182046555594663</v>
      </c>
      <c r="CE426">
        <v>32</v>
      </c>
      <c r="CF426">
        <v>79</v>
      </c>
      <c r="CG426">
        <v>47</v>
      </c>
      <c r="CH426">
        <v>-42</v>
      </c>
      <c r="CI426">
        <v>42</v>
      </c>
    </row>
    <row r="427" spans="1:87" x14ac:dyDescent="0.25">
      <c r="A427">
        <v>581</v>
      </c>
      <c r="B427">
        <v>287420</v>
      </c>
      <c r="C427" t="s">
        <v>1484</v>
      </c>
      <c r="D427" t="s">
        <v>1485</v>
      </c>
      <c r="E427" t="s">
        <v>1486</v>
      </c>
      <c r="F427">
        <v>84.11</v>
      </c>
      <c r="G427" t="s">
        <v>612</v>
      </c>
      <c r="H427">
        <v>84.1</v>
      </c>
      <c r="I427" t="s">
        <v>338</v>
      </c>
      <c r="J427">
        <v>84</v>
      </c>
      <c r="K427" t="s">
        <v>339</v>
      </c>
      <c r="L427" t="s">
        <v>340</v>
      </c>
      <c r="M427" t="s">
        <v>341</v>
      </c>
      <c r="N427">
        <v>321</v>
      </c>
      <c r="O427" t="s">
        <v>1044</v>
      </c>
      <c r="P427">
        <v>32</v>
      </c>
      <c r="Q427" t="s">
        <v>1045</v>
      </c>
      <c r="R427">
        <v>3</v>
      </c>
      <c r="S427" t="s">
        <v>206</v>
      </c>
      <c r="T427">
        <v>3</v>
      </c>
      <c r="U427" t="s">
        <v>554</v>
      </c>
      <c r="V427">
        <v>70</v>
      </c>
      <c r="W427" t="s">
        <v>267</v>
      </c>
      <c r="X427">
        <v>3</v>
      </c>
      <c r="Y427" t="s">
        <v>240</v>
      </c>
      <c r="Z427">
        <v>1990</v>
      </c>
      <c r="AA427">
        <v>15</v>
      </c>
      <c r="AC427">
        <v>30</v>
      </c>
      <c r="AD427" t="s">
        <v>134</v>
      </c>
      <c r="AE427" t="s">
        <v>146</v>
      </c>
      <c r="AF427" t="s">
        <v>147</v>
      </c>
      <c r="AG427" t="s">
        <v>163</v>
      </c>
      <c r="AH427" t="s">
        <v>144</v>
      </c>
      <c r="AI427">
        <v>28</v>
      </c>
      <c r="AJ427">
        <v>28</v>
      </c>
      <c r="AK427">
        <v>28</v>
      </c>
      <c r="AL427">
        <v>28</v>
      </c>
      <c r="AM427">
        <v>28</v>
      </c>
      <c r="AN427">
        <v>28</v>
      </c>
      <c r="AO427">
        <v>28</v>
      </c>
      <c r="AP427">
        <v>28</v>
      </c>
      <c r="AQ427">
        <v>28</v>
      </c>
      <c r="AR427">
        <v>28</v>
      </c>
      <c r="AS427">
        <v>28</v>
      </c>
      <c r="AT427">
        <v>28</v>
      </c>
      <c r="AU427">
        <v>28</v>
      </c>
      <c r="AV427">
        <v>28</v>
      </c>
      <c r="AW427">
        <v>28</v>
      </c>
      <c r="AX427">
        <v>28</v>
      </c>
      <c r="AY427">
        <v>28</v>
      </c>
      <c r="AZ427">
        <v>28</v>
      </c>
      <c r="BA427">
        <v>28</v>
      </c>
      <c r="BB427">
        <v>28</v>
      </c>
      <c r="BC427">
        <v>28</v>
      </c>
      <c r="BD427">
        <v>28</v>
      </c>
      <c r="BE427">
        <v>28</v>
      </c>
      <c r="BF427">
        <v>28</v>
      </c>
      <c r="BG427">
        <v>28</v>
      </c>
      <c r="BH427">
        <v>28</v>
      </c>
      <c r="BI427">
        <v>28</v>
      </c>
      <c r="BJ427">
        <v>28</v>
      </c>
      <c r="BK427">
        <v>28</v>
      </c>
      <c r="BL427">
        <v>28</v>
      </c>
      <c r="BM427">
        <v>28</v>
      </c>
      <c r="BN427">
        <v>28</v>
      </c>
      <c r="BO427">
        <v>28</v>
      </c>
      <c r="BP427">
        <v>28</v>
      </c>
      <c r="BQ427">
        <v>28</v>
      </c>
      <c r="BR427">
        <v>28</v>
      </c>
      <c r="BS427">
        <v>28</v>
      </c>
      <c r="BT427">
        <v>29</v>
      </c>
      <c r="BU427">
        <v>29</v>
      </c>
      <c r="BV427">
        <v>29</v>
      </c>
      <c r="BW427">
        <v>29</v>
      </c>
      <c r="BX427">
        <v>29</v>
      </c>
      <c r="BY427">
        <v>29</v>
      </c>
      <c r="BZ427">
        <v>29</v>
      </c>
      <c r="CA427">
        <v>28.15909090909091</v>
      </c>
      <c r="CB427">
        <v>28</v>
      </c>
      <c r="CC427">
        <v>0.36998942902446813</v>
      </c>
      <c r="CD427">
        <v>1.3139253330973847E-2</v>
      </c>
      <c r="CE427">
        <v>28</v>
      </c>
      <c r="CF427">
        <v>29</v>
      </c>
      <c r="CG427">
        <v>1</v>
      </c>
      <c r="CH427">
        <v>1</v>
      </c>
      <c r="CI427">
        <v>1</v>
      </c>
    </row>
    <row r="428" spans="1:87" x14ac:dyDescent="0.25">
      <c r="A428">
        <v>582</v>
      </c>
      <c r="B428">
        <v>287784</v>
      </c>
      <c r="C428" t="s">
        <v>1487</v>
      </c>
      <c r="D428" t="s">
        <v>1488</v>
      </c>
      <c r="E428" t="s">
        <v>1489</v>
      </c>
      <c r="F428">
        <v>94.99</v>
      </c>
      <c r="G428" t="s">
        <v>494</v>
      </c>
      <c r="H428">
        <v>94.9</v>
      </c>
      <c r="I428" t="s">
        <v>495</v>
      </c>
      <c r="J428">
        <v>94</v>
      </c>
      <c r="K428" t="s">
        <v>496</v>
      </c>
      <c r="L428" t="s">
        <v>497</v>
      </c>
      <c r="M428" t="s">
        <v>498</v>
      </c>
      <c r="N428">
        <v>569</v>
      </c>
      <c r="O428" t="s">
        <v>499</v>
      </c>
      <c r="P428">
        <v>56</v>
      </c>
      <c r="Q428" t="s">
        <v>265</v>
      </c>
      <c r="R428">
        <v>5</v>
      </c>
      <c r="S428" t="s">
        <v>143</v>
      </c>
      <c r="T428">
        <v>1</v>
      </c>
      <c r="U428" t="s">
        <v>97</v>
      </c>
      <c r="V428">
        <v>11</v>
      </c>
      <c r="W428" t="s">
        <v>97</v>
      </c>
      <c r="X428">
        <v>1</v>
      </c>
      <c r="Y428" t="s">
        <v>98</v>
      </c>
      <c r="Z428">
        <v>2014</v>
      </c>
      <c r="AA428">
        <v>5</v>
      </c>
      <c r="AB428">
        <v>670000</v>
      </c>
      <c r="AC428">
        <v>22</v>
      </c>
      <c r="AD428" t="s">
        <v>195</v>
      </c>
      <c r="AE428" t="s">
        <v>85</v>
      </c>
      <c r="AF428" t="s">
        <v>356</v>
      </c>
      <c r="AG428" t="s">
        <v>102</v>
      </c>
      <c r="AH428" t="s">
        <v>175</v>
      </c>
      <c r="AI428">
        <v>4</v>
      </c>
      <c r="AJ428">
        <v>3</v>
      </c>
      <c r="AK428">
        <v>3</v>
      </c>
      <c r="AL428">
        <v>3</v>
      </c>
      <c r="AM428">
        <v>3</v>
      </c>
      <c r="AN428">
        <v>3</v>
      </c>
      <c r="AO428">
        <v>3</v>
      </c>
      <c r="AP428">
        <v>3</v>
      </c>
      <c r="AQ428">
        <v>3</v>
      </c>
      <c r="AR428">
        <v>3</v>
      </c>
      <c r="AS428">
        <v>3</v>
      </c>
      <c r="AT428">
        <v>3</v>
      </c>
      <c r="AU428">
        <v>3</v>
      </c>
      <c r="AV428">
        <v>3</v>
      </c>
      <c r="AW428">
        <v>3</v>
      </c>
      <c r="AX428">
        <v>3</v>
      </c>
      <c r="AY428">
        <v>3</v>
      </c>
      <c r="AZ428">
        <v>3</v>
      </c>
      <c r="BA428">
        <v>3</v>
      </c>
      <c r="BB428">
        <v>3</v>
      </c>
      <c r="BC428">
        <v>3</v>
      </c>
      <c r="BD428">
        <v>3</v>
      </c>
      <c r="BE428">
        <v>3</v>
      </c>
      <c r="BF428">
        <v>3</v>
      </c>
      <c r="BG428">
        <v>3</v>
      </c>
      <c r="BH428">
        <v>3</v>
      </c>
      <c r="BI428">
        <v>4</v>
      </c>
      <c r="BJ428">
        <v>4</v>
      </c>
      <c r="BK428">
        <v>4</v>
      </c>
      <c r="BL428">
        <v>4</v>
      </c>
      <c r="BM428">
        <v>4</v>
      </c>
      <c r="BN428">
        <v>4</v>
      </c>
      <c r="BO428">
        <v>4</v>
      </c>
      <c r="BP428">
        <v>4</v>
      </c>
      <c r="BQ428">
        <v>4</v>
      </c>
      <c r="BR428">
        <v>4</v>
      </c>
      <c r="BS428">
        <v>4</v>
      </c>
      <c r="BT428">
        <v>4</v>
      </c>
      <c r="BU428">
        <v>4</v>
      </c>
      <c r="BV428">
        <v>4</v>
      </c>
      <c r="BW428">
        <v>4</v>
      </c>
      <c r="BX428">
        <v>4</v>
      </c>
      <c r="BY428">
        <v>4</v>
      </c>
      <c r="BZ428">
        <v>4</v>
      </c>
      <c r="CA428">
        <v>3.4318181818181817</v>
      </c>
      <c r="CB428">
        <v>3</v>
      </c>
      <c r="CC428">
        <v>0.50105596738531233</v>
      </c>
      <c r="CD428">
        <v>0.14600306334406452</v>
      </c>
      <c r="CE428">
        <v>3</v>
      </c>
      <c r="CF428">
        <v>4</v>
      </c>
      <c r="CG428">
        <v>1</v>
      </c>
      <c r="CH428">
        <v>0</v>
      </c>
      <c r="CI428">
        <v>0</v>
      </c>
    </row>
    <row r="429" spans="1:87" x14ac:dyDescent="0.25">
      <c r="A429">
        <v>583</v>
      </c>
      <c r="B429">
        <v>287853</v>
      </c>
      <c r="C429" t="s">
        <v>1490</v>
      </c>
      <c r="D429" t="s">
        <v>1491</v>
      </c>
      <c r="E429" t="s">
        <v>1492</v>
      </c>
      <c r="F429">
        <v>60.2</v>
      </c>
      <c r="G429" t="s">
        <v>304</v>
      </c>
      <c r="H429">
        <v>60.2</v>
      </c>
      <c r="I429" t="s">
        <v>304</v>
      </c>
      <c r="J429">
        <v>60</v>
      </c>
      <c r="K429" t="s">
        <v>154</v>
      </c>
      <c r="L429" t="s">
        <v>92</v>
      </c>
      <c r="M429" t="s">
        <v>93</v>
      </c>
      <c r="N429">
        <v>572</v>
      </c>
      <c r="O429" t="s">
        <v>791</v>
      </c>
      <c r="P429">
        <v>57</v>
      </c>
      <c r="Q429" t="s">
        <v>142</v>
      </c>
      <c r="R429">
        <v>5</v>
      </c>
      <c r="S429" t="s">
        <v>143</v>
      </c>
      <c r="T429">
        <v>3</v>
      </c>
      <c r="U429" t="s">
        <v>554</v>
      </c>
      <c r="V429">
        <v>70</v>
      </c>
      <c r="W429" t="s">
        <v>267</v>
      </c>
      <c r="X429">
        <v>3</v>
      </c>
      <c r="Y429" t="s">
        <v>240</v>
      </c>
      <c r="Z429">
        <v>2009</v>
      </c>
      <c r="AA429">
        <v>31</v>
      </c>
      <c r="AB429">
        <v>109950000</v>
      </c>
      <c r="AC429">
        <v>40</v>
      </c>
      <c r="AD429" t="s">
        <v>283</v>
      </c>
      <c r="AE429" t="s">
        <v>110</v>
      </c>
      <c r="AF429" t="s">
        <v>174</v>
      </c>
      <c r="AG429" t="s">
        <v>136</v>
      </c>
      <c r="AH429" t="s">
        <v>137</v>
      </c>
      <c r="AI429">
        <v>286</v>
      </c>
      <c r="AJ429">
        <v>270</v>
      </c>
      <c r="AK429">
        <v>272</v>
      </c>
      <c r="AL429">
        <v>276</v>
      </c>
      <c r="AM429">
        <v>267</v>
      </c>
      <c r="AN429">
        <v>261</v>
      </c>
      <c r="AO429">
        <v>254</v>
      </c>
      <c r="AP429">
        <v>246</v>
      </c>
      <c r="AQ429">
        <v>251</v>
      </c>
      <c r="AR429">
        <v>265</v>
      </c>
      <c r="AS429">
        <v>264</v>
      </c>
      <c r="AT429">
        <v>270</v>
      </c>
      <c r="AU429">
        <v>265</v>
      </c>
      <c r="AV429">
        <v>287</v>
      </c>
      <c r="AW429">
        <v>274</v>
      </c>
      <c r="AX429">
        <v>269</v>
      </c>
      <c r="AY429">
        <v>297</v>
      </c>
      <c r="AZ429">
        <v>277</v>
      </c>
      <c r="BA429">
        <v>277</v>
      </c>
      <c r="BB429">
        <v>295</v>
      </c>
      <c r="BC429">
        <v>282</v>
      </c>
      <c r="BD429">
        <v>270</v>
      </c>
      <c r="BE429">
        <v>260</v>
      </c>
      <c r="BF429">
        <v>265</v>
      </c>
      <c r="BG429">
        <v>309</v>
      </c>
      <c r="BH429">
        <v>306</v>
      </c>
      <c r="BI429">
        <v>294</v>
      </c>
      <c r="BJ429">
        <v>290</v>
      </c>
      <c r="BK429">
        <v>263</v>
      </c>
      <c r="BL429">
        <v>282</v>
      </c>
      <c r="BM429">
        <v>243</v>
      </c>
      <c r="BN429">
        <v>236</v>
      </c>
      <c r="BO429">
        <v>249</v>
      </c>
      <c r="BP429">
        <v>249</v>
      </c>
      <c r="BQ429">
        <v>279</v>
      </c>
      <c r="BR429">
        <v>281</v>
      </c>
      <c r="BS429">
        <v>262</v>
      </c>
      <c r="BT429">
        <v>264</v>
      </c>
      <c r="BU429">
        <v>272</v>
      </c>
      <c r="BV429">
        <v>265</v>
      </c>
      <c r="BW429">
        <v>268</v>
      </c>
      <c r="BX429">
        <v>275</v>
      </c>
      <c r="BY429">
        <v>245</v>
      </c>
      <c r="BZ429">
        <v>277</v>
      </c>
      <c r="CA429">
        <v>270.65909090909093</v>
      </c>
      <c r="CB429">
        <v>270</v>
      </c>
      <c r="CC429">
        <v>16.325102915474865</v>
      </c>
      <c r="CD429">
        <v>6.0316107841203628E-2</v>
      </c>
      <c r="CE429">
        <v>236</v>
      </c>
      <c r="CF429">
        <v>309</v>
      </c>
      <c r="CG429">
        <v>73</v>
      </c>
      <c r="CH429">
        <v>-9</v>
      </c>
      <c r="CI429">
        <v>9</v>
      </c>
    </row>
    <row r="430" spans="1:87" x14ac:dyDescent="0.25">
      <c r="A430">
        <v>584</v>
      </c>
      <c r="B430">
        <v>289696</v>
      </c>
      <c r="C430" t="s">
        <v>1493</v>
      </c>
      <c r="D430" t="s">
        <v>1494</v>
      </c>
      <c r="E430" t="s">
        <v>1495</v>
      </c>
      <c r="F430">
        <v>93.19</v>
      </c>
      <c r="G430" t="s">
        <v>968</v>
      </c>
      <c r="H430">
        <v>93.1</v>
      </c>
      <c r="I430" t="s">
        <v>703</v>
      </c>
      <c r="J430">
        <v>93</v>
      </c>
      <c r="K430" t="s">
        <v>704</v>
      </c>
      <c r="L430" t="s">
        <v>188</v>
      </c>
      <c r="M430" t="s">
        <v>189</v>
      </c>
      <c r="N430">
        <v>516</v>
      </c>
      <c r="O430" t="s">
        <v>1496</v>
      </c>
      <c r="P430">
        <v>51</v>
      </c>
      <c r="Q430" t="s">
        <v>970</v>
      </c>
      <c r="R430">
        <v>5</v>
      </c>
      <c r="S430" t="s">
        <v>143</v>
      </c>
      <c r="T430">
        <v>1</v>
      </c>
      <c r="U430" t="s">
        <v>97</v>
      </c>
      <c r="V430">
        <v>11</v>
      </c>
      <c r="W430" t="s">
        <v>97</v>
      </c>
      <c r="X430">
        <v>1</v>
      </c>
      <c r="Y430" t="s">
        <v>98</v>
      </c>
      <c r="Z430">
        <v>1987</v>
      </c>
      <c r="AA430">
        <v>58</v>
      </c>
      <c r="AB430">
        <v>124940000</v>
      </c>
      <c r="AC430">
        <v>50</v>
      </c>
      <c r="AD430" t="s">
        <v>120</v>
      </c>
      <c r="AE430" t="s">
        <v>110</v>
      </c>
      <c r="AF430" t="s">
        <v>174</v>
      </c>
      <c r="AG430" t="s">
        <v>163</v>
      </c>
      <c r="AH430" t="s">
        <v>124</v>
      </c>
      <c r="AI430">
        <v>50</v>
      </c>
      <c r="AJ430">
        <v>50</v>
      </c>
      <c r="AK430">
        <v>50</v>
      </c>
      <c r="AL430">
        <v>50</v>
      </c>
      <c r="AM430">
        <v>50</v>
      </c>
      <c r="AN430">
        <v>50</v>
      </c>
      <c r="AO430">
        <v>50</v>
      </c>
      <c r="AP430">
        <v>50</v>
      </c>
      <c r="AQ430">
        <v>50</v>
      </c>
      <c r="AR430">
        <v>47</v>
      </c>
      <c r="AS430">
        <v>47</v>
      </c>
      <c r="AT430">
        <v>50</v>
      </c>
      <c r="AU430">
        <v>50</v>
      </c>
      <c r="AV430">
        <v>50</v>
      </c>
      <c r="AW430">
        <v>50</v>
      </c>
      <c r="AX430">
        <v>50</v>
      </c>
      <c r="AY430">
        <v>50</v>
      </c>
      <c r="AZ430">
        <v>50</v>
      </c>
      <c r="BA430">
        <v>50</v>
      </c>
      <c r="BB430">
        <v>50</v>
      </c>
      <c r="BC430">
        <v>50</v>
      </c>
      <c r="BD430">
        <v>50</v>
      </c>
      <c r="BE430">
        <v>50</v>
      </c>
      <c r="BF430">
        <v>51</v>
      </c>
      <c r="BG430">
        <v>47</v>
      </c>
      <c r="BH430">
        <v>47</v>
      </c>
      <c r="BI430">
        <v>50</v>
      </c>
      <c r="BJ430">
        <v>50</v>
      </c>
      <c r="BK430">
        <v>50</v>
      </c>
      <c r="BL430">
        <v>50</v>
      </c>
      <c r="BM430">
        <v>50</v>
      </c>
      <c r="BN430">
        <v>50</v>
      </c>
      <c r="BO430">
        <v>50</v>
      </c>
      <c r="BP430">
        <v>50</v>
      </c>
      <c r="BQ430">
        <v>50</v>
      </c>
      <c r="BR430">
        <v>50</v>
      </c>
      <c r="BS430">
        <v>50</v>
      </c>
      <c r="BT430">
        <v>49</v>
      </c>
      <c r="BU430">
        <v>49</v>
      </c>
      <c r="BV430">
        <v>49</v>
      </c>
      <c r="BW430">
        <v>49</v>
      </c>
      <c r="BX430">
        <v>49</v>
      </c>
      <c r="BY430">
        <v>49</v>
      </c>
      <c r="BZ430">
        <v>46</v>
      </c>
      <c r="CA430">
        <v>49.522727272727273</v>
      </c>
      <c r="CB430">
        <v>50</v>
      </c>
      <c r="CC430">
        <v>1.0672424010011572</v>
      </c>
      <c r="CD430">
        <v>2.1550557890798953E-2</v>
      </c>
      <c r="CE430">
        <v>46</v>
      </c>
      <c r="CF430">
        <v>51</v>
      </c>
      <c r="CG430">
        <v>5</v>
      </c>
      <c r="CH430">
        <v>-4</v>
      </c>
      <c r="CI430">
        <v>4</v>
      </c>
    </row>
    <row r="431" spans="1:87" x14ac:dyDescent="0.25">
      <c r="A431">
        <v>585</v>
      </c>
      <c r="B431">
        <v>289958</v>
      </c>
      <c r="C431" t="s">
        <v>1497</v>
      </c>
      <c r="D431" t="s">
        <v>1498</v>
      </c>
      <c r="E431" t="s">
        <v>1499</v>
      </c>
      <c r="F431">
        <v>91.21</v>
      </c>
      <c r="G431" t="s">
        <v>310</v>
      </c>
      <c r="H431">
        <v>91.2</v>
      </c>
      <c r="I431" t="s">
        <v>311</v>
      </c>
      <c r="J431">
        <v>91</v>
      </c>
      <c r="K431" t="s">
        <v>312</v>
      </c>
      <c r="L431" t="s">
        <v>188</v>
      </c>
      <c r="M431" t="s">
        <v>189</v>
      </c>
      <c r="N431">
        <v>312</v>
      </c>
      <c r="O431" t="s">
        <v>204</v>
      </c>
      <c r="P431">
        <v>31</v>
      </c>
      <c r="Q431" t="s">
        <v>205</v>
      </c>
      <c r="R431">
        <v>3</v>
      </c>
      <c r="S431" t="s">
        <v>206</v>
      </c>
      <c r="T431">
        <v>1</v>
      </c>
      <c r="U431" t="s">
        <v>97</v>
      </c>
      <c r="V431">
        <v>11</v>
      </c>
      <c r="W431" t="s">
        <v>97</v>
      </c>
      <c r="X431">
        <v>1</v>
      </c>
      <c r="Y431" t="s">
        <v>98</v>
      </c>
      <c r="Z431">
        <v>1995</v>
      </c>
      <c r="AA431">
        <v>53</v>
      </c>
      <c r="AC431">
        <v>50</v>
      </c>
      <c r="AD431" t="s">
        <v>120</v>
      </c>
      <c r="AE431" t="s">
        <v>146</v>
      </c>
      <c r="AF431" t="s">
        <v>147</v>
      </c>
      <c r="AG431" t="s">
        <v>297</v>
      </c>
      <c r="AH431" t="s">
        <v>144</v>
      </c>
      <c r="AI431">
        <v>34</v>
      </c>
      <c r="AJ431">
        <v>34</v>
      </c>
      <c r="AK431">
        <v>32</v>
      </c>
      <c r="AL431">
        <v>32</v>
      </c>
      <c r="AM431">
        <v>32</v>
      </c>
      <c r="AN431">
        <v>31</v>
      </c>
      <c r="AO431">
        <v>32</v>
      </c>
      <c r="AP431">
        <v>34</v>
      </c>
      <c r="AQ431">
        <v>34</v>
      </c>
      <c r="AR431">
        <v>34</v>
      </c>
      <c r="AS431">
        <v>36</v>
      </c>
      <c r="AT431">
        <v>36</v>
      </c>
      <c r="AU431">
        <v>36</v>
      </c>
      <c r="AV431">
        <v>36</v>
      </c>
      <c r="AW431">
        <v>36</v>
      </c>
      <c r="AX431">
        <v>33</v>
      </c>
      <c r="AY431">
        <v>32</v>
      </c>
      <c r="AZ431">
        <v>35</v>
      </c>
      <c r="BA431">
        <v>35</v>
      </c>
      <c r="BB431">
        <v>34</v>
      </c>
      <c r="BC431">
        <v>36</v>
      </c>
      <c r="BD431">
        <v>34</v>
      </c>
      <c r="BE431">
        <v>34</v>
      </c>
      <c r="BF431">
        <v>34</v>
      </c>
      <c r="BG431">
        <v>35</v>
      </c>
      <c r="BH431">
        <v>35</v>
      </c>
      <c r="BI431">
        <v>35</v>
      </c>
      <c r="BJ431">
        <v>32</v>
      </c>
      <c r="BK431">
        <v>32</v>
      </c>
      <c r="BL431">
        <v>32</v>
      </c>
      <c r="BM431">
        <v>32</v>
      </c>
      <c r="BN431">
        <v>32</v>
      </c>
      <c r="BO431">
        <v>34</v>
      </c>
      <c r="BP431">
        <v>33</v>
      </c>
      <c r="BQ431">
        <v>34</v>
      </c>
      <c r="BR431">
        <v>33</v>
      </c>
      <c r="BS431">
        <v>35</v>
      </c>
      <c r="BT431">
        <v>34</v>
      </c>
      <c r="BU431">
        <v>34</v>
      </c>
      <c r="BV431">
        <v>35</v>
      </c>
      <c r="BW431">
        <v>32</v>
      </c>
      <c r="BX431">
        <v>32</v>
      </c>
      <c r="BY431">
        <v>32</v>
      </c>
      <c r="BZ431">
        <v>31</v>
      </c>
      <c r="CA431">
        <v>33.636363636363633</v>
      </c>
      <c r="CB431">
        <v>34</v>
      </c>
      <c r="CC431">
        <v>1.5110586015279457</v>
      </c>
      <c r="CD431">
        <v>4.4923363829209202E-2</v>
      </c>
      <c r="CE431">
        <v>31</v>
      </c>
      <c r="CF431">
        <v>36</v>
      </c>
      <c r="CG431">
        <v>5</v>
      </c>
      <c r="CH431">
        <v>-3</v>
      </c>
      <c r="CI431">
        <v>3</v>
      </c>
    </row>
    <row r="432" spans="1:87" x14ac:dyDescent="0.25">
      <c r="A432">
        <v>586</v>
      </c>
      <c r="B432">
        <v>290778</v>
      </c>
      <c r="C432" t="s">
        <v>1500</v>
      </c>
      <c r="D432" t="s">
        <v>1501</v>
      </c>
      <c r="E432" t="s">
        <v>1502</v>
      </c>
      <c r="F432">
        <v>94.12</v>
      </c>
      <c r="G432" t="s">
        <v>1503</v>
      </c>
      <c r="H432">
        <v>94.1</v>
      </c>
      <c r="I432" t="s">
        <v>1420</v>
      </c>
      <c r="J432">
        <v>94</v>
      </c>
      <c r="K432" t="s">
        <v>496</v>
      </c>
      <c r="L432" t="s">
        <v>497</v>
      </c>
      <c r="M432" t="s">
        <v>498</v>
      </c>
      <c r="N432">
        <v>549</v>
      </c>
      <c r="O432" t="s">
        <v>1504</v>
      </c>
      <c r="P432">
        <v>54</v>
      </c>
      <c r="Q432" t="s">
        <v>1310</v>
      </c>
      <c r="R432">
        <v>5</v>
      </c>
      <c r="S432" t="s">
        <v>143</v>
      </c>
      <c r="T432">
        <v>9</v>
      </c>
      <c r="U432" t="s">
        <v>372</v>
      </c>
      <c r="V432">
        <v>60</v>
      </c>
      <c r="W432" t="s">
        <v>239</v>
      </c>
      <c r="X432">
        <v>3</v>
      </c>
      <c r="Y432" t="s">
        <v>240</v>
      </c>
      <c r="Z432">
        <v>2018</v>
      </c>
      <c r="AC432">
        <v>0</v>
      </c>
      <c r="AD432" t="s">
        <v>147</v>
      </c>
      <c r="AE432" t="s">
        <v>146</v>
      </c>
      <c r="AF432" t="s">
        <v>147</v>
      </c>
      <c r="AG432" t="s">
        <v>233</v>
      </c>
      <c r="AH432" t="s">
        <v>144</v>
      </c>
      <c r="AI432">
        <v>13</v>
      </c>
      <c r="AJ432">
        <v>13</v>
      </c>
      <c r="AK432">
        <v>13</v>
      </c>
      <c r="AL432">
        <v>13</v>
      </c>
      <c r="AM432">
        <v>13</v>
      </c>
      <c r="AN432">
        <v>13</v>
      </c>
      <c r="AO432">
        <v>13</v>
      </c>
      <c r="AP432">
        <v>13</v>
      </c>
      <c r="AQ432">
        <v>13</v>
      </c>
      <c r="AR432">
        <v>13</v>
      </c>
      <c r="AS432">
        <v>13</v>
      </c>
      <c r="AT432">
        <v>13</v>
      </c>
      <c r="AU432">
        <v>13</v>
      </c>
      <c r="AV432">
        <v>13</v>
      </c>
      <c r="AW432">
        <v>13</v>
      </c>
      <c r="AX432">
        <v>13</v>
      </c>
      <c r="AY432">
        <v>13</v>
      </c>
      <c r="AZ432">
        <v>13</v>
      </c>
      <c r="BA432">
        <v>13</v>
      </c>
      <c r="BB432">
        <v>13</v>
      </c>
      <c r="BC432">
        <v>13</v>
      </c>
      <c r="BD432">
        <v>13</v>
      </c>
      <c r="BE432">
        <v>13</v>
      </c>
      <c r="BF432">
        <v>13</v>
      </c>
      <c r="BG432">
        <v>13</v>
      </c>
      <c r="BH432">
        <v>13</v>
      </c>
      <c r="BI432">
        <v>13</v>
      </c>
      <c r="BJ432">
        <v>13</v>
      </c>
      <c r="BK432">
        <v>13</v>
      </c>
      <c r="BL432">
        <v>13</v>
      </c>
      <c r="BM432">
        <v>13</v>
      </c>
      <c r="BN432">
        <v>13</v>
      </c>
      <c r="BO432">
        <v>13</v>
      </c>
      <c r="BP432">
        <v>13</v>
      </c>
      <c r="BQ432">
        <v>13</v>
      </c>
      <c r="BR432">
        <v>13</v>
      </c>
      <c r="BS432">
        <v>13</v>
      </c>
      <c r="BT432">
        <v>13</v>
      </c>
      <c r="BU432">
        <v>13</v>
      </c>
      <c r="BV432">
        <v>13</v>
      </c>
      <c r="BW432">
        <v>13</v>
      </c>
      <c r="BX432">
        <v>13</v>
      </c>
      <c r="BY432">
        <v>13</v>
      </c>
      <c r="BZ432">
        <v>13</v>
      </c>
      <c r="CA432">
        <v>13</v>
      </c>
      <c r="CB432">
        <v>13</v>
      </c>
      <c r="CC432">
        <v>0</v>
      </c>
      <c r="CD432">
        <v>0</v>
      </c>
      <c r="CE432">
        <v>13</v>
      </c>
      <c r="CF432">
        <v>13</v>
      </c>
      <c r="CG432">
        <v>0</v>
      </c>
      <c r="CH432">
        <v>0</v>
      </c>
      <c r="CI432">
        <v>0</v>
      </c>
    </row>
    <row r="433" spans="1:87" x14ac:dyDescent="0.25">
      <c r="A433">
        <v>589</v>
      </c>
      <c r="B433">
        <v>292383</v>
      </c>
      <c r="C433" t="s">
        <v>1505</v>
      </c>
      <c r="D433" t="s">
        <v>1506</v>
      </c>
      <c r="E433" t="s">
        <v>1507</v>
      </c>
      <c r="F433">
        <v>58.13</v>
      </c>
      <c r="G433" t="s">
        <v>108</v>
      </c>
      <c r="H433">
        <v>58.1</v>
      </c>
      <c r="I433" t="s">
        <v>90</v>
      </c>
      <c r="J433">
        <v>58</v>
      </c>
      <c r="K433" t="s">
        <v>91</v>
      </c>
      <c r="L433" t="s">
        <v>92</v>
      </c>
      <c r="M433" t="s">
        <v>93</v>
      </c>
      <c r="N433">
        <v>113</v>
      </c>
      <c r="O433" t="s">
        <v>119</v>
      </c>
      <c r="P433">
        <v>11</v>
      </c>
      <c r="Q433" t="s">
        <v>95</v>
      </c>
      <c r="R433">
        <v>1</v>
      </c>
      <c r="S433" t="s">
        <v>96</v>
      </c>
      <c r="T433">
        <v>1</v>
      </c>
      <c r="U433" t="s">
        <v>97</v>
      </c>
      <c r="V433">
        <v>11</v>
      </c>
      <c r="W433" t="s">
        <v>97</v>
      </c>
      <c r="X433">
        <v>1</v>
      </c>
      <c r="Y433" t="s">
        <v>98</v>
      </c>
      <c r="Z433">
        <v>2018</v>
      </c>
      <c r="AA433">
        <v>4</v>
      </c>
      <c r="AB433">
        <v>93800000</v>
      </c>
      <c r="AC433">
        <v>15</v>
      </c>
      <c r="AD433" t="s">
        <v>173</v>
      </c>
      <c r="AE433" t="s">
        <v>110</v>
      </c>
      <c r="AF433" t="s">
        <v>174</v>
      </c>
      <c r="AG433" t="s">
        <v>233</v>
      </c>
      <c r="AH433" t="s">
        <v>175</v>
      </c>
      <c r="AI433">
        <v>38</v>
      </c>
      <c r="AJ433">
        <v>39</v>
      </c>
      <c r="AK433">
        <v>39</v>
      </c>
      <c r="AL433">
        <v>37</v>
      </c>
      <c r="AM433">
        <v>37</v>
      </c>
      <c r="AN433">
        <v>37</v>
      </c>
      <c r="AO433">
        <v>40</v>
      </c>
      <c r="AP433">
        <v>41</v>
      </c>
      <c r="AQ433">
        <v>40</v>
      </c>
      <c r="AR433">
        <v>39</v>
      </c>
      <c r="AS433">
        <v>38</v>
      </c>
      <c r="AT433">
        <v>38</v>
      </c>
      <c r="AU433">
        <v>38</v>
      </c>
      <c r="AV433">
        <v>39</v>
      </c>
      <c r="AW433">
        <v>39</v>
      </c>
      <c r="AX433">
        <v>38</v>
      </c>
      <c r="AY433">
        <v>39</v>
      </c>
      <c r="AZ433">
        <v>39</v>
      </c>
      <c r="BA433">
        <v>37</v>
      </c>
      <c r="BB433">
        <v>37</v>
      </c>
      <c r="BC433">
        <v>39</v>
      </c>
      <c r="BD433">
        <v>38</v>
      </c>
      <c r="BE433">
        <v>38</v>
      </c>
      <c r="BF433">
        <v>38</v>
      </c>
      <c r="BG433">
        <v>40</v>
      </c>
      <c r="BH433">
        <v>39</v>
      </c>
      <c r="BI433">
        <v>40</v>
      </c>
      <c r="BJ433">
        <v>43</v>
      </c>
      <c r="BK433">
        <v>41</v>
      </c>
      <c r="BL433">
        <v>41</v>
      </c>
      <c r="BM433">
        <v>41</v>
      </c>
      <c r="BN433">
        <v>39</v>
      </c>
      <c r="BO433">
        <v>39</v>
      </c>
      <c r="BP433">
        <v>40</v>
      </c>
      <c r="BQ433">
        <v>40</v>
      </c>
      <c r="BR433">
        <v>40</v>
      </c>
      <c r="BS433">
        <v>39</v>
      </c>
      <c r="BT433">
        <v>39</v>
      </c>
      <c r="BU433">
        <v>40</v>
      </c>
      <c r="BV433">
        <v>39</v>
      </c>
      <c r="BW433">
        <v>38</v>
      </c>
      <c r="BX433">
        <v>40</v>
      </c>
      <c r="BY433">
        <v>40</v>
      </c>
      <c r="BZ433">
        <v>40</v>
      </c>
      <c r="CA433">
        <v>39.090909090909093</v>
      </c>
      <c r="CB433">
        <v>39</v>
      </c>
      <c r="CC433">
        <v>1.2907214823623689</v>
      </c>
      <c r="CD433">
        <v>3.3018456525548974E-2</v>
      </c>
      <c r="CE433">
        <v>37</v>
      </c>
      <c r="CF433">
        <v>43</v>
      </c>
      <c r="CG433">
        <v>6</v>
      </c>
      <c r="CH433">
        <v>2</v>
      </c>
      <c r="CI433">
        <v>2</v>
      </c>
    </row>
    <row r="434" spans="1:87" x14ac:dyDescent="0.25">
      <c r="A434">
        <v>592</v>
      </c>
      <c r="B434">
        <v>293011</v>
      </c>
      <c r="C434" t="s">
        <v>1508</v>
      </c>
      <c r="D434" t="s">
        <v>1509</v>
      </c>
      <c r="E434" t="s">
        <v>1510</v>
      </c>
      <c r="F434">
        <v>59.2</v>
      </c>
      <c r="G434" t="s">
        <v>1511</v>
      </c>
      <c r="H434">
        <v>59.2</v>
      </c>
      <c r="I434" t="s">
        <v>1511</v>
      </c>
      <c r="J434">
        <v>59</v>
      </c>
      <c r="K434" t="s">
        <v>1512</v>
      </c>
      <c r="L434" t="s">
        <v>92</v>
      </c>
      <c r="M434" t="s">
        <v>93</v>
      </c>
      <c r="N434">
        <v>113</v>
      </c>
      <c r="O434" t="s">
        <v>119</v>
      </c>
      <c r="P434">
        <v>11</v>
      </c>
      <c r="Q434" t="s">
        <v>95</v>
      </c>
      <c r="R434">
        <v>1</v>
      </c>
      <c r="S434" t="s">
        <v>96</v>
      </c>
      <c r="T434">
        <v>1</v>
      </c>
      <c r="U434" t="s">
        <v>97</v>
      </c>
      <c r="V434">
        <v>11</v>
      </c>
      <c r="W434" t="s">
        <v>97</v>
      </c>
      <c r="X434">
        <v>1</v>
      </c>
      <c r="Y434" t="s">
        <v>98</v>
      </c>
      <c r="Z434">
        <v>2017</v>
      </c>
      <c r="AA434">
        <v>23</v>
      </c>
      <c r="AB434">
        <v>2113850000</v>
      </c>
      <c r="AC434">
        <v>40</v>
      </c>
      <c r="AD434" t="s">
        <v>283</v>
      </c>
      <c r="AE434" t="s">
        <v>158</v>
      </c>
      <c r="AF434" t="s">
        <v>183</v>
      </c>
      <c r="AG434" t="s">
        <v>233</v>
      </c>
      <c r="AH434" t="s">
        <v>137</v>
      </c>
      <c r="AI434">
        <v>36</v>
      </c>
      <c r="AJ434">
        <v>36</v>
      </c>
      <c r="AK434">
        <v>28</v>
      </c>
      <c r="AL434">
        <v>37</v>
      </c>
      <c r="AM434">
        <v>36</v>
      </c>
      <c r="AN434">
        <v>36</v>
      </c>
      <c r="AO434">
        <v>36</v>
      </c>
      <c r="AP434">
        <v>36</v>
      </c>
      <c r="AQ434">
        <v>36</v>
      </c>
      <c r="AR434">
        <v>36</v>
      </c>
      <c r="AS434">
        <v>36</v>
      </c>
      <c r="AT434">
        <v>36</v>
      </c>
      <c r="AU434">
        <v>36</v>
      </c>
      <c r="AV434">
        <v>36</v>
      </c>
      <c r="AW434">
        <v>36</v>
      </c>
      <c r="AX434">
        <v>36</v>
      </c>
      <c r="AY434">
        <v>36</v>
      </c>
      <c r="AZ434">
        <v>36</v>
      </c>
      <c r="BA434">
        <v>28</v>
      </c>
      <c r="BB434">
        <v>28</v>
      </c>
      <c r="BC434">
        <v>37</v>
      </c>
      <c r="BD434">
        <v>36</v>
      </c>
      <c r="BE434">
        <v>36</v>
      </c>
      <c r="BF434">
        <v>36</v>
      </c>
      <c r="BG434">
        <v>36</v>
      </c>
      <c r="BH434">
        <v>36</v>
      </c>
      <c r="BI434">
        <v>37</v>
      </c>
      <c r="BJ434">
        <v>37</v>
      </c>
      <c r="BK434">
        <v>36</v>
      </c>
      <c r="BL434">
        <v>39</v>
      </c>
      <c r="BM434">
        <v>36</v>
      </c>
      <c r="BN434">
        <v>36</v>
      </c>
      <c r="BO434">
        <v>36</v>
      </c>
      <c r="BP434">
        <v>36</v>
      </c>
      <c r="BQ434">
        <v>36</v>
      </c>
      <c r="BR434">
        <v>37</v>
      </c>
      <c r="BS434">
        <v>28</v>
      </c>
      <c r="BT434">
        <v>36</v>
      </c>
      <c r="BU434">
        <v>36</v>
      </c>
      <c r="BV434">
        <v>28</v>
      </c>
      <c r="BW434">
        <v>28</v>
      </c>
      <c r="BX434">
        <v>36</v>
      </c>
      <c r="BY434">
        <v>37</v>
      </c>
      <c r="BZ434">
        <v>36</v>
      </c>
      <c r="CA434">
        <v>35.113636363636367</v>
      </c>
      <c r="CB434">
        <v>36</v>
      </c>
      <c r="CC434">
        <v>2.9112125587747566</v>
      </c>
      <c r="CD434">
        <v>8.2908318825947749E-2</v>
      </c>
      <c r="CE434">
        <v>28</v>
      </c>
      <c r="CF434">
        <v>39</v>
      </c>
      <c r="CG434">
        <v>11</v>
      </c>
      <c r="CH434">
        <v>0</v>
      </c>
      <c r="CI434">
        <v>0</v>
      </c>
    </row>
    <row r="435" spans="1:87" x14ac:dyDescent="0.25">
      <c r="A435">
        <v>596</v>
      </c>
      <c r="B435">
        <v>294134</v>
      </c>
      <c r="C435" t="s">
        <v>1513</v>
      </c>
      <c r="D435" t="s">
        <v>1263</v>
      </c>
      <c r="E435" t="s">
        <v>1264</v>
      </c>
      <c r="F435">
        <v>94.99</v>
      </c>
      <c r="G435" t="s">
        <v>494</v>
      </c>
      <c r="H435">
        <v>94.9</v>
      </c>
      <c r="I435" t="s">
        <v>495</v>
      </c>
      <c r="J435">
        <v>94</v>
      </c>
      <c r="K435" t="s">
        <v>496</v>
      </c>
      <c r="L435" t="s">
        <v>497</v>
      </c>
      <c r="M435" t="s">
        <v>498</v>
      </c>
      <c r="N435">
        <v>919</v>
      </c>
      <c r="O435" t="s">
        <v>1265</v>
      </c>
      <c r="P435">
        <v>91</v>
      </c>
      <c r="Q435" t="s">
        <v>1266</v>
      </c>
      <c r="R435">
        <v>9</v>
      </c>
      <c r="S435" t="s">
        <v>1267</v>
      </c>
      <c r="T435">
        <v>1</v>
      </c>
      <c r="U435" t="s">
        <v>97</v>
      </c>
      <c r="V435">
        <v>11</v>
      </c>
      <c r="W435" t="s">
        <v>97</v>
      </c>
      <c r="X435">
        <v>1</v>
      </c>
      <c r="Y435" t="s">
        <v>98</v>
      </c>
      <c r="Z435">
        <v>1998</v>
      </c>
      <c r="AC435">
        <v>0</v>
      </c>
      <c r="AD435" t="s">
        <v>147</v>
      </c>
      <c r="AE435" t="s">
        <v>146</v>
      </c>
      <c r="AF435" t="s">
        <v>147</v>
      </c>
      <c r="AG435" t="s">
        <v>157</v>
      </c>
      <c r="AH435" t="s">
        <v>144</v>
      </c>
      <c r="AI435">
        <v>4</v>
      </c>
      <c r="AJ435">
        <v>4</v>
      </c>
      <c r="AK435">
        <v>4</v>
      </c>
      <c r="AL435">
        <v>4</v>
      </c>
      <c r="AM435">
        <v>4</v>
      </c>
      <c r="AN435">
        <v>4</v>
      </c>
      <c r="AO435">
        <v>4</v>
      </c>
      <c r="AP435">
        <v>2</v>
      </c>
      <c r="AQ435">
        <v>2</v>
      </c>
      <c r="AR435">
        <v>2</v>
      </c>
      <c r="AS435">
        <v>2</v>
      </c>
      <c r="AT435">
        <v>2</v>
      </c>
      <c r="AU435">
        <v>2</v>
      </c>
      <c r="AV435">
        <v>2</v>
      </c>
      <c r="AW435">
        <v>2</v>
      </c>
      <c r="AX435">
        <v>2</v>
      </c>
      <c r="AY435">
        <v>2</v>
      </c>
      <c r="AZ435">
        <v>2</v>
      </c>
      <c r="BA435">
        <v>2</v>
      </c>
      <c r="BB435">
        <v>2</v>
      </c>
      <c r="BC435">
        <v>2</v>
      </c>
      <c r="BD435">
        <v>2</v>
      </c>
      <c r="BE435">
        <v>2</v>
      </c>
      <c r="BF435">
        <v>2</v>
      </c>
      <c r="BG435">
        <v>2</v>
      </c>
      <c r="BH435">
        <v>2</v>
      </c>
      <c r="BI435">
        <v>2</v>
      </c>
      <c r="BJ435">
        <v>2</v>
      </c>
      <c r="BK435">
        <v>2</v>
      </c>
      <c r="BL435">
        <v>2</v>
      </c>
      <c r="BM435">
        <v>2</v>
      </c>
      <c r="BN435">
        <v>2</v>
      </c>
      <c r="BO435">
        <v>2</v>
      </c>
      <c r="BP435">
        <v>2</v>
      </c>
      <c r="BQ435">
        <v>2</v>
      </c>
      <c r="BR435">
        <v>2</v>
      </c>
      <c r="BS435">
        <v>2</v>
      </c>
      <c r="BT435">
        <v>2</v>
      </c>
      <c r="BU435">
        <v>2</v>
      </c>
      <c r="BV435">
        <v>2</v>
      </c>
      <c r="BW435">
        <v>2</v>
      </c>
      <c r="BX435">
        <v>2</v>
      </c>
      <c r="BY435">
        <v>2</v>
      </c>
      <c r="BZ435">
        <v>2</v>
      </c>
      <c r="CA435">
        <v>2.3181818181818183</v>
      </c>
      <c r="CB435">
        <v>2</v>
      </c>
      <c r="CC435">
        <v>0.73997885804893682</v>
      </c>
      <c r="CD435">
        <v>0.3192065662171884</v>
      </c>
      <c r="CE435">
        <v>2</v>
      </c>
      <c r="CF435">
        <v>4</v>
      </c>
      <c r="CG435">
        <v>2</v>
      </c>
      <c r="CH435">
        <v>-2</v>
      </c>
      <c r="CI435">
        <v>2</v>
      </c>
    </row>
    <row r="436" spans="1:87" x14ac:dyDescent="0.25">
      <c r="A436">
        <v>597</v>
      </c>
      <c r="B436">
        <v>294326</v>
      </c>
      <c r="C436" t="s">
        <v>1514</v>
      </c>
      <c r="D436" t="s">
        <v>1515</v>
      </c>
      <c r="E436" t="s">
        <v>1516</v>
      </c>
      <c r="F436">
        <v>58.12</v>
      </c>
      <c r="G436" t="s">
        <v>89</v>
      </c>
      <c r="H436">
        <v>58.1</v>
      </c>
      <c r="I436" t="s">
        <v>90</v>
      </c>
      <c r="J436">
        <v>58</v>
      </c>
      <c r="K436" t="s">
        <v>91</v>
      </c>
      <c r="L436" t="s">
        <v>92</v>
      </c>
      <c r="M436" t="s">
        <v>93</v>
      </c>
      <c r="N436">
        <v>231</v>
      </c>
      <c r="O436" t="s">
        <v>353</v>
      </c>
      <c r="P436">
        <v>23</v>
      </c>
      <c r="Q436" t="s">
        <v>354</v>
      </c>
      <c r="R436">
        <v>2</v>
      </c>
      <c r="S436" t="s">
        <v>355</v>
      </c>
      <c r="T436">
        <v>2</v>
      </c>
      <c r="U436" t="s">
        <v>349</v>
      </c>
      <c r="V436">
        <v>40</v>
      </c>
      <c r="W436" t="s">
        <v>254</v>
      </c>
      <c r="X436">
        <v>2</v>
      </c>
      <c r="Y436" t="s">
        <v>255</v>
      </c>
      <c r="Z436">
        <v>2022</v>
      </c>
      <c r="AB436">
        <v>8380000</v>
      </c>
      <c r="AC436">
        <v>0</v>
      </c>
      <c r="AD436" t="s">
        <v>147</v>
      </c>
      <c r="AE436" t="s">
        <v>85</v>
      </c>
      <c r="AF436" t="s">
        <v>356</v>
      </c>
      <c r="AG436" t="s">
        <v>123</v>
      </c>
      <c r="AH436" t="s">
        <v>144</v>
      </c>
      <c r="AI436">
        <v>38</v>
      </c>
      <c r="AJ436">
        <v>31</v>
      </c>
      <c r="AK436">
        <v>31</v>
      </c>
      <c r="AL436">
        <v>23</v>
      </c>
      <c r="AM436">
        <v>29</v>
      </c>
      <c r="AN436">
        <v>24</v>
      </c>
      <c r="AO436">
        <v>36</v>
      </c>
      <c r="AP436">
        <v>31</v>
      </c>
      <c r="AQ436">
        <v>31</v>
      </c>
      <c r="AR436">
        <v>33</v>
      </c>
      <c r="AS436">
        <v>31</v>
      </c>
      <c r="AT436">
        <v>37</v>
      </c>
      <c r="AU436">
        <v>35</v>
      </c>
      <c r="AV436">
        <v>33</v>
      </c>
      <c r="AW436">
        <v>36</v>
      </c>
      <c r="AX436">
        <v>33</v>
      </c>
      <c r="AY436">
        <v>33</v>
      </c>
      <c r="AZ436">
        <v>33</v>
      </c>
      <c r="BA436">
        <v>38</v>
      </c>
      <c r="BB436">
        <v>36</v>
      </c>
      <c r="BC436">
        <v>31</v>
      </c>
      <c r="BD436">
        <v>33</v>
      </c>
      <c r="BE436">
        <v>39</v>
      </c>
      <c r="BF436">
        <v>34</v>
      </c>
      <c r="BG436">
        <v>24</v>
      </c>
      <c r="BH436">
        <v>32</v>
      </c>
      <c r="BI436">
        <v>36</v>
      </c>
      <c r="BJ436">
        <v>31</v>
      </c>
      <c r="BK436">
        <v>35</v>
      </c>
      <c r="BL436">
        <v>33</v>
      </c>
      <c r="BM436">
        <v>23</v>
      </c>
      <c r="BN436">
        <v>22</v>
      </c>
      <c r="BO436">
        <v>26</v>
      </c>
      <c r="BP436">
        <v>29</v>
      </c>
      <c r="BQ436">
        <v>24</v>
      </c>
      <c r="BR436">
        <v>25</v>
      </c>
      <c r="BS436">
        <v>27</v>
      </c>
      <c r="BT436">
        <v>23</v>
      </c>
      <c r="BU436">
        <v>27</v>
      </c>
      <c r="BV436">
        <v>26</v>
      </c>
      <c r="BW436">
        <v>24</v>
      </c>
      <c r="BX436">
        <v>33</v>
      </c>
      <c r="BY436">
        <v>36</v>
      </c>
      <c r="BZ436">
        <v>27</v>
      </c>
      <c r="CA436">
        <v>30.727272727272727</v>
      </c>
      <c r="CB436">
        <v>31</v>
      </c>
      <c r="CC436">
        <v>4.8338132492413513</v>
      </c>
      <c r="CD436">
        <v>0.15731344893980728</v>
      </c>
      <c r="CE436">
        <v>22</v>
      </c>
      <c r="CF436">
        <v>39</v>
      </c>
      <c r="CG436">
        <v>17</v>
      </c>
      <c r="CH436">
        <v>-11</v>
      </c>
      <c r="CI436">
        <v>11</v>
      </c>
    </row>
    <row r="437" spans="1:87" x14ac:dyDescent="0.25">
      <c r="A437">
        <v>599</v>
      </c>
      <c r="B437">
        <v>295643</v>
      </c>
      <c r="C437" t="s">
        <v>1517</v>
      </c>
      <c r="D437" t="s">
        <v>1518</v>
      </c>
      <c r="E437" t="s">
        <v>1519</v>
      </c>
      <c r="F437">
        <v>47.78</v>
      </c>
      <c r="G437" t="s">
        <v>865</v>
      </c>
      <c r="H437">
        <v>47.7</v>
      </c>
      <c r="I437" t="s">
        <v>279</v>
      </c>
      <c r="J437">
        <v>47</v>
      </c>
      <c r="K437" t="s">
        <v>280</v>
      </c>
      <c r="L437" t="s">
        <v>281</v>
      </c>
      <c r="M437" t="s">
        <v>282</v>
      </c>
      <c r="N437">
        <v>113</v>
      </c>
      <c r="O437" t="s">
        <v>119</v>
      </c>
      <c r="P437">
        <v>11</v>
      </c>
      <c r="Q437" t="s">
        <v>95</v>
      </c>
      <c r="R437">
        <v>1</v>
      </c>
      <c r="S437" t="s">
        <v>96</v>
      </c>
      <c r="T437">
        <v>11</v>
      </c>
      <c r="U437" t="s">
        <v>1520</v>
      </c>
      <c r="V437">
        <v>20</v>
      </c>
      <c r="W437" t="s">
        <v>576</v>
      </c>
      <c r="X437">
        <v>2</v>
      </c>
      <c r="Y437" t="s">
        <v>255</v>
      </c>
      <c r="Z437">
        <v>2009</v>
      </c>
      <c r="AA437">
        <v>18</v>
      </c>
      <c r="AB437">
        <v>627420000</v>
      </c>
      <c r="AC437">
        <v>30</v>
      </c>
      <c r="AD437" t="s">
        <v>134</v>
      </c>
      <c r="AE437" t="s">
        <v>121</v>
      </c>
      <c r="AF437" t="s">
        <v>122</v>
      </c>
      <c r="AG437" t="s">
        <v>136</v>
      </c>
      <c r="AH437" t="s">
        <v>137</v>
      </c>
      <c r="AI437">
        <v>98</v>
      </c>
      <c r="AJ437">
        <v>98</v>
      </c>
      <c r="AK437">
        <v>98</v>
      </c>
      <c r="AL437">
        <v>47</v>
      </c>
      <c r="AM437">
        <v>47</v>
      </c>
      <c r="AN437">
        <v>47</v>
      </c>
      <c r="AO437">
        <v>47</v>
      </c>
      <c r="AP437">
        <v>47</v>
      </c>
      <c r="AQ437">
        <v>47</v>
      </c>
      <c r="AR437">
        <v>47</v>
      </c>
      <c r="AS437">
        <v>47</v>
      </c>
      <c r="AT437">
        <v>47</v>
      </c>
      <c r="AU437">
        <v>49</v>
      </c>
      <c r="AV437">
        <v>49</v>
      </c>
      <c r="AW437">
        <v>49</v>
      </c>
      <c r="AX437">
        <v>49</v>
      </c>
      <c r="AY437">
        <v>49</v>
      </c>
      <c r="AZ437">
        <v>49</v>
      </c>
      <c r="BA437">
        <v>49</v>
      </c>
      <c r="BB437">
        <v>35</v>
      </c>
      <c r="BC437">
        <v>35</v>
      </c>
      <c r="BD437">
        <v>35</v>
      </c>
      <c r="BE437">
        <v>35</v>
      </c>
      <c r="BF437">
        <v>35</v>
      </c>
      <c r="BG437">
        <v>29</v>
      </c>
      <c r="BH437">
        <v>35</v>
      </c>
      <c r="BI437">
        <v>35</v>
      </c>
      <c r="BJ437">
        <v>35</v>
      </c>
      <c r="BK437">
        <v>31</v>
      </c>
      <c r="BL437">
        <v>35</v>
      </c>
      <c r="BM437">
        <v>35</v>
      </c>
      <c r="BN437">
        <v>35</v>
      </c>
      <c r="BO437">
        <v>35</v>
      </c>
      <c r="BP437">
        <v>35</v>
      </c>
      <c r="BQ437">
        <v>29</v>
      </c>
      <c r="BR437">
        <v>29</v>
      </c>
      <c r="BS437">
        <v>35</v>
      </c>
      <c r="BT437">
        <v>35</v>
      </c>
      <c r="BU437">
        <v>35</v>
      </c>
      <c r="BV437">
        <v>35</v>
      </c>
      <c r="BW437">
        <v>35</v>
      </c>
      <c r="BX437">
        <v>35</v>
      </c>
      <c r="BY437">
        <v>29</v>
      </c>
      <c r="BZ437">
        <v>35</v>
      </c>
      <c r="CA437">
        <v>43.340909090909093</v>
      </c>
      <c r="CB437">
        <v>35</v>
      </c>
      <c r="CC437">
        <v>16.476824007887323</v>
      </c>
      <c r="CD437">
        <v>0.38016793725592146</v>
      </c>
      <c r="CE437">
        <v>29</v>
      </c>
      <c r="CF437">
        <v>98</v>
      </c>
      <c r="CG437">
        <v>69</v>
      </c>
      <c r="CH437">
        <v>-63</v>
      </c>
      <c r="CI437">
        <v>63</v>
      </c>
    </row>
    <row r="438" spans="1:87" x14ac:dyDescent="0.25">
      <c r="A438">
        <v>601</v>
      </c>
      <c r="B438">
        <v>296127</v>
      </c>
      <c r="C438" t="s">
        <v>1521</v>
      </c>
      <c r="D438" t="s">
        <v>1522</v>
      </c>
      <c r="E438" t="s">
        <v>1523</v>
      </c>
      <c r="F438">
        <v>93.19</v>
      </c>
      <c r="G438" t="s">
        <v>968</v>
      </c>
      <c r="H438">
        <v>93.1</v>
      </c>
      <c r="I438" t="s">
        <v>703</v>
      </c>
      <c r="J438">
        <v>93</v>
      </c>
      <c r="K438" t="s">
        <v>704</v>
      </c>
      <c r="L438" t="s">
        <v>188</v>
      </c>
      <c r="M438" t="s">
        <v>189</v>
      </c>
      <c r="N438">
        <v>114</v>
      </c>
      <c r="O438" t="s">
        <v>94</v>
      </c>
      <c r="P438">
        <v>11</v>
      </c>
      <c r="Q438" t="s">
        <v>95</v>
      </c>
      <c r="R438">
        <v>1</v>
      </c>
      <c r="S438" t="s">
        <v>96</v>
      </c>
      <c r="T438">
        <v>13</v>
      </c>
      <c r="U438" t="s">
        <v>133</v>
      </c>
      <c r="V438">
        <v>12</v>
      </c>
      <c r="W438" t="s">
        <v>133</v>
      </c>
      <c r="X438">
        <v>1</v>
      </c>
      <c r="Y438" t="s">
        <v>98</v>
      </c>
      <c r="Z438">
        <v>1991</v>
      </c>
      <c r="AA438">
        <v>58</v>
      </c>
      <c r="AB438">
        <v>12031820000</v>
      </c>
      <c r="AC438">
        <v>50</v>
      </c>
      <c r="AD438" t="s">
        <v>120</v>
      </c>
      <c r="AE438" t="s">
        <v>100</v>
      </c>
      <c r="AF438" t="s">
        <v>101</v>
      </c>
      <c r="AG438" t="s">
        <v>297</v>
      </c>
      <c r="AH438" t="s">
        <v>124</v>
      </c>
      <c r="AI438">
        <v>35</v>
      </c>
      <c r="AJ438">
        <v>27</v>
      </c>
      <c r="AK438">
        <v>27</v>
      </c>
      <c r="AL438">
        <v>27</v>
      </c>
      <c r="AM438">
        <v>27</v>
      </c>
      <c r="AN438">
        <v>27</v>
      </c>
      <c r="AO438">
        <v>27</v>
      </c>
      <c r="AP438">
        <v>27</v>
      </c>
      <c r="AQ438">
        <v>27</v>
      </c>
      <c r="AR438">
        <v>27</v>
      </c>
      <c r="AS438">
        <v>26</v>
      </c>
      <c r="AT438">
        <v>26</v>
      </c>
      <c r="AU438">
        <v>26</v>
      </c>
      <c r="AV438">
        <v>26</v>
      </c>
      <c r="AW438">
        <v>26</v>
      </c>
      <c r="AX438">
        <v>27</v>
      </c>
      <c r="AY438">
        <v>27</v>
      </c>
      <c r="AZ438">
        <v>27</v>
      </c>
      <c r="BA438">
        <v>27</v>
      </c>
      <c r="BB438">
        <v>27</v>
      </c>
      <c r="BC438">
        <v>27</v>
      </c>
      <c r="BD438">
        <v>27</v>
      </c>
      <c r="BE438">
        <v>27</v>
      </c>
      <c r="BF438">
        <v>35</v>
      </c>
      <c r="BG438">
        <v>35</v>
      </c>
      <c r="BH438">
        <v>35</v>
      </c>
      <c r="BI438">
        <v>35</v>
      </c>
      <c r="BJ438">
        <v>35</v>
      </c>
      <c r="BK438">
        <v>35</v>
      </c>
      <c r="BL438">
        <v>35</v>
      </c>
      <c r="BM438">
        <v>35</v>
      </c>
      <c r="BN438">
        <v>35</v>
      </c>
      <c r="BO438">
        <v>35</v>
      </c>
      <c r="BP438">
        <v>33</v>
      </c>
      <c r="BQ438">
        <v>34</v>
      </c>
      <c r="BR438">
        <v>28</v>
      </c>
      <c r="BS438">
        <v>28</v>
      </c>
      <c r="BT438">
        <v>27</v>
      </c>
      <c r="BU438">
        <v>27</v>
      </c>
      <c r="BV438">
        <v>27</v>
      </c>
      <c r="BW438">
        <v>31</v>
      </c>
      <c r="BX438">
        <v>31</v>
      </c>
      <c r="BY438">
        <v>32</v>
      </c>
      <c r="BZ438">
        <v>33</v>
      </c>
      <c r="CA438">
        <v>29.65909090909091</v>
      </c>
      <c r="CB438">
        <v>27</v>
      </c>
      <c r="CC438">
        <v>3.665953867547326</v>
      </c>
      <c r="CD438">
        <v>0.12360304227745773</v>
      </c>
      <c r="CE438">
        <v>26</v>
      </c>
      <c r="CF438">
        <v>35</v>
      </c>
      <c r="CG438">
        <v>9</v>
      </c>
      <c r="CH438">
        <v>-2</v>
      </c>
      <c r="CI438">
        <v>2</v>
      </c>
    </row>
    <row r="439" spans="1:87" x14ac:dyDescent="0.25">
      <c r="A439">
        <v>602</v>
      </c>
      <c r="B439">
        <v>296281</v>
      </c>
      <c r="C439" t="s">
        <v>1524</v>
      </c>
      <c r="D439" t="s">
        <v>1525</v>
      </c>
      <c r="E439" t="s">
        <v>1526</v>
      </c>
      <c r="F439">
        <v>84.11</v>
      </c>
      <c r="G439" t="s">
        <v>612</v>
      </c>
      <c r="H439">
        <v>84.1</v>
      </c>
      <c r="I439" t="s">
        <v>338</v>
      </c>
      <c r="J439">
        <v>84</v>
      </c>
      <c r="K439" t="s">
        <v>339</v>
      </c>
      <c r="L439" t="s">
        <v>340</v>
      </c>
      <c r="M439" t="s">
        <v>341</v>
      </c>
      <c r="N439">
        <v>311</v>
      </c>
      <c r="O439" t="s">
        <v>613</v>
      </c>
      <c r="P439">
        <v>31</v>
      </c>
      <c r="Q439" t="s">
        <v>205</v>
      </c>
      <c r="R439">
        <v>3</v>
      </c>
      <c r="S439" t="s">
        <v>206</v>
      </c>
      <c r="T439">
        <v>1</v>
      </c>
      <c r="U439" t="s">
        <v>97</v>
      </c>
      <c r="V439">
        <v>11</v>
      </c>
      <c r="W439" t="s">
        <v>97</v>
      </c>
      <c r="X439">
        <v>1</v>
      </c>
      <c r="Y439" t="s">
        <v>98</v>
      </c>
      <c r="Z439">
        <v>1983</v>
      </c>
      <c r="AA439">
        <v>574</v>
      </c>
      <c r="AC439">
        <v>91</v>
      </c>
      <c r="AD439" t="s">
        <v>320</v>
      </c>
      <c r="AE439" t="s">
        <v>146</v>
      </c>
      <c r="AF439" t="s">
        <v>147</v>
      </c>
      <c r="AG439" t="s">
        <v>208</v>
      </c>
      <c r="AH439" t="s">
        <v>144</v>
      </c>
      <c r="AI439">
        <v>48</v>
      </c>
      <c r="AJ439">
        <v>50</v>
      </c>
      <c r="AK439">
        <v>50</v>
      </c>
      <c r="AL439">
        <v>49</v>
      </c>
      <c r="AM439">
        <v>49</v>
      </c>
      <c r="AN439">
        <v>49</v>
      </c>
      <c r="AO439">
        <v>49</v>
      </c>
      <c r="AP439">
        <v>48</v>
      </c>
      <c r="AQ439">
        <v>48</v>
      </c>
      <c r="AR439">
        <v>48</v>
      </c>
      <c r="AS439">
        <v>48</v>
      </c>
      <c r="AT439">
        <v>50</v>
      </c>
      <c r="AU439">
        <v>51</v>
      </c>
      <c r="AV439">
        <v>51</v>
      </c>
      <c r="AW439">
        <v>49</v>
      </c>
      <c r="AX439">
        <v>49</v>
      </c>
      <c r="AY439">
        <v>49</v>
      </c>
      <c r="AZ439">
        <v>49</v>
      </c>
      <c r="BA439">
        <v>48</v>
      </c>
      <c r="BB439">
        <v>48</v>
      </c>
      <c r="BC439">
        <v>48</v>
      </c>
      <c r="BD439">
        <v>48</v>
      </c>
      <c r="BE439">
        <v>48</v>
      </c>
      <c r="BF439">
        <v>49</v>
      </c>
      <c r="BG439">
        <v>49</v>
      </c>
      <c r="BH439">
        <v>49</v>
      </c>
      <c r="BI439">
        <v>51</v>
      </c>
      <c r="BJ439">
        <v>51</v>
      </c>
      <c r="BK439">
        <v>50</v>
      </c>
      <c r="BL439">
        <v>51</v>
      </c>
      <c r="BM439">
        <v>51</v>
      </c>
      <c r="BN439">
        <v>46</v>
      </c>
      <c r="BO439">
        <v>47</v>
      </c>
      <c r="BP439">
        <v>47</v>
      </c>
      <c r="BQ439">
        <v>49</v>
      </c>
      <c r="BR439">
        <v>49</v>
      </c>
      <c r="BS439">
        <v>49</v>
      </c>
      <c r="BT439">
        <v>49</v>
      </c>
      <c r="BU439">
        <v>49</v>
      </c>
      <c r="BV439">
        <v>49</v>
      </c>
      <c r="BW439">
        <v>49</v>
      </c>
      <c r="BX439">
        <v>48</v>
      </c>
      <c r="BY439">
        <v>48</v>
      </c>
      <c r="BZ439">
        <v>48</v>
      </c>
      <c r="CA439">
        <v>48.909090909090907</v>
      </c>
      <c r="CB439">
        <v>49</v>
      </c>
      <c r="CC439">
        <v>1.1577480510382532</v>
      </c>
      <c r="CD439">
        <v>2.3671428552826741E-2</v>
      </c>
      <c r="CE439">
        <v>46</v>
      </c>
      <c r="CF439">
        <v>51</v>
      </c>
      <c r="CG439">
        <v>5</v>
      </c>
      <c r="CH439">
        <v>0</v>
      </c>
      <c r="CI439">
        <v>0</v>
      </c>
    </row>
    <row r="440" spans="1:87" x14ac:dyDescent="0.25">
      <c r="A440">
        <v>604</v>
      </c>
      <c r="B440">
        <v>297153</v>
      </c>
      <c r="C440" t="s">
        <v>1527</v>
      </c>
      <c r="D440" t="s">
        <v>1528</v>
      </c>
      <c r="E440" t="s">
        <v>1529</v>
      </c>
      <c r="F440">
        <v>94.99</v>
      </c>
      <c r="G440" t="s">
        <v>494</v>
      </c>
      <c r="H440">
        <v>94.9</v>
      </c>
      <c r="I440" t="s">
        <v>495</v>
      </c>
      <c r="J440">
        <v>94</v>
      </c>
      <c r="K440" t="s">
        <v>496</v>
      </c>
      <c r="L440" t="s">
        <v>497</v>
      </c>
      <c r="M440" t="s">
        <v>498</v>
      </c>
      <c r="N440">
        <v>529</v>
      </c>
      <c r="O440" t="s">
        <v>428</v>
      </c>
      <c r="P440">
        <v>52</v>
      </c>
      <c r="Q440" t="s">
        <v>429</v>
      </c>
      <c r="R440">
        <v>5</v>
      </c>
      <c r="S440" t="s">
        <v>143</v>
      </c>
      <c r="T440">
        <v>1</v>
      </c>
      <c r="U440" t="s">
        <v>97</v>
      </c>
      <c r="V440">
        <v>11</v>
      </c>
      <c r="W440" t="s">
        <v>97</v>
      </c>
      <c r="X440">
        <v>1</v>
      </c>
      <c r="Y440" t="s">
        <v>98</v>
      </c>
      <c r="Z440">
        <v>2002</v>
      </c>
      <c r="AA440">
        <v>14</v>
      </c>
      <c r="AC440">
        <v>30</v>
      </c>
      <c r="AD440" t="s">
        <v>134</v>
      </c>
      <c r="AE440" t="s">
        <v>146</v>
      </c>
      <c r="AF440" t="s">
        <v>147</v>
      </c>
      <c r="AG440" t="s">
        <v>196</v>
      </c>
      <c r="AH440" t="s">
        <v>144</v>
      </c>
      <c r="AI440">
        <v>65</v>
      </c>
      <c r="AJ440">
        <v>66</v>
      </c>
      <c r="AK440">
        <v>66</v>
      </c>
      <c r="AL440">
        <v>66</v>
      </c>
      <c r="AM440">
        <v>65</v>
      </c>
      <c r="AN440">
        <v>65</v>
      </c>
      <c r="AO440">
        <v>69</v>
      </c>
      <c r="AP440">
        <v>69</v>
      </c>
      <c r="AQ440">
        <v>70</v>
      </c>
      <c r="AR440">
        <v>69</v>
      </c>
      <c r="AS440">
        <v>69</v>
      </c>
      <c r="AT440">
        <v>66</v>
      </c>
      <c r="AU440">
        <v>65</v>
      </c>
      <c r="AV440">
        <v>65</v>
      </c>
      <c r="AW440">
        <v>63</v>
      </c>
      <c r="AX440">
        <v>58</v>
      </c>
      <c r="AY440">
        <v>58</v>
      </c>
      <c r="AZ440">
        <v>59</v>
      </c>
      <c r="BA440">
        <v>64</v>
      </c>
      <c r="BB440">
        <v>64</v>
      </c>
      <c r="BC440">
        <v>65</v>
      </c>
      <c r="BD440">
        <v>64</v>
      </c>
      <c r="BE440">
        <v>64</v>
      </c>
      <c r="BF440">
        <v>65</v>
      </c>
      <c r="BG440">
        <v>66</v>
      </c>
      <c r="BH440">
        <v>66</v>
      </c>
      <c r="BI440">
        <v>66</v>
      </c>
      <c r="BJ440">
        <v>66</v>
      </c>
      <c r="BK440">
        <v>67</v>
      </c>
      <c r="BL440">
        <v>67</v>
      </c>
      <c r="BM440">
        <v>67</v>
      </c>
      <c r="BN440">
        <v>67</v>
      </c>
      <c r="BO440">
        <v>67</v>
      </c>
      <c r="BP440">
        <v>66</v>
      </c>
      <c r="BQ440">
        <v>69</v>
      </c>
      <c r="BR440">
        <v>69</v>
      </c>
      <c r="BS440">
        <v>70</v>
      </c>
      <c r="BT440">
        <v>69</v>
      </c>
      <c r="BU440">
        <v>68</v>
      </c>
      <c r="BV440">
        <v>68</v>
      </c>
      <c r="BW440">
        <v>66</v>
      </c>
      <c r="BX440">
        <v>66</v>
      </c>
      <c r="BY440">
        <v>66</v>
      </c>
      <c r="BZ440">
        <v>65</v>
      </c>
      <c r="CA440">
        <v>65.909090909090907</v>
      </c>
      <c r="CB440">
        <v>66</v>
      </c>
      <c r="CC440">
        <v>2.7178837682266455</v>
      </c>
      <c r="CD440">
        <v>4.123685717309393E-2</v>
      </c>
      <c r="CE440">
        <v>58</v>
      </c>
      <c r="CF440">
        <v>70</v>
      </c>
      <c r="CG440">
        <v>12</v>
      </c>
      <c r="CH440">
        <v>0</v>
      </c>
      <c r="CI440">
        <v>0</v>
      </c>
    </row>
    <row r="441" spans="1:87" x14ac:dyDescent="0.25">
      <c r="A441">
        <v>605</v>
      </c>
      <c r="B441">
        <v>297746</v>
      </c>
      <c r="C441" t="s">
        <v>1530</v>
      </c>
      <c r="D441" t="s">
        <v>1237</v>
      </c>
      <c r="E441" t="s">
        <v>1238</v>
      </c>
      <c r="F441">
        <v>96.23</v>
      </c>
      <c r="G441" t="s">
        <v>1239</v>
      </c>
      <c r="H441">
        <v>96.2</v>
      </c>
      <c r="I441" t="s">
        <v>1240</v>
      </c>
      <c r="J441">
        <v>96</v>
      </c>
      <c r="K441" t="s">
        <v>535</v>
      </c>
      <c r="L441" t="s">
        <v>497</v>
      </c>
      <c r="M441" t="s">
        <v>498</v>
      </c>
      <c r="N441">
        <v>114</v>
      </c>
      <c r="O441" t="s">
        <v>94</v>
      </c>
      <c r="P441">
        <v>11</v>
      </c>
      <c r="Q441" t="s">
        <v>95</v>
      </c>
      <c r="R441">
        <v>1</v>
      </c>
      <c r="S441" t="s">
        <v>96</v>
      </c>
      <c r="T441">
        <v>1</v>
      </c>
      <c r="U441" t="s">
        <v>97</v>
      </c>
      <c r="V441">
        <v>11</v>
      </c>
      <c r="W441" t="s">
        <v>97</v>
      </c>
      <c r="X441">
        <v>1</v>
      </c>
      <c r="Y441" t="s">
        <v>98</v>
      </c>
      <c r="Z441">
        <v>1996</v>
      </c>
      <c r="AA441">
        <v>1114</v>
      </c>
      <c r="AB441">
        <v>26294180000</v>
      </c>
      <c r="AC441">
        <v>93</v>
      </c>
      <c r="AD441" t="s">
        <v>99</v>
      </c>
      <c r="AE441" t="s">
        <v>100</v>
      </c>
      <c r="AF441" t="s">
        <v>101</v>
      </c>
      <c r="AG441" t="s">
        <v>157</v>
      </c>
      <c r="AH441" t="s">
        <v>103</v>
      </c>
      <c r="AI441">
        <v>19</v>
      </c>
      <c r="AJ441">
        <v>19</v>
      </c>
      <c r="AK441">
        <v>20</v>
      </c>
      <c r="AL441">
        <v>21</v>
      </c>
      <c r="AM441">
        <v>20</v>
      </c>
      <c r="AN441">
        <v>20</v>
      </c>
      <c r="AO441">
        <v>20</v>
      </c>
      <c r="AP441">
        <v>21</v>
      </c>
      <c r="AQ441">
        <v>21</v>
      </c>
      <c r="AR441">
        <v>20</v>
      </c>
      <c r="AS441">
        <v>20</v>
      </c>
      <c r="AT441">
        <v>20</v>
      </c>
      <c r="AU441">
        <v>21</v>
      </c>
      <c r="AV441">
        <v>21</v>
      </c>
      <c r="AW441">
        <v>21</v>
      </c>
      <c r="AX441">
        <v>21</v>
      </c>
      <c r="AY441">
        <v>20</v>
      </c>
      <c r="AZ441">
        <v>21</v>
      </c>
      <c r="BA441">
        <v>20</v>
      </c>
      <c r="BB441">
        <v>20</v>
      </c>
      <c r="BC441">
        <v>21</v>
      </c>
      <c r="BD441">
        <v>21</v>
      </c>
      <c r="BE441">
        <v>20</v>
      </c>
      <c r="BF441">
        <v>20</v>
      </c>
      <c r="BG441">
        <v>29</v>
      </c>
      <c r="BH441">
        <v>29</v>
      </c>
      <c r="BI441">
        <v>29</v>
      </c>
      <c r="BJ441">
        <v>29</v>
      </c>
      <c r="BK441">
        <v>29</v>
      </c>
      <c r="BL441">
        <v>29</v>
      </c>
      <c r="BM441">
        <v>29</v>
      </c>
      <c r="BN441">
        <v>29</v>
      </c>
      <c r="BO441">
        <v>29</v>
      </c>
      <c r="BP441">
        <v>29</v>
      </c>
      <c r="BQ441">
        <v>29</v>
      </c>
      <c r="BR441">
        <v>29</v>
      </c>
      <c r="BS441">
        <v>29</v>
      </c>
      <c r="BT441">
        <v>29</v>
      </c>
      <c r="BU441">
        <v>29</v>
      </c>
      <c r="BV441">
        <v>29</v>
      </c>
      <c r="BW441">
        <v>29</v>
      </c>
      <c r="BX441">
        <v>29</v>
      </c>
      <c r="BY441">
        <v>29</v>
      </c>
      <c r="BZ441">
        <v>29</v>
      </c>
      <c r="CA441">
        <v>24.272727272727273</v>
      </c>
      <c r="CB441">
        <v>21</v>
      </c>
      <c r="CC441">
        <v>4.3900714427816849</v>
      </c>
      <c r="CD441">
        <v>0.18086436655654881</v>
      </c>
      <c r="CE441">
        <v>19</v>
      </c>
      <c r="CF441">
        <v>29</v>
      </c>
      <c r="CG441">
        <v>10</v>
      </c>
      <c r="CH441">
        <v>10</v>
      </c>
      <c r="CI441">
        <v>10</v>
      </c>
    </row>
    <row r="442" spans="1:87" x14ac:dyDescent="0.25">
      <c r="A442">
        <v>608</v>
      </c>
      <c r="B442">
        <v>299273</v>
      </c>
      <c r="C442" t="s">
        <v>1531</v>
      </c>
      <c r="D442" t="s">
        <v>1532</v>
      </c>
      <c r="E442" t="s">
        <v>1533</v>
      </c>
      <c r="F442">
        <v>58.13</v>
      </c>
      <c r="G442" t="s">
        <v>108</v>
      </c>
      <c r="H442">
        <v>58.1</v>
      </c>
      <c r="I442" t="s">
        <v>90</v>
      </c>
      <c r="J442">
        <v>58</v>
      </c>
      <c r="K442" t="s">
        <v>91</v>
      </c>
      <c r="L442" t="s">
        <v>92</v>
      </c>
      <c r="M442" t="s">
        <v>93</v>
      </c>
      <c r="N442">
        <v>113</v>
      </c>
      <c r="O442" t="s">
        <v>119</v>
      </c>
      <c r="P442">
        <v>11</v>
      </c>
      <c r="Q442" t="s">
        <v>95</v>
      </c>
      <c r="R442">
        <v>1</v>
      </c>
      <c r="S442" t="s">
        <v>96</v>
      </c>
      <c r="T442">
        <v>1</v>
      </c>
      <c r="U442" t="s">
        <v>97</v>
      </c>
      <c r="V442">
        <v>11</v>
      </c>
      <c r="W442" t="s">
        <v>97</v>
      </c>
      <c r="X442">
        <v>1</v>
      </c>
      <c r="Y442" t="s">
        <v>98</v>
      </c>
      <c r="Z442">
        <v>1991</v>
      </c>
      <c r="AA442">
        <v>28</v>
      </c>
      <c r="AB442">
        <v>555050000</v>
      </c>
      <c r="AC442">
        <v>40</v>
      </c>
      <c r="AD442" t="s">
        <v>283</v>
      </c>
      <c r="AE442" t="s">
        <v>121</v>
      </c>
      <c r="AF442" t="s">
        <v>122</v>
      </c>
      <c r="AG442" t="s">
        <v>297</v>
      </c>
      <c r="AH442" t="s">
        <v>137</v>
      </c>
      <c r="AI442">
        <v>64</v>
      </c>
      <c r="AJ442">
        <v>64</v>
      </c>
      <c r="AK442">
        <v>65</v>
      </c>
      <c r="AL442">
        <v>65</v>
      </c>
      <c r="AM442">
        <v>66</v>
      </c>
      <c r="AN442">
        <v>64</v>
      </c>
      <c r="AO442">
        <v>73</v>
      </c>
      <c r="AP442">
        <v>57</v>
      </c>
      <c r="AQ442">
        <v>58</v>
      </c>
      <c r="AR442">
        <v>65</v>
      </c>
      <c r="AS442">
        <v>64</v>
      </c>
      <c r="AT442">
        <v>71</v>
      </c>
      <c r="AU442">
        <v>71</v>
      </c>
      <c r="AV442">
        <v>75</v>
      </c>
      <c r="AW442">
        <v>58</v>
      </c>
      <c r="AX442">
        <v>67</v>
      </c>
      <c r="AY442">
        <v>78</v>
      </c>
      <c r="AZ442">
        <v>75</v>
      </c>
      <c r="BA442">
        <v>74</v>
      </c>
      <c r="BB442">
        <v>67</v>
      </c>
      <c r="BC442">
        <v>74</v>
      </c>
      <c r="BD442">
        <v>71</v>
      </c>
      <c r="BE442">
        <v>78</v>
      </c>
      <c r="BF442">
        <v>76</v>
      </c>
      <c r="BG442">
        <v>75</v>
      </c>
      <c r="BH442">
        <v>75</v>
      </c>
      <c r="BI442">
        <v>76</v>
      </c>
      <c r="BJ442">
        <v>69</v>
      </c>
      <c r="BK442">
        <v>72</v>
      </c>
      <c r="BL442">
        <v>70</v>
      </c>
      <c r="BM442">
        <v>70</v>
      </c>
      <c r="BN442">
        <v>65</v>
      </c>
      <c r="BO442">
        <v>68</v>
      </c>
      <c r="BP442">
        <v>68</v>
      </c>
      <c r="BQ442">
        <v>64</v>
      </c>
      <c r="BR442">
        <v>63</v>
      </c>
      <c r="BS442">
        <v>69</v>
      </c>
      <c r="BT442">
        <v>69</v>
      </c>
      <c r="BU442">
        <v>68</v>
      </c>
      <c r="BV442">
        <v>70</v>
      </c>
      <c r="BW442">
        <v>75</v>
      </c>
      <c r="BX442">
        <v>76</v>
      </c>
      <c r="BY442">
        <v>64</v>
      </c>
      <c r="BZ442">
        <v>63</v>
      </c>
      <c r="CA442">
        <v>68.840909090909093</v>
      </c>
      <c r="CB442">
        <v>69</v>
      </c>
      <c r="CC442">
        <v>5.4343574610803067</v>
      </c>
      <c r="CD442">
        <v>7.8940814885286717E-2</v>
      </c>
      <c r="CE442">
        <v>57</v>
      </c>
      <c r="CF442">
        <v>78</v>
      </c>
      <c r="CG442">
        <v>21</v>
      </c>
      <c r="CH442">
        <v>-1</v>
      </c>
      <c r="CI442">
        <v>1</v>
      </c>
    </row>
    <row r="443" spans="1:87" x14ac:dyDescent="0.25">
      <c r="A443">
        <v>610</v>
      </c>
      <c r="B443">
        <v>300045</v>
      </c>
      <c r="C443" t="s">
        <v>1534</v>
      </c>
      <c r="D443" t="s">
        <v>1535</v>
      </c>
      <c r="E443" t="s">
        <v>1536</v>
      </c>
      <c r="F443">
        <v>94.12</v>
      </c>
      <c r="G443" t="s">
        <v>1503</v>
      </c>
      <c r="H443">
        <v>94.1</v>
      </c>
      <c r="I443" t="s">
        <v>1420</v>
      </c>
      <c r="J443">
        <v>94</v>
      </c>
      <c r="K443" t="s">
        <v>496</v>
      </c>
      <c r="L443" t="s">
        <v>497</v>
      </c>
      <c r="M443" t="s">
        <v>498</v>
      </c>
      <c r="N443">
        <v>529</v>
      </c>
      <c r="O443" t="s">
        <v>428</v>
      </c>
      <c r="P443">
        <v>52</v>
      </c>
      <c r="Q443" t="s">
        <v>429</v>
      </c>
      <c r="R443">
        <v>5</v>
      </c>
      <c r="S443" t="s">
        <v>143</v>
      </c>
      <c r="T443">
        <v>1</v>
      </c>
      <c r="U443" t="s">
        <v>97</v>
      </c>
      <c r="V443">
        <v>11</v>
      </c>
      <c r="W443" t="s">
        <v>97</v>
      </c>
      <c r="X443">
        <v>1</v>
      </c>
      <c r="Y443" t="s">
        <v>98</v>
      </c>
      <c r="Z443">
        <v>2010</v>
      </c>
      <c r="AC443">
        <v>0</v>
      </c>
      <c r="AD443" t="s">
        <v>147</v>
      </c>
      <c r="AE443" t="s">
        <v>146</v>
      </c>
      <c r="AF443" t="s">
        <v>147</v>
      </c>
      <c r="AG443" t="s">
        <v>136</v>
      </c>
      <c r="AH443" t="s">
        <v>144</v>
      </c>
      <c r="AI443">
        <v>56</v>
      </c>
      <c r="AJ443">
        <v>56</v>
      </c>
      <c r="AK443">
        <v>55</v>
      </c>
      <c r="AL443">
        <v>53</v>
      </c>
      <c r="AM443">
        <v>55</v>
      </c>
      <c r="AN443">
        <v>55</v>
      </c>
      <c r="AO443">
        <v>53</v>
      </c>
      <c r="AP443">
        <v>56</v>
      </c>
      <c r="AQ443">
        <v>52</v>
      </c>
      <c r="AR443">
        <v>58</v>
      </c>
      <c r="AS443">
        <v>54</v>
      </c>
      <c r="AT443">
        <v>54</v>
      </c>
      <c r="AU443">
        <v>55</v>
      </c>
      <c r="AV443">
        <v>57</v>
      </c>
      <c r="AW443">
        <v>55</v>
      </c>
      <c r="AX443">
        <v>56</v>
      </c>
      <c r="AY443">
        <v>55</v>
      </c>
      <c r="AZ443">
        <v>54</v>
      </c>
      <c r="BA443">
        <v>56</v>
      </c>
      <c r="BB443">
        <v>54</v>
      </c>
      <c r="BC443">
        <v>55</v>
      </c>
      <c r="BD443">
        <v>54</v>
      </c>
      <c r="BE443">
        <v>54</v>
      </c>
      <c r="BF443">
        <v>54</v>
      </c>
      <c r="BG443">
        <v>54</v>
      </c>
      <c r="BH443">
        <v>52</v>
      </c>
      <c r="BI443">
        <v>57</v>
      </c>
      <c r="BJ443">
        <v>57</v>
      </c>
      <c r="BK443">
        <v>55</v>
      </c>
      <c r="BL443">
        <v>54</v>
      </c>
      <c r="BM443">
        <v>55</v>
      </c>
      <c r="BN443">
        <v>52</v>
      </c>
      <c r="BO443">
        <v>52</v>
      </c>
      <c r="BP443">
        <v>55</v>
      </c>
      <c r="BQ443">
        <v>52</v>
      </c>
      <c r="BR443">
        <v>53</v>
      </c>
      <c r="BS443">
        <v>55</v>
      </c>
      <c r="BT443">
        <v>54</v>
      </c>
      <c r="BU443">
        <v>52</v>
      </c>
      <c r="BV443">
        <v>53</v>
      </c>
      <c r="BW443">
        <v>55</v>
      </c>
      <c r="BX443">
        <v>58</v>
      </c>
      <c r="BY443">
        <v>53</v>
      </c>
      <c r="BZ443">
        <v>54</v>
      </c>
      <c r="CA443">
        <v>54.5</v>
      </c>
      <c r="CB443">
        <v>54.5</v>
      </c>
      <c r="CC443">
        <v>1.5921318164430471</v>
      </c>
      <c r="CD443">
        <v>2.9213427824643066E-2</v>
      </c>
      <c r="CE443">
        <v>52</v>
      </c>
      <c r="CF443">
        <v>58</v>
      </c>
      <c r="CG443">
        <v>6</v>
      </c>
      <c r="CH443">
        <v>-2</v>
      </c>
      <c r="CI443">
        <v>2</v>
      </c>
    </row>
    <row r="444" spans="1:87" x14ac:dyDescent="0.25">
      <c r="A444">
        <v>611</v>
      </c>
      <c r="B444">
        <v>300060</v>
      </c>
      <c r="C444" t="s">
        <v>1537</v>
      </c>
      <c r="D444" t="s">
        <v>1538</v>
      </c>
      <c r="E444" t="s">
        <v>1539</v>
      </c>
      <c r="F444">
        <v>63.1</v>
      </c>
      <c r="G444" t="s">
        <v>171</v>
      </c>
      <c r="H444">
        <v>63.1</v>
      </c>
      <c r="I444" t="s">
        <v>171</v>
      </c>
      <c r="J444">
        <v>63</v>
      </c>
      <c r="K444" t="s">
        <v>172</v>
      </c>
      <c r="L444" t="s">
        <v>131</v>
      </c>
      <c r="M444" t="s">
        <v>132</v>
      </c>
      <c r="N444">
        <v>231</v>
      </c>
      <c r="O444" t="s">
        <v>353</v>
      </c>
      <c r="P444">
        <v>23</v>
      </c>
      <c r="Q444" t="s">
        <v>354</v>
      </c>
      <c r="R444">
        <v>2</v>
      </c>
      <c r="S444" t="s">
        <v>355</v>
      </c>
      <c r="T444">
        <v>6</v>
      </c>
      <c r="U444" t="s">
        <v>266</v>
      </c>
      <c r="V444">
        <v>70</v>
      </c>
      <c r="W444" t="s">
        <v>267</v>
      </c>
      <c r="X444">
        <v>3</v>
      </c>
      <c r="Y444" t="s">
        <v>240</v>
      </c>
      <c r="Z444">
        <v>2021</v>
      </c>
      <c r="AB444">
        <v>6600000</v>
      </c>
      <c r="AC444">
        <v>0</v>
      </c>
      <c r="AD444" t="s">
        <v>147</v>
      </c>
      <c r="AE444" t="s">
        <v>85</v>
      </c>
      <c r="AF444" t="s">
        <v>356</v>
      </c>
      <c r="AG444" t="s">
        <v>123</v>
      </c>
      <c r="AH444" t="s">
        <v>144</v>
      </c>
      <c r="AI444">
        <v>3</v>
      </c>
      <c r="AJ444">
        <v>3</v>
      </c>
      <c r="AK444">
        <v>3</v>
      </c>
      <c r="AL444">
        <v>3</v>
      </c>
      <c r="AM444">
        <v>3</v>
      </c>
      <c r="AN444">
        <v>3</v>
      </c>
      <c r="AO444">
        <v>3</v>
      </c>
      <c r="AP444">
        <v>3</v>
      </c>
      <c r="AQ444">
        <v>3</v>
      </c>
      <c r="AR444">
        <v>3</v>
      </c>
      <c r="AS444">
        <v>3</v>
      </c>
      <c r="AT444">
        <v>3</v>
      </c>
      <c r="AU444">
        <v>3</v>
      </c>
      <c r="AV444">
        <v>3</v>
      </c>
      <c r="AW444">
        <v>3</v>
      </c>
      <c r="AX444">
        <v>3</v>
      </c>
      <c r="AY444">
        <v>3</v>
      </c>
      <c r="AZ444">
        <v>3</v>
      </c>
      <c r="BA444">
        <v>3</v>
      </c>
      <c r="BB444">
        <v>3</v>
      </c>
      <c r="BC444">
        <v>3</v>
      </c>
      <c r="BD444">
        <v>3</v>
      </c>
      <c r="BE444">
        <v>3</v>
      </c>
      <c r="BF444">
        <v>3</v>
      </c>
      <c r="BG444">
        <v>3</v>
      </c>
      <c r="BH444">
        <v>3</v>
      </c>
      <c r="BI444">
        <v>3</v>
      </c>
      <c r="BJ444">
        <v>3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4</v>
      </c>
      <c r="BU444">
        <v>4</v>
      </c>
      <c r="BV444">
        <v>4</v>
      </c>
      <c r="BW444">
        <v>4</v>
      </c>
      <c r="BX444">
        <v>4</v>
      </c>
      <c r="BY444">
        <v>4</v>
      </c>
      <c r="BZ444">
        <v>4</v>
      </c>
      <c r="CA444">
        <v>3.1590909090909092</v>
      </c>
      <c r="CB444">
        <v>3</v>
      </c>
      <c r="CC444">
        <v>0.36998942902446835</v>
      </c>
      <c r="CD444">
        <v>0.11711895595019142</v>
      </c>
      <c r="CE444">
        <v>3</v>
      </c>
      <c r="CF444">
        <v>4</v>
      </c>
      <c r="CG444">
        <v>1</v>
      </c>
      <c r="CH444">
        <v>1</v>
      </c>
      <c r="CI444">
        <v>1</v>
      </c>
    </row>
    <row r="445" spans="1:87" x14ac:dyDescent="0.25">
      <c r="A445">
        <v>612</v>
      </c>
      <c r="B445">
        <v>300468</v>
      </c>
      <c r="C445" t="s">
        <v>1540</v>
      </c>
      <c r="D445" t="s">
        <v>1541</v>
      </c>
      <c r="E445" t="s">
        <v>1542</v>
      </c>
      <c r="F445">
        <v>47.71</v>
      </c>
      <c r="G445" t="s">
        <v>601</v>
      </c>
      <c r="H445">
        <v>47.7</v>
      </c>
      <c r="I445" t="s">
        <v>279</v>
      </c>
      <c r="J445">
        <v>47</v>
      </c>
      <c r="K445" t="s">
        <v>280</v>
      </c>
      <c r="L445" t="s">
        <v>281</v>
      </c>
      <c r="M445" t="s">
        <v>282</v>
      </c>
      <c r="N445">
        <v>113</v>
      </c>
      <c r="O445" t="s">
        <v>119</v>
      </c>
      <c r="P445">
        <v>11</v>
      </c>
      <c r="Q445" t="s">
        <v>95</v>
      </c>
      <c r="R445">
        <v>1</v>
      </c>
      <c r="S445" t="s">
        <v>96</v>
      </c>
      <c r="T445">
        <v>1</v>
      </c>
      <c r="U445" t="s">
        <v>97</v>
      </c>
      <c r="V445">
        <v>11</v>
      </c>
      <c r="W445" t="s">
        <v>97</v>
      </c>
      <c r="X445">
        <v>1</v>
      </c>
      <c r="Y445" t="s">
        <v>98</v>
      </c>
      <c r="Z445">
        <v>1996</v>
      </c>
      <c r="AA445">
        <v>105</v>
      </c>
      <c r="AB445">
        <v>5526210000</v>
      </c>
      <c r="AC445">
        <v>61</v>
      </c>
      <c r="AD445" t="s">
        <v>145</v>
      </c>
      <c r="AE445" t="s">
        <v>155</v>
      </c>
      <c r="AF445" t="s">
        <v>156</v>
      </c>
      <c r="AG445" t="s">
        <v>157</v>
      </c>
      <c r="AH445" t="s">
        <v>124</v>
      </c>
      <c r="AI445">
        <v>49</v>
      </c>
      <c r="AJ445">
        <v>68</v>
      </c>
      <c r="AK445">
        <v>55</v>
      </c>
      <c r="AL445">
        <v>59</v>
      </c>
      <c r="AM445">
        <v>56</v>
      </c>
      <c r="AN445">
        <v>67</v>
      </c>
      <c r="AO445">
        <v>58</v>
      </c>
      <c r="AP445">
        <v>68</v>
      </c>
      <c r="AQ445">
        <v>65</v>
      </c>
      <c r="AR445">
        <v>63</v>
      </c>
      <c r="AS445">
        <v>71</v>
      </c>
      <c r="AT445">
        <v>71</v>
      </c>
      <c r="AU445">
        <v>74</v>
      </c>
      <c r="AV445">
        <v>75</v>
      </c>
      <c r="AW445">
        <v>55</v>
      </c>
      <c r="AX445">
        <v>54</v>
      </c>
      <c r="AY445">
        <v>56</v>
      </c>
      <c r="AZ445">
        <v>58</v>
      </c>
      <c r="BA445">
        <v>75</v>
      </c>
      <c r="BB445">
        <v>57</v>
      </c>
      <c r="BC445">
        <v>56</v>
      </c>
      <c r="BD445">
        <v>59</v>
      </c>
      <c r="BE445">
        <v>54</v>
      </c>
      <c r="BF445">
        <v>65</v>
      </c>
      <c r="BG445">
        <v>60</v>
      </c>
      <c r="BH445">
        <v>62</v>
      </c>
      <c r="BI445">
        <v>61</v>
      </c>
      <c r="BJ445">
        <v>61</v>
      </c>
      <c r="BK445">
        <v>59</v>
      </c>
      <c r="BL445">
        <v>57</v>
      </c>
      <c r="BM445">
        <v>66</v>
      </c>
      <c r="BN445">
        <v>62</v>
      </c>
      <c r="BO445">
        <v>61</v>
      </c>
      <c r="BP445">
        <v>60</v>
      </c>
      <c r="BQ445">
        <v>44</v>
      </c>
      <c r="BR445">
        <v>53</v>
      </c>
      <c r="BS445">
        <v>53</v>
      </c>
      <c r="BT445">
        <v>34</v>
      </c>
      <c r="BU445">
        <v>57</v>
      </c>
      <c r="BV445">
        <v>51</v>
      </c>
      <c r="BW445">
        <v>52</v>
      </c>
      <c r="BX445">
        <v>49</v>
      </c>
      <c r="BY445">
        <v>50</v>
      </c>
      <c r="BZ445">
        <v>53</v>
      </c>
      <c r="CA445">
        <v>58.93181818181818</v>
      </c>
      <c r="CB445">
        <v>58.5</v>
      </c>
      <c r="CC445">
        <v>8.2049268445436407</v>
      </c>
      <c r="CD445">
        <v>0.13922745127648292</v>
      </c>
      <c r="CE445">
        <v>34</v>
      </c>
      <c r="CF445">
        <v>75</v>
      </c>
      <c r="CG445">
        <v>41</v>
      </c>
      <c r="CH445">
        <v>4</v>
      </c>
      <c r="CI445">
        <v>4</v>
      </c>
    </row>
    <row r="446" spans="1:87" x14ac:dyDescent="0.25">
      <c r="A446">
        <v>613</v>
      </c>
      <c r="B446">
        <v>300522</v>
      </c>
      <c r="C446" t="s">
        <v>1543</v>
      </c>
      <c r="D446" t="s">
        <v>1544</v>
      </c>
      <c r="E446" t="s">
        <v>1545</v>
      </c>
      <c r="F446">
        <v>58.12</v>
      </c>
      <c r="G446" t="s">
        <v>89</v>
      </c>
      <c r="H446">
        <v>58.1</v>
      </c>
      <c r="I446" t="s">
        <v>90</v>
      </c>
      <c r="J446">
        <v>58</v>
      </c>
      <c r="K446" t="s">
        <v>91</v>
      </c>
      <c r="L446" t="s">
        <v>92</v>
      </c>
      <c r="M446" t="s">
        <v>93</v>
      </c>
      <c r="N446">
        <v>231</v>
      </c>
      <c r="O446" t="s">
        <v>353</v>
      </c>
      <c r="P446">
        <v>23</v>
      </c>
      <c r="Q446" t="s">
        <v>354</v>
      </c>
      <c r="R446">
        <v>2</v>
      </c>
      <c r="S446" t="s">
        <v>355</v>
      </c>
      <c r="T446">
        <v>1</v>
      </c>
      <c r="U446" t="s">
        <v>97</v>
      </c>
      <c r="V446">
        <v>11</v>
      </c>
      <c r="W446" t="s">
        <v>97</v>
      </c>
      <c r="X446">
        <v>1</v>
      </c>
      <c r="Y446" t="s">
        <v>98</v>
      </c>
      <c r="Z446">
        <v>2022</v>
      </c>
      <c r="AB446">
        <v>45050000</v>
      </c>
      <c r="AC446">
        <v>0</v>
      </c>
      <c r="AD446" t="s">
        <v>147</v>
      </c>
      <c r="AE446" t="s">
        <v>104</v>
      </c>
      <c r="AF446" t="s">
        <v>274</v>
      </c>
      <c r="AG446" t="s">
        <v>123</v>
      </c>
      <c r="AH446" t="s">
        <v>144</v>
      </c>
      <c r="AI446">
        <v>236</v>
      </c>
      <c r="AJ446">
        <v>235</v>
      </c>
      <c r="AK446">
        <v>241</v>
      </c>
      <c r="AL446">
        <v>238</v>
      </c>
      <c r="AM446">
        <v>237</v>
      </c>
      <c r="AN446">
        <v>240</v>
      </c>
      <c r="AO446">
        <v>239</v>
      </c>
      <c r="AP446">
        <v>237</v>
      </c>
      <c r="AQ446">
        <v>238</v>
      </c>
      <c r="AR446">
        <v>235</v>
      </c>
      <c r="AS446">
        <v>235</v>
      </c>
      <c r="AT446">
        <v>235</v>
      </c>
      <c r="AU446">
        <v>238</v>
      </c>
      <c r="AV446">
        <v>235</v>
      </c>
      <c r="AW446">
        <v>236</v>
      </c>
      <c r="AX446">
        <v>235</v>
      </c>
      <c r="AY446">
        <v>236</v>
      </c>
      <c r="AZ446">
        <v>236</v>
      </c>
      <c r="BA446">
        <v>240</v>
      </c>
      <c r="BB446">
        <v>238</v>
      </c>
      <c r="BC446">
        <v>235</v>
      </c>
      <c r="BD446">
        <v>238</v>
      </c>
      <c r="BE446">
        <v>241</v>
      </c>
      <c r="BF446">
        <v>239</v>
      </c>
      <c r="BG446">
        <v>235</v>
      </c>
      <c r="BH446">
        <v>236</v>
      </c>
      <c r="BI446">
        <v>91</v>
      </c>
      <c r="BJ446">
        <v>84</v>
      </c>
      <c r="BK446">
        <v>91</v>
      </c>
      <c r="BL446">
        <v>91</v>
      </c>
      <c r="BM446">
        <v>91</v>
      </c>
      <c r="BN446">
        <v>94</v>
      </c>
      <c r="BO446">
        <v>91</v>
      </c>
      <c r="BP446">
        <v>91</v>
      </c>
      <c r="BQ446">
        <v>91</v>
      </c>
      <c r="BR446">
        <v>92</v>
      </c>
      <c r="BS446">
        <v>93</v>
      </c>
      <c r="BT446">
        <v>99</v>
      </c>
      <c r="BU446">
        <v>94</v>
      </c>
      <c r="BV446">
        <v>94</v>
      </c>
      <c r="BW446">
        <v>94</v>
      </c>
      <c r="BX446">
        <v>91</v>
      </c>
      <c r="BY446">
        <v>95</v>
      </c>
      <c r="BZ446">
        <v>95</v>
      </c>
      <c r="CA446">
        <v>177.86363636363637</v>
      </c>
      <c r="CB446">
        <v>235</v>
      </c>
      <c r="CC446">
        <v>72.029254686241131</v>
      </c>
      <c r="CD446">
        <v>0.40496897600237791</v>
      </c>
      <c r="CE446">
        <v>84</v>
      </c>
      <c r="CF446">
        <v>241</v>
      </c>
      <c r="CG446">
        <v>157</v>
      </c>
      <c r="CH446">
        <v>-141</v>
      </c>
      <c r="CI446">
        <v>141</v>
      </c>
    </row>
    <row r="447" spans="1:87" x14ac:dyDescent="0.25">
      <c r="A447">
        <v>617</v>
      </c>
      <c r="B447">
        <v>301097</v>
      </c>
      <c r="C447" t="s">
        <v>1546</v>
      </c>
      <c r="D447" t="s">
        <v>1547</v>
      </c>
      <c r="E447" t="s">
        <v>1548</v>
      </c>
      <c r="F447">
        <v>62.1</v>
      </c>
      <c r="G447" t="s">
        <v>244</v>
      </c>
      <c r="H447">
        <v>62.1</v>
      </c>
      <c r="I447" t="s">
        <v>244</v>
      </c>
      <c r="J447">
        <v>62</v>
      </c>
      <c r="K447" t="s">
        <v>130</v>
      </c>
      <c r="L447" t="s">
        <v>131</v>
      </c>
      <c r="M447" t="s">
        <v>132</v>
      </c>
      <c r="N447">
        <v>113</v>
      </c>
      <c r="O447" t="s">
        <v>119</v>
      </c>
      <c r="P447">
        <v>11</v>
      </c>
      <c r="Q447" t="s">
        <v>95</v>
      </c>
      <c r="R447">
        <v>1</v>
      </c>
      <c r="S447" t="s">
        <v>96</v>
      </c>
      <c r="T447">
        <v>6</v>
      </c>
      <c r="U447" t="s">
        <v>266</v>
      </c>
      <c r="V447">
        <v>70</v>
      </c>
      <c r="W447" t="s">
        <v>267</v>
      </c>
      <c r="X447">
        <v>3</v>
      </c>
      <c r="Y447" t="s">
        <v>240</v>
      </c>
      <c r="Z447">
        <v>2014</v>
      </c>
      <c r="AA447">
        <v>6</v>
      </c>
      <c r="AB447">
        <v>143950000</v>
      </c>
      <c r="AC447">
        <v>22</v>
      </c>
      <c r="AD447" t="s">
        <v>195</v>
      </c>
      <c r="AE447" t="s">
        <v>110</v>
      </c>
      <c r="AF447" t="s">
        <v>174</v>
      </c>
      <c r="AG447" t="s">
        <v>102</v>
      </c>
      <c r="AH447" t="s">
        <v>175</v>
      </c>
      <c r="AI447">
        <v>39</v>
      </c>
      <c r="AJ447">
        <v>39</v>
      </c>
      <c r="AK447">
        <v>39</v>
      </c>
      <c r="AL447">
        <v>39</v>
      </c>
      <c r="AM447">
        <v>39</v>
      </c>
      <c r="AN447">
        <v>39</v>
      </c>
      <c r="AO447">
        <v>39</v>
      </c>
      <c r="AP447">
        <v>39</v>
      </c>
      <c r="AQ447">
        <v>39</v>
      </c>
      <c r="AR447">
        <v>39</v>
      </c>
      <c r="AS447">
        <v>39</v>
      </c>
      <c r="AT447">
        <v>39</v>
      </c>
      <c r="AU447">
        <v>39</v>
      </c>
      <c r="AV447">
        <v>39</v>
      </c>
      <c r="AW447">
        <v>41</v>
      </c>
      <c r="AX447">
        <v>41</v>
      </c>
      <c r="AY447">
        <v>41</v>
      </c>
      <c r="AZ447">
        <v>41</v>
      </c>
      <c r="BA447">
        <v>41</v>
      </c>
      <c r="BB447">
        <v>41</v>
      </c>
      <c r="BC447">
        <v>41</v>
      </c>
      <c r="BD447">
        <v>41</v>
      </c>
      <c r="BE447">
        <v>41</v>
      </c>
      <c r="BF447">
        <v>41</v>
      </c>
      <c r="BG447">
        <v>41</v>
      </c>
      <c r="BH447">
        <v>41</v>
      </c>
      <c r="BI447">
        <v>41</v>
      </c>
      <c r="BJ447">
        <v>41</v>
      </c>
      <c r="BK447">
        <v>41</v>
      </c>
      <c r="BL447">
        <v>41</v>
      </c>
      <c r="BM447">
        <v>41</v>
      </c>
      <c r="BN447">
        <v>41</v>
      </c>
      <c r="BO447">
        <v>41</v>
      </c>
      <c r="BP447">
        <v>41</v>
      </c>
      <c r="BQ447">
        <v>41</v>
      </c>
      <c r="BR447">
        <v>41</v>
      </c>
      <c r="BS447">
        <v>41</v>
      </c>
      <c r="BT447">
        <v>41</v>
      </c>
      <c r="BU447">
        <v>41</v>
      </c>
      <c r="BV447">
        <v>41</v>
      </c>
      <c r="BW447">
        <v>40</v>
      </c>
      <c r="BX447">
        <v>40</v>
      </c>
      <c r="BY447">
        <v>40</v>
      </c>
      <c r="BZ447">
        <v>40</v>
      </c>
      <c r="CA447">
        <v>40.272727272727273</v>
      </c>
      <c r="CB447">
        <v>41</v>
      </c>
      <c r="CC447">
        <v>0.92418754674821091</v>
      </c>
      <c r="CD447">
        <v>2.2948223508420587E-2</v>
      </c>
      <c r="CE447">
        <v>39</v>
      </c>
      <c r="CF447">
        <v>41</v>
      </c>
      <c r="CG447">
        <v>2</v>
      </c>
      <c r="CH447">
        <v>1</v>
      </c>
      <c r="CI447">
        <v>1</v>
      </c>
    </row>
    <row r="448" spans="1:87" x14ac:dyDescent="0.25">
      <c r="A448">
        <v>618</v>
      </c>
      <c r="B448">
        <v>301253</v>
      </c>
      <c r="C448" t="s">
        <v>1549</v>
      </c>
      <c r="D448" t="s">
        <v>568</v>
      </c>
      <c r="E448" t="s">
        <v>569</v>
      </c>
      <c r="F448">
        <v>63.91</v>
      </c>
      <c r="G448" t="s">
        <v>212</v>
      </c>
      <c r="H448">
        <v>63.9</v>
      </c>
      <c r="I448" t="s">
        <v>213</v>
      </c>
      <c r="J448">
        <v>63</v>
      </c>
      <c r="K448" t="s">
        <v>172</v>
      </c>
      <c r="L448" t="s">
        <v>131</v>
      </c>
      <c r="M448" t="s">
        <v>132</v>
      </c>
      <c r="N448">
        <v>114</v>
      </c>
      <c r="O448" t="s">
        <v>94</v>
      </c>
      <c r="P448">
        <v>11</v>
      </c>
      <c r="Q448" t="s">
        <v>95</v>
      </c>
      <c r="R448">
        <v>1</v>
      </c>
      <c r="S448" t="s">
        <v>96</v>
      </c>
      <c r="T448">
        <v>1</v>
      </c>
      <c r="U448" t="s">
        <v>97</v>
      </c>
      <c r="V448">
        <v>11</v>
      </c>
      <c r="W448" t="s">
        <v>97</v>
      </c>
      <c r="X448">
        <v>1</v>
      </c>
      <c r="Y448" t="s">
        <v>98</v>
      </c>
      <c r="Z448">
        <v>2021</v>
      </c>
      <c r="AA448">
        <v>13</v>
      </c>
      <c r="AB448">
        <v>372630000</v>
      </c>
      <c r="AC448">
        <v>30</v>
      </c>
      <c r="AD448" t="s">
        <v>134</v>
      </c>
      <c r="AE448" t="s">
        <v>125</v>
      </c>
      <c r="AF448" t="s">
        <v>135</v>
      </c>
      <c r="AG448" t="s">
        <v>123</v>
      </c>
      <c r="AH448" t="s">
        <v>137</v>
      </c>
      <c r="AI448">
        <v>25</v>
      </c>
      <c r="AJ448">
        <v>25</v>
      </c>
      <c r="AK448">
        <v>25</v>
      </c>
      <c r="AL448">
        <v>25</v>
      </c>
      <c r="AM448">
        <v>25</v>
      </c>
      <c r="AN448">
        <v>25</v>
      </c>
      <c r="AO448">
        <v>39</v>
      </c>
      <c r="AP448">
        <v>39</v>
      </c>
      <c r="AQ448">
        <v>38</v>
      </c>
      <c r="AR448">
        <v>38</v>
      </c>
      <c r="AS448">
        <v>39</v>
      </c>
      <c r="AT448">
        <v>38</v>
      </c>
      <c r="AU448">
        <v>39</v>
      </c>
      <c r="AV448">
        <v>38</v>
      </c>
      <c r="AW448">
        <v>38</v>
      </c>
      <c r="AX448">
        <v>39</v>
      </c>
      <c r="AY448">
        <v>38</v>
      </c>
      <c r="AZ448">
        <v>38</v>
      </c>
      <c r="BA448">
        <v>38</v>
      </c>
      <c r="BB448">
        <v>38</v>
      </c>
      <c r="BC448">
        <v>38</v>
      </c>
      <c r="BD448">
        <v>38</v>
      </c>
      <c r="BE448">
        <v>38</v>
      </c>
      <c r="BF448">
        <v>38</v>
      </c>
      <c r="BG448">
        <v>38</v>
      </c>
      <c r="BH448">
        <v>38</v>
      </c>
      <c r="BI448">
        <v>38</v>
      </c>
      <c r="BJ448">
        <v>38</v>
      </c>
      <c r="BK448">
        <v>38</v>
      </c>
      <c r="BL448">
        <v>38</v>
      </c>
      <c r="BM448">
        <v>38</v>
      </c>
      <c r="BN448">
        <v>38</v>
      </c>
      <c r="BO448">
        <v>38</v>
      </c>
      <c r="BP448">
        <v>38</v>
      </c>
      <c r="BQ448">
        <v>38</v>
      </c>
      <c r="BR448">
        <v>39</v>
      </c>
      <c r="BS448">
        <v>39</v>
      </c>
      <c r="BT448">
        <v>39</v>
      </c>
      <c r="BU448">
        <v>40</v>
      </c>
      <c r="BV448">
        <v>38</v>
      </c>
      <c r="BW448">
        <v>39</v>
      </c>
      <c r="BX448">
        <v>40</v>
      </c>
      <c r="BY448">
        <v>38</v>
      </c>
      <c r="BZ448">
        <v>38</v>
      </c>
      <c r="CA448">
        <v>36.522727272727273</v>
      </c>
      <c r="CB448">
        <v>38</v>
      </c>
      <c r="CC448">
        <v>4.6630094901560533</v>
      </c>
      <c r="CD448">
        <v>0.12767418641373138</v>
      </c>
      <c r="CE448">
        <v>25</v>
      </c>
      <c r="CF448">
        <v>40</v>
      </c>
      <c r="CG448">
        <v>15</v>
      </c>
      <c r="CH448">
        <v>13</v>
      </c>
      <c r="CI448">
        <v>13</v>
      </c>
    </row>
    <row r="449" spans="1:87" x14ac:dyDescent="0.25">
      <c r="A449">
        <v>619</v>
      </c>
      <c r="B449">
        <v>301414</v>
      </c>
      <c r="C449" t="s">
        <v>1550</v>
      </c>
      <c r="D449" t="s">
        <v>1551</v>
      </c>
      <c r="E449" t="s">
        <v>1552</v>
      </c>
      <c r="F449">
        <v>94.99</v>
      </c>
      <c r="G449" t="s">
        <v>494</v>
      </c>
      <c r="H449">
        <v>94.9</v>
      </c>
      <c r="I449" t="s">
        <v>495</v>
      </c>
      <c r="J449">
        <v>94</v>
      </c>
      <c r="K449" t="s">
        <v>496</v>
      </c>
      <c r="L449" t="s">
        <v>497</v>
      </c>
      <c r="M449" t="s">
        <v>498</v>
      </c>
      <c r="N449">
        <v>569</v>
      </c>
      <c r="O449" t="s">
        <v>499</v>
      </c>
      <c r="P449">
        <v>56</v>
      </c>
      <c r="Q449" t="s">
        <v>265</v>
      </c>
      <c r="R449">
        <v>5</v>
      </c>
      <c r="S449" t="s">
        <v>143</v>
      </c>
      <c r="T449">
        <v>6</v>
      </c>
      <c r="U449" t="s">
        <v>266</v>
      </c>
      <c r="V449">
        <v>70</v>
      </c>
      <c r="W449" t="s">
        <v>267</v>
      </c>
      <c r="X449">
        <v>3</v>
      </c>
      <c r="Y449" t="s">
        <v>240</v>
      </c>
      <c r="Z449">
        <v>2017</v>
      </c>
      <c r="AC449">
        <v>0</v>
      </c>
      <c r="AD449" t="s">
        <v>147</v>
      </c>
      <c r="AE449" t="s">
        <v>146</v>
      </c>
      <c r="AF449" t="s">
        <v>147</v>
      </c>
      <c r="AG449" t="s">
        <v>233</v>
      </c>
      <c r="AH449" t="s">
        <v>144</v>
      </c>
      <c r="AI449">
        <v>276</v>
      </c>
      <c r="AJ449">
        <v>276</v>
      </c>
      <c r="AK449">
        <v>275</v>
      </c>
      <c r="AL449">
        <v>275</v>
      </c>
      <c r="AM449">
        <v>275</v>
      </c>
      <c r="AN449">
        <v>275</v>
      </c>
      <c r="AO449">
        <v>275</v>
      </c>
      <c r="AP449">
        <v>275</v>
      </c>
      <c r="AQ449">
        <v>276</v>
      </c>
      <c r="AR449">
        <v>275</v>
      </c>
      <c r="AS449">
        <v>276</v>
      </c>
      <c r="AT449">
        <v>275</v>
      </c>
      <c r="AU449">
        <v>275</v>
      </c>
      <c r="AV449">
        <v>275</v>
      </c>
      <c r="AW449">
        <v>272</v>
      </c>
      <c r="AX449">
        <v>261</v>
      </c>
      <c r="AY449">
        <v>261</v>
      </c>
      <c r="AZ449">
        <v>261</v>
      </c>
      <c r="BA449">
        <v>261</v>
      </c>
      <c r="BB449">
        <v>261</v>
      </c>
      <c r="BC449">
        <v>261</v>
      </c>
      <c r="BD449">
        <v>261</v>
      </c>
      <c r="BE449">
        <v>261</v>
      </c>
      <c r="BF449">
        <v>261</v>
      </c>
      <c r="BG449">
        <v>240</v>
      </c>
      <c r="BH449">
        <v>240</v>
      </c>
      <c r="BI449">
        <v>240</v>
      </c>
      <c r="BJ449">
        <v>240</v>
      </c>
      <c r="BK449">
        <v>240</v>
      </c>
      <c r="BL449">
        <v>240</v>
      </c>
      <c r="BM449">
        <v>240</v>
      </c>
      <c r="BN449">
        <v>240</v>
      </c>
      <c r="BO449">
        <v>240</v>
      </c>
      <c r="BP449">
        <v>240</v>
      </c>
      <c r="BQ449">
        <v>240</v>
      </c>
      <c r="BR449">
        <v>240</v>
      </c>
      <c r="BS449">
        <v>240</v>
      </c>
      <c r="BT449">
        <v>241</v>
      </c>
      <c r="BU449">
        <v>242</v>
      </c>
      <c r="BV449">
        <v>241</v>
      </c>
      <c r="BW449">
        <v>243</v>
      </c>
      <c r="BX449">
        <v>243</v>
      </c>
      <c r="BY449">
        <v>268</v>
      </c>
      <c r="BZ449">
        <v>268</v>
      </c>
      <c r="CA449">
        <v>257.75</v>
      </c>
      <c r="CB449">
        <v>261</v>
      </c>
      <c r="CC449">
        <v>15.368534753356135</v>
      </c>
      <c r="CD449">
        <v>5.9625741041148927E-2</v>
      </c>
      <c r="CE449">
        <v>240</v>
      </c>
      <c r="CF449">
        <v>276</v>
      </c>
      <c r="CG449">
        <v>36</v>
      </c>
      <c r="CH449">
        <v>-8</v>
      </c>
      <c r="CI449">
        <v>8</v>
      </c>
    </row>
    <row r="450" spans="1:87" x14ac:dyDescent="0.25">
      <c r="A450">
        <v>621</v>
      </c>
      <c r="B450">
        <v>302162</v>
      </c>
      <c r="C450" t="s">
        <v>1553</v>
      </c>
      <c r="D450" t="s">
        <v>1184</v>
      </c>
      <c r="E450" t="s">
        <v>1185</v>
      </c>
      <c r="F450">
        <v>62.2</v>
      </c>
      <c r="G450" t="s">
        <v>129</v>
      </c>
      <c r="H450">
        <v>62.2</v>
      </c>
      <c r="I450" t="s">
        <v>129</v>
      </c>
      <c r="J450">
        <v>62</v>
      </c>
      <c r="K450" t="s">
        <v>130</v>
      </c>
      <c r="L450" t="s">
        <v>131</v>
      </c>
      <c r="M450" t="s">
        <v>132</v>
      </c>
      <c r="N450">
        <v>113</v>
      </c>
      <c r="O450" t="s">
        <v>119</v>
      </c>
      <c r="P450">
        <v>11</v>
      </c>
      <c r="Q450" t="s">
        <v>95</v>
      </c>
      <c r="R450">
        <v>1</v>
      </c>
      <c r="S450" t="s">
        <v>96</v>
      </c>
      <c r="T450">
        <v>1</v>
      </c>
      <c r="U450" t="s">
        <v>97</v>
      </c>
      <c r="V450">
        <v>11</v>
      </c>
      <c r="W450" t="s">
        <v>97</v>
      </c>
      <c r="X450">
        <v>1</v>
      </c>
      <c r="Y450" t="s">
        <v>98</v>
      </c>
      <c r="Z450">
        <v>2020</v>
      </c>
      <c r="AA450">
        <v>8</v>
      </c>
      <c r="AB450">
        <v>416560000</v>
      </c>
      <c r="AC450">
        <v>22</v>
      </c>
      <c r="AD450" t="s">
        <v>195</v>
      </c>
      <c r="AE450" t="s">
        <v>125</v>
      </c>
      <c r="AF450" t="s">
        <v>135</v>
      </c>
      <c r="AG450" t="s">
        <v>233</v>
      </c>
      <c r="AH450" t="s">
        <v>175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 t="e">
        <v>#NUM!</v>
      </c>
      <c r="CE450">
        <v>0</v>
      </c>
      <c r="CF450">
        <v>0</v>
      </c>
      <c r="CG450">
        <v>0</v>
      </c>
      <c r="CH450">
        <v>0</v>
      </c>
      <c r="CI450">
        <v>0</v>
      </c>
    </row>
    <row r="451" spans="1:87" x14ac:dyDescent="0.25">
      <c r="A451">
        <v>622</v>
      </c>
      <c r="B451">
        <v>302380</v>
      </c>
      <c r="C451" t="s">
        <v>1554</v>
      </c>
      <c r="D451" t="s">
        <v>1555</v>
      </c>
      <c r="E451" t="s">
        <v>1556</v>
      </c>
      <c r="F451">
        <v>27.9</v>
      </c>
      <c r="G451" t="s">
        <v>1557</v>
      </c>
      <c r="H451">
        <v>27.9</v>
      </c>
      <c r="I451" t="s">
        <v>1557</v>
      </c>
      <c r="J451">
        <v>27</v>
      </c>
      <c r="K451" t="s">
        <v>1558</v>
      </c>
      <c r="L451" t="s">
        <v>100</v>
      </c>
      <c r="M451" t="s">
        <v>1034</v>
      </c>
      <c r="N451">
        <v>113</v>
      </c>
      <c r="O451" t="s">
        <v>119</v>
      </c>
      <c r="P451">
        <v>11</v>
      </c>
      <c r="Q451" t="s">
        <v>95</v>
      </c>
      <c r="R451">
        <v>1</v>
      </c>
      <c r="S451" t="s">
        <v>96</v>
      </c>
      <c r="T451">
        <v>1</v>
      </c>
      <c r="U451" t="s">
        <v>97</v>
      </c>
      <c r="V451">
        <v>11</v>
      </c>
      <c r="W451" t="s">
        <v>97</v>
      </c>
      <c r="X451">
        <v>1</v>
      </c>
      <c r="Y451" t="s">
        <v>98</v>
      </c>
      <c r="Z451">
        <v>1997</v>
      </c>
      <c r="AA451">
        <v>20</v>
      </c>
      <c r="AB451">
        <v>692700000</v>
      </c>
      <c r="AC451">
        <v>40</v>
      </c>
      <c r="AD451" t="s">
        <v>283</v>
      </c>
      <c r="AE451" t="s">
        <v>121</v>
      </c>
      <c r="AF451" t="s">
        <v>122</v>
      </c>
      <c r="AG451" t="s">
        <v>157</v>
      </c>
      <c r="AH451" t="s">
        <v>137</v>
      </c>
      <c r="AI451">
        <v>29</v>
      </c>
      <c r="AJ451">
        <v>30</v>
      </c>
      <c r="AK451">
        <v>29</v>
      </c>
      <c r="AL451">
        <v>29</v>
      </c>
      <c r="AM451">
        <v>30</v>
      </c>
      <c r="AN451">
        <v>29</v>
      </c>
      <c r="AO451">
        <v>29</v>
      </c>
      <c r="AP451">
        <v>29</v>
      </c>
      <c r="AQ451">
        <v>29</v>
      </c>
      <c r="AR451">
        <v>29</v>
      </c>
      <c r="AS451">
        <v>29</v>
      </c>
      <c r="AT451">
        <v>29</v>
      </c>
      <c r="AU451">
        <v>29</v>
      </c>
      <c r="AV451">
        <v>29</v>
      </c>
      <c r="AW451">
        <v>29</v>
      </c>
      <c r="AX451">
        <v>29</v>
      </c>
      <c r="AY451">
        <v>29</v>
      </c>
      <c r="AZ451">
        <v>29</v>
      </c>
      <c r="BA451">
        <v>32</v>
      </c>
      <c r="BB451">
        <v>30</v>
      </c>
      <c r="BC451">
        <v>29</v>
      </c>
      <c r="BD451">
        <v>29</v>
      </c>
      <c r="BE451">
        <v>29</v>
      </c>
      <c r="BF451">
        <v>29</v>
      </c>
      <c r="BG451">
        <v>29</v>
      </c>
      <c r="BH451">
        <v>29</v>
      </c>
      <c r="BI451">
        <v>31</v>
      </c>
      <c r="BJ451">
        <v>29</v>
      </c>
      <c r="BK451">
        <v>30</v>
      </c>
      <c r="BL451">
        <v>29</v>
      </c>
      <c r="BM451">
        <v>29</v>
      </c>
      <c r="BN451">
        <v>29</v>
      </c>
      <c r="BO451">
        <v>30</v>
      </c>
      <c r="BP451">
        <v>29</v>
      </c>
      <c r="BQ451">
        <v>29</v>
      </c>
      <c r="BR451">
        <v>29</v>
      </c>
      <c r="BS451">
        <v>30</v>
      </c>
      <c r="BT451">
        <v>30</v>
      </c>
      <c r="BU451">
        <v>30</v>
      </c>
      <c r="BV451">
        <v>30</v>
      </c>
      <c r="BW451">
        <v>30</v>
      </c>
      <c r="BX451">
        <v>30</v>
      </c>
      <c r="BY451">
        <v>30</v>
      </c>
      <c r="BZ451">
        <v>29</v>
      </c>
      <c r="CA451">
        <v>29.386363636363637</v>
      </c>
      <c r="CB451">
        <v>29</v>
      </c>
      <c r="CC451">
        <v>0.65471133674382576</v>
      </c>
      <c r="CD451">
        <v>2.2279426772411702E-2</v>
      </c>
      <c r="CE451">
        <v>29</v>
      </c>
      <c r="CF451">
        <v>32</v>
      </c>
      <c r="CG451">
        <v>3</v>
      </c>
      <c r="CH451">
        <v>0</v>
      </c>
      <c r="CI451">
        <v>0</v>
      </c>
    </row>
    <row r="452" spans="1:87" x14ac:dyDescent="0.25">
      <c r="A452">
        <v>623</v>
      </c>
      <c r="B452">
        <v>303153</v>
      </c>
      <c r="C452" t="s">
        <v>1559</v>
      </c>
      <c r="D452" t="s">
        <v>1560</v>
      </c>
      <c r="E452" t="s">
        <v>1561</v>
      </c>
      <c r="F452">
        <v>85.4</v>
      </c>
      <c r="G452" t="s">
        <v>200</v>
      </c>
      <c r="H452">
        <v>85.4</v>
      </c>
      <c r="I452" t="s">
        <v>200</v>
      </c>
      <c r="J452">
        <v>85</v>
      </c>
      <c r="K452" t="s">
        <v>201</v>
      </c>
      <c r="L452" t="s">
        <v>202</v>
      </c>
      <c r="M452" t="s">
        <v>203</v>
      </c>
      <c r="N452">
        <v>563</v>
      </c>
      <c r="O452" t="s">
        <v>264</v>
      </c>
      <c r="P452">
        <v>56</v>
      </c>
      <c r="Q452" t="s">
        <v>265</v>
      </c>
      <c r="R452">
        <v>5</v>
      </c>
      <c r="S452" t="s">
        <v>143</v>
      </c>
      <c r="T452">
        <v>13</v>
      </c>
      <c r="U452" t="s">
        <v>133</v>
      </c>
      <c r="V452">
        <v>12</v>
      </c>
      <c r="W452" t="s">
        <v>133</v>
      </c>
      <c r="X452">
        <v>1</v>
      </c>
      <c r="Y452" t="s">
        <v>98</v>
      </c>
      <c r="Z452">
        <v>2021</v>
      </c>
      <c r="AC452">
        <v>0</v>
      </c>
      <c r="AD452" t="s">
        <v>147</v>
      </c>
      <c r="AE452" t="s">
        <v>146</v>
      </c>
      <c r="AF452" t="s">
        <v>147</v>
      </c>
      <c r="AG452" t="s">
        <v>123</v>
      </c>
      <c r="AH452" t="s">
        <v>144</v>
      </c>
      <c r="AI452">
        <v>44</v>
      </c>
      <c r="AJ452">
        <v>44</v>
      </c>
      <c r="AK452">
        <v>44</v>
      </c>
      <c r="AL452">
        <v>44</v>
      </c>
      <c r="AM452">
        <v>44</v>
      </c>
      <c r="AN452">
        <v>44</v>
      </c>
      <c r="AO452">
        <v>44</v>
      </c>
      <c r="AP452">
        <v>44</v>
      </c>
      <c r="AQ452">
        <v>44</v>
      </c>
      <c r="AR452">
        <v>44</v>
      </c>
      <c r="AS452">
        <v>44</v>
      </c>
      <c r="AT452">
        <v>44</v>
      </c>
      <c r="AU452">
        <v>44</v>
      </c>
      <c r="AV452">
        <v>44</v>
      </c>
      <c r="AW452">
        <v>44</v>
      </c>
      <c r="AX452">
        <v>44</v>
      </c>
      <c r="AY452">
        <v>44</v>
      </c>
      <c r="AZ452">
        <v>44</v>
      </c>
      <c r="BA452">
        <v>44</v>
      </c>
      <c r="BB452">
        <v>44</v>
      </c>
      <c r="BC452">
        <v>44</v>
      </c>
      <c r="BD452">
        <v>48</v>
      </c>
      <c r="BE452">
        <v>48</v>
      </c>
      <c r="BF452">
        <v>48</v>
      </c>
      <c r="BG452">
        <v>48</v>
      </c>
      <c r="BH452">
        <v>48</v>
      </c>
      <c r="BI452">
        <v>48</v>
      </c>
      <c r="BJ452">
        <v>48</v>
      </c>
      <c r="BK452">
        <v>48</v>
      </c>
      <c r="BL452">
        <v>48</v>
      </c>
      <c r="BM452">
        <v>48</v>
      </c>
      <c r="BN452">
        <v>48</v>
      </c>
      <c r="BO452">
        <v>48</v>
      </c>
      <c r="BP452">
        <v>48</v>
      </c>
      <c r="BQ452">
        <v>48</v>
      </c>
      <c r="BR452">
        <v>48</v>
      </c>
      <c r="BS452">
        <v>48</v>
      </c>
      <c r="BT452">
        <v>48</v>
      </c>
      <c r="BU452">
        <v>50</v>
      </c>
      <c r="BV452">
        <v>50</v>
      </c>
      <c r="BW452">
        <v>50</v>
      </c>
      <c r="BX452">
        <v>50</v>
      </c>
      <c r="BY452">
        <v>50</v>
      </c>
      <c r="BZ452">
        <v>50</v>
      </c>
      <c r="CA452">
        <v>46.363636363636367</v>
      </c>
      <c r="CB452">
        <v>48</v>
      </c>
      <c r="CC452">
        <v>2.373212023093155</v>
      </c>
      <c r="CD452">
        <v>5.1186925988283734E-2</v>
      </c>
      <c r="CE452">
        <v>44</v>
      </c>
      <c r="CF452">
        <v>50</v>
      </c>
      <c r="CG452">
        <v>6</v>
      </c>
      <c r="CH452">
        <v>6</v>
      </c>
      <c r="CI452">
        <v>6</v>
      </c>
    </row>
    <row r="453" spans="1:87" x14ac:dyDescent="0.25">
      <c r="A453">
        <v>626</v>
      </c>
      <c r="B453">
        <v>304186</v>
      </c>
      <c r="C453" t="s">
        <v>1562</v>
      </c>
      <c r="D453" t="s">
        <v>1563</v>
      </c>
      <c r="E453" t="s">
        <v>1564</v>
      </c>
      <c r="F453">
        <v>85.4</v>
      </c>
      <c r="G453" t="s">
        <v>200</v>
      </c>
      <c r="H453">
        <v>85.4</v>
      </c>
      <c r="I453" t="s">
        <v>200</v>
      </c>
      <c r="J453">
        <v>85</v>
      </c>
      <c r="K453" t="s">
        <v>201</v>
      </c>
      <c r="L453" t="s">
        <v>202</v>
      </c>
      <c r="M453" t="s">
        <v>203</v>
      </c>
      <c r="N453">
        <v>599</v>
      </c>
      <c r="O453" t="s">
        <v>260</v>
      </c>
      <c r="P453">
        <v>59</v>
      </c>
      <c r="Q453" t="s">
        <v>260</v>
      </c>
      <c r="R453">
        <v>5</v>
      </c>
      <c r="S453" t="s">
        <v>143</v>
      </c>
      <c r="T453">
        <v>7</v>
      </c>
      <c r="U453" t="s">
        <v>575</v>
      </c>
      <c r="V453">
        <v>20</v>
      </c>
      <c r="W453" t="s">
        <v>576</v>
      </c>
      <c r="X453">
        <v>2</v>
      </c>
      <c r="Y453" t="s">
        <v>255</v>
      </c>
      <c r="Z453">
        <v>1995</v>
      </c>
      <c r="AA453">
        <v>136</v>
      </c>
      <c r="AC453">
        <v>61</v>
      </c>
      <c r="AD453" t="s">
        <v>145</v>
      </c>
      <c r="AE453" t="s">
        <v>146</v>
      </c>
      <c r="AF453" t="s">
        <v>147</v>
      </c>
      <c r="AG453" t="s">
        <v>297</v>
      </c>
      <c r="AH453" t="s">
        <v>144</v>
      </c>
      <c r="AI453">
        <v>58</v>
      </c>
      <c r="AJ453">
        <v>58</v>
      </c>
      <c r="AK453">
        <v>58</v>
      </c>
      <c r="AL453">
        <v>58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7</v>
      </c>
      <c r="BS453">
        <v>7</v>
      </c>
      <c r="BT453">
        <v>13</v>
      </c>
      <c r="BU453">
        <v>13</v>
      </c>
      <c r="BV453">
        <v>13</v>
      </c>
      <c r="BW453">
        <v>13</v>
      </c>
      <c r="BX453">
        <v>13</v>
      </c>
      <c r="BY453">
        <v>13</v>
      </c>
      <c r="BZ453">
        <v>13</v>
      </c>
      <c r="CA453">
        <v>8.3636363636363669</v>
      </c>
      <c r="CB453">
        <v>1</v>
      </c>
      <c r="CC453">
        <v>16.48831990974486</v>
      </c>
      <c r="CD453">
        <v>1.971429554426015</v>
      </c>
      <c r="CE453">
        <v>1</v>
      </c>
      <c r="CF453">
        <v>58</v>
      </c>
      <c r="CG453">
        <v>57</v>
      </c>
      <c r="CH453">
        <v>-45</v>
      </c>
      <c r="CI453">
        <v>45</v>
      </c>
    </row>
    <row r="454" spans="1:87" x14ac:dyDescent="0.25">
      <c r="A454">
        <v>628</v>
      </c>
      <c r="B454">
        <v>305170</v>
      </c>
      <c r="C454" t="s">
        <v>1565</v>
      </c>
      <c r="D454" t="s">
        <v>1566</v>
      </c>
      <c r="E454" t="s">
        <v>1567</v>
      </c>
      <c r="F454">
        <v>60.39</v>
      </c>
      <c r="G454" t="s">
        <v>152</v>
      </c>
      <c r="H454">
        <v>60.3</v>
      </c>
      <c r="I454" t="s">
        <v>153</v>
      </c>
      <c r="J454">
        <v>60</v>
      </c>
      <c r="K454" t="s">
        <v>154</v>
      </c>
      <c r="L454" t="s">
        <v>92</v>
      </c>
      <c r="M454" t="s">
        <v>93</v>
      </c>
      <c r="N454">
        <v>113</v>
      </c>
      <c r="O454" t="s">
        <v>119</v>
      </c>
      <c r="P454">
        <v>11</v>
      </c>
      <c r="Q454" t="s">
        <v>95</v>
      </c>
      <c r="R454">
        <v>1</v>
      </c>
      <c r="S454" t="s">
        <v>96</v>
      </c>
      <c r="T454">
        <v>19</v>
      </c>
      <c r="U454" t="s">
        <v>737</v>
      </c>
      <c r="V454">
        <v>20</v>
      </c>
      <c r="W454" t="s">
        <v>576</v>
      </c>
      <c r="X454">
        <v>2</v>
      </c>
      <c r="Y454" t="s">
        <v>255</v>
      </c>
      <c r="Z454">
        <v>2010</v>
      </c>
      <c r="AA454">
        <v>1</v>
      </c>
      <c r="AB454">
        <v>290350000</v>
      </c>
      <c r="AC454">
        <v>11</v>
      </c>
      <c r="AD454" t="s">
        <v>85</v>
      </c>
      <c r="AE454" t="s">
        <v>110</v>
      </c>
      <c r="AF454" t="s">
        <v>174</v>
      </c>
      <c r="AG454" t="s">
        <v>136</v>
      </c>
      <c r="AH454" t="s">
        <v>175</v>
      </c>
      <c r="AI454">
        <v>38</v>
      </c>
      <c r="AJ454">
        <v>38</v>
      </c>
      <c r="AK454">
        <v>38</v>
      </c>
      <c r="AL454">
        <v>38</v>
      </c>
      <c r="AM454">
        <v>38</v>
      </c>
      <c r="AN454">
        <v>38</v>
      </c>
      <c r="AO454">
        <v>38</v>
      </c>
      <c r="AP454">
        <v>38</v>
      </c>
      <c r="AQ454">
        <v>38</v>
      </c>
      <c r="AR454">
        <v>38</v>
      </c>
      <c r="AS454">
        <v>38</v>
      </c>
      <c r="AT454">
        <v>38</v>
      </c>
      <c r="AU454">
        <v>38</v>
      </c>
      <c r="AV454">
        <v>38</v>
      </c>
      <c r="AW454">
        <v>38</v>
      </c>
      <c r="AX454">
        <v>38</v>
      </c>
      <c r="AY454">
        <v>38</v>
      </c>
      <c r="AZ454">
        <v>38</v>
      </c>
      <c r="BA454">
        <v>38</v>
      </c>
      <c r="BB454">
        <v>38</v>
      </c>
      <c r="BC454">
        <v>38</v>
      </c>
      <c r="BD454">
        <v>38</v>
      </c>
      <c r="BE454">
        <v>38</v>
      </c>
      <c r="BF454">
        <v>38</v>
      </c>
      <c r="BG454">
        <v>34</v>
      </c>
      <c r="BH454">
        <v>38</v>
      </c>
      <c r="BI454">
        <v>38</v>
      </c>
      <c r="BJ454">
        <v>38</v>
      </c>
      <c r="BK454">
        <v>38</v>
      </c>
      <c r="BL454">
        <v>38</v>
      </c>
      <c r="BM454">
        <v>38</v>
      </c>
      <c r="BN454">
        <v>38</v>
      </c>
      <c r="BO454">
        <v>38</v>
      </c>
      <c r="BP454">
        <v>38</v>
      </c>
      <c r="BQ454">
        <v>34</v>
      </c>
      <c r="BR454">
        <v>38</v>
      </c>
      <c r="BS454">
        <v>38</v>
      </c>
      <c r="BT454">
        <v>38</v>
      </c>
      <c r="BU454">
        <v>38</v>
      </c>
      <c r="BV454">
        <v>38</v>
      </c>
      <c r="BW454">
        <v>41</v>
      </c>
      <c r="BX454">
        <v>41</v>
      </c>
      <c r="BY454">
        <v>41</v>
      </c>
      <c r="BZ454">
        <v>41</v>
      </c>
      <c r="CA454">
        <v>38.090909090909093</v>
      </c>
      <c r="CB454">
        <v>38</v>
      </c>
      <c r="CC454">
        <v>1.2541685250466788</v>
      </c>
      <c r="CD454">
        <v>3.2925665335354334E-2</v>
      </c>
      <c r="CE454">
        <v>34</v>
      </c>
      <c r="CF454">
        <v>41</v>
      </c>
      <c r="CG454">
        <v>7</v>
      </c>
      <c r="CH454">
        <v>3</v>
      </c>
      <c r="CI454">
        <v>3</v>
      </c>
    </row>
    <row r="455" spans="1:87" x14ac:dyDescent="0.25">
      <c r="A455">
        <v>629</v>
      </c>
      <c r="B455">
        <v>306091</v>
      </c>
      <c r="C455" t="s">
        <v>1568</v>
      </c>
      <c r="D455" t="s">
        <v>492</v>
      </c>
      <c r="E455" t="s">
        <v>493</v>
      </c>
      <c r="F455">
        <v>94.99</v>
      </c>
      <c r="G455" t="s">
        <v>494</v>
      </c>
      <c r="H455">
        <v>94.9</v>
      </c>
      <c r="I455" t="s">
        <v>495</v>
      </c>
      <c r="J455">
        <v>94</v>
      </c>
      <c r="K455" t="s">
        <v>496</v>
      </c>
      <c r="L455" t="s">
        <v>497</v>
      </c>
      <c r="M455" t="s">
        <v>498</v>
      </c>
      <c r="N455">
        <v>569</v>
      </c>
      <c r="O455" t="s">
        <v>499</v>
      </c>
      <c r="P455">
        <v>56</v>
      </c>
      <c r="Q455" t="s">
        <v>265</v>
      </c>
      <c r="R455">
        <v>5</v>
      </c>
      <c r="S455" t="s">
        <v>143</v>
      </c>
      <c r="T455">
        <v>1</v>
      </c>
      <c r="U455" t="s">
        <v>97</v>
      </c>
      <c r="V455">
        <v>11</v>
      </c>
      <c r="W455" t="s">
        <v>97</v>
      </c>
      <c r="X455">
        <v>1</v>
      </c>
      <c r="Y455" t="s">
        <v>98</v>
      </c>
      <c r="Z455">
        <v>2011</v>
      </c>
      <c r="AA455">
        <v>13</v>
      </c>
      <c r="AC455">
        <v>30</v>
      </c>
      <c r="AD455" t="s">
        <v>134</v>
      </c>
      <c r="AE455" t="s">
        <v>146</v>
      </c>
      <c r="AF455" t="s">
        <v>147</v>
      </c>
      <c r="AG455" t="s">
        <v>102</v>
      </c>
      <c r="AH455" t="s">
        <v>144</v>
      </c>
      <c r="AI455">
        <v>42</v>
      </c>
      <c r="AJ455">
        <v>42</v>
      </c>
      <c r="AK455">
        <v>42</v>
      </c>
      <c r="AL455">
        <v>42</v>
      </c>
      <c r="AM455">
        <v>42</v>
      </c>
      <c r="AN455">
        <v>42</v>
      </c>
      <c r="AO455">
        <v>42</v>
      </c>
      <c r="AP455">
        <v>41</v>
      </c>
      <c r="AQ455">
        <v>41</v>
      </c>
      <c r="AR455">
        <v>42</v>
      </c>
      <c r="AS455">
        <v>42</v>
      </c>
      <c r="AT455">
        <v>42</v>
      </c>
      <c r="AU455">
        <v>42</v>
      </c>
      <c r="AV455">
        <v>42</v>
      </c>
      <c r="AW455">
        <v>42</v>
      </c>
      <c r="AX455">
        <v>42</v>
      </c>
      <c r="AY455">
        <v>42</v>
      </c>
      <c r="AZ455">
        <v>42</v>
      </c>
      <c r="BA455">
        <v>42</v>
      </c>
      <c r="BB455">
        <v>42</v>
      </c>
      <c r="BC455">
        <v>42</v>
      </c>
      <c r="BD455">
        <v>42</v>
      </c>
      <c r="BE455">
        <v>42</v>
      </c>
      <c r="BF455">
        <v>42</v>
      </c>
      <c r="BG455">
        <v>42</v>
      </c>
      <c r="BH455">
        <v>42</v>
      </c>
      <c r="BI455">
        <v>42</v>
      </c>
      <c r="BJ455">
        <v>42</v>
      </c>
      <c r="BK455">
        <v>42</v>
      </c>
      <c r="BL455">
        <v>42</v>
      </c>
      <c r="BM455">
        <v>42</v>
      </c>
      <c r="BN455">
        <v>43</v>
      </c>
      <c r="BO455">
        <v>42</v>
      </c>
      <c r="BP455">
        <v>42</v>
      </c>
      <c r="BQ455">
        <v>42</v>
      </c>
      <c r="BR455">
        <v>42</v>
      </c>
      <c r="BS455">
        <v>42</v>
      </c>
      <c r="BT455">
        <v>42</v>
      </c>
      <c r="BU455">
        <v>42</v>
      </c>
      <c r="BV455">
        <v>42</v>
      </c>
      <c r="BW455">
        <v>42</v>
      </c>
      <c r="BX455">
        <v>42</v>
      </c>
      <c r="BY455">
        <v>42</v>
      </c>
      <c r="BZ455">
        <v>53</v>
      </c>
      <c r="CA455">
        <v>42.227272727272727</v>
      </c>
      <c r="CB455">
        <v>42</v>
      </c>
      <c r="CC455">
        <v>1.6825179962220322</v>
      </c>
      <c r="CD455">
        <v>3.9844344366937255E-2</v>
      </c>
      <c r="CE455">
        <v>41</v>
      </c>
      <c r="CF455">
        <v>53</v>
      </c>
      <c r="CG455">
        <v>12</v>
      </c>
      <c r="CH455">
        <v>11</v>
      </c>
      <c r="CI455">
        <v>11</v>
      </c>
    </row>
    <row r="456" spans="1:87" x14ac:dyDescent="0.25">
      <c r="A456">
        <v>630</v>
      </c>
      <c r="B456">
        <v>306482</v>
      </c>
      <c r="C456" t="s">
        <v>1569</v>
      </c>
      <c r="D456" t="s">
        <v>1570</v>
      </c>
      <c r="E456" t="s">
        <v>1571</v>
      </c>
      <c r="F456">
        <v>63.91</v>
      </c>
      <c r="G456" t="s">
        <v>212</v>
      </c>
      <c r="H456">
        <v>63.9</v>
      </c>
      <c r="I456" t="s">
        <v>213</v>
      </c>
      <c r="J456">
        <v>63</v>
      </c>
      <c r="K456" t="s">
        <v>172</v>
      </c>
      <c r="L456" t="s">
        <v>131</v>
      </c>
      <c r="M456" t="s">
        <v>132</v>
      </c>
      <c r="N456">
        <v>113</v>
      </c>
      <c r="O456" t="s">
        <v>119</v>
      </c>
      <c r="P456">
        <v>11</v>
      </c>
      <c r="Q456" t="s">
        <v>95</v>
      </c>
      <c r="R456">
        <v>1</v>
      </c>
      <c r="S456" t="s">
        <v>96</v>
      </c>
      <c r="T456">
        <v>13</v>
      </c>
      <c r="U456" t="s">
        <v>133</v>
      </c>
      <c r="V456">
        <v>12</v>
      </c>
      <c r="W456" t="s">
        <v>133</v>
      </c>
      <c r="X456">
        <v>1</v>
      </c>
      <c r="Y456" t="s">
        <v>98</v>
      </c>
      <c r="Z456">
        <v>2013</v>
      </c>
      <c r="AA456">
        <v>12</v>
      </c>
      <c r="AB456">
        <v>372460000</v>
      </c>
      <c r="AC456">
        <v>30</v>
      </c>
      <c r="AD456" t="s">
        <v>134</v>
      </c>
      <c r="AE456" t="s">
        <v>125</v>
      </c>
      <c r="AF456" t="s">
        <v>135</v>
      </c>
      <c r="AG456" t="s">
        <v>102</v>
      </c>
      <c r="AH456" t="s">
        <v>137</v>
      </c>
      <c r="AI456">
        <v>625</v>
      </c>
      <c r="AJ456">
        <v>625</v>
      </c>
      <c r="AK456">
        <v>625</v>
      </c>
      <c r="AL456">
        <v>625</v>
      </c>
      <c r="AM456">
        <v>72</v>
      </c>
      <c r="AN456">
        <v>72</v>
      </c>
      <c r="AO456">
        <v>72</v>
      </c>
      <c r="AP456">
        <v>72</v>
      </c>
      <c r="AQ456">
        <v>72</v>
      </c>
      <c r="AR456">
        <v>72</v>
      </c>
      <c r="AS456">
        <v>72</v>
      </c>
      <c r="AT456">
        <v>72</v>
      </c>
      <c r="AU456">
        <v>72</v>
      </c>
      <c r="AV456">
        <v>72</v>
      </c>
      <c r="AW456">
        <v>73</v>
      </c>
      <c r="AX456">
        <v>72</v>
      </c>
      <c r="AY456">
        <v>72</v>
      </c>
      <c r="AZ456">
        <v>72</v>
      </c>
      <c r="BA456">
        <v>73</v>
      </c>
      <c r="BB456">
        <v>72</v>
      </c>
      <c r="BC456">
        <v>72</v>
      </c>
      <c r="BD456">
        <v>72</v>
      </c>
      <c r="BE456">
        <v>72</v>
      </c>
      <c r="BF456">
        <v>72</v>
      </c>
      <c r="BG456">
        <v>72</v>
      </c>
      <c r="BH456">
        <v>72</v>
      </c>
      <c r="BI456">
        <v>72</v>
      </c>
      <c r="BJ456">
        <v>73</v>
      </c>
      <c r="BK456">
        <v>72</v>
      </c>
      <c r="BL456">
        <v>72</v>
      </c>
      <c r="BM456">
        <v>72</v>
      </c>
      <c r="BN456">
        <v>73</v>
      </c>
      <c r="BO456">
        <v>72</v>
      </c>
      <c r="BP456">
        <v>72</v>
      </c>
      <c r="BQ456">
        <v>74</v>
      </c>
      <c r="BR456">
        <v>74</v>
      </c>
      <c r="BS456">
        <v>73</v>
      </c>
      <c r="BT456">
        <v>73</v>
      </c>
      <c r="BU456">
        <v>74</v>
      </c>
      <c r="BV456">
        <v>74</v>
      </c>
      <c r="BW456">
        <v>72</v>
      </c>
      <c r="BX456">
        <v>57</v>
      </c>
      <c r="BY456">
        <v>57</v>
      </c>
      <c r="BZ456">
        <v>57</v>
      </c>
      <c r="CA456">
        <v>121.56818181818181</v>
      </c>
      <c r="CB456">
        <v>72</v>
      </c>
      <c r="CC456">
        <v>161.08821759452212</v>
      </c>
      <c r="CD456">
        <v>1.3250853569188583</v>
      </c>
      <c r="CE456">
        <v>57</v>
      </c>
      <c r="CF456">
        <v>625</v>
      </c>
      <c r="CG456">
        <v>568</v>
      </c>
      <c r="CH456">
        <v>-568</v>
      </c>
      <c r="CI456">
        <v>568</v>
      </c>
    </row>
    <row r="457" spans="1:87" x14ac:dyDescent="0.25">
      <c r="A457">
        <v>631</v>
      </c>
      <c r="B457">
        <v>307325</v>
      </c>
      <c r="C457" t="s">
        <v>1572</v>
      </c>
      <c r="D457" t="s">
        <v>1573</v>
      </c>
      <c r="E457" t="s">
        <v>1574</v>
      </c>
      <c r="F457">
        <v>47.4</v>
      </c>
      <c r="G457" t="s">
        <v>1124</v>
      </c>
      <c r="H457">
        <v>47.4</v>
      </c>
      <c r="I457" t="s">
        <v>1124</v>
      </c>
      <c r="J457">
        <v>47</v>
      </c>
      <c r="K457" t="s">
        <v>280</v>
      </c>
      <c r="L457" t="s">
        <v>281</v>
      </c>
      <c r="M457" t="s">
        <v>282</v>
      </c>
      <c r="N457">
        <v>113</v>
      </c>
      <c r="O457" t="s">
        <v>119</v>
      </c>
      <c r="P457">
        <v>11</v>
      </c>
      <c r="Q457" t="s">
        <v>95</v>
      </c>
      <c r="R457">
        <v>1</v>
      </c>
      <c r="S457" t="s">
        <v>96</v>
      </c>
      <c r="T457">
        <v>1</v>
      </c>
      <c r="U457" t="s">
        <v>97</v>
      </c>
      <c r="V457">
        <v>11</v>
      </c>
      <c r="W457" t="s">
        <v>97</v>
      </c>
      <c r="X457">
        <v>1</v>
      </c>
      <c r="Y457" t="s">
        <v>98</v>
      </c>
      <c r="Z457">
        <v>2011</v>
      </c>
      <c r="AA457">
        <v>2</v>
      </c>
      <c r="AB457">
        <v>56940000</v>
      </c>
      <c r="AC457">
        <v>12</v>
      </c>
      <c r="AD457" t="s">
        <v>104</v>
      </c>
      <c r="AE457" t="s">
        <v>110</v>
      </c>
      <c r="AF457" t="s">
        <v>174</v>
      </c>
      <c r="AG457" t="s">
        <v>102</v>
      </c>
      <c r="AH457" t="s">
        <v>175</v>
      </c>
      <c r="AI457">
        <v>48</v>
      </c>
      <c r="AJ457">
        <v>50</v>
      </c>
      <c r="AK457">
        <v>51</v>
      </c>
      <c r="AL457">
        <v>51</v>
      </c>
      <c r="AM457">
        <v>51</v>
      </c>
      <c r="AN457">
        <v>50</v>
      </c>
      <c r="AO457">
        <v>49</v>
      </c>
      <c r="AP457">
        <v>50</v>
      </c>
      <c r="AQ457">
        <v>50</v>
      </c>
      <c r="AR457">
        <v>50</v>
      </c>
      <c r="AS457">
        <v>50</v>
      </c>
      <c r="AT457">
        <v>50</v>
      </c>
      <c r="AU457">
        <v>51</v>
      </c>
      <c r="AV457">
        <v>50</v>
      </c>
      <c r="AW457">
        <v>50</v>
      </c>
      <c r="AX457">
        <v>50</v>
      </c>
      <c r="AY457">
        <v>50</v>
      </c>
      <c r="AZ457">
        <v>50</v>
      </c>
      <c r="BA457">
        <v>50</v>
      </c>
      <c r="BB457">
        <v>50</v>
      </c>
      <c r="BC457">
        <v>50</v>
      </c>
      <c r="BD457">
        <v>50</v>
      </c>
      <c r="BE457">
        <v>51</v>
      </c>
      <c r="BF457">
        <v>51</v>
      </c>
      <c r="BG457">
        <v>53</v>
      </c>
      <c r="BH457">
        <v>53</v>
      </c>
      <c r="BI457">
        <v>53</v>
      </c>
      <c r="BJ457">
        <v>52</v>
      </c>
      <c r="BK457">
        <v>52</v>
      </c>
      <c r="BL457">
        <v>52</v>
      </c>
      <c r="BM457">
        <v>52</v>
      </c>
      <c r="BN457">
        <v>52</v>
      </c>
      <c r="BO457">
        <v>51</v>
      </c>
      <c r="BP457">
        <v>52</v>
      </c>
      <c r="BQ457">
        <v>51</v>
      </c>
      <c r="BR457">
        <v>51</v>
      </c>
      <c r="BS457">
        <v>52</v>
      </c>
      <c r="BT457">
        <v>52</v>
      </c>
      <c r="BU457">
        <v>52</v>
      </c>
      <c r="BV457">
        <v>52</v>
      </c>
      <c r="BW457">
        <v>52</v>
      </c>
      <c r="BX457">
        <v>52</v>
      </c>
      <c r="BY457">
        <v>52</v>
      </c>
      <c r="BZ457">
        <v>52</v>
      </c>
      <c r="CA457">
        <v>50.977272727272727</v>
      </c>
      <c r="CB457">
        <v>51</v>
      </c>
      <c r="CC457">
        <v>1.1307259730879313</v>
      </c>
      <c r="CD457">
        <v>2.2180982084649567E-2</v>
      </c>
      <c r="CE457">
        <v>48</v>
      </c>
      <c r="CF457">
        <v>53</v>
      </c>
      <c r="CG457">
        <v>5</v>
      </c>
      <c r="CH457">
        <v>4</v>
      </c>
      <c r="CI457">
        <v>4</v>
      </c>
    </row>
    <row r="458" spans="1:87" x14ac:dyDescent="0.25">
      <c r="A458">
        <v>632</v>
      </c>
      <c r="B458">
        <v>307814</v>
      </c>
      <c r="C458" t="s">
        <v>1575</v>
      </c>
      <c r="D458" t="s">
        <v>1184</v>
      </c>
      <c r="E458" t="s">
        <v>1185</v>
      </c>
      <c r="F458">
        <v>62.2</v>
      </c>
      <c r="G458" t="s">
        <v>129</v>
      </c>
      <c r="H458">
        <v>62.2</v>
      </c>
      <c r="I458" t="s">
        <v>129</v>
      </c>
      <c r="J458">
        <v>62</v>
      </c>
      <c r="K458" t="s">
        <v>130</v>
      </c>
      <c r="L458" t="s">
        <v>131</v>
      </c>
      <c r="M458" t="s">
        <v>132</v>
      </c>
      <c r="N458">
        <v>113</v>
      </c>
      <c r="O458" t="s">
        <v>119</v>
      </c>
      <c r="P458">
        <v>11</v>
      </c>
      <c r="Q458" t="s">
        <v>95</v>
      </c>
      <c r="R458">
        <v>1</v>
      </c>
      <c r="S458" t="s">
        <v>96</v>
      </c>
      <c r="T458">
        <v>1</v>
      </c>
      <c r="U458" t="s">
        <v>97</v>
      </c>
      <c r="V458">
        <v>11</v>
      </c>
      <c r="W458" t="s">
        <v>97</v>
      </c>
      <c r="X458">
        <v>1</v>
      </c>
      <c r="Y458" t="s">
        <v>98</v>
      </c>
      <c r="Z458">
        <v>2020</v>
      </c>
      <c r="AA458">
        <v>8</v>
      </c>
      <c r="AB458">
        <v>416560000</v>
      </c>
      <c r="AC458">
        <v>22</v>
      </c>
      <c r="AD458" t="s">
        <v>195</v>
      </c>
      <c r="AE458" t="s">
        <v>125</v>
      </c>
      <c r="AF458" t="s">
        <v>135</v>
      </c>
      <c r="AG458" t="s">
        <v>233</v>
      </c>
      <c r="AH458" t="s">
        <v>175</v>
      </c>
      <c r="AI458">
        <v>90</v>
      </c>
      <c r="AJ458">
        <v>90</v>
      </c>
      <c r="AK458">
        <v>90</v>
      </c>
      <c r="AL458">
        <v>90</v>
      </c>
      <c r="AM458">
        <v>90</v>
      </c>
      <c r="AN458">
        <v>90</v>
      </c>
      <c r="AO458">
        <v>90</v>
      </c>
      <c r="AP458">
        <v>90</v>
      </c>
      <c r="AQ458">
        <v>90</v>
      </c>
      <c r="AR458">
        <v>90</v>
      </c>
      <c r="AS458">
        <v>90</v>
      </c>
      <c r="AT458">
        <v>90</v>
      </c>
      <c r="AU458">
        <v>90</v>
      </c>
      <c r="AV458">
        <v>90</v>
      </c>
      <c r="AW458">
        <v>90</v>
      </c>
      <c r="AX458">
        <v>90</v>
      </c>
      <c r="AY458">
        <v>90</v>
      </c>
      <c r="AZ458">
        <v>90</v>
      </c>
      <c r="BA458">
        <v>90</v>
      </c>
      <c r="BB458">
        <v>90</v>
      </c>
      <c r="BC458">
        <v>90</v>
      </c>
      <c r="BD458">
        <v>90</v>
      </c>
      <c r="BE458">
        <v>103</v>
      </c>
      <c r="BF458">
        <v>102</v>
      </c>
      <c r="BG458">
        <v>102</v>
      </c>
      <c r="BH458">
        <v>102</v>
      </c>
      <c r="BI458">
        <v>102</v>
      </c>
      <c r="BJ458">
        <v>102</v>
      </c>
      <c r="BK458">
        <v>102</v>
      </c>
      <c r="BL458">
        <v>102</v>
      </c>
      <c r="BM458">
        <v>102</v>
      </c>
      <c r="BN458">
        <v>102</v>
      </c>
      <c r="BO458">
        <v>101</v>
      </c>
      <c r="BP458">
        <v>101</v>
      </c>
      <c r="BQ458">
        <v>102</v>
      </c>
      <c r="BR458">
        <v>102</v>
      </c>
      <c r="BS458">
        <v>102</v>
      </c>
      <c r="BT458">
        <v>101</v>
      </c>
      <c r="BU458">
        <v>101</v>
      </c>
      <c r="BV458">
        <v>99</v>
      </c>
      <c r="BW458">
        <v>99</v>
      </c>
      <c r="BX458">
        <v>102</v>
      </c>
      <c r="BY458">
        <v>23</v>
      </c>
      <c r="BZ458">
        <v>102</v>
      </c>
      <c r="CA458">
        <v>94</v>
      </c>
      <c r="CB458">
        <v>90</v>
      </c>
      <c r="CC458">
        <v>12.404050351247333</v>
      </c>
      <c r="CD458">
        <v>0.131957982460078</v>
      </c>
      <c r="CE458">
        <v>23</v>
      </c>
      <c r="CF458">
        <v>103</v>
      </c>
      <c r="CG458">
        <v>80</v>
      </c>
      <c r="CH458">
        <v>12</v>
      </c>
      <c r="CI458">
        <v>12</v>
      </c>
    </row>
    <row r="459" spans="1:87" x14ac:dyDescent="0.25">
      <c r="A459">
        <v>633</v>
      </c>
      <c r="B459">
        <v>307947</v>
      </c>
      <c r="C459" t="s">
        <v>1576</v>
      </c>
      <c r="D459" t="s">
        <v>1577</v>
      </c>
      <c r="E459" t="s">
        <v>1578</v>
      </c>
      <c r="F459">
        <v>58.13</v>
      </c>
      <c r="G459" t="s">
        <v>108</v>
      </c>
      <c r="H459">
        <v>58.1</v>
      </c>
      <c r="I459" t="s">
        <v>90</v>
      </c>
      <c r="J459">
        <v>58</v>
      </c>
      <c r="K459" t="s">
        <v>91</v>
      </c>
      <c r="L459" t="s">
        <v>92</v>
      </c>
      <c r="M459" t="s">
        <v>93</v>
      </c>
      <c r="N459">
        <v>113</v>
      </c>
      <c r="O459" t="s">
        <v>119</v>
      </c>
      <c r="P459">
        <v>11</v>
      </c>
      <c r="Q459" t="s">
        <v>95</v>
      </c>
      <c r="R459">
        <v>1</v>
      </c>
      <c r="S459" t="s">
        <v>96</v>
      </c>
      <c r="T459">
        <v>14</v>
      </c>
      <c r="U459" t="s">
        <v>1579</v>
      </c>
      <c r="V459">
        <v>40</v>
      </c>
      <c r="W459" t="s">
        <v>254</v>
      </c>
      <c r="X459">
        <v>2</v>
      </c>
      <c r="Y459" t="s">
        <v>255</v>
      </c>
      <c r="Z459">
        <v>2007</v>
      </c>
      <c r="AA459">
        <v>9</v>
      </c>
      <c r="AB459">
        <v>124130000</v>
      </c>
      <c r="AC459">
        <v>22</v>
      </c>
      <c r="AD459" t="s">
        <v>195</v>
      </c>
      <c r="AE459" t="s">
        <v>110</v>
      </c>
      <c r="AF459" t="s">
        <v>174</v>
      </c>
      <c r="AG459" t="s">
        <v>136</v>
      </c>
      <c r="AH459" t="s">
        <v>175</v>
      </c>
      <c r="AI459">
        <v>44</v>
      </c>
      <c r="AJ459">
        <v>45</v>
      </c>
      <c r="AK459">
        <v>44</v>
      </c>
      <c r="AL459">
        <v>44</v>
      </c>
      <c r="AM459">
        <v>44</v>
      </c>
      <c r="AN459">
        <v>44</v>
      </c>
      <c r="AO459">
        <v>44</v>
      </c>
      <c r="AP459">
        <v>44</v>
      </c>
      <c r="AQ459">
        <v>44</v>
      </c>
      <c r="AR459">
        <v>44</v>
      </c>
      <c r="AS459">
        <v>44</v>
      </c>
      <c r="AT459">
        <v>44</v>
      </c>
      <c r="AU459">
        <v>44</v>
      </c>
      <c r="AV459">
        <v>44</v>
      </c>
      <c r="AW459">
        <v>45</v>
      </c>
      <c r="AX459">
        <v>44</v>
      </c>
      <c r="AY459">
        <v>45</v>
      </c>
      <c r="AZ459">
        <v>44</v>
      </c>
      <c r="BA459">
        <v>45</v>
      </c>
      <c r="BB459">
        <v>45</v>
      </c>
      <c r="BC459">
        <v>45</v>
      </c>
      <c r="BD459">
        <v>44</v>
      </c>
      <c r="BE459">
        <v>45</v>
      </c>
      <c r="BF459">
        <v>44</v>
      </c>
      <c r="BG459">
        <v>45</v>
      </c>
      <c r="BH459">
        <v>45</v>
      </c>
      <c r="BI459">
        <v>45</v>
      </c>
      <c r="BJ459">
        <v>44</v>
      </c>
      <c r="BK459">
        <v>45</v>
      </c>
      <c r="BL459">
        <v>45</v>
      </c>
      <c r="BM459">
        <v>44</v>
      </c>
      <c r="BN459">
        <v>44</v>
      </c>
      <c r="BO459">
        <v>44</v>
      </c>
      <c r="BP459">
        <v>44</v>
      </c>
      <c r="BQ459">
        <v>44</v>
      </c>
      <c r="BR459">
        <v>44</v>
      </c>
      <c r="BS459">
        <v>46</v>
      </c>
      <c r="BT459">
        <v>45</v>
      </c>
      <c r="BU459">
        <v>45</v>
      </c>
      <c r="BV459">
        <v>45</v>
      </c>
      <c r="BW459">
        <v>46</v>
      </c>
      <c r="BX459">
        <v>45</v>
      </c>
      <c r="BY459">
        <v>44</v>
      </c>
      <c r="BZ459">
        <v>45</v>
      </c>
      <c r="CA459">
        <v>44.477272727272727</v>
      </c>
      <c r="CB459">
        <v>44</v>
      </c>
      <c r="CC459">
        <v>0.59017681085934393</v>
      </c>
      <c r="CD459">
        <v>1.3269177147578505E-2</v>
      </c>
      <c r="CE459">
        <v>44</v>
      </c>
      <c r="CF459">
        <v>46</v>
      </c>
      <c r="CG459">
        <v>2</v>
      </c>
      <c r="CH459">
        <v>1</v>
      </c>
      <c r="CI459">
        <v>1</v>
      </c>
    </row>
    <row r="460" spans="1:87" x14ac:dyDescent="0.25">
      <c r="A460">
        <v>634</v>
      </c>
      <c r="B460">
        <v>308076</v>
      </c>
      <c r="C460" t="s">
        <v>1580</v>
      </c>
      <c r="D460" t="s">
        <v>1581</v>
      </c>
      <c r="E460" t="s">
        <v>1582</v>
      </c>
      <c r="F460">
        <v>94.91</v>
      </c>
      <c r="G460" t="s">
        <v>781</v>
      </c>
      <c r="H460">
        <v>94.9</v>
      </c>
      <c r="I460" t="s">
        <v>495</v>
      </c>
      <c r="J460">
        <v>94</v>
      </c>
      <c r="K460" t="s">
        <v>496</v>
      </c>
      <c r="L460" t="s">
        <v>497</v>
      </c>
      <c r="M460" t="s">
        <v>498</v>
      </c>
      <c r="N460">
        <v>551</v>
      </c>
      <c r="O460" t="s">
        <v>850</v>
      </c>
      <c r="P460">
        <v>55</v>
      </c>
      <c r="Q460" t="s">
        <v>783</v>
      </c>
      <c r="R460">
        <v>5</v>
      </c>
      <c r="S460" t="s">
        <v>143</v>
      </c>
      <c r="T460">
        <v>1</v>
      </c>
      <c r="U460" t="s">
        <v>97</v>
      </c>
      <c r="V460">
        <v>11</v>
      </c>
      <c r="W460" t="s">
        <v>97</v>
      </c>
      <c r="X460">
        <v>1</v>
      </c>
      <c r="Y460" t="s">
        <v>98</v>
      </c>
      <c r="Z460">
        <v>1983</v>
      </c>
      <c r="AA460">
        <v>219</v>
      </c>
      <c r="AC460">
        <v>70</v>
      </c>
      <c r="AD460" t="s">
        <v>287</v>
      </c>
      <c r="AE460" t="s">
        <v>146</v>
      </c>
      <c r="AF460" t="s">
        <v>147</v>
      </c>
      <c r="AG460" t="s">
        <v>208</v>
      </c>
      <c r="AH460" t="s">
        <v>144</v>
      </c>
      <c r="AI460">
        <v>101</v>
      </c>
      <c r="AJ460">
        <v>101</v>
      </c>
      <c r="AK460">
        <v>102</v>
      </c>
      <c r="AL460">
        <v>102</v>
      </c>
      <c r="AM460">
        <v>102</v>
      </c>
      <c r="AN460">
        <v>101</v>
      </c>
      <c r="AO460">
        <v>102</v>
      </c>
      <c r="AP460">
        <v>102</v>
      </c>
      <c r="AQ460">
        <v>102</v>
      </c>
      <c r="AR460">
        <v>102</v>
      </c>
      <c r="AS460">
        <v>102</v>
      </c>
      <c r="AT460">
        <v>102</v>
      </c>
      <c r="AU460">
        <v>102</v>
      </c>
      <c r="AV460">
        <v>102</v>
      </c>
      <c r="AW460">
        <v>102</v>
      </c>
      <c r="AX460">
        <v>102</v>
      </c>
      <c r="AY460">
        <v>102</v>
      </c>
      <c r="AZ460">
        <v>102</v>
      </c>
      <c r="BA460">
        <v>102</v>
      </c>
      <c r="BB460">
        <v>102</v>
      </c>
      <c r="BC460">
        <v>102</v>
      </c>
      <c r="BD460">
        <v>102</v>
      </c>
      <c r="BE460">
        <v>102</v>
      </c>
      <c r="BF460">
        <v>102</v>
      </c>
      <c r="BG460">
        <v>102</v>
      </c>
      <c r="BH460">
        <v>102</v>
      </c>
      <c r="BI460">
        <v>102</v>
      </c>
      <c r="BJ460">
        <v>102</v>
      </c>
      <c r="BK460">
        <v>102</v>
      </c>
      <c r="BL460">
        <v>102</v>
      </c>
      <c r="BM460">
        <v>102</v>
      </c>
      <c r="BN460">
        <v>102</v>
      </c>
      <c r="BO460">
        <v>102</v>
      </c>
      <c r="BP460">
        <v>102</v>
      </c>
      <c r="BQ460">
        <v>102</v>
      </c>
      <c r="BR460">
        <v>101</v>
      </c>
      <c r="BS460">
        <v>101</v>
      </c>
      <c r="BT460">
        <v>101</v>
      </c>
      <c r="BU460">
        <v>103</v>
      </c>
      <c r="BV460">
        <v>103</v>
      </c>
      <c r="BW460">
        <v>102</v>
      </c>
      <c r="BX460">
        <v>102</v>
      </c>
      <c r="BY460">
        <v>102</v>
      </c>
      <c r="BZ460">
        <v>102</v>
      </c>
      <c r="CA460">
        <v>101.90909090909091</v>
      </c>
      <c r="CB460">
        <v>102</v>
      </c>
      <c r="CC460">
        <v>0.4214141098829704</v>
      </c>
      <c r="CD460">
        <v>4.135196439529594E-3</v>
      </c>
      <c r="CE460">
        <v>101</v>
      </c>
      <c r="CF460">
        <v>103</v>
      </c>
      <c r="CG460">
        <v>2</v>
      </c>
      <c r="CH460">
        <v>1</v>
      </c>
      <c r="CI460">
        <v>1</v>
      </c>
    </row>
    <row r="461" spans="1:87" x14ac:dyDescent="0.25">
      <c r="A461">
        <v>635</v>
      </c>
      <c r="B461">
        <v>308385</v>
      </c>
      <c r="C461" t="s">
        <v>1583</v>
      </c>
      <c r="D461" t="s">
        <v>1584</v>
      </c>
      <c r="E461" t="s">
        <v>1585</v>
      </c>
      <c r="F461">
        <v>46.34</v>
      </c>
      <c r="G461" t="s">
        <v>1586</v>
      </c>
      <c r="H461">
        <v>46.3</v>
      </c>
      <c r="I461" t="s">
        <v>1199</v>
      </c>
      <c r="J461">
        <v>46</v>
      </c>
      <c r="K461" t="s">
        <v>457</v>
      </c>
      <c r="L461" t="s">
        <v>281</v>
      </c>
      <c r="M461" t="s">
        <v>282</v>
      </c>
      <c r="N461">
        <v>113</v>
      </c>
      <c r="O461" t="s">
        <v>119</v>
      </c>
      <c r="P461">
        <v>11</v>
      </c>
      <c r="Q461" t="s">
        <v>95</v>
      </c>
      <c r="R461">
        <v>1</v>
      </c>
      <c r="S461" t="s">
        <v>96</v>
      </c>
      <c r="T461">
        <v>1</v>
      </c>
      <c r="U461" t="s">
        <v>97</v>
      </c>
      <c r="V461">
        <v>11</v>
      </c>
      <c r="W461" t="s">
        <v>97</v>
      </c>
      <c r="X461">
        <v>1</v>
      </c>
      <c r="Y461" t="s">
        <v>98</v>
      </c>
      <c r="Z461">
        <v>2011</v>
      </c>
      <c r="AA461">
        <v>73</v>
      </c>
      <c r="AB461">
        <v>10549530000</v>
      </c>
      <c r="AC461">
        <v>50</v>
      </c>
      <c r="AD461" t="s">
        <v>120</v>
      </c>
      <c r="AE461" t="s">
        <v>100</v>
      </c>
      <c r="AF461" t="s">
        <v>101</v>
      </c>
      <c r="AG461" t="s">
        <v>102</v>
      </c>
      <c r="AH461" t="s">
        <v>124</v>
      </c>
      <c r="AI461">
        <v>60</v>
      </c>
      <c r="AJ461">
        <v>60</v>
      </c>
      <c r="AK461">
        <v>59</v>
      </c>
      <c r="AL461">
        <v>60</v>
      </c>
      <c r="AM461">
        <v>60</v>
      </c>
      <c r="AN461">
        <v>60</v>
      </c>
      <c r="AO461">
        <v>60</v>
      </c>
      <c r="AP461">
        <v>60</v>
      </c>
      <c r="AQ461">
        <v>60</v>
      </c>
      <c r="AR461">
        <v>60</v>
      </c>
      <c r="AS461">
        <v>60</v>
      </c>
      <c r="AT461">
        <v>60</v>
      </c>
      <c r="AU461">
        <v>79</v>
      </c>
      <c r="AV461">
        <v>62</v>
      </c>
      <c r="AW461">
        <v>60</v>
      </c>
      <c r="AX461">
        <v>60</v>
      </c>
      <c r="AY461">
        <v>60</v>
      </c>
      <c r="AZ461">
        <v>60</v>
      </c>
      <c r="BA461">
        <v>60</v>
      </c>
      <c r="BB461">
        <v>60</v>
      </c>
      <c r="BC461">
        <v>60</v>
      </c>
      <c r="BD461">
        <v>62</v>
      </c>
      <c r="BE461">
        <v>57</v>
      </c>
      <c r="BF461">
        <v>63</v>
      </c>
      <c r="BG461">
        <v>57</v>
      </c>
      <c r="BH461">
        <v>73</v>
      </c>
      <c r="BI461">
        <v>57</v>
      </c>
      <c r="BJ461">
        <v>57</v>
      </c>
      <c r="BK461">
        <v>57</v>
      </c>
      <c r="BL461">
        <v>58</v>
      </c>
      <c r="BM461">
        <v>57</v>
      </c>
      <c r="BN461">
        <v>57</v>
      </c>
      <c r="BO461">
        <v>57</v>
      </c>
      <c r="BP461">
        <v>57</v>
      </c>
      <c r="BQ461">
        <v>56</v>
      </c>
      <c r="BR461">
        <v>57</v>
      </c>
      <c r="BS461">
        <v>59</v>
      </c>
      <c r="BT461">
        <v>59</v>
      </c>
      <c r="BU461">
        <v>59</v>
      </c>
      <c r="BV461">
        <v>59</v>
      </c>
      <c r="BW461">
        <v>57</v>
      </c>
      <c r="BX461">
        <v>57</v>
      </c>
      <c r="BY461">
        <v>57</v>
      </c>
      <c r="BZ461">
        <v>57</v>
      </c>
      <c r="CA461">
        <v>59.68181818181818</v>
      </c>
      <c r="CB461">
        <v>60</v>
      </c>
      <c r="CC461">
        <v>4.01608815381294</v>
      </c>
      <c r="CD461">
        <v>6.7291652234489477E-2</v>
      </c>
      <c r="CE461">
        <v>56</v>
      </c>
      <c r="CF461">
        <v>79</v>
      </c>
      <c r="CG461">
        <v>23</v>
      </c>
      <c r="CH461">
        <v>-3</v>
      </c>
      <c r="CI461">
        <v>3</v>
      </c>
    </row>
    <row r="462" spans="1:87" x14ac:dyDescent="0.25">
      <c r="A462">
        <v>636</v>
      </c>
      <c r="B462">
        <v>308819</v>
      </c>
      <c r="C462" t="s">
        <v>1587</v>
      </c>
      <c r="D462" t="s">
        <v>1588</v>
      </c>
      <c r="E462" t="s">
        <v>1589</v>
      </c>
      <c r="F462">
        <v>21.2</v>
      </c>
      <c r="G462" t="s">
        <v>1171</v>
      </c>
      <c r="H462">
        <v>21.2</v>
      </c>
      <c r="I462" t="s">
        <v>1171</v>
      </c>
      <c r="J462">
        <v>21</v>
      </c>
      <c r="K462" t="s">
        <v>1172</v>
      </c>
      <c r="L462" t="s">
        <v>100</v>
      </c>
      <c r="M462" t="s">
        <v>1034</v>
      </c>
      <c r="N462">
        <v>114</v>
      </c>
      <c r="O462" t="s">
        <v>94</v>
      </c>
      <c r="P462">
        <v>11</v>
      </c>
      <c r="Q462" t="s">
        <v>95</v>
      </c>
      <c r="R462">
        <v>1</v>
      </c>
      <c r="S462" t="s">
        <v>96</v>
      </c>
      <c r="T462">
        <v>1</v>
      </c>
      <c r="U462" t="s">
        <v>97</v>
      </c>
      <c r="V462">
        <v>11</v>
      </c>
      <c r="W462" t="s">
        <v>97</v>
      </c>
      <c r="X462">
        <v>1</v>
      </c>
      <c r="Y462" t="s">
        <v>98</v>
      </c>
      <c r="Z462">
        <v>1923</v>
      </c>
      <c r="AA462">
        <v>6126</v>
      </c>
      <c r="AB462">
        <v>721981000000</v>
      </c>
      <c r="AC462">
        <v>95</v>
      </c>
      <c r="AD462" t="s">
        <v>268</v>
      </c>
      <c r="AE462" t="s">
        <v>100</v>
      </c>
      <c r="AF462" t="s">
        <v>101</v>
      </c>
      <c r="AG462" t="s">
        <v>208</v>
      </c>
      <c r="AH462" t="s">
        <v>103</v>
      </c>
      <c r="AI462">
        <v>29</v>
      </c>
      <c r="AJ462">
        <v>29</v>
      </c>
      <c r="AK462">
        <v>29</v>
      </c>
      <c r="AL462">
        <v>29</v>
      </c>
      <c r="AM462">
        <v>29</v>
      </c>
      <c r="AN462">
        <v>29</v>
      </c>
      <c r="AO462">
        <v>29</v>
      </c>
      <c r="AP462">
        <v>29</v>
      </c>
      <c r="AQ462">
        <v>29</v>
      </c>
      <c r="AR462">
        <v>29</v>
      </c>
      <c r="AS462">
        <v>29</v>
      </c>
      <c r="AT462">
        <v>29</v>
      </c>
      <c r="AU462">
        <v>29</v>
      </c>
      <c r="AV462">
        <v>29</v>
      </c>
      <c r="AW462">
        <v>29</v>
      </c>
      <c r="AX462">
        <v>29</v>
      </c>
      <c r="AY462">
        <v>29</v>
      </c>
      <c r="AZ462">
        <v>29</v>
      </c>
      <c r="BA462">
        <v>29</v>
      </c>
      <c r="BB462">
        <v>29</v>
      </c>
      <c r="BC462">
        <v>29</v>
      </c>
      <c r="BD462">
        <v>29</v>
      </c>
      <c r="BE462">
        <v>29</v>
      </c>
      <c r="BF462">
        <v>29</v>
      </c>
      <c r="BG462">
        <v>29</v>
      </c>
      <c r="BH462">
        <v>30</v>
      </c>
      <c r="BI462">
        <v>30</v>
      </c>
      <c r="BJ462">
        <v>30</v>
      </c>
      <c r="BK462">
        <v>30</v>
      </c>
      <c r="BL462">
        <v>30</v>
      </c>
      <c r="BM462">
        <v>30</v>
      </c>
      <c r="BN462">
        <v>30</v>
      </c>
      <c r="BO462">
        <v>30</v>
      </c>
      <c r="BP462">
        <v>30</v>
      </c>
      <c r="BQ462">
        <v>30</v>
      </c>
      <c r="BR462">
        <v>30</v>
      </c>
      <c r="BS462">
        <v>30</v>
      </c>
      <c r="BT462">
        <v>30</v>
      </c>
      <c r="BU462">
        <v>30</v>
      </c>
      <c r="BV462">
        <v>30</v>
      </c>
      <c r="BW462">
        <v>30</v>
      </c>
      <c r="BX462">
        <v>30</v>
      </c>
      <c r="BY462">
        <v>30</v>
      </c>
      <c r="BZ462">
        <v>30</v>
      </c>
      <c r="CA462">
        <v>29.431818181818183</v>
      </c>
      <c r="CB462">
        <v>29</v>
      </c>
      <c r="CC462">
        <v>0.50105596738531299</v>
      </c>
      <c r="CD462">
        <v>1.7024295416952717E-2</v>
      </c>
      <c r="CE462">
        <v>29</v>
      </c>
      <c r="CF462">
        <v>30</v>
      </c>
      <c r="CG462">
        <v>1</v>
      </c>
      <c r="CH462">
        <v>1</v>
      </c>
      <c r="CI462">
        <v>1</v>
      </c>
    </row>
    <row r="463" spans="1:87" x14ac:dyDescent="0.25">
      <c r="A463">
        <v>641</v>
      </c>
      <c r="B463">
        <v>310701</v>
      </c>
      <c r="C463" t="s">
        <v>1590</v>
      </c>
      <c r="D463" t="s">
        <v>329</v>
      </c>
      <c r="E463" t="s">
        <v>330</v>
      </c>
      <c r="F463">
        <v>58.29</v>
      </c>
      <c r="G463" t="s">
        <v>331</v>
      </c>
      <c r="H463">
        <v>58.2</v>
      </c>
      <c r="I463" t="s">
        <v>332</v>
      </c>
      <c r="J463">
        <v>58</v>
      </c>
      <c r="K463" t="s">
        <v>91</v>
      </c>
      <c r="L463" t="s">
        <v>92</v>
      </c>
      <c r="M463" t="s">
        <v>93</v>
      </c>
      <c r="N463">
        <v>114</v>
      </c>
      <c r="O463" t="s">
        <v>94</v>
      </c>
      <c r="P463">
        <v>11</v>
      </c>
      <c r="Q463" t="s">
        <v>95</v>
      </c>
      <c r="R463">
        <v>1</v>
      </c>
      <c r="S463" t="s">
        <v>96</v>
      </c>
      <c r="T463">
        <v>1</v>
      </c>
      <c r="U463" t="s">
        <v>97</v>
      </c>
      <c r="V463">
        <v>11</v>
      </c>
      <c r="W463" t="s">
        <v>97</v>
      </c>
      <c r="X463">
        <v>1</v>
      </c>
      <c r="Y463" t="s">
        <v>98</v>
      </c>
      <c r="Z463">
        <v>2010</v>
      </c>
      <c r="AA463">
        <v>228</v>
      </c>
      <c r="AB463">
        <v>2502690000</v>
      </c>
      <c r="AC463">
        <v>70</v>
      </c>
      <c r="AD463" t="s">
        <v>287</v>
      </c>
      <c r="AE463" t="s">
        <v>164</v>
      </c>
      <c r="AF463" t="s">
        <v>333</v>
      </c>
      <c r="AG463" t="s">
        <v>136</v>
      </c>
      <c r="AH463" t="s">
        <v>124</v>
      </c>
      <c r="AI463">
        <v>20</v>
      </c>
      <c r="AJ463">
        <v>20</v>
      </c>
      <c r="AK463">
        <v>20</v>
      </c>
      <c r="AL463">
        <v>20</v>
      </c>
      <c r="AM463">
        <v>20</v>
      </c>
      <c r="AN463">
        <v>20</v>
      </c>
      <c r="AO463">
        <v>20</v>
      </c>
      <c r="AP463">
        <v>20</v>
      </c>
      <c r="AQ463">
        <v>20</v>
      </c>
      <c r="AR463">
        <v>20</v>
      </c>
      <c r="AS463">
        <v>20</v>
      </c>
      <c r="AT463">
        <v>20</v>
      </c>
      <c r="AU463">
        <v>20</v>
      </c>
      <c r="AV463">
        <v>20</v>
      </c>
      <c r="AW463">
        <v>20</v>
      </c>
      <c r="AX463">
        <v>20</v>
      </c>
      <c r="AY463">
        <v>20</v>
      </c>
      <c r="AZ463">
        <v>20</v>
      </c>
      <c r="BA463">
        <v>20</v>
      </c>
      <c r="BB463">
        <v>20</v>
      </c>
      <c r="BC463">
        <v>20</v>
      </c>
      <c r="BD463">
        <v>20</v>
      </c>
      <c r="BE463">
        <v>20</v>
      </c>
      <c r="BF463">
        <v>20</v>
      </c>
      <c r="BG463">
        <v>20</v>
      </c>
      <c r="BH463">
        <v>20</v>
      </c>
      <c r="BI463">
        <v>20</v>
      </c>
      <c r="BJ463">
        <v>20</v>
      </c>
      <c r="BK463">
        <v>20</v>
      </c>
      <c r="BL463">
        <v>20</v>
      </c>
      <c r="BM463">
        <v>20</v>
      </c>
      <c r="BN463">
        <v>20</v>
      </c>
      <c r="BO463">
        <v>20</v>
      </c>
      <c r="BP463">
        <v>20</v>
      </c>
      <c r="BQ463">
        <v>20</v>
      </c>
      <c r="BR463">
        <v>20</v>
      </c>
      <c r="BS463">
        <v>20</v>
      </c>
      <c r="BT463">
        <v>20</v>
      </c>
      <c r="BU463">
        <v>20</v>
      </c>
      <c r="BV463">
        <v>20</v>
      </c>
      <c r="BW463">
        <v>20</v>
      </c>
      <c r="BX463">
        <v>20</v>
      </c>
      <c r="BY463">
        <v>20</v>
      </c>
      <c r="BZ463">
        <v>20</v>
      </c>
      <c r="CA463">
        <v>20</v>
      </c>
      <c r="CB463">
        <v>20</v>
      </c>
      <c r="CC463">
        <v>0</v>
      </c>
      <c r="CD463">
        <v>0</v>
      </c>
      <c r="CE463">
        <v>20</v>
      </c>
      <c r="CF463">
        <v>20</v>
      </c>
      <c r="CG463">
        <v>0</v>
      </c>
      <c r="CH463">
        <v>0</v>
      </c>
      <c r="CI463">
        <v>0</v>
      </c>
    </row>
    <row r="464" spans="1:87" x14ac:dyDescent="0.25">
      <c r="A464">
        <v>643</v>
      </c>
      <c r="B464">
        <v>310833</v>
      </c>
      <c r="C464" t="s">
        <v>1591</v>
      </c>
      <c r="D464" t="s">
        <v>1592</v>
      </c>
      <c r="E464" t="s">
        <v>1593</v>
      </c>
      <c r="F464">
        <v>62.9</v>
      </c>
      <c r="G464" t="s">
        <v>296</v>
      </c>
      <c r="H464">
        <v>62.9</v>
      </c>
      <c r="I464" t="s">
        <v>296</v>
      </c>
      <c r="J464">
        <v>62</v>
      </c>
      <c r="K464" t="s">
        <v>130</v>
      </c>
      <c r="L464" t="s">
        <v>131</v>
      </c>
      <c r="M464" t="s">
        <v>132</v>
      </c>
      <c r="N464">
        <v>113</v>
      </c>
      <c r="O464" t="s">
        <v>119</v>
      </c>
      <c r="P464">
        <v>11</v>
      </c>
      <c r="Q464" t="s">
        <v>95</v>
      </c>
      <c r="R464">
        <v>1</v>
      </c>
      <c r="S464" t="s">
        <v>96</v>
      </c>
      <c r="T464">
        <v>8</v>
      </c>
      <c r="U464" t="s">
        <v>964</v>
      </c>
      <c r="V464">
        <v>30</v>
      </c>
      <c r="W464" t="s">
        <v>273</v>
      </c>
      <c r="X464">
        <v>2</v>
      </c>
      <c r="Y464" t="s">
        <v>255</v>
      </c>
      <c r="Z464">
        <v>2006</v>
      </c>
      <c r="AA464">
        <v>1</v>
      </c>
      <c r="AB464">
        <v>95250000</v>
      </c>
      <c r="AC464">
        <v>11</v>
      </c>
      <c r="AD464" t="s">
        <v>85</v>
      </c>
      <c r="AE464" t="s">
        <v>110</v>
      </c>
      <c r="AF464" t="s">
        <v>174</v>
      </c>
      <c r="AG464" t="s">
        <v>136</v>
      </c>
      <c r="AH464" t="s">
        <v>175</v>
      </c>
      <c r="AI464">
        <v>9</v>
      </c>
      <c r="AJ464">
        <v>9</v>
      </c>
      <c r="AK464">
        <v>9</v>
      </c>
      <c r="AL464">
        <v>9</v>
      </c>
      <c r="AM464">
        <v>9</v>
      </c>
      <c r="AN464">
        <v>9</v>
      </c>
      <c r="AO464">
        <v>9</v>
      </c>
      <c r="AP464">
        <v>9</v>
      </c>
      <c r="AQ464">
        <v>9</v>
      </c>
      <c r="AR464">
        <v>9</v>
      </c>
      <c r="AS464">
        <v>9</v>
      </c>
      <c r="AT464">
        <v>9</v>
      </c>
      <c r="AU464">
        <v>9</v>
      </c>
      <c r="AV464">
        <v>9</v>
      </c>
      <c r="AW464">
        <v>9</v>
      </c>
      <c r="AX464">
        <v>9</v>
      </c>
      <c r="AY464">
        <v>9</v>
      </c>
      <c r="AZ464">
        <v>9</v>
      </c>
      <c r="BA464">
        <v>9</v>
      </c>
      <c r="BB464">
        <v>9</v>
      </c>
      <c r="BC464">
        <v>9</v>
      </c>
      <c r="BD464">
        <v>9</v>
      </c>
      <c r="BE464">
        <v>9</v>
      </c>
      <c r="BF464">
        <v>9</v>
      </c>
      <c r="BG464">
        <v>9</v>
      </c>
      <c r="BH464">
        <v>9</v>
      </c>
      <c r="BI464">
        <v>9</v>
      </c>
      <c r="BJ464">
        <v>9</v>
      </c>
      <c r="BK464">
        <v>9</v>
      </c>
      <c r="BL464">
        <v>9</v>
      </c>
      <c r="BM464">
        <v>9</v>
      </c>
      <c r="BN464">
        <v>9</v>
      </c>
      <c r="BO464">
        <v>9</v>
      </c>
      <c r="BP464">
        <v>9</v>
      </c>
      <c r="BQ464">
        <v>9</v>
      </c>
      <c r="BR464">
        <v>9</v>
      </c>
      <c r="BS464">
        <v>9</v>
      </c>
      <c r="BT464">
        <v>9</v>
      </c>
      <c r="BU464">
        <v>9</v>
      </c>
      <c r="BV464">
        <v>9</v>
      </c>
      <c r="BW464">
        <v>9</v>
      </c>
      <c r="BX464">
        <v>9</v>
      </c>
      <c r="BY464">
        <v>9</v>
      </c>
      <c r="BZ464">
        <v>9</v>
      </c>
      <c r="CA464">
        <v>9</v>
      </c>
      <c r="CB464">
        <v>9</v>
      </c>
      <c r="CC464">
        <v>0</v>
      </c>
      <c r="CD464">
        <v>0</v>
      </c>
      <c r="CE464">
        <v>9</v>
      </c>
      <c r="CF464">
        <v>9</v>
      </c>
      <c r="CG464">
        <v>0</v>
      </c>
      <c r="CH464">
        <v>0</v>
      </c>
      <c r="CI464">
        <v>0</v>
      </c>
    </row>
    <row r="465" spans="1:87" x14ac:dyDescent="0.25">
      <c r="A465">
        <v>644</v>
      </c>
      <c r="B465">
        <v>311270</v>
      </c>
      <c r="C465" t="s">
        <v>1594</v>
      </c>
      <c r="D465" t="s">
        <v>1595</v>
      </c>
      <c r="E465" t="s">
        <v>1596</v>
      </c>
      <c r="F465">
        <v>85.53</v>
      </c>
      <c r="G465" t="s">
        <v>1597</v>
      </c>
      <c r="H465">
        <v>85.5</v>
      </c>
      <c r="I465" t="s">
        <v>1482</v>
      </c>
      <c r="J465">
        <v>85</v>
      </c>
      <c r="K465" t="s">
        <v>201</v>
      </c>
      <c r="L465" t="s">
        <v>202</v>
      </c>
      <c r="M465" t="s">
        <v>203</v>
      </c>
      <c r="N465">
        <v>231</v>
      </c>
      <c r="O465" t="s">
        <v>353</v>
      </c>
      <c r="P465">
        <v>23</v>
      </c>
      <c r="Q465" t="s">
        <v>354</v>
      </c>
      <c r="R465">
        <v>2</v>
      </c>
      <c r="S465" t="s">
        <v>355</v>
      </c>
      <c r="T465">
        <v>10</v>
      </c>
      <c r="U465" t="s">
        <v>1277</v>
      </c>
      <c r="V465">
        <v>50</v>
      </c>
      <c r="W465" t="s">
        <v>387</v>
      </c>
      <c r="X465">
        <v>3</v>
      </c>
      <c r="Y465" t="s">
        <v>240</v>
      </c>
      <c r="Z465">
        <v>1997</v>
      </c>
      <c r="AC465">
        <v>0</v>
      </c>
      <c r="AD465" t="s">
        <v>147</v>
      </c>
      <c r="AE465" t="s">
        <v>146</v>
      </c>
      <c r="AF465" t="s">
        <v>147</v>
      </c>
      <c r="AG465" t="s">
        <v>157</v>
      </c>
      <c r="AH465" t="s">
        <v>144</v>
      </c>
      <c r="AI465">
        <v>18</v>
      </c>
      <c r="AJ465">
        <v>18</v>
      </c>
      <c r="AK465">
        <v>18</v>
      </c>
      <c r="AL465">
        <v>18</v>
      </c>
      <c r="AM465">
        <v>18</v>
      </c>
      <c r="AN465">
        <v>18</v>
      </c>
      <c r="AO465">
        <v>18</v>
      </c>
      <c r="AP465">
        <v>18</v>
      </c>
      <c r="AQ465">
        <v>18</v>
      </c>
      <c r="AR465">
        <v>18</v>
      </c>
      <c r="AS465">
        <v>18</v>
      </c>
      <c r="AT465">
        <v>18</v>
      </c>
      <c r="AU465">
        <v>18</v>
      </c>
      <c r="AV465">
        <v>18</v>
      </c>
      <c r="AW465">
        <v>18</v>
      </c>
      <c r="AX465">
        <v>18</v>
      </c>
      <c r="AY465">
        <v>18</v>
      </c>
      <c r="AZ465">
        <v>18</v>
      </c>
      <c r="BA465">
        <v>18</v>
      </c>
      <c r="BB465">
        <v>18</v>
      </c>
      <c r="BC465">
        <v>18</v>
      </c>
      <c r="BD465">
        <v>18</v>
      </c>
      <c r="BE465">
        <v>18</v>
      </c>
      <c r="BF465">
        <v>18</v>
      </c>
      <c r="BG465">
        <v>18</v>
      </c>
      <c r="BH465">
        <v>18</v>
      </c>
      <c r="BI465">
        <v>18</v>
      </c>
      <c r="BJ465">
        <v>18</v>
      </c>
      <c r="BK465">
        <v>18</v>
      </c>
      <c r="BL465">
        <v>18</v>
      </c>
      <c r="BM465">
        <v>18</v>
      </c>
      <c r="BN465">
        <v>18</v>
      </c>
      <c r="BO465">
        <v>18</v>
      </c>
      <c r="BP465">
        <v>18</v>
      </c>
      <c r="BQ465">
        <v>18</v>
      </c>
      <c r="BR465">
        <v>18</v>
      </c>
      <c r="BS465">
        <v>18</v>
      </c>
      <c r="BT465">
        <v>18</v>
      </c>
      <c r="BU465">
        <v>18</v>
      </c>
      <c r="BV465">
        <v>18</v>
      </c>
      <c r="BW465">
        <v>18</v>
      </c>
      <c r="BX465">
        <v>18</v>
      </c>
      <c r="BY465">
        <v>18</v>
      </c>
      <c r="BZ465">
        <v>18</v>
      </c>
      <c r="CA465">
        <v>18</v>
      </c>
      <c r="CB465">
        <v>18</v>
      </c>
      <c r="CC465">
        <v>0</v>
      </c>
      <c r="CD465">
        <v>0</v>
      </c>
      <c r="CE465">
        <v>18</v>
      </c>
      <c r="CF465">
        <v>18</v>
      </c>
      <c r="CG465">
        <v>0</v>
      </c>
      <c r="CH465">
        <v>0</v>
      </c>
      <c r="CI465">
        <v>0</v>
      </c>
    </row>
    <row r="466" spans="1:87" x14ac:dyDescent="0.25">
      <c r="A466">
        <v>645</v>
      </c>
      <c r="B466">
        <v>311447</v>
      </c>
      <c r="C466" t="s">
        <v>1598</v>
      </c>
      <c r="D466" t="s">
        <v>1599</v>
      </c>
      <c r="E466" t="s">
        <v>1600</v>
      </c>
      <c r="F466">
        <v>79.11</v>
      </c>
      <c r="G466" t="s">
        <v>1601</v>
      </c>
      <c r="H466">
        <v>79.099999999999994</v>
      </c>
      <c r="I466" t="s">
        <v>1602</v>
      </c>
      <c r="J466">
        <v>79</v>
      </c>
      <c r="K466" t="s">
        <v>928</v>
      </c>
      <c r="L466" t="s">
        <v>721</v>
      </c>
      <c r="M466" t="s">
        <v>722</v>
      </c>
      <c r="N466">
        <v>113</v>
      </c>
      <c r="O466" t="s">
        <v>119</v>
      </c>
      <c r="P466">
        <v>11</v>
      </c>
      <c r="Q466" t="s">
        <v>95</v>
      </c>
      <c r="R466">
        <v>1</v>
      </c>
      <c r="S466" t="s">
        <v>96</v>
      </c>
      <c r="T466">
        <v>13</v>
      </c>
      <c r="U466" t="s">
        <v>133</v>
      </c>
      <c r="V466">
        <v>12</v>
      </c>
      <c r="W466" t="s">
        <v>133</v>
      </c>
      <c r="X466">
        <v>1</v>
      </c>
      <c r="Y466" t="s">
        <v>98</v>
      </c>
      <c r="Z466">
        <v>2008</v>
      </c>
      <c r="AA466">
        <v>3</v>
      </c>
      <c r="AB466">
        <v>223270000</v>
      </c>
      <c r="AC466">
        <v>15</v>
      </c>
      <c r="AD466" t="s">
        <v>173</v>
      </c>
      <c r="AE466" t="s">
        <v>110</v>
      </c>
      <c r="AF466" t="s">
        <v>174</v>
      </c>
      <c r="AG466" t="s">
        <v>136</v>
      </c>
      <c r="AH466" t="s">
        <v>175</v>
      </c>
      <c r="AI466">
        <v>64</v>
      </c>
      <c r="AJ466">
        <v>56</v>
      </c>
      <c r="AK466">
        <v>55</v>
      </c>
      <c r="AL466">
        <v>59</v>
      </c>
      <c r="AM466">
        <v>61</v>
      </c>
      <c r="AN466">
        <v>61</v>
      </c>
      <c r="AO466">
        <v>61</v>
      </c>
      <c r="AP466">
        <v>59</v>
      </c>
      <c r="AQ466">
        <v>61</v>
      </c>
      <c r="AR466">
        <v>63</v>
      </c>
      <c r="AS466">
        <v>63</v>
      </c>
      <c r="AT466">
        <v>64</v>
      </c>
      <c r="AU466">
        <v>64</v>
      </c>
      <c r="AV466">
        <v>63</v>
      </c>
      <c r="AW466">
        <v>61</v>
      </c>
      <c r="AX466">
        <v>64</v>
      </c>
      <c r="AY466">
        <v>64</v>
      </c>
      <c r="AZ466">
        <v>62</v>
      </c>
      <c r="BA466">
        <v>64</v>
      </c>
      <c r="BB466">
        <v>64</v>
      </c>
      <c r="BC466">
        <v>64</v>
      </c>
      <c r="BD466">
        <v>64</v>
      </c>
      <c r="BE466">
        <v>62</v>
      </c>
      <c r="BF466">
        <v>62</v>
      </c>
      <c r="BG466">
        <v>62</v>
      </c>
      <c r="BH466">
        <v>60</v>
      </c>
      <c r="BI466">
        <v>60</v>
      </c>
      <c r="BJ466">
        <v>60</v>
      </c>
      <c r="BK466">
        <v>60</v>
      </c>
      <c r="BL466">
        <v>60</v>
      </c>
      <c r="BM466">
        <v>60</v>
      </c>
      <c r="BN466">
        <v>59</v>
      </c>
      <c r="BO466">
        <v>59</v>
      </c>
      <c r="BP466">
        <v>50</v>
      </c>
      <c r="BQ466">
        <v>53</v>
      </c>
      <c r="BR466">
        <v>51</v>
      </c>
      <c r="BS466">
        <v>51</v>
      </c>
      <c r="BT466">
        <v>48</v>
      </c>
      <c r="BU466">
        <v>51</v>
      </c>
      <c r="BV466">
        <v>51</v>
      </c>
      <c r="BW466">
        <v>48</v>
      </c>
      <c r="BX466">
        <v>50</v>
      </c>
      <c r="BY466">
        <v>51</v>
      </c>
      <c r="BZ466">
        <v>51</v>
      </c>
      <c r="CA466">
        <v>58.63636363636364</v>
      </c>
      <c r="CB466">
        <v>60</v>
      </c>
      <c r="CC466">
        <v>5.2344605421207486</v>
      </c>
      <c r="CD466">
        <v>8.9269869710586411E-2</v>
      </c>
      <c r="CE466">
        <v>48</v>
      </c>
      <c r="CF466">
        <v>64</v>
      </c>
      <c r="CG466">
        <v>16</v>
      </c>
      <c r="CH466">
        <v>-13</v>
      </c>
      <c r="CI466">
        <v>13</v>
      </c>
    </row>
    <row r="467" spans="1:87" x14ac:dyDescent="0.25">
      <c r="A467">
        <v>646</v>
      </c>
      <c r="B467">
        <v>312259</v>
      </c>
      <c r="C467" t="s">
        <v>1603</v>
      </c>
      <c r="D467" t="s">
        <v>1604</v>
      </c>
      <c r="E467" t="s">
        <v>1605</v>
      </c>
      <c r="F467">
        <v>73.11</v>
      </c>
      <c r="G467" t="s">
        <v>237</v>
      </c>
      <c r="H467">
        <v>73.099999999999994</v>
      </c>
      <c r="I467" t="s">
        <v>115</v>
      </c>
      <c r="J467">
        <v>73</v>
      </c>
      <c r="K467" t="s">
        <v>116</v>
      </c>
      <c r="L467" t="s">
        <v>117</v>
      </c>
      <c r="M467" t="s">
        <v>118</v>
      </c>
      <c r="N467">
        <v>113</v>
      </c>
      <c r="O467" t="s">
        <v>119</v>
      </c>
      <c r="P467">
        <v>11</v>
      </c>
      <c r="Q467" t="s">
        <v>95</v>
      </c>
      <c r="R467">
        <v>1</v>
      </c>
      <c r="S467" t="s">
        <v>96</v>
      </c>
      <c r="T467">
        <v>16</v>
      </c>
      <c r="U467" t="s">
        <v>809</v>
      </c>
      <c r="V467">
        <v>60</v>
      </c>
      <c r="W467" t="s">
        <v>239</v>
      </c>
      <c r="X467">
        <v>3</v>
      </c>
      <c r="Y467" t="s">
        <v>240</v>
      </c>
      <c r="Z467">
        <v>1997</v>
      </c>
      <c r="AA467">
        <v>4</v>
      </c>
      <c r="AB467">
        <v>30330000</v>
      </c>
      <c r="AC467">
        <v>15</v>
      </c>
      <c r="AD467" t="s">
        <v>173</v>
      </c>
      <c r="AE467" t="s">
        <v>104</v>
      </c>
      <c r="AF467" t="s">
        <v>274</v>
      </c>
      <c r="AG467" t="s">
        <v>157</v>
      </c>
      <c r="AH467" t="s">
        <v>175</v>
      </c>
      <c r="AI467">
        <v>29</v>
      </c>
      <c r="AJ467">
        <v>29</v>
      </c>
      <c r="AK467">
        <v>29</v>
      </c>
      <c r="AL467">
        <v>29</v>
      </c>
      <c r="AM467">
        <v>29</v>
      </c>
      <c r="AN467">
        <v>29</v>
      </c>
      <c r="AO467">
        <v>29</v>
      </c>
      <c r="AP467">
        <v>29</v>
      </c>
      <c r="AQ467">
        <v>29</v>
      </c>
      <c r="AR467">
        <v>29</v>
      </c>
      <c r="AS467">
        <v>29</v>
      </c>
      <c r="AT467">
        <v>29</v>
      </c>
      <c r="AU467">
        <v>29</v>
      </c>
      <c r="AV467">
        <v>29</v>
      </c>
      <c r="AW467">
        <v>29</v>
      </c>
      <c r="AX467">
        <v>29</v>
      </c>
      <c r="AY467">
        <v>29</v>
      </c>
      <c r="AZ467">
        <v>29</v>
      </c>
      <c r="BA467">
        <v>29</v>
      </c>
      <c r="BB467">
        <v>29</v>
      </c>
      <c r="BC467">
        <v>29</v>
      </c>
      <c r="BD467">
        <v>29</v>
      </c>
      <c r="BE467">
        <v>29</v>
      </c>
      <c r="BF467">
        <v>29</v>
      </c>
      <c r="BG467">
        <v>29</v>
      </c>
      <c r="BH467">
        <v>29</v>
      </c>
      <c r="BI467">
        <v>29</v>
      </c>
      <c r="BJ467">
        <v>29</v>
      </c>
      <c r="BK467">
        <v>29</v>
      </c>
      <c r="BL467">
        <v>29</v>
      </c>
      <c r="BM467">
        <v>29</v>
      </c>
      <c r="BN467">
        <v>29</v>
      </c>
      <c r="BO467">
        <v>29</v>
      </c>
      <c r="BP467">
        <v>29</v>
      </c>
      <c r="BQ467">
        <v>29</v>
      </c>
      <c r="BR467">
        <v>29</v>
      </c>
      <c r="BS467">
        <v>29</v>
      </c>
      <c r="BT467">
        <v>29</v>
      </c>
      <c r="BU467">
        <v>29</v>
      </c>
      <c r="BV467">
        <v>29</v>
      </c>
      <c r="BW467">
        <v>29</v>
      </c>
      <c r="BX467">
        <v>29</v>
      </c>
      <c r="BY467">
        <v>29</v>
      </c>
      <c r="BZ467">
        <v>29</v>
      </c>
      <c r="CA467">
        <v>29</v>
      </c>
      <c r="CB467">
        <v>29</v>
      </c>
      <c r="CC467">
        <v>0</v>
      </c>
      <c r="CD467">
        <v>0</v>
      </c>
      <c r="CE467">
        <v>29</v>
      </c>
      <c r="CF467">
        <v>29</v>
      </c>
      <c r="CG467">
        <v>0</v>
      </c>
      <c r="CH467">
        <v>0</v>
      </c>
      <c r="CI467">
        <v>0</v>
      </c>
    </row>
    <row r="468" spans="1:87" x14ac:dyDescent="0.25">
      <c r="A468">
        <v>648</v>
      </c>
      <c r="B468">
        <v>312417</v>
      </c>
      <c r="C468" t="s">
        <v>1606</v>
      </c>
      <c r="D468" t="s">
        <v>1607</v>
      </c>
      <c r="E468" t="s">
        <v>1608</v>
      </c>
      <c r="F468">
        <v>47.12</v>
      </c>
      <c r="G468" t="s">
        <v>883</v>
      </c>
      <c r="H468">
        <v>47.1</v>
      </c>
      <c r="I468" t="s">
        <v>574</v>
      </c>
      <c r="J468">
        <v>47</v>
      </c>
      <c r="K468" t="s">
        <v>280</v>
      </c>
      <c r="L468" t="s">
        <v>281</v>
      </c>
      <c r="M468" t="s">
        <v>282</v>
      </c>
      <c r="N468">
        <v>113</v>
      </c>
      <c r="O468" t="s">
        <v>119</v>
      </c>
      <c r="P468">
        <v>11</v>
      </c>
      <c r="Q468" t="s">
        <v>95</v>
      </c>
      <c r="R468">
        <v>1</v>
      </c>
      <c r="S468" t="s">
        <v>96</v>
      </c>
      <c r="T468">
        <v>19</v>
      </c>
      <c r="U468" t="s">
        <v>737</v>
      </c>
      <c r="V468">
        <v>20</v>
      </c>
      <c r="W468" t="s">
        <v>576</v>
      </c>
      <c r="X468">
        <v>2</v>
      </c>
      <c r="Y468" t="s">
        <v>255</v>
      </c>
      <c r="Z468">
        <v>2004</v>
      </c>
      <c r="AA468">
        <v>1645</v>
      </c>
      <c r="AB468">
        <v>111752280000</v>
      </c>
      <c r="AC468">
        <v>93</v>
      </c>
      <c r="AD468" t="s">
        <v>99</v>
      </c>
      <c r="AE468" t="s">
        <v>100</v>
      </c>
      <c r="AF468" t="s">
        <v>101</v>
      </c>
      <c r="AG468" t="s">
        <v>196</v>
      </c>
      <c r="AH468" t="s">
        <v>103</v>
      </c>
      <c r="AI468">
        <v>464</v>
      </c>
      <c r="AJ468">
        <v>487</v>
      </c>
      <c r="AK468">
        <v>483</v>
      </c>
      <c r="AL468">
        <v>455</v>
      </c>
      <c r="AM468">
        <v>449</v>
      </c>
      <c r="AN468">
        <v>424</v>
      </c>
      <c r="AO468">
        <v>430</v>
      </c>
      <c r="AP468">
        <v>418</v>
      </c>
      <c r="AQ468">
        <v>415</v>
      </c>
      <c r="AR468">
        <v>495</v>
      </c>
      <c r="AS468">
        <v>520</v>
      </c>
      <c r="AT468">
        <v>437</v>
      </c>
      <c r="AU468">
        <v>466</v>
      </c>
      <c r="AV468">
        <v>463</v>
      </c>
      <c r="AW468">
        <v>455</v>
      </c>
      <c r="AX468">
        <v>389</v>
      </c>
      <c r="AY468">
        <v>367</v>
      </c>
      <c r="AZ468">
        <v>353</v>
      </c>
      <c r="BA468">
        <v>350</v>
      </c>
      <c r="BB468">
        <v>345</v>
      </c>
      <c r="BC468">
        <v>465</v>
      </c>
      <c r="BD468">
        <v>118</v>
      </c>
      <c r="BE468">
        <v>124</v>
      </c>
      <c r="BF468">
        <v>113</v>
      </c>
      <c r="BG468">
        <v>116</v>
      </c>
      <c r="BH468">
        <v>70</v>
      </c>
      <c r="BI468">
        <v>126</v>
      </c>
      <c r="BJ468">
        <v>140</v>
      </c>
      <c r="BK468">
        <v>134</v>
      </c>
      <c r="BL468">
        <v>124</v>
      </c>
      <c r="BM468">
        <v>113</v>
      </c>
      <c r="BN468">
        <v>126</v>
      </c>
      <c r="BO468">
        <v>123</v>
      </c>
      <c r="BP468">
        <v>131</v>
      </c>
      <c r="BQ468">
        <v>113</v>
      </c>
      <c r="BR468">
        <v>115</v>
      </c>
      <c r="BS468">
        <v>104</v>
      </c>
      <c r="BT468">
        <v>92</v>
      </c>
      <c r="BU468">
        <v>94</v>
      </c>
      <c r="BV468">
        <v>90</v>
      </c>
      <c r="BW468">
        <v>117</v>
      </c>
      <c r="BX468">
        <v>122</v>
      </c>
      <c r="BY468">
        <v>117</v>
      </c>
      <c r="BZ468">
        <v>117</v>
      </c>
      <c r="CA468">
        <v>267.47727272727275</v>
      </c>
      <c r="CB468">
        <v>137</v>
      </c>
      <c r="CC468">
        <v>165.63528000726987</v>
      </c>
      <c r="CD468">
        <v>0.61924992100602205</v>
      </c>
      <c r="CE468">
        <v>70</v>
      </c>
      <c r="CF468">
        <v>520</v>
      </c>
      <c r="CG468">
        <v>450</v>
      </c>
      <c r="CH468">
        <v>-347</v>
      </c>
      <c r="CI468">
        <v>347</v>
      </c>
    </row>
    <row r="469" spans="1:87" x14ac:dyDescent="0.25">
      <c r="A469">
        <v>649</v>
      </c>
      <c r="B469">
        <v>312546</v>
      </c>
      <c r="C469" t="s">
        <v>1609</v>
      </c>
      <c r="D469" t="s">
        <v>1610</v>
      </c>
      <c r="E469" t="s">
        <v>1611</v>
      </c>
      <c r="F469">
        <v>82.3</v>
      </c>
      <c r="G469" t="s">
        <v>1612</v>
      </c>
      <c r="H469">
        <v>82.3</v>
      </c>
      <c r="I469" t="s">
        <v>1612</v>
      </c>
      <c r="J469">
        <v>82</v>
      </c>
      <c r="K469" t="s">
        <v>720</v>
      </c>
      <c r="L469" t="s">
        <v>721</v>
      </c>
      <c r="M469" t="s">
        <v>722</v>
      </c>
      <c r="N469">
        <v>114</v>
      </c>
      <c r="O469" t="s">
        <v>94</v>
      </c>
      <c r="P469">
        <v>11</v>
      </c>
      <c r="Q469" t="s">
        <v>95</v>
      </c>
      <c r="R469">
        <v>1</v>
      </c>
      <c r="S469" t="s">
        <v>96</v>
      </c>
      <c r="T469">
        <v>1</v>
      </c>
      <c r="U469" t="s">
        <v>97</v>
      </c>
      <c r="V469">
        <v>11</v>
      </c>
      <c r="W469" t="s">
        <v>97</v>
      </c>
      <c r="X469">
        <v>1</v>
      </c>
      <c r="Y469" t="s">
        <v>98</v>
      </c>
      <c r="Z469">
        <v>1990</v>
      </c>
      <c r="AA469">
        <v>119</v>
      </c>
      <c r="AB469">
        <v>10814850000</v>
      </c>
      <c r="AC469">
        <v>61</v>
      </c>
      <c r="AD469" t="s">
        <v>145</v>
      </c>
      <c r="AE469" t="s">
        <v>100</v>
      </c>
      <c r="AF469" t="s">
        <v>101</v>
      </c>
      <c r="AG469" t="s">
        <v>163</v>
      </c>
      <c r="AH469" t="s">
        <v>124</v>
      </c>
      <c r="AI469">
        <v>29</v>
      </c>
      <c r="AJ469">
        <v>29</v>
      </c>
      <c r="AK469">
        <v>29</v>
      </c>
      <c r="AL469">
        <v>29</v>
      </c>
      <c r="AM469">
        <v>29</v>
      </c>
      <c r="AN469">
        <v>29</v>
      </c>
      <c r="AO469">
        <v>29</v>
      </c>
      <c r="AP469">
        <v>29</v>
      </c>
      <c r="AQ469">
        <v>29</v>
      </c>
      <c r="AR469">
        <v>29</v>
      </c>
      <c r="AS469">
        <v>29</v>
      </c>
      <c r="AT469">
        <v>29</v>
      </c>
      <c r="AU469">
        <v>29</v>
      </c>
      <c r="AV469">
        <v>29</v>
      </c>
      <c r="AW469">
        <v>30</v>
      </c>
      <c r="AX469">
        <v>30</v>
      </c>
      <c r="AY469">
        <v>30</v>
      </c>
      <c r="AZ469">
        <v>30</v>
      </c>
      <c r="BA469">
        <v>30</v>
      </c>
      <c r="BB469">
        <v>30</v>
      </c>
      <c r="BC469">
        <v>30</v>
      </c>
      <c r="BD469">
        <v>30</v>
      </c>
      <c r="BE469">
        <v>30</v>
      </c>
      <c r="BF469">
        <v>30</v>
      </c>
      <c r="BG469">
        <v>30</v>
      </c>
      <c r="BH469">
        <v>30</v>
      </c>
      <c r="BI469">
        <v>31</v>
      </c>
      <c r="BJ469">
        <v>33</v>
      </c>
      <c r="BK469">
        <v>33</v>
      </c>
      <c r="BL469">
        <v>33</v>
      </c>
      <c r="BM469">
        <v>33</v>
      </c>
      <c r="BN469">
        <v>33</v>
      </c>
      <c r="BO469">
        <v>33</v>
      </c>
      <c r="BP469">
        <v>33</v>
      </c>
      <c r="BQ469">
        <v>33</v>
      </c>
      <c r="BR469">
        <v>33</v>
      </c>
      <c r="BS469">
        <v>33</v>
      </c>
      <c r="BT469">
        <v>33</v>
      </c>
      <c r="BU469">
        <v>33</v>
      </c>
      <c r="BV469">
        <v>33</v>
      </c>
      <c r="BW469">
        <v>32</v>
      </c>
      <c r="BX469">
        <v>32</v>
      </c>
      <c r="BY469">
        <v>32</v>
      </c>
      <c r="BZ469">
        <v>32</v>
      </c>
      <c r="CA469">
        <v>30.772727272727273</v>
      </c>
      <c r="CB469">
        <v>30</v>
      </c>
      <c r="CC469">
        <v>1.6825179962220307</v>
      </c>
      <c r="CD469">
        <v>5.4675621738382092E-2</v>
      </c>
      <c r="CE469">
        <v>29</v>
      </c>
      <c r="CF469">
        <v>33</v>
      </c>
      <c r="CG469">
        <v>4</v>
      </c>
      <c r="CH469">
        <v>3</v>
      </c>
      <c r="CI469">
        <v>3</v>
      </c>
    </row>
    <row r="470" spans="1:87" x14ac:dyDescent="0.25">
      <c r="A470">
        <v>650</v>
      </c>
      <c r="B470">
        <v>312921</v>
      </c>
      <c r="C470" t="s">
        <v>1613</v>
      </c>
      <c r="D470" t="s">
        <v>1614</v>
      </c>
      <c r="E470" t="s">
        <v>1615</v>
      </c>
      <c r="F470">
        <v>63.91</v>
      </c>
      <c r="G470" t="s">
        <v>212</v>
      </c>
      <c r="H470">
        <v>63.9</v>
      </c>
      <c r="I470" t="s">
        <v>213</v>
      </c>
      <c r="J470">
        <v>63</v>
      </c>
      <c r="K470" t="s">
        <v>172</v>
      </c>
      <c r="L470" t="s">
        <v>131</v>
      </c>
      <c r="M470" t="s">
        <v>132</v>
      </c>
      <c r="N470">
        <v>113</v>
      </c>
      <c r="O470" t="s">
        <v>119</v>
      </c>
      <c r="P470">
        <v>11</v>
      </c>
      <c r="Q470" t="s">
        <v>95</v>
      </c>
      <c r="R470">
        <v>1</v>
      </c>
      <c r="S470" t="s">
        <v>96</v>
      </c>
      <c r="T470">
        <v>5</v>
      </c>
      <c r="U470" t="s">
        <v>386</v>
      </c>
      <c r="V470">
        <v>50</v>
      </c>
      <c r="W470" t="s">
        <v>387</v>
      </c>
      <c r="X470">
        <v>3</v>
      </c>
      <c r="Y470" t="s">
        <v>240</v>
      </c>
      <c r="Z470">
        <v>2010</v>
      </c>
      <c r="AA470">
        <v>24</v>
      </c>
      <c r="AB470">
        <v>349230000</v>
      </c>
      <c r="AC470">
        <v>40</v>
      </c>
      <c r="AD470" t="s">
        <v>283</v>
      </c>
      <c r="AE470" t="s">
        <v>125</v>
      </c>
      <c r="AF470" t="s">
        <v>135</v>
      </c>
      <c r="AG470" t="s">
        <v>136</v>
      </c>
      <c r="AH470" t="s">
        <v>137</v>
      </c>
      <c r="AI470">
        <v>67</v>
      </c>
      <c r="AJ470">
        <v>67</v>
      </c>
      <c r="AK470">
        <v>32</v>
      </c>
      <c r="AL470">
        <v>67</v>
      </c>
      <c r="AM470">
        <v>67</v>
      </c>
      <c r="AN470">
        <v>67</v>
      </c>
      <c r="AO470">
        <v>68</v>
      </c>
      <c r="AP470">
        <v>68</v>
      </c>
      <c r="AQ470">
        <v>64</v>
      </c>
      <c r="AR470">
        <v>64</v>
      </c>
      <c r="AS470">
        <v>64</v>
      </c>
      <c r="AT470">
        <v>64</v>
      </c>
      <c r="AU470">
        <v>64</v>
      </c>
      <c r="AV470">
        <v>64</v>
      </c>
      <c r="AW470">
        <v>64</v>
      </c>
      <c r="AX470">
        <v>64</v>
      </c>
      <c r="AY470">
        <v>64</v>
      </c>
      <c r="AZ470">
        <v>64</v>
      </c>
      <c r="BA470">
        <v>64</v>
      </c>
      <c r="BB470">
        <v>64</v>
      </c>
      <c r="BC470">
        <v>64</v>
      </c>
      <c r="BD470">
        <v>64</v>
      </c>
      <c r="BE470">
        <v>64</v>
      </c>
      <c r="BF470">
        <v>64</v>
      </c>
      <c r="BG470">
        <v>64</v>
      </c>
      <c r="BH470">
        <v>64</v>
      </c>
      <c r="BI470">
        <v>64</v>
      </c>
      <c r="BJ470">
        <v>64</v>
      </c>
      <c r="BK470">
        <v>64</v>
      </c>
      <c r="BL470">
        <v>64</v>
      </c>
      <c r="BM470">
        <v>64</v>
      </c>
      <c r="BN470">
        <v>64</v>
      </c>
      <c r="BO470">
        <v>64</v>
      </c>
      <c r="BP470">
        <v>64</v>
      </c>
      <c r="BQ470">
        <v>64</v>
      </c>
      <c r="BR470">
        <v>64</v>
      </c>
      <c r="BS470">
        <v>64</v>
      </c>
      <c r="BT470">
        <v>64</v>
      </c>
      <c r="BU470">
        <v>64</v>
      </c>
      <c r="BV470">
        <v>64</v>
      </c>
      <c r="BW470">
        <v>64</v>
      </c>
      <c r="BX470">
        <v>64</v>
      </c>
      <c r="BY470">
        <v>64</v>
      </c>
      <c r="BZ470">
        <v>64</v>
      </c>
      <c r="CA470">
        <v>63.795454545454547</v>
      </c>
      <c r="CB470">
        <v>64</v>
      </c>
      <c r="CC470">
        <v>5.0558717669129258</v>
      </c>
      <c r="CD470">
        <v>7.9251285266893026E-2</v>
      </c>
      <c r="CE470">
        <v>32</v>
      </c>
      <c r="CF470">
        <v>68</v>
      </c>
      <c r="CG470">
        <v>36</v>
      </c>
      <c r="CH470">
        <v>-3</v>
      </c>
      <c r="CI470">
        <v>3</v>
      </c>
    </row>
    <row r="471" spans="1:87" x14ac:dyDescent="0.25">
      <c r="A471">
        <v>652</v>
      </c>
      <c r="B471">
        <v>313462</v>
      </c>
      <c r="C471" t="s">
        <v>1616</v>
      </c>
      <c r="D471" t="s">
        <v>1617</v>
      </c>
      <c r="E471" t="s">
        <v>1618</v>
      </c>
      <c r="F471">
        <v>72.099999999999994</v>
      </c>
      <c r="G471" t="s">
        <v>507</v>
      </c>
      <c r="H471">
        <v>72.099999999999994</v>
      </c>
      <c r="I471" t="s">
        <v>507</v>
      </c>
      <c r="J471">
        <v>72</v>
      </c>
      <c r="K471" t="s">
        <v>508</v>
      </c>
      <c r="L471" t="s">
        <v>117</v>
      </c>
      <c r="M471" t="s">
        <v>118</v>
      </c>
      <c r="N471">
        <v>599</v>
      </c>
      <c r="O471" t="s">
        <v>260</v>
      </c>
      <c r="P471">
        <v>59</v>
      </c>
      <c r="Q471" t="s">
        <v>260</v>
      </c>
      <c r="R471">
        <v>5</v>
      </c>
      <c r="S471" t="s">
        <v>143</v>
      </c>
      <c r="T471">
        <v>1</v>
      </c>
      <c r="U471" t="s">
        <v>97</v>
      </c>
      <c r="V471">
        <v>11</v>
      </c>
      <c r="W471" t="s">
        <v>97</v>
      </c>
      <c r="X471">
        <v>1</v>
      </c>
      <c r="Y471" t="s">
        <v>98</v>
      </c>
      <c r="Z471">
        <v>2025</v>
      </c>
      <c r="AA471">
        <v>224</v>
      </c>
      <c r="AC471">
        <v>70</v>
      </c>
      <c r="AD471" t="s">
        <v>287</v>
      </c>
      <c r="AE471" t="s">
        <v>146</v>
      </c>
      <c r="AF471" t="s">
        <v>147</v>
      </c>
      <c r="AG471" t="s">
        <v>123</v>
      </c>
      <c r="AH471" t="s">
        <v>144</v>
      </c>
      <c r="AI471">
        <v>2</v>
      </c>
      <c r="AJ471">
        <v>2</v>
      </c>
      <c r="AK471">
        <v>2</v>
      </c>
      <c r="AL471">
        <v>2</v>
      </c>
      <c r="AM471">
        <v>2</v>
      </c>
      <c r="AN471">
        <v>2</v>
      </c>
      <c r="AO471">
        <v>3</v>
      </c>
      <c r="AP471">
        <v>3</v>
      </c>
      <c r="AQ471">
        <v>3</v>
      </c>
      <c r="AR471">
        <v>3</v>
      </c>
      <c r="AS471">
        <v>3</v>
      </c>
      <c r="AT471">
        <v>3</v>
      </c>
      <c r="AU471">
        <v>3</v>
      </c>
      <c r="AV471">
        <v>3</v>
      </c>
      <c r="AW471">
        <v>3</v>
      </c>
      <c r="AX471">
        <v>3</v>
      </c>
      <c r="AY471">
        <v>3</v>
      </c>
      <c r="AZ471">
        <v>3</v>
      </c>
      <c r="BA471">
        <v>3</v>
      </c>
      <c r="BB471">
        <v>3</v>
      </c>
      <c r="BC471">
        <v>3</v>
      </c>
      <c r="BD471">
        <v>3</v>
      </c>
      <c r="BE471">
        <v>3</v>
      </c>
      <c r="BF471">
        <v>3</v>
      </c>
      <c r="BG471">
        <v>3</v>
      </c>
      <c r="BH471">
        <v>3</v>
      </c>
      <c r="BI471">
        <v>3</v>
      </c>
      <c r="BJ471">
        <v>3</v>
      </c>
      <c r="BK471">
        <v>3</v>
      </c>
      <c r="BL471">
        <v>3</v>
      </c>
      <c r="BM471">
        <v>3</v>
      </c>
      <c r="BN471">
        <v>4</v>
      </c>
      <c r="BO471">
        <v>4</v>
      </c>
      <c r="BP471">
        <v>4</v>
      </c>
      <c r="BQ471">
        <v>4</v>
      </c>
      <c r="BR471">
        <v>4</v>
      </c>
      <c r="BS471">
        <v>4</v>
      </c>
      <c r="BT471">
        <v>4</v>
      </c>
      <c r="BU471">
        <v>4</v>
      </c>
      <c r="BV471">
        <v>4</v>
      </c>
      <c r="BW471">
        <v>4</v>
      </c>
      <c r="BX471">
        <v>4</v>
      </c>
      <c r="BY471">
        <v>4</v>
      </c>
      <c r="BZ471">
        <v>4</v>
      </c>
      <c r="CA471">
        <v>3.1590909090909092</v>
      </c>
      <c r="CB471">
        <v>3</v>
      </c>
      <c r="CC471">
        <v>0.6449511183273603</v>
      </c>
      <c r="CD471">
        <v>0.2041571885352795</v>
      </c>
      <c r="CE471">
        <v>2</v>
      </c>
      <c r="CF471">
        <v>4</v>
      </c>
      <c r="CG471">
        <v>2</v>
      </c>
      <c r="CH471">
        <v>2</v>
      </c>
      <c r="CI471">
        <v>2</v>
      </c>
    </row>
    <row r="472" spans="1:87" x14ac:dyDescent="0.25">
      <c r="A472">
        <v>653</v>
      </c>
      <c r="B472">
        <v>313469</v>
      </c>
      <c r="C472" t="s">
        <v>1619</v>
      </c>
      <c r="D472" t="s">
        <v>1620</v>
      </c>
      <c r="E472" t="s">
        <v>1621</v>
      </c>
      <c r="F472">
        <v>71.12</v>
      </c>
      <c r="G472" t="s">
        <v>788</v>
      </c>
      <c r="H472">
        <v>71.099999999999994</v>
      </c>
      <c r="I472" t="s">
        <v>789</v>
      </c>
      <c r="J472">
        <v>71</v>
      </c>
      <c r="K472" t="s">
        <v>790</v>
      </c>
      <c r="L472" t="s">
        <v>117</v>
      </c>
      <c r="M472" t="s">
        <v>118</v>
      </c>
      <c r="N472">
        <v>113</v>
      </c>
      <c r="O472" t="s">
        <v>119</v>
      </c>
      <c r="P472">
        <v>11</v>
      </c>
      <c r="Q472" t="s">
        <v>95</v>
      </c>
      <c r="R472">
        <v>1</v>
      </c>
      <c r="S472" t="s">
        <v>96</v>
      </c>
      <c r="T472">
        <v>1</v>
      </c>
      <c r="U472" t="s">
        <v>97</v>
      </c>
      <c r="V472">
        <v>11</v>
      </c>
      <c r="W472" t="s">
        <v>97</v>
      </c>
      <c r="X472">
        <v>1</v>
      </c>
      <c r="Y472" t="s">
        <v>98</v>
      </c>
      <c r="Z472">
        <v>2018</v>
      </c>
      <c r="AA472">
        <v>7</v>
      </c>
      <c r="AB472">
        <v>219480000</v>
      </c>
      <c r="AC472">
        <v>22</v>
      </c>
      <c r="AD472" t="s">
        <v>195</v>
      </c>
      <c r="AE472" t="s">
        <v>110</v>
      </c>
      <c r="AF472" t="s">
        <v>174</v>
      </c>
      <c r="AG472" t="s">
        <v>233</v>
      </c>
      <c r="AH472" t="s">
        <v>175</v>
      </c>
      <c r="AI472">
        <v>2</v>
      </c>
      <c r="AJ472">
        <v>2</v>
      </c>
      <c r="AK472">
        <v>2</v>
      </c>
      <c r="AL472">
        <v>2</v>
      </c>
      <c r="AM472">
        <v>2</v>
      </c>
      <c r="AN472">
        <v>4</v>
      </c>
      <c r="AO472">
        <v>4</v>
      </c>
      <c r="AP472">
        <v>4</v>
      </c>
      <c r="AQ472">
        <v>4</v>
      </c>
      <c r="AR472">
        <v>4</v>
      </c>
      <c r="AS472">
        <v>4</v>
      </c>
      <c r="AT472">
        <v>4</v>
      </c>
      <c r="AU472">
        <v>4</v>
      </c>
      <c r="AV472">
        <v>4</v>
      </c>
      <c r="AW472">
        <v>4</v>
      </c>
      <c r="AX472">
        <v>4</v>
      </c>
      <c r="AY472">
        <v>4</v>
      </c>
      <c r="AZ472">
        <v>4</v>
      </c>
      <c r="BA472">
        <v>4</v>
      </c>
      <c r="BB472">
        <v>4</v>
      </c>
      <c r="BC472">
        <v>4</v>
      </c>
      <c r="BD472">
        <v>4</v>
      </c>
      <c r="BE472">
        <v>4</v>
      </c>
      <c r="BF472">
        <v>4</v>
      </c>
      <c r="BG472">
        <v>4</v>
      </c>
      <c r="BH472">
        <v>4</v>
      </c>
      <c r="BI472">
        <v>4</v>
      </c>
      <c r="BJ472">
        <v>4</v>
      </c>
      <c r="BK472">
        <v>4</v>
      </c>
      <c r="BL472">
        <v>4</v>
      </c>
      <c r="BM472">
        <v>4</v>
      </c>
      <c r="BN472">
        <v>4</v>
      </c>
      <c r="BO472">
        <v>4</v>
      </c>
      <c r="BP472">
        <v>4</v>
      </c>
      <c r="BQ472">
        <v>4</v>
      </c>
      <c r="BR472">
        <v>4</v>
      </c>
      <c r="BS472">
        <v>4</v>
      </c>
      <c r="BT472">
        <v>4</v>
      </c>
      <c r="BU472">
        <v>4</v>
      </c>
      <c r="BV472">
        <v>4</v>
      </c>
      <c r="BW472">
        <v>4</v>
      </c>
      <c r="BX472">
        <v>4</v>
      </c>
      <c r="BY472">
        <v>4</v>
      </c>
      <c r="BZ472">
        <v>4</v>
      </c>
      <c r="CA472">
        <v>3.7727272727272725</v>
      </c>
      <c r="CB472">
        <v>4</v>
      </c>
      <c r="CC472">
        <v>0.64207644128110131</v>
      </c>
      <c r="CD472">
        <v>0.17018893624318349</v>
      </c>
      <c r="CE472">
        <v>2</v>
      </c>
      <c r="CF472">
        <v>4</v>
      </c>
      <c r="CG472">
        <v>2</v>
      </c>
      <c r="CH472">
        <v>2</v>
      </c>
      <c r="CI472">
        <v>2</v>
      </c>
    </row>
    <row r="473" spans="1:87" x14ac:dyDescent="0.25">
      <c r="A473">
        <v>655</v>
      </c>
      <c r="B473">
        <v>316835</v>
      </c>
      <c r="C473" t="s">
        <v>1622</v>
      </c>
      <c r="D473" t="s">
        <v>1623</v>
      </c>
      <c r="E473" t="s">
        <v>1624</v>
      </c>
      <c r="F473">
        <v>47.72</v>
      </c>
      <c r="G473" t="s">
        <v>908</v>
      </c>
      <c r="H473">
        <v>47.7</v>
      </c>
      <c r="I473" t="s">
        <v>279</v>
      </c>
      <c r="J473">
        <v>47</v>
      </c>
      <c r="K473" t="s">
        <v>280</v>
      </c>
      <c r="L473" t="s">
        <v>281</v>
      </c>
      <c r="M473" t="s">
        <v>282</v>
      </c>
      <c r="N473">
        <v>113</v>
      </c>
      <c r="O473" t="s">
        <v>119</v>
      </c>
      <c r="P473">
        <v>11</v>
      </c>
      <c r="Q473" t="s">
        <v>95</v>
      </c>
      <c r="R473">
        <v>1</v>
      </c>
      <c r="S473" t="s">
        <v>96</v>
      </c>
      <c r="T473">
        <v>11</v>
      </c>
      <c r="U473" t="s">
        <v>1520</v>
      </c>
      <c r="V473">
        <v>20</v>
      </c>
      <c r="W473" t="s">
        <v>576</v>
      </c>
      <c r="X473">
        <v>2</v>
      </c>
      <c r="Y473" t="s">
        <v>255</v>
      </c>
      <c r="Z473">
        <v>2005</v>
      </c>
      <c r="AA473">
        <v>19</v>
      </c>
      <c r="AB473">
        <v>611190000</v>
      </c>
      <c r="AC473">
        <v>30</v>
      </c>
      <c r="AD473" t="s">
        <v>134</v>
      </c>
      <c r="AE473" t="s">
        <v>121</v>
      </c>
      <c r="AF473" t="s">
        <v>122</v>
      </c>
      <c r="AG473" t="s">
        <v>196</v>
      </c>
      <c r="AH473" t="s">
        <v>137</v>
      </c>
      <c r="AI473">
        <v>116</v>
      </c>
      <c r="AJ473">
        <v>116</v>
      </c>
      <c r="AK473">
        <v>116</v>
      </c>
      <c r="AL473">
        <v>117</v>
      </c>
      <c r="AM473">
        <v>117</v>
      </c>
      <c r="AN473">
        <v>115</v>
      </c>
      <c r="AO473">
        <v>121</v>
      </c>
      <c r="AP473">
        <v>121</v>
      </c>
      <c r="AQ473">
        <v>121</v>
      </c>
      <c r="AR473">
        <v>123</v>
      </c>
      <c r="AS473">
        <v>123</v>
      </c>
      <c r="AT473">
        <v>121</v>
      </c>
      <c r="AU473">
        <v>123</v>
      </c>
      <c r="AV473">
        <v>123</v>
      </c>
      <c r="AW473">
        <v>85</v>
      </c>
      <c r="AX473">
        <v>88</v>
      </c>
      <c r="AY473">
        <v>89</v>
      </c>
      <c r="AZ473">
        <v>82</v>
      </c>
      <c r="BA473">
        <v>84</v>
      </c>
      <c r="BB473">
        <v>88</v>
      </c>
      <c r="BC473">
        <v>89</v>
      </c>
      <c r="BD473">
        <v>99</v>
      </c>
      <c r="BE473">
        <v>98</v>
      </c>
      <c r="BF473">
        <v>102</v>
      </c>
      <c r="BG473">
        <v>102</v>
      </c>
      <c r="BH473">
        <v>108</v>
      </c>
      <c r="BI473">
        <v>108</v>
      </c>
      <c r="BJ473">
        <v>114</v>
      </c>
      <c r="BK473">
        <v>113</v>
      </c>
      <c r="BL473">
        <v>114</v>
      </c>
      <c r="BM473">
        <v>114</v>
      </c>
      <c r="BN473">
        <v>103</v>
      </c>
      <c r="BO473">
        <v>103</v>
      </c>
      <c r="BP473">
        <v>103</v>
      </c>
      <c r="BQ473">
        <v>107</v>
      </c>
      <c r="BR473">
        <v>107</v>
      </c>
      <c r="BS473">
        <v>107</v>
      </c>
      <c r="BT473">
        <v>105</v>
      </c>
      <c r="BU473">
        <v>105</v>
      </c>
      <c r="BV473">
        <v>94</v>
      </c>
      <c r="BW473">
        <v>93</v>
      </c>
      <c r="BX473">
        <v>92</v>
      </c>
      <c r="BY473">
        <v>92</v>
      </c>
      <c r="BZ473">
        <v>85</v>
      </c>
      <c r="CA473">
        <v>105.59090909090909</v>
      </c>
      <c r="CB473">
        <v>107</v>
      </c>
      <c r="CC473">
        <v>12.732157021107936</v>
      </c>
      <c r="CD473">
        <v>0.12058004927437563</v>
      </c>
      <c r="CE473">
        <v>82</v>
      </c>
      <c r="CF473">
        <v>123</v>
      </c>
      <c r="CG473">
        <v>41</v>
      </c>
      <c r="CH473">
        <v>-31</v>
      </c>
      <c r="CI473">
        <v>31</v>
      </c>
    </row>
    <row r="474" spans="1:87" x14ac:dyDescent="0.25">
      <c r="A474">
        <v>656</v>
      </c>
      <c r="B474">
        <v>316849</v>
      </c>
      <c r="C474" t="s">
        <v>1625</v>
      </c>
      <c r="D474" t="s">
        <v>1626</v>
      </c>
      <c r="E474" t="s">
        <v>1627</v>
      </c>
      <c r="F474">
        <v>66.22</v>
      </c>
      <c r="G474" t="s">
        <v>820</v>
      </c>
      <c r="H474">
        <v>66.2</v>
      </c>
      <c r="I474" t="s">
        <v>821</v>
      </c>
      <c r="J474">
        <v>66</v>
      </c>
      <c r="K474" t="s">
        <v>822</v>
      </c>
      <c r="L474" t="s">
        <v>367</v>
      </c>
      <c r="M474" t="s">
        <v>368</v>
      </c>
      <c r="N474">
        <v>113</v>
      </c>
      <c r="O474" t="s">
        <v>119</v>
      </c>
      <c r="P474">
        <v>11</v>
      </c>
      <c r="Q474" t="s">
        <v>95</v>
      </c>
      <c r="R474">
        <v>1</v>
      </c>
      <c r="S474" t="s">
        <v>96</v>
      </c>
      <c r="T474">
        <v>1</v>
      </c>
      <c r="U474" t="s">
        <v>97</v>
      </c>
      <c r="V474">
        <v>11</v>
      </c>
      <c r="W474" t="s">
        <v>97</v>
      </c>
      <c r="X474">
        <v>1</v>
      </c>
      <c r="Y474" t="s">
        <v>98</v>
      </c>
      <c r="Z474">
        <v>1993</v>
      </c>
      <c r="AB474">
        <v>4486640000</v>
      </c>
      <c r="AC474">
        <v>0</v>
      </c>
      <c r="AD474" t="s">
        <v>147</v>
      </c>
      <c r="AE474" t="s">
        <v>155</v>
      </c>
      <c r="AF474" t="s">
        <v>156</v>
      </c>
      <c r="AG474" t="s">
        <v>297</v>
      </c>
      <c r="AH474" t="s">
        <v>144</v>
      </c>
      <c r="AI474">
        <v>126</v>
      </c>
      <c r="AJ474">
        <v>126</v>
      </c>
      <c r="AK474">
        <v>126</v>
      </c>
      <c r="AL474">
        <v>126</v>
      </c>
      <c r="AM474">
        <v>126</v>
      </c>
      <c r="AN474">
        <v>126</v>
      </c>
      <c r="AO474">
        <v>126</v>
      </c>
      <c r="AP474">
        <v>126</v>
      </c>
      <c r="AQ474">
        <v>126</v>
      </c>
      <c r="AR474">
        <v>126</v>
      </c>
      <c r="AS474">
        <v>126</v>
      </c>
      <c r="AT474">
        <v>125</v>
      </c>
      <c r="AU474">
        <v>125</v>
      </c>
      <c r="AV474">
        <v>125</v>
      </c>
      <c r="AW474">
        <v>125</v>
      </c>
      <c r="AX474">
        <v>125</v>
      </c>
      <c r="AY474">
        <v>125</v>
      </c>
      <c r="AZ474">
        <v>125</v>
      </c>
      <c r="BA474">
        <v>125</v>
      </c>
      <c r="BB474">
        <v>125</v>
      </c>
      <c r="BC474">
        <v>125</v>
      </c>
      <c r="BD474">
        <v>125</v>
      </c>
      <c r="BE474">
        <v>125</v>
      </c>
      <c r="BF474">
        <v>125</v>
      </c>
      <c r="BG474">
        <v>2</v>
      </c>
      <c r="BH474">
        <v>125</v>
      </c>
      <c r="BI474">
        <v>125</v>
      </c>
      <c r="BJ474">
        <v>125</v>
      </c>
      <c r="BK474">
        <v>125</v>
      </c>
      <c r="BL474">
        <v>125</v>
      </c>
      <c r="BM474">
        <v>125</v>
      </c>
      <c r="BN474">
        <v>125</v>
      </c>
      <c r="BO474">
        <v>125</v>
      </c>
      <c r="BP474">
        <v>125</v>
      </c>
      <c r="BQ474">
        <v>125</v>
      </c>
      <c r="BR474">
        <v>125</v>
      </c>
      <c r="BS474">
        <v>125</v>
      </c>
      <c r="BT474">
        <v>125</v>
      </c>
      <c r="BU474">
        <v>125</v>
      </c>
      <c r="BV474">
        <v>125</v>
      </c>
      <c r="BW474">
        <v>128</v>
      </c>
      <c r="BX474">
        <v>128</v>
      </c>
      <c r="BY474">
        <v>128</v>
      </c>
      <c r="BZ474">
        <v>128</v>
      </c>
      <c r="CA474">
        <v>122.72727272727273</v>
      </c>
      <c r="CB474">
        <v>125</v>
      </c>
      <c r="CC474">
        <v>18.645235860561886</v>
      </c>
      <c r="CD474">
        <v>0.15192414404902277</v>
      </c>
      <c r="CE474">
        <v>2</v>
      </c>
      <c r="CF474">
        <v>128</v>
      </c>
      <c r="CG474">
        <v>126</v>
      </c>
      <c r="CH474">
        <v>2</v>
      </c>
      <c r="CI474">
        <v>2</v>
      </c>
    </row>
    <row r="475" spans="1:87" x14ac:dyDescent="0.25">
      <c r="A475">
        <v>657</v>
      </c>
      <c r="B475">
        <v>318089</v>
      </c>
      <c r="C475" t="s">
        <v>1628</v>
      </c>
      <c r="D475" t="s">
        <v>1629</v>
      </c>
      <c r="E475" t="s">
        <v>1630</v>
      </c>
      <c r="F475">
        <v>63.1</v>
      </c>
      <c r="G475" t="s">
        <v>171</v>
      </c>
      <c r="H475">
        <v>63.1</v>
      </c>
      <c r="I475" t="s">
        <v>171</v>
      </c>
      <c r="J475">
        <v>63</v>
      </c>
      <c r="K475" t="s">
        <v>172</v>
      </c>
      <c r="L475" t="s">
        <v>131</v>
      </c>
      <c r="M475" t="s">
        <v>132</v>
      </c>
      <c r="N475">
        <v>114</v>
      </c>
      <c r="O475" t="s">
        <v>94</v>
      </c>
      <c r="P475">
        <v>11</v>
      </c>
      <c r="Q475" t="s">
        <v>95</v>
      </c>
      <c r="R475">
        <v>1</v>
      </c>
      <c r="S475" t="s">
        <v>96</v>
      </c>
      <c r="T475">
        <v>1</v>
      </c>
      <c r="U475" t="s">
        <v>97</v>
      </c>
      <c r="V475">
        <v>11</v>
      </c>
      <c r="W475" t="s">
        <v>97</v>
      </c>
      <c r="X475">
        <v>1</v>
      </c>
      <c r="Y475" t="s">
        <v>98</v>
      </c>
      <c r="Z475">
        <v>2014</v>
      </c>
      <c r="AA475">
        <v>7</v>
      </c>
      <c r="AB475">
        <v>157110000</v>
      </c>
      <c r="AC475">
        <v>22</v>
      </c>
      <c r="AD475" t="s">
        <v>195</v>
      </c>
      <c r="AE475" t="s">
        <v>110</v>
      </c>
      <c r="AF475" t="s">
        <v>174</v>
      </c>
      <c r="AG475" t="s">
        <v>102</v>
      </c>
      <c r="AH475" t="s">
        <v>175</v>
      </c>
      <c r="AI475">
        <v>43</v>
      </c>
      <c r="AJ475">
        <v>43</v>
      </c>
      <c r="AK475">
        <v>43</v>
      </c>
      <c r="AL475">
        <v>43</v>
      </c>
      <c r="AM475">
        <v>43</v>
      </c>
      <c r="AN475">
        <v>43</v>
      </c>
      <c r="AO475">
        <v>42</v>
      </c>
      <c r="AP475">
        <v>46</v>
      </c>
      <c r="AQ475">
        <v>46</v>
      </c>
      <c r="AR475">
        <v>46</v>
      </c>
      <c r="AS475">
        <v>47</v>
      </c>
      <c r="AT475">
        <v>47</v>
      </c>
      <c r="AU475">
        <v>49</v>
      </c>
      <c r="AV475">
        <v>57</v>
      </c>
      <c r="AW475">
        <v>49</v>
      </c>
      <c r="AX475">
        <v>47</v>
      </c>
      <c r="AY475">
        <v>57</v>
      </c>
      <c r="AZ475">
        <v>57</v>
      </c>
      <c r="BA475">
        <v>57</v>
      </c>
      <c r="BB475">
        <v>57</v>
      </c>
      <c r="BC475">
        <v>57</v>
      </c>
      <c r="BD475">
        <v>57</v>
      </c>
      <c r="BE475">
        <v>55</v>
      </c>
      <c r="BF475">
        <v>57</v>
      </c>
      <c r="BG475">
        <v>51</v>
      </c>
      <c r="BH475">
        <v>57</v>
      </c>
      <c r="BI475">
        <v>57</v>
      </c>
      <c r="BJ475">
        <v>58</v>
      </c>
      <c r="BK475">
        <v>52</v>
      </c>
      <c r="BL475">
        <v>46</v>
      </c>
      <c r="BM475">
        <v>46</v>
      </c>
      <c r="BN475">
        <v>46</v>
      </c>
      <c r="BO475">
        <v>48</v>
      </c>
      <c r="BP475">
        <v>48</v>
      </c>
      <c r="BQ475">
        <v>40</v>
      </c>
      <c r="BR475">
        <v>44</v>
      </c>
      <c r="BS475">
        <v>40</v>
      </c>
      <c r="BT475">
        <v>40</v>
      </c>
      <c r="BU475">
        <v>54</v>
      </c>
      <c r="BV475">
        <v>54</v>
      </c>
      <c r="BW475">
        <v>54</v>
      </c>
      <c r="BX475">
        <v>54</v>
      </c>
      <c r="BY475">
        <v>50</v>
      </c>
      <c r="BZ475">
        <v>50</v>
      </c>
      <c r="CA475">
        <v>49.477272727272727</v>
      </c>
      <c r="CB475">
        <v>48.5</v>
      </c>
      <c r="CC475">
        <v>5.8329004168361447</v>
      </c>
      <c r="CD475">
        <v>0.11789049992686741</v>
      </c>
      <c r="CE475">
        <v>40</v>
      </c>
      <c r="CF475">
        <v>58</v>
      </c>
      <c r="CG475">
        <v>18</v>
      </c>
      <c r="CH475">
        <v>7</v>
      </c>
      <c r="CI475">
        <v>7</v>
      </c>
    </row>
    <row r="476" spans="1:87" x14ac:dyDescent="0.25">
      <c r="A476">
        <v>658</v>
      </c>
      <c r="B476">
        <v>318579</v>
      </c>
      <c r="C476" t="s">
        <v>1631</v>
      </c>
      <c r="D476" t="s">
        <v>1632</v>
      </c>
      <c r="E476" t="s">
        <v>1633</v>
      </c>
      <c r="F476">
        <v>94.92</v>
      </c>
      <c r="G476" t="s">
        <v>1431</v>
      </c>
      <c r="H476">
        <v>94.9</v>
      </c>
      <c r="I476" t="s">
        <v>495</v>
      </c>
      <c r="J476">
        <v>94</v>
      </c>
      <c r="K476" t="s">
        <v>496</v>
      </c>
      <c r="L476" t="s">
        <v>497</v>
      </c>
      <c r="M476" t="s">
        <v>498</v>
      </c>
      <c r="N476">
        <v>511</v>
      </c>
      <c r="O476" t="s">
        <v>1432</v>
      </c>
      <c r="P476">
        <v>51</v>
      </c>
      <c r="Q476" t="s">
        <v>970</v>
      </c>
      <c r="R476">
        <v>5</v>
      </c>
      <c r="S476" t="s">
        <v>143</v>
      </c>
      <c r="T476">
        <v>10</v>
      </c>
      <c r="U476" t="s">
        <v>1277</v>
      </c>
      <c r="V476">
        <v>50</v>
      </c>
      <c r="W476" t="s">
        <v>387</v>
      </c>
      <c r="X476">
        <v>3</v>
      </c>
      <c r="Y476" t="s">
        <v>240</v>
      </c>
      <c r="Z476">
        <v>2020</v>
      </c>
      <c r="AA476">
        <v>105</v>
      </c>
      <c r="AC476">
        <v>61</v>
      </c>
      <c r="AD476" t="s">
        <v>145</v>
      </c>
      <c r="AE476" t="s">
        <v>146</v>
      </c>
      <c r="AF476" t="s">
        <v>147</v>
      </c>
      <c r="AG476" t="s">
        <v>233</v>
      </c>
      <c r="AH476" t="s">
        <v>144</v>
      </c>
      <c r="AI476">
        <v>23</v>
      </c>
      <c r="AJ476">
        <v>23</v>
      </c>
      <c r="AK476">
        <v>23</v>
      </c>
      <c r="AL476">
        <v>90</v>
      </c>
      <c r="AM476">
        <v>103</v>
      </c>
      <c r="AN476">
        <v>90</v>
      </c>
      <c r="AO476">
        <v>64</v>
      </c>
      <c r="AP476">
        <v>74</v>
      </c>
      <c r="AQ476">
        <v>84</v>
      </c>
      <c r="AR476">
        <v>57</v>
      </c>
      <c r="AS476">
        <v>71</v>
      </c>
      <c r="AT476">
        <v>78</v>
      </c>
      <c r="AU476">
        <v>80</v>
      </c>
      <c r="AV476">
        <v>69</v>
      </c>
      <c r="AW476">
        <v>52</v>
      </c>
      <c r="AX476">
        <v>51</v>
      </c>
      <c r="AY476">
        <v>231</v>
      </c>
      <c r="AZ476">
        <v>246</v>
      </c>
      <c r="BA476">
        <v>258</v>
      </c>
      <c r="BB476">
        <v>277</v>
      </c>
      <c r="BC476">
        <v>289</v>
      </c>
      <c r="BD476">
        <v>296</v>
      </c>
      <c r="BE476">
        <v>304</v>
      </c>
      <c r="BF476">
        <v>311</v>
      </c>
      <c r="BG476">
        <v>325</v>
      </c>
      <c r="BH476">
        <v>333</v>
      </c>
      <c r="BI476">
        <v>343</v>
      </c>
      <c r="BJ476">
        <v>351</v>
      </c>
      <c r="BK476">
        <v>358</v>
      </c>
      <c r="BL476">
        <v>366</v>
      </c>
      <c r="BM476">
        <v>42</v>
      </c>
      <c r="BN476">
        <v>42</v>
      </c>
      <c r="BO476">
        <v>44</v>
      </c>
      <c r="BP476">
        <v>38</v>
      </c>
      <c r="BQ476">
        <v>30</v>
      </c>
      <c r="BR476">
        <v>29</v>
      </c>
      <c r="BS476">
        <v>32</v>
      </c>
      <c r="BT476">
        <v>32</v>
      </c>
      <c r="BU476">
        <v>69</v>
      </c>
      <c r="BV476">
        <v>29</v>
      </c>
      <c r="BW476">
        <v>30</v>
      </c>
      <c r="BX476">
        <v>31</v>
      </c>
      <c r="BY476">
        <v>31</v>
      </c>
      <c r="BZ476">
        <v>70</v>
      </c>
      <c r="CA476">
        <v>133.38636363636363</v>
      </c>
      <c r="CB476">
        <v>70.5</v>
      </c>
      <c r="CC476">
        <v>123.32302372962714</v>
      </c>
      <c r="CD476">
        <v>0.92455495725056991</v>
      </c>
      <c r="CE476">
        <v>23</v>
      </c>
      <c r="CF476">
        <v>366</v>
      </c>
      <c r="CG476">
        <v>343</v>
      </c>
      <c r="CH476">
        <v>47</v>
      </c>
      <c r="CI476">
        <v>47</v>
      </c>
    </row>
    <row r="477" spans="1:87" x14ac:dyDescent="0.25">
      <c r="A477">
        <v>659</v>
      </c>
      <c r="B477">
        <v>318613</v>
      </c>
      <c r="C477" t="s">
        <v>1634</v>
      </c>
      <c r="D477" t="s">
        <v>1635</v>
      </c>
      <c r="E477" t="s">
        <v>1636</v>
      </c>
      <c r="F477">
        <v>47.71</v>
      </c>
      <c r="G477" t="s">
        <v>601</v>
      </c>
      <c r="H477">
        <v>47.7</v>
      </c>
      <c r="I477" t="s">
        <v>279</v>
      </c>
      <c r="J477">
        <v>47</v>
      </c>
      <c r="K477" t="s">
        <v>280</v>
      </c>
      <c r="L477" t="s">
        <v>281</v>
      </c>
      <c r="M477" t="s">
        <v>282</v>
      </c>
      <c r="N477">
        <v>113</v>
      </c>
      <c r="O477" t="s">
        <v>119</v>
      </c>
      <c r="P477">
        <v>11</v>
      </c>
      <c r="Q477" t="s">
        <v>95</v>
      </c>
      <c r="R477">
        <v>1</v>
      </c>
      <c r="S477" t="s">
        <v>96</v>
      </c>
      <c r="T477">
        <v>16</v>
      </c>
      <c r="U477" t="s">
        <v>809</v>
      </c>
      <c r="V477">
        <v>60</v>
      </c>
      <c r="W477" t="s">
        <v>239</v>
      </c>
      <c r="X477">
        <v>3</v>
      </c>
      <c r="Y477" t="s">
        <v>240</v>
      </c>
      <c r="Z477">
        <v>2011</v>
      </c>
      <c r="AA477">
        <v>9</v>
      </c>
      <c r="AB477">
        <v>530870000</v>
      </c>
      <c r="AC477">
        <v>22</v>
      </c>
      <c r="AD477" t="s">
        <v>195</v>
      </c>
      <c r="AE477" t="s">
        <v>121</v>
      </c>
      <c r="AF477" t="s">
        <v>122</v>
      </c>
      <c r="AG477" t="s">
        <v>102</v>
      </c>
      <c r="AH477" t="s">
        <v>175</v>
      </c>
      <c r="AI477">
        <v>235</v>
      </c>
      <c r="AJ477">
        <v>263</v>
      </c>
      <c r="AK477">
        <v>264</v>
      </c>
      <c r="AL477">
        <v>256</v>
      </c>
      <c r="AM477">
        <v>261</v>
      </c>
      <c r="AN477">
        <v>273</v>
      </c>
      <c r="AO477">
        <v>286</v>
      </c>
      <c r="AP477">
        <v>283</v>
      </c>
      <c r="AQ477">
        <v>296</v>
      </c>
      <c r="AR477">
        <v>287</v>
      </c>
      <c r="AS477">
        <v>280</v>
      </c>
      <c r="AT477">
        <v>281</v>
      </c>
      <c r="AU477">
        <v>273</v>
      </c>
      <c r="AV477">
        <v>224</v>
      </c>
      <c r="AW477">
        <v>240</v>
      </c>
      <c r="AX477">
        <v>256</v>
      </c>
      <c r="AY477">
        <v>254</v>
      </c>
      <c r="AZ477">
        <v>256</v>
      </c>
      <c r="BA477">
        <v>248</v>
      </c>
      <c r="BB477">
        <v>207</v>
      </c>
      <c r="BC477">
        <v>253</v>
      </c>
      <c r="BD477">
        <v>253</v>
      </c>
      <c r="BE477">
        <v>254</v>
      </c>
      <c r="BF477">
        <v>256</v>
      </c>
      <c r="BG477">
        <v>247</v>
      </c>
      <c r="BH477">
        <v>249</v>
      </c>
      <c r="BI477">
        <v>235</v>
      </c>
      <c r="BJ477">
        <v>268</v>
      </c>
      <c r="BK477">
        <v>211</v>
      </c>
      <c r="BL477">
        <v>340</v>
      </c>
      <c r="BM477">
        <v>354</v>
      </c>
      <c r="BN477">
        <v>260</v>
      </c>
      <c r="BO477">
        <v>318</v>
      </c>
      <c r="BP477">
        <v>296</v>
      </c>
      <c r="BQ477">
        <v>299</v>
      </c>
      <c r="BR477">
        <v>283</v>
      </c>
      <c r="BS477">
        <v>293</v>
      </c>
      <c r="BT477">
        <v>272</v>
      </c>
      <c r="BU477">
        <v>263</v>
      </c>
      <c r="BV477">
        <v>265</v>
      </c>
      <c r="BW477">
        <v>258</v>
      </c>
      <c r="BX477">
        <v>258</v>
      </c>
      <c r="BY477">
        <v>257</v>
      </c>
      <c r="BZ477">
        <v>275</v>
      </c>
      <c r="CA477">
        <v>266.81818181818181</v>
      </c>
      <c r="CB477">
        <v>262</v>
      </c>
      <c r="CC477">
        <v>28.420654728946452</v>
      </c>
      <c r="CD477">
        <v>0.10651693424818091</v>
      </c>
      <c r="CE477">
        <v>207</v>
      </c>
      <c r="CF477">
        <v>354</v>
      </c>
      <c r="CG477">
        <v>147</v>
      </c>
      <c r="CH477">
        <v>40</v>
      </c>
      <c r="CI477">
        <v>40</v>
      </c>
    </row>
    <row r="478" spans="1:87" x14ac:dyDescent="0.25">
      <c r="A478">
        <v>660</v>
      </c>
      <c r="B478">
        <v>318645</v>
      </c>
      <c r="C478" t="s">
        <v>1637</v>
      </c>
      <c r="D478" t="s">
        <v>1638</v>
      </c>
      <c r="E478" t="s">
        <v>1639</v>
      </c>
      <c r="F478">
        <v>46.32</v>
      </c>
      <c r="G478" t="s">
        <v>1640</v>
      </c>
      <c r="H478">
        <v>46.3</v>
      </c>
      <c r="I478" t="s">
        <v>1199</v>
      </c>
      <c r="J478">
        <v>46</v>
      </c>
      <c r="K478" t="s">
        <v>457</v>
      </c>
      <c r="L478" t="s">
        <v>281</v>
      </c>
      <c r="M478" t="s">
        <v>282</v>
      </c>
      <c r="N478">
        <v>114</v>
      </c>
      <c r="O478" t="s">
        <v>94</v>
      </c>
      <c r="P478">
        <v>11</v>
      </c>
      <c r="Q478" t="s">
        <v>95</v>
      </c>
      <c r="R478">
        <v>1</v>
      </c>
      <c r="S478" t="s">
        <v>96</v>
      </c>
      <c r="T478">
        <v>1</v>
      </c>
      <c r="U478" t="s">
        <v>97</v>
      </c>
      <c r="V478">
        <v>11</v>
      </c>
      <c r="W478" t="s">
        <v>97</v>
      </c>
      <c r="X478">
        <v>1</v>
      </c>
      <c r="Y478" t="s">
        <v>98</v>
      </c>
      <c r="Z478">
        <v>2009</v>
      </c>
      <c r="AA478">
        <v>358</v>
      </c>
      <c r="AB478">
        <v>46112020000</v>
      </c>
      <c r="AC478">
        <v>82</v>
      </c>
      <c r="AD478" t="s">
        <v>109</v>
      </c>
      <c r="AE478" t="s">
        <v>100</v>
      </c>
      <c r="AF478" t="s">
        <v>101</v>
      </c>
      <c r="AG478" t="s">
        <v>136</v>
      </c>
      <c r="AH478" t="s">
        <v>103</v>
      </c>
      <c r="AI478">
        <v>203</v>
      </c>
      <c r="AJ478">
        <v>213</v>
      </c>
      <c r="AK478">
        <v>209</v>
      </c>
      <c r="AL478">
        <v>218</v>
      </c>
      <c r="AM478">
        <v>209</v>
      </c>
      <c r="AN478">
        <v>203</v>
      </c>
      <c r="AO478">
        <v>193</v>
      </c>
      <c r="AP478">
        <v>201</v>
      </c>
      <c r="AQ478">
        <v>183</v>
      </c>
      <c r="AR478">
        <v>187</v>
      </c>
      <c r="AS478">
        <v>184</v>
      </c>
      <c r="AT478">
        <v>163</v>
      </c>
      <c r="AU478">
        <v>160</v>
      </c>
      <c r="AV478">
        <v>146</v>
      </c>
      <c r="AW478">
        <v>144</v>
      </c>
      <c r="AX478">
        <v>149</v>
      </c>
      <c r="AY478">
        <v>161</v>
      </c>
      <c r="AZ478">
        <v>179</v>
      </c>
      <c r="BA478">
        <v>185</v>
      </c>
      <c r="BB478">
        <v>186</v>
      </c>
      <c r="BC478">
        <v>205</v>
      </c>
      <c r="BD478">
        <v>218</v>
      </c>
      <c r="BE478">
        <v>212</v>
      </c>
      <c r="BF478">
        <v>198</v>
      </c>
      <c r="BG478">
        <v>193</v>
      </c>
      <c r="BH478">
        <v>191</v>
      </c>
      <c r="BI478">
        <v>216</v>
      </c>
      <c r="BJ478">
        <v>210</v>
      </c>
      <c r="BK478">
        <v>229</v>
      </c>
      <c r="BL478">
        <v>203</v>
      </c>
      <c r="BM478">
        <v>194</v>
      </c>
      <c r="BN478">
        <v>184</v>
      </c>
      <c r="BO478">
        <v>171</v>
      </c>
      <c r="BP478">
        <v>160</v>
      </c>
      <c r="BQ478">
        <v>169</v>
      </c>
      <c r="BR478">
        <v>163</v>
      </c>
      <c r="BS478">
        <v>156</v>
      </c>
      <c r="BT478">
        <v>146</v>
      </c>
      <c r="BU478">
        <v>141</v>
      </c>
      <c r="BV478">
        <v>142</v>
      </c>
      <c r="BW478">
        <v>150</v>
      </c>
      <c r="BX478">
        <v>162</v>
      </c>
      <c r="BY478">
        <v>173</v>
      </c>
      <c r="BZ478">
        <v>186</v>
      </c>
      <c r="CA478">
        <v>182.90909090909091</v>
      </c>
      <c r="CB478">
        <v>185.5</v>
      </c>
      <c r="CC478">
        <v>24.614061193891992</v>
      </c>
      <c r="CD478">
        <v>0.13456991706402183</v>
      </c>
      <c r="CE478">
        <v>141</v>
      </c>
      <c r="CF478">
        <v>229</v>
      </c>
      <c r="CG478">
        <v>88</v>
      </c>
      <c r="CH478">
        <v>-17</v>
      </c>
      <c r="CI478">
        <v>17</v>
      </c>
    </row>
    <row r="479" spans="1:87" x14ac:dyDescent="0.25">
      <c r="A479">
        <v>661</v>
      </c>
      <c r="B479">
        <v>319082</v>
      </c>
      <c r="C479" t="s">
        <v>1641</v>
      </c>
      <c r="D479" t="s">
        <v>1642</v>
      </c>
      <c r="E479" t="s">
        <v>1643</v>
      </c>
      <c r="F479">
        <v>47.78</v>
      </c>
      <c r="G479" t="s">
        <v>865</v>
      </c>
      <c r="H479">
        <v>47.7</v>
      </c>
      <c r="I479" t="s">
        <v>279</v>
      </c>
      <c r="J479">
        <v>47</v>
      </c>
      <c r="K479" t="s">
        <v>280</v>
      </c>
      <c r="L479" t="s">
        <v>281</v>
      </c>
      <c r="M479" t="s">
        <v>282</v>
      </c>
      <c r="N479">
        <v>113</v>
      </c>
      <c r="O479" t="s">
        <v>119</v>
      </c>
      <c r="P479">
        <v>11</v>
      </c>
      <c r="Q479" t="s">
        <v>95</v>
      </c>
      <c r="R479">
        <v>1</v>
      </c>
      <c r="S479" t="s">
        <v>96</v>
      </c>
      <c r="T479">
        <v>1</v>
      </c>
      <c r="U479" t="s">
        <v>97</v>
      </c>
      <c r="V479">
        <v>11</v>
      </c>
      <c r="W479" t="s">
        <v>97</v>
      </c>
      <c r="X479">
        <v>1</v>
      </c>
      <c r="Y479" t="s">
        <v>98</v>
      </c>
      <c r="Z479">
        <v>1996</v>
      </c>
      <c r="AA479">
        <v>1131</v>
      </c>
      <c r="AB479">
        <v>39142940000</v>
      </c>
      <c r="AC479">
        <v>93</v>
      </c>
      <c r="AD479" t="s">
        <v>99</v>
      </c>
      <c r="AE479" t="s">
        <v>100</v>
      </c>
      <c r="AF479" t="s">
        <v>101</v>
      </c>
      <c r="AG479" t="s">
        <v>157</v>
      </c>
      <c r="AH479" t="s">
        <v>103</v>
      </c>
      <c r="AI479">
        <v>373</v>
      </c>
      <c r="AJ479">
        <v>374</v>
      </c>
      <c r="AK479">
        <v>373</v>
      </c>
      <c r="AL479">
        <v>373</v>
      </c>
      <c r="AM479">
        <v>372</v>
      </c>
      <c r="AN479">
        <v>373</v>
      </c>
      <c r="AO479">
        <v>372</v>
      </c>
      <c r="AP479">
        <v>372</v>
      </c>
      <c r="AQ479">
        <v>373</v>
      </c>
      <c r="AR479">
        <v>373</v>
      </c>
      <c r="AS479">
        <v>373</v>
      </c>
      <c r="AT479">
        <v>374</v>
      </c>
      <c r="AU479">
        <v>374</v>
      </c>
      <c r="AV479">
        <v>377</v>
      </c>
      <c r="AW479">
        <v>377</v>
      </c>
      <c r="AX479">
        <v>376</v>
      </c>
      <c r="AY479">
        <v>376</v>
      </c>
      <c r="AZ479">
        <v>301</v>
      </c>
      <c r="BA479">
        <v>301</v>
      </c>
      <c r="BB479">
        <v>301</v>
      </c>
      <c r="BC479">
        <v>303</v>
      </c>
      <c r="BD479">
        <v>302</v>
      </c>
      <c r="BE479">
        <v>301</v>
      </c>
      <c r="BF479">
        <v>302</v>
      </c>
      <c r="BG479">
        <v>302</v>
      </c>
      <c r="BH479">
        <v>302</v>
      </c>
      <c r="BI479">
        <v>304</v>
      </c>
      <c r="BJ479">
        <v>300</v>
      </c>
      <c r="BK479">
        <v>300</v>
      </c>
      <c r="BL479">
        <v>300</v>
      </c>
      <c r="BM479">
        <v>300</v>
      </c>
      <c r="BN479">
        <v>299</v>
      </c>
      <c r="BO479">
        <v>299</v>
      </c>
      <c r="BP479">
        <v>301</v>
      </c>
      <c r="BQ479">
        <v>301</v>
      </c>
      <c r="BR479">
        <v>299</v>
      </c>
      <c r="BS479">
        <v>360</v>
      </c>
      <c r="BT479">
        <v>347</v>
      </c>
      <c r="BU479">
        <v>288</v>
      </c>
      <c r="BV479">
        <v>68</v>
      </c>
      <c r="BW479">
        <v>68</v>
      </c>
      <c r="BX479">
        <v>68</v>
      </c>
      <c r="BY479">
        <v>62</v>
      </c>
      <c r="BZ479">
        <v>62</v>
      </c>
      <c r="CA479">
        <v>304.45454545454544</v>
      </c>
      <c r="CB479">
        <v>302</v>
      </c>
      <c r="CC479">
        <v>93.084471401344118</v>
      </c>
      <c r="CD479">
        <v>0.3057417693086848</v>
      </c>
      <c r="CE479">
        <v>62</v>
      </c>
      <c r="CF479">
        <v>377</v>
      </c>
      <c r="CG479">
        <v>315</v>
      </c>
      <c r="CH479">
        <v>-311</v>
      </c>
      <c r="CI479">
        <v>311</v>
      </c>
    </row>
    <row r="480" spans="1:87" x14ac:dyDescent="0.25">
      <c r="A480">
        <v>662</v>
      </c>
      <c r="B480">
        <v>319237</v>
      </c>
      <c r="C480" t="s">
        <v>1644</v>
      </c>
      <c r="D480" t="s">
        <v>1645</v>
      </c>
      <c r="E480" t="s">
        <v>1646</v>
      </c>
      <c r="F480">
        <v>64.22</v>
      </c>
      <c r="G480" t="s">
        <v>1647</v>
      </c>
      <c r="H480">
        <v>64.2</v>
      </c>
      <c r="I480" t="s">
        <v>1079</v>
      </c>
      <c r="J480">
        <v>64</v>
      </c>
      <c r="K480" t="s">
        <v>366</v>
      </c>
      <c r="L480" t="s">
        <v>367</v>
      </c>
      <c r="M480" t="s">
        <v>368</v>
      </c>
      <c r="N480">
        <v>114</v>
      </c>
      <c r="O480" t="s">
        <v>94</v>
      </c>
      <c r="P480">
        <v>11</v>
      </c>
      <c r="Q480" t="s">
        <v>95</v>
      </c>
      <c r="R480">
        <v>1</v>
      </c>
      <c r="S480" t="s">
        <v>96</v>
      </c>
      <c r="T480">
        <v>17</v>
      </c>
      <c r="U480" t="s">
        <v>253</v>
      </c>
      <c r="V480">
        <v>40</v>
      </c>
      <c r="W480" t="s">
        <v>254</v>
      </c>
      <c r="X480">
        <v>2</v>
      </c>
      <c r="Y480" t="s">
        <v>255</v>
      </c>
      <c r="Z480">
        <v>2015</v>
      </c>
      <c r="AC480">
        <v>0</v>
      </c>
      <c r="AD480" t="s">
        <v>147</v>
      </c>
      <c r="AE480" t="s">
        <v>146</v>
      </c>
      <c r="AF480" t="s">
        <v>147</v>
      </c>
      <c r="AG480" t="s">
        <v>102</v>
      </c>
      <c r="AH480" t="s">
        <v>144</v>
      </c>
      <c r="AI480">
        <v>88</v>
      </c>
      <c r="AJ480">
        <v>91</v>
      </c>
      <c r="AK480">
        <v>74</v>
      </c>
      <c r="AL480">
        <v>84</v>
      </c>
      <c r="AM480">
        <v>89</v>
      </c>
      <c r="AN480">
        <v>87</v>
      </c>
      <c r="AO480">
        <v>96</v>
      </c>
      <c r="AP480">
        <v>97</v>
      </c>
      <c r="AQ480">
        <v>90</v>
      </c>
      <c r="AR480">
        <v>99</v>
      </c>
      <c r="AS480">
        <v>94</v>
      </c>
      <c r="AT480">
        <v>101</v>
      </c>
      <c r="AU480">
        <v>101</v>
      </c>
      <c r="AV480">
        <v>92</v>
      </c>
      <c r="AW480">
        <v>106</v>
      </c>
      <c r="AX480">
        <v>90</v>
      </c>
      <c r="AY480">
        <v>97</v>
      </c>
      <c r="AZ480">
        <v>96</v>
      </c>
      <c r="BA480">
        <v>90</v>
      </c>
      <c r="BB480">
        <v>87</v>
      </c>
      <c r="BC480">
        <v>90</v>
      </c>
      <c r="BD480">
        <v>90</v>
      </c>
      <c r="BE480">
        <v>97</v>
      </c>
      <c r="BF480">
        <v>103</v>
      </c>
      <c r="BG480">
        <v>173</v>
      </c>
      <c r="BH480">
        <v>166</v>
      </c>
      <c r="BI480">
        <v>76</v>
      </c>
      <c r="BJ480">
        <v>88</v>
      </c>
      <c r="BK480">
        <v>89</v>
      </c>
      <c r="BL480">
        <v>86</v>
      </c>
      <c r="BM480">
        <v>91</v>
      </c>
      <c r="BN480">
        <v>84</v>
      </c>
      <c r="BO480">
        <v>88</v>
      </c>
      <c r="BP480">
        <v>84</v>
      </c>
      <c r="BQ480">
        <v>81</v>
      </c>
      <c r="BR480">
        <v>92</v>
      </c>
      <c r="BS480">
        <v>97</v>
      </c>
      <c r="BT480">
        <v>104</v>
      </c>
      <c r="BU480">
        <v>126</v>
      </c>
      <c r="BV480">
        <v>129</v>
      </c>
      <c r="BW480">
        <v>126</v>
      </c>
      <c r="BX480">
        <v>121</v>
      </c>
      <c r="BY480">
        <v>132</v>
      </c>
      <c r="BZ480">
        <v>132</v>
      </c>
      <c r="CA480">
        <v>99.86363636363636</v>
      </c>
      <c r="CB480">
        <v>92</v>
      </c>
      <c r="CC480">
        <v>20.97239704068506</v>
      </c>
      <c r="CD480">
        <v>0.21001034815433378</v>
      </c>
      <c r="CE480">
        <v>74</v>
      </c>
      <c r="CF480">
        <v>173</v>
      </c>
      <c r="CG480">
        <v>99</v>
      </c>
      <c r="CH480">
        <v>44</v>
      </c>
      <c r="CI480">
        <v>44</v>
      </c>
    </row>
    <row r="481" spans="1:87" x14ac:dyDescent="0.25">
      <c r="A481">
        <v>667</v>
      </c>
      <c r="B481">
        <v>320799</v>
      </c>
      <c r="C481" t="s">
        <v>1648</v>
      </c>
      <c r="D481" t="s">
        <v>1649</v>
      </c>
      <c r="E481" t="s">
        <v>1650</v>
      </c>
      <c r="F481">
        <v>64.19</v>
      </c>
      <c r="G481" t="s">
        <v>364</v>
      </c>
      <c r="H481">
        <v>64.099999999999994</v>
      </c>
      <c r="I481" t="s">
        <v>365</v>
      </c>
      <c r="J481">
        <v>64</v>
      </c>
      <c r="K481" t="s">
        <v>366</v>
      </c>
      <c r="L481" t="s">
        <v>367</v>
      </c>
      <c r="M481" t="s">
        <v>368</v>
      </c>
      <c r="N481">
        <v>114</v>
      </c>
      <c r="O481" t="s">
        <v>94</v>
      </c>
      <c r="P481">
        <v>11</v>
      </c>
      <c r="Q481" t="s">
        <v>95</v>
      </c>
      <c r="R481">
        <v>1</v>
      </c>
      <c r="S481" t="s">
        <v>96</v>
      </c>
      <c r="T481">
        <v>1</v>
      </c>
      <c r="U481" t="s">
        <v>97</v>
      </c>
      <c r="V481">
        <v>11</v>
      </c>
      <c r="W481" t="s">
        <v>97</v>
      </c>
      <c r="X481">
        <v>1</v>
      </c>
      <c r="Y481" t="s">
        <v>98</v>
      </c>
      <c r="Z481">
        <v>2008</v>
      </c>
      <c r="AB481">
        <v>30631000000</v>
      </c>
      <c r="AC481">
        <v>0</v>
      </c>
      <c r="AD481" t="s">
        <v>147</v>
      </c>
      <c r="AE481" t="s">
        <v>100</v>
      </c>
      <c r="AF481" t="s">
        <v>101</v>
      </c>
      <c r="AG481" t="s">
        <v>136</v>
      </c>
      <c r="AH481" t="s">
        <v>144</v>
      </c>
      <c r="AI481">
        <v>110</v>
      </c>
      <c r="AJ481">
        <v>110</v>
      </c>
      <c r="AK481">
        <v>123</v>
      </c>
      <c r="AL481">
        <v>117</v>
      </c>
      <c r="AM481">
        <v>117</v>
      </c>
      <c r="AN481">
        <v>117</v>
      </c>
      <c r="AO481">
        <v>117</v>
      </c>
      <c r="AP481">
        <v>123</v>
      </c>
      <c r="AQ481">
        <v>123</v>
      </c>
      <c r="AR481">
        <v>112</v>
      </c>
      <c r="AS481">
        <v>112</v>
      </c>
      <c r="AT481">
        <v>112</v>
      </c>
      <c r="AU481">
        <v>111</v>
      </c>
      <c r="AV481">
        <v>111</v>
      </c>
      <c r="AW481">
        <v>111</v>
      </c>
      <c r="AX481">
        <v>111</v>
      </c>
      <c r="AY481">
        <v>111</v>
      </c>
      <c r="AZ481">
        <v>111</v>
      </c>
      <c r="BA481">
        <v>111</v>
      </c>
      <c r="BB481">
        <v>111</v>
      </c>
      <c r="BC481">
        <v>111</v>
      </c>
      <c r="BD481">
        <v>111</v>
      </c>
      <c r="BE481">
        <v>111</v>
      </c>
      <c r="BF481">
        <v>111</v>
      </c>
      <c r="BG481">
        <v>111</v>
      </c>
      <c r="BH481">
        <v>111</v>
      </c>
      <c r="BI481">
        <v>109</v>
      </c>
      <c r="BJ481">
        <v>109</v>
      </c>
      <c r="BK481">
        <v>109</v>
      </c>
      <c r="BL481">
        <v>109</v>
      </c>
      <c r="BM481">
        <v>109</v>
      </c>
      <c r="BN481">
        <v>109</v>
      </c>
      <c r="BO481">
        <v>107</v>
      </c>
      <c r="BP481">
        <v>103</v>
      </c>
      <c r="BQ481">
        <v>103</v>
      </c>
      <c r="BR481">
        <v>73</v>
      </c>
      <c r="BS481">
        <v>73</v>
      </c>
      <c r="BT481">
        <v>73</v>
      </c>
      <c r="BU481">
        <v>75</v>
      </c>
      <c r="BV481">
        <v>73</v>
      </c>
      <c r="BW481">
        <v>73</v>
      </c>
      <c r="BX481">
        <v>73</v>
      </c>
      <c r="BY481">
        <v>73</v>
      </c>
      <c r="BZ481">
        <v>73</v>
      </c>
      <c r="CA481">
        <v>103.93181818181819</v>
      </c>
      <c r="CB481">
        <v>111</v>
      </c>
      <c r="CC481">
        <v>16.281531450842643</v>
      </c>
      <c r="CD481">
        <v>0.15665588975225808</v>
      </c>
      <c r="CE481">
        <v>73</v>
      </c>
      <c r="CF481">
        <v>123</v>
      </c>
      <c r="CG481">
        <v>50</v>
      </c>
      <c r="CH481">
        <v>-37</v>
      </c>
      <c r="CI481">
        <v>37</v>
      </c>
    </row>
    <row r="482" spans="1:87" x14ac:dyDescent="0.25">
      <c r="A482">
        <v>670</v>
      </c>
      <c r="B482">
        <v>322236</v>
      </c>
      <c r="C482" t="s">
        <v>1651</v>
      </c>
      <c r="D482" t="s">
        <v>1494</v>
      </c>
      <c r="E482" t="s">
        <v>1495</v>
      </c>
      <c r="F482">
        <v>93.19</v>
      </c>
      <c r="G482" t="s">
        <v>968</v>
      </c>
      <c r="H482">
        <v>93.1</v>
      </c>
      <c r="I482" t="s">
        <v>703</v>
      </c>
      <c r="J482">
        <v>93</v>
      </c>
      <c r="K482" t="s">
        <v>704</v>
      </c>
      <c r="L482" t="s">
        <v>188</v>
      </c>
      <c r="M482" t="s">
        <v>189</v>
      </c>
      <c r="N482">
        <v>516</v>
      </c>
      <c r="O482" t="s">
        <v>1496</v>
      </c>
      <c r="P482">
        <v>51</v>
      </c>
      <c r="Q482" t="s">
        <v>970</v>
      </c>
      <c r="R482">
        <v>5</v>
      </c>
      <c r="S482" t="s">
        <v>143</v>
      </c>
      <c r="T482">
        <v>1</v>
      </c>
      <c r="U482" t="s">
        <v>97</v>
      </c>
      <c r="V482">
        <v>11</v>
      </c>
      <c r="W482" t="s">
        <v>97</v>
      </c>
      <c r="X482">
        <v>1</v>
      </c>
      <c r="Y482" t="s">
        <v>98</v>
      </c>
      <c r="Z482">
        <v>1987</v>
      </c>
      <c r="AA482">
        <v>58</v>
      </c>
      <c r="AB482">
        <v>124940000</v>
      </c>
      <c r="AC482">
        <v>50</v>
      </c>
      <c r="AD482" t="s">
        <v>120</v>
      </c>
      <c r="AE482" t="s">
        <v>110</v>
      </c>
      <c r="AF482" t="s">
        <v>174</v>
      </c>
      <c r="AG482" t="s">
        <v>163</v>
      </c>
      <c r="AH482" t="s">
        <v>124</v>
      </c>
      <c r="AI482">
        <v>83</v>
      </c>
      <c r="AJ482">
        <v>70</v>
      </c>
      <c r="AK482">
        <v>83</v>
      </c>
      <c r="AL482">
        <v>72</v>
      </c>
      <c r="AM482">
        <v>79</v>
      </c>
      <c r="AN482">
        <v>83</v>
      </c>
      <c r="AO482">
        <v>79</v>
      </c>
      <c r="AP482">
        <v>81</v>
      </c>
      <c r="AQ482">
        <v>83</v>
      </c>
      <c r="AR482">
        <v>75</v>
      </c>
      <c r="AS482">
        <v>44</v>
      </c>
      <c r="AT482">
        <v>42</v>
      </c>
      <c r="AU482">
        <v>44</v>
      </c>
      <c r="AV482">
        <v>44</v>
      </c>
      <c r="AW482">
        <v>44</v>
      </c>
      <c r="AX482">
        <v>41</v>
      </c>
      <c r="AY482">
        <v>44</v>
      </c>
      <c r="AZ482">
        <v>46</v>
      </c>
      <c r="BA482">
        <v>44</v>
      </c>
      <c r="BB482">
        <v>43</v>
      </c>
      <c r="BC482">
        <v>44</v>
      </c>
      <c r="BD482">
        <v>47</v>
      </c>
      <c r="BE482">
        <v>47</v>
      </c>
      <c r="BF482">
        <v>42</v>
      </c>
      <c r="BG482">
        <v>44</v>
      </c>
      <c r="BH482">
        <v>45</v>
      </c>
      <c r="BI482">
        <v>44</v>
      </c>
      <c r="BJ482">
        <v>34</v>
      </c>
      <c r="BK482">
        <v>50</v>
      </c>
      <c r="BL482">
        <v>46</v>
      </c>
      <c r="BM482">
        <v>48</v>
      </c>
      <c r="BN482">
        <v>45</v>
      </c>
      <c r="BO482">
        <v>45</v>
      </c>
      <c r="BP482">
        <v>44</v>
      </c>
      <c r="BQ482">
        <v>45</v>
      </c>
      <c r="BR482">
        <v>44</v>
      </c>
      <c r="BS482">
        <v>45</v>
      </c>
      <c r="BT482">
        <v>53</v>
      </c>
      <c r="BU482">
        <v>53</v>
      </c>
      <c r="BV482">
        <v>56</v>
      </c>
      <c r="BW482">
        <v>50</v>
      </c>
      <c r="BX482">
        <v>53</v>
      </c>
      <c r="BY482">
        <v>51</v>
      </c>
      <c r="BZ482">
        <v>51</v>
      </c>
      <c r="CA482">
        <v>53.409090909090907</v>
      </c>
      <c r="CB482">
        <v>46</v>
      </c>
      <c r="CC482">
        <v>14.587854428556417</v>
      </c>
      <c r="CD482">
        <v>0.27313429568360953</v>
      </c>
      <c r="CE482">
        <v>34</v>
      </c>
      <c r="CF482">
        <v>83</v>
      </c>
      <c r="CG482">
        <v>49</v>
      </c>
      <c r="CH482">
        <v>-32</v>
      </c>
      <c r="CI482">
        <v>32</v>
      </c>
    </row>
    <row r="483" spans="1:87" x14ac:dyDescent="0.25">
      <c r="A483">
        <v>672</v>
      </c>
      <c r="B483">
        <v>323895</v>
      </c>
      <c r="C483" t="s">
        <v>1652</v>
      </c>
      <c r="D483" t="s">
        <v>1653</v>
      </c>
      <c r="E483" t="s">
        <v>1654</v>
      </c>
      <c r="F483">
        <v>94.99</v>
      </c>
      <c r="G483" t="s">
        <v>494</v>
      </c>
      <c r="H483">
        <v>94.9</v>
      </c>
      <c r="I483" t="s">
        <v>495</v>
      </c>
      <c r="J483">
        <v>94</v>
      </c>
      <c r="K483" t="s">
        <v>496</v>
      </c>
      <c r="L483" t="s">
        <v>497</v>
      </c>
      <c r="M483" t="s">
        <v>498</v>
      </c>
      <c r="N483">
        <v>529</v>
      </c>
      <c r="O483" t="s">
        <v>428</v>
      </c>
      <c r="P483">
        <v>52</v>
      </c>
      <c r="Q483" t="s">
        <v>429</v>
      </c>
      <c r="R483">
        <v>5</v>
      </c>
      <c r="S483" t="s">
        <v>143</v>
      </c>
      <c r="T483">
        <v>1</v>
      </c>
      <c r="U483" t="s">
        <v>97</v>
      </c>
      <c r="V483">
        <v>11</v>
      </c>
      <c r="W483" t="s">
        <v>97</v>
      </c>
      <c r="X483">
        <v>1</v>
      </c>
      <c r="Y483" t="s">
        <v>98</v>
      </c>
      <c r="Z483">
        <v>1989</v>
      </c>
      <c r="AA483">
        <v>1</v>
      </c>
      <c r="AB483">
        <v>13800000</v>
      </c>
      <c r="AC483">
        <v>11</v>
      </c>
      <c r="AD483" t="s">
        <v>85</v>
      </c>
      <c r="AE483" t="s">
        <v>85</v>
      </c>
      <c r="AF483" t="s">
        <v>356</v>
      </c>
      <c r="AG483" t="s">
        <v>163</v>
      </c>
      <c r="AH483" t="s">
        <v>175</v>
      </c>
      <c r="AI483">
        <v>121</v>
      </c>
      <c r="AJ483">
        <v>121</v>
      </c>
      <c r="AK483">
        <v>121</v>
      </c>
      <c r="AL483">
        <v>121</v>
      </c>
      <c r="AM483">
        <v>121</v>
      </c>
      <c r="AN483">
        <v>121</v>
      </c>
      <c r="AO483">
        <v>121</v>
      </c>
      <c r="AP483">
        <v>121</v>
      </c>
      <c r="AQ483">
        <v>121</v>
      </c>
      <c r="AR483">
        <v>121</v>
      </c>
      <c r="AS483">
        <v>121</v>
      </c>
      <c r="AT483">
        <v>121</v>
      </c>
      <c r="AU483">
        <v>121</v>
      </c>
      <c r="AV483">
        <v>121</v>
      </c>
      <c r="AW483">
        <v>121</v>
      </c>
      <c r="AX483">
        <v>121</v>
      </c>
      <c r="AY483">
        <v>121</v>
      </c>
      <c r="AZ483">
        <v>121</v>
      </c>
      <c r="BA483">
        <v>121</v>
      </c>
      <c r="BB483">
        <v>120</v>
      </c>
      <c r="BC483">
        <v>120</v>
      </c>
      <c r="BD483">
        <v>120</v>
      </c>
      <c r="BE483">
        <v>121</v>
      </c>
      <c r="BF483">
        <v>121</v>
      </c>
      <c r="BG483">
        <v>121</v>
      </c>
      <c r="BH483">
        <v>121</v>
      </c>
      <c r="BI483">
        <v>121</v>
      </c>
      <c r="BJ483">
        <v>121</v>
      </c>
      <c r="BK483">
        <v>121</v>
      </c>
      <c r="BL483">
        <v>121</v>
      </c>
      <c r="BM483">
        <v>121</v>
      </c>
      <c r="BN483">
        <v>121</v>
      </c>
      <c r="BO483">
        <v>121</v>
      </c>
      <c r="BP483">
        <v>121</v>
      </c>
      <c r="BQ483">
        <v>121</v>
      </c>
      <c r="BR483">
        <v>121</v>
      </c>
      <c r="BS483">
        <v>121</v>
      </c>
      <c r="BT483">
        <v>121</v>
      </c>
      <c r="BU483">
        <v>121</v>
      </c>
      <c r="BV483">
        <v>121</v>
      </c>
      <c r="BW483">
        <v>121</v>
      </c>
      <c r="BX483">
        <v>121</v>
      </c>
      <c r="BY483">
        <v>121</v>
      </c>
      <c r="BZ483">
        <v>121</v>
      </c>
      <c r="CA483">
        <v>120.93181818181819</v>
      </c>
      <c r="CB483">
        <v>121</v>
      </c>
      <c r="CC483">
        <v>0.25497170592935642</v>
      </c>
      <c r="CD483">
        <v>2.1083922309512652E-3</v>
      </c>
      <c r="CE483">
        <v>120</v>
      </c>
      <c r="CF483">
        <v>121</v>
      </c>
      <c r="CG483">
        <v>1</v>
      </c>
      <c r="CH483">
        <v>0</v>
      </c>
      <c r="CI483">
        <v>0</v>
      </c>
    </row>
    <row r="484" spans="1:87" x14ac:dyDescent="0.25">
      <c r="A484">
        <v>673</v>
      </c>
      <c r="B484">
        <v>323944</v>
      </c>
      <c r="C484" t="s">
        <v>1655</v>
      </c>
      <c r="D484" t="s">
        <v>1656</v>
      </c>
      <c r="E484" t="s">
        <v>1657</v>
      </c>
      <c r="F484">
        <v>79.900000000000006</v>
      </c>
      <c r="G484" t="s">
        <v>927</v>
      </c>
      <c r="H484">
        <v>79.900000000000006</v>
      </c>
      <c r="I484" t="s">
        <v>927</v>
      </c>
      <c r="J484">
        <v>79</v>
      </c>
      <c r="K484" t="s">
        <v>928</v>
      </c>
      <c r="L484" t="s">
        <v>721</v>
      </c>
      <c r="M484" t="s">
        <v>722</v>
      </c>
      <c r="N484">
        <v>113</v>
      </c>
      <c r="O484" t="s">
        <v>119</v>
      </c>
      <c r="P484">
        <v>11</v>
      </c>
      <c r="Q484" t="s">
        <v>95</v>
      </c>
      <c r="R484">
        <v>1</v>
      </c>
      <c r="S484" t="s">
        <v>96</v>
      </c>
      <c r="T484">
        <v>1</v>
      </c>
      <c r="U484" t="s">
        <v>97</v>
      </c>
      <c r="V484">
        <v>11</v>
      </c>
      <c r="W484" t="s">
        <v>97</v>
      </c>
      <c r="X484">
        <v>1</v>
      </c>
      <c r="Y484" t="s">
        <v>98</v>
      </c>
      <c r="Z484">
        <v>2016</v>
      </c>
      <c r="AA484">
        <v>6</v>
      </c>
      <c r="AB484">
        <v>468640000</v>
      </c>
      <c r="AC484">
        <v>22</v>
      </c>
      <c r="AD484" t="s">
        <v>195</v>
      </c>
      <c r="AE484" t="s">
        <v>125</v>
      </c>
      <c r="AF484" t="s">
        <v>135</v>
      </c>
      <c r="AG484" t="s">
        <v>233</v>
      </c>
      <c r="AH484" t="s">
        <v>175</v>
      </c>
      <c r="AI484">
        <v>18</v>
      </c>
      <c r="AJ484">
        <v>18</v>
      </c>
      <c r="AK484">
        <v>18</v>
      </c>
      <c r="AL484">
        <v>18</v>
      </c>
      <c r="AM484">
        <v>18</v>
      </c>
      <c r="AN484">
        <v>18</v>
      </c>
      <c r="AO484">
        <v>18</v>
      </c>
      <c r="AP484">
        <v>18</v>
      </c>
      <c r="AQ484">
        <v>18</v>
      </c>
      <c r="AR484">
        <v>17</v>
      </c>
      <c r="AS484">
        <v>18</v>
      </c>
      <c r="AT484">
        <v>18</v>
      </c>
      <c r="AU484">
        <v>17</v>
      </c>
      <c r="AV484">
        <v>17</v>
      </c>
      <c r="AW484">
        <v>18</v>
      </c>
      <c r="AX484">
        <v>16</v>
      </c>
      <c r="AY484">
        <v>17</v>
      </c>
      <c r="AZ484">
        <v>17</v>
      </c>
      <c r="BA484">
        <v>18</v>
      </c>
      <c r="BB484">
        <v>17</v>
      </c>
      <c r="BC484">
        <v>18</v>
      </c>
      <c r="BD484">
        <v>18</v>
      </c>
      <c r="BE484">
        <v>18</v>
      </c>
      <c r="BF484">
        <v>17</v>
      </c>
      <c r="BG484">
        <v>17</v>
      </c>
      <c r="BH484">
        <v>18</v>
      </c>
      <c r="BI484">
        <v>18</v>
      </c>
      <c r="BJ484">
        <v>17</v>
      </c>
      <c r="BK484">
        <v>18</v>
      </c>
      <c r="BL484">
        <v>18</v>
      </c>
      <c r="BM484">
        <v>18</v>
      </c>
      <c r="BN484">
        <v>18</v>
      </c>
      <c r="BO484">
        <v>18</v>
      </c>
      <c r="BP484">
        <v>18</v>
      </c>
      <c r="BQ484">
        <v>18</v>
      </c>
      <c r="BR484">
        <v>18</v>
      </c>
      <c r="BS484">
        <v>18</v>
      </c>
      <c r="BT484">
        <v>18</v>
      </c>
      <c r="BU484">
        <v>18</v>
      </c>
      <c r="BV484">
        <v>18</v>
      </c>
      <c r="BW484">
        <v>17</v>
      </c>
      <c r="BX484">
        <v>17</v>
      </c>
      <c r="BY484">
        <v>17</v>
      </c>
      <c r="BZ484">
        <v>17</v>
      </c>
      <c r="CA484">
        <v>17.65909090909091</v>
      </c>
      <c r="CB484">
        <v>18</v>
      </c>
      <c r="CC484">
        <v>0.52576331301335744</v>
      </c>
      <c r="CD484">
        <v>2.9772954662275065E-2</v>
      </c>
      <c r="CE484">
        <v>16</v>
      </c>
      <c r="CF484">
        <v>18</v>
      </c>
      <c r="CG484">
        <v>2</v>
      </c>
      <c r="CH484">
        <v>-1</v>
      </c>
      <c r="CI484">
        <v>1</v>
      </c>
    </row>
    <row r="485" spans="1:87" x14ac:dyDescent="0.25">
      <c r="A485">
        <v>677</v>
      </c>
      <c r="B485">
        <v>325357</v>
      </c>
      <c r="C485" t="s">
        <v>1658</v>
      </c>
      <c r="D485" t="s">
        <v>1659</v>
      </c>
      <c r="E485" t="s">
        <v>1660</v>
      </c>
      <c r="F485">
        <v>82.3</v>
      </c>
      <c r="G485" t="s">
        <v>1612</v>
      </c>
      <c r="H485">
        <v>82.3</v>
      </c>
      <c r="I485" t="s">
        <v>1612</v>
      </c>
      <c r="J485">
        <v>82</v>
      </c>
      <c r="K485" t="s">
        <v>720</v>
      </c>
      <c r="L485" t="s">
        <v>721</v>
      </c>
      <c r="M485" t="s">
        <v>722</v>
      </c>
      <c r="N485">
        <v>113</v>
      </c>
      <c r="O485" t="s">
        <v>119</v>
      </c>
      <c r="P485">
        <v>11</v>
      </c>
      <c r="Q485" t="s">
        <v>95</v>
      </c>
      <c r="R485">
        <v>1</v>
      </c>
      <c r="S485" t="s">
        <v>96</v>
      </c>
      <c r="T485">
        <v>1</v>
      </c>
      <c r="U485" t="s">
        <v>97</v>
      </c>
      <c r="V485">
        <v>11</v>
      </c>
      <c r="W485" t="s">
        <v>97</v>
      </c>
      <c r="X485">
        <v>1</v>
      </c>
      <c r="Y485" t="s">
        <v>98</v>
      </c>
      <c r="Z485">
        <v>2013</v>
      </c>
      <c r="AA485">
        <v>33</v>
      </c>
      <c r="AB485">
        <v>1866940000</v>
      </c>
      <c r="AC485">
        <v>40</v>
      </c>
      <c r="AD485" t="s">
        <v>283</v>
      </c>
      <c r="AE485" t="s">
        <v>158</v>
      </c>
      <c r="AF485" t="s">
        <v>183</v>
      </c>
      <c r="AG485" t="s">
        <v>102</v>
      </c>
      <c r="AH485" t="s">
        <v>137</v>
      </c>
      <c r="AI485">
        <v>24</v>
      </c>
      <c r="AJ485">
        <v>22</v>
      </c>
      <c r="AK485">
        <v>21</v>
      </c>
      <c r="AL485">
        <v>24</v>
      </c>
      <c r="AM485">
        <v>24</v>
      </c>
      <c r="AN485">
        <v>23</v>
      </c>
      <c r="AO485">
        <v>24</v>
      </c>
      <c r="AP485">
        <v>22</v>
      </c>
      <c r="AQ485">
        <v>23</v>
      </c>
      <c r="AR485">
        <v>23</v>
      </c>
      <c r="AS485">
        <v>17</v>
      </c>
      <c r="AT485">
        <v>19</v>
      </c>
      <c r="AU485">
        <v>19</v>
      </c>
      <c r="AV485">
        <v>19</v>
      </c>
      <c r="AW485">
        <v>20</v>
      </c>
      <c r="AX485">
        <v>17</v>
      </c>
      <c r="AY485">
        <v>19</v>
      </c>
      <c r="AZ485">
        <v>19</v>
      </c>
      <c r="BA485">
        <v>19</v>
      </c>
      <c r="BB485">
        <v>19</v>
      </c>
      <c r="BC485">
        <v>20</v>
      </c>
      <c r="BD485">
        <v>20</v>
      </c>
      <c r="BE485">
        <v>20</v>
      </c>
      <c r="BF485">
        <v>19</v>
      </c>
      <c r="BG485">
        <v>19</v>
      </c>
      <c r="BH485">
        <v>20</v>
      </c>
      <c r="BI485">
        <v>19</v>
      </c>
      <c r="BJ485">
        <v>19</v>
      </c>
      <c r="BK485">
        <v>19</v>
      </c>
      <c r="BL485">
        <v>20</v>
      </c>
      <c r="BM485">
        <v>20</v>
      </c>
      <c r="BN485">
        <v>19</v>
      </c>
      <c r="BO485">
        <v>20</v>
      </c>
      <c r="BP485">
        <v>19</v>
      </c>
      <c r="BQ485">
        <v>20</v>
      </c>
      <c r="BR485">
        <v>20</v>
      </c>
      <c r="BS485">
        <v>19</v>
      </c>
      <c r="BT485">
        <v>19</v>
      </c>
      <c r="BU485">
        <v>20</v>
      </c>
      <c r="BV485">
        <v>19</v>
      </c>
      <c r="BW485">
        <v>20</v>
      </c>
      <c r="BX485">
        <v>20</v>
      </c>
      <c r="BY485">
        <v>19</v>
      </c>
      <c r="BZ485">
        <v>20</v>
      </c>
      <c r="CA485">
        <v>20.136363636363637</v>
      </c>
      <c r="CB485">
        <v>20</v>
      </c>
      <c r="CC485">
        <v>1.7730660488348002</v>
      </c>
      <c r="CD485">
        <v>8.8052941477123267E-2</v>
      </c>
      <c r="CE485">
        <v>17</v>
      </c>
      <c r="CF485">
        <v>24</v>
      </c>
      <c r="CG485">
        <v>7</v>
      </c>
      <c r="CH485">
        <v>-4</v>
      </c>
      <c r="CI485">
        <v>4</v>
      </c>
    </row>
    <row r="486" spans="1:87" x14ac:dyDescent="0.25">
      <c r="A486">
        <v>679</v>
      </c>
      <c r="B486">
        <v>327035</v>
      </c>
      <c r="C486" t="s">
        <v>1661</v>
      </c>
      <c r="D486" t="s">
        <v>1662</v>
      </c>
      <c r="E486" t="s">
        <v>1663</v>
      </c>
      <c r="F486">
        <v>43.31</v>
      </c>
      <c r="G486" t="s">
        <v>1664</v>
      </c>
      <c r="H486">
        <v>43.3</v>
      </c>
      <c r="I486" t="s">
        <v>1665</v>
      </c>
      <c r="J486">
        <v>43</v>
      </c>
      <c r="K486" t="s">
        <v>1666</v>
      </c>
      <c r="L486" t="s">
        <v>1667</v>
      </c>
      <c r="M486" t="s">
        <v>1668</v>
      </c>
      <c r="N486">
        <v>113</v>
      </c>
      <c r="O486" t="s">
        <v>119</v>
      </c>
      <c r="P486">
        <v>11</v>
      </c>
      <c r="Q486" t="s">
        <v>95</v>
      </c>
      <c r="R486">
        <v>1</v>
      </c>
      <c r="S486" t="s">
        <v>96</v>
      </c>
      <c r="T486">
        <v>1</v>
      </c>
      <c r="U486" t="s">
        <v>97</v>
      </c>
      <c r="V486">
        <v>11</v>
      </c>
      <c r="W486" t="s">
        <v>97</v>
      </c>
      <c r="X486">
        <v>1</v>
      </c>
      <c r="Y486" t="s">
        <v>98</v>
      </c>
      <c r="Z486">
        <v>2006</v>
      </c>
      <c r="AC486">
        <v>0</v>
      </c>
      <c r="AD486" t="s">
        <v>147</v>
      </c>
      <c r="AE486" t="s">
        <v>146</v>
      </c>
      <c r="AF486" t="s">
        <v>147</v>
      </c>
      <c r="AG486" t="s">
        <v>136</v>
      </c>
      <c r="AH486" t="s">
        <v>144</v>
      </c>
      <c r="AI486">
        <v>10</v>
      </c>
      <c r="AJ486">
        <v>10</v>
      </c>
      <c r="AK486">
        <v>10</v>
      </c>
      <c r="AL486">
        <v>10</v>
      </c>
      <c r="AM486">
        <v>10</v>
      </c>
      <c r="AN486">
        <v>10</v>
      </c>
      <c r="AO486">
        <v>10</v>
      </c>
      <c r="AP486">
        <v>10</v>
      </c>
      <c r="AQ486">
        <v>10</v>
      </c>
      <c r="AR486">
        <v>10</v>
      </c>
      <c r="AS486">
        <v>10</v>
      </c>
      <c r="AT486">
        <v>10</v>
      </c>
      <c r="AU486">
        <v>10</v>
      </c>
      <c r="AV486">
        <v>10</v>
      </c>
      <c r="AW486">
        <v>10</v>
      </c>
      <c r="AX486">
        <v>10</v>
      </c>
      <c r="AY486">
        <v>10</v>
      </c>
      <c r="AZ486">
        <v>10</v>
      </c>
      <c r="BA486">
        <v>10</v>
      </c>
      <c r="BB486">
        <v>10</v>
      </c>
      <c r="BC486">
        <v>10</v>
      </c>
      <c r="BD486">
        <v>10</v>
      </c>
      <c r="BE486">
        <v>10</v>
      </c>
      <c r="BF486">
        <v>10</v>
      </c>
      <c r="BG486">
        <v>10</v>
      </c>
      <c r="BH486">
        <v>10</v>
      </c>
      <c r="BI486">
        <v>10</v>
      </c>
      <c r="BJ486">
        <v>10</v>
      </c>
      <c r="BK486">
        <v>10</v>
      </c>
      <c r="BL486">
        <v>10</v>
      </c>
      <c r="BM486">
        <v>10</v>
      </c>
      <c r="BN486">
        <v>10</v>
      </c>
      <c r="BO486">
        <v>10</v>
      </c>
      <c r="BP486">
        <v>10</v>
      </c>
      <c r="BQ486">
        <v>10</v>
      </c>
      <c r="BR486">
        <v>10</v>
      </c>
      <c r="BS486">
        <v>10</v>
      </c>
      <c r="BT486">
        <v>10</v>
      </c>
      <c r="BU486">
        <v>10</v>
      </c>
      <c r="BV486">
        <v>10</v>
      </c>
      <c r="BW486">
        <v>10</v>
      </c>
      <c r="BX486">
        <v>10</v>
      </c>
      <c r="BY486">
        <v>10</v>
      </c>
      <c r="BZ486">
        <v>10</v>
      </c>
      <c r="CA486">
        <v>10</v>
      </c>
      <c r="CB486">
        <v>10</v>
      </c>
      <c r="CC486">
        <v>0</v>
      </c>
      <c r="CD486">
        <v>0</v>
      </c>
      <c r="CE486">
        <v>10</v>
      </c>
      <c r="CF486">
        <v>10</v>
      </c>
      <c r="CG486">
        <v>0</v>
      </c>
      <c r="CH486">
        <v>0</v>
      </c>
      <c r="CI486">
        <v>0</v>
      </c>
    </row>
    <row r="487" spans="1:87" x14ac:dyDescent="0.25">
      <c r="A487">
        <v>680</v>
      </c>
      <c r="B487">
        <v>327644</v>
      </c>
      <c r="C487" t="s">
        <v>1669</v>
      </c>
      <c r="D487" t="s">
        <v>1670</v>
      </c>
      <c r="E487" t="s">
        <v>1671</v>
      </c>
      <c r="F487">
        <v>60.39</v>
      </c>
      <c r="G487" t="s">
        <v>152</v>
      </c>
      <c r="H487">
        <v>60.3</v>
      </c>
      <c r="I487" t="s">
        <v>153</v>
      </c>
      <c r="J487">
        <v>60</v>
      </c>
      <c r="K487" t="s">
        <v>154</v>
      </c>
      <c r="L487" t="s">
        <v>92</v>
      </c>
      <c r="M487" t="s">
        <v>93</v>
      </c>
      <c r="N487">
        <v>113</v>
      </c>
      <c r="O487" t="s">
        <v>119</v>
      </c>
      <c r="P487">
        <v>11</v>
      </c>
      <c r="Q487" t="s">
        <v>95</v>
      </c>
      <c r="R487">
        <v>1</v>
      </c>
      <c r="S487" t="s">
        <v>96</v>
      </c>
      <c r="T487">
        <v>13</v>
      </c>
      <c r="U487" t="s">
        <v>133</v>
      </c>
      <c r="V487">
        <v>12</v>
      </c>
      <c r="W487" t="s">
        <v>133</v>
      </c>
      <c r="X487">
        <v>1</v>
      </c>
      <c r="Y487" t="s">
        <v>98</v>
      </c>
      <c r="Z487">
        <v>2015</v>
      </c>
      <c r="AB487">
        <v>32240000</v>
      </c>
      <c r="AC487">
        <v>0</v>
      </c>
      <c r="AD487" t="s">
        <v>147</v>
      </c>
      <c r="AE487" t="s">
        <v>104</v>
      </c>
      <c r="AF487" t="s">
        <v>274</v>
      </c>
      <c r="AG487" t="s">
        <v>102</v>
      </c>
      <c r="AH487" t="s">
        <v>144</v>
      </c>
      <c r="AI487">
        <v>215</v>
      </c>
      <c r="AJ487">
        <v>217</v>
      </c>
      <c r="AK487">
        <v>217</v>
      </c>
      <c r="AL487">
        <v>205</v>
      </c>
      <c r="AM487">
        <v>170</v>
      </c>
      <c r="AN487">
        <v>161</v>
      </c>
      <c r="AO487">
        <v>159</v>
      </c>
      <c r="AP487">
        <v>153</v>
      </c>
      <c r="AQ487">
        <v>145</v>
      </c>
      <c r="AR487">
        <v>149</v>
      </c>
      <c r="AS487">
        <v>163</v>
      </c>
      <c r="AT487">
        <v>165</v>
      </c>
      <c r="AU487">
        <v>182</v>
      </c>
      <c r="AV487">
        <v>185</v>
      </c>
      <c r="AW487">
        <v>171</v>
      </c>
      <c r="AX487">
        <v>173</v>
      </c>
      <c r="AY487">
        <v>159</v>
      </c>
      <c r="AZ487">
        <v>153</v>
      </c>
      <c r="BA487">
        <v>151</v>
      </c>
      <c r="BB487">
        <v>147</v>
      </c>
      <c r="BC487">
        <v>147</v>
      </c>
      <c r="BD487">
        <v>163</v>
      </c>
      <c r="BE487">
        <v>163</v>
      </c>
      <c r="BF487">
        <v>167</v>
      </c>
      <c r="BG487">
        <v>177</v>
      </c>
      <c r="BH487">
        <v>159</v>
      </c>
      <c r="BI487">
        <v>159</v>
      </c>
      <c r="BJ487">
        <v>155</v>
      </c>
      <c r="BK487">
        <v>153</v>
      </c>
      <c r="BL487">
        <v>153</v>
      </c>
      <c r="BM487">
        <v>147</v>
      </c>
      <c r="BN487">
        <v>149</v>
      </c>
      <c r="BO487">
        <v>143</v>
      </c>
      <c r="BP487">
        <v>185</v>
      </c>
      <c r="BQ487">
        <v>189</v>
      </c>
      <c r="BR487">
        <v>185</v>
      </c>
      <c r="BS487">
        <v>187</v>
      </c>
      <c r="BT487">
        <v>151</v>
      </c>
      <c r="BU487">
        <v>149</v>
      </c>
      <c r="BV487">
        <v>171</v>
      </c>
      <c r="BW487">
        <v>173</v>
      </c>
      <c r="BX487">
        <v>178</v>
      </c>
      <c r="BY487">
        <v>180</v>
      </c>
      <c r="BZ487">
        <v>154</v>
      </c>
      <c r="CA487">
        <v>167.65909090909091</v>
      </c>
      <c r="CB487">
        <v>163</v>
      </c>
      <c r="CC487">
        <v>19.587541343887963</v>
      </c>
      <c r="CD487">
        <v>0.11682958101275186</v>
      </c>
      <c r="CE487">
        <v>143</v>
      </c>
      <c r="CF487">
        <v>217</v>
      </c>
      <c r="CG487">
        <v>74</v>
      </c>
      <c r="CH487">
        <v>-61</v>
      </c>
      <c r="CI487">
        <v>61</v>
      </c>
    </row>
    <row r="488" spans="1:87" x14ac:dyDescent="0.25">
      <c r="A488">
        <v>683</v>
      </c>
      <c r="B488">
        <v>330083</v>
      </c>
      <c r="C488" t="s">
        <v>1672</v>
      </c>
      <c r="D488" t="s">
        <v>1673</v>
      </c>
      <c r="E488" t="s">
        <v>1674</v>
      </c>
      <c r="F488">
        <v>63.92</v>
      </c>
      <c r="G488" t="s">
        <v>751</v>
      </c>
      <c r="H488">
        <v>63.9</v>
      </c>
      <c r="I488" t="s">
        <v>213</v>
      </c>
      <c r="J488">
        <v>63</v>
      </c>
      <c r="K488" t="s">
        <v>172</v>
      </c>
      <c r="L488" t="s">
        <v>131</v>
      </c>
      <c r="M488" t="s">
        <v>132</v>
      </c>
      <c r="N488">
        <v>113</v>
      </c>
      <c r="O488" t="s">
        <v>119</v>
      </c>
      <c r="P488">
        <v>11</v>
      </c>
      <c r="Q488" t="s">
        <v>95</v>
      </c>
      <c r="R488">
        <v>1</v>
      </c>
      <c r="S488" t="s">
        <v>96</v>
      </c>
      <c r="T488">
        <v>1</v>
      </c>
      <c r="U488" t="s">
        <v>97</v>
      </c>
      <c r="V488">
        <v>11</v>
      </c>
      <c r="W488" t="s">
        <v>97</v>
      </c>
      <c r="X488">
        <v>1</v>
      </c>
      <c r="Y488" t="s">
        <v>98</v>
      </c>
      <c r="Z488">
        <v>2019</v>
      </c>
      <c r="AA488">
        <v>2</v>
      </c>
      <c r="AB488">
        <v>5780000</v>
      </c>
      <c r="AC488">
        <v>12</v>
      </c>
      <c r="AD488" t="s">
        <v>104</v>
      </c>
      <c r="AE488" t="s">
        <v>85</v>
      </c>
      <c r="AF488" t="s">
        <v>356</v>
      </c>
      <c r="AG488" t="s">
        <v>233</v>
      </c>
      <c r="AH488" t="s">
        <v>175</v>
      </c>
      <c r="AI488">
        <v>36</v>
      </c>
      <c r="AJ488">
        <v>36</v>
      </c>
      <c r="AK488">
        <v>37</v>
      </c>
      <c r="AL488">
        <v>36</v>
      </c>
      <c r="AM488">
        <v>36</v>
      </c>
      <c r="AN488">
        <v>36</v>
      </c>
      <c r="AO488">
        <v>36</v>
      </c>
      <c r="AP488">
        <v>36</v>
      </c>
      <c r="AQ488">
        <v>38</v>
      </c>
      <c r="AR488">
        <v>38</v>
      </c>
      <c r="AS488">
        <v>37</v>
      </c>
      <c r="AT488">
        <v>37</v>
      </c>
      <c r="AU488">
        <v>38</v>
      </c>
      <c r="AV488">
        <v>38</v>
      </c>
      <c r="AW488">
        <v>38</v>
      </c>
      <c r="AX488">
        <v>37</v>
      </c>
      <c r="AY488">
        <v>37</v>
      </c>
      <c r="AZ488">
        <v>37</v>
      </c>
      <c r="BA488">
        <v>37</v>
      </c>
      <c r="BB488">
        <v>37</v>
      </c>
      <c r="BC488">
        <v>37</v>
      </c>
      <c r="BD488">
        <v>37</v>
      </c>
      <c r="BE488">
        <v>37</v>
      </c>
      <c r="BF488">
        <v>37</v>
      </c>
      <c r="BG488">
        <v>37</v>
      </c>
      <c r="BH488">
        <v>37</v>
      </c>
      <c r="BI488">
        <v>37</v>
      </c>
      <c r="BJ488">
        <v>37</v>
      </c>
      <c r="BK488">
        <v>37</v>
      </c>
      <c r="BL488">
        <v>37</v>
      </c>
      <c r="BM488">
        <v>39</v>
      </c>
      <c r="BN488">
        <v>39</v>
      </c>
      <c r="BO488">
        <v>39</v>
      </c>
      <c r="BP488">
        <v>41</v>
      </c>
      <c r="BQ488">
        <v>41</v>
      </c>
      <c r="BR488">
        <v>41</v>
      </c>
      <c r="BS488">
        <v>41</v>
      </c>
      <c r="BT488">
        <v>40</v>
      </c>
      <c r="BU488">
        <v>40</v>
      </c>
      <c r="BV488">
        <v>36</v>
      </c>
      <c r="BW488">
        <v>35</v>
      </c>
      <c r="BX488">
        <v>36</v>
      </c>
      <c r="BY488">
        <v>35</v>
      </c>
      <c r="BZ488">
        <v>35</v>
      </c>
      <c r="CA488">
        <v>37.409090909090907</v>
      </c>
      <c r="CB488">
        <v>37</v>
      </c>
      <c r="CC488">
        <v>1.6184715991097083</v>
      </c>
      <c r="CD488">
        <v>4.3264125371097917E-2</v>
      </c>
      <c r="CE488">
        <v>35</v>
      </c>
      <c r="CF488">
        <v>41</v>
      </c>
      <c r="CG488">
        <v>6</v>
      </c>
      <c r="CH488">
        <v>-1</v>
      </c>
      <c r="CI488">
        <v>1</v>
      </c>
    </row>
    <row r="489" spans="1:87" x14ac:dyDescent="0.25">
      <c r="A489">
        <v>684</v>
      </c>
      <c r="B489">
        <v>330305</v>
      </c>
      <c r="C489" t="s">
        <v>1675</v>
      </c>
      <c r="D489" t="s">
        <v>1676</v>
      </c>
      <c r="E489" t="s">
        <v>1677</v>
      </c>
      <c r="F489">
        <v>63.91</v>
      </c>
      <c r="G489" t="s">
        <v>212</v>
      </c>
      <c r="H489">
        <v>63.9</v>
      </c>
      <c r="I489" t="s">
        <v>213</v>
      </c>
      <c r="J489">
        <v>63</v>
      </c>
      <c r="K489" t="s">
        <v>172</v>
      </c>
      <c r="L489" t="s">
        <v>131</v>
      </c>
      <c r="M489" t="s">
        <v>132</v>
      </c>
      <c r="N489">
        <v>113</v>
      </c>
      <c r="O489" t="s">
        <v>119</v>
      </c>
      <c r="P489">
        <v>11</v>
      </c>
      <c r="Q489" t="s">
        <v>95</v>
      </c>
      <c r="R489">
        <v>1</v>
      </c>
      <c r="S489" t="s">
        <v>96</v>
      </c>
      <c r="T489">
        <v>1</v>
      </c>
      <c r="U489" t="s">
        <v>97</v>
      </c>
      <c r="V489">
        <v>11</v>
      </c>
      <c r="W489" t="s">
        <v>97</v>
      </c>
      <c r="X489">
        <v>1</v>
      </c>
      <c r="Y489" t="s">
        <v>98</v>
      </c>
      <c r="Z489">
        <v>2025</v>
      </c>
      <c r="AA489">
        <v>4</v>
      </c>
      <c r="AC489">
        <v>15</v>
      </c>
      <c r="AD489" t="s">
        <v>173</v>
      </c>
      <c r="AE489" t="s">
        <v>146</v>
      </c>
      <c r="AF489" t="s">
        <v>147</v>
      </c>
      <c r="AG489" t="s">
        <v>123</v>
      </c>
      <c r="AH489" t="s">
        <v>144</v>
      </c>
      <c r="AI489">
        <v>157</v>
      </c>
      <c r="AJ489">
        <v>156</v>
      </c>
      <c r="AK489">
        <v>156</v>
      </c>
      <c r="AL489">
        <v>158</v>
      </c>
      <c r="AM489">
        <v>160</v>
      </c>
      <c r="AN489">
        <v>161</v>
      </c>
      <c r="AO489">
        <v>160</v>
      </c>
      <c r="AP489">
        <v>159</v>
      </c>
      <c r="AQ489">
        <v>156</v>
      </c>
      <c r="AR489">
        <v>160</v>
      </c>
      <c r="AS489">
        <v>156</v>
      </c>
      <c r="AT489">
        <v>160</v>
      </c>
      <c r="AU489">
        <v>158</v>
      </c>
      <c r="AV489">
        <v>160</v>
      </c>
      <c r="AW489">
        <v>160</v>
      </c>
      <c r="AX489">
        <v>163</v>
      </c>
      <c r="AY489">
        <v>163</v>
      </c>
      <c r="AZ489">
        <v>161</v>
      </c>
      <c r="BA489">
        <v>161</v>
      </c>
      <c r="BB489">
        <v>161</v>
      </c>
      <c r="BC489">
        <v>161</v>
      </c>
      <c r="BD489">
        <v>161</v>
      </c>
      <c r="BE489">
        <v>163</v>
      </c>
      <c r="BF489">
        <v>170</v>
      </c>
      <c r="BG489">
        <v>161</v>
      </c>
      <c r="BH489">
        <v>158</v>
      </c>
      <c r="BI489">
        <v>161</v>
      </c>
      <c r="BJ489">
        <v>163</v>
      </c>
      <c r="BK489">
        <v>162</v>
      </c>
      <c r="BL489">
        <v>159</v>
      </c>
      <c r="BM489">
        <v>162</v>
      </c>
      <c r="BN489">
        <v>160</v>
      </c>
      <c r="BO489">
        <v>155</v>
      </c>
      <c r="BP489">
        <v>157</v>
      </c>
      <c r="BQ489">
        <v>157</v>
      </c>
      <c r="BR489">
        <v>161</v>
      </c>
      <c r="BS489">
        <v>159</v>
      </c>
      <c r="BT489">
        <v>153</v>
      </c>
      <c r="BU489">
        <v>148</v>
      </c>
      <c r="BV489">
        <v>149</v>
      </c>
      <c r="BW489">
        <v>154</v>
      </c>
      <c r="BX489">
        <v>154</v>
      </c>
      <c r="BY489">
        <v>153</v>
      </c>
      <c r="BZ489">
        <v>155</v>
      </c>
      <c r="CA489">
        <v>158.68181818181819</v>
      </c>
      <c r="CB489">
        <v>160</v>
      </c>
      <c r="CC489">
        <v>3.9400904680483935</v>
      </c>
      <c r="CD489">
        <v>2.4830131852496318E-2</v>
      </c>
      <c r="CE489">
        <v>148</v>
      </c>
      <c r="CF489">
        <v>170</v>
      </c>
      <c r="CG489">
        <v>22</v>
      </c>
      <c r="CH489">
        <v>-2</v>
      </c>
      <c r="CI489">
        <v>2</v>
      </c>
    </row>
    <row r="490" spans="1:87" x14ac:dyDescent="0.25">
      <c r="A490">
        <v>685</v>
      </c>
      <c r="B490">
        <v>330554</v>
      </c>
      <c r="C490" t="s">
        <v>1678</v>
      </c>
      <c r="D490" t="s">
        <v>1679</v>
      </c>
      <c r="E490" t="s">
        <v>1680</v>
      </c>
      <c r="F490">
        <v>66.12</v>
      </c>
      <c r="G490" t="s">
        <v>1681</v>
      </c>
      <c r="H490">
        <v>66.099999999999994</v>
      </c>
      <c r="I490" t="s">
        <v>1682</v>
      </c>
      <c r="J490">
        <v>66</v>
      </c>
      <c r="K490" t="s">
        <v>822</v>
      </c>
      <c r="L490" t="s">
        <v>367</v>
      </c>
      <c r="M490" t="s">
        <v>368</v>
      </c>
      <c r="N490">
        <v>226</v>
      </c>
      <c r="O490" t="s">
        <v>1683</v>
      </c>
      <c r="P490">
        <v>22</v>
      </c>
      <c r="Q490" t="s">
        <v>1684</v>
      </c>
      <c r="R490">
        <v>2</v>
      </c>
      <c r="S490" t="s">
        <v>355</v>
      </c>
      <c r="T490">
        <v>1</v>
      </c>
      <c r="U490" t="s">
        <v>97</v>
      </c>
      <c r="V490">
        <v>11</v>
      </c>
      <c r="W490" t="s">
        <v>97</v>
      </c>
      <c r="X490">
        <v>1</v>
      </c>
      <c r="Y490" t="s">
        <v>98</v>
      </c>
      <c r="Z490">
        <v>2022</v>
      </c>
      <c r="AB490">
        <v>13014280000</v>
      </c>
      <c r="AC490">
        <v>0</v>
      </c>
      <c r="AD490" t="s">
        <v>147</v>
      </c>
      <c r="AE490" t="s">
        <v>100</v>
      </c>
      <c r="AF490" t="s">
        <v>101</v>
      </c>
      <c r="AG490" t="s">
        <v>123</v>
      </c>
      <c r="AH490" t="s">
        <v>144</v>
      </c>
      <c r="AI490">
        <v>75</v>
      </c>
      <c r="AJ490">
        <v>74</v>
      </c>
      <c r="AK490">
        <v>74</v>
      </c>
      <c r="AL490">
        <v>74</v>
      </c>
      <c r="AM490">
        <v>75</v>
      </c>
      <c r="AN490">
        <v>76</v>
      </c>
      <c r="AO490">
        <v>78</v>
      </c>
      <c r="AP490">
        <v>78</v>
      </c>
      <c r="AQ490">
        <v>78</v>
      </c>
      <c r="AR490">
        <v>79</v>
      </c>
      <c r="AS490">
        <v>78</v>
      </c>
      <c r="AT490">
        <v>78</v>
      </c>
      <c r="AU490">
        <v>78</v>
      </c>
      <c r="AV490">
        <v>77</v>
      </c>
      <c r="AW490">
        <v>78</v>
      </c>
      <c r="AX490">
        <v>78</v>
      </c>
      <c r="AY490">
        <v>110</v>
      </c>
      <c r="AZ490">
        <v>79</v>
      </c>
      <c r="BA490">
        <v>79</v>
      </c>
      <c r="BB490">
        <v>78</v>
      </c>
      <c r="BC490">
        <v>112</v>
      </c>
      <c r="BD490">
        <v>111</v>
      </c>
      <c r="BE490">
        <v>113</v>
      </c>
      <c r="BF490">
        <v>113</v>
      </c>
      <c r="BG490">
        <v>113</v>
      </c>
      <c r="BH490">
        <v>115</v>
      </c>
      <c r="BI490">
        <v>113</v>
      </c>
      <c r="BJ490">
        <v>111</v>
      </c>
      <c r="BK490">
        <v>112</v>
      </c>
      <c r="BL490">
        <v>78</v>
      </c>
      <c r="BM490">
        <v>78</v>
      </c>
      <c r="BN490">
        <v>78</v>
      </c>
      <c r="BO490">
        <v>80</v>
      </c>
      <c r="BP490">
        <v>79</v>
      </c>
      <c r="BQ490">
        <v>72</v>
      </c>
      <c r="BR490">
        <v>72</v>
      </c>
      <c r="BS490">
        <v>72</v>
      </c>
      <c r="BT490">
        <v>73</v>
      </c>
      <c r="BU490">
        <v>73</v>
      </c>
      <c r="BV490">
        <v>74</v>
      </c>
      <c r="BW490">
        <v>75</v>
      </c>
      <c r="BX490">
        <v>74</v>
      </c>
      <c r="BY490">
        <v>74</v>
      </c>
      <c r="BZ490">
        <v>75</v>
      </c>
      <c r="CA490">
        <v>84.409090909090907</v>
      </c>
      <c r="CB490">
        <v>78</v>
      </c>
      <c r="CC490">
        <v>15.460855570384439</v>
      </c>
      <c r="CD490">
        <v>0.18316576335404289</v>
      </c>
      <c r="CE490">
        <v>72</v>
      </c>
      <c r="CF490">
        <v>115</v>
      </c>
      <c r="CG490">
        <v>43</v>
      </c>
      <c r="CH490">
        <v>0</v>
      </c>
      <c r="CI490">
        <v>0</v>
      </c>
    </row>
    <row r="491" spans="1:87" x14ac:dyDescent="0.25">
      <c r="A491">
        <v>687</v>
      </c>
      <c r="B491">
        <v>330811</v>
      </c>
      <c r="C491" t="s">
        <v>1685</v>
      </c>
      <c r="D491" t="s">
        <v>1686</v>
      </c>
      <c r="E491" t="s">
        <v>1687</v>
      </c>
      <c r="F491">
        <v>59.14</v>
      </c>
      <c r="G491" t="s">
        <v>1688</v>
      </c>
      <c r="H491">
        <v>59.1</v>
      </c>
      <c r="I491" t="s">
        <v>1689</v>
      </c>
      <c r="J491">
        <v>59</v>
      </c>
      <c r="K491" t="s">
        <v>1512</v>
      </c>
      <c r="L491" t="s">
        <v>92</v>
      </c>
      <c r="M491" t="s">
        <v>93</v>
      </c>
      <c r="N491">
        <v>572</v>
      </c>
      <c r="O491" t="s">
        <v>791</v>
      </c>
      <c r="P491">
        <v>57</v>
      </c>
      <c r="Q491" t="s">
        <v>142</v>
      </c>
      <c r="R491">
        <v>5</v>
      </c>
      <c r="S491" t="s">
        <v>143</v>
      </c>
      <c r="T491">
        <v>1</v>
      </c>
      <c r="U491" t="s">
        <v>97</v>
      </c>
      <c r="V491">
        <v>11</v>
      </c>
      <c r="W491" t="s">
        <v>97</v>
      </c>
      <c r="X491">
        <v>1</v>
      </c>
      <c r="Y491" t="s">
        <v>98</v>
      </c>
      <c r="Z491">
        <v>2002</v>
      </c>
      <c r="AA491">
        <v>26</v>
      </c>
      <c r="AB491">
        <v>264400000</v>
      </c>
      <c r="AC491">
        <v>40</v>
      </c>
      <c r="AD491" t="s">
        <v>283</v>
      </c>
      <c r="AE491" t="s">
        <v>110</v>
      </c>
      <c r="AF491" t="s">
        <v>174</v>
      </c>
      <c r="AG491" t="s">
        <v>196</v>
      </c>
      <c r="AH491" t="s">
        <v>137</v>
      </c>
      <c r="AI491">
        <v>63</v>
      </c>
      <c r="AJ491">
        <v>59</v>
      </c>
      <c r="AK491">
        <v>57</v>
      </c>
      <c r="AL491">
        <v>55</v>
      </c>
      <c r="AM491">
        <v>53</v>
      </c>
      <c r="AN491">
        <v>51</v>
      </c>
      <c r="AO491">
        <v>55</v>
      </c>
      <c r="AP491">
        <v>54</v>
      </c>
      <c r="AQ491">
        <v>55</v>
      </c>
      <c r="AR491">
        <v>54</v>
      </c>
      <c r="AS491">
        <v>54</v>
      </c>
      <c r="AT491">
        <v>53</v>
      </c>
      <c r="AU491">
        <v>53</v>
      </c>
      <c r="AV491">
        <v>62</v>
      </c>
      <c r="AW491">
        <v>63</v>
      </c>
      <c r="AX491">
        <v>58</v>
      </c>
      <c r="AY491">
        <v>60</v>
      </c>
      <c r="AZ491">
        <v>61</v>
      </c>
      <c r="BA491">
        <v>56</v>
      </c>
      <c r="BB491">
        <v>59</v>
      </c>
      <c r="BC491">
        <v>62</v>
      </c>
      <c r="BD491">
        <v>61</v>
      </c>
      <c r="BE491">
        <v>67</v>
      </c>
      <c r="BF491">
        <v>68</v>
      </c>
      <c r="BG491">
        <v>71</v>
      </c>
      <c r="BH491">
        <v>71</v>
      </c>
      <c r="BI491">
        <v>64</v>
      </c>
      <c r="BJ491">
        <v>68</v>
      </c>
      <c r="BK491">
        <v>70</v>
      </c>
      <c r="BL491">
        <v>60</v>
      </c>
      <c r="BM491">
        <v>54</v>
      </c>
      <c r="BN491">
        <v>53</v>
      </c>
      <c r="BO491">
        <v>52</v>
      </c>
      <c r="BP491">
        <v>58</v>
      </c>
      <c r="BQ491">
        <v>57</v>
      </c>
      <c r="BR491">
        <v>61</v>
      </c>
      <c r="BS491">
        <v>81</v>
      </c>
      <c r="BT491">
        <v>67</v>
      </c>
      <c r="BU491">
        <v>69</v>
      </c>
      <c r="BV491">
        <v>84</v>
      </c>
      <c r="BW491">
        <v>87</v>
      </c>
      <c r="BX491">
        <v>72</v>
      </c>
      <c r="BY491">
        <v>76</v>
      </c>
      <c r="BZ491">
        <v>74</v>
      </c>
      <c r="CA491">
        <v>62.31818181818182</v>
      </c>
      <c r="CB491">
        <v>60.5</v>
      </c>
      <c r="CC491">
        <v>8.8967533332755817</v>
      </c>
      <c r="CD491">
        <v>0.14276336493950606</v>
      </c>
      <c r="CE491">
        <v>51</v>
      </c>
      <c r="CF491">
        <v>87</v>
      </c>
      <c r="CG491">
        <v>36</v>
      </c>
      <c r="CH491">
        <v>11</v>
      </c>
      <c r="CI491">
        <v>11</v>
      </c>
    </row>
    <row r="492" spans="1:87" x14ac:dyDescent="0.25">
      <c r="A492">
        <v>689</v>
      </c>
      <c r="B492">
        <v>332248</v>
      </c>
      <c r="C492" t="s">
        <v>1690</v>
      </c>
      <c r="D492" t="s">
        <v>1691</v>
      </c>
      <c r="E492" t="s">
        <v>1692</v>
      </c>
      <c r="F492">
        <v>55.1</v>
      </c>
      <c r="G492" t="s">
        <v>768</v>
      </c>
      <c r="H492">
        <v>55.1</v>
      </c>
      <c r="I492" t="s">
        <v>768</v>
      </c>
      <c r="J492">
        <v>55</v>
      </c>
      <c r="K492" t="s">
        <v>769</v>
      </c>
      <c r="L492" t="s">
        <v>770</v>
      </c>
      <c r="M492" t="s">
        <v>771</v>
      </c>
      <c r="N492">
        <v>114</v>
      </c>
      <c r="O492" t="s">
        <v>94</v>
      </c>
      <c r="P492">
        <v>11</v>
      </c>
      <c r="Q492" t="s">
        <v>95</v>
      </c>
      <c r="R492">
        <v>1</v>
      </c>
      <c r="S492" t="s">
        <v>96</v>
      </c>
      <c r="T492">
        <v>1</v>
      </c>
      <c r="U492" t="s">
        <v>97</v>
      </c>
      <c r="V492">
        <v>11</v>
      </c>
      <c r="W492" t="s">
        <v>97</v>
      </c>
      <c r="X492">
        <v>1</v>
      </c>
      <c r="Y492" t="s">
        <v>98</v>
      </c>
      <c r="Z492">
        <v>2006</v>
      </c>
      <c r="AA492">
        <v>252</v>
      </c>
      <c r="AB492">
        <v>10985050000</v>
      </c>
      <c r="AC492">
        <v>81</v>
      </c>
      <c r="AD492" t="s">
        <v>179</v>
      </c>
      <c r="AE492" t="s">
        <v>100</v>
      </c>
      <c r="AF492" t="s">
        <v>101</v>
      </c>
      <c r="AG492" t="s">
        <v>136</v>
      </c>
      <c r="AH492" t="s">
        <v>103</v>
      </c>
      <c r="AI492">
        <v>69</v>
      </c>
      <c r="AJ492">
        <v>69</v>
      </c>
      <c r="AK492">
        <v>69</v>
      </c>
      <c r="AL492">
        <v>69</v>
      </c>
      <c r="AM492">
        <v>69</v>
      </c>
      <c r="AN492">
        <v>69</v>
      </c>
      <c r="AO492">
        <v>69</v>
      </c>
      <c r="AP492">
        <v>69</v>
      </c>
      <c r="AQ492">
        <v>69</v>
      </c>
      <c r="AR492">
        <v>69</v>
      </c>
      <c r="AS492">
        <v>69</v>
      </c>
      <c r="AT492">
        <v>69</v>
      </c>
      <c r="AU492">
        <v>69</v>
      </c>
      <c r="AV492">
        <v>68</v>
      </c>
      <c r="AW492">
        <v>68</v>
      </c>
      <c r="AX492">
        <v>68</v>
      </c>
      <c r="AY492">
        <v>68</v>
      </c>
      <c r="AZ492">
        <v>68</v>
      </c>
      <c r="BA492">
        <v>68</v>
      </c>
      <c r="BB492">
        <v>68</v>
      </c>
      <c r="BC492">
        <v>68</v>
      </c>
      <c r="BD492">
        <v>68</v>
      </c>
      <c r="BE492">
        <v>68</v>
      </c>
      <c r="BF492">
        <v>68</v>
      </c>
      <c r="BG492">
        <v>68</v>
      </c>
      <c r="BH492">
        <v>68</v>
      </c>
      <c r="BI492">
        <v>68</v>
      </c>
      <c r="BJ492">
        <v>68</v>
      </c>
      <c r="BK492">
        <v>68</v>
      </c>
      <c r="BL492">
        <v>68</v>
      </c>
      <c r="BM492">
        <v>68</v>
      </c>
      <c r="BN492">
        <v>68</v>
      </c>
      <c r="BO492">
        <v>68</v>
      </c>
      <c r="BP492">
        <v>68</v>
      </c>
      <c r="BQ492">
        <v>68</v>
      </c>
      <c r="BR492">
        <v>68</v>
      </c>
      <c r="BS492">
        <v>68</v>
      </c>
      <c r="BT492">
        <v>68</v>
      </c>
      <c r="BU492">
        <v>68</v>
      </c>
      <c r="BV492">
        <v>68</v>
      </c>
      <c r="BW492">
        <v>67</v>
      </c>
      <c r="BX492">
        <v>67</v>
      </c>
      <c r="BY492">
        <v>67</v>
      </c>
      <c r="BZ492">
        <v>67</v>
      </c>
      <c r="CA492">
        <v>68.204545454545453</v>
      </c>
      <c r="CB492">
        <v>68</v>
      </c>
      <c r="CC492">
        <v>0.59374826137499481</v>
      </c>
      <c r="CD492">
        <v>8.705406031489428E-3</v>
      </c>
      <c r="CE492">
        <v>67</v>
      </c>
      <c r="CF492">
        <v>69</v>
      </c>
      <c r="CG492">
        <v>2</v>
      </c>
      <c r="CH492">
        <v>-2</v>
      </c>
      <c r="CI492">
        <v>2</v>
      </c>
    </row>
    <row r="493" spans="1:87" x14ac:dyDescent="0.25">
      <c r="A493">
        <v>691</v>
      </c>
      <c r="B493">
        <v>334044</v>
      </c>
      <c r="C493" t="s">
        <v>1693</v>
      </c>
      <c r="D493" t="s">
        <v>1694</v>
      </c>
      <c r="E493" t="s">
        <v>1695</v>
      </c>
      <c r="F493">
        <v>63.92</v>
      </c>
      <c r="G493" t="s">
        <v>751</v>
      </c>
      <c r="H493">
        <v>63.9</v>
      </c>
      <c r="I493" t="s">
        <v>213</v>
      </c>
      <c r="J493">
        <v>63</v>
      </c>
      <c r="K493" t="s">
        <v>172</v>
      </c>
      <c r="L493" t="s">
        <v>131</v>
      </c>
      <c r="M493" t="s">
        <v>132</v>
      </c>
      <c r="N493">
        <v>113</v>
      </c>
      <c r="O493" t="s">
        <v>119</v>
      </c>
      <c r="P493">
        <v>11</v>
      </c>
      <c r="Q493" t="s">
        <v>95</v>
      </c>
      <c r="R493">
        <v>1</v>
      </c>
      <c r="S493" t="s">
        <v>96</v>
      </c>
      <c r="T493">
        <v>1</v>
      </c>
      <c r="U493" t="s">
        <v>97</v>
      </c>
      <c r="V493">
        <v>11</v>
      </c>
      <c r="W493" t="s">
        <v>97</v>
      </c>
      <c r="X493">
        <v>1</v>
      </c>
      <c r="Y493" t="s">
        <v>98</v>
      </c>
      <c r="Z493">
        <v>2018</v>
      </c>
      <c r="AA493">
        <v>16</v>
      </c>
      <c r="AB493">
        <v>378570000</v>
      </c>
      <c r="AC493">
        <v>30</v>
      </c>
      <c r="AD493" t="s">
        <v>134</v>
      </c>
      <c r="AE493" t="s">
        <v>125</v>
      </c>
      <c r="AF493" t="s">
        <v>135</v>
      </c>
      <c r="AG493" t="s">
        <v>233</v>
      </c>
      <c r="AH493" t="s">
        <v>137</v>
      </c>
      <c r="AI493">
        <v>20</v>
      </c>
      <c r="AJ493">
        <v>21</v>
      </c>
      <c r="AK493">
        <v>20</v>
      </c>
      <c r="AL493">
        <v>20</v>
      </c>
      <c r="AM493">
        <v>20</v>
      </c>
      <c r="AN493">
        <v>20</v>
      </c>
      <c r="AO493">
        <v>20</v>
      </c>
      <c r="AP493">
        <v>20</v>
      </c>
      <c r="AQ493">
        <v>20</v>
      </c>
      <c r="AR493">
        <v>20</v>
      </c>
      <c r="AS493">
        <v>20</v>
      </c>
      <c r="AT493">
        <v>20</v>
      </c>
      <c r="AU493">
        <v>22</v>
      </c>
      <c r="AV493">
        <v>22</v>
      </c>
      <c r="AW493">
        <v>22</v>
      </c>
      <c r="AX493">
        <v>22</v>
      </c>
      <c r="AY493">
        <v>22</v>
      </c>
      <c r="AZ493">
        <v>22</v>
      </c>
      <c r="BA493">
        <v>22</v>
      </c>
      <c r="BB493">
        <v>22</v>
      </c>
      <c r="BC493">
        <v>22</v>
      </c>
      <c r="BD493">
        <v>22</v>
      </c>
      <c r="BE493">
        <v>22</v>
      </c>
      <c r="BF493">
        <v>22</v>
      </c>
      <c r="BG493">
        <v>22</v>
      </c>
      <c r="BH493">
        <v>22</v>
      </c>
      <c r="BI493">
        <v>22</v>
      </c>
      <c r="BJ493">
        <v>22</v>
      </c>
      <c r="BK493">
        <v>22</v>
      </c>
      <c r="BL493">
        <v>22</v>
      </c>
      <c r="BM493">
        <v>22</v>
      </c>
      <c r="BN493">
        <v>22</v>
      </c>
      <c r="BO493">
        <v>22</v>
      </c>
      <c r="BP493">
        <v>22</v>
      </c>
      <c r="BQ493">
        <v>23</v>
      </c>
      <c r="BR493">
        <v>22</v>
      </c>
      <c r="BS493">
        <v>22</v>
      </c>
      <c r="BT493">
        <v>22</v>
      </c>
      <c r="BU493">
        <v>22</v>
      </c>
      <c r="BV493">
        <v>22</v>
      </c>
      <c r="BW493">
        <v>22</v>
      </c>
      <c r="BX493">
        <v>22</v>
      </c>
      <c r="BY493">
        <v>22</v>
      </c>
      <c r="BZ493">
        <v>22</v>
      </c>
      <c r="CA493">
        <v>21.5</v>
      </c>
      <c r="CB493">
        <v>22</v>
      </c>
      <c r="CC493">
        <v>0.90219370889631367</v>
      </c>
      <c r="CD493">
        <v>4.1962498088200635E-2</v>
      </c>
      <c r="CE493">
        <v>20</v>
      </c>
      <c r="CF493">
        <v>23</v>
      </c>
      <c r="CG493">
        <v>3</v>
      </c>
      <c r="CH493">
        <v>2</v>
      </c>
      <c r="CI493">
        <v>2</v>
      </c>
    </row>
    <row r="494" spans="1:87" x14ac:dyDescent="0.25">
      <c r="A494">
        <v>692</v>
      </c>
      <c r="B494">
        <v>334138</v>
      </c>
      <c r="C494" t="s">
        <v>1696</v>
      </c>
      <c r="D494" t="s">
        <v>1697</v>
      </c>
      <c r="E494" t="s">
        <v>1698</v>
      </c>
      <c r="F494">
        <v>47.52</v>
      </c>
      <c r="G494" t="s">
        <v>913</v>
      </c>
      <c r="H494">
        <v>47.5</v>
      </c>
      <c r="I494" t="s">
        <v>805</v>
      </c>
      <c r="J494">
        <v>47</v>
      </c>
      <c r="K494" t="s">
        <v>280</v>
      </c>
      <c r="L494" t="s">
        <v>281</v>
      </c>
      <c r="M494" t="s">
        <v>282</v>
      </c>
      <c r="N494">
        <v>113</v>
      </c>
      <c r="O494" t="s">
        <v>119</v>
      </c>
      <c r="P494">
        <v>11</v>
      </c>
      <c r="Q494" t="s">
        <v>95</v>
      </c>
      <c r="R494">
        <v>1</v>
      </c>
      <c r="S494" t="s">
        <v>96</v>
      </c>
      <c r="T494">
        <v>18</v>
      </c>
      <c r="U494" t="s">
        <v>272</v>
      </c>
      <c r="V494">
        <v>30</v>
      </c>
      <c r="W494" t="s">
        <v>273</v>
      </c>
      <c r="X494">
        <v>2</v>
      </c>
      <c r="Y494" t="s">
        <v>255</v>
      </c>
      <c r="Z494">
        <v>1994</v>
      </c>
      <c r="AA494">
        <v>108</v>
      </c>
      <c r="AB494">
        <v>10124960000</v>
      </c>
      <c r="AC494">
        <v>61</v>
      </c>
      <c r="AD494" t="s">
        <v>145</v>
      </c>
      <c r="AE494" t="s">
        <v>100</v>
      </c>
      <c r="AF494" t="s">
        <v>101</v>
      </c>
      <c r="AG494" t="s">
        <v>297</v>
      </c>
      <c r="AH494" t="s">
        <v>124</v>
      </c>
      <c r="AI494">
        <v>13</v>
      </c>
      <c r="AJ494">
        <v>13</v>
      </c>
      <c r="AK494">
        <v>13</v>
      </c>
      <c r="AL494">
        <v>13</v>
      </c>
      <c r="AM494">
        <v>13</v>
      </c>
      <c r="AN494">
        <v>14</v>
      </c>
      <c r="AO494">
        <v>13</v>
      </c>
      <c r="AP494">
        <v>13</v>
      </c>
      <c r="AQ494">
        <v>13</v>
      </c>
      <c r="AR494">
        <v>13</v>
      </c>
      <c r="AS494">
        <v>13</v>
      </c>
      <c r="AT494">
        <v>13</v>
      </c>
      <c r="AU494">
        <v>13</v>
      </c>
      <c r="AV494">
        <v>14</v>
      </c>
      <c r="AW494">
        <v>14</v>
      </c>
      <c r="AX494">
        <v>14</v>
      </c>
      <c r="AY494">
        <v>14</v>
      </c>
      <c r="AZ494">
        <v>14</v>
      </c>
      <c r="BA494">
        <v>15</v>
      </c>
      <c r="BB494">
        <v>14</v>
      </c>
      <c r="BC494">
        <v>14</v>
      </c>
      <c r="BD494">
        <v>14</v>
      </c>
      <c r="BE494">
        <v>14</v>
      </c>
      <c r="BF494">
        <v>14</v>
      </c>
      <c r="BG494">
        <v>14</v>
      </c>
      <c r="BH494">
        <v>14</v>
      </c>
      <c r="BI494">
        <v>14</v>
      </c>
      <c r="BJ494">
        <v>14</v>
      </c>
      <c r="BK494">
        <v>14</v>
      </c>
      <c r="BL494">
        <v>14</v>
      </c>
      <c r="BM494">
        <v>14</v>
      </c>
      <c r="BN494">
        <v>14</v>
      </c>
      <c r="BO494">
        <v>14</v>
      </c>
      <c r="BP494">
        <v>14</v>
      </c>
      <c r="BQ494">
        <v>14</v>
      </c>
      <c r="BR494">
        <v>14</v>
      </c>
      <c r="BS494">
        <v>14</v>
      </c>
      <c r="BT494">
        <v>14</v>
      </c>
      <c r="BU494">
        <v>14</v>
      </c>
      <c r="BV494">
        <v>14</v>
      </c>
      <c r="BW494">
        <v>14</v>
      </c>
      <c r="BX494">
        <v>21</v>
      </c>
      <c r="BY494">
        <v>21</v>
      </c>
      <c r="BZ494">
        <v>22</v>
      </c>
      <c r="CA494">
        <v>14.25</v>
      </c>
      <c r="CB494">
        <v>14</v>
      </c>
      <c r="CC494">
        <v>2.0014529605984674</v>
      </c>
      <c r="CD494">
        <v>0.14045283934024333</v>
      </c>
      <c r="CE494">
        <v>13</v>
      </c>
      <c r="CF494">
        <v>22</v>
      </c>
      <c r="CG494">
        <v>9</v>
      </c>
      <c r="CH494">
        <v>9</v>
      </c>
      <c r="CI494">
        <v>9</v>
      </c>
    </row>
    <row r="495" spans="1:87" x14ac:dyDescent="0.25">
      <c r="A495">
        <v>694</v>
      </c>
      <c r="B495">
        <v>334997</v>
      </c>
      <c r="C495" t="s">
        <v>1699</v>
      </c>
      <c r="D495" t="s">
        <v>1700</v>
      </c>
      <c r="E495" t="s">
        <v>1701</v>
      </c>
      <c r="F495">
        <v>82.3</v>
      </c>
      <c r="G495" t="s">
        <v>1612</v>
      </c>
      <c r="H495">
        <v>82.3</v>
      </c>
      <c r="I495" t="s">
        <v>1612</v>
      </c>
      <c r="J495">
        <v>82</v>
      </c>
      <c r="K495" t="s">
        <v>720</v>
      </c>
      <c r="L495" t="s">
        <v>721</v>
      </c>
      <c r="M495" t="s">
        <v>722</v>
      </c>
      <c r="N495">
        <v>113</v>
      </c>
      <c r="O495" t="s">
        <v>119</v>
      </c>
      <c r="P495">
        <v>11</v>
      </c>
      <c r="Q495" t="s">
        <v>95</v>
      </c>
      <c r="R495">
        <v>1</v>
      </c>
      <c r="S495" t="s">
        <v>96</v>
      </c>
      <c r="T495">
        <v>6</v>
      </c>
      <c r="U495" t="s">
        <v>266</v>
      </c>
      <c r="V495">
        <v>70</v>
      </c>
      <c r="W495" t="s">
        <v>267</v>
      </c>
      <c r="X495">
        <v>3</v>
      </c>
      <c r="Y495" t="s">
        <v>240</v>
      </c>
      <c r="Z495">
        <v>2012</v>
      </c>
      <c r="AA495">
        <v>3</v>
      </c>
      <c r="AB495">
        <v>12470000</v>
      </c>
      <c r="AC495">
        <v>15</v>
      </c>
      <c r="AD495" t="s">
        <v>173</v>
      </c>
      <c r="AE495" t="s">
        <v>85</v>
      </c>
      <c r="AF495" t="s">
        <v>356</v>
      </c>
      <c r="AG495" t="s">
        <v>102</v>
      </c>
      <c r="AH495" t="s">
        <v>175</v>
      </c>
      <c r="AI495">
        <v>110</v>
      </c>
      <c r="AJ495">
        <v>126</v>
      </c>
      <c r="AK495">
        <v>127</v>
      </c>
      <c r="AL495">
        <v>126</v>
      </c>
      <c r="AM495">
        <v>127</v>
      </c>
      <c r="AN495">
        <v>129</v>
      </c>
      <c r="AO495">
        <v>126</v>
      </c>
      <c r="AP495">
        <v>127</v>
      </c>
      <c r="AQ495">
        <v>125</v>
      </c>
      <c r="AR495">
        <v>124</v>
      </c>
      <c r="AS495">
        <v>125</v>
      </c>
      <c r="AT495">
        <v>129</v>
      </c>
      <c r="AU495">
        <v>129</v>
      </c>
      <c r="AV495">
        <v>127</v>
      </c>
      <c r="AW495">
        <v>128</v>
      </c>
      <c r="AX495">
        <v>129</v>
      </c>
      <c r="AY495">
        <v>128</v>
      </c>
      <c r="AZ495">
        <v>127</v>
      </c>
      <c r="BA495">
        <v>124</v>
      </c>
      <c r="BB495">
        <v>126</v>
      </c>
      <c r="BC495">
        <v>121</v>
      </c>
      <c r="BD495">
        <v>123</v>
      </c>
      <c r="BE495">
        <v>126</v>
      </c>
      <c r="BF495">
        <v>125</v>
      </c>
      <c r="BG495">
        <v>127</v>
      </c>
      <c r="BH495">
        <v>126</v>
      </c>
      <c r="BI495">
        <v>127</v>
      </c>
      <c r="BJ495">
        <v>127</v>
      </c>
      <c r="BK495">
        <v>129</v>
      </c>
      <c r="BL495">
        <v>125</v>
      </c>
      <c r="BM495">
        <v>117</v>
      </c>
      <c r="BN495">
        <v>120</v>
      </c>
      <c r="BO495">
        <v>126</v>
      </c>
      <c r="BP495">
        <v>128</v>
      </c>
      <c r="BQ495">
        <v>127</v>
      </c>
      <c r="BR495">
        <v>129</v>
      </c>
      <c r="BS495">
        <v>126</v>
      </c>
      <c r="BT495">
        <v>121</v>
      </c>
      <c r="BU495">
        <v>127</v>
      </c>
      <c r="BV495">
        <v>124</v>
      </c>
      <c r="BW495">
        <v>125</v>
      </c>
      <c r="BX495">
        <v>124</v>
      </c>
      <c r="BY495">
        <v>126</v>
      </c>
      <c r="BZ495">
        <v>129</v>
      </c>
      <c r="CA495">
        <v>125.54545454545455</v>
      </c>
      <c r="CB495">
        <v>126</v>
      </c>
      <c r="CC495">
        <v>3.5071657241268892</v>
      </c>
      <c r="CD495">
        <v>2.7935425753364069E-2</v>
      </c>
      <c r="CE495">
        <v>110</v>
      </c>
      <c r="CF495">
        <v>129</v>
      </c>
      <c r="CG495">
        <v>19</v>
      </c>
      <c r="CH495">
        <v>19</v>
      </c>
      <c r="CI495">
        <v>19</v>
      </c>
    </row>
    <row r="496" spans="1:87" x14ac:dyDescent="0.25">
      <c r="A496">
        <v>695</v>
      </c>
      <c r="B496">
        <v>336126</v>
      </c>
      <c r="C496" t="s">
        <v>1702</v>
      </c>
      <c r="D496" t="s">
        <v>1703</v>
      </c>
      <c r="E496" t="s">
        <v>1704</v>
      </c>
      <c r="F496">
        <v>47.12</v>
      </c>
      <c r="G496" t="s">
        <v>883</v>
      </c>
      <c r="H496">
        <v>47.1</v>
      </c>
      <c r="I496" t="s">
        <v>574</v>
      </c>
      <c r="J496">
        <v>47</v>
      </c>
      <c r="K496" t="s">
        <v>280</v>
      </c>
      <c r="L496" t="s">
        <v>281</v>
      </c>
      <c r="M496" t="s">
        <v>282</v>
      </c>
      <c r="N496">
        <v>113</v>
      </c>
      <c r="O496" t="s">
        <v>119</v>
      </c>
      <c r="P496">
        <v>11</v>
      </c>
      <c r="Q496" t="s">
        <v>95</v>
      </c>
      <c r="R496">
        <v>1</v>
      </c>
      <c r="S496" t="s">
        <v>96</v>
      </c>
      <c r="T496">
        <v>1</v>
      </c>
      <c r="U496" t="s">
        <v>97</v>
      </c>
      <c r="V496">
        <v>11</v>
      </c>
      <c r="W496" t="s">
        <v>97</v>
      </c>
      <c r="X496">
        <v>1</v>
      </c>
      <c r="Y496" t="s">
        <v>98</v>
      </c>
      <c r="Z496">
        <v>2008</v>
      </c>
      <c r="AA496">
        <v>4</v>
      </c>
      <c r="AB496">
        <v>951230000</v>
      </c>
      <c r="AC496">
        <v>15</v>
      </c>
      <c r="AD496" t="s">
        <v>173</v>
      </c>
      <c r="AE496" t="s">
        <v>148</v>
      </c>
      <c r="AF496" t="s">
        <v>405</v>
      </c>
      <c r="AG496" t="s">
        <v>136</v>
      </c>
      <c r="AH496" t="s">
        <v>137</v>
      </c>
      <c r="AI496">
        <v>74</v>
      </c>
      <c r="AJ496">
        <v>75</v>
      </c>
      <c r="AK496">
        <v>75</v>
      </c>
      <c r="AL496">
        <v>75</v>
      </c>
      <c r="AM496">
        <v>75</v>
      </c>
      <c r="AN496">
        <v>75</v>
      </c>
      <c r="AO496">
        <v>75</v>
      </c>
      <c r="AP496">
        <v>75</v>
      </c>
      <c r="AQ496">
        <v>75</v>
      </c>
      <c r="AR496">
        <v>75</v>
      </c>
      <c r="AS496">
        <v>74</v>
      </c>
      <c r="AT496">
        <v>74</v>
      </c>
      <c r="AU496">
        <v>74</v>
      </c>
      <c r="AV496">
        <v>74</v>
      </c>
      <c r="AW496">
        <v>74</v>
      </c>
      <c r="AX496">
        <v>74</v>
      </c>
      <c r="AY496">
        <v>75</v>
      </c>
      <c r="AZ496">
        <v>75</v>
      </c>
      <c r="BA496">
        <v>75</v>
      </c>
      <c r="BB496">
        <v>75</v>
      </c>
      <c r="BC496">
        <v>75</v>
      </c>
      <c r="BD496">
        <v>75</v>
      </c>
      <c r="BE496">
        <v>75</v>
      </c>
      <c r="BF496">
        <v>75</v>
      </c>
      <c r="BG496">
        <v>75</v>
      </c>
      <c r="BH496">
        <v>75</v>
      </c>
      <c r="BI496">
        <v>75</v>
      </c>
      <c r="BJ496">
        <v>75</v>
      </c>
      <c r="BK496">
        <v>75</v>
      </c>
      <c r="BL496">
        <v>74</v>
      </c>
      <c r="BM496">
        <v>74</v>
      </c>
      <c r="BN496">
        <v>74</v>
      </c>
      <c r="BO496">
        <v>74</v>
      </c>
      <c r="BP496">
        <v>74</v>
      </c>
      <c r="BQ496">
        <v>74</v>
      </c>
      <c r="BR496">
        <v>74</v>
      </c>
      <c r="BS496">
        <v>74</v>
      </c>
      <c r="BT496">
        <v>74</v>
      </c>
      <c r="BU496">
        <v>75</v>
      </c>
      <c r="BV496">
        <v>73</v>
      </c>
      <c r="BW496">
        <v>74</v>
      </c>
      <c r="BX496">
        <v>74</v>
      </c>
      <c r="BY496">
        <v>74</v>
      </c>
      <c r="BZ496">
        <v>74</v>
      </c>
      <c r="CA496">
        <v>74.5</v>
      </c>
      <c r="CB496">
        <v>75</v>
      </c>
      <c r="CC496">
        <v>0.54984141476915627</v>
      </c>
      <c r="CD496">
        <v>7.3804216747537753E-3</v>
      </c>
      <c r="CE496">
        <v>73</v>
      </c>
      <c r="CF496">
        <v>75</v>
      </c>
      <c r="CG496">
        <v>2</v>
      </c>
      <c r="CH496">
        <v>0</v>
      </c>
      <c r="CI496">
        <v>0</v>
      </c>
    </row>
    <row r="497" spans="1:87" x14ac:dyDescent="0.25">
      <c r="A497">
        <v>696</v>
      </c>
      <c r="B497">
        <v>336641</v>
      </c>
      <c r="C497" t="s">
        <v>1705</v>
      </c>
      <c r="D497" t="s">
        <v>1706</v>
      </c>
      <c r="E497" t="s">
        <v>1707</v>
      </c>
      <c r="F497">
        <v>63.91</v>
      </c>
      <c r="G497" t="s">
        <v>212</v>
      </c>
      <c r="H497">
        <v>63.9</v>
      </c>
      <c r="I497" t="s">
        <v>213</v>
      </c>
      <c r="J497">
        <v>63</v>
      </c>
      <c r="K497" t="s">
        <v>172</v>
      </c>
      <c r="L497" t="s">
        <v>131</v>
      </c>
      <c r="M497" t="s">
        <v>132</v>
      </c>
      <c r="N497">
        <v>572</v>
      </c>
      <c r="O497" t="s">
        <v>791</v>
      </c>
      <c r="P497">
        <v>57</v>
      </c>
      <c r="Q497" t="s">
        <v>142</v>
      </c>
      <c r="R497">
        <v>5</v>
      </c>
      <c r="S497" t="s">
        <v>143</v>
      </c>
      <c r="T497">
        <v>1</v>
      </c>
      <c r="U497" t="s">
        <v>97</v>
      </c>
      <c r="V497">
        <v>11</v>
      </c>
      <c r="W497" t="s">
        <v>97</v>
      </c>
      <c r="X497">
        <v>1</v>
      </c>
      <c r="Y497" t="s">
        <v>98</v>
      </c>
      <c r="Z497">
        <v>2018</v>
      </c>
      <c r="AA497">
        <v>6</v>
      </c>
      <c r="AB497">
        <v>2640000</v>
      </c>
      <c r="AC497">
        <v>22</v>
      </c>
      <c r="AD497" t="s">
        <v>195</v>
      </c>
      <c r="AE497" t="s">
        <v>85</v>
      </c>
      <c r="AF497" t="s">
        <v>356</v>
      </c>
      <c r="AG497" t="s">
        <v>233</v>
      </c>
      <c r="AH497" t="s">
        <v>175</v>
      </c>
      <c r="AI497">
        <v>125</v>
      </c>
      <c r="AJ497">
        <v>125</v>
      </c>
      <c r="AK497">
        <v>125</v>
      </c>
      <c r="AL497">
        <v>125</v>
      </c>
      <c r="AM497">
        <v>125</v>
      </c>
      <c r="AN497">
        <v>125</v>
      </c>
      <c r="AO497">
        <v>125</v>
      </c>
      <c r="AP497">
        <v>129</v>
      </c>
      <c r="AQ497">
        <v>129</v>
      </c>
      <c r="AR497">
        <v>129</v>
      </c>
      <c r="AS497">
        <v>129</v>
      </c>
      <c r="AT497">
        <v>132</v>
      </c>
      <c r="AU497">
        <v>129</v>
      </c>
      <c r="AV497">
        <v>129</v>
      </c>
      <c r="AW497">
        <v>129</v>
      </c>
      <c r="AX497">
        <v>129</v>
      </c>
      <c r="AY497">
        <v>129</v>
      </c>
      <c r="AZ497">
        <v>129</v>
      </c>
      <c r="BA497">
        <v>129</v>
      </c>
      <c r="BB497">
        <v>129</v>
      </c>
      <c r="BC497">
        <v>129</v>
      </c>
      <c r="BD497">
        <v>125</v>
      </c>
      <c r="BE497">
        <v>125</v>
      </c>
      <c r="BF497">
        <v>125</v>
      </c>
      <c r="BG497">
        <v>125</v>
      </c>
      <c r="BH497">
        <v>125</v>
      </c>
      <c r="BI497">
        <v>125</v>
      </c>
      <c r="BJ497">
        <v>125</v>
      </c>
      <c r="BK497">
        <v>125</v>
      </c>
      <c r="BL497">
        <v>125</v>
      </c>
      <c r="BM497">
        <v>125</v>
      </c>
      <c r="BN497">
        <v>125</v>
      </c>
      <c r="BO497">
        <v>125</v>
      </c>
      <c r="BP497">
        <v>119</v>
      </c>
      <c r="BQ497">
        <v>119</v>
      </c>
      <c r="BR497">
        <v>119</v>
      </c>
      <c r="BS497">
        <v>119</v>
      </c>
      <c r="BT497">
        <v>119</v>
      </c>
      <c r="BU497">
        <v>119</v>
      </c>
      <c r="BV497">
        <v>121</v>
      </c>
      <c r="BW497">
        <v>121</v>
      </c>
      <c r="BX497">
        <v>121</v>
      </c>
      <c r="BY497">
        <v>121</v>
      </c>
      <c r="BZ497">
        <v>121</v>
      </c>
      <c r="CA497">
        <v>125.06818181818181</v>
      </c>
      <c r="CB497">
        <v>125</v>
      </c>
      <c r="CC497">
        <v>3.5854857753508345</v>
      </c>
      <c r="CD497">
        <v>2.8668248976092443E-2</v>
      </c>
      <c r="CE497">
        <v>119</v>
      </c>
      <c r="CF497">
        <v>132</v>
      </c>
      <c r="CG497">
        <v>13</v>
      </c>
      <c r="CH497">
        <v>-4</v>
      </c>
      <c r="CI497">
        <v>4</v>
      </c>
    </row>
    <row r="498" spans="1:87" x14ac:dyDescent="0.25">
      <c r="A498">
        <v>697</v>
      </c>
      <c r="B498">
        <v>336997</v>
      </c>
      <c r="C498" t="s">
        <v>1708</v>
      </c>
      <c r="D498" t="s">
        <v>1709</v>
      </c>
      <c r="E498" t="s">
        <v>1710</v>
      </c>
      <c r="F498">
        <v>90.2</v>
      </c>
      <c r="G498" t="s">
        <v>1222</v>
      </c>
      <c r="H498">
        <v>90.2</v>
      </c>
      <c r="I498" t="s">
        <v>1222</v>
      </c>
      <c r="J498">
        <v>90</v>
      </c>
      <c r="K498" t="s">
        <v>1223</v>
      </c>
      <c r="L498" t="s">
        <v>188</v>
      </c>
      <c r="M498" t="s">
        <v>189</v>
      </c>
      <c r="N498">
        <v>572</v>
      </c>
      <c r="O498" t="s">
        <v>791</v>
      </c>
      <c r="P498">
        <v>57</v>
      </c>
      <c r="Q498" t="s">
        <v>142</v>
      </c>
      <c r="R498">
        <v>5</v>
      </c>
      <c r="S498" t="s">
        <v>143</v>
      </c>
      <c r="T498">
        <v>1</v>
      </c>
      <c r="U498" t="s">
        <v>97</v>
      </c>
      <c r="V498">
        <v>11</v>
      </c>
      <c r="W498" t="s">
        <v>97</v>
      </c>
      <c r="X498">
        <v>1</v>
      </c>
      <c r="Y498" t="s">
        <v>98</v>
      </c>
      <c r="Z498">
        <v>2020</v>
      </c>
      <c r="AA498">
        <v>138</v>
      </c>
      <c r="AB498">
        <v>1062560000</v>
      </c>
      <c r="AC498">
        <v>61</v>
      </c>
      <c r="AD498" t="s">
        <v>145</v>
      </c>
      <c r="AE498" t="s">
        <v>158</v>
      </c>
      <c r="AF498" t="s">
        <v>183</v>
      </c>
      <c r="AG498" t="s">
        <v>233</v>
      </c>
      <c r="AH498" t="s">
        <v>124</v>
      </c>
      <c r="AI498">
        <v>11</v>
      </c>
      <c r="AJ498">
        <v>11</v>
      </c>
      <c r="AK498">
        <v>11</v>
      </c>
      <c r="AL498">
        <v>11</v>
      </c>
      <c r="AM498">
        <v>11</v>
      </c>
      <c r="AN498">
        <v>11</v>
      </c>
      <c r="AO498">
        <v>11</v>
      </c>
      <c r="AP498">
        <v>11</v>
      </c>
      <c r="AQ498">
        <v>11</v>
      </c>
      <c r="AR498">
        <v>11</v>
      </c>
      <c r="AS498">
        <v>11</v>
      </c>
      <c r="AT498">
        <v>11</v>
      </c>
      <c r="AU498">
        <v>11</v>
      </c>
      <c r="AV498">
        <v>11</v>
      </c>
      <c r="AW498">
        <v>12</v>
      </c>
      <c r="AX498">
        <v>12</v>
      </c>
      <c r="AY498">
        <v>12</v>
      </c>
      <c r="AZ498">
        <v>12</v>
      </c>
      <c r="BA498">
        <v>12</v>
      </c>
      <c r="BB498">
        <v>12</v>
      </c>
      <c r="BC498">
        <v>12</v>
      </c>
      <c r="BD498">
        <v>12</v>
      </c>
      <c r="BE498">
        <v>12</v>
      </c>
      <c r="BF498">
        <v>12</v>
      </c>
      <c r="BG498">
        <v>12</v>
      </c>
      <c r="BH498">
        <v>12</v>
      </c>
      <c r="BI498">
        <v>12</v>
      </c>
      <c r="BJ498">
        <v>12</v>
      </c>
      <c r="BK498">
        <v>12</v>
      </c>
      <c r="BL498">
        <v>12</v>
      </c>
      <c r="BM498">
        <v>12</v>
      </c>
      <c r="BN498">
        <v>12</v>
      </c>
      <c r="BO498">
        <v>12</v>
      </c>
      <c r="BP498">
        <v>12</v>
      </c>
      <c r="BQ498">
        <v>12</v>
      </c>
      <c r="BR498">
        <v>12</v>
      </c>
      <c r="BS498">
        <v>12</v>
      </c>
      <c r="BT498">
        <v>12</v>
      </c>
      <c r="BU498">
        <v>12</v>
      </c>
      <c r="BV498">
        <v>12</v>
      </c>
      <c r="BW498">
        <v>12</v>
      </c>
      <c r="BX498">
        <v>12</v>
      </c>
      <c r="BY498">
        <v>12</v>
      </c>
      <c r="BZ498">
        <v>12</v>
      </c>
      <c r="CA498">
        <v>11.681818181818182</v>
      </c>
      <c r="CB498">
        <v>12</v>
      </c>
      <c r="CC498">
        <v>0.4711552981879446</v>
      </c>
      <c r="CD498">
        <v>4.0332360156166466E-2</v>
      </c>
      <c r="CE498">
        <v>11</v>
      </c>
      <c r="CF498">
        <v>12</v>
      </c>
      <c r="CG498">
        <v>1</v>
      </c>
      <c r="CH498">
        <v>1</v>
      </c>
      <c r="CI498">
        <v>1</v>
      </c>
    </row>
    <row r="499" spans="1:87" x14ac:dyDescent="0.25">
      <c r="A499">
        <v>698</v>
      </c>
      <c r="B499">
        <v>337660</v>
      </c>
      <c r="C499" t="s">
        <v>1711</v>
      </c>
      <c r="D499" t="s">
        <v>1712</v>
      </c>
      <c r="E499" t="s">
        <v>1713</v>
      </c>
      <c r="F499">
        <v>58.13</v>
      </c>
      <c r="G499" t="s">
        <v>108</v>
      </c>
      <c r="H499">
        <v>58.1</v>
      </c>
      <c r="I499" t="s">
        <v>90</v>
      </c>
      <c r="J499">
        <v>58</v>
      </c>
      <c r="K499" t="s">
        <v>91</v>
      </c>
      <c r="L499" t="s">
        <v>92</v>
      </c>
      <c r="M499" t="s">
        <v>93</v>
      </c>
      <c r="N499">
        <v>113</v>
      </c>
      <c r="O499" t="s">
        <v>119</v>
      </c>
      <c r="P499">
        <v>11</v>
      </c>
      <c r="Q499" t="s">
        <v>95</v>
      </c>
      <c r="R499">
        <v>1</v>
      </c>
      <c r="S499" t="s">
        <v>96</v>
      </c>
      <c r="T499">
        <v>1</v>
      </c>
      <c r="U499" t="s">
        <v>97</v>
      </c>
      <c r="V499">
        <v>11</v>
      </c>
      <c r="W499" t="s">
        <v>97</v>
      </c>
      <c r="X499">
        <v>1</v>
      </c>
      <c r="Y499" t="s">
        <v>98</v>
      </c>
      <c r="Z499">
        <v>2005</v>
      </c>
      <c r="AA499">
        <v>14</v>
      </c>
      <c r="AB499">
        <v>186050000</v>
      </c>
      <c r="AC499">
        <v>30</v>
      </c>
      <c r="AD499" t="s">
        <v>134</v>
      </c>
      <c r="AE499" t="s">
        <v>110</v>
      </c>
      <c r="AF499" t="s">
        <v>174</v>
      </c>
      <c r="AG499" t="s">
        <v>196</v>
      </c>
      <c r="AH499" t="s">
        <v>137</v>
      </c>
      <c r="AI499">
        <v>147</v>
      </c>
      <c r="AJ499">
        <v>147</v>
      </c>
      <c r="AK499">
        <v>148</v>
      </c>
      <c r="AL499">
        <v>148</v>
      </c>
      <c r="AM499">
        <v>148</v>
      </c>
      <c r="AN499">
        <v>136</v>
      </c>
      <c r="AO499">
        <v>147</v>
      </c>
      <c r="AP499">
        <v>148</v>
      </c>
      <c r="AQ499">
        <v>148</v>
      </c>
      <c r="AR499">
        <v>147</v>
      </c>
      <c r="AS499">
        <v>148</v>
      </c>
      <c r="AT499">
        <v>148</v>
      </c>
      <c r="AU499">
        <v>143</v>
      </c>
      <c r="AV499">
        <v>148</v>
      </c>
      <c r="AW499">
        <v>148</v>
      </c>
      <c r="AX499">
        <v>149</v>
      </c>
      <c r="AY499">
        <v>149</v>
      </c>
      <c r="AZ499">
        <v>151</v>
      </c>
      <c r="BA499">
        <v>151</v>
      </c>
      <c r="BB499">
        <v>151</v>
      </c>
      <c r="BC499">
        <v>149</v>
      </c>
      <c r="BD499">
        <v>151</v>
      </c>
      <c r="BE499">
        <v>149</v>
      </c>
      <c r="BF499">
        <v>148</v>
      </c>
      <c r="BG499">
        <v>148</v>
      </c>
      <c r="BH499">
        <v>149</v>
      </c>
      <c r="BI499">
        <v>151</v>
      </c>
      <c r="BJ499">
        <v>149</v>
      </c>
      <c r="BK499">
        <v>150</v>
      </c>
      <c r="BL499">
        <v>149</v>
      </c>
      <c r="BM499">
        <v>148</v>
      </c>
      <c r="BN499">
        <v>150</v>
      </c>
      <c r="BO499">
        <v>151</v>
      </c>
      <c r="BP499">
        <v>149</v>
      </c>
      <c r="BQ499">
        <v>148</v>
      </c>
      <c r="BR499">
        <v>149</v>
      </c>
      <c r="BS499">
        <v>149</v>
      </c>
      <c r="BT499">
        <v>148</v>
      </c>
      <c r="BU499">
        <v>141</v>
      </c>
      <c r="BV499">
        <v>152</v>
      </c>
      <c r="BW499">
        <v>152</v>
      </c>
      <c r="BX499">
        <v>152</v>
      </c>
      <c r="BY499">
        <v>154</v>
      </c>
      <c r="BZ499">
        <v>153</v>
      </c>
      <c r="CA499">
        <v>148.61363636363637</v>
      </c>
      <c r="CB499">
        <v>149</v>
      </c>
      <c r="CC499">
        <v>2.9977969359755665</v>
      </c>
      <c r="CD499">
        <v>2.0171748766313644E-2</v>
      </c>
      <c r="CE499">
        <v>136</v>
      </c>
      <c r="CF499">
        <v>154</v>
      </c>
      <c r="CG499">
        <v>18</v>
      </c>
      <c r="CH499">
        <v>6</v>
      </c>
      <c r="CI499">
        <v>6</v>
      </c>
    </row>
    <row r="500" spans="1:87" x14ac:dyDescent="0.25">
      <c r="A500">
        <v>699</v>
      </c>
      <c r="B500">
        <v>337754</v>
      </c>
      <c r="C500" t="s">
        <v>1714</v>
      </c>
      <c r="D500" t="s">
        <v>1715</v>
      </c>
      <c r="E500" t="s">
        <v>1716</v>
      </c>
      <c r="F500">
        <v>63.1</v>
      </c>
      <c r="G500" t="s">
        <v>171</v>
      </c>
      <c r="H500">
        <v>63.1</v>
      </c>
      <c r="I500" t="s">
        <v>171</v>
      </c>
      <c r="J500">
        <v>63</v>
      </c>
      <c r="K500" t="s">
        <v>172</v>
      </c>
      <c r="L500" t="s">
        <v>131</v>
      </c>
      <c r="M500" t="s">
        <v>132</v>
      </c>
      <c r="N500">
        <v>113</v>
      </c>
      <c r="O500" t="s">
        <v>119</v>
      </c>
      <c r="P500">
        <v>11</v>
      </c>
      <c r="Q500" t="s">
        <v>95</v>
      </c>
      <c r="R500">
        <v>1</v>
      </c>
      <c r="S500" t="s">
        <v>96</v>
      </c>
      <c r="T500">
        <v>1</v>
      </c>
      <c r="U500" t="s">
        <v>97</v>
      </c>
      <c r="V500">
        <v>11</v>
      </c>
      <c r="W500" t="s">
        <v>97</v>
      </c>
      <c r="X500">
        <v>1</v>
      </c>
      <c r="Y500" t="s">
        <v>98</v>
      </c>
      <c r="Z500">
        <v>2014</v>
      </c>
      <c r="AA500">
        <v>26</v>
      </c>
      <c r="AB500">
        <v>895030000</v>
      </c>
      <c r="AC500">
        <v>40</v>
      </c>
      <c r="AD500" t="s">
        <v>283</v>
      </c>
      <c r="AE500" t="s">
        <v>148</v>
      </c>
      <c r="AF500" t="s">
        <v>405</v>
      </c>
      <c r="AG500" t="s">
        <v>102</v>
      </c>
      <c r="AH500" t="s">
        <v>137</v>
      </c>
      <c r="AI500">
        <v>27</v>
      </c>
      <c r="AJ500">
        <v>27</v>
      </c>
      <c r="AK500">
        <v>27</v>
      </c>
      <c r="AL500">
        <v>25</v>
      </c>
      <c r="AM500">
        <v>26</v>
      </c>
      <c r="AN500">
        <v>28</v>
      </c>
      <c r="AO500">
        <v>28</v>
      </c>
      <c r="AP500">
        <v>28</v>
      </c>
      <c r="AQ500">
        <v>26</v>
      </c>
      <c r="AR500">
        <v>25</v>
      </c>
      <c r="AS500">
        <v>25</v>
      </c>
      <c r="AT500">
        <v>27</v>
      </c>
      <c r="AU500">
        <v>28</v>
      </c>
      <c r="AV500">
        <v>28</v>
      </c>
      <c r="AW500">
        <v>27</v>
      </c>
      <c r="AX500">
        <v>29</v>
      </c>
      <c r="AY500">
        <v>28</v>
      </c>
      <c r="AZ500">
        <v>28</v>
      </c>
      <c r="BA500">
        <v>26</v>
      </c>
      <c r="BB500">
        <v>28</v>
      </c>
      <c r="BC500">
        <v>27</v>
      </c>
      <c r="BD500">
        <v>27</v>
      </c>
      <c r="BE500">
        <v>28</v>
      </c>
      <c r="BF500">
        <v>28</v>
      </c>
      <c r="BG500">
        <v>26</v>
      </c>
      <c r="BH500">
        <v>27</v>
      </c>
      <c r="BI500">
        <v>31</v>
      </c>
      <c r="BJ500">
        <v>30</v>
      </c>
      <c r="BK500">
        <v>30</v>
      </c>
      <c r="BL500">
        <v>30</v>
      </c>
      <c r="BM500">
        <v>31</v>
      </c>
      <c r="BN500">
        <v>30</v>
      </c>
      <c r="BO500">
        <v>31</v>
      </c>
      <c r="BP500">
        <v>31</v>
      </c>
      <c r="BQ500">
        <v>30</v>
      </c>
      <c r="BR500">
        <v>31</v>
      </c>
      <c r="BS500">
        <v>29</v>
      </c>
      <c r="BT500">
        <v>31</v>
      </c>
      <c r="BU500">
        <v>28</v>
      </c>
      <c r="BV500">
        <v>32</v>
      </c>
      <c r="BW500">
        <v>30</v>
      </c>
      <c r="BX500">
        <v>31</v>
      </c>
      <c r="BY500">
        <v>31</v>
      </c>
      <c r="BZ500">
        <v>31</v>
      </c>
      <c r="CA500">
        <v>28.454545454545453</v>
      </c>
      <c r="CB500">
        <v>28</v>
      </c>
      <c r="CC500">
        <v>1.9583398932311815</v>
      </c>
      <c r="CD500">
        <v>6.8823446726974435E-2</v>
      </c>
      <c r="CE500">
        <v>25</v>
      </c>
      <c r="CF500">
        <v>32</v>
      </c>
      <c r="CG500">
        <v>7</v>
      </c>
      <c r="CH500">
        <v>4</v>
      </c>
      <c r="CI500">
        <v>4</v>
      </c>
    </row>
    <row r="501" spans="1:87" x14ac:dyDescent="0.25">
      <c r="A501">
        <v>700</v>
      </c>
      <c r="B501">
        <v>337812</v>
      </c>
      <c r="C501" t="s">
        <v>1717</v>
      </c>
      <c r="D501" t="s">
        <v>1718</v>
      </c>
      <c r="E501" t="s">
        <v>1719</v>
      </c>
      <c r="F501">
        <v>94.99</v>
      </c>
      <c r="G501" t="s">
        <v>494</v>
      </c>
      <c r="H501">
        <v>94.9</v>
      </c>
      <c r="I501" t="s">
        <v>495</v>
      </c>
      <c r="J501">
        <v>94</v>
      </c>
      <c r="K501" t="s">
        <v>496</v>
      </c>
      <c r="L501" t="s">
        <v>497</v>
      </c>
      <c r="M501" t="s">
        <v>498</v>
      </c>
      <c r="N501">
        <v>569</v>
      </c>
      <c r="O501" t="s">
        <v>499</v>
      </c>
      <c r="P501">
        <v>56</v>
      </c>
      <c r="Q501" t="s">
        <v>265</v>
      </c>
      <c r="R501">
        <v>5</v>
      </c>
      <c r="S501" t="s">
        <v>143</v>
      </c>
      <c r="T501">
        <v>1</v>
      </c>
      <c r="U501" t="s">
        <v>97</v>
      </c>
      <c r="V501">
        <v>11</v>
      </c>
      <c r="W501" t="s">
        <v>97</v>
      </c>
      <c r="X501">
        <v>1</v>
      </c>
      <c r="Y501" t="s">
        <v>98</v>
      </c>
      <c r="Z501">
        <v>1992</v>
      </c>
      <c r="AA501">
        <v>7</v>
      </c>
      <c r="AB501">
        <v>3000000</v>
      </c>
      <c r="AC501">
        <v>22</v>
      </c>
      <c r="AD501" t="s">
        <v>195</v>
      </c>
      <c r="AE501" t="s">
        <v>85</v>
      </c>
      <c r="AF501" t="s">
        <v>356</v>
      </c>
      <c r="AG501" t="s">
        <v>297</v>
      </c>
      <c r="AH501" t="s">
        <v>175</v>
      </c>
      <c r="AI501">
        <v>24</v>
      </c>
      <c r="AJ501">
        <v>25</v>
      </c>
      <c r="AK501">
        <v>24</v>
      </c>
      <c r="AL501">
        <v>22</v>
      </c>
      <c r="AM501">
        <v>22</v>
      </c>
      <c r="AN501">
        <v>24</v>
      </c>
      <c r="AO501">
        <v>23</v>
      </c>
      <c r="AP501">
        <v>25</v>
      </c>
      <c r="AQ501">
        <v>25</v>
      </c>
      <c r="AR501">
        <v>25</v>
      </c>
      <c r="AS501">
        <v>23</v>
      </c>
      <c r="AT501">
        <v>26</v>
      </c>
      <c r="AU501">
        <v>25</v>
      </c>
      <c r="AV501">
        <v>25</v>
      </c>
      <c r="AW501">
        <v>24</v>
      </c>
      <c r="AX501">
        <v>24</v>
      </c>
      <c r="AY501">
        <v>24</v>
      </c>
      <c r="AZ501">
        <v>26</v>
      </c>
      <c r="BA501">
        <v>23</v>
      </c>
      <c r="BB501">
        <v>23</v>
      </c>
      <c r="BC501">
        <v>23</v>
      </c>
      <c r="BD501">
        <v>24</v>
      </c>
      <c r="BE501">
        <v>10</v>
      </c>
      <c r="BF501">
        <v>13</v>
      </c>
      <c r="BG501">
        <v>22</v>
      </c>
      <c r="BH501">
        <v>26</v>
      </c>
      <c r="BI501">
        <v>23</v>
      </c>
      <c r="BJ501">
        <v>24</v>
      </c>
      <c r="BK501">
        <v>23</v>
      </c>
      <c r="BL501">
        <v>25</v>
      </c>
      <c r="BM501">
        <v>23</v>
      </c>
      <c r="BN501">
        <v>25</v>
      </c>
      <c r="BO501">
        <v>22</v>
      </c>
      <c r="BP501">
        <v>24</v>
      </c>
      <c r="BQ501">
        <v>22</v>
      </c>
      <c r="BR501">
        <v>23</v>
      </c>
      <c r="BS501">
        <v>24</v>
      </c>
      <c r="BT501">
        <v>24</v>
      </c>
      <c r="BU501">
        <v>25</v>
      </c>
      <c r="BV501">
        <v>35</v>
      </c>
      <c r="BW501">
        <v>33</v>
      </c>
      <c r="BX501">
        <v>34</v>
      </c>
      <c r="BY501">
        <v>30</v>
      </c>
      <c r="BZ501">
        <v>24</v>
      </c>
      <c r="CA501">
        <v>24.15909090909091</v>
      </c>
      <c r="CB501">
        <v>24</v>
      </c>
      <c r="CC501">
        <v>4.0459177348439432</v>
      </c>
      <c r="CD501">
        <v>0.16746978394462228</v>
      </c>
      <c r="CE501">
        <v>10</v>
      </c>
      <c r="CF501">
        <v>35</v>
      </c>
      <c r="CG501">
        <v>25</v>
      </c>
      <c r="CH501">
        <v>0</v>
      </c>
      <c r="CI501">
        <v>0</v>
      </c>
    </row>
    <row r="502" spans="1:87" x14ac:dyDescent="0.25">
      <c r="A502">
        <v>702</v>
      </c>
      <c r="B502">
        <v>339265</v>
      </c>
      <c r="C502" t="s">
        <v>1720</v>
      </c>
      <c r="D502" t="s">
        <v>1721</v>
      </c>
      <c r="E502" t="s">
        <v>1722</v>
      </c>
      <c r="F502">
        <v>61.9</v>
      </c>
      <c r="G502" t="s">
        <v>1723</v>
      </c>
      <c r="H502">
        <v>61.9</v>
      </c>
      <c r="I502" t="s">
        <v>1723</v>
      </c>
      <c r="J502">
        <v>61</v>
      </c>
      <c r="K502" t="s">
        <v>728</v>
      </c>
      <c r="L502" t="s">
        <v>131</v>
      </c>
      <c r="M502" t="s">
        <v>132</v>
      </c>
      <c r="N502">
        <v>113</v>
      </c>
      <c r="O502" t="s">
        <v>119</v>
      </c>
      <c r="P502">
        <v>11</v>
      </c>
      <c r="Q502" t="s">
        <v>95</v>
      </c>
      <c r="R502">
        <v>1</v>
      </c>
      <c r="S502" t="s">
        <v>96</v>
      </c>
      <c r="T502">
        <v>15</v>
      </c>
      <c r="U502" t="s">
        <v>238</v>
      </c>
      <c r="V502">
        <v>60</v>
      </c>
      <c r="W502" t="s">
        <v>239</v>
      </c>
      <c r="X502">
        <v>3</v>
      </c>
      <c r="Y502" t="s">
        <v>240</v>
      </c>
      <c r="Z502">
        <v>2002</v>
      </c>
      <c r="AA502">
        <v>12</v>
      </c>
      <c r="AB502">
        <v>828060000</v>
      </c>
      <c r="AC502">
        <v>30</v>
      </c>
      <c r="AD502" t="s">
        <v>134</v>
      </c>
      <c r="AE502" t="s">
        <v>148</v>
      </c>
      <c r="AF502" t="s">
        <v>405</v>
      </c>
      <c r="AG502" t="s">
        <v>196</v>
      </c>
      <c r="AH502" t="s">
        <v>137</v>
      </c>
      <c r="AI502">
        <v>30</v>
      </c>
      <c r="AJ502">
        <v>32</v>
      </c>
      <c r="AK502">
        <v>32</v>
      </c>
      <c r="AL502">
        <v>32</v>
      </c>
      <c r="AM502">
        <v>32</v>
      </c>
      <c r="AN502">
        <v>32</v>
      </c>
      <c r="AO502">
        <v>32</v>
      </c>
      <c r="AP502">
        <v>32</v>
      </c>
      <c r="AQ502">
        <v>32</v>
      </c>
      <c r="AR502">
        <v>32</v>
      </c>
      <c r="AS502">
        <v>32</v>
      </c>
      <c r="AT502">
        <v>32</v>
      </c>
      <c r="AU502">
        <v>32</v>
      </c>
      <c r="AV502">
        <v>32</v>
      </c>
      <c r="AW502">
        <v>36</v>
      </c>
      <c r="AX502">
        <v>36</v>
      </c>
      <c r="AY502">
        <v>38</v>
      </c>
      <c r="AZ502">
        <v>39</v>
      </c>
      <c r="BA502">
        <v>39</v>
      </c>
      <c r="BB502">
        <v>39</v>
      </c>
      <c r="BC502">
        <v>39</v>
      </c>
      <c r="BD502">
        <v>39</v>
      </c>
      <c r="BE502">
        <v>39</v>
      </c>
      <c r="BF502">
        <v>39</v>
      </c>
      <c r="BG502">
        <v>39</v>
      </c>
      <c r="BH502">
        <v>42</v>
      </c>
      <c r="BI502">
        <v>42</v>
      </c>
      <c r="BJ502">
        <v>42</v>
      </c>
      <c r="BK502">
        <v>42</v>
      </c>
      <c r="BL502">
        <v>42</v>
      </c>
      <c r="BM502">
        <v>42</v>
      </c>
      <c r="BN502">
        <v>39</v>
      </c>
      <c r="BO502">
        <v>39</v>
      </c>
      <c r="BP502">
        <v>39</v>
      </c>
      <c r="BQ502">
        <v>39</v>
      </c>
      <c r="BR502">
        <v>39</v>
      </c>
      <c r="BS502">
        <v>39</v>
      </c>
      <c r="BT502">
        <v>39</v>
      </c>
      <c r="BU502">
        <v>39</v>
      </c>
      <c r="BV502">
        <v>39</v>
      </c>
      <c r="BW502">
        <v>39</v>
      </c>
      <c r="BX502">
        <v>39</v>
      </c>
      <c r="BY502">
        <v>39</v>
      </c>
      <c r="BZ502">
        <v>39</v>
      </c>
      <c r="CA502">
        <v>36.977272727272727</v>
      </c>
      <c r="CB502">
        <v>39</v>
      </c>
      <c r="CC502">
        <v>3.7694527168217871</v>
      </c>
      <c r="CD502">
        <v>0.10193971698841957</v>
      </c>
      <c r="CE502">
        <v>30</v>
      </c>
      <c r="CF502">
        <v>42</v>
      </c>
      <c r="CG502">
        <v>12</v>
      </c>
      <c r="CH502">
        <v>9</v>
      </c>
      <c r="CI502">
        <v>9</v>
      </c>
    </row>
    <row r="503" spans="1:87" x14ac:dyDescent="0.25">
      <c r="A503">
        <v>703</v>
      </c>
      <c r="B503">
        <v>339634</v>
      </c>
      <c r="C503" t="s">
        <v>1724</v>
      </c>
      <c r="D503" t="s">
        <v>1725</v>
      </c>
      <c r="E503" t="s">
        <v>1726</v>
      </c>
      <c r="F503">
        <v>70.2</v>
      </c>
      <c r="G503" t="s">
        <v>469</v>
      </c>
      <c r="H503">
        <v>70.2</v>
      </c>
      <c r="I503" t="s">
        <v>469</v>
      </c>
      <c r="J503">
        <v>70</v>
      </c>
      <c r="K503" t="s">
        <v>470</v>
      </c>
      <c r="L503" t="s">
        <v>117</v>
      </c>
      <c r="M503" t="s">
        <v>118</v>
      </c>
      <c r="N503">
        <v>231</v>
      </c>
      <c r="O503" t="s">
        <v>353</v>
      </c>
      <c r="P503">
        <v>23</v>
      </c>
      <c r="Q503" t="s">
        <v>354</v>
      </c>
      <c r="R503">
        <v>2</v>
      </c>
      <c r="S503" t="s">
        <v>355</v>
      </c>
      <c r="T503">
        <v>13</v>
      </c>
      <c r="U503" t="s">
        <v>133</v>
      </c>
      <c r="V503">
        <v>12</v>
      </c>
      <c r="W503" t="s">
        <v>133</v>
      </c>
      <c r="X503">
        <v>1</v>
      </c>
      <c r="Y503" t="s">
        <v>98</v>
      </c>
      <c r="Z503">
        <v>2017</v>
      </c>
      <c r="AB503">
        <v>22780000</v>
      </c>
      <c r="AC503">
        <v>0</v>
      </c>
      <c r="AD503" t="s">
        <v>147</v>
      </c>
      <c r="AE503" t="s">
        <v>104</v>
      </c>
      <c r="AF503" t="s">
        <v>274</v>
      </c>
      <c r="AG503" t="s">
        <v>233</v>
      </c>
      <c r="AH503" t="s">
        <v>144</v>
      </c>
      <c r="AI503">
        <v>24</v>
      </c>
      <c r="AJ503">
        <v>24</v>
      </c>
      <c r="AK503">
        <v>24</v>
      </c>
      <c r="AL503">
        <v>24</v>
      </c>
      <c r="AM503">
        <v>24</v>
      </c>
      <c r="AN503">
        <v>24</v>
      </c>
      <c r="AO503">
        <v>24</v>
      </c>
      <c r="AP503">
        <v>24</v>
      </c>
      <c r="AQ503">
        <v>24</v>
      </c>
      <c r="AR503">
        <v>24</v>
      </c>
      <c r="AS503">
        <v>24</v>
      </c>
      <c r="AT503">
        <v>24</v>
      </c>
      <c r="AU503">
        <v>24</v>
      </c>
      <c r="AV503">
        <v>24</v>
      </c>
      <c r="AW503">
        <v>24</v>
      </c>
      <c r="AX503">
        <v>24</v>
      </c>
      <c r="AY503">
        <v>24</v>
      </c>
      <c r="AZ503">
        <v>24</v>
      </c>
      <c r="BA503">
        <v>24</v>
      </c>
      <c r="BB503">
        <v>24</v>
      </c>
      <c r="BC503">
        <v>24</v>
      </c>
      <c r="BD503">
        <v>24</v>
      </c>
      <c r="BE503">
        <v>24</v>
      </c>
      <c r="BF503">
        <v>24</v>
      </c>
      <c r="BG503">
        <v>24</v>
      </c>
      <c r="BH503">
        <v>24</v>
      </c>
      <c r="BI503">
        <v>24</v>
      </c>
      <c r="BJ503">
        <v>24</v>
      </c>
      <c r="BK503">
        <v>24</v>
      </c>
      <c r="BL503">
        <v>24</v>
      </c>
      <c r="BM503">
        <v>24</v>
      </c>
      <c r="BN503">
        <v>24</v>
      </c>
      <c r="BO503">
        <v>24</v>
      </c>
      <c r="BP503">
        <v>24</v>
      </c>
      <c r="BQ503">
        <v>24</v>
      </c>
      <c r="BR503">
        <v>24</v>
      </c>
      <c r="BS503">
        <v>24</v>
      </c>
      <c r="BT503">
        <v>24</v>
      </c>
      <c r="BU503">
        <v>24</v>
      </c>
      <c r="BV503">
        <v>24</v>
      </c>
      <c r="BW503">
        <v>24</v>
      </c>
      <c r="BX503">
        <v>24</v>
      </c>
      <c r="BY503">
        <v>24</v>
      </c>
      <c r="BZ503">
        <v>24</v>
      </c>
      <c r="CA503">
        <v>24</v>
      </c>
      <c r="CB503">
        <v>24</v>
      </c>
      <c r="CC503">
        <v>0</v>
      </c>
      <c r="CD503">
        <v>0</v>
      </c>
      <c r="CE503">
        <v>24</v>
      </c>
      <c r="CF503">
        <v>24</v>
      </c>
      <c r="CG503">
        <v>0</v>
      </c>
      <c r="CH503">
        <v>0</v>
      </c>
      <c r="CI503">
        <v>0</v>
      </c>
    </row>
    <row r="504" spans="1:87" x14ac:dyDescent="0.25">
      <c r="A504">
        <v>705</v>
      </c>
      <c r="B504">
        <v>340266</v>
      </c>
      <c r="C504" t="s">
        <v>1727</v>
      </c>
      <c r="D504" t="s">
        <v>1728</v>
      </c>
      <c r="E504" t="s">
        <v>1729</v>
      </c>
      <c r="F504">
        <v>47.27</v>
      </c>
      <c r="G504" t="s">
        <v>1730</v>
      </c>
      <c r="H504">
        <v>47.2</v>
      </c>
      <c r="I504" t="s">
        <v>1731</v>
      </c>
      <c r="J504">
        <v>47</v>
      </c>
      <c r="K504" t="s">
        <v>280</v>
      </c>
      <c r="L504" t="s">
        <v>281</v>
      </c>
      <c r="M504" t="s">
        <v>282</v>
      </c>
      <c r="N504">
        <v>113</v>
      </c>
      <c r="O504" t="s">
        <v>119</v>
      </c>
      <c r="P504">
        <v>11</v>
      </c>
      <c r="Q504" t="s">
        <v>95</v>
      </c>
      <c r="R504">
        <v>1</v>
      </c>
      <c r="S504" t="s">
        <v>96</v>
      </c>
      <c r="T504">
        <v>1</v>
      </c>
      <c r="U504" t="s">
        <v>97</v>
      </c>
      <c r="V504">
        <v>11</v>
      </c>
      <c r="W504" t="s">
        <v>97</v>
      </c>
      <c r="X504">
        <v>1</v>
      </c>
      <c r="Y504" t="s">
        <v>98</v>
      </c>
      <c r="Z504">
        <v>2010</v>
      </c>
      <c r="AA504">
        <v>6</v>
      </c>
      <c r="AB504">
        <v>2800000</v>
      </c>
      <c r="AC504">
        <v>22</v>
      </c>
      <c r="AD504" t="s">
        <v>195</v>
      </c>
      <c r="AE504" t="s">
        <v>85</v>
      </c>
      <c r="AF504" t="s">
        <v>356</v>
      </c>
      <c r="AG504" t="s">
        <v>136</v>
      </c>
      <c r="AH504" t="s">
        <v>175</v>
      </c>
      <c r="AI504">
        <v>133</v>
      </c>
      <c r="AJ504">
        <v>126</v>
      </c>
      <c r="AK504">
        <v>126</v>
      </c>
      <c r="AL504">
        <v>126</v>
      </c>
      <c r="AM504">
        <v>128</v>
      </c>
      <c r="AN504">
        <v>118</v>
      </c>
      <c r="AO504">
        <v>128</v>
      </c>
      <c r="AP504">
        <v>129</v>
      </c>
      <c r="AQ504">
        <v>128</v>
      </c>
      <c r="AR504">
        <v>133</v>
      </c>
      <c r="AS504">
        <v>130</v>
      </c>
      <c r="AT504">
        <v>133</v>
      </c>
      <c r="AU504">
        <v>131</v>
      </c>
      <c r="AV504">
        <v>132</v>
      </c>
      <c r="AW504">
        <v>116</v>
      </c>
      <c r="AX504">
        <v>114</v>
      </c>
      <c r="AY504">
        <v>114</v>
      </c>
      <c r="AZ504">
        <v>115</v>
      </c>
      <c r="BA504">
        <v>85</v>
      </c>
      <c r="BB504">
        <v>91</v>
      </c>
      <c r="BC504">
        <v>107</v>
      </c>
      <c r="BD504">
        <v>106</v>
      </c>
      <c r="BE504">
        <v>106</v>
      </c>
      <c r="BF504">
        <v>102</v>
      </c>
      <c r="BG504">
        <v>92</v>
      </c>
      <c r="BH504">
        <v>100</v>
      </c>
      <c r="BI504">
        <v>90</v>
      </c>
      <c r="BJ504">
        <v>91</v>
      </c>
      <c r="BK504">
        <v>92</v>
      </c>
      <c r="BL504">
        <v>89</v>
      </c>
      <c r="BM504">
        <v>90</v>
      </c>
      <c r="BN504">
        <v>86</v>
      </c>
      <c r="BO504">
        <v>86</v>
      </c>
      <c r="BP504">
        <v>77</v>
      </c>
      <c r="BQ504">
        <v>79</v>
      </c>
      <c r="BR504">
        <v>78</v>
      </c>
      <c r="BS504">
        <v>86</v>
      </c>
      <c r="BT504">
        <v>83</v>
      </c>
      <c r="BU504">
        <v>76</v>
      </c>
      <c r="BV504">
        <v>87</v>
      </c>
      <c r="BW504">
        <v>78</v>
      </c>
      <c r="BX504">
        <v>79</v>
      </c>
      <c r="BY504">
        <v>87</v>
      </c>
      <c r="BZ504">
        <v>93</v>
      </c>
      <c r="CA504">
        <v>104</v>
      </c>
      <c r="CB504">
        <v>101</v>
      </c>
      <c r="CC504">
        <v>19.910263801646696</v>
      </c>
      <c r="CD504">
        <v>0.19144484424660285</v>
      </c>
      <c r="CE504">
        <v>76</v>
      </c>
      <c r="CF504">
        <v>133</v>
      </c>
      <c r="CG504">
        <v>57</v>
      </c>
      <c r="CH504">
        <v>-40</v>
      </c>
      <c r="CI504">
        <v>40</v>
      </c>
    </row>
    <row r="505" spans="1:87" x14ac:dyDescent="0.25">
      <c r="A505">
        <v>707</v>
      </c>
      <c r="B505">
        <v>340740</v>
      </c>
      <c r="C505" t="s">
        <v>1732</v>
      </c>
      <c r="D505" t="s">
        <v>87</v>
      </c>
      <c r="E505" t="s">
        <v>88</v>
      </c>
      <c r="F505">
        <v>58.12</v>
      </c>
      <c r="G505" t="s">
        <v>89</v>
      </c>
      <c r="H505">
        <v>58.1</v>
      </c>
      <c r="I505" t="s">
        <v>90</v>
      </c>
      <c r="J505">
        <v>58</v>
      </c>
      <c r="K505" t="s">
        <v>91</v>
      </c>
      <c r="L505" t="s">
        <v>92</v>
      </c>
      <c r="M505" t="s">
        <v>93</v>
      </c>
      <c r="N505">
        <v>114</v>
      </c>
      <c r="O505" t="s">
        <v>94</v>
      </c>
      <c r="P505">
        <v>11</v>
      </c>
      <c r="Q505" t="s">
        <v>95</v>
      </c>
      <c r="R505">
        <v>1</v>
      </c>
      <c r="S505" t="s">
        <v>96</v>
      </c>
      <c r="T505">
        <v>1</v>
      </c>
      <c r="U505" t="s">
        <v>97</v>
      </c>
      <c r="V505">
        <v>11</v>
      </c>
      <c r="W505" t="s">
        <v>97</v>
      </c>
      <c r="X505">
        <v>1</v>
      </c>
      <c r="Y505" t="s">
        <v>98</v>
      </c>
      <c r="Z505">
        <v>2013</v>
      </c>
      <c r="AA505">
        <v>1974</v>
      </c>
      <c r="AB505">
        <v>57098150000</v>
      </c>
      <c r="AC505">
        <v>93</v>
      </c>
      <c r="AD505" t="s">
        <v>99</v>
      </c>
      <c r="AE505" t="s">
        <v>100</v>
      </c>
      <c r="AF505" t="s">
        <v>101</v>
      </c>
      <c r="AG505" t="s">
        <v>102</v>
      </c>
      <c r="AH505" t="s">
        <v>103</v>
      </c>
      <c r="AI505">
        <v>119</v>
      </c>
      <c r="AJ505">
        <v>119</v>
      </c>
      <c r="AK505">
        <v>119</v>
      </c>
      <c r="AL505">
        <v>119</v>
      </c>
      <c r="AM505">
        <v>119</v>
      </c>
      <c r="AN505">
        <v>121</v>
      </c>
      <c r="AO505">
        <v>121</v>
      </c>
      <c r="AP505">
        <v>121</v>
      </c>
      <c r="AQ505">
        <v>119</v>
      </c>
      <c r="AR505">
        <v>119</v>
      </c>
      <c r="AS505">
        <v>119</v>
      </c>
      <c r="AT505">
        <v>120</v>
      </c>
      <c r="AU505">
        <v>119</v>
      </c>
      <c r="AV505">
        <v>119</v>
      </c>
      <c r="AW505">
        <v>119</v>
      </c>
      <c r="AX505">
        <v>119</v>
      </c>
      <c r="AY505">
        <v>119</v>
      </c>
      <c r="AZ505">
        <v>119</v>
      </c>
      <c r="BA505">
        <v>119</v>
      </c>
      <c r="BB505">
        <v>119</v>
      </c>
      <c r="BC505">
        <v>120</v>
      </c>
      <c r="BD505">
        <v>119</v>
      </c>
      <c r="BE505">
        <v>119</v>
      </c>
      <c r="BF505">
        <v>119</v>
      </c>
      <c r="BG505">
        <v>119</v>
      </c>
      <c r="BH505">
        <v>119</v>
      </c>
      <c r="BI505">
        <v>119</v>
      </c>
      <c r="BJ505">
        <v>107</v>
      </c>
      <c r="BK505">
        <v>103</v>
      </c>
      <c r="BL505">
        <v>103</v>
      </c>
      <c r="BM505">
        <v>101</v>
      </c>
      <c r="BN505">
        <v>103</v>
      </c>
      <c r="BO505">
        <v>103</v>
      </c>
      <c r="BP505">
        <v>103</v>
      </c>
      <c r="BQ505">
        <v>103</v>
      </c>
      <c r="BR505">
        <v>103</v>
      </c>
      <c r="BS505">
        <v>103</v>
      </c>
      <c r="BT505">
        <v>103</v>
      </c>
      <c r="BU505">
        <v>103</v>
      </c>
      <c r="BV505">
        <v>103</v>
      </c>
      <c r="BW505">
        <v>103</v>
      </c>
      <c r="BX505">
        <v>103</v>
      </c>
      <c r="BY505">
        <v>103</v>
      </c>
      <c r="BZ505">
        <v>103</v>
      </c>
      <c r="CA505">
        <v>113.04545454545455</v>
      </c>
      <c r="CB505">
        <v>119</v>
      </c>
      <c r="CC505">
        <v>8.0143898067557142</v>
      </c>
      <c r="CD505">
        <v>7.089528578553507E-2</v>
      </c>
      <c r="CE505">
        <v>101</v>
      </c>
      <c r="CF505">
        <v>121</v>
      </c>
      <c r="CG505">
        <v>20</v>
      </c>
      <c r="CH505">
        <v>-16</v>
      </c>
      <c r="CI505">
        <v>16</v>
      </c>
    </row>
    <row r="506" spans="1:87" x14ac:dyDescent="0.25">
      <c r="A506">
        <v>708</v>
      </c>
      <c r="B506">
        <v>340773</v>
      </c>
      <c r="C506" t="s">
        <v>1733</v>
      </c>
      <c r="D506" t="s">
        <v>1734</v>
      </c>
      <c r="E506" t="s">
        <v>1735</v>
      </c>
      <c r="F506">
        <v>73.11</v>
      </c>
      <c r="G506" t="s">
        <v>237</v>
      </c>
      <c r="H506">
        <v>73.099999999999994</v>
      </c>
      <c r="I506" t="s">
        <v>115</v>
      </c>
      <c r="J506">
        <v>73</v>
      </c>
      <c r="K506" t="s">
        <v>116</v>
      </c>
      <c r="L506" t="s">
        <v>117</v>
      </c>
      <c r="M506" t="s">
        <v>118</v>
      </c>
      <c r="N506">
        <v>113</v>
      </c>
      <c r="O506" t="s">
        <v>119</v>
      </c>
      <c r="P506">
        <v>11</v>
      </c>
      <c r="Q506" t="s">
        <v>95</v>
      </c>
      <c r="R506">
        <v>1</v>
      </c>
      <c r="S506" t="s">
        <v>96</v>
      </c>
      <c r="T506">
        <v>1</v>
      </c>
      <c r="U506" t="s">
        <v>97</v>
      </c>
      <c r="V506">
        <v>11</v>
      </c>
      <c r="W506" t="s">
        <v>97</v>
      </c>
      <c r="X506">
        <v>1</v>
      </c>
      <c r="Y506" t="s">
        <v>98</v>
      </c>
      <c r="Z506">
        <v>2013</v>
      </c>
      <c r="AA506">
        <v>6</v>
      </c>
      <c r="AB506">
        <v>1054510000</v>
      </c>
      <c r="AC506">
        <v>22</v>
      </c>
      <c r="AD506" t="s">
        <v>195</v>
      </c>
      <c r="AE506" t="s">
        <v>158</v>
      </c>
      <c r="AF506" t="s">
        <v>183</v>
      </c>
      <c r="AG506" t="s">
        <v>102</v>
      </c>
      <c r="AH506" t="s">
        <v>137</v>
      </c>
      <c r="AI506">
        <v>52</v>
      </c>
      <c r="AJ506">
        <v>52</v>
      </c>
      <c r="AK506">
        <v>52</v>
      </c>
      <c r="AL506">
        <v>54</v>
      </c>
      <c r="AM506">
        <v>54</v>
      </c>
      <c r="AN506">
        <v>54</v>
      </c>
      <c r="AO506">
        <v>52</v>
      </c>
      <c r="AP506">
        <v>52</v>
      </c>
      <c r="AQ506">
        <v>52</v>
      </c>
      <c r="AR506">
        <v>52</v>
      </c>
      <c r="AS506">
        <v>52</v>
      </c>
      <c r="AT506">
        <v>52</v>
      </c>
      <c r="AU506">
        <v>52</v>
      </c>
      <c r="AV506">
        <v>52</v>
      </c>
      <c r="AW506">
        <v>51</v>
      </c>
      <c r="AX506">
        <v>49</v>
      </c>
      <c r="AY506">
        <v>54</v>
      </c>
      <c r="AZ506">
        <v>54</v>
      </c>
      <c r="BA506">
        <v>52</v>
      </c>
      <c r="BB506">
        <v>54</v>
      </c>
      <c r="BC506">
        <v>54</v>
      </c>
      <c r="BD506">
        <v>56</v>
      </c>
      <c r="BE506">
        <v>56</v>
      </c>
      <c r="BF506">
        <v>56</v>
      </c>
      <c r="BG506">
        <v>56</v>
      </c>
      <c r="BH506">
        <v>55</v>
      </c>
      <c r="BI506">
        <v>55</v>
      </c>
      <c r="BJ506">
        <v>56</v>
      </c>
      <c r="BK506">
        <v>54</v>
      </c>
      <c r="BL506">
        <v>52</v>
      </c>
      <c r="BM506">
        <v>52</v>
      </c>
      <c r="BN506">
        <v>52</v>
      </c>
      <c r="BO506">
        <v>52</v>
      </c>
      <c r="BP506">
        <v>48</v>
      </c>
      <c r="BQ506">
        <v>52</v>
      </c>
      <c r="BR506">
        <v>52</v>
      </c>
      <c r="BS506">
        <v>52</v>
      </c>
      <c r="BT506">
        <v>52</v>
      </c>
      <c r="BU506">
        <v>52</v>
      </c>
      <c r="BV506">
        <v>52</v>
      </c>
      <c r="BW506">
        <v>50</v>
      </c>
      <c r="BX506">
        <v>50</v>
      </c>
      <c r="BY506">
        <v>48</v>
      </c>
      <c r="BZ506">
        <v>48</v>
      </c>
      <c r="CA506">
        <v>52.5</v>
      </c>
      <c r="CB506">
        <v>52</v>
      </c>
      <c r="CC506">
        <v>2.0742048070032402</v>
      </c>
      <c r="CD506">
        <v>3.9508662990537909E-2</v>
      </c>
      <c r="CE506">
        <v>48</v>
      </c>
      <c r="CF506">
        <v>56</v>
      </c>
      <c r="CG506">
        <v>8</v>
      </c>
      <c r="CH506">
        <v>-4</v>
      </c>
      <c r="CI506">
        <v>4</v>
      </c>
    </row>
    <row r="507" spans="1:87" x14ac:dyDescent="0.25">
      <c r="A507">
        <v>711</v>
      </c>
      <c r="B507">
        <v>342693</v>
      </c>
      <c r="C507" t="s">
        <v>1736</v>
      </c>
      <c r="D507" t="s">
        <v>1737</v>
      </c>
      <c r="E507" t="s">
        <v>1738</v>
      </c>
      <c r="F507">
        <v>60.31</v>
      </c>
      <c r="G507" t="s">
        <v>427</v>
      </c>
      <c r="H507">
        <v>60.3</v>
      </c>
      <c r="I507" t="s">
        <v>153</v>
      </c>
      <c r="J507">
        <v>60</v>
      </c>
      <c r="K507" t="s">
        <v>154</v>
      </c>
      <c r="L507" t="s">
        <v>92</v>
      </c>
      <c r="M507" t="s">
        <v>93</v>
      </c>
      <c r="N507">
        <v>113</v>
      </c>
      <c r="O507" t="s">
        <v>119</v>
      </c>
      <c r="P507">
        <v>11</v>
      </c>
      <c r="Q507" t="s">
        <v>95</v>
      </c>
      <c r="R507">
        <v>1</v>
      </c>
      <c r="S507" t="s">
        <v>96</v>
      </c>
      <c r="T507">
        <v>1</v>
      </c>
      <c r="U507" t="s">
        <v>97</v>
      </c>
      <c r="V507">
        <v>11</v>
      </c>
      <c r="W507" t="s">
        <v>97</v>
      </c>
      <c r="X507">
        <v>1</v>
      </c>
      <c r="Y507" t="s">
        <v>98</v>
      </c>
      <c r="Z507">
        <v>2025</v>
      </c>
      <c r="AC507">
        <v>0</v>
      </c>
      <c r="AD507" t="s">
        <v>147</v>
      </c>
      <c r="AE507" t="s">
        <v>146</v>
      </c>
      <c r="AF507" t="s">
        <v>147</v>
      </c>
      <c r="AG507" t="s">
        <v>123</v>
      </c>
      <c r="AH507" t="s">
        <v>144</v>
      </c>
      <c r="AI507">
        <v>75</v>
      </c>
      <c r="AJ507">
        <v>73</v>
      </c>
      <c r="AK507">
        <v>73</v>
      </c>
      <c r="AL507">
        <v>75</v>
      </c>
      <c r="AM507">
        <v>74</v>
      </c>
      <c r="AN507">
        <v>73</v>
      </c>
      <c r="AO507">
        <v>74</v>
      </c>
      <c r="AP507">
        <v>73</v>
      </c>
      <c r="AQ507">
        <v>76</v>
      </c>
      <c r="AR507">
        <v>73</v>
      </c>
      <c r="AS507">
        <v>75</v>
      </c>
      <c r="AT507">
        <v>73</v>
      </c>
      <c r="AU507">
        <v>73</v>
      </c>
      <c r="AV507">
        <v>73</v>
      </c>
      <c r="AW507">
        <v>84</v>
      </c>
      <c r="AX507">
        <v>85</v>
      </c>
      <c r="AY507">
        <v>86</v>
      </c>
      <c r="AZ507">
        <v>93</v>
      </c>
      <c r="BA507">
        <v>93</v>
      </c>
      <c r="BB507">
        <v>94</v>
      </c>
      <c r="BC507">
        <v>99</v>
      </c>
      <c r="BD507">
        <v>98</v>
      </c>
      <c r="BE507">
        <v>82</v>
      </c>
      <c r="BF507">
        <v>82</v>
      </c>
      <c r="BG507">
        <v>82</v>
      </c>
      <c r="BH507">
        <v>82</v>
      </c>
      <c r="BI507">
        <v>82</v>
      </c>
      <c r="BJ507">
        <v>83</v>
      </c>
      <c r="BK507">
        <v>82</v>
      </c>
      <c r="BL507">
        <v>268</v>
      </c>
      <c r="BM507">
        <v>273</v>
      </c>
      <c r="BN507">
        <v>273</v>
      </c>
      <c r="BO507">
        <v>273</v>
      </c>
      <c r="BP507">
        <v>271</v>
      </c>
      <c r="BQ507">
        <v>271</v>
      </c>
      <c r="BR507">
        <v>273</v>
      </c>
      <c r="BS507">
        <v>273</v>
      </c>
      <c r="BT507">
        <v>264</v>
      </c>
      <c r="BU507">
        <v>263</v>
      </c>
      <c r="BV507">
        <v>263</v>
      </c>
      <c r="BW507">
        <v>264</v>
      </c>
      <c r="BX507">
        <v>264</v>
      </c>
      <c r="BY507">
        <v>264</v>
      </c>
      <c r="BZ507">
        <v>263</v>
      </c>
      <c r="CA507">
        <v>144.54545454545456</v>
      </c>
      <c r="CB507">
        <v>84.5</v>
      </c>
      <c r="CC507">
        <v>90.092576300379747</v>
      </c>
      <c r="CD507">
        <v>0.62328197440514288</v>
      </c>
      <c r="CE507">
        <v>73</v>
      </c>
      <c r="CF507">
        <v>273</v>
      </c>
      <c r="CG507">
        <v>200</v>
      </c>
      <c r="CH507">
        <v>188</v>
      </c>
      <c r="CI507">
        <v>188</v>
      </c>
    </row>
    <row r="508" spans="1:87" x14ac:dyDescent="0.25">
      <c r="A508">
        <v>712</v>
      </c>
      <c r="B508">
        <v>342725</v>
      </c>
      <c r="C508" t="s">
        <v>1739</v>
      </c>
      <c r="D508" t="s">
        <v>247</v>
      </c>
      <c r="E508" t="s">
        <v>248</v>
      </c>
      <c r="F508">
        <v>58.13</v>
      </c>
      <c r="G508" t="s">
        <v>108</v>
      </c>
      <c r="H508">
        <v>58.1</v>
      </c>
      <c r="I508" t="s">
        <v>90</v>
      </c>
      <c r="J508">
        <v>58</v>
      </c>
      <c r="K508" t="s">
        <v>91</v>
      </c>
      <c r="L508" t="s">
        <v>92</v>
      </c>
      <c r="M508" t="s">
        <v>93</v>
      </c>
      <c r="N508">
        <v>113</v>
      </c>
      <c r="O508" t="s">
        <v>119</v>
      </c>
      <c r="P508">
        <v>11</v>
      </c>
      <c r="Q508" t="s">
        <v>95</v>
      </c>
      <c r="R508">
        <v>1</v>
      </c>
      <c r="S508" t="s">
        <v>96</v>
      </c>
      <c r="T508">
        <v>1</v>
      </c>
      <c r="U508" t="s">
        <v>97</v>
      </c>
      <c r="V508">
        <v>11</v>
      </c>
      <c r="W508" t="s">
        <v>97</v>
      </c>
      <c r="X508">
        <v>1</v>
      </c>
      <c r="Y508" t="s">
        <v>98</v>
      </c>
      <c r="Z508">
        <v>2002</v>
      </c>
      <c r="AA508">
        <v>4</v>
      </c>
      <c r="AB508">
        <v>133410000</v>
      </c>
      <c r="AC508">
        <v>15</v>
      </c>
      <c r="AD508" t="s">
        <v>173</v>
      </c>
      <c r="AE508" t="s">
        <v>110</v>
      </c>
      <c r="AF508" t="s">
        <v>174</v>
      </c>
      <c r="AG508" t="s">
        <v>196</v>
      </c>
      <c r="AH508" t="s">
        <v>175</v>
      </c>
      <c r="AI508">
        <v>58</v>
      </c>
      <c r="AJ508">
        <v>60</v>
      </c>
      <c r="AK508">
        <v>60</v>
      </c>
      <c r="AL508">
        <v>56</v>
      </c>
      <c r="AM508">
        <v>57</v>
      </c>
      <c r="AN508">
        <v>59</v>
      </c>
      <c r="AO508">
        <v>58</v>
      </c>
      <c r="AP508">
        <v>57</v>
      </c>
      <c r="AQ508">
        <v>0</v>
      </c>
      <c r="AR508">
        <v>64</v>
      </c>
      <c r="AS508">
        <v>64</v>
      </c>
      <c r="AT508">
        <v>60</v>
      </c>
      <c r="AU508">
        <v>60</v>
      </c>
      <c r="AV508">
        <v>60</v>
      </c>
      <c r="AW508">
        <v>64</v>
      </c>
      <c r="AX508">
        <v>59</v>
      </c>
      <c r="AY508">
        <v>57</v>
      </c>
      <c r="AZ508">
        <v>59</v>
      </c>
      <c r="BA508">
        <v>59</v>
      </c>
      <c r="BB508">
        <v>59</v>
      </c>
      <c r="BC508">
        <v>61</v>
      </c>
      <c r="BD508">
        <v>61</v>
      </c>
      <c r="BE508">
        <v>59</v>
      </c>
      <c r="BF508">
        <v>59</v>
      </c>
      <c r="BG508">
        <v>58</v>
      </c>
      <c r="BH508">
        <v>59</v>
      </c>
      <c r="BI508">
        <v>59</v>
      </c>
      <c r="BJ508">
        <v>60</v>
      </c>
      <c r="BK508">
        <v>59</v>
      </c>
      <c r="BL508">
        <v>59</v>
      </c>
      <c r="BM508">
        <v>58</v>
      </c>
      <c r="BN508">
        <v>59</v>
      </c>
      <c r="BO508">
        <v>57</v>
      </c>
      <c r="BP508">
        <v>59</v>
      </c>
      <c r="BQ508">
        <v>59</v>
      </c>
      <c r="BR508">
        <v>56</v>
      </c>
      <c r="BS508">
        <v>57</v>
      </c>
      <c r="BT508">
        <v>56</v>
      </c>
      <c r="BU508">
        <v>57</v>
      </c>
      <c r="BV508">
        <v>57</v>
      </c>
      <c r="BW508">
        <v>57</v>
      </c>
      <c r="BX508">
        <v>57</v>
      </c>
      <c r="BY508">
        <v>57</v>
      </c>
      <c r="BZ508">
        <v>57</v>
      </c>
      <c r="CA508">
        <v>57.43181818181818</v>
      </c>
      <c r="CB508">
        <v>59</v>
      </c>
      <c r="CC508">
        <v>9.0692368522633959</v>
      </c>
      <c r="CD508">
        <v>0.15791310704376313</v>
      </c>
      <c r="CE508">
        <v>0</v>
      </c>
      <c r="CF508">
        <v>64</v>
      </c>
      <c r="CG508">
        <v>64</v>
      </c>
      <c r="CH508">
        <v>-1</v>
      </c>
      <c r="CI508">
        <v>1</v>
      </c>
    </row>
    <row r="509" spans="1:87" x14ac:dyDescent="0.25">
      <c r="A509">
        <v>717</v>
      </c>
      <c r="B509">
        <v>344939</v>
      </c>
      <c r="C509" t="s">
        <v>1740</v>
      </c>
      <c r="D509" t="s">
        <v>584</v>
      </c>
      <c r="E509" t="s">
        <v>585</v>
      </c>
      <c r="F509">
        <v>73.3</v>
      </c>
      <c r="G509" t="s">
        <v>586</v>
      </c>
      <c r="H509">
        <v>73.3</v>
      </c>
      <c r="I509" t="s">
        <v>586</v>
      </c>
      <c r="J509">
        <v>73</v>
      </c>
      <c r="K509" t="s">
        <v>116</v>
      </c>
      <c r="L509" t="s">
        <v>117</v>
      </c>
      <c r="M509" t="s">
        <v>118</v>
      </c>
      <c r="N509">
        <v>113</v>
      </c>
      <c r="O509" t="s">
        <v>119</v>
      </c>
      <c r="P509">
        <v>11</v>
      </c>
      <c r="Q509" t="s">
        <v>95</v>
      </c>
      <c r="R509">
        <v>1</v>
      </c>
      <c r="S509" t="s">
        <v>96</v>
      </c>
      <c r="T509">
        <v>1</v>
      </c>
      <c r="U509" t="s">
        <v>97</v>
      </c>
      <c r="V509">
        <v>11</v>
      </c>
      <c r="W509" t="s">
        <v>97</v>
      </c>
      <c r="X509">
        <v>1</v>
      </c>
      <c r="Y509" t="s">
        <v>98</v>
      </c>
      <c r="Z509">
        <v>2002</v>
      </c>
      <c r="AA509">
        <v>45</v>
      </c>
      <c r="AB509">
        <v>1344780000</v>
      </c>
      <c r="AC509">
        <v>40</v>
      </c>
      <c r="AD509" t="s">
        <v>283</v>
      </c>
      <c r="AE509" t="s">
        <v>158</v>
      </c>
      <c r="AF509" t="s">
        <v>183</v>
      </c>
      <c r="AG509" t="s">
        <v>196</v>
      </c>
      <c r="AH509" t="s">
        <v>137</v>
      </c>
      <c r="AI509">
        <v>34</v>
      </c>
      <c r="AJ509">
        <v>35</v>
      </c>
      <c r="AK509">
        <v>34</v>
      </c>
      <c r="AL509">
        <v>34</v>
      </c>
      <c r="AM509">
        <v>37</v>
      </c>
      <c r="AN509">
        <v>34</v>
      </c>
      <c r="AO509">
        <v>36</v>
      </c>
      <c r="AP509">
        <v>34</v>
      </c>
      <c r="AQ509">
        <v>35</v>
      </c>
      <c r="AR509">
        <v>36</v>
      </c>
      <c r="AS509">
        <v>33</v>
      </c>
      <c r="AT509">
        <v>34</v>
      </c>
      <c r="AU509">
        <v>35</v>
      </c>
      <c r="AV509">
        <v>35</v>
      </c>
      <c r="AW509">
        <v>36</v>
      </c>
      <c r="AX509">
        <v>35</v>
      </c>
      <c r="AY509">
        <v>35</v>
      </c>
      <c r="AZ509">
        <v>34</v>
      </c>
      <c r="BA509">
        <v>35</v>
      </c>
      <c r="BB509">
        <v>35</v>
      </c>
      <c r="BC509">
        <v>35</v>
      </c>
      <c r="BD509">
        <v>35</v>
      </c>
      <c r="BE509">
        <v>35</v>
      </c>
      <c r="BF509">
        <v>34</v>
      </c>
      <c r="BG509">
        <v>35</v>
      </c>
      <c r="BH509">
        <v>35</v>
      </c>
      <c r="BI509">
        <v>37</v>
      </c>
      <c r="BJ509">
        <v>34</v>
      </c>
      <c r="BK509">
        <v>35</v>
      </c>
      <c r="BL509">
        <v>35</v>
      </c>
      <c r="BM509">
        <v>35</v>
      </c>
      <c r="BN509">
        <v>35</v>
      </c>
      <c r="BO509">
        <v>35</v>
      </c>
      <c r="BP509">
        <v>36</v>
      </c>
      <c r="BQ509">
        <v>36</v>
      </c>
      <c r="BR509">
        <v>34</v>
      </c>
      <c r="BS509">
        <v>36</v>
      </c>
      <c r="BT509">
        <v>36</v>
      </c>
      <c r="BU509">
        <v>37</v>
      </c>
      <c r="BV509">
        <v>36</v>
      </c>
      <c r="BW509">
        <v>35</v>
      </c>
      <c r="BX509">
        <v>36</v>
      </c>
      <c r="BY509">
        <v>35</v>
      </c>
      <c r="BZ509">
        <v>36</v>
      </c>
      <c r="CA509">
        <v>35.090909090909093</v>
      </c>
      <c r="CB509">
        <v>35</v>
      </c>
      <c r="CC509">
        <v>0.91035852426729724</v>
      </c>
      <c r="CD509">
        <v>2.5942859499845258E-2</v>
      </c>
      <c r="CE509">
        <v>33</v>
      </c>
      <c r="CF509">
        <v>37</v>
      </c>
      <c r="CG509">
        <v>4</v>
      </c>
      <c r="CH509">
        <v>2</v>
      </c>
      <c r="CI509">
        <v>2</v>
      </c>
    </row>
    <row r="510" spans="1:87" x14ac:dyDescent="0.25">
      <c r="A510">
        <v>719</v>
      </c>
      <c r="B510">
        <v>345466</v>
      </c>
      <c r="C510" t="s">
        <v>1741</v>
      </c>
      <c r="D510" t="s">
        <v>1742</v>
      </c>
      <c r="E510" t="s">
        <v>1743</v>
      </c>
      <c r="F510">
        <v>62.1</v>
      </c>
      <c r="G510" t="s">
        <v>244</v>
      </c>
      <c r="H510">
        <v>62.1</v>
      </c>
      <c r="I510" t="s">
        <v>244</v>
      </c>
      <c r="J510">
        <v>62</v>
      </c>
      <c r="K510" t="s">
        <v>130</v>
      </c>
      <c r="L510" t="s">
        <v>131</v>
      </c>
      <c r="M510" t="s">
        <v>132</v>
      </c>
      <c r="N510">
        <v>113</v>
      </c>
      <c r="O510" t="s">
        <v>119</v>
      </c>
      <c r="P510">
        <v>11</v>
      </c>
      <c r="Q510" t="s">
        <v>95</v>
      </c>
      <c r="R510">
        <v>1</v>
      </c>
      <c r="S510" t="s">
        <v>96</v>
      </c>
      <c r="T510">
        <v>3</v>
      </c>
      <c r="U510" t="s">
        <v>554</v>
      </c>
      <c r="V510">
        <v>70</v>
      </c>
      <c r="W510" t="s">
        <v>267</v>
      </c>
      <c r="X510">
        <v>3</v>
      </c>
      <c r="Y510" t="s">
        <v>240</v>
      </c>
      <c r="Z510">
        <v>2015</v>
      </c>
      <c r="AA510">
        <v>2</v>
      </c>
      <c r="AB510">
        <v>104380000</v>
      </c>
      <c r="AC510">
        <v>12</v>
      </c>
      <c r="AD510" t="s">
        <v>104</v>
      </c>
      <c r="AE510" t="s">
        <v>110</v>
      </c>
      <c r="AF510" t="s">
        <v>174</v>
      </c>
      <c r="AG510" t="s">
        <v>102</v>
      </c>
      <c r="AH510" t="s">
        <v>175</v>
      </c>
      <c r="AI510">
        <v>167</v>
      </c>
      <c r="AJ510">
        <v>167</v>
      </c>
      <c r="AK510">
        <v>167</v>
      </c>
      <c r="AL510">
        <v>165</v>
      </c>
      <c r="AM510">
        <v>165</v>
      </c>
      <c r="AN510">
        <v>165</v>
      </c>
      <c r="AO510">
        <v>166</v>
      </c>
      <c r="AP510">
        <v>166</v>
      </c>
      <c r="AQ510">
        <v>166</v>
      </c>
      <c r="AR510">
        <v>166</v>
      </c>
      <c r="AS510">
        <v>166</v>
      </c>
      <c r="AT510">
        <v>166</v>
      </c>
      <c r="AU510">
        <v>166</v>
      </c>
      <c r="AV510">
        <v>166</v>
      </c>
      <c r="AW510">
        <v>166</v>
      </c>
      <c r="AX510">
        <v>166</v>
      </c>
      <c r="AY510">
        <v>166</v>
      </c>
      <c r="AZ510">
        <v>166</v>
      </c>
      <c r="BA510">
        <v>166</v>
      </c>
      <c r="BB510">
        <v>165</v>
      </c>
      <c r="BC510">
        <v>165</v>
      </c>
      <c r="BD510">
        <v>165</v>
      </c>
      <c r="BE510">
        <v>167</v>
      </c>
      <c r="BF510">
        <v>167</v>
      </c>
      <c r="BG510">
        <v>167</v>
      </c>
      <c r="BH510">
        <v>167</v>
      </c>
      <c r="BI510">
        <v>167</v>
      </c>
      <c r="BJ510">
        <v>165</v>
      </c>
      <c r="BK510">
        <v>165</v>
      </c>
      <c r="BL510">
        <v>165</v>
      </c>
      <c r="BM510">
        <v>166</v>
      </c>
      <c r="BN510">
        <v>165</v>
      </c>
      <c r="BO510">
        <v>157</v>
      </c>
      <c r="BP510">
        <v>166</v>
      </c>
      <c r="BQ510">
        <v>166</v>
      </c>
      <c r="BR510">
        <v>166</v>
      </c>
      <c r="BS510">
        <v>166</v>
      </c>
      <c r="BT510">
        <v>165</v>
      </c>
      <c r="BU510">
        <v>166</v>
      </c>
      <c r="BV510">
        <v>166</v>
      </c>
      <c r="BW510">
        <v>167</v>
      </c>
      <c r="BX510">
        <v>169</v>
      </c>
      <c r="BY510">
        <v>172</v>
      </c>
      <c r="BZ510">
        <v>175</v>
      </c>
      <c r="CA510">
        <v>166.15909090909091</v>
      </c>
      <c r="CB510">
        <v>166</v>
      </c>
      <c r="CC510">
        <v>2.2919797659135908</v>
      </c>
      <c r="CD510">
        <v>1.3793887252112979E-2</v>
      </c>
      <c r="CE510">
        <v>157</v>
      </c>
      <c r="CF510">
        <v>175</v>
      </c>
      <c r="CG510">
        <v>18</v>
      </c>
      <c r="CH510">
        <v>8</v>
      </c>
      <c r="CI510">
        <v>8</v>
      </c>
    </row>
    <row r="511" spans="1:87" x14ac:dyDescent="0.25">
      <c r="A511">
        <v>720</v>
      </c>
      <c r="B511">
        <v>346438</v>
      </c>
      <c r="C511" t="s">
        <v>1744</v>
      </c>
      <c r="D511" t="s">
        <v>1745</v>
      </c>
      <c r="E511" t="s">
        <v>1746</v>
      </c>
      <c r="F511">
        <v>79.12</v>
      </c>
      <c r="G511" t="s">
        <v>1747</v>
      </c>
      <c r="H511">
        <v>79.099999999999994</v>
      </c>
      <c r="I511" t="s">
        <v>1602</v>
      </c>
      <c r="J511">
        <v>79</v>
      </c>
      <c r="K511" t="s">
        <v>928</v>
      </c>
      <c r="L511" t="s">
        <v>721</v>
      </c>
      <c r="M511" t="s">
        <v>722</v>
      </c>
      <c r="N511">
        <v>113</v>
      </c>
      <c r="O511" t="s">
        <v>119</v>
      </c>
      <c r="P511">
        <v>11</v>
      </c>
      <c r="Q511" t="s">
        <v>95</v>
      </c>
      <c r="R511">
        <v>1</v>
      </c>
      <c r="S511" t="s">
        <v>96</v>
      </c>
      <c r="T511">
        <v>1</v>
      </c>
      <c r="U511" t="s">
        <v>97</v>
      </c>
      <c r="V511">
        <v>11</v>
      </c>
      <c r="W511" t="s">
        <v>97</v>
      </c>
      <c r="X511">
        <v>1</v>
      </c>
      <c r="Y511" t="s">
        <v>98</v>
      </c>
      <c r="Z511">
        <v>1993</v>
      </c>
      <c r="AA511">
        <v>269</v>
      </c>
      <c r="AB511">
        <v>30787940000</v>
      </c>
      <c r="AC511">
        <v>81</v>
      </c>
      <c r="AD511" t="s">
        <v>179</v>
      </c>
      <c r="AE511" t="s">
        <v>100</v>
      </c>
      <c r="AF511" t="s">
        <v>101</v>
      </c>
      <c r="AG511" t="s">
        <v>297</v>
      </c>
      <c r="AH511" t="s">
        <v>103</v>
      </c>
      <c r="AI511">
        <v>97</v>
      </c>
      <c r="AJ511">
        <v>97</v>
      </c>
      <c r="AK511">
        <v>91</v>
      </c>
      <c r="AL511">
        <v>91</v>
      </c>
      <c r="AM511">
        <v>89</v>
      </c>
      <c r="AN511">
        <v>99</v>
      </c>
      <c r="AO511">
        <v>98</v>
      </c>
      <c r="AP511">
        <v>99</v>
      </c>
      <c r="AQ511">
        <v>97</v>
      </c>
      <c r="AR511">
        <v>108</v>
      </c>
      <c r="AS511">
        <v>105</v>
      </c>
      <c r="AT511">
        <v>107</v>
      </c>
      <c r="AU511">
        <v>108</v>
      </c>
      <c r="AV511">
        <v>106</v>
      </c>
      <c r="AW511">
        <v>105</v>
      </c>
      <c r="AX511">
        <v>92</v>
      </c>
      <c r="AY511">
        <v>123</v>
      </c>
      <c r="AZ511">
        <v>121</v>
      </c>
      <c r="BA511">
        <v>130</v>
      </c>
      <c r="BB511">
        <v>123</v>
      </c>
      <c r="BC511">
        <v>123</v>
      </c>
      <c r="BD511">
        <v>123</v>
      </c>
      <c r="BE511">
        <v>121</v>
      </c>
      <c r="BF511">
        <v>123</v>
      </c>
      <c r="BG511">
        <v>123</v>
      </c>
      <c r="BH511">
        <v>123</v>
      </c>
      <c r="BI511">
        <v>123</v>
      </c>
      <c r="BJ511">
        <v>123</v>
      </c>
      <c r="BK511">
        <v>123</v>
      </c>
      <c r="BL511">
        <v>126</v>
      </c>
      <c r="BM511">
        <v>126</v>
      </c>
      <c r="BN511">
        <v>125</v>
      </c>
      <c r="BO511">
        <v>124</v>
      </c>
      <c r="BP511">
        <v>125</v>
      </c>
      <c r="BQ511">
        <v>122</v>
      </c>
      <c r="BR511">
        <v>122</v>
      </c>
      <c r="BS511">
        <v>123</v>
      </c>
      <c r="BT511">
        <v>118</v>
      </c>
      <c r="BU511">
        <v>118</v>
      </c>
      <c r="BV511">
        <v>120</v>
      </c>
      <c r="BW511">
        <v>108</v>
      </c>
      <c r="BX511">
        <v>95</v>
      </c>
      <c r="BY511">
        <v>108</v>
      </c>
      <c r="BZ511">
        <v>108</v>
      </c>
      <c r="CA511">
        <v>112.70454545454545</v>
      </c>
      <c r="CB511">
        <v>119</v>
      </c>
      <c r="CC511">
        <v>12.3450009568972</v>
      </c>
      <c r="CD511">
        <v>0.10953418876859787</v>
      </c>
      <c r="CE511">
        <v>89</v>
      </c>
      <c r="CF511">
        <v>130</v>
      </c>
      <c r="CG511">
        <v>41</v>
      </c>
      <c r="CH511">
        <v>11</v>
      </c>
      <c r="CI511">
        <v>11</v>
      </c>
    </row>
    <row r="512" spans="1:87" x14ac:dyDescent="0.25">
      <c r="A512">
        <v>723</v>
      </c>
      <c r="B512">
        <v>347839</v>
      </c>
      <c r="C512" t="s">
        <v>1748</v>
      </c>
      <c r="D512" t="s">
        <v>1749</v>
      </c>
      <c r="E512" t="s">
        <v>1750</v>
      </c>
      <c r="F512">
        <v>68.11</v>
      </c>
      <c r="G512" t="s">
        <v>1751</v>
      </c>
      <c r="H512">
        <v>68.099999999999994</v>
      </c>
      <c r="I512" t="s">
        <v>1752</v>
      </c>
      <c r="J512">
        <v>68</v>
      </c>
      <c r="K512" t="s">
        <v>606</v>
      </c>
      <c r="L512" t="s">
        <v>607</v>
      </c>
      <c r="M512" t="s">
        <v>608</v>
      </c>
      <c r="N512">
        <v>113</v>
      </c>
      <c r="O512" t="s">
        <v>119</v>
      </c>
      <c r="P512">
        <v>11</v>
      </c>
      <c r="Q512" t="s">
        <v>95</v>
      </c>
      <c r="R512">
        <v>1</v>
      </c>
      <c r="S512" t="s">
        <v>96</v>
      </c>
      <c r="T512">
        <v>2</v>
      </c>
      <c r="U512" t="s">
        <v>349</v>
      </c>
      <c r="V512">
        <v>40</v>
      </c>
      <c r="W512" t="s">
        <v>254</v>
      </c>
      <c r="X512">
        <v>2</v>
      </c>
      <c r="Y512" t="s">
        <v>255</v>
      </c>
      <c r="Z512">
        <v>1991</v>
      </c>
      <c r="AA512">
        <v>4</v>
      </c>
      <c r="AB512">
        <v>197770000</v>
      </c>
      <c r="AC512">
        <v>15</v>
      </c>
      <c r="AD512" t="s">
        <v>173</v>
      </c>
      <c r="AE512" t="s">
        <v>110</v>
      </c>
      <c r="AF512" t="s">
        <v>174</v>
      </c>
      <c r="AG512" t="s">
        <v>297</v>
      </c>
      <c r="AH512" t="s">
        <v>175</v>
      </c>
      <c r="AI512">
        <v>25</v>
      </c>
      <c r="AJ512">
        <v>25</v>
      </c>
      <c r="AK512">
        <v>25</v>
      </c>
      <c r="AL512">
        <v>25</v>
      </c>
      <c r="AM512">
        <v>25</v>
      </c>
      <c r="AN512">
        <v>25</v>
      </c>
      <c r="AO512">
        <v>25</v>
      </c>
      <c r="AP512">
        <v>25</v>
      </c>
      <c r="AQ512">
        <v>25</v>
      </c>
      <c r="AR512">
        <v>25</v>
      </c>
      <c r="AS512">
        <v>25</v>
      </c>
      <c r="AT512">
        <v>25</v>
      </c>
      <c r="AU512">
        <v>25</v>
      </c>
      <c r="AV512">
        <v>25</v>
      </c>
      <c r="AW512">
        <v>25</v>
      </c>
      <c r="AX512">
        <v>25</v>
      </c>
      <c r="AY512">
        <v>25</v>
      </c>
      <c r="AZ512">
        <v>25</v>
      </c>
      <c r="BA512">
        <v>25</v>
      </c>
      <c r="BB512">
        <v>33</v>
      </c>
      <c r="BC512">
        <v>33</v>
      </c>
      <c r="BD512">
        <v>33</v>
      </c>
      <c r="BE512">
        <v>33</v>
      </c>
      <c r="BF512">
        <v>33</v>
      </c>
      <c r="BG512">
        <v>33</v>
      </c>
      <c r="BH512">
        <v>33</v>
      </c>
      <c r="BI512">
        <v>33</v>
      </c>
      <c r="BJ512">
        <v>33</v>
      </c>
      <c r="BK512">
        <v>33</v>
      </c>
      <c r="BL512">
        <v>33</v>
      </c>
      <c r="BM512">
        <v>33</v>
      </c>
      <c r="BN512">
        <v>33</v>
      </c>
      <c r="BO512">
        <v>33</v>
      </c>
      <c r="BP512">
        <v>31</v>
      </c>
      <c r="BQ512">
        <v>31</v>
      </c>
      <c r="BR512">
        <v>31</v>
      </c>
      <c r="BS512">
        <v>27</v>
      </c>
      <c r="BT512">
        <v>21</v>
      </c>
      <c r="BU512">
        <v>21</v>
      </c>
      <c r="BV512">
        <v>21</v>
      </c>
      <c r="BW512">
        <v>21</v>
      </c>
      <c r="BX512">
        <v>21</v>
      </c>
      <c r="BY512">
        <v>21</v>
      </c>
      <c r="BZ512">
        <v>21</v>
      </c>
      <c r="CA512">
        <v>27.363636363636363</v>
      </c>
      <c r="CB512">
        <v>25</v>
      </c>
      <c r="CC512">
        <v>4.5088590269777304</v>
      </c>
      <c r="CD512">
        <v>0.16477557905898682</v>
      </c>
      <c r="CE512">
        <v>21</v>
      </c>
      <c r="CF512">
        <v>33</v>
      </c>
      <c r="CG512">
        <v>12</v>
      </c>
      <c r="CH512">
        <v>-4</v>
      </c>
      <c r="CI512">
        <v>4</v>
      </c>
    </row>
    <row r="513" spans="1:87" x14ac:dyDescent="0.25">
      <c r="A513">
        <v>724</v>
      </c>
      <c r="B513">
        <v>348054</v>
      </c>
      <c r="C513" t="s">
        <v>1753</v>
      </c>
      <c r="D513" t="s">
        <v>1754</v>
      </c>
      <c r="E513" t="s">
        <v>1755</v>
      </c>
      <c r="F513">
        <v>58.13</v>
      </c>
      <c r="G513" t="s">
        <v>108</v>
      </c>
      <c r="H513">
        <v>58.1</v>
      </c>
      <c r="I513" t="s">
        <v>90</v>
      </c>
      <c r="J513">
        <v>58</v>
      </c>
      <c r="K513" t="s">
        <v>91</v>
      </c>
      <c r="L513" t="s">
        <v>92</v>
      </c>
      <c r="M513" t="s">
        <v>93</v>
      </c>
      <c r="N513">
        <v>113</v>
      </c>
      <c r="O513" t="s">
        <v>119</v>
      </c>
      <c r="P513">
        <v>11</v>
      </c>
      <c r="Q513" t="s">
        <v>95</v>
      </c>
      <c r="R513">
        <v>1</v>
      </c>
      <c r="S513" t="s">
        <v>96</v>
      </c>
      <c r="T513">
        <v>1</v>
      </c>
      <c r="U513" t="s">
        <v>97</v>
      </c>
      <c r="V513">
        <v>11</v>
      </c>
      <c r="W513" t="s">
        <v>97</v>
      </c>
      <c r="X513">
        <v>1</v>
      </c>
      <c r="Y513" t="s">
        <v>98</v>
      </c>
      <c r="Z513">
        <v>1993</v>
      </c>
      <c r="AA513">
        <v>55</v>
      </c>
      <c r="AB513">
        <v>1067490000</v>
      </c>
      <c r="AC513">
        <v>50</v>
      </c>
      <c r="AD513" t="s">
        <v>120</v>
      </c>
      <c r="AE513" t="s">
        <v>158</v>
      </c>
      <c r="AF513" t="s">
        <v>183</v>
      </c>
      <c r="AG513" t="s">
        <v>297</v>
      </c>
      <c r="AH513" t="s">
        <v>124</v>
      </c>
      <c r="AI513">
        <v>94</v>
      </c>
      <c r="AJ513">
        <v>93</v>
      </c>
      <c r="AK513">
        <v>93</v>
      </c>
      <c r="AL513">
        <v>93</v>
      </c>
      <c r="AM513">
        <v>94</v>
      </c>
      <c r="AN513">
        <v>96</v>
      </c>
      <c r="AO513">
        <v>99</v>
      </c>
      <c r="AP513">
        <v>98</v>
      </c>
      <c r="AQ513">
        <v>97</v>
      </c>
      <c r="AR513">
        <v>96</v>
      </c>
      <c r="AS513">
        <v>94</v>
      </c>
      <c r="AT513">
        <v>94</v>
      </c>
      <c r="AU513">
        <v>92</v>
      </c>
      <c r="AV513">
        <v>93</v>
      </c>
      <c r="AW513">
        <v>96</v>
      </c>
      <c r="AX513">
        <v>98</v>
      </c>
      <c r="AY513">
        <v>97</v>
      </c>
      <c r="AZ513">
        <v>97</v>
      </c>
      <c r="BA513">
        <v>97</v>
      </c>
      <c r="BB513">
        <v>96</v>
      </c>
      <c r="BC513">
        <v>96</v>
      </c>
      <c r="BD513">
        <v>95</v>
      </c>
      <c r="BE513">
        <v>96</v>
      </c>
      <c r="BF513">
        <v>93</v>
      </c>
      <c r="BG513">
        <v>94</v>
      </c>
      <c r="BH513">
        <v>95</v>
      </c>
      <c r="BI513">
        <v>96</v>
      </c>
      <c r="BJ513">
        <v>98</v>
      </c>
      <c r="BK513">
        <v>97</v>
      </c>
      <c r="BL513">
        <v>95</v>
      </c>
      <c r="BM513">
        <v>98</v>
      </c>
      <c r="BN513">
        <v>93</v>
      </c>
      <c r="BO513">
        <v>95</v>
      </c>
      <c r="BP513">
        <v>93</v>
      </c>
      <c r="BQ513">
        <v>95</v>
      </c>
      <c r="BR513">
        <v>95</v>
      </c>
      <c r="BS513">
        <v>98</v>
      </c>
      <c r="BT513">
        <v>95</v>
      </c>
      <c r="BU513">
        <v>98</v>
      </c>
      <c r="BV513">
        <v>97</v>
      </c>
      <c r="BW513">
        <v>97</v>
      </c>
      <c r="BX513">
        <v>96</v>
      </c>
      <c r="BY513">
        <v>100</v>
      </c>
      <c r="BZ513">
        <v>99</v>
      </c>
      <c r="CA513">
        <v>95.704545454545453</v>
      </c>
      <c r="CB513">
        <v>96</v>
      </c>
      <c r="CC513">
        <v>1.9716543101710455</v>
      </c>
      <c r="CD513">
        <v>2.0601469875926384E-2</v>
      </c>
      <c r="CE513">
        <v>92</v>
      </c>
      <c r="CF513">
        <v>100</v>
      </c>
      <c r="CG513">
        <v>8</v>
      </c>
      <c r="CH513">
        <v>5</v>
      </c>
      <c r="CI513">
        <v>5</v>
      </c>
    </row>
    <row r="514" spans="1:87" x14ac:dyDescent="0.25">
      <c r="A514">
        <v>726</v>
      </c>
      <c r="B514">
        <v>348807</v>
      </c>
      <c r="C514" t="s">
        <v>1756</v>
      </c>
      <c r="D514" t="s">
        <v>1757</v>
      </c>
      <c r="E514" t="s">
        <v>1758</v>
      </c>
      <c r="F514">
        <v>49.31</v>
      </c>
      <c r="G514" t="s">
        <v>665</v>
      </c>
      <c r="H514">
        <v>49.3</v>
      </c>
      <c r="I514" t="s">
        <v>666</v>
      </c>
      <c r="J514">
        <v>49</v>
      </c>
      <c r="K514" t="s">
        <v>633</v>
      </c>
      <c r="L514" t="s">
        <v>634</v>
      </c>
      <c r="M514" t="s">
        <v>635</v>
      </c>
      <c r="N514">
        <v>114</v>
      </c>
      <c r="O514" t="s">
        <v>94</v>
      </c>
      <c r="P514">
        <v>11</v>
      </c>
      <c r="Q514" t="s">
        <v>95</v>
      </c>
      <c r="R514">
        <v>1</v>
      </c>
      <c r="S514" t="s">
        <v>96</v>
      </c>
      <c r="T514">
        <v>5</v>
      </c>
      <c r="U514" t="s">
        <v>386</v>
      </c>
      <c r="V514">
        <v>50</v>
      </c>
      <c r="W514" t="s">
        <v>387</v>
      </c>
      <c r="X514">
        <v>3</v>
      </c>
      <c r="Y514" t="s">
        <v>240</v>
      </c>
      <c r="Z514">
        <v>1994</v>
      </c>
      <c r="AA514">
        <v>688</v>
      </c>
      <c r="AB514">
        <v>4087130000</v>
      </c>
      <c r="AC514">
        <v>91</v>
      </c>
      <c r="AD514" t="s">
        <v>320</v>
      </c>
      <c r="AE514" t="s">
        <v>155</v>
      </c>
      <c r="AF514" t="s">
        <v>156</v>
      </c>
      <c r="AG514" t="s">
        <v>297</v>
      </c>
      <c r="AH514" t="s">
        <v>103</v>
      </c>
      <c r="AI514">
        <v>8</v>
      </c>
      <c r="AJ514">
        <v>8</v>
      </c>
      <c r="AK514">
        <v>8</v>
      </c>
      <c r="AL514">
        <v>8</v>
      </c>
      <c r="AM514">
        <v>8</v>
      </c>
      <c r="AN514">
        <v>8</v>
      </c>
      <c r="AO514">
        <v>8</v>
      </c>
      <c r="AP514">
        <v>8</v>
      </c>
      <c r="AQ514">
        <v>8</v>
      </c>
      <c r="AR514">
        <v>8</v>
      </c>
      <c r="AS514">
        <v>8</v>
      </c>
      <c r="AT514">
        <v>8</v>
      </c>
      <c r="AU514">
        <v>8</v>
      </c>
      <c r="AV514">
        <v>8</v>
      </c>
      <c r="AW514">
        <v>8</v>
      </c>
      <c r="AX514">
        <v>8</v>
      </c>
      <c r="AY514">
        <v>8</v>
      </c>
      <c r="AZ514">
        <v>8</v>
      </c>
      <c r="BA514">
        <v>8</v>
      </c>
      <c r="BB514">
        <v>8</v>
      </c>
      <c r="BC514">
        <v>8</v>
      </c>
      <c r="BD514">
        <v>8</v>
      </c>
      <c r="BE514">
        <v>8</v>
      </c>
      <c r="BF514">
        <v>8</v>
      </c>
      <c r="BG514">
        <v>8</v>
      </c>
      <c r="BH514">
        <v>8</v>
      </c>
      <c r="BI514">
        <v>8</v>
      </c>
      <c r="BJ514">
        <v>8</v>
      </c>
      <c r="BK514">
        <v>8</v>
      </c>
      <c r="BL514">
        <v>8</v>
      </c>
      <c r="BM514">
        <v>8</v>
      </c>
      <c r="BN514">
        <v>8</v>
      </c>
      <c r="BO514">
        <v>8</v>
      </c>
      <c r="BP514">
        <v>8</v>
      </c>
      <c r="BQ514">
        <v>8</v>
      </c>
      <c r="BR514">
        <v>8</v>
      </c>
      <c r="BS514">
        <v>8</v>
      </c>
      <c r="BT514">
        <v>8</v>
      </c>
      <c r="BU514">
        <v>8</v>
      </c>
      <c r="BV514">
        <v>8</v>
      </c>
      <c r="BW514">
        <v>8</v>
      </c>
      <c r="BX514">
        <v>8</v>
      </c>
      <c r="BY514">
        <v>8</v>
      </c>
      <c r="BZ514">
        <v>8</v>
      </c>
      <c r="CA514">
        <v>8</v>
      </c>
      <c r="CB514">
        <v>8</v>
      </c>
      <c r="CC514">
        <v>0</v>
      </c>
      <c r="CD514">
        <v>0</v>
      </c>
      <c r="CE514">
        <v>8</v>
      </c>
      <c r="CF514">
        <v>8</v>
      </c>
      <c r="CG514">
        <v>0</v>
      </c>
      <c r="CH514">
        <v>0</v>
      </c>
      <c r="CI514">
        <v>0</v>
      </c>
    </row>
    <row r="515" spans="1:87" x14ac:dyDescent="0.25">
      <c r="A515">
        <v>728</v>
      </c>
      <c r="B515">
        <v>349678</v>
      </c>
      <c r="C515" t="s">
        <v>1759</v>
      </c>
      <c r="D515" t="s">
        <v>1760</v>
      </c>
      <c r="E515" t="s">
        <v>1761</v>
      </c>
      <c r="F515">
        <v>47.81</v>
      </c>
      <c r="G515" t="s">
        <v>1762</v>
      </c>
      <c r="H515">
        <v>47.8</v>
      </c>
      <c r="I515" t="s">
        <v>1763</v>
      </c>
      <c r="J515">
        <v>47</v>
      </c>
      <c r="K515" t="s">
        <v>280</v>
      </c>
      <c r="L515" t="s">
        <v>281</v>
      </c>
      <c r="M515" t="s">
        <v>282</v>
      </c>
      <c r="N515">
        <v>113</v>
      </c>
      <c r="O515" t="s">
        <v>119</v>
      </c>
      <c r="P515">
        <v>11</v>
      </c>
      <c r="Q515" t="s">
        <v>95</v>
      </c>
      <c r="R515">
        <v>1</v>
      </c>
      <c r="S515" t="s">
        <v>96</v>
      </c>
      <c r="T515">
        <v>20</v>
      </c>
      <c r="U515" t="s">
        <v>1111</v>
      </c>
      <c r="V515">
        <v>30</v>
      </c>
      <c r="W515" t="s">
        <v>273</v>
      </c>
      <c r="X515">
        <v>2</v>
      </c>
      <c r="Y515" t="s">
        <v>255</v>
      </c>
      <c r="Z515">
        <v>2006</v>
      </c>
      <c r="AA515">
        <v>4</v>
      </c>
      <c r="AB515">
        <v>62720000</v>
      </c>
      <c r="AC515">
        <v>15</v>
      </c>
      <c r="AD515" t="s">
        <v>173</v>
      </c>
      <c r="AE515" t="s">
        <v>110</v>
      </c>
      <c r="AF515" t="s">
        <v>174</v>
      </c>
      <c r="AG515" t="s">
        <v>136</v>
      </c>
      <c r="AH515" t="s">
        <v>175</v>
      </c>
      <c r="AI515">
        <v>28</v>
      </c>
      <c r="AJ515">
        <v>28</v>
      </c>
      <c r="AK515">
        <v>28</v>
      </c>
      <c r="AL515">
        <v>28</v>
      </c>
      <c r="AM515">
        <v>28</v>
      </c>
      <c r="AN515">
        <v>28</v>
      </c>
      <c r="AO515">
        <v>28</v>
      </c>
      <c r="AP515">
        <v>28</v>
      </c>
      <c r="AQ515">
        <v>28</v>
      </c>
      <c r="AR515">
        <v>28</v>
      </c>
      <c r="AS515">
        <v>28</v>
      </c>
      <c r="AT515">
        <v>28</v>
      </c>
      <c r="AU515">
        <v>28</v>
      </c>
      <c r="AV515">
        <v>28</v>
      </c>
      <c r="AW515">
        <v>28</v>
      </c>
      <c r="AX515">
        <v>28</v>
      </c>
      <c r="AY515">
        <v>28</v>
      </c>
      <c r="AZ515">
        <v>28</v>
      </c>
      <c r="BA515">
        <v>28</v>
      </c>
      <c r="BB515">
        <v>28</v>
      </c>
      <c r="BC515">
        <v>28</v>
      </c>
      <c r="BD515">
        <v>28</v>
      </c>
      <c r="BE515">
        <v>28</v>
      </c>
      <c r="BF515">
        <v>28</v>
      </c>
      <c r="BG515">
        <v>28</v>
      </c>
      <c r="BH515">
        <v>29</v>
      </c>
      <c r="BI515">
        <v>29</v>
      </c>
      <c r="BJ515">
        <v>29</v>
      </c>
      <c r="BK515">
        <v>29</v>
      </c>
      <c r="BL515">
        <v>29</v>
      </c>
      <c r="BM515">
        <v>29</v>
      </c>
      <c r="BN515">
        <v>29</v>
      </c>
      <c r="BO515">
        <v>29</v>
      </c>
      <c r="BP515">
        <v>29</v>
      </c>
      <c r="BQ515">
        <v>29</v>
      </c>
      <c r="BR515">
        <v>29</v>
      </c>
      <c r="BS515">
        <v>29</v>
      </c>
      <c r="BT515">
        <v>29</v>
      </c>
      <c r="BU515">
        <v>28</v>
      </c>
      <c r="BV515">
        <v>29</v>
      </c>
      <c r="BW515">
        <v>29</v>
      </c>
      <c r="BX515">
        <v>29</v>
      </c>
      <c r="BY515">
        <v>29</v>
      </c>
      <c r="BZ515">
        <v>29</v>
      </c>
      <c r="CA515">
        <v>28.40909090909091</v>
      </c>
      <c r="CB515">
        <v>28</v>
      </c>
      <c r="CC515">
        <v>0.49735027281476635</v>
      </c>
      <c r="CD515">
        <v>1.7506729603079776E-2</v>
      </c>
      <c r="CE515">
        <v>28</v>
      </c>
      <c r="CF515">
        <v>29</v>
      </c>
      <c r="CG515">
        <v>1</v>
      </c>
      <c r="CH515">
        <v>1</v>
      </c>
      <c r="CI515">
        <v>1</v>
      </c>
    </row>
    <row r="516" spans="1:87" x14ac:dyDescent="0.25">
      <c r="A516">
        <v>731</v>
      </c>
      <c r="B516">
        <v>351953</v>
      </c>
      <c r="C516" t="s">
        <v>1764</v>
      </c>
      <c r="D516" t="s">
        <v>1765</v>
      </c>
      <c r="E516" t="s">
        <v>1766</v>
      </c>
      <c r="F516">
        <v>73.11</v>
      </c>
      <c r="G516" t="s">
        <v>237</v>
      </c>
      <c r="H516">
        <v>73.099999999999994</v>
      </c>
      <c r="I516" t="s">
        <v>115</v>
      </c>
      <c r="J516">
        <v>73</v>
      </c>
      <c r="K516" t="s">
        <v>116</v>
      </c>
      <c r="L516" t="s">
        <v>117</v>
      </c>
      <c r="M516" t="s">
        <v>118</v>
      </c>
      <c r="N516">
        <v>113</v>
      </c>
      <c r="O516" t="s">
        <v>119</v>
      </c>
      <c r="P516">
        <v>11</v>
      </c>
      <c r="Q516" t="s">
        <v>95</v>
      </c>
      <c r="R516">
        <v>1</v>
      </c>
      <c r="S516" t="s">
        <v>96</v>
      </c>
      <c r="T516">
        <v>1</v>
      </c>
      <c r="U516" t="s">
        <v>97</v>
      </c>
      <c r="V516">
        <v>11</v>
      </c>
      <c r="W516" t="s">
        <v>97</v>
      </c>
      <c r="X516">
        <v>1</v>
      </c>
      <c r="Y516" t="s">
        <v>98</v>
      </c>
      <c r="Z516">
        <v>2012</v>
      </c>
      <c r="AA516">
        <v>1</v>
      </c>
      <c r="AB516">
        <v>10270000</v>
      </c>
      <c r="AC516">
        <v>11</v>
      </c>
      <c r="AD516" t="s">
        <v>85</v>
      </c>
      <c r="AE516" t="s">
        <v>85</v>
      </c>
      <c r="AF516" t="s">
        <v>356</v>
      </c>
      <c r="AG516" t="s">
        <v>102</v>
      </c>
      <c r="AH516" t="s">
        <v>175</v>
      </c>
      <c r="AI516">
        <v>84</v>
      </c>
      <c r="AJ516">
        <v>84</v>
      </c>
      <c r="AK516">
        <v>85</v>
      </c>
      <c r="AL516">
        <v>86</v>
      </c>
      <c r="AM516">
        <v>85</v>
      </c>
      <c r="AN516">
        <v>82</v>
      </c>
      <c r="AO516">
        <v>82</v>
      </c>
      <c r="AP516">
        <v>81</v>
      </c>
      <c r="AQ516">
        <v>82</v>
      </c>
      <c r="AR516">
        <v>82</v>
      </c>
      <c r="AS516">
        <v>81</v>
      </c>
      <c r="AT516">
        <v>82</v>
      </c>
      <c r="AU516">
        <v>82</v>
      </c>
      <c r="AV516">
        <v>82</v>
      </c>
      <c r="AW516">
        <v>82</v>
      </c>
      <c r="AX516">
        <v>81</v>
      </c>
      <c r="AY516">
        <v>81</v>
      </c>
      <c r="AZ516">
        <v>82</v>
      </c>
      <c r="BA516">
        <v>82</v>
      </c>
      <c r="BB516">
        <v>81</v>
      </c>
      <c r="BC516">
        <v>79</v>
      </c>
      <c r="BD516">
        <v>79</v>
      </c>
      <c r="BE516">
        <v>79</v>
      </c>
      <c r="BF516">
        <v>80</v>
      </c>
      <c r="BG516">
        <v>82</v>
      </c>
      <c r="BH516">
        <v>80</v>
      </c>
      <c r="BI516">
        <v>80</v>
      </c>
      <c r="BJ516">
        <v>79</v>
      </c>
      <c r="BK516">
        <v>80</v>
      </c>
      <c r="BL516">
        <v>79</v>
      </c>
      <c r="BM516">
        <v>72</v>
      </c>
      <c r="BN516">
        <v>73</v>
      </c>
      <c r="BO516">
        <v>74</v>
      </c>
      <c r="BP516">
        <v>74</v>
      </c>
      <c r="BQ516">
        <v>68</v>
      </c>
      <c r="BR516">
        <v>73</v>
      </c>
      <c r="BS516">
        <v>73</v>
      </c>
      <c r="BT516">
        <v>73</v>
      </c>
      <c r="BU516">
        <v>73</v>
      </c>
      <c r="BV516">
        <v>73</v>
      </c>
      <c r="BW516">
        <v>74</v>
      </c>
      <c r="BX516">
        <v>74</v>
      </c>
      <c r="BY516">
        <v>73</v>
      </c>
      <c r="BZ516">
        <v>74</v>
      </c>
      <c r="CA516">
        <v>78.795454545454547</v>
      </c>
      <c r="CB516">
        <v>80</v>
      </c>
      <c r="CC516">
        <v>4.4176156120197048</v>
      </c>
      <c r="CD516">
        <v>5.6064345811614368E-2</v>
      </c>
      <c r="CE516">
        <v>68</v>
      </c>
      <c r="CF516">
        <v>86</v>
      </c>
      <c r="CG516">
        <v>18</v>
      </c>
      <c r="CH516">
        <v>-10</v>
      </c>
      <c r="CI516">
        <v>10</v>
      </c>
    </row>
    <row r="517" spans="1:87" x14ac:dyDescent="0.25">
      <c r="A517">
        <v>732</v>
      </c>
      <c r="B517">
        <v>352620</v>
      </c>
      <c r="C517" t="s">
        <v>1767</v>
      </c>
      <c r="D517" t="s">
        <v>1768</v>
      </c>
      <c r="E517" t="s">
        <v>1769</v>
      </c>
      <c r="F517">
        <v>49.31</v>
      </c>
      <c r="G517" t="s">
        <v>665</v>
      </c>
      <c r="H517">
        <v>49.3</v>
      </c>
      <c r="I517" t="s">
        <v>666</v>
      </c>
      <c r="J517">
        <v>49</v>
      </c>
      <c r="K517" t="s">
        <v>633</v>
      </c>
      <c r="L517" t="s">
        <v>634</v>
      </c>
      <c r="M517" t="s">
        <v>635</v>
      </c>
      <c r="N517">
        <v>113</v>
      </c>
      <c r="O517" t="s">
        <v>119</v>
      </c>
      <c r="P517">
        <v>11</v>
      </c>
      <c r="Q517" t="s">
        <v>95</v>
      </c>
      <c r="R517">
        <v>1</v>
      </c>
      <c r="S517" t="s">
        <v>96</v>
      </c>
      <c r="T517">
        <v>6</v>
      </c>
      <c r="U517" t="s">
        <v>266</v>
      </c>
      <c r="V517">
        <v>70</v>
      </c>
      <c r="W517" t="s">
        <v>267</v>
      </c>
      <c r="X517">
        <v>3</v>
      </c>
      <c r="Y517" t="s">
        <v>240</v>
      </c>
      <c r="Z517">
        <v>1994</v>
      </c>
      <c r="AA517">
        <v>542</v>
      </c>
      <c r="AB517">
        <v>5137660000</v>
      </c>
      <c r="AC517">
        <v>91</v>
      </c>
      <c r="AD517" t="s">
        <v>320</v>
      </c>
      <c r="AE517" t="s">
        <v>155</v>
      </c>
      <c r="AF517" t="s">
        <v>156</v>
      </c>
      <c r="AG517" t="s">
        <v>297</v>
      </c>
      <c r="AH517" t="s">
        <v>103</v>
      </c>
      <c r="AI517">
        <v>54</v>
      </c>
      <c r="AJ517">
        <v>54</v>
      </c>
      <c r="AK517">
        <v>54</v>
      </c>
      <c r="AL517">
        <v>58</v>
      </c>
      <c r="AM517">
        <v>58</v>
      </c>
      <c r="AN517">
        <v>61</v>
      </c>
      <c r="AO517">
        <v>62</v>
      </c>
      <c r="AP517">
        <v>62</v>
      </c>
      <c r="AQ517">
        <v>62</v>
      </c>
      <c r="AR517">
        <v>62</v>
      </c>
      <c r="AS517">
        <v>62</v>
      </c>
      <c r="AT517">
        <v>60</v>
      </c>
      <c r="AU517">
        <v>54</v>
      </c>
      <c r="AV517">
        <v>52</v>
      </c>
      <c r="AW517">
        <v>54</v>
      </c>
      <c r="AX517">
        <v>55</v>
      </c>
      <c r="AY517">
        <v>57</v>
      </c>
      <c r="AZ517">
        <v>54</v>
      </c>
      <c r="BA517">
        <v>54</v>
      </c>
      <c r="BB517">
        <v>54</v>
      </c>
      <c r="BC517">
        <v>54</v>
      </c>
      <c r="BD517">
        <v>54</v>
      </c>
      <c r="BE517">
        <v>54</v>
      </c>
      <c r="BF517">
        <v>54</v>
      </c>
      <c r="BG517">
        <v>53</v>
      </c>
      <c r="BH517">
        <v>53</v>
      </c>
      <c r="BI517">
        <v>60</v>
      </c>
      <c r="BJ517">
        <v>65</v>
      </c>
      <c r="BK517">
        <v>67</v>
      </c>
      <c r="BL517">
        <v>74</v>
      </c>
      <c r="BM517">
        <v>74</v>
      </c>
      <c r="BN517">
        <v>64</v>
      </c>
      <c r="BO517">
        <v>60</v>
      </c>
      <c r="BP517">
        <v>60</v>
      </c>
      <c r="BQ517">
        <v>62</v>
      </c>
      <c r="BR517">
        <v>62</v>
      </c>
      <c r="BS517">
        <v>63</v>
      </c>
      <c r="BT517">
        <v>63</v>
      </c>
      <c r="BU517">
        <v>58</v>
      </c>
      <c r="BV517">
        <v>58</v>
      </c>
      <c r="BW517">
        <v>61</v>
      </c>
      <c r="BX517">
        <v>62</v>
      </c>
      <c r="BY517">
        <v>64</v>
      </c>
      <c r="BZ517">
        <v>68</v>
      </c>
      <c r="CA517">
        <v>59.31818181818182</v>
      </c>
      <c r="CB517">
        <v>60</v>
      </c>
      <c r="CC517">
        <v>5.364711255034547</v>
      </c>
      <c r="CD517">
        <v>9.0439576713226083E-2</v>
      </c>
      <c r="CE517">
        <v>52</v>
      </c>
      <c r="CF517">
        <v>74</v>
      </c>
      <c r="CG517">
        <v>22</v>
      </c>
      <c r="CH517">
        <v>14</v>
      </c>
      <c r="CI517">
        <v>14</v>
      </c>
    </row>
    <row r="518" spans="1:87" x14ac:dyDescent="0.25">
      <c r="A518">
        <v>733</v>
      </c>
      <c r="B518">
        <v>352811</v>
      </c>
      <c r="C518" t="s">
        <v>1770</v>
      </c>
      <c r="D518" t="s">
        <v>1771</v>
      </c>
      <c r="E518" t="s">
        <v>1772</v>
      </c>
      <c r="F518">
        <v>73.11</v>
      </c>
      <c r="G518" t="s">
        <v>237</v>
      </c>
      <c r="H518">
        <v>73.099999999999994</v>
      </c>
      <c r="I518" t="s">
        <v>115</v>
      </c>
      <c r="J518">
        <v>73</v>
      </c>
      <c r="K518" t="s">
        <v>116</v>
      </c>
      <c r="L518" t="s">
        <v>117</v>
      </c>
      <c r="M518" t="s">
        <v>118</v>
      </c>
      <c r="N518">
        <v>113</v>
      </c>
      <c r="O518" t="s">
        <v>119</v>
      </c>
      <c r="P518">
        <v>11</v>
      </c>
      <c r="Q518" t="s">
        <v>95</v>
      </c>
      <c r="R518">
        <v>1</v>
      </c>
      <c r="S518" t="s">
        <v>96</v>
      </c>
      <c r="T518">
        <v>7</v>
      </c>
      <c r="U518" t="s">
        <v>575</v>
      </c>
      <c r="V518">
        <v>20</v>
      </c>
      <c r="W518" t="s">
        <v>576</v>
      </c>
      <c r="X518">
        <v>2</v>
      </c>
      <c r="Y518" t="s">
        <v>255</v>
      </c>
      <c r="Z518">
        <v>2008</v>
      </c>
      <c r="AA518">
        <v>1</v>
      </c>
      <c r="AB518">
        <v>36650000</v>
      </c>
      <c r="AC518">
        <v>11</v>
      </c>
      <c r="AD518" t="s">
        <v>85</v>
      </c>
      <c r="AE518" t="s">
        <v>104</v>
      </c>
      <c r="AF518" t="s">
        <v>274</v>
      </c>
      <c r="AG518" t="s">
        <v>136</v>
      </c>
      <c r="AH518" t="s">
        <v>175</v>
      </c>
      <c r="AI518">
        <v>200</v>
      </c>
      <c r="AJ518">
        <v>213</v>
      </c>
      <c r="AK518">
        <v>201</v>
      </c>
      <c r="AL518">
        <v>201</v>
      </c>
      <c r="AM518">
        <v>200</v>
      </c>
      <c r="AN518">
        <v>201</v>
      </c>
      <c r="AO518">
        <v>201</v>
      </c>
      <c r="AP518">
        <v>201</v>
      </c>
      <c r="AQ518">
        <v>210</v>
      </c>
      <c r="AR518">
        <v>200</v>
      </c>
      <c r="AS518">
        <v>210</v>
      </c>
      <c r="AT518">
        <v>200</v>
      </c>
      <c r="AU518">
        <v>213</v>
      </c>
      <c r="AV518">
        <v>200</v>
      </c>
      <c r="AW518">
        <v>203</v>
      </c>
      <c r="AX518">
        <v>201</v>
      </c>
      <c r="AY518">
        <v>201</v>
      </c>
      <c r="AZ518">
        <v>211</v>
      </c>
      <c r="BA518">
        <v>212</v>
      </c>
      <c r="BB518">
        <v>202</v>
      </c>
      <c r="BC518">
        <v>200</v>
      </c>
      <c r="BD518">
        <v>213</v>
      </c>
      <c r="BE518">
        <v>209</v>
      </c>
      <c r="BF518">
        <v>211</v>
      </c>
      <c r="BG518">
        <v>210</v>
      </c>
      <c r="BH518">
        <v>211</v>
      </c>
      <c r="BI518">
        <v>200</v>
      </c>
      <c r="BJ518">
        <v>202</v>
      </c>
      <c r="BK518">
        <v>201</v>
      </c>
      <c r="BL518">
        <v>202</v>
      </c>
      <c r="BM518">
        <v>200</v>
      </c>
      <c r="BN518">
        <v>159</v>
      </c>
      <c r="BO518">
        <v>200</v>
      </c>
      <c r="BP518">
        <v>212</v>
      </c>
      <c r="BQ518">
        <v>213</v>
      </c>
      <c r="BR518">
        <v>200</v>
      </c>
      <c r="BS518">
        <v>201</v>
      </c>
      <c r="BT518">
        <v>201</v>
      </c>
      <c r="BU518">
        <v>213</v>
      </c>
      <c r="BV518">
        <v>200</v>
      </c>
      <c r="BW518">
        <v>203</v>
      </c>
      <c r="BX518">
        <v>200</v>
      </c>
      <c r="BY518">
        <v>203</v>
      </c>
      <c r="BZ518">
        <v>200</v>
      </c>
      <c r="CA518">
        <v>203.29545454545453</v>
      </c>
      <c r="CB518">
        <v>201</v>
      </c>
      <c r="CC518">
        <v>8.5306003100044858</v>
      </c>
      <c r="CD518">
        <v>4.1961589003934867E-2</v>
      </c>
      <c r="CE518">
        <v>159</v>
      </c>
      <c r="CF518">
        <v>213</v>
      </c>
      <c r="CG518">
        <v>54</v>
      </c>
      <c r="CH518">
        <v>0</v>
      </c>
      <c r="CI518">
        <v>0</v>
      </c>
    </row>
    <row r="519" spans="1:87" x14ac:dyDescent="0.25">
      <c r="A519">
        <v>734</v>
      </c>
      <c r="B519">
        <v>355525</v>
      </c>
      <c r="C519" t="s">
        <v>1773</v>
      </c>
      <c r="D519" t="s">
        <v>1774</v>
      </c>
      <c r="E519" t="s">
        <v>1775</v>
      </c>
      <c r="F519">
        <v>47.74</v>
      </c>
      <c r="G519" t="s">
        <v>1776</v>
      </c>
      <c r="H519">
        <v>47.7</v>
      </c>
      <c r="I519" t="s">
        <v>279</v>
      </c>
      <c r="J519">
        <v>47</v>
      </c>
      <c r="K519" t="s">
        <v>280</v>
      </c>
      <c r="L519" t="s">
        <v>281</v>
      </c>
      <c r="M519" t="s">
        <v>282</v>
      </c>
      <c r="N519">
        <v>113</v>
      </c>
      <c r="O519" t="s">
        <v>119</v>
      </c>
      <c r="P519">
        <v>11</v>
      </c>
      <c r="Q519" t="s">
        <v>95</v>
      </c>
      <c r="R519">
        <v>1</v>
      </c>
      <c r="S519" t="s">
        <v>96</v>
      </c>
      <c r="T519">
        <v>1</v>
      </c>
      <c r="U519" t="s">
        <v>97</v>
      </c>
      <c r="V519">
        <v>11</v>
      </c>
      <c r="W519" t="s">
        <v>97</v>
      </c>
      <c r="X519">
        <v>1</v>
      </c>
      <c r="Y519" t="s">
        <v>98</v>
      </c>
      <c r="Z519">
        <v>2013</v>
      </c>
      <c r="AA519">
        <v>6</v>
      </c>
      <c r="AB519">
        <v>533690000</v>
      </c>
      <c r="AC519">
        <v>22</v>
      </c>
      <c r="AD519" t="s">
        <v>195</v>
      </c>
      <c r="AE519" t="s">
        <v>121</v>
      </c>
      <c r="AF519" t="s">
        <v>122</v>
      </c>
      <c r="AG519" t="s">
        <v>102</v>
      </c>
      <c r="AH519" t="s">
        <v>175</v>
      </c>
      <c r="AI519">
        <v>22</v>
      </c>
      <c r="AJ519">
        <v>27</v>
      </c>
      <c r="AK519">
        <v>27</v>
      </c>
      <c r="AL519">
        <v>27</v>
      </c>
      <c r="AM519">
        <v>27</v>
      </c>
      <c r="AN519">
        <v>22</v>
      </c>
      <c r="AO519">
        <v>22</v>
      </c>
      <c r="AP519">
        <v>22</v>
      </c>
      <c r="AQ519">
        <v>22</v>
      </c>
      <c r="AR519">
        <v>16</v>
      </c>
      <c r="AS519">
        <v>16</v>
      </c>
      <c r="AT519">
        <v>17</v>
      </c>
      <c r="AU519">
        <v>14</v>
      </c>
      <c r="AV519">
        <v>14</v>
      </c>
      <c r="AW519">
        <v>14</v>
      </c>
      <c r="AX519">
        <v>14</v>
      </c>
      <c r="AY519">
        <v>14</v>
      </c>
      <c r="AZ519">
        <v>14</v>
      </c>
      <c r="BA519">
        <v>14</v>
      </c>
      <c r="BB519">
        <v>14</v>
      </c>
      <c r="BC519">
        <v>14</v>
      </c>
      <c r="BD519">
        <v>14</v>
      </c>
      <c r="BE519">
        <v>14</v>
      </c>
      <c r="BF519">
        <v>14</v>
      </c>
      <c r="BG519">
        <v>14</v>
      </c>
      <c r="BH519">
        <v>14</v>
      </c>
      <c r="BI519">
        <v>14</v>
      </c>
      <c r="BJ519">
        <v>14</v>
      </c>
      <c r="BK519">
        <v>14</v>
      </c>
      <c r="BL519">
        <v>14</v>
      </c>
      <c r="BM519">
        <v>14</v>
      </c>
      <c r="BN519">
        <v>14</v>
      </c>
      <c r="BO519">
        <v>14</v>
      </c>
      <c r="BP519">
        <v>14</v>
      </c>
      <c r="BQ519">
        <v>14</v>
      </c>
      <c r="BR519">
        <v>14</v>
      </c>
      <c r="BS519">
        <v>15</v>
      </c>
      <c r="BT519">
        <v>14</v>
      </c>
      <c r="BU519">
        <v>14</v>
      </c>
      <c r="BV519">
        <v>14</v>
      </c>
      <c r="BW519">
        <v>13</v>
      </c>
      <c r="BX519">
        <v>13</v>
      </c>
      <c r="BY519">
        <v>13</v>
      </c>
      <c r="BZ519">
        <v>13</v>
      </c>
      <c r="CA519">
        <v>16.18181818181818</v>
      </c>
      <c r="CB519">
        <v>14</v>
      </c>
      <c r="CC519">
        <v>4.3362867368115516</v>
      </c>
      <c r="CD519">
        <v>0.26797277587037682</v>
      </c>
      <c r="CE519">
        <v>13</v>
      </c>
      <c r="CF519">
        <v>27</v>
      </c>
      <c r="CG519">
        <v>14</v>
      </c>
      <c r="CH519">
        <v>-9</v>
      </c>
      <c r="CI519">
        <v>9</v>
      </c>
    </row>
    <row r="520" spans="1:87" x14ac:dyDescent="0.25">
      <c r="A520">
        <v>735</v>
      </c>
      <c r="B520">
        <v>355560</v>
      </c>
      <c r="C520" t="s">
        <v>1777</v>
      </c>
      <c r="D520" t="s">
        <v>1778</v>
      </c>
      <c r="E520" t="s">
        <v>1779</v>
      </c>
      <c r="F520">
        <v>84.12</v>
      </c>
      <c r="G520" t="s">
        <v>337</v>
      </c>
      <c r="H520">
        <v>84.1</v>
      </c>
      <c r="I520" t="s">
        <v>338</v>
      </c>
      <c r="J520">
        <v>84</v>
      </c>
      <c r="K520" t="s">
        <v>339</v>
      </c>
      <c r="L520" t="s">
        <v>340</v>
      </c>
      <c r="M520" t="s">
        <v>341</v>
      </c>
      <c r="N520">
        <v>312</v>
      </c>
      <c r="O520" t="s">
        <v>204</v>
      </c>
      <c r="P520">
        <v>31</v>
      </c>
      <c r="Q520" t="s">
        <v>205</v>
      </c>
      <c r="R520">
        <v>3</v>
      </c>
      <c r="S520" t="s">
        <v>206</v>
      </c>
      <c r="T520">
        <v>19</v>
      </c>
      <c r="U520" t="s">
        <v>737</v>
      </c>
      <c r="V520">
        <v>20</v>
      </c>
      <c r="W520" t="s">
        <v>576</v>
      </c>
      <c r="X520">
        <v>2</v>
      </c>
      <c r="Y520" t="s">
        <v>255</v>
      </c>
      <c r="Z520">
        <v>1990</v>
      </c>
      <c r="AA520">
        <v>128</v>
      </c>
      <c r="AC520">
        <v>61</v>
      </c>
      <c r="AD520" t="s">
        <v>145</v>
      </c>
      <c r="AE520" t="s">
        <v>146</v>
      </c>
      <c r="AF520" t="s">
        <v>147</v>
      </c>
      <c r="AG520" t="s">
        <v>163</v>
      </c>
      <c r="AH520" t="s">
        <v>144</v>
      </c>
      <c r="AI520">
        <v>15</v>
      </c>
      <c r="AJ520">
        <v>15</v>
      </c>
      <c r="AK520">
        <v>15</v>
      </c>
      <c r="AL520">
        <v>15</v>
      </c>
      <c r="AM520">
        <v>15</v>
      </c>
      <c r="AN520">
        <v>15</v>
      </c>
      <c r="AO520">
        <v>15</v>
      </c>
      <c r="AP520">
        <v>15</v>
      </c>
      <c r="AQ520">
        <v>15</v>
      </c>
      <c r="AR520">
        <v>15</v>
      </c>
      <c r="AS520">
        <v>15</v>
      </c>
      <c r="AT520">
        <v>15</v>
      </c>
      <c r="AU520">
        <v>15</v>
      </c>
      <c r="AV520">
        <v>15</v>
      </c>
      <c r="AW520">
        <v>15</v>
      </c>
      <c r="AX520">
        <v>15</v>
      </c>
      <c r="AY520">
        <v>15</v>
      </c>
      <c r="AZ520">
        <v>15</v>
      </c>
      <c r="BA520">
        <v>15</v>
      </c>
      <c r="BB520">
        <v>15</v>
      </c>
      <c r="BC520">
        <v>15</v>
      </c>
      <c r="BD520">
        <v>15</v>
      </c>
      <c r="BE520">
        <v>15</v>
      </c>
      <c r="BF520">
        <v>15</v>
      </c>
      <c r="BG520">
        <v>15</v>
      </c>
      <c r="BH520">
        <v>15</v>
      </c>
      <c r="BI520">
        <v>15</v>
      </c>
      <c r="BJ520">
        <v>15</v>
      </c>
      <c r="BK520">
        <v>15</v>
      </c>
      <c r="BL520">
        <v>15</v>
      </c>
      <c r="BM520">
        <v>15</v>
      </c>
      <c r="BN520">
        <v>15</v>
      </c>
      <c r="BO520">
        <v>15</v>
      </c>
      <c r="BP520">
        <v>15</v>
      </c>
      <c r="BQ520">
        <v>15</v>
      </c>
      <c r="BR520">
        <v>15</v>
      </c>
      <c r="BS520">
        <v>15</v>
      </c>
      <c r="BT520">
        <v>15</v>
      </c>
      <c r="BU520">
        <v>15</v>
      </c>
      <c r="BV520">
        <v>15</v>
      </c>
      <c r="BW520">
        <v>15</v>
      </c>
      <c r="BX520">
        <v>15</v>
      </c>
      <c r="BY520">
        <v>15</v>
      </c>
      <c r="BZ520">
        <v>15</v>
      </c>
      <c r="CA520">
        <v>15</v>
      </c>
      <c r="CB520">
        <v>15</v>
      </c>
      <c r="CC520">
        <v>0</v>
      </c>
      <c r="CD520">
        <v>0</v>
      </c>
      <c r="CE520">
        <v>15</v>
      </c>
      <c r="CF520">
        <v>15</v>
      </c>
      <c r="CG520">
        <v>0</v>
      </c>
      <c r="CH520">
        <v>0</v>
      </c>
      <c r="CI520">
        <v>0</v>
      </c>
    </row>
    <row r="521" spans="1:87" x14ac:dyDescent="0.25">
      <c r="A521">
        <v>736</v>
      </c>
      <c r="B521">
        <v>355795</v>
      </c>
      <c r="C521" t="s">
        <v>1780</v>
      </c>
      <c r="D521" t="s">
        <v>1781</v>
      </c>
      <c r="E521" t="s">
        <v>1782</v>
      </c>
      <c r="F521">
        <v>85.59</v>
      </c>
      <c r="G521" t="s">
        <v>1481</v>
      </c>
      <c r="H521">
        <v>85.5</v>
      </c>
      <c r="I521" t="s">
        <v>1482</v>
      </c>
      <c r="J521">
        <v>85</v>
      </c>
      <c r="K521" t="s">
        <v>201</v>
      </c>
      <c r="L521" t="s">
        <v>202</v>
      </c>
      <c r="M521" t="s">
        <v>203</v>
      </c>
      <c r="N521">
        <v>113</v>
      </c>
      <c r="O521" t="s">
        <v>119</v>
      </c>
      <c r="P521">
        <v>11</v>
      </c>
      <c r="Q521" t="s">
        <v>95</v>
      </c>
      <c r="R521">
        <v>1</v>
      </c>
      <c r="S521" t="s">
        <v>96</v>
      </c>
      <c r="T521">
        <v>6</v>
      </c>
      <c r="U521" t="s">
        <v>266</v>
      </c>
      <c r="V521">
        <v>70</v>
      </c>
      <c r="W521" t="s">
        <v>267</v>
      </c>
      <c r="X521">
        <v>3</v>
      </c>
      <c r="Y521" t="s">
        <v>240</v>
      </c>
      <c r="Z521">
        <v>2013</v>
      </c>
      <c r="AA521">
        <v>1</v>
      </c>
      <c r="AB521">
        <v>459270000</v>
      </c>
      <c r="AC521">
        <v>11</v>
      </c>
      <c r="AD521" t="s">
        <v>85</v>
      </c>
      <c r="AE521" t="s">
        <v>125</v>
      </c>
      <c r="AF521" t="s">
        <v>135</v>
      </c>
      <c r="AG521" t="s">
        <v>102</v>
      </c>
      <c r="AH521" t="s">
        <v>175</v>
      </c>
      <c r="AI521">
        <v>61</v>
      </c>
      <c r="AJ521">
        <v>62</v>
      </c>
      <c r="AK521">
        <v>62</v>
      </c>
      <c r="AL521">
        <v>62</v>
      </c>
      <c r="AM521">
        <v>62</v>
      </c>
      <c r="AN521">
        <v>62</v>
      </c>
      <c r="AO521">
        <v>62</v>
      </c>
      <c r="AP521">
        <v>62</v>
      </c>
      <c r="AQ521">
        <v>62</v>
      </c>
      <c r="AR521">
        <v>62</v>
      </c>
      <c r="AS521">
        <v>62</v>
      </c>
      <c r="AT521">
        <v>62</v>
      </c>
      <c r="AU521">
        <v>62</v>
      </c>
      <c r="AV521">
        <v>62</v>
      </c>
      <c r="AW521">
        <v>62</v>
      </c>
      <c r="AX521">
        <v>62</v>
      </c>
      <c r="AY521">
        <v>62</v>
      </c>
      <c r="AZ521">
        <v>62</v>
      </c>
      <c r="BA521">
        <v>62</v>
      </c>
      <c r="BB521">
        <v>62</v>
      </c>
      <c r="BC521">
        <v>62</v>
      </c>
      <c r="BD521">
        <v>62</v>
      </c>
      <c r="BE521">
        <v>62</v>
      </c>
      <c r="BF521">
        <v>62</v>
      </c>
      <c r="BG521">
        <v>62</v>
      </c>
      <c r="BH521">
        <v>62</v>
      </c>
      <c r="BI521">
        <v>62</v>
      </c>
      <c r="BJ521">
        <v>62</v>
      </c>
      <c r="BK521">
        <v>62</v>
      </c>
      <c r="BL521">
        <v>62</v>
      </c>
      <c r="BM521">
        <v>62</v>
      </c>
      <c r="BN521">
        <v>62</v>
      </c>
      <c r="BO521">
        <v>62</v>
      </c>
      <c r="BP521">
        <v>62</v>
      </c>
      <c r="BQ521">
        <v>62</v>
      </c>
      <c r="BR521">
        <v>62</v>
      </c>
      <c r="BS521">
        <v>62</v>
      </c>
      <c r="BT521">
        <v>32</v>
      </c>
      <c r="BU521">
        <v>158</v>
      </c>
      <c r="BV521">
        <v>158</v>
      </c>
      <c r="BW521">
        <v>157</v>
      </c>
      <c r="BX521">
        <v>157</v>
      </c>
      <c r="BY521">
        <v>157</v>
      </c>
      <c r="BZ521">
        <v>157</v>
      </c>
      <c r="CA521">
        <v>74.295454545454547</v>
      </c>
      <c r="CB521">
        <v>62</v>
      </c>
      <c r="CC521">
        <v>33.681531441632814</v>
      </c>
      <c r="CD521">
        <v>0.45334578875247594</v>
      </c>
      <c r="CE521">
        <v>32</v>
      </c>
      <c r="CF521">
        <v>158</v>
      </c>
      <c r="CG521">
        <v>126</v>
      </c>
      <c r="CH521">
        <v>96</v>
      </c>
      <c r="CI521">
        <v>96</v>
      </c>
    </row>
    <row r="522" spans="1:87" x14ac:dyDescent="0.25">
      <c r="A522">
        <v>737</v>
      </c>
      <c r="B522">
        <v>356364</v>
      </c>
      <c r="C522" t="s">
        <v>1783</v>
      </c>
      <c r="D522" t="s">
        <v>1784</v>
      </c>
      <c r="E522" t="s">
        <v>1785</v>
      </c>
      <c r="F522">
        <v>85.59</v>
      </c>
      <c r="G522" t="s">
        <v>1481</v>
      </c>
      <c r="H522">
        <v>85.5</v>
      </c>
      <c r="I522" t="s">
        <v>1482</v>
      </c>
      <c r="J522">
        <v>85</v>
      </c>
      <c r="K522" t="s">
        <v>201</v>
      </c>
      <c r="L522" t="s">
        <v>202</v>
      </c>
      <c r="M522" t="s">
        <v>203</v>
      </c>
      <c r="N522">
        <v>129</v>
      </c>
      <c r="O522" t="s">
        <v>1786</v>
      </c>
      <c r="P522">
        <v>12</v>
      </c>
      <c r="Q522" t="s">
        <v>1787</v>
      </c>
      <c r="R522">
        <v>1</v>
      </c>
      <c r="S522" t="s">
        <v>96</v>
      </c>
      <c r="T522">
        <v>13</v>
      </c>
      <c r="U522" t="s">
        <v>133</v>
      </c>
      <c r="V522">
        <v>12</v>
      </c>
      <c r="W522" t="s">
        <v>133</v>
      </c>
      <c r="X522">
        <v>1</v>
      </c>
      <c r="Y522" t="s">
        <v>98</v>
      </c>
      <c r="Z522">
        <v>2022</v>
      </c>
      <c r="AA522">
        <v>3</v>
      </c>
      <c r="AB522">
        <v>39610000</v>
      </c>
      <c r="AC522">
        <v>15</v>
      </c>
      <c r="AD522" t="s">
        <v>173</v>
      </c>
      <c r="AE522" t="s">
        <v>104</v>
      </c>
      <c r="AF522" t="s">
        <v>274</v>
      </c>
      <c r="AG522" t="s">
        <v>123</v>
      </c>
      <c r="AH522" t="s">
        <v>175</v>
      </c>
      <c r="AI522">
        <v>40</v>
      </c>
      <c r="AJ522">
        <v>40</v>
      </c>
      <c r="AK522">
        <v>40</v>
      </c>
      <c r="AL522">
        <v>40</v>
      </c>
      <c r="AM522">
        <v>40</v>
      </c>
      <c r="AN522">
        <v>41</v>
      </c>
      <c r="AO522">
        <v>40</v>
      </c>
      <c r="AP522">
        <v>40</v>
      </c>
      <c r="AQ522">
        <v>40</v>
      </c>
      <c r="AR522">
        <v>41</v>
      </c>
      <c r="AS522">
        <v>40</v>
      </c>
      <c r="AT522">
        <v>40</v>
      </c>
      <c r="AU522">
        <v>40</v>
      </c>
      <c r="AV522">
        <v>40</v>
      </c>
      <c r="AW522">
        <v>40</v>
      </c>
      <c r="AX522">
        <v>40</v>
      </c>
      <c r="AY522">
        <v>40</v>
      </c>
      <c r="AZ522">
        <v>40</v>
      </c>
      <c r="BA522">
        <v>41</v>
      </c>
      <c r="BB522">
        <v>40</v>
      </c>
      <c r="BC522">
        <v>41</v>
      </c>
      <c r="BD522">
        <v>40</v>
      </c>
      <c r="BE522">
        <v>40</v>
      </c>
      <c r="BF522">
        <v>40</v>
      </c>
      <c r="BG522">
        <v>41</v>
      </c>
      <c r="BH522">
        <v>41</v>
      </c>
      <c r="BI522">
        <v>40</v>
      </c>
      <c r="BJ522">
        <v>40</v>
      </c>
      <c r="BK522">
        <v>40</v>
      </c>
      <c r="BL522">
        <v>40</v>
      </c>
      <c r="BM522">
        <v>40</v>
      </c>
      <c r="BN522">
        <v>41</v>
      </c>
      <c r="BO522">
        <v>40</v>
      </c>
      <c r="BP522">
        <v>40</v>
      </c>
      <c r="BQ522">
        <v>40</v>
      </c>
      <c r="BR522">
        <v>40</v>
      </c>
      <c r="BS522">
        <v>40</v>
      </c>
      <c r="BT522">
        <v>41</v>
      </c>
      <c r="BU522">
        <v>41</v>
      </c>
      <c r="BV522">
        <v>40</v>
      </c>
      <c r="BW522">
        <v>41</v>
      </c>
      <c r="BX522">
        <v>41</v>
      </c>
      <c r="BY522">
        <v>41</v>
      </c>
      <c r="BZ522">
        <v>2</v>
      </c>
      <c r="CA522">
        <v>39.409090909090907</v>
      </c>
      <c r="CB522">
        <v>40</v>
      </c>
      <c r="CC522">
        <v>5.7881923989581825</v>
      </c>
      <c r="CD522">
        <v>0.14687454760908883</v>
      </c>
      <c r="CE522">
        <v>2</v>
      </c>
      <c r="CF522">
        <v>41</v>
      </c>
      <c r="CG522">
        <v>39</v>
      </c>
      <c r="CH522">
        <v>-38</v>
      </c>
      <c r="CI522">
        <v>38</v>
      </c>
    </row>
    <row r="523" spans="1:87" x14ac:dyDescent="0.25">
      <c r="A523">
        <v>738</v>
      </c>
      <c r="B523">
        <v>357108</v>
      </c>
      <c r="C523" t="s">
        <v>1788</v>
      </c>
      <c r="D523" t="s">
        <v>1789</v>
      </c>
      <c r="E523" t="s">
        <v>1790</v>
      </c>
      <c r="F523">
        <v>74.989999999999995</v>
      </c>
      <c r="G523" t="s">
        <v>1791</v>
      </c>
      <c r="H523">
        <v>74.900000000000006</v>
      </c>
      <c r="I523" t="s">
        <v>1791</v>
      </c>
      <c r="J523">
        <v>74</v>
      </c>
      <c r="K523" t="s">
        <v>1792</v>
      </c>
      <c r="L523" t="s">
        <v>117</v>
      </c>
      <c r="M523" t="s">
        <v>118</v>
      </c>
      <c r="N523">
        <v>113</v>
      </c>
      <c r="O523" t="s">
        <v>119</v>
      </c>
      <c r="P523">
        <v>11</v>
      </c>
      <c r="Q523" t="s">
        <v>95</v>
      </c>
      <c r="R523">
        <v>1</v>
      </c>
      <c r="S523" t="s">
        <v>96</v>
      </c>
      <c r="T523">
        <v>13</v>
      </c>
      <c r="U523" t="s">
        <v>133</v>
      </c>
      <c r="V523">
        <v>12</v>
      </c>
      <c r="W523" t="s">
        <v>133</v>
      </c>
      <c r="X523">
        <v>1</v>
      </c>
      <c r="Y523" t="s">
        <v>98</v>
      </c>
      <c r="Z523">
        <v>2019</v>
      </c>
      <c r="AB523">
        <v>3930000</v>
      </c>
      <c r="AC523">
        <v>0</v>
      </c>
      <c r="AD523" t="s">
        <v>147</v>
      </c>
      <c r="AE523" t="s">
        <v>85</v>
      </c>
      <c r="AF523" t="s">
        <v>356</v>
      </c>
      <c r="AG523" t="s">
        <v>233</v>
      </c>
      <c r="AH523" t="s">
        <v>144</v>
      </c>
      <c r="AI523">
        <v>84</v>
      </c>
      <c r="AJ523">
        <v>91</v>
      </c>
      <c r="AK523">
        <v>93</v>
      </c>
      <c r="AL523">
        <v>81</v>
      </c>
      <c r="AM523">
        <v>76</v>
      </c>
      <c r="AN523">
        <v>92</v>
      </c>
      <c r="AO523">
        <v>89</v>
      </c>
      <c r="AP523">
        <v>83</v>
      </c>
      <c r="AQ523">
        <v>93</v>
      </c>
      <c r="AR523">
        <v>90</v>
      </c>
      <c r="AS523">
        <v>72</v>
      </c>
      <c r="AT523">
        <v>93</v>
      </c>
      <c r="AU523">
        <v>88</v>
      </c>
      <c r="AV523">
        <v>82</v>
      </c>
      <c r="AW523">
        <v>93</v>
      </c>
      <c r="AX523">
        <v>92</v>
      </c>
      <c r="AY523">
        <v>94</v>
      </c>
      <c r="AZ523">
        <v>94</v>
      </c>
      <c r="BA523">
        <v>93</v>
      </c>
      <c r="BB523">
        <v>93</v>
      </c>
      <c r="BC523">
        <v>92</v>
      </c>
      <c r="BD523">
        <v>93</v>
      </c>
      <c r="BE523">
        <v>95</v>
      </c>
      <c r="BF523">
        <v>95</v>
      </c>
      <c r="BG523">
        <v>97</v>
      </c>
      <c r="BH523">
        <v>94</v>
      </c>
      <c r="BI523">
        <v>95</v>
      </c>
      <c r="BJ523">
        <v>93</v>
      </c>
      <c r="BK523">
        <v>95</v>
      </c>
      <c r="BL523">
        <v>95</v>
      </c>
      <c r="BM523">
        <v>94</v>
      </c>
      <c r="BN523">
        <v>96</v>
      </c>
      <c r="BO523">
        <v>94</v>
      </c>
      <c r="BP523">
        <v>96</v>
      </c>
      <c r="BQ523">
        <v>95</v>
      </c>
      <c r="BR523">
        <v>95</v>
      </c>
      <c r="BS523">
        <v>93</v>
      </c>
      <c r="BT523">
        <v>90</v>
      </c>
      <c r="BU523">
        <v>93</v>
      </c>
      <c r="BV523">
        <v>91</v>
      </c>
      <c r="BW523">
        <v>93</v>
      </c>
      <c r="BX523">
        <v>93</v>
      </c>
      <c r="BY523">
        <v>95</v>
      </c>
      <c r="BZ523">
        <v>93</v>
      </c>
      <c r="CA523">
        <v>91.38636363636364</v>
      </c>
      <c r="CB523">
        <v>93</v>
      </c>
      <c r="CC523">
        <v>5.2880554701507432</v>
      </c>
      <c r="CD523">
        <v>5.7864819867354561E-2</v>
      </c>
      <c r="CE523">
        <v>72</v>
      </c>
      <c r="CF523">
        <v>97</v>
      </c>
      <c r="CG523">
        <v>25</v>
      </c>
      <c r="CH523">
        <v>9</v>
      </c>
      <c r="CI523">
        <v>9</v>
      </c>
    </row>
    <row r="524" spans="1:87" x14ac:dyDescent="0.25">
      <c r="A524">
        <v>740</v>
      </c>
      <c r="B524">
        <v>358572</v>
      </c>
      <c r="C524" t="s">
        <v>1793</v>
      </c>
      <c r="D524" t="s">
        <v>1794</v>
      </c>
      <c r="E524" t="s">
        <v>1795</v>
      </c>
      <c r="F524">
        <v>47.82</v>
      </c>
      <c r="G524" t="s">
        <v>1796</v>
      </c>
      <c r="H524">
        <v>47.8</v>
      </c>
      <c r="I524" t="s">
        <v>1763</v>
      </c>
      <c r="J524">
        <v>47</v>
      </c>
      <c r="K524" t="s">
        <v>280</v>
      </c>
      <c r="L524" t="s">
        <v>281</v>
      </c>
      <c r="M524" t="s">
        <v>282</v>
      </c>
      <c r="N524">
        <v>113</v>
      </c>
      <c r="O524" t="s">
        <v>119</v>
      </c>
      <c r="P524">
        <v>11</v>
      </c>
      <c r="Q524" t="s">
        <v>95</v>
      </c>
      <c r="R524">
        <v>1</v>
      </c>
      <c r="S524" t="s">
        <v>96</v>
      </c>
      <c r="T524">
        <v>13</v>
      </c>
      <c r="U524" t="s">
        <v>133</v>
      </c>
      <c r="V524">
        <v>12</v>
      </c>
      <c r="W524" t="s">
        <v>133</v>
      </c>
      <c r="X524">
        <v>1</v>
      </c>
      <c r="Y524" t="s">
        <v>98</v>
      </c>
      <c r="Z524">
        <v>2011</v>
      </c>
      <c r="AA524">
        <v>8</v>
      </c>
      <c r="AB524">
        <v>623210000</v>
      </c>
      <c r="AC524">
        <v>22</v>
      </c>
      <c r="AD524" t="s">
        <v>195</v>
      </c>
      <c r="AE524" t="s">
        <v>121</v>
      </c>
      <c r="AF524" t="s">
        <v>122</v>
      </c>
      <c r="AG524" t="s">
        <v>102</v>
      </c>
      <c r="AH524" t="s">
        <v>175</v>
      </c>
      <c r="AI524">
        <v>163</v>
      </c>
      <c r="AJ524">
        <v>163</v>
      </c>
      <c r="AK524">
        <v>166</v>
      </c>
      <c r="AL524">
        <v>166</v>
      </c>
      <c r="AM524">
        <v>166</v>
      </c>
      <c r="AN524">
        <v>166</v>
      </c>
      <c r="AO524">
        <v>168</v>
      </c>
      <c r="AP524">
        <v>168</v>
      </c>
      <c r="AQ524">
        <v>167</v>
      </c>
      <c r="AR524">
        <v>160</v>
      </c>
      <c r="AS524">
        <v>158</v>
      </c>
      <c r="AT524">
        <v>159</v>
      </c>
      <c r="AU524">
        <v>158</v>
      </c>
      <c r="AV524">
        <v>160</v>
      </c>
      <c r="AW524">
        <v>159</v>
      </c>
      <c r="AX524">
        <v>159</v>
      </c>
      <c r="AY524">
        <v>158</v>
      </c>
      <c r="AZ524">
        <v>159</v>
      </c>
      <c r="BA524">
        <v>160</v>
      </c>
      <c r="BB524">
        <v>162</v>
      </c>
      <c r="BC524">
        <v>172</v>
      </c>
      <c r="BD524">
        <v>165</v>
      </c>
      <c r="BE524">
        <v>162</v>
      </c>
      <c r="BF524">
        <v>162</v>
      </c>
      <c r="BG524">
        <v>169</v>
      </c>
      <c r="BH524">
        <v>165</v>
      </c>
      <c r="BI524">
        <v>169</v>
      </c>
      <c r="BJ524">
        <v>171</v>
      </c>
      <c r="BK524">
        <v>178</v>
      </c>
      <c r="BL524">
        <v>182</v>
      </c>
      <c r="BM524">
        <v>181</v>
      </c>
      <c r="BN524">
        <v>169</v>
      </c>
      <c r="BO524">
        <v>172</v>
      </c>
      <c r="BP524">
        <v>172</v>
      </c>
      <c r="BQ524">
        <v>170</v>
      </c>
      <c r="BR524">
        <v>171</v>
      </c>
      <c r="BS524">
        <v>172</v>
      </c>
      <c r="BT524">
        <v>172</v>
      </c>
      <c r="BU524">
        <v>180</v>
      </c>
      <c r="BV524">
        <v>171</v>
      </c>
      <c r="BW524">
        <v>171</v>
      </c>
      <c r="BX524">
        <v>181</v>
      </c>
      <c r="BY524">
        <v>185</v>
      </c>
      <c r="BZ524">
        <v>177</v>
      </c>
      <c r="CA524">
        <v>167.81818181818181</v>
      </c>
      <c r="CB524">
        <v>167.5</v>
      </c>
      <c r="CC524">
        <v>7.2793838458674376</v>
      </c>
      <c r="CD524">
        <v>4.337661013247119E-2</v>
      </c>
      <c r="CE524">
        <v>158</v>
      </c>
      <c r="CF524">
        <v>185</v>
      </c>
      <c r="CG524">
        <v>27</v>
      </c>
      <c r="CH524">
        <v>14</v>
      </c>
      <c r="CI524">
        <v>14</v>
      </c>
    </row>
    <row r="525" spans="1:87" x14ac:dyDescent="0.25">
      <c r="A525">
        <v>741</v>
      </c>
      <c r="B525">
        <v>362159</v>
      </c>
      <c r="C525" t="s">
        <v>1797</v>
      </c>
      <c r="D525" t="s">
        <v>1798</v>
      </c>
      <c r="E525" t="s">
        <v>1799</v>
      </c>
      <c r="F525">
        <v>63.1</v>
      </c>
      <c r="G525" t="s">
        <v>171</v>
      </c>
      <c r="H525">
        <v>63.1</v>
      </c>
      <c r="I525" t="s">
        <v>171</v>
      </c>
      <c r="J525">
        <v>63</v>
      </c>
      <c r="K525" t="s">
        <v>172</v>
      </c>
      <c r="L525" t="s">
        <v>131</v>
      </c>
      <c r="M525" t="s">
        <v>132</v>
      </c>
      <c r="N525">
        <v>113</v>
      </c>
      <c r="O525" t="s">
        <v>119</v>
      </c>
      <c r="P525">
        <v>11</v>
      </c>
      <c r="Q525" t="s">
        <v>95</v>
      </c>
      <c r="R525">
        <v>1</v>
      </c>
      <c r="S525" t="s">
        <v>96</v>
      </c>
      <c r="T525">
        <v>9</v>
      </c>
      <c r="U525" t="s">
        <v>372</v>
      </c>
      <c r="V525">
        <v>60</v>
      </c>
      <c r="W525" t="s">
        <v>239</v>
      </c>
      <c r="X525">
        <v>3</v>
      </c>
      <c r="Y525" t="s">
        <v>240</v>
      </c>
      <c r="Z525">
        <v>2007</v>
      </c>
      <c r="AA525">
        <v>7</v>
      </c>
      <c r="AB525">
        <v>88080000</v>
      </c>
      <c r="AC525">
        <v>22</v>
      </c>
      <c r="AD525" t="s">
        <v>195</v>
      </c>
      <c r="AE525" t="s">
        <v>110</v>
      </c>
      <c r="AF525" t="s">
        <v>174</v>
      </c>
      <c r="AG525" t="s">
        <v>136</v>
      </c>
      <c r="AH525" t="s">
        <v>175</v>
      </c>
      <c r="AI525">
        <v>108</v>
      </c>
      <c r="AJ525">
        <v>99</v>
      </c>
      <c r="AK525">
        <v>100</v>
      </c>
      <c r="AL525">
        <v>107</v>
      </c>
      <c r="AM525">
        <v>107</v>
      </c>
      <c r="AN525">
        <v>107</v>
      </c>
      <c r="AO525">
        <v>107</v>
      </c>
      <c r="AP525">
        <v>107</v>
      </c>
      <c r="AQ525">
        <v>107</v>
      </c>
      <c r="AR525">
        <v>107</v>
      </c>
      <c r="AS525">
        <v>107</v>
      </c>
      <c r="AT525">
        <v>107</v>
      </c>
      <c r="AU525">
        <v>107</v>
      </c>
      <c r="AV525">
        <v>107</v>
      </c>
      <c r="AW525">
        <v>107</v>
      </c>
      <c r="AX525">
        <v>107</v>
      </c>
      <c r="AY525">
        <v>107</v>
      </c>
      <c r="AZ525">
        <v>107</v>
      </c>
      <c r="BA525">
        <v>107</v>
      </c>
      <c r="BB525">
        <v>107</v>
      </c>
      <c r="BC525">
        <v>107</v>
      </c>
      <c r="BD525">
        <v>107</v>
      </c>
      <c r="BE525">
        <v>107</v>
      </c>
      <c r="BF525">
        <v>107</v>
      </c>
      <c r="BG525">
        <v>108</v>
      </c>
      <c r="BH525">
        <v>108</v>
      </c>
      <c r="BI525">
        <v>109</v>
      </c>
      <c r="BJ525">
        <v>109</v>
      </c>
      <c r="BK525">
        <v>109</v>
      </c>
      <c r="BL525">
        <v>109</v>
      </c>
      <c r="BM525">
        <v>109</v>
      </c>
      <c r="BN525">
        <v>109</v>
      </c>
      <c r="BO525">
        <v>109</v>
      </c>
      <c r="BP525">
        <v>109</v>
      </c>
      <c r="BQ525">
        <v>109</v>
      </c>
      <c r="BR525">
        <v>109</v>
      </c>
      <c r="BS525">
        <v>109</v>
      </c>
      <c r="BT525">
        <v>109</v>
      </c>
      <c r="BU525">
        <v>109</v>
      </c>
      <c r="BV525">
        <v>108</v>
      </c>
      <c r="BW525">
        <v>108</v>
      </c>
      <c r="BX525">
        <v>108</v>
      </c>
      <c r="BY525">
        <v>108</v>
      </c>
      <c r="BZ525">
        <v>108</v>
      </c>
      <c r="CA525">
        <v>107.43181818181819</v>
      </c>
      <c r="CB525">
        <v>107</v>
      </c>
      <c r="CC525">
        <v>1.957665045734243</v>
      </c>
      <c r="CD525">
        <v>1.8222395179248296E-2</v>
      </c>
      <c r="CE525">
        <v>99</v>
      </c>
      <c r="CF525">
        <v>109</v>
      </c>
      <c r="CG525">
        <v>10</v>
      </c>
      <c r="CH525">
        <v>0</v>
      </c>
      <c r="CI525">
        <v>0</v>
      </c>
    </row>
    <row r="526" spans="1:87" x14ac:dyDescent="0.25">
      <c r="A526">
        <v>744</v>
      </c>
      <c r="B526">
        <v>373538</v>
      </c>
      <c r="C526" t="s">
        <v>1800</v>
      </c>
      <c r="D526" t="s">
        <v>1801</v>
      </c>
      <c r="E526" t="s">
        <v>1802</v>
      </c>
      <c r="F526">
        <v>58.13</v>
      </c>
      <c r="G526" t="s">
        <v>108</v>
      </c>
      <c r="H526">
        <v>58.1</v>
      </c>
      <c r="I526" t="s">
        <v>90</v>
      </c>
      <c r="J526">
        <v>58</v>
      </c>
      <c r="K526" t="s">
        <v>91</v>
      </c>
      <c r="L526" t="s">
        <v>92</v>
      </c>
      <c r="M526" t="s">
        <v>93</v>
      </c>
      <c r="N526">
        <v>113</v>
      </c>
      <c r="O526" t="s">
        <v>119</v>
      </c>
      <c r="P526">
        <v>11</v>
      </c>
      <c r="Q526" t="s">
        <v>95</v>
      </c>
      <c r="R526">
        <v>1</v>
      </c>
      <c r="S526" t="s">
        <v>96</v>
      </c>
      <c r="T526">
        <v>1</v>
      </c>
      <c r="U526" t="s">
        <v>97</v>
      </c>
      <c r="V526">
        <v>11</v>
      </c>
      <c r="W526" t="s">
        <v>97</v>
      </c>
      <c r="X526">
        <v>1</v>
      </c>
      <c r="Y526" t="s">
        <v>98</v>
      </c>
      <c r="Z526">
        <v>2012</v>
      </c>
      <c r="AA526">
        <v>13</v>
      </c>
      <c r="AB526">
        <v>194930000</v>
      </c>
      <c r="AC526">
        <v>30</v>
      </c>
      <c r="AD526" t="s">
        <v>134</v>
      </c>
      <c r="AE526" t="s">
        <v>110</v>
      </c>
      <c r="AF526" t="s">
        <v>174</v>
      </c>
      <c r="AG526" t="s">
        <v>102</v>
      </c>
      <c r="AH526" t="s">
        <v>137</v>
      </c>
      <c r="AI526">
        <v>154</v>
      </c>
      <c r="AJ526">
        <v>116</v>
      </c>
      <c r="AK526">
        <v>126</v>
      </c>
      <c r="AL526">
        <v>135</v>
      </c>
      <c r="AM526">
        <v>142</v>
      </c>
      <c r="AN526">
        <v>145</v>
      </c>
      <c r="AO526">
        <v>143</v>
      </c>
      <c r="AP526">
        <v>145</v>
      </c>
      <c r="AQ526">
        <v>143</v>
      </c>
      <c r="AR526">
        <v>118</v>
      </c>
      <c r="AS526">
        <v>119</v>
      </c>
      <c r="AT526">
        <v>117</v>
      </c>
      <c r="AU526">
        <v>109</v>
      </c>
      <c r="AV526">
        <v>100</v>
      </c>
      <c r="AW526">
        <v>95</v>
      </c>
      <c r="AX526">
        <v>104</v>
      </c>
      <c r="AY526">
        <v>99</v>
      </c>
      <c r="AZ526">
        <v>107</v>
      </c>
      <c r="BA526">
        <v>114</v>
      </c>
      <c r="BB526">
        <v>111</v>
      </c>
      <c r="BC526">
        <v>113</v>
      </c>
      <c r="BD526">
        <v>114</v>
      </c>
      <c r="BE526">
        <v>111</v>
      </c>
      <c r="BF526">
        <v>123</v>
      </c>
      <c r="BG526">
        <v>115</v>
      </c>
      <c r="BH526">
        <v>132</v>
      </c>
      <c r="BI526">
        <v>115</v>
      </c>
      <c r="BJ526">
        <v>116</v>
      </c>
      <c r="BK526">
        <v>116</v>
      </c>
      <c r="BL526">
        <v>124</v>
      </c>
      <c r="BM526">
        <v>130</v>
      </c>
      <c r="BN526">
        <v>122</v>
      </c>
      <c r="BO526">
        <v>122</v>
      </c>
      <c r="BP526">
        <v>118</v>
      </c>
      <c r="BQ526">
        <v>125</v>
      </c>
      <c r="BR526">
        <v>123</v>
      </c>
      <c r="BS526">
        <v>125</v>
      </c>
      <c r="BT526">
        <v>120</v>
      </c>
      <c r="BU526">
        <v>123</v>
      </c>
      <c r="BV526">
        <v>127</v>
      </c>
      <c r="BW526">
        <v>126</v>
      </c>
      <c r="BX526">
        <v>123</v>
      </c>
      <c r="BY526">
        <v>115</v>
      </c>
      <c r="BZ526">
        <v>107</v>
      </c>
      <c r="CA526">
        <v>121.06818181818181</v>
      </c>
      <c r="CB526">
        <v>119.5</v>
      </c>
      <c r="CC526">
        <v>12.942444554099543</v>
      </c>
      <c r="CD526">
        <v>0.10690211383149614</v>
      </c>
      <c r="CE526">
        <v>95</v>
      </c>
      <c r="CF526">
        <v>154</v>
      </c>
      <c r="CG526">
        <v>59</v>
      </c>
      <c r="CH526">
        <v>-47</v>
      </c>
      <c r="CI526">
        <v>47</v>
      </c>
    </row>
    <row r="527" spans="1:87" x14ac:dyDescent="0.25">
      <c r="A527">
        <v>745</v>
      </c>
      <c r="B527">
        <v>373885</v>
      </c>
      <c r="C527" t="s">
        <v>1803</v>
      </c>
      <c r="D527" t="s">
        <v>1804</v>
      </c>
      <c r="E527" t="s">
        <v>1805</v>
      </c>
      <c r="F527">
        <v>90.2</v>
      </c>
      <c r="G527" t="s">
        <v>1222</v>
      </c>
      <c r="H527">
        <v>90.2</v>
      </c>
      <c r="I527" t="s">
        <v>1222</v>
      </c>
      <c r="J527">
        <v>90</v>
      </c>
      <c r="K527" t="s">
        <v>1223</v>
      </c>
      <c r="L527" t="s">
        <v>188</v>
      </c>
      <c r="M527" t="s">
        <v>189</v>
      </c>
      <c r="N527">
        <v>572</v>
      </c>
      <c r="O527" t="s">
        <v>791</v>
      </c>
      <c r="P527">
        <v>57</v>
      </c>
      <c r="Q527" t="s">
        <v>142</v>
      </c>
      <c r="R527">
        <v>5</v>
      </c>
      <c r="S527" t="s">
        <v>143</v>
      </c>
      <c r="T527">
        <v>1</v>
      </c>
      <c r="U527" t="s">
        <v>97</v>
      </c>
      <c r="V527">
        <v>11</v>
      </c>
      <c r="W527" t="s">
        <v>97</v>
      </c>
      <c r="X527">
        <v>1</v>
      </c>
      <c r="Y527" t="s">
        <v>98</v>
      </c>
      <c r="Z527">
        <v>2009</v>
      </c>
      <c r="AA527">
        <v>169</v>
      </c>
      <c r="AB527">
        <v>2184880000</v>
      </c>
      <c r="AC527">
        <v>62</v>
      </c>
      <c r="AD527" t="s">
        <v>162</v>
      </c>
      <c r="AE527" t="s">
        <v>158</v>
      </c>
      <c r="AF527" t="s">
        <v>183</v>
      </c>
      <c r="AG527" t="s">
        <v>136</v>
      </c>
      <c r="AH527" t="s">
        <v>124</v>
      </c>
      <c r="AI527">
        <v>6</v>
      </c>
      <c r="AJ527">
        <v>4</v>
      </c>
      <c r="AK527">
        <v>2</v>
      </c>
      <c r="AL527">
        <v>2</v>
      </c>
      <c r="AM527">
        <v>2</v>
      </c>
      <c r="AN527">
        <v>2</v>
      </c>
      <c r="AO527">
        <v>2</v>
      </c>
      <c r="AP527">
        <v>2</v>
      </c>
      <c r="AQ527">
        <v>2</v>
      </c>
      <c r="AR527">
        <v>2</v>
      </c>
      <c r="AS527">
        <v>2</v>
      </c>
      <c r="AT527">
        <v>2</v>
      </c>
      <c r="AU527">
        <v>2</v>
      </c>
      <c r="AV527">
        <v>2</v>
      </c>
      <c r="AW527">
        <v>2</v>
      </c>
      <c r="AX527">
        <v>2</v>
      </c>
      <c r="AY527">
        <v>2</v>
      </c>
      <c r="AZ527">
        <v>2</v>
      </c>
      <c r="BA527">
        <v>2</v>
      </c>
      <c r="BB527">
        <v>2</v>
      </c>
      <c r="BC527">
        <v>2</v>
      </c>
      <c r="BD527">
        <v>2</v>
      </c>
      <c r="BE527">
        <v>4</v>
      </c>
      <c r="BF527">
        <v>8</v>
      </c>
      <c r="BG527">
        <v>8</v>
      </c>
      <c r="BH527">
        <v>6</v>
      </c>
      <c r="BI527">
        <v>4</v>
      </c>
      <c r="BJ527">
        <v>6</v>
      </c>
      <c r="BK527">
        <v>8</v>
      </c>
      <c r="BL527">
        <v>8</v>
      </c>
      <c r="BM527">
        <v>8</v>
      </c>
      <c r="BN527">
        <v>2</v>
      </c>
      <c r="BO527">
        <v>2</v>
      </c>
      <c r="BP527">
        <v>2</v>
      </c>
      <c r="BQ527">
        <v>4</v>
      </c>
      <c r="BR527">
        <v>4</v>
      </c>
      <c r="BS527">
        <v>4</v>
      </c>
      <c r="BT527">
        <v>4</v>
      </c>
      <c r="BU527">
        <v>4</v>
      </c>
      <c r="BV527">
        <v>2</v>
      </c>
      <c r="BW527">
        <v>4</v>
      </c>
      <c r="BX527">
        <v>4</v>
      </c>
      <c r="BY527">
        <v>4</v>
      </c>
      <c r="BZ527">
        <v>4</v>
      </c>
      <c r="CA527">
        <v>3.5</v>
      </c>
      <c r="CB527">
        <v>2</v>
      </c>
      <c r="CC527">
        <v>2.0288615205990381</v>
      </c>
      <c r="CD527">
        <v>0.57967472017115373</v>
      </c>
      <c r="CE527">
        <v>2</v>
      </c>
      <c r="CF527">
        <v>8</v>
      </c>
      <c r="CG527">
        <v>6</v>
      </c>
      <c r="CH527">
        <v>-2</v>
      </c>
      <c r="CI527">
        <v>2</v>
      </c>
    </row>
    <row r="528" spans="1:87" x14ac:dyDescent="0.25">
      <c r="A528">
        <v>746</v>
      </c>
      <c r="B528">
        <v>374119</v>
      </c>
      <c r="C528" t="s">
        <v>1806</v>
      </c>
      <c r="D528" t="s">
        <v>1807</v>
      </c>
      <c r="E528" t="s">
        <v>1808</v>
      </c>
      <c r="F528">
        <v>47.79</v>
      </c>
      <c r="G528" t="s">
        <v>278</v>
      </c>
      <c r="H528">
        <v>47.7</v>
      </c>
      <c r="I528" t="s">
        <v>279</v>
      </c>
      <c r="J528">
        <v>47</v>
      </c>
      <c r="K528" t="s">
        <v>280</v>
      </c>
      <c r="L528" t="s">
        <v>281</v>
      </c>
      <c r="M528" t="s">
        <v>282</v>
      </c>
      <c r="N528">
        <v>113</v>
      </c>
      <c r="O528" t="s">
        <v>119</v>
      </c>
      <c r="P528">
        <v>11</v>
      </c>
      <c r="Q528" t="s">
        <v>95</v>
      </c>
      <c r="R528">
        <v>1</v>
      </c>
      <c r="S528" t="s">
        <v>96</v>
      </c>
      <c r="T528">
        <v>1</v>
      </c>
      <c r="U528" t="s">
        <v>97</v>
      </c>
      <c r="V528">
        <v>11</v>
      </c>
      <c r="W528" t="s">
        <v>97</v>
      </c>
      <c r="X528">
        <v>1</v>
      </c>
      <c r="Y528" t="s">
        <v>98</v>
      </c>
      <c r="Z528">
        <v>2000</v>
      </c>
      <c r="AA528">
        <v>14</v>
      </c>
      <c r="AB528">
        <v>781400000</v>
      </c>
      <c r="AC528">
        <v>30</v>
      </c>
      <c r="AD528" t="s">
        <v>134</v>
      </c>
      <c r="AE528" t="s">
        <v>148</v>
      </c>
      <c r="AF528" t="s">
        <v>405</v>
      </c>
      <c r="AG528" t="s">
        <v>157</v>
      </c>
      <c r="AH528" t="s">
        <v>137</v>
      </c>
      <c r="AI528">
        <v>93</v>
      </c>
      <c r="AJ528">
        <v>85</v>
      </c>
      <c r="AK528">
        <v>85</v>
      </c>
      <c r="AL528">
        <v>85</v>
      </c>
      <c r="AM528">
        <v>85</v>
      </c>
      <c r="AN528">
        <v>85</v>
      </c>
      <c r="AO528">
        <v>85</v>
      </c>
      <c r="AP528">
        <v>85</v>
      </c>
      <c r="AQ528">
        <v>85</v>
      </c>
      <c r="AR528">
        <v>85</v>
      </c>
      <c r="AS528">
        <v>85</v>
      </c>
      <c r="AT528">
        <v>85</v>
      </c>
      <c r="AU528">
        <v>85</v>
      </c>
      <c r="AV528">
        <v>85</v>
      </c>
      <c r="AW528">
        <v>85</v>
      </c>
      <c r="AX528">
        <v>85</v>
      </c>
      <c r="AY528">
        <v>85</v>
      </c>
      <c r="AZ528">
        <v>93</v>
      </c>
      <c r="BA528">
        <v>93</v>
      </c>
      <c r="BB528">
        <v>84</v>
      </c>
      <c r="BC528">
        <v>83</v>
      </c>
      <c r="BD528">
        <v>85</v>
      </c>
      <c r="BE528">
        <v>85</v>
      </c>
      <c r="BF528">
        <v>85</v>
      </c>
      <c r="BG528">
        <v>85</v>
      </c>
      <c r="BH528">
        <v>85</v>
      </c>
      <c r="BI528">
        <v>92</v>
      </c>
      <c r="BJ528">
        <v>92</v>
      </c>
      <c r="BK528">
        <v>83</v>
      </c>
      <c r="BL528">
        <v>83</v>
      </c>
      <c r="BM528">
        <v>83</v>
      </c>
      <c r="BN528">
        <v>83</v>
      </c>
      <c r="BO528">
        <v>83</v>
      </c>
      <c r="BP528">
        <v>83</v>
      </c>
      <c r="BQ528">
        <v>88</v>
      </c>
      <c r="BR528">
        <v>88</v>
      </c>
      <c r="BS528">
        <v>88</v>
      </c>
      <c r="BT528">
        <v>83</v>
      </c>
      <c r="BU528">
        <v>83</v>
      </c>
      <c r="BV528">
        <v>84</v>
      </c>
      <c r="BW528">
        <v>83</v>
      </c>
      <c r="BX528">
        <v>83</v>
      </c>
      <c r="BY528">
        <v>83</v>
      </c>
      <c r="BZ528">
        <v>83</v>
      </c>
      <c r="CA528">
        <v>85.431818181818187</v>
      </c>
      <c r="CB528">
        <v>85</v>
      </c>
      <c r="CC528">
        <v>2.904669274475209</v>
      </c>
      <c r="CD528">
        <v>3.3999853172894168E-2</v>
      </c>
      <c r="CE528">
        <v>83</v>
      </c>
      <c r="CF528">
        <v>93</v>
      </c>
      <c r="CG528">
        <v>10</v>
      </c>
      <c r="CH528">
        <v>-10</v>
      </c>
      <c r="CI528">
        <v>10</v>
      </c>
    </row>
    <row r="529" spans="1:87" x14ac:dyDescent="0.25">
      <c r="A529">
        <v>747</v>
      </c>
      <c r="B529">
        <v>374627</v>
      </c>
      <c r="C529" t="s">
        <v>1809</v>
      </c>
      <c r="D529" t="s">
        <v>1810</v>
      </c>
      <c r="E529" t="s">
        <v>1811</v>
      </c>
      <c r="F529">
        <v>58.12</v>
      </c>
      <c r="G529" t="s">
        <v>89</v>
      </c>
      <c r="H529">
        <v>58.1</v>
      </c>
      <c r="I529" t="s">
        <v>90</v>
      </c>
      <c r="J529">
        <v>58</v>
      </c>
      <c r="K529" t="s">
        <v>91</v>
      </c>
      <c r="L529" t="s">
        <v>92</v>
      </c>
      <c r="M529" t="s">
        <v>93</v>
      </c>
      <c r="N529">
        <v>113</v>
      </c>
      <c r="O529" t="s">
        <v>119</v>
      </c>
      <c r="P529">
        <v>11</v>
      </c>
      <c r="Q529" t="s">
        <v>95</v>
      </c>
      <c r="R529">
        <v>1</v>
      </c>
      <c r="S529" t="s">
        <v>96</v>
      </c>
      <c r="T529">
        <v>1</v>
      </c>
      <c r="U529" t="s">
        <v>97</v>
      </c>
      <c r="V529">
        <v>11</v>
      </c>
      <c r="W529" t="s">
        <v>97</v>
      </c>
      <c r="X529">
        <v>1</v>
      </c>
      <c r="Y529" t="s">
        <v>98</v>
      </c>
      <c r="Z529">
        <v>2013</v>
      </c>
      <c r="AA529">
        <v>13</v>
      </c>
      <c r="AB529">
        <v>184320000</v>
      </c>
      <c r="AC529">
        <v>30</v>
      </c>
      <c r="AD529" t="s">
        <v>134</v>
      </c>
      <c r="AE529" t="s">
        <v>110</v>
      </c>
      <c r="AF529" t="s">
        <v>174</v>
      </c>
      <c r="AG529" t="s">
        <v>102</v>
      </c>
      <c r="AH529" t="s">
        <v>137</v>
      </c>
      <c r="AI529">
        <v>107</v>
      </c>
      <c r="AJ529">
        <v>100</v>
      </c>
      <c r="AK529">
        <v>91</v>
      </c>
      <c r="AL529">
        <v>90</v>
      </c>
      <c r="AM529">
        <v>94</v>
      </c>
      <c r="AN529">
        <v>96</v>
      </c>
      <c r="AO529">
        <v>93</v>
      </c>
      <c r="AP529">
        <v>95</v>
      </c>
      <c r="AQ529">
        <v>96</v>
      </c>
      <c r="AR529">
        <v>102</v>
      </c>
      <c r="AS529">
        <v>104</v>
      </c>
      <c r="AT529">
        <v>93</v>
      </c>
      <c r="AU529">
        <v>95</v>
      </c>
      <c r="AV529">
        <v>105</v>
      </c>
      <c r="AW529">
        <v>101</v>
      </c>
      <c r="AX529">
        <v>101</v>
      </c>
      <c r="AY529">
        <v>101</v>
      </c>
      <c r="AZ529">
        <v>103</v>
      </c>
      <c r="BA529">
        <v>97</v>
      </c>
      <c r="BB529">
        <v>101</v>
      </c>
      <c r="BC529">
        <v>103</v>
      </c>
      <c r="BD529">
        <v>95</v>
      </c>
      <c r="BE529">
        <v>93</v>
      </c>
      <c r="BF529">
        <v>96</v>
      </c>
      <c r="BG529">
        <v>93</v>
      </c>
      <c r="BH529">
        <v>95</v>
      </c>
      <c r="BI529">
        <v>100</v>
      </c>
      <c r="BJ529">
        <v>101</v>
      </c>
      <c r="BK529">
        <v>104</v>
      </c>
      <c r="BL529">
        <v>102</v>
      </c>
      <c r="BM529">
        <v>101</v>
      </c>
      <c r="BN529">
        <v>95</v>
      </c>
      <c r="BO529">
        <v>99</v>
      </c>
      <c r="BP529">
        <v>96</v>
      </c>
      <c r="BQ529">
        <v>95</v>
      </c>
      <c r="BR529">
        <v>100</v>
      </c>
      <c r="BS529">
        <v>103</v>
      </c>
      <c r="BT529">
        <v>100</v>
      </c>
      <c r="BU529">
        <v>97</v>
      </c>
      <c r="BV529">
        <v>96</v>
      </c>
      <c r="BW529">
        <v>95</v>
      </c>
      <c r="BX529">
        <v>95</v>
      </c>
      <c r="BY529">
        <v>94</v>
      </c>
      <c r="BZ529">
        <v>99</v>
      </c>
      <c r="CA529">
        <v>98</v>
      </c>
      <c r="CB529">
        <v>97</v>
      </c>
      <c r="CC529">
        <v>4.0919660368228428</v>
      </c>
      <c r="CD529">
        <v>4.1754755477784108E-2</v>
      </c>
      <c r="CE529">
        <v>90</v>
      </c>
      <c r="CF529">
        <v>107</v>
      </c>
      <c r="CG529">
        <v>17</v>
      </c>
      <c r="CH529">
        <v>-8</v>
      </c>
      <c r="CI529">
        <v>8</v>
      </c>
    </row>
    <row r="530" spans="1:87" x14ac:dyDescent="0.25">
      <c r="A530">
        <v>748</v>
      </c>
      <c r="B530">
        <v>374744</v>
      </c>
      <c r="C530" t="s">
        <v>1812</v>
      </c>
      <c r="D530" t="s">
        <v>1237</v>
      </c>
      <c r="E530" t="s">
        <v>1238</v>
      </c>
      <c r="F530">
        <v>96.23</v>
      </c>
      <c r="G530" t="s">
        <v>1239</v>
      </c>
      <c r="H530">
        <v>96.2</v>
      </c>
      <c r="I530" t="s">
        <v>1240</v>
      </c>
      <c r="J530">
        <v>96</v>
      </c>
      <c r="K530" t="s">
        <v>535</v>
      </c>
      <c r="L530" t="s">
        <v>497</v>
      </c>
      <c r="M530" t="s">
        <v>498</v>
      </c>
      <c r="N530">
        <v>114</v>
      </c>
      <c r="O530" t="s">
        <v>94</v>
      </c>
      <c r="P530">
        <v>11</v>
      </c>
      <c r="Q530" t="s">
        <v>95</v>
      </c>
      <c r="R530">
        <v>1</v>
      </c>
      <c r="S530" t="s">
        <v>96</v>
      </c>
      <c r="T530">
        <v>1</v>
      </c>
      <c r="U530" t="s">
        <v>97</v>
      </c>
      <c r="V530">
        <v>11</v>
      </c>
      <c r="W530" t="s">
        <v>97</v>
      </c>
      <c r="X530">
        <v>1</v>
      </c>
      <c r="Y530" t="s">
        <v>98</v>
      </c>
      <c r="Z530">
        <v>1996</v>
      </c>
      <c r="AA530">
        <v>1114</v>
      </c>
      <c r="AB530">
        <v>26294180000</v>
      </c>
      <c r="AC530">
        <v>93</v>
      </c>
      <c r="AD530" t="s">
        <v>99</v>
      </c>
      <c r="AE530" t="s">
        <v>100</v>
      </c>
      <c r="AF530" t="s">
        <v>101</v>
      </c>
      <c r="AG530" t="s">
        <v>157</v>
      </c>
      <c r="AH530" t="s">
        <v>103</v>
      </c>
      <c r="AI530">
        <v>21</v>
      </c>
      <c r="AJ530">
        <v>21</v>
      </c>
      <c r="AK530">
        <v>21</v>
      </c>
      <c r="AL530">
        <v>21</v>
      </c>
      <c r="AM530">
        <v>21</v>
      </c>
      <c r="AN530">
        <v>21</v>
      </c>
      <c r="AO530">
        <v>22</v>
      </c>
      <c r="AP530">
        <v>22</v>
      </c>
      <c r="AQ530">
        <v>22</v>
      </c>
      <c r="AR530">
        <v>22</v>
      </c>
      <c r="AS530">
        <v>23</v>
      </c>
      <c r="AT530">
        <v>23</v>
      </c>
      <c r="AU530">
        <v>22</v>
      </c>
      <c r="AV530">
        <v>21</v>
      </c>
      <c r="AW530">
        <v>21</v>
      </c>
      <c r="AX530">
        <v>21</v>
      </c>
      <c r="AY530">
        <v>21</v>
      </c>
      <c r="AZ530">
        <v>21</v>
      </c>
      <c r="BA530">
        <v>20</v>
      </c>
      <c r="BB530">
        <v>21</v>
      </c>
      <c r="BC530">
        <v>21</v>
      </c>
      <c r="BD530">
        <v>22</v>
      </c>
      <c r="BE530">
        <v>22</v>
      </c>
      <c r="BF530">
        <v>22</v>
      </c>
      <c r="BG530">
        <v>33</v>
      </c>
      <c r="BH530">
        <v>33</v>
      </c>
      <c r="BI530">
        <v>33</v>
      </c>
      <c r="BJ530">
        <v>33</v>
      </c>
      <c r="BK530">
        <v>33</v>
      </c>
      <c r="BL530">
        <v>33</v>
      </c>
      <c r="BM530">
        <v>33</v>
      </c>
      <c r="BN530">
        <v>33</v>
      </c>
      <c r="BO530">
        <v>33</v>
      </c>
      <c r="BP530">
        <v>33</v>
      </c>
      <c r="BQ530">
        <v>33</v>
      </c>
      <c r="BR530">
        <v>33</v>
      </c>
      <c r="BS530">
        <v>33</v>
      </c>
      <c r="BT530">
        <v>33</v>
      </c>
      <c r="BU530">
        <v>33</v>
      </c>
      <c r="BV530">
        <v>33</v>
      </c>
      <c r="BW530">
        <v>33</v>
      </c>
      <c r="BX530">
        <v>33</v>
      </c>
      <c r="BY530">
        <v>33</v>
      </c>
      <c r="BZ530">
        <v>33</v>
      </c>
      <c r="CA530">
        <v>26.704545454545453</v>
      </c>
      <c r="CB530">
        <v>22.5</v>
      </c>
      <c r="CC530">
        <v>5.8372482584214289</v>
      </c>
      <c r="CD530">
        <v>0.21858631776216417</v>
      </c>
      <c r="CE530">
        <v>20</v>
      </c>
      <c r="CF530">
        <v>33</v>
      </c>
      <c r="CG530">
        <v>13</v>
      </c>
      <c r="CH530">
        <v>12</v>
      </c>
      <c r="CI530">
        <v>12</v>
      </c>
    </row>
    <row r="531" spans="1:87" x14ac:dyDescent="0.25">
      <c r="A531">
        <v>752</v>
      </c>
      <c r="B531">
        <v>375995</v>
      </c>
      <c r="C531" t="s">
        <v>1813</v>
      </c>
      <c r="D531" t="s">
        <v>647</v>
      </c>
      <c r="E531" t="s">
        <v>648</v>
      </c>
      <c r="F531">
        <v>70.2</v>
      </c>
      <c r="G531" t="s">
        <v>469</v>
      </c>
      <c r="H531">
        <v>70.2</v>
      </c>
      <c r="I531" t="s">
        <v>469</v>
      </c>
      <c r="J531">
        <v>70</v>
      </c>
      <c r="K531" t="s">
        <v>470</v>
      </c>
      <c r="L531" t="s">
        <v>117</v>
      </c>
      <c r="M531" t="s">
        <v>118</v>
      </c>
      <c r="N531">
        <v>113</v>
      </c>
      <c r="O531" t="s">
        <v>119</v>
      </c>
      <c r="P531">
        <v>11</v>
      </c>
      <c r="Q531" t="s">
        <v>95</v>
      </c>
      <c r="R531">
        <v>1</v>
      </c>
      <c r="S531" t="s">
        <v>96</v>
      </c>
      <c r="T531">
        <v>1</v>
      </c>
      <c r="U531" t="s">
        <v>97</v>
      </c>
      <c r="V531">
        <v>11</v>
      </c>
      <c r="W531" t="s">
        <v>97</v>
      </c>
      <c r="X531">
        <v>1</v>
      </c>
      <c r="Y531" t="s">
        <v>98</v>
      </c>
      <c r="Z531">
        <v>2004</v>
      </c>
      <c r="AA531">
        <v>3</v>
      </c>
      <c r="AB531">
        <v>151010000</v>
      </c>
      <c r="AC531">
        <v>15</v>
      </c>
      <c r="AD531" t="s">
        <v>173</v>
      </c>
      <c r="AE531" t="s">
        <v>110</v>
      </c>
      <c r="AF531" t="s">
        <v>174</v>
      </c>
      <c r="AG531" t="s">
        <v>196</v>
      </c>
      <c r="AH531" t="s">
        <v>175</v>
      </c>
      <c r="AI531">
        <v>173</v>
      </c>
      <c r="AJ531">
        <v>173</v>
      </c>
      <c r="AK531">
        <v>173</v>
      </c>
      <c r="AL531">
        <v>157</v>
      </c>
      <c r="AM531">
        <v>157</v>
      </c>
      <c r="AN531">
        <v>157</v>
      </c>
      <c r="AO531">
        <v>157</v>
      </c>
      <c r="AP531">
        <v>157</v>
      </c>
      <c r="AQ531">
        <v>157</v>
      </c>
      <c r="AR531">
        <v>157</v>
      </c>
      <c r="AS531">
        <v>157</v>
      </c>
      <c r="AT531">
        <v>157</v>
      </c>
      <c r="AU531">
        <v>157</v>
      </c>
      <c r="AV531">
        <v>159</v>
      </c>
      <c r="AW531">
        <v>159</v>
      </c>
      <c r="AX531">
        <v>159</v>
      </c>
      <c r="AY531">
        <v>159</v>
      </c>
      <c r="AZ531">
        <v>159</v>
      </c>
      <c r="BA531">
        <v>159</v>
      </c>
      <c r="BB531">
        <v>161</v>
      </c>
      <c r="BC531">
        <v>161</v>
      </c>
      <c r="BD531">
        <v>161</v>
      </c>
      <c r="BE531">
        <v>161</v>
      </c>
      <c r="BF531">
        <v>161</v>
      </c>
      <c r="BG531">
        <v>161</v>
      </c>
      <c r="BH531">
        <v>162</v>
      </c>
      <c r="BI531">
        <v>162</v>
      </c>
      <c r="BJ531">
        <v>159</v>
      </c>
      <c r="BK531">
        <v>159</v>
      </c>
      <c r="BL531">
        <v>159</v>
      </c>
      <c r="BM531">
        <v>159</v>
      </c>
      <c r="BN531">
        <v>157</v>
      </c>
      <c r="BO531">
        <v>159</v>
      </c>
      <c r="BP531">
        <v>159</v>
      </c>
      <c r="BQ531">
        <v>159</v>
      </c>
      <c r="BR531">
        <v>159</v>
      </c>
      <c r="BS531">
        <v>159</v>
      </c>
      <c r="BT531">
        <v>159</v>
      </c>
      <c r="BU531">
        <v>159</v>
      </c>
      <c r="BV531">
        <v>159</v>
      </c>
      <c r="BW531">
        <v>156</v>
      </c>
      <c r="BX531">
        <v>159</v>
      </c>
      <c r="BY531">
        <v>159</v>
      </c>
      <c r="BZ531">
        <v>159</v>
      </c>
      <c r="CA531">
        <v>159.79545454545453</v>
      </c>
      <c r="CB531">
        <v>159</v>
      </c>
      <c r="CC531">
        <v>3.9033649493889775</v>
      </c>
      <c r="CD531">
        <v>2.4427258963606174E-2</v>
      </c>
      <c r="CE531">
        <v>156</v>
      </c>
      <c r="CF531">
        <v>173</v>
      </c>
      <c r="CG531">
        <v>17</v>
      </c>
      <c r="CH531">
        <v>-14</v>
      </c>
      <c r="CI531">
        <v>14</v>
      </c>
    </row>
    <row r="532" spans="1:87" x14ac:dyDescent="0.25">
      <c r="A532">
        <v>753</v>
      </c>
      <c r="B532">
        <v>376494</v>
      </c>
      <c r="C532" t="s">
        <v>1814</v>
      </c>
      <c r="D532" t="s">
        <v>1815</v>
      </c>
      <c r="E532" t="s">
        <v>1816</v>
      </c>
      <c r="F532">
        <v>60.39</v>
      </c>
      <c r="G532" t="s">
        <v>152</v>
      </c>
      <c r="H532">
        <v>60.3</v>
      </c>
      <c r="I532" t="s">
        <v>153</v>
      </c>
      <c r="J532">
        <v>60</v>
      </c>
      <c r="K532" t="s">
        <v>154</v>
      </c>
      <c r="L532" t="s">
        <v>92</v>
      </c>
      <c r="M532" t="s">
        <v>93</v>
      </c>
      <c r="N532">
        <v>113</v>
      </c>
      <c r="O532" t="s">
        <v>119</v>
      </c>
      <c r="P532">
        <v>11</v>
      </c>
      <c r="Q532" t="s">
        <v>95</v>
      </c>
      <c r="R532">
        <v>1</v>
      </c>
      <c r="S532" t="s">
        <v>96</v>
      </c>
      <c r="T532">
        <v>9</v>
      </c>
      <c r="U532" t="s">
        <v>372</v>
      </c>
      <c r="V532">
        <v>60</v>
      </c>
      <c r="W532" t="s">
        <v>239</v>
      </c>
      <c r="X532">
        <v>3</v>
      </c>
      <c r="Y532" t="s">
        <v>240</v>
      </c>
      <c r="Z532">
        <v>2013</v>
      </c>
      <c r="AA532">
        <v>8</v>
      </c>
      <c r="AB532">
        <v>152590000</v>
      </c>
      <c r="AC532">
        <v>22</v>
      </c>
      <c r="AD532" t="s">
        <v>195</v>
      </c>
      <c r="AE532" t="s">
        <v>110</v>
      </c>
      <c r="AF532" t="s">
        <v>174</v>
      </c>
      <c r="AG532" t="s">
        <v>102</v>
      </c>
      <c r="AH532" t="s">
        <v>175</v>
      </c>
      <c r="AI532">
        <v>15</v>
      </c>
      <c r="AJ532">
        <v>14</v>
      </c>
      <c r="AK532">
        <v>12</v>
      </c>
      <c r="AL532">
        <v>14</v>
      </c>
      <c r="AM532">
        <v>14</v>
      </c>
      <c r="AN532">
        <v>14</v>
      </c>
      <c r="AO532">
        <v>14</v>
      </c>
      <c r="AP532">
        <v>14</v>
      </c>
      <c r="AQ532">
        <v>14</v>
      </c>
      <c r="AR532">
        <v>14</v>
      </c>
      <c r="AS532">
        <v>14</v>
      </c>
      <c r="AT532">
        <v>13</v>
      </c>
      <c r="AU532">
        <v>14</v>
      </c>
      <c r="AV532">
        <v>14</v>
      </c>
      <c r="AW532">
        <v>12</v>
      </c>
      <c r="AX532">
        <v>13</v>
      </c>
      <c r="AY532">
        <v>15</v>
      </c>
      <c r="AZ532">
        <v>13</v>
      </c>
      <c r="BA532">
        <v>10</v>
      </c>
      <c r="BB532">
        <v>15</v>
      </c>
      <c r="BC532">
        <v>12</v>
      </c>
      <c r="BD532">
        <v>14</v>
      </c>
      <c r="BE532">
        <v>13</v>
      </c>
      <c r="BF532">
        <v>14</v>
      </c>
      <c r="BG532">
        <v>14</v>
      </c>
      <c r="BH532">
        <v>13</v>
      </c>
      <c r="BI532">
        <v>12</v>
      </c>
      <c r="BJ532">
        <v>12</v>
      </c>
      <c r="BK532">
        <v>14</v>
      </c>
      <c r="BL532">
        <v>13</v>
      </c>
      <c r="BM532">
        <v>12</v>
      </c>
      <c r="BN532">
        <v>13</v>
      </c>
      <c r="BO532">
        <v>12</v>
      </c>
      <c r="BP532">
        <v>12</v>
      </c>
      <c r="BQ532">
        <v>13</v>
      </c>
      <c r="BR532">
        <v>13</v>
      </c>
      <c r="BS532">
        <v>12</v>
      </c>
      <c r="BT532">
        <v>12</v>
      </c>
      <c r="BU532">
        <v>12</v>
      </c>
      <c r="BV532">
        <v>13</v>
      </c>
      <c r="BW532">
        <v>14</v>
      </c>
      <c r="BX532">
        <v>14</v>
      </c>
      <c r="BY532">
        <v>13</v>
      </c>
      <c r="BZ532">
        <v>15</v>
      </c>
      <c r="CA532">
        <v>13.25</v>
      </c>
      <c r="CB532">
        <v>13</v>
      </c>
      <c r="CC532">
        <v>1.0810201899885086</v>
      </c>
      <c r="CD532">
        <v>8.1586429433094992E-2</v>
      </c>
      <c r="CE532">
        <v>10</v>
      </c>
      <c r="CF532">
        <v>15</v>
      </c>
      <c r="CG532">
        <v>5</v>
      </c>
      <c r="CH532">
        <v>0</v>
      </c>
      <c r="CI532">
        <v>0</v>
      </c>
    </row>
    <row r="533" spans="1:87" x14ac:dyDescent="0.25">
      <c r="A533">
        <v>754</v>
      </c>
      <c r="B533">
        <v>376813</v>
      </c>
      <c r="C533" t="s">
        <v>1817</v>
      </c>
      <c r="D533" t="s">
        <v>1818</v>
      </c>
      <c r="E533" t="s">
        <v>1819</v>
      </c>
      <c r="F533">
        <v>86.92</v>
      </c>
      <c r="G533" t="s">
        <v>1820</v>
      </c>
      <c r="H533">
        <v>86.9</v>
      </c>
      <c r="I533" t="s">
        <v>996</v>
      </c>
      <c r="J533">
        <v>86</v>
      </c>
      <c r="K533" t="s">
        <v>954</v>
      </c>
      <c r="L533" t="s">
        <v>955</v>
      </c>
      <c r="M533" t="s">
        <v>956</v>
      </c>
      <c r="N533">
        <v>312</v>
      </c>
      <c r="O533" t="s">
        <v>204</v>
      </c>
      <c r="P533">
        <v>31</v>
      </c>
      <c r="Q533" t="s">
        <v>205</v>
      </c>
      <c r="R533">
        <v>3</v>
      </c>
      <c r="S533" t="s">
        <v>206</v>
      </c>
      <c r="T533">
        <v>1</v>
      </c>
      <c r="U533" t="s">
        <v>97</v>
      </c>
      <c r="V533">
        <v>11</v>
      </c>
      <c r="W533" t="s">
        <v>97</v>
      </c>
      <c r="X533">
        <v>1</v>
      </c>
      <c r="Y533" t="s">
        <v>98</v>
      </c>
      <c r="Z533">
        <v>1983</v>
      </c>
      <c r="AA533">
        <v>9850</v>
      </c>
      <c r="AC533">
        <v>95</v>
      </c>
      <c r="AD533" t="s">
        <v>268</v>
      </c>
      <c r="AE533" t="s">
        <v>146</v>
      </c>
      <c r="AF533" t="s">
        <v>147</v>
      </c>
      <c r="AG533" t="s">
        <v>208</v>
      </c>
      <c r="AH533" t="s">
        <v>144</v>
      </c>
      <c r="AI533">
        <v>2</v>
      </c>
      <c r="AJ533">
        <v>2</v>
      </c>
      <c r="AK533">
        <v>2</v>
      </c>
      <c r="AL533">
        <v>2</v>
      </c>
      <c r="AM533">
        <v>2</v>
      </c>
      <c r="AN533">
        <v>2</v>
      </c>
      <c r="AO533">
        <v>2</v>
      </c>
      <c r="AP533">
        <v>2</v>
      </c>
      <c r="AQ533">
        <v>2</v>
      </c>
      <c r="AR533">
        <v>2</v>
      </c>
      <c r="AS533">
        <v>2</v>
      </c>
      <c r="AT533">
        <v>5</v>
      </c>
      <c r="AU533">
        <v>5</v>
      </c>
      <c r="AV533">
        <v>5</v>
      </c>
      <c r="AW533">
        <v>5</v>
      </c>
      <c r="AX533">
        <v>5</v>
      </c>
      <c r="AY533">
        <v>5</v>
      </c>
      <c r="AZ533">
        <v>5</v>
      </c>
      <c r="BA533">
        <v>5</v>
      </c>
      <c r="BB533">
        <v>5</v>
      </c>
      <c r="BC533">
        <v>5</v>
      </c>
      <c r="BD533">
        <v>5</v>
      </c>
      <c r="BE533">
        <v>5</v>
      </c>
      <c r="BF533">
        <v>5</v>
      </c>
      <c r="BG533">
        <v>5</v>
      </c>
      <c r="BH533">
        <v>5</v>
      </c>
      <c r="BI533">
        <v>5</v>
      </c>
      <c r="BJ533">
        <v>5</v>
      </c>
      <c r="BK533">
        <v>5</v>
      </c>
      <c r="BL533">
        <v>5</v>
      </c>
      <c r="BM533">
        <v>5</v>
      </c>
      <c r="BN533">
        <v>5</v>
      </c>
      <c r="BO533">
        <v>5</v>
      </c>
      <c r="BP533">
        <v>5</v>
      </c>
      <c r="BQ533">
        <v>5</v>
      </c>
      <c r="BR533">
        <v>5</v>
      </c>
      <c r="BS533">
        <v>5</v>
      </c>
      <c r="BT533">
        <v>5</v>
      </c>
      <c r="BU533">
        <v>5</v>
      </c>
      <c r="BV533">
        <v>5</v>
      </c>
      <c r="BW533">
        <v>5</v>
      </c>
      <c r="BX533">
        <v>5</v>
      </c>
      <c r="BY533">
        <v>5</v>
      </c>
      <c r="BZ533">
        <v>5</v>
      </c>
      <c r="CA533">
        <v>4.25</v>
      </c>
      <c r="CB533">
        <v>5</v>
      </c>
      <c r="CC533">
        <v>1.3140563861746997</v>
      </c>
      <c r="CD533">
        <v>0.30918973792345872</v>
      </c>
      <c r="CE533">
        <v>2</v>
      </c>
      <c r="CF533">
        <v>5</v>
      </c>
      <c r="CG533">
        <v>3</v>
      </c>
      <c r="CH533">
        <v>3</v>
      </c>
      <c r="CI533">
        <v>3</v>
      </c>
    </row>
    <row r="534" spans="1:87" x14ac:dyDescent="0.25">
      <c r="A534">
        <v>755</v>
      </c>
      <c r="B534">
        <v>377197</v>
      </c>
      <c r="C534" t="s">
        <v>1821</v>
      </c>
      <c r="D534" t="s">
        <v>1822</v>
      </c>
      <c r="E534" t="s">
        <v>1823</v>
      </c>
      <c r="F534">
        <v>84.11</v>
      </c>
      <c r="G534" t="s">
        <v>612</v>
      </c>
      <c r="H534">
        <v>84.1</v>
      </c>
      <c r="I534" t="s">
        <v>338</v>
      </c>
      <c r="J534">
        <v>84</v>
      </c>
      <c r="K534" t="s">
        <v>339</v>
      </c>
      <c r="L534" t="s">
        <v>340</v>
      </c>
      <c r="M534" t="s">
        <v>341</v>
      </c>
      <c r="N534">
        <v>321</v>
      </c>
      <c r="O534" t="s">
        <v>1044</v>
      </c>
      <c r="P534">
        <v>32</v>
      </c>
      <c r="Q534" t="s">
        <v>1045</v>
      </c>
      <c r="R534">
        <v>3</v>
      </c>
      <c r="S534" t="s">
        <v>206</v>
      </c>
      <c r="T534">
        <v>3</v>
      </c>
      <c r="U534" t="s">
        <v>554</v>
      </c>
      <c r="V534">
        <v>70</v>
      </c>
      <c r="W534" t="s">
        <v>267</v>
      </c>
      <c r="X534">
        <v>3</v>
      </c>
      <c r="Y534" t="s">
        <v>240</v>
      </c>
      <c r="Z534">
        <v>1990</v>
      </c>
      <c r="AA534">
        <v>5</v>
      </c>
      <c r="AC534">
        <v>22</v>
      </c>
      <c r="AD534" t="s">
        <v>195</v>
      </c>
      <c r="AE534" t="s">
        <v>146</v>
      </c>
      <c r="AF534" t="s">
        <v>147</v>
      </c>
      <c r="AG534" t="s">
        <v>163</v>
      </c>
      <c r="AH534" t="s">
        <v>144</v>
      </c>
      <c r="AI534">
        <v>19</v>
      </c>
      <c r="AJ534">
        <v>19</v>
      </c>
      <c r="AK534">
        <v>19</v>
      </c>
      <c r="AL534">
        <v>19</v>
      </c>
      <c r="AM534">
        <v>18</v>
      </c>
      <c r="AN534">
        <v>18</v>
      </c>
      <c r="AO534">
        <v>18</v>
      </c>
      <c r="AP534">
        <v>18</v>
      </c>
      <c r="AQ534">
        <v>18</v>
      </c>
      <c r="AR534">
        <v>18</v>
      </c>
      <c r="AS534">
        <v>15</v>
      </c>
      <c r="AT534">
        <v>15</v>
      </c>
      <c r="AU534">
        <v>15</v>
      </c>
      <c r="AV534">
        <v>15</v>
      </c>
      <c r="AW534">
        <v>15</v>
      </c>
      <c r="AX534">
        <v>15</v>
      </c>
      <c r="AY534">
        <v>15</v>
      </c>
      <c r="AZ534">
        <v>19</v>
      </c>
      <c r="BA534">
        <v>19</v>
      </c>
      <c r="BB534">
        <v>19</v>
      </c>
      <c r="BC534">
        <v>19</v>
      </c>
      <c r="BD534">
        <v>19</v>
      </c>
      <c r="BE534">
        <v>19</v>
      </c>
      <c r="BF534">
        <v>19</v>
      </c>
      <c r="BG534">
        <v>22</v>
      </c>
      <c r="BH534">
        <v>23</v>
      </c>
      <c r="BI534">
        <v>23</v>
      </c>
      <c r="BJ534">
        <v>23</v>
      </c>
      <c r="BK534">
        <v>23</v>
      </c>
      <c r="BL534">
        <v>23</v>
      </c>
      <c r="BM534">
        <v>23</v>
      </c>
      <c r="BN534">
        <v>23</v>
      </c>
      <c r="BO534">
        <v>23</v>
      </c>
      <c r="BP534">
        <v>23</v>
      </c>
      <c r="BQ534">
        <v>23</v>
      </c>
      <c r="BR534">
        <v>23</v>
      </c>
      <c r="BS534">
        <v>23</v>
      </c>
      <c r="BT534">
        <v>23</v>
      </c>
      <c r="BU534">
        <v>23</v>
      </c>
      <c r="BV534">
        <v>23</v>
      </c>
      <c r="BW534">
        <v>23</v>
      </c>
      <c r="BX534">
        <v>23</v>
      </c>
      <c r="BY534">
        <v>19</v>
      </c>
      <c r="BZ534">
        <v>19</v>
      </c>
      <c r="CA534">
        <v>19.84090909090909</v>
      </c>
      <c r="CB534">
        <v>19</v>
      </c>
      <c r="CC534">
        <v>2.9249780903030098</v>
      </c>
      <c r="CD534">
        <v>0.14742157614356521</v>
      </c>
      <c r="CE534">
        <v>15</v>
      </c>
      <c r="CF534">
        <v>23</v>
      </c>
      <c r="CG534">
        <v>8</v>
      </c>
      <c r="CH534">
        <v>0</v>
      </c>
      <c r="CI534">
        <v>0</v>
      </c>
    </row>
    <row r="535" spans="1:87" x14ac:dyDescent="0.25">
      <c r="A535">
        <v>756</v>
      </c>
      <c r="B535">
        <v>377962</v>
      </c>
      <c r="C535" t="s">
        <v>1824</v>
      </c>
      <c r="D535" t="s">
        <v>374</v>
      </c>
      <c r="E535" t="s">
        <v>375</v>
      </c>
      <c r="F535">
        <v>62.9</v>
      </c>
      <c r="G535" t="s">
        <v>296</v>
      </c>
      <c r="H535">
        <v>62.9</v>
      </c>
      <c r="I535" t="s">
        <v>296</v>
      </c>
      <c r="J535">
        <v>62</v>
      </c>
      <c r="K535" t="s">
        <v>130</v>
      </c>
      <c r="L535" t="s">
        <v>131</v>
      </c>
      <c r="M535" t="s">
        <v>132</v>
      </c>
      <c r="N535">
        <v>117</v>
      </c>
      <c r="O535" t="s">
        <v>376</v>
      </c>
      <c r="P535">
        <v>11</v>
      </c>
      <c r="Q535" t="s">
        <v>95</v>
      </c>
      <c r="R535">
        <v>1</v>
      </c>
      <c r="S535" t="s">
        <v>96</v>
      </c>
      <c r="T535">
        <v>13</v>
      </c>
      <c r="U535" t="s">
        <v>133</v>
      </c>
      <c r="V535">
        <v>12</v>
      </c>
      <c r="W535" t="s">
        <v>133</v>
      </c>
      <c r="X535">
        <v>1</v>
      </c>
      <c r="Y535" t="s">
        <v>98</v>
      </c>
      <c r="Z535">
        <v>2007</v>
      </c>
      <c r="AA535">
        <v>2</v>
      </c>
      <c r="AB535">
        <v>61030000</v>
      </c>
      <c r="AC535">
        <v>12</v>
      </c>
      <c r="AD535" t="s">
        <v>104</v>
      </c>
      <c r="AE535" t="s">
        <v>110</v>
      </c>
      <c r="AF535" t="s">
        <v>174</v>
      </c>
      <c r="AG535" t="s">
        <v>136</v>
      </c>
      <c r="AH535" t="s">
        <v>175</v>
      </c>
      <c r="AI535">
        <v>71</v>
      </c>
      <c r="AJ535">
        <v>71</v>
      </c>
      <c r="AK535">
        <v>71</v>
      </c>
      <c r="AL535">
        <v>72</v>
      </c>
      <c r="AM535">
        <v>74</v>
      </c>
      <c r="AN535">
        <v>71</v>
      </c>
      <c r="AO535">
        <v>71</v>
      </c>
      <c r="AP535">
        <v>69</v>
      </c>
      <c r="AQ535">
        <v>71</v>
      </c>
      <c r="AR535">
        <v>71</v>
      </c>
      <c r="AS535">
        <v>74</v>
      </c>
      <c r="AT535">
        <v>71</v>
      </c>
      <c r="AU535">
        <v>73</v>
      </c>
      <c r="AV535">
        <v>73</v>
      </c>
      <c r="AW535">
        <v>79</v>
      </c>
      <c r="AX535">
        <v>83</v>
      </c>
      <c r="AY535">
        <v>147</v>
      </c>
      <c r="AZ535">
        <v>141</v>
      </c>
      <c r="BA535">
        <v>110</v>
      </c>
      <c r="BB535">
        <v>109</v>
      </c>
      <c r="BC535">
        <v>100</v>
      </c>
      <c r="BD535">
        <v>74</v>
      </c>
      <c r="BE535">
        <v>114</v>
      </c>
      <c r="BF535">
        <v>116</v>
      </c>
      <c r="BG535">
        <v>73</v>
      </c>
      <c r="BH535">
        <v>100</v>
      </c>
      <c r="BI535">
        <v>121</v>
      </c>
      <c r="BJ535">
        <v>86</v>
      </c>
      <c r="BK535">
        <v>71</v>
      </c>
      <c r="BL535">
        <v>71</v>
      </c>
      <c r="BM535">
        <v>71</v>
      </c>
      <c r="BN535">
        <v>73</v>
      </c>
      <c r="BO535">
        <v>91</v>
      </c>
      <c r="BP535">
        <v>93</v>
      </c>
      <c r="BQ535">
        <v>106</v>
      </c>
      <c r="BR535">
        <v>107</v>
      </c>
      <c r="BS535">
        <v>95</v>
      </c>
      <c r="BT535">
        <v>108</v>
      </c>
      <c r="BU535">
        <v>106</v>
      </c>
      <c r="BV535">
        <v>96</v>
      </c>
      <c r="BW535">
        <v>156</v>
      </c>
      <c r="BX535">
        <v>196</v>
      </c>
      <c r="BY535">
        <v>131</v>
      </c>
      <c r="BZ535">
        <v>96</v>
      </c>
      <c r="CA535">
        <v>93.704545454545453</v>
      </c>
      <c r="CB535">
        <v>84.5</v>
      </c>
      <c r="CC535">
        <v>28.024556960134795</v>
      </c>
      <c r="CD535">
        <v>0.29907361296287438</v>
      </c>
      <c r="CE535">
        <v>69</v>
      </c>
      <c r="CF535">
        <v>196</v>
      </c>
      <c r="CG535">
        <v>127</v>
      </c>
      <c r="CH535">
        <v>25</v>
      </c>
      <c r="CI535">
        <v>25</v>
      </c>
    </row>
    <row r="536" spans="1:87" x14ac:dyDescent="0.25">
      <c r="A536">
        <v>757</v>
      </c>
      <c r="B536">
        <v>378165</v>
      </c>
      <c r="C536" t="s">
        <v>1825</v>
      </c>
      <c r="D536" t="s">
        <v>1826</v>
      </c>
      <c r="E536" t="s">
        <v>1827</v>
      </c>
      <c r="F536">
        <v>47.12</v>
      </c>
      <c r="G536" t="s">
        <v>883</v>
      </c>
      <c r="H536">
        <v>47.1</v>
      </c>
      <c r="I536" t="s">
        <v>574</v>
      </c>
      <c r="J536">
        <v>47</v>
      </c>
      <c r="K536" t="s">
        <v>280</v>
      </c>
      <c r="L536" t="s">
        <v>281</v>
      </c>
      <c r="M536" t="s">
        <v>282</v>
      </c>
      <c r="N536">
        <v>113</v>
      </c>
      <c r="O536" t="s">
        <v>119</v>
      </c>
      <c r="P536">
        <v>11</v>
      </c>
      <c r="Q536" t="s">
        <v>95</v>
      </c>
      <c r="R536">
        <v>1</v>
      </c>
      <c r="S536" t="s">
        <v>96</v>
      </c>
      <c r="T536">
        <v>2</v>
      </c>
      <c r="U536" t="s">
        <v>349</v>
      </c>
      <c r="V536">
        <v>40</v>
      </c>
      <c r="W536" t="s">
        <v>254</v>
      </c>
      <c r="X536">
        <v>2</v>
      </c>
      <c r="Y536" t="s">
        <v>255</v>
      </c>
      <c r="Z536">
        <v>2018</v>
      </c>
      <c r="AA536">
        <v>27</v>
      </c>
      <c r="AB536">
        <v>2484860000</v>
      </c>
      <c r="AC536">
        <v>40</v>
      </c>
      <c r="AD536" t="s">
        <v>283</v>
      </c>
      <c r="AE536" t="s">
        <v>158</v>
      </c>
      <c r="AF536" t="s">
        <v>183</v>
      </c>
      <c r="AG536" t="s">
        <v>233</v>
      </c>
      <c r="AH536" t="s">
        <v>137</v>
      </c>
      <c r="AI536">
        <v>46</v>
      </c>
      <c r="AJ536">
        <v>46</v>
      </c>
      <c r="AK536">
        <v>46</v>
      </c>
      <c r="AL536">
        <v>46</v>
      </c>
      <c r="AM536">
        <v>46</v>
      </c>
      <c r="AN536">
        <v>45</v>
      </c>
      <c r="AO536">
        <v>45</v>
      </c>
      <c r="AP536">
        <v>45</v>
      </c>
      <c r="AQ536">
        <v>46</v>
      </c>
      <c r="AR536">
        <v>40</v>
      </c>
      <c r="AS536">
        <v>40</v>
      </c>
      <c r="AT536">
        <v>40</v>
      </c>
      <c r="AU536">
        <v>40</v>
      </c>
      <c r="AV536">
        <v>40</v>
      </c>
      <c r="AW536">
        <v>37</v>
      </c>
      <c r="AX536">
        <v>42</v>
      </c>
      <c r="AY536">
        <v>42</v>
      </c>
      <c r="AZ536">
        <v>44</v>
      </c>
      <c r="BA536">
        <v>44</v>
      </c>
      <c r="BB536">
        <v>44</v>
      </c>
      <c r="BC536">
        <v>44</v>
      </c>
      <c r="BD536">
        <v>44</v>
      </c>
      <c r="BE536">
        <v>44</v>
      </c>
      <c r="BF536">
        <v>44</v>
      </c>
      <c r="BG536">
        <v>44</v>
      </c>
      <c r="BH536">
        <v>48</v>
      </c>
      <c r="BI536">
        <v>48</v>
      </c>
      <c r="BJ536">
        <v>48</v>
      </c>
      <c r="BK536">
        <v>48</v>
      </c>
      <c r="BL536">
        <v>48</v>
      </c>
      <c r="BM536">
        <v>48</v>
      </c>
      <c r="BN536">
        <v>48</v>
      </c>
      <c r="BO536">
        <v>48</v>
      </c>
      <c r="BP536">
        <v>48</v>
      </c>
      <c r="BQ536">
        <v>43</v>
      </c>
      <c r="BR536">
        <v>48</v>
      </c>
      <c r="BS536">
        <v>48</v>
      </c>
      <c r="BT536">
        <v>48</v>
      </c>
      <c r="BU536">
        <v>46</v>
      </c>
      <c r="BV536">
        <v>46</v>
      </c>
      <c r="BW536">
        <v>41</v>
      </c>
      <c r="BX536">
        <v>43</v>
      </c>
      <c r="BY536">
        <v>43</v>
      </c>
      <c r="BZ536">
        <v>41</v>
      </c>
      <c r="CA536">
        <v>44.613636363636367</v>
      </c>
      <c r="CB536">
        <v>45</v>
      </c>
      <c r="CC536">
        <v>2.9271456776494444</v>
      </c>
      <c r="CD536">
        <v>6.5611008566773071E-2</v>
      </c>
      <c r="CE536">
        <v>37</v>
      </c>
      <c r="CF536">
        <v>48</v>
      </c>
      <c r="CG536">
        <v>11</v>
      </c>
      <c r="CH536">
        <v>-5</v>
      </c>
      <c r="CI536">
        <v>5</v>
      </c>
    </row>
    <row r="537" spans="1:87" x14ac:dyDescent="0.25">
      <c r="A537">
        <v>759</v>
      </c>
      <c r="B537">
        <v>378556</v>
      </c>
      <c r="C537" t="s">
        <v>1828</v>
      </c>
      <c r="D537" t="s">
        <v>308</v>
      </c>
      <c r="E537" t="s">
        <v>309</v>
      </c>
      <c r="F537">
        <v>91.21</v>
      </c>
      <c r="G537" t="s">
        <v>310</v>
      </c>
      <c r="H537">
        <v>91.2</v>
      </c>
      <c r="I537" t="s">
        <v>311</v>
      </c>
      <c r="J537">
        <v>91</v>
      </c>
      <c r="K537" t="s">
        <v>312</v>
      </c>
      <c r="L537" t="s">
        <v>188</v>
      </c>
      <c r="M537" t="s">
        <v>189</v>
      </c>
      <c r="N537">
        <v>312</v>
      </c>
      <c r="O537" t="s">
        <v>204</v>
      </c>
      <c r="P537">
        <v>31</v>
      </c>
      <c r="Q537" t="s">
        <v>205</v>
      </c>
      <c r="R537">
        <v>3</v>
      </c>
      <c r="S537" t="s">
        <v>206</v>
      </c>
      <c r="T537">
        <v>1</v>
      </c>
      <c r="U537" t="s">
        <v>97</v>
      </c>
      <c r="V537">
        <v>11</v>
      </c>
      <c r="W537" t="s">
        <v>97</v>
      </c>
      <c r="X537">
        <v>1</v>
      </c>
      <c r="Y537" t="s">
        <v>98</v>
      </c>
      <c r="Z537">
        <v>1983</v>
      </c>
      <c r="AA537">
        <v>1727</v>
      </c>
      <c r="AC537">
        <v>93</v>
      </c>
      <c r="AD537" t="s">
        <v>99</v>
      </c>
      <c r="AE537" t="s">
        <v>146</v>
      </c>
      <c r="AF537" t="s">
        <v>147</v>
      </c>
      <c r="AG537" t="s">
        <v>208</v>
      </c>
      <c r="AH537" t="s">
        <v>144</v>
      </c>
      <c r="AI537">
        <v>6</v>
      </c>
      <c r="AJ537">
        <v>6</v>
      </c>
      <c r="AK537">
        <v>6</v>
      </c>
      <c r="AL537">
        <v>6</v>
      </c>
      <c r="AM537">
        <v>6</v>
      </c>
      <c r="AN537">
        <v>6</v>
      </c>
      <c r="AO537">
        <v>6</v>
      </c>
      <c r="AP537">
        <v>6</v>
      </c>
      <c r="AQ537">
        <v>6</v>
      </c>
      <c r="AR537">
        <v>6</v>
      </c>
      <c r="AS537">
        <v>6</v>
      </c>
      <c r="AT537">
        <v>6</v>
      </c>
      <c r="AU537">
        <v>6</v>
      </c>
      <c r="AV537">
        <v>6</v>
      </c>
      <c r="AW537">
        <v>7</v>
      </c>
      <c r="AX537">
        <v>7</v>
      </c>
      <c r="AY537">
        <v>7</v>
      </c>
      <c r="AZ537">
        <v>7</v>
      </c>
      <c r="BA537">
        <v>7</v>
      </c>
      <c r="BB537">
        <v>7</v>
      </c>
      <c r="BC537">
        <v>7</v>
      </c>
      <c r="BD537">
        <v>7</v>
      </c>
      <c r="BE537">
        <v>7</v>
      </c>
      <c r="BF537">
        <v>7</v>
      </c>
      <c r="BG537">
        <v>7</v>
      </c>
      <c r="BH537">
        <v>7</v>
      </c>
      <c r="BI537">
        <v>7</v>
      </c>
      <c r="BJ537">
        <v>7</v>
      </c>
      <c r="BK537">
        <v>7</v>
      </c>
      <c r="BL537">
        <v>7</v>
      </c>
      <c r="BM537">
        <v>7</v>
      </c>
      <c r="BN537">
        <v>7</v>
      </c>
      <c r="BO537">
        <v>7</v>
      </c>
      <c r="BP537">
        <v>7</v>
      </c>
      <c r="BQ537">
        <v>7</v>
      </c>
      <c r="BR537">
        <v>7</v>
      </c>
      <c r="BS537">
        <v>7</v>
      </c>
      <c r="BT537">
        <v>7</v>
      </c>
      <c r="BU537">
        <v>7</v>
      </c>
      <c r="BV537">
        <v>7</v>
      </c>
      <c r="BW537">
        <v>7</v>
      </c>
      <c r="BX537">
        <v>7</v>
      </c>
      <c r="BY537">
        <v>6</v>
      </c>
      <c r="BZ537">
        <v>6</v>
      </c>
      <c r="CA537">
        <v>6.6363636363636367</v>
      </c>
      <c r="CB537">
        <v>7</v>
      </c>
      <c r="CC537">
        <v>0.48660709956247911</v>
      </c>
      <c r="CD537">
        <v>7.3324357468318765E-2</v>
      </c>
      <c r="CE537">
        <v>6</v>
      </c>
      <c r="CF537">
        <v>7</v>
      </c>
      <c r="CG537">
        <v>1</v>
      </c>
      <c r="CH537">
        <v>0</v>
      </c>
      <c r="CI537">
        <v>0</v>
      </c>
    </row>
    <row r="538" spans="1:87" x14ac:dyDescent="0.25">
      <c r="A538">
        <v>760</v>
      </c>
      <c r="B538">
        <v>378952</v>
      </c>
      <c r="C538" t="s">
        <v>1829</v>
      </c>
      <c r="D538" t="s">
        <v>87</v>
      </c>
      <c r="E538" t="s">
        <v>88</v>
      </c>
      <c r="F538">
        <v>58.12</v>
      </c>
      <c r="G538" t="s">
        <v>89</v>
      </c>
      <c r="H538">
        <v>58.1</v>
      </c>
      <c r="I538" t="s">
        <v>90</v>
      </c>
      <c r="J538">
        <v>58</v>
      </c>
      <c r="K538" t="s">
        <v>91</v>
      </c>
      <c r="L538" t="s">
        <v>92</v>
      </c>
      <c r="M538" t="s">
        <v>93</v>
      </c>
      <c r="N538">
        <v>114</v>
      </c>
      <c r="O538" t="s">
        <v>94</v>
      </c>
      <c r="P538">
        <v>11</v>
      </c>
      <c r="Q538" t="s">
        <v>95</v>
      </c>
      <c r="R538">
        <v>1</v>
      </c>
      <c r="S538" t="s">
        <v>96</v>
      </c>
      <c r="T538">
        <v>1</v>
      </c>
      <c r="U538" t="s">
        <v>97</v>
      </c>
      <c r="V538">
        <v>11</v>
      </c>
      <c r="W538" t="s">
        <v>97</v>
      </c>
      <c r="X538">
        <v>1</v>
      </c>
      <c r="Y538" t="s">
        <v>98</v>
      </c>
      <c r="Z538">
        <v>2013</v>
      </c>
      <c r="AA538">
        <v>1974</v>
      </c>
      <c r="AB538">
        <v>57098150000</v>
      </c>
      <c r="AC538">
        <v>93</v>
      </c>
      <c r="AD538" t="s">
        <v>99</v>
      </c>
      <c r="AE538" t="s">
        <v>100</v>
      </c>
      <c r="AF538" t="s">
        <v>101</v>
      </c>
      <c r="AG538" t="s">
        <v>102</v>
      </c>
      <c r="AH538" t="s">
        <v>103</v>
      </c>
      <c r="AI538">
        <v>83</v>
      </c>
      <c r="AJ538">
        <v>79</v>
      </c>
      <c r="AK538">
        <v>75</v>
      </c>
      <c r="AL538">
        <v>75</v>
      </c>
      <c r="AM538">
        <v>72</v>
      </c>
      <c r="AN538">
        <v>75</v>
      </c>
      <c r="AO538">
        <v>75</v>
      </c>
      <c r="AP538">
        <v>75</v>
      </c>
      <c r="AQ538">
        <v>76</v>
      </c>
      <c r="AR538">
        <v>83</v>
      </c>
      <c r="AS538">
        <v>79</v>
      </c>
      <c r="AT538">
        <v>75</v>
      </c>
      <c r="AU538">
        <v>70</v>
      </c>
      <c r="AV538">
        <v>78</v>
      </c>
      <c r="AW538">
        <v>70</v>
      </c>
      <c r="AX538">
        <v>72</v>
      </c>
      <c r="AY538">
        <v>77</v>
      </c>
      <c r="AZ538">
        <v>74</v>
      </c>
      <c r="BA538">
        <v>81</v>
      </c>
      <c r="BB538">
        <v>79</v>
      </c>
      <c r="BC538">
        <v>84</v>
      </c>
      <c r="BD538">
        <v>74</v>
      </c>
      <c r="BE538">
        <v>75</v>
      </c>
      <c r="BF538">
        <v>80</v>
      </c>
      <c r="BG538">
        <v>75</v>
      </c>
      <c r="BH538">
        <v>81</v>
      </c>
      <c r="BI538">
        <v>62</v>
      </c>
      <c r="BJ538">
        <v>76</v>
      </c>
      <c r="BK538">
        <v>61</v>
      </c>
      <c r="BL538">
        <v>82</v>
      </c>
      <c r="BM538">
        <v>73</v>
      </c>
      <c r="BN538">
        <v>73</v>
      </c>
      <c r="BO538">
        <v>77</v>
      </c>
      <c r="BP538">
        <v>76</v>
      </c>
      <c r="BQ538">
        <v>74</v>
      </c>
      <c r="BR538">
        <v>74</v>
      </c>
      <c r="BS538">
        <v>77</v>
      </c>
      <c r="BT538">
        <v>76</v>
      </c>
      <c r="BU538">
        <v>79</v>
      </c>
      <c r="BV538">
        <v>85</v>
      </c>
      <c r="BW538">
        <v>73</v>
      </c>
      <c r="BX538">
        <v>77</v>
      </c>
      <c r="BY538">
        <v>63</v>
      </c>
      <c r="BZ538">
        <v>80</v>
      </c>
      <c r="CA538">
        <v>75.681818181818187</v>
      </c>
      <c r="CB538">
        <v>75.5</v>
      </c>
      <c r="CC538">
        <v>5.1614525054652365</v>
      </c>
      <c r="CD538">
        <v>6.8199372444585696E-2</v>
      </c>
      <c r="CE538">
        <v>61</v>
      </c>
      <c r="CF538">
        <v>85</v>
      </c>
      <c r="CG538">
        <v>24</v>
      </c>
      <c r="CH538">
        <v>-3</v>
      </c>
      <c r="CI538">
        <v>3</v>
      </c>
    </row>
    <row r="539" spans="1:87" x14ac:dyDescent="0.25">
      <c r="A539">
        <v>761</v>
      </c>
      <c r="B539">
        <v>378989</v>
      </c>
      <c r="C539" t="s">
        <v>1830</v>
      </c>
      <c r="D539" t="s">
        <v>1831</v>
      </c>
      <c r="E539" t="s">
        <v>1832</v>
      </c>
      <c r="F539">
        <v>47.55</v>
      </c>
      <c r="G539" t="s">
        <v>804</v>
      </c>
      <c r="H539">
        <v>47.5</v>
      </c>
      <c r="I539" t="s">
        <v>805</v>
      </c>
      <c r="J539">
        <v>47</v>
      </c>
      <c r="K539" t="s">
        <v>280</v>
      </c>
      <c r="L539" t="s">
        <v>281</v>
      </c>
      <c r="M539" t="s">
        <v>282</v>
      </c>
      <c r="N539">
        <v>113</v>
      </c>
      <c r="O539" t="s">
        <v>119</v>
      </c>
      <c r="P539">
        <v>11</v>
      </c>
      <c r="Q539" t="s">
        <v>95</v>
      </c>
      <c r="R539">
        <v>1</v>
      </c>
      <c r="S539" t="s">
        <v>96</v>
      </c>
      <c r="T539">
        <v>1</v>
      </c>
      <c r="U539" t="s">
        <v>97</v>
      </c>
      <c r="V539">
        <v>11</v>
      </c>
      <c r="W539" t="s">
        <v>97</v>
      </c>
      <c r="X539">
        <v>1</v>
      </c>
      <c r="Y539" t="s">
        <v>98</v>
      </c>
      <c r="Z539">
        <v>2005</v>
      </c>
      <c r="AB539">
        <v>8800000</v>
      </c>
      <c r="AC539">
        <v>0</v>
      </c>
      <c r="AD539" t="s">
        <v>147</v>
      </c>
      <c r="AE539" t="s">
        <v>85</v>
      </c>
      <c r="AF539" t="s">
        <v>356</v>
      </c>
      <c r="AG539" t="s">
        <v>196</v>
      </c>
      <c r="AH539" t="s">
        <v>144</v>
      </c>
      <c r="AI539">
        <v>39</v>
      </c>
      <c r="AJ539">
        <v>39</v>
      </c>
      <c r="AK539">
        <v>39</v>
      </c>
      <c r="AL539">
        <v>39</v>
      </c>
      <c r="AM539">
        <v>39</v>
      </c>
      <c r="AN539">
        <v>39</v>
      </c>
      <c r="AO539">
        <v>39</v>
      </c>
      <c r="AP539">
        <v>39</v>
      </c>
      <c r="AQ539">
        <v>39</v>
      </c>
      <c r="AR539">
        <v>39</v>
      </c>
      <c r="AS539">
        <v>39</v>
      </c>
      <c r="AT539">
        <v>39</v>
      </c>
      <c r="AU539">
        <v>39</v>
      </c>
      <c r="AV539">
        <v>39</v>
      </c>
      <c r="AW539">
        <v>39</v>
      </c>
      <c r="AX539">
        <v>39</v>
      </c>
      <c r="AY539">
        <v>39</v>
      </c>
      <c r="AZ539">
        <v>39</v>
      </c>
      <c r="BA539">
        <v>39</v>
      </c>
      <c r="BB539">
        <v>39</v>
      </c>
      <c r="BC539">
        <v>36</v>
      </c>
      <c r="BD539">
        <v>36</v>
      </c>
      <c r="BE539">
        <v>36</v>
      </c>
      <c r="BF539">
        <v>36</v>
      </c>
      <c r="BG539">
        <v>36</v>
      </c>
      <c r="BH539">
        <v>36</v>
      </c>
      <c r="BI539">
        <v>36</v>
      </c>
      <c r="BJ539">
        <v>36</v>
      </c>
      <c r="BK539">
        <v>38</v>
      </c>
      <c r="BL539">
        <v>38</v>
      </c>
      <c r="BM539">
        <v>38</v>
      </c>
      <c r="BN539">
        <v>38</v>
      </c>
      <c r="BO539">
        <v>36</v>
      </c>
      <c r="BP539">
        <v>36</v>
      </c>
      <c r="BQ539">
        <v>36</v>
      </c>
      <c r="BR539">
        <v>36</v>
      </c>
      <c r="BS539">
        <v>36</v>
      </c>
      <c r="BT539">
        <v>36</v>
      </c>
      <c r="BU539">
        <v>36</v>
      </c>
      <c r="BV539">
        <v>36</v>
      </c>
      <c r="BW539">
        <v>36</v>
      </c>
      <c r="BX539">
        <v>34</v>
      </c>
      <c r="BY539">
        <v>34</v>
      </c>
      <c r="BZ539">
        <v>34</v>
      </c>
      <c r="CA539">
        <v>37.409090909090907</v>
      </c>
      <c r="CB539">
        <v>38</v>
      </c>
      <c r="CC539">
        <v>1.6749617394891849</v>
      </c>
      <c r="CD539">
        <v>4.4774189876989154E-2</v>
      </c>
      <c r="CE539">
        <v>34</v>
      </c>
      <c r="CF539">
        <v>39</v>
      </c>
      <c r="CG539">
        <v>5</v>
      </c>
      <c r="CH539">
        <v>-5</v>
      </c>
      <c r="CI539">
        <v>5</v>
      </c>
    </row>
    <row r="540" spans="1:87" x14ac:dyDescent="0.25">
      <c r="A540">
        <v>762</v>
      </c>
      <c r="B540">
        <v>380173</v>
      </c>
      <c r="C540" t="s">
        <v>1833</v>
      </c>
      <c r="D540" t="s">
        <v>1834</v>
      </c>
      <c r="E540" t="s">
        <v>1835</v>
      </c>
      <c r="F540">
        <v>94.12</v>
      </c>
      <c r="G540" t="s">
        <v>1503</v>
      </c>
      <c r="H540">
        <v>94.1</v>
      </c>
      <c r="I540" t="s">
        <v>1420</v>
      </c>
      <c r="J540">
        <v>94</v>
      </c>
      <c r="K540" t="s">
        <v>496</v>
      </c>
      <c r="L540" t="s">
        <v>497</v>
      </c>
      <c r="M540" t="s">
        <v>498</v>
      </c>
      <c r="N540">
        <v>541</v>
      </c>
      <c r="O540" t="s">
        <v>1309</v>
      </c>
      <c r="P540">
        <v>54</v>
      </c>
      <c r="Q540" t="s">
        <v>1310</v>
      </c>
      <c r="R540">
        <v>5</v>
      </c>
      <c r="S540" t="s">
        <v>143</v>
      </c>
      <c r="T540">
        <v>1</v>
      </c>
      <c r="U540" t="s">
        <v>97</v>
      </c>
      <c r="V540">
        <v>11</v>
      </c>
      <c r="W540" t="s">
        <v>97</v>
      </c>
      <c r="X540">
        <v>1</v>
      </c>
      <c r="Y540" t="s">
        <v>98</v>
      </c>
      <c r="Z540">
        <v>1992</v>
      </c>
      <c r="AA540">
        <v>138</v>
      </c>
      <c r="AC540">
        <v>61</v>
      </c>
      <c r="AD540" t="s">
        <v>145</v>
      </c>
      <c r="AE540" t="s">
        <v>146</v>
      </c>
      <c r="AF540" t="s">
        <v>147</v>
      </c>
      <c r="AG540" t="s">
        <v>297</v>
      </c>
      <c r="AH540" t="s">
        <v>144</v>
      </c>
      <c r="AI540">
        <v>34</v>
      </c>
      <c r="AJ540">
        <v>36</v>
      </c>
      <c r="AK540">
        <v>38</v>
      </c>
      <c r="AL540">
        <v>40</v>
      </c>
      <c r="AM540">
        <v>42</v>
      </c>
      <c r="AN540">
        <v>36</v>
      </c>
      <c r="AO540">
        <v>38</v>
      </c>
      <c r="AP540">
        <v>40</v>
      </c>
      <c r="AQ540">
        <v>42</v>
      </c>
      <c r="AR540">
        <v>44</v>
      </c>
      <c r="AS540">
        <v>46</v>
      </c>
      <c r="AT540">
        <v>48</v>
      </c>
      <c r="AU540">
        <v>50</v>
      </c>
      <c r="AV540">
        <v>52</v>
      </c>
      <c r="AW540">
        <v>54</v>
      </c>
      <c r="AX540">
        <v>56</v>
      </c>
      <c r="AY540">
        <v>34</v>
      </c>
      <c r="AZ540">
        <v>36</v>
      </c>
      <c r="BA540">
        <v>38</v>
      </c>
      <c r="BB540">
        <v>38</v>
      </c>
      <c r="BC540">
        <v>36</v>
      </c>
      <c r="BD540">
        <v>38</v>
      </c>
      <c r="BE540">
        <v>40</v>
      </c>
      <c r="BF540">
        <v>42</v>
      </c>
      <c r="BG540">
        <v>44</v>
      </c>
      <c r="BH540">
        <v>46</v>
      </c>
      <c r="BI540">
        <v>48</v>
      </c>
      <c r="BJ540">
        <v>36</v>
      </c>
      <c r="BK540">
        <v>38</v>
      </c>
      <c r="BL540">
        <v>38</v>
      </c>
      <c r="BM540">
        <v>38</v>
      </c>
      <c r="BN540">
        <v>36</v>
      </c>
      <c r="BO540">
        <v>34</v>
      </c>
      <c r="BP540">
        <v>36</v>
      </c>
      <c r="BQ540">
        <v>38</v>
      </c>
      <c r="BR540">
        <v>38</v>
      </c>
      <c r="BS540">
        <v>40</v>
      </c>
      <c r="BT540">
        <v>42</v>
      </c>
      <c r="BU540">
        <v>46</v>
      </c>
      <c r="BV540">
        <v>36</v>
      </c>
      <c r="BW540">
        <v>36</v>
      </c>
      <c r="BX540">
        <v>38</v>
      </c>
      <c r="BY540">
        <v>40</v>
      </c>
      <c r="BZ540">
        <v>42</v>
      </c>
      <c r="CA540">
        <v>40.63636363636364</v>
      </c>
      <c r="CB540">
        <v>38</v>
      </c>
      <c r="CC540">
        <v>5.4178469468149464</v>
      </c>
      <c r="CD540">
        <v>0.13332509265092707</v>
      </c>
      <c r="CE540">
        <v>34</v>
      </c>
      <c r="CF540">
        <v>56</v>
      </c>
      <c r="CG540">
        <v>22</v>
      </c>
      <c r="CH540">
        <v>8</v>
      </c>
      <c r="CI540">
        <v>8</v>
      </c>
    </row>
    <row r="541" spans="1:87" x14ac:dyDescent="0.25">
      <c r="A541">
        <v>763</v>
      </c>
      <c r="B541">
        <v>380178</v>
      </c>
      <c r="C541" t="s">
        <v>1836</v>
      </c>
      <c r="D541" t="s">
        <v>1837</v>
      </c>
      <c r="E541" t="s">
        <v>1838</v>
      </c>
      <c r="F541">
        <v>13.96</v>
      </c>
      <c r="G541" t="s">
        <v>1839</v>
      </c>
      <c r="H541">
        <v>13.9</v>
      </c>
      <c r="I541" t="s">
        <v>1840</v>
      </c>
      <c r="J541">
        <v>13</v>
      </c>
      <c r="K541" t="s">
        <v>1841</v>
      </c>
      <c r="L541" t="s">
        <v>100</v>
      </c>
      <c r="M541" t="s">
        <v>1034</v>
      </c>
      <c r="N541">
        <v>231</v>
      </c>
      <c r="O541" t="s">
        <v>353</v>
      </c>
      <c r="P541">
        <v>23</v>
      </c>
      <c r="Q541" t="s">
        <v>354</v>
      </c>
      <c r="R541">
        <v>2</v>
      </c>
      <c r="S541" t="s">
        <v>355</v>
      </c>
      <c r="T541">
        <v>2</v>
      </c>
      <c r="U541" t="s">
        <v>349</v>
      </c>
      <c r="V541">
        <v>40</v>
      </c>
      <c r="W541" t="s">
        <v>254</v>
      </c>
      <c r="X541">
        <v>2</v>
      </c>
      <c r="Y541" t="s">
        <v>255</v>
      </c>
      <c r="Z541">
        <v>2015</v>
      </c>
      <c r="AC541">
        <v>0</v>
      </c>
      <c r="AD541" t="s">
        <v>147</v>
      </c>
      <c r="AE541" t="s">
        <v>146</v>
      </c>
      <c r="AF541" t="s">
        <v>147</v>
      </c>
      <c r="AG541" t="s">
        <v>102</v>
      </c>
      <c r="AH541" t="s">
        <v>144</v>
      </c>
      <c r="AI541">
        <v>64</v>
      </c>
      <c r="AJ541">
        <v>64</v>
      </c>
      <c r="AK541">
        <v>64</v>
      </c>
      <c r="AL541">
        <v>64</v>
      </c>
      <c r="AM541">
        <v>64</v>
      </c>
      <c r="AN541">
        <v>64</v>
      </c>
      <c r="AO541">
        <v>64</v>
      </c>
      <c r="AP541">
        <v>64</v>
      </c>
      <c r="AQ541">
        <v>64</v>
      </c>
      <c r="AR541">
        <v>64</v>
      </c>
      <c r="AS541">
        <v>64</v>
      </c>
      <c r="AT541">
        <v>64</v>
      </c>
      <c r="AU541">
        <v>64</v>
      </c>
      <c r="AV541">
        <v>64</v>
      </c>
      <c r="AW541">
        <v>64</v>
      </c>
      <c r="AX541">
        <v>64</v>
      </c>
      <c r="AY541">
        <v>64</v>
      </c>
      <c r="AZ541">
        <v>64</v>
      </c>
      <c r="BA541">
        <v>64</v>
      </c>
      <c r="BB541">
        <v>64</v>
      </c>
      <c r="BC541">
        <v>64</v>
      </c>
      <c r="BD541">
        <v>64</v>
      </c>
      <c r="BE541">
        <v>64</v>
      </c>
      <c r="BF541">
        <v>64</v>
      </c>
      <c r="BG541">
        <v>64</v>
      </c>
      <c r="BH541">
        <v>64</v>
      </c>
      <c r="BI541">
        <v>64</v>
      </c>
      <c r="BJ541">
        <v>64</v>
      </c>
      <c r="BK541">
        <v>64</v>
      </c>
      <c r="BL541">
        <v>64</v>
      </c>
      <c r="BM541">
        <v>64</v>
      </c>
      <c r="BN541">
        <v>64</v>
      </c>
      <c r="BO541">
        <v>64</v>
      </c>
      <c r="BP541">
        <v>64</v>
      </c>
      <c r="BQ541">
        <v>64</v>
      </c>
      <c r="BR541">
        <v>64</v>
      </c>
      <c r="BS541">
        <v>64</v>
      </c>
      <c r="BT541">
        <v>64</v>
      </c>
      <c r="BU541">
        <v>64</v>
      </c>
      <c r="BV541">
        <v>64</v>
      </c>
      <c r="BW541">
        <v>64</v>
      </c>
      <c r="BX541">
        <v>64</v>
      </c>
      <c r="BY541">
        <v>64</v>
      </c>
      <c r="BZ541">
        <v>64</v>
      </c>
      <c r="CA541">
        <v>64</v>
      </c>
      <c r="CB541">
        <v>64</v>
      </c>
      <c r="CC541">
        <v>0</v>
      </c>
      <c r="CD541">
        <v>0</v>
      </c>
      <c r="CE541">
        <v>64</v>
      </c>
      <c r="CF541">
        <v>64</v>
      </c>
      <c r="CG541">
        <v>0</v>
      </c>
      <c r="CH541">
        <v>0</v>
      </c>
      <c r="CI541">
        <v>0</v>
      </c>
    </row>
    <row r="542" spans="1:87" x14ac:dyDescent="0.25">
      <c r="A542">
        <v>765</v>
      </c>
      <c r="B542">
        <v>382018</v>
      </c>
      <c r="C542" t="s">
        <v>1842</v>
      </c>
      <c r="D542" t="s">
        <v>1843</v>
      </c>
      <c r="E542" t="s">
        <v>1844</v>
      </c>
      <c r="F542">
        <v>47.52</v>
      </c>
      <c r="G542" t="s">
        <v>913</v>
      </c>
      <c r="H542">
        <v>47.5</v>
      </c>
      <c r="I542" t="s">
        <v>805</v>
      </c>
      <c r="J542">
        <v>47</v>
      </c>
      <c r="K542" t="s">
        <v>280</v>
      </c>
      <c r="L542" t="s">
        <v>281</v>
      </c>
      <c r="M542" t="s">
        <v>282</v>
      </c>
      <c r="N542">
        <v>113</v>
      </c>
      <c r="O542" t="s">
        <v>119</v>
      </c>
      <c r="P542">
        <v>11</v>
      </c>
      <c r="Q542" t="s">
        <v>95</v>
      </c>
      <c r="R542">
        <v>1</v>
      </c>
      <c r="S542" t="s">
        <v>96</v>
      </c>
      <c r="T542">
        <v>13</v>
      </c>
      <c r="U542" t="s">
        <v>133</v>
      </c>
      <c r="V542">
        <v>12</v>
      </c>
      <c r="W542" t="s">
        <v>133</v>
      </c>
      <c r="X542">
        <v>1</v>
      </c>
      <c r="Y542" t="s">
        <v>98</v>
      </c>
      <c r="Z542">
        <v>2004</v>
      </c>
      <c r="AA542">
        <v>24</v>
      </c>
      <c r="AB542">
        <v>1406760000</v>
      </c>
      <c r="AC542">
        <v>40</v>
      </c>
      <c r="AD542" t="s">
        <v>283</v>
      </c>
      <c r="AE542" t="s">
        <v>158</v>
      </c>
      <c r="AF542" t="s">
        <v>183</v>
      </c>
      <c r="AG542" t="s">
        <v>196</v>
      </c>
      <c r="AH542" t="s">
        <v>137</v>
      </c>
      <c r="AI542">
        <v>163</v>
      </c>
      <c r="AJ542">
        <v>208</v>
      </c>
      <c r="AK542">
        <v>207</v>
      </c>
      <c r="AL542">
        <v>207</v>
      </c>
      <c r="AM542">
        <v>217</v>
      </c>
      <c r="AN542">
        <v>203</v>
      </c>
      <c r="AO542">
        <v>217</v>
      </c>
      <c r="AP542">
        <v>209</v>
      </c>
      <c r="AQ542">
        <v>163</v>
      </c>
      <c r="AR542">
        <v>185</v>
      </c>
      <c r="AS542">
        <v>194</v>
      </c>
      <c r="AT542">
        <v>165</v>
      </c>
      <c r="AU542">
        <v>168</v>
      </c>
      <c r="AV542">
        <v>170</v>
      </c>
      <c r="AW542">
        <v>174</v>
      </c>
      <c r="AX542">
        <v>174</v>
      </c>
      <c r="AY542">
        <v>170</v>
      </c>
      <c r="AZ542">
        <v>168</v>
      </c>
      <c r="BA542">
        <v>166</v>
      </c>
      <c r="BB542">
        <v>180</v>
      </c>
      <c r="BC542">
        <v>164</v>
      </c>
      <c r="BD542">
        <v>174</v>
      </c>
      <c r="BE542">
        <v>164</v>
      </c>
      <c r="BF542">
        <v>195</v>
      </c>
      <c r="BG542">
        <v>192</v>
      </c>
      <c r="BH542">
        <v>229</v>
      </c>
      <c r="BI542">
        <v>190</v>
      </c>
      <c r="BJ542">
        <v>192</v>
      </c>
      <c r="BK542">
        <v>245</v>
      </c>
      <c r="BL542">
        <v>252</v>
      </c>
      <c r="BM542">
        <v>250</v>
      </c>
      <c r="BN542">
        <v>240</v>
      </c>
      <c r="BO542">
        <v>198</v>
      </c>
      <c r="BP542">
        <v>197</v>
      </c>
      <c r="BQ542">
        <v>254</v>
      </c>
      <c r="BR542">
        <v>197</v>
      </c>
      <c r="BS542">
        <v>193</v>
      </c>
      <c r="BT542">
        <v>166</v>
      </c>
      <c r="BU542">
        <v>190</v>
      </c>
      <c r="BV542">
        <v>172</v>
      </c>
      <c r="BW542">
        <v>165</v>
      </c>
      <c r="BX542">
        <v>170</v>
      </c>
      <c r="BY542">
        <v>166</v>
      </c>
      <c r="BZ542">
        <v>165</v>
      </c>
      <c r="CA542">
        <v>191.54545454545456</v>
      </c>
      <c r="CB542">
        <v>190</v>
      </c>
      <c r="CC542">
        <v>27.018042675611085</v>
      </c>
      <c r="CD542">
        <v>0.14105290433399237</v>
      </c>
      <c r="CE542">
        <v>163</v>
      </c>
      <c r="CF542">
        <v>254</v>
      </c>
      <c r="CG542">
        <v>91</v>
      </c>
      <c r="CH542">
        <v>2</v>
      </c>
      <c r="CI542">
        <v>2</v>
      </c>
    </row>
    <row r="543" spans="1:87" x14ac:dyDescent="0.25">
      <c r="A543">
        <v>766</v>
      </c>
      <c r="B543">
        <v>382201</v>
      </c>
      <c r="C543" t="s">
        <v>1845</v>
      </c>
      <c r="D543" t="s">
        <v>1846</v>
      </c>
      <c r="E543" t="s">
        <v>1847</v>
      </c>
      <c r="F543">
        <v>58.11</v>
      </c>
      <c r="G543" t="s">
        <v>345</v>
      </c>
      <c r="H543">
        <v>58.1</v>
      </c>
      <c r="I543" t="s">
        <v>90</v>
      </c>
      <c r="J543">
        <v>58</v>
      </c>
      <c r="K543" t="s">
        <v>91</v>
      </c>
      <c r="L543" t="s">
        <v>92</v>
      </c>
      <c r="M543" t="s">
        <v>93</v>
      </c>
      <c r="N543">
        <v>113</v>
      </c>
      <c r="O543" t="s">
        <v>119</v>
      </c>
      <c r="P543">
        <v>11</v>
      </c>
      <c r="Q543" t="s">
        <v>95</v>
      </c>
      <c r="R543">
        <v>1</v>
      </c>
      <c r="S543" t="s">
        <v>96</v>
      </c>
      <c r="T543">
        <v>13</v>
      </c>
      <c r="U543" t="s">
        <v>133</v>
      </c>
      <c r="V543">
        <v>12</v>
      </c>
      <c r="W543" t="s">
        <v>133</v>
      </c>
      <c r="X543">
        <v>1</v>
      </c>
      <c r="Y543" t="s">
        <v>98</v>
      </c>
      <c r="Z543">
        <v>2010</v>
      </c>
      <c r="AA543">
        <v>73</v>
      </c>
      <c r="AB543">
        <v>2539750000</v>
      </c>
      <c r="AC543">
        <v>50</v>
      </c>
      <c r="AD543" t="s">
        <v>120</v>
      </c>
      <c r="AE543" t="s">
        <v>164</v>
      </c>
      <c r="AF543" t="s">
        <v>333</v>
      </c>
      <c r="AG543" t="s">
        <v>136</v>
      </c>
      <c r="AH543" t="s">
        <v>124</v>
      </c>
      <c r="AI543">
        <v>82</v>
      </c>
      <c r="AJ543">
        <v>82</v>
      </c>
      <c r="AK543">
        <v>82</v>
      </c>
      <c r="AL543">
        <v>76</v>
      </c>
      <c r="AM543">
        <v>76</v>
      </c>
      <c r="AN543">
        <v>76</v>
      </c>
      <c r="AO543">
        <v>82</v>
      </c>
      <c r="AP543">
        <v>104</v>
      </c>
      <c r="AQ543">
        <v>110</v>
      </c>
      <c r="AR543">
        <v>110</v>
      </c>
      <c r="AS543">
        <v>110</v>
      </c>
      <c r="AT543">
        <v>110</v>
      </c>
      <c r="AU543">
        <v>103</v>
      </c>
      <c r="AV543">
        <v>108</v>
      </c>
      <c r="AW543">
        <v>107</v>
      </c>
      <c r="AX543">
        <v>108</v>
      </c>
      <c r="AY543">
        <v>108</v>
      </c>
      <c r="AZ543">
        <v>108</v>
      </c>
      <c r="BA543">
        <v>107</v>
      </c>
      <c r="BB543">
        <v>108</v>
      </c>
      <c r="BC543">
        <v>108</v>
      </c>
      <c r="BD543">
        <v>109</v>
      </c>
      <c r="BE543">
        <v>109</v>
      </c>
      <c r="BF543">
        <v>109</v>
      </c>
      <c r="BG543">
        <v>109</v>
      </c>
      <c r="BH543">
        <v>110</v>
      </c>
      <c r="BI543">
        <v>110</v>
      </c>
      <c r="BJ543">
        <v>110</v>
      </c>
      <c r="BK543">
        <v>111</v>
      </c>
      <c r="BL543">
        <v>111</v>
      </c>
      <c r="BM543">
        <v>111</v>
      </c>
      <c r="BN543">
        <v>111</v>
      </c>
      <c r="BO543">
        <v>110</v>
      </c>
      <c r="BP543">
        <v>111</v>
      </c>
      <c r="BQ543">
        <v>110</v>
      </c>
      <c r="BR543">
        <v>109</v>
      </c>
      <c r="BS543">
        <v>139</v>
      </c>
      <c r="BT543">
        <v>110</v>
      </c>
      <c r="BU543">
        <v>110</v>
      </c>
      <c r="BV543">
        <v>110</v>
      </c>
      <c r="BW543">
        <v>109</v>
      </c>
      <c r="BX543">
        <v>109</v>
      </c>
      <c r="BY543">
        <v>109</v>
      </c>
      <c r="BZ543">
        <v>108</v>
      </c>
      <c r="CA543">
        <v>104.97727272727272</v>
      </c>
      <c r="CB543">
        <v>109</v>
      </c>
      <c r="CC543">
        <v>12.274929330282301</v>
      </c>
      <c r="CD543">
        <v>0.11692939825339278</v>
      </c>
      <c r="CE543">
        <v>76</v>
      </c>
      <c r="CF543">
        <v>139</v>
      </c>
      <c r="CG543">
        <v>63</v>
      </c>
      <c r="CH543">
        <v>26</v>
      </c>
      <c r="CI543">
        <v>26</v>
      </c>
    </row>
    <row r="544" spans="1:87" x14ac:dyDescent="0.25">
      <c r="A544">
        <v>767</v>
      </c>
      <c r="B544">
        <v>382701</v>
      </c>
      <c r="C544" t="s">
        <v>1848</v>
      </c>
      <c r="D544" t="s">
        <v>231</v>
      </c>
      <c r="E544" t="s">
        <v>232</v>
      </c>
      <c r="F544">
        <v>63.91</v>
      </c>
      <c r="G544" t="s">
        <v>212</v>
      </c>
      <c r="H544">
        <v>63.9</v>
      </c>
      <c r="I544" t="s">
        <v>213</v>
      </c>
      <c r="J544">
        <v>63</v>
      </c>
      <c r="K544" t="s">
        <v>172</v>
      </c>
      <c r="L544" t="s">
        <v>131</v>
      </c>
      <c r="M544" t="s">
        <v>132</v>
      </c>
      <c r="N544">
        <v>113</v>
      </c>
      <c r="O544" t="s">
        <v>119</v>
      </c>
      <c r="P544">
        <v>11</v>
      </c>
      <c r="Q544" t="s">
        <v>95</v>
      </c>
      <c r="R544">
        <v>1</v>
      </c>
      <c r="S544" t="s">
        <v>96</v>
      </c>
      <c r="T544">
        <v>1</v>
      </c>
      <c r="U544" t="s">
        <v>97</v>
      </c>
      <c r="V544">
        <v>11</v>
      </c>
      <c r="W544" t="s">
        <v>97</v>
      </c>
      <c r="X544">
        <v>1</v>
      </c>
      <c r="Y544" t="s">
        <v>98</v>
      </c>
      <c r="Z544">
        <v>2020</v>
      </c>
      <c r="AA544">
        <v>65</v>
      </c>
      <c r="AB544">
        <v>196970000</v>
      </c>
      <c r="AC544">
        <v>50</v>
      </c>
      <c r="AD544" t="s">
        <v>120</v>
      </c>
      <c r="AE544" t="s">
        <v>110</v>
      </c>
      <c r="AF544" t="s">
        <v>174</v>
      </c>
      <c r="AG544" t="s">
        <v>233</v>
      </c>
      <c r="AH544" t="s">
        <v>124</v>
      </c>
      <c r="AI544">
        <v>99</v>
      </c>
      <c r="AJ544">
        <v>103</v>
      </c>
      <c r="AK544">
        <v>103</v>
      </c>
      <c r="AL544">
        <v>103</v>
      </c>
      <c r="AM544">
        <v>103</v>
      </c>
      <c r="AN544">
        <v>104</v>
      </c>
      <c r="AO544">
        <v>103</v>
      </c>
      <c r="AP544">
        <v>103</v>
      </c>
      <c r="AQ544">
        <v>103</v>
      </c>
      <c r="AR544">
        <v>103</v>
      </c>
      <c r="AS544">
        <v>103</v>
      </c>
      <c r="AT544">
        <v>103</v>
      </c>
      <c r="AU544">
        <v>138</v>
      </c>
      <c r="AV544">
        <v>139</v>
      </c>
      <c r="AW544">
        <v>138</v>
      </c>
      <c r="AX544">
        <v>138</v>
      </c>
      <c r="AY544">
        <v>138</v>
      </c>
      <c r="AZ544">
        <v>138</v>
      </c>
      <c r="BA544">
        <v>138</v>
      </c>
      <c r="BB544">
        <v>138</v>
      </c>
      <c r="BC544">
        <v>138</v>
      </c>
      <c r="BD544">
        <v>138</v>
      </c>
      <c r="BE544">
        <v>138</v>
      </c>
      <c r="BF544">
        <v>139</v>
      </c>
      <c r="BG544">
        <v>138</v>
      </c>
      <c r="BH544">
        <v>138</v>
      </c>
      <c r="BI544">
        <v>138</v>
      </c>
      <c r="BJ544">
        <v>144</v>
      </c>
      <c r="BK544">
        <v>140</v>
      </c>
      <c r="BL544">
        <v>139</v>
      </c>
      <c r="BM544">
        <v>139</v>
      </c>
      <c r="BN544">
        <v>139</v>
      </c>
      <c r="BO544">
        <v>139</v>
      </c>
      <c r="BP544">
        <v>139</v>
      </c>
      <c r="BQ544">
        <v>139</v>
      </c>
      <c r="BR544">
        <v>139</v>
      </c>
      <c r="BS544">
        <v>139</v>
      </c>
      <c r="BT544">
        <v>139</v>
      </c>
      <c r="BU544">
        <v>138</v>
      </c>
      <c r="BV544">
        <v>138</v>
      </c>
      <c r="BW544">
        <v>140</v>
      </c>
      <c r="BX544">
        <v>139</v>
      </c>
      <c r="BY544">
        <v>139</v>
      </c>
      <c r="BZ544">
        <v>139</v>
      </c>
      <c r="CA544">
        <v>128.93181818181819</v>
      </c>
      <c r="CB544">
        <v>138</v>
      </c>
      <c r="CC544">
        <v>16.258661701944177</v>
      </c>
      <c r="CD544">
        <v>0.12610278774643818</v>
      </c>
      <c r="CE544">
        <v>99</v>
      </c>
      <c r="CF544">
        <v>144</v>
      </c>
      <c r="CG544">
        <v>45</v>
      </c>
      <c r="CH544">
        <v>40</v>
      </c>
      <c r="CI544">
        <v>40</v>
      </c>
    </row>
    <row r="545" spans="1:87" x14ac:dyDescent="0.25">
      <c r="A545">
        <v>768</v>
      </c>
      <c r="B545">
        <v>382710</v>
      </c>
      <c r="C545" t="s">
        <v>1849</v>
      </c>
      <c r="D545" t="s">
        <v>1850</v>
      </c>
      <c r="E545" t="s">
        <v>1851</v>
      </c>
      <c r="F545">
        <v>77.319999999999993</v>
      </c>
      <c r="G545" t="s">
        <v>1852</v>
      </c>
      <c r="H545">
        <v>77.3</v>
      </c>
      <c r="I545" t="s">
        <v>1853</v>
      </c>
      <c r="J545">
        <v>77</v>
      </c>
      <c r="K545" t="s">
        <v>1854</v>
      </c>
      <c r="L545" t="s">
        <v>721</v>
      </c>
      <c r="M545" t="s">
        <v>722</v>
      </c>
      <c r="N545">
        <v>231</v>
      </c>
      <c r="O545" t="s">
        <v>353</v>
      </c>
      <c r="P545">
        <v>23</v>
      </c>
      <c r="Q545" t="s">
        <v>354</v>
      </c>
      <c r="R545">
        <v>2</v>
      </c>
      <c r="S545" t="s">
        <v>355</v>
      </c>
      <c r="T545">
        <v>19</v>
      </c>
      <c r="U545" t="s">
        <v>737</v>
      </c>
      <c r="V545">
        <v>20</v>
      </c>
      <c r="W545" t="s">
        <v>576</v>
      </c>
      <c r="X545">
        <v>2</v>
      </c>
      <c r="Y545" t="s">
        <v>255</v>
      </c>
      <c r="Z545">
        <v>1998</v>
      </c>
      <c r="AA545">
        <v>1</v>
      </c>
      <c r="AB545">
        <v>26040000</v>
      </c>
      <c r="AC545">
        <v>11</v>
      </c>
      <c r="AD545" t="s">
        <v>85</v>
      </c>
      <c r="AE545" t="s">
        <v>104</v>
      </c>
      <c r="AF545" t="s">
        <v>274</v>
      </c>
      <c r="AG545" t="s">
        <v>157</v>
      </c>
      <c r="AH545" t="s">
        <v>175</v>
      </c>
      <c r="AI545">
        <v>30</v>
      </c>
      <c r="AJ545">
        <v>30</v>
      </c>
      <c r="AK545">
        <v>30</v>
      </c>
      <c r="AL545">
        <v>30</v>
      </c>
      <c r="AM545">
        <v>30</v>
      </c>
      <c r="AN545">
        <v>30</v>
      </c>
      <c r="AO545">
        <v>30</v>
      </c>
      <c r="AP545">
        <v>30</v>
      </c>
      <c r="AQ545">
        <v>30</v>
      </c>
      <c r="AR545">
        <v>30</v>
      </c>
      <c r="AS545">
        <v>30</v>
      </c>
      <c r="AT545">
        <v>30</v>
      </c>
      <c r="AU545">
        <v>30</v>
      </c>
      <c r="AV545">
        <v>30</v>
      </c>
      <c r="AW545">
        <v>30</v>
      </c>
      <c r="AX545">
        <v>30</v>
      </c>
      <c r="AY545">
        <v>30</v>
      </c>
      <c r="AZ545">
        <v>30</v>
      </c>
      <c r="BA545">
        <v>30</v>
      </c>
      <c r="BB545">
        <v>30</v>
      </c>
      <c r="BC545">
        <v>30</v>
      </c>
      <c r="BD545">
        <v>30</v>
      </c>
      <c r="BE545">
        <v>30</v>
      </c>
      <c r="BF545">
        <v>30</v>
      </c>
      <c r="BG545">
        <v>30</v>
      </c>
      <c r="BH545">
        <v>30</v>
      </c>
      <c r="BI545">
        <v>30</v>
      </c>
      <c r="BJ545">
        <v>30</v>
      </c>
      <c r="BK545">
        <v>30</v>
      </c>
      <c r="BL545">
        <v>30</v>
      </c>
      <c r="BM545">
        <v>30</v>
      </c>
      <c r="BN545">
        <v>30</v>
      </c>
      <c r="BO545">
        <v>30</v>
      </c>
      <c r="BP545">
        <v>30</v>
      </c>
      <c r="BQ545">
        <v>30</v>
      </c>
      <c r="BR545">
        <v>30</v>
      </c>
      <c r="BS545">
        <v>30</v>
      </c>
      <c r="BT545">
        <v>30</v>
      </c>
      <c r="BU545">
        <v>30</v>
      </c>
      <c r="BV545">
        <v>30</v>
      </c>
      <c r="BW545">
        <v>30</v>
      </c>
      <c r="BX545">
        <v>30</v>
      </c>
      <c r="BY545">
        <v>30</v>
      </c>
      <c r="BZ545">
        <v>30</v>
      </c>
      <c r="CA545">
        <v>30</v>
      </c>
      <c r="CB545">
        <v>30</v>
      </c>
      <c r="CC545">
        <v>0</v>
      </c>
      <c r="CD545">
        <v>0</v>
      </c>
      <c r="CE545">
        <v>30</v>
      </c>
      <c r="CF545">
        <v>30</v>
      </c>
      <c r="CG545">
        <v>0</v>
      </c>
      <c r="CH545">
        <v>0</v>
      </c>
      <c r="CI545">
        <v>0</v>
      </c>
    </row>
    <row r="546" spans="1:87" x14ac:dyDescent="0.25">
      <c r="A546">
        <v>769</v>
      </c>
      <c r="B546">
        <v>382905</v>
      </c>
      <c r="C546" t="s">
        <v>1855</v>
      </c>
      <c r="D546" t="s">
        <v>1856</v>
      </c>
      <c r="E546" t="s">
        <v>1857</v>
      </c>
      <c r="F546">
        <v>96.23</v>
      </c>
      <c r="G546" t="s">
        <v>1239</v>
      </c>
      <c r="H546">
        <v>96.2</v>
      </c>
      <c r="I546" t="s">
        <v>1240</v>
      </c>
      <c r="J546">
        <v>96</v>
      </c>
      <c r="K546" t="s">
        <v>535</v>
      </c>
      <c r="L546" t="s">
        <v>497</v>
      </c>
      <c r="M546" t="s">
        <v>498</v>
      </c>
      <c r="N546">
        <v>114</v>
      </c>
      <c r="O546" t="s">
        <v>94</v>
      </c>
      <c r="P546">
        <v>11</v>
      </c>
      <c r="Q546" t="s">
        <v>95</v>
      </c>
      <c r="R546">
        <v>1</v>
      </c>
      <c r="S546" t="s">
        <v>96</v>
      </c>
      <c r="T546">
        <v>9</v>
      </c>
      <c r="U546" t="s">
        <v>372</v>
      </c>
      <c r="V546">
        <v>60</v>
      </c>
      <c r="W546" t="s">
        <v>239</v>
      </c>
      <c r="X546">
        <v>3</v>
      </c>
      <c r="Y546" t="s">
        <v>240</v>
      </c>
      <c r="Z546">
        <v>1991</v>
      </c>
      <c r="AA546">
        <v>570</v>
      </c>
      <c r="AB546">
        <v>8261550000</v>
      </c>
      <c r="AC546">
        <v>91</v>
      </c>
      <c r="AD546" t="s">
        <v>320</v>
      </c>
      <c r="AE546" t="s">
        <v>214</v>
      </c>
      <c r="AF546" t="s">
        <v>215</v>
      </c>
      <c r="AG546" t="s">
        <v>297</v>
      </c>
      <c r="AH546" t="s">
        <v>103</v>
      </c>
      <c r="AI546">
        <v>7</v>
      </c>
      <c r="AJ546">
        <v>7</v>
      </c>
      <c r="AK546">
        <v>7</v>
      </c>
      <c r="AL546">
        <v>7</v>
      </c>
      <c r="AM546">
        <v>7</v>
      </c>
      <c r="AN546">
        <v>7</v>
      </c>
      <c r="AO546">
        <v>7</v>
      </c>
      <c r="AP546">
        <v>7</v>
      </c>
      <c r="AQ546">
        <v>7</v>
      </c>
      <c r="AR546">
        <v>7</v>
      </c>
      <c r="AS546">
        <v>7</v>
      </c>
      <c r="AT546">
        <v>7</v>
      </c>
      <c r="AU546">
        <v>7</v>
      </c>
      <c r="AV546">
        <v>7</v>
      </c>
      <c r="AW546">
        <v>7</v>
      </c>
      <c r="AX546">
        <v>7</v>
      </c>
      <c r="AY546">
        <v>7</v>
      </c>
      <c r="AZ546">
        <v>7</v>
      </c>
      <c r="BA546">
        <v>7</v>
      </c>
      <c r="BB546">
        <v>7</v>
      </c>
      <c r="BC546">
        <v>7</v>
      </c>
      <c r="BD546">
        <v>7</v>
      </c>
      <c r="BE546">
        <v>7</v>
      </c>
      <c r="BF546">
        <v>7</v>
      </c>
      <c r="BG546">
        <v>7</v>
      </c>
      <c r="BH546">
        <v>7</v>
      </c>
      <c r="BI546">
        <v>7</v>
      </c>
      <c r="BJ546">
        <v>7</v>
      </c>
      <c r="BK546">
        <v>7</v>
      </c>
      <c r="BL546">
        <v>7</v>
      </c>
      <c r="BM546">
        <v>7</v>
      </c>
      <c r="BN546">
        <v>7</v>
      </c>
      <c r="BO546">
        <v>7</v>
      </c>
      <c r="BP546">
        <v>9</v>
      </c>
      <c r="BQ546">
        <v>9</v>
      </c>
      <c r="BR546">
        <v>9</v>
      </c>
      <c r="BS546">
        <v>9</v>
      </c>
      <c r="BT546">
        <v>9</v>
      </c>
      <c r="BU546">
        <v>9</v>
      </c>
      <c r="BV546">
        <v>8</v>
      </c>
      <c r="BW546">
        <v>8</v>
      </c>
      <c r="BX546">
        <v>8</v>
      </c>
      <c r="BY546">
        <v>8</v>
      </c>
      <c r="BZ546">
        <v>8</v>
      </c>
      <c r="CA546">
        <v>7.3863636363636367</v>
      </c>
      <c r="CB546">
        <v>7</v>
      </c>
      <c r="CC546">
        <v>0.72226739527327521</v>
      </c>
      <c r="CD546">
        <v>9.7783893513920334E-2</v>
      </c>
      <c r="CE546">
        <v>7</v>
      </c>
      <c r="CF546">
        <v>9</v>
      </c>
      <c r="CG546">
        <v>2</v>
      </c>
      <c r="CH546">
        <v>1</v>
      </c>
      <c r="CI546">
        <v>1</v>
      </c>
    </row>
    <row r="547" spans="1:87" x14ac:dyDescent="0.25">
      <c r="A547">
        <v>771</v>
      </c>
      <c r="B547">
        <v>383222</v>
      </c>
      <c r="C547" t="s">
        <v>1858</v>
      </c>
      <c r="D547" t="s">
        <v>1859</v>
      </c>
      <c r="E547" t="s">
        <v>1860</v>
      </c>
      <c r="F547">
        <v>58.11</v>
      </c>
      <c r="G547" t="s">
        <v>345</v>
      </c>
      <c r="H547">
        <v>58.1</v>
      </c>
      <c r="I547" t="s">
        <v>90</v>
      </c>
      <c r="J547">
        <v>58</v>
      </c>
      <c r="K547" t="s">
        <v>91</v>
      </c>
      <c r="L547" t="s">
        <v>92</v>
      </c>
      <c r="M547" t="s">
        <v>93</v>
      </c>
      <c r="N547">
        <v>114</v>
      </c>
      <c r="O547" t="s">
        <v>94</v>
      </c>
      <c r="P547">
        <v>11</v>
      </c>
      <c r="Q547" t="s">
        <v>95</v>
      </c>
      <c r="R547">
        <v>1</v>
      </c>
      <c r="S547" t="s">
        <v>96</v>
      </c>
      <c r="T547">
        <v>1</v>
      </c>
      <c r="U547" t="s">
        <v>97</v>
      </c>
      <c r="V547">
        <v>11</v>
      </c>
      <c r="W547" t="s">
        <v>97</v>
      </c>
      <c r="X547">
        <v>1</v>
      </c>
      <c r="Y547" t="s">
        <v>98</v>
      </c>
      <c r="Z547">
        <v>1996</v>
      </c>
      <c r="AA547">
        <v>22</v>
      </c>
      <c r="AB547">
        <v>1132580000</v>
      </c>
      <c r="AC547">
        <v>40</v>
      </c>
      <c r="AD547" t="s">
        <v>283</v>
      </c>
      <c r="AE547" t="s">
        <v>158</v>
      </c>
      <c r="AF547" t="s">
        <v>183</v>
      </c>
      <c r="AG547" t="s">
        <v>157</v>
      </c>
      <c r="AH547" t="s">
        <v>137</v>
      </c>
      <c r="AI547">
        <v>305</v>
      </c>
      <c r="AJ547">
        <v>286</v>
      </c>
      <c r="AK547">
        <v>241</v>
      </c>
      <c r="AL547">
        <v>239</v>
      </c>
      <c r="AM547">
        <v>213</v>
      </c>
      <c r="AN547">
        <v>234</v>
      </c>
      <c r="AO547">
        <v>234</v>
      </c>
      <c r="AP547">
        <v>234</v>
      </c>
      <c r="AQ547">
        <v>234</v>
      </c>
      <c r="AR547">
        <v>205</v>
      </c>
      <c r="AS547">
        <v>147</v>
      </c>
      <c r="AT547">
        <v>179</v>
      </c>
      <c r="AU547">
        <v>187</v>
      </c>
      <c r="AV547">
        <v>207</v>
      </c>
      <c r="AW547">
        <v>215</v>
      </c>
      <c r="AX547">
        <v>231</v>
      </c>
      <c r="AY547">
        <v>233</v>
      </c>
      <c r="AZ547">
        <v>244</v>
      </c>
      <c r="BA547">
        <v>251</v>
      </c>
      <c r="BB547">
        <v>232</v>
      </c>
      <c r="BC547">
        <v>242</v>
      </c>
      <c r="BD547">
        <v>235</v>
      </c>
      <c r="BE547">
        <v>218</v>
      </c>
      <c r="BF547">
        <v>173</v>
      </c>
      <c r="BG547">
        <v>166</v>
      </c>
      <c r="BH547">
        <v>169</v>
      </c>
      <c r="BI547">
        <v>158</v>
      </c>
      <c r="BJ547">
        <v>149</v>
      </c>
      <c r="BK547">
        <v>183</v>
      </c>
      <c r="BL547">
        <v>182</v>
      </c>
      <c r="BM547">
        <v>174</v>
      </c>
      <c r="BN547">
        <v>175</v>
      </c>
      <c r="BO547">
        <v>174</v>
      </c>
      <c r="BP547">
        <v>175</v>
      </c>
      <c r="BQ547">
        <v>170</v>
      </c>
      <c r="BR547">
        <v>171</v>
      </c>
      <c r="BS547">
        <v>171</v>
      </c>
      <c r="BT547">
        <v>174</v>
      </c>
      <c r="BU547">
        <v>175</v>
      </c>
      <c r="BV547">
        <v>301</v>
      </c>
      <c r="BW547">
        <v>330</v>
      </c>
      <c r="BX547">
        <v>130</v>
      </c>
      <c r="BY547">
        <v>132</v>
      </c>
      <c r="BZ547">
        <v>130</v>
      </c>
      <c r="CA547">
        <v>204.72727272727275</v>
      </c>
      <c r="CB547">
        <v>196</v>
      </c>
      <c r="CC547">
        <v>47.227486890267642</v>
      </c>
      <c r="CD547">
        <v>0.23068488267892717</v>
      </c>
      <c r="CE547">
        <v>130</v>
      </c>
      <c r="CF547">
        <v>330</v>
      </c>
      <c r="CG547">
        <v>200</v>
      </c>
      <c r="CH547">
        <v>-175</v>
      </c>
      <c r="CI547">
        <v>175</v>
      </c>
    </row>
    <row r="548" spans="1:87" x14ac:dyDescent="0.25">
      <c r="A548">
        <v>772</v>
      </c>
      <c r="B548">
        <v>383241</v>
      </c>
      <c r="C548" t="s">
        <v>1861</v>
      </c>
      <c r="D548" t="s">
        <v>1862</v>
      </c>
      <c r="E548" t="s">
        <v>1863</v>
      </c>
      <c r="F548">
        <v>94.99</v>
      </c>
      <c r="G548" t="s">
        <v>494</v>
      </c>
      <c r="H548">
        <v>94.9</v>
      </c>
      <c r="I548" t="s">
        <v>495</v>
      </c>
      <c r="J548">
        <v>94</v>
      </c>
      <c r="K548" t="s">
        <v>496</v>
      </c>
      <c r="L548" t="s">
        <v>497</v>
      </c>
      <c r="M548" t="s">
        <v>498</v>
      </c>
      <c r="N548">
        <v>515</v>
      </c>
      <c r="O548" t="s">
        <v>969</v>
      </c>
      <c r="P548">
        <v>51</v>
      </c>
      <c r="Q548" t="s">
        <v>970</v>
      </c>
      <c r="R548">
        <v>5</v>
      </c>
      <c r="S548" t="s">
        <v>143</v>
      </c>
      <c r="T548">
        <v>1</v>
      </c>
      <c r="U548" t="s">
        <v>97</v>
      </c>
      <c r="V548">
        <v>11</v>
      </c>
      <c r="W548" t="s">
        <v>97</v>
      </c>
      <c r="X548">
        <v>1</v>
      </c>
      <c r="Y548" t="s">
        <v>98</v>
      </c>
      <c r="Z548">
        <v>1990</v>
      </c>
      <c r="AA548">
        <v>34</v>
      </c>
      <c r="AC548">
        <v>40</v>
      </c>
      <c r="AD548" t="s">
        <v>283</v>
      </c>
      <c r="AE548" t="s">
        <v>146</v>
      </c>
      <c r="AF548" t="s">
        <v>147</v>
      </c>
      <c r="AG548" t="s">
        <v>163</v>
      </c>
      <c r="AH548" t="s">
        <v>144</v>
      </c>
      <c r="AI548">
        <v>2</v>
      </c>
      <c r="AJ548">
        <v>2</v>
      </c>
      <c r="AK548">
        <v>2</v>
      </c>
      <c r="AL548">
        <v>2</v>
      </c>
      <c r="AM548">
        <v>2</v>
      </c>
      <c r="AN548">
        <v>2</v>
      </c>
      <c r="AO548">
        <v>2</v>
      </c>
      <c r="AP548">
        <v>2</v>
      </c>
      <c r="AQ548">
        <v>2</v>
      </c>
      <c r="AR548">
        <v>2</v>
      </c>
      <c r="AS548">
        <v>2</v>
      </c>
      <c r="AT548">
        <v>2</v>
      </c>
      <c r="AU548">
        <v>5</v>
      </c>
      <c r="AV548">
        <v>2</v>
      </c>
      <c r="AW548">
        <v>2</v>
      </c>
      <c r="AX548">
        <v>2</v>
      </c>
      <c r="AY548">
        <v>2</v>
      </c>
      <c r="AZ548">
        <v>2</v>
      </c>
      <c r="BA548">
        <v>2</v>
      </c>
      <c r="BB548">
        <v>2</v>
      </c>
      <c r="BC548">
        <v>2</v>
      </c>
      <c r="BD548">
        <v>2</v>
      </c>
      <c r="BE548">
        <v>2</v>
      </c>
      <c r="BF548">
        <v>2</v>
      </c>
      <c r="BG548">
        <v>2</v>
      </c>
      <c r="BH548">
        <v>2</v>
      </c>
      <c r="BI548">
        <v>2</v>
      </c>
      <c r="BJ548">
        <v>3</v>
      </c>
      <c r="BK548">
        <v>3</v>
      </c>
      <c r="BL548">
        <v>3</v>
      </c>
      <c r="BM548">
        <v>3</v>
      </c>
      <c r="BN548">
        <v>3</v>
      </c>
      <c r="BO548">
        <v>3</v>
      </c>
      <c r="BP548">
        <v>3</v>
      </c>
      <c r="BQ548">
        <v>3</v>
      </c>
      <c r="BR548">
        <v>3</v>
      </c>
      <c r="BS548">
        <v>4</v>
      </c>
      <c r="BT548">
        <v>3</v>
      </c>
      <c r="BU548">
        <v>3</v>
      </c>
      <c r="BV548">
        <v>3</v>
      </c>
      <c r="BW548">
        <v>3</v>
      </c>
      <c r="BX548">
        <v>3</v>
      </c>
      <c r="BY548">
        <v>3</v>
      </c>
      <c r="BZ548">
        <v>3</v>
      </c>
      <c r="CA548">
        <v>2.4772727272727275</v>
      </c>
      <c r="CB548">
        <v>2</v>
      </c>
      <c r="CC548">
        <v>0.66432817484287332</v>
      </c>
      <c r="CD548">
        <v>0.26816917149620573</v>
      </c>
      <c r="CE548">
        <v>2</v>
      </c>
      <c r="CF548">
        <v>5</v>
      </c>
      <c r="CG548">
        <v>3</v>
      </c>
      <c r="CH548">
        <v>1</v>
      </c>
      <c r="CI548">
        <v>1</v>
      </c>
    </row>
    <row r="549" spans="1:87" x14ac:dyDescent="0.25">
      <c r="A549">
        <v>773</v>
      </c>
      <c r="B549">
        <v>383426</v>
      </c>
      <c r="C549" t="s">
        <v>1864</v>
      </c>
      <c r="D549" t="s">
        <v>1865</v>
      </c>
      <c r="E549" t="s">
        <v>1866</v>
      </c>
      <c r="F549">
        <v>70.2</v>
      </c>
      <c r="G549" t="s">
        <v>469</v>
      </c>
      <c r="H549">
        <v>70.2</v>
      </c>
      <c r="I549" t="s">
        <v>469</v>
      </c>
      <c r="J549">
        <v>70</v>
      </c>
      <c r="K549" t="s">
        <v>470</v>
      </c>
      <c r="L549" t="s">
        <v>117</v>
      </c>
      <c r="M549" t="s">
        <v>118</v>
      </c>
      <c r="N549">
        <v>113</v>
      </c>
      <c r="O549" t="s">
        <v>119</v>
      </c>
      <c r="P549">
        <v>11</v>
      </c>
      <c r="Q549" t="s">
        <v>95</v>
      </c>
      <c r="R549">
        <v>1</v>
      </c>
      <c r="S549" t="s">
        <v>96</v>
      </c>
      <c r="T549">
        <v>1</v>
      </c>
      <c r="U549" t="s">
        <v>97</v>
      </c>
      <c r="V549">
        <v>11</v>
      </c>
      <c r="W549" t="s">
        <v>97</v>
      </c>
      <c r="X549">
        <v>1</v>
      </c>
      <c r="Y549" t="s">
        <v>98</v>
      </c>
      <c r="Z549">
        <v>2016</v>
      </c>
      <c r="AB549">
        <v>339410000</v>
      </c>
      <c r="AC549">
        <v>0</v>
      </c>
      <c r="AD549" t="s">
        <v>147</v>
      </c>
      <c r="AE549" t="s">
        <v>125</v>
      </c>
      <c r="AF549" t="s">
        <v>135</v>
      </c>
      <c r="AG549" t="s">
        <v>233</v>
      </c>
      <c r="AH549" t="s">
        <v>144</v>
      </c>
      <c r="AI549">
        <v>28</v>
      </c>
      <c r="AJ549">
        <v>28</v>
      </c>
      <c r="AK549">
        <v>28</v>
      </c>
      <c r="AL549">
        <v>28</v>
      </c>
      <c r="AM549">
        <v>27</v>
      </c>
      <c r="AN549">
        <v>27</v>
      </c>
      <c r="AO549">
        <v>27</v>
      </c>
      <c r="AP549">
        <v>27</v>
      </c>
      <c r="AQ549">
        <v>27</v>
      </c>
      <c r="AR549">
        <v>27</v>
      </c>
      <c r="AS549">
        <v>27</v>
      </c>
      <c r="AT549">
        <v>27</v>
      </c>
      <c r="AU549">
        <v>27</v>
      </c>
      <c r="AV549">
        <v>27</v>
      </c>
      <c r="AW549">
        <v>27</v>
      </c>
      <c r="AX549">
        <v>27</v>
      </c>
      <c r="AY549">
        <v>27</v>
      </c>
      <c r="AZ549">
        <v>27</v>
      </c>
      <c r="BA549">
        <v>27</v>
      </c>
      <c r="BB549">
        <v>27</v>
      </c>
      <c r="BC549">
        <v>27</v>
      </c>
      <c r="BD549">
        <v>27</v>
      </c>
      <c r="BE549">
        <v>27</v>
      </c>
      <c r="BF549">
        <v>27</v>
      </c>
      <c r="BG549">
        <v>34</v>
      </c>
      <c r="BH549">
        <v>34</v>
      </c>
      <c r="BI549">
        <v>34</v>
      </c>
      <c r="BJ549">
        <v>34</v>
      </c>
      <c r="BK549">
        <v>34</v>
      </c>
      <c r="BL549">
        <v>34</v>
      </c>
      <c r="BM549">
        <v>34</v>
      </c>
      <c r="BN549">
        <v>34</v>
      </c>
      <c r="BO549">
        <v>34</v>
      </c>
      <c r="BP549">
        <v>30</v>
      </c>
      <c r="BQ549">
        <v>30</v>
      </c>
      <c r="BR549">
        <v>30</v>
      </c>
      <c r="BS549">
        <v>30</v>
      </c>
      <c r="BT549">
        <v>30</v>
      </c>
      <c r="BU549">
        <v>30</v>
      </c>
      <c r="BV549">
        <v>30</v>
      </c>
      <c r="BW549">
        <v>30</v>
      </c>
      <c r="BX549">
        <v>30</v>
      </c>
      <c r="BY549">
        <v>30</v>
      </c>
      <c r="BZ549">
        <v>26</v>
      </c>
      <c r="CA549">
        <v>29.181818181818183</v>
      </c>
      <c r="CB549">
        <v>28</v>
      </c>
      <c r="CC549">
        <v>2.7557358977714803</v>
      </c>
      <c r="CD549">
        <v>9.4433317369116143E-2</v>
      </c>
      <c r="CE549">
        <v>26</v>
      </c>
      <c r="CF549">
        <v>34</v>
      </c>
      <c r="CG549">
        <v>8</v>
      </c>
      <c r="CH549">
        <v>-2</v>
      </c>
      <c r="CI549">
        <v>2</v>
      </c>
    </row>
    <row r="550" spans="1:87" x14ac:dyDescent="0.25">
      <c r="A550">
        <v>774</v>
      </c>
      <c r="B550">
        <v>383569</v>
      </c>
      <c r="C550" t="s">
        <v>1867</v>
      </c>
      <c r="D550" t="s">
        <v>1868</v>
      </c>
      <c r="E550" t="s">
        <v>1869</v>
      </c>
      <c r="F550">
        <v>79.11</v>
      </c>
      <c r="G550" t="s">
        <v>1601</v>
      </c>
      <c r="H550">
        <v>79.099999999999994</v>
      </c>
      <c r="I550" t="s">
        <v>1602</v>
      </c>
      <c r="J550">
        <v>79</v>
      </c>
      <c r="K550" t="s">
        <v>928</v>
      </c>
      <c r="L550" t="s">
        <v>721</v>
      </c>
      <c r="M550" t="s">
        <v>722</v>
      </c>
      <c r="N550">
        <v>113</v>
      </c>
      <c r="O550" t="s">
        <v>119</v>
      </c>
      <c r="P550">
        <v>11</v>
      </c>
      <c r="Q550" t="s">
        <v>95</v>
      </c>
      <c r="R550">
        <v>1</v>
      </c>
      <c r="S550" t="s">
        <v>96</v>
      </c>
      <c r="T550">
        <v>1</v>
      </c>
      <c r="U550" t="s">
        <v>97</v>
      </c>
      <c r="V550">
        <v>11</v>
      </c>
      <c r="W550" t="s">
        <v>97</v>
      </c>
      <c r="X550">
        <v>1</v>
      </c>
      <c r="Y550" t="s">
        <v>98</v>
      </c>
      <c r="Z550">
        <v>2008</v>
      </c>
      <c r="AA550">
        <v>18</v>
      </c>
      <c r="AB550">
        <v>495580000</v>
      </c>
      <c r="AC550">
        <v>30</v>
      </c>
      <c r="AD550" t="s">
        <v>134</v>
      </c>
      <c r="AE550" t="s">
        <v>125</v>
      </c>
      <c r="AF550" t="s">
        <v>135</v>
      </c>
      <c r="AG550" t="s">
        <v>136</v>
      </c>
      <c r="AH550" t="s">
        <v>137</v>
      </c>
      <c r="AI550">
        <v>69</v>
      </c>
      <c r="AJ550">
        <v>69</v>
      </c>
      <c r="AK550">
        <v>69</v>
      </c>
      <c r="AL550">
        <v>69</v>
      </c>
      <c r="AM550">
        <v>69</v>
      </c>
      <c r="AN550">
        <v>69</v>
      </c>
      <c r="AO550">
        <v>77</v>
      </c>
      <c r="AP550">
        <v>77</v>
      </c>
      <c r="AQ550">
        <v>77</v>
      </c>
      <c r="AR550">
        <v>77</v>
      </c>
      <c r="AS550">
        <v>77</v>
      </c>
      <c r="AT550">
        <v>77</v>
      </c>
      <c r="AU550">
        <v>77</v>
      </c>
      <c r="AV550">
        <v>77</v>
      </c>
      <c r="AW550">
        <v>77</v>
      </c>
      <c r="AX550">
        <v>77</v>
      </c>
      <c r="AY550">
        <v>77</v>
      </c>
      <c r="AZ550">
        <v>77</v>
      </c>
      <c r="BA550">
        <v>77</v>
      </c>
      <c r="BB550">
        <v>77</v>
      </c>
      <c r="BC550">
        <v>77</v>
      </c>
      <c r="BD550">
        <v>77</v>
      </c>
      <c r="BE550">
        <v>77</v>
      </c>
      <c r="BF550">
        <v>77</v>
      </c>
      <c r="BG550">
        <v>77</v>
      </c>
      <c r="BH550">
        <v>77</v>
      </c>
      <c r="BI550">
        <v>77</v>
      </c>
      <c r="BJ550">
        <v>77</v>
      </c>
      <c r="BK550">
        <v>77</v>
      </c>
      <c r="BL550">
        <v>77</v>
      </c>
      <c r="BM550">
        <v>77</v>
      </c>
      <c r="BN550">
        <v>77</v>
      </c>
      <c r="BO550">
        <v>77</v>
      </c>
      <c r="BP550">
        <v>77</v>
      </c>
      <c r="BQ550">
        <v>77</v>
      </c>
      <c r="BR550">
        <v>77</v>
      </c>
      <c r="BS550">
        <v>77</v>
      </c>
      <c r="BT550">
        <v>77</v>
      </c>
      <c r="BU550">
        <v>77</v>
      </c>
      <c r="BV550">
        <v>77</v>
      </c>
      <c r="BW550">
        <v>76</v>
      </c>
      <c r="BX550">
        <v>76</v>
      </c>
      <c r="BY550">
        <v>76</v>
      </c>
      <c r="BZ550">
        <v>76</v>
      </c>
      <c r="CA550">
        <v>75.818181818181813</v>
      </c>
      <c r="CB550">
        <v>77</v>
      </c>
      <c r="CC550">
        <v>2.7557358977714856</v>
      </c>
      <c r="CD550">
        <v>3.6346636541350535E-2</v>
      </c>
      <c r="CE550">
        <v>69</v>
      </c>
      <c r="CF550">
        <v>77</v>
      </c>
      <c r="CG550">
        <v>8</v>
      </c>
      <c r="CH550">
        <v>7</v>
      </c>
      <c r="CI550">
        <v>7</v>
      </c>
    </row>
    <row r="551" spans="1:87" x14ac:dyDescent="0.25">
      <c r="A551">
        <v>775</v>
      </c>
      <c r="B551">
        <v>384396</v>
      </c>
      <c r="C551" t="s">
        <v>1870</v>
      </c>
      <c r="D551" t="s">
        <v>1871</v>
      </c>
      <c r="E551" t="s">
        <v>1872</v>
      </c>
      <c r="F551">
        <v>72.2</v>
      </c>
      <c r="G551" t="s">
        <v>1024</v>
      </c>
      <c r="H551">
        <v>72.2</v>
      </c>
      <c r="I551" t="s">
        <v>1024</v>
      </c>
      <c r="J551">
        <v>72</v>
      </c>
      <c r="K551" t="s">
        <v>508</v>
      </c>
      <c r="L551" t="s">
        <v>117</v>
      </c>
      <c r="M551" t="s">
        <v>118</v>
      </c>
      <c r="N551">
        <v>381</v>
      </c>
      <c r="O551" t="s">
        <v>1106</v>
      </c>
      <c r="P551">
        <v>38</v>
      </c>
      <c r="Q551" t="s">
        <v>1107</v>
      </c>
      <c r="R551">
        <v>3</v>
      </c>
      <c r="S551" t="s">
        <v>206</v>
      </c>
      <c r="T551">
        <v>1</v>
      </c>
      <c r="U551" t="s">
        <v>97</v>
      </c>
      <c r="V551">
        <v>11</v>
      </c>
      <c r="W551" t="s">
        <v>97</v>
      </c>
      <c r="X551">
        <v>1</v>
      </c>
      <c r="Y551" t="s">
        <v>98</v>
      </c>
      <c r="Z551">
        <v>2025</v>
      </c>
      <c r="AA551">
        <v>151</v>
      </c>
      <c r="AC551">
        <v>62</v>
      </c>
      <c r="AD551" t="s">
        <v>162</v>
      </c>
      <c r="AE551" t="s">
        <v>146</v>
      </c>
      <c r="AF551" t="s">
        <v>147</v>
      </c>
      <c r="AG551" t="s">
        <v>123</v>
      </c>
      <c r="AH551" t="s">
        <v>144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3</v>
      </c>
      <c r="AY551">
        <v>3</v>
      </c>
      <c r="AZ551">
        <v>3</v>
      </c>
      <c r="BA551">
        <v>3</v>
      </c>
      <c r="BB551">
        <v>3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1.2272727272727273</v>
      </c>
      <c r="CB551">
        <v>1</v>
      </c>
      <c r="CC551">
        <v>0.64207644128110086</v>
      </c>
      <c r="CD551">
        <v>0.52317339659941553</v>
      </c>
      <c r="CE551">
        <v>1</v>
      </c>
      <c r="CF551">
        <v>3</v>
      </c>
      <c r="CG551">
        <v>2</v>
      </c>
      <c r="CH551">
        <v>0</v>
      </c>
      <c r="CI551">
        <v>0</v>
      </c>
    </row>
    <row r="552" spans="1:87" x14ac:dyDescent="0.25">
      <c r="A552">
        <v>776</v>
      </c>
      <c r="B552">
        <v>384867</v>
      </c>
      <c r="C552" t="s">
        <v>1873</v>
      </c>
      <c r="D552" t="s">
        <v>1874</v>
      </c>
      <c r="E552" t="s">
        <v>1875</v>
      </c>
      <c r="F552">
        <v>70.2</v>
      </c>
      <c r="G552" t="s">
        <v>469</v>
      </c>
      <c r="H552">
        <v>70.2</v>
      </c>
      <c r="I552" t="s">
        <v>469</v>
      </c>
      <c r="J552">
        <v>70</v>
      </c>
      <c r="K552" t="s">
        <v>470</v>
      </c>
      <c r="L552" t="s">
        <v>117</v>
      </c>
      <c r="M552" t="s">
        <v>118</v>
      </c>
      <c r="N552">
        <v>114</v>
      </c>
      <c r="O552" t="s">
        <v>94</v>
      </c>
      <c r="P552">
        <v>11</v>
      </c>
      <c r="Q552" t="s">
        <v>95</v>
      </c>
      <c r="R552">
        <v>1</v>
      </c>
      <c r="S552" t="s">
        <v>96</v>
      </c>
      <c r="T552">
        <v>1</v>
      </c>
      <c r="U552" t="s">
        <v>97</v>
      </c>
      <c r="V552">
        <v>11</v>
      </c>
      <c r="W552" t="s">
        <v>97</v>
      </c>
      <c r="X552">
        <v>1</v>
      </c>
      <c r="Y552" t="s">
        <v>98</v>
      </c>
      <c r="Z552">
        <v>2012</v>
      </c>
      <c r="AA552">
        <v>7</v>
      </c>
      <c r="AB552">
        <v>297670000</v>
      </c>
      <c r="AC552">
        <v>22</v>
      </c>
      <c r="AD552" t="s">
        <v>195</v>
      </c>
      <c r="AE552" t="s">
        <v>110</v>
      </c>
      <c r="AF552" t="s">
        <v>174</v>
      </c>
      <c r="AG552" t="s">
        <v>102</v>
      </c>
      <c r="AH552" t="s">
        <v>175</v>
      </c>
      <c r="AI552">
        <v>39</v>
      </c>
      <c r="AJ552">
        <v>39</v>
      </c>
      <c r="AK552">
        <v>35</v>
      </c>
      <c r="AL552">
        <v>39</v>
      </c>
      <c r="AM552">
        <v>39</v>
      </c>
      <c r="AN552">
        <v>39</v>
      </c>
      <c r="AO552">
        <v>39</v>
      </c>
      <c r="AP552">
        <v>39</v>
      </c>
      <c r="AQ552">
        <v>39</v>
      </c>
      <c r="AR552">
        <v>39</v>
      </c>
      <c r="AS552">
        <v>39</v>
      </c>
      <c r="AT552">
        <v>39</v>
      </c>
      <c r="AU552">
        <v>38</v>
      </c>
      <c r="AV552">
        <v>38</v>
      </c>
      <c r="AW552">
        <v>38</v>
      </c>
      <c r="AX552">
        <v>38</v>
      </c>
      <c r="AY552">
        <v>38</v>
      </c>
      <c r="AZ552">
        <v>38</v>
      </c>
      <c r="BA552">
        <v>38</v>
      </c>
      <c r="BB552">
        <v>38</v>
      </c>
      <c r="BC552">
        <v>38</v>
      </c>
      <c r="BD552">
        <v>38</v>
      </c>
      <c r="BE552">
        <v>38</v>
      </c>
      <c r="BF552">
        <v>38</v>
      </c>
      <c r="BG552">
        <v>38</v>
      </c>
      <c r="BH552">
        <v>38</v>
      </c>
      <c r="BI552">
        <v>39</v>
      </c>
      <c r="BJ552">
        <v>40</v>
      </c>
      <c r="BK552">
        <v>39</v>
      </c>
      <c r="BL552">
        <v>39</v>
      </c>
      <c r="BM552">
        <v>40</v>
      </c>
      <c r="BN552">
        <v>40</v>
      </c>
      <c r="BO552">
        <v>40</v>
      </c>
      <c r="BP552">
        <v>40</v>
      </c>
      <c r="BQ552">
        <v>40</v>
      </c>
      <c r="BR552">
        <v>40</v>
      </c>
      <c r="BS552">
        <v>40</v>
      </c>
      <c r="BT552">
        <v>40</v>
      </c>
      <c r="BU552">
        <v>40</v>
      </c>
      <c r="BV552">
        <v>40</v>
      </c>
      <c r="BW552">
        <v>40</v>
      </c>
      <c r="BX552">
        <v>39</v>
      </c>
      <c r="BY552">
        <v>39</v>
      </c>
      <c r="BZ552">
        <v>39</v>
      </c>
      <c r="CA552">
        <v>38.863636363636367</v>
      </c>
      <c r="CB552">
        <v>39</v>
      </c>
      <c r="CC552">
        <v>0.9786300127743629</v>
      </c>
      <c r="CD552">
        <v>2.5181123135714599E-2</v>
      </c>
      <c r="CE552">
        <v>35</v>
      </c>
      <c r="CF552">
        <v>40</v>
      </c>
      <c r="CG552">
        <v>5</v>
      </c>
      <c r="CH552">
        <v>0</v>
      </c>
      <c r="CI552">
        <v>0</v>
      </c>
    </row>
    <row r="553" spans="1:87" x14ac:dyDescent="0.25">
      <c r="A553">
        <v>777</v>
      </c>
      <c r="B553">
        <v>385025</v>
      </c>
      <c r="C553" t="s">
        <v>1876</v>
      </c>
      <c r="D553" t="s">
        <v>1877</v>
      </c>
      <c r="E553" t="s">
        <v>1878</v>
      </c>
      <c r="F553">
        <v>64.19</v>
      </c>
      <c r="G553" t="s">
        <v>364</v>
      </c>
      <c r="H553">
        <v>64.099999999999994</v>
      </c>
      <c r="I553" t="s">
        <v>365</v>
      </c>
      <c r="J553">
        <v>64</v>
      </c>
      <c r="K553" t="s">
        <v>366</v>
      </c>
      <c r="L553" t="s">
        <v>367</v>
      </c>
      <c r="M553" t="s">
        <v>368</v>
      </c>
      <c r="N553">
        <v>114</v>
      </c>
      <c r="O553" t="s">
        <v>94</v>
      </c>
      <c r="P553">
        <v>11</v>
      </c>
      <c r="Q553" t="s">
        <v>95</v>
      </c>
      <c r="R553">
        <v>1</v>
      </c>
      <c r="S553" t="s">
        <v>96</v>
      </c>
      <c r="T553">
        <v>1</v>
      </c>
      <c r="U553" t="s">
        <v>97</v>
      </c>
      <c r="V553">
        <v>11</v>
      </c>
      <c r="W553" t="s">
        <v>97</v>
      </c>
      <c r="X553">
        <v>1</v>
      </c>
      <c r="Y553" t="s">
        <v>98</v>
      </c>
      <c r="Z553">
        <v>1996</v>
      </c>
      <c r="AB553">
        <v>40539000000</v>
      </c>
      <c r="AC553">
        <v>0</v>
      </c>
      <c r="AD553" t="s">
        <v>147</v>
      </c>
      <c r="AE553" t="s">
        <v>100</v>
      </c>
      <c r="AF553" t="s">
        <v>101</v>
      </c>
      <c r="AG553" t="s">
        <v>157</v>
      </c>
      <c r="AH553" t="s">
        <v>144</v>
      </c>
      <c r="AI553">
        <v>102</v>
      </c>
      <c r="AJ553">
        <v>102</v>
      </c>
      <c r="AK553">
        <v>102</v>
      </c>
      <c r="AL553">
        <v>102</v>
      </c>
      <c r="AM553">
        <v>102</v>
      </c>
      <c r="AN553">
        <v>102</v>
      </c>
      <c r="AO553">
        <v>102</v>
      </c>
      <c r="AP553">
        <v>102</v>
      </c>
      <c r="AQ553">
        <v>102</v>
      </c>
      <c r="AR553">
        <v>102</v>
      </c>
      <c r="AS553">
        <v>102</v>
      </c>
      <c r="AT553">
        <v>102</v>
      </c>
      <c r="AU553">
        <v>102</v>
      </c>
      <c r="AV553">
        <v>102</v>
      </c>
      <c r="AW553">
        <v>102</v>
      </c>
      <c r="AX553">
        <v>110</v>
      </c>
      <c r="AY553">
        <v>110</v>
      </c>
      <c r="AZ553">
        <v>110</v>
      </c>
      <c r="BA553">
        <v>110</v>
      </c>
      <c r="BB553">
        <v>110</v>
      </c>
      <c r="BC553">
        <v>110</v>
      </c>
      <c r="BD553">
        <v>126</v>
      </c>
      <c r="BE553">
        <v>126</v>
      </c>
      <c r="BF553">
        <v>126</v>
      </c>
      <c r="BG553">
        <v>126</v>
      </c>
      <c r="BH553">
        <v>118</v>
      </c>
      <c r="BI553">
        <v>126</v>
      </c>
      <c r="BJ553">
        <v>124</v>
      </c>
      <c r="BK553">
        <v>126</v>
      </c>
      <c r="BL553">
        <v>108</v>
      </c>
      <c r="BM553">
        <v>108</v>
      </c>
      <c r="BN553">
        <v>108</v>
      </c>
      <c r="BO553">
        <v>108</v>
      </c>
      <c r="BP553">
        <v>100</v>
      </c>
      <c r="BQ553">
        <v>100</v>
      </c>
      <c r="BR553">
        <v>106</v>
      </c>
      <c r="BS553">
        <v>106</v>
      </c>
      <c r="BT553">
        <v>106</v>
      </c>
      <c r="BU553">
        <v>106</v>
      </c>
      <c r="BV553">
        <v>106</v>
      </c>
      <c r="BW553">
        <v>99</v>
      </c>
      <c r="BX553">
        <v>105</v>
      </c>
      <c r="BY553">
        <v>106</v>
      </c>
      <c r="BZ553">
        <v>100</v>
      </c>
      <c r="CA553">
        <v>108.18181818181819</v>
      </c>
      <c r="CB553">
        <v>106</v>
      </c>
      <c r="CC553">
        <v>8.5841192672329747</v>
      </c>
      <c r="CD553">
        <v>7.9349001629884633E-2</v>
      </c>
      <c r="CE553">
        <v>99</v>
      </c>
      <c r="CF553">
        <v>126</v>
      </c>
      <c r="CG553">
        <v>27</v>
      </c>
      <c r="CH553">
        <v>-2</v>
      </c>
      <c r="CI553">
        <v>2</v>
      </c>
    </row>
    <row r="554" spans="1:87" x14ac:dyDescent="0.25">
      <c r="A554">
        <v>779</v>
      </c>
      <c r="B554">
        <v>387523</v>
      </c>
      <c r="C554" t="s">
        <v>1879</v>
      </c>
      <c r="D554" t="s">
        <v>1880</v>
      </c>
      <c r="E554" t="s">
        <v>1881</v>
      </c>
      <c r="F554">
        <v>60.2</v>
      </c>
      <c r="G554" t="s">
        <v>304</v>
      </c>
      <c r="H554">
        <v>60.2</v>
      </c>
      <c r="I554" t="s">
        <v>304</v>
      </c>
      <c r="J554">
        <v>60</v>
      </c>
      <c r="K554" t="s">
        <v>154</v>
      </c>
      <c r="L554" t="s">
        <v>92</v>
      </c>
      <c r="M554" t="s">
        <v>93</v>
      </c>
      <c r="N554">
        <v>113</v>
      </c>
      <c r="O554" t="s">
        <v>119</v>
      </c>
      <c r="P554">
        <v>11</v>
      </c>
      <c r="Q554" t="s">
        <v>95</v>
      </c>
      <c r="R554">
        <v>1</v>
      </c>
      <c r="S554" t="s">
        <v>96</v>
      </c>
      <c r="T554">
        <v>4</v>
      </c>
      <c r="U554" t="s">
        <v>691</v>
      </c>
      <c r="V554">
        <v>70</v>
      </c>
      <c r="W554" t="s">
        <v>267</v>
      </c>
      <c r="X554">
        <v>3</v>
      </c>
      <c r="Y554" t="s">
        <v>240</v>
      </c>
      <c r="Z554">
        <v>2015</v>
      </c>
      <c r="AA554">
        <v>23</v>
      </c>
      <c r="AB554">
        <v>165420000</v>
      </c>
      <c r="AC554">
        <v>40</v>
      </c>
      <c r="AD554" t="s">
        <v>283</v>
      </c>
      <c r="AE554" t="s">
        <v>110</v>
      </c>
      <c r="AF554" t="s">
        <v>174</v>
      </c>
      <c r="AG554" t="s">
        <v>102</v>
      </c>
      <c r="AH554" t="s">
        <v>137</v>
      </c>
      <c r="AI554">
        <v>49</v>
      </c>
      <c r="AJ554">
        <v>48</v>
      </c>
      <c r="AK554">
        <v>53</v>
      </c>
      <c r="AL554">
        <v>52</v>
      </c>
      <c r="AM554">
        <v>47</v>
      </c>
      <c r="AN554">
        <v>50</v>
      </c>
      <c r="AO554">
        <v>44</v>
      </c>
      <c r="AP554">
        <v>49</v>
      </c>
      <c r="AQ554">
        <v>51</v>
      </c>
      <c r="AR554">
        <v>46</v>
      </c>
      <c r="AS554">
        <v>49</v>
      </c>
      <c r="AT554">
        <v>44</v>
      </c>
      <c r="AU554">
        <v>48</v>
      </c>
      <c r="AV554">
        <v>52</v>
      </c>
      <c r="AW554">
        <v>50</v>
      </c>
      <c r="AX554">
        <v>50</v>
      </c>
      <c r="AY554">
        <v>51</v>
      </c>
      <c r="AZ554">
        <v>54</v>
      </c>
      <c r="BA554">
        <v>54</v>
      </c>
      <c r="BB554">
        <v>52</v>
      </c>
      <c r="BC554">
        <v>46</v>
      </c>
      <c r="BD554">
        <v>47</v>
      </c>
      <c r="BE554">
        <v>49</v>
      </c>
      <c r="BF554">
        <v>47</v>
      </c>
      <c r="BG554">
        <v>53</v>
      </c>
      <c r="BH554">
        <v>50</v>
      </c>
      <c r="BI554">
        <v>49</v>
      </c>
      <c r="BJ554">
        <v>49</v>
      </c>
      <c r="BK554">
        <v>51</v>
      </c>
      <c r="BL554">
        <v>51</v>
      </c>
      <c r="BM554">
        <v>48</v>
      </c>
      <c r="BN554">
        <v>52</v>
      </c>
      <c r="BO554">
        <v>52</v>
      </c>
      <c r="BP554">
        <v>52</v>
      </c>
      <c r="BQ554">
        <v>50</v>
      </c>
      <c r="BR554">
        <v>50</v>
      </c>
      <c r="BS554">
        <v>51</v>
      </c>
      <c r="BT554">
        <v>55</v>
      </c>
      <c r="BU554">
        <v>52</v>
      </c>
      <c r="BV554">
        <v>49</v>
      </c>
      <c r="BW554">
        <v>52</v>
      </c>
      <c r="BX554">
        <v>51</v>
      </c>
      <c r="BY554">
        <v>51</v>
      </c>
      <c r="BZ554">
        <v>49</v>
      </c>
      <c r="CA554">
        <v>49.977272727272727</v>
      </c>
      <c r="CB554">
        <v>50</v>
      </c>
      <c r="CC554">
        <v>2.4823904117701163</v>
      </c>
      <c r="CD554">
        <v>4.9670385683440253E-2</v>
      </c>
      <c r="CE554">
        <v>44</v>
      </c>
      <c r="CF554">
        <v>55</v>
      </c>
      <c r="CG554">
        <v>11</v>
      </c>
      <c r="CH554">
        <v>0</v>
      </c>
      <c r="CI554">
        <v>0</v>
      </c>
    </row>
    <row r="555" spans="1:87" x14ac:dyDescent="0.25">
      <c r="A555">
        <v>780</v>
      </c>
      <c r="B555">
        <v>387700</v>
      </c>
      <c r="C555" t="s">
        <v>1882</v>
      </c>
      <c r="D555" t="s">
        <v>1883</v>
      </c>
      <c r="E555" t="s">
        <v>1884</v>
      </c>
      <c r="F555">
        <v>63.1</v>
      </c>
      <c r="G555" t="s">
        <v>171</v>
      </c>
      <c r="H555">
        <v>63.1</v>
      </c>
      <c r="I555" t="s">
        <v>171</v>
      </c>
      <c r="J555">
        <v>63</v>
      </c>
      <c r="K555" t="s">
        <v>172</v>
      </c>
      <c r="L555" t="s">
        <v>131</v>
      </c>
      <c r="M555" t="s">
        <v>132</v>
      </c>
      <c r="N555">
        <v>231</v>
      </c>
      <c r="O555" t="s">
        <v>353</v>
      </c>
      <c r="P555">
        <v>23</v>
      </c>
      <c r="Q555" t="s">
        <v>354</v>
      </c>
      <c r="R555">
        <v>2</v>
      </c>
      <c r="S555" t="s">
        <v>355</v>
      </c>
      <c r="T555">
        <v>5</v>
      </c>
      <c r="U555" t="s">
        <v>386</v>
      </c>
      <c r="V555">
        <v>50</v>
      </c>
      <c r="W555" t="s">
        <v>387</v>
      </c>
      <c r="X555">
        <v>3</v>
      </c>
      <c r="Y555" t="s">
        <v>240</v>
      </c>
      <c r="Z555">
        <v>2017</v>
      </c>
      <c r="AB555">
        <v>12430000</v>
      </c>
      <c r="AC555">
        <v>0</v>
      </c>
      <c r="AD555" t="s">
        <v>147</v>
      </c>
      <c r="AE555" t="s">
        <v>85</v>
      </c>
      <c r="AF555" t="s">
        <v>356</v>
      </c>
      <c r="AG555" t="s">
        <v>233</v>
      </c>
      <c r="AH555" t="s">
        <v>144</v>
      </c>
      <c r="AI555">
        <v>164</v>
      </c>
      <c r="AJ555">
        <v>164</v>
      </c>
      <c r="AK555">
        <v>164</v>
      </c>
      <c r="AL555">
        <v>164</v>
      </c>
      <c r="AM555">
        <v>164</v>
      </c>
      <c r="AN555">
        <v>164</v>
      </c>
      <c r="AO555">
        <v>164</v>
      </c>
      <c r="AP555">
        <v>164</v>
      </c>
      <c r="AQ555">
        <v>164</v>
      </c>
      <c r="AR555">
        <v>164</v>
      </c>
      <c r="AS555">
        <v>164</v>
      </c>
      <c r="AT555">
        <v>164</v>
      </c>
      <c r="AU555">
        <v>164</v>
      </c>
      <c r="AV555">
        <v>164</v>
      </c>
      <c r="AW555">
        <v>164</v>
      </c>
      <c r="AX555">
        <v>164</v>
      </c>
      <c r="AY555">
        <v>164</v>
      </c>
      <c r="AZ555">
        <v>164</v>
      </c>
      <c r="BA555">
        <v>164</v>
      </c>
      <c r="BB555">
        <v>164</v>
      </c>
      <c r="BC555">
        <v>164</v>
      </c>
      <c r="BD555">
        <v>164</v>
      </c>
      <c r="BE555">
        <v>164</v>
      </c>
      <c r="BF555">
        <v>164</v>
      </c>
      <c r="BG555">
        <v>164</v>
      </c>
      <c r="BH555">
        <v>164</v>
      </c>
      <c r="BI555">
        <v>163</v>
      </c>
      <c r="BJ555">
        <v>163</v>
      </c>
      <c r="BK555">
        <v>163</v>
      </c>
      <c r="BL555">
        <v>163</v>
      </c>
      <c r="BM555">
        <v>163</v>
      </c>
      <c r="BN555">
        <v>163</v>
      </c>
      <c r="BO555">
        <v>163</v>
      </c>
      <c r="BP555">
        <v>163</v>
      </c>
      <c r="BQ555">
        <v>163</v>
      </c>
      <c r="BR555">
        <v>163</v>
      </c>
      <c r="BS555">
        <v>163</v>
      </c>
      <c r="BT555">
        <v>163</v>
      </c>
      <c r="BU555">
        <v>163</v>
      </c>
      <c r="BV555">
        <v>163</v>
      </c>
      <c r="BW555">
        <v>163</v>
      </c>
      <c r="BX555">
        <v>163</v>
      </c>
      <c r="BY555">
        <v>163</v>
      </c>
      <c r="BZ555">
        <v>163</v>
      </c>
      <c r="CA555">
        <v>163.59090909090909</v>
      </c>
      <c r="CB555">
        <v>164</v>
      </c>
      <c r="CC555">
        <v>0.49735027281475064</v>
      </c>
      <c r="CD555">
        <v>3.04020728033468E-3</v>
      </c>
      <c r="CE555">
        <v>163</v>
      </c>
      <c r="CF555">
        <v>164</v>
      </c>
      <c r="CG555">
        <v>1</v>
      </c>
      <c r="CH555">
        <v>-1</v>
      </c>
      <c r="CI555">
        <v>1</v>
      </c>
    </row>
    <row r="556" spans="1:87" x14ac:dyDescent="0.25">
      <c r="A556">
        <v>781</v>
      </c>
      <c r="B556">
        <v>388008</v>
      </c>
      <c r="C556" t="s">
        <v>1885</v>
      </c>
      <c r="D556" t="s">
        <v>615</v>
      </c>
      <c r="E556" t="s">
        <v>616</v>
      </c>
      <c r="F556">
        <v>62.9</v>
      </c>
      <c r="G556" t="s">
        <v>296</v>
      </c>
      <c r="H556">
        <v>62.9</v>
      </c>
      <c r="I556" t="s">
        <v>296</v>
      </c>
      <c r="J556">
        <v>62</v>
      </c>
      <c r="K556" t="s">
        <v>130</v>
      </c>
      <c r="L556" t="s">
        <v>131</v>
      </c>
      <c r="M556" t="s">
        <v>132</v>
      </c>
      <c r="N556">
        <v>113</v>
      </c>
      <c r="O556" t="s">
        <v>119</v>
      </c>
      <c r="P556">
        <v>11</v>
      </c>
      <c r="Q556" t="s">
        <v>95</v>
      </c>
      <c r="R556">
        <v>1</v>
      </c>
      <c r="S556" t="s">
        <v>96</v>
      </c>
      <c r="T556">
        <v>3</v>
      </c>
      <c r="U556" t="s">
        <v>554</v>
      </c>
      <c r="V556">
        <v>70</v>
      </c>
      <c r="W556" t="s">
        <v>267</v>
      </c>
      <c r="X556">
        <v>3</v>
      </c>
      <c r="Y556" t="s">
        <v>240</v>
      </c>
      <c r="Z556">
        <v>2007</v>
      </c>
      <c r="AA556">
        <v>7</v>
      </c>
      <c r="AB556">
        <v>522540000</v>
      </c>
      <c r="AC556">
        <v>22</v>
      </c>
      <c r="AD556" t="s">
        <v>195</v>
      </c>
      <c r="AE556" t="s">
        <v>121</v>
      </c>
      <c r="AF556" t="s">
        <v>122</v>
      </c>
      <c r="AG556" t="s">
        <v>136</v>
      </c>
      <c r="AH556" t="s">
        <v>175</v>
      </c>
      <c r="AI556">
        <v>9</v>
      </c>
      <c r="AJ556">
        <v>9</v>
      </c>
      <c r="AK556">
        <v>9</v>
      </c>
      <c r="AL556">
        <v>9</v>
      </c>
      <c r="AM556">
        <v>9</v>
      </c>
      <c r="AN556">
        <v>9</v>
      </c>
      <c r="AO556">
        <v>9</v>
      </c>
      <c r="AP556">
        <v>9</v>
      </c>
      <c r="AQ556">
        <v>9</v>
      </c>
      <c r="AR556">
        <v>9</v>
      </c>
      <c r="AS556">
        <v>9</v>
      </c>
      <c r="AT556">
        <v>9</v>
      </c>
      <c r="AU556">
        <v>9</v>
      </c>
      <c r="AV556">
        <v>9</v>
      </c>
      <c r="AW556">
        <v>9</v>
      </c>
      <c r="AX556">
        <v>9</v>
      </c>
      <c r="AY556">
        <v>9</v>
      </c>
      <c r="AZ556">
        <v>9</v>
      </c>
      <c r="BA556">
        <v>9</v>
      </c>
      <c r="BB556">
        <v>9</v>
      </c>
      <c r="BC556">
        <v>9</v>
      </c>
      <c r="BD556">
        <v>9</v>
      </c>
      <c r="BE556">
        <v>9</v>
      </c>
      <c r="BF556">
        <v>9</v>
      </c>
      <c r="BG556">
        <v>9</v>
      </c>
      <c r="BH556">
        <v>9</v>
      </c>
      <c r="BI556">
        <v>9</v>
      </c>
      <c r="BJ556">
        <v>9</v>
      </c>
      <c r="BK556">
        <v>9</v>
      </c>
      <c r="BL556">
        <v>9</v>
      </c>
      <c r="BM556">
        <v>9</v>
      </c>
      <c r="BN556">
        <v>9</v>
      </c>
      <c r="BO556">
        <v>9</v>
      </c>
      <c r="BP556">
        <v>9</v>
      </c>
      <c r="BQ556">
        <v>9</v>
      </c>
      <c r="BR556">
        <v>9</v>
      </c>
      <c r="BS556">
        <v>9</v>
      </c>
      <c r="BT556">
        <v>9</v>
      </c>
      <c r="BU556">
        <v>9</v>
      </c>
      <c r="BV556">
        <v>9</v>
      </c>
      <c r="BW556">
        <v>9</v>
      </c>
      <c r="BX556">
        <v>9</v>
      </c>
      <c r="BY556">
        <v>9</v>
      </c>
      <c r="BZ556">
        <v>9</v>
      </c>
      <c r="CA556">
        <v>9</v>
      </c>
      <c r="CB556">
        <v>9</v>
      </c>
      <c r="CC556">
        <v>0</v>
      </c>
      <c r="CD556">
        <v>0</v>
      </c>
      <c r="CE556">
        <v>9</v>
      </c>
      <c r="CF556">
        <v>9</v>
      </c>
      <c r="CG556">
        <v>0</v>
      </c>
      <c r="CH556">
        <v>0</v>
      </c>
      <c r="CI556">
        <v>0</v>
      </c>
    </row>
    <row r="557" spans="1:87" x14ac:dyDescent="0.25">
      <c r="A557">
        <v>782</v>
      </c>
      <c r="B557">
        <v>388055</v>
      </c>
      <c r="C557" t="s">
        <v>1886</v>
      </c>
      <c r="D557" t="s">
        <v>1887</v>
      </c>
      <c r="E557" t="s">
        <v>1888</v>
      </c>
      <c r="F557">
        <v>58.29</v>
      </c>
      <c r="G557" t="s">
        <v>331</v>
      </c>
      <c r="H557">
        <v>58.2</v>
      </c>
      <c r="I557" t="s">
        <v>332</v>
      </c>
      <c r="J557">
        <v>58</v>
      </c>
      <c r="K557" t="s">
        <v>91</v>
      </c>
      <c r="L557" t="s">
        <v>92</v>
      </c>
      <c r="M557" t="s">
        <v>93</v>
      </c>
      <c r="N557">
        <v>113</v>
      </c>
      <c r="O557" t="s">
        <v>119</v>
      </c>
      <c r="P557">
        <v>11</v>
      </c>
      <c r="Q557" t="s">
        <v>95</v>
      </c>
      <c r="R557">
        <v>1</v>
      </c>
      <c r="S557" t="s">
        <v>96</v>
      </c>
      <c r="T557">
        <v>1</v>
      </c>
      <c r="U557" t="s">
        <v>97</v>
      </c>
      <c r="V557">
        <v>11</v>
      </c>
      <c r="W557" t="s">
        <v>97</v>
      </c>
      <c r="X557">
        <v>1</v>
      </c>
      <c r="Y557" t="s">
        <v>98</v>
      </c>
      <c r="Z557">
        <v>1990</v>
      </c>
      <c r="AA557">
        <v>35</v>
      </c>
      <c r="AB557">
        <v>1112590000</v>
      </c>
      <c r="AC557">
        <v>40</v>
      </c>
      <c r="AD557" t="s">
        <v>283</v>
      </c>
      <c r="AE557" t="s">
        <v>158</v>
      </c>
      <c r="AF557" t="s">
        <v>183</v>
      </c>
      <c r="AG557" t="s">
        <v>163</v>
      </c>
      <c r="AH557" t="s">
        <v>137</v>
      </c>
      <c r="AI557">
        <v>126</v>
      </c>
      <c r="AJ557">
        <v>126</v>
      </c>
      <c r="AK557">
        <v>126</v>
      </c>
      <c r="AL557">
        <v>126</v>
      </c>
      <c r="AM557">
        <v>128</v>
      </c>
      <c r="AN557">
        <v>131</v>
      </c>
      <c r="AO557">
        <v>128</v>
      </c>
      <c r="AP557">
        <v>130</v>
      </c>
      <c r="AQ557">
        <v>133</v>
      </c>
      <c r="AR557">
        <v>133</v>
      </c>
      <c r="AS557">
        <v>133</v>
      </c>
      <c r="AT557">
        <v>130</v>
      </c>
      <c r="AU557">
        <v>130</v>
      </c>
      <c r="AV557">
        <v>133</v>
      </c>
      <c r="AW557">
        <v>133</v>
      </c>
      <c r="AX557">
        <v>133</v>
      </c>
      <c r="AY557">
        <v>130</v>
      </c>
      <c r="AZ557">
        <v>130</v>
      </c>
      <c r="BA557">
        <v>131</v>
      </c>
      <c r="BB557">
        <v>131</v>
      </c>
      <c r="BC557">
        <v>128</v>
      </c>
      <c r="BD557">
        <v>128</v>
      </c>
      <c r="BE557">
        <v>131</v>
      </c>
      <c r="BF557">
        <v>128</v>
      </c>
      <c r="BG557">
        <v>129</v>
      </c>
      <c r="BH557">
        <v>129</v>
      </c>
      <c r="BI557">
        <v>129</v>
      </c>
      <c r="BJ557">
        <v>130</v>
      </c>
      <c r="BK557">
        <v>129</v>
      </c>
      <c r="BL557">
        <v>133</v>
      </c>
      <c r="BM557">
        <v>133</v>
      </c>
      <c r="BN557">
        <v>133</v>
      </c>
      <c r="BO557">
        <v>131</v>
      </c>
      <c r="BP557">
        <v>128</v>
      </c>
      <c r="BQ557">
        <v>125</v>
      </c>
      <c r="BR557">
        <v>129</v>
      </c>
      <c r="BS557">
        <v>130</v>
      </c>
      <c r="BT557">
        <v>127</v>
      </c>
      <c r="BU557">
        <v>130</v>
      </c>
      <c r="BV557">
        <v>130</v>
      </c>
      <c r="BW557">
        <v>129</v>
      </c>
      <c r="BX557">
        <v>129</v>
      </c>
      <c r="BY557">
        <v>129</v>
      </c>
      <c r="BZ557">
        <v>129</v>
      </c>
      <c r="CA557">
        <v>129.70454545454547</v>
      </c>
      <c r="CB557">
        <v>130</v>
      </c>
      <c r="CC557">
        <v>2.2264743790748009</v>
      </c>
      <c r="CD557">
        <v>1.7165739036147053E-2</v>
      </c>
      <c r="CE557">
        <v>125</v>
      </c>
      <c r="CF557">
        <v>133</v>
      </c>
      <c r="CG557">
        <v>8</v>
      </c>
      <c r="CH557">
        <v>3</v>
      </c>
      <c r="CI557">
        <v>3</v>
      </c>
    </row>
    <row r="558" spans="1:87" x14ac:dyDescent="0.25">
      <c r="A558">
        <v>784</v>
      </c>
      <c r="B558">
        <v>388520</v>
      </c>
      <c r="C558" t="s">
        <v>1889</v>
      </c>
      <c r="D558" t="s">
        <v>1890</v>
      </c>
      <c r="E558" t="s">
        <v>1891</v>
      </c>
      <c r="F558">
        <v>94.99</v>
      </c>
      <c r="G558" t="s">
        <v>494</v>
      </c>
      <c r="H558">
        <v>94.9</v>
      </c>
      <c r="I558" t="s">
        <v>495</v>
      </c>
      <c r="J558">
        <v>94</v>
      </c>
      <c r="K558" t="s">
        <v>496</v>
      </c>
      <c r="L558" t="s">
        <v>497</v>
      </c>
      <c r="M558" t="s">
        <v>498</v>
      </c>
      <c r="N558">
        <v>569</v>
      </c>
      <c r="O558" t="s">
        <v>499</v>
      </c>
      <c r="P558">
        <v>56</v>
      </c>
      <c r="Q558" t="s">
        <v>265</v>
      </c>
      <c r="R558">
        <v>5</v>
      </c>
      <c r="S558" t="s">
        <v>143</v>
      </c>
      <c r="T558">
        <v>1</v>
      </c>
      <c r="U558" t="s">
        <v>97</v>
      </c>
      <c r="V558">
        <v>11</v>
      </c>
      <c r="W558" t="s">
        <v>97</v>
      </c>
      <c r="X558">
        <v>1</v>
      </c>
      <c r="Y558" t="s">
        <v>98</v>
      </c>
      <c r="Z558">
        <v>1997</v>
      </c>
      <c r="AA558">
        <v>2</v>
      </c>
      <c r="AB558">
        <v>11340000</v>
      </c>
      <c r="AC558">
        <v>12</v>
      </c>
      <c r="AD558" t="s">
        <v>104</v>
      </c>
      <c r="AE558" t="s">
        <v>85</v>
      </c>
      <c r="AF558" t="s">
        <v>356</v>
      </c>
      <c r="AG558" t="s">
        <v>157</v>
      </c>
      <c r="AH558" t="s">
        <v>175</v>
      </c>
      <c r="AI558">
        <v>67</v>
      </c>
      <c r="AJ558">
        <v>67</v>
      </c>
      <c r="AK558">
        <v>67</v>
      </c>
      <c r="AL558">
        <v>67</v>
      </c>
      <c r="AM558">
        <v>67</v>
      </c>
      <c r="AN558">
        <v>67</v>
      </c>
      <c r="AO558">
        <v>67</v>
      </c>
      <c r="AP558">
        <v>67</v>
      </c>
      <c r="AQ558">
        <v>67</v>
      </c>
      <c r="AR558">
        <v>67</v>
      </c>
      <c r="AS558">
        <v>67</v>
      </c>
      <c r="AT558">
        <v>67</v>
      </c>
      <c r="AU558">
        <v>66</v>
      </c>
      <c r="AV558">
        <v>66</v>
      </c>
      <c r="AW558">
        <v>84</v>
      </c>
      <c r="AX558">
        <v>85</v>
      </c>
      <c r="AY558">
        <v>85</v>
      </c>
      <c r="AZ558">
        <v>85</v>
      </c>
      <c r="BA558">
        <v>85</v>
      </c>
      <c r="BB558">
        <v>73</v>
      </c>
      <c r="BC558">
        <v>73</v>
      </c>
      <c r="BD558">
        <v>74</v>
      </c>
      <c r="BE558">
        <v>74</v>
      </c>
      <c r="BF558">
        <v>74</v>
      </c>
      <c r="BG558">
        <v>74</v>
      </c>
      <c r="BH558">
        <v>74</v>
      </c>
      <c r="BI558">
        <v>74</v>
      </c>
      <c r="BJ558">
        <v>74</v>
      </c>
      <c r="BK558">
        <v>74</v>
      </c>
      <c r="BL558">
        <v>75</v>
      </c>
      <c r="BM558">
        <v>75</v>
      </c>
      <c r="BN558">
        <v>76</v>
      </c>
      <c r="BO558">
        <v>76</v>
      </c>
      <c r="BP558">
        <v>76</v>
      </c>
      <c r="BQ558">
        <v>76</v>
      </c>
      <c r="BR558">
        <v>64</v>
      </c>
      <c r="BS558">
        <v>306</v>
      </c>
      <c r="BT558">
        <v>174</v>
      </c>
      <c r="BU558">
        <v>170</v>
      </c>
      <c r="BV558">
        <v>1</v>
      </c>
      <c r="BW558">
        <v>170</v>
      </c>
      <c r="BX558">
        <v>245</v>
      </c>
      <c r="BY558">
        <v>238</v>
      </c>
      <c r="BZ558">
        <v>238</v>
      </c>
      <c r="CA558">
        <v>94.5</v>
      </c>
      <c r="CB558">
        <v>74</v>
      </c>
      <c r="CC558">
        <v>59.756677159262118</v>
      </c>
      <c r="CD558">
        <v>0.63234579004510183</v>
      </c>
      <c r="CE558">
        <v>1</v>
      </c>
      <c r="CF558">
        <v>306</v>
      </c>
      <c r="CG558">
        <v>305</v>
      </c>
      <c r="CH558">
        <v>171</v>
      </c>
      <c r="CI558">
        <v>171</v>
      </c>
    </row>
    <row r="559" spans="1:87" x14ac:dyDescent="0.25">
      <c r="A559">
        <v>785</v>
      </c>
      <c r="B559">
        <v>388961</v>
      </c>
      <c r="C559" t="s">
        <v>1892</v>
      </c>
      <c r="D559" t="s">
        <v>1893</v>
      </c>
      <c r="E559" t="s">
        <v>1894</v>
      </c>
      <c r="F559">
        <v>58.11</v>
      </c>
      <c r="G559" t="s">
        <v>345</v>
      </c>
      <c r="H559">
        <v>58.1</v>
      </c>
      <c r="I559" t="s">
        <v>90</v>
      </c>
      <c r="J559">
        <v>58</v>
      </c>
      <c r="K559" t="s">
        <v>91</v>
      </c>
      <c r="L559" t="s">
        <v>92</v>
      </c>
      <c r="M559" t="s">
        <v>93</v>
      </c>
      <c r="N559">
        <v>113</v>
      </c>
      <c r="O559" t="s">
        <v>119</v>
      </c>
      <c r="P559">
        <v>11</v>
      </c>
      <c r="Q559" t="s">
        <v>95</v>
      </c>
      <c r="R559">
        <v>1</v>
      </c>
      <c r="S559" t="s">
        <v>96</v>
      </c>
      <c r="T559">
        <v>6</v>
      </c>
      <c r="U559" t="s">
        <v>266</v>
      </c>
      <c r="V559">
        <v>70</v>
      </c>
      <c r="W559" t="s">
        <v>267</v>
      </c>
      <c r="X559">
        <v>3</v>
      </c>
      <c r="Y559" t="s">
        <v>240</v>
      </c>
      <c r="Z559">
        <v>1991</v>
      </c>
      <c r="AA559">
        <v>29</v>
      </c>
      <c r="AB559">
        <v>2216950000</v>
      </c>
      <c r="AC559">
        <v>40</v>
      </c>
      <c r="AD559" t="s">
        <v>283</v>
      </c>
      <c r="AE559" t="s">
        <v>158</v>
      </c>
      <c r="AF559" t="s">
        <v>183</v>
      </c>
      <c r="AG559" t="s">
        <v>297</v>
      </c>
      <c r="AH559" t="s">
        <v>137</v>
      </c>
      <c r="AI559">
        <v>216</v>
      </c>
      <c r="AJ559">
        <v>216</v>
      </c>
      <c r="AK559">
        <v>219</v>
      </c>
      <c r="AL559">
        <v>219</v>
      </c>
      <c r="AM559">
        <v>230</v>
      </c>
      <c r="AN559">
        <v>234</v>
      </c>
      <c r="AO559">
        <v>227</v>
      </c>
      <c r="AP559">
        <v>219</v>
      </c>
      <c r="AQ559">
        <v>220</v>
      </c>
      <c r="AR559">
        <v>219</v>
      </c>
      <c r="AS559">
        <v>219</v>
      </c>
      <c r="AT559">
        <v>224</v>
      </c>
      <c r="AU559">
        <v>219</v>
      </c>
      <c r="AV559">
        <v>223</v>
      </c>
      <c r="AW559">
        <v>221</v>
      </c>
      <c r="AX559">
        <v>218</v>
      </c>
      <c r="AY559">
        <v>219</v>
      </c>
      <c r="AZ559">
        <v>219</v>
      </c>
      <c r="BA559">
        <v>225</v>
      </c>
      <c r="BB559">
        <v>227</v>
      </c>
      <c r="BC559">
        <v>219</v>
      </c>
      <c r="BD559">
        <v>219</v>
      </c>
      <c r="BE559">
        <v>236</v>
      </c>
      <c r="BF559">
        <v>227</v>
      </c>
      <c r="BG559">
        <v>220</v>
      </c>
      <c r="BH559">
        <v>223</v>
      </c>
      <c r="BI559">
        <v>224</v>
      </c>
      <c r="BJ559">
        <v>224</v>
      </c>
      <c r="BK559">
        <v>219</v>
      </c>
      <c r="BL559">
        <v>226</v>
      </c>
      <c r="BM559">
        <v>222</v>
      </c>
      <c r="BN559">
        <v>220</v>
      </c>
      <c r="BO559">
        <v>220</v>
      </c>
      <c r="BP559">
        <v>219</v>
      </c>
      <c r="BQ559">
        <v>220</v>
      </c>
      <c r="BR559">
        <v>217</v>
      </c>
      <c r="BS559">
        <v>217</v>
      </c>
      <c r="BT559">
        <v>220</v>
      </c>
      <c r="BU559">
        <v>222</v>
      </c>
      <c r="BV559">
        <v>225</v>
      </c>
      <c r="BW559">
        <v>229</v>
      </c>
      <c r="BX559">
        <v>222</v>
      </c>
      <c r="BY559">
        <v>218</v>
      </c>
      <c r="BZ559">
        <v>220</v>
      </c>
      <c r="CA559">
        <v>221.84090909090909</v>
      </c>
      <c r="CB559">
        <v>220</v>
      </c>
      <c r="CC559">
        <v>4.4874148657762714</v>
      </c>
      <c r="CD559">
        <v>2.0228076436241773E-2</v>
      </c>
      <c r="CE559">
        <v>216</v>
      </c>
      <c r="CF559">
        <v>236</v>
      </c>
      <c r="CG559">
        <v>20</v>
      </c>
      <c r="CH559">
        <v>4</v>
      </c>
      <c r="CI559">
        <v>4</v>
      </c>
    </row>
    <row r="560" spans="1:87" x14ac:dyDescent="0.25">
      <c r="A560">
        <v>787</v>
      </c>
      <c r="B560">
        <v>389923</v>
      </c>
      <c r="C560" t="s">
        <v>1895</v>
      </c>
      <c r="D560" t="s">
        <v>1896</v>
      </c>
      <c r="E560" t="s">
        <v>1897</v>
      </c>
      <c r="F560">
        <v>63.1</v>
      </c>
      <c r="G560" t="s">
        <v>171</v>
      </c>
      <c r="H560">
        <v>63.1</v>
      </c>
      <c r="I560" t="s">
        <v>171</v>
      </c>
      <c r="J560">
        <v>63</v>
      </c>
      <c r="K560" t="s">
        <v>172</v>
      </c>
      <c r="L560" t="s">
        <v>131</v>
      </c>
      <c r="M560" t="s">
        <v>132</v>
      </c>
      <c r="N560">
        <v>113</v>
      </c>
      <c r="O560" t="s">
        <v>119</v>
      </c>
      <c r="P560">
        <v>11</v>
      </c>
      <c r="Q560" t="s">
        <v>95</v>
      </c>
      <c r="R560">
        <v>1</v>
      </c>
      <c r="S560" t="s">
        <v>96</v>
      </c>
      <c r="T560">
        <v>1</v>
      </c>
      <c r="U560" t="s">
        <v>97</v>
      </c>
      <c r="V560">
        <v>11</v>
      </c>
      <c r="W560" t="s">
        <v>97</v>
      </c>
      <c r="X560">
        <v>1</v>
      </c>
      <c r="Y560" t="s">
        <v>98</v>
      </c>
      <c r="Z560">
        <v>2010</v>
      </c>
      <c r="AB560">
        <v>14820000</v>
      </c>
      <c r="AC560">
        <v>0</v>
      </c>
      <c r="AD560" t="s">
        <v>147</v>
      </c>
      <c r="AE560" t="s">
        <v>85</v>
      </c>
      <c r="AF560" t="s">
        <v>356</v>
      </c>
      <c r="AG560" t="s">
        <v>136</v>
      </c>
      <c r="AH560" t="s">
        <v>144</v>
      </c>
      <c r="AI560">
        <v>19</v>
      </c>
      <c r="AJ560">
        <v>19</v>
      </c>
      <c r="AK560">
        <v>19</v>
      </c>
      <c r="AL560">
        <v>19</v>
      </c>
      <c r="AM560">
        <v>19</v>
      </c>
      <c r="AN560">
        <v>19</v>
      </c>
      <c r="AO560">
        <v>19</v>
      </c>
      <c r="AP560">
        <v>19</v>
      </c>
      <c r="AQ560">
        <v>19</v>
      </c>
      <c r="AR560">
        <v>19</v>
      </c>
      <c r="AS560">
        <v>19</v>
      </c>
      <c r="AT560">
        <v>19</v>
      </c>
      <c r="AU560">
        <v>19</v>
      </c>
      <c r="AV560">
        <v>19</v>
      </c>
      <c r="AW560">
        <v>19</v>
      </c>
      <c r="AX560">
        <v>19</v>
      </c>
      <c r="AY560">
        <v>19</v>
      </c>
      <c r="AZ560">
        <v>19</v>
      </c>
      <c r="BA560">
        <v>19</v>
      </c>
      <c r="BB560">
        <v>19</v>
      </c>
      <c r="BC560">
        <v>19</v>
      </c>
      <c r="BD560">
        <v>19</v>
      </c>
      <c r="BE560">
        <v>19</v>
      </c>
      <c r="BF560">
        <v>19</v>
      </c>
      <c r="BG560">
        <v>19</v>
      </c>
      <c r="BH560">
        <v>19</v>
      </c>
      <c r="BI560">
        <v>19</v>
      </c>
      <c r="BJ560">
        <v>19</v>
      </c>
      <c r="BK560">
        <v>19</v>
      </c>
      <c r="BL560">
        <v>19</v>
      </c>
      <c r="BM560">
        <v>19</v>
      </c>
      <c r="BN560">
        <v>19</v>
      </c>
      <c r="BO560">
        <v>19</v>
      </c>
      <c r="BP560">
        <v>19</v>
      </c>
      <c r="BQ560">
        <v>19</v>
      </c>
      <c r="BR560">
        <v>19</v>
      </c>
      <c r="BS560">
        <v>19</v>
      </c>
      <c r="BT560">
        <v>19</v>
      </c>
      <c r="BU560">
        <v>19</v>
      </c>
      <c r="BV560">
        <v>19</v>
      </c>
      <c r="BW560">
        <v>19</v>
      </c>
      <c r="BX560">
        <v>19</v>
      </c>
      <c r="BY560">
        <v>19</v>
      </c>
      <c r="BZ560">
        <v>19</v>
      </c>
      <c r="CA560">
        <v>19</v>
      </c>
      <c r="CB560">
        <v>19</v>
      </c>
      <c r="CC560">
        <v>0</v>
      </c>
      <c r="CD560">
        <v>0</v>
      </c>
      <c r="CE560">
        <v>19</v>
      </c>
      <c r="CF560">
        <v>19</v>
      </c>
      <c r="CG560">
        <v>0</v>
      </c>
      <c r="CH560">
        <v>0</v>
      </c>
      <c r="CI560">
        <v>0</v>
      </c>
    </row>
    <row r="561" spans="1:87" x14ac:dyDescent="0.25">
      <c r="A561">
        <v>791</v>
      </c>
      <c r="B561">
        <v>391760</v>
      </c>
      <c r="C561" t="s">
        <v>1898</v>
      </c>
      <c r="D561" t="s">
        <v>1899</v>
      </c>
      <c r="E561" t="s">
        <v>1900</v>
      </c>
      <c r="F561">
        <v>88.99</v>
      </c>
      <c r="G561" t="s">
        <v>1901</v>
      </c>
      <c r="H561">
        <v>88.9</v>
      </c>
      <c r="I561" t="s">
        <v>1902</v>
      </c>
      <c r="J561">
        <v>88</v>
      </c>
      <c r="K561" t="s">
        <v>1903</v>
      </c>
      <c r="L561" t="s">
        <v>955</v>
      </c>
      <c r="M561" t="s">
        <v>956</v>
      </c>
      <c r="N561">
        <v>529</v>
      </c>
      <c r="O561" t="s">
        <v>428</v>
      </c>
      <c r="P561">
        <v>52</v>
      </c>
      <c r="Q561" t="s">
        <v>429</v>
      </c>
      <c r="R561">
        <v>5</v>
      </c>
      <c r="S561" t="s">
        <v>143</v>
      </c>
      <c r="T561">
        <v>1</v>
      </c>
      <c r="U561" t="s">
        <v>97</v>
      </c>
      <c r="V561">
        <v>11</v>
      </c>
      <c r="W561" t="s">
        <v>97</v>
      </c>
      <c r="X561">
        <v>1</v>
      </c>
      <c r="Y561" t="s">
        <v>98</v>
      </c>
      <c r="Z561">
        <v>1994</v>
      </c>
      <c r="AA561">
        <v>39</v>
      </c>
      <c r="AB561">
        <v>3440000</v>
      </c>
      <c r="AC561">
        <v>40</v>
      </c>
      <c r="AD561" t="s">
        <v>283</v>
      </c>
      <c r="AE561" t="s">
        <v>85</v>
      </c>
      <c r="AF561" t="s">
        <v>356</v>
      </c>
      <c r="AG561" t="s">
        <v>297</v>
      </c>
      <c r="AH561" t="s">
        <v>137</v>
      </c>
      <c r="AI561">
        <v>33</v>
      </c>
      <c r="AJ561">
        <v>31</v>
      </c>
      <c r="AK561">
        <v>31</v>
      </c>
      <c r="AL561">
        <v>31</v>
      </c>
      <c r="AM561">
        <v>31</v>
      </c>
      <c r="AN561">
        <v>31</v>
      </c>
      <c r="AO561">
        <v>31</v>
      </c>
      <c r="AP561">
        <v>31</v>
      </c>
      <c r="AQ561">
        <v>31</v>
      </c>
      <c r="AR561">
        <v>31</v>
      </c>
      <c r="AS561">
        <v>31</v>
      </c>
      <c r="AT561">
        <v>31</v>
      </c>
      <c r="AU561">
        <v>31</v>
      </c>
      <c r="AV561">
        <v>31</v>
      </c>
      <c r="AW561">
        <v>30</v>
      </c>
      <c r="AX561">
        <v>31</v>
      </c>
      <c r="AY561">
        <v>31</v>
      </c>
      <c r="AZ561">
        <v>31</v>
      </c>
      <c r="BA561">
        <v>31</v>
      </c>
      <c r="BB561">
        <v>31</v>
      </c>
      <c r="BC561">
        <v>31</v>
      </c>
      <c r="BD561">
        <v>31</v>
      </c>
      <c r="BE561">
        <v>31</v>
      </c>
      <c r="BF561">
        <v>31</v>
      </c>
      <c r="BG561">
        <v>31</v>
      </c>
      <c r="BH561">
        <v>31</v>
      </c>
      <c r="BI561">
        <v>31</v>
      </c>
      <c r="BJ561">
        <v>30</v>
      </c>
      <c r="BK561">
        <v>31</v>
      </c>
      <c r="BL561">
        <v>31</v>
      </c>
      <c r="BM561">
        <v>31</v>
      </c>
      <c r="BN561">
        <v>31</v>
      </c>
      <c r="BO561">
        <v>31</v>
      </c>
      <c r="BP561">
        <v>31</v>
      </c>
      <c r="BQ561">
        <v>29</v>
      </c>
      <c r="BR561">
        <v>27</v>
      </c>
      <c r="BS561">
        <v>21</v>
      </c>
      <c r="BT561">
        <v>21</v>
      </c>
      <c r="BU561">
        <v>20</v>
      </c>
      <c r="BV561">
        <v>20</v>
      </c>
      <c r="BW561">
        <v>20</v>
      </c>
      <c r="BX561">
        <v>20</v>
      </c>
      <c r="BY561">
        <v>20</v>
      </c>
      <c r="BZ561">
        <v>21</v>
      </c>
      <c r="CA561">
        <v>28.93181818181818</v>
      </c>
      <c r="CB561">
        <v>31</v>
      </c>
      <c r="CC561">
        <v>4.1562378296249989</v>
      </c>
      <c r="CD561">
        <v>0.14365629576080122</v>
      </c>
      <c r="CE561">
        <v>20</v>
      </c>
      <c r="CF561">
        <v>33</v>
      </c>
      <c r="CG561">
        <v>13</v>
      </c>
      <c r="CH561">
        <v>-12</v>
      </c>
      <c r="CI561">
        <v>12</v>
      </c>
    </row>
    <row r="562" spans="1:87" x14ac:dyDescent="0.25">
      <c r="A562">
        <v>792</v>
      </c>
      <c r="B562">
        <v>392056</v>
      </c>
      <c r="C562" t="s">
        <v>1904</v>
      </c>
      <c r="D562" t="s">
        <v>1905</v>
      </c>
      <c r="E562" t="s">
        <v>1906</v>
      </c>
      <c r="F562">
        <v>38.11</v>
      </c>
      <c r="G562" t="s">
        <v>1907</v>
      </c>
      <c r="H562">
        <v>38.1</v>
      </c>
      <c r="I562" t="s">
        <v>1908</v>
      </c>
      <c r="J562">
        <v>38</v>
      </c>
      <c r="K562" t="s">
        <v>1909</v>
      </c>
      <c r="L562" t="s">
        <v>918</v>
      </c>
      <c r="M562" t="s">
        <v>919</v>
      </c>
      <c r="N562">
        <v>114</v>
      </c>
      <c r="O562" t="s">
        <v>94</v>
      </c>
      <c r="P562">
        <v>11</v>
      </c>
      <c r="Q562" t="s">
        <v>95</v>
      </c>
      <c r="R562">
        <v>1</v>
      </c>
      <c r="S562" t="s">
        <v>96</v>
      </c>
      <c r="T562">
        <v>1</v>
      </c>
      <c r="U562" t="s">
        <v>97</v>
      </c>
      <c r="V562">
        <v>11</v>
      </c>
      <c r="W562" t="s">
        <v>97</v>
      </c>
      <c r="X562">
        <v>1</v>
      </c>
      <c r="Y562" t="s">
        <v>98</v>
      </c>
      <c r="Z562">
        <v>2022</v>
      </c>
      <c r="AA562">
        <v>343</v>
      </c>
      <c r="AB562">
        <v>379232000000</v>
      </c>
      <c r="AC562">
        <v>82</v>
      </c>
      <c r="AD562" t="s">
        <v>109</v>
      </c>
      <c r="AE562" t="s">
        <v>100</v>
      </c>
      <c r="AF562" t="s">
        <v>101</v>
      </c>
      <c r="AG562" t="s">
        <v>123</v>
      </c>
      <c r="AH562" t="s">
        <v>103</v>
      </c>
      <c r="AI562">
        <v>7</v>
      </c>
      <c r="AJ562">
        <v>7</v>
      </c>
      <c r="AK562">
        <v>7</v>
      </c>
      <c r="AL562">
        <v>7</v>
      </c>
      <c r="AM562">
        <v>7</v>
      </c>
      <c r="AN562">
        <v>7</v>
      </c>
      <c r="AO562">
        <v>7</v>
      </c>
      <c r="AP562">
        <v>7</v>
      </c>
      <c r="AQ562">
        <v>7</v>
      </c>
      <c r="AR562">
        <v>7</v>
      </c>
      <c r="AS562">
        <v>7</v>
      </c>
      <c r="AT562">
        <v>7</v>
      </c>
      <c r="AU562">
        <v>7</v>
      </c>
      <c r="AV562">
        <v>7</v>
      </c>
      <c r="AW562">
        <v>7</v>
      </c>
      <c r="AX562">
        <v>7</v>
      </c>
      <c r="AY562">
        <v>7</v>
      </c>
      <c r="AZ562">
        <v>6</v>
      </c>
      <c r="BA562">
        <v>7</v>
      </c>
      <c r="BB562">
        <v>7</v>
      </c>
      <c r="BC562">
        <v>7</v>
      </c>
      <c r="BD562">
        <v>7</v>
      </c>
      <c r="BE562">
        <v>7</v>
      </c>
      <c r="BF562">
        <v>6</v>
      </c>
      <c r="BG562">
        <v>7</v>
      </c>
      <c r="BH562">
        <v>8</v>
      </c>
      <c r="BI562">
        <v>7</v>
      </c>
      <c r="BJ562">
        <v>8</v>
      </c>
      <c r="BK562">
        <v>8</v>
      </c>
      <c r="BL562">
        <v>8</v>
      </c>
      <c r="BM562">
        <v>8</v>
      </c>
      <c r="BN562">
        <v>8</v>
      </c>
      <c r="BO562">
        <v>8</v>
      </c>
      <c r="BP562">
        <v>8</v>
      </c>
      <c r="BQ562">
        <v>8</v>
      </c>
      <c r="BR562">
        <v>8</v>
      </c>
      <c r="BS562">
        <v>8</v>
      </c>
      <c r="BT562">
        <v>8</v>
      </c>
      <c r="BU562">
        <v>8</v>
      </c>
      <c r="BV562">
        <v>8</v>
      </c>
      <c r="BW562">
        <v>7</v>
      </c>
      <c r="BX562">
        <v>7</v>
      </c>
      <c r="BY562">
        <v>7</v>
      </c>
      <c r="BZ562">
        <v>7</v>
      </c>
      <c r="CA562">
        <v>7.2727272727272725</v>
      </c>
      <c r="CB562">
        <v>7</v>
      </c>
      <c r="CC562">
        <v>0.54404327647785633</v>
      </c>
      <c r="CD562">
        <v>7.4805950515705252E-2</v>
      </c>
      <c r="CE562">
        <v>6</v>
      </c>
      <c r="CF562">
        <v>8</v>
      </c>
      <c r="CG562">
        <v>2</v>
      </c>
      <c r="CH562">
        <v>0</v>
      </c>
      <c r="CI562">
        <v>0</v>
      </c>
    </row>
    <row r="563" spans="1:87" x14ac:dyDescent="0.25">
      <c r="A563">
        <v>793</v>
      </c>
      <c r="B563">
        <v>392362</v>
      </c>
      <c r="C563" t="s">
        <v>1910</v>
      </c>
      <c r="D563" t="s">
        <v>1911</v>
      </c>
      <c r="E563" t="s">
        <v>1912</v>
      </c>
      <c r="F563">
        <v>85.4</v>
      </c>
      <c r="G563" t="s">
        <v>200</v>
      </c>
      <c r="H563">
        <v>85.4</v>
      </c>
      <c r="I563" t="s">
        <v>200</v>
      </c>
      <c r="J563">
        <v>85</v>
      </c>
      <c r="K563" t="s">
        <v>201</v>
      </c>
      <c r="L563" t="s">
        <v>202</v>
      </c>
      <c r="M563" t="s">
        <v>203</v>
      </c>
      <c r="N563">
        <v>563</v>
      </c>
      <c r="O563" t="s">
        <v>264</v>
      </c>
      <c r="P563">
        <v>56</v>
      </c>
      <c r="Q563" t="s">
        <v>265</v>
      </c>
      <c r="R563">
        <v>5</v>
      </c>
      <c r="S563" t="s">
        <v>143</v>
      </c>
      <c r="T563">
        <v>1</v>
      </c>
      <c r="U563" t="s">
        <v>97</v>
      </c>
      <c r="V563">
        <v>11</v>
      </c>
      <c r="W563" t="s">
        <v>97</v>
      </c>
      <c r="X563">
        <v>1</v>
      </c>
      <c r="Y563" t="s">
        <v>98</v>
      </c>
      <c r="Z563">
        <v>2021</v>
      </c>
      <c r="AA563">
        <v>705</v>
      </c>
      <c r="AC563">
        <v>91</v>
      </c>
      <c r="AD563" t="s">
        <v>320</v>
      </c>
      <c r="AE563" t="s">
        <v>146</v>
      </c>
      <c r="AF563" t="s">
        <v>147</v>
      </c>
      <c r="AG563" t="s">
        <v>123</v>
      </c>
      <c r="AH563" t="s">
        <v>144</v>
      </c>
      <c r="AI563">
        <v>33</v>
      </c>
      <c r="AJ563">
        <v>35</v>
      </c>
      <c r="AK563">
        <v>31</v>
      </c>
      <c r="AL563">
        <v>29</v>
      </c>
      <c r="AM563">
        <v>29</v>
      </c>
      <c r="AN563">
        <v>29</v>
      </c>
      <c r="AO563">
        <v>31</v>
      </c>
      <c r="AP563">
        <v>31</v>
      </c>
      <c r="AQ563">
        <v>32</v>
      </c>
      <c r="AR563">
        <v>29</v>
      </c>
      <c r="AS563">
        <v>29</v>
      </c>
      <c r="AT563">
        <v>29</v>
      </c>
      <c r="AU563">
        <v>29</v>
      </c>
      <c r="AV563">
        <v>29</v>
      </c>
      <c r="AW563">
        <v>33</v>
      </c>
      <c r="AX563">
        <v>33</v>
      </c>
      <c r="AY563">
        <v>33</v>
      </c>
      <c r="AZ563">
        <v>31</v>
      </c>
      <c r="BA563">
        <v>29</v>
      </c>
      <c r="BB563">
        <v>31</v>
      </c>
      <c r="BC563">
        <v>30</v>
      </c>
      <c r="BD563">
        <v>30</v>
      </c>
      <c r="BE563">
        <v>0</v>
      </c>
      <c r="BF563">
        <v>28</v>
      </c>
      <c r="BG563">
        <v>28</v>
      </c>
      <c r="BH563">
        <v>28</v>
      </c>
      <c r="BI563">
        <v>29</v>
      </c>
      <c r="BJ563">
        <v>29</v>
      </c>
      <c r="BK563">
        <v>30</v>
      </c>
      <c r="BL563">
        <v>30</v>
      </c>
      <c r="BM563">
        <v>30</v>
      </c>
      <c r="BN563">
        <v>29</v>
      </c>
      <c r="BO563">
        <v>29</v>
      </c>
      <c r="BP563">
        <v>29</v>
      </c>
      <c r="BQ563">
        <v>29</v>
      </c>
      <c r="BR563">
        <v>29</v>
      </c>
      <c r="BS563">
        <v>28</v>
      </c>
      <c r="BT563">
        <v>31</v>
      </c>
      <c r="BU563">
        <v>29</v>
      </c>
      <c r="BV563">
        <v>28</v>
      </c>
      <c r="BW563">
        <v>28</v>
      </c>
      <c r="BX563">
        <v>28</v>
      </c>
      <c r="BY563">
        <v>28</v>
      </c>
      <c r="BZ563">
        <v>28</v>
      </c>
      <c r="CA563">
        <v>29.09090909090909</v>
      </c>
      <c r="CB563">
        <v>29</v>
      </c>
      <c r="CC563">
        <v>4.7925241289353018</v>
      </c>
      <c r="CD563">
        <v>0.16474301693215102</v>
      </c>
      <c r="CE563">
        <v>0</v>
      </c>
      <c r="CF563">
        <v>35</v>
      </c>
      <c r="CG563">
        <v>35</v>
      </c>
      <c r="CH563">
        <v>-5</v>
      </c>
      <c r="CI563">
        <v>5</v>
      </c>
    </row>
    <row r="564" spans="1:87" x14ac:dyDescent="0.25">
      <c r="A564">
        <v>794</v>
      </c>
      <c r="B564">
        <v>392399</v>
      </c>
      <c r="C564" t="s">
        <v>1913</v>
      </c>
      <c r="D564" t="s">
        <v>1914</v>
      </c>
      <c r="E564" t="s">
        <v>1915</v>
      </c>
      <c r="F564">
        <v>63.91</v>
      </c>
      <c r="G564" t="s">
        <v>212</v>
      </c>
      <c r="H564">
        <v>63.9</v>
      </c>
      <c r="I564" t="s">
        <v>213</v>
      </c>
      <c r="J564">
        <v>63</v>
      </c>
      <c r="K564" t="s">
        <v>172</v>
      </c>
      <c r="L564" t="s">
        <v>131</v>
      </c>
      <c r="M564" t="s">
        <v>132</v>
      </c>
      <c r="N564">
        <v>113</v>
      </c>
      <c r="O564" t="s">
        <v>119</v>
      </c>
      <c r="P564">
        <v>11</v>
      </c>
      <c r="Q564" t="s">
        <v>95</v>
      </c>
      <c r="R564">
        <v>1</v>
      </c>
      <c r="S564" t="s">
        <v>96</v>
      </c>
      <c r="T564">
        <v>1</v>
      </c>
      <c r="U564" t="s">
        <v>97</v>
      </c>
      <c r="V564">
        <v>11</v>
      </c>
      <c r="W564" t="s">
        <v>97</v>
      </c>
      <c r="X564">
        <v>1</v>
      </c>
      <c r="Y564" t="s">
        <v>98</v>
      </c>
      <c r="Z564">
        <v>2012</v>
      </c>
      <c r="AA564">
        <v>1</v>
      </c>
      <c r="AB564">
        <v>9840000</v>
      </c>
      <c r="AC564">
        <v>11</v>
      </c>
      <c r="AD564" t="s">
        <v>85</v>
      </c>
      <c r="AE564" t="s">
        <v>85</v>
      </c>
      <c r="AF564" t="s">
        <v>356</v>
      </c>
      <c r="AG564" t="s">
        <v>102</v>
      </c>
      <c r="AH564" t="s">
        <v>175</v>
      </c>
      <c r="AI564">
        <v>45</v>
      </c>
      <c r="AJ564">
        <v>39</v>
      </c>
      <c r="AK564">
        <v>47</v>
      </c>
      <c r="AL564">
        <v>27</v>
      </c>
      <c r="AM564">
        <v>33</v>
      </c>
      <c r="AN564">
        <v>42</v>
      </c>
      <c r="AO564">
        <v>39</v>
      </c>
      <c r="AP564">
        <v>43</v>
      </c>
      <c r="AQ564">
        <v>35</v>
      </c>
      <c r="AR564">
        <v>32</v>
      </c>
      <c r="AS564">
        <v>47</v>
      </c>
      <c r="AT564">
        <v>39</v>
      </c>
      <c r="AU564">
        <v>44</v>
      </c>
      <c r="AV564">
        <v>39</v>
      </c>
      <c r="AW564">
        <v>47</v>
      </c>
      <c r="AX564">
        <v>43</v>
      </c>
      <c r="AY564">
        <v>33</v>
      </c>
      <c r="AZ564">
        <v>40</v>
      </c>
      <c r="BA564">
        <v>47</v>
      </c>
      <c r="BB564">
        <v>44</v>
      </c>
      <c r="BC564">
        <v>38</v>
      </c>
      <c r="BD564">
        <v>27</v>
      </c>
      <c r="BE564">
        <v>40</v>
      </c>
      <c r="BF564">
        <v>47</v>
      </c>
      <c r="BG564">
        <v>47</v>
      </c>
      <c r="BH564">
        <v>27</v>
      </c>
      <c r="BI564">
        <v>44</v>
      </c>
      <c r="BJ564">
        <v>27</v>
      </c>
      <c r="BK564">
        <v>36</v>
      </c>
      <c r="BL564">
        <v>46</v>
      </c>
      <c r="BM564">
        <v>36</v>
      </c>
      <c r="BN564">
        <v>47</v>
      </c>
      <c r="BO564">
        <v>47</v>
      </c>
      <c r="BP564">
        <v>46</v>
      </c>
      <c r="BQ564">
        <v>47</v>
      </c>
      <c r="BR564">
        <v>35</v>
      </c>
      <c r="BS564">
        <v>39</v>
      </c>
      <c r="BT564">
        <v>44</v>
      </c>
      <c r="BU564">
        <v>41</v>
      </c>
      <c r="BV564">
        <v>43</v>
      </c>
      <c r="BW564">
        <v>41</v>
      </c>
      <c r="BX564">
        <v>47</v>
      </c>
      <c r="BY564">
        <v>39</v>
      </c>
      <c r="BZ564">
        <v>38</v>
      </c>
      <c r="CA564">
        <v>40.31818181818182</v>
      </c>
      <c r="CB564">
        <v>41</v>
      </c>
      <c r="CC564">
        <v>6.1257091749776942</v>
      </c>
      <c r="CD564">
        <v>0.15193416217532049</v>
      </c>
      <c r="CE564">
        <v>27</v>
      </c>
      <c r="CF564">
        <v>47</v>
      </c>
      <c r="CG564">
        <v>20</v>
      </c>
      <c r="CH564">
        <v>-7</v>
      </c>
      <c r="CI564">
        <v>7</v>
      </c>
    </row>
    <row r="565" spans="1:87" x14ac:dyDescent="0.25">
      <c r="A565">
        <v>796</v>
      </c>
      <c r="B565">
        <v>393071</v>
      </c>
      <c r="C565" t="s">
        <v>1916</v>
      </c>
      <c r="D565" t="s">
        <v>1917</v>
      </c>
      <c r="E565" t="s">
        <v>1918</v>
      </c>
      <c r="F565">
        <v>58.13</v>
      </c>
      <c r="G565" t="s">
        <v>108</v>
      </c>
      <c r="H565">
        <v>58.1</v>
      </c>
      <c r="I565" t="s">
        <v>90</v>
      </c>
      <c r="J565">
        <v>58</v>
      </c>
      <c r="K565" t="s">
        <v>91</v>
      </c>
      <c r="L565" t="s">
        <v>92</v>
      </c>
      <c r="M565" t="s">
        <v>93</v>
      </c>
      <c r="N565">
        <v>113</v>
      </c>
      <c r="O565" t="s">
        <v>119</v>
      </c>
      <c r="P565">
        <v>11</v>
      </c>
      <c r="Q565" t="s">
        <v>95</v>
      </c>
      <c r="R565">
        <v>1</v>
      </c>
      <c r="S565" t="s">
        <v>96</v>
      </c>
      <c r="T565">
        <v>1</v>
      </c>
      <c r="U565" t="s">
        <v>97</v>
      </c>
      <c r="V565">
        <v>11</v>
      </c>
      <c r="W565" t="s">
        <v>97</v>
      </c>
      <c r="X565">
        <v>1</v>
      </c>
      <c r="Y565" t="s">
        <v>98</v>
      </c>
      <c r="Z565">
        <v>1998</v>
      </c>
      <c r="AA565">
        <v>9</v>
      </c>
      <c r="AB565">
        <v>721550000</v>
      </c>
      <c r="AC565">
        <v>22</v>
      </c>
      <c r="AD565" t="s">
        <v>195</v>
      </c>
      <c r="AE565" t="s">
        <v>148</v>
      </c>
      <c r="AF565" t="s">
        <v>405</v>
      </c>
      <c r="AG565" t="s">
        <v>157</v>
      </c>
      <c r="AH565" t="s">
        <v>175</v>
      </c>
      <c r="AI565">
        <v>96</v>
      </c>
      <c r="AJ565">
        <v>96</v>
      </c>
      <c r="AK565">
        <v>95</v>
      </c>
      <c r="AL565">
        <v>95</v>
      </c>
      <c r="AM565">
        <v>95</v>
      </c>
      <c r="AN565">
        <v>96</v>
      </c>
      <c r="AO565">
        <v>97</v>
      </c>
      <c r="AP565">
        <v>89</v>
      </c>
      <c r="AQ565">
        <v>99</v>
      </c>
      <c r="AR565">
        <v>100</v>
      </c>
      <c r="AS565">
        <v>97</v>
      </c>
      <c r="AT565">
        <v>97</v>
      </c>
      <c r="AU565">
        <v>97</v>
      </c>
      <c r="AV565">
        <v>97</v>
      </c>
      <c r="AW565">
        <v>96</v>
      </c>
      <c r="AX565">
        <v>97</v>
      </c>
      <c r="AY565">
        <v>97</v>
      </c>
      <c r="AZ565">
        <v>97</v>
      </c>
      <c r="BA565">
        <v>98</v>
      </c>
      <c r="BB565">
        <v>96</v>
      </c>
      <c r="BC565">
        <v>96</v>
      </c>
      <c r="BD565">
        <v>96</v>
      </c>
      <c r="BE565">
        <v>97</v>
      </c>
      <c r="BF565">
        <v>96</v>
      </c>
      <c r="BG565">
        <v>98</v>
      </c>
      <c r="BH565">
        <v>96</v>
      </c>
      <c r="BI565">
        <v>97</v>
      </c>
      <c r="BJ565">
        <v>98</v>
      </c>
      <c r="BK565">
        <v>99</v>
      </c>
      <c r="BL565">
        <v>99</v>
      </c>
      <c r="BM565">
        <v>97</v>
      </c>
      <c r="BN565">
        <v>99</v>
      </c>
      <c r="BO565">
        <v>98</v>
      </c>
      <c r="BP565">
        <v>99</v>
      </c>
      <c r="BQ565">
        <v>99</v>
      </c>
      <c r="BR565">
        <v>98</v>
      </c>
      <c r="BS565">
        <v>98</v>
      </c>
      <c r="BT565">
        <v>95</v>
      </c>
      <c r="BU565">
        <v>98</v>
      </c>
      <c r="BV565">
        <v>99</v>
      </c>
      <c r="BW565">
        <v>99</v>
      </c>
      <c r="BX565">
        <v>99</v>
      </c>
      <c r="BY565">
        <v>100</v>
      </c>
      <c r="BZ565">
        <v>101</v>
      </c>
      <c r="CA565">
        <v>97.227272727272734</v>
      </c>
      <c r="CB565">
        <v>97</v>
      </c>
      <c r="CC565">
        <v>1.9513100711208153</v>
      </c>
      <c r="CD565">
        <v>2.0069575299045319E-2</v>
      </c>
      <c r="CE565">
        <v>89</v>
      </c>
      <c r="CF565">
        <v>101</v>
      </c>
      <c r="CG565">
        <v>12</v>
      </c>
      <c r="CH565">
        <v>5</v>
      </c>
      <c r="CI565">
        <v>5</v>
      </c>
    </row>
    <row r="566" spans="1:87" x14ac:dyDescent="0.25">
      <c r="A566">
        <v>797</v>
      </c>
      <c r="B566">
        <v>393732</v>
      </c>
      <c r="C566" t="s">
        <v>1919</v>
      </c>
      <c r="D566" t="s">
        <v>1920</v>
      </c>
      <c r="E566" t="s">
        <v>1921</v>
      </c>
      <c r="F566">
        <v>60.39</v>
      </c>
      <c r="G566" t="s">
        <v>152</v>
      </c>
      <c r="H566">
        <v>60.3</v>
      </c>
      <c r="I566" t="s">
        <v>153</v>
      </c>
      <c r="J566">
        <v>60</v>
      </c>
      <c r="K566" t="s">
        <v>154</v>
      </c>
      <c r="L566" t="s">
        <v>92</v>
      </c>
      <c r="M566" t="s">
        <v>93</v>
      </c>
      <c r="N566">
        <v>113</v>
      </c>
      <c r="O566" t="s">
        <v>119</v>
      </c>
      <c r="P566">
        <v>11</v>
      </c>
      <c r="Q566" t="s">
        <v>95</v>
      </c>
      <c r="R566">
        <v>1</v>
      </c>
      <c r="S566" t="s">
        <v>96</v>
      </c>
      <c r="T566">
        <v>12</v>
      </c>
      <c r="U566" t="s">
        <v>540</v>
      </c>
      <c r="V566">
        <v>50</v>
      </c>
      <c r="W566" t="s">
        <v>387</v>
      </c>
      <c r="X566">
        <v>3</v>
      </c>
      <c r="Y566" t="s">
        <v>240</v>
      </c>
      <c r="Z566">
        <v>2015</v>
      </c>
      <c r="AA566">
        <v>15</v>
      </c>
      <c r="AB566">
        <v>441010000</v>
      </c>
      <c r="AC566">
        <v>30</v>
      </c>
      <c r="AD566" t="s">
        <v>134</v>
      </c>
      <c r="AE566" t="s">
        <v>125</v>
      </c>
      <c r="AF566" t="s">
        <v>135</v>
      </c>
      <c r="AG566" t="s">
        <v>102</v>
      </c>
      <c r="AH566" t="s">
        <v>137</v>
      </c>
      <c r="AI566">
        <v>36</v>
      </c>
      <c r="AJ566">
        <v>36</v>
      </c>
      <c r="AK566">
        <v>36</v>
      </c>
      <c r="AL566">
        <v>36</v>
      </c>
      <c r="AM566">
        <v>36</v>
      </c>
      <c r="AN566">
        <v>36</v>
      </c>
      <c r="AO566">
        <v>36</v>
      </c>
      <c r="AP566">
        <v>36</v>
      </c>
      <c r="AQ566">
        <v>36</v>
      </c>
      <c r="AR566">
        <v>36</v>
      </c>
      <c r="AS566">
        <v>36</v>
      </c>
      <c r="AT566">
        <v>36</v>
      </c>
      <c r="AU566">
        <v>36</v>
      </c>
      <c r="AV566">
        <v>36</v>
      </c>
      <c r="AW566">
        <v>36</v>
      </c>
      <c r="AX566">
        <v>36</v>
      </c>
      <c r="AY566">
        <v>36</v>
      </c>
      <c r="AZ566">
        <v>36</v>
      </c>
      <c r="BA566">
        <v>36</v>
      </c>
      <c r="BB566">
        <v>36</v>
      </c>
      <c r="BC566">
        <v>36</v>
      </c>
      <c r="BD566">
        <v>36</v>
      </c>
      <c r="BE566">
        <v>40</v>
      </c>
      <c r="BF566">
        <v>40</v>
      </c>
      <c r="BG566">
        <v>40</v>
      </c>
      <c r="BH566">
        <v>40</v>
      </c>
      <c r="BI566">
        <v>40</v>
      </c>
      <c r="BJ566">
        <v>40</v>
      </c>
      <c r="BK566">
        <v>40</v>
      </c>
      <c r="BL566">
        <v>40</v>
      </c>
      <c r="BM566">
        <v>40</v>
      </c>
      <c r="BN566">
        <v>40</v>
      </c>
      <c r="BO566">
        <v>40</v>
      </c>
      <c r="BP566">
        <v>32</v>
      </c>
      <c r="BQ566">
        <v>32</v>
      </c>
      <c r="BR566">
        <v>32</v>
      </c>
      <c r="BS566">
        <v>32</v>
      </c>
      <c r="BT566">
        <v>32</v>
      </c>
      <c r="BU566">
        <v>32</v>
      </c>
      <c r="BV566">
        <v>32</v>
      </c>
      <c r="BW566">
        <v>32</v>
      </c>
      <c r="BX566">
        <v>32</v>
      </c>
      <c r="BY566">
        <v>32</v>
      </c>
      <c r="BZ566">
        <v>32</v>
      </c>
      <c r="CA566">
        <v>36</v>
      </c>
      <c r="CB566">
        <v>36</v>
      </c>
      <c r="CC566">
        <v>2.8611267905543625</v>
      </c>
      <c r="CD566">
        <v>7.9475744182065627E-2</v>
      </c>
      <c r="CE566">
        <v>32</v>
      </c>
      <c r="CF566">
        <v>40</v>
      </c>
      <c r="CG566">
        <v>8</v>
      </c>
      <c r="CH566">
        <v>-4</v>
      </c>
      <c r="CI566">
        <v>4</v>
      </c>
    </row>
    <row r="567" spans="1:87" x14ac:dyDescent="0.25">
      <c r="A567">
        <v>798</v>
      </c>
      <c r="B567">
        <v>393884</v>
      </c>
      <c r="C567" t="s">
        <v>1922</v>
      </c>
      <c r="D567" t="s">
        <v>1923</v>
      </c>
      <c r="E567" t="s">
        <v>1924</v>
      </c>
      <c r="F567">
        <v>46.9</v>
      </c>
      <c r="G567" t="s">
        <v>1925</v>
      </c>
      <c r="H567">
        <v>46.9</v>
      </c>
      <c r="I567" t="s">
        <v>1925</v>
      </c>
      <c r="J567">
        <v>46</v>
      </c>
      <c r="K567" t="s">
        <v>457</v>
      </c>
      <c r="L567" t="s">
        <v>281</v>
      </c>
      <c r="M567" t="s">
        <v>282</v>
      </c>
      <c r="N567">
        <v>113</v>
      </c>
      <c r="O567" t="s">
        <v>119</v>
      </c>
      <c r="P567">
        <v>11</v>
      </c>
      <c r="Q567" t="s">
        <v>95</v>
      </c>
      <c r="R567">
        <v>1</v>
      </c>
      <c r="S567" t="s">
        <v>96</v>
      </c>
      <c r="T567">
        <v>15</v>
      </c>
      <c r="U567" t="s">
        <v>238</v>
      </c>
      <c r="V567">
        <v>60</v>
      </c>
      <c r="W567" t="s">
        <v>239</v>
      </c>
      <c r="X567">
        <v>3</v>
      </c>
      <c r="Y567" t="s">
        <v>240</v>
      </c>
      <c r="Z567">
        <v>2017</v>
      </c>
      <c r="AA567">
        <v>19</v>
      </c>
      <c r="AB567">
        <v>632980000</v>
      </c>
      <c r="AC567">
        <v>30</v>
      </c>
      <c r="AD567" t="s">
        <v>134</v>
      </c>
      <c r="AE567" t="s">
        <v>121</v>
      </c>
      <c r="AF567" t="s">
        <v>122</v>
      </c>
      <c r="AG567" t="s">
        <v>233</v>
      </c>
      <c r="AH567" t="s">
        <v>137</v>
      </c>
      <c r="AI567">
        <v>26</v>
      </c>
      <c r="AJ567">
        <v>26</v>
      </c>
      <c r="AK567">
        <v>28</v>
      </c>
      <c r="AL567">
        <v>28</v>
      </c>
      <c r="AM567">
        <v>28</v>
      </c>
      <c r="AN567">
        <v>28</v>
      </c>
      <c r="AO567">
        <v>29</v>
      </c>
      <c r="AP567">
        <v>29</v>
      </c>
      <c r="AQ567">
        <v>29</v>
      </c>
      <c r="AR567">
        <v>31</v>
      </c>
      <c r="AS567">
        <v>31</v>
      </c>
      <c r="AT567">
        <v>31</v>
      </c>
      <c r="AU567">
        <v>33</v>
      </c>
      <c r="AV567">
        <v>33</v>
      </c>
      <c r="AW567">
        <v>33</v>
      </c>
      <c r="AX567">
        <v>33</v>
      </c>
      <c r="AY567">
        <v>34</v>
      </c>
      <c r="AZ567">
        <v>46</v>
      </c>
      <c r="BA567">
        <v>46</v>
      </c>
      <c r="BB567">
        <v>46</v>
      </c>
      <c r="BC567">
        <v>46</v>
      </c>
      <c r="BD567">
        <v>46</v>
      </c>
      <c r="BE567">
        <v>46</v>
      </c>
      <c r="BF567">
        <v>46</v>
      </c>
      <c r="BG567">
        <v>46</v>
      </c>
      <c r="BH567">
        <v>46</v>
      </c>
      <c r="BI567">
        <v>46</v>
      </c>
      <c r="BJ567">
        <v>46</v>
      </c>
      <c r="BK567">
        <v>46</v>
      </c>
      <c r="BL567">
        <v>46</v>
      </c>
      <c r="BM567">
        <v>46</v>
      </c>
      <c r="BN567">
        <v>46</v>
      </c>
      <c r="BO567">
        <v>46</v>
      </c>
      <c r="BP567">
        <v>19</v>
      </c>
      <c r="BQ567">
        <v>19</v>
      </c>
      <c r="BR567">
        <v>19</v>
      </c>
      <c r="BS567">
        <v>19</v>
      </c>
      <c r="BT567">
        <v>19</v>
      </c>
      <c r="BU567">
        <v>19</v>
      </c>
      <c r="BV567">
        <v>19</v>
      </c>
      <c r="BW567">
        <v>18</v>
      </c>
      <c r="BX567">
        <v>18</v>
      </c>
      <c r="BY567">
        <v>18</v>
      </c>
      <c r="BZ567">
        <v>18</v>
      </c>
      <c r="CA567">
        <v>32.977272727272727</v>
      </c>
      <c r="CB567">
        <v>31</v>
      </c>
      <c r="CC567">
        <v>11.033750835744177</v>
      </c>
      <c r="CD567">
        <v>0.33458651741746642</v>
      </c>
      <c r="CE567">
        <v>18</v>
      </c>
      <c r="CF567">
        <v>46</v>
      </c>
      <c r="CG567">
        <v>28</v>
      </c>
      <c r="CH567">
        <v>-8</v>
      </c>
      <c r="CI567">
        <v>8</v>
      </c>
    </row>
    <row r="568" spans="1:87" x14ac:dyDescent="0.25">
      <c r="A568">
        <v>799</v>
      </c>
      <c r="B568">
        <v>393994</v>
      </c>
      <c r="C568" t="s">
        <v>1926</v>
      </c>
      <c r="D568" t="s">
        <v>966</v>
      </c>
      <c r="E568" t="s">
        <v>967</v>
      </c>
      <c r="F568">
        <v>93.19</v>
      </c>
      <c r="G568" t="s">
        <v>968</v>
      </c>
      <c r="H568">
        <v>93.1</v>
      </c>
      <c r="I568" t="s">
        <v>703</v>
      </c>
      <c r="J568">
        <v>93</v>
      </c>
      <c r="K568" t="s">
        <v>704</v>
      </c>
      <c r="L568" t="s">
        <v>188</v>
      </c>
      <c r="M568" t="s">
        <v>189</v>
      </c>
      <c r="N568">
        <v>515</v>
      </c>
      <c r="O568" t="s">
        <v>969</v>
      </c>
      <c r="P568">
        <v>51</v>
      </c>
      <c r="Q568" t="s">
        <v>970</v>
      </c>
      <c r="R568">
        <v>5</v>
      </c>
      <c r="S568" t="s">
        <v>143</v>
      </c>
      <c r="T568">
        <v>13</v>
      </c>
      <c r="U568" t="s">
        <v>133</v>
      </c>
      <c r="V568">
        <v>12</v>
      </c>
      <c r="W568" t="s">
        <v>133</v>
      </c>
      <c r="X568">
        <v>1</v>
      </c>
      <c r="Y568" t="s">
        <v>98</v>
      </c>
      <c r="Z568">
        <v>1990</v>
      </c>
      <c r="AA568">
        <v>42</v>
      </c>
      <c r="AC568">
        <v>40</v>
      </c>
      <c r="AD568" t="s">
        <v>283</v>
      </c>
      <c r="AE568" t="s">
        <v>146</v>
      </c>
      <c r="AF568" t="s">
        <v>147</v>
      </c>
      <c r="AG568" t="s">
        <v>163</v>
      </c>
      <c r="AH568" t="s">
        <v>144</v>
      </c>
      <c r="AI568">
        <v>41</v>
      </c>
      <c r="AJ568">
        <v>43</v>
      </c>
      <c r="AK568">
        <v>43</v>
      </c>
      <c r="AL568">
        <v>43</v>
      </c>
      <c r="AM568">
        <v>43</v>
      </c>
      <c r="AN568">
        <v>43</v>
      </c>
      <c r="AO568">
        <v>43</v>
      </c>
      <c r="AP568">
        <v>43</v>
      </c>
      <c r="AQ568">
        <v>43</v>
      </c>
      <c r="AR568">
        <v>43</v>
      </c>
      <c r="AS568">
        <v>44</v>
      </c>
      <c r="AT568">
        <v>44</v>
      </c>
      <c r="AU568">
        <v>43</v>
      </c>
      <c r="AV568">
        <v>27</v>
      </c>
      <c r="AW568">
        <v>27</v>
      </c>
      <c r="AX568">
        <v>27</v>
      </c>
      <c r="AY568">
        <v>79</v>
      </c>
      <c r="AZ568">
        <v>117</v>
      </c>
      <c r="BA568">
        <v>101</v>
      </c>
      <c r="BB568">
        <v>93</v>
      </c>
      <c r="BC568">
        <v>89</v>
      </c>
      <c r="BD568">
        <v>93</v>
      </c>
      <c r="BE568">
        <v>86</v>
      </c>
      <c r="BF568">
        <v>74</v>
      </c>
      <c r="BG568">
        <v>90</v>
      </c>
      <c r="BH568">
        <v>65</v>
      </c>
      <c r="BI568">
        <v>117</v>
      </c>
      <c r="BJ568">
        <v>93</v>
      </c>
      <c r="BK568">
        <v>93</v>
      </c>
      <c r="BL568">
        <v>61</v>
      </c>
      <c r="BM568">
        <v>101</v>
      </c>
      <c r="BN568">
        <v>109</v>
      </c>
      <c r="BO568">
        <v>78</v>
      </c>
      <c r="BP568">
        <v>97</v>
      </c>
      <c r="BQ568">
        <v>145</v>
      </c>
      <c r="BR568">
        <v>149</v>
      </c>
      <c r="BS568">
        <v>130</v>
      </c>
      <c r="BT568">
        <v>98</v>
      </c>
      <c r="BU568">
        <v>94</v>
      </c>
      <c r="BV568">
        <v>97</v>
      </c>
      <c r="BW568">
        <v>97</v>
      </c>
      <c r="BX568">
        <v>137</v>
      </c>
      <c r="BY568">
        <v>169</v>
      </c>
      <c r="BZ568">
        <v>125</v>
      </c>
      <c r="CA568">
        <v>79.931818181818187</v>
      </c>
      <c r="CB568">
        <v>87.5</v>
      </c>
      <c r="CC568">
        <v>36.814682186925275</v>
      </c>
      <c r="CD568">
        <v>0.46057606375453852</v>
      </c>
      <c r="CE568">
        <v>27</v>
      </c>
      <c r="CF568">
        <v>169</v>
      </c>
      <c r="CG568">
        <v>142</v>
      </c>
      <c r="CH568">
        <v>84</v>
      </c>
      <c r="CI568">
        <v>84</v>
      </c>
    </row>
    <row r="569" spans="1:87" x14ac:dyDescent="0.25">
      <c r="A569">
        <v>800</v>
      </c>
      <c r="B569">
        <v>394977</v>
      </c>
      <c r="C569" t="s">
        <v>1927</v>
      </c>
      <c r="D569" t="s">
        <v>1928</v>
      </c>
      <c r="E569" t="s">
        <v>1929</v>
      </c>
      <c r="F569">
        <v>94.91</v>
      </c>
      <c r="G569" t="s">
        <v>781</v>
      </c>
      <c r="H569">
        <v>94.9</v>
      </c>
      <c r="I569" t="s">
        <v>495</v>
      </c>
      <c r="J569">
        <v>94</v>
      </c>
      <c r="K569" t="s">
        <v>496</v>
      </c>
      <c r="L569" t="s">
        <v>497</v>
      </c>
      <c r="M569" t="s">
        <v>498</v>
      </c>
      <c r="N569">
        <v>559</v>
      </c>
      <c r="O569" t="s">
        <v>1930</v>
      </c>
      <c r="P569">
        <v>55</v>
      </c>
      <c r="Q569" t="s">
        <v>783</v>
      </c>
      <c r="R569">
        <v>5</v>
      </c>
      <c r="S569" t="s">
        <v>143</v>
      </c>
      <c r="T569">
        <v>1</v>
      </c>
      <c r="U569" t="s">
        <v>97</v>
      </c>
      <c r="V569">
        <v>11</v>
      </c>
      <c r="W569" t="s">
        <v>97</v>
      </c>
      <c r="X569">
        <v>1</v>
      </c>
      <c r="Y569" t="s">
        <v>98</v>
      </c>
      <c r="Z569">
        <v>1990</v>
      </c>
      <c r="AA569">
        <v>3</v>
      </c>
      <c r="AC569">
        <v>15</v>
      </c>
      <c r="AD569" t="s">
        <v>173</v>
      </c>
      <c r="AE569" t="s">
        <v>146</v>
      </c>
      <c r="AF569" t="s">
        <v>147</v>
      </c>
      <c r="AG569" t="s">
        <v>163</v>
      </c>
      <c r="AH569" t="s">
        <v>144</v>
      </c>
      <c r="AI569">
        <v>10</v>
      </c>
      <c r="AJ569">
        <v>10</v>
      </c>
      <c r="AK569">
        <v>10</v>
      </c>
      <c r="AL569">
        <v>10</v>
      </c>
      <c r="AM569">
        <v>10</v>
      </c>
      <c r="AN569">
        <v>8</v>
      </c>
      <c r="AO569">
        <v>8</v>
      </c>
      <c r="AP569">
        <v>8</v>
      </c>
      <c r="AQ569">
        <v>8</v>
      </c>
      <c r="AR569">
        <v>8</v>
      </c>
      <c r="AS569">
        <v>8</v>
      </c>
      <c r="AT569">
        <v>8</v>
      </c>
      <c r="AU569">
        <v>8</v>
      </c>
      <c r="AV569">
        <v>8</v>
      </c>
      <c r="AW569">
        <v>8</v>
      </c>
      <c r="AX569">
        <v>8</v>
      </c>
      <c r="AY569">
        <v>8</v>
      </c>
      <c r="AZ569">
        <v>8</v>
      </c>
      <c r="BA569">
        <v>8</v>
      </c>
      <c r="BB569">
        <v>8</v>
      </c>
      <c r="BC569">
        <v>8</v>
      </c>
      <c r="BD569">
        <v>8</v>
      </c>
      <c r="BE569">
        <v>8</v>
      </c>
      <c r="BF569">
        <v>8</v>
      </c>
      <c r="BG569">
        <v>8</v>
      </c>
      <c r="BH569">
        <v>8</v>
      </c>
      <c r="BI569">
        <v>8</v>
      </c>
      <c r="BJ569">
        <v>8</v>
      </c>
      <c r="BK569">
        <v>8</v>
      </c>
      <c r="BL569">
        <v>8</v>
      </c>
      <c r="BM569">
        <v>8</v>
      </c>
      <c r="BN569">
        <v>8</v>
      </c>
      <c r="BO569">
        <v>7</v>
      </c>
      <c r="BP569">
        <v>7</v>
      </c>
      <c r="BQ569">
        <v>6</v>
      </c>
      <c r="BR569">
        <v>6</v>
      </c>
      <c r="BS569">
        <v>6</v>
      </c>
      <c r="BT569">
        <v>6</v>
      </c>
      <c r="BU569">
        <v>5</v>
      </c>
      <c r="BV569">
        <v>5</v>
      </c>
      <c r="BW569">
        <v>5</v>
      </c>
      <c r="BX569">
        <v>5</v>
      </c>
      <c r="BY569">
        <v>5</v>
      </c>
      <c r="BZ569">
        <v>5</v>
      </c>
      <c r="CA569">
        <v>7.5909090909090908</v>
      </c>
      <c r="CB569">
        <v>8</v>
      </c>
      <c r="CC569">
        <v>1.4029567086788755</v>
      </c>
      <c r="CD569">
        <v>0.18482064425709738</v>
      </c>
      <c r="CE569">
        <v>5</v>
      </c>
      <c r="CF569">
        <v>10</v>
      </c>
      <c r="CG569">
        <v>5</v>
      </c>
      <c r="CH569">
        <v>-5</v>
      </c>
      <c r="CI569">
        <v>5</v>
      </c>
    </row>
    <row r="570" spans="1:87" x14ac:dyDescent="0.25">
      <c r="A570">
        <v>801</v>
      </c>
      <c r="B570">
        <v>395066</v>
      </c>
      <c r="C570" t="s">
        <v>1931</v>
      </c>
      <c r="D570" t="s">
        <v>1932</v>
      </c>
      <c r="E570" t="s">
        <v>1933</v>
      </c>
      <c r="F570">
        <v>74.989999999999995</v>
      </c>
      <c r="G570" t="s">
        <v>1791</v>
      </c>
      <c r="H570">
        <v>74.900000000000006</v>
      </c>
      <c r="I570" t="s">
        <v>1791</v>
      </c>
      <c r="J570">
        <v>74</v>
      </c>
      <c r="K570" t="s">
        <v>1792</v>
      </c>
      <c r="L570" t="s">
        <v>117</v>
      </c>
      <c r="M570" t="s">
        <v>118</v>
      </c>
      <c r="N570">
        <v>113</v>
      </c>
      <c r="O570" t="s">
        <v>119</v>
      </c>
      <c r="P570">
        <v>11</v>
      </c>
      <c r="Q570" t="s">
        <v>95</v>
      </c>
      <c r="R570">
        <v>1</v>
      </c>
      <c r="S570" t="s">
        <v>96</v>
      </c>
      <c r="T570">
        <v>13</v>
      </c>
      <c r="U570" t="s">
        <v>133</v>
      </c>
      <c r="V570">
        <v>12</v>
      </c>
      <c r="W570" t="s">
        <v>133</v>
      </c>
      <c r="X570">
        <v>1</v>
      </c>
      <c r="Y570" t="s">
        <v>98</v>
      </c>
      <c r="Z570">
        <v>1994</v>
      </c>
      <c r="AB570">
        <v>24990000</v>
      </c>
      <c r="AC570">
        <v>0</v>
      </c>
      <c r="AD570" t="s">
        <v>147</v>
      </c>
      <c r="AE570" t="s">
        <v>104</v>
      </c>
      <c r="AF570" t="s">
        <v>274</v>
      </c>
      <c r="AG570" t="s">
        <v>297</v>
      </c>
      <c r="AH570" t="s">
        <v>144</v>
      </c>
      <c r="AI570">
        <v>28</v>
      </c>
      <c r="AJ570">
        <v>28</v>
      </c>
      <c r="AK570">
        <v>28</v>
      </c>
      <c r="AL570">
        <v>28</v>
      </c>
      <c r="AM570">
        <v>28</v>
      </c>
      <c r="AN570">
        <v>28</v>
      </c>
      <c r="AO570">
        <v>30</v>
      </c>
      <c r="AP570">
        <v>30</v>
      </c>
      <c r="AQ570">
        <v>30</v>
      </c>
      <c r="AR570">
        <v>30</v>
      </c>
      <c r="AS570">
        <v>30</v>
      </c>
      <c r="AT570">
        <v>28</v>
      </c>
      <c r="AU570">
        <v>28</v>
      </c>
      <c r="AV570">
        <v>28</v>
      </c>
      <c r="AW570">
        <v>28</v>
      </c>
      <c r="AX570">
        <v>26</v>
      </c>
      <c r="AY570">
        <v>28</v>
      </c>
      <c r="AZ570">
        <v>28</v>
      </c>
      <c r="BA570">
        <v>28</v>
      </c>
      <c r="BB570">
        <v>28</v>
      </c>
      <c r="BC570">
        <v>28</v>
      </c>
      <c r="BD570">
        <v>28</v>
      </c>
      <c r="BE570">
        <v>28</v>
      </c>
      <c r="BF570">
        <v>28</v>
      </c>
      <c r="BG570">
        <v>28</v>
      </c>
      <c r="BH570">
        <v>28</v>
      </c>
      <c r="BI570">
        <v>28</v>
      </c>
      <c r="BJ570">
        <v>28</v>
      </c>
      <c r="BK570">
        <v>28</v>
      </c>
      <c r="BL570">
        <v>28</v>
      </c>
      <c r="BM570">
        <v>28</v>
      </c>
      <c r="BN570">
        <v>28</v>
      </c>
      <c r="BO570">
        <v>27</v>
      </c>
      <c r="BP570">
        <v>27</v>
      </c>
      <c r="BQ570">
        <v>26</v>
      </c>
      <c r="BR570">
        <v>27</v>
      </c>
      <c r="BS570">
        <v>28</v>
      </c>
      <c r="BT570">
        <v>28</v>
      </c>
      <c r="BU570">
        <v>28</v>
      </c>
      <c r="BV570">
        <v>28</v>
      </c>
      <c r="BW570">
        <v>28</v>
      </c>
      <c r="BX570">
        <v>28</v>
      </c>
      <c r="BY570">
        <v>28</v>
      </c>
      <c r="BZ570">
        <v>28</v>
      </c>
      <c r="CA570">
        <v>28.068181818181817</v>
      </c>
      <c r="CB570">
        <v>28</v>
      </c>
      <c r="CC570">
        <v>0.84627026505850866</v>
      </c>
      <c r="CD570">
        <v>3.0150519564837556E-2</v>
      </c>
      <c r="CE570">
        <v>26</v>
      </c>
      <c r="CF570">
        <v>30</v>
      </c>
      <c r="CG570">
        <v>4</v>
      </c>
      <c r="CH570">
        <v>0</v>
      </c>
      <c r="CI570">
        <v>0</v>
      </c>
    </row>
    <row r="571" spans="1:87" x14ac:dyDescent="0.25">
      <c r="A571">
        <v>803</v>
      </c>
      <c r="B571">
        <v>395180</v>
      </c>
      <c r="C571" t="s">
        <v>1934</v>
      </c>
      <c r="D571" t="s">
        <v>1935</v>
      </c>
      <c r="E571" t="s">
        <v>1936</v>
      </c>
      <c r="F571">
        <v>47.71</v>
      </c>
      <c r="G571" t="s">
        <v>601</v>
      </c>
      <c r="H571">
        <v>47.7</v>
      </c>
      <c r="I571" t="s">
        <v>279</v>
      </c>
      <c r="J571">
        <v>47</v>
      </c>
      <c r="K571" t="s">
        <v>280</v>
      </c>
      <c r="L571" t="s">
        <v>281</v>
      </c>
      <c r="M571" t="s">
        <v>282</v>
      </c>
      <c r="N571">
        <v>113</v>
      </c>
      <c r="O571" t="s">
        <v>119</v>
      </c>
      <c r="P571">
        <v>11</v>
      </c>
      <c r="Q571" t="s">
        <v>95</v>
      </c>
      <c r="R571">
        <v>1</v>
      </c>
      <c r="S571" t="s">
        <v>96</v>
      </c>
      <c r="T571">
        <v>1</v>
      </c>
      <c r="U571" t="s">
        <v>97</v>
      </c>
      <c r="V571">
        <v>11</v>
      </c>
      <c r="W571" t="s">
        <v>97</v>
      </c>
      <c r="X571">
        <v>1</v>
      </c>
      <c r="Y571" t="s">
        <v>98</v>
      </c>
      <c r="Z571">
        <v>2024</v>
      </c>
      <c r="AA571">
        <v>7</v>
      </c>
      <c r="AB571">
        <v>11480000</v>
      </c>
      <c r="AC571">
        <v>22</v>
      </c>
      <c r="AD571" t="s">
        <v>195</v>
      </c>
      <c r="AE571" t="s">
        <v>85</v>
      </c>
      <c r="AF571" t="s">
        <v>356</v>
      </c>
      <c r="AG571" t="s">
        <v>123</v>
      </c>
      <c r="AH571" t="s">
        <v>175</v>
      </c>
      <c r="AI571">
        <v>40</v>
      </c>
      <c r="AJ571">
        <v>40</v>
      </c>
      <c r="AK571">
        <v>37</v>
      </c>
      <c r="AL571">
        <v>37</v>
      </c>
      <c r="AM571">
        <v>37</v>
      </c>
      <c r="AN571">
        <v>37</v>
      </c>
      <c r="AO571">
        <v>37</v>
      </c>
      <c r="AP571">
        <v>37</v>
      </c>
      <c r="AQ571">
        <v>37</v>
      </c>
      <c r="AR571">
        <v>36</v>
      </c>
      <c r="AS571">
        <v>37</v>
      </c>
      <c r="AT571">
        <v>37</v>
      </c>
      <c r="AU571">
        <v>35</v>
      </c>
      <c r="AV571">
        <v>35</v>
      </c>
      <c r="AW571">
        <v>36</v>
      </c>
      <c r="AX571">
        <v>36</v>
      </c>
      <c r="AY571">
        <v>36</v>
      </c>
      <c r="AZ571">
        <v>36</v>
      </c>
      <c r="BA571">
        <v>36</v>
      </c>
      <c r="BB571">
        <v>36</v>
      </c>
      <c r="BC571">
        <v>17</v>
      </c>
      <c r="BD571">
        <v>17</v>
      </c>
      <c r="BE571">
        <v>17</v>
      </c>
      <c r="BF571">
        <v>20</v>
      </c>
      <c r="BG571">
        <v>19</v>
      </c>
      <c r="BH571">
        <v>19</v>
      </c>
      <c r="BI571">
        <v>18</v>
      </c>
      <c r="BJ571">
        <v>20</v>
      </c>
      <c r="BK571">
        <v>22</v>
      </c>
      <c r="BL571">
        <v>23</v>
      </c>
      <c r="BM571">
        <v>20</v>
      </c>
      <c r="BN571">
        <v>20</v>
      </c>
      <c r="BO571">
        <v>20</v>
      </c>
      <c r="BP571">
        <v>20</v>
      </c>
      <c r="BQ571">
        <v>21</v>
      </c>
      <c r="BR571">
        <v>19</v>
      </c>
      <c r="BS571">
        <v>19</v>
      </c>
      <c r="BT571">
        <v>19</v>
      </c>
      <c r="BU571">
        <v>19</v>
      </c>
      <c r="BV571">
        <v>16</v>
      </c>
      <c r="BW571">
        <v>22</v>
      </c>
      <c r="BX571">
        <v>12</v>
      </c>
      <c r="BY571">
        <v>12</v>
      </c>
      <c r="BZ571">
        <v>12</v>
      </c>
      <c r="CA571">
        <v>26.772727272727273</v>
      </c>
      <c r="CB571">
        <v>22</v>
      </c>
      <c r="CC571">
        <v>9.508536278336857</v>
      </c>
      <c r="CD571">
        <v>0.35515755199220855</v>
      </c>
      <c r="CE571">
        <v>12</v>
      </c>
      <c r="CF571">
        <v>40</v>
      </c>
      <c r="CG571">
        <v>28</v>
      </c>
      <c r="CH571">
        <v>-28</v>
      </c>
      <c r="CI571">
        <v>28</v>
      </c>
    </row>
    <row r="572" spans="1:87" x14ac:dyDescent="0.25">
      <c r="A572">
        <v>804</v>
      </c>
      <c r="B572">
        <v>396118</v>
      </c>
      <c r="C572" t="s">
        <v>1937</v>
      </c>
      <c r="D572" t="s">
        <v>818</v>
      </c>
      <c r="E572" t="s">
        <v>819</v>
      </c>
      <c r="F572">
        <v>66.22</v>
      </c>
      <c r="G572" t="s">
        <v>820</v>
      </c>
      <c r="H572">
        <v>66.2</v>
      </c>
      <c r="I572" t="s">
        <v>821</v>
      </c>
      <c r="J572">
        <v>66</v>
      </c>
      <c r="K572" t="s">
        <v>822</v>
      </c>
      <c r="L572" t="s">
        <v>367</v>
      </c>
      <c r="M572" t="s">
        <v>368</v>
      </c>
      <c r="N572">
        <v>113</v>
      </c>
      <c r="O572" t="s">
        <v>119</v>
      </c>
      <c r="P572">
        <v>11</v>
      </c>
      <c r="Q572" t="s">
        <v>95</v>
      </c>
      <c r="R572">
        <v>1</v>
      </c>
      <c r="S572" t="s">
        <v>96</v>
      </c>
      <c r="T572">
        <v>1</v>
      </c>
      <c r="U572" t="s">
        <v>97</v>
      </c>
      <c r="V572">
        <v>11</v>
      </c>
      <c r="W572" t="s">
        <v>97</v>
      </c>
      <c r="X572">
        <v>1</v>
      </c>
      <c r="Y572" t="s">
        <v>98</v>
      </c>
      <c r="Z572">
        <v>2017</v>
      </c>
      <c r="AB572">
        <v>9820890000</v>
      </c>
      <c r="AC572">
        <v>0</v>
      </c>
      <c r="AD572" t="s">
        <v>147</v>
      </c>
      <c r="AE572" t="s">
        <v>214</v>
      </c>
      <c r="AF572" t="s">
        <v>215</v>
      </c>
      <c r="AG572" t="s">
        <v>233</v>
      </c>
      <c r="AH572" t="s">
        <v>144</v>
      </c>
      <c r="AI572">
        <v>23</v>
      </c>
      <c r="AJ572">
        <v>23</v>
      </c>
      <c r="AK572">
        <v>23</v>
      </c>
      <c r="AL572">
        <v>23</v>
      </c>
      <c r="AM572">
        <v>23</v>
      </c>
      <c r="AN572">
        <v>23</v>
      </c>
      <c r="AO572">
        <v>16</v>
      </c>
      <c r="AP572">
        <v>23</v>
      </c>
      <c r="AQ572">
        <v>23</v>
      </c>
      <c r="AR572">
        <v>23</v>
      </c>
      <c r="AS572">
        <v>16</v>
      </c>
      <c r="AT572">
        <v>23</v>
      </c>
      <c r="AU572">
        <v>23</v>
      </c>
      <c r="AV572">
        <v>23</v>
      </c>
      <c r="AW572">
        <v>23</v>
      </c>
      <c r="AX572">
        <v>23</v>
      </c>
      <c r="AY572">
        <v>23</v>
      </c>
      <c r="AZ572">
        <v>23</v>
      </c>
      <c r="BA572">
        <v>23</v>
      </c>
      <c r="BB572">
        <v>23</v>
      </c>
      <c r="BC572">
        <v>23</v>
      </c>
      <c r="BD572">
        <v>23</v>
      </c>
      <c r="BE572">
        <v>26</v>
      </c>
      <c r="BF572">
        <v>26</v>
      </c>
      <c r="BG572">
        <v>26</v>
      </c>
      <c r="BH572">
        <v>26</v>
      </c>
      <c r="BI572">
        <v>26</v>
      </c>
      <c r="BJ572">
        <v>26</v>
      </c>
      <c r="BK572">
        <v>26</v>
      </c>
      <c r="BL572">
        <v>26</v>
      </c>
      <c r="BM572">
        <v>26</v>
      </c>
      <c r="BN572">
        <v>23</v>
      </c>
      <c r="BO572">
        <v>23</v>
      </c>
      <c r="BP572">
        <v>23</v>
      </c>
      <c r="BQ572">
        <v>23</v>
      </c>
      <c r="BR572">
        <v>23</v>
      </c>
      <c r="BS572">
        <v>23</v>
      </c>
      <c r="BT572">
        <v>23</v>
      </c>
      <c r="BU572">
        <v>23</v>
      </c>
      <c r="BV572">
        <v>23</v>
      </c>
      <c r="BW572">
        <v>22</v>
      </c>
      <c r="BX572">
        <v>22</v>
      </c>
      <c r="BY572">
        <v>22</v>
      </c>
      <c r="BZ572">
        <v>22</v>
      </c>
      <c r="CA572">
        <v>23.204545454545453</v>
      </c>
      <c r="CB572">
        <v>23</v>
      </c>
      <c r="CC572">
        <v>2.052559892954382</v>
      </c>
      <c r="CD572">
        <v>8.8455078638582582E-2</v>
      </c>
      <c r="CE572">
        <v>16</v>
      </c>
      <c r="CF572">
        <v>26</v>
      </c>
      <c r="CG572">
        <v>10</v>
      </c>
      <c r="CH572">
        <v>-1</v>
      </c>
      <c r="CI572">
        <v>1</v>
      </c>
    </row>
    <row r="573" spans="1:87" x14ac:dyDescent="0.25">
      <c r="A573">
        <v>805</v>
      </c>
      <c r="B573">
        <v>396136</v>
      </c>
      <c r="C573" t="s">
        <v>1938</v>
      </c>
      <c r="D573" t="s">
        <v>1939</v>
      </c>
      <c r="E573" t="s">
        <v>1940</v>
      </c>
      <c r="F573">
        <v>63.91</v>
      </c>
      <c r="G573" t="s">
        <v>212</v>
      </c>
      <c r="H573">
        <v>63.9</v>
      </c>
      <c r="I573" t="s">
        <v>213</v>
      </c>
      <c r="J573">
        <v>63</v>
      </c>
      <c r="K573" t="s">
        <v>172</v>
      </c>
      <c r="L573" t="s">
        <v>131</v>
      </c>
      <c r="M573" t="s">
        <v>132</v>
      </c>
      <c r="N573">
        <v>113</v>
      </c>
      <c r="O573" t="s">
        <v>119</v>
      </c>
      <c r="P573">
        <v>11</v>
      </c>
      <c r="Q573" t="s">
        <v>95</v>
      </c>
      <c r="R573">
        <v>1</v>
      </c>
      <c r="S573" t="s">
        <v>96</v>
      </c>
      <c r="T573">
        <v>13</v>
      </c>
      <c r="U573" t="s">
        <v>133</v>
      </c>
      <c r="V573">
        <v>12</v>
      </c>
      <c r="W573" t="s">
        <v>133</v>
      </c>
      <c r="X573">
        <v>1</v>
      </c>
      <c r="Y573" t="s">
        <v>98</v>
      </c>
      <c r="Z573">
        <v>2023</v>
      </c>
      <c r="AA573">
        <v>1</v>
      </c>
      <c r="AB573">
        <v>1050000</v>
      </c>
      <c r="AC573">
        <v>11</v>
      </c>
      <c r="AD573" t="s">
        <v>85</v>
      </c>
      <c r="AE573" t="s">
        <v>85</v>
      </c>
      <c r="AF573" t="s">
        <v>356</v>
      </c>
      <c r="AG573" t="s">
        <v>123</v>
      </c>
      <c r="AH573" t="s">
        <v>175</v>
      </c>
      <c r="AI573">
        <v>118</v>
      </c>
      <c r="AJ573">
        <v>118</v>
      </c>
      <c r="AK573">
        <v>117</v>
      </c>
      <c r="AL573">
        <v>117</v>
      </c>
      <c r="AM573">
        <v>117</v>
      </c>
      <c r="AN573">
        <v>118</v>
      </c>
      <c r="AO573">
        <v>118</v>
      </c>
      <c r="AP573">
        <v>117</v>
      </c>
      <c r="AQ573">
        <v>117</v>
      </c>
      <c r="AR573">
        <v>118</v>
      </c>
      <c r="AS573">
        <v>117</v>
      </c>
      <c r="AT573">
        <v>117</v>
      </c>
      <c r="AU573">
        <v>118</v>
      </c>
      <c r="AV573">
        <v>119</v>
      </c>
      <c r="AW573">
        <v>118</v>
      </c>
      <c r="AX573">
        <v>118</v>
      </c>
      <c r="AY573">
        <v>118</v>
      </c>
      <c r="AZ573">
        <v>123</v>
      </c>
      <c r="BA573">
        <v>121</v>
      </c>
      <c r="BB573">
        <v>124</v>
      </c>
      <c r="BC573">
        <v>124</v>
      </c>
      <c r="BD573">
        <v>123</v>
      </c>
      <c r="BE573">
        <v>123</v>
      </c>
      <c r="BF573">
        <v>124</v>
      </c>
      <c r="BG573">
        <v>124</v>
      </c>
      <c r="BH573">
        <v>123</v>
      </c>
      <c r="BI573">
        <v>124</v>
      </c>
      <c r="BJ573">
        <v>123</v>
      </c>
      <c r="BK573">
        <v>125</v>
      </c>
      <c r="BL573">
        <v>126</v>
      </c>
      <c r="BM573">
        <v>132</v>
      </c>
      <c r="BN573">
        <v>132</v>
      </c>
      <c r="BO573">
        <v>131</v>
      </c>
      <c r="BP573">
        <v>133</v>
      </c>
      <c r="BQ573">
        <v>131</v>
      </c>
      <c r="BR573">
        <v>133</v>
      </c>
      <c r="BS573">
        <v>132</v>
      </c>
      <c r="BT573">
        <v>127</v>
      </c>
      <c r="BU573">
        <v>125</v>
      </c>
      <c r="BV573">
        <v>127</v>
      </c>
      <c r="BW573">
        <v>127</v>
      </c>
      <c r="BX573">
        <v>127</v>
      </c>
      <c r="BY573">
        <v>25</v>
      </c>
      <c r="BZ573">
        <v>25</v>
      </c>
      <c r="CA573">
        <v>118.5</v>
      </c>
      <c r="CB573">
        <v>123</v>
      </c>
      <c r="CC573">
        <v>21.279425591128444</v>
      </c>
      <c r="CD573">
        <v>0.17957321173948054</v>
      </c>
      <c r="CE573">
        <v>25</v>
      </c>
      <c r="CF573">
        <v>133</v>
      </c>
      <c r="CG573">
        <v>108</v>
      </c>
      <c r="CH573">
        <v>-93</v>
      </c>
      <c r="CI573">
        <v>93</v>
      </c>
    </row>
    <row r="574" spans="1:87" x14ac:dyDescent="0.25">
      <c r="A574">
        <v>808</v>
      </c>
      <c r="B574">
        <v>396860</v>
      </c>
      <c r="C574" t="s">
        <v>1941</v>
      </c>
      <c r="D574" t="s">
        <v>166</v>
      </c>
      <c r="E574" t="s">
        <v>167</v>
      </c>
      <c r="F574">
        <v>73.12</v>
      </c>
      <c r="G574" t="s">
        <v>114</v>
      </c>
      <c r="H574">
        <v>73.099999999999994</v>
      </c>
      <c r="I574" t="s">
        <v>115</v>
      </c>
      <c r="J574">
        <v>73</v>
      </c>
      <c r="K574" t="s">
        <v>116</v>
      </c>
      <c r="L574" t="s">
        <v>117</v>
      </c>
      <c r="M574" t="s">
        <v>118</v>
      </c>
      <c r="N574">
        <v>113</v>
      </c>
      <c r="O574" t="s">
        <v>119</v>
      </c>
      <c r="P574">
        <v>11</v>
      </c>
      <c r="Q574" t="s">
        <v>95</v>
      </c>
      <c r="R574">
        <v>1</v>
      </c>
      <c r="S574" t="s">
        <v>96</v>
      </c>
      <c r="T574">
        <v>1</v>
      </c>
      <c r="U574" t="s">
        <v>97</v>
      </c>
      <c r="V574">
        <v>11</v>
      </c>
      <c r="W574" t="s">
        <v>97</v>
      </c>
      <c r="X574">
        <v>1</v>
      </c>
      <c r="Y574" t="s">
        <v>98</v>
      </c>
      <c r="Z574">
        <v>2009</v>
      </c>
      <c r="AA574">
        <v>66</v>
      </c>
      <c r="AB574">
        <v>5514400000</v>
      </c>
      <c r="AC574">
        <v>50</v>
      </c>
      <c r="AD574" t="s">
        <v>120</v>
      </c>
      <c r="AE574" t="s">
        <v>155</v>
      </c>
      <c r="AF574" t="s">
        <v>156</v>
      </c>
      <c r="AG574" t="s">
        <v>136</v>
      </c>
      <c r="AH574" t="s">
        <v>124</v>
      </c>
      <c r="AI574">
        <v>43</v>
      </c>
      <c r="AJ574">
        <v>42</v>
      </c>
      <c r="AK574">
        <v>43</v>
      </c>
      <c r="AL574">
        <v>43</v>
      </c>
      <c r="AM574">
        <v>43</v>
      </c>
      <c r="AN574">
        <v>47</v>
      </c>
      <c r="AO574">
        <v>47</v>
      </c>
      <c r="AP574">
        <v>47</v>
      </c>
      <c r="AQ574">
        <v>47</v>
      </c>
      <c r="AR574">
        <v>47</v>
      </c>
      <c r="AS574">
        <v>47</v>
      </c>
      <c r="AT574">
        <v>47</v>
      </c>
      <c r="AU574">
        <v>47</v>
      </c>
      <c r="AV574">
        <v>47</v>
      </c>
      <c r="AW574">
        <v>47</v>
      </c>
      <c r="AX574">
        <v>47</v>
      </c>
      <c r="AY574">
        <v>47</v>
      </c>
      <c r="AZ574">
        <v>47</v>
      </c>
      <c r="BA574">
        <v>46</v>
      </c>
      <c r="BB574">
        <v>47</v>
      </c>
      <c r="BC574">
        <v>46</v>
      </c>
      <c r="BD574">
        <v>46</v>
      </c>
      <c r="BE574">
        <v>46</v>
      </c>
      <c r="BF574">
        <v>46</v>
      </c>
      <c r="BG574">
        <v>44</v>
      </c>
      <c r="BH574">
        <v>46</v>
      </c>
      <c r="BI574">
        <v>46</v>
      </c>
      <c r="BJ574">
        <v>46</v>
      </c>
      <c r="BK574">
        <v>46</v>
      </c>
      <c r="BL574">
        <v>44</v>
      </c>
      <c r="BM574">
        <v>45</v>
      </c>
      <c r="BN574">
        <v>46</v>
      </c>
      <c r="BO574">
        <v>47</v>
      </c>
      <c r="BP574">
        <v>47</v>
      </c>
      <c r="BQ574">
        <v>44</v>
      </c>
      <c r="BR574">
        <v>47</v>
      </c>
      <c r="BS574">
        <v>47</v>
      </c>
      <c r="BT574">
        <v>46</v>
      </c>
      <c r="BU574">
        <v>46</v>
      </c>
      <c r="BV574">
        <v>46</v>
      </c>
      <c r="BW574">
        <v>47</v>
      </c>
      <c r="BX574">
        <v>47</v>
      </c>
      <c r="BY574">
        <v>47</v>
      </c>
      <c r="BZ574">
        <v>46</v>
      </c>
      <c r="CA574">
        <v>45.954545454545453</v>
      </c>
      <c r="CB574">
        <v>46</v>
      </c>
      <c r="CC574">
        <v>1.4134658945638345</v>
      </c>
      <c r="CD574">
        <v>3.0757912641349517E-2</v>
      </c>
      <c r="CE574">
        <v>42</v>
      </c>
      <c r="CF574">
        <v>47</v>
      </c>
      <c r="CG574">
        <v>5</v>
      </c>
      <c r="CH574">
        <v>3</v>
      </c>
      <c r="CI574">
        <v>3</v>
      </c>
    </row>
    <row r="575" spans="1:87" x14ac:dyDescent="0.25">
      <c r="A575">
        <v>810</v>
      </c>
      <c r="B575">
        <v>397230</v>
      </c>
      <c r="C575" t="s">
        <v>1942</v>
      </c>
      <c r="D575" t="s">
        <v>1943</v>
      </c>
      <c r="E575" t="s">
        <v>1944</v>
      </c>
      <c r="F575">
        <v>63.1</v>
      </c>
      <c r="G575" t="s">
        <v>171</v>
      </c>
      <c r="H575">
        <v>63.1</v>
      </c>
      <c r="I575" t="s">
        <v>171</v>
      </c>
      <c r="J575">
        <v>63</v>
      </c>
      <c r="K575" t="s">
        <v>172</v>
      </c>
      <c r="L575" t="s">
        <v>131</v>
      </c>
      <c r="M575" t="s">
        <v>132</v>
      </c>
      <c r="N575">
        <v>114</v>
      </c>
      <c r="O575" t="s">
        <v>94</v>
      </c>
      <c r="P575">
        <v>11</v>
      </c>
      <c r="Q575" t="s">
        <v>95</v>
      </c>
      <c r="R575">
        <v>1</v>
      </c>
      <c r="S575" t="s">
        <v>96</v>
      </c>
      <c r="T575">
        <v>1</v>
      </c>
      <c r="U575" t="s">
        <v>97</v>
      </c>
      <c r="V575">
        <v>11</v>
      </c>
      <c r="W575" t="s">
        <v>97</v>
      </c>
      <c r="X575">
        <v>1</v>
      </c>
      <c r="Y575" t="s">
        <v>98</v>
      </c>
      <c r="Z575">
        <v>2016</v>
      </c>
      <c r="AA575">
        <v>16</v>
      </c>
      <c r="AB575">
        <v>386950000</v>
      </c>
      <c r="AC575">
        <v>30</v>
      </c>
      <c r="AD575" t="s">
        <v>134</v>
      </c>
      <c r="AE575" t="s">
        <v>125</v>
      </c>
      <c r="AF575" t="s">
        <v>135</v>
      </c>
      <c r="AG575" t="s">
        <v>233</v>
      </c>
      <c r="AH575" t="s">
        <v>137</v>
      </c>
      <c r="AI575">
        <v>31</v>
      </c>
      <c r="AJ575">
        <v>31</v>
      </c>
      <c r="AK575">
        <v>31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2.1136363636363633</v>
      </c>
      <c r="CB575">
        <v>0</v>
      </c>
      <c r="CC575">
        <v>7.9041228838099338</v>
      </c>
      <c r="CD575">
        <v>3.7395850202971737</v>
      </c>
      <c r="CE575">
        <v>0</v>
      </c>
      <c r="CF575">
        <v>31</v>
      </c>
      <c r="CG575">
        <v>31</v>
      </c>
      <c r="CH575">
        <v>-31</v>
      </c>
      <c r="CI575">
        <v>31</v>
      </c>
    </row>
    <row r="576" spans="1:87" x14ac:dyDescent="0.25">
      <c r="A576">
        <v>811</v>
      </c>
      <c r="B576">
        <v>397566</v>
      </c>
      <c r="C576" t="s">
        <v>1945</v>
      </c>
      <c r="D576" t="s">
        <v>399</v>
      </c>
      <c r="E576" t="s">
        <v>400</v>
      </c>
      <c r="F576">
        <v>58.12</v>
      </c>
      <c r="G576" t="s">
        <v>89</v>
      </c>
      <c r="H576">
        <v>58.1</v>
      </c>
      <c r="I576" t="s">
        <v>90</v>
      </c>
      <c r="J576">
        <v>58</v>
      </c>
      <c r="K576" t="s">
        <v>91</v>
      </c>
      <c r="L576" t="s">
        <v>92</v>
      </c>
      <c r="M576" t="s">
        <v>93</v>
      </c>
      <c r="N576">
        <v>113</v>
      </c>
      <c r="O576" t="s">
        <v>119</v>
      </c>
      <c r="P576">
        <v>11</v>
      </c>
      <c r="Q576" t="s">
        <v>95</v>
      </c>
      <c r="R576">
        <v>1</v>
      </c>
      <c r="S576" t="s">
        <v>96</v>
      </c>
      <c r="T576">
        <v>1</v>
      </c>
      <c r="U576" t="s">
        <v>97</v>
      </c>
      <c r="V576">
        <v>11</v>
      </c>
      <c r="W576" t="s">
        <v>97</v>
      </c>
      <c r="X576">
        <v>1</v>
      </c>
      <c r="Y576" t="s">
        <v>98</v>
      </c>
      <c r="Z576">
        <v>2010</v>
      </c>
      <c r="AA576">
        <v>7</v>
      </c>
      <c r="AB576">
        <v>203160000</v>
      </c>
      <c r="AC576">
        <v>22</v>
      </c>
      <c r="AD576" t="s">
        <v>195</v>
      </c>
      <c r="AE576" t="s">
        <v>110</v>
      </c>
      <c r="AF576" t="s">
        <v>174</v>
      </c>
      <c r="AG576" t="s">
        <v>136</v>
      </c>
      <c r="AH576" t="s">
        <v>175</v>
      </c>
      <c r="AI576">
        <v>59</v>
      </c>
      <c r="AJ576">
        <v>59</v>
      </c>
      <c r="AK576">
        <v>59</v>
      </c>
      <c r="AL576">
        <v>58</v>
      </c>
      <c r="AM576">
        <v>59</v>
      </c>
      <c r="AN576">
        <v>58</v>
      </c>
      <c r="AO576">
        <v>58</v>
      </c>
      <c r="AP576">
        <v>59</v>
      </c>
      <c r="AQ576">
        <v>58</v>
      </c>
      <c r="AR576">
        <v>58</v>
      </c>
      <c r="AS576">
        <v>59</v>
      </c>
      <c r="AT576">
        <v>59</v>
      </c>
      <c r="AU576">
        <v>58</v>
      </c>
      <c r="AV576">
        <v>59</v>
      </c>
      <c r="AW576">
        <v>59</v>
      </c>
      <c r="AX576">
        <v>59</v>
      </c>
      <c r="AY576">
        <v>59</v>
      </c>
      <c r="AZ576">
        <v>58</v>
      </c>
      <c r="BA576">
        <v>59</v>
      </c>
      <c r="BB576">
        <v>59</v>
      </c>
      <c r="BC576">
        <v>59</v>
      </c>
      <c r="BD576">
        <v>59</v>
      </c>
      <c r="BE576">
        <v>58</v>
      </c>
      <c r="BF576">
        <v>59</v>
      </c>
      <c r="BG576">
        <v>59</v>
      </c>
      <c r="BH576">
        <v>60</v>
      </c>
      <c r="BI576">
        <v>60</v>
      </c>
      <c r="BJ576">
        <v>60</v>
      </c>
      <c r="BK576">
        <v>58</v>
      </c>
      <c r="BL576">
        <v>58</v>
      </c>
      <c r="BM576">
        <v>58</v>
      </c>
      <c r="BN576">
        <v>59</v>
      </c>
      <c r="BO576">
        <v>59</v>
      </c>
      <c r="BP576">
        <v>59</v>
      </c>
      <c r="BQ576">
        <v>60</v>
      </c>
      <c r="BR576">
        <v>57</v>
      </c>
      <c r="BS576">
        <v>56</v>
      </c>
      <c r="BT576">
        <v>56</v>
      </c>
      <c r="BU576">
        <v>56</v>
      </c>
      <c r="BV576">
        <v>58</v>
      </c>
      <c r="BW576">
        <v>59</v>
      </c>
      <c r="BX576">
        <v>59</v>
      </c>
      <c r="BY576">
        <v>58</v>
      </c>
      <c r="BZ576">
        <v>65</v>
      </c>
      <c r="CA576">
        <v>58.68181818181818</v>
      </c>
      <c r="CB576">
        <v>59</v>
      </c>
      <c r="CC576">
        <v>1.3601081911946409</v>
      </c>
      <c r="CD576">
        <v>2.3177676379769249E-2</v>
      </c>
      <c r="CE576">
        <v>56</v>
      </c>
      <c r="CF576">
        <v>65</v>
      </c>
      <c r="CG576">
        <v>9</v>
      </c>
      <c r="CH576">
        <v>6</v>
      </c>
      <c r="CI576">
        <v>6</v>
      </c>
    </row>
    <row r="577" spans="1:87" x14ac:dyDescent="0.25">
      <c r="A577">
        <v>813</v>
      </c>
      <c r="B577">
        <v>398462</v>
      </c>
      <c r="C577" t="s">
        <v>1946</v>
      </c>
      <c r="D577" t="s">
        <v>1947</v>
      </c>
      <c r="E577" t="s">
        <v>1948</v>
      </c>
      <c r="F577">
        <v>90.2</v>
      </c>
      <c r="G577" t="s">
        <v>1222</v>
      </c>
      <c r="H577">
        <v>90.2</v>
      </c>
      <c r="I577" t="s">
        <v>1222</v>
      </c>
      <c r="J577">
        <v>90</v>
      </c>
      <c r="K577" t="s">
        <v>1223</v>
      </c>
      <c r="L577" t="s">
        <v>188</v>
      </c>
      <c r="M577" t="s">
        <v>189</v>
      </c>
      <c r="N577">
        <v>231</v>
      </c>
      <c r="O577" t="s">
        <v>353</v>
      </c>
      <c r="P577">
        <v>23</v>
      </c>
      <c r="Q577" t="s">
        <v>354</v>
      </c>
      <c r="R577">
        <v>2</v>
      </c>
      <c r="S577" t="s">
        <v>355</v>
      </c>
      <c r="T577">
        <v>10</v>
      </c>
      <c r="U577" t="s">
        <v>1277</v>
      </c>
      <c r="V577">
        <v>50</v>
      </c>
      <c r="W577" t="s">
        <v>387</v>
      </c>
      <c r="X577">
        <v>3</v>
      </c>
      <c r="Y577" t="s">
        <v>240</v>
      </c>
      <c r="Z577">
        <v>2016</v>
      </c>
      <c r="AB577">
        <v>3680000</v>
      </c>
      <c r="AC577">
        <v>0</v>
      </c>
      <c r="AD577" t="s">
        <v>147</v>
      </c>
      <c r="AE577" t="s">
        <v>85</v>
      </c>
      <c r="AF577" t="s">
        <v>356</v>
      </c>
      <c r="AG577" t="s">
        <v>233</v>
      </c>
      <c r="AH577" t="s">
        <v>144</v>
      </c>
      <c r="AI577">
        <v>33</v>
      </c>
      <c r="AJ577">
        <v>33</v>
      </c>
      <c r="AK577">
        <v>33</v>
      </c>
      <c r="AL577">
        <v>33</v>
      </c>
      <c r="AM577">
        <v>33</v>
      </c>
      <c r="AN577">
        <v>33</v>
      </c>
      <c r="AO577">
        <v>33</v>
      </c>
      <c r="AP577">
        <v>33</v>
      </c>
      <c r="AQ577">
        <v>33</v>
      </c>
      <c r="AR577">
        <v>33</v>
      </c>
      <c r="AS577">
        <v>33</v>
      </c>
      <c r="AT577">
        <v>33</v>
      </c>
      <c r="AU577">
        <v>33</v>
      </c>
      <c r="AV577">
        <v>33</v>
      </c>
      <c r="AW577">
        <v>33</v>
      </c>
      <c r="AX577">
        <v>27</v>
      </c>
      <c r="AY577">
        <v>33</v>
      </c>
      <c r="AZ577">
        <v>33</v>
      </c>
      <c r="BA577">
        <v>33</v>
      </c>
      <c r="BB577">
        <v>33</v>
      </c>
      <c r="BC577">
        <v>33</v>
      </c>
      <c r="BD577">
        <v>33</v>
      </c>
      <c r="BE577">
        <v>33</v>
      </c>
      <c r="BF577">
        <v>30</v>
      </c>
      <c r="BG577">
        <v>33</v>
      </c>
      <c r="BH577">
        <v>33</v>
      </c>
      <c r="BI577">
        <v>33</v>
      </c>
      <c r="BJ577">
        <v>33</v>
      </c>
      <c r="BK577">
        <v>33</v>
      </c>
      <c r="BL577">
        <v>30</v>
      </c>
      <c r="BM577">
        <v>33</v>
      </c>
      <c r="BN577">
        <v>33</v>
      </c>
      <c r="BO577">
        <v>33</v>
      </c>
      <c r="BP577">
        <v>33</v>
      </c>
      <c r="BQ577">
        <v>27</v>
      </c>
      <c r="BR577">
        <v>33</v>
      </c>
      <c r="BS577">
        <v>33</v>
      </c>
      <c r="BT577">
        <v>33</v>
      </c>
      <c r="BU577">
        <v>30</v>
      </c>
      <c r="BV577">
        <v>33</v>
      </c>
      <c r="BW577">
        <v>33</v>
      </c>
      <c r="BX577">
        <v>33</v>
      </c>
      <c r="BY577">
        <v>33</v>
      </c>
      <c r="BZ577">
        <v>33</v>
      </c>
      <c r="CA577">
        <v>32.522727272727273</v>
      </c>
      <c r="CB577">
        <v>33</v>
      </c>
      <c r="CC577">
        <v>1.4384849323626046</v>
      </c>
      <c r="CD577">
        <v>4.4230144670827809E-2</v>
      </c>
      <c r="CE577">
        <v>27</v>
      </c>
      <c r="CF577">
        <v>33</v>
      </c>
      <c r="CG577">
        <v>6</v>
      </c>
      <c r="CH577">
        <v>0</v>
      </c>
      <c r="CI577">
        <v>0</v>
      </c>
    </row>
    <row r="578" spans="1:87" x14ac:dyDescent="0.25">
      <c r="A578">
        <v>815</v>
      </c>
      <c r="B578">
        <v>399047</v>
      </c>
      <c r="C578" t="s">
        <v>1949</v>
      </c>
      <c r="D578" t="s">
        <v>1950</v>
      </c>
      <c r="E578" t="s">
        <v>1951</v>
      </c>
      <c r="F578">
        <v>73.11</v>
      </c>
      <c r="G578" t="s">
        <v>237</v>
      </c>
      <c r="H578">
        <v>73.099999999999994</v>
      </c>
      <c r="I578" t="s">
        <v>115</v>
      </c>
      <c r="J578">
        <v>73</v>
      </c>
      <c r="K578" t="s">
        <v>116</v>
      </c>
      <c r="L578" t="s">
        <v>117</v>
      </c>
      <c r="M578" t="s">
        <v>118</v>
      </c>
      <c r="N578">
        <v>231</v>
      </c>
      <c r="O578" t="s">
        <v>353</v>
      </c>
      <c r="P578">
        <v>23</v>
      </c>
      <c r="Q578" t="s">
        <v>354</v>
      </c>
      <c r="R578">
        <v>2</v>
      </c>
      <c r="S578" t="s">
        <v>355</v>
      </c>
      <c r="T578">
        <v>1</v>
      </c>
      <c r="U578" t="s">
        <v>97</v>
      </c>
      <c r="V578">
        <v>11</v>
      </c>
      <c r="W578" t="s">
        <v>97</v>
      </c>
      <c r="X578">
        <v>1</v>
      </c>
      <c r="Y578" t="s">
        <v>98</v>
      </c>
      <c r="Z578">
        <v>2014</v>
      </c>
      <c r="AB578">
        <v>27960000</v>
      </c>
      <c r="AC578">
        <v>0</v>
      </c>
      <c r="AD578" t="s">
        <v>147</v>
      </c>
      <c r="AE578" t="s">
        <v>104</v>
      </c>
      <c r="AF578" t="s">
        <v>274</v>
      </c>
      <c r="AG578" t="s">
        <v>102</v>
      </c>
      <c r="AH578" t="s">
        <v>144</v>
      </c>
      <c r="AI578">
        <v>75</v>
      </c>
      <c r="AJ578">
        <v>73</v>
      </c>
      <c r="AK578">
        <v>70</v>
      </c>
      <c r="AL578">
        <v>75</v>
      </c>
      <c r="AM578">
        <v>73</v>
      </c>
      <c r="AN578">
        <v>73</v>
      </c>
      <c r="AO578">
        <v>75</v>
      </c>
      <c r="AP578">
        <v>74</v>
      </c>
      <c r="AQ578">
        <v>74</v>
      </c>
      <c r="AR578">
        <v>74</v>
      </c>
      <c r="AS578">
        <v>70</v>
      </c>
      <c r="AT578">
        <v>71</v>
      </c>
      <c r="AU578">
        <v>72</v>
      </c>
      <c r="AV578">
        <v>75</v>
      </c>
      <c r="AW578">
        <v>76</v>
      </c>
      <c r="AX578">
        <v>73</v>
      </c>
      <c r="AY578">
        <v>73</v>
      </c>
      <c r="AZ578">
        <v>76</v>
      </c>
      <c r="BA578">
        <v>72</v>
      </c>
      <c r="BB578">
        <v>77</v>
      </c>
      <c r="BC578">
        <v>74</v>
      </c>
      <c r="BD578">
        <v>72</v>
      </c>
      <c r="BE578">
        <v>73</v>
      </c>
      <c r="BF578">
        <v>72</v>
      </c>
      <c r="BG578">
        <v>76</v>
      </c>
      <c r="BH578">
        <v>73</v>
      </c>
      <c r="BI578">
        <v>73</v>
      </c>
      <c r="BJ578">
        <v>76</v>
      </c>
      <c r="BK578">
        <v>72</v>
      </c>
      <c r="BL578">
        <v>72</v>
      </c>
      <c r="BM578">
        <v>73</v>
      </c>
      <c r="BN578">
        <v>71</v>
      </c>
      <c r="BO578">
        <v>73</v>
      </c>
      <c r="BP578">
        <v>73</v>
      </c>
      <c r="BQ578">
        <v>71</v>
      </c>
      <c r="BR578">
        <v>71</v>
      </c>
      <c r="BS578">
        <v>71</v>
      </c>
      <c r="BT578">
        <v>72</v>
      </c>
      <c r="BU578">
        <v>72</v>
      </c>
      <c r="BV578">
        <v>73</v>
      </c>
      <c r="BW578">
        <v>73</v>
      </c>
      <c r="BX578">
        <v>75</v>
      </c>
      <c r="BY578">
        <v>76</v>
      </c>
      <c r="BZ578">
        <v>74</v>
      </c>
      <c r="CA578">
        <v>73.227272727272734</v>
      </c>
      <c r="CB578">
        <v>73</v>
      </c>
      <c r="CC578">
        <v>1.7369264000638907</v>
      </c>
      <c r="CD578">
        <v>2.3719665301927741E-2</v>
      </c>
      <c r="CE578">
        <v>70</v>
      </c>
      <c r="CF578">
        <v>77</v>
      </c>
      <c r="CG578">
        <v>7</v>
      </c>
      <c r="CH578">
        <v>-1</v>
      </c>
      <c r="CI578">
        <v>1</v>
      </c>
    </row>
    <row r="579" spans="1:87" x14ac:dyDescent="0.25">
      <c r="A579">
        <v>821</v>
      </c>
      <c r="B579">
        <v>400215</v>
      </c>
      <c r="C579" t="s">
        <v>1952</v>
      </c>
      <c r="D579" t="s">
        <v>1184</v>
      </c>
      <c r="E579" t="s">
        <v>1185</v>
      </c>
      <c r="F579">
        <v>62.2</v>
      </c>
      <c r="G579" t="s">
        <v>129</v>
      </c>
      <c r="H579">
        <v>62.2</v>
      </c>
      <c r="I579" t="s">
        <v>129</v>
      </c>
      <c r="J579">
        <v>62</v>
      </c>
      <c r="K579" t="s">
        <v>130</v>
      </c>
      <c r="L579" t="s">
        <v>131</v>
      </c>
      <c r="M579" t="s">
        <v>132</v>
      </c>
      <c r="N579">
        <v>113</v>
      </c>
      <c r="O579" t="s">
        <v>119</v>
      </c>
      <c r="P579">
        <v>11</v>
      </c>
      <c r="Q579" t="s">
        <v>95</v>
      </c>
      <c r="R579">
        <v>1</v>
      </c>
      <c r="S579" t="s">
        <v>96</v>
      </c>
      <c r="T579">
        <v>1</v>
      </c>
      <c r="U579" t="s">
        <v>97</v>
      </c>
      <c r="V579">
        <v>11</v>
      </c>
      <c r="W579" t="s">
        <v>97</v>
      </c>
      <c r="X579">
        <v>1</v>
      </c>
      <c r="Y579" t="s">
        <v>98</v>
      </c>
      <c r="Z579">
        <v>2020</v>
      </c>
      <c r="AA579">
        <v>8</v>
      </c>
      <c r="AB579">
        <v>416560000</v>
      </c>
      <c r="AC579">
        <v>22</v>
      </c>
      <c r="AD579" t="s">
        <v>195</v>
      </c>
      <c r="AE579" t="s">
        <v>125</v>
      </c>
      <c r="AF579" t="s">
        <v>135</v>
      </c>
      <c r="AG579" t="s">
        <v>233</v>
      </c>
      <c r="AH579" t="s">
        <v>175</v>
      </c>
      <c r="AI579">
        <v>19</v>
      </c>
      <c r="AJ579">
        <v>18</v>
      </c>
      <c r="AK579">
        <v>19</v>
      </c>
      <c r="AL579">
        <v>19</v>
      </c>
      <c r="AM579">
        <v>19</v>
      </c>
      <c r="AN579">
        <v>19</v>
      </c>
      <c r="AO579">
        <v>18</v>
      </c>
      <c r="AP579">
        <v>20</v>
      </c>
      <c r="AQ579">
        <v>18</v>
      </c>
      <c r="AR579">
        <v>19</v>
      </c>
      <c r="AS579">
        <v>19</v>
      </c>
      <c r="AT579">
        <v>19</v>
      </c>
      <c r="AU579">
        <v>19</v>
      </c>
      <c r="AV579">
        <v>19</v>
      </c>
      <c r="AW579">
        <v>19</v>
      </c>
      <c r="AX579">
        <v>18</v>
      </c>
      <c r="AY579">
        <v>18</v>
      </c>
      <c r="AZ579">
        <v>19</v>
      </c>
      <c r="BA579">
        <v>19</v>
      </c>
      <c r="BB579">
        <v>18</v>
      </c>
      <c r="BC579">
        <v>18</v>
      </c>
      <c r="BD579">
        <v>19</v>
      </c>
      <c r="BE579">
        <v>39</v>
      </c>
      <c r="BF579">
        <v>39</v>
      </c>
      <c r="BG579">
        <v>47</v>
      </c>
      <c r="BH579">
        <v>25</v>
      </c>
      <c r="BI579">
        <v>40</v>
      </c>
      <c r="BJ579">
        <v>40</v>
      </c>
      <c r="BK579">
        <v>40</v>
      </c>
      <c r="BL579">
        <v>25</v>
      </c>
      <c r="BM579">
        <v>39</v>
      </c>
      <c r="BN579">
        <v>39</v>
      </c>
      <c r="BO579">
        <v>40</v>
      </c>
      <c r="BP579">
        <v>36</v>
      </c>
      <c r="BQ579">
        <v>24</v>
      </c>
      <c r="BR579">
        <v>23</v>
      </c>
      <c r="BS579">
        <v>23</v>
      </c>
      <c r="BT579">
        <v>18</v>
      </c>
      <c r="BU579">
        <v>25</v>
      </c>
      <c r="BV579">
        <v>25</v>
      </c>
      <c r="BW579">
        <v>25</v>
      </c>
      <c r="BX579">
        <v>25</v>
      </c>
      <c r="BY579">
        <v>25</v>
      </c>
      <c r="BZ579">
        <v>25</v>
      </c>
      <c r="CA579">
        <v>24.977272727272727</v>
      </c>
      <c r="CB579">
        <v>19.5</v>
      </c>
      <c r="CC579">
        <v>8.6521636932649884</v>
      </c>
      <c r="CD579">
        <v>0.34640145814709689</v>
      </c>
      <c r="CE579">
        <v>18</v>
      </c>
      <c r="CF579">
        <v>47</v>
      </c>
      <c r="CG579">
        <v>29</v>
      </c>
      <c r="CH579">
        <v>6</v>
      </c>
      <c r="CI579">
        <v>6</v>
      </c>
    </row>
    <row r="580" spans="1:87" x14ac:dyDescent="0.25">
      <c r="A580">
        <v>824</v>
      </c>
      <c r="B580">
        <v>402043</v>
      </c>
      <c r="C580" t="s">
        <v>1953</v>
      </c>
      <c r="D580" t="s">
        <v>1954</v>
      </c>
      <c r="E580" t="s">
        <v>1955</v>
      </c>
      <c r="F580">
        <v>66.12</v>
      </c>
      <c r="G580" t="s">
        <v>1681</v>
      </c>
      <c r="H580">
        <v>66.099999999999994</v>
      </c>
      <c r="I580" t="s">
        <v>1682</v>
      </c>
      <c r="J580">
        <v>66</v>
      </c>
      <c r="K580" t="s">
        <v>822</v>
      </c>
      <c r="L580" t="s">
        <v>367</v>
      </c>
      <c r="M580" t="s">
        <v>368</v>
      </c>
      <c r="N580">
        <v>114</v>
      </c>
      <c r="O580" t="s">
        <v>94</v>
      </c>
      <c r="P580">
        <v>11</v>
      </c>
      <c r="Q580" t="s">
        <v>95</v>
      </c>
      <c r="R580">
        <v>1</v>
      </c>
      <c r="S580" t="s">
        <v>96</v>
      </c>
      <c r="T580">
        <v>1</v>
      </c>
      <c r="U580" t="s">
        <v>97</v>
      </c>
      <c r="V580">
        <v>11</v>
      </c>
      <c r="W580" t="s">
        <v>97</v>
      </c>
      <c r="X580">
        <v>1</v>
      </c>
      <c r="Y580" t="s">
        <v>98</v>
      </c>
      <c r="Z580">
        <v>2015</v>
      </c>
      <c r="AC580">
        <v>0</v>
      </c>
      <c r="AD580" t="s">
        <v>147</v>
      </c>
      <c r="AE580" t="s">
        <v>146</v>
      </c>
      <c r="AF580" t="s">
        <v>147</v>
      </c>
      <c r="AG580" t="s">
        <v>102</v>
      </c>
      <c r="AH580" t="s">
        <v>144</v>
      </c>
      <c r="AI580">
        <v>29</v>
      </c>
      <c r="AJ580">
        <v>29</v>
      </c>
      <c r="AK580">
        <v>29</v>
      </c>
      <c r="AL580">
        <v>29</v>
      </c>
      <c r="AM580">
        <v>29</v>
      </c>
      <c r="AN580">
        <v>29</v>
      </c>
      <c r="AO580">
        <v>29</v>
      </c>
      <c r="AP580">
        <v>29</v>
      </c>
      <c r="AQ580">
        <v>29</v>
      </c>
      <c r="AR580">
        <v>29</v>
      </c>
      <c r="AS580">
        <v>29</v>
      </c>
      <c r="AT580">
        <v>37</v>
      </c>
      <c r="AU580">
        <v>39</v>
      </c>
      <c r="AV580">
        <v>39</v>
      </c>
      <c r="AW580">
        <v>39</v>
      </c>
      <c r="AX580">
        <v>37</v>
      </c>
      <c r="AY580">
        <v>37</v>
      </c>
      <c r="AZ580">
        <v>37</v>
      </c>
      <c r="BA580">
        <v>37</v>
      </c>
      <c r="BB580">
        <v>37</v>
      </c>
      <c r="BC580">
        <v>37</v>
      </c>
      <c r="BD580">
        <v>37</v>
      </c>
      <c r="BE580">
        <v>37</v>
      </c>
      <c r="BF580">
        <v>37</v>
      </c>
      <c r="BG580">
        <v>37</v>
      </c>
      <c r="BH580">
        <v>37</v>
      </c>
      <c r="BI580">
        <v>37</v>
      </c>
      <c r="BJ580">
        <v>37</v>
      </c>
      <c r="BK580">
        <v>37</v>
      </c>
      <c r="BL580">
        <v>37</v>
      </c>
      <c r="BM580">
        <v>37</v>
      </c>
      <c r="BN580">
        <v>37</v>
      </c>
      <c r="BO580">
        <v>37</v>
      </c>
      <c r="BP580">
        <v>35</v>
      </c>
      <c r="BQ580">
        <v>29</v>
      </c>
      <c r="BR580">
        <v>29</v>
      </c>
      <c r="BS580">
        <v>29</v>
      </c>
      <c r="BT580">
        <v>29</v>
      </c>
      <c r="BU580">
        <v>29</v>
      </c>
      <c r="BV580">
        <v>29</v>
      </c>
      <c r="BW580">
        <v>29</v>
      </c>
      <c r="BX580">
        <v>29</v>
      </c>
      <c r="BY580">
        <v>29</v>
      </c>
      <c r="BZ580">
        <v>29</v>
      </c>
      <c r="CA580">
        <v>33.272727272727273</v>
      </c>
      <c r="CB580">
        <v>36</v>
      </c>
      <c r="CC580">
        <v>4.172800277565198</v>
      </c>
      <c r="CD580">
        <v>0.12541203020004693</v>
      </c>
      <c r="CE580">
        <v>29</v>
      </c>
      <c r="CF580">
        <v>39</v>
      </c>
      <c r="CG580">
        <v>10</v>
      </c>
      <c r="CH580">
        <v>0</v>
      </c>
      <c r="CI580">
        <v>0</v>
      </c>
    </row>
    <row r="581" spans="1:87" x14ac:dyDescent="0.25">
      <c r="A581">
        <v>825</v>
      </c>
      <c r="B581">
        <v>402064</v>
      </c>
      <c r="C581" t="s">
        <v>1956</v>
      </c>
      <c r="D581" t="s">
        <v>1957</v>
      </c>
      <c r="E581" t="s">
        <v>1958</v>
      </c>
      <c r="F581">
        <v>70.2</v>
      </c>
      <c r="G581" t="s">
        <v>469</v>
      </c>
      <c r="H581">
        <v>70.2</v>
      </c>
      <c r="I581" t="s">
        <v>469</v>
      </c>
      <c r="J581">
        <v>70</v>
      </c>
      <c r="K581" t="s">
        <v>470</v>
      </c>
      <c r="L581" t="s">
        <v>117</v>
      </c>
      <c r="M581" t="s">
        <v>118</v>
      </c>
      <c r="N581">
        <v>113</v>
      </c>
      <c r="O581" t="s">
        <v>119</v>
      </c>
      <c r="P581">
        <v>11</v>
      </c>
      <c r="Q581" t="s">
        <v>95</v>
      </c>
      <c r="R581">
        <v>1</v>
      </c>
      <c r="S581" t="s">
        <v>96</v>
      </c>
      <c r="T581">
        <v>1</v>
      </c>
      <c r="U581" t="s">
        <v>97</v>
      </c>
      <c r="V581">
        <v>11</v>
      </c>
      <c r="W581" t="s">
        <v>97</v>
      </c>
      <c r="X581">
        <v>1</v>
      </c>
      <c r="Y581" t="s">
        <v>98</v>
      </c>
      <c r="Z581">
        <v>2007</v>
      </c>
      <c r="AA581">
        <v>1</v>
      </c>
      <c r="AB581">
        <v>87410000</v>
      </c>
      <c r="AC581">
        <v>11</v>
      </c>
      <c r="AD581" t="s">
        <v>85</v>
      </c>
      <c r="AE581" t="s">
        <v>110</v>
      </c>
      <c r="AF581" t="s">
        <v>174</v>
      </c>
      <c r="AG581" t="s">
        <v>136</v>
      </c>
      <c r="AH581" t="s">
        <v>175</v>
      </c>
      <c r="AI581">
        <v>99</v>
      </c>
      <c r="AJ581">
        <v>99</v>
      </c>
      <c r="AK581">
        <v>99</v>
      </c>
      <c r="AL581">
        <v>99</v>
      </c>
      <c r="AM581">
        <v>99</v>
      </c>
      <c r="AN581">
        <v>99</v>
      </c>
      <c r="AO581">
        <v>99</v>
      </c>
      <c r="AP581">
        <v>99</v>
      </c>
      <c r="AQ581">
        <v>99</v>
      </c>
      <c r="AR581">
        <v>99</v>
      </c>
      <c r="AS581">
        <v>96</v>
      </c>
      <c r="AT581">
        <v>99</v>
      </c>
      <c r="AU581">
        <v>99</v>
      </c>
      <c r="AV581">
        <v>99</v>
      </c>
      <c r="AW581">
        <v>99</v>
      </c>
      <c r="AX581">
        <v>99</v>
      </c>
      <c r="AY581">
        <v>99</v>
      </c>
      <c r="AZ581">
        <v>99</v>
      </c>
      <c r="BA581">
        <v>99</v>
      </c>
      <c r="BB581">
        <v>99</v>
      </c>
      <c r="BC581">
        <v>99</v>
      </c>
      <c r="BD581">
        <v>99</v>
      </c>
      <c r="BE581">
        <v>99</v>
      </c>
      <c r="BF581">
        <v>99</v>
      </c>
      <c r="BG581">
        <v>99</v>
      </c>
      <c r="BH581">
        <v>99</v>
      </c>
      <c r="BI581">
        <v>100</v>
      </c>
      <c r="BJ581">
        <v>99</v>
      </c>
      <c r="BK581">
        <v>99</v>
      </c>
      <c r="BL581">
        <v>99</v>
      </c>
      <c r="BM581">
        <v>99</v>
      </c>
      <c r="BN581">
        <v>99</v>
      </c>
      <c r="BO581">
        <v>99</v>
      </c>
      <c r="BP581">
        <v>99</v>
      </c>
      <c r="BQ581">
        <v>99</v>
      </c>
      <c r="BR581">
        <v>99</v>
      </c>
      <c r="BS581">
        <v>99</v>
      </c>
      <c r="BT581">
        <v>99</v>
      </c>
      <c r="BU581">
        <v>99</v>
      </c>
      <c r="BV581">
        <v>99</v>
      </c>
      <c r="BW581">
        <v>99</v>
      </c>
      <c r="BX581">
        <v>99</v>
      </c>
      <c r="BY581">
        <v>99</v>
      </c>
      <c r="BZ581">
        <v>99</v>
      </c>
      <c r="CA581">
        <v>98.954545454545453</v>
      </c>
      <c r="CB581">
        <v>99</v>
      </c>
      <c r="CC581">
        <v>0.48004580472077918</v>
      </c>
      <c r="CD581">
        <v>4.8511748754511445E-3</v>
      </c>
      <c r="CE581">
        <v>96</v>
      </c>
      <c r="CF581">
        <v>100</v>
      </c>
      <c r="CG581">
        <v>4</v>
      </c>
      <c r="CH581">
        <v>0</v>
      </c>
      <c r="CI581">
        <v>0</v>
      </c>
    </row>
    <row r="582" spans="1:87" x14ac:dyDescent="0.25">
      <c r="A582">
        <v>826</v>
      </c>
      <c r="B582">
        <v>402449</v>
      </c>
      <c r="C582" t="s">
        <v>1959</v>
      </c>
      <c r="D582" t="s">
        <v>1315</v>
      </c>
      <c r="E582" t="s">
        <v>1316</v>
      </c>
      <c r="F582">
        <v>62.9</v>
      </c>
      <c r="G582" t="s">
        <v>296</v>
      </c>
      <c r="H582">
        <v>62.9</v>
      </c>
      <c r="I582" t="s">
        <v>296</v>
      </c>
      <c r="J582">
        <v>62</v>
      </c>
      <c r="K582" t="s">
        <v>130</v>
      </c>
      <c r="L582" t="s">
        <v>131</v>
      </c>
      <c r="M582" t="s">
        <v>132</v>
      </c>
      <c r="N582">
        <v>114</v>
      </c>
      <c r="O582" t="s">
        <v>94</v>
      </c>
      <c r="P582">
        <v>11</v>
      </c>
      <c r="Q582" t="s">
        <v>95</v>
      </c>
      <c r="R582">
        <v>1</v>
      </c>
      <c r="S582" t="s">
        <v>96</v>
      </c>
      <c r="T582">
        <v>1</v>
      </c>
      <c r="U582" t="s">
        <v>97</v>
      </c>
      <c r="V582">
        <v>11</v>
      </c>
      <c r="W582" t="s">
        <v>97</v>
      </c>
      <c r="X582">
        <v>1</v>
      </c>
      <c r="Y582" t="s">
        <v>98</v>
      </c>
      <c r="Z582">
        <v>2025</v>
      </c>
      <c r="AA582">
        <v>193</v>
      </c>
      <c r="AC582">
        <v>62</v>
      </c>
      <c r="AD582" t="s">
        <v>162</v>
      </c>
      <c r="AE582" t="s">
        <v>146</v>
      </c>
      <c r="AF582" t="s">
        <v>147</v>
      </c>
      <c r="AG582" t="s">
        <v>123</v>
      </c>
      <c r="AH582" t="s">
        <v>144</v>
      </c>
      <c r="AI582">
        <v>7</v>
      </c>
      <c r="AJ582">
        <v>7</v>
      </c>
      <c r="AK582">
        <v>7</v>
      </c>
      <c r="AL582">
        <v>7</v>
      </c>
      <c r="AM582">
        <v>7</v>
      </c>
      <c r="AN582">
        <v>7</v>
      </c>
      <c r="AO582">
        <v>7</v>
      </c>
      <c r="AP582">
        <v>7</v>
      </c>
      <c r="AQ582">
        <v>7</v>
      </c>
      <c r="AR582">
        <v>7</v>
      </c>
      <c r="AS582">
        <v>7</v>
      </c>
      <c r="AT582">
        <v>7</v>
      </c>
      <c r="AU582">
        <v>7</v>
      </c>
      <c r="AV582">
        <v>7</v>
      </c>
      <c r="AW582">
        <v>7</v>
      </c>
      <c r="AX582">
        <v>7</v>
      </c>
      <c r="AY582">
        <v>7</v>
      </c>
      <c r="AZ582">
        <v>7</v>
      </c>
      <c r="BA582">
        <v>7</v>
      </c>
      <c r="BB582">
        <v>7</v>
      </c>
      <c r="BC582">
        <v>7</v>
      </c>
      <c r="BD582">
        <v>7</v>
      </c>
      <c r="BE582">
        <v>7</v>
      </c>
      <c r="BF582">
        <v>7</v>
      </c>
      <c r="BG582">
        <v>7</v>
      </c>
      <c r="BH582">
        <v>7</v>
      </c>
      <c r="BI582">
        <v>7</v>
      </c>
      <c r="BJ582">
        <v>7</v>
      </c>
      <c r="BK582">
        <v>7</v>
      </c>
      <c r="BL582">
        <v>7</v>
      </c>
      <c r="BM582">
        <v>7</v>
      </c>
      <c r="BN582">
        <v>7</v>
      </c>
      <c r="BO582">
        <v>7</v>
      </c>
      <c r="BP582">
        <v>7</v>
      </c>
      <c r="BQ582">
        <v>7</v>
      </c>
      <c r="BR582">
        <v>7</v>
      </c>
      <c r="BS582">
        <v>7</v>
      </c>
      <c r="BT582">
        <v>7</v>
      </c>
      <c r="BU582">
        <v>7</v>
      </c>
      <c r="BV582">
        <v>7</v>
      </c>
      <c r="BW582">
        <v>7</v>
      </c>
      <c r="BX582">
        <v>7</v>
      </c>
      <c r="BY582">
        <v>7</v>
      </c>
      <c r="BZ582">
        <v>7</v>
      </c>
      <c r="CA582">
        <v>7</v>
      </c>
      <c r="CB582">
        <v>7</v>
      </c>
      <c r="CC582">
        <v>0</v>
      </c>
      <c r="CD582">
        <v>0</v>
      </c>
      <c r="CE582">
        <v>7</v>
      </c>
      <c r="CF582">
        <v>7</v>
      </c>
      <c r="CG582">
        <v>0</v>
      </c>
      <c r="CH582">
        <v>0</v>
      </c>
      <c r="CI582">
        <v>0</v>
      </c>
    </row>
    <row r="583" spans="1:87" x14ac:dyDescent="0.25">
      <c r="A583">
        <v>827</v>
      </c>
      <c r="B583">
        <v>402568</v>
      </c>
      <c r="C583" t="s">
        <v>1960</v>
      </c>
      <c r="D583" t="s">
        <v>1961</v>
      </c>
      <c r="E583" t="s">
        <v>1962</v>
      </c>
      <c r="F583">
        <v>64.209999999999994</v>
      </c>
      <c r="G583" t="s">
        <v>1078</v>
      </c>
      <c r="H583">
        <v>64.2</v>
      </c>
      <c r="I583" t="s">
        <v>1079</v>
      </c>
      <c r="J583">
        <v>64</v>
      </c>
      <c r="K583" t="s">
        <v>366</v>
      </c>
      <c r="L583" t="s">
        <v>367</v>
      </c>
      <c r="M583" t="s">
        <v>368</v>
      </c>
      <c r="N583">
        <v>113</v>
      </c>
      <c r="O583" t="s">
        <v>119</v>
      </c>
      <c r="P583">
        <v>11</v>
      </c>
      <c r="Q583" t="s">
        <v>95</v>
      </c>
      <c r="R583">
        <v>1</v>
      </c>
      <c r="S583" t="s">
        <v>96</v>
      </c>
      <c r="T583">
        <v>1</v>
      </c>
      <c r="U583" t="s">
        <v>97</v>
      </c>
      <c r="V583">
        <v>11</v>
      </c>
      <c r="W583" t="s">
        <v>97</v>
      </c>
      <c r="X583">
        <v>1</v>
      </c>
      <c r="Y583" t="s">
        <v>98</v>
      </c>
      <c r="Z583">
        <v>2021</v>
      </c>
      <c r="AC583">
        <v>0</v>
      </c>
      <c r="AD583" t="s">
        <v>147</v>
      </c>
      <c r="AE583" t="s">
        <v>146</v>
      </c>
      <c r="AF583" t="s">
        <v>147</v>
      </c>
      <c r="AG583" t="s">
        <v>123</v>
      </c>
      <c r="AH583" t="s">
        <v>144</v>
      </c>
      <c r="AI583">
        <v>56</v>
      </c>
      <c r="AJ583">
        <v>64</v>
      </c>
      <c r="AK583">
        <v>76</v>
      </c>
      <c r="AL583">
        <v>62</v>
      </c>
      <c r="AM583">
        <v>64</v>
      </c>
      <c r="AN583">
        <v>66</v>
      </c>
      <c r="AO583">
        <v>61</v>
      </c>
      <c r="AP583">
        <v>63</v>
      </c>
      <c r="AQ583">
        <v>97</v>
      </c>
      <c r="AR583">
        <v>99</v>
      </c>
      <c r="AS583">
        <v>99</v>
      </c>
      <c r="AT583">
        <v>93</v>
      </c>
      <c r="AU583">
        <v>86</v>
      </c>
      <c r="AV583">
        <v>102</v>
      </c>
      <c r="AW583">
        <v>100</v>
      </c>
      <c r="AX583">
        <v>102</v>
      </c>
      <c r="AY583">
        <v>83</v>
      </c>
      <c r="AZ583">
        <v>55</v>
      </c>
      <c r="BA583">
        <v>65</v>
      </c>
      <c r="BB583">
        <v>63</v>
      </c>
      <c r="BC583">
        <v>60</v>
      </c>
      <c r="BD583">
        <v>60</v>
      </c>
      <c r="BE583">
        <v>56</v>
      </c>
      <c r="BF583">
        <v>49</v>
      </c>
      <c r="BG583">
        <v>54</v>
      </c>
      <c r="BH583">
        <v>60</v>
      </c>
      <c r="BI583">
        <v>58</v>
      </c>
      <c r="BJ583">
        <v>61</v>
      </c>
      <c r="BK583">
        <v>58</v>
      </c>
      <c r="BL583">
        <v>51</v>
      </c>
      <c r="BM583">
        <v>56</v>
      </c>
      <c r="BN583">
        <v>51</v>
      </c>
      <c r="BO583">
        <v>51</v>
      </c>
      <c r="BP583">
        <v>60</v>
      </c>
      <c r="BQ583">
        <v>63</v>
      </c>
      <c r="BR583">
        <v>62</v>
      </c>
      <c r="BS583">
        <v>44</v>
      </c>
      <c r="BT583">
        <v>53</v>
      </c>
      <c r="BU583">
        <v>49</v>
      </c>
      <c r="BV583">
        <v>65</v>
      </c>
      <c r="BW583">
        <v>51</v>
      </c>
      <c r="BX583">
        <v>56</v>
      </c>
      <c r="BY583">
        <v>53</v>
      </c>
      <c r="BZ583">
        <v>50</v>
      </c>
      <c r="CA583">
        <v>65.61363636363636</v>
      </c>
      <c r="CB583">
        <v>60.5</v>
      </c>
      <c r="CC583">
        <v>16.712640960204148</v>
      </c>
      <c r="CD583">
        <v>0.25471292076514807</v>
      </c>
      <c r="CE583">
        <v>44</v>
      </c>
      <c r="CF583">
        <v>102</v>
      </c>
      <c r="CG583">
        <v>58</v>
      </c>
      <c r="CH583">
        <v>-6</v>
      </c>
      <c r="CI583">
        <v>6</v>
      </c>
    </row>
    <row r="584" spans="1:87" x14ac:dyDescent="0.25">
      <c r="A584">
        <v>829</v>
      </c>
      <c r="B584">
        <v>403051</v>
      </c>
      <c r="C584" t="s">
        <v>1963</v>
      </c>
      <c r="D584" t="s">
        <v>1964</v>
      </c>
      <c r="E584" t="s">
        <v>1965</v>
      </c>
      <c r="F584">
        <v>63.91</v>
      </c>
      <c r="G584" t="s">
        <v>212</v>
      </c>
      <c r="H584">
        <v>63.9</v>
      </c>
      <c r="I584" t="s">
        <v>213</v>
      </c>
      <c r="J584">
        <v>63</v>
      </c>
      <c r="K584" t="s">
        <v>172</v>
      </c>
      <c r="L584" t="s">
        <v>131</v>
      </c>
      <c r="M584" t="s">
        <v>132</v>
      </c>
      <c r="N584">
        <v>113</v>
      </c>
      <c r="O584" t="s">
        <v>119</v>
      </c>
      <c r="P584">
        <v>11</v>
      </c>
      <c r="Q584" t="s">
        <v>95</v>
      </c>
      <c r="R584">
        <v>1</v>
      </c>
      <c r="S584" t="s">
        <v>96</v>
      </c>
      <c r="T584">
        <v>1</v>
      </c>
      <c r="U584" t="s">
        <v>97</v>
      </c>
      <c r="V584">
        <v>11</v>
      </c>
      <c r="W584" t="s">
        <v>97</v>
      </c>
      <c r="X584">
        <v>1</v>
      </c>
      <c r="Y584" t="s">
        <v>98</v>
      </c>
      <c r="Z584">
        <v>1999</v>
      </c>
      <c r="AA584">
        <v>12</v>
      </c>
      <c r="AB584">
        <v>327070000</v>
      </c>
      <c r="AC584">
        <v>30</v>
      </c>
      <c r="AD584" t="s">
        <v>134</v>
      </c>
      <c r="AE584" t="s">
        <v>125</v>
      </c>
      <c r="AF584" t="s">
        <v>135</v>
      </c>
      <c r="AG584" t="s">
        <v>157</v>
      </c>
      <c r="AH584" t="s">
        <v>137</v>
      </c>
      <c r="AI584">
        <v>7</v>
      </c>
      <c r="AJ584">
        <v>7</v>
      </c>
      <c r="AK584">
        <v>8</v>
      </c>
      <c r="AL584">
        <v>8</v>
      </c>
      <c r="AM584">
        <v>7</v>
      </c>
      <c r="AN584">
        <v>8</v>
      </c>
      <c r="AO584">
        <v>7</v>
      </c>
      <c r="AP584">
        <v>7</v>
      </c>
      <c r="AQ584">
        <v>7</v>
      </c>
      <c r="AR584">
        <v>7</v>
      </c>
      <c r="AS584">
        <v>7</v>
      </c>
      <c r="AT584">
        <v>7</v>
      </c>
      <c r="AU584">
        <v>7</v>
      </c>
      <c r="AV584">
        <v>7</v>
      </c>
      <c r="AW584">
        <v>7</v>
      </c>
      <c r="AX584">
        <v>7</v>
      </c>
      <c r="AY584">
        <v>7</v>
      </c>
      <c r="AZ584">
        <v>7</v>
      </c>
      <c r="BA584">
        <v>5</v>
      </c>
      <c r="BB584">
        <v>6</v>
      </c>
      <c r="BC584">
        <v>5</v>
      </c>
      <c r="BD584">
        <v>4</v>
      </c>
      <c r="BE584">
        <v>5</v>
      </c>
      <c r="BF584">
        <v>5</v>
      </c>
      <c r="BG584">
        <v>5</v>
      </c>
      <c r="BH584">
        <v>5</v>
      </c>
      <c r="BI584">
        <v>4</v>
      </c>
      <c r="BJ584">
        <v>5</v>
      </c>
      <c r="BK584">
        <v>5</v>
      </c>
      <c r="BL584">
        <v>5</v>
      </c>
      <c r="BM584">
        <v>5</v>
      </c>
      <c r="BN584">
        <v>5</v>
      </c>
      <c r="BO584">
        <v>5</v>
      </c>
      <c r="BP584">
        <v>5</v>
      </c>
      <c r="BQ584">
        <v>6</v>
      </c>
      <c r="BR584">
        <v>5</v>
      </c>
      <c r="BS584">
        <v>5</v>
      </c>
      <c r="BT584">
        <v>7</v>
      </c>
      <c r="BU584">
        <v>5</v>
      </c>
      <c r="BV584">
        <v>5</v>
      </c>
      <c r="BW584">
        <v>5</v>
      </c>
      <c r="BX584">
        <v>5</v>
      </c>
      <c r="BY584">
        <v>4</v>
      </c>
      <c r="BZ584">
        <v>4</v>
      </c>
      <c r="CA584">
        <v>5.8863636363636367</v>
      </c>
      <c r="CB584">
        <v>5</v>
      </c>
      <c r="CC584">
        <v>1.2049492721332202</v>
      </c>
      <c r="CD584">
        <v>0.20470180684888684</v>
      </c>
      <c r="CE584">
        <v>4</v>
      </c>
      <c r="CF584">
        <v>8</v>
      </c>
      <c r="CG584">
        <v>4</v>
      </c>
      <c r="CH584">
        <v>-3</v>
      </c>
      <c r="CI584">
        <v>3</v>
      </c>
    </row>
    <row r="585" spans="1:87" x14ac:dyDescent="0.25">
      <c r="A585">
        <v>830</v>
      </c>
      <c r="B585">
        <v>403223</v>
      </c>
      <c r="C585" t="s">
        <v>1966</v>
      </c>
      <c r="D585" t="s">
        <v>1967</v>
      </c>
      <c r="E585" t="s">
        <v>1968</v>
      </c>
      <c r="F585">
        <v>84.11</v>
      </c>
      <c r="G585" t="s">
        <v>612</v>
      </c>
      <c r="H585">
        <v>84.1</v>
      </c>
      <c r="I585" t="s">
        <v>338</v>
      </c>
      <c r="J585">
        <v>84</v>
      </c>
      <c r="K585" t="s">
        <v>339</v>
      </c>
      <c r="L585" t="s">
        <v>340</v>
      </c>
      <c r="M585" t="s">
        <v>341</v>
      </c>
      <c r="N585">
        <v>321</v>
      </c>
      <c r="O585" t="s">
        <v>1044</v>
      </c>
      <c r="P585">
        <v>32</v>
      </c>
      <c r="Q585" t="s">
        <v>1045</v>
      </c>
      <c r="R585">
        <v>3</v>
      </c>
      <c r="S585" t="s">
        <v>206</v>
      </c>
      <c r="T585">
        <v>2</v>
      </c>
      <c r="U585" t="s">
        <v>349</v>
      </c>
      <c r="V585">
        <v>40</v>
      </c>
      <c r="W585" t="s">
        <v>254</v>
      </c>
      <c r="X585">
        <v>2</v>
      </c>
      <c r="Y585" t="s">
        <v>255</v>
      </c>
      <c r="Z585">
        <v>1990</v>
      </c>
      <c r="AA585">
        <v>6</v>
      </c>
      <c r="AC585">
        <v>22</v>
      </c>
      <c r="AD585" t="s">
        <v>195</v>
      </c>
      <c r="AE585" t="s">
        <v>146</v>
      </c>
      <c r="AF585" t="s">
        <v>147</v>
      </c>
      <c r="AG585" t="s">
        <v>163</v>
      </c>
      <c r="AH585" t="s">
        <v>144</v>
      </c>
      <c r="AI585">
        <v>51</v>
      </c>
      <c r="AJ585">
        <v>16</v>
      </c>
      <c r="AK585">
        <v>47</v>
      </c>
      <c r="AL585">
        <v>46</v>
      </c>
      <c r="AM585">
        <v>47</v>
      </c>
      <c r="AN585">
        <v>45</v>
      </c>
      <c r="AO585">
        <v>47</v>
      </c>
      <c r="AP585">
        <v>45</v>
      </c>
      <c r="AQ585">
        <v>45</v>
      </c>
      <c r="AR585">
        <v>45</v>
      </c>
      <c r="AS585">
        <v>45</v>
      </c>
      <c r="AT585">
        <v>45</v>
      </c>
      <c r="AU585">
        <v>45</v>
      </c>
      <c r="AV585">
        <v>48</v>
      </c>
      <c r="AW585">
        <v>45</v>
      </c>
      <c r="AX585">
        <v>45</v>
      </c>
      <c r="AY585">
        <v>45</v>
      </c>
      <c r="AZ585">
        <v>45</v>
      </c>
      <c r="BA585">
        <v>49</v>
      </c>
      <c r="BB585">
        <v>47</v>
      </c>
      <c r="BC585">
        <v>45</v>
      </c>
      <c r="BD585">
        <v>45</v>
      </c>
      <c r="BE585">
        <v>45</v>
      </c>
      <c r="BF585">
        <v>45</v>
      </c>
      <c r="BG585">
        <v>45</v>
      </c>
      <c r="BH585">
        <v>45</v>
      </c>
      <c r="BI585">
        <v>45</v>
      </c>
      <c r="BJ585">
        <v>45</v>
      </c>
      <c r="BK585">
        <v>47</v>
      </c>
      <c r="BL585">
        <v>45</v>
      </c>
      <c r="BM585">
        <v>45</v>
      </c>
      <c r="BN585">
        <v>44</v>
      </c>
      <c r="BO585">
        <v>44</v>
      </c>
      <c r="BP585">
        <v>44</v>
      </c>
      <c r="BQ585">
        <v>44</v>
      </c>
      <c r="BR585">
        <v>44</v>
      </c>
      <c r="BS585">
        <v>44</v>
      </c>
      <c r="BT585">
        <v>44</v>
      </c>
      <c r="BU585">
        <v>44</v>
      </c>
      <c r="BV585">
        <v>44</v>
      </c>
      <c r="BW585">
        <v>46</v>
      </c>
      <c r="BX585">
        <v>43</v>
      </c>
      <c r="BY585">
        <v>43</v>
      </c>
      <c r="BZ585">
        <v>43</v>
      </c>
      <c r="CA585">
        <v>44.56818181818182</v>
      </c>
      <c r="CB585">
        <v>45</v>
      </c>
      <c r="CC585">
        <v>4.6675411946101404</v>
      </c>
      <c r="CD585">
        <v>0.10472810431557683</v>
      </c>
      <c r="CE585">
        <v>16</v>
      </c>
      <c r="CF585">
        <v>51</v>
      </c>
      <c r="CG585">
        <v>35</v>
      </c>
      <c r="CH585">
        <v>-8</v>
      </c>
      <c r="CI585">
        <v>8</v>
      </c>
    </row>
    <row r="586" spans="1:87" x14ac:dyDescent="0.25">
      <c r="A586">
        <v>832</v>
      </c>
      <c r="B586">
        <v>403607</v>
      </c>
      <c r="C586" t="s">
        <v>1969</v>
      </c>
      <c r="D586" t="s">
        <v>1970</v>
      </c>
      <c r="E586" t="s">
        <v>1971</v>
      </c>
      <c r="F586">
        <v>32.11</v>
      </c>
      <c r="G586" t="s">
        <v>1972</v>
      </c>
      <c r="H586">
        <v>32.1</v>
      </c>
      <c r="I586" t="s">
        <v>1973</v>
      </c>
      <c r="J586">
        <v>32</v>
      </c>
      <c r="K586" t="s">
        <v>1974</v>
      </c>
      <c r="L586" t="s">
        <v>100</v>
      </c>
      <c r="M586" t="s">
        <v>1034</v>
      </c>
      <c r="N586">
        <v>114</v>
      </c>
      <c r="O586" t="s">
        <v>94</v>
      </c>
      <c r="P586">
        <v>11</v>
      </c>
      <c r="Q586" t="s">
        <v>95</v>
      </c>
      <c r="R586">
        <v>1</v>
      </c>
      <c r="S586" t="s">
        <v>96</v>
      </c>
      <c r="T586">
        <v>1</v>
      </c>
      <c r="U586" t="s">
        <v>97</v>
      </c>
      <c r="V586">
        <v>11</v>
      </c>
      <c r="W586" t="s">
        <v>97</v>
      </c>
      <c r="X586">
        <v>1</v>
      </c>
      <c r="Y586" t="s">
        <v>98</v>
      </c>
      <c r="Z586">
        <v>1992</v>
      </c>
      <c r="AA586">
        <v>53</v>
      </c>
      <c r="AB586">
        <v>8015530000</v>
      </c>
      <c r="AC586">
        <v>50</v>
      </c>
      <c r="AD586" t="s">
        <v>120</v>
      </c>
      <c r="AE586" t="s">
        <v>214</v>
      </c>
      <c r="AF586" t="s">
        <v>215</v>
      </c>
      <c r="AG586" t="s">
        <v>297</v>
      </c>
      <c r="AH586" t="s">
        <v>124</v>
      </c>
      <c r="AI586">
        <v>25</v>
      </c>
      <c r="AJ586">
        <v>27</v>
      </c>
      <c r="AK586">
        <v>27</v>
      </c>
      <c r="AL586">
        <v>27</v>
      </c>
      <c r="AM586">
        <v>27</v>
      </c>
      <c r="AN586">
        <v>27</v>
      </c>
      <c r="AO586">
        <v>27</v>
      </c>
      <c r="AP586">
        <v>27</v>
      </c>
      <c r="AQ586">
        <v>24</v>
      </c>
      <c r="AR586">
        <v>27</v>
      </c>
      <c r="AS586">
        <v>25</v>
      </c>
      <c r="AT586">
        <v>25</v>
      </c>
      <c r="AU586">
        <v>25</v>
      </c>
      <c r="AV586">
        <v>21</v>
      </c>
      <c r="AW586">
        <v>21</v>
      </c>
      <c r="AX586">
        <v>21</v>
      </c>
      <c r="AY586">
        <v>21</v>
      </c>
      <c r="AZ586">
        <v>2</v>
      </c>
      <c r="BA586">
        <v>20</v>
      </c>
      <c r="BB586">
        <v>21</v>
      </c>
      <c r="BC586">
        <v>21</v>
      </c>
      <c r="BD586">
        <v>21</v>
      </c>
      <c r="BE586">
        <v>20</v>
      </c>
      <c r="BF586">
        <v>21</v>
      </c>
      <c r="BG586">
        <v>21</v>
      </c>
      <c r="BH586">
        <v>19</v>
      </c>
      <c r="BI586">
        <v>2</v>
      </c>
      <c r="BJ586">
        <v>20</v>
      </c>
      <c r="BK586">
        <v>20</v>
      </c>
      <c r="BL586">
        <v>20</v>
      </c>
      <c r="BM586">
        <v>20</v>
      </c>
      <c r="BN586">
        <v>20</v>
      </c>
      <c r="BO586">
        <v>21</v>
      </c>
      <c r="BP586">
        <v>21</v>
      </c>
      <c r="BQ586">
        <v>19</v>
      </c>
      <c r="BR586">
        <v>19</v>
      </c>
      <c r="BS586">
        <v>20</v>
      </c>
      <c r="BT586">
        <v>20</v>
      </c>
      <c r="BU586">
        <v>21</v>
      </c>
      <c r="BV586">
        <v>21</v>
      </c>
      <c r="BW586">
        <v>20</v>
      </c>
      <c r="BX586">
        <v>20</v>
      </c>
      <c r="BY586">
        <v>20</v>
      </c>
      <c r="BZ586">
        <v>19</v>
      </c>
      <c r="CA586">
        <v>21.204545454545453</v>
      </c>
      <c r="CB586">
        <v>21</v>
      </c>
      <c r="CC586">
        <v>5.0788185105398398</v>
      </c>
      <c r="CD586">
        <v>0.23951555676715217</v>
      </c>
      <c r="CE586">
        <v>2</v>
      </c>
      <c r="CF586">
        <v>27</v>
      </c>
      <c r="CG586">
        <v>25</v>
      </c>
      <c r="CH586">
        <v>-6</v>
      </c>
      <c r="CI586">
        <v>6</v>
      </c>
    </row>
    <row r="587" spans="1:87" x14ac:dyDescent="0.25">
      <c r="A587">
        <v>833</v>
      </c>
      <c r="B587">
        <v>403672</v>
      </c>
      <c r="C587" t="s">
        <v>1975</v>
      </c>
      <c r="D587" t="s">
        <v>1976</v>
      </c>
      <c r="E587" t="s">
        <v>1977</v>
      </c>
      <c r="F587">
        <v>63.91</v>
      </c>
      <c r="G587" t="s">
        <v>212</v>
      </c>
      <c r="H587">
        <v>63.9</v>
      </c>
      <c r="I587" t="s">
        <v>213</v>
      </c>
      <c r="J587">
        <v>63</v>
      </c>
      <c r="K587" t="s">
        <v>172</v>
      </c>
      <c r="L587" t="s">
        <v>131</v>
      </c>
      <c r="M587" t="s">
        <v>132</v>
      </c>
      <c r="N587">
        <v>113</v>
      </c>
      <c r="O587" t="s">
        <v>119</v>
      </c>
      <c r="P587">
        <v>11</v>
      </c>
      <c r="Q587" t="s">
        <v>95</v>
      </c>
      <c r="R587">
        <v>1</v>
      </c>
      <c r="S587" t="s">
        <v>96</v>
      </c>
      <c r="T587">
        <v>1</v>
      </c>
      <c r="U587" t="s">
        <v>97</v>
      </c>
      <c r="V587">
        <v>11</v>
      </c>
      <c r="W587" t="s">
        <v>97</v>
      </c>
      <c r="X587">
        <v>1</v>
      </c>
      <c r="Y587" t="s">
        <v>98</v>
      </c>
      <c r="Z587">
        <v>2011</v>
      </c>
      <c r="AB587">
        <v>62660000</v>
      </c>
      <c r="AC587">
        <v>0</v>
      </c>
      <c r="AD587" t="s">
        <v>147</v>
      </c>
      <c r="AE587" t="s">
        <v>110</v>
      </c>
      <c r="AF587" t="s">
        <v>174</v>
      </c>
      <c r="AG587" t="s">
        <v>102</v>
      </c>
      <c r="AH587" t="s">
        <v>144</v>
      </c>
      <c r="AI587">
        <v>43</v>
      </c>
      <c r="AJ587">
        <v>43</v>
      </c>
      <c r="AK587">
        <v>43</v>
      </c>
      <c r="AL587">
        <v>43</v>
      </c>
      <c r="AM587">
        <v>42</v>
      </c>
      <c r="AN587">
        <v>42</v>
      </c>
      <c r="AO587">
        <v>43</v>
      </c>
      <c r="AP587">
        <v>43</v>
      </c>
      <c r="AQ587">
        <v>43</v>
      </c>
      <c r="AR587">
        <v>43</v>
      </c>
      <c r="AS587">
        <v>43</v>
      </c>
      <c r="AT587">
        <v>43</v>
      </c>
      <c r="AU587">
        <v>43</v>
      </c>
      <c r="AV587">
        <v>43</v>
      </c>
      <c r="AW587">
        <v>43</v>
      </c>
      <c r="AX587">
        <v>43</v>
      </c>
      <c r="AY587">
        <v>43</v>
      </c>
      <c r="AZ587">
        <v>43</v>
      </c>
      <c r="BA587">
        <v>43</v>
      </c>
      <c r="BB587">
        <v>43</v>
      </c>
      <c r="BC587">
        <v>43</v>
      </c>
      <c r="BD587">
        <v>43</v>
      </c>
      <c r="BE587">
        <v>43</v>
      </c>
      <c r="BF587">
        <v>43</v>
      </c>
      <c r="BG587">
        <v>43</v>
      </c>
      <c r="BH587">
        <v>43</v>
      </c>
      <c r="BI587">
        <v>43</v>
      </c>
      <c r="BJ587">
        <v>43</v>
      </c>
      <c r="BK587">
        <v>43</v>
      </c>
      <c r="BL587">
        <v>43</v>
      </c>
      <c r="BM587">
        <v>43</v>
      </c>
      <c r="BN587">
        <v>43</v>
      </c>
      <c r="BO587">
        <v>42</v>
      </c>
      <c r="BP587">
        <v>43</v>
      </c>
      <c r="BQ587">
        <v>43</v>
      </c>
      <c r="BR587">
        <v>42</v>
      </c>
      <c r="BS587">
        <v>54</v>
      </c>
      <c r="BT587">
        <v>54</v>
      </c>
      <c r="BU587">
        <v>54</v>
      </c>
      <c r="BV587">
        <v>54</v>
      </c>
      <c r="BW587">
        <v>54</v>
      </c>
      <c r="BX587">
        <v>54</v>
      </c>
      <c r="BY587">
        <v>54</v>
      </c>
      <c r="BZ587">
        <v>54</v>
      </c>
      <c r="CA587">
        <v>44.909090909090907</v>
      </c>
      <c r="CB587">
        <v>43</v>
      </c>
      <c r="CC587">
        <v>4.3445672132691353</v>
      </c>
      <c r="CD587">
        <v>9.6741375194252008E-2</v>
      </c>
      <c r="CE587">
        <v>42</v>
      </c>
      <c r="CF587">
        <v>54</v>
      </c>
      <c r="CG587">
        <v>12</v>
      </c>
      <c r="CH587">
        <v>11</v>
      </c>
      <c r="CI587">
        <v>11</v>
      </c>
    </row>
    <row r="588" spans="1:87" x14ac:dyDescent="0.25">
      <c r="A588">
        <v>834</v>
      </c>
      <c r="B588">
        <v>403911</v>
      </c>
      <c r="C588" t="s">
        <v>1978</v>
      </c>
      <c r="D588" t="s">
        <v>1979</v>
      </c>
      <c r="E588" t="s">
        <v>1980</v>
      </c>
      <c r="F588">
        <v>62.1</v>
      </c>
      <c r="G588" t="s">
        <v>244</v>
      </c>
      <c r="H588">
        <v>62.1</v>
      </c>
      <c r="I588" t="s">
        <v>244</v>
      </c>
      <c r="J588">
        <v>62</v>
      </c>
      <c r="K588" t="s">
        <v>130</v>
      </c>
      <c r="L588" t="s">
        <v>131</v>
      </c>
      <c r="M588" t="s">
        <v>132</v>
      </c>
      <c r="N588">
        <v>113</v>
      </c>
      <c r="O588" t="s">
        <v>119</v>
      </c>
      <c r="P588">
        <v>11</v>
      </c>
      <c r="Q588" t="s">
        <v>95</v>
      </c>
      <c r="R588">
        <v>1</v>
      </c>
      <c r="S588" t="s">
        <v>96</v>
      </c>
      <c r="T588">
        <v>1</v>
      </c>
      <c r="U588" t="s">
        <v>97</v>
      </c>
      <c r="V588">
        <v>11</v>
      </c>
      <c r="W588" t="s">
        <v>97</v>
      </c>
      <c r="X588">
        <v>1</v>
      </c>
      <c r="Y588" t="s">
        <v>98</v>
      </c>
      <c r="Z588">
        <v>2016</v>
      </c>
      <c r="AA588">
        <v>13</v>
      </c>
      <c r="AB588">
        <v>488160000</v>
      </c>
      <c r="AC588">
        <v>30</v>
      </c>
      <c r="AD588" t="s">
        <v>134</v>
      </c>
      <c r="AE588" t="s">
        <v>125</v>
      </c>
      <c r="AF588" t="s">
        <v>135</v>
      </c>
      <c r="AG588" t="s">
        <v>233</v>
      </c>
      <c r="AH588" t="s">
        <v>137</v>
      </c>
      <c r="AI588">
        <v>143</v>
      </c>
      <c r="AJ588">
        <v>134</v>
      </c>
      <c r="AK588">
        <v>139</v>
      </c>
      <c r="AL588">
        <v>139</v>
      </c>
      <c r="AM588">
        <v>137</v>
      </c>
      <c r="AN588">
        <v>143</v>
      </c>
      <c r="AO588">
        <v>142</v>
      </c>
      <c r="AP588">
        <v>141</v>
      </c>
      <c r="AQ588">
        <v>140</v>
      </c>
      <c r="AR588">
        <v>141</v>
      </c>
      <c r="AS588">
        <v>136</v>
      </c>
      <c r="AT588">
        <v>137</v>
      </c>
      <c r="AU588">
        <v>137</v>
      </c>
      <c r="AV588">
        <v>136</v>
      </c>
      <c r="AW588">
        <v>139</v>
      </c>
      <c r="AX588">
        <v>149</v>
      </c>
      <c r="AY588">
        <v>146</v>
      </c>
      <c r="AZ588">
        <v>142</v>
      </c>
      <c r="BA588">
        <v>149</v>
      </c>
      <c r="BB588">
        <v>147</v>
      </c>
      <c r="BC588">
        <v>142</v>
      </c>
      <c r="BD588">
        <v>144</v>
      </c>
      <c r="BE588">
        <v>147</v>
      </c>
      <c r="BF588">
        <v>143</v>
      </c>
      <c r="BG588">
        <v>140</v>
      </c>
      <c r="BH588">
        <v>144</v>
      </c>
      <c r="BI588">
        <v>149</v>
      </c>
      <c r="BJ588">
        <v>144</v>
      </c>
      <c r="BK588">
        <v>138</v>
      </c>
      <c r="BL588">
        <v>145</v>
      </c>
      <c r="BM588">
        <v>144</v>
      </c>
      <c r="BN588">
        <v>148</v>
      </c>
      <c r="BO588">
        <v>147</v>
      </c>
      <c r="BP588">
        <v>143</v>
      </c>
      <c r="BQ588">
        <v>146</v>
      </c>
      <c r="BR588">
        <v>144</v>
      </c>
      <c r="BS588">
        <v>138</v>
      </c>
      <c r="BT588">
        <v>152</v>
      </c>
      <c r="BU588">
        <v>146</v>
      </c>
      <c r="BV588">
        <v>138</v>
      </c>
      <c r="BW588">
        <v>140</v>
      </c>
      <c r="BX588">
        <v>151</v>
      </c>
      <c r="BY588">
        <v>145</v>
      </c>
      <c r="BZ588">
        <v>146</v>
      </c>
      <c r="CA588">
        <v>142.75</v>
      </c>
      <c r="CB588">
        <v>143</v>
      </c>
      <c r="CC588">
        <v>4.3675601192598261</v>
      </c>
      <c r="CD588">
        <v>3.0595867735620497E-2</v>
      </c>
      <c r="CE588">
        <v>134</v>
      </c>
      <c r="CF588">
        <v>152</v>
      </c>
      <c r="CG588">
        <v>18</v>
      </c>
      <c r="CH588">
        <v>3</v>
      </c>
      <c r="CI588">
        <v>3</v>
      </c>
    </row>
    <row r="589" spans="1:87" x14ac:dyDescent="0.25">
      <c r="A589">
        <v>835</v>
      </c>
      <c r="B589">
        <v>404160</v>
      </c>
      <c r="C589" t="s">
        <v>1981</v>
      </c>
      <c r="D589" t="s">
        <v>1982</v>
      </c>
      <c r="E589" t="s">
        <v>1983</v>
      </c>
      <c r="F589">
        <v>63.1</v>
      </c>
      <c r="G589" t="s">
        <v>171</v>
      </c>
      <c r="H589">
        <v>63.1</v>
      </c>
      <c r="I589" t="s">
        <v>171</v>
      </c>
      <c r="J589">
        <v>63</v>
      </c>
      <c r="K589" t="s">
        <v>172</v>
      </c>
      <c r="L589" t="s">
        <v>131</v>
      </c>
      <c r="M589" t="s">
        <v>132</v>
      </c>
      <c r="N589">
        <v>113</v>
      </c>
      <c r="O589" t="s">
        <v>119</v>
      </c>
      <c r="P589">
        <v>11</v>
      </c>
      <c r="Q589" t="s">
        <v>95</v>
      </c>
      <c r="R589">
        <v>1</v>
      </c>
      <c r="S589" t="s">
        <v>96</v>
      </c>
      <c r="T589">
        <v>1</v>
      </c>
      <c r="U589" t="s">
        <v>97</v>
      </c>
      <c r="V589">
        <v>11</v>
      </c>
      <c r="W589" t="s">
        <v>97</v>
      </c>
      <c r="X589">
        <v>1</v>
      </c>
      <c r="Y589" t="s">
        <v>98</v>
      </c>
      <c r="Z589">
        <v>2021</v>
      </c>
      <c r="AA589">
        <v>2</v>
      </c>
      <c r="AB589">
        <v>14480000</v>
      </c>
      <c r="AC589">
        <v>12</v>
      </c>
      <c r="AD589" t="s">
        <v>104</v>
      </c>
      <c r="AE589" t="s">
        <v>85</v>
      </c>
      <c r="AF589" t="s">
        <v>356</v>
      </c>
      <c r="AG589" t="s">
        <v>123</v>
      </c>
      <c r="AH589" t="s">
        <v>175</v>
      </c>
      <c r="AI589">
        <v>57</v>
      </c>
      <c r="AJ589">
        <v>57</v>
      </c>
      <c r="AK589">
        <v>57</v>
      </c>
      <c r="AL589">
        <v>61</v>
      </c>
      <c r="AM589">
        <v>61</v>
      </c>
      <c r="AN589">
        <v>61</v>
      </c>
      <c r="AO589">
        <v>57</v>
      </c>
      <c r="AP589">
        <v>57</v>
      </c>
      <c r="AQ589">
        <v>57</v>
      </c>
      <c r="AR589">
        <v>59</v>
      </c>
      <c r="AS589">
        <v>59</v>
      </c>
      <c r="AT589">
        <v>59</v>
      </c>
      <c r="AU589">
        <v>65</v>
      </c>
      <c r="AV589">
        <v>65</v>
      </c>
      <c r="AW589">
        <v>65</v>
      </c>
      <c r="AX589">
        <v>65</v>
      </c>
      <c r="AY589">
        <v>65</v>
      </c>
      <c r="AZ589">
        <v>59</v>
      </c>
      <c r="BA589">
        <v>57</v>
      </c>
      <c r="BB589">
        <v>57</v>
      </c>
      <c r="BC589">
        <v>57</v>
      </c>
      <c r="BD589">
        <v>57</v>
      </c>
      <c r="BE589">
        <v>57</v>
      </c>
      <c r="BF589">
        <v>61</v>
      </c>
      <c r="BG589">
        <v>62</v>
      </c>
      <c r="BH589">
        <v>62</v>
      </c>
      <c r="BI589">
        <v>62</v>
      </c>
      <c r="BJ589">
        <v>64</v>
      </c>
      <c r="BK589">
        <v>62</v>
      </c>
      <c r="BL589">
        <v>66</v>
      </c>
      <c r="BM589">
        <v>66</v>
      </c>
      <c r="BN589">
        <v>64</v>
      </c>
      <c r="BO589">
        <v>61</v>
      </c>
      <c r="BP589">
        <v>59</v>
      </c>
      <c r="BQ589">
        <v>59</v>
      </c>
      <c r="BR589">
        <v>59</v>
      </c>
      <c r="BS589">
        <v>59</v>
      </c>
      <c r="BT589">
        <v>59</v>
      </c>
      <c r="BU589">
        <v>57</v>
      </c>
      <c r="BV589">
        <v>57</v>
      </c>
      <c r="BW589">
        <v>57</v>
      </c>
      <c r="BX589">
        <v>57</v>
      </c>
      <c r="BY589">
        <v>54</v>
      </c>
      <c r="BZ589">
        <v>55</v>
      </c>
      <c r="CA589">
        <v>59.840909090909093</v>
      </c>
      <c r="CB589">
        <v>59</v>
      </c>
      <c r="CC589">
        <v>3.2489224103928089</v>
      </c>
      <c r="CD589">
        <v>5.4292664662849821E-2</v>
      </c>
      <c r="CE589">
        <v>54</v>
      </c>
      <c r="CF589">
        <v>66</v>
      </c>
      <c r="CG589">
        <v>12</v>
      </c>
      <c r="CH589">
        <v>-2</v>
      </c>
      <c r="CI589">
        <v>2</v>
      </c>
    </row>
    <row r="590" spans="1:87" x14ac:dyDescent="0.25">
      <c r="A590">
        <v>836</v>
      </c>
      <c r="B590">
        <v>405315</v>
      </c>
      <c r="C590" t="s">
        <v>1984</v>
      </c>
      <c r="D590" t="s">
        <v>1985</v>
      </c>
      <c r="E590" t="s">
        <v>1986</v>
      </c>
      <c r="F590">
        <v>15.2</v>
      </c>
      <c r="G590" t="s">
        <v>1987</v>
      </c>
      <c r="H590">
        <v>15.2</v>
      </c>
      <c r="I590" t="s">
        <v>1987</v>
      </c>
      <c r="J590">
        <v>15</v>
      </c>
      <c r="K590" t="s">
        <v>1988</v>
      </c>
      <c r="L590" t="s">
        <v>100</v>
      </c>
      <c r="M590" t="s">
        <v>1034</v>
      </c>
      <c r="N590">
        <v>113</v>
      </c>
      <c r="O590" t="s">
        <v>119</v>
      </c>
      <c r="P590">
        <v>11</v>
      </c>
      <c r="Q590" t="s">
        <v>95</v>
      </c>
      <c r="R590">
        <v>1</v>
      </c>
      <c r="S590" t="s">
        <v>96</v>
      </c>
      <c r="T590">
        <v>13</v>
      </c>
      <c r="U590" t="s">
        <v>133</v>
      </c>
      <c r="V590">
        <v>12</v>
      </c>
      <c r="W590" t="s">
        <v>133</v>
      </c>
      <c r="X590">
        <v>1</v>
      </c>
      <c r="Y590" t="s">
        <v>98</v>
      </c>
      <c r="Z590">
        <v>2008</v>
      </c>
      <c r="AA590">
        <v>60</v>
      </c>
      <c r="AB590">
        <v>3626780000</v>
      </c>
      <c r="AC590">
        <v>50</v>
      </c>
      <c r="AD590" t="s">
        <v>120</v>
      </c>
      <c r="AE590" t="s">
        <v>164</v>
      </c>
      <c r="AF590" t="s">
        <v>333</v>
      </c>
      <c r="AG590" t="s">
        <v>136</v>
      </c>
      <c r="AH590" t="s">
        <v>124</v>
      </c>
      <c r="AI590">
        <v>148</v>
      </c>
      <c r="AJ590">
        <v>151</v>
      </c>
      <c r="AK590">
        <v>151</v>
      </c>
      <c r="AL590">
        <v>149</v>
      </c>
      <c r="AM590">
        <v>147</v>
      </c>
      <c r="AN590">
        <v>147</v>
      </c>
      <c r="AO590">
        <v>151</v>
      </c>
      <c r="AP590">
        <v>151</v>
      </c>
      <c r="AQ590">
        <v>151</v>
      </c>
      <c r="AR590">
        <v>152</v>
      </c>
      <c r="AS590">
        <v>153</v>
      </c>
      <c r="AT590">
        <v>153</v>
      </c>
      <c r="AU590">
        <v>150</v>
      </c>
      <c r="AV590">
        <v>151</v>
      </c>
      <c r="AW590">
        <v>66</v>
      </c>
      <c r="AX590">
        <v>152</v>
      </c>
      <c r="AY590">
        <v>153</v>
      </c>
      <c r="AZ590">
        <v>152</v>
      </c>
      <c r="BA590">
        <v>154</v>
      </c>
      <c r="BB590">
        <v>153</v>
      </c>
      <c r="BC590">
        <v>158</v>
      </c>
      <c r="BD590">
        <v>157</v>
      </c>
      <c r="BE590">
        <v>156</v>
      </c>
      <c r="BF590">
        <v>146</v>
      </c>
      <c r="BG590">
        <v>147</v>
      </c>
      <c r="BH590">
        <v>149</v>
      </c>
      <c r="BI590">
        <v>151</v>
      </c>
      <c r="BJ590">
        <v>153</v>
      </c>
      <c r="BK590">
        <v>154</v>
      </c>
      <c r="BL590">
        <v>155</v>
      </c>
      <c r="BM590">
        <v>154</v>
      </c>
      <c r="BN590">
        <v>151</v>
      </c>
      <c r="BO590">
        <v>151</v>
      </c>
      <c r="BP590">
        <v>152</v>
      </c>
      <c r="BQ590">
        <v>152</v>
      </c>
      <c r="BR590">
        <v>144</v>
      </c>
      <c r="BS590">
        <v>62</v>
      </c>
      <c r="BT590">
        <v>138</v>
      </c>
      <c r="BU590">
        <v>142</v>
      </c>
      <c r="BV590">
        <v>136</v>
      </c>
      <c r="BW590">
        <v>138</v>
      </c>
      <c r="BX590">
        <v>137</v>
      </c>
      <c r="BY590">
        <v>138</v>
      </c>
      <c r="BZ590">
        <v>138</v>
      </c>
      <c r="CA590">
        <v>145.31818181818181</v>
      </c>
      <c r="CB590">
        <v>151</v>
      </c>
      <c r="CC590">
        <v>18.814606803637311</v>
      </c>
      <c r="CD590">
        <v>0.12947180158899621</v>
      </c>
      <c r="CE590">
        <v>62</v>
      </c>
      <c r="CF590">
        <v>158</v>
      </c>
      <c r="CG590">
        <v>96</v>
      </c>
      <c r="CH590">
        <v>-10</v>
      </c>
      <c r="CI590">
        <v>10</v>
      </c>
    </row>
    <row r="591" spans="1:87" x14ac:dyDescent="0.25">
      <c r="A591">
        <v>838</v>
      </c>
      <c r="B591">
        <v>405770</v>
      </c>
      <c r="C591" t="s">
        <v>1989</v>
      </c>
      <c r="D591" t="s">
        <v>1990</v>
      </c>
      <c r="E591" t="s">
        <v>1991</v>
      </c>
      <c r="F591">
        <v>53.2</v>
      </c>
      <c r="G591" t="s">
        <v>775</v>
      </c>
      <c r="H591">
        <v>53.2</v>
      </c>
      <c r="I591" t="s">
        <v>775</v>
      </c>
      <c r="J591">
        <v>53</v>
      </c>
      <c r="K591" t="s">
        <v>776</v>
      </c>
      <c r="L591" t="s">
        <v>634</v>
      </c>
      <c r="M591" t="s">
        <v>635</v>
      </c>
      <c r="N591">
        <v>113</v>
      </c>
      <c r="O591" t="s">
        <v>119</v>
      </c>
      <c r="P591">
        <v>11</v>
      </c>
      <c r="Q591" t="s">
        <v>95</v>
      </c>
      <c r="R591">
        <v>1</v>
      </c>
      <c r="S591" t="s">
        <v>96</v>
      </c>
      <c r="T591">
        <v>19</v>
      </c>
      <c r="U591" t="s">
        <v>737</v>
      </c>
      <c r="V591">
        <v>20</v>
      </c>
      <c r="W591" t="s">
        <v>576</v>
      </c>
      <c r="X591">
        <v>2</v>
      </c>
      <c r="Y591" t="s">
        <v>255</v>
      </c>
      <c r="Z591">
        <v>2015</v>
      </c>
      <c r="AA591">
        <v>7</v>
      </c>
      <c r="AB591">
        <v>712380000</v>
      </c>
      <c r="AC591">
        <v>22</v>
      </c>
      <c r="AD591" t="s">
        <v>195</v>
      </c>
      <c r="AE591" t="s">
        <v>148</v>
      </c>
      <c r="AF591" t="s">
        <v>405</v>
      </c>
      <c r="AG591" t="s">
        <v>102</v>
      </c>
      <c r="AH591" t="s">
        <v>175</v>
      </c>
      <c r="AI591">
        <v>44</v>
      </c>
      <c r="AJ591">
        <v>44</v>
      </c>
      <c r="AK591">
        <v>44</v>
      </c>
      <c r="AL591">
        <v>44</v>
      </c>
      <c r="AM591">
        <v>44</v>
      </c>
      <c r="AN591">
        <v>44</v>
      </c>
      <c r="AO591">
        <v>44</v>
      </c>
      <c r="AP591">
        <v>44</v>
      </c>
      <c r="AQ591">
        <v>44</v>
      </c>
      <c r="AR591">
        <v>44</v>
      </c>
      <c r="AS591">
        <v>46</v>
      </c>
      <c r="AT591">
        <v>44</v>
      </c>
      <c r="AU591">
        <v>44</v>
      </c>
      <c r="AV591">
        <v>44</v>
      </c>
      <c r="AW591">
        <v>44</v>
      </c>
      <c r="AX591">
        <v>44</v>
      </c>
      <c r="AY591">
        <v>44</v>
      </c>
      <c r="AZ591">
        <v>44</v>
      </c>
      <c r="BA591">
        <v>44</v>
      </c>
      <c r="BB591">
        <v>44</v>
      </c>
      <c r="BC591">
        <v>44</v>
      </c>
      <c r="BD591">
        <v>44</v>
      </c>
      <c r="BE591">
        <v>44</v>
      </c>
      <c r="BF591">
        <v>44</v>
      </c>
      <c r="BG591">
        <v>45</v>
      </c>
      <c r="BH591">
        <v>47</v>
      </c>
      <c r="BI591">
        <v>47</v>
      </c>
      <c r="BJ591">
        <v>47</v>
      </c>
      <c r="BK591">
        <v>4</v>
      </c>
      <c r="BL591">
        <v>4</v>
      </c>
      <c r="BM591">
        <v>4</v>
      </c>
      <c r="BN591">
        <v>44</v>
      </c>
      <c r="BO591">
        <v>44</v>
      </c>
      <c r="BP591">
        <v>36</v>
      </c>
      <c r="BQ591">
        <v>36</v>
      </c>
      <c r="BR591">
        <v>36</v>
      </c>
      <c r="BS591">
        <v>37</v>
      </c>
      <c r="BT591">
        <v>39</v>
      </c>
      <c r="BU591">
        <v>74</v>
      </c>
      <c r="BV591">
        <v>74</v>
      </c>
      <c r="BW591">
        <v>75</v>
      </c>
      <c r="BX591">
        <v>77</v>
      </c>
      <c r="BY591">
        <v>77</v>
      </c>
      <c r="BZ591">
        <v>77</v>
      </c>
      <c r="CA591">
        <v>45.045454545454547</v>
      </c>
      <c r="CB591">
        <v>44</v>
      </c>
      <c r="CC591">
        <v>16.050725616365117</v>
      </c>
      <c r="CD591">
        <v>0.35632286938449298</v>
      </c>
      <c r="CE591">
        <v>4</v>
      </c>
      <c r="CF591">
        <v>77</v>
      </c>
      <c r="CG591">
        <v>73</v>
      </c>
      <c r="CH591">
        <v>33</v>
      </c>
      <c r="CI591">
        <v>33</v>
      </c>
    </row>
    <row r="592" spans="1:87" x14ac:dyDescent="0.25">
      <c r="A592">
        <v>839</v>
      </c>
      <c r="B592">
        <v>406134</v>
      </c>
      <c r="C592" t="s">
        <v>1992</v>
      </c>
      <c r="D592" t="s">
        <v>1993</v>
      </c>
      <c r="E592" t="s">
        <v>1994</v>
      </c>
      <c r="F592">
        <v>59.11</v>
      </c>
      <c r="G592" t="s">
        <v>1995</v>
      </c>
      <c r="H592">
        <v>59.1</v>
      </c>
      <c r="I592" t="s">
        <v>1689</v>
      </c>
      <c r="J592">
        <v>59</v>
      </c>
      <c r="K592" t="s">
        <v>1512</v>
      </c>
      <c r="L592" t="s">
        <v>92</v>
      </c>
      <c r="M592" t="s">
        <v>93</v>
      </c>
      <c r="N592">
        <v>231</v>
      </c>
      <c r="O592" t="s">
        <v>353</v>
      </c>
      <c r="P592">
        <v>23</v>
      </c>
      <c r="Q592" t="s">
        <v>354</v>
      </c>
      <c r="R592">
        <v>2</v>
      </c>
      <c r="S592" t="s">
        <v>355</v>
      </c>
      <c r="T592">
        <v>3</v>
      </c>
      <c r="U592" t="s">
        <v>554</v>
      </c>
      <c r="V592">
        <v>70</v>
      </c>
      <c r="W592" t="s">
        <v>267</v>
      </c>
      <c r="X592">
        <v>3</v>
      </c>
      <c r="Y592" t="s">
        <v>240</v>
      </c>
      <c r="Z592">
        <v>2016</v>
      </c>
      <c r="AB592">
        <v>12900000</v>
      </c>
      <c r="AC592">
        <v>0</v>
      </c>
      <c r="AD592" t="s">
        <v>147</v>
      </c>
      <c r="AE592" t="s">
        <v>85</v>
      </c>
      <c r="AF592" t="s">
        <v>356</v>
      </c>
      <c r="AG592" t="s">
        <v>233</v>
      </c>
      <c r="AH592" t="s">
        <v>144</v>
      </c>
      <c r="AI592">
        <v>132</v>
      </c>
      <c r="AJ592">
        <v>132</v>
      </c>
      <c r="AK592">
        <v>132</v>
      </c>
      <c r="AL592">
        <v>132</v>
      </c>
      <c r="AM592">
        <v>132</v>
      </c>
      <c r="AN592">
        <v>132</v>
      </c>
      <c r="AO592">
        <v>132</v>
      </c>
      <c r="AP592">
        <v>132</v>
      </c>
      <c r="AQ592">
        <v>132</v>
      </c>
      <c r="AR592">
        <v>132</v>
      </c>
      <c r="AS592">
        <v>140</v>
      </c>
      <c r="AT592">
        <v>140</v>
      </c>
      <c r="AU592">
        <v>140</v>
      </c>
      <c r="AV592">
        <v>141</v>
      </c>
      <c r="AW592">
        <v>141</v>
      </c>
      <c r="AX592">
        <v>140</v>
      </c>
      <c r="AY592">
        <v>141</v>
      </c>
      <c r="AZ592">
        <v>139</v>
      </c>
      <c r="BA592">
        <v>140</v>
      </c>
      <c r="BB592">
        <v>140</v>
      </c>
      <c r="BC592">
        <v>141</v>
      </c>
      <c r="BD592">
        <v>141</v>
      </c>
      <c r="BE592">
        <v>140</v>
      </c>
      <c r="BF592">
        <v>140</v>
      </c>
      <c r="BG592">
        <v>140</v>
      </c>
      <c r="BH592">
        <v>140</v>
      </c>
      <c r="BI592">
        <v>140</v>
      </c>
      <c r="BJ592">
        <v>140</v>
      </c>
      <c r="BK592">
        <v>140</v>
      </c>
      <c r="BL592">
        <v>140</v>
      </c>
      <c r="BM592">
        <v>140</v>
      </c>
      <c r="BN592">
        <v>140</v>
      </c>
      <c r="BO592">
        <v>140</v>
      </c>
      <c r="BP592">
        <v>140</v>
      </c>
      <c r="BQ592">
        <v>139</v>
      </c>
      <c r="BR592">
        <v>140</v>
      </c>
      <c r="BS592">
        <v>140</v>
      </c>
      <c r="BT592">
        <v>139</v>
      </c>
      <c r="BU592">
        <v>140</v>
      </c>
      <c r="BV592">
        <v>149</v>
      </c>
      <c r="BW592">
        <v>139</v>
      </c>
      <c r="BX592">
        <v>139</v>
      </c>
      <c r="BY592">
        <v>139</v>
      </c>
      <c r="BZ592">
        <v>139</v>
      </c>
      <c r="CA592">
        <v>138.34090909090909</v>
      </c>
      <c r="CB592">
        <v>140</v>
      </c>
      <c r="CC592">
        <v>3.7722560137673367</v>
      </c>
      <c r="CD592">
        <v>2.7267827272180519E-2</v>
      </c>
      <c r="CE592">
        <v>132</v>
      </c>
      <c r="CF592">
        <v>149</v>
      </c>
      <c r="CG592">
        <v>17</v>
      </c>
      <c r="CH592">
        <v>7</v>
      </c>
      <c r="CI592">
        <v>7</v>
      </c>
    </row>
    <row r="593" spans="1:87" x14ac:dyDescent="0.25">
      <c r="A593">
        <v>840</v>
      </c>
      <c r="B593">
        <v>406216</v>
      </c>
      <c r="C593" t="s">
        <v>1996</v>
      </c>
      <c r="D593" t="s">
        <v>1997</v>
      </c>
      <c r="E593" t="s">
        <v>1998</v>
      </c>
      <c r="F593">
        <v>47.63</v>
      </c>
      <c r="G593" t="s">
        <v>1003</v>
      </c>
      <c r="H593">
        <v>47.6</v>
      </c>
      <c r="I593" t="s">
        <v>327</v>
      </c>
      <c r="J593">
        <v>47</v>
      </c>
      <c r="K593" t="s">
        <v>280</v>
      </c>
      <c r="L593" t="s">
        <v>281</v>
      </c>
      <c r="M593" t="s">
        <v>282</v>
      </c>
      <c r="N593">
        <v>113</v>
      </c>
      <c r="O593" t="s">
        <v>119</v>
      </c>
      <c r="P593">
        <v>11</v>
      </c>
      <c r="Q593" t="s">
        <v>95</v>
      </c>
      <c r="R593">
        <v>1</v>
      </c>
      <c r="S593" t="s">
        <v>96</v>
      </c>
      <c r="T593">
        <v>13</v>
      </c>
      <c r="U593" t="s">
        <v>133</v>
      </c>
      <c r="V593">
        <v>12</v>
      </c>
      <c r="W593" t="s">
        <v>133</v>
      </c>
      <c r="X593">
        <v>1</v>
      </c>
      <c r="Y593" t="s">
        <v>98</v>
      </c>
      <c r="Z593">
        <v>2012</v>
      </c>
      <c r="AA593">
        <v>1</v>
      </c>
      <c r="AB593">
        <v>63470000</v>
      </c>
      <c r="AC593">
        <v>11</v>
      </c>
      <c r="AD593" t="s">
        <v>85</v>
      </c>
      <c r="AE593" t="s">
        <v>110</v>
      </c>
      <c r="AF593" t="s">
        <v>174</v>
      </c>
      <c r="AG593" t="s">
        <v>102</v>
      </c>
      <c r="AH593" t="s">
        <v>175</v>
      </c>
      <c r="AI593">
        <v>13</v>
      </c>
      <c r="AJ593">
        <v>13</v>
      </c>
      <c r="AK593">
        <v>13</v>
      </c>
      <c r="AL593">
        <v>13</v>
      </c>
      <c r="AM593">
        <v>13</v>
      </c>
      <c r="AN593">
        <v>13</v>
      </c>
      <c r="AO593">
        <v>13</v>
      </c>
      <c r="AP593">
        <v>13</v>
      </c>
      <c r="AQ593">
        <v>13</v>
      </c>
      <c r="AR593">
        <v>13</v>
      </c>
      <c r="AS593">
        <v>13</v>
      </c>
      <c r="AT593">
        <v>13</v>
      </c>
      <c r="AU593">
        <v>14</v>
      </c>
      <c r="AV593">
        <v>13</v>
      </c>
      <c r="AW593">
        <v>13</v>
      </c>
      <c r="AX593">
        <v>13</v>
      </c>
      <c r="AY593">
        <v>14</v>
      </c>
      <c r="AZ593">
        <v>14</v>
      </c>
      <c r="BA593">
        <v>15</v>
      </c>
      <c r="BB593">
        <v>14</v>
      </c>
      <c r="BC593">
        <v>14</v>
      </c>
      <c r="BD593">
        <v>14</v>
      </c>
      <c r="BE593">
        <v>14</v>
      </c>
      <c r="BF593">
        <v>14</v>
      </c>
      <c r="BG593">
        <v>14</v>
      </c>
      <c r="BH593">
        <v>14</v>
      </c>
      <c r="BI593">
        <v>14</v>
      </c>
      <c r="BJ593">
        <v>14</v>
      </c>
      <c r="BK593">
        <v>14</v>
      </c>
      <c r="BL593">
        <v>14</v>
      </c>
      <c r="BM593">
        <v>14</v>
      </c>
      <c r="BN593">
        <v>14</v>
      </c>
      <c r="BO593">
        <v>14</v>
      </c>
      <c r="BP593">
        <v>14</v>
      </c>
      <c r="BQ593">
        <v>15</v>
      </c>
      <c r="BR593">
        <v>15</v>
      </c>
      <c r="BS593">
        <v>15</v>
      </c>
      <c r="BT593">
        <v>15</v>
      </c>
      <c r="BU593">
        <v>15</v>
      </c>
      <c r="BV593">
        <v>15</v>
      </c>
      <c r="BW593">
        <v>15</v>
      </c>
      <c r="BX593">
        <v>15</v>
      </c>
      <c r="BY593">
        <v>16</v>
      </c>
      <c r="BZ593">
        <v>16</v>
      </c>
      <c r="CA593">
        <v>13.954545454545455</v>
      </c>
      <c r="CB593">
        <v>14</v>
      </c>
      <c r="CC593">
        <v>0.86143594167341675</v>
      </c>
      <c r="CD593">
        <v>6.1731565852818138E-2</v>
      </c>
      <c r="CE593">
        <v>13</v>
      </c>
      <c r="CF593">
        <v>16</v>
      </c>
      <c r="CG593">
        <v>3</v>
      </c>
      <c r="CH593">
        <v>3</v>
      </c>
      <c r="CI593">
        <v>3</v>
      </c>
    </row>
    <row r="594" spans="1:87" x14ac:dyDescent="0.25">
      <c r="A594">
        <v>841</v>
      </c>
      <c r="B594">
        <v>406265</v>
      </c>
      <c r="C594" t="s">
        <v>1999</v>
      </c>
      <c r="D594" t="s">
        <v>2000</v>
      </c>
      <c r="E594" t="s">
        <v>2001</v>
      </c>
      <c r="F594">
        <v>74.2</v>
      </c>
      <c r="G594" t="s">
        <v>2002</v>
      </c>
      <c r="H594">
        <v>74.2</v>
      </c>
      <c r="I594" t="s">
        <v>2002</v>
      </c>
      <c r="J594">
        <v>74</v>
      </c>
      <c r="K594" t="s">
        <v>1792</v>
      </c>
      <c r="L594" t="s">
        <v>117</v>
      </c>
      <c r="M594" t="s">
        <v>118</v>
      </c>
      <c r="N594">
        <v>113</v>
      </c>
      <c r="O594" t="s">
        <v>119</v>
      </c>
      <c r="P594">
        <v>11</v>
      </c>
      <c r="Q594" t="s">
        <v>95</v>
      </c>
      <c r="R594">
        <v>1</v>
      </c>
      <c r="S594" t="s">
        <v>96</v>
      </c>
      <c r="T594">
        <v>2</v>
      </c>
      <c r="U594" t="s">
        <v>349</v>
      </c>
      <c r="V594">
        <v>40</v>
      </c>
      <c r="W594" t="s">
        <v>254</v>
      </c>
      <c r="X594">
        <v>2</v>
      </c>
      <c r="Y594" t="s">
        <v>255</v>
      </c>
      <c r="Z594">
        <v>1996</v>
      </c>
      <c r="AA594">
        <v>36</v>
      </c>
      <c r="AB594">
        <v>5231660000</v>
      </c>
      <c r="AC594">
        <v>40</v>
      </c>
      <c r="AD594" t="s">
        <v>283</v>
      </c>
      <c r="AE594" t="s">
        <v>155</v>
      </c>
      <c r="AF594" t="s">
        <v>156</v>
      </c>
      <c r="AG594" t="s">
        <v>157</v>
      </c>
      <c r="AH594" t="s">
        <v>124</v>
      </c>
      <c r="AI594">
        <v>71</v>
      </c>
      <c r="AJ594">
        <v>69</v>
      </c>
      <c r="AK594">
        <v>69</v>
      </c>
      <c r="AL594">
        <v>75</v>
      </c>
      <c r="AM594">
        <v>71</v>
      </c>
      <c r="AN594">
        <v>76</v>
      </c>
      <c r="AO594">
        <v>76</v>
      </c>
      <c r="AP594">
        <v>77</v>
      </c>
      <c r="AQ594">
        <v>71</v>
      </c>
      <c r="AR594">
        <v>79</v>
      </c>
      <c r="AS594">
        <v>82</v>
      </c>
      <c r="AT594">
        <v>116</v>
      </c>
      <c r="AU594">
        <v>118</v>
      </c>
      <c r="AV594">
        <v>108</v>
      </c>
      <c r="AW594">
        <v>113</v>
      </c>
      <c r="AX594">
        <v>98</v>
      </c>
      <c r="AY594">
        <v>115</v>
      </c>
      <c r="AZ594">
        <v>108</v>
      </c>
      <c r="BA594">
        <v>103</v>
      </c>
      <c r="BB594">
        <v>144</v>
      </c>
      <c r="BC594">
        <v>113</v>
      </c>
      <c r="BD594">
        <v>125</v>
      </c>
      <c r="BE594">
        <v>129</v>
      </c>
      <c r="BF594">
        <v>172</v>
      </c>
      <c r="BG594">
        <v>177</v>
      </c>
      <c r="BH594">
        <v>216</v>
      </c>
      <c r="BI594">
        <v>184</v>
      </c>
      <c r="BJ594">
        <v>186</v>
      </c>
      <c r="BK594">
        <v>173</v>
      </c>
      <c r="BL594">
        <v>166</v>
      </c>
      <c r="BM594">
        <v>173</v>
      </c>
      <c r="BN594">
        <v>148</v>
      </c>
      <c r="BO594">
        <v>139</v>
      </c>
      <c r="BP594">
        <v>139</v>
      </c>
      <c r="BQ594">
        <v>133</v>
      </c>
      <c r="BR594">
        <v>123</v>
      </c>
      <c r="BS594">
        <v>142</v>
      </c>
      <c r="BT594">
        <v>161</v>
      </c>
      <c r="BU594">
        <v>158</v>
      </c>
      <c r="BV594">
        <v>136</v>
      </c>
      <c r="BW594">
        <v>161</v>
      </c>
      <c r="BX594">
        <v>152</v>
      </c>
      <c r="BY594">
        <v>154</v>
      </c>
      <c r="BZ594">
        <v>161</v>
      </c>
      <c r="CA594">
        <v>126.36363636363637</v>
      </c>
      <c r="CB594">
        <v>127</v>
      </c>
      <c r="CC594">
        <v>39.125968839533364</v>
      </c>
      <c r="CD594">
        <v>0.30962996923371722</v>
      </c>
      <c r="CE594">
        <v>69</v>
      </c>
      <c r="CF594">
        <v>216</v>
      </c>
      <c r="CG594">
        <v>147</v>
      </c>
      <c r="CH594">
        <v>90</v>
      </c>
      <c r="CI594">
        <v>90</v>
      </c>
    </row>
    <row r="595" spans="1:87" x14ac:dyDescent="0.25">
      <c r="A595">
        <v>844</v>
      </c>
      <c r="B595">
        <v>407132</v>
      </c>
      <c r="C595" t="s">
        <v>2003</v>
      </c>
      <c r="D595" t="s">
        <v>2004</v>
      </c>
      <c r="E595" t="s">
        <v>2005</v>
      </c>
      <c r="F595">
        <v>94.99</v>
      </c>
      <c r="G595" t="s">
        <v>494</v>
      </c>
      <c r="H595">
        <v>94.9</v>
      </c>
      <c r="I595" t="s">
        <v>495</v>
      </c>
      <c r="J595">
        <v>94</v>
      </c>
      <c r="K595" t="s">
        <v>496</v>
      </c>
      <c r="L595" t="s">
        <v>497</v>
      </c>
      <c r="M595" t="s">
        <v>498</v>
      </c>
      <c r="N595">
        <v>569</v>
      </c>
      <c r="O595" t="s">
        <v>499</v>
      </c>
      <c r="P595">
        <v>56</v>
      </c>
      <c r="Q595" t="s">
        <v>265</v>
      </c>
      <c r="R595">
        <v>5</v>
      </c>
      <c r="S595" t="s">
        <v>143</v>
      </c>
      <c r="T595">
        <v>3</v>
      </c>
      <c r="U595" t="s">
        <v>554</v>
      </c>
      <c r="V595">
        <v>70</v>
      </c>
      <c r="W595" t="s">
        <v>267</v>
      </c>
      <c r="X595">
        <v>3</v>
      </c>
      <c r="Y595" t="s">
        <v>240</v>
      </c>
      <c r="Z595">
        <v>2009</v>
      </c>
      <c r="AA595">
        <v>30</v>
      </c>
      <c r="AC595">
        <v>40</v>
      </c>
      <c r="AD595" t="s">
        <v>283</v>
      </c>
      <c r="AE595" t="s">
        <v>146</v>
      </c>
      <c r="AF595" t="s">
        <v>147</v>
      </c>
      <c r="AG595" t="s">
        <v>136</v>
      </c>
      <c r="AH595" t="s">
        <v>144</v>
      </c>
      <c r="AI595">
        <v>8</v>
      </c>
      <c r="AJ595">
        <v>8</v>
      </c>
      <c r="AK595">
        <v>8</v>
      </c>
      <c r="AL595">
        <v>8</v>
      </c>
      <c r="AM595">
        <v>8</v>
      </c>
      <c r="AN595">
        <v>8</v>
      </c>
      <c r="AO595">
        <v>8</v>
      </c>
      <c r="AP595">
        <v>8</v>
      </c>
      <c r="AQ595">
        <v>8</v>
      </c>
      <c r="AR595">
        <v>8</v>
      </c>
      <c r="AS595">
        <v>8</v>
      </c>
      <c r="AT595">
        <v>8</v>
      </c>
      <c r="AU595">
        <v>8</v>
      </c>
      <c r="AV595">
        <v>8</v>
      </c>
      <c r="AW595">
        <v>8</v>
      </c>
      <c r="AX595">
        <v>8</v>
      </c>
      <c r="AY595">
        <v>8</v>
      </c>
      <c r="AZ595">
        <v>8</v>
      </c>
      <c r="BA595">
        <v>8</v>
      </c>
      <c r="BB595">
        <v>8</v>
      </c>
      <c r="BC595">
        <v>8</v>
      </c>
      <c r="BD595">
        <v>8</v>
      </c>
      <c r="BE595">
        <v>8</v>
      </c>
      <c r="BF595">
        <v>8</v>
      </c>
      <c r="BG595">
        <v>8</v>
      </c>
      <c r="BH595">
        <v>8</v>
      </c>
      <c r="BI595">
        <v>8</v>
      </c>
      <c r="BJ595">
        <v>8</v>
      </c>
      <c r="BK595">
        <v>8</v>
      </c>
      <c r="BL595">
        <v>8</v>
      </c>
      <c r="BM595">
        <v>8</v>
      </c>
      <c r="BN595">
        <v>8</v>
      </c>
      <c r="BO595">
        <v>16</v>
      </c>
      <c r="BP595">
        <v>16</v>
      </c>
      <c r="BQ595">
        <v>8</v>
      </c>
      <c r="BR595">
        <v>16</v>
      </c>
      <c r="BS595">
        <v>16</v>
      </c>
      <c r="BT595">
        <v>16</v>
      </c>
      <c r="BU595">
        <v>16</v>
      </c>
      <c r="BV595">
        <v>16</v>
      </c>
      <c r="BW595">
        <v>16</v>
      </c>
      <c r="BX595">
        <v>20</v>
      </c>
      <c r="BY595">
        <v>16</v>
      </c>
      <c r="BZ595">
        <v>16</v>
      </c>
      <c r="CA595">
        <v>10.09090909090909</v>
      </c>
      <c r="CB595">
        <v>8</v>
      </c>
      <c r="CC595">
        <v>3.7093106099173836</v>
      </c>
      <c r="CD595">
        <v>0.36758933972154256</v>
      </c>
      <c r="CE595">
        <v>8</v>
      </c>
      <c r="CF595">
        <v>20</v>
      </c>
      <c r="CG595">
        <v>12</v>
      </c>
      <c r="CH595">
        <v>8</v>
      </c>
      <c r="CI595">
        <v>8</v>
      </c>
    </row>
    <row r="596" spans="1:87" x14ac:dyDescent="0.25">
      <c r="A596">
        <v>846</v>
      </c>
      <c r="B596">
        <v>407209</v>
      </c>
      <c r="C596" t="s">
        <v>2006</v>
      </c>
      <c r="D596" t="s">
        <v>2007</v>
      </c>
      <c r="E596" t="s">
        <v>2008</v>
      </c>
      <c r="F596">
        <v>47.69</v>
      </c>
      <c r="G596" t="s">
        <v>2009</v>
      </c>
      <c r="H596">
        <v>47.6</v>
      </c>
      <c r="I596" t="s">
        <v>327</v>
      </c>
      <c r="J596">
        <v>47</v>
      </c>
      <c r="K596" t="s">
        <v>280</v>
      </c>
      <c r="L596" t="s">
        <v>281</v>
      </c>
      <c r="M596" t="s">
        <v>282</v>
      </c>
      <c r="N596">
        <v>113</v>
      </c>
      <c r="O596" t="s">
        <v>119</v>
      </c>
      <c r="P596">
        <v>11</v>
      </c>
      <c r="Q596" t="s">
        <v>95</v>
      </c>
      <c r="R596">
        <v>1</v>
      </c>
      <c r="S596" t="s">
        <v>96</v>
      </c>
      <c r="T596">
        <v>1</v>
      </c>
      <c r="U596" t="s">
        <v>97</v>
      </c>
      <c r="V596">
        <v>11</v>
      </c>
      <c r="W596" t="s">
        <v>97</v>
      </c>
      <c r="X596">
        <v>1</v>
      </c>
      <c r="Y596" t="s">
        <v>98</v>
      </c>
      <c r="Z596">
        <v>2016</v>
      </c>
      <c r="AA596">
        <v>12</v>
      </c>
      <c r="AB596">
        <v>299560000</v>
      </c>
      <c r="AC596">
        <v>30</v>
      </c>
      <c r="AD596" t="s">
        <v>134</v>
      </c>
      <c r="AE596" t="s">
        <v>110</v>
      </c>
      <c r="AF596" t="s">
        <v>174</v>
      </c>
      <c r="AG596" t="s">
        <v>233</v>
      </c>
      <c r="AH596" t="s">
        <v>137</v>
      </c>
      <c r="AI596">
        <v>117</v>
      </c>
      <c r="AJ596">
        <v>118</v>
      </c>
      <c r="AK596">
        <v>116</v>
      </c>
      <c r="AL596">
        <v>101</v>
      </c>
      <c r="AM596">
        <v>99</v>
      </c>
      <c r="AN596">
        <v>101</v>
      </c>
      <c r="AO596">
        <v>102</v>
      </c>
      <c r="AP596">
        <v>103</v>
      </c>
      <c r="AQ596">
        <v>103</v>
      </c>
      <c r="AR596">
        <v>100</v>
      </c>
      <c r="AS596">
        <v>102</v>
      </c>
      <c r="AT596">
        <v>100</v>
      </c>
      <c r="AU596">
        <v>101</v>
      </c>
      <c r="AV596">
        <v>101</v>
      </c>
      <c r="AW596">
        <v>100</v>
      </c>
      <c r="AX596">
        <v>103</v>
      </c>
      <c r="AY596">
        <v>102</v>
      </c>
      <c r="AZ596">
        <v>103</v>
      </c>
      <c r="BA596">
        <v>104</v>
      </c>
      <c r="BB596">
        <v>100</v>
      </c>
      <c r="BC596">
        <v>101</v>
      </c>
      <c r="BD596">
        <v>101</v>
      </c>
      <c r="BE596">
        <v>98</v>
      </c>
      <c r="BF596">
        <v>99</v>
      </c>
      <c r="BG596">
        <v>102</v>
      </c>
      <c r="BH596">
        <v>101</v>
      </c>
      <c r="BI596">
        <v>102</v>
      </c>
      <c r="BJ596">
        <v>101</v>
      </c>
      <c r="BK596">
        <v>101</v>
      </c>
      <c r="BL596">
        <v>102</v>
      </c>
      <c r="BM596">
        <v>102</v>
      </c>
      <c r="BN596">
        <v>103</v>
      </c>
      <c r="BO596">
        <v>105</v>
      </c>
      <c r="BP596">
        <v>104</v>
      </c>
      <c r="BQ596">
        <v>99</v>
      </c>
      <c r="BR596">
        <v>104</v>
      </c>
      <c r="BS596">
        <v>105</v>
      </c>
      <c r="BT596">
        <v>102</v>
      </c>
      <c r="BU596">
        <v>101</v>
      </c>
      <c r="BV596">
        <v>104</v>
      </c>
      <c r="BW596">
        <v>100</v>
      </c>
      <c r="BX596">
        <v>102</v>
      </c>
      <c r="BY596">
        <v>101</v>
      </c>
      <c r="BZ596">
        <v>106</v>
      </c>
      <c r="CA596">
        <v>102.77272727272728</v>
      </c>
      <c r="CB596">
        <v>102</v>
      </c>
      <c r="CC596">
        <v>4.2583086300791262</v>
      </c>
      <c r="CD596">
        <v>4.1434228156453236E-2</v>
      </c>
      <c r="CE596">
        <v>98</v>
      </c>
      <c r="CF596">
        <v>118</v>
      </c>
      <c r="CG596">
        <v>20</v>
      </c>
      <c r="CH596">
        <v>-11</v>
      </c>
      <c r="CI596">
        <v>11</v>
      </c>
    </row>
    <row r="597" spans="1:87" x14ac:dyDescent="0.25">
      <c r="A597">
        <v>849</v>
      </c>
      <c r="B597">
        <v>407480</v>
      </c>
      <c r="C597" t="s">
        <v>2010</v>
      </c>
      <c r="D597" t="s">
        <v>2011</v>
      </c>
      <c r="E597" t="s">
        <v>2012</v>
      </c>
      <c r="F597">
        <v>72.099999999999994</v>
      </c>
      <c r="G597" t="s">
        <v>507</v>
      </c>
      <c r="H597">
        <v>72.099999999999994</v>
      </c>
      <c r="I597" t="s">
        <v>507</v>
      </c>
      <c r="J597">
        <v>72</v>
      </c>
      <c r="K597" t="s">
        <v>508</v>
      </c>
      <c r="L597" t="s">
        <v>117</v>
      </c>
      <c r="M597" t="s">
        <v>118</v>
      </c>
      <c r="N597">
        <v>113</v>
      </c>
      <c r="O597" t="s">
        <v>119</v>
      </c>
      <c r="P597">
        <v>11</v>
      </c>
      <c r="Q597" t="s">
        <v>95</v>
      </c>
      <c r="R597">
        <v>1</v>
      </c>
      <c r="S597" t="s">
        <v>96</v>
      </c>
      <c r="T597">
        <v>1</v>
      </c>
      <c r="U597" t="s">
        <v>97</v>
      </c>
      <c r="V597">
        <v>11</v>
      </c>
      <c r="W597" t="s">
        <v>97</v>
      </c>
      <c r="X597">
        <v>1</v>
      </c>
      <c r="Y597" t="s">
        <v>98</v>
      </c>
      <c r="Z597">
        <v>2017</v>
      </c>
      <c r="AA597">
        <v>20</v>
      </c>
      <c r="AB597">
        <v>617100000</v>
      </c>
      <c r="AC597">
        <v>40</v>
      </c>
      <c r="AD597" t="s">
        <v>283</v>
      </c>
      <c r="AE597" t="s">
        <v>121</v>
      </c>
      <c r="AF597" t="s">
        <v>122</v>
      </c>
      <c r="AG597" t="s">
        <v>233</v>
      </c>
      <c r="AH597" t="s">
        <v>137</v>
      </c>
      <c r="AI597">
        <v>130</v>
      </c>
      <c r="AJ597">
        <v>128</v>
      </c>
      <c r="AK597">
        <v>128</v>
      </c>
      <c r="AL597">
        <v>80</v>
      </c>
      <c r="AM597">
        <v>80</v>
      </c>
      <c r="AN597">
        <v>80</v>
      </c>
      <c r="AO597">
        <v>80</v>
      </c>
      <c r="AP597">
        <v>82</v>
      </c>
      <c r="AQ597">
        <v>82</v>
      </c>
      <c r="AR597">
        <v>82</v>
      </c>
      <c r="AS597">
        <v>75</v>
      </c>
      <c r="AT597">
        <v>75</v>
      </c>
      <c r="AU597">
        <v>75</v>
      </c>
      <c r="AV597">
        <v>75</v>
      </c>
      <c r="AW597">
        <v>73</v>
      </c>
      <c r="AX597">
        <v>73</v>
      </c>
      <c r="AY597">
        <v>73</v>
      </c>
      <c r="AZ597">
        <v>73</v>
      </c>
      <c r="BA597">
        <v>73</v>
      </c>
      <c r="BB597">
        <v>67</v>
      </c>
      <c r="BC597">
        <v>61</v>
      </c>
      <c r="BD597">
        <v>61</v>
      </c>
      <c r="BE597">
        <v>62</v>
      </c>
      <c r="BF597">
        <v>62</v>
      </c>
      <c r="BG597">
        <v>61</v>
      </c>
      <c r="BH597">
        <v>61</v>
      </c>
      <c r="BI597">
        <v>66</v>
      </c>
      <c r="BJ597">
        <v>66</v>
      </c>
      <c r="BK597">
        <v>68</v>
      </c>
      <c r="BL597">
        <v>68</v>
      </c>
      <c r="BM597">
        <v>68</v>
      </c>
      <c r="BN597">
        <v>67</v>
      </c>
      <c r="BO597">
        <v>67</v>
      </c>
      <c r="BP597">
        <v>65</v>
      </c>
      <c r="BQ597">
        <v>64</v>
      </c>
      <c r="BR597">
        <v>60</v>
      </c>
      <c r="BS597">
        <v>54</v>
      </c>
      <c r="BT597">
        <v>54</v>
      </c>
      <c r="BU597">
        <v>54</v>
      </c>
      <c r="BV597">
        <v>48</v>
      </c>
      <c r="BW597">
        <v>48</v>
      </c>
      <c r="BX597">
        <v>48</v>
      </c>
      <c r="BY597">
        <v>48</v>
      </c>
      <c r="BZ597">
        <v>48</v>
      </c>
      <c r="CA597">
        <v>70.75</v>
      </c>
      <c r="CB597">
        <v>67.5</v>
      </c>
      <c r="CC597">
        <v>18.771731592390303</v>
      </c>
      <c r="CD597">
        <v>0.26532482816099368</v>
      </c>
      <c r="CE597">
        <v>48</v>
      </c>
      <c r="CF597">
        <v>130</v>
      </c>
      <c r="CG597">
        <v>82</v>
      </c>
      <c r="CH597">
        <v>-82</v>
      </c>
      <c r="CI597">
        <v>82</v>
      </c>
    </row>
    <row r="598" spans="1:87" x14ac:dyDescent="0.25">
      <c r="A598">
        <v>851</v>
      </c>
      <c r="B598">
        <v>407782</v>
      </c>
      <c r="C598" t="s">
        <v>2013</v>
      </c>
      <c r="D598" t="s">
        <v>2014</v>
      </c>
      <c r="E598" t="s">
        <v>2015</v>
      </c>
      <c r="F598">
        <v>56.11</v>
      </c>
      <c r="G598" t="s">
        <v>1086</v>
      </c>
      <c r="H598">
        <v>56.1</v>
      </c>
      <c r="I598" t="s">
        <v>1087</v>
      </c>
      <c r="J598">
        <v>56</v>
      </c>
      <c r="K598" t="s">
        <v>875</v>
      </c>
      <c r="L598" t="s">
        <v>770</v>
      </c>
      <c r="M598" t="s">
        <v>771</v>
      </c>
      <c r="N598">
        <v>113</v>
      </c>
      <c r="O598" t="s">
        <v>119</v>
      </c>
      <c r="P598">
        <v>11</v>
      </c>
      <c r="Q598" t="s">
        <v>95</v>
      </c>
      <c r="R598">
        <v>1</v>
      </c>
      <c r="S598" t="s">
        <v>96</v>
      </c>
      <c r="T598">
        <v>1</v>
      </c>
      <c r="U598" t="s">
        <v>97</v>
      </c>
      <c r="V598">
        <v>11</v>
      </c>
      <c r="W598" t="s">
        <v>97</v>
      </c>
      <c r="X598">
        <v>1</v>
      </c>
      <c r="Y598" t="s">
        <v>98</v>
      </c>
      <c r="Z598">
        <v>2005</v>
      </c>
      <c r="AA598">
        <v>230</v>
      </c>
      <c r="AB598">
        <v>9183100000</v>
      </c>
      <c r="AC598">
        <v>70</v>
      </c>
      <c r="AD598" t="s">
        <v>287</v>
      </c>
      <c r="AE598" t="s">
        <v>214</v>
      </c>
      <c r="AF598" t="s">
        <v>215</v>
      </c>
      <c r="AG598" t="s">
        <v>196</v>
      </c>
      <c r="AH598" t="s">
        <v>124</v>
      </c>
      <c r="AI598">
        <v>29</v>
      </c>
      <c r="AJ598">
        <v>29</v>
      </c>
      <c r="AK598">
        <v>29</v>
      </c>
      <c r="AL598">
        <v>29</v>
      </c>
      <c r="AM598">
        <v>29</v>
      </c>
      <c r="AN598">
        <v>30</v>
      </c>
      <c r="AO598">
        <v>30</v>
      </c>
      <c r="AP598">
        <v>30</v>
      </c>
      <c r="AQ598">
        <v>30</v>
      </c>
      <c r="AR598">
        <v>30</v>
      </c>
      <c r="AS598">
        <v>30</v>
      </c>
      <c r="AT598">
        <v>30</v>
      </c>
      <c r="AU598">
        <v>30</v>
      </c>
      <c r="AV598">
        <v>30</v>
      </c>
      <c r="AW598">
        <v>30</v>
      </c>
      <c r="AX598">
        <v>30</v>
      </c>
      <c r="AY598">
        <v>30</v>
      </c>
      <c r="AZ598">
        <v>30</v>
      </c>
      <c r="BA598">
        <v>30</v>
      </c>
      <c r="BB598">
        <v>30</v>
      </c>
      <c r="BC598">
        <v>30</v>
      </c>
      <c r="BD598">
        <v>30</v>
      </c>
      <c r="BE598">
        <v>30</v>
      </c>
      <c r="BF598">
        <v>30</v>
      </c>
      <c r="BG598">
        <v>30</v>
      </c>
      <c r="BH598">
        <v>30</v>
      </c>
      <c r="BI598">
        <v>30</v>
      </c>
      <c r="BJ598">
        <v>30</v>
      </c>
      <c r="BK598">
        <v>30</v>
      </c>
      <c r="BL598">
        <v>30</v>
      </c>
      <c r="BM598">
        <v>30</v>
      </c>
      <c r="BN598">
        <v>30</v>
      </c>
      <c r="BO598">
        <v>30</v>
      </c>
      <c r="BP598">
        <v>30</v>
      </c>
      <c r="BQ598">
        <v>30</v>
      </c>
      <c r="BR598">
        <v>30</v>
      </c>
      <c r="BS598">
        <v>14</v>
      </c>
      <c r="BT598">
        <v>30</v>
      </c>
      <c r="BU598">
        <v>30</v>
      </c>
      <c r="BV598">
        <v>30</v>
      </c>
      <c r="BW598">
        <v>30</v>
      </c>
      <c r="BX598">
        <v>30</v>
      </c>
      <c r="BY598">
        <v>30</v>
      </c>
      <c r="BZ598">
        <v>30</v>
      </c>
      <c r="CA598">
        <v>29.522727272727273</v>
      </c>
      <c r="CB598">
        <v>30</v>
      </c>
      <c r="CC598">
        <v>2.4159223416946505</v>
      </c>
      <c r="CD598">
        <v>8.1832627432305322E-2</v>
      </c>
      <c r="CE598">
        <v>14</v>
      </c>
      <c r="CF598">
        <v>30</v>
      </c>
      <c r="CG598">
        <v>16</v>
      </c>
      <c r="CH598">
        <v>1</v>
      </c>
      <c r="CI598">
        <v>1</v>
      </c>
    </row>
    <row r="599" spans="1:87" x14ac:dyDescent="0.25">
      <c r="A599">
        <v>852</v>
      </c>
      <c r="B599">
        <v>407811</v>
      </c>
      <c r="C599" t="s">
        <v>2016</v>
      </c>
      <c r="D599" t="s">
        <v>2017</v>
      </c>
      <c r="E599" t="s">
        <v>2018</v>
      </c>
      <c r="F599">
        <v>20.420000000000002</v>
      </c>
      <c r="G599" t="s">
        <v>2019</v>
      </c>
      <c r="H599">
        <v>20.399999999999999</v>
      </c>
      <c r="I599" t="s">
        <v>2020</v>
      </c>
      <c r="J599">
        <v>20</v>
      </c>
      <c r="K599" t="s">
        <v>1167</v>
      </c>
      <c r="L599" t="s">
        <v>100</v>
      </c>
      <c r="M599" t="s">
        <v>1034</v>
      </c>
      <c r="N599">
        <v>113</v>
      </c>
      <c r="O599" t="s">
        <v>119</v>
      </c>
      <c r="P599">
        <v>11</v>
      </c>
      <c r="Q599" t="s">
        <v>95</v>
      </c>
      <c r="R599">
        <v>1</v>
      </c>
      <c r="S599" t="s">
        <v>96</v>
      </c>
      <c r="T599">
        <v>8</v>
      </c>
      <c r="U599" t="s">
        <v>964</v>
      </c>
      <c r="V599">
        <v>30</v>
      </c>
      <c r="W599" t="s">
        <v>273</v>
      </c>
      <c r="X599">
        <v>2</v>
      </c>
      <c r="Y599" t="s">
        <v>255</v>
      </c>
      <c r="Z599">
        <v>2007</v>
      </c>
      <c r="AA599">
        <v>21</v>
      </c>
      <c r="AB599">
        <v>1294470000</v>
      </c>
      <c r="AC599">
        <v>40</v>
      </c>
      <c r="AD599" t="s">
        <v>283</v>
      </c>
      <c r="AE599" t="s">
        <v>158</v>
      </c>
      <c r="AF599" t="s">
        <v>183</v>
      </c>
      <c r="AG599" t="s">
        <v>136</v>
      </c>
      <c r="AH599" t="s">
        <v>137</v>
      </c>
      <c r="AI599">
        <v>36</v>
      </c>
      <c r="AJ599">
        <v>26</v>
      </c>
      <c r="AK599">
        <v>26</v>
      </c>
      <c r="AL599">
        <v>26</v>
      </c>
      <c r="AM599">
        <v>26</v>
      </c>
      <c r="AN599">
        <v>26</v>
      </c>
      <c r="AO599">
        <v>34</v>
      </c>
      <c r="AP599">
        <v>36</v>
      </c>
      <c r="AQ599">
        <v>24</v>
      </c>
      <c r="AR599">
        <v>26</v>
      </c>
      <c r="AS599">
        <v>36</v>
      </c>
      <c r="AT599">
        <v>24</v>
      </c>
      <c r="AU599">
        <v>26</v>
      </c>
      <c r="AV599">
        <v>24</v>
      </c>
      <c r="AW599">
        <v>27</v>
      </c>
      <c r="AX599">
        <v>35</v>
      </c>
      <c r="AY599">
        <v>24</v>
      </c>
      <c r="AZ599">
        <v>20</v>
      </c>
      <c r="BA599">
        <v>28</v>
      </c>
      <c r="BB599">
        <v>36</v>
      </c>
      <c r="BC599">
        <v>26</v>
      </c>
      <c r="BD599">
        <v>27</v>
      </c>
      <c r="BE599">
        <v>36</v>
      </c>
      <c r="BF599">
        <v>26</v>
      </c>
      <c r="BG599">
        <v>32</v>
      </c>
      <c r="BH599">
        <v>22</v>
      </c>
      <c r="BI599">
        <v>36</v>
      </c>
      <c r="BJ599">
        <v>27</v>
      </c>
      <c r="BK599">
        <v>25</v>
      </c>
      <c r="BL599">
        <v>21</v>
      </c>
      <c r="BM599">
        <v>21</v>
      </c>
      <c r="BN599">
        <v>28</v>
      </c>
      <c r="BO599">
        <v>26</v>
      </c>
      <c r="BP599">
        <v>24</v>
      </c>
      <c r="BQ599">
        <v>26</v>
      </c>
      <c r="BR599">
        <v>36</v>
      </c>
      <c r="BS599">
        <v>26</v>
      </c>
      <c r="BT599">
        <v>26</v>
      </c>
      <c r="BU599">
        <v>28</v>
      </c>
      <c r="BV599">
        <v>26</v>
      </c>
      <c r="BW599">
        <v>36</v>
      </c>
      <c r="BX599">
        <v>34</v>
      </c>
      <c r="BY599">
        <v>34</v>
      </c>
      <c r="BZ599">
        <v>27</v>
      </c>
      <c r="CA599">
        <v>28.227272727272727</v>
      </c>
      <c r="CB599">
        <v>26</v>
      </c>
      <c r="CC599">
        <v>4.8935821110285298</v>
      </c>
      <c r="CD599">
        <v>0.17336361745994791</v>
      </c>
      <c r="CE599">
        <v>20</v>
      </c>
      <c r="CF599">
        <v>36</v>
      </c>
      <c r="CG599">
        <v>16</v>
      </c>
      <c r="CH599">
        <v>-9</v>
      </c>
      <c r="CI599">
        <v>9</v>
      </c>
    </row>
    <row r="600" spans="1:87" x14ac:dyDescent="0.25">
      <c r="A600">
        <v>854</v>
      </c>
      <c r="B600">
        <v>408034</v>
      </c>
      <c r="C600" t="s">
        <v>2021</v>
      </c>
      <c r="D600" t="s">
        <v>2022</v>
      </c>
      <c r="E600" t="s">
        <v>2023</v>
      </c>
      <c r="F600">
        <v>63.1</v>
      </c>
      <c r="G600" t="s">
        <v>171</v>
      </c>
      <c r="H600">
        <v>63.1</v>
      </c>
      <c r="I600" t="s">
        <v>171</v>
      </c>
      <c r="J600">
        <v>63</v>
      </c>
      <c r="K600" t="s">
        <v>172</v>
      </c>
      <c r="L600" t="s">
        <v>131</v>
      </c>
      <c r="M600" t="s">
        <v>132</v>
      </c>
      <c r="N600">
        <v>231</v>
      </c>
      <c r="O600" t="s">
        <v>353</v>
      </c>
      <c r="P600">
        <v>23</v>
      </c>
      <c r="Q600" t="s">
        <v>354</v>
      </c>
      <c r="R600">
        <v>2</v>
      </c>
      <c r="S600" t="s">
        <v>355</v>
      </c>
      <c r="T600">
        <v>7</v>
      </c>
      <c r="U600" t="s">
        <v>575</v>
      </c>
      <c r="V600">
        <v>20</v>
      </c>
      <c r="W600" t="s">
        <v>576</v>
      </c>
      <c r="X600">
        <v>2</v>
      </c>
      <c r="Y600" t="s">
        <v>255</v>
      </c>
      <c r="Z600">
        <v>2014</v>
      </c>
      <c r="AB600">
        <v>9820000</v>
      </c>
      <c r="AC600">
        <v>0</v>
      </c>
      <c r="AD600" t="s">
        <v>147</v>
      </c>
      <c r="AE600" t="s">
        <v>85</v>
      </c>
      <c r="AF600" t="s">
        <v>356</v>
      </c>
      <c r="AG600" t="s">
        <v>102</v>
      </c>
      <c r="AH600" t="s">
        <v>144</v>
      </c>
      <c r="AI600">
        <v>7</v>
      </c>
      <c r="AJ600">
        <v>7</v>
      </c>
      <c r="AK600">
        <v>7</v>
      </c>
      <c r="AL600">
        <v>7</v>
      </c>
      <c r="AM600">
        <v>7</v>
      </c>
      <c r="AN600">
        <v>7</v>
      </c>
      <c r="AO600">
        <v>7</v>
      </c>
      <c r="AP600">
        <v>7</v>
      </c>
      <c r="AQ600">
        <v>8</v>
      </c>
      <c r="AR600">
        <v>7</v>
      </c>
      <c r="AS600">
        <v>7</v>
      </c>
      <c r="AT600">
        <v>7</v>
      </c>
      <c r="AU600">
        <v>7</v>
      </c>
      <c r="AV600">
        <v>7</v>
      </c>
      <c r="AW600">
        <v>7</v>
      </c>
      <c r="AX600">
        <v>7</v>
      </c>
      <c r="AY600">
        <v>7</v>
      </c>
      <c r="AZ600">
        <v>7</v>
      </c>
      <c r="BA600">
        <v>7</v>
      </c>
      <c r="BB600">
        <v>7</v>
      </c>
      <c r="BC600">
        <v>7</v>
      </c>
      <c r="BD600">
        <v>7</v>
      </c>
      <c r="BE600">
        <v>7</v>
      </c>
      <c r="BF600">
        <v>7</v>
      </c>
      <c r="BG600">
        <v>7</v>
      </c>
      <c r="BH600">
        <v>7</v>
      </c>
      <c r="BI600">
        <v>7</v>
      </c>
      <c r="BJ600">
        <v>7</v>
      </c>
      <c r="BK600">
        <v>7</v>
      </c>
      <c r="BL600">
        <v>7</v>
      </c>
      <c r="BM600">
        <v>7</v>
      </c>
      <c r="BN600">
        <v>7</v>
      </c>
      <c r="BO600">
        <v>7</v>
      </c>
      <c r="BP600">
        <v>6</v>
      </c>
      <c r="BQ600">
        <v>7</v>
      </c>
      <c r="BR600">
        <v>7</v>
      </c>
      <c r="BS600">
        <v>7</v>
      </c>
      <c r="BT600">
        <v>7</v>
      </c>
      <c r="BU600">
        <v>7</v>
      </c>
      <c r="BV600">
        <v>7</v>
      </c>
      <c r="BW600">
        <v>7</v>
      </c>
      <c r="BX600">
        <v>7</v>
      </c>
      <c r="BY600">
        <v>7</v>
      </c>
      <c r="BZ600">
        <v>7</v>
      </c>
      <c r="CA600">
        <v>7</v>
      </c>
      <c r="CB600">
        <v>7</v>
      </c>
      <c r="CC600">
        <v>0.21566554640687671</v>
      </c>
      <c r="CD600">
        <v>3.0809363772410957E-2</v>
      </c>
      <c r="CE600">
        <v>6</v>
      </c>
      <c r="CF600">
        <v>8</v>
      </c>
      <c r="CG600">
        <v>2</v>
      </c>
      <c r="CH600">
        <v>0</v>
      </c>
      <c r="CI600">
        <v>0</v>
      </c>
    </row>
    <row r="601" spans="1:87" x14ac:dyDescent="0.25">
      <c r="A601">
        <v>855</v>
      </c>
      <c r="B601">
        <v>408179</v>
      </c>
      <c r="C601" t="s">
        <v>2024</v>
      </c>
      <c r="D601" t="s">
        <v>1196</v>
      </c>
      <c r="E601" t="s">
        <v>1197</v>
      </c>
      <c r="F601">
        <v>46.38</v>
      </c>
      <c r="G601" t="s">
        <v>1198</v>
      </c>
      <c r="H601">
        <v>46.3</v>
      </c>
      <c r="I601" t="s">
        <v>1199</v>
      </c>
      <c r="J601">
        <v>46</v>
      </c>
      <c r="K601" t="s">
        <v>457</v>
      </c>
      <c r="L601" t="s">
        <v>281</v>
      </c>
      <c r="M601" t="s">
        <v>282</v>
      </c>
      <c r="N601">
        <v>113</v>
      </c>
      <c r="O601" t="s">
        <v>119</v>
      </c>
      <c r="P601">
        <v>11</v>
      </c>
      <c r="Q601" t="s">
        <v>95</v>
      </c>
      <c r="R601">
        <v>1</v>
      </c>
      <c r="S601" t="s">
        <v>96</v>
      </c>
      <c r="T601">
        <v>1</v>
      </c>
      <c r="U601" t="s">
        <v>97</v>
      </c>
      <c r="V601">
        <v>11</v>
      </c>
      <c r="W601" t="s">
        <v>97</v>
      </c>
      <c r="X601">
        <v>1</v>
      </c>
      <c r="Y601" t="s">
        <v>98</v>
      </c>
      <c r="Z601">
        <v>2014</v>
      </c>
      <c r="AA601">
        <v>1689</v>
      </c>
      <c r="AB601">
        <v>82534850000</v>
      </c>
      <c r="AC601">
        <v>93</v>
      </c>
      <c r="AD601" t="s">
        <v>99</v>
      </c>
      <c r="AE601" t="s">
        <v>100</v>
      </c>
      <c r="AF601" t="s">
        <v>101</v>
      </c>
      <c r="AG601" t="s">
        <v>102</v>
      </c>
      <c r="AH601" t="s">
        <v>103</v>
      </c>
      <c r="AI601">
        <v>11</v>
      </c>
      <c r="AJ601">
        <v>11</v>
      </c>
      <c r="AK601">
        <v>11</v>
      </c>
      <c r="AL601">
        <v>11</v>
      </c>
      <c r="AM601">
        <v>11</v>
      </c>
      <c r="AN601">
        <v>11</v>
      </c>
      <c r="AO601">
        <v>11</v>
      </c>
      <c r="AP601">
        <v>11</v>
      </c>
      <c r="AQ601">
        <v>11</v>
      </c>
      <c r="AR601">
        <v>11</v>
      </c>
      <c r="AS601">
        <v>11</v>
      </c>
      <c r="AT601">
        <v>11</v>
      </c>
      <c r="AU601">
        <v>11</v>
      </c>
      <c r="AV601">
        <v>11</v>
      </c>
      <c r="AW601">
        <v>11</v>
      </c>
      <c r="AX601">
        <v>11</v>
      </c>
      <c r="AY601">
        <v>11</v>
      </c>
      <c r="AZ601">
        <v>11</v>
      </c>
      <c r="BA601">
        <v>13</v>
      </c>
      <c r="BB601">
        <v>13</v>
      </c>
      <c r="BC601">
        <v>13</v>
      </c>
      <c r="BD601">
        <v>11</v>
      </c>
      <c r="BE601">
        <v>13</v>
      </c>
      <c r="BF601">
        <v>11</v>
      </c>
      <c r="BG601">
        <v>11</v>
      </c>
      <c r="BH601">
        <v>13</v>
      </c>
      <c r="BI601">
        <v>13</v>
      </c>
      <c r="BJ601">
        <v>10</v>
      </c>
      <c r="BK601">
        <v>10</v>
      </c>
      <c r="BL601">
        <v>12</v>
      </c>
      <c r="BM601">
        <v>10</v>
      </c>
      <c r="BN601">
        <v>13</v>
      </c>
      <c r="BO601">
        <v>13</v>
      </c>
      <c r="BP601">
        <v>11</v>
      </c>
      <c r="BQ601">
        <v>13</v>
      </c>
      <c r="BR601">
        <v>13</v>
      </c>
      <c r="BS601">
        <v>13</v>
      </c>
      <c r="BT601">
        <v>1</v>
      </c>
      <c r="BU601">
        <v>11</v>
      </c>
      <c r="BV601">
        <v>11</v>
      </c>
      <c r="BW601">
        <v>10</v>
      </c>
      <c r="BX601">
        <v>10</v>
      </c>
      <c r="BY601">
        <v>10</v>
      </c>
      <c r="BZ601">
        <v>10</v>
      </c>
      <c r="CA601">
        <v>11.136363636363637</v>
      </c>
      <c r="CB601">
        <v>11</v>
      </c>
      <c r="CC601">
        <v>1.8750616621291341</v>
      </c>
      <c r="CD601">
        <v>0.16837288394628958</v>
      </c>
      <c r="CE601">
        <v>1</v>
      </c>
      <c r="CF601">
        <v>13</v>
      </c>
      <c r="CG601">
        <v>12</v>
      </c>
      <c r="CH601">
        <v>-1</v>
      </c>
      <c r="CI601">
        <v>1</v>
      </c>
    </row>
    <row r="602" spans="1:87" x14ac:dyDescent="0.25">
      <c r="A602">
        <v>857</v>
      </c>
      <c r="B602">
        <v>408568</v>
      </c>
      <c r="C602" t="s">
        <v>2025</v>
      </c>
      <c r="D602" t="s">
        <v>2026</v>
      </c>
      <c r="E602" t="s">
        <v>2027</v>
      </c>
      <c r="F602">
        <v>73.11</v>
      </c>
      <c r="G602" t="s">
        <v>237</v>
      </c>
      <c r="H602">
        <v>73.099999999999994</v>
      </c>
      <c r="I602" t="s">
        <v>115</v>
      </c>
      <c r="J602">
        <v>73</v>
      </c>
      <c r="K602" t="s">
        <v>116</v>
      </c>
      <c r="L602" t="s">
        <v>117</v>
      </c>
      <c r="M602" t="s">
        <v>118</v>
      </c>
      <c r="N602">
        <v>113</v>
      </c>
      <c r="O602" t="s">
        <v>119</v>
      </c>
      <c r="P602">
        <v>11</v>
      </c>
      <c r="Q602" t="s">
        <v>95</v>
      </c>
      <c r="R602">
        <v>1</v>
      </c>
      <c r="S602" t="s">
        <v>96</v>
      </c>
      <c r="T602">
        <v>1</v>
      </c>
      <c r="U602" t="s">
        <v>97</v>
      </c>
      <c r="V602">
        <v>11</v>
      </c>
      <c r="W602" t="s">
        <v>97</v>
      </c>
      <c r="X602">
        <v>1</v>
      </c>
      <c r="Y602" t="s">
        <v>98</v>
      </c>
      <c r="Z602">
        <v>2021</v>
      </c>
      <c r="AA602">
        <v>7</v>
      </c>
      <c r="AB602">
        <v>251530000</v>
      </c>
      <c r="AC602">
        <v>22</v>
      </c>
      <c r="AD602" t="s">
        <v>195</v>
      </c>
      <c r="AE602" t="s">
        <v>110</v>
      </c>
      <c r="AF602" t="s">
        <v>174</v>
      </c>
      <c r="AG602" t="s">
        <v>123</v>
      </c>
      <c r="AH602" t="s">
        <v>175</v>
      </c>
      <c r="AI602">
        <v>17</v>
      </c>
      <c r="AJ602">
        <v>17</v>
      </c>
      <c r="AK602">
        <v>17</v>
      </c>
      <c r="AL602">
        <v>17</v>
      </c>
      <c r="AM602">
        <v>17</v>
      </c>
      <c r="AN602">
        <v>17</v>
      </c>
      <c r="AO602">
        <v>17</v>
      </c>
      <c r="AP602">
        <v>17</v>
      </c>
      <c r="AQ602">
        <v>17</v>
      </c>
      <c r="AR602">
        <v>16</v>
      </c>
      <c r="AS602">
        <v>16</v>
      </c>
      <c r="AT602">
        <v>16</v>
      </c>
      <c r="AU602">
        <v>16</v>
      </c>
      <c r="AV602">
        <v>16</v>
      </c>
      <c r="AW602">
        <v>16</v>
      </c>
      <c r="AX602">
        <v>16</v>
      </c>
      <c r="AY602">
        <v>16</v>
      </c>
      <c r="AZ602">
        <v>16</v>
      </c>
      <c r="BA602">
        <v>16</v>
      </c>
      <c r="BB602">
        <v>16</v>
      </c>
      <c r="BC602">
        <v>16</v>
      </c>
      <c r="BD602">
        <v>16</v>
      </c>
      <c r="BE602">
        <v>16</v>
      </c>
      <c r="BF602">
        <v>16</v>
      </c>
      <c r="BG602">
        <v>16</v>
      </c>
      <c r="BH602">
        <v>16</v>
      </c>
      <c r="BI602">
        <v>16</v>
      </c>
      <c r="BJ602">
        <v>16</v>
      </c>
      <c r="BK602">
        <v>16</v>
      </c>
      <c r="BL602">
        <v>16</v>
      </c>
      <c r="BM602">
        <v>16</v>
      </c>
      <c r="BN602">
        <v>16</v>
      </c>
      <c r="BO602">
        <v>16</v>
      </c>
      <c r="BP602">
        <v>16</v>
      </c>
      <c r="BQ602">
        <v>16</v>
      </c>
      <c r="BR602">
        <v>16</v>
      </c>
      <c r="BS602">
        <v>16</v>
      </c>
      <c r="BT602">
        <v>16</v>
      </c>
      <c r="BU602">
        <v>16</v>
      </c>
      <c r="BV602">
        <v>16</v>
      </c>
      <c r="BW602">
        <v>16</v>
      </c>
      <c r="BX602">
        <v>15</v>
      </c>
      <c r="BY602">
        <v>17</v>
      </c>
      <c r="BZ602">
        <v>15</v>
      </c>
      <c r="CA602">
        <v>16.181818181818183</v>
      </c>
      <c r="CB602">
        <v>16</v>
      </c>
      <c r="CC602">
        <v>0.49522028327205991</v>
      </c>
      <c r="CD602">
        <v>3.0603500651644151E-2</v>
      </c>
      <c r="CE602">
        <v>15</v>
      </c>
      <c r="CF602">
        <v>17</v>
      </c>
      <c r="CG602">
        <v>2</v>
      </c>
      <c r="CH602">
        <v>-2</v>
      </c>
      <c r="CI602">
        <v>2</v>
      </c>
    </row>
    <row r="603" spans="1:87" x14ac:dyDescent="0.25">
      <c r="A603">
        <v>858</v>
      </c>
      <c r="B603">
        <v>408750</v>
      </c>
      <c r="C603" t="s">
        <v>2028</v>
      </c>
      <c r="D603" t="s">
        <v>2029</v>
      </c>
      <c r="E603" t="s">
        <v>2030</v>
      </c>
      <c r="F603">
        <v>63.1</v>
      </c>
      <c r="G603" t="s">
        <v>171</v>
      </c>
      <c r="H603">
        <v>63.1</v>
      </c>
      <c r="I603" t="s">
        <v>171</v>
      </c>
      <c r="J603">
        <v>63</v>
      </c>
      <c r="K603" t="s">
        <v>172</v>
      </c>
      <c r="L603" t="s">
        <v>131</v>
      </c>
      <c r="M603" t="s">
        <v>132</v>
      </c>
      <c r="N603">
        <v>113</v>
      </c>
      <c r="O603" t="s">
        <v>119</v>
      </c>
      <c r="P603">
        <v>11</v>
      </c>
      <c r="Q603" t="s">
        <v>95</v>
      </c>
      <c r="R603">
        <v>1</v>
      </c>
      <c r="S603" t="s">
        <v>96</v>
      </c>
      <c r="T603">
        <v>1</v>
      </c>
      <c r="U603" t="s">
        <v>97</v>
      </c>
      <c r="V603">
        <v>11</v>
      </c>
      <c r="W603" t="s">
        <v>97</v>
      </c>
      <c r="X603">
        <v>1</v>
      </c>
      <c r="Y603" t="s">
        <v>98</v>
      </c>
      <c r="Z603">
        <v>2011</v>
      </c>
      <c r="AA603">
        <v>6</v>
      </c>
      <c r="AB603">
        <v>183640000</v>
      </c>
      <c r="AC603">
        <v>22</v>
      </c>
      <c r="AD603" t="s">
        <v>195</v>
      </c>
      <c r="AE603" t="s">
        <v>110</v>
      </c>
      <c r="AF603" t="s">
        <v>174</v>
      </c>
      <c r="AG603" t="s">
        <v>102</v>
      </c>
      <c r="AH603" t="s">
        <v>175</v>
      </c>
      <c r="AI603">
        <v>57</v>
      </c>
      <c r="AJ603">
        <v>57</v>
      </c>
      <c r="AK603">
        <v>57</v>
      </c>
      <c r="AL603">
        <v>57</v>
      </c>
      <c r="AM603">
        <v>57</v>
      </c>
      <c r="AN603">
        <v>57</v>
      </c>
      <c r="AO603">
        <v>57</v>
      </c>
      <c r="AP603">
        <v>57</v>
      </c>
      <c r="AQ603">
        <v>57</v>
      </c>
      <c r="AR603">
        <v>57</v>
      </c>
      <c r="AS603">
        <v>57</v>
      </c>
      <c r="AT603">
        <v>57</v>
      </c>
      <c r="AU603">
        <v>57</v>
      </c>
      <c r="AV603">
        <v>57</v>
      </c>
      <c r="AW603">
        <v>57</v>
      </c>
      <c r="AX603">
        <v>57</v>
      </c>
      <c r="AY603">
        <v>1</v>
      </c>
      <c r="AZ603">
        <v>1</v>
      </c>
      <c r="BA603">
        <v>57</v>
      </c>
      <c r="BB603">
        <v>57</v>
      </c>
      <c r="BC603">
        <v>57</v>
      </c>
      <c r="BD603">
        <v>57</v>
      </c>
      <c r="BE603">
        <v>57</v>
      </c>
      <c r="BF603">
        <v>57</v>
      </c>
      <c r="BG603">
        <v>57</v>
      </c>
      <c r="BH603">
        <v>57</v>
      </c>
      <c r="BI603">
        <v>57</v>
      </c>
      <c r="BJ603">
        <v>57</v>
      </c>
      <c r="BK603">
        <v>57</v>
      </c>
      <c r="BL603">
        <v>57</v>
      </c>
      <c r="BM603">
        <v>57</v>
      </c>
      <c r="BN603">
        <v>57</v>
      </c>
      <c r="BO603">
        <v>56</v>
      </c>
      <c r="BP603">
        <v>56</v>
      </c>
      <c r="BQ603">
        <v>56</v>
      </c>
      <c r="BR603">
        <v>56</v>
      </c>
      <c r="BS603">
        <v>56</v>
      </c>
      <c r="BT603">
        <v>56</v>
      </c>
      <c r="BU603">
        <v>56</v>
      </c>
      <c r="BV603">
        <v>56</v>
      </c>
      <c r="BW603">
        <v>56</v>
      </c>
      <c r="BX603">
        <v>56</v>
      </c>
      <c r="BY603">
        <v>56</v>
      </c>
      <c r="BZ603">
        <v>56</v>
      </c>
      <c r="CA603">
        <v>54.18181818181818</v>
      </c>
      <c r="CB603">
        <v>57</v>
      </c>
      <c r="CC603">
        <v>11.747880021068873</v>
      </c>
      <c r="CD603">
        <v>0.21682328897945907</v>
      </c>
      <c r="CE603">
        <v>1</v>
      </c>
      <c r="CF603">
        <v>57</v>
      </c>
      <c r="CG603">
        <v>56</v>
      </c>
      <c r="CH603">
        <v>-1</v>
      </c>
      <c r="CI603">
        <v>1</v>
      </c>
    </row>
    <row r="604" spans="1:87" x14ac:dyDescent="0.25">
      <c r="A604">
        <v>859</v>
      </c>
      <c r="B604">
        <v>409678</v>
      </c>
      <c r="C604" t="s">
        <v>2031</v>
      </c>
      <c r="D604" t="s">
        <v>2032</v>
      </c>
      <c r="E604" t="s">
        <v>2033</v>
      </c>
      <c r="F604">
        <v>94.99</v>
      </c>
      <c r="G604" t="s">
        <v>494</v>
      </c>
      <c r="H604">
        <v>94.9</v>
      </c>
      <c r="I604" t="s">
        <v>495</v>
      </c>
      <c r="J604">
        <v>94</v>
      </c>
      <c r="K604" t="s">
        <v>496</v>
      </c>
      <c r="L604" t="s">
        <v>497</v>
      </c>
      <c r="M604" t="s">
        <v>498</v>
      </c>
      <c r="N604">
        <v>572</v>
      </c>
      <c r="O604" t="s">
        <v>791</v>
      </c>
      <c r="P604">
        <v>57</v>
      </c>
      <c r="Q604" t="s">
        <v>142</v>
      </c>
      <c r="R604">
        <v>5</v>
      </c>
      <c r="S604" t="s">
        <v>143</v>
      </c>
      <c r="T604">
        <v>1</v>
      </c>
      <c r="U604" t="s">
        <v>97</v>
      </c>
      <c r="V604">
        <v>11</v>
      </c>
      <c r="W604" t="s">
        <v>97</v>
      </c>
      <c r="X604">
        <v>1</v>
      </c>
      <c r="Y604" t="s">
        <v>98</v>
      </c>
      <c r="Z604">
        <v>1998</v>
      </c>
      <c r="AA604">
        <v>4</v>
      </c>
      <c r="AB604">
        <v>7450000</v>
      </c>
      <c r="AC604">
        <v>15</v>
      </c>
      <c r="AD604" t="s">
        <v>173</v>
      </c>
      <c r="AE604" t="s">
        <v>85</v>
      </c>
      <c r="AF604" t="s">
        <v>356</v>
      </c>
      <c r="AG604" t="s">
        <v>157</v>
      </c>
      <c r="AH604" t="s">
        <v>175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0</v>
      </c>
      <c r="CD604">
        <v>0</v>
      </c>
      <c r="CE604">
        <v>1</v>
      </c>
      <c r="CF604">
        <v>1</v>
      </c>
      <c r="CG604">
        <v>0</v>
      </c>
      <c r="CH604">
        <v>0</v>
      </c>
      <c r="CI604">
        <v>0</v>
      </c>
    </row>
    <row r="605" spans="1:87" x14ac:dyDescent="0.25">
      <c r="A605">
        <v>860</v>
      </c>
      <c r="B605">
        <v>409817</v>
      </c>
      <c r="C605" t="s">
        <v>2034</v>
      </c>
      <c r="D605" t="s">
        <v>2035</v>
      </c>
      <c r="E605" t="s">
        <v>2036</v>
      </c>
      <c r="F605">
        <v>90.39</v>
      </c>
      <c r="G605" t="s">
        <v>1389</v>
      </c>
      <c r="H605">
        <v>90.3</v>
      </c>
      <c r="I605" t="s">
        <v>1390</v>
      </c>
      <c r="J605">
        <v>90</v>
      </c>
      <c r="K605" t="s">
        <v>1223</v>
      </c>
      <c r="L605" t="s">
        <v>188</v>
      </c>
      <c r="M605" t="s">
        <v>189</v>
      </c>
      <c r="N605">
        <v>113</v>
      </c>
      <c r="O605" t="s">
        <v>119</v>
      </c>
      <c r="P605">
        <v>11</v>
      </c>
      <c r="Q605" t="s">
        <v>95</v>
      </c>
      <c r="R605">
        <v>1</v>
      </c>
      <c r="S605" t="s">
        <v>96</v>
      </c>
      <c r="T605">
        <v>1</v>
      </c>
      <c r="U605" t="s">
        <v>97</v>
      </c>
      <c r="V605">
        <v>11</v>
      </c>
      <c r="W605" t="s">
        <v>97</v>
      </c>
      <c r="X605">
        <v>1</v>
      </c>
      <c r="Y605" t="s">
        <v>98</v>
      </c>
      <c r="Z605">
        <v>2011</v>
      </c>
      <c r="AA605">
        <v>1</v>
      </c>
      <c r="AB605">
        <v>39530000</v>
      </c>
      <c r="AC605">
        <v>11</v>
      </c>
      <c r="AD605" t="s">
        <v>85</v>
      </c>
      <c r="AE605" t="s">
        <v>104</v>
      </c>
      <c r="AF605" t="s">
        <v>274</v>
      </c>
      <c r="AG605" t="s">
        <v>102</v>
      </c>
      <c r="AH605" t="s">
        <v>175</v>
      </c>
      <c r="AI605">
        <v>157</v>
      </c>
      <c r="AJ605">
        <v>160</v>
      </c>
      <c r="AK605">
        <v>158</v>
      </c>
      <c r="AL605">
        <v>154</v>
      </c>
      <c r="AM605">
        <v>151</v>
      </c>
      <c r="AN605">
        <v>151</v>
      </c>
      <c r="AO605">
        <v>155</v>
      </c>
      <c r="AP605">
        <v>160</v>
      </c>
      <c r="AQ605">
        <v>154</v>
      </c>
      <c r="AR605">
        <v>151</v>
      </c>
      <c r="AS605">
        <v>151</v>
      </c>
      <c r="AT605">
        <v>162</v>
      </c>
      <c r="AU605">
        <v>142</v>
      </c>
      <c r="AV605">
        <v>1</v>
      </c>
      <c r="AW605">
        <v>151</v>
      </c>
      <c r="AX605">
        <v>154</v>
      </c>
      <c r="AY605">
        <v>0</v>
      </c>
      <c r="AZ605">
        <v>156</v>
      </c>
      <c r="BA605">
        <v>157</v>
      </c>
      <c r="BB605">
        <v>156</v>
      </c>
      <c r="BC605">
        <v>142</v>
      </c>
      <c r="BD605">
        <v>145</v>
      </c>
      <c r="BE605">
        <v>156</v>
      </c>
      <c r="BF605">
        <v>156</v>
      </c>
      <c r="BG605">
        <v>156</v>
      </c>
      <c r="BH605">
        <v>156</v>
      </c>
      <c r="BI605">
        <v>156</v>
      </c>
      <c r="BJ605">
        <v>156</v>
      </c>
      <c r="BK605">
        <v>156</v>
      </c>
      <c r="BL605">
        <v>156</v>
      </c>
      <c r="BM605">
        <v>156</v>
      </c>
      <c r="BN605">
        <v>156</v>
      </c>
      <c r="BO605">
        <v>156</v>
      </c>
      <c r="BP605">
        <v>156</v>
      </c>
      <c r="BQ605">
        <v>156</v>
      </c>
      <c r="BR605">
        <v>156</v>
      </c>
      <c r="BS605">
        <v>156</v>
      </c>
      <c r="BT605">
        <v>156</v>
      </c>
      <c r="BU605">
        <v>157</v>
      </c>
      <c r="BV605">
        <v>156</v>
      </c>
      <c r="BW605">
        <v>157</v>
      </c>
      <c r="BX605">
        <v>156</v>
      </c>
      <c r="BY605">
        <v>157</v>
      </c>
      <c r="BZ605">
        <v>156</v>
      </c>
      <c r="CA605">
        <v>147.79545454545453</v>
      </c>
      <c r="CB605">
        <v>156</v>
      </c>
      <c r="CC605">
        <v>32.752475173964207</v>
      </c>
      <c r="CD605">
        <v>0.22160678266252887</v>
      </c>
      <c r="CE605">
        <v>0</v>
      </c>
      <c r="CF605">
        <v>162</v>
      </c>
      <c r="CG605">
        <v>162</v>
      </c>
      <c r="CH605">
        <v>-1</v>
      </c>
      <c r="CI605">
        <v>1</v>
      </c>
    </row>
    <row r="606" spans="1:87" x14ac:dyDescent="0.25">
      <c r="A606">
        <v>861</v>
      </c>
      <c r="B606">
        <v>411113</v>
      </c>
      <c r="C606" t="s">
        <v>2037</v>
      </c>
      <c r="D606" t="s">
        <v>2038</v>
      </c>
      <c r="E606" t="s">
        <v>2039</v>
      </c>
      <c r="F606">
        <v>58.13</v>
      </c>
      <c r="G606" t="s">
        <v>108</v>
      </c>
      <c r="H606">
        <v>58.1</v>
      </c>
      <c r="I606" t="s">
        <v>90</v>
      </c>
      <c r="J606">
        <v>58</v>
      </c>
      <c r="K606" t="s">
        <v>91</v>
      </c>
      <c r="L606" t="s">
        <v>92</v>
      </c>
      <c r="M606" t="s">
        <v>93</v>
      </c>
      <c r="N606">
        <v>113</v>
      </c>
      <c r="O606" t="s">
        <v>119</v>
      </c>
      <c r="P606">
        <v>11</v>
      </c>
      <c r="Q606" t="s">
        <v>95</v>
      </c>
      <c r="R606">
        <v>1</v>
      </c>
      <c r="S606" t="s">
        <v>96</v>
      </c>
      <c r="T606">
        <v>7</v>
      </c>
      <c r="U606" t="s">
        <v>575</v>
      </c>
      <c r="V606">
        <v>20</v>
      </c>
      <c r="W606" t="s">
        <v>576</v>
      </c>
      <c r="X606">
        <v>2</v>
      </c>
      <c r="Y606" t="s">
        <v>255</v>
      </c>
      <c r="Z606">
        <v>2011</v>
      </c>
      <c r="AA606">
        <v>3</v>
      </c>
      <c r="AB606">
        <v>25560000</v>
      </c>
      <c r="AC606">
        <v>15</v>
      </c>
      <c r="AD606" t="s">
        <v>173</v>
      </c>
      <c r="AE606" t="s">
        <v>104</v>
      </c>
      <c r="AF606" t="s">
        <v>274</v>
      </c>
      <c r="AG606" t="s">
        <v>102</v>
      </c>
      <c r="AH606" t="s">
        <v>175</v>
      </c>
      <c r="AI606">
        <v>14</v>
      </c>
      <c r="AJ606">
        <v>14</v>
      </c>
      <c r="AK606">
        <v>14</v>
      </c>
      <c r="AL606">
        <v>14</v>
      </c>
      <c r="AM606">
        <v>14</v>
      </c>
      <c r="AN606">
        <v>14</v>
      </c>
      <c r="AO606">
        <v>14</v>
      </c>
      <c r="AP606">
        <v>14</v>
      </c>
      <c r="AQ606">
        <v>14</v>
      </c>
      <c r="AR606">
        <v>14</v>
      </c>
      <c r="AS606">
        <v>14</v>
      </c>
      <c r="AT606">
        <v>14</v>
      </c>
      <c r="AU606">
        <v>14</v>
      </c>
      <c r="AV606">
        <v>14</v>
      </c>
      <c r="AW606">
        <v>14</v>
      </c>
      <c r="AX606">
        <v>14</v>
      </c>
      <c r="AY606">
        <v>14</v>
      </c>
      <c r="AZ606">
        <v>14</v>
      </c>
      <c r="BA606">
        <v>14</v>
      </c>
      <c r="BB606">
        <v>14</v>
      </c>
      <c r="BC606">
        <v>14</v>
      </c>
      <c r="BD606">
        <v>14</v>
      </c>
      <c r="BE606">
        <v>14</v>
      </c>
      <c r="BF606">
        <v>14</v>
      </c>
      <c r="BG606">
        <v>14</v>
      </c>
      <c r="BH606">
        <v>14</v>
      </c>
      <c r="BI606">
        <v>14</v>
      </c>
      <c r="BJ606">
        <v>14</v>
      </c>
      <c r="BK606">
        <v>14</v>
      </c>
      <c r="BL606">
        <v>14</v>
      </c>
      <c r="BM606">
        <v>14</v>
      </c>
      <c r="BN606">
        <v>14</v>
      </c>
      <c r="BO606">
        <v>14</v>
      </c>
      <c r="BP606">
        <v>14</v>
      </c>
      <c r="BQ606">
        <v>14</v>
      </c>
      <c r="BR606">
        <v>14</v>
      </c>
      <c r="BS606">
        <v>14</v>
      </c>
      <c r="BT606">
        <v>14</v>
      </c>
      <c r="BU606">
        <v>14</v>
      </c>
      <c r="BV606">
        <v>14</v>
      </c>
      <c r="BW606">
        <v>14</v>
      </c>
      <c r="BX606">
        <v>14</v>
      </c>
      <c r="BY606">
        <v>14</v>
      </c>
      <c r="BZ606">
        <v>14</v>
      </c>
      <c r="CA606">
        <v>14</v>
      </c>
      <c r="CB606">
        <v>14</v>
      </c>
      <c r="CC606">
        <v>0</v>
      </c>
      <c r="CD606">
        <v>0</v>
      </c>
      <c r="CE606">
        <v>14</v>
      </c>
      <c r="CF606">
        <v>14</v>
      </c>
      <c r="CG606">
        <v>0</v>
      </c>
      <c r="CH606">
        <v>0</v>
      </c>
      <c r="CI606">
        <v>0</v>
      </c>
    </row>
    <row r="607" spans="1:87" x14ac:dyDescent="0.25">
      <c r="A607">
        <v>862</v>
      </c>
      <c r="B607">
        <v>411373</v>
      </c>
      <c r="C607" t="s">
        <v>2040</v>
      </c>
      <c r="D607" t="s">
        <v>1525</v>
      </c>
      <c r="E607" t="s">
        <v>1526</v>
      </c>
      <c r="F607">
        <v>84.11</v>
      </c>
      <c r="G607" t="s">
        <v>612</v>
      </c>
      <c r="H607">
        <v>84.1</v>
      </c>
      <c r="I607" t="s">
        <v>338</v>
      </c>
      <c r="J607">
        <v>84</v>
      </c>
      <c r="K607" t="s">
        <v>339</v>
      </c>
      <c r="L607" t="s">
        <v>340</v>
      </c>
      <c r="M607" t="s">
        <v>341</v>
      </c>
      <c r="N607">
        <v>311</v>
      </c>
      <c r="O607" t="s">
        <v>613</v>
      </c>
      <c r="P607">
        <v>31</v>
      </c>
      <c r="Q607" t="s">
        <v>205</v>
      </c>
      <c r="R607">
        <v>3</v>
      </c>
      <c r="S607" t="s">
        <v>206</v>
      </c>
      <c r="T607">
        <v>1</v>
      </c>
      <c r="U607" t="s">
        <v>97</v>
      </c>
      <c r="V607">
        <v>11</v>
      </c>
      <c r="W607" t="s">
        <v>97</v>
      </c>
      <c r="X607">
        <v>1</v>
      </c>
      <c r="Y607" t="s">
        <v>98</v>
      </c>
      <c r="Z607">
        <v>1983</v>
      </c>
      <c r="AA607">
        <v>574</v>
      </c>
      <c r="AC607">
        <v>91</v>
      </c>
      <c r="AD607" t="s">
        <v>320</v>
      </c>
      <c r="AE607" t="s">
        <v>146</v>
      </c>
      <c r="AF607" t="s">
        <v>147</v>
      </c>
      <c r="AG607" t="s">
        <v>208</v>
      </c>
      <c r="AH607" t="s">
        <v>144</v>
      </c>
      <c r="AI607">
        <v>45</v>
      </c>
      <c r="AJ607">
        <v>42</v>
      </c>
      <c r="AK607">
        <v>43</v>
      </c>
      <c r="AL607">
        <v>51</v>
      </c>
      <c r="AM607">
        <v>51</v>
      </c>
      <c r="AN607">
        <v>40</v>
      </c>
      <c r="AO607">
        <v>40</v>
      </c>
      <c r="AP607">
        <v>49</v>
      </c>
      <c r="AQ607">
        <v>42</v>
      </c>
      <c r="AR607">
        <v>44</v>
      </c>
      <c r="AS607">
        <v>44</v>
      </c>
      <c r="AT607">
        <v>50</v>
      </c>
      <c r="AU607">
        <v>43</v>
      </c>
      <c r="AV607">
        <v>43</v>
      </c>
      <c r="AW607">
        <v>45</v>
      </c>
      <c r="AX607">
        <v>45</v>
      </c>
      <c r="AY607">
        <v>45</v>
      </c>
      <c r="AZ607">
        <v>45</v>
      </c>
      <c r="BA607">
        <v>43</v>
      </c>
      <c r="BB607">
        <v>50</v>
      </c>
      <c r="BC607">
        <v>42</v>
      </c>
      <c r="BD607">
        <v>46</v>
      </c>
      <c r="BE607">
        <v>44</v>
      </c>
      <c r="BF607">
        <v>46</v>
      </c>
      <c r="BG607">
        <v>51</v>
      </c>
      <c r="BH607">
        <v>45</v>
      </c>
      <c r="BI607">
        <v>44</v>
      </c>
      <c r="BJ607">
        <v>46</v>
      </c>
      <c r="BK607">
        <v>44</v>
      </c>
      <c r="BL607">
        <v>45</v>
      </c>
      <c r="BM607">
        <v>56</v>
      </c>
      <c r="BN607">
        <v>53</v>
      </c>
      <c r="BO607">
        <v>46</v>
      </c>
      <c r="BP607">
        <v>46</v>
      </c>
      <c r="BQ607">
        <v>45</v>
      </c>
      <c r="BR607">
        <v>45</v>
      </c>
      <c r="BS607">
        <v>47</v>
      </c>
      <c r="BT607">
        <v>47</v>
      </c>
      <c r="BU607">
        <v>43</v>
      </c>
      <c r="BV607">
        <v>47</v>
      </c>
      <c r="BW607">
        <v>47</v>
      </c>
      <c r="BX607">
        <v>47</v>
      </c>
      <c r="BY607">
        <v>47</v>
      </c>
      <c r="BZ607">
        <v>44</v>
      </c>
      <c r="CA607">
        <v>45.75</v>
      </c>
      <c r="CB607">
        <v>45</v>
      </c>
      <c r="CC607">
        <v>3.2928746189027547</v>
      </c>
      <c r="CD607">
        <v>7.1975401506071138E-2</v>
      </c>
      <c r="CE607">
        <v>40</v>
      </c>
      <c r="CF607">
        <v>56</v>
      </c>
      <c r="CG607">
        <v>16</v>
      </c>
      <c r="CH607">
        <v>-1</v>
      </c>
      <c r="CI607">
        <v>1</v>
      </c>
    </row>
    <row r="608" spans="1:87" x14ac:dyDescent="0.25">
      <c r="A608">
        <v>865</v>
      </c>
      <c r="B608">
        <v>412482</v>
      </c>
      <c r="C608" t="s">
        <v>2041</v>
      </c>
      <c r="D608" t="s">
        <v>87</v>
      </c>
      <c r="E608" t="s">
        <v>88</v>
      </c>
      <c r="F608">
        <v>58.12</v>
      </c>
      <c r="G608" t="s">
        <v>89</v>
      </c>
      <c r="H608">
        <v>58.1</v>
      </c>
      <c r="I608" t="s">
        <v>90</v>
      </c>
      <c r="J608">
        <v>58</v>
      </c>
      <c r="K608" t="s">
        <v>91</v>
      </c>
      <c r="L608" t="s">
        <v>92</v>
      </c>
      <c r="M608" t="s">
        <v>93</v>
      </c>
      <c r="N608">
        <v>114</v>
      </c>
      <c r="O608" t="s">
        <v>94</v>
      </c>
      <c r="P608">
        <v>11</v>
      </c>
      <c r="Q608" t="s">
        <v>95</v>
      </c>
      <c r="R608">
        <v>1</v>
      </c>
      <c r="S608" t="s">
        <v>96</v>
      </c>
      <c r="T608">
        <v>1</v>
      </c>
      <c r="U608" t="s">
        <v>97</v>
      </c>
      <c r="V608">
        <v>11</v>
      </c>
      <c r="W608" t="s">
        <v>97</v>
      </c>
      <c r="X608">
        <v>1</v>
      </c>
      <c r="Y608" t="s">
        <v>98</v>
      </c>
      <c r="Z608">
        <v>2013</v>
      </c>
      <c r="AA608">
        <v>1974</v>
      </c>
      <c r="AB608">
        <v>57098150000</v>
      </c>
      <c r="AC608">
        <v>93</v>
      </c>
      <c r="AD608" t="s">
        <v>99</v>
      </c>
      <c r="AE608" t="s">
        <v>100</v>
      </c>
      <c r="AF608" t="s">
        <v>101</v>
      </c>
      <c r="AG608" t="s">
        <v>102</v>
      </c>
      <c r="AH608" t="s">
        <v>103</v>
      </c>
      <c r="AI608">
        <v>88</v>
      </c>
      <c r="AJ608">
        <v>88</v>
      </c>
      <c r="AK608">
        <v>88</v>
      </c>
      <c r="AL608">
        <v>88</v>
      </c>
      <c r="AM608">
        <v>88</v>
      </c>
      <c r="AN608">
        <v>88</v>
      </c>
      <c r="AO608">
        <v>88</v>
      </c>
      <c r="AP608">
        <v>88</v>
      </c>
      <c r="AQ608">
        <v>88</v>
      </c>
      <c r="AR608">
        <v>88</v>
      </c>
      <c r="AS608">
        <v>88</v>
      </c>
      <c r="AT608">
        <v>79</v>
      </c>
      <c r="AU608">
        <v>79</v>
      </c>
      <c r="AV608">
        <v>79</v>
      </c>
      <c r="AW608">
        <v>79</v>
      </c>
      <c r="AX608">
        <v>79</v>
      </c>
      <c r="AY608">
        <v>79</v>
      </c>
      <c r="AZ608">
        <v>79</v>
      </c>
      <c r="BA608">
        <v>79</v>
      </c>
      <c r="BB608">
        <v>79</v>
      </c>
      <c r="BC608">
        <v>79</v>
      </c>
      <c r="BD608">
        <v>79</v>
      </c>
      <c r="BE608">
        <v>79</v>
      </c>
      <c r="BF608">
        <v>79</v>
      </c>
      <c r="BG608">
        <v>79</v>
      </c>
      <c r="BH608">
        <v>79</v>
      </c>
      <c r="BI608">
        <v>79</v>
      </c>
      <c r="BJ608">
        <v>79</v>
      </c>
      <c r="BK608">
        <v>79</v>
      </c>
      <c r="BL608">
        <v>77</v>
      </c>
      <c r="BM608">
        <v>79</v>
      </c>
      <c r="BN608">
        <v>53</v>
      </c>
      <c r="BO608">
        <v>53</v>
      </c>
      <c r="BP608">
        <v>53</v>
      </c>
      <c r="BQ608">
        <v>79</v>
      </c>
      <c r="BR608">
        <v>79</v>
      </c>
      <c r="BS608">
        <v>53</v>
      </c>
      <c r="BT608">
        <v>79</v>
      </c>
      <c r="BU608">
        <v>79</v>
      </c>
      <c r="BV608">
        <v>79</v>
      </c>
      <c r="BW608">
        <v>79</v>
      </c>
      <c r="BX608">
        <v>79</v>
      </c>
      <c r="BY608">
        <v>79</v>
      </c>
      <c r="BZ608">
        <v>85</v>
      </c>
      <c r="CA608">
        <v>78.97727272727272</v>
      </c>
      <c r="CB608">
        <v>79</v>
      </c>
      <c r="CC608">
        <v>9.1942566409527675</v>
      </c>
      <c r="CD608">
        <v>0.11641648696458182</v>
      </c>
      <c r="CE608">
        <v>53</v>
      </c>
      <c r="CF608">
        <v>88</v>
      </c>
      <c r="CG608">
        <v>35</v>
      </c>
      <c r="CH608">
        <v>-3</v>
      </c>
      <c r="CI608">
        <v>3</v>
      </c>
    </row>
    <row r="609" spans="1:87" x14ac:dyDescent="0.25">
      <c r="A609">
        <v>867</v>
      </c>
      <c r="B609">
        <v>412791</v>
      </c>
      <c r="C609" t="s">
        <v>2042</v>
      </c>
      <c r="D609" t="s">
        <v>2043</v>
      </c>
      <c r="E609" t="s">
        <v>2044</v>
      </c>
      <c r="F609">
        <v>58.13</v>
      </c>
      <c r="G609" t="s">
        <v>108</v>
      </c>
      <c r="H609">
        <v>58.1</v>
      </c>
      <c r="I609" t="s">
        <v>90</v>
      </c>
      <c r="J609">
        <v>58</v>
      </c>
      <c r="K609" t="s">
        <v>91</v>
      </c>
      <c r="L609" t="s">
        <v>92</v>
      </c>
      <c r="M609" t="s">
        <v>93</v>
      </c>
      <c r="N609">
        <v>572</v>
      </c>
      <c r="O609" t="s">
        <v>791</v>
      </c>
      <c r="P609">
        <v>57</v>
      </c>
      <c r="Q609" t="s">
        <v>142</v>
      </c>
      <c r="R609">
        <v>5</v>
      </c>
      <c r="S609" t="s">
        <v>143</v>
      </c>
      <c r="T609">
        <v>18</v>
      </c>
      <c r="U609" t="s">
        <v>272</v>
      </c>
      <c r="V609">
        <v>30</v>
      </c>
      <c r="W609" t="s">
        <v>273</v>
      </c>
      <c r="X609">
        <v>2</v>
      </c>
      <c r="Y609" t="s">
        <v>255</v>
      </c>
      <c r="Z609">
        <v>2018</v>
      </c>
      <c r="AA609">
        <v>1</v>
      </c>
      <c r="AB609">
        <v>18430000</v>
      </c>
      <c r="AC609">
        <v>11</v>
      </c>
      <c r="AD609" t="s">
        <v>85</v>
      </c>
      <c r="AE609" t="s">
        <v>85</v>
      </c>
      <c r="AF609" t="s">
        <v>356</v>
      </c>
      <c r="AG609" t="s">
        <v>233</v>
      </c>
      <c r="AH609" t="s">
        <v>175</v>
      </c>
      <c r="AI609">
        <v>208</v>
      </c>
      <c r="AJ609">
        <v>207</v>
      </c>
      <c r="AK609">
        <v>203</v>
      </c>
      <c r="AL609">
        <v>204</v>
      </c>
      <c r="AM609">
        <v>202</v>
      </c>
      <c r="AN609">
        <v>206</v>
      </c>
      <c r="AO609">
        <v>208</v>
      </c>
      <c r="AP609">
        <v>208</v>
      </c>
      <c r="AQ609">
        <v>204</v>
      </c>
      <c r="AR609">
        <v>204</v>
      </c>
      <c r="AS609">
        <v>206</v>
      </c>
      <c r="AT609">
        <v>203</v>
      </c>
      <c r="AU609">
        <v>202</v>
      </c>
      <c r="AV609">
        <v>202</v>
      </c>
      <c r="AW609">
        <v>208</v>
      </c>
      <c r="AX609">
        <v>212</v>
      </c>
      <c r="AY609">
        <v>210</v>
      </c>
      <c r="AZ609">
        <v>206</v>
      </c>
      <c r="BA609">
        <v>209</v>
      </c>
      <c r="BB609">
        <v>214</v>
      </c>
      <c r="BC609">
        <v>205</v>
      </c>
      <c r="BD609">
        <v>202</v>
      </c>
      <c r="BE609">
        <v>202</v>
      </c>
      <c r="BF609">
        <v>204</v>
      </c>
      <c r="BG609">
        <v>200</v>
      </c>
      <c r="BH609">
        <v>206</v>
      </c>
      <c r="BI609">
        <v>204</v>
      </c>
      <c r="BJ609">
        <v>203</v>
      </c>
      <c r="BK609">
        <v>200</v>
      </c>
      <c r="BL609">
        <v>201</v>
      </c>
      <c r="BM609">
        <v>204</v>
      </c>
      <c r="BN609">
        <v>202</v>
      </c>
      <c r="BO609">
        <v>203</v>
      </c>
      <c r="BP609">
        <v>204</v>
      </c>
      <c r="BQ609">
        <v>201</v>
      </c>
      <c r="BR609">
        <v>205</v>
      </c>
      <c r="BS609">
        <v>205</v>
      </c>
      <c r="BT609">
        <v>205</v>
      </c>
      <c r="BU609">
        <v>197</v>
      </c>
      <c r="BV609">
        <v>203</v>
      </c>
      <c r="BW609">
        <v>201</v>
      </c>
      <c r="BX609">
        <v>198</v>
      </c>
      <c r="BY609">
        <v>200</v>
      </c>
      <c r="BZ609">
        <v>204</v>
      </c>
      <c r="CA609">
        <v>204.20454545454547</v>
      </c>
      <c r="CB609">
        <v>204</v>
      </c>
      <c r="CC609">
        <v>3.4275189036816718</v>
      </c>
      <c r="CD609">
        <v>1.6784733640733841E-2</v>
      </c>
      <c r="CE609">
        <v>197</v>
      </c>
      <c r="CF609">
        <v>214</v>
      </c>
      <c r="CG609">
        <v>17</v>
      </c>
      <c r="CH609">
        <v>-4</v>
      </c>
      <c r="CI609">
        <v>4</v>
      </c>
    </row>
    <row r="610" spans="1:87" x14ac:dyDescent="0.25">
      <c r="A610">
        <v>868</v>
      </c>
      <c r="B610">
        <v>412842</v>
      </c>
      <c r="C610" t="s">
        <v>2045</v>
      </c>
      <c r="D610" t="s">
        <v>2046</v>
      </c>
      <c r="E610" t="s">
        <v>2047</v>
      </c>
      <c r="F610">
        <v>46.34</v>
      </c>
      <c r="G610" t="s">
        <v>1586</v>
      </c>
      <c r="H610">
        <v>46.3</v>
      </c>
      <c r="I610" t="s">
        <v>1199</v>
      </c>
      <c r="J610">
        <v>46</v>
      </c>
      <c r="K610" t="s">
        <v>457</v>
      </c>
      <c r="L610" t="s">
        <v>281</v>
      </c>
      <c r="M610" t="s">
        <v>282</v>
      </c>
      <c r="N610">
        <v>113</v>
      </c>
      <c r="O610" t="s">
        <v>119</v>
      </c>
      <c r="P610">
        <v>11</v>
      </c>
      <c r="Q610" t="s">
        <v>95</v>
      </c>
      <c r="R610">
        <v>1</v>
      </c>
      <c r="S610" t="s">
        <v>96</v>
      </c>
      <c r="T610">
        <v>1</v>
      </c>
      <c r="U610" t="s">
        <v>97</v>
      </c>
      <c r="V610">
        <v>11</v>
      </c>
      <c r="W610" t="s">
        <v>97</v>
      </c>
      <c r="X610">
        <v>1</v>
      </c>
      <c r="Y610" t="s">
        <v>98</v>
      </c>
      <c r="Z610">
        <v>1995</v>
      </c>
      <c r="AA610">
        <v>199</v>
      </c>
      <c r="AB610">
        <v>13335840000</v>
      </c>
      <c r="AC610">
        <v>62</v>
      </c>
      <c r="AD610" t="s">
        <v>162</v>
      </c>
      <c r="AE610" t="s">
        <v>100</v>
      </c>
      <c r="AF610" t="s">
        <v>101</v>
      </c>
      <c r="AG610" t="s">
        <v>297</v>
      </c>
      <c r="AH610" t="s">
        <v>124</v>
      </c>
      <c r="AI610">
        <v>33</v>
      </c>
      <c r="AJ610">
        <v>33</v>
      </c>
      <c r="AK610">
        <v>33</v>
      </c>
      <c r="AL610">
        <v>31</v>
      </c>
      <c r="AM610">
        <v>30</v>
      </c>
      <c r="AN610">
        <v>31</v>
      </c>
      <c r="AO610">
        <v>35</v>
      </c>
      <c r="AP610">
        <v>35</v>
      </c>
      <c r="AQ610">
        <v>37</v>
      </c>
      <c r="AR610">
        <v>36</v>
      </c>
      <c r="AS610">
        <v>35</v>
      </c>
      <c r="AT610">
        <v>33</v>
      </c>
      <c r="AU610">
        <v>33</v>
      </c>
      <c r="AV610">
        <v>28</v>
      </c>
      <c r="AW610">
        <v>34</v>
      </c>
      <c r="AX610">
        <v>32</v>
      </c>
      <c r="AY610">
        <v>30</v>
      </c>
      <c r="AZ610">
        <v>30</v>
      </c>
      <c r="BA610">
        <v>29</v>
      </c>
      <c r="BB610">
        <v>30</v>
      </c>
      <c r="BC610">
        <v>30</v>
      </c>
      <c r="BD610">
        <v>32</v>
      </c>
      <c r="BE610">
        <v>33</v>
      </c>
      <c r="BF610">
        <v>33</v>
      </c>
      <c r="BG610">
        <v>35</v>
      </c>
      <c r="BH610">
        <v>34</v>
      </c>
      <c r="BI610">
        <v>34</v>
      </c>
      <c r="BJ610">
        <v>30</v>
      </c>
      <c r="BK610">
        <v>29</v>
      </c>
      <c r="BL610">
        <v>29</v>
      </c>
      <c r="BM610">
        <v>29</v>
      </c>
      <c r="BN610">
        <v>29</v>
      </c>
      <c r="BO610">
        <v>29</v>
      </c>
      <c r="BP610">
        <v>27</v>
      </c>
      <c r="BQ610">
        <v>27</v>
      </c>
      <c r="BR610">
        <v>21</v>
      </c>
      <c r="BS610">
        <v>21</v>
      </c>
      <c r="BT610">
        <v>23</v>
      </c>
      <c r="BU610">
        <v>23</v>
      </c>
      <c r="BV610">
        <v>21</v>
      </c>
      <c r="BW610">
        <v>22</v>
      </c>
      <c r="BX610">
        <v>22</v>
      </c>
      <c r="BY610">
        <v>22</v>
      </c>
      <c r="BZ610">
        <v>22</v>
      </c>
      <c r="CA610">
        <v>29.65909090909091</v>
      </c>
      <c r="CB610">
        <v>30</v>
      </c>
      <c r="CC610">
        <v>4.6402845833848581</v>
      </c>
      <c r="CD610">
        <v>0.15645403959305268</v>
      </c>
      <c r="CE610">
        <v>21</v>
      </c>
      <c r="CF610">
        <v>37</v>
      </c>
      <c r="CG610">
        <v>16</v>
      </c>
      <c r="CH610">
        <v>-11</v>
      </c>
      <c r="CI610">
        <v>11</v>
      </c>
    </row>
    <row r="611" spans="1:87" x14ac:dyDescent="0.25">
      <c r="A611">
        <v>869</v>
      </c>
      <c r="B611">
        <v>413123</v>
      </c>
      <c r="C611" t="s">
        <v>2048</v>
      </c>
      <c r="D611" t="s">
        <v>2049</v>
      </c>
      <c r="E611" t="s">
        <v>2050</v>
      </c>
      <c r="F611">
        <v>63.91</v>
      </c>
      <c r="G611" t="s">
        <v>212</v>
      </c>
      <c r="H611">
        <v>63.9</v>
      </c>
      <c r="I611" t="s">
        <v>213</v>
      </c>
      <c r="J611">
        <v>63</v>
      </c>
      <c r="K611" t="s">
        <v>172</v>
      </c>
      <c r="L611" t="s">
        <v>131</v>
      </c>
      <c r="M611" t="s">
        <v>132</v>
      </c>
      <c r="N611">
        <v>231</v>
      </c>
      <c r="O611" t="s">
        <v>353</v>
      </c>
      <c r="P611">
        <v>23</v>
      </c>
      <c r="Q611" t="s">
        <v>354</v>
      </c>
      <c r="R611">
        <v>2</v>
      </c>
      <c r="S611" t="s">
        <v>355</v>
      </c>
      <c r="T611">
        <v>6</v>
      </c>
      <c r="U611" t="s">
        <v>266</v>
      </c>
      <c r="V611">
        <v>70</v>
      </c>
      <c r="W611" t="s">
        <v>267</v>
      </c>
      <c r="X611">
        <v>3</v>
      </c>
      <c r="Y611" t="s">
        <v>240</v>
      </c>
      <c r="Z611">
        <v>2020</v>
      </c>
      <c r="AB611">
        <v>7360000</v>
      </c>
      <c r="AC611">
        <v>0</v>
      </c>
      <c r="AD611" t="s">
        <v>147</v>
      </c>
      <c r="AE611" t="s">
        <v>85</v>
      </c>
      <c r="AF611" t="s">
        <v>356</v>
      </c>
      <c r="AG611" t="s">
        <v>233</v>
      </c>
      <c r="AH611" t="s">
        <v>144</v>
      </c>
      <c r="AI611">
        <v>30</v>
      </c>
      <c r="AJ611">
        <v>30</v>
      </c>
      <c r="AK611">
        <v>30</v>
      </c>
      <c r="AL611">
        <v>30</v>
      </c>
      <c r="AM611">
        <v>30</v>
      </c>
      <c r="AN611">
        <v>30</v>
      </c>
      <c r="AO611">
        <v>30</v>
      </c>
      <c r="AP611">
        <v>30</v>
      </c>
      <c r="AQ611">
        <v>30</v>
      </c>
      <c r="AR611">
        <v>30</v>
      </c>
      <c r="AS611">
        <v>30</v>
      </c>
      <c r="AT611">
        <v>29</v>
      </c>
      <c r="AU611">
        <v>30</v>
      </c>
      <c r="AV611">
        <v>30</v>
      </c>
      <c r="AW611">
        <v>30</v>
      </c>
      <c r="AX611">
        <v>30</v>
      </c>
      <c r="AY611">
        <v>30</v>
      </c>
      <c r="AZ611">
        <v>30</v>
      </c>
      <c r="BA611">
        <v>30</v>
      </c>
      <c r="BB611">
        <v>30</v>
      </c>
      <c r="BC611">
        <v>30</v>
      </c>
      <c r="BD611">
        <v>30</v>
      </c>
      <c r="BE611">
        <v>30</v>
      </c>
      <c r="BF611">
        <v>30</v>
      </c>
      <c r="BG611">
        <v>30</v>
      </c>
      <c r="BH611">
        <v>30</v>
      </c>
      <c r="BI611">
        <v>30</v>
      </c>
      <c r="BJ611">
        <v>30</v>
      </c>
      <c r="BK611">
        <v>30</v>
      </c>
      <c r="BL611">
        <v>30</v>
      </c>
      <c r="BM611">
        <v>30</v>
      </c>
      <c r="BN611">
        <v>30</v>
      </c>
      <c r="BO611">
        <v>30</v>
      </c>
      <c r="BP611">
        <v>30</v>
      </c>
      <c r="BQ611">
        <v>30</v>
      </c>
      <c r="BR611">
        <v>30</v>
      </c>
      <c r="BS611">
        <v>30</v>
      </c>
      <c r="BT611">
        <v>30</v>
      </c>
      <c r="BU611">
        <v>30</v>
      </c>
      <c r="BV611">
        <v>30</v>
      </c>
      <c r="BW611">
        <v>30</v>
      </c>
      <c r="BX611">
        <v>30</v>
      </c>
      <c r="BY611">
        <v>30</v>
      </c>
      <c r="BZ611">
        <v>30</v>
      </c>
      <c r="CA611">
        <v>29.977272727272727</v>
      </c>
      <c r="CB611">
        <v>30</v>
      </c>
      <c r="CC611">
        <v>0.15075567228888218</v>
      </c>
      <c r="CD611">
        <v>5.028998923965744E-3</v>
      </c>
      <c r="CE611">
        <v>29</v>
      </c>
      <c r="CF611">
        <v>30</v>
      </c>
      <c r="CG611">
        <v>1</v>
      </c>
      <c r="CH611">
        <v>0</v>
      </c>
      <c r="CI611">
        <v>0</v>
      </c>
    </row>
    <row r="612" spans="1:87" x14ac:dyDescent="0.25">
      <c r="A612">
        <v>870</v>
      </c>
      <c r="B612">
        <v>413213</v>
      </c>
      <c r="C612" t="s">
        <v>2051</v>
      </c>
      <c r="D612" t="s">
        <v>2052</v>
      </c>
      <c r="E612" t="s">
        <v>2053</v>
      </c>
      <c r="F612">
        <v>73.12</v>
      </c>
      <c r="G612" t="s">
        <v>114</v>
      </c>
      <c r="H612">
        <v>73.099999999999994</v>
      </c>
      <c r="I612" t="s">
        <v>115</v>
      </c>
      <c r="J612">
        <v>73</v>
      </c>
      <c r="K612" t="s">
        <v>116</v>
      </c>
      <c r="L612" t="s">
        <v>117</v>
      </c>
      <c r="M612" t="s">
        <v>118</v>
      </c>
      <c r="N612">
        <v>113</v>
      </c>
      <c r="O612" t="s">
        <v>119</v>
      </c>
      <c r="P612">
        <v>11</v>
      </c>
      <c r="Q612" t="s">
        <v>95</v>
      </c>
      <c r="R612">
        <v>1</v>
      </c>
      <c r="S612" t="s">
        <v>96</v>
      </c>
      <c r="T612">
        <v>13</v>
      </c>
      <c r="U612" t="s">
        <v>133</v>
      </c>
      <c r="V612">
        <v>12</v>
      </c>
      <c r="W612" t="s">
        <v>133</v>
      </c>
      <c r="X612">
        <v>1</v>
      </c>
      <c r="Y612" t="s">
        <v>98</v>
      </c>
      <c r="Z612">
        <v>2021</v>
      </c>
      <c r="AA612">
        <v>5</v>
      </c>
      <c r="AB612">
        <v>471670000</v>
      </c>
      <c r="AC612">
        <v>22</v>
      </c>
      <c r="AD612" t="s">
        <v>195</v>
      </c>
      <c r="AE612" t="s">
        <v>125</v>
      </c>
      <c r="AF612" t="s">
        <v>135</v>
      </c>
      <c r="AG612" t="s">
        <v>123</v>
      </c>
      <c r="AH612" t="s">
        <v>175</v>
      </c>
      <c r="AI612">
        <v>19</v>
      </c>
      <c r="AJ612">
        <v>19</v>
      </c>
      <c r="AK612">
        <v>19</v>
      </c>
      <c r="AL612">
        <v>19</v>
      </c>
      <c r="AM612">
        <v>19</v>
      </c>
      <c r="AN612">
        <v>19</v>
      </c>
      <c r="AO612">
        <v>21</v>
      </c>
      <c r="AP612">
        <v>22</v>
      </c>
      <c r="AQ612">
        <v>22</v>
      </c>
      <c r="AR612">
        <v>22</v>
      </c>
      <c r="AS612">
        <v>22</v>
      </c>
      <c r="AT612">
        <v>22</v>
      </c>
      <c r="AU612">
        <v>22</v>
      </c>
      <c r="AV612">
        <v>22</v>
      </c>
      <c r="AW612">
        <v>20</v>
      </c>
      <c r="AX612">
        <v>20</v>
      </c>
      <c r="AY612">
        <v>20</v>
      </c>
      <c r="AZ612">
        <v>20</v>
      </c>
      <c r="BA612">
        <v>20</v>
      </c>
      <c r="BB612">
        <v>20</v>
      </c>
      <c r="BC612">
        <v>20</v>
      </c>
      <c r="BD612">
        <v>20</v>
      </c>
      <c r="BE612">
        <v>20</v>
      </c>
      <c r="BF612">
        <v>20</v>
      </c>
      <c r="BG612">
        <v>20</v>
      </c>
      <c r="BH612">
        <v>20</v>
      </c>
      <c r="BI612">
        <v>20</v>
      </c>
      <c r="BJ612">
        <v>20</v>
      </c>
      <c r="BK612">
        <v>20</v>
      </c>
      <c r="BL612">
        <v>20</v>
      </c>
      <c r="BM612">
        <v>20</v>
      </c>
      <c r="BN612">
        <v>20</v>
      </c>
      <c r="BO612">
        <v>20</v>
      </c>
      <c r="BP612">
        <v>18</v>
      </c>
      <c r="BQ612">
        <v>18</v>
      </c>
      <c r="BR612">
        <v>18</v>
      </c>
      <c r="BS612">
        <v>13</v>
      </c>
      <c r="BT612">
        <v>13</v>
      </c>
      <c r="BU612">
        <v>14</v>
      </c>
      <c r="BV612">
        <v>14</v>
      </c>
      <c r="BW612">
        <v>12</v>
      </c>
      <c r="BX612">
        <v>12</v>
      </c>
      <c r="BY612">
        <v>12</v>
      </c>
      <c r="BZ612">
        <v>12</v>
      </c>
      <c r="CA612">
        <v>18.75</v>
      </c>
      <c r="CB612">
        <v>20</v>
      </c>
      <c r="CC612">
        <v>3.0661315677409666</v>
      </c>
      <c r="CD612">
        <v>0.16352701694618488</v>
      </c>
      <c r="CE612">
        <v>12</v>
      </c>
      <c r="CF612">
        <v>22</v>
      </c>
      <c r="CG612">
        <v>10</v>
      </c>
      <c r="CH612">
        <v>-7</v>
      </c>
      <c r="CI612">
        <v>7</v>
      </c>
    </row>
    <row r="613" spans="1:87" x14ac:dyDescent="0.25">
      <c r="A613">
        <v>871</v>
      </c>
      <c r="B613">
        <v>413263</v>
      </c>
      <c r="C613" t="s">
        <v>2054</v>
      </c>
      <c r="D613" t="s">
        <v>2055</v>
      </c>
      <c r="E613" t="s">
        <v>2056</v>
      </c>
      <c r="F613">
        <v>47.64</v>
      </c>
      <c r="G613" t="s">
        <v>1063</v>
      </c>
      <c r="H613">
        <v>47.6</v>
      </c>
      <c r="I613" t="s">
        <v>327</v>
      </c>
      <c r="J613">
        <v>47</v>
      </c>
      <c r="K613" t="s">
        <v>280</v>
      </c>
      <c r="L613" t="s">
        <v>281</v>
      </c>
      <c r="M613" t="s">
        <v>282</v>
      </c>
      <c r="N613">
        <v>113</v>
      </c>
      <c r="O613" t="s">
        <v>119</v>
      </c>
      <c r="P613">
        <v>11</v>
      </c>
      <c r="Q613" t="s">
        <v>95</v>
      </c>
      <c r="R613">
        <v>1</v>
      </c>
      <c r="S613" t="s">
        <v>96</v>
      </c>
      <c r="T613">
        <v>1</v>
      </c>
      <c r="U613" t="s">
        <v>97</v>
      </c>
      <c r="V613">
        <v>11</v>
      </c>
      <c r="W613" t="s">
        <v>97</v>
      </c>
      <c r="X613">
        <v>1</v>
      </c>
      <c r="Y613" t="s">
        <v>98</v>
      </c>
      <c r="Z613">
        <v>2011</v>
      </c>
      <c r="AA613">
        <v>12</v>
      </c>
      <c r="AB613">
        <v>629940000</v>
      </c>
      <c r="AC613">
        <v>30</v>
      </c>
      <c r="AD613" t="s">
        <v>134</v>
      </c>
      <c r="AE613" t="s">
        <v>121</v>
      </c>
      <c r="AF613" t="s">
        <v>122</v>
      </c>
      <c r="AG613" t="s">
        <v>102</v>
      </c>
      <c r="AH613" t="s">
        <v>137</v>
      </c>
      <c r="AI613">
        <v>28</v>
      </c>
      <c r="AJ613">
        <v>29</v>
      </c>
      <c r="AK613">
        <v>28</v>
      </c>
      <c r="AL613">
        <v>35</v>
      </c>
      <c r="AM613">
        <v>35</v>
      </c>
      <c r="AN613">
        <v>36</v>
      </c>
      <c r="AO613">
        <v>35</v>
      </c>
      <c r="AP613">
        <v>35</v>
      </c>
      <c r="AQ613">
        <v>36</v>
      </c>
      <c r="AR613">
        <v>26</v>
      </c>
      <c r="AS613">
        <v>26</v>
      </c>
      <c r="AT613">
        <v>25</v>
      </c>
      <c r="AU613">
        <v>15</v>
      </c>
      <c r="AV613">
        <v>28</v>
      </c>
      <c r="AW613">
        <v>26</v>
      </c>
      <c r="AX613">
        <v>27</v>
      </c>
      <c r="AY613">
        <v>27</v>
      </c>
      <c r="AZ613">
        <v>26</v>
      </c>
      <c r="BA613">
        <v>30</v>
      </c>
      <c r="BB613">
        <v>27</v>
      </c>
      <c r="BC613">
        <v>24</v>
      </c>
      <c r="BD613">
        <v>21</v>
      </c>
      <c r="BE613">
        <v>19</v>
      </c>
      <c r="BF613">
        <v>19</v>
      </c>
      <c r="BG613">
        <v>21</v>
      </c>
      <c r="BH613">
        <v>23</v>
      </c>
      <c r="BI613">
        <v>29</v>
      </c>
      <c r="BJ613">
        <v>30</v>
      </c>
      <c r="BK613">
        <v>29</v>
      </c>
      <c r="BL613">
        <v>32</v>
      </c>
      <c r="BM613">
        <v>32</v>
      </c>
      <c r="BN613">
        <v>29</v>
      </c>
      <c r="BO613">
        <v>36</v>
      </c>
      <c r="BP613">
        <v>36</v>
      </c>
      <c r="BQ613">
        <v>35</v>
      </c>
      <c r="BR613">
        <v>21</v>
      </c>
      <c r="BS613">
        <v>21</v>
      </c>
      <c r="BT613">
        <v>23</v>
      </c>
      <c r="BU613">
        <v>28</v>
      </c>
      <c r="BV613">
        <v>29</v>
      </c>
      <c r="BW613">
        <v>31</v>
      </c>
      <c r="BX613">
        <v>39</v>
      </c>
      <c r="BY613">
        <v>40</v>
      </c>
      <c r="BZ613">
        <v>29</v>
      </c>
      <c r="CA613">
        <v>28.545454545454547</v>
      </c>
      <c r="CB613">
        <v>28.5</v>
      </c>
      <c r="CC613">
        <v>5.7645853254705166</v>
      </c>
      <c r="CD613">
        <v>0.20194407191138752</v>
      </c>
      <c r="CE613">
        <v>15</v>
      </c>
      <c r="CF613">
        <v>40</v>
      </c>
      <c r="CG613">
        <v>25</v>
      </c>
      <c r="CH613">
        <v>1</v>
      </c>
      <c r="CI613">
        <v>1</v>
      </c>
    </row>
    <row r="614" spans="1:87" x14ac:dyDescent="0.25">
      <c r="A614">
        <v>872</v>
      </c>
      <c r="B614">
        <v>413281</v>
      </c>
      <c r="C614" t="s">
        <v>2057</v>
      </c>
      <c r="D614" t="s">
        <v>2058</v>
      </c>
      <c r="E614" t="s">
        <v>2059</v>
      </c>
      <c r="F614">
        <v>58.29</v>
      </c>
      <c r="G614" t="s">
        <v>331</v>
      </c>
      <c r="H614">
        <v>58.2</v>
      </c>
      <c r="I614" t="s">
        <v>332</v>
      </c>
      <c r="J614">
        <v>58</v>
      </c>
      <c r="K614" t="s">
        <v>91</v>
      </c>
      <c r="L614" t="s">
        <v>92</v>
      </c>
      <c r="M614" t="s">
        <v>93</v>
      </c>
      <c r="N614">
        <v>113</v>
      </c>
      <c r="O614" t="s">
        <v>119</v>
      </c>
      <c r="P614">
        <v>11</v>
      </c>
      <c r="Q614" t="s">
        <v>95</v>
      </c>
      <c r="R614">
        <v>1</v>
      </c>
      <c r="S614" t="s">
        <v>96</v>
      </c>
      <c r="T614">
        <v>13</v>
      </c>
      <c r="U614" t="s">
        <v>133</v>
      </c>
      <c r="V614">
        <v>12</v>
      </c>
      <c r="W614" t="s">
        <v>133</v>
      </c>
      <c r="X614">
        <v>1</v>
      </c>
      <c r="Y614" t="s">
        <v>98</v>
      </c>
      <c r="Z614">
        <v>2023</v>
      </c>
      <c r="AA614">
        <v>3</v>
      </c>
      <c r="AB614">
        <v>1109460000</v>
      </c>
      <c r="AC614">
        <v>15</v>
      </c>
      <c r="AD614" t="s">
        <v>173</v>
      </c>
      <c r="AE614" t="s">
        <v>158</v>
      </c>
      <c r="AF614" t="s">
        <v>183</v>
      </c>
      <c r="AG614" t="s">
        <v>123</v>
      </c>
      <c r="AH614" t="s">
        <v>137</v>
      </c>
      <c r="AI614">
        <v>206</v>
      </c>
      <c r="AJ614">
        <v>206</v>
      </c>
      <c r="AK614">
        <v>206</v>
      </c>
      <c r="AL614">
        <v>208</v>
      </c>
      <c r="AM614">
        <v>206</v>
      </c>
      <c r="AN614">
        <v>206</v>
      </c>
      <c r="AO614">
        <v>208</v>
      </c>
      <c r="AP614">
        <v>210</v>
      </c>
      <c r="AQ614">
        <v>210</v>
      </c>
      <c r="AR614">
        <v>207</v>
      </c>
      <c r="AS614">
        <v>207</v>
      </c>
      <c r="AT614">
        <v>212</v>
      </c>
      <c r="AU614">
        <v>201</v>
      </c>
      <c r="AV614">
        <v>199</v>
      </c>
      <c r="AW614">
        <v>200</v>
      </c>
      <c r="AX614">
        <v>200</v>
      </c>
      <c r="AY614">
        <v>202</v>
      </c>
      <c r="AZ614">
        <v>202</v>
      </c>
      <c r="BA614">
        <v>201</v>
      </c>
      <c r="BB614">
        <v>201</v>
      </c>
      <c r="BC614">
        <v>203</v>
      </c>
      <c r="BD614">
        <v>203</v>
      </c>
      <c r="BE614">
        <v>201</v>
      </c>
      <c r="BF614">
        <v>201</v>
      </c>
      <c r="BG614">
        <v>201</v>
      </c>
      <c r="BH614">
        <v>203</v>
      </c>
      <c r="BI614">
        <v>201</v>
      </c>
      <c r="BJ614">
        <v>201</v>
      </c>
      <c r="BK614">
        <v>201</v>
      </c>
      <c r="BL614">
        <v>227</v>
      </c>
      <c r="BM614">
        <v>227</v>
      </c>
      <c r="BN614">
        <v>225</v>
      </c>
      <c r="BO614">
        <v>225</v>
      </c>
      <c r="BP614">
        <v>225</v>
      </c>
      <c r="BQ614">
        <v>227</v>
      </c>
      <c r="BR614">
        <v>225</v>
      </c>
      <c r="BS614">
        <v>226</v>
      </c>
      <c r="BT614">
        <v>226</v>
      </c>
      <c r="BU614">
        <v>228</v>
      </c>
      <c r="BV614">
        <v>226</v>
      </c>
      <c r="BW614">
        <v>225</v>
      </c>
      <c r="BX614">
        <v>225</v>
      </c>
      <c r="BY614">
        <v>227</v>
      </c>
      <c r="BZ614">
        <v>224</v>
      </c>
      <c r="CA614">
        <v>211.38636363636363</v>
      </c>
      <c r="CB614">
        <v>206.5</v>
      </c>
      <c r="CC614">
        <v>10.937913386932717</v>
      </c>
      <c r="CD614">
        <v>5.1743703797982966E-2</v>
      </c>
      <c r="CE614">
        <v>199</v>
      </c>
      <c r="CF614">
        <v>228</v>
      </c>
      <c r="CG614">
        <v>29</v>
      </c>
      <c r="CH614">
        <v>18</v>
      </c>
      <c r="CI614">
        <v>18</v>
      </c>
    </row>
    <row r="615" spans="1:87" x14ac:dyDescent="0.25">
      <c r="A615">
        <v>874</v>
      </c>
      <c r="B615">
        <v>415107</v>
      </c>
      <c r="C615" t="s">
        <v>2060</v>
      </c>
      <c r="D615" t="s">
        <v>2061</v>
      </c>
      <c r="E615" t="s">
        <v>2062</v>
      </c>
      <c r="F615">
        <v>93.19</v>
      </c>
      <c r="G615" t="s">
        <v>968</v>
      </c>
      <c r="H615">
        <v>93.1</v>
      </c>
      <c r="I615" t="s">
        <v>703</v>
      </c>
      <c r="J615">
        <v>93</v>
      </c>
      <c r="K615" t="s">
        <v>704</v>
      </c>
      <c r="L615" t="s">
        <v>188</v>
      </c>
      <c r="M615" t="s">
        <v>189</v>
      </c>
      <c r="N615">
        <v>515</v>
      </c>
      <c r="O615" t="s">
        <v>969</v>
      </c>
      <c r="P615">
        <v>51</v>
      </c>
      <c r="Q615" t="s">
        <v>970</v>
      </c>
      <c r="R615">
        <v>5</v>
      </c>
      <c r="S615" t="s">
        <v>143</v>
      </c>
      <c r="T615">
        <v>1</v>
      </c>
      <c r="U615" t="s">
        <v>97</v>
      </c>
      <c r="V615">
        <v>11</v>
      </c>
      <c r="W615" t="s">
        <v>97</v>
      </c>
      <c r="X615">
        <v>1</v>
      </c>
      <c r="Y615" t="s">
        <v>98</v>
      </c>
      <c r="Z615">
        <v>1996</v>
      </c>
      <c r="AA615">
        <v>77</v>
      </c>
      <c r="AB615">
        <v>5500000</v>
      </c>
      <c r="AC615">
        <v>50</v>
      </c>
      <c r="AD615" t="s">
        <v>120</v>
      </c>
      <c r="AE615" t="s">
        <v>85</v>
      </c>
      <c r="AF615" t="s">
        <v>356</v>
      </c>
      <c r="AG615" t="s">
        <v>157</v>
      </c>
      <c r="AH615" t="s">
        <v>124</v>
      </c>
      <c r="AI615">
        <v>93</v>
      </c>
      <c r="AJ615">
        <v>93</v>
      </c>
      <c r="AK615">
        <v>97</v>
      </c>
      <c r="AL615">
        <v>95</v>
      </c>
      <c r="AM615">
        <v>65</v>
      </c>
      <c r="AN615">
        <v>73</v>
      </c>
      <c r="AO615">
        <v>72</v>
      </c>
      <c r="AP615">
        <v>65</v>
      </c>
      <c r="AQ615">
        <v>93</v>
      </c>
      <c r="AR615">
        <v>95</v>
      </c>
      <c r="AS615">
        <v>95</v>
      </c>
      <c r="AT615">
        <v>93</v>
      </c>
      <c r="AU615">
        <v>95</v>
      </c>
      <c r="AV615">
        <v>100</v>
      </c>
      <c r="AW615">
        <v>99</v>
      </c>
      <c r="AX615">
        <v>95</v>
      </c>
      <c r="AY615">
        <v>93</v>
      </c>
      <c r="AZ615">
        <v>99</v>
      </c>
      <c r="BA615">
        <v>95</v>
      </c>
      <c r="BB615">
        <v>93</v>
      </c>
      <c r="BC615">
        <v>93</v>
      </c>
      <c r="BD615">
        <v>96</v>
      </c>
      <c r="BE615">
        <v>103</v>
      </c>
      <c r="BF615">
        <v>93</v>
      </c>
      <c r="BG615">
        <v>93</v>
      </c>
      <c r="BH615">
        <v>93</v>
      </c>
      <c r="BI615">
        <v>95</v>
      </c>
      <c r="BJ615">
        <v>101</v>
      </c>
      <c r="BK615">
        <v>95</v>
      </c>
      <c r="BL615">
        <v>100</v>
      </c>
      <c r="BM615">
        <v>104</v>
      </c>
      <c r="BN615">
        <v>100</v>
      </c>
      <c r="BO615">
        <v>98</v>
      </c>
      <c r="BP615">
        <v>102</v>
      </c>
      <c r="BQ615">
        <v>98</v>
      </c>
      <c r="BR615">
        <v>98</v>
      </c>
      <c r="BS615">
        <v>95</v>
      </c>
      <c r="BT615">
        <v>93</v>
      </c>
      <c r="BU615">
        <v>93</v>
      </c>
      <c r="BV615">
        <v>93</v>
      </c>
      <c r="BW615">
        <v>93</v>
      </c>
      <c r="BX615">
        <v>95</v>
      </c>
      <c r="BY615">
        <v>96</v>
      </c>
      <c r="BZ615">
        <v>96</v>
      </c>
      <c r="CA615">
        <v>93.5</v>
      </c>
      <c r="CB615">
        <v>95</v>
      </c>
      <c r="CC615">
        <v>8.5467251990401021</v>
      </c>
      <c r="CD615">
        <v>9.140882565818291E-2</v>
      </c>
      <c r="CE615">
        <v>65</v>
      </c>
      <c r="CF615">
        <v>104</v>
      </c>
      <c r="CG615">
        <v>39</v>
      </c>
      <c r="CH615">
        <v>3</v>
      </c>
      <c r="CI615">
        <v>3</v>
      </c>
    </row>
    <row r="616" spans="1:87" x14ac:dyDescent="0.25">
      <c r="A616">
        <v>876</v>
      </c>
      <c r="B616">
        <v>415386</v>
      </c>
      <c r="C616" t="s">
        <v>2063</v>
      </c>
      <c r="D616" t="s">
        <v>2064</v>
      </c>
      <c r="E616" t="s">
        <v>2065</v>
      </c>
      <c r="F616">
        <v>63.1</v>
      </c>
      <c r="G616" t="s">
        <v>171</v>
      </c>
      <c r="H616">
        <v>63.1</v>
      </c>
      <c r="I616" t="s">
        <v>171</v>
      </c>
      <c r="J616">
        <v>63</v>
      </c>
      <c r="K616" t="s">
        <v>172</v>
      </c>
      <c r="L616" t="s">
        <v>131</v>
      </c>
      <c r="M616" t="s">
        <v>132</v>
      </c>
      <c r="N616">
        <v>231</v>
      </c>
      <c r="O616" t="s">
        <v>353</v>
      </c>
      <c r="P616">
        <v>23</v>
      </c>
      <c r="Q616" t="s">
        <v>354</v>
      </c>
      <c r="R616">
        <v>2</v>
      </c>
      <c r="S616" t="s">
        <v>355</v>
      </c>
      <c r="T616">
        <v>20</v>
      </c>
      <c r="U616" t="s">
        <v>1111</v>
      </c>
      <c r="V616">
        <v>30</v>
      </c>
      <c r="W616" t="s">
        <v>273</v>
      </c>
      <c r="X616">
        <v>2</v>
      </c>
      <c r="Y616" t="s">
        <v>255</v>
      </c>
      <c r="Z616">
        <v>2019</v>
      </c>
      <c r="AB616">
        <v>4870000</v>
      </c>
      <c r="AC616">
        <v>0</v>
      </c>
      <c r="AD616" t="s">
        <v>147</v>
      </c>
      <c r="AE616" t="s">
        <v>85</v>
      </c>
      <c r="AF616" t="s">
        <v>356</v>
      </c>
      <c r="AG616" t="s">
        <v>233</v>
      </c>
      <c r="AH616" t="s">
        <v>144</v>
      </c>
      <c r="AI616">
        <v>122</v>
      </c>
      <c r="AJ616">
        <v>123</v>
      </c>
      <c r="AK616">
        <v>120</v>
      </c>
      <c r="AL616">
        <v>122</v>
      </c>
      <c r="AM616">
        <v>116</v>
      </c>
      <c r="AN616">
        <v>114</v>
      </c>
      <c r="AO616">
        <v>115</v>
      </c>
      <c r="AP616">
        <v>115</v>
      </c>
      <c r="AQ616">
        <v>115</v>
      </c>
      <c r="AR616">
        <v>115</v>
      </c>
      <c r="AS616">
        <v>114</v>
      </c>
      <c r="AT616">
        <v>114</v>
      </c>
      <c r="AU616">
        <v>113</v>
      </c>
      <c r="AV616">
        <v>119</v>
      </c>
      <c r="AW616">
        <v>121</v>
      </c>
      <c r="AX616">
        <v>125</v>
      </c>
      <c r="AY616">
        <v>117</v>
      </c>
      <c r="AZ616">
        <v>50</v>
      </c>
      <c r="BA616">
        <v>1</v>
      </c>
      <c r="BB616">
        <v>3</v>
      </c>
      <c r="BC616">
        <v>1</v>
      </c>
      <c r="BD616">
        <v>1</v>
      </c>
      <c r="BE616">
        <v>1</v>
      </c>
      <c r="BF616">
        <v>2</v>
      </c>
      <c r="BG616">
        <v>1</v>
      </c>
      <c r="BH616">
        <v>1</v>
      </c>
      <c r="BI616">
        <v>4</v>
      </c>
      <c r="BJ616">
        <v>2</v>
      </c>
      <c r="BK616">
        <v>2</v>
      </c>
      <c r="BL616">
        <v>3</v>
      </c>
      <c r="BM616">
        <v>3</v>
      </c>
      <c r="BN616">
        <v>3</v>
      </c>
      <c r="BO616">
        <v>3</v>
      </c>
      <c r="BP616">
        <v>3</v>
      </c>
      <c r="BQ616">
        <v>3</v>
      </c>
      <c r="BR616">
        <v>4</v>
      </c>
      <c r="BS616">
        <v>3</v>
      </c>
      <c r="BT616">
        <v>3</v>
      </c>
      <c r="BU616">
        <v>3</v>
      </c>
      <c r="BV616">
        <v>3</v>
      </c>
      <c r="BW616">
        <v>3</v>
      </c>
      <c r="BX616">
        <v>3</v>
      </c>
      <c r="BY616">
        <v>3</v>
      </c>
      <c r="BZ616">
        <v>3</v>
      </c>
      <c r="CA616">
        <v>48.068181818181813</v>
      </c>
      <c r="CB616">
        <v>3</v>
      </c>
      <c r="CC616">
        <v>56.351635921559009</v>
      </c>
      <c r="CD616">
        <v>1.1723271775643482</v>
      </c>
      <c r="CE616">
        <v>1</v>
      </c>
      <c r="CF616">
        <v>125</v>
      </c>
      <c r="CG616">
        <v>124</v>
      </c>
      <c r="CH616">
        <v>-119</v>
      </c>
      <c r="CI616">
        <v>119</v>
      </c>
    </row>
    <row r="617" spans="1:87" x14ac:dyDescent="0.25">
      <c r="A617">
        <v>880</v>
      </c>
      <c r="B617">
        <v>416593</v>
      </c>
      <c r="C617" t="s">
        <v>2066</v>
      </c>
      <c r="D617" t="s">
        <v>2067</v>
      </c>
      <c r="E617" t="s">
        <v>2068</v>
      </c>
      <c r="F617">
        <v>46.42</v>
      </c>
      <c r="G617" t="s">
        <v>896</v>
      </c>
      <c r="H617">
        <v>46.4</v>
      </c>
      <c r="I617" t="s">
        <v>677</v>
      </c>
      <c r="J617">
        <v>46</v>
      </c>
      <c r="K617" t="s">
        <v>457</v>
      </c>
      <c r="L617" t="s">
        <v>281</v>
      </c>
      <c r="M617" t="s">
        <v>282</v>
      </c>
      <c r="N617">
        <v>113</v>
      </c>
      <c r="O617" t="s">
        <v>119</v>
      </c>
      <c r="P617">
        <v>11</v>
      </c>
      <c r="Q617" t="s">
        <v>95</v>
      </c>
      <c r="R617">
        <v>1</v>
      </c>
      <c r="S617" t="s">
        <v>96</v>
      </c>
      <c r="T617">
        <v>1</v>
      </c>
      <c r="U617" t="s">
        <v>97</v>
      </c>
      <c r="V617">
        <v>11</v>
      </c>
      <c r="W617" t="s">
        <v>97</v>
      </c>
      <c r="X617">
        <v>1</v>
      </c>
      <c r="Y617" t="s">
        <v>98</v>
      </c>
      <c r="Z617">
        <v>1992</v>
      </c>
      <c r="AA617">
        <v>32</v>
      </c>
      <c r="AB617">
        <v>2756390000</v>
      </c>
      <c r="AC617">
        <v>40</v>
      </c>
      <c r="AD617" t="s">
        <v>283</v>
      </c>
      <c r="AE617" t="s">
        <v>164</v>
      </c>
      <c r="AF617" t="s">
        <v>333</v>
      </c>
      <c r="AG617" t="s">
        <v>297</v>
      </c>
      <c r="AH617" t="s">
        <v>137</v>
      </c>
      <c r="AI617">
        <v>14</v>
      </c>
      <c r="AJ617">
        <v>14</v>
      </c>
      <c r="AK617">
        <v>14</v>
      </c>
      <c r="AL617">
        <v>14</v>
      </c>
      <c r="AM617">
        <v>14</v>
      </c>
      <c r="AN617">
        <v>14</v>
      </c>
      <c r="AO617">
        <v>14</v>
      </c>
      <c r="AP617">
        <v>14</v>
      </c>
      <c r="AQ617">
        <v>14</v>
      </c>
      <c r="AR617">
        <v>22</v>
      </c>
      <c r="AS617">
        <v>22</v>
      </c>
      <c r="AT617">
        <v>22</v>
      </c>
      <c r="AU617">
        <v>22</v>
      </c>
      <c r="AV617">
        <v>22</v>
      </c>
      <c r="AW617">
        <v>22</v>
      </c>
      <c r="AX617">
        <v>22</v>
      </c>
      <c r="AY617">
        <v>22</v>
      </c>
      <c r="AZ617">
        <v>22</v>
      </c>
      <c r="BA617">
        <v>22</v>
      </c>
      <c r="BB617">
        <v>22</v>
      </c>
      <c r="BC617">
        <v>22</v>
      </c>
      <c r="BD617">
        <v>22</v>
      </c>
      <c r="BE617">
        <v>22</v>
      </c>
      <c r="BF617">
        <v>22</v>
      </c>
      <c r="BG617">
        <v>22</v>
      </c>
      <c r="BH617">
        <v>22</v>
      </c>
      <c r="BI617">
        <v>22</v>
      </c>
      <c r="BJ617">
        <v>22</v>
      </c>
      <c r="BK617">
        <v>22</v>
      </c>
      <c r="BL617">
        <v>22</v>
      </c>
      <c r="BM617">
        <v>22</v>
      </c>
      <c r="BN617">
        <v>22</v>
      </c>
      <c r="BO617">
        <v>22</v>
      </c>
      <c r="BP617">
        <v>14</v>
      </c>
      <c r="BQ617">
        <v>14</v>
      </c>
      <c r="BR617">
        <v>14</v>
      </c>
      <c r="BS617">
        <v>14</v>
      </c>
      <c r="BT617">
        <v>14</v>
      </c>
      <c r="BU617">
        <v>14</v>
      </c>
      <c r="BV617">
        <v>14</v>
      </c>
      <c r="BW617">
        <v>14</v>
      </c>
      <c r="BX617">
        <v>14</v>
      </c>
      <c r="BY617">
        <v>14</v>
      </c>
      <c r="BZ617">
        <v>14</v>
      </c>
      <c r="CA617">
        <v>18.363636363636363</v>
      </c>
      <c r="CB617">
        <v>22</v>
      </c>
      <c r="CC617">
        <v>4.0294896040745183</v>
      </c>
      <c r="CD617">
        <v>0.21942765170702822</v>
      </c>
      <c r="CE617">
        <v>14</v>
      </c>
      <c r="CF617">
        <v>22</v>
      </c>
      <c r="CG617">
        <v>8</v>
      </c>
      <c r="CH617">
        <v>0</v>
      </c>
      <c r="CI617">
        <v>0</v>
      </c>
    </row>
    <row r="618" spans="1:87" x14ac:dyDescent="0.25">
      <c r="A618">
        <v>882</v>
      </c>
      <c r="B618">
        <v>416955</v>
      </c>
      <c r="C618" t="s">
        <v>2069</v>
      </c>
      <c r="D618" t="s">
        <v>2070</v>
      </c>
      <c r="E618" t="s">
        <v>2071</v>
      </c>
      <c r="F618">
        <v>46.35</v>
      </c>
      <c r="G618" t="s">
        <v>2072</v>
      </c>
      <c r="H618">
        <v>46.3</v>
      </c>
      <c r="I618" t="s">
        <v>1199</v>
      </c>
      <c r="J618">
        <v>46</v>
      </c>
      <c r="K618" t="s">
        <v>457</v>
      </c>
      <c r="L618" t="s">
        <v>281</v>
      </c>
      <c r="M618" t="s">
        <v>282</v>
      </c>
      <c r="N618">
        <v>113</v>
      </c>
      <c r="O618" t="s">
        <v>119</v>
      </c>
      <c r="P618">
        <v>11</v>
      </c>
      <c r="Q618" t="s">
        <v>95</v>
      </c>
      <c r="R618">
        <v>1</v>
      </c>
      <c r="S618" t="s">
        <v>96</v>
      </c>
      <c r="T618">
        <v>6</v>
      </c>
      <c r="U618" t="s">
        <v>266</v>
      </c>
      <c r="V618">
        <v>70</v>
      </c>
      <c r="W618" t="s">
        <v>267</v>
      </c>
      <c r="X618">
        <v>3</v>
      </c>
      <c r="Y618" t="s">
        <v>240</v>
      </c>
      <c r="Z618">
        <v>2015</v>
      </c>
      <c r="AA618">
        <v>555</v>
      </c>
      <c r="AB618">
        <v>1123223000000</v>
      </c>
      <c r="AC618">
        <v>91</v>
      </c>
      <c r="AD618" t="s">
        <v>320</v>
      </c>
      <c r="AE618" t="s">
        <v>100</v>
      </c>
      <c r="AF618" t="s">
        <v>101</v>
      </c>
      <c r="AG618" t="s">
        <v>102</v>
      </c>
      <c r="AH618" t="s">
        <v>103</v>
      </c>
      <c r="AI618">
        <v>14</v>
      </c>
      <c r="AJ618">
        <v>14</v>
      </c>
      <c r="AK618">
        <v>14</v>
      </c>
      <c r="AL618">
        <v>14</v>
      </c>
      <c r="AM618">
        <v>14</v>
      </c>
      <c r="AN618">
        <v>14</v>
      </c>
      <c r="AO618">
        <v>14</v>
      </c>
      <c r="AP618">
        <v>14</v>
      </c>
      <c r="AQ618">
        <v>14</v>
      </c>
      <c r="AR618">
        <v>14</v>
      </c>
      <c r="AS618">
        <v>14</v>
      </c>
      <c r="AT618">
        <v>14</v>
      </c>
      <c r="AU618">
        <v>14</v>
      </c>
      <c r="AV618">
        <v>14</v>
      </c>
      <c r="AW618">
        <v>14</v>
      </c>
      <c r="AX618">
        <v>15</v>
      </c>
      <c r="AY618">
        <v>15</v>
      </c>
      <c r="AZ618">
        <v>15</v>
      </c>
      <c r="BA618">
        <v>15</v>
      </c>
      <c r="BB618">
        <v>15</v>
      </c>
      <c r="BC618">
        <v>15</v>
      </c>
      <c r="BD618">
        <v>15</v>
      </c>
      <c r="BE618">
        <v>14</v>
      </c>
      <c r="BF618">
        <v>14</v>
      </c>
      <c r="BG618">
        <v>14</v>
      </c>
      <c r="BH618">
        <v>14</v>
      </c>
      <c r="BI618">
        <v>14</v>
      </c>
      <c r="BJ618">
        <v>14</v>
      </c>
      <c r="BK618">
        <v>14</v>
      </c>
      <c r="BL618">
        <v>14</v>
      </c>
      <c r="BM618">
        <v>14</v>
      </c>
      <c r="BN618">
        <v>14</v>
      </c>
      <c r="BO618">
        <v>14</v>
      </c>
      <c r="BP618">
        <v>14</v>
      </c>
      <c r="BQ618">
        <v>14</v>
      </c>
      <c r="BR618">
        <v>14</v>
      </c>
      <c r="BS618">
        <v>14</v>
      </c>
      <c r="BT618">
        <v>14</v>
      </c>
      <c r="BU618">
        <v>14</v>
      </c>
      <c r="BV618">
        <v>14</v>
      </c>
      <c r="BW618">
        <v>14</v>
      </c>
      <c r="BX618">
        <v>14</v>
      </c>
      <c r="BY618">
        <v>14</v>
      </c>
      <c r="BZ618">
        <v>14</v>
      </c>
      <c r="CA618">
        <v>14.159090909090908</v>
      </c>
      <c r="CB618">
        <v>14</v>
      </c>
      <c r="CC618">
        <v>0.36998942902446791</v>
      </c>
      <c r="CD618">
        <v>2.61308746020491E-2</v>
      </c>
      <c r="CE618">
        <v>14</v>
      </c>
      <c r="CF618">
        <v>15</v>
      </c>
      <c r="CG618">
        <v>1</v>
      </c>
      <c r="CH618">
        <v>0</v>
      </c>
      <c r="CI618">
        <v>0</v>
      </c>
    </row>
    <row r="619" spans="1:87" x14ac:dyDescent="0.25">
      <c r="A619">
        <v>883</v>
      </c>
      <c r="B619">
        <v>417128</v>
      </c>
      <c r="C619" t="s">
        <v>2073</v>
      </c>
      <c r="D619" t="s">
        <v>856</v>
      </c>
      <c r="E619" t="s">
        <v>857</v>
      </c>
      <c r="F619">
        <v>73.11</v>
      </c>
      <c r="G619" t="s">
        <v>237</v>
      </c>
      <c r="H619">
        <v>73.099999999999994</v>
      </c>
      <c r="I619" t="s">
        <v>115</v>
      </c>
      <c r="J619">
        <v>73</v>
      </c>
      <c r="K619" t="s">
        <v>116</v>
      </c>
      <c r="L619" t="s">
        <v>117</v>
      </c>
      <c r="M619" t="s">
        <v>118</v>
      </c>
      <c r="N619">
        <v>113</v>
      </c>
      <c r="O619" t="s">
        <v>119</v>
      </c>
      <c r="P619">
        <v>11</v>
      </c>
      <c r="Q619" t="s">
        <v>95</v>
      </c>
      <c r="R619">
        <v>1</v>
      </c>
      <c r="S619" t="s">
        <v>96</v>
      </c>
      <c r="T619">
        <v>1</v>
      </c>
      <c r="U619" t="s">
        <v>97</v>
      </c>
      <c r="V619">
        <v>11</v>
      </c>
      <c r="W619" t="s">
        <v>97</v>
      </c>
      <c r="X619">
        <v>1</v>
      </c>
      <c r="Y619" t="s">
        <v>98</v>
      </c>
      <c r="Z619">
        <v>2002</v>
      </c>
      <c r="AA619">
        <v>2</v>
      </c>
      <c r="AB619">
        <v>143200000</v>
      </c>
      <c r="AC619">
        <v>12</v>
      </c>
      <c r="AD619" t="s">
        <v>104</v>
      </c>
      <c r="AE619" t="s">
        <v>110</v>
      </c>
      <c r="AF619" t="s">
        <v>174</v>
      </c>
      <c r="AG619" t="s">
        <v>196</v>
      </c>
      <c r="AH619" t="s">
        <v>175</v>
      </c>
      <c r="AI619">
        <v>81</v>
      </c>
      <c r="AJ619">
        <v>81</v>
      </c>
      <c r="AK619">
        <v>82</v>
      </c>
      <c r="AL619">
        <v>80</v>
      </c>
      <c r="AM619">
        <v>80</v>
      </c>
      <c r="AN619">
        <v>80</v>
      </c>
      <c r="AO619">
        <v>80</v>
      </c>
      <c r="AP619">
        <v>80</v>
      </c>
      <c r="AQ619">
        <v>79</v>
      </c>
      <c r="AR619">
        <v>79</v>
      </c>
      <c r="AS619">
        <v>80</v>
      </c>
      <c r="AT619">
        <v>80</v>
      </c>
      <c r="AU619">
        <v>80</v>
      </c>
      <c r="AV619">
        <v>80</v>
      </c>
      <c r="AW619">
        <v>80</v>
      </c>
      <c r="AX619">
        <v>80</v>
      </c>
      <c r="AY619">
        <v>80</v>
      </c>
      <c r="AZ619">
        <v>80</v>
      </c>
      <c r="BA619">
        <v>80</v>
      </c>
      <c r="BB619">
        <v>80</v>
      </c>
      <c r="BC619">
        <v>80</v>
      </c>
      <c r="BD619">
        <v>80</v>
      </c>
      <c r="BE619">
        <v>80</v>
      </c>
      <c r="BF619">
        <v>80</v>
      </c>
      <c r="BG619">
        <v>80</v>
      </c>
      <c r="BH619">
        <v>80</v>
      </c>
      <c r="BI619">
        <v>80</v>
      </c>
      <c r="BJ619">
        <v>80</v>
      </c>
      <c r="BK619">
        <v>80</v>
      </c>
      <c r="BL619">
        <v>80</v>
      </c>
      <c r="BM619">
        <v>80</v>
      </c>
      <c r="BN619">
        <v>80</v>
      </c>
      <c r="BO619">
        <v>80</v>
      </c>
      <c r="BP619">
        <v>80</v>
      </c>
      <c r="BQ619">
        <v>80</v>
      </c>
      <c r="BR619">
        <v>80</v>
      </c>
      <c r="BS619">
        <v>80</v>
      </c>
      <c r="BT619">
        <v>80</v>
      </c>
      <c r="BU619">
        <v>80</v>
      </c>
      <c r="BV619">
        <v>80</v>
      </c>
      <c r="BW619">
        <v>79</v>
      </c>
      <c r="BX619">
        <v>79</v>
      </c>
      <c r="BY619">
        <v>79</v>
      </c>
      <c r="BZ619">
        <v>79</v>
      </c>
      <c r="CA619">
        <v>79.954545454545453</v>
      </c>
      <c r="CB619">
        <v>80</v>
      </c>
      <c r="CC619">
        <v>0.52626571476489026</v>
      </c>
      <c r="CD619">
        <v>6.5820612420850405E-3</v>
      </c>
      <c r="CE619">
        <v>79</v>
      </c>
      <c r="CF619">
        <v>82</v>
      </c>
      <c r="CG619">
        <v>3</v>
      </c>
      <c r="CH619">
        <v>-2</v>
      </c>
      <c r="CI619">
        <v>2</v>
      </c>
    </row>
    <row r="620" spans="1:87" x14ac:dyDescent="0.25">
      <c r="A620">
        <v>884</v>
      </c>
      <c r="B620">
        <v>417169</v>
      </c>
      <c r="C620" t="s">
        <v>2074</v>
      </c>
      <c r="D620" t="s">
        <v>251</v>
      </c>
      <c r="E620" t="s">
        <v>252</v>
      </c>
      <c r="F620">
        <v>73.12</v>
      </c>
      <c r="G620" t="s">
        <v>114</v>
      </c>
      <c r="H620">
        <v>73.099999999999994</v>
      </c>
      <c r="I620" t="s">
        <v>115</v>
      </c>
      <c r="J620">
        <v>73</v>
      </c>
      <c r="K620" t="s">
        <v>116</v>
      </c>
      <c r="L620" t="s">
        <v>117</v>
      </c>
      <c r="M620" t="s">
        <v>118</v>
      </c>
      <c r="N620">
        <v>113</v>
      </c>
      <c r="O620" t="s">
        <v>119</v>
      </c>
      <c r="P620">
        <v>11</v>
      </c>
      <c r="Q620" t="s">
        <v>95</v>
      </c>
      <c r="R620">
        <v>1</v>
      </c>
      <c r="S620" t="s">
        <v>96</v>
      </c>
      <c r="T620">
        <v>17</v>
      </c>
      <c r="U620" t="s">
        <v>253</v>
      </c>
      <c r="V620">
        <v>40</v>
      </c>
      <c r="W620" t="s">
        <v>254</v>
      </c>
      <c r="X620">
        <v>2</v>
      </c>
      <c r="Y620" t="s">
        <v>255</v>
      </c>
      <c r="Z620">
        <v>2011</v>
      </c>
      <c r="AA620">
        <v>2</v>
      </c>
      <c r="AB620">
        <v>90470000</v>
      </c>
      <c r="AC620">
        <v>12</v>
      </c>
      <c r="AD620" t="s">
        <v>104</v>
      </c>
      <c r="AE620" t="s">
        <v>110</v>
      </c>
      <c r="AF620" t="s">
        <v>174</v>
      </c>
      <c r="AG620" t="s">
        <v>102</v>
      </c>
      <c r="AH620" t="s">
        <v>175</v>
      </c>
      <c r="AI620">
        <v>4</v>
      </c>
      <c r="AJ620">
        <v>4</v>
      </c>
      <c r="AK620">
        <v>4</v>
      </c>
      <c r="AL620">
        <v>4</v>
      </c>
      <c r="AM620">
        <v>4</v>
      </c>
      <c r="AN620">
        <v>4</v>
      </c>
      <c r="AO620">
        <v>4</v>
      </c>
      <c r="AP620">
        <v>4</v>
      </c>
      <c r="AQ620">
        <v>4</v>
      </c>
      <c r="AR620">
        <v>4</v>
      </c>
      <c r="AS620">
        <v>4</v>
      </c>
      <c r="AT620">
        <v>4</v>
      </c>
      <c r="AU620">
        <v>4</v>
      </c>
      <c r="AV620">
        <v>4</v>
      </c>
      <c r="AW620">
        <v>4</v>
      </c>
      <c r="AX620">
        <v>4</v>
      </c>
      <c r="AY620">
        <v>4</v>
      </c>
      <c r="AZ620">
        <v>4</v>
      </c>
      <c r="BA620">
        <v>4</v>
      </c>
      <c r="BB620">
        <v>4</v>
      </c>
      <c r="BC620">
        <v>4</v>
      </c>
      <c r="BD620">
        <v>4</v>
      </c>
      <c r="BE620">
        <v>4</v>
      </c>
      <c r="BF620">
        <v>4</v>
      </c>
      <c r="BG620">
        <v>4</v>
      </c>
      <c r="BH620">
        <v>4</v>
      </c>
      <c r="BI620">
        <v>4</v>
      </c>
      <c r="BJ620">
        <v>4</v>
      </c>
      <c r="BK620">
        <v>4</v>
      </c>
      <c r="BL620">
        <v>4</v>
      </c>
      <c r="BM620">
        <v>4</v>
      </c>
      <c r="BN620">
        <v>4</v>
      </c>
      <c r="BO620">
        <v>4</v>
      </c>
      <c r="BP620">
        <v>4</v>
      </c>
      <c r="BQ620">
        <v>4</v>
      </c>
      <c r="BR620">
        <v>4</v>
      </c>
      <c r="BS620">
        <v>4</v>
      </c>
      <c r="BT620">
        <v>4</v>
      </c>
      <c r="BU620">
        <v>4</v>
      </c>
      <c r="BV620">
        <v>4</v>
      </c>
      <c r="BW620">
        <v>4</v>
      </c>
      <c r="BX620">
        <v>4</v>
      </c>
      <c r="BY620">
        <v>4</v>
      </c>
      <c r="BZ620">
        <v>4</v>
      </c>
      <c r="CA620">
        <v>4</v>
      </c>
      <c r="CB620">
        <v>4</v>
      </c>
      <c r="CC620">
        <v>0</v>
      </c>
      <c r="CD620">
        <v>0</v>
      </c>
      <c r="CE620">
        <v>4</v>
      </c>
      <c r="CF620">
        <v>4</v>
      </c>
      <c r="CG620">
        <v>0</v>
      </c>
      <c r="CH620">
        <v>0</v>
      </c>
      <c r="CI620">
        <v>0</v>
      </c>
    </row>
    <row r="621" spans="1:87" x14ac:dyDescent="0.25">
      <c r="A621">
        <v>885</v>
      </c>
      <c r="B621">
        <v>417279</v>
      </c>
      <c r="C621" t="s">
        <v>2075</v>
      </c>
      <c r="D621" t="s">
        <v>2076</v>
      </c>
      <c r="E621" t="s">
        <v>2077</v>
      </c>
      <c r="F621">
        <v>47.71</v>
      </c>
      <c r="G621" t="s">
        <v>601</v>
      </c>
      <c r="H621">
        <v>47.7</v>
      </c>
      <c r="I621" t="s">
        <v>279</v>
      </c>
      <c r="J621">
        <v>47</v>
      </c>
      <c r="K621" t="s">
        <v>280</v>
      </c>
      <c r="L621" t="s">
        <v>281</v>
      </c>
      <c r="M621" t="s">
        <v>282</v>
      </c>
      <c r="N621">
        <v>113</v>
      </c>
      <c r="O621" t="s">
        <v>119</v>
      </c>
      <c r="P621">
        <v>11</v>
      </c>
      <c r="Q621" t="s">
        <v>95</v>
      </c>
      <c r="R621">
        <v>1</v>
      </c>
      <c r="S621" t="s">
        <v>96</v>
      </c>
      <c r="T621">
        <v>1</v>
      </c>
      <c r="U621" t="s">
        <v>97</v>
      </c>
      <c r="V621">
        <v>11</v>
      </c>
      <c r="W621" t="s">
        <v>97</v>
      </c>
      <c r="X621">
        <v>1</v>
      </c>
      <c r="Y621" t="s">
        <v>98</v>
      </c>
      <c r="Z621">
        <v>2000</v>
      </c>
      <c r="AA621">
        <v>4</v>
      </c>
      <c r="AB621">
        <v>189760000</v>
      </c>
      <c r="AC621">
        <v>15</v>
      </c>
      <c r="AD621" t="s">
        <v>173</v>
      </c>
      <c r="AE621" t="s">
        <v>110</v>
      </c>
      <c r="AF621" t="s">
        <v>174</v>
      </c>
      <c r="AG621" t="s">
        <v>157</v>
      </c>
      <c r="AH621" t="s">
        <v>175</v>
      </c>
      <c r="AI621">
        <v>20</v>
      </c>
      <c r="AJ621">
        <v>20</v>
      </c>
      <c r="AK621">
        <v>20</v>
      </c>
      <c r="AL621">
        <v>20</v>
      </c>
      <c r="AM621">
        <v>20</v>
      </c>
      <c r="AN621">
        <v>20</v>
      </c>
      <c r="AO621">
        <v>20</v>
      </c>
      <c r="AP621">
        <v>20</v>
      </c>
      <c r="AQ621">
        <v>21</v>
      </c>
      <c r="AR621">
        <v>21</v>
      </c>
      <c r="AS621">
        <v>21</v>
      </c>
      <c r="AT621">
        <v>21</v>
      </c>
      <c r="AU621">
        <v>21</v>
      </c>
      <c r="AV621">
        <v>21</v>
      </c>
      <c r="AW621">
        <v>21</v>
      </c>
      <c r="AX621">
        <v>21</v>
      </c>
      <c r="AY621">
        <v>21</v>
      </c>
      <c r="AZ621">
        <v>21</v>
      </c>
      <c r="BA621">
        <v>21</v>
      </c>
      <c r="BB621">
        <v>21</v>
      </c>
      <c r="BC621">
        <v>21</v>
      </c>
      <c r="BD621">
        <v>21</v>
      </c>
      <c r="BE621">
        <v>21</v>
      </c>
      <c r="BF621">
        <v>21</v>
      </c>
      <c r="BG621">
        <v>21</v>
      </c>
      <c r="BH621">
        <v>21</v>
      </c>
      <c r="BI621">
        <v>23</v>
      </c>
      <c r="BJ621">
        <v>21</v>
      </c>
      <c r="BK621">
        <v>22</v>
      </c>
      <c r="BL621">
        <v>22</v>
      </c>
      <c r="BM621">
        <v>22</v>
      </c>
      <c r="BN621">
        <v>22</v>
      </c>
      <c r="BO621">
        <v>24</v>
      </c>
      <c r="BP621">
        <v>24</v>
      </c>
      <c r="BQ621">
        <v>24</v>
      </c>
      <c r="BR621">
        <v>24</v>
      </c>
      <c r="BS621">
        <v>24</v>
      </c>
      <c r="BT621">
        <v>24</v>
      </c>
      <c r="BU621">
        <v>24</v>
      </c>
      <c r="BV621">
        <v>24</v>
      </c>
      <c r="BW621">
        <v>22</v>
      </c>
      <c r="BX621">
        <v>22</v>
      </c>
      <c r="BY621">
        <v>21</v>
      </c>
      <c r="BZ621">
        <v>21</v>
      </c>
      <c r="CA621">
        <v>21.545454545454547</v>
      </c>
      <c r="CB621">
        <v>21</v>
      </c>
      <c r="CC621">
        <v>1.3373793439087289</v>
      </c>
      <c r="CD621">
        <v>6.2072458999983197E-2</v>
      </c>
      <c r="CE621">
        <v>20</v>
      </c>
      <c r="CF621">
        <v>24</v>
      </c>
      <c r="CG621">
        <v>4</v>
      </c>
      <c r="CH621">
        <v>1</v>
      </c>
      <c r="CI621">
        <v>1</v>
      </c>
    </row>
    <row r="622" spans="1:87" x14ac:dyDescent="0.25">
      <c r="A622">
        <v>886</v>
      </c>
      <c r="B622">
        <v>417347</v>
      </c>
      <c r="C622" t="s">
        <v>2078</v>
      </c>
      <c r="D622" t="s">
        <v>2079</v>
      </c>
      <c r="E622" t="s">
        <v>2080</v>
      </c>
      <c r="F622">
        <v>73.12</v>
      </c>
      <c r="G622" t="s">
        <v>114</v>
      </c>
      <c r="H622">
        <v>73.099999999999994</v>
      </c>
      <c r="I622" t="s">
        <v>115</v>
      </c>
      <c r="J622">
        <v>73</v>
      </c>
      <c r="K622" t="s">
        <v>116</v>
      </c>
      <c r="L622" t="s">
        <v>117</v>
      </c>
      <c r="M622" t="s">
        <v>118</v>
      </c>
      <c r="N622">
        <v>231</v>
      </c>
      <c r="O622" t="s">
        <v>353</v>
      </c>
      <c r="P622">
        <v>23</v>
      </c>
      <c r="Q622" t="s">
        <v>354</v>
      </c>
      <c r="R622">
        <v>2</v>
      </c>
      <c r="S622" t="s">
        <v>355</v>
      </c>
      <c r="T622">
        <v>6</v>
      </c>
      <c r="U622" t="s">
        <v>266</v>
      </c>
      <c r="V622">
        <v>70</v>
      </c>
      <c r="W622" t="s">
        <v>267</v>
      </c>
      <c r="X622">
        <v>3</v>
      </c>
      <c r="Y622" t="s">
        <v>240</v>
      </c>
      <c r="Z622">
        <v>2014</v>
      </c>
      <c r="AB622">
        <v>3810000</v>
      </c>
      <c r="AC622">
        <v>0</v>
      </c>
      <c r="AD622" t="s">
        <v>147</v>
      </c>
      <c r="AE622" t="s">
        <v>85</v>
      </c>
      <c r="AF622" t="s">
        <v>356</v>
      </c>
      <c r="AG622" t="s">
        <v>102</v>
      </c>
      <c r="AH622" t="s">
        <v>144</v>
      </c>
      <c r="AI622">
        <v>89</v>
      </c>
      <c r="AJ622">
        <v>91</v>
      </c>
      <c r="AK622">
        <v>91</v>
      </c>
      <c r="AL622">
        <v>91</v>
      </c>
      <c r="AM622">
        <v>92</v>
      </c>
      <c r="AN622">
        <v>92</v>
      </c>
      <c r="AO622">
        <v>91</v>
      </c>
      <c r="AP622">
        <v>95</v>
      </c>
      <c r="AQ622">
        <v>98</v>
      </c>
      <c r="AR622">
        <v>98</v>
      </c>
      <c r="AS622">
        <v>99</v>
      </c>
      <c r="AT622">
        <v>99</v>
      </c>
      <c r="AU622">
        <v>99</v>
      </c>
      <c r="AV622">
        <v>98</v>
      </c>
      <c r="AW622">
        <v>98</v>
      </c>
      <c r="AX622">
        <v>98</v>
      </c>
      <c r="AY622">
        <v>98</v>
      </c>
      <c r="AZ622">
        <v>98</v>
      </c>
      <c r="BA622">
        <v>99</v>
      </c>
      <c r="BB622">
        <v>99</v>
      </c>
      <c r="BC622">
        <v>99</v>
      </c>
      <c r="BD622">
        <v>99</v>
      </c>
      <c r="BE622">
        <v>99</v>
      </c>
      <c r="BF622">
        <v>98</v>
      </c>
      <c r="BG622">
        <v>98</v>
      </c>
      <c r="BH622">
        <v>98</v>
      </c>
      <c r="BI622">
        <v>99</v>
      </c>
      <c r="BJ622">
        <v>99</v>
      </c>
      <c r="BK622">
        <v>99</v>
      </c>
      <c r="BL622">
        <v>99</v>
      </c>
      <c r="BM622">
        <v>99</v>
      </c>
      <c r="BN622">
        <v>99</v>
      </c>
      <c r="BO622">
        <v>99</v>
      </c>
      <c r="BP622">
        <v>97</v>
      </c>
      <c r="BQ622">
        <v>97</v>
      </c>
      <c r="BR622">
        <v>95</v>
      </c>
      <c r="BS622">
        <v>95</v>
      </c>
      <c r="BT622">
        <v>96</v>
      </c>
      <c r="BU622">
        <v>96</v>
      </c>
      <c r="BV622">
        <v>99</v>
      </c>
      <c r="BW622">
        <v>99</v>
      </c>
      <c r="BX622">
        <v>99</v>
      </c>
      <c r="BY622">
        <v>98</v>
      </c>
      <c r="BZ622">
        <v>98</v>
      </c>
      <c r="CA622">
        <v>96.954545454545453</v>
      </c>
      <c r="CB622">
        <v>98</v>
      </c>
      <c r="CC622">
        <v>2.8769698647252069</v>
      </c>
      <c r="CD622">
        <v>2.9673388196884459E-2</v>
      </c>
      <c r="CE622">
        <v>89</v>
      </c>
      <c r="CF622">
        <v>99</v>
      </c>
      <c r="CG622">
        <v>10</v>
      </c>
      <c r="CH622">
        <v>9</v>
      </c>
      <c r="CI622">
        <v>9</v>
      </c>
    </row>
    <row r="623" spans="1:87" x14ac:dyDescent="0.25">
      <c r="A623">
        <v>887</v>
      </c>
      <c r="B623">
        <v>417680</v>
      </c>
      <c r="C623" t="s">
        <v>2081</v>
      </c>
      <c r="D623" t="s">
        <v>1494</v>
      </c>
      <c r="E623" t="s">
        <v>1495</v>
      </c>
      <c r="F623">
        <v>93.19</v>
      </c>
      <c r="G623" t="s">
        <v>968</v>
      </c>
      <c r="H623">
        <v>93.1</v>
      </c>
      <c r="I623" t="s">
        <v>703</v>
      </c>
      <c r="J623">
        <v>93</v>
      </c>
      <c r="K623" t="s">
        <v>704</v>
      </c>
      <c r="L623" t="s">
        <v>188</v>
      </c>
      <c r="M623" t="s">
        <v>189</v>
      </c>
      <c r="N623">
        <v>516</v>
      </c>
      <c r="O623" t="s">
        <v>1496</v>
      </c>
      <c r="P623">
        <v>51</v>
      </c>
      <c r="Q623" t="s">
        <v>970</v>
      </c>
      <c r="R623">
        <v>5</v>
      </c>
      <c r="S623" t="s">
        <v>143</v>
      </c>
      <c r="T623">
        <v>1</v>
      </c>
      <c r="U623" t="s">
        <v>97</v>
      </c>
      <c r="V623">
        <v>11</v>
      </c>
      <c r="W623" t="s">
        <v>97</v>
      </c>
      <c r="X623">
        <v>1</v>
      </c>
      <c r="Y623" t="s">
        <v>98</v>
      </c>
      <c r="Z623">
        <v>1987</v>
      </c>
      <c r="AA623">
        <v>58</v>
      </c>
      <c r="AB623">
        <v>124940000</v>
      </c>
      <c r="AC623">
        <v>50</v>
      </c>
      <c r="AD623" t="s">
        <v>120</v>
      </c>
      <c r="AE623" t="s">
        <v>110</v>
      </c>
      <c r="AF623" t="s">
        <v>174</v>
      </c>
      <c r="AG623" t="s">
        <v>163</v>
      </c>
      <c r="AH623" t="s">
        <v>124</v>
      </c>
      <c r="AI623">
        <v>142</v>
      </c>
      <c r="AJ623">
        <v>140</v>
      </c>
      <c r="AK623">
        <v>140</v>
      </c>
      <c r="AL623">
        <v>149</v>
      </c>
      <c r="AM623">
        <v>152</v>
      </c>
      <c r="AN623">
        <v>161</v>
      </c>
      <c r="AO623">
        <v>161</v>
      </c>
      <c r="AP623">
        <v>161</v>
      </c>
      <c r="AQ623">
        <v>158</v>
      </c>
      <c r="AR623">
        <v>155</v>
      </c>
      <c r="AS623">
        <v>155</v>
      </c>
      <c r="AT623">
        <v>149</v>
      </c>
      <c r="AU623">
        <v>89</v>
      </c>
      <c r="AV623">
        <v>643</v>
      </c>
      <c r="AW623">
        <v>686</v>
      </c>
      <c r="AX623">
        <v>89</v>
      </c>
      <c r="AY623">
        <v>265</v>
      </c>
      <c r="AZ623">
        <v>251</v>
      </c>
      <c r="BA623">
        <v>185</v>
      </c>
      <c r="BB623">
        <v>182</v>
      </c>
      <c r="BC623">
        <v>179</v>
      </c>
      <c r="BD623">
        <v>179</v>
      </c>
      <c r="BE623">
        <v>158</v>
      </c>
      <c r="BF623">
        <v>164</v>
      </c>
      <c r="BG623">
        <v>197</v>
      </c>
      <c r="BH623">
        <v>229</v>
      </c>
      <c r="BI623">
        <v>219</v>
      </c>
      <c r="BJ623">
        <v>249</v>
      </c>
      <c r="BK623">
        <v>228</v>
      </c>
      <c r="BL623">
        <v>216</v>
      </c>
      <c r="BM623">
        <v>210</v>
      </c>
      <c r="BN623">
        <v>219</v>
      </c>
      <c r="BO623">
        <v>222</v>
      </c>
      <c r="BP623">
        <v>210</v>
      </c>
      <c r="BQ623">
        <v>195</v>
      </c>
      <c r="BR623">
        <v>162</v>
      </c>
      <c r="BS623">
        <v>156</v>
      </c>
      <c r="BT623">
        <v>150</v>
      </c>
      <c r="BU623">
        <v>150</v>
      </c>
      <c r="BV623">
        <v>573</v>
      </c>
      <c r="BW623">
        <v>573</v>
      </c>
      <c r="BX623">
        <v>573</v>
      </c>
      <c r="BY623">
        <v>153</v>
      </c>
      <c r="BZ623">
        <v>156</v>
      </c>
      <c r="CA623">
        <v>225.75</v>
      </c>
      <c r="CB623">
        <v>171.5</v>
      </c>
      <c r="CC623">
        <v>144.93865984022025</v>
      </c>
      <c r="CD623">
        <v>0.64203171579278073</v>
      </c>
      <c r="CE623">
        <v>89</v>
      </c>
      <c r="CF623">
        <v>686</v>
      </c>
      <c r="CG623">
        <v>597</v>
      </c>
      <c r="CH623">
        <v>14</v>
      </c>
      <c r="CI623">
        <v>14</v>
      </c>
    </row>
    <row r="624" spans="1:87" x14ac:dyDescent="0.25">
      <c r="A624">
        <v>889</v>
      </c>
      <c r="B624">
        <v>418382</v>
      </c>
      <c r="C624" t="s">
        <v>2082</v>
      </c>
      <c r="D624" t="s">
        <v>2083</v>
      </c>
      <c r="E624" t="s">
        <v>2084</v>
      </c>
      <c r="F624">
        <v>60.39</v>
      </c>
      <c r="G624" t="s">
        <v>152</v>
      </c>
      <c r="H624">
        <v>60.3</v>
      </c>
      <c r="I624" t="s">
        <v>153</v>
      </c>
      <c r="J624">
        <v>60</v>
      </c>
      <c r="K624" t="s">
        <v>154</v>
      </c>
      <c r="L624" t="s">
        <v>92</v>
      </c>
      <c r="M624" t="s">
        <v>93</v>
      </c>
      <c r="N624">
        <v>113</v>
      </c>
      <c r="O624" t="s">
        <v>119</v>
      </c>
      <c r="P624">
        <v>11</v>
      </c>
      <c r="Q624" t="s">
        <v>95</v>
      </c>
      <c r="R624">
        <v>1</v>
      </c>
      <c r="S624" t="s">
        <v>96</v>
      </c>
      <c r="T624">
        <v>13</v>
      </c>
      <c r="U624" t="s">
        <v>133</v>
      </c>
      <c r="V624">
        <v>12</v>
      </c>
      <c r="W624" t="s">
        <v>133</v>
      </c>
      <c r="X624">
        <v>1</v>
      </c>
      <c r="Y624" t="s">
        <v>98</v>
      </c>
      <c r="Z624">
        <v>2005</v>
      </c>
      <c r="AB624">
        <v>39280000</v>
      </c>
      <c r="AC624">
        <v>0</v>
      </c>
      <c r="AD624" t="s">
        <v>147</v>
      </c>
      <c r="AE624" t="s">
        <v>104</v>
      </c>
      <c r="AF624" t="s">
        <v>274</v>
      </c>
      <c r="AG624" t="s">
        <v>196</v>
      </c>
      <c r="AH624" t="s">
        <v>144</v>
      </c>
      <c r="AI624">
        <v>9</v>
      </c>
      <c r="AJ624">
        <v>9</v>
      </c>
      <c r="AK624">
        <v>9</v>
      </c>
      <c r="AL624">
        <v>9</v>
      </c>
      <c r="AM624">
        <v>9</v>
      </c>
      <c r="AN624">
        <v>1</v>
      </c>
      <c r="AO624">
        <v>1</v>
      </c>
      <c r="AP624">
        <v>1</v>
      </c>
      <c r="AQ624">
        <v>9</v>
      </c>
      <c r="AR624">
        <v>1</v>
      </c>
      <c r="AS624">
        <v>2</v>
      </c>
      <c r="AT624">
        <v>10</v>
      </c>
      <c r="AU624">
        <v>2</v>
      </c>
      <c r="AV624">
        <v>2</v>
      </c>
      <c r="AW624">
        <v>10</v>
      </c>
      <c r="AX624">
        <v>2</v>
      </c>
      <c r="AY624">
        <v>10</v>
      </c>
      <c r="AZ624">
        <v>2</v>
      </c>
      <c r="BA624">
        <v>10</v>
      </c>
      <c r="BB624">
        <v>10</v>
      </c>
      <c r="BC624">
        <v>2</v>
      </c>
      <c r="BD624">
        <v>10</v>
      </c>
      <c r="BE624">
        <v>2</v>
      </c>
      <c r="BF624">
        <v>2</v>
      </c>
      <c r="BG624">
        <v>10</v>
      </c>
      <c r="BH624">
        <v>2</v>
      </c>
      <c r="BI624">
        <v>2</v>
      </c>
      <c r="BJ624">
        <v>2</v>
      </c>
      <c r="BK624">
        <v>2</v>
      </c>
      <c r="BL624">
        <v>2</v>
      </c>
      <c r="BM624">
        <v>2</v>
      </c>
      <c r="BN624">
        <v>2</v>
      </c>
      <c r="BO624">
        <v>2</v>
      </c>
      <c r="BP624">
        <v>2</v>
      </c>
      <c r="BQ624">
        <v>2</v>
      </c>
      <c r="BR624">
        <v>2</v>
      </c>
      <c r="BS624">
        <v>2</v>
      </c>
      <c r="BT624">
        <v>2</v>
      </c>
      <c r="BU624">
        <v>11</v>
      </c>
      <c r="BV624">
        <v>11</v>
      </c>
      <c r="BW624">
        <v>10</v>
      </c>
      <c r="BX624">
        <v>10</v>
      </c>
      <c r="BY624">
        <v>10</v>
      </c>
      <c r="BZ624">
        <v>2</v>
      </c>
      <c r="CA624">
        <v>5.0909090909090908</v>
      </c>
      <c r="CB624">
        <v>2</v>
      </c>
      <c r="CC624">
        <v>3.9756127614183749</v>
      </c>
      <c r="CD624">
        <v>0.78092393527860937</v>
      </c>
      <c r="CE624">
        <v>1</v>
      </c>
      <c r="CF624">
        <v>11</v>
      </c>
      <c r="CG624">
        <v>10</v>
      </c>
      <c r="CH624">
        <v>-7</v>
      </c>
      <c r="CI624">
        <v>7</v>
      </c>
    </row>
    <row r="625" spans="1:87" x14ac:dyDescent="0.25">
      <c r="A625">
        <v>890</v>
      </c>
      <c r="B625">
        <v>418439</v>
      </c>
      <c r="C625" t="s">
        <v>2085</v>
      </c>
      <c r="D625" t="s">
        <v>2086</v>
      </c>
      <c r="E625" t="s">
        <v>2087</v>
      </c>
      <c r="F625">
        <v>47.64</v>
      </c>
      <c r="G625" t="s">
        <v>1063</v>
      </c>
      <c r="H625">
        <v>47.6</v>
      </c>
      <c r="I625" t="s">
        <v>327</v>
      </c>
      <c r="J625">
        <v>47</v>
      </c>
      <c r="K625" t="s">
        <v>280</v>
      </c>
      <c r="L625" t="s">
        <v>281</v>
      </c>
      <c r="M625" t="s">
        <v>282</v>
      </c>
      <c r="N625">
        <v>113</v>
      </c>
      <c r="O625" t="s">
        <v>119</v>
      </c>
      <c r="P625">
        <v>11</v>
      </c>
      <c r="Q625" t="s">
        <v>95</v>
      </c>
      <c r="R625">
        <v>1</v>
      </c>
      <c r="S625" t="s">
        <v>96</v>
      </c>
      <c r="T625">
        <v>1</v>
      </c>
      <c r="U625" t="s">
        <v>97</v>
      </c>
      <c r="V625">
        <v>11</v>
      </c>
      <c r="W625" t="s">
        <v>97</v>
      </c>
      <c r="X625">
        <v>1</v>
      </c>
      <c r="Y625" t="s">
        <v>98</v>
      </c>
      <c r="Z625">
        <v>2012</v>
      </c>
      <c r="AA625">
        <v>41</v>
      </c>
      <c r="AB625">
        <v>3049830000</v>
      </c>
      <c r="AC625">
        <v>40</v>
      </c>
      <c r="AD625" t="s">
        <v>283</v>
      </c>
      <c r="AE625" t="s">
        <v>164</v>
      </c>
      <c r="AF625" t="s">
        <v>333</v>
      </c>
      <c r="AG625" t="s">
        <v>102</v>
      </c>
      <c r="AH625" t="s">
        <v>137</v>
      </c>
      <c r="AI625">
        <v>101</v>
      </c>
      <c r="AJ625">
        <v>86</v>
      </c>
      <c r="AK625">
        <v>93</v>
      </c>
      <c r="AL625">
        <v>103</v>
      </c>
      <c r="AM625">
        <v>115</v>
      </c>
      <c r="AN625">
        <v>121</v>
      </c>
      <c r="AO625">
        <v>121</v>
      </c>
      <c r="AP625">
        <v>121</v>
      </c>
      <c r="AQ625">
        <v>49</v>
      </c>
      <c r="AR625">
        <v>40</v>
      </c>
      <c r="AS625">
        <v>102</v>
      </c>
      <c r="AT625">
        <v>100</v>
      </c>
      <c r="AU625">
        <v>40</v>
      </c>
      <c r="AV625">
        <v>102</v>
      </c>
      <c r="AW625">
        <v>98</v>
      </c>
      <c r="AX625">
        <v>97</v>
      </c>
      <c r="AY625">
        <v>35</v>
      </c>
      <c r="AZ625">
        <v>35</v>
      </c>
      <c r="BA625">
        <v>35</v>
      </c>
      <c r="BB625">
        <v>91</v>
      </c>
      <c r="BC625">
        <v>90</v>
      </c>
      <c r="BD625">
        <v>30</v>
      </c>
      <c r="BE625">
        <v>31</v>
      </c>
      <c r="BF625">
        <v>32</v>
      </c>
      <c r="BG625">
        <v>32</v>
      </c>
      <c r="BH625">
        <v>32</v>
      </c>
      <c r="BI625">
        <v>32</v>
      </c>
      <c r="BJ625">
        <v>32</v>
      </c>
      <c r="BK625">
        <v>34</v>
      </c>
      <c r="BL625">
        <v>34</v>
      </c>
      <c r="BM625">
        <v>32</v>
      </c>
      <c r="BN625">
        <v>32</v>
      </c>
      <c r="BO625">
        <v>32</v>
      </c>
      <c r="BP625">
        <v>92</v>
      </c>
      <c r="BQ625">
        <v>94</v>
      </c>
      <c r="BR625">
        <v>32</v>
      </c>
      <c r="BS625">
        <v>32</v>
      </c>
      <c r="BT625">
        <v>92</v>
      </c>
      <c r="BU625">
        <v>32</v>
      </c>
      <c r="BV625">
        <v>32</v>
      </c>
      <c r="BW625">
        <v>31</v>
      </c>
      <c r="BX625">
        <v>30</v>
      </c>
      <c r="BY625">
        <v>30</v>
      </c>
      <c r="BZ625">
        <v>30</v>
      </c>
      <c r="CA625">
        <v>61.06818181818182</v>
      </c>
      <c r="CB625">
        <v>35</v>
      </c>
      <c r="CC625">
        <v>34.532356062423347</v>
      </c>
      <c r="CD625">
        <v>0.56547214988709604</v>
      </c>
      <c r="CE625">
        <v>30</v>
      </c>
      <c r="CF625">
        <v>121</v>
      </c>
      <c r="CG625">
        <v>91</v>
      </c>
      <c r="CH625">
        <v>-71</v>
      </c>
      <c r="CI625">
        <v>71</v>
      </c>
    </row>
    <row r="626" spans="1:87" x14ac:dyDescent="0.25">
      <c r="A626">
        <v>891</v>
      </c>
      <c r="B626">
        <v>418910</v>
      </c>
      <c r="C626" t="s">
        <v>2088</v>
      </c>
      <c r="D626" t="s">
        <v>2089</v>
      </c>
      <c r="E626" t="s">
        <v>2090</v>
      </c>
      <c r="F626">
        <v>73.11</v>
      </c>
      <c r="G626" t="s">
        <v>237</v>
      </c>
      <c r="H626">
        <v>73.099999999999994</v>
      </c>
      <c r="I626" t="s">
        <v>115</v>
      </c>
      <c r="J626">
        <v>73</v>
      </c>
      <c r="K626" t="s">
        <v>116</v>
      </c>
      <c r="L626" t="s">
        <v>117</v>
      </c>
      <c r="M626" t="s">
        <v>118</v>
      </c>
      <c r="N626">
        <v>113</v>
      </c>
      <c r="O626" t="s">
        <v>119</v>
      </c>
      <c r="P626">
        <v>11</v>
      </c>
      <c r="Q626" t="s">
        <v>95</v>
      </c>
      <c r="R626">
        <v>1</v>
      </c>
      <c r="S626" t="s">
        <v>96</v>
      </c>
      <c r="T626">
        <v>3</v>
      </c>
      <c r="U626" t="s">
        <v>554</v>
      </c>
      <c r="V626">
        <v>70</v>
      </c>
      <c r="W626" t="s">
        <v>267</v>
      </c>
      <c r="X626">
        <v>3</v>
      </c>
      <c r="Y626" t="s">
        <v>240</v>
      </c>
      <c r="Z626">
        <v>2000</v>
      </c>
      <c r="AA626">
        <v>18</v>
      </c>
      <c r="AB626">
        <v>414990000</v>
      </c>
      <c r="AC626">
        <v>30</v>
      </c>
      <c r="AD626" t="s">
        <v>134</v>
      </c>
      <c r="AE626" t="s">
        <v>125</v>
      </c>
      <c r="AF626" t="s">
        <v>135</v>
      </c>
      <c r="AG626" t="s">
        <v>157</v>
      </c>
      <c r="AH626" t="s">
        <v>137</v>
      </c>
      <c r="AI626">
        <v>39</v>
      </c>
      <c r="AJ626">
        <v>42</v>
      </c>
      <c r="AK626">
        <v>33</v>
      </c>
      <c r="AL626">
        <v>33</v>
      </c>
      <c r="AM626">
        <v>42</v>
      </c>
      <c r="AN626">
        <v>32</v>
      </c>
      <c r="AO626">
        <v>31</v>
      </c>
      <c r="AP626">
        <v>27</v>
      </c>
      <c r="AQ626">
        <v>27</v>
      </c>
      <c r="AR626">
        <v>35</v>
      </c>
      <c r="AS626">
        <v>32</v>
      </c>
      <c r="AT626">
        <v>28</v>
      </c>
      <c r="AU626">
        <v>30</v>
      </c>
      <c r="AV626">
        <v>41</v>
      </c>
      <c r="AW626">
        <v>32</v>
      </c>
      <c r="AX626">
        <v>34</v>
      </c>
      <c r="AY626">
        <v>28</v>
      </c>
      <c r="AZ626">
        <v>25</v>
      </c>
      <c r="BA626">
        <v>37</v>
      </c>
      <c r="BB626">
        <v>36</v>
      </c>
      <c r="BC626">
        <v>32</v>
      </c>
      <c r="BD626">
        <v>32</v>
      </c>
      <c r="BE626">
        <v>41</v>
      </c>
      <c r="BF626">
        <v>33</v>
      </c>
      <c r="BG626">
        <v>31</v>
      </c>
      <c r="BH626">
        <v>26</v>
      </c>
      <c r="BI626">
        <v>26</v>
      </c>
      <c r="BJ626">
        <v>21</v>
      </c>
      <c r="BK626">
        <v>23</v>
      </c>
      <c r="BL626">
        <v>27</v>
      </c>
      <c r="BM626">
        <v>27</v>
      </c>
      <c r="BN626">
        <v>27</v>
      </c>
      <c r="BO626">
        <v>28</v>
      </c>
      <c r="BP626">
        <v>32</v>
      </c>
      <c r="BQ626">
        <v>21</v>
      </c>
      <c r="BR626">
        <v>22</v>
      </c>
      <c r="BS626">
        <v>31</v>
      </c>
      <c r="BT626">
        <v>28</v>
      </c>
      <c r="BU626">
        <v>30</v>
      </c>
      <c r="BV626">
        <v>30</v>
      </c>
      <c r="BW626">
        <v>23</v>
      </c>
      <c r="BX626">
        <v>26</v>
      </c>
      <c r="BY626">
        <v>26</v>
      </c>
      <c r="BZ626">
        <v>21</v>
      </c>
      <c r="CA626">
        <v>30.18181818181818</v>
      </c>
      <c r="CB626">
        <v>30</v>
      </c>
      <c r="CC626">
        <v>5.5918242947107641</v>
      </c>
      <c r="CD626">
        <v>0.18527128687294703</v>
      </c>
      <c r="CE626">
        <v>21</v>
      </c>
      <c r="CF626">
        <v>42</v>
      </c>
      <c r="CG626">
        <v>21</v>
      </c>
      <c r="CH626">
        <v>-18</v>
      </c>
      <c r="CI626">
        <v>18</v>
      </c>
    </row>
    <row r="627" spans="1:87" x14ac:dyDescent="0.25">
      <c r="A627">
        <v>892</v>
      </c>
      <c r="B627">
        <v>419013</v>
      </c>
      <c r="C627" t="s">
        <v>2091</v>
      </c>
      <c r="D627" t="s">
        <v>2092</v>
      </c>
      <c r="E627" t="s">
        <v>2093</v>
      </c>
      <c r="F627">
        <v>46.38</v>
      </c>
      <c r="G627" t="s">
        <v>1198</v>
      </c>
      <c r="H627">
        <v>46.3</v>
      </c>
      <c r="I627" t="s">
        <v>1199</v>
      </c>
      <c r="J627">
        <v>46</v>
      </c>
      <c r="K627" t="s">
        <v>457</v>
      </c>
      <c r="L627" t="s">
        <v>281</v>
      </c>
      <c r="M627" t="s">
        <v>282</v>
      </c>
      <c r="N627">
        <v>113</v>
      </c>
      <c r="O627" t="s">
        <v>119</v>
      </c>
      <c r="P627">
        <v>11</v>
      </c>
      <c r="Q627" t="s">
        <v>95</v>
      </c>
      <c r="R627">
        <v>1</v>
      </c>
      <c r="S627" t="s">
        <v>96</v>
      </c>
      <c r="T627">
        <v>13</v>
      </c>
      <c r="U627" t="s">
        <v>133</v>
      </c>
      <c r="V627">
        <v>12</v>
      </c>
      <c r="W627" t="s">
        <v>133</v>
      </c>
      <c r="X627">
        <v>1</v>
      </c>
      <c r="Y627" t="s">
        <v>98</v>
      </c>
      <c r="Z627">
        <v>2006</v>
      </c>
      <c r="AB627">
        <v>290170000</v>
      </c>
      <c r="AC627">
        <v>0</v>
      </c>
      <c r="AD627" t="s">
        <v>147</v>
      </c>
      <c r="AE627" t="s">
        <v>110</v>
      </c>
      <c r="AF627" t="s">
        <v>174</v>
      </c>
      <c r="AG627" t="s">
        <v>136</v>
      </c>
      <c r="AH627" t="s">
        <v>144</v>
      </c>
      <c r="AI627">
        <v>99</v>
      </c>
      <c r="AJ627">
        <v>107</v>
      </c>
      <c r="AK627">
        <v>107</v>
      </c>
      <c r="AL627">
        <v>110</v>
      </c>
      <c r="AM627">
        <v>106</v>
      </c>
      <c r="AN627">
        <v>106</v>
      </c>
      <c r="AO627">
        <v>106</v>
      </c>
      <c r="AP627">
        <v>106</v>
      </c>
      <c r="AQ627">
        <v>106</v>
      </c>
      <c r="AR627">
        <v>106</v>
      </c>
      <c r="AS627">
        <v>106</v>
      </c>
      <c r="AT627">
        <v>106</v>
      </c>
      <c r="AU627">
        <v>106</v>
      </c>
      <c r="AV627">
        <v>106</v>
      </c>
      <c r="AW627">
        <v>106</v>
      </c>
      <c r="AX627">
        <v>106</v>
      </c>
      <c r="AY627">
        <v>106</v>
      </c>
      <c r="AZ627">
        <v>106</v>
      </c>
      <c r="BA627">
        <v>106</v>
      </c>
      <c r="BB627">
        <v>106</v>
      </c>
      <c r="BC627">
        <v>106</v>
      </c>
      <c r="BD627">
        <v>106</v>
      </c>
      <c r="BE627">
        <v>106</v>
      </c>
      <c r="BF627">
        <v>106</v>
      </c>
      <c r="BG627">
        <v>110</v>
      </c>
      <c r="BH627">
        <v>106</v>
      </c>
      <c r="BI627">
        <v>106</v>
      </c>
      <c r="BJ627">
        <v>110</v>
      </c>
      <c r="BK627">
        <v>106</v>
      </c>
      <c r="BL627">
        <v>106</v>
      </c>
      <c r="BM627">
        <v>110</v>
      </c>
      <c r="BN627">
        <v>110</v>
      </c>
      <c r="BO627">
        <v>110</v>
      </c>
      <c r="BP627">
        <v>108</v>
      </c>
      <c r="BQ627">
        <v>102</v>
      </c>
      <c r="BR627">
        <v>102</v>
      </c>
      <c r="BS627">
        <v>102</v>
      </c>
      <c r="BT627">
        <v>102</v>
      </c>
      <c r="BU627">
        <v>102</v>
      </c>
      <c r="BV627">
        <v>102</v>
      </c>
      <c r="BW627">
        <v>101</v>
      </c>
      <c r="BX627">
        <v>97</v>
      </c>
      <c r="BY627">
        <v>97</v>
      </c>
      <c r="BZ627">
        <v>97</v>
      </c>
      <c r="CA627">
        <v>105.20454545454545</v>
      </c>
      <c r="CB627">
        <v>106</v>
      </c>
      <c r="CC627">
        <v>3.3658997584497916</v>
      </c>
      <c r="CD627">
        <v>3.1993862469602688E-2</v>
      </c>
      <c r="CE627">
        <v>97</v>
      </c>
      <c r="CF627">
        <v>110</v>
      </c>
      <c r="CG627">
        <v>13</v>
      </c>
      <c r="CH627">
        <v>-2</v>
      </c>
      <c r="CI627">
        <v>2</v>
      </c>
    </row>
    <row r="628" spans="1:87" x14ac:dyDescent="0.25">
      <c r="A628">
        <v>893</v>
      </c>
      <c r="B628">
        <v>419082</v>
      </c>
      <c r="C628" t="s">
        <v>2094</v>
      </c>
      <c r="D628" t="s">
        <v>2095</v>
      </c>
      <c r="E628" t="s">
        <v>2096</v>
      </c>
      <c r="F628">
        <v>73.11</v>
      </c>
      <c r="G628" t="s">
        <v>237</v>
      </c>
      <c r="H628">
        <v>73.099999999999994</v>
      </c>
      <c r="I628" t="s">
        <v>115</v>
      </c>
      <c r="J628">
        <v>73</v>
      </c>
      <c r="K628" t="s">
        <v>116</v>
      </c>
      <c r="L628" t="s">
        <v>117</v>
      </c>
      <c r="M628" t="s">
        <v>118</v>
      </c>
      <c r="N628">
        <v>117</v>
      </c>
      <c r="O628" t="s">
        <v>376</v>
      </c>
      <c r="P628">
        <v>11</v>
      </c>
      <c r="Q628" t="s">
        <v>95</v>
      </c>
      <c r="R628">
        <v>1</v>
      </c>
      <c r="S628" t="s">
        <v>96</v>
      </c>
      <c r="T628">
        <v>1</v>
      </c>
      <c r="U628" t="s">
        <v>97</v>
      </c>
      <c r="V628">
        <v>11</v>
      </c>
      <c r="W628" t="s">
        <v>97</v>
      </c>
      <c r="X628">
        <v>1</v>
      </c>
      <c r="Y628" t="s">
        <v>98</v>
      </c>
      <c r="Z628">
        <v>2017</v>
      </c>
      <c r="AA628">
        <v>1</v>
      </c>
      <c r="AB628">
        <v>99340000</v>
      </c>
      <c r="AC628">
        <v>11</v>
      </c>
      <c r="AD628" t="s">
        <v>85</v>
      </c>
      <c r="AE628" t="s">
        <v>110</v>
      </c>
      <c r="AF628" t="s">
        <v>174</v>
      </c>
      <c r="AG628" t="s">
        <v>233</v>
      </c>
      <c r="AH628" t="s">
        <v>175</v>
      </c>
      <c r="AI628">
        <v>48</v>
      </c>
      <c r="AJ628">
        <v>48</v>
      </c>
      <c r="AK628">
        <v>49</v>
      </c>
      <c r="AL628">
        <v>47</v>
      </c>
      <c r="AM628">
        <v>48</v>
      </c>
      <c r="AN628">
        <v>49</v>
      </c>
      <c r="AO628">
        <v>48</v>
      </c>
      <c r="AP628">
        <v>51</v>
      </c>
      <c r="AQ628">
        <v>49</v>
      </c>
      <c r="AR628">
        <v>48</v>
      </c>
      <c r="AS628">
        <v>48</v>
      </c>
      <c r="AT628">
        <v>48</v>
      </c>
      <c r="AU628">
        <v>49</v>
      </c>
      <c r="AV628">
        <v>49</v>
      </c>
      <c r="AW628">
        <v>48</v>
      </c>
      <c r="AX628">
        <v>47</v>
      </c>
      <c r="AY628">
        <v>50</v>
      </c>
      <c r="AZ628">
        <v>47</v>
      </c>
      <c r="BA628">
        <v>47</v>
      </c>
      <c r="BB628">
        <v>48</v>
      </c>
      <c r="BC628">
        <v>47</v>
      </c>
      <c r="BD628">
        <v>48</v>
      </c>
      <c r="BE628">
        <v>48</v>
      </c>
      <c r="BF628">
        <v>48</v>
      </c>
      <c r="BG628">
        <v>48</v>
      </c>
      <c r="BH628">
        <v>48</v>
      </c>
      <c r="BI628">
        <v>48</v>
      </c>
      <c r="BJ628">
        <v>47</v>
      </c>
      <c r="BK628">
        <v>48</v>
      </c>
      <c r="BL628">
        <v>47</v>
      </c>
      <c r="BM628">
        <v>48</v>
      </c>
      <c r="BN628">
        <v>48</v>
      </c>
      <c r="BO628">
        <v>48</v>
      </c>
      <c r="BP628">
        <v>45</v>
      </c>
      <c r="BQ628">
        <v>42</v>
      </c>
      <c r="BR628">
        <v>48</v>
      </c>
      <c r="BS628">
        <v>48</v>
      </c>
      <c r="BT628">
        <v>48</v>
      </c>
      <c r="BU628">
        <v>48</v>
      </c>
      <c r="BV628">
        <v>48</v>
      </c>
      <c r="BW628">
        <v>45</v>
      </c>
      <c r="BX628">
        <v>48</v>
      </c>
      <c r="BY628">
        <v>48</v>
      </c>
      <c r="BZ628">
        <v>48</v>
      </c>
      <c r="CA628">
        <v>47.795454545454547</v>
      </c>
      <c r="CB628">
        <v>48</v>
      </c>
      <c r="CC628">
        <v>1.3395512170134105</v>
      </c>
      <c r="CD628">
        <v>2.802674919096056E-2</v>
      </c>
      <c r="CE628">
        <v>42</v>
      </c>
      <c r="CF628">
        <v>51</v>
      </c>
      <c r="CG628">
        <v>9</v>
      </c>
      <c r="CH628">
        <v>0</v>
      </c>
      <c r="CI628">
        <v>0</v>
      </c>
    </row>
    <row r="629" spans="1:87" x14ac:dyDescent="0.25">
      <c r="A629">
        <v>894</v>
      </c>
      <c r="B629">
        <v>419703</v>
      </c>
      <c r="C629" t="s">
        <v>2097</v>
      </c>
      <c r="D629" t="s">
        <v>2098</v>
      </c>
      <c r="E629" t="s">
        <v>2099</v>
      </c>
      <c r="F629">
        <v>84.11</v>
      </c>
      <c r="G629" t="s">
        <v>612</v>
      </c>
      <c r="H629">
        <v>84.1</v>
      </c>
      <c r="I629" t="s">
        <v>338</v>
      </c>
      <c r="J629">
        <v>84</v>
      </c>
      <c r="K629" t="s">
        <v>339</v>
      </c>
      <c r="L629" t="s">
        <v>340</v>
      </c>
      <c r="M629" t="s">
        <v>341</v>
      </c>
      <c r="N629">
        <v>325</v>
      </c>
      <c r="O629" t="s">
        <v>2100</v>
      </c>
      <c r="P629">
        <v>32</v>
      </c>
      <c r="Q629" t="s">
        <v>1045</v>
      </c>
      <c r="R629">
        <v>3</v>
      </c>
      <c r="S629" t="s">
        <v>206</v>
      </c>
      <c r="T629">
        <v>13</v>
      </c>
      <c r="U629" t="s">
        <v>133</v>
      </c>
      <c r="V629">
        <v>12</v>
      </c>
      <c r="W629" t="s">
        <v>133</v>
      </c>
      <c r="X629">
        <v>1</v>
      </c>
      <c r="Y629" t="s">
        <v>98</v>
      </c>
      <c r="Z629">
        <v>1980</v>
      </c>
      <c r="AA629">
        <v>155</v>
      </c>
      <c r="AC629">
        <v>62</v>
      </c>
      <c r="AD629" t="s">
        <v>162</v>
      </c>
      <c r="AE629" t="s">
        <v>146</v>
      </c>
      <c r="AF629" t="s">
        <v>147</v>
      </c>
      <c r="AG629" t="s">
        <v>208</v>
      </c>
      <c r="AH629" t="s">
        <v>144</v>
      </c>
      <c r="AI629">
        <v>115</v>
      </c>
      <c r="AJ629">
        <v>114</v>
      </c>
      <c r="AK629">
        <v>112</v>
      </c>
      <c r="AL629">
        <v>115</v>
      </c>
      <c r="AM629">
        <v>115</v>
      </c>
      <c r="AN629">
        <v>114</v>
      </c>
      <c r="AO629">
        <v>115</v>
      </c>
      <c r="AP629">
        <v>51</v>
      </c>
      <c r="AQ629">
        <v>51</v>
      </c>
      <c r="AR629">
        <v>50</v>
      </c>
      <c r="AS629">
        <v>51</v>
      </c>
      <c r="AT629">
        <v>51</v>
      </c>
      <c r="AU629">
        <v>50</v>
      </c>
      <c r="AV629">
        <v>51</v>
      </c>
      <c r="AW629">
        <v>50</v>
      </c>
      <c r="AX629">
        <v>50</v>
      </c>
      <c r="AY629">
        <v>50</v>
      </c>
      <c r="AZ629">
        <v>50</v>
      </c>
      <c r="BA629">
        <v>51</v>
      </c>
      <c r="BB629">
        <v>50</v>
      </c>
      <c r="BC629">
        <v>50</v>
      </c>
      <c r="BD629">
        <v>74</v>
      </c>
      <c r="BE629">
        <v>73</v>
      </c>
      <c r="BF629">
        <v>74</v>
      </c>
      <c r="BG629">
        <v>74</v>
      </c>
      <c r="BH629">
        <v>73</v>
      </c>
      <c r="BI629">
        <v>73</v>
      </c>
      <c r="BJ629">
        <v>72</v>
      </c>
      <c r="BK629">
        <v>72</v>
      </c>
      <c r="BL629">
        <v>73</v>
      </c>
      <c r="BM629">
        <v>73</v>
      </c>
      <c r="BN629">
        <v>74</v>
      </c>
      <c r="BO629">
        <v>74</v>
      </c>
      <c r="BP629">
        <v>73</v>
      </c>
      <c r="BQ629">
        <v>74</v>
      </c>
      <c r="BR629">
        <v>73</v>
      </c>
      <c r="BS629">
        <v>74</v>
      </c>
      <c r="BT629">
        <v>74</v>
      </c>
      <c r="BU629">
        <v>73</v>
      </c>
      <c r="BV629">
        <v>74</v>
      </c>
      <c r="BW629">
        <v>74</v>
      </c>
      <c r="BX629">
        <v>74</v>
      </c>
      <c r="BY629">
        <v>74</v>
      </c>
      <c r="BZ629">
        <v>74</v>
      </c>
      <c r="CA629">
        <v>72.636363636363626</v>
      </c>
      <c r="CB629">
        <v>73</v>
      </c>
      <c r="CC629">
        <v>21.066992709406392</v>
      </c>
      <c r="CD629">
        <v>0.29003369186917438</v>
      </c>
      <c r="CE629">
        <v>50</v>
      </c>
      <c r="CF629">
        <v>115</v>
      </c>
      <c r="CG629">
        <v>65</v>
      </c>
      <c r="CH629">
        <v>-41</v>
      </c>
      <c r="CI629">
        <v>41</v>
      </c>
    </row>
    <row r="630" spans="1:87" x14ac:dyDescent="0.25">
      <c r="A630">
        <v>895</v>
      </c>
      <c r="B630">
        <v>419816</v>
      </c>
      <c r="C630" t="s">
        <v>2101</v>
      </c>
      <c r="D630" t="s">
        <v>2102</v>
      </c>
      <c r="E630" t="s">
        <v>2103</v>
      </c>
      <c r="F630">
        <v>46.49</v>
      </c>
      <c r="G630" t="s">
        <v>676</v>
      </c>
      <c r="H630">
        <v>46.4</v>
      </c>
      <c r="I630" t="s">
        <v>677</v>
      </c>
      <c r="J630">
        <v>46</v>
      </c>
      <c r="K630" t="s">
        <v>457</v>
      </c>
      <c r="L630" t="s">
        <v>281</v>
      </c>
      <c r="M630" t="s">
        <v>282</v>
      </c>
      <c r="N630">
        <v>113</v>
      </c>
      <c r="O630" t="s">
        <v>119</v>
      </c>
      <c r="P630">
        <v>11</v>
      </c>
      <c r="Q630" t="s">
        <v>95</v>
      </c>
      <c r="R630">
        <v>1</v>
      </c>
      <c r="S630" t="s">
        <v>96</v>
      </c>
      <c r="T630">
        <v>1</v>
      </c>
      <c r="U630" t="s">
        <v>97</v>
      </c>
      <c r="V630">
        <v>11</v>
      </c>
      <c r="W630" t="s">
        <v>97</v>
      </c>
      <c r="X630">
        <v>1</v>
      </c>
      <c r="Y630" t="s">
        <v>98</v>
      </c>
      <c r="Z630">
        <v>2012</v>
      </c>
      <c r="AA630">
        <v>44</v>
      </c>
      <c r="AB630">
        <v>2989370000</v>
      </c>
      <c r="AC630">
        <v>40</v>
      </c>
      <c r="AD630" t="s">
        <v>283</v>
      </c>
      <c r="AE630" t="s">
        <v>164</v>
      </c>
      <c r="AF630" t="s">
        <v>333</v>
      </c>
      <c r="AG630" t="s">
        <v>102</v>
      </c>
      <c r="AH630" t="s">
        <v>137</v>
      </c>
      <c r="AI630">
        <v>159</v>
      </c>
      <c r="AJ630">
        <v>159</v>
      </c>
      <c r="AK630">
        <v>177</v>
      </c>
      <c r="AL630">
        <v>177</v>
      </c>
      <c r="AM630">
        <v>179</v>
      </c>
      <c r="AN630">
        <v>180</v>
      </c>
      <c r="AO630">
        <v>177</v>
      </c>
      <c r="AP630">
        <v>178</v>
      </c>
      <c r="AQ630">
        <v>177</v>
      </c>
      <c r="AR630">
        <v>177</v>
      </c>
      <c r="AS630">
        <v>177</v>
      </c>
      <c r="AT630">
        <v>177</v>
      </c>
      <c r="AU630">
        <v>176</v>
      </c>
      <c r="AV630">
        <v>176</v>
      </c>
      <c r="AW630">
        <v>177</v>
      </c>
      <c r="AX630">
        <v>177</v>
      </c>
      <c r="AY630">
        <v>177</v>
      </c>
      <c r="AZ630">
        <v>177</v>
      </c>
      <c r="BA630">
        <v>189</v>
      </c>
      <c r="BB630">
        <v>177</v>
      </c>
      <c r="BC630">
        <v>177</v>
      </c>
      <c r="BD630">
        <v>180</v>
      </c>
      <c r="BE630">
        <v>177</v>
      </c>
      <c r="BF630">
        <v>175</v>
      </c>
      <c r="BG630">
        <v>175</v>
      </c>
      <c r="BH630">
        <v>176</v>
      </c>
      <c r="BI630">
        <v>60</v>
      </c>
      <c r="BJ630">
        <v>57</v>
      </c>
      <c r="BK630">
        <v>74</v>
      </c>
      <c r="BL630">
        <v>87</v>
      </c>
      <c r="BM630">
        <v>57</v>
      </c>
      <c r="BN630">
        <v>57</v>
      </c>
      <c r="BO630">
        <v>57</v>
      </c>
      <c r="BP630">
        <v>57</v>
      </c>
      <c r="BQ630">
        <v>58</v>
      </c>
      <c r="BR630">
        <v>58</v>
      </c>
      <c r="BS630">
        <v>58</v>
      </c>
      <c r="BT630">
        <v>58</v>
      </c>
      <c r="BU630">
        <v>58</v>
      </c>
      <c r="BV630">
        <v>58</v>
      </c>
      <c r="BW630">
        <v>57</v>
      </c>
      <c r="BX630">
        <v>57</v>
      </c>
      <c r="BY630">
        <v>57</v>
      </c>
      <c r="BZ630">
        <v>56</v>
      </c>
      <c r="CA630">
        <v>128.65909090909091</v>
      </c>
      <c r="CB630">
        <v>175.5</v>
      </c>
      <c r="CC630">
        <v>58.111738069687036</v>
      </c>
      <c r="CD630">
        <v>0.45167222665010237</v>
      </c>
      <c r="CE630">
        <v>56</v>
      </c>
      <c r="CF630">
        <v>189</v>
      </c>
      <c r="CG630">
        <v>133</v>
      </c>
      <c r="CH630">
        <v>-103</v>
      </c>
      <c r="CI630">
        <v>103</v>
      </c>
    </row>
    <row r="631" spans="1:87" x14ac:dyDescent="0.25">
      <c r="A631">
        <v>896</v>
      </c>
      <c r="B631">
        <v>419976</v>
      </c>
      <c r="C631" t="s">
        <v>2104</v>
      </c>
      <c r="D631" t="s">
        <v>2105</v>
      </c>
      <c r="E631" t="s">
        <v>2106</v>
      </c>
      <c r="F631">
        <v>58.11</v>
      </c>
      <c r="G631" t="s">
        <v>345</v>
      </c>
      <c r="H631">
        <v>58.1</v>
      </c>
      <c r="I631" t="s">
        <v>90</v>
      </c>
      <c r="J631">
        <v>58</v>
      </c>
      <c r="K631" t="s">
        <v>91</v>
      </c>
      <c r="L631" t="s">
        <v>92</v>
      </c>
      <c r="M631" t="s">
        <v>93</v>
      </c>
      <c r="N631">
        <v>113</v>
      </c>
      <c r="O631" t="s">
        <v>119</v>
      </c>
      <c r="P631">
        <v>11</v>
      </c>
      <c r="Q631" t="s">
        <v>95</v>
      </c>
      <c r="R631">
        <v>1</v>
      </c>
      <c r="S631" t="s">
        <v>96</v>
      </c>
      <c r="T631">
        <v>1</v>
      </c>
      <c r="U631" t="s">
        <v>97</v>
      </c>
      <c r="V631">
        <v>11</v>
      </c>
      <c r="W631" t="s">
        <v>97</v>
      </c>
      <c r="X631">
        <v>1</v>
      </c>
      <c r="Y631" t="s">
        <v>98</v>
      </c>
      <c r="Z631">
        <v>2013</v>
      </c>
      <c r="AB631">
        <v>2430000</v>
      </c>
      <c r="AC631">
        <v>0</v>
      </c>
      <c r="AD631" t="s">
        <v>147</v>
      </c>
      <c r="AE631" t="s">
        <v>85</v>
      </c>
      <c r="AF631" t="s">
        <v>356</v>
      </c>
      <c r="AG631" t="s">
        <v>102</v>
      </c>
      <c r="AH631" t="s">
        <v>144</v>
      </c>
      <c r="AI631">
        <v>2</v>
      </c>
      <c r="AJ631">
        <v>2</v>
      </c>
      <c r="AK631">
        <v>2</v>
      </c>
      <c r="AL631">
        <v>2</v>
      </c>
      <c r="AM631">
        <v>2</v>
      </c>
      <c r="AN631">
        <v>2</v>
      </c>
      <c r="AO631">
        <v>2</v>
      </c>
      <c r="AP631">
        <v>2</v>
      </c>
      <c r="AQ631">
        <v>2</v>
      </c>
      <c r="AR631">
        <v>2</v>
      </c>
      <c r="AS631">
        <v>2</v>
      </c>
      <c r="AT631">
        <v>2</v>
      </c>
      <c r="AU631">
        <v>2</v>
      </c>
      <c r="AV631">
        <v>2</v>
      </c>
      <c r="AW631">
        <v>2</v>
      </c>
      <c r="AX631">
        <v>2</v>
      </c>
      <c r="AY631">
        <v>2</v>
      </c>
      <c r="AZ631">
        <v>2</v>
      </c>
      <c r="BA631">
        <v>2</v>
      </c>
      <c r="BB631">
        <v>2</v>
      </c>
      <c r="BC631">
        <v>2</v>
      </c>
      <c r="BD631">
        <v>2</v>
      </c>
      <c r="BE631">
        <v>2</v>
      </c>
      <c r="BF631">
        <v>2</v>
      </c>
      <c r="BG631">
        <v>2</v>
      </c>
      <c r="BH631">
        <v>2</v>
      </c>
      <c r="BI631">
        <v>2</v>
      </c>
      <c r="BJ631">
        <v>2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2</v>
      </c>
      <c r="BY631">
        <v>2</v>
      </c>
      <c r="BZ631">
        <v>2</v>
      </c>
      <c r="CA631">
        <v>2</v>
      </c>
      <c r="CB631">
        <v>2</v>
      </c>
      <c r="CC631">
        <v>0</v>
      </c>
      <c r="CD631">
        <v>0</v>
      </c>
      <c r="CE631">
        <v>2</v>
      </c>
      <c r="CF631">
        <v>2</v>
      </c>
      <c r="CG631">
        <v>0</v>
      </c>
      <c r="CH631">
        <v>0</v>
      </c>
      <c r="CI631">
        <v>0</v>
      </c>
    </row>
    <row r="632" spans="1:87" x14ac:dyDescent="0.25">
      <c r="A632">
        <v>897</v>
      </c>
      <c r="B632">
        <v>420030</v>
      </c>
      <c r="C632" t="s">
        <v>2107</v>
      </c>
      <c r="D632" t="s">
        <v>2108</v>
      </c>
      <c r="E632" t="s">
        <v>2109</v>
      </c>
      <c r="F632">
        <v>90.39</v>
      </c>
      <c r="G632" t="s">
        <v>1389</v>
      </c>
      <c r="H632">
        <v>90.3</v>
      </c>
      <c r="I632" t="s">
        <v>1390</v>
      </c>
      <c r="J632">
        <v>90</v>
      </c>
      <c r="K632" t="s">
        <v>1223</v>
      </c>
      <c r="L632" t="s">
        <v>188</v>
      </c>
      <c r="M632" t="s">
        <v>189</v>
      </c>
      <c r="N632">
        <v>113</v>
      </c>
      <c r="O632" t="s">
        <v>119</v>
      </c>
      <c r="P632">
        <v>11</v>
      </c>
      <c r="Q632" t="s">
        <v>95</v>
      </c>
      <c r="R632">
        <v>1</v>
      </c>
      <c r="S632" t="s">
        <v>96</v>
      </c>
      <c r="T632">
        <v>13</v>
      </c>
      <c r="U632" t="s">
        <v>133</v>
      </c>
      <c r="V632">
        <v>12</v>
      </c>
      <c r="W632" t="s">
        <v>133</v>
      </c>
      <c r="X632">
        <v>1</v>
      </c>
      <c r="Y632" t="s">
        <v>98</v>
      </c>
      <c r="Z632">
        <v>2008</v>
      </c>
      <c r="AA632">
        <v>2</v>
      </c>
      <c r="AB632">
        <v>489960000</v>
      </c>
      <c r="AC632">
        <v>12</v>
      </c>
      <c r="AD632" t="s">
        <v>104</v>
      </c>
      <c r="AE632" t="s">
        <v>125</v>
      </c>
      <c r="AF632" t="s">
        <v>135</v>
      </c>
      <c r="AG632" t="s">
        <v>136</v>
      </c>
      <c r="AH632" t="s">
        <v>175</v>
      </c>
      <c r="AI632">
        <v>60</v>
      </c>
      <c r="AJ632">
        <v>60</v>
      </c>
      <c r="AK632">
        <v>60</v>
      </c>
      <c r="AL632">
        <v>58</v>
      </c>
      <c r="AM632">
        <v>60</v>
      </c>
      <c r="AN632">
        <v>60</v>
      </c>
      <c r="AO632">
        <v>60</v>
      </c>
      <c r="AP632">
        <v>60</v>
      </c>
      <c r="AQ632">
        <v>60</v>
      </c>
      <c r="AR632">
        <v>62</v>
      </c>
      <c r="AS632">
        <v>64</v>
      </c>
      <c r="AT632">
        <v>66</v>
      </c>
      <c r="AU632">
        <v>62</v>
      </c>
      <c r="AV632">
        <v>64</v>
      </c>
      <c r="AW632">
        <v>60</v>
      </c>
      <c r="AX632">
        <v>60</v>
      </c>
      <c r="AY632">
        <v>61</v>
      </c>
      <c r="AZ632">
        <v>62</v>
      </c>
      <c r="BA632">
        <v>59</v>
      </c>
      <c r="BB632">
        <v>64</v>
      </c>
      <c r="BC632">
        <v>64</v>
      </c>
      <c r="BD632">
        <v>64</v>
      </c>
      <c r="BE632">
        <v>63</v>
      </c>
      <c r="BF632">
        <v>62</v>
      </c>
      <c r="BG632">
        <v>62</v>
      </c>
      <c r="BH632">
        <v>60</v>
      </c>
      <c r="BI632">
        <v>60</v>
      </c>
      <c r="BJ632">
        <v>60</v>
      </c>
      <c r="BK632">
        <v>60</v>
      </c>
      <c r="BL632">
        <v>58</v>
      </c>
      <c r="BM632">
        <v>58</v>
      </c>
      <c r="BN632">
        <v>60</v>
      </c>
      <c r="BO632">
        <v>60</v>
      </c>
      <c r="BP632">
        <v>62</v>
      </c>
      <c r="BQ632">
        <v>62</v>
      </c>
      <c r="BR632">
        <v>62</v>
      </c>
      <c r="BS632">
        <v>62</v>
      </c>
      <c r="BT632">
        <v>64</v>
      </c>
      <c r="BU632">
        <v>64</v>
      </c>
      <c r="BV632">
        <v>63</v>
      </c>
      <c r="BW632">
        <v>62</v>
      </c>
      <c r="BX632">
        <v>64</v>
      </c>
      <c r="BY632">
        <v>64</v>
      </c>
      <c r="BZ632">
        <v>66</v>
      </c>
      <c r="CA632">
        <v>61.545454545454547</v>
      </c>
      <c r="CB632">
        <v>62</v>
      </c>
      <c r="CC632">
        <v>2.0624499481401961</v>
      </c>
      <c r="CD632">
        <v>3.3511003588688561E-2</v>
      </c>
      <c r="CE632">
        <v>58</v>
      </c>
      <c r="CF632">
        <v>66</v>
      </c>
      <c r="CG632">
        <v>8</v>
      </c>
      <c r="CH632">
        <v>6</v>
      </c>
      <c r="CI632">
        <v>6</v>
      </c>
    </row>
    <row r="633" spans="1:87" x14ac:dyDescent="0.25">
      <c r="A633">
        <v>898</v>
      </c>
      <c r="B633">
        <v>420046</v>
      </c>
      <c r="C633" t="s">
        <v>2110</v>
      </c>
      <c r="D633" t="s">
        <v>2111</v>
      </c>
      <c r="E633" t="s">
        <v>2112</v>
      </c>
      <c r="F633">
        <v>47.27</v>
      </c>
      <c r="G633" t="s">
        <v>1730</v>
      </c>
      <c r="H633">
        <v>47.2</v>
      </c>
      <c r="I633" t="s">
        <v>1731</v>
      </c>
      <c r="J633">
        <v>47</v>
      </c>
      <c r="K633" t="s">
        <v>280</v>
      </c>
      <c r="L633" t="s">
        <v>281</v>
      </c>
      <c r="M633" t="s">
        <v>282</v>
      </c>
      <c r="N633">
        <v>113</v>
      </c>
      <c r="O633" t="s">
        <v>119</v>
      </c>
      <c r="P633">
        <v>11</v>
      </c>
      <c r="Q633" t="s">
        <v>95</v>
      </c>
      <c r="R633">
        <v>1</v>
      </c>
      <c r="S633" t="s">
        <v>96</v>
      </c>
      <c r="T633">
        <v>1</v>
      </c>
      <c r="U633" t="s">
        <v>97</v>
      </c>
      <c r="V633">
        <v>11</v>
      </c>
      <c r="W633" t="s">
        <v>97</v>
      </c>
      <c r="X633">
        <v>1</v>
      </c>
      <c r="Y633" t="s">
        <v>98</v>
      </c>
      <c r="Z633">
        <v>2013</v>
      </c>
      <c r="AA633">
        <v>8</v>
      </c>
      <c r="AB633">
        <v>586990000</v>
      </c>
      <c r="AC633">
        <v>22</v>
      </c>
      <c r="AD633" t="s">
        <v>195</v>
      </c>
      <c r="AE633" t="s">
        <v>121</v>
      </c>
      <c r="AF633" t="s">
        <v>122</v>
      </c>
      <c r="AG633" t="s">
        <v>102</v>
      </c>
      <c r="AH633" t="s">
        <v>175</v>
      </c>
      <c r="AI633">
        <v>47</v>
      </c>
      <c r="AJ633">
        <v>47</v>
      </c>
      <c r="AK633">
        <v>48</v>
      </c>
      <c r="AL633">
        <v>49</v>
      </c>
      <c r="AM633">
        <v>49</v>
      </c>
      <c r="AN633">
        <v>47</v>
      </c>
      <c r="AO633">
        <v>48</v>
      </c>
      <c r="AP633">
        <v>47</v>
      </c>
      <c r="AQ633">
        <v>47</v>
      </c>
      <c r="AR633">
        <v>48</v>
      </c>
      <c r="AS633">
        <v>48</v>
      </c>
      <c r="AT633">
        <v>41</v>
      </c>
      <c r="AU633">
        <v>41</v>
      </c>
      <c r="AV633">
        <v>44</v>
      </c>
      <c r="AW633">
        <v>44</v>
      </c>
      <c r="AX633">
        <v>44</v>
      </c>
      <c r="AY633">
        <v>43</v>
      </c>
      <c r="AZ633">
        <v>42</v>
      </c>
      <c r="BA633">
        <v>41</v>
      </c>
      <c r="BB633">
        <v>41</v>
      </c>
      <c r="BC633">
        <v>42</v>
      </c>
      <c r="BD633">
        <v>42</v>
      </c>
      <c r="BE633">
        <v>52</v>
      </c>
      <c r="BF633">
        <v>52</v>
      </c>
      <c r="BG633">
        <v>15</v>
      </c>
      <c r="BH633">
        <v>15</v>
      </c>
      <c r="BI633">
        <v>15</v>
      </c>
      <c r="BJ633">
        <v>15</v>
      </c>
      <c r="BK633">
        <v>15</v>
      </c>
      <c r="BL633">
        <v>15</v>
      </c>
      <c r="BM633">
        <v>15</v>
      </c>
      <c r="BN633">
        <v>15</v>
      </c>
      <c r="BO633">
        <v>15</v>
      </c>
      <c r="BP633">
        <v>15</v>
      </c>
      <c r="BQ633">
        <v>15</v>
      </c>
      <c r="BR633">
        <v>15</v>
      </c>
      <c r="BS633">
        <v>15</v>
      </c>
      <c r="BT633">
        <v>15</v>
      </c>
      <c r="BU633">
        <v>15</v>
      </c>
      <c r="BV633">
        <v>15</v>
      </c>
      <c r="BW633">
        <v>15</v>
      </c>
      <c r="BX633">
        <v>15</v>
      </c>
      <c r="BY633">
        <v>15</v>
      </c>
      <c r="BZ633">
        <v>15</v>
      </c>
      <c r="CA633">
        <v>31.68181818181818</v>
      </c>
      <c r="CB633">
        <v>41</v>
      </c>
      <c r="CC633">
        <v>15.611225429415645</v>
      </c>
      <c r="CD633">
        <v>0.49275030049805485</v>
      </c>
      <c r="CE633">
        <v>15</v>
      </c>
      <c r="CF633">
        <v>52</v>
      </c>
      <c r="CG633">
        <v>37</v>
      </c>
      <c r="CH633">
        <v>-32</v>
      </c>
      <c r="CI633">
        <v>32</v>
      </c>
    </row>
    <row r="634" spans="1:87" x14ac:dyDescent="0.25">
      <c r="A634">
        <v>899</v>
      </c>
      <c r="B634">
        <v>420146</v>
      </c>
      <c r="C634" t="s">
        <v>2113</v>
      </c>
      <c r="D634" t="s">
        <v>2114</v>
      </c>
      <c r="E634" t="s">
        <v>2115</v>
      </c>
      <c r="F634">
        <v>73.12</v>
      </c>
      <c r="G634" t="s">
        <v>114</v>
      </c>
      <c r="H634">
        <v>73.099999999999994</v>
      </c>
      <c r="I634" t="s">
        <v>115</v>
      </c>
      <c r="J634">
        <v>73</v>
      </c>
      <c r="K634" t="s">
        <v>116</v>
      </c>
      <c r="L634" t="s">
        <v>117</v>
      </c>
      <c r="M634" t="s">
        <v>118</v>
      </c>
      <c r="N634">
        <v>113</v>
      </c>
      <c r="O634" t="s">
        <v>119</v>
      </c>
      <c r="P634">
        <v>11</v>
      </c>
      <c r="Q634" t="s">
        <v>95</v>
      </c>
      <c r="R634">
        <v>1</v>
      </c>
      <c r="S634" t="s">
        <v>96</v>
      </c>
      <c r="T634">
        <v>1</v>
      </c>
      <c r="U634" t="s">
        <v>97</v>
      </c>
      <c r="V634">
        <v>11</v>
      </c>
      <c r="W634" t="s">
        <v>97</v>
      </c>
      <c r="X634">
        <v>1</v>
      </c>
      <c r="Y634" t="s">
        <v>98</v>
      </c>
      <c r="Z634">
        <v>2008</v>
      </c>
      <c r="AA634">
        <v>1</v>
      </c>
      <c r="AB634">
        <v>4550000</v>
      </c>
      <c r="AC634">
        <v>11</v>
      </c>
      <c r="AD634" t="s">
        <v>85</v>
      </c>
      <c r="AE634" t="s">
        <v>85</v>
      </c>
      <c r="AF634" t="s">
        <v>356</v>
      </c>
      <c r="AG634" t="s">
        <v>136</v>
      </c>
      <c r="AH634" t="s">
        <v>175</v>
      </c>
      <c r="AI634">
        <v>10</v>
      </c>
      <c r="AJ634">
        <v>10</v>
      </c>
      <c r="AK634">
        <v>10</v>
      </c>
      <c r="AL634">
        <v>10</v>
      </c>
      <c r="AM634">
        <v>10</v>
      </c>
      <c r="AN634">
        <v>10</v>
      </c>
      <c r="AO634">
        <v>10</v>
      </c>
      <c r="AP634">
        <v>10</v>
      </c>
      <c r="AQ634">
        <v>10</v>
      </c>
      <c r="AR634">
        <v>10</v>
      </c>
      <c r="AS634">
        <v>10</v>
      </c>
      <c r="AT634">
        <v>10</v>
      </c>
      <c r="AU634">
        <v>10</v>
      </c>
      <c r="AV634">
        <v>10</v>
      </c>
      <c r="AW634">
        <v>10</v>
      </c>
      <c r="AX634">
        <v>10</v>
      </c>
      <c r="AY634">
        <v>10</v>
      </c>
      <c r="AZ634">
        <v>10</v>
      </c>
      <c r="BA634">
        <v>10</v>
      </c>
      <c r="BB634">
        <v>10</v>
      </c>
      <c r="BC634">
        <v>10</v>
      </c>
      <c r="BD634">
        <v>10</v>
      </c>
      <c r="BE634">
        <v>10</v>
      </c>
      <c r="BF634">
        <v>10</v>
      </c>
      <c r="BG634">
        <v>10</v>
      </c>
      <c r="BH634">
        <v>10</v>
      </c>
      <c r="BI634">
        <v>10</v>
      </c>
      <c r="BJ634">
        <v>10</v>
      </c>
      <c r="BK634">
        <v>10</v>
      </c>
      <c r="BL634">
        <v>10</v>
      </c>
      <c r="BM634">
        <v>10</v>
      </c>
      <c r="BN634">
        <v>10</v>
      </c>
      <c r="BO634">
        <v>10</v>
      </c>
      <c r="BP634">
        <v>10</v>
      </c>
      <c r="BQ634">
        <v>10</v>
      </c>
      <c r="BR634">
        <v>10</v>
      </c>
      <c r="BS634">
        <v>10</v>
      </c>
      <c r="BT634">
        <v>10</v>
      </c>
      <c r="BU634">
        <v>10</v>
      </c>
      <c r="BV634">
        <v>10</v>
      </c>
      <c r="BW634">
        <v>10</v>
      </c>
      <c r="BX634">
        <v>10</v>
      </c>
      <c r="BY634">
        <v>11</v>
      </c>
      <c r="BZ634">
        <v>11</v>
      </c>
      <c r="CA634">
        <v>10.045454545454545</v>
      </c>
      <c r="CB634">
        <v>10</v>
      </c>
      <c r="CC634">
        <v>0.21070705494148548</v>
      </c>
      <c r="CD634">
        <v>2.0975362935351495E-2</v>
      </c>
      <c r="CE634">
        <v>10</v>
      </c>
      <c r="CF634">
        <v>11</v>
      </c>
      <c r="CG634">
        <v>1</v>
      </c>
      <c r="CH634">
        <v>1</v>
      </c>
      <c r="CI634">
        <v>1</v>
      </c>
    </row>
    <row r="635" spans="1:87" x14ac:dyDescent="0.25">
      <c r="A635">
        <v>900</v>
      </c>
      <c r="B635">
        <v>420511</v>
      </c>
      <c r="C635" t="s">
        <v>2116</v>
      </c>
      <c r="D635" t="s">
        <v>2117</v>
      </c>
      <c r="E635" t="s">
        <v>2118</v>
      </c>
      <c r="F635">
        <v>47.77</v>
      </c>
      <c r="G635" t="s">
        <v>2119</v>
      </c>
      <c r="H635">
        <v>47.7</v>
      </c>
      <c r="I635" t="s">
        <v>279</v>
      </c>
      <c r="J635">
        <v>47</v>
      </c>
      <c r="K635" t="s">
        <v>280</v>
      </c>
      <c r="L635" t="s">
        <v>281</v>
      </c>
      <c r="M635" t="s">
        <v>282</v>
      </c>
      <c r="N635">
        <v>117</v>
      </c>
      <c r="O635" t="s">
        <v>376</v>
      </c>
      <c r="P635">
        <v>11</v>
      </c>
      <c r="Q635" t="s">
        <v>95</v>
      </c>
      <c r="R635">
        <v>1</v>
      </c>
      <c r="S635" t="s">
        <v>96</v>
      </c>
      <c r="T635">
        <v>1</v>
      </c>
      <c r="U635" t="s">
        <v>97</v>
      </c>
      <c r="V635">
        <v>11</v>
      </c>
      <c r="W635" t="s">
        <v>97</v>
      </c>
      <c r="X635">
        <v>1</v>
      </c>
      <c r="Y635" t="s">
        <v>98</v>
      </c>
      <c r="Z635">
        <v>1999</v>
      </c>
      <c r="AA635">
        <v>17</v>
      </c>
      <c r="AB635">
        <v>1118890000</v>
      </c>
      <c r="AC635">
        <v>30</v>
      </c>
      <c r="AD635" t="s">
        <v>134</v>
      </c>
      <c r="AE635" t="s">
        <v>158</v>
      </c>
      <c r="AF635" t="s">
        <v>183</v>
      </c>
      <c r="AG635" t="s">
        <v>157</v>
      </c>
      <c r="AH635" t="s">
        <v>137</v>
      </c>
      <c r="AI635">
        <v>53</v>
      </c>
      <c r="AJ635">
        <v>53</v>
      </c>
      <c r="AK635">
        <v>53</v>
      </c>
      <c r="AL635">
        <v>53</v>
      </c>
      <c r="AM635">
        <v>45</v>
      </c>
      <c r="AN635">
        <v>53</v>
      </c>
      <c r="AO635">
        <v>53</v>
      </c>
      <c r="AP635">
        <v>53</v>
      </c>
      <c r="AQ635">
        <v>53</v>
      </c>
      <c r="AR635">
        <v>53</v>
      </c>
      <c r="AS635">
        <v>53</v>
      </c>
      <c r="AT635">
        <v>53</v>
      </c>
      <c r="AU635">
        <v>53</v>
      </c>
      <c r="AV635">
        <v>53</v>
      </c>
      <c r="AW635">
        <v>53</v>
      </c>
      <c r="AX635">
        <v>53</v>
      </c>
      <c r="AY635">
        <v>53</v>
      </c>
      <c r="AZ635">
        <v>53</v>
      </c>
      <c r="BA635">
        <v>53</v>
      </c>
      <c r="BB635">
        <v>53</v>
      </c>
      <c r="BC635">
        <v>53</v>
      </c>
      <c r="BD635">
        <v>53</v>
      </c>
      <c r="BE635">
        <v>53</v>
      </c>
      <c r="BF635">
        <v>53</v>
      </c>
      <c r="BG635">
        <v>53</v>
      </c>
      <c r="BH635">
        <v>53</v>
      </c>
      <c r="BI635">
        <v>53</v>
      </c>
      <c r="BJ635">
        <v>53</v>
      </c>
      <c r="BK635">
        <v>53</v>
      </c>
      <c r="BL635">
        <v>53</v>
      </c>
      <c r="BM635">
        <v>53</v>
      </c>
      <c r="BN635">
        <v>53</v>
      </c>
      <c r="BO635">
        <v>53</v>
      </c>
      <c r="BP635">
        <v>53</v>
      </c>
      <c r="BQ635">
        <v>53</v>
      </c>
      <c r="BR635">
        <v>53</v>
      </c>
      <c r="BS635">
        <v>53</v>
      </c>
      <c r="BT635">
        <v>53</v>
      </c>
      <c r="BU635">
        <v>53</v>
      </c>
      <c r="BV635">
        <v>53</v>
      </c>
      <c r="BW635">
        <v>52</v>
      </c>
      <c r="BX635">
        <v>52</v>
      </c>
      <c r="BY635">
        <v>52</v>
      </c>
      <c r="BZ635">
        <v>52</v>
      </c>
      <c r="CA635">
        <v>52.727272727272727</v>
      </c>
      <c r="CB635">
        <v>53</v>
      </c>
      <c r="CC635">
        <v>1.2269007344777958</v>
      </c>
      <c r="CD635">
        <v>2.3268807033199574E-2</v>
      </c>
      <c r="CE635">
        <v>45</v>
      </c>
      <c r="CF635">
        <v>53</v>
      </c>
      <c r="CG635">
        <v>8</v>
      </c>
      <c r="CH635">
        <v>-1</v>
      </c>
      <c r="CI635">
        <v>1</v>
      </c>
    </row>
    <row r="636" spans="1:87" x14ac:dyDescent="0.25">
      <c r="A636">
        <v>901</v>
      </c>
      <c r="B636">
        <v>420711</v>
      </c>
      <c r="C636" t="s">
        <v>2120</v>
      </c>
      <c r="D636" t="s">
        <v>2121</v>
      </c>
      <c r="E636" t="s">
        <v>2122</v>
      </c>
      <c r="F636">
        <v>58.13</v>
      </c>
      <c r="G636" t="s">
        <v>108</v>
      </c>
      <c r="H636">
        <v>58.1</v>
      </c>
      <c r="I636" t="s">
        <v>90</v>
      </c>
      <c r="J636">
        <v>58</v>
      </c>
      <c r="K636" t="s">
        <v>91</v>
      </c>
      <c r="L636" t="s">
        <v>92</v>
      </c>
      <c r="M636" t="s">
        <v>93</v>
      </c>
      <c r="N636">
        <v>113</v>
      </c>
      <c r="O636" t="s">
        <v>119</v>
      </c>
      <c r="P636">
        <v>11</v>
      </c>
      <c r="Q636" t="s">
        <v>95</v>
      </c>
      <c r="R636">
        <v>1</v>
      </c>
      <c r="S636" t="s">
        <v>96</v>
      </c>
      <c r="T636">
        <v>1</v>
      </c>
      <c r="U636" t="s">
        <v>97</v>
      </c>
      <c r="V636">
        <v>11</v>
      </c>
      <c r="W636" t="s">
        <v>97</v>
      </c>
      <c r="X636">
        <v>1</v>
      </c>
      <c r="Y636" t="s">
        <v>98</v>
      </c>
      <c r="Z636">
        <v>1990</v>
      </c>
      <c r="AC636">
        <v>0</v>
      </c>
      <c r="AD636" t="s">
        <v>147</v>
      </c>
      <c r="AE636" t="s">
        <v>146</v>
      </c>
      <c r="AF636" t="s">
        <v>147</v>
      </c>
      <c r="AG636" t="s">
        <v>163</v>
      </c>
      <c r="AH636" t="s">
        <v>144</v>
      </c>
      <c r="AI636">
        <v>16</v>
      </c>
      <c r="AJ636">
        <v>16</v>
      </c>
      <c r="AK636">
        <v>16</v>
      </c>
      <c r="AL636">
        <v>17</v>
      </c>
      <c r="AM636">
        <v>17</v>
      </c>
      <c r="AN636">
        <v>17</v>
      </c>
      <c r="AO636">
        <v>17</v>
      </c>
      <c r="AP636">
        <v>16</v>
      </c>
      <c r="AQ636">
        <v>17</v>
      </c>
      <c r="AR636">
        <v>20</v>
      </c>
      <c r="AS636">
        <v>19</v>
      </c>
      <c r="AT636">
        <v>21</v>
      </c>
      <c r="AU636">
        <v>20</v>
      </c>
      <c r="AV636">
        <v>21</v>
      </c>
      <c r="AW636">
        <v>18</v>
      </c>
      <c r="AX636">
        <v>14</v>
      </c>
      <c r="AY636">
        <v>19</v>
      </c>
      <c r="AZ636">
        <v>17</v>
      </c>
      <c r="BA636">
        <v>19</v>
      </c>
      <c r="BB636">
        <v>19</v>
      </c>
      <c r="BC636">
        <v>18</v>
      </c>
      <c r="BD636">
        <v>18</v>
      </c>
      <c r="BE636">
        <v>24</v>
      </c>
      <c r="BF636">
        <v>19</v>
      </c>
      <c r="BG636">
        <v>22</v>
      </c>
      <c r="BH636">
        <v>24</v>
      </c>
      <c r="BI636">
        <v>21</v>
      </c>
      <c r="BJ636">
        <v>29</v>
      </c>
      <c r="BK636">
        <v>20</v>
      </c>
      <c r="BL636">
        <v>10</v>
      </c>
      <c r="BM636">
        <v>21</v>
      </c>
      <c r="BN636">
        <v>24</v>
      </c>
      <c r="BO636">
        <v>14</v>
      </c>
      <c r="BP636">
        <v>10</v>
      </c>
      <c r="BQ636">
        <v>12</v>
      </c>
      <c r="BR636">
        <v>12</v>
      </c>
      <c r="BS636">
        <v>13</v>
      </c>
      <c r="BT636">
        <v>23</v>
      </c>
      <c r="BU636">
        <v>22</v>
      </c>
      <c r="BV636">
        <v>20</v>
      </c>
      <c r="BW636">
        <v>19</v>
      </c>
      <c r="BX636">
        <v>19</v>
      </c>
      <c r="BY636">
        <v>10</v>
      </c>
      <c r="BZ636">
        <v>21</v>
      </c>
      <c r="CA636">
        <v>18.204545454545453</v>
      </c>
      <c r="CB636">
        <v>19</v>
      </c>
      <c r="CC636">
        <v>4.0207574518065536</v>
      </c>
      <c r="CD636">
        <v>0.22086557787701419</v>
      </c>
      <c r="CE636">
        <v>10</v>
      </c>
      <c r="CF636">
        <v>29</v>
      </c>
      <c r="CG636">
        <v>19</v>
      </c>
      <c r="CH636">
        <v>5</v>
      </c>
      <c r="CI636">
        <v>5</v>
      </c>
    </row>
    <row r="637" spans="1:87" x14ac:dyDescent="0.25">
      <c r="A637">
        <v>902</v>
      </c>
      <c r="B637">
        <v>420865</v>
      </c>
      <c r="C637" t="s">
        <v>2123</v>
      </c>
      <c r="D637" t="s">
        <v>2124</v>
      </c>
      <c r="E637" t="s">
        <v>2125</v>
      </c>
      <c r="F637">
        <v>59.11</v>
      </c>
      <c r="G637" t="s">
        <v>1995</v>
      </c>
      <c r="H637">
        <v>59.1</v>
      </c>
      <c r="I637" t="s">
        <v>1689</v>
      </c>
      <c r="J637">
        <v>59</v>
      </c>
      <c r="K637" t="s">
        <v>1512</v>
      </c>
      <c r="L637" t="s">
        <v>92</v>
      </c>
      <c r="M637" t="s">
        <v>93</v>
      </c>
      <c r="N637">
        <v>113</v>
      </c>
      <c r="O637" t="s">
        <v>119</v>
      </c>
      <c r="P637">
        <v>11</v>
      </c>
      <c r="Q637" t="s">
        <v>95</v>
      </c>
      <c r="R637">
        <v>1</v>
      </c>
      <c r="S637" t="s">
        <v>96</v>
      </c>
      <c r="T637">
        <v>4</v>
      </c>
      <c r="U637" t="s">
        <v>691</v>
      </c>
      <c r="V637">
        <v>70</v>
      </c>
      <c r="W637" t="s">
        <v>267</v>
      </c>
      <c r="X637">
        <v>3</v>
      </c>
      <c r="Y637" t="s">
        <v>240</v>
      </c>
      <c r="Z637">
        <v>2020</v>
      </c>
      <c r="AA637">
        <v>9</v>
      </c>
      <c r="AB637">
        <v>25880000</v>
      </c>
      <c r="AC637">
        <v>22</v>
      </c>
      <c r="AD637" t="s">
        <v>195</v>
      </c>
      <c r="AE637" t="s">
        <v>104</v>
      </c>
      <c r="AF637" t="s">
        <v>274</v>
      </c>
      <c r="AG637" t="s">
        <v>233</v>
      </c>
      <c r="AH637" t="s">
        <v>175</v>
      </c>
      <c r="AI637">
        <v>16</v>
      </c>
      <c r="AJ637">
        <v>17</v>
      </c>
      <c r="AK637">
        <v>17</v>
      </c>
      <c r="AL637">
        <v>17</v>
      </c>
      <c r="AM637">
        <v>16</v>
      </c>
      <c r="AN637">
        <v>17</v>
      </c>
      <c r="AO637">
        <v>17</v>
      </c>
      <c r="AP637">
        <v>17</v>
      </c>
      <c r="AQ637">
        <v>17</v>
      </c>
      <c r="AR637">
        <v>18</v>
      </c>
      <c r="AS637">
        <v>16</v>
      </c>
      <c r="AT637">
        <v>16</v>
      </c>
      <c r="AU637">
        <v>17</v>
      </c>
      <c r="AV637">
        <v>17</v>
      </c>
      <c r="AW637">
        <v>17</v>
      </c>
      <c r="AX637">
        <v>17</v>
      </c>
      <c r="AY637">
        <v>17</v>
      </c>
      <c r="AZ637">
        <v>16</v>
      </c>
      <c r="BA637">
        <v>17</v>
      </c>
      <c r="BB637">
        <v>16</v>
      </c>
      <c r="BC637">
        <v>16</v>
      </c>
      <c r="BD637">
        <v>17</v>
      </c>
      <c r="BE637">
        <v>16</v>
      </c>
      <c r="BF637">
        <v>16</v>
      </c>
      <c r="BG637">
        <v>17</v>
      </c>
      <c r="BH637">
        <v>16</v>
      </c>
      <c r="BI637">
        <v>16</v>
      </c>
      <c r="BJ637">
        <v>16</v>
      </c>
      <c r="BK637">
        <v>17</v>
      </c>
      <c r="BL637">
        <v>16</v>
      </c>
      <c r="BM637">
        <v>17</v>
      </c>
      <c r="BN637">
        <v>16</v>
      </c>
      <c r="BO637">
        <v>17</v>
      </c>
      <c r="BP637">
        <v>16</v>
      </c>
      <c r="BQ637">
        <v>17</v>
      </c>
      <c r="BR637">
        <v>18</v>
      </c>
      <c r="BS637">
        <v>19</v>
      </c>
      <c r="BT637">
        <v>18</v>
      </c>
      <c r="BU637">
        <v>17</v>
      </c>
      <c r="BV637">
        <v>19</v>
      </c>
      <c r="BW637">
        <v>21</v>
      </c>
      <c r="BX637">
        <v>20</v>
      </c>
      <c r="BY637">
        <v>19</v>
      </c>
      <c r="BZ637">
        <v>21</v>
      </c>
      <c r="CA637">
        <v>17.113636363636363</v>
      </c>
      <c r="CB637">
        <v>17</v>
      </c>
      <c r="CC637">
        <v>1.279823917592686</v>
      </c>
      <c r="CD637">
        <v>7.4783867694658945E-2</v>
      </c>
      <c r="CE637">
        <v>16</v>
      </c>
      <c r="CF637">
        <v>21</v>
      </c>
      <c r="CG637">
        <v>5</v>
      </c>
      <c r="CH637">
        <v>5</v>
      </c>
      <c r="CI637">
        <v>5</v>
      </c>
    </row>
    <row r="638" spans="1:87" x14ac:dyDescent="0.25">
      <c r="A638">
        <v>903</v>
      </c>
      <c r="B638">
        <v>421247</v>
      </c>
      <c r="C638" t="s">
        <v>2126</v>
      </c>
      <c r="D638" t="s">
        <v>2127</v>
      </c>
      <c r="E638" t="s">
        <v>2128</v>
      </c>
      <c r="F638">
        <v>58.11</v>
      </c>
      <c r="G638" t="s">
        <v>345</v>
      </c>
      <c r="H638">
        <v>58.1</v>
      </c>
      <c r="I638" t="s">
        <v>90</v>
      </c>
      <c r="J638">
        <v>58</v>
      </c>
      <c r="K638" t="s">
        <v>91</v>
      </c>
      <c r="L638" t="s">
        <v>92</v>
      </c>
      <c r="M638" t="s">
        <v>93</v>
      </c>
      <c r="N638">
        <v>572</v>
      </c>
      <c r="O638" t="s">
        <v>791</v>
      </c>
      <c r="P638">
        <v>57</v>
      </c>
      <c r="Q638" t="s">
        <v>142</v>
      </c>
      <c r="R638">
        <v>5</v>
      </c>
      <c r="S638" t="s">
        <v>143</v>
      </c>
      <c r="T638">
        <v>1</v>
      </c>
      <c r="U638" t="s">
        <v>97</v>
      </c>
      <c r="V638">
        <v>11</v>
      </c>
      <c r="W638" t="s">
        <v>97</v>
      </c>
      <c r="X638">
        <v>1</v>
      </c>
      <c r="Y638" t="s">
        <v>98</v>
      </c>
      <c r="Z638">
        <v>2009</v>
      </c>
      <c r="AA638">
        <v>1</v>
      </c>
      <c r="AB638">
        <v>4360000</v>
      </c>
      <c r="AC638">
        <v>11</v>
      </c>
      <c r="AD638" t="s">
        <v>85</v>
      </c>
      <c r="AE638" t="s">
        <v>85</v>
      </c>
      <c r="AF638" t="s">
        <v>356</v>
      </c>
      <c r="AG638" t="s">
        <v>136</v>
      </c>
      <c r="AH638" t="s">
        <v>175</v>
      </c>
      <c r="AI638">
        <v>20</v>
      </c>
      <c r="AJ638">
        <v>20</v>
      </c>
      <c r="AK638">
        <v>20</v>
      </c>
      <c r="AL638">
        <v>20</v>
      </c>
      <c r="AM638">
        <v>20</v>
      </c>
      <c r="AN638">
        <v>20</v>
      </c>
      <c r="AO638">
        <v>20</v>
      </c>
      <c r="AP638">
        <v>20</v>
      </c>
      <c r="AQ638">
        <v>20</v>
      </c>
      <c r="AR638">
        <v>20</v>
      </c>
      <c r="AS638">
        <v>20</v>
      </c>
      <c r="AT638">
        <v>20</v>
      </c>
      <c r="AU638">
        <v>20</v>
      </c>
      <c r="AV638">
        <v>20</v>
      </c>
      <c r="AW638">
        <v>20</v>
      </c>
      <c r="AX638">
        <v>19</v>
      </c>
      <c r="AY638">
        <v>19</v>
      </c>
      <c r="AZ638">
        <v>20</v>
      </c>
      <c r="BA638">
        <v>21</v>
      </c>
      <c r="BB638">
        <v>19</v>
      </c>
      <c r="BC638">
        <v>20</v>
      </c>
      <c r="BD638">
        <v>19</v>
      </c>
      <c r="BE638">
        <v>19</v>
      </c>
      <c r="BF638">
        <v>19</v>
      </c>
      <c r="BG638">
        <v>19</v>
      </c>
      <c r="BH638">
        <v>19</v>
      </c>
      <c r="BI638">
        <v>19</v>
      </c>
      <c r="BJ638">
        <v>20</v>
      </c>
      <c r="BK638">
        <v>20</v>
      </c>
      <c r="BL638">
        <v>20</v>
      </c>
      <c r="BM638">
        <v>20</v>
      </c>
      <c r="BN638">
        <v>21</v>
      </c>
      <c r="BO638">
        <v>21</v>
      </c>
      <c r="BP638">
        <v>21</v>
      </c>
      <c r="BQ638">
        <v>21</v>
      </c>
      <c r="BR638">
        <v>21</v>
      </c>
      <c r="BS638">
        <v>21</v>
      </c>
      <c r="BT638">
        <v>21</v>
      </c>
      <c r="BU638">
        <v>22</v>
      </c>
      <c r="BV638">
        <v>21</v>
      </c>
      <c r="BW638">
        <v>21</v>
      </c>
      <c r="BX638">
        <v>22</v>
      </c>
      <c r="BY638">
        <v>21</v>
      </c>
      <c r="BZ638">
        <v>19</v>
      </c>
      <c r="CA638">
        <v>20.113636363636363</v>
      </c>
      <c r="CB638">
        <v>20</v>
      </c>
      <c r="CC638">
        <v>0.81314517399771402</v>
      </c>
      <c r="CD638">
        <v>4.0427556673332678E-2</v>
      </c>
      <c r="CE638">
        <v>19</v>
      </c>
      <c r="CF638">
        <v>22</v>
      </c>
      <c r="CG638">
        <v>3</v>
      </c>
      <c r="CH638">
        <v>-1</v>
      </c>
      <c r="CI638">
        <v>1</v>
      </c>
    </row>
    <row r="639" spans="1:87" x14ac:dyDescent="0.25">
      <c r="A639">
        <v>904</v>
      </c>
      <c r="B639">
        <v>421578</v>
      </c>
      <c r="C639" t="s">
        <v>2129</v>
      </c>
      <c r="D639" t="s">
        <v>2130</v>
      </c>
      <c r="E639" t="s">
        <v>2131</v>
      </c>
      <c r="F639">
        <v>90.2</v>
      </c>
      <c r="G639" t="s">
        <v>1222</v>
      </c>
      <c r="H639">
        <v>90.2</v>
      </c>
      <c r="I639" t="s">
        <v>1222</v>
      </c>
      <c r="J639">
        <v>90</v>
      </c>
      <c r="K639" t="s">
        <v>1223</v>
      </c>
      <c r="L639" t="s">
        <v>188</v>
      </c>
      <c r="M639" t="s">
        <v>189</v>
      </c>
      <c r="N639">
        <v>113</v>
      </c>
      <c r="O639" t="s">
        <v>119</v>
      </c>
      <c r="P639">
        <v>11</v>
      </c>
      <c r="Q639" t="s">
        <v>95</v>
      </c>
      <c r="R639">
        <v>1</v>
      </c>
      <c r="S639" t="s">
        <v>96</v>
      </c>
      <c r="T639">
        <v>1</v>
      </c>
      <c r="U639" t="s">
        <v>97</v>
      </c>
      <c r="V639">
        <v>11</v>
      </c>
      <c r="W639" t="s">
        <v>97</v>
      </c>
      <c r="X639">
        <v>1</v>
      </c>
      <c r="Y639" t="s">
        <v>98</v>
      </c>
      <c r="Z639">
        <v>2009</v>
      </c>
      <c r="AA639">
        <v>22</v>
      </c>
      <c r="AB639">
        <v>3749040000</v>
      </c>
      <c r="AC639">
        <v>40</v>
      </c>
      <c r="AD639" t="s">
        <v>283</v>
      </c>
      <c r="AE639" t="s">
        <v>164</v>
      </c>
      <c r="AF639" t="s">
        <v>333</v>
      </c>
      <c r="AG639" t="s">
        <v>136</v>
      </c>
      <c r="AH639" t="s">
        <v>137</v>
      </c>
      <c r="AI639">
        <v>58</v>
      </c>
      <c r="AJ639">
        <v>66</v>
      </c>
      <c r="AK639">
        <v>75</v>
      </c>
      <c r="AL639">
        <v>83</v>
      </c>
      <c r="AM639">
        <v>65</v>
      </c>
      <c r="AN639">
        <v>72</v>
      </c>
      <c r="AO639">
        <v>78</v>
      </c>
      <c r="AP639">
        <v>89</v>
      </c>
      <c r="AQ639">
        <v>95</v>
      </c>
      <c r="AR639">
        <v>68</v>
      </c>
      <c r="AS639">
        <v>80</v>
      </c>
      <c r="AT639">
        <v>86</v>
      </c>
      <c r="AU639">
        <v>94</v>
      </c>
      <c r="AV639">
        <v>70</v>
      </c>
      <c r="AW639">
        <v>77</v>
      </c>
      <c r="AX639">
        <v>84</v>
      </c>
      <c r="AY639">
        <v>91</v>
      </c>
      <c r="AZ639">
        <v>98</v>
      </c>
      <c r="BA639">
        <v>75</v>
      </c>
      <c r="BB639">
        <v>81</v>
      </c>
      <c r="BC639">
        <v>86</v>
      </c>
      <c r="BD639">
        <v>94</v>
      </c>
      <c r="BE639">
        <v>72</v>
      </c>
      <c r="BF639">
        <v>79</v>
      </c>
      <c r="BG639">
        <v>87</v>
      </c>
      <c r="BH639">
        <v>93</v>
      </c>
      <c r="BI639">
        <v>72</v>
      </c>
      <c r="BJ639">
        <v>79</v>
      </c>
      <c r="BK639">
        <v>85</v>
      </c>
      <c r="BL639">
        <v>92</v>
      </c>
      <c r="BM639">
        <v>97</v>
      </c>
      <c r="BN639">
        <v>73</v>
      </c>
      <c r="BO639">
        <v>80</v>
      </c>
      <c r="BP639">
        <v>85</v>
      </c>
      <c r="BQ639">
        <v>93</v>
      </c>
      <c r="BR639">
        <v>213</v>
      </c>
      <c r="BS639">
        <v>69</v>
      </c>
      <c r="BT639">
        <v>76</v>
      </c>
      <c r="BU639">
        <v>74</v>
      </c>
      <c r="BV639">
        <v>54</v>
      </c>
      <c r="BW639">
        <v>60</v>
      </c>
      <c r="BX639">
        <v>67</v>
      </c>
      <c r="BY639">
        <v>74</v>
      </c>
      <c r="BZ639">
        <v>81</v>
      </c>
      <c r="CA639">
        <v>82.27272727272728</v>
      </c>
      <c r="CB639">
        <v>79.5</v>
      </c>
      <c r="CC639">
        <v>22.866003643434603</v>
      </c>
      <c r="CD639">
        <v>0.27792932605279624</v>
      </c>
      <c r="CE639">
        <v>54</v>
      </c>
      <c r="CF639">
        <v>213</v>
      </c>
      <c r="CG639">
        <v>159</v>
      </c>
      <c r="CH639">
        <v>23</v>
      </c>
      <c r="CI639">
        <v>23</v>
      </c>
    </row>
    <row r="640" spans="1:87" x14ac:dyDescent="0.25">
      <c r="A640">
        <v>905</v>
      </c>
      <c r="B640">
        <v>421682</v>
      </c>
      <c r="C640" t="s">
        <v>2132</v>
      </c>
      <c r="D640" t="s">
        <v>2133</v>
      </c>
      <c r="E640" t="s">
        <v>2134</v>
      </c>
      <c r="F640">
        <v>56.11</v>
      </c>
      <c r="G640" t="s">
        <v>1086</v>
      </c>
      <c r="H640">
        <v>56.1</v>
      </c>
      <c r="I640" t="s">
        <v>1087</v>
      </c>
      <c r="J640">
        <v>56</v>
      </c>
      <c r="K640" t="s">
        <v>875</v>
      </c>
      <c r="L640" t="s">
        <v>770</v>
      </c>
      <c r="M640" t="s">
        <v>771</v>
      </c>
      <c r="N640">
        <v>113</v>
      </c>
      <c r="O640" t="s">
        <v>119</v>
      </c>
      <c r="P640">
        <v>11</v>
      </c>
      <c r="Q640" t="s">
        <v>95</v>
      </c>
      <c r="R640">
        <v>1</v>
      </c>
      <c r="S640" t="s">
        <v>96</v>
      </c>
      <c r="T640">
        <v>1</v>
      </c>
      <c r="U640" t="s">
        <v>97</v>
      </c>
      <c r="V640">
        <v>11</v>
      </c>
      <c r="W640" t="s">
        <v>97</v>
      </c>
      <c r="X640">
        <v>1</v>
      </c>
      <c r="Y640" t="s">
        <v>98</v>
      </c>
      <c r="Z640">
        <v>2002</v>
      </c>
      <c r="AA640">
        <v>91</v>
      </c>
      <c r="AB640">
        <v>4656680000</v>
      </c>
      <c r="AC640">
        <v>50</v>
      </c>
      <c r="AD640" t="s">
        <v>120</v>
      </c>
      <c r="AE640" t="s">
        <v>155</v>
      </c>
      <c r="AF640" t="s">
        <v>156</v>
      </c>
      <c r="AG640" t="s">
        <v>196</v>
      </c>
      <c r="AH640" t="s">
        <v>124</v>
      </c>
      <c r="AI640">
        <v>2</v>
      </c>
      <c r="AJ640">
        <v>2</v>
      </c>
      <c r="AK640">
        <v>2</v>
      </c>
      <c r="AL640">
        <v>2</v>
      </c>
      <c r="AM640">
        <v>2</v>
      </c>
      <c r="AN640">
        <v>2</v>
      </c>
      <c r="AO640">
        <v>2</v>
      </c>
      <c r="AP640">
        <v>2</v>
      </c>
      <c r="AQ640">
        <v>2</v>
      </c>
      <c r="AR640">
        <v>2</v>
      </c>
      <c r="AS640">
        <v>2</v>
      </c>
      <c r="AT640">
        <v>2</v>
      </c>
      <c r="AU640">
        <v>2</v>
      </c>
      <c r="AV640">
        <v>2</v>
      </c>
      <c r="AW640">
        <v>2</v>
      </c>
      <c r="AX640">
        <v>2</v>
      </c>
      <c r="AY640">
        <v>2</v>
      </c>
      <c r="AZ640">
        <v>2</v>
      </c>
      <c r="BA640">
        <v>2</v>
      </c>
      <c r="BB640">
        <v>2</v>
      </c>
      <c r="BC640">
        <v>2</v>
      </c>
      <c r="BD640">
        <v>2</v>
      </c>
      <c r="BE640">
        <v>2</v>
      </c>
      <c r="BF640">
        <v>2</v>
      </c>
      <c r="BG640">
        <v>2</v>
      </c>
      <c r="BH640">
        <v>2</v>
      </c>
      <c r="BI640">
        <v>2</v>
      </c>
      <c r="BJ640">
        <v>2</v>
      </c>
      <c r="BK640">
        <v>2</v>
      </c>
      <c r="BL640">
        <v>2</v>
      </c>
      <c r="BM640">
        <v>2</v>
      </c>
      <c r="BN640">
        <v>2</v>
      </c>
      <c r="BO640">
        <v>2</v>
      </c>
      <c r="BP640">
        <v>2</v>
      </c>
      <c r="BQ640">
        <v>2</v>
      </c>
      <c r="BR640">
        <v>2</v>
      </c>
      <c r="BS640">
        <v>2</v>
      </c>
      <c r="BT640">
        <v>2</v>
      </c>
      <c r="BU640">
        <v>2</v>
      </c>
      <c r="BV640">
        <v>2</v>
      </c>
      <c r="BW640">
        <v>2</v>
      </c>
      <c r="BX640">
        <v>2</v>
      </c>
      <c r="BY640">
        <v>2</v>
      </c>
      <c r="BZ640">
        <v>2</v>
      </c>
      <c r="CA640">
        <v>2</v>
      </c>
      <c r="CB640">
        <v>2</v>
      </c>
      <c r="CC640">
        <v>0</v>
      </c>
      <c r="CD640">
        <v>0</v>
      </c>
      <c r="CE640">
        <v>2</v>
      </c>
      <c r="CF640">
        <v>2</v>
      </c>
      <c r="CG640">
        <v>0</v>
      </c>
      <c r="CH640">
        <v>0</v>
      </c>
      <c r="CI640">
        <v>0</v>
      </c>
    </row>
    <row r="641" spans="1:87" x14ac:dyDescent="0.25">
      <c r="A641">
        <v>908</v>
      </c>
      <c r="B641">
        <v>423718</v>
      </c>
      <c r="C641" t="s">
        <v>2135</v>
      </c>
      <c r="D641" t="s">
        <v>2136</v>
      </c>
      <c r="E641" t="s">
        <v>2137</v>
      </c>
      <c r="F641">
        <v>84.11</v>
      </c>
      <c r="G641" t="s">
        <v>612</v>
      </c>
      <c r="H641">
        <v>84.1</v>
      </c>
      <c r="I641" t="s">
        <v>338</v>
      </c>
      <c r="J641">
        <v>84</v>
      </c>
      <c r="K641" t="s">
        <v>339</v>
      </c>
      <c r="L641" t="s">
        <v>340</v>
      </c>
      <c r="M641" t="s">
        <v>341</v>
      </c>
      <c r="N641">
        <v>321</v>
      </c>
      <c r="O641" t="s">
        <v>1044</v>
      </c>
      <c r="P641">
        <v>32</v>
      </c>
      <c r="Q641" t="s">
        <v>1045</v>
      </c>
      <c r="R641">
        <v>3</v>
      </c>
      <c r="S641" t="s">
        <v>206</v>
      </c>
      <c r="T641">
        <v>20</v>
      </c>
      <c r="U641" t="s">
        <v>1111</v>
      </c>
      <c r="V641">
        <v>30</v>
      </c>
      <c r="W641" t="s">
        <v>273</v>
      </c>
      <c r="X641">
        <v>2</v>
      </c>
      <c r="Y641" t="s">
        <v>255</v>
      </c>
      <c r="Z641">
        <v>1990</v>
      </c>
      <c r="AA641">
        <v>7</v>
      </c>
      <c r="AC641">
        <v>22</v>
      </c>
      <c r="AD641" t="s">
        <v>195</v>
      </c>
      <c r="AE641" t="s">
        <v>146</v>
      </c>
      <c r="AF641" t="s">
        <v>147</v>
      </c>
      <c r="AG641" t="s">
        <v>163</v>
      </c>
      <c r="AH641" t="s">
        <v>144</v>
      </c>
      <c r="AI641">
        <v>72</v>
      </c>
      <c r="AJ641">
        <v>74</v>
      </c>
      <c r="AK641">
        <v>73</v>
      </c>
      <c r="AL641">
        <v>72</v>
      </c>
      <c r="AM641">
        <v>72</v>
      </c>
      <c r="AN641">
        <v>72</v>
      </c>
      <c r="AO641">
        <v>76</v>
      </c>
      <c r="AP641">
        <v>72</v>
      </c>
      <c r="AQ641">
        <v>72</v>
      </c>
      <c r="AR641">
        <v>75</v>
      </c>
      <c r="AS641">
        <v>73</v>
      </c>
      <c r="AT641">
        <v>73</v>
      </c>
      <c r="AU641">
        <v>71</v>
      </c>
      <c r="AV641">
        <v>76</v>
      </c>
      <c r="AW641">
        <v>77</v>
      </c>
      <c r="AX641">
        <v>71</v>
      </c>
      <c r="AY641">
        <v>74</v>
      </c>
      <c r="AZ641">
        <v>71</v>
      </c>
      <c r="BA641">
        <v>71</v>
      </c>
      <c r="BB641">
        <v>74</v>
      </c>
      <c r="BC641">
        <v>77</v>
      </c>
      <c r="BD641">
        <v>73</v>
      </c>
      <c r="BE641">
        <v>75</v>
      </c>
      <c r="BF641">
        <v>74</v>
      </c>
      <c r="BG641">
        <v>74</v>
      </c>
      <c r="BH641">
        <v>74</v>
      </c>
      <c r="BI641">
        <v>74</v>
      </c>
      <c r="BJ641">
        <v>74</v>
      </c>
      <c r="BK641">
        <v>74</v>
      </c>
      <c r="BL641">
        <v>77</v>
      </c>
      <c r="BM641">
        <v>74</v>
      </c>
      <c r="BN641">
        <v>71</v>
      </c>
      <c r="BO641">
        <v>73</v>
      </c>
      <c r="BP641">
        <v>73</v>
      </c>
      <c r="BQ641">
        <v>73</v>
      </c>
      <c r="BR641">
        <v>72</v>
      </c>
      <c r="BS641">
        <v>72</v>
      </c>
      <c r="BT641">
        <v>75</v>
      </c>
      <c r="BU641">
        <v>71</v>
      </c>
      <c r="BV641">
        <v>70</v>
      </c>
      <c r="BW641">
        <v>66</v>
      </c>
      <c r="BX641">
        <v>68</v>
      </c>
      <c r="BY641">
        <v>69</v>
      </c>
      <c r="BZ641">
        <v>69</v>
      </c>
      <c r="CA641">
        <v>72.795454545454547</v>
      </c>
      <c r="CB641">
        <v>73</v>
      </c>
      <c r="CC641">
        <v>2.3285842135826487</v>
      </c>
      <c r="CD641">
        <v>3.1988044145375129E-2</v>
      </c>
      <c r="CE641">
        <v>66</v>
      </c>
      <c r="CF641">
        <v>77</v>
      </c>
      <c r="CG641">
        <v>11</v>
      </c>
      <c r="CH641">
        <v>-3</v>
      </c>
      <c r="CI641">
        <v>3</v>
      </c>
    </row>
    <row r="642" spans="1:87" x14ac:dyDescent="0.25">
      <c r="A642">
        <v>911</v>
      </c>
      <c r="B642">
        <v>425939</v>
      </c>
      <c r="C642" t="s">
        <v>2138</v>
      </c>
      <c r="D642" t="s">
        <v>2139</v>
      </c>
      <c r="E642" t="s">
        <v>2140</v>
      </c>
      <c r="F642">
        <v>84.12</v>
      </c>
      <c r="G642" t="s">
        <v>337</v>
      </c>
      <c r="H642">
        <v>84.1</v>
      </c>
      <c r="I642" t="s">
        <v>338</v>
      </c>
      <c r="J642">
        <v>84</v>
      </c>
      <c r="K642" t="s">
        <v>339</v>
      </c>
      <c r="L642" t="s">
        <v>340</v>
      </c>
      <c r="M642" t="s">
        <v>341</v>
      </c>
      <c r="N642">
        <v>919</v>
      </c>
      <c r="O642" t="s">
        <v>1265</v>
      </c>
      <c r="P642">
        <v>91</v>
      </c>
      <c r="Q642" t="s">
        <v>1266</v>
      </c>
      <c r="R642">
        <v>9</v>
      </c>
      <c r="S642" t="s">
        <v>1267</v>
      </c>
      <c r="T642">
        <v>1</v>
      </c>
      <c r="U642" t="s">
        <v>97</v>
      </c>
      <c r="V642">
        <v>11</v>
      </c>
      <c r="W642" t="s">
        <v>97</v>
      </c>
      <c r="X642">
        <v>1</v>
      </c>
      <c r="Y642" t="s">
        <v>98</v>
      </c>
      <c r="Z642">
        <v>2013</v>
      </c>
      <c r="AC642">
        <v>0</v>
      </c>
      <c r="AD642" t="s">
        <v>147</v>
      </c>
      <c r="AE642" t="s">
        <v>146</v>
      </c>
      <c r="AF642" t="s">
        <v>147</v>
      </c>
      <c r="AG642" t="s">
        <v>102</v>
      </c>
      <c r="AH642" t="s">
        <v>144</v>
      </c>
      <c r="AI642">
        <v>49</v>
      </c>
      <c r="AJ642">
        <v>55</v>
      </c>
      <c r="AK642">
        <v>56</v>
      </c>
      <c r="AL642">
        <v>64</v>
      </c>
      <c r="AM642">
        <v>67</v>
      </c>
      <c r="AN642">
        <v>65</v>
      </c>
      <c r="AO642">
        <v>58</v>
      </c>
      <c r="AP642">
        <v>53</v>
      </c>
      <c r="AQ642">
        <v>50</v>
      </c>
      <c r="AR642">
        <v>48</v>
      </c>
      <c r="AS642">
        <v>48</v>
      </c>
      <c r="AT642">
        <v>46</v>
      </c>
      <c r="AU642">
        <v>46</v>
      </c>
      <c r="AV642">
        <v>46</v>
      </c>
      <c r="AW642">
        <v>49</v>
      </c>
      <c r="AX642">
        <v>49</v>
      </c>
      <c r="AY642">
        <v>48</v>
      </c>
      <c r="AZ642">
        <v>48</v>
      </c>
      <c r="BA642">
        <v>48</v>
      </c>
      <c r="BB642">
        <v>46</v>
      </c>
      <c r="BC642">
        <v>46</v>
      </c>
      <c r="BD642">
        <v>43</v>
      </c>
      <c r="BE642">
        <v>43</v>
      </c>
      <c r="BF642">
        <v>45</v>
      </c>
      <c r="BG642">
        <v>49</v>
      </c>
      <c r="BH642">
        <v>49</v>
      </c>
      <c r="BI642">
        <v>49</v>
      </c>
      <c r="BJ642">
        <v>58</v>
      </c>
      <c r="BK642">
        <v>58</v>
      </c>
      <c r="BL642">
        <v>54</v>
      </c>
      <c r="BM642">
        <v>57</v>
      </c>
      <c r="BN642">
        <v>57</v>
      </c>
      <c r="BO642">
        <v>46</v>
      </c>
      <c r="BP642">
        <v>48</v>
      </c>
      <c r="BQ642">
        <v>55</v>
      </c>
      <c r="BR642">
        <v>55</v>
      </c>
      <c r="BS642">
        <v>54</v>
      </c>
      <c r="BT642">
        <v>56</v>
      </c>
      <c r="BU642">
        <v>55</v>
      </c>
      <c r="BV642">
        <v>58</v>
      </c>
      <c r="BW642">
        <v>56</v>
      </c>
      <c r="BX642">
        <v>55</v>
      </c>
      <c r="BY642">
        <v>72</v>
      </c>
      <c r="BZ642">
        <v>73</v>
      </c>
      <c r="CA642">
        <v>52.954545454545453</v>
      </c>
      <c r="CB642">
        <v>51.5</v>
      </c>
      <c r="CC642">
        <v>7.1786328472784682</v>
      </c>
      <c r="CD642">
        <v>0.13556216535633159</v>
      </c>
      <c r="CE642">
        <v>43</v>
      </c>
      <c r="CF642">
        <v>73</v>
      </c>
      <c r="CG642">
        <v>30</v>
      </c>
      <c r="CH642">
        <v>24</v>
      </c>
      <c r="CI642">
        <v>24</v>
      </c>
    </row>
    <row r="643" spans="1:87" x14ac:dyDescent="0.25">
      <c r="A643">
        <v>912</v>
      </c>
      <c r="B643">
        <v>426290</v>
      </c>
      <c r="C643" t="s">
        <v>2141</v>
      </c>
      <c r="D643" t="s">
        <v>2142</v>
      </c>
      <c r="E643" t="s">
        <v>2143</v>
      </c>
      <c r="F643">
        <v>63.91</v>
      </c>
      <c r="G643" t="s">
        <v>212</v>
      </c>
      <c r="H643">
        <v>63.9</v>
      </c>
      <c r="I643" t="s">
        <v>213</v>
      </c>
      <c r="J643">
        <v>63</v>
      </c>
      <c r="K643" t="s">
        <v>172</v>
      </c>
      <c r="L643" t="s">
        <v>131</v>
      </c>
      <c r="M643" t="s">
        <v>132</v>
      </c>
      <c r="N643">
        <v>113</v>
      </c>
      <c r="O643" t="s">
        <v>119</v>
      </c>
      <c r="P643">
        <v>11</v>
      </c>
      <c r="Q643" t="s">
        <v>95</v>
      </c>
      <c r="R643">
        <v>1</v>
      </c>
      <c r="S643" t="s">
        <v>96</v>
      </c>
      <c r="T643">
        <v>1</v>
      </c>
      <c r="U643" t="s">
        <v>97</v>
      </c>
      <c r="V643">
        <v>11</v>
      </c>
      <c r="W643" t="s">
        <v>97</v>
      </c>
      <c r="X643">
        <v>1</v>
      </c>
      <c r="Y643" t="s">
        <v>98</v>
      </c>
      <c r="Z643">
        <v>2009</v>
      </c>
      <c r="AB643">
        <v>23950000</v>
      </c>
      <c r="AC643">
        <v>0</v>
      </c>
      <c r="AD643" t="s">
        <v>147</v>
      </c>
      <c r="AE643" t="s">
        <v>104</v>
      </c>
      <c r="AF643" t="s">
        <v>274</v>
      </c>
      <c r="AG643" t="s">
        <v>136</v>
      </c>
      <c r="AH643" t="s">
        <v>144</v>
      </c>
      <c r="AI643">
        <v>7</v>
      </c>
      <c r="AJ643">
        <v>18</v>
      </c>
      <c r="AK643">
        <v>20</v>
      </c>
      <c r="AL643">
        <v>20</v>
      </c>
      <c r="AM643">
        <v>18</v>
      </c>
      <c r="AN643">
        <v>19</v>
      </c>
      <c r="AO643">
        <v>19</v>
      </c>
      <c r="AP643">
        <v>19</v>
      </c>
      <c r="AQ643">
        <v>16</v>
      </c>
      <c r="AR643">
        <v>17</v>
      </c>
      <c r="AS643">
        <v>17</v>
      </c>
      <c r="AT643">
        <v>18</v>
      </c>
      <c r="AU643">
        <v>18</v>
      </c>
      <c r="AV643">
        <v>19</v>
      </c>
      <c r="AW643">
        <v>18</v>
      </c>
      <c r="AX643">
        <v>19</v>
      </c>
      <c r="AY643">
        <v>19</v>
      </c>
      <c r="AZ643">
        <v>17</v>
      </c>
      <c r="BA643">
        <v>19</v>
      </c>
      <c r="BB643">
        <v>20</v>
      </c>
      <c r="BC643">
        <v>18</v>
      </c>
      <c r="BD643">
        <v>19</v>
      </c>
      <c r="BE643">
        <v>18</v>
      </c>
      <c r="BF643">
        <v>18</v>
      </c>
      <c r="BG643">
        <v>19</v>
      </c>
      <c r="BH643">
        <v>19</v>
      </c>
      <c r="BI643">
        <v>20</v>
      </c>
      <c r="BJ643">
        <v>18</v>
      </c>
      <c r="BK643">
        <v>19</v>
      </c>
      <c r="BL643">
        <v>18</v>
      </c>
      <c r="BM643">
        <v>18</v>
      </c>
      <c r="BN643">
        <v>16</v>
      </c>
      <c r="BO643">
        <v>18</v>
      </c>
      <c r="BP643">
        <v>18</v>
      </c>
      <c r="BQ643">
        <v>17</v>
      </c>
      <c r="BR643">
        <v>17</v>
      </c>
      <c r="BS643">
        <v>18</v>
      </c>
      <c r="BT643">
        <v>17</v>
      </c>
      <c r="BU643">
        <v>17</v>
      </c>
      <c r="BV643">
        <v>17</v>
      </c>
      <c r="BW643">
        <v>18</v>
      </c>
      <c r="BX643">
        <v>17</v>
      </c>
      <c r="BY643">
        <v>16</v>
      </c>
      <c r="BZ643">
        <v>20</v>
      </c>
      <c r="CA643">
        <v>17.886363636363637</v>
      </c>
      <c r="CB643">
        <v>18</v>
      </c>
      <c r="CC643">
        <v>2.0025089970579648</v>
      </c>
      <c r="CD643">
        <v>0.11195730097909841</v>
      </c>
      <c r="CE643">
        <v>7</v>
      </c>
      <c r="CF643">
        <v>20</v>
      </c>
      <c r="CG643">
        <v>13</v>
      </c>
      <c r="CH643">
        <v>13</v>
      </c>
      <c r="CI643">
        <v>13</v>
      </c>
    </row>
    <row r="644" spans="1:87" x14ac:dyDescent="0.25">
      <c r="A644">
        <v>913</v>
      </c>
      <c r="B644">
        <v>426537</v>
      </c>
      <c r="C644" t="s">
        <v>2144</v>
      </c>
      <c r="D644" t="s">
        <v>2145</v>
      </c>
      <c r="E644" t="s">
        <v>2146</v>
      </c>
      <c r="F644">
        <v>47.78</v>
      </c>
      <c r="G644" t="s">
        <v>865</v>
      </c>
      <c r="H644">
        <v>47.7</v>
      </c>
      <c r="I644" t="s">
        <v>279</v>
      </c>
      <c r="J644">
        <v>47</v>
      </c>
      <c r="K644" t="s">
        <v>280</v>
      </c>
      <c r="L644" t="s">
        <v>281</v>
      </c>
      <c r="M644" t="s">
        <v>282</v>
      </c>
      <c r="N644">
        <v>113</v>
      </c>
      <c r="O644" t="s">
        <v>119</v>
      </c>
      <c r="P644">
        <v>11</v>
      </c>
      <c r="Q644" t="s">
        <v>95</v>
      </c>
      <c r="R644">
        <v>1</v>
      </c>
      <c r="S644" t="s">
        <v>96</v>
      </c>
      <c r="T644">
        <v>1</v>
      </c>
      <c r="U644" t="s">
        <v>97</v>
      </c>
      <c r="V644">
        <v>11</v>
      </c>
      <c r="W644" t="s">
        <v>97</v>
      </c>
      <c r="X644">
        <v>1</v>
      </c>
      <c r="Y644" t="s">
        <v>98</v>
      </c>
      <c r="Z644">
        <v>2001</v>
      </c>
      <c r="AA644">
        <v>130</v>
      </c>
      <c r="AB644">
        <v>4536300000</v>
      </c>
      <c r="AC644">
        <v>61</v>
      </c>
      <c r="AD644" t="s">
        <v>145</v>
      </c>
      <c r="AE644" t="s">
        <v>155</v>
      </c>
      <c r="AF644" t="s">
        <v>156</v>
      </c>
      <c r="AG644" t="s">
        <v>196</v>
      </c>
      <c r="AH644" t="s">
        <v>124</v>
      </c>
      <c r="AI644">
        <v>20</v>
      </c>
      <c r="AJ644">
        <v>29</v>
      </c>
      <c r="AK644">
        <v>21</v>
      </c>
      <c r="AL644">
        <v>21</v>
      </c>
      <c r="AM644">
        <v>40</v>
      </c>
      <c r="AN644">
        <v>40</v>
      </c>
      <c r="AO644">
        <v>45</v>
      </c>
      <c r="AP644">
        <v>45</v>
      </c>
      <c r="AQ644">
        <v>45</v>
      </c>
      <c r="AR644">
        <v>45</v>
      </c>
      <c r="AS644">
        <v>49</v>
      </c>
      <c r="AT644">
        <v>55</v>
      </c>
      <c r="AU644">
        <v>39</v>
      </c>
      <c r="AV644">
        <v>39</v>
      </c>
      <c r="AW644">
        <v>39</v>
      </c>
      <c r="AX644">
        <v>39</v>
      </c>
      <c r="AY644">
        <v>39</v>
      </c>
      <c r="AZ644">
        <v>39</v>
      </c>
      <c r="BA644">
        <v>39</v>
      </c>
      <c r="BB644">
        <v>23</v>
      </c>
      <c r="BC644">
        <v>32</v>
      </c>
      <c r="BD644">
        <v>40</v>
      </c>
      <c r="BE644">
        <v>24</v>
      </c>
      <c r="BF644">
        <v>19</v>
      </c>
      <c r="BG644">
        <v>40</v>
      </c>
      <c r="BH644">
        <v>38</v>
      </c>
      <c r="BI644">
        <v>25</v>
      </c>
      <c r="BJ644">
        <v>44</v>
      </c>
      <c r="BK644">
        <v>46</v>
      </c>
      <c r="BL644">
        <v>50</v>
      </c>
      <c r="BM644">
        <v>49</v>
      </c>
      <c r="BN644">
        <v>49</v>
      </c>
      <c r="BO644">
        <v>77</v>
      </c>
      <c r="BP644">
        <v>83</v>
      </c>
      <c r="BQ644">
        <v>77</v>
      </c>
      <c r="BR644">
        <v>58</v>
      </c>
      <c r="BS644">
        <v>19</v>
      </c>
      <c r="BT644">
        <v>39</v>
      </c>
      <c r="BU644">
        <v>20</v>
      </c>
      <c r="BV644">
        <v>22</v>
      </c>
      <c r="BW644">
        <v>30</v>
      </c>
      <c r="BX644">
        <v>30</v>
      </c>
      <c r="BY644">
        <v>38</v>
      </c>
      <c r="BZ644">
        <v>58</v>
      </c>
      <c r="CA644">
        <v>39.954545454545453</v>
      </c>
      <c r="CB644">
        <v>39</v>
      </c>
      <c r="CC644">
        <v>15.1380539215835</v>
      </c>
      <c r="CD644">
        <v>0.37888189564827873</v>
      </c>
      <c r="CE644">
        <v>19</v>
      </c>
      <c r="CF644">
        <v>83</v>
      </c>
      <c r="CG644">
        <v>64</v>
      </c>
      <c r="CH644">
        <v>38</v>
      </c>
      <c r="CI644">
        <v>38</v>
      </c>
    </row>
    <row r="645" spans="1:87" x14ac:dyDescent="0.25">
      <c r="A645">
        <v>914</v>
      </c>
      <c r="B645">
        <v>426547</v>
      </c>
      <c r="C645" t="s">
        <v>2147</v>
      </c>
      <c r="D645" t="s">
        <v>2148</v>
      </c>
      <c r="E645" t="s">
        <v>2149</v>
      </c>
      <c r="F645">
        <v>25.12</v>
      </c>
      <c r="G645" t="s">
        <v>2150</v>
      </c>
      <c r="H645">
        <v>25.1</v>
      </c>
      <c r="I645" t="s">
        <v>2151</v>
      </c>
      <c r="J645">
        <v>25</v>
      </c>
      <c r="K645" t="s">
        <v>2152</v>
      </c>
      <c r="L645" t="s">
        <v>100</v>
      </c>
      <c r="M645" t="s">
        <v>1034</v>
      </c>
      <c r="N645">
        <v>113</v>
      </c>
      <c r="O645" t="s">
        <v>119</v>
      </c>
      <c r="P645">
        <v>11</v>
      </c>
      <c r="Q645" t="s">
        <v>95</v>
      </c>
      <c r="R645">
        <v>1</v>
      </c>
      <c r="S645" t="s">
        <v>96</v>
      </c>
      <c r="T645">
        <v>7</v>
      </c>
      <c r="U645" t="s">
        <v>575</v>
      </c>
      <c r="V645">
        <v>20</v>
      </c>
      <c r="W645" t="s">
        <v>576</v>
      </c>
      <c r="X645">
        <v>2</v>
      </c>
      <c r="Y645" t="s">
        <v>255</v>
      </c>
      <c r="Z645">
        <v>1992</v>
      </c>
      <c r="AA645">
        <v>103</v>
      </c>
      <c r="AB645">
        <v>6013780000</v>
      </c>
      <c r="AC645">
        <v>61</v>
      </c>
      <c r="AD645" t="s">
        <v>145</v>
      </c>
      <c r="AE645" t="s">
        <v>155</v>
      </c>
      <c r="AF645" t="s">
        <v>156</v>
      </c>
      <c r="AG645" t="s">
        <v>297</v>
      </c>
      <c r="AH645" t="s">
        <v>124</v>
      </c>
      <c r="AI645">
        <v>45</v>
      </c>
      <c r="AJ645">
        <v>45</v>
      </c>
      <c r="AK645">
        <v>45</v>
      </c>
      <c r="AL645">
        <v>45</v>
      </c>
      <c r="AM645">
        <v>45</v>
      </c>
      <c r="AN645">
        <v>45</v>
      </c>
      <c r="AO645">
        <v>45</v>
      </c>
      <c r="AP645">
        <v>45</v>
      </c>
      <c r="AQ645">
        <v>45</v>
      </c>
      <c r="AR645">
        <v>45</v>
      </c>
      <c r="AS645">
        <v>38</v>
      </c>
      <c r="AT645">
        <v>38</v>
      </c>
      <c r="AU645">
        <v>38</v>
      </c>
      <c r="AV645">
        <v>38</v>
      </c>
      <c r="AW645">
        <v>38</v>
      </c>
      <c r="AX645">
        <v>38</v>
      </c>
      <c r="AY645">
        <v>38</v>
      </c>
      <c r="AZ645">
        <v>38</v>
      </c>
      <c r="BA645">
        <v>38</v>
      </c>
      <c r="BB645">
        <v>38</v>
      </c>
      <c r="BC645">
        <v>38</v>
      </c>
      <c r="BD645">
        <v>38</v>
      </c>
      <c r="BE645">
        <v>37</v>
      </c>
      <c r="BF645">
        <v>38</v>
      </c>
      <c r="BG645">
        <v>2</v>
      </c>
      <c r="BH645">
        <v>2</v>
      </c>
      <c r="BI645">
        <v>2</v>
      </c>
      <c r="BJ645">
        <v>2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2</v>
      </c>
      <c r="BW645">
        <v>2</v>
      </c>
      <c r="BX645">
        <v>2</v>
      </c>
      <c r="BY645">
        <v>2</v>
      </c>
      <c r="BZ645">
        <v>2</v>
      </c>
      <c r="CA645">
        <v>23.204545454545453</v>
      </c>
      <c r="CB645">
        <v>38</v>
      </c>
      <c r="CC645">
        <v>19.753809812645382</v>
      </c>
      <c r="CD645">
        <v>0.85129053061351312</v>
      </c>
      <c r="CE645">
        <v>2</v>
      </c>
      <c r="CF645">
        <v>45</v>
      </c>
      <c r="CG645">
        <v>43</v>
      </c>
      <c r="CH645">
        <v>-43</v>
      </c>
      <c r="CI645">
        <v>43</v>
      </c>
    </row>
    <row r="646" spans="1:87" x14ac:dyDescent="0.25">
      <c r="A646">
        <v>915</v>
      </c>
      <c r="B646">
        <v>426739</v>
      </c>
      <c r="C646" t="s">
        <v>2153</v>
      </c>
      <c r="D646" t="s">
        <v>542</v>
      </c>
      <c r="E646" t="s">
        <v>543</v>
      </c>
      <c r="F646">
        <v>60.39</v>
      </c>
      <c r="G646" t="s">
        <v>152</v>
      </c>
      <c r="H646">
        <v>60.3</v>
      </c>
      <c r="I646" t="s">
        <v>153</v>
      </c>
      <c r="J646">
        <v>60</v>
      </c>
      <c r="K646" t="s">
        <v>154</v>
      </c>
      <c r="L646" t="s">
        <v>92</v>
      </c>
      <c r="M646" t="s">
        <v>93</v>
      </c>
      <c r="N646">
        <v>113</v>
      </c>
      <c r="O646" t="s">
        <v>119</v>
      </c>
      <c r="P646">
        <v>11</v>
      </c>
      <c r="Q646" t="s">
        <v>95</v>
      </c>
      <c r="R646">
        <v>1</v>
      </c>
      <c r="S646" t="s">
        <v>96</v>
      </c>
      <c r="T646">
        <v>18</v>
      </c>
      <c r="U646" t="s">
        <v>272</v>
      </c>
      <c r="V646">
        <v>30</v>
      </c>
      <c r="W646" t="s">
        <v>273</v>
      </c>
      <c r="X646">
        <v>2</v>
      </c>
      <c r="Y646" t="s">
        <v>255</v>
      </c>
      <c r="Z646">
        <v>2011</v>
      </c>
      <c r="AA646">
        <v>1</v>
      </c>
      <c r="AB646">
        <v>44530000</v>
      </c>
      <c r="AC646">
        <v>11</v>
      </c>
      <c r="AD646" t="s">
        <v>85</v>
      </c>
      <c r="AE646" t="s">
        <v>104</v>
      </c>
      <c r="AF646" t="s">
        <v>274</v>
      </c>
      <c r="AG646" t="s">
        <v>102</v>
      </c>
      <c r="AH646" t="s">
        <v>175</v>
      </c>
      <c r="AI646">
        <v>30</v>
      </c>
      <c r="AJ646">
        <v>30</v>
      </c>
      <c r="AK646">
        <v>30</v>
      </c>
      <c r="AL646">
        <v>7</v>
      </c>
      <c r="AM646">
        <v>30</v>
      </c>
      <c r="AN646">
        <v>30</v>
      </c>
      <c r="AO646">
        <v>30</v>
      </c>
      <c r="AP646">
        <v>30</v>
      </c>
      <c r="AQ646">
        <v>30</v>
      </c>
      <c r="AR646">
        <v>30</v>
      </c>
      <c r="AS646">
        <v>7</v>
      </c>
      <c r="AT646">
        <v>30</v>
      </c>
      <c r="AU646">
        <v>30</v>
      </c>
      <c r="AV646">
        <v>30</v>
      </c>
      <c r="AW646">
        <v>30</v>
      </c>
      <c r="AX646">
        <v>30</v>
      </c>
      <c r="AY646">
        <v>30</v>
      </c>
      <c r="AZ646">
        <v>30</v>
      </c>
      <c r="BA646">
        <v>30</v>
      </c>
      <c r="BB646">
        <v>30</v>
      </c>
      <c r="BC646">
        <v>30</v>
      </c>
      <c r="BD646">
        <v>30</v>
      </c>
      <c r="BE646">
        <v>30</v>
      </c>
      <c r="BF646">
        <v>30</v>
      </c>
      <c r="BG646">
        <v>7</v>
      </c>
      <c r="BH646">
        <v>31</v>
      </c>
      <c r="BI646">
        <v>31</v>
      </c>
      <c r="BJ646">
        <v>7</v>
      </c>
      <c r="BK646">
        <v>31</v>
      </c>
      <c r="BL646">
        <v>31</v>
      </c>
      <c r="BM646">
        <v>7</v>
      </c>
      <c r="BN646">
        <v>7</v>
      </c>
      <c r="BO646">
        <v>7</v>
      </c>
      <c r="BP646">
        <v>7</v>
      </c>
      <c r="BQ646">
        <v>7</v>
      </c>
      <c r="BR646">
        <v>7</v>
      </c>
      <c r="BS646">
        <v>7</v>
      </c>
      <c r="BT646">
        <v>7</v>
      </c>
      <c r="BU646">
        <v>2</v>
      </c>
      <c r="BV646">
        <v>7</v>
      </c>
      <c r="BW646">
        <v>7</v>
      </c>
      <c r="BX646">
        <v>31</v>
      </c>
      <c r="BY646">
        <v>31</v>
      </c>
      <c r="BZ646">
        <v>31</v>
      </c>
      <c r="CA646">
        <v>22.204545454545453</v>
      </c>
      <c r="CB646">
        <v>30</v>
      </c>
      <c r="CC646">
        <v>11.333382560105337</v>
      </c>
      <c r="CD646">
        <v>0.51040822174476441</v>
      </c>
      <c r="CE646">
        <v>2</v>
      </c>
      <c r="CF646">
        <v>31</v>
      </c>
      <c r="CG646">
        <v>29</v>
      </c>
      <c r="CH646">
        <v>1</v>
      </c>
      <c r="CI646">
        <v>1</v>
      </c>
    </row>
    <row r="647" spans="1:87" x14ac:dyDescent="0.25">
      <c r="A647">
        <v>916</v>
      </c>
      <c r="B647">
        <v>426964</v>
      </c>
      <c r="C647" t="s">
        <v>2154</v>
      </c>
      <c r="D647" t="s">
        <v>2155</v>
      </c>
      <c r="E647" t="s">
        <v>2156</v>
      </c>
      <c r="F647">
        <v>82.3</v>
      </c>
      <c r="G647" t="s">
        <v>1612</v>
      </c>
      <c r="H647">
        <v>82.3</v>
      </c>
      <c r="I647" t="s">
        <v>1612</v>
      </c>
      <c r="J647">
        <v>82</v>
      </c>
      <c r="K647" t="s">
        <v>720</v>
      </c>
      <c r="L647" t="s">
        <v>721</v>
      </c>
      <c r="M647" t="s">
        <v>722</v>
      </c>
      <c r="N647">
        <v>114</v>
      </c>
      <c r="O647" t="s">
        <v>94</v>
      </c>
      <c r="P647">
        <v>11</v>
      </c>
      <c r="Q647" t="s">
        <v>95</v>
      </c>
      <c r="R647">
        <v>1</v>
      </c>
      <c r="S647" t="s">
        <v>96</v>
      </c>
      <c r="T647">
        <v>1</v>
      </c>
      <c r="U647" t="s">
        <v>97</v>
      </c>
      <c r="V647">
        <v>11</v>
      </c>
      <c r="W647" t="s">
        <v>97</v>
      </c>
      <c r="X647">
        <v>1</v>
      </c>
      <c r="Y647" t="s">
        <v>98</v>
      </c>
      <c r="Z647">
        <v>1989</v>
      </c>
      <c r="AB647">
        <v>173980000</v>
      </c>
      <c r="AC647">
        <v>0</v>
      </c>
      <c r="AD647" t="s">
        <v>147</v>
      </c>
      <c r="AE647" t="s">
        <v>110</v>
      </c>
      <c r="AF647" t="s">
        <v>174</v>
      </c>
      <c r="AG647" t="s">
        <v>163</v>
      </c>
      <c r="AH647" t="s">
        <v>144</v>
      </c>
      <c r="AI647">
        <v>18</v>
      </c>
      <c r="AJ647">
        <v>18</v>
      </c>
      <c r="AK647">
        <v>18</v>
      </c>
      <c r="AL647">
        <v>28</v>
      </c>
      <c r="AM647">
        <v>28</v>
      </c>
      <c r="AN647">
        <v>28</v>
      </c>
      <c r="AO647">
        <v>28</v>
      </c>
      <c r="AP647">
        <v>28</v>
      </c>
      <c r="AQ647">
        <v>40</v>
      </c>
      <c r="AR647">
        <v>40</v>
      </c>
      <c r="AS647">
        <v>40</v>
      </c>
      <c r="AT647">
        <v>40</v>
      </c>
      <c r="AU647">
        <v>40</v>
      </c>
      <c r="AV647">
        <v>40</v>
      </c>
      <c r="AW647">
        <v>40</v>
      </c>
      <c r="AX647">
        <v>40</v>
      </c>
      <c r="AY647">
        <v>40</v>
      </c>
      <c r="AZ647">
        <v>40</v>
      </c>
      <c r="BA647">
        <v>40</v>
      </c>
      <c r="BB647">
        <v>40</v>
      </c>
      <c r="BC647">
        <v>40</v>
      </c>
      <c r="BD647">
        <v>40</v>
      </c>
      <c r="BE647">
        <v>40</v>
      </c>
      <c r="BF647">
        <v>40</v>
      </c>
      <c r="BG647">
        <v>40</v>
      </c>
      <c r="BH647">
        <v>40</v>
      </c>
      <c r="BI647">
        <v>40</v>
      </c>
      <c r="BJ647">
        <v>40</v>
      </c>
      <c r="BK647">
        <v>40</v>
      </c>
      <c r="BL647">
        <v>40</v>
      </c>
      <c r="BM647">
        <v>40</v>
      </c>
      <c r="BN647">
        <v>40</v>
      </c>
      <c r="BO647">
        <v>40</v>
      </c>
      <c r="BP647">
        <v>38</v>
      </c>
      <c r="BQ647">
        <v>32</v>
      </c>
      <c r="BR647">
        <v>32</v>
      </c>
      <c r="BS647">
        <v>32</v>
      </c>
      <c r="BT647">
        <v>32</v>
      </c>
      <c r="BU647">
        <v>24</v>
      </c>
      <c r="BV647">
        <v>24</v>
      </c>
      <c r="BW647">
        <v>23</v>
      </c>
      <c r="BX647">
        <v>23</v>
      </c>
      <c r="BY647">
        <v>23</v>
      </c>
      <c r="BZ647">
        <v>23</v>
      </c>
      <c r="CA647">
        <v>34.090909090909093</v>
      </c>
      <c r="CB647">
        <v>40</v>
      </c>
      <c r="CC647">
        <v>7.7213632421434975</v>
      </c>
      <c r="CD647">
        <v>0.22649332176954257</v>
      </c>
      <c r="CE647">
        <v>18</v>
      </c>
      <c r="CF647">
        <v>40</v>
      </c>
      <c r="CG647">
        <v>22</v>
      </c>
      <c r="CH647">
        <v>5</v>
      </c>
      <c r="CI647">
        <v>5</v>
      </c>
    </row>
    <row r="648" spans="1:87" x14ac:dyDescent="0.25">
      <c r="A648">
        <v>917</v>
      </c>
      <c r="B648">
        <v>428039</v>
      </c>
      <c r="C648" t="s">
        <v>2157</v>
      </c>
      <c r="D648" t="s">
        <v>2158</v>
      </c>
      <c r="E648" t="s">
        <v>2159</v>
      </c>
      <c r="F648">
        <v>32.299999999999997</v>
      </c>
      <c r="G648" t="s">
        <v>2160</v>
      </c>
      <c r="H648">
        <v>32.299999999999997</v>
      </c>
      <c r="I648" t="s">
        <v>2160</v>
      </c>
      <c r="J648">
        <v>32</v>
      </c>
      <c r="K648" t="s">
        <v>1974</v>
      </c>
      <c r="L648" t="s">
        <v>100</v>
      </c>
      <c r="M648" t="s">
        <v>1034</v>
      </c>
      <c r="N648">
        <v>113</v>
      </c>
      <c r="O648" t="s">
        <v>119</v>
      </c>
      <c r="P648">
        <v>11</v>
      </c>
      <c r="Q648" t="s">
        <v>95</v>
      </c>
      <c r="R648">
        <v>1</v>
      </c>
      <c r="S648" t="s">
        <v>96</v>
      </c>
      <c r="T648">
        <v>1</v>
      </c>
      <c r="U648" t="s">
        <v>97</v>
      </c>
      <c r="V648">
        <v>11</v>
      </c>
      <c r="W648" t="s">
        <v>97</v>
      </c>
      <c r="X648">
        <v>1</v>
      </c>
      <c r="Y648" t="s">
        <v>98</v>
      </c>
      <c r="Z648">
        <v>1992</v>
      </c>
      <c r="AA648">
        <v>107</v>
      </c>
      <c r="AB648">
        <v>4622480000</v>
      </c>
      <c r="AC648">
        <v>61</v>
      </c>
      <c r="AD648" t="s">
        <v>145</v>
      </c>
      <c r="AE648" t="s">
        <v>155</v>
      </c>
      <c r="AF648" t="s">
        <v>156</v>
      </c>
      <c r="AG648" t="s">
        <v>297</v>
      </c>
      <c r="AH648" t="s">
        <v>124</v>
      </c>
      <c r="AI648">
        <v>131</v>
      </c>
      <c r="AJ648">
        <v>131</v>
      </c>
      <c r="AK648">
        <v>131</v>
      </c>
      <c r="AL648">
        <v>132</v>
      </c>
      <c r="AM648">
        <v>131</v>
      </c>
      <c r="AN648">
        <v>131</v>
      </c>
      <c r="AO648">
        <v>127</v>
      </c>
      <c r="AP648">
        <v>127</v>
      </c>
      <c r="AQ648">
        <v>131</v>
      </c>
      <c r="AR648">
        <v>131</v>
      </c>
      <c r="AS648">
        <v>131</v>
      </c>
      <c r="AT648">
        <v>127</v>
      </c>
      <c r="AU648">
        <v>127</v>
      </c>
      <c r="AV648">
        <v>127</v>
      </c>
      <c r="AW648">
        <v>132</v>
      </c>
      <c r="AX648">
        <v>133</v>
      </c>
      <c r="AY648">
        <v>133</v>
      </c>
      <c r="AZ648">
        <v>134</v>
      </c>
      <c r="BA648">
        <v>134</v>
      </c>
      <c r="BB648">
        <v>133</v>
      </c>
      <c r="BC648">
        <v>137</v>
      </c>
      <c r="BD648">
        <v>140</v>
      </c>
      <c r="BE648">
        <v>141</v>
      </c>
      <c r="BF648">
        <v>140</v>
      </c>
      <c r="BG648">
        <v>142</v>
      </c>
      <c r="BH648">
        <v>142</v>
      </c>
      <c r="BI648">
        <v>148</v>
      </c>
      <c r="BJ648">
        <v>154</v>
      </c>
      <c r="BK648">
        <v>129</v>
      </c>
      <c r="BL648">
        <v>127</v>
      </c>
      <c r="BM648">
        <v>120</v>
      </c>
      <c r="BN648">
        <v>122</v>
      </c>
      <c r="BO648">
        <v>120</v>
      </c>
      <c r="BP648">
        <v>121</v>
      </c>
      <c r="BQ648">
        <v>121</v>
      </c>
      <c r="BR648">
        <v>122</v>
      </c>
      <c r="BS648">
        <v>122</v>
      </c>
      <c r="BT648">
        <v>121</v>
      </c>
      <c r="BU648">
        <v>118</v>
      </c>
      <c r="BV648">
        <v>117</v>
      </c>
      <c r="BW648">
        <v>123</v>
      </c>
      <c r="BX648">
        <v>126</v>
      </c>
      <c r="BY648">
        <v>126</v>
      </c>
      <c r="BZ648">
        <v>132</v>
      </c>
      <c r="CA648">
        <v>130.11363636363637</v>
      </c>
      <c r="CB648">
        <v>131</v>
      </c>
      <c r="CC648">
        <v>7.9539836708901204</v>
      </c>
      <c r="CD648">
        <v>6.1131053540465552E-2</v>
      </c>
      <c r="CE648">
        <v>117</v>
      </c>
      <c r="CF648">
        <v>154</v>
      </c>
      <c r="CG648">
        <v>37</v>
      </c>
      <c r="CH648">
        <v>1</v>
      </c>
      <c r="CI648">
        <v>1</v>
      </c>
    </row>
    <row r="649" spans="1:87" x14ac:dyDescent="0.25">
      <c r="A649">
        <v>918</v>
      </c>
      <c r="B649">
        <v>428152</v>
      </c>
      <c r="C649" t="s">
        <v>2161</v>
      </c>
      <c r="D649" t="s">
        <v>2162</v>
      </c>
      <c r="E649" t="s">
        <v>2163</v>
      </c>
      <c r="F649">
        <v>47.64</v>
      </c>
      <c r="G649" t="s">
        <v>1063</v>
      </c>
      <c r="H649">
        <v>47.6</v>
      </c>
      <c r="I649" t="s">
        <v>327</v>
      </c>
      <c r="J649">
        <v>47</v>
      </c>
      <c r="K649" t="s">
        <v>280</v>
      </c>
      <c r="L649" t="s">
        <v>281</v>
      </c>
      <c r="M649" t="s">
        <v>282</v>
      </c>
      <c r="N649">
        <v>113</v>
      </c>
      <c r="O649" t="s">
        <v>119</v>
      </c>
      <c r="P649">
        <v>11</v>
      </c>
      <c r="Q649" t="s">
        <v>95</v>
      </c>
      <c r="R649">
        <v>1</v>
      </c>
      <c r="S649" t="s">
        <v>96</v>
      </c>
      <c r="T649">
        <v>2</v>
      </c>
      <c r="U649" t="s">
        <v>349</v>
      </c>
      <c r="V649">
        <v>40</v>
      </c>
      <c r="W649" t="s">
        <v>254</v>
      </c>
      <c r="X649">
        <v>2</v>
      </c>
      <c r="Y649" t="s">
        <v>255</v>
      </c>
      <c r="Z649">
        <v>2007</v>
      </c>
      <c r="AA649">
        <v>3</v>
      </c>
      <c r="AB649">
        <v>1443430000</v>
      </c>
      <c r="AC649">
        <v>15</v>
      </c>
      <c r="AD649" t="s">
        <v>173</v>
      </c>
      <c r="AE649" t="s">
        <v>158</v>
      </c>
      <c r="AF649" t="s">
        <v>183</v>
      </c>
      <c r="AG649" t="s">
        <v>136</v>
      </c>
      <c r="AH649" t="s">
        <v>137</v>
      </c>
      <c r="AI649">
        <v>25</v>
      </c>
      <c r="AJ649">
        <v>23</v>
      </c>
      <c r="AK649">
        <v>23</v>
      </c>
      <c r="AL649">
        <v>24</v>
      </c>
      <c r="AM649">
        <v>22</v>
      </c>
      <c r="AN649">
        <v>23</v>
      </c>
      <c r="AO649">
        <v>22</v>
      </c>
      <c r="AP649">
        <v>21</v>
      </c>
      <c r="AQ649">
        <v>23</v>
      </c>
      <c r="AR649">
        <v>24</v>
      </c>
      <c r="AS649">
        <v>22</v>
      </c>
      <c r="AT649">
        <v>23</v>
      </c>
      <c r="AU649">
        <v>23</v>
      </c>
      <c r="AV649">
        <v>24</v>
      </c>
      <c r="AW649">
        <v>26</v>
      </c>
      <c r="AX649">
        <v>25</v>
      </c>
      <c r="AY649">
        <v>25</v>
      </c>
      <c r="AZ649">
        <v>24</v>
      </c>
      <c r="BA649">
        <v>22</v>
      </c>
      <c r="BB649">
        <v>23</v>
      </c>
      <c r="BC649">
        <v>24</v>
      </c>
      <c r="BD649">
        <v>23</v>
      </c>
      <c r="BE649">
        <v>23</v>
      </c>
      <c r="BF649">
        <v>23</v>
      </c>
      <c r="BG649">
        <v>25</v>
      </c>
      <c r="BH649">
        <v>25</v>
      </c>
      <c r="BI649">
        <v>25</v>
      </c>
      <c r="BJ649">
        <v>23</v>
      </c>
      <c r="BK649">
        <v>24</v>
      </c>
      <c r="BL649">
        <v>22</v>
      </c>
      <c r="BM649">
        <v>22</v>
      </c>
      <c r="BN649">
        <v>22</v>
      </c>
      <c r="BO649">
        <v>23</v>
      </c>
      <c r="BP649">
        <v>22</v>
      </c>
      <c r="BQ649">
        <v>22</v>
      </c>
      <c r="BR649">
        <v>23</v>
      </c>
      <c r="BS649">
        <v>24</v>
      </c>
      <c r="BT649">
        <v>23</v>
      </c>
      <c r="BU649">
        <v>19</v>
      </c>
      <c r="BV649">
        <v>23</v>
      </c>
      <c r="BW649">
        <v>23</v>
      </c>
      <c r="BX649">
        <v>22</v>
      </c>
      <c r="BY649">
        <v>23</v>
      </c>
      <c r="BZ649">
        <v>22</v>
      </c>
      <c r="CA649">
        <v>23.113636363636363</v>
      </c>
      <c r="CB649">
        <v>23</v>
      </c>
      <c r="CC649">
        <v>1.2798239175926835</v>
      </c>
      <c r="CD649">
        <v>5.5370946287195751E-2</v>
      </c>
      <c r="CE649">
        <v>19</v>
      </c>
      <c r="CF649">
        <v>26</v>
      </c>
      <c r="CG649">
        <v>7</v>
      </c>
      <c r="CH649">
        <v>-3</v>
      </c>
      <c r="CI649">
        <v>3</v>
      </c>
    </row>
    <row r="650" spans="1:87" x14ac:dyDescent="0.25">
      <c r="A650">
        <v>919</v>
      </c>
      <c r="B650">
        <v>428196</v>
      </c>
      <c r="C650" t="s">
        <v>2164</v>
      </c>
      <c r="D650" t="s">
        <v>2165</v>
      </c>
      <c r="E650" t="s">
        <v>2166</v>
      </c>
      <c r="F650">
        <v>47.52</v>
      </c>
      <c r="G650" t="s">
        <v>913</v>
      </c>
      <c r="H650">
        <v>47.5</v>
      </c>
      <c r="I650" t="s">
        <v>805</v>
      </c>
      <c r="J650">
        <v>47</v>
      </c>
      <c r="K650" t="s">
        <v>280</v>
      </c>
      <c r="L650" t="s">
        <v>281</v>
      </c>
      <c r="M650" t="s">
        <v>282</v>
      </c>
      <c r="N650">
        <v>113</v>
      </c>
      <c r="O650" t="s">
        <v>119</v>
      </c>
      <c r="P650">
        <v>11</v>
      </c>
      <c r="Q650" t="s">
        <v>95</v>
      </c>
      <c r="R650">
        <v>1</v>
      </c>
      <c r="S650" t="s">
        <v>96</v>
      </c>
      <c r="T650">
        <v>1</v>
      </c>
      <c r="U650" t="s">
        <v>97</v>
      </c>
      <c r="V650">
        <v>11</v>
      </c>
      <c r="W650" t="s">
        <v>97</v>
      </c>
      <c r="X650">
        <v>1</v>
      </c>
      <c r="Y650" t="s">
        <v>98</v>
      </c>
      <c r="Z650">
        <v>1994</v>
      </c>
      <c r="AA650">
        <v>24</v>
      </c>
      <c r="AB650">
        <v>2895410000</v>
      </c>
      <c r="AC650">
        <v>40</v>
      </c>
      <c r="AD650" t="s">
        <v>283</v>
      </c>
      <c r="AE650" t="s">
        <v>164</v>
      </c>
      <c r="AF650" t="s">
        <v>333</v>
      </c>
      <c r="AG650" t="s">
        <v>297</v>
      </c>
      <c r="AH650" t="s">
        <v>137</v>
      </c>
      <c r="AI650">
        <v>45</v>
      </c>
      <c r="AJ650">
        <v>45</v>
      </c>
      <c r="AK650">
        <v>44</v>
      </c>
      <c r="AL650">
        <v>44</v>
      </c>
      <c r="AM650">
        <v>44</v>
      </c>
      <c r="AN650">
        <v>45</v>
      </c>
      <c r="AO650">
        <v>44</v>
      </c>
      <c r="AP650">
        <v>46</v>
      </c>
      <c r="AQ650">
        <v>44</v>
      </c>
      <c r="AR650">
        <v>36</v>
      </c>
      <c r="AS650">
        <v>36</v>
      </c>
      <c r="AT650">
        <v>36</v>
      </c>
      <c r="AU650">
        <v>36</v>
      </c>
      <c r="AV650">
        <v>37</v>
      </c>
      <c r="AW650">
        <v>37</v>
      </c>
      <c r="AX650">
        <v>37</v>
      </c>
      <c r="AY650">
        <v>39</v>
      </c>
      <c r="AZ650">
        <v>39</v>
      </c>
      <c r="BA650">
        <v>38</v>
      </c>
      <c r="BB650">
        <v>38</v>
      </c>
      <c r="BC650">
        <v>38</v>
      </c>
      <c r="BD650">
        <v>38</v>
      </c>
      <c r="BE650">
        <v>39</v>
      </c>
      <c r="BF650">
        <v>39</v>
      </c>
      <c r="BG650">
        <v>39</v>
      </c>
      <c r="BH650">
        <v>39</v>
      </c>
      <c r="BI650">
        <v>39</v>
      </c>
      <c r="BJ650">
        <v>39</v>
      </c>
      <c r="BK650">
        <v>39</v>
      </c>
      <c r="BL650">
        <v>39</v>
      </c>
      <c r="BM650">
        <v>39</v>
      </c>
      <c r="BN650">
        <v>40</v>
      </c>
      <c r="BO650">
        <v>42</v>
      </c>
      <c r="BP650">
        <v>40</v>
      </c>
      <c r="BQ650">
        <v>40</v>
      </c>
      <c r="BR650">
        <v>40</v>
      </c>
      <c r="BS650">
        <v>40</v>
      </c>
      <c r="BT650">
        <v>40</v>
      </c>
      <c r="BU650">
        <v>40</v>
      </c>
      <c r="BV650">
        <v>40</v>
      </c>
      <c r="BW650">
        <v>39</v>
      </c>
      <c r="BX650">
        <v>39</v>
      </c>
      <c r="BY650">
        <v>38</v>
      </c>
      <c r="BZ650">
        <v>39</v>
      </c>
      <c r="CA650">
        <v>39.86363636363636</v>
      </c>
      <c r="CB650">
        <v>39</v>
      </c>
      <c r="CC650">
        <v>2.7244876547660319</v>
      </c>
      <c r="CD650">
        <v>6.8345186322523038E-2</v>
      </c>
      <c r="CE650">
        <v>36</v>
      </c>
      <c r="CF650">
        <v>46</v>
      </c>
      <c r="CG650">
        <v>10</v>
      </c>
      <c r="CH650">
        <v>-6</v>
      </c>
      <c r="CI650">
        <v>6</v>
      </c>
    </row>
    <row r="651" spans="1:87" x14ac:dyDescent="0.25">
      <c r="A651">
        <v>920</v>
      </c>
      <c r="B651">
        <v>428207</v>
      </c>
      <c r="C651" t="s">
        <v>2167</v>
      </c>
      <c r="D651" t="s">
        <v>2168</v>
      </c>
      <c r="E651" t="s">
        <v>2169</v>
      </c>
      <c r="F651">
        <v>62.2</v>
      </c>
      <c r="G651" t="s">
        <v>129</v>
      </c>
      <c r="H651">
        <v>62.2</v>
      </c>
      <c r="I651" t="s">
        <v>129</v>
      </c>
      <c r="J651">
        <v>62</v>
      </c>
      <c r="K651" t="s">
        <v>130</v>
      </c>
      <c r="L651" t="s">
        <v>131</v>
      </c>
      <c r="M651" t="s">
        <v>132</v>
      </c>
      <c r="N651">
        <v>231</v>
      </c>
      <c r="O651" t="s">
        <v>353</v>
      </c>
      <c r="P651">
        <v>23</v>
      </c>
      <c r="Q651" t="s">
        <v>354</v>
      </c>
      <c r="R651">
        <v>2</v>
      </c>
      <c r="S651" t="s">
        <v>355</v>
      </c>
      <c r="T651">
        <v>11</v>
      </c>
      <c r="U651" t="s">
        <v>1520</v>
      </c>
      <c r="V651">
        <v>20</v>
      </c>
      <c r="W651" t="s">
        <v>576</v>
      </c>
      <c r="X651">
        <v>2</v>
      </c>
      <c r="Y651" t="s">
        <v>255</v>
      </c>
      <c r="Z651">
        <v>2012</v>
      </c>
      <c r="AB651">
        <v>2480000</v>
      </c>
      <c r="AC651">
        <v>0</v>
      </c>
      <c r="AD651" t="s">
        <v>147</v>
      </c>
      <c r="AE651" t="s">
        <v>85</v>
      </c>
      <c r="AF651" t="s">
        <v>356</v>
      </c>
      <c r="AG651" t="s">
        <v>102</v>
      </c>
      <c r="AH651" t="s">
        <v>144</v>
      </c>
      <c r="AI651">
        <v>27</v>
      </c>
      <c r="AJ651">
        <v>27</v>
      </c>
      <c r="AK651">
        <v>27</v>
      </c>
      <c r="AL651">
        <v>27</v>
      </c>
      <c r="AM651">
        <v>27</v>
      </c>
      <c r="AN651">
        <v>27</v>
      </c>
      <c r="AO651">
        <v>27</v>
      </c>
      <c r="AP651">
        <v>27</v>
      </c>
      <c r="AQ651">
        <v>27</v>
      </c>
      <c r="AR651">
        <v>27</v>
      </c>
      <c r="AS651">
        <v>28</v>
      </c>
      <c r="AT651">
        <v>28</v>
      </c>
      <c r="AU651">
        <v>28</v>
      </c>
      <c r="AV651">
        <v>28</v>
      </c>
      <c r="AW651">
        <v>28</v>
      </c>
      <c r="AX651">
        <v>28</v>
      </c>
      <c r="AY651">
        <v>28</v>
      </c>
      <c r="AZ651">
        <v>28</v>
      </c>
      <c r="BA651">
        <v>28</v>
      </c>
      <c r="BB651">
        <v>28</v>
      </c>
      <c r="BC651">
        <v>28</v>
      </c>
      <c r="BD651">
        <v>28</v>
      </c>
      <c r="BE651">
        <v>28</v>
      </c>
      <c r="BF651">
        <v>28</v>
      </c>
      <c r="BG651">
        <v>28</v>
      </c>
      <c r="BH651">
        <v>28</v>
      </c>
      <c r="BI651">
        <v>28</v>
      </c>
      <c r="BJ651">
        <v>28</v>
      </c>
      <c r="BK651">
        <v>28</v>
      </c>
      <c r="BL651">
        <v>28</v>
      </c>
      <c r="BM651">
        <v>28</v>
      </c>
      <c r="BN651">
        <v>28</v>
      </c>
      <c r="BO651">
        <v>28</v>
      </c>
      <c r="BP651">
        <v>28</v>
      </c>
      <c r="BQ651">
        <v>28</v>
      </c>
      <c r="BR651">
        <v>28</v>
      </c>
      <c r="BS651">
        <v>28</v>
      </c>
      <c r="BT651">
        <v>28</v>
      </c>
      <c r="BU651">
        <v>28</v>
      </c>
      <c r="BV651">
        <v>28</v>
      </c>
      <c r="BW651">
        <v>28</v>
      </c>
      <c r="BX651">
        <v>28</v>
      </c>
      <c r="BY651">
        <v>28</v>
      </c>
      <c r="BZ651">
        <v>28</v>
      </c>
      <c r="CA651">
        <v>27.772727272727273</v>
      </c>
      <c r="CB651">
        <v>28</v>
      </c>
      <c r="CC651">
        <v>0.423915105785722</v>
      </c>
      <c r="CD651">
        <v>1.5263719029927797E-2</v>
      </c>
      <c r="CE651">
        <v>27</v>
      </c>
      <c r="CF651">
        <v>28</v>
      </c>
      <c r="CG651">
        <v>1</v>
      </c>
      <c r="CH651">
        <v>1</v>
      </c>
      <c r="CI651">
        <v>1</v>
      </c>
    </row>
    <row r="652" spans="1:87" x14ac:dyDescent="0.25">
      <c r="A652">
        <v>921</v>
      </c>
      <c r="B652">
        <v>428232</v>
      </c>
      <c r="C652" t="s">
        <v>2170</v>
      </c>
      <c r="D652" t="s">
        <v>2171</v>
      </c>
      <c r="E652" t="s">
        <v>2172</v>
      </c>
      <c r="F652">
        <v>47.52</v>
      </c>
      <c r="G652" t="s">
        <v>913</v>
      </c>
      <c r="H652">
        <v>47.5</v>
      </c>
      <c r="I652" t="s">
        <v>805</v>
      </c>
      <c r="J652">
        <v>47</v>
      </c>
      <c r="K652" t="s">
        <v>280</v>
      </c>
      <c r="L652" t="s">
        <v>281</v>
      </c>
      <c r="M652" t="s">
        <v>282</v>
      </c>
      <c r="N652">
        <v>113</v>
      </c>
      <c r="O652" t="s">
        <v>119</v>
      </c>
      <c r="P652">
        <v>11</v>
      </c>
      <c r="Q652" t="s">
        <v>95</v>
      </c>
      <c r="R652">
        <v>1</v>
      </c>
      <c r="S652" t="s">
        <v>96</v>
      </c>
      <c r="T652">
        <v>15</v>
      </c>
      <c r="U652" t="s">
        <v>238</v>
      </c>
      <c r="V652">
        <v>60</v>
      </c>
      <c r="W652" t="s">
        <v>239</v>
      </c>
      <c r="X652">
        <v>3</v>
      </c>
      <c r="Y652" t="s">
        <v>240</v>
      </c>
      <c r="Z652">
        <v>2007</v>
      </c>
      <c r="AA652">
        <v>48</v>
      </c>
      <c r="AB652">
        <v>7215260000</v>
      </c>
      <c r="AC652">
        <v>40</v>
      </c>
      <c r="AD652" t="s">
        <v>283</v>
      </c>
      <c r="AE652" t="s">
        <v>214</v>
      </c>
      <c r="AF652" t="s">
        <v>215</v>
      </c>
      <c r="AG652" t="s">
        <v>136</v>
      </c>
      <c r="AH652" t="s">
        <v>124</v>
      </c>
      <c r="AI652">
        <v>104</v>
      </c>
      <c r="AJ652">
        <v>103</v>
      </c>
      <c r="AK652">
        <v>101</v>
      </c>
      <c r="AL652">
        <v>102</v>
      </c>
      <c r="AM652">
        <v>105</v>
      </c>
      <c r="AN652">
        <v>106</v>
      </c>
      <c r="AO652">
        <v>101</v>
      </c>
      <c r="AP652">
        <v>102</v>
      </c>
      <c r="AQ652">
        <v>106</v>
      </c>
      <c r="AR652">
        <v>108</v>
      </c>
      <c r="AS652">
        <v>109</v>
      </c>
      <c r="AT652">
        <v>104</v>
      </c>
      <c r="AU652">
        <v>103</v>
      </c>
      <c r="AV652">
        <v>100</v>
      </c>
      <c r="AW652">
        <v>103</v>
      </c>
      <c r="AX652">
        <v>99</v>
      </c>
      <c r="AY652">
        <v>105</v>
      </c>
      <c r="AZ652">
        <v>101</v>
      </c>
      <c r="BA652">
        <v>103</v>
      </c>
      <c r="BB652">
        <v>105</v>
      </c>
      <c r="BC652">
        <v>102</v>
      </c>
      <c r="BD652">
        <v>99</v>
      </c>
      <c r="BE652">
        <v>108</v>
      </c>
      <c r="BF652">
        <v>109</v>
      </c>
      <c r="BG652">
        <v>106</v>
      </c>
      <c r="BH652">
        <v>107</v>
      </c>
      <c r="BI652">
        <v>105</v>
      </c>
      <c r="BJ652">
        <v>107</v>
      </c>
      <c r="BK652">
        <v>104</v>
      </c>
      <c r="BL652">
        <v>108</v>
      </c>
      <c r="BM652">
        <v>110</v>
      </c>
      <c r="BN652">
        <v>106</v>
      </c>
      <c r="BO652">
        <v>103</v>
      </c>
      <c r="BP652">
        <v>92</v>
      </c>
      <c r="BQ652">
        <v>93</v>
      </c>
      <c r="BR652">
        <v>93</v>
      </c>
      <c r="BS652">
        <v>87</v>
      </c>
      <c r="BT652">
        <v>86</v>
      </c>
      <c r="BU652">
        <v>87</v>
      </c>
      <c r="BV652">
        <v>87</v>
      </c>
      <c r="BW652">
        <v>84</v>
      </c>
      <c r="BX652">
        <v>89</v>
      </c>
      <c r="BY652">
        <v>90</v>
      </c>
      <c r="BZ652">
        <v>90</v>
      </c>
      <c r="CA652">
        <v>100.5</v>
      </c>
      <c r="CB652">
        <v>103</v>
      </c>
      <c r="CC652">
        <v>7.3721663850799066</v>
      </c>
      <c r="CD652">
        <v>7.3354889403780169E-2</v>
      </c>
      <c r="CE652">
        <v>84</v>
      </c>
      <c r="CF652">
        <v>110</v>
      </c>
      <c r="CG652">
        <v>26</v>
      </c>
      <c r="CH652">
        <v>-14</v>
      </c>
      <c r="CI652">
        <v>14</v>
      </c>
    </row>
    <row r="653" spans="1:87" x14ac:dyDescent="0.25">
      <c r="A653">
        <v>923</v>
      </c>
      <c r="B653">
        <v>429185</v>
      </c>
      <c r="C653" t="s">
        <v>2173</v>
      </c>
      <c r="D653" t="s">
        <v>2174</v>
      </c>
      <c r="E653" t="s">
        <v>2175</v>
      </c>
      <c r="F653">
        <v>66.22</v>
      </c>
      <c r="G653" t="s">
        <v>820</v>
      </c>
      <c r="H653">
        <v>66.2</v>
      </c>
      <c r="I653" t="s">
        <v>821</v>
      </c>
      <c r="J653">
        <v>66</v>
      </c>
      <c r="K653" t="s">
        <v>822</v>
      </c>
      <c r="L653" t="s">
        <v>367</v>
      </c>
      <c r="M653" t="s">
        <v>368</v>
      </c>
      <c r="N653">
        <v>114</v>
      </c>
      <c r="O653" t="s">
        <v>94</v>
      </c>
      <c r="P653">
        <v>11</v>
      </c>
      <c r="Q653" t="s">
        <v>95</v>
      </c>
      <c r="R653">
        <v>1</v>
      </c>
      <c r="S653" t="s">
        <v>96</v>
      </c>
      <c r="T653">
        <v>8</v>
      </c>
      <c r="U653" t="s">
        <v>964</v>
      </c>
      <c r="V653">
        <v>30</v>
      </c>
      <c r="W653" t="s">
        <v>273</v>
      </c>
      <c r="X653">
        <v>2</v>
      </c>
      <c r="Y653" t="s">
        <v>255</v>
      </c>
      <c r="Z653">
        <v>2013</v>
      </c>
      <c r="AA653">
        <v>75</v>
      </c>
      <c r="AB653">
        <v>3351890000</v>
      </c>
      <c r="AC653">
        <v>50</v>
      </c>
      <c r="AD653" t="s">
        <v>120</v>
      </c>
      <c r="AE653" t="s">
        <v>164</v>
      </c>
      <c r="AF653" t="s">
        <v>333</v>
      </c>
      <c r="AG653" t="s">
        <v>102</v>
      </c>
      <c r="AH653" t="s">
        <v>124</v>
      </c>
      <c r="AI653">
        <v>44</v>
      </c>
      <c r="AJ653">
        <v>45</v>
      </c>
      <c r="AK653">
        <v>45</v>
      </c>
      <c r="AL653">
        <v>45</v>
      </c>
      <c r="AM653">
        <v>45</v>
      </c>
      <c r="AN653">
        <v>45</v>
      </c>
      <c r="AO653">
        <v>45</v>
      </c>
      <c r="AP653">
        <v>45</v>
      </c>
      <c r="AQ653">
        <v>45</v>
      </c>
      <c r="AR653">
        <v>45</v>
      </c>
      <c r="AS653">
        <v>45</v>
      </c>
      <c r="AT653">
        <v>45</v>
      </c>
      <c r="AU653">
        <v>45</v>
      </c>
      <c r="AV653">
        <v>45</v>
      </c>
      <c r="AW653">
        <v>45</v>
      </c>
      <c r="AX653">
        <v>45</v>
      </c>
      <c r="AY653">
        <v>45</v>
      </c>
      <c r="AZ653">
        <v>45</v>
      </c>
      <c r="BA653">
        <v>45</v>
      </c>
      <c r="BB653">
        <v>45</v>
      </c>
      <c r="BC653">
        <v>45</v>
      </c>
      <c r="BD653">
        <v>45</v>
      </c>
      <c r="BE653">
        <v>45</v>
      </c>
      <c r="BF653">
        <v>45</v>
      </c>
      <c r="BG653">
        <v>45</v>
      </c>
      <c r="BH653">
        <v>45</v>
      </c>
      <c r="BI653">
        <v>45</v>
      </c>
      <c r="BJ653">
        <v>45</v>
      </c>
      <c r="BK653">
        <v>44</v>
      </c>
      <c r="BL653">
        <v>44</v>
      </c>
      <c r="BM653">
        <v>44</v>
      </c>
      <c r="BN653">
        <v>44</v>
      </c>
      <c r="BO653">
        <v>44</v>
      </c>
      <c r="BP653">
        <v>44</v>
      </c>
      <c r="BQ653">
        <v>44</v>
      </c>
      <c r="BR653">
        <v>44</v>
      </c>
      <c r="BS653">
        <v>44</v>
      </c>
      <c r="BT653">
        <v>44</v>
      </c>
      <c r="BU653">
        <v>18</v>
      </c>
      <c r="BV653">
        <v>44</v>
      </c>
      <c r="BW653">
        <v>39</v>
      </c>
      <c r="BX653">
        <v>47</v>
      </c>
      <c r="BY653">
        <v>47</v>
      </c>
      <c r="BZ653">
        <v>47</v>
      </c>
      <c r="CA653">
        <v>44.113636363636367</v>
      </c>
      <c r="CB653">
        <v>45</v>
      </c>
      <c r="CC653">
        <v>4.1886663753787223</v>
      </c>
      <c r="CD653">
        <v>9.495173648462843E-2</v>
      </c>
      <c r="CE653">
        <v>18</v>
      </c>
      <c r="CF653">
        <v>47</v>
      </c>
      <c r="CG653">
        <v>29</v>
      </c>
      <c r="CH653">
        <v>3</v>
      </c>
      <c r="CI653">
        <v>3</v>
      </c>
    </row>
    <row r="654" spans="1:87" x14ac:dyDescent="0.25">
      <c r="A654">
        <v>925</v>
      </c>
      <c r="B654">
        <v>431500</v>
      </c>
      <c r="C654" t="s">
        <v>2176</v>
      </c>
      <c r="D654" t="s">
        <v>2177</v>
      </c>
      <c r="E654" t="s">
        <v>2178</v>
      </c>
      <c r="F654">
        <v>63.1</v>
      </c>
      <c r="G654" t="s">
        <v>171</v>
      </c>
      <c r="H654">
        <v>63.1</v>
      </c>
      <c r="I654" t="s">
        <v>171</v>
      </c>
      <c r="J654">
        <v>63</v>
      </c>
      <c r="K654" t="s">
        <v>172</v>
      </c>
      <c r="L654" t="s">
        <v>131</v>
      </c>
      <c r="M654" t="s">
        <v>132</v>
      </c>
      <c r="N654">
        <v>113</v>
      </c>
      <c r="O654" t="s">
        <v>119</v>
      </c>
      <c r="P654">
        <v>11</v>
      </c>
      <c r="Q654" t="s">
        <v>95</v>
      </c>
      <c r="R654">
        <v>1</v>
      </c>
      <c r="S654" t="s">
        <v>96</v>
      </c>
      <c r="T654">
        <v>8</v>
      </c>
      <c r="U654" t="s">
        <v>964</v>
      </c>
      <c r="V654">
        <v>30</v>
      </c>
      <c r="W654" t="s">
        <v>273</v>
      </c>
      <c r="X654">
        <v>2</v>
      </c>
      <c r="Y654" t="s">
        <v>255</v>
      </c>
      <c r="Z654">
        <v>2008</v>
      </c>
      <c r="AA654">
        <v>7</v>
      </c>
      <c r="AB654">
        <v>155740000</v>
      </c>
      <c r="AC654">
        <v>22</v>
      </c>
      <c r="AD654" t="s">
        <v>195</v>
      </c>
      <c r="AE654" t="s">
        <v>110</v>
      </c>
      <c r="AF654" t="s">
        <v>174</v>
      </c>
      <c r="AG654" t="s">
        <v>136</v>
      </c>
      <c r="AH654" t="s">
        <v>175</v>
      </c>
      <c r="AI654">
        <v>97</v>
      </c>
      <c r="AJ654">
        <v>97</v>
      </c>
      <c r="AK654">
        <v>97</v>
      </c>
      <c r="AL654">
        <v>97</v>
      </c>
      <c r="AM654">
        <v>97</v>
      </c>
      <c r="AN654">
        <v>97</v>
      </c>
      <c r="AO654">
        <v>97</v>
      </c>
      <c r="AP654">
        <v>97</v>
      </c>
      <c r="AQ654">
        <v>97</v>
      </c>
      <c r="AR654">
        <v>97</v>
      </c>
      <c r="AS654">
        <v>97</v>
      </c>
      <c r="AT654">
        <v>97</v>
      </c>
      <c r="AU654">
        <v>97</v>
      </c>
      <c r="AV654">
        <v>97</v>
      </c>
      <c r="AW654">
        <v>97</v>
      </c>
      <c r="AX654">
        <v>97</v>
      </c>
      <c r="AY654">
        <v>97</v>
      </c>
      <c r="AZ654">
        <v>97</v>
      </c>
      <c r="BA654">
        <v>97</v>
      </c>
      <c r="BB654">
        <v>97</v>
      </c>
      <c r="BC654">
        <v>97</v>
      </c>
      <c r="BD654">
        <v>97</v>
      </c>
      <c r="BE654">
        <v>97</v>
      </c>
      <c r="BF654">
        <v>97</v>
      </c>
      <c r="BG654">
        <v>97</v>
      </c>
      <c r="BH654">
        <v>97</v>
      </c>
      <c r="BI654">
        <v>97</v>
      </c>
      <c r="BJ654">
        <v>97</v>
      </c>
      <c r="BK654">
        <v>97</v>
      </c>
      <c r="BL654">
        <v>97</v>
      </c>
      <c r="BM654">
        <v>97</v>
      </c>
      <c r="BN654">
        <v>97</v>
      </c>
      <c r="BO654">
        <v>97</v>
      </c>
      <c r="BP654">
        <v>97</v>
      </c>
      <c r="BQ654">
        <v>97</v>
      </c>
      <c r="BR654">
        <v>97</v>
      </c>
      <c r="BS654">
        <v>97</v>
      </c>
      <c r="BT654">
        <v>97</v>
      </c>
      <c r="BU654">
        <v>98</v>
      </c>
      <c r="BV654">
        <v>98</v>
      </c>
      <c r="BW654">
        <v>97</v>
      </c>
      <c r="BX654">
        <v>97</v>
      </c>
      <c r="BY654">
        <v>97</v>
      </c>
      <c r="BZ654">
        <v>97</v>
      </c>
      <c r="CA654">
        <v>97.045454545454547</v>
      </c>
      <c r="CB654">
        <v>97</v>
      </c>
      <c r="CC654">
        <v>0.21070705494148601</v>
      </c>
      <c r="CD654">
        <v>2.1712202382729237E-3</v>
      </c>
      <c r="CE654">
        <v>97</v>
      </c>
      <c r="CF654">
        <v>98</v>
      </c>
      <c r="CG654">
        <v>1</v>
      </c>
      <c r="CH654">
        <v>0</v>
      </c>
      <c r="CI654">
        <v>0</v>
      </c>
    </row>
    <row r="655" spans="1:87" x14ac:dyDescent="0.25">
      <c r="A655">
        <v>926</v>
      </c>
      <c r="B655">
        <v>433050</v>
      </c>
      <c r="C655" t="s">
        <v>2179</v>
      </c>
      <c r="D655" t="s">
        <v>1967</v>
      </c>
      <c r="E655" t="s">
        <v>1968</v>
      </c>
      <c r="F655">
        <v>84.11</v>
      </c>
      <c r="G655" t="s">
        <v>612</v>
      </c>
      <c r="H655">
        <v>84.1</v>
      </c>
      <c r="I655" t="s">
        <v>338</v>
      </c>
      <c r="J655">
        <v>84</v>
      </c>
      <c r="K655" t="s">
        <v>339</v>
      </c>
      <c r="L655" t="s">
        <v>340</v>
      </c>
      <c r="M655" t="s">
        <v>341</v>
      </c>
      <c r="N655">
        <v>321</v>
      </c>
      <c r="O655" t="s">
        <v>1044</v>
      </c>
      <c r="P655">
        <v>32</v>
      </c>
      <c r="Q655" t="s">
        <v>1045</v>
      </c>
      <c r="R655">
        <v>3</v>
      </c>
      <c r="S655" t="s">
        <v>206</v>
      </c>
      <c r="T655">
        <v>2</v>
      </c>
      <c r="U655" t="s">
        <v>349</v>
      </c>
      <c r="V655">
        <v>40</v>
      </c>
      <c r="W655" t="s">
        <v>254</v>
      </c>
      <c r="X655">
        <v>2</v>
      </c>
      <c r="Y655" t="s">
        <v>255</v>
      </c>
      <c r="Z655">
        <v>1990</v>
      </c>
      <c r="AA655">
        <v>6</v>
      </c>
      <c r="AC655">
        <v>22</v>
      </c>
      <c r="AD655" t="s">
        <v>195</v>
      </c>
      <c r="AE655" t="s">
        <v>146</v>
      </c>
      <c r="AF655" t="s">
        <v>147</v>
      </c>
      <c r="AG655" t="s">
        <v>163</v>
      </c>
      <c r="AH655" t="s">
        <v>144</v>
      </c>
      <c r="AI655">
        <v>10</v>
      </c>
      <c r="AJ655">
        <v>10</v>
      </c>
      <c r="AK655">
        <v>10</v>
      </c>
      <c r="AL655">
        <v>10</v>
      </c>
      <c r="AM655">
        <v>10</v>
      </c>
      <c r="AN655">
        <v>10</v>
      </c>
      <c r="AO655">
        <v>10</v>
      </c>
      <c r="AP655">
        <v>10</v>
      </c>
      <c r="AQ655">
        <v>10</v>
      </c>
      <c r="AR655">
        <v>10</v>
      </c>
      <c r="AS655">
        <v>10</v>
      </c>
      <c r="AT655">
        <v>10</v>
      </c>
      <c r="AU655">
        <v>10</v>
      </c>
      <c r="AV655">
        <v>10</v>
      </c>
      <c r="AW655">
        <v>10</v>
      </c>
      <c r="AX655">
        <v>10</v>
      </c>
      <c r="AY655">
        <v>10</v>
      </c>
      <c r="AZ655">
        <v>10</v>
      </c>
      <c r="BA655">
        <v>10</v>
      </c>
      <c r="BB655">
        <v>10</v>
      </c>
      <c r="BC655">
        <v>10</v>
      </c>
      <c r="BD655">
        <v>10</v>
      </c>
      <c r="BE655">
        <v>10</v>
      </c>
      <c r="BF655">
        <v>10</v>
      </c>
      <c r="BG655">
        <v>10</v>
      </c>
      <c r="BH655">
        <v>15</v>
      </c>
      <c r="BI655">
        <v>11</v>
      </c>
      <c r="BJ655">
        <v>11</v>
      </c>
      <c r="BK655">
        <v>11</v>
      </c>
      <c r="BL655">
        <v>11</v>
      </c>
      <c r="BM655">
        <v>11</v>
      </c>
      <c r="BN655">
        <v>10</v>
      </c>
      <c r="BO655">
        <v>10</v>
      </c>
      <c r="BP655">
        <v>10</v>
      </c>
      <c r="BQ655">
        <v>10</v>
      </c>
      <c r="BR655">
        <v>10</v>
      </c>
      <c r="BS655">
        <v>10</v>
      </c>
      <c r="BT655">
        <v>10</v>
      </c>
      <c r="BU655">
        <v>10</v>
      </c>
      <c r="BV655">
        <v>11</v>
      </c>
      <c r="BW655">
        <v>11</v>
      </c>
      <c r="BX655">
        <v>11</v>
      </c>
      <c r="BY655">
        <v>11</v>
      </c>
      <c r="BZ655">
        <v>11</v>
      </c>
      <c r="CA655">
        <v>10.340909090909092</v>
      </c>
      <c r="CB655">
        <v>10</v>
      </c>
      <c r="CC655">
        <v>0.83368561968740518</v>
      </c>
      <c r="CD655">
        <v>8.0620147837902917E-2</v>
      </c>
      <c r="CE655">
        <v>10</v>
      </c>
      <c r="CF655">
        <v>15</v>
      </c>
      <c r="CG655">
        <v>5</v>
      </c>
      <c r="CH655">
        <v>1</v>
      </c>
      <c r="CI655">
        <v>1</v>
      </c>
    </row>
    <row r="656" spans="1:87" x14ac:dyDescent="0.25">
      <c r="A656">
        <v>927</v>
      </c>
      <c r="B656">
        <v>433269</v>
      </c>
      <c r="C656" t="s">
        <v>2180</v>
      </c>
      <c r="D656" t="s">
        <v>2181</v>
      </c>
      <c r="E656" t="s">
        <v>2182</v>
      </c>
      <c r="F656">
        <v>94.99</v>
      </c>
      <c r="G656" t="s">
        <v>494</v>
      </c>
      <c r="H656">
        <v>94.9</v>
      </c>
      <c r="I656" t="s">
        <v>495</v>
      </c>
      <c r="J656">
        <v>94</v>
      </c>
      <c r="K656" t="s">
        <v>496</v>
      </c>
      <c r="L656" t="s">
        <v>497</v>
      </c>
      <c r="M656" t="s">
        <v>498</v>
      </c>
      <c r="N656">
        <v>529</v>
      </c>
      <c r="O656" t="s">
        <v>428</v>
      </c>
      <c r="P656">
        <v>52</v>
      </c>
      <c r="Q656" t="s">
        <v>429</v>
      </c>
      <c r="R656">
        <v>5</v>
      </c>
      <c r="S656" t="s">
        <v>143</v>
      </c>
      <c r="T656">
        <v>1</v>
      </c>
      <c r="U656" t="s">
        <v>97</v>
      </c>
      <c r="V656">
        <v>11</v>
      </c>
      <c r="W656" t="s">
        <v>97</v>
      </c>
      <c r="X656">
        <v>1</v>
      </c>
      <c r="Y656" t="s">
        <v>98</v>
      </c>
      <c r="Z656">
        <v>1988</v>
      </c>
      <c r="AA656">
        <v>52</v>
      </c>
      <c r="AB656">
        <v>39710000</v>
      </c>
      <c r="AC656">
        <v>50</v>
      </c>
      <c r="AD656" t="s">
        <v>120</v>
      </c>
      <c r="AE656" t="s">
        <v>104</v>
      </c>
      <c r="AF656" t="s">
        <v>274</v>
      </c>
      <c r="AG656" t="s">
        <v>163</v>
      </c>
      <c r="AH656" t="s">
        <v>124</v>
      </c>
      <c r="AI656">
        <v>90</v>
      </c>
      <c r="AJ656">
        <v>90</v>
      </c>
      <c r="AK656">
        <v>90</v>
      </c>
      <c r="AL656">
        <v>90</v>
      </c>
      <c r="AM656">
        <v>90</v>
      </c>
      <c r="AN656">
        <v>90</v>
      </c>
      <c r="AO656">
        <v>85</v>
      </c>
      <c r="AP656">
        <v>90</v>
      </c>
      <c r="AQ656">
        <v>90</v>
      </c>
      <c r="AR656">
        <v>90</v>
      </c>
      <c r="AS656">
        <v>90</v>
      </c>
      <c r="AT656">
        <v>85</v>
      </c>
      <c r="AU656">
        <v>85</v>
      </c>
      <c r="AV656">
        <v>90</v>
      </c>
      <c r="AW656">
        <v>90</v>
      </c>
      <c r="AX656">
        <v>90</v>
      </c>
      <c r="AY656">
        <v>90</v>
      </c>
      <c r="AZ656">
        <v>85</v>
      </c>
      <c r="BA656">
        <v>90</v>
      </c>
      <c r="BB656">
        <v>92</v>
      </c>
      <c r="BC656">
        <v>87</v>
      </c>
      <c r="BD656">
        <v>92</v>
      </c>
      <c r="BE656">
        <v>87</v>
      </c>
      <c r="BF656">
        <v>87</v>
      </c>
      <c r="BG656">
        <v>87</v>
      </c>
      <c r="BH656">
        <v>87</v>
      </c>
      <c r="BI656">
        <v>92</v>
      </c>
      <c r="BJ656">
        <v>87</v>
      </c>
      <c r="BK656">
        <v>87</v>
      </c>
      <c r="BL656">
        <v>92</v>
      </c>
      <c r="BM656">
        <v>92</v>
      </c>
      <c r="BN656">
        <v>92</v>
      </c>
      <c r="BO656">
        <v>92</v>
      </c>
      <c r="BP656">
        <v>92</v>
      </c>
      <c r="BQ656">
        <v>92</v>
      </c>
      <c r="BR656">
        <v>92</v>
      </c>
      <c r="BS656">
        <v>92</v>
      </c>
      <c r="BT656">
        <v>92</v>
      </c>
      <c r="BU656">
        <v>92</v>
      </c>
      <c r="BV656">
        <v>92</v>
      </c>
      <c r="BW656">
        <v>92</v>
      </c>
      <c r="BX656">
        <v>92</v>
      </c>
      <c r="BY656">
        <v>92</v>
      </c>
      <c r="BZ656">
        <v>92</v>
      </c>
      <c r="CA656">
        <v>89.88636363636364</v>
      </c>
      <c r="CB656">
        <v>90</v>
      </c>
      <c r="CC656">
        <v>2.3349309943581531</v>
      </c>
      <c r="CD656">
        <v>2.5976476296272751E-2</v>
      </c>
      <c r="CE656">
        <v>85</v>
      </c>
      <c r="CF656">
        <v>92</v>
      </c>
      <c r="CG656">
        <v>7</v>
      </c>
      <c r="CH656">
        <v>2</v>
      </c>
      <c r="CI656">
        <v>2</v>
      </c>
    </row>
    <row r="657" spans="1:87" x14ac:dyDescent="0.25">
      <c r="A657">
        <v>929</v>
      </c>
      <c r="B657">
        <v>433544</v>
      </c>
      <c r="C657" t="s">
        <v>2183</v>
      </c>
      <c r="D657" t="s">
        <v>2184</v>
      </c>
      <c r="E657" t="s">
        <v>2185</v>
      </c>
      <c r="F657">
        <v>52.21</v>
      </c>
      <c r="G657" t="s">
        <v>836</v>
      </c>
      <c r="H657">
        <v>52.2</v>
      </c>
      <c r="I657" t="s">
        <v>837</v>
      </c>
      <c r="J657">
        <v>52</v>
      </c>
      <c r="K657" t="s">
        <v>838</v>
      </c>
      <c r="L657" t="s">
        <v>634</v>
      </c>
      <c r="M657" t="s">
        <v>635</v>
      </c>
      <c r="N657">
        <v>114</v>
      </c>
      <c r="O657" t="s">
        <v>94</v>
      </c>
      <c r="P657">
        <v>11</v>
      </c>
      <c r="Q657" t="s">
        <v>95</v>
      </c>
      <c r="R657">
        <v>1</v>
      </c>
      <c r="S657" t="s">
        <v>96</v>
      </c>
      <c r="T657">
        <v>1</v>
      </c>
      <c r="U657" t="s">
        <v>97</v>
      </c>
      <c r="V657">
        <v>11</v>
      </c>
      <c r="W657" t="s">
        <v>97</v>
      </c>
      <c r="X657">
        <v>1</v>
      </c>
      <c r="Y657" t="s">
        <v>98</v>
      </c>
      <c r="Z657">
        <v>2024</v>
      </c>
      <c r="AC657">
        <v>0</v>
      </c>
      <c r="AD657" t="s">
        <v>147</v>
      </c>
      <c r="AE657" t="s">
        <v>146</v>
      </c>
      <c r="AF657" t="s">
        <v>147</v>
      </c>
      <c r="AG657" t="s">
        <v>123</v>
      </c>
      <c r="AH657" t="s">
        <v>144</v>
      </c>
      <c r="AI657">
        <v>7</v>
      </c>
      <c r="AJ657">
        <v>7</v>
      </c>
      <c r="AK657">
        <v>7</v>
      </c>
      <c r="AL657">
        <v>9</v>
      </c>
      <c r="AM657">
        <v>9</v>
      </c>
      <c r="AN657">
        <v>7</v>
      </c>
      <c r="AO657">
        <v>7</v>
      </c>
      <c r="AP657">
        <v>7</v>
      </c>
      <c r="AQ657">
        <v>7</v>
      </c>
      <c r="AR657">
        <v>7</v>
      </c>
      <c r="AS657">
        <v>7</v>
      </c>
      <c r="AT657">
        <v>7</v>
      </c>
      <c r="AU657">
        <v>4</v>
      </c>
      <c r="AV657">
        <v>4</v>
      </c>
      <c r="AW657">
        <v>4</v>
      </c>
      <c r="AX657">
        <v>4</v>
      </c>
      <c r="AY657">
        <v>4</v>
      </c>
      <c r="AZ657">
        <v>4</v>
      </c>
      <c r="BA657">
        <v>4</v>
      </c>
      <c r="BB657">
        <v>6</v>
      </c>
      <c r="BC657">
        <v>6</v>
      </c>
      <c r="BD657">
        <v>6</v>
      </c>
      <c r="BE657">
        <v>4</v>
      </c>
      <c r="BF657">
        <v>4</v>
      </c>
      <c r="BG657">
        <v>4</v>
      </c>
      <c r="BH657">
        <v>4</v>
      </c>
      <c r="BI657">
        <v>6</v>
      </c>
      <c r="BJ657">
        <v>6</v>
      </c>
      <c r="BK657">
        <v>4</v>
      </c>
      <c r="BL657">
        <v>4</v>
      </c>
      <c r="BM657">
        <v>4</v>
      </c>
      <c r="BN657">
        <v>4</v>
      </c>
      <c r="BO657">
        <v>4</v>
      </c>
      <c r="BP657">
        <v>4</v>
      </c>
      <c r="BQ657">
        <v>4</v>
      </c>
      <c r="BR657">
        <v>4</v>
      </c>
      <c r="BS657">
        <v>4</v>
      </c>
      <c r="BT657">
        <v>4</v>
      </c>
      <c r="BU657">
        <v>4</v>
      </c>
      <c r="BV657">
        <v>4</v>
      </c>
      <c r="BW657">
        <v>3</v>
      </c>
      <c r="BX657">
        <v>3</v>
      </c>
      <c r="BY657">
        <v>3</v>
      </c>
      <c r="BZ657">
        <v>3</v>
      </c>
      <c r="CA657">
        <v>5.045454545454545</v>
      </c>
      <c r="CB657">
        <v>4</v>
      </c>
      <c r="CC657">
        <v>1.6418161449138537</v>
      </c>
      <c r="CD657">
        <v>0.32540500169463771</v>
      </c>
      <c r="CE657">
        <v>3</v>
      </c>
      <c r="CF657">
        <v>9</v>
      </c>
      <c r="CG657">
        <v>6</v>
      </c>
      <c r="CH657">
        <v>-4</v>
      </c>
      <c r="CI657">
        <v>4</v>
      </c>
    </row>
    <row r="658" spans="1:87" x14ac:dyDescent="0.25">
      <c r="A658">
        <v>931</v>
      </c>
      <c r="B658">
        <v>433876</v>
      </c>
      <c r="C658" t="s">
        <v>2186</v>
      </c>
      <c r="D658" t="s">
        <v>106</v>
      </c>
      <c r="E658" t="s">
        <v>107</v>
      </c>
      <c r="F658">
        <v>58.13</v>
      </c>
      <c r="G658" t="s">
        <v>108</v>
      </c>
      <c r="H658">
        <v>58.1</v>
      </c>
      <c r="I658" t="s">
        <v>90</v>
      </c>
      <c r="J658">
        <v>58</v>
      </c>
      <c r="K658" t="s">
        <v>91</v>
      </c>
      <c r="L658" t="s">
        <v>92</v>
      </c>
      <c r="M658" t="s">
        <v>93</v>
      </c>
      <c r="N658">
        <v>114</v>
      </c>
      <c r="O658" t="s">
        <v>94</v>
      </c>
      <c r="P658">
        <v>11</v>
      </c>
      <c r="Q658" t="s">
        <v>95</v>
      </c>
      <c r="R658">
        <v>1</v>
      </c>
      <c r="S658" t="s">
        <v>96</v>
      </c>
      <c r="T658">
        <v>1</v>
      </c>
      <c r="U658" t="s">
        <v>97</v>
      </c>
      <c r="V658">
        <v>11</v>
      </c>
      <c r="W658" t="s">
        <v>97</v>
      </c>
      <c r="X658">
        <v>1</v>
      </c>
      <c r="Y658" t="s">
        <v>98</v>
      </c>
      <c r="Z658">
        <v>2014</v>
      </c>
      <c r="AA658">
        <v>409</v>
      </c>
      <c r="AB658">
        <v>14254790000</v>
      </c>
      <c r="AC658">
        <v>82</v>
      </c>
      <c r="AD658" t="s">
        <v>109</v>
      </c>
      <c r="AE658" t="s">
        <v>100</v>
      </c>
      <c r="AF658" t="s">
        <v>101</v>
      </c>
      <c r="AG658" t="s">
        <v>102</v>
      </c>
      <c r="AH658" t="s">
        <v>103</v>
      </c>
      <c r="AI658">
        <v>34</v>
      </c>
      <c r="AJ658">
        <v>35</v>
      </c>
      <c r="AK658">
        <v>34</v>
      </c>
      <c r="AL658">
        <v>36</v>
      </c>
      <c r="AM658">
        <v>34</v>
      </c>
      <c r="AN658">
        <v>34</v>
      </c>
      <c r="AO658">
        <v>34</v>
      </c>
      <c r="AP658">
        <v>34</v>
      </c>
      <c r="AQ658">
        <v>35</v>
      </c>
      <c r="AR658">
        <v>36</v>
      </c>
      <c r="AS658">
        <v>35</v>
      </c>
      <c r="AT658">
        <v>35</v>
      </c>
      <c r="AU658">
        <v>36</v>
      </c>
      <c r="AV658">
        <v>34</v>
      </c>
      <c r="AW658">
        <v>39</v>
      </c>
      <c r="AX658">
        <v>36</v>
      </c>
      <c r="AY658">
        <v>36</v>
      </c>
      <c r="AZ658">
        <v>36</v>
      </c>
      <c r="BA658">
        <v>36</v>
      </c>
      <c r="BB658">
        <v>36</v>
      </c>
      <c r="BC658">
        <v>36</v>
      </c>
      <c r="BD658">
        <v>36</v>
      </c>
      <c r="BE658">
        <v>37</v>
      </c>
      <c r="BF658">
        <v>36</v>
      </c>
      <c r="BG658">
        <v>38</v>
      </c>
      <c r="BH658">
        <v>36</v>
      </c>
      <c r="BI658">
        <v>38</v>
      </c>
      <c r="BJ658">
        <v>38</v>
      </c>
      <c r="BK658">
        <v>36</v>
      </c>
      <c r="BL658">
        <v>34</v>
      </c>
      <c r="BM658">
        <v>36</v>
      </c>
      <c r="BN658">
        <v>36</v>
      </c>
      <c r="BO658">
        <v>36</v>
      </c>
      <c r="BP658">
        <v>36</v>
      </c>
      <c r="BQ658">
        <v>38</v>
      </c>
      <c r="BR658">
        <v>38</v>
      </c>
      <c r="BS658">
        <v>36</v>
      </c>
      <c r="BT658">
        <v>36</v>
      </c>
      <c r="BU658">
        <v>37</v>
      </c>
      <c r="BV658">
        <v>32</v>
      </c>
      <c r="BW658">
        <v>34</v>
      </c>
      <c r="BX658">
        <v>32</v>
      </c>
      <c r="BY658">
        <v>32</v>
      </c>
      <c r="BZ658">
        <v>32</v>
      </c>
      <c r="CA658">
        <v>35.477272727272727</v>
      </c>
      <c r="CB658">
        <v>36</v>
      </c>
      <c r="CC658">
        <v>1.6911347004460802</v>
      </c>
      <c r="CD658">
        <v>4.7668114554533972E-2</v>
      </c>
      <c r="CE658">
        <v>32</v>
      </c>
      <c r="CF658">
        <v>39</v>
      </c>
      <c r="CG658">
        <v>7</v>
      </c>
      <c r="CH658">
        <v>-2</v>
      </c>
      <c r="CI658">
        <v>2</v>
      </c>
    </row>
    <row r="659" spans="1:87" x14ac:dyDescent="0.25">
      <c r="A659">
        <v>932</v>
      </c>
      <c r="B659">
        <v>434756</v>
      </c>
      <c r="C659" t="s">
        <v>2187</v>
      </c>
      <c r="D659" t="s">
        <v>2188</v>
      </c>
      <c r="E659" t="s">
        <v>2189</v>
      </c>
      <c r="F659">
        <v>91.11</v>
      </c>
      <c r="G659" t="s">
        <v>1358</v>
      </c>
      <c r="H659">
        <v>91.1</v>
      </c>
      <c r="I659" t="s">
        <v>1359</v>
      </c>
      <c r="J659">
        <v>91</v>
      </c>
      <c r="K659" t="s">
        <v>312</v>
      </c>
      <c r="L659" t="s">
        <v>188</v>
      </c>
      <c r="M659" t="s">
        <v>189</v>
      </c>
      <c r="N659">
        <v>342</v>
      </c>
      <c r="O659" t="s">
        <v>2190</v>
      </c>
      <c r="P659">
        <v>34</v>
      </c>
      <c r="Q659" t="s">
        <v>2191</v>
      </c>
      <c r="R659">
        <v>3</v>
      </c>
      <c r="S659" t="s">
        <v>206</v>
      </c>
      <c r="T659">
        <v>1</v>
      </c>
      <c r="U659" t="s">
        <v>97</v>
      </c>
      <c r="V659">
        <v>11</v>
      </c>
      <c r="W659" t="s">
        <v>97</v>
      </c>
      <c r="X659">
        <v>1</v>
      </c>
      <c r="Y659" t="s">
        <v>98</v>
      </c>
      <c r="Z659">
        <v>1983</v>
      </c>
      <c r="AA659">
        <v>115</v>
      </c>
      <c r="AC659">
        <v>61</v>
      </c>
      <c r="AD659" t="s">
        <v>145</v>
      </c>
      <c r="AE659" t="s">
        <v>146</v>
      </c>
      <c r="AF659" t="s">
        <v>147</v>
      </c>
      <c r="AG659" t="s">
        <v>208</v>
      </c>
      <c r="AH659" t="s">
        <v>144</v>
      </c>
      <c r="AI659">
        <v>22</v>
      </c>
      <c r="AJ659">
        <v>22</v>
      </c>
      <c r="AK659">
        <v>22</v>
      </c>
      <c r="AL659">
        <v>22</v>
      </c>
      <c r="AM659">
        <v>22</v>
      </c>
      <c r="AN659">
        <v>22</v>
      </c>
      <c r="AO659">
        <v>22</v>
      </c>
      <c r="AP659">
        <v>22</v>
      </c>
      <c r="AQ659">
        <v>22</v>
      </c>
      <c r="AR659">
        <v>22</v>
      </c>
      <c r="AS659">
        <v>22</v>
      </c>
      <c r="AT659">
        <v>22</v>
      </c>
      <c r="AU659">
        <v>22</v>
      </c>
      <c r="AV659">
        <v>22</v>
      </c>
      <c r="AW659">
        <v>22</v>
      </c>
      <c r="AX659">
        <v>22</v>
      </c>
      <c r="AY659">
        <v>22</v>
      </c>
      <c r="AZ659">
        <v>22</v>
      </c>
      <c r="BA659">
        <v>22</v>
      </c>
      <c r="BB659">
        <v>22</v>
      </c>
      <c r="BC659">
        <v>22</v>
      </c>
      <c r="BD659">
        <v>22</v>
      </c>
      <c r="BE659">
        <v>22</v>
      </c>
      <c r="BF659">
        <v>22</v>
      </c>
      <c r="BG659">
        <v>22</v>
      </c>
      <c r="BH659">
        <v>22</v>
      </c>
      <c r="BI659">
        <v>22</v>
      </c>
      <c r="BJ659">
        <v>22</v>
      </c>
      <c r="BK659">
        <v>20</v>
      </c>
      <c r="BL659">
        <v>20</v>
      </c>
      <c r="BM659">
        <v>20</v>
      </c>
      <c r="BN659">
        <v>20</v>
      </c>
      <c r="BO659">
        <v>20</v>
      </c>
      <c r="BP659">
        <v>20</v>
      </c>
      <c r="BQ659">
        <v>20</v>
      </c>
      <c r="BR659">
        <v>20</v>
      </c>
      <c r="BS659">
        <v>20</v>
      </c>
      <c r="BT659">
        <v>20</v>
      </c>
      <c r="BU659">
        <v>20</v>
      </c>
      <c r="BV659">
        <v>20</v>
      </c>
      <c r="BW659">
        <v>20</v>
      </c>
      <c r="BX659">
        <v>20</v>
      </c>
      <c r="BY659">
        <v>20</v>
      </c>
      <c r="BZ659">
        <v>20</v>
      </c>
      <c r="CA659">
        <v>21.272727272727273</v>
      </c>
      <c r="CB659">
        <v>22</v>
      </c>
      <c r="CC659">
        <v>0.97321419912495799</v>
      </c>
      <c r="CD659">
        <v>4.5749385428951017E-2</v>
      </c>
      <c r="CE659">
        <v>20</v>
      </c>
      <c r="CF659">
        <v>22</v>
      </c>
      <c r="CG659">
        <v>2</v>
      </c>
      <c r="CH659">
        <v>-2</v>
      </c>
      <c r="CI659">
        <v>2</v>
      </c>
    </row>
    <row r="660" spans="1:87" x14ac:dyDescent="0.25">
      <c r="A660">
        <v>933</v>
      </c>
      <c r="B660">
        <v>436312</v>
      </c>
      <c r="C660" t="s">
        <v>2192</v>
      </c>
      <c r="D660" t="s">
        <v>2193</v>
      </c>
      <c r="E660" t="s">
        <v>2194</v>
      </c>
      <c r="F660">
        <v>47.78</v>
      </c>
      <c r="G660" t="s">
        <v>865</v>
      </c>
      <c r="H660">
        <v>47.7</v>
      </c>
      <c r="I660" t="s">
        <v>279</v>
      </c>
      <c r="J660">
        <v>47</v>
      </c>
      <c r="K660" t="s">
        <v>280</v>
      </c>
      <c r="L660" t="s">
        <v>281</v>
      </c>
      <c r="M660" t="s">
        <v>282</v>
      </c>
      <c r="N660">
        <v>113</v>
      </c>
      <c r="O660" t="s">
        <v>119</v>
      </c>
      <c r="P660">
        <v>11</v>
      </c>
      <c r="Q660" t="s">
        <v>95</v>
      </c>
      <c r="R660">
        <v>1</v>
      </c>
      <c r="S660" t="s">
        <v>96</v>
      </c>
      <c r="T660">
        <v>20</v>
      </c>
      <c r="U660" t="s">
        <v>1111</v>
      </c>
      <c r="V660">
        <v>30</v>
      </c>
      <c r="W660" t="s">
        <v>273</v>
      </c>
      <c r="X660">
        <v>2</v>
      </c>
      <c r="Y660" t="s">
        <v>255</v>
      </c>
      <c r="Z660">
        <v>1999</v>
      </c>
      <c r="AA660">
        <v>8</v>
      </c>
      <c r="AB660">
        <v>929320000</v>
      </c>
      <c r="AC660">
        <v>22</v>
      </c>
      <c r="AD660" t="s">
        <v>195</v>
      </c>
      <c r="AE660" t="s">
        <v>148</v>
      </c>
      <c r="AF660" t="s">
        <v>405</v>
      </c>
      <c r="AG660" t="s">
        <v>157</v>
      </c>
      <c r="AH660" t="s">
        <v>137</v>
      </c>
      <c r="AI660">
        <v>57</v>
      </c>
      <c r="AJ660">
        <v>57</v>
      </c>
      <c r="AK660">
        <v>57</v>
      </c>
      <c r="AL660">
        <v>58</v>
      </c>
      <c r="AM660">
        <v>57</v>
      </c>
      <c r="AN660">
        <v>57</v>
      </c>
      <c r="AO660">
        <v>57</v>
      </c>
      <c r="AP660">
        <v>57</v>
      </c>
      <c r="AQ660">
        <v>57</v>
      </c>
      <c r="AR660">
        <v>58</v>
      </c>
      <c r="AS660">
        <v>57</v>
      </c>
      <c r="AT660">
        <v>57</v>
      </c>
      <c r="AU660">
        <v>59</v>
      </c>
      <c r="AV660">
        <v>57</v>
      </c>
      <c r="AW660">
        <v>57</v>
      </c>
      <c r="AX660">
        <v>58</v>
      </c>
      <c r="AY660">
        <v>57</v>
      </c>
      <c r="AZ660">
        <v>57</v>
      </c>
      <c r="BA660">
        <v>57</v>
      </c>
      <c r="BB660">
        <v>57</v>
      </c>
      <c r="BC660">
        <v>57</v>
      </c>
      <c r="BD660">
        <v>57</v>
      </c>
      <c r="BE660">
        <v>57</v>
      </c>
      <c r="BF660">
        <v>57</v>
      </c>
      <c r="BG660">
        <v>57</v>
      </c>
      <c r="BH660">
        <v>63</v>
      </c>
      <c r="BI660">
        <v>56</v>
      </c>
      <c r="BJ660">
        <v>58</v>
      </c>
      <c r="BK660">
        <v>58</v>
      </c>
      <c r="BL660">
        <v>58</v>
      </c>
      <c r="BM660">
        <v>58</v>
      </c>
      <c r="BN660">
        <v>57</v>
      </c>
      <c r="BO660">
        <v>58</v>
      </c>
      <c r="BP660">
        <v>55</v>
      </c>
      <c r="BQ660">
        <v>55</v>
      </c>
      <c r="BR660">
        <v>56</v>
      </c>
      <c r="BS660">
        <v>50</v>
      </c>
      <c r="BT660">
        <v>49</v>
      </c>
      <c r="BU660">
        <v>49</v>
      </c>
      <c r="BV660">
        <v>49</v>
      </c>
      <c r="BW660">
        <v>49</v>
      </c>
      <c r="BX660">
        <v>49</v>
      </c>
      <c r="BY660">
        <v>50</v>
      </c>
      <c r="BZ660">
        <v>50</v>
      </c>
      <c r="CA660">
        <v>55.840909090909093</v>
      </c>
      <c r="CB660">
        <v>57</v>
      </c>
      <c r="CC660">
        <v>3.2915902837677886</v>
      </c>
      <c r="CD660">
        <v>5.8945857747571301E-2</v>
      </c>
      <c r="CE660">
        <v>49</v>
      </c>
      <c r="CF660">
        <v>63</v>
      </c>
      <c r="CG660">
        <v>14</v>
      </c>
      <c r="CH660">
        <v>-7</v>
      </c>
      <c r="CI660">
        <v>7</v>
      </c>
    </row>
    <row r="661" spans="1:87" x14ac:dyDescent="0.25">
      <c r="A661">
        <v>935</v>
      </c>
      <c r="B661">
        <v>437285</v>
      </c>
      <c r="C661" t="s">
        <v>2195</v>
      </c>
      <c r="D661" t="s">
        <v>2196</v>
      </c>
      <c r="E661" t="s">
        <v>2197</v>
      </c>
      <c r="F661">
        <v>62.1</v>
      </c>
      <c r="G661" t="s">
        <v>244</v>
      </c>
      <c r="H661">
        <v>62.1</v>
      </c>
      <c r="I661" t="s">
        <v>244</v>
      </c>
      <c r="J661">
        <v>62</v>
      </c>
      <c r="K661" t="s">
        <v>130</v>
      </c>
      <c r="L661" t="s">
        <v>131</v>
      </c>
      <c r="M661" t="s">
        <v>132</v>
      </c>
      <c r="N661">
        <v>113</v>
      </c>
      <c r="O661" t="s">
        <v>119</v>
      </c>
      <c r="P661">
        <v>11</v>
      </c>
      <c r="Q661" t="s">
        <v>95</v>
      </c>
      <c r="R661">
        <v>1</v>
      </c>
      <c r="S661" t="s">
        <v>96</v>
      </c>
      <c r="T661">
        <v>17</v>
      </c>
      <c r="U661" t="s">
        <v>253</v>
      </c>
      <c r="V661">
        <v>40</v>
      </c>
      <c r="W661" t="s">
        <v>254</v>
      </c>
      <c r="X661">
        <v>2</v>
      </c>
      <c r="Y661" t="s">
        <v>255</v>
      </c>
      <c r="Z661">
        <v>2006</v>
      </c>
      <c r="AB661">
        <v>3530000</v>
      </c>
      <c r="AC661">
        <v>0</v>
      </c>
      <c r="AD661" t="s">
        <v>147</v>
      </c>
      <c r="AE661" t="s">
        <v>85</v>
      </c>
      <c r="AF661" t="s">
        <v>356</v>
      </c>
      <c r="AG661" t="s">
        <v>136</v>
      </c>
      <c r="AH661" t="s">
        <v>144</v>
      </c>
      <c r="AI661">
        <v>17</v>
      </c>
      <c r="AJ661">
        <v>17</v>
      </c>
      <c r="AK661">
        <v>17</v>
      </c>
      <c r="AL661">
        <v>17</v>
      </c>
      <c r="AM661">
        <v>17</v>
      </c>
      <c r="AN661">
        <v>17</v>
      </c>
      <c r="AO661">
        <v>17</v>
      </c>
      <c r="AP661">
        <v>17</v>
      </c>
      <c r="AQ661">
        <v>17</v>
      </c>
      <c r="AR661">
        <v>17</v>
      </c>
      <c r="AS661">
        <v>17</v>
      </c>
      <c r="AT661">
        <v>17</v>
      </c>
      <c r="AU661">
        <v>17</v>
      </c>
      <c r="AV661">
        <v>17</v>
      </c>
      <c r="AW661">
        <v>17</v>
      </c>
      <c r="AX661">
        <v>17</v>
      </c>
      <c r="AY661">
        <v>17</v>
      </c>
      <c r="AZ661">
        <v>17</v>
      </c>
      <c r="BA661">
        <v>17</v>
      </c>
      <c r="BB661">
        <v>17</v>
      </c>
      <c r="BC661">
        <v>17</v>
      </c>
      <c r="BD661">
        <v>17</v>
      </c>
      <c r="BE661">
        <v>17</v>
      </c>
      <c r="BF661">
        <v>17</v>
      </c>
      <c r="BG661">
        <v>16</v>
      </c>
      <c r="BH661">
        <v>17</v>
      </c>
      <c r="BI661">
        <v>17</v>
      </c>
      <c r="BJ661">
        <v>17</v>
      </c>
      <c r="BK661">
        <v>17</v>
      </c>
      <c r="BL661">
        <v>17</v>
      </c>
      <c r="BM661">
        <v>17</v>
      </c>
      <c r="BN661">
        <v>17</v>
      </c>
      <c r="BO661">
        <v>17</v>
      </c>
      <c r="BP661">
        <v>17</v>
      </c>
      <c r="BQ661">
        <v>17</v>
      </c>
      <c r="BR661">
        <v>17</v>
      </c>
      <c r="BS661">
        <v>17</v>
      </c>
      <c r="BT661">
        <v>17</v>
      </c>
      <c r="BU661">
        <v>17</v>
      </c>
      <c r="BV661">
        <v>17</v>
      </c>
      <c r="BW661">
        <v>17</v>
      </c>
      <c r="BX661">
        <v>17</v>
      </c>
      <c r="BY661">
        <v>17</v>
      </c>
      <c r="BZ661">
        <v>17</v>
      </c>
      <c r="CA661">
        <v>16.977272727272727</v>
      </c>
      <c r="CB661">
        <v>17</v>
      </c>
      <c r="CC661">
        <v>0.15075567228888204</v>
      </c>
      <c r="CD661">
        <v>8.879852183013133E-3</v>
      </c>
      <c r="CE661">
        <v>16</v>
      </c>
      <c r="CF661">
        <v>17</v>
      </c>
      <c r="CG661">
        <v>1</v>
      </c>
      <c r="CH661">
        <v>0</v>
      </c>
      <c r="CI661">
        <v>0</v>
      </c>
    </row>
    <row r="662" spans="1:87" x14ac:dyDescent="0.25">
      <c r="A662">
        <v>936</v>
      </c>
      <c r="B662">
        <v>438478</v>
      </c>
      <c r="C662" t="s">
        <v>2198</v>
      </c>
      <c r="D662" t="s">
        <v>2199</v>
      </c>
      <c r="E662" t="s">
        <v>2200</v>
      </c>
      <c r="F662">
        <v>58.13</v>
      </c>
      <c r="G662" t="s">
        <v>108</v>
      </c>
      <c r="H662">
        <v>58.1</v>
      </c>
      <c r="I662" t="s">
        <v>90</v>
      </c>
      <c r="J662">
        <v>58</v>
      </c>
      <c r="K662" t="s">
        <v>91</v>
      </c>
      <c r="L662" t="s">
        <v>92</v>
      </c>
      <c r="M662" t="s">
        <v>93</v>
      </c>
      <c r="N662">
        <v>113</v>
      </c>
      <c r="O662" t="s">
        <v>119</v>
      </c>
      <c r="P662">
        <v>11</v>
      </c>
      <c r="Q662" t="s">
        <v>95</v>
      </c>
      <c r="R662">
        <v>1</v>
      </c>
      <c r="S662" t="s">
        <v>96</v>
      </c>
      <c r="T662">
        <v>13</v>
      </c>
      <c r="U662" t="s">
        <v>133</v>
      </c>
      <c r="V662">
        <v>12</v>
      </c>
      <c r="W662" t="s">
        <v>133</v>
      </c>
      <c r="X662">
        <v>1</v>
      </c>
      <c r="Y662" t="s">
        <v>98</v>
      </c>
      <c r="Z662">
        <v>2014</v>
      </c>
      <c r="AA662">
        <v>9</v>
      </c>
      <c r="AB662">
        <v>210510000</v>
      </c>
      <c r="AC662">
        <v>22</v>
      </c>
      <c r="AD662" t="s">
        <v>195</v>
      </c>
      <c r="AE662" t="s">
        <v>110</v>
      </c>
      <c r="AF662" t="s">
        <v>174</v>
      </c>
      <c r="AG662" t="s">
        <v>102</v>
      </c>
      <c r="AH662" t="s">
        <v>175</v>
      </c>
      <c r="AI662">
        <v>132</v>
      </c>
      <c r="AJ662">
        <v>132</v>
      </c>
      <c r="AK662">
        <v>128</v>
      </c>
      <c r="AL662">
        <v>138</v>
      </c>
      <c r="AM662">
        <v>140</v>
      </c>
      <c r="AN662">
        <v>142</v>
      </c>
      <c r="AO662">
        <v>141</v>
      </c>
      <c r="AP662">
        <v>141</v>
      </c>
      <c r="AQ662">
        <v>136</v>
      </c>
      <c r="AR662">
        <v>137</v>
      </c>
      <c r="AS662">
        <v>138</v>
      </c>
      <c r="AT662">
        <v>137</v>
      </c>
      <c r="AU662">
        <v>134</v>
      </c>
      <c r="AV662">
        <v>137</v>
      </c>
      <c r="AW662">
        <v>137</v>
      </c>
      <c r="AX662">
        <v>142</v>
      </c>
      <c r="AY662">
        <v>142</v>
      </c>
      <c r="AZ662">
        <v>141</v>
      </c>
      <c r="BA662">
        <v>137</v>
      </c>
      <c r="BB662">
        <v>133</v>
      </c>
      <c r="BC662">
        <v>136</v>
      </c>
      <c r="BD662">
        <v>135</v>
      </c>
      <c r="BE662">
        <v>133</v>
      </c>
      <c r="BF662">
        <v>139</v>
      </c>
      <c r="BG662">
        <v>138</v>
      </c>
      <c r="BH662">
        <v>138</v>
      </c>
      <c r="BI662">
        <v>134</v>
      </c>
      <c r="BJ662">
        <v>137</v>
      </c>
      <c r="BK662">
        <v>139</v>
      </c>
      <c r="BL662">
        <v>137</v>
      </c>
      <c r="BM662">
        <v>135</v>
      </c>
      <c r="BN662">
        <v>135</v>
      </c>
      <c r="BO662">
        <v>140</v>
      </c>
      <c r="BP662">
        <v>134</v>
      </c>
      <c r="BQ662">
        <v>133</v>
      </c>
      <c r="BR662">
        <v>139</v>
      </c>
      <c r="BS662">
        <v>132</v>
      </c>
      <c r="BT662">
        <v>132</v>
      </c>
      <c r="BU662">
        <v>132</v>
      </c>
      <c r="BV662">
        <v>135</v>
      </c>
      <c r="BW662">
        <v>134</v>
      </c>
      <c r="BX662">
        <v>132</v>
      </c>
      <c r="BY662">
        <v>133</v>
      </c>
      <c r="BZ662">
        <v>131</v>
      </c>
      <c r="CA662">
        <v>136.09090909090909</v>
      </c>
      <c r="CB662">
        <v>136.5</v>
      </c>
      <c r="CC662">
        <v>3.4291376759829366</v>
      </c>
      <c r="CD662">
        <v>2.519740443274035E-2</v>
      </c>
      <c r="CE662">
        <v>128</v>
      </c>
      <c r="CF662">
        <v>142</v>
      </c>
      <c r="CG662">
        <v>14</v>
      </c>
      <c r="CH662">
        <v>-1</v>
      </c>
      <c r="CI662">
        <v>1</v>
      </c>
    </row>
    <row r="663" spans="1:87" x14ac:dyDescent="0.25">
      <c r="A663">
        <v>937</v>
      </c>
      <c r="B663">
        <v>438572</v>
      </c>
      <c r="C663" t="s">
        <v>2201</v>
      </c>
      <c r="D663" t="s">
        <v>2202</v>
      </c>
      <c r="E663" t="s">
        <v>2203</v>
      </c>
      <c r="F663">
        <v>58.19</v>
      </c>
      <c r="G663" t="s">
        <v>447</v>
      </c>
      <c r="H663">
        <v>58.1</v>
      </c>
      <c r="I663" t="s">
        <v>90</v>
      </c>
      <c r="J663">
        <v>58</v>
      </c>
      <c r="K663" t="s">
        <v>91</v>
      </c>
      <c r="L663" t="s">
        <v>92</v>
      </c>
      <c r="M663" t="s">
        <v>93</v>
      </c>
      <c r="N663">
        <v>113</v>
      </c>
      <c r="O663" t="s">
        <v>119</v>
      </c>
      <c r="P663">
        <v>11</v>
      </c>
      <c r="Q663" t="s">
        <v>95</v>
      </c>
      <c r="R663">
        <v>1</v>
      </c>
      <c r="S663" t="s">
        <v>96</v>
      </c>
      <c r="T663">
        <v>1</v>
      </c>
      <c r="U663" t="s">
        <v>97</v>
      </c>
      <c r="V663">
        <v>11</v>
      </c>
      <c r="W663" t="s">
        <v>97</v>
      </c>
      <c r="X663">
        <v>1</v>
      </c>
      <c r="Y663" t="s">
        <v>98</v>
      </c>
      <c r="Z663">
        <v>2017</v>
      </c>
      <c r="AB663">
        <v>254410000</v>
      </c>
      <c r="AC663">
        <v>0</v>
      </c>
      <c r="AD663" t="s">
        <v>147</v>
      </c>
      <c r="AE663" t="s">
        <v>110</v>
      </c>
      <c r="AF663" t="s">
        <v>174</v>
      </c>
      <c r="AG663" t="s">
        <v>233</v>
      </c>
      <c r="AH663" t="s">
        <v>144</v>
      </c>
      <c r="AI663">
        <v>20</v>
      </c>
      <c r="AJ663">
        <v>19</v>
      </c>
      <c r="AK663">
        <v>19</v>
      </c>
      <c r="AL663">
        <v>19</v>
      </c>
      <c r="AM663">
        <v>19</v>
      </c>
      <c r="AN663">
        <v>19</v>
      </c>
      <c r="AO663">
        <v>19</v>
      </c>
      <c r="AP663">
        <v>20</v>
      </c>
      <c r="AQ663">
        <v>19</v>
      </c>
      <c r="AR663">
        <v>19</v>
      </c>
      <c r="AS663">
        <v>19</v>
      </c>
      <c r="AT663">
        <v>19</v>
      </c>
      <c r="AU663">
        <v>19</v>
      </c>
      <c r="AV663">
        <v>19</v>
      </c>
      <c r="AW663">
        <v>19</v>
      </c>
      <c r="AX663">
        <v>19</v>
      </c>
      <c r="AY663">
        <v>19</v>
      </c>
      <c r="AZ663">
        <v>19</v>
      </c>
      <c r="BA663">
        <v>19</v>
      </c>
      <c r="BB663">
        <v>19</v>
      </c>
      <c r="BC663">
        <v>19</v>
      </c>
      <c r="BD663">
        <v>19</v>
      </c>
      <c r="BE663">
        <v>19</v>
      </c>
      <c r="BF663">
        <v>19</v>
      </c>
      <c r="BG663">
        <v>19</v>
      </c>
      <c r="BH663">
        <v>19</v>
      </c>
      <c r="BI663">
        <v>19</v>
      </c>
      <c r="BJ663">
        <v>19</v>
      </c>
      <c r="BK663">
        <v>19</v>
      </c>
      <c r="BL663">
        <v>19</v>
      </c>
      <c r="BM663">
        <v>19</v>
      </c>
      <c r="BN663">
        <v>19</v>
      </c>
      <c r="BO663">
        <v>19</v>
      </c>
      <c r="BP663">
        <v>19</v>
      </c>
      <c r="BQ663">
        <v>19</v>
      </c>
      <c r="BR663">
        <v>19</v>
      </c>
      <c r="BS663">
        <v>19</v>
      </c>
      <c r="BT663">
        <v>19</v>
      </c>
      <c r="BU663">
        <v>19</v>
      </c>
      <c r="BV663">
        <v>20</v>
      </c>
      <c r="BW663">
        <v>20</v>
      </c>
      <c r="BX663">
        <v>20</v>
      </c>
      <c r="BY663">
        <v>20</v>
      </c>
      <c r="BZ663">
        <v>19</v>
      </c>
      <c r="CA663">
        <v>19.136363636363637</v>
      </c>
      <c r="CB663">
        <v>19</v>
      </c>
      <c r="CC663">
        <v>0.34714175717877394</v>
      </c>
      <c r="CD663">
        <v>1.8140424365636641E-2</v>
      </c>
      <c r="CE663">
        <v>19</v>
      </c>
      <c r="CF663">
        <v>20</v>
      </c>
      <c r="CG663">
        <v>1</v>
      </c>
      <c r="CH663">
        <v>-1</v>
      </c>
      <c r="CI663">
        <v>1</v>
      </c>
    </row>
    <row r="664" spans="1:87" x14ac:dyDescent="0.25">
      <c r="A664">
        <v>938</v>
      </c>
      <c r="B664">
        <v>439891</v>
      </c>
      <c r="C664" t="s">
        <v>2204</v>
      </c>
      <c r="D664" t="s">
        <v>2205</v>
      </c>
      <c r="E664" t="s">
        <v>2206</v>
      </c>
      <c r="F664">
        <v>47.12</v>
      </c>
      <c r="G664" t="s">
        <v>883</v>
      </c>
      <c r="H664">
        <v>47.1</v>
      </c>
      <c r="I664" t="s">
        <v>574</v>
      </c>
      <c r="J664">
        <v>47</v>
      </c>
      <c r="K664" t="s">
        <v>280</v>
      </c>
      <c r="L664" t="s">
        <v>281</v>
      </c>
      <c r="M664" t="s">
        <v>282</v>
      </c>
      <c r="N664">
        <v>113</v>
      </c>
      <c r="O664" t="s">
        <v>119</v>
      </c>
      <c r="P664">
        <v>11</v>
      </c>
      <c r="Q664" t="s">
        <v>95</v>
      </c>
      <c r="R664">
        <v>1</v>
      </c>
      <c r="S664" t="s">
        <v>96</v>
      </c>
      <c r="T664">
        <v>1</v>
      </c>
      <c r="U664" t="s">
        <v>97</v>
      </c>
      <c r="V664">
        <v>11</v>
      </c>
      <c r="W664" t="s">
        <v>97</v>
      </c>
      <c r="X664">
        <v>1</v>
      </c>
      <c r="Y664" t="s">
        <v>98</v>
      </c>
      <c r="Z664">
        <v>2019</v>
      </c>
      <c r="AA664">
        <v>18</v>
      </c>
      <c r="AB664">
        <v>1183920000</v>
      </c>
      <c r="AC664">
        <v>30</v>
      </c>
      <c r="AD664" t="s">
        <v>134</v>
      </c>
      <c r="AE664" t="s">
        <v>158</v>
      </c>
      <c r="AF664" t="s">
        <v>183</v>
      </c>
      <c r="AG664" t="s">
        <v>233</v>
      </c>
      <c r="AH664" t="s">
        <v>137</v>
      </c>
      <c r="AI664">
        <v>174</v>
      </c>
      <c r="AJ664">
        <v>174</v>
      </c>
      <c r="AK664">
        <v>187</v>
      </c>
      <c r="AL664">
        <v>210</v>
      </c>
      <c r="AM664">
        <v>204</v>
      </c>
      <c r="AN664">
        <v>202</v>
      </c>
      <c r="AO664">
        <v>213</v>
      </c>
      <c r="AP664">
        <v>220</v>
      </c>
      <c r="AQ664">
        <v>217</v>
      </c>
      <c r="AR664">
        <v>200</v>
      </c>
      <c r="AS664">
        <v>202</v>
      </c>
      <c r="AT664">
        <v>202</v>
      </c>
      <c r="AU664">
        <v>204</v>
      </c>
      <c r="AV664">
        <v>196</v>
      </c>
      <c r="AW664">
        <v>198</v>
      </c>
      <c r="AX664">
        <v>199</v>
      </c>
      <c r="AY664">
        <v>200</v>
      </c>
      <c r="AZ664">
        <v>194</v>
      </c>
      <c r="BA664">
        <v>184</v>
      </c>
      <c r="BB664">
        <v>182</v>
      </c>
      <c r="BC664">
        <v>188</v>
      </c>
      <c r="BD664">
        <v>185</v>
      </c>
      <c r="BE664">
        <v>171</v>
      </c>
      <c r="BF664">
        <v>174</v>
      </c>
      <c r="BG664">
        <v>202</v>
      </c>
      <c r="BH664">
        <v>204</v>
      </c>
      <c r="BI664">
        <v>197</v>
      </c>
      <c r="BJ664">
        <v>198</v>
      </c>
      <c r="BK664">
        <v>171</v>
      </c>
      <c r="BL664">
        <v>186</v>
      </c>
      <c r="BM664">
        <v>183</v>
      </c>
      <c r="BN664">
        <v>172</v>
      </c>
      <c r="BO664">
        <v>181</v>
      </c>
      <c r="BP664">
        <v>193</v>
      </c>
      <c r="BQ664">
        <v>198</v>
      </c>
      <c r="BR664">
        <v>175</v>
      </c>
      <c r="BS664">
        <v>185</v>
      </c>
      <c r="BT664">
        <v>191</v>
      </c>
      <c r="BU664">
        <v>207</v>
      </c>
      <c r="BV664">
        <v>202</v>
      </c>
      <c r="BW664">
        <v>196</v>
      </c>
      <c r="BX664">
        <v>163</v>
      </c>
      <c r="BY664">
        <v>179</v>
      </c>
      <c r="BZ664">
        <v>195</v>
      </c>
      <c r="CA664">
        <v>192.22727272727272</v>
      </c>
      <c r="CB664">
        <v>195.5</v>
      </c>
      <c r="CC664">
        <v>13.450795146140058</v>
      </c>
      <c r="CD664">
        <v>6.9973396362043333E-2</v>
      </c>
      <c r="CE664">
        <v>163</v>
      </c>
      <c r="CF664">
        <v>220</v>
      </c>
      <c r="CG664">
        <v>57</v>
      </c>
      <c r="CH664">
        <v>21</v>
      </c>
      <c r="CI664">
        <v>21</v>
      </c>
    </row>
    <row r="665" spans="1:87" x14ac:dyDescent="0.25">
      <c r="A665">
        <v>941</v>
      </c>
      <c r="B665">
        <v>440334</v>
      </c>
      <c r="C665" t="s">
        <v>2207</v>
      </c>
      <c r="D665" t="s">
        <v>1100</v>
      </c>
      <c r="E665" t="s">
        <v>1101</v>
      </c>
      <c r="F665">
        <v>73.12</v>
      </c>
      <c r="G665" t="s">
        <v>114</v>
      </c>
      <c r="H665">
        <v>73.099999999999994</v>
      </c>
      <c r="I665" t="s">
        <v>115</v>
      </c>
      <c r="J665">
        <v>73</v>
      </c>
      <c r="K665" t="s">
        <v>116</v>
      </c>
      <c r="L665" t="s">
        <v>117</v>
      </c>
      <c r="M665" t="s">
        <v>118</v>
      </c>
      <c r="N665">
        <v>113</v>
      </c>
      <c r="O665" t="s">
        <v>119</v>
      </c>
      <c r="P665">
        <v>11</v>
      </c>
      <c r="Q665" t="s">
        <v>95</v>
      </c>
      <c r="R665">
        <v>1</v>
      </c>
      <c r="S665" t="s">
        <v>96</v>
      </c>
      <c r="T665">
        <v>1</v>
      </c>
      <c r="U665" t="s">
        <v>97</v>
      </c>
      <c r="V665">
        <v>11</v>
      </c>
      <c r="W665" t="s">
        <v>97</v>
      </c>
      <c r="X665">
        <v>1</v>
      </c>
      <c r="Y665" t="s">
        <v>98</v>
      </c>
      <c r="Z665">
        <v>2009</v>
      </c>
      <c r="AA665">
        <v>93</v>
      </c>
      <c r="AB665">
        <v>50856530000</v>
      </c>
      <c r="AC665">
        <v>50</v>
      </c>
      <c r="AD665" t="s">
        <v>120</v>
      </c>
      <c r="AE665" t="s">
        <v>100</v>
      </c>
      <c r="AF665" t="s">
        <v>101</v>
      </c>
      <c r="AG665" t="s">
        <v>136</v>
      </c>
      <c r="AH665" t="s">
        <v>103</v>
      </c>
      <c r="AI665">
        <v>21</v>
      </c>
      <c r="AJ665">
        <v>21</v>
      </c>
      <c r="AK665">
        <v>21</v>
      </c>
      <c r="AL665">
        <v>23</v>
      </c>
      <c r="AM665">
        <v>21</v>
      </c>
      <c r="AN665">
        <v>22</v>
      </c>
      <c r="AO665">
        <v>21</v>
      </c>
      <c r="AP665">
        <v>21</v>
      </c>
      <c r="AQ665">
        <v>21</v>
      </c>
      <c r="AR665">
        <v>21</v>
      </c>
      <c r="AS665">
        <v>21</v>
      </c>
      <c r="AT665">
        <v>22</v>
      </c>
      <c r="AU665">
        <v>23</v>
      </c>
      <c r="AV665">
        <v>21</v>
      </c>
      <c r="AW665">
        <v>22</v>
      </c>
      <c r="AX665">
        <v>21</v>
      </c>
      <c r="AY665">
        <v>23</v>
      </c>
      <c r="AZ665">
        <v>22</v>
      </c>
      <c r="BA665">
        <v>23</v>
      </c>
      <c r="BB665">
        <v>22</v>
      </c>
      <c r="BC665">
        <v>24</v>
      </c>
      <c r="BD665">
        <v>22</v>
      </c>
      <c r="BE665">
        <v>22</v>
      </c>
      <c r="BF665">
        <v>22</v>
      </c>
      <c r="BG665">
        <v>22</v>
      </c>
      <c r="BH665">
        <v>22</v>
      </c>
      <c r="BI665">
        <v>18</v>
      </c>
      <c r="BJ665">
        <v>22</v>
      </c>
      <c r="BK665">
        <v>21</v>
      </c>
      <c r="BL665">
        <v>22</v>
      </c>
      <c r="BM665">
        <v>24</v>
      </c>
      <c r="BN665">
        <v>21</v>
      </c>
      <c r="BO665">
        <v>21</v>
      </c>
      <c r="BP665">
        <v>25</v>
      </c>
      <c r="BQ665">
        <v>18</v>
      </c>
      <c r="BR665">
        <v>23</v>
      </c>
      <c r="BS665">
        <v>24</v>
      </c>
      <c r="BT665">
        <v>21</v>
      </c>
      <c r="BU665">
        <v>22</v>
      </c>
      <c r="BV665">
        <v>20</v>
      </c>
      <c r="BW665">
        <v>21</v>
      </c>
      <c r="BX665">
        <v>22</v>
      </c>
      <c r="BY665">
        <v>22</v>
      </c>
      <c r="BZ665">
        <v>23</v>
      </c>
      <c r="CA665">
        <v>21.75</v>
      </c>
      <c r="CB665">
        <v>22</v>
      </c>
      <c r="CC665">
        <v>1.3316365172048596</v>
      </c>
      <c r="CD665">
        <v>6.1224667457694698E-2</v>
      </c>
      <c r="CE665">
        <v>18</v>
      </c>
      <c r="CF665">
        <v>25</v>
      </c>
      <c r="CG665">
        <v>7</v>
      </c>
      <c r="CH665">
        <v>2</v>
      </c>
      <c r="CI665">
        <v>2</v>
      </c>
    </row>
    <row r="666" spans="1:87" x14ac:dyDescent="0.25">
      <c r="A666">
        <v>943</v>
      </c>
      <c r="B666">
        <v>440602</v>
      </c>
      <c r="C666" t="s">
        <v>2208</v>
      </c>
      <c r="D666" t="s">
        <v>2209</v>
      </c>
      <c r="E666" t="s">
        <v>2210</v>
      </c>
      <c r="F666">
        <v>46.18</v>
      </c>
      <c r="G666" t="s">
        <v>1010</v>
      </c>
      <c r="H666">
        <v>46.1</v>
      </c>
      <c r="I666" t="s">
        <v>1011</v>
      </c>
      <c r="J666">
        <v>46</v>
      </c>
      <c r="K666" t="s">
        <v>457</v>
      </c>
      <c r="L666" t="s">
        <v>281</v>
      </c>
      <c r="M666" t="s">
        <v>282</v>
      </c>
      <c r="N666">
        <v>113</v>
      </c>
      <c r="O666" t="s">
        <v>119</v>
      </c>
      <c r="P666">
        <v>11</v>
      </c>
      <c r="Q666" t="s">
        <v>95</v>
      </c>
      <c r="R666">
        <v>1</v>
      </c>
      <c r="S666" t="s">
        <v>96</v>
      </c>
      <c r="T666">
        <v>1</v>
      </c>
      <c r="U666" t="s">
        <v>97</v>
      </c>
      <c r="V666">
        <v>11</v>
      </c>
      <c r="W666" t="s">
        <v>97</v>
      </c>
      <c r="X666">
        <v>1</v>
      </c>
      <c r="Y666" t="s">
        <v>98</v>
      </c>
      <c r="Z666">
        <v>2008</v>
      </c>
      <c r="AA666">
        <v>9</v>
      </c>
      <c r="AB666">
        <v>514170000</v>
      </c>
      <c r="AC666">
        <v>22</v>
      </c>
      <c r="AD666" t="s">
        <v>195</v>
      </c>
      <c r="AE666" t="s">
        <v>121</v>
      </c>
      <c r="AF666" t="s">
        <v>122</v>
      </c>
      <c r="AG666" t="s">
        <v>136</v>
      </c>
      <c r="AH666" t="s">
        <v>175</v>
      </c>
      <c r="AI666">
        <v>193</v>
      </c>
      <c r="AJ666">
        <v>205</v>
      </c>
      <c r="AK666">
        <v>216</v>
      </c>
      <c r="AL666">
        <v>161</v>
      </c>
      <c r="AM666">
        <v>165</v>
      </c>
      <c r="AN666">
        <v>127</v>
      </c>
      <c r="AO666">
        <v>175</v>
      </c>
      <c r="AP666">
        <v>132</v>
      </c>
      <c r="AQ666">
        <v>179</v>
      </c>
      <c r="AR666">
        <v>165</v>
      </c>
      <c r="AS666">
        <v>185</v>
      </c>
      <c r="AT666">
        <v>182</v>
      </c>
      <c r="AU666">
        <v>172</v>
      </c>
      <c r="AV666">
        <v>159</v>
      </c>
      <c r="AW666">
        <v>144</v>
      </c>
      <c r="AX666">
        <v>139</v>
      </c>
      <c r="AY666">
        <v>158</v>
      </c>
      <c r="AZ666">
        <v>162</v>
      </c>
      <c r="BA666">
        <v>164</v>
      </c>
      <c r="BB666">
        <v>138</v>
      </c>
      <c r="BC666">
        <v>152</v>
      </c>
      <c r="BD666">
        <v>128</v>
      </c>
      <c r="BE666">
        <v>190</v>
      </c>
      <c r="BF666">
        <v>176</v>
      </c>
      <c r="BG666">
        <v>193</v>
      </c>
      <c r="BH666">
        <v>197</v>
      </c>
      <c r="BI666">
        <v>153</v>
      </c>
      <c r="BJ666">
        <v>154</v>
      </c>
      <c r="BK666">
        <v>177</v>
      </c>
      <c r="BL666">
        <v>129</v>
      </c>
      <c r="BM666">
        <v>141</v>
      </c>
      <c r="BN666">
        <v>126</v>
      </c>
      <c r="BO666">
        <v>109</v>
      </c>
      <c r="BP666">
        <v>135</v>
      </c>
      <c r="BQ666">
        <v>120</v>
      </c>
      <c r="BR666">
        <v>126</v>
      </c>
      <c r="BS666">
        <v>115</v>
      </c>
      <c r="BT666">
        <v>129</v>
      </c>
      <c r="BU666">
        <v>122</v>
      </c>
      <c r="BV666">
        <v>115</v>
      </c>
      <c r="BW666">
        <v>104</v>
      </c>
      <c r="BX666">
        <v>111</v>
      </c>
      <c r="BY666">
        <v>104</v>
      </c>
      <c r="BZ666">
        <v>119</v>
      </c>
      <c r="CA666">
        <v>151.04545454545456</v>
      </c>
      <c r="CB666">
        <v>152.5</v>
      </c>
      <c r="CC666">
        <v>29.741486603227823</v>
      </c>
      <c r="CD666">
        <v>0.1969042146467084</v>
      </c>
      <c r="CE666">
        <v>104</v>
      </c>
      <c r="CF666">
        <v>216</v>
      </c>
      <c r="CG666">
        <v>112</v>
      </c>
      <c r="CH666">
        <v>-74</v>
      </c>
      <c r="CI666">
        <v>74</v>
      </c>
    </row>
    <row r="667" spans="1:87" x14ac:dyDescent="0.25">
      <c r="A667">
        <v>944</v>
      </c>
      <c r="B667">
        <v>440606</v>
      </c>
      <c r="C667" t="s">
        <v>2211</v>
      </c>
      <c r="D667" t="s">
        <v>2212</v>
      </c>
      <c r="E667" t="s">
        <v>2213</v>
      </c>
      <c r="F667">
        <v>46.42</v>
      </c>
      <c r="G667" t="s">
        <v>896</v>
      </c>
      <c r="H667">
        <v>46.4</v>
      </c>
      <c r="I667" t="s">
        <v>677</v>
      </c>
      <c r="J667">
        <v>46</v>
      </c>
      <c r="K667" t="s">
        <v>457</v>
      </c>
      <c r="L667" t="s">
        <v>281</v>
      </c>
      <c r="M667" t="s">
        <v>282</v>
      </c>
      <c r="N667">
        <v>113</v>
      </c>
      <c r="O667" t="s">
        <v>119</v>
      </c>
      <c r="P667">
        <v>11</v>
      </c>
      <c r="Q667" t="s">
        <v>95</v>
      </c>
      <c r="R667">
        <v>1</v>
      </c>
      <c r="S667" t="s">
        <v>96</v>
      </c>
      <c r="T667">
        <v>13</v>
      </c>
      <c r="U667" t="s">
        <v>133</v>
      </c>
      <c r="V667">
        <v>12</v>
      </c>
      <c r="W667" t="s">
        <v>133</v>
      </c>
      <c r="X667">
        <v>1</v>
      </c>
      <c r="Y667" t="s">
        <v>98</v>
      </c>
      <c r="Z667">
        <v>1997</v>
      </c>
      <c r="AA667">
        <v>267</v>
      </c>
      <c r="AB667">
        <v>32499150000</v>
      </c>
      <c r="AC667">
        <v>81</v>
      </c>
      <c r="AD667" t="s">
        <v>179</v>
      </c>
      <c r="AE667" t="s">
        <v>100</v>
      </c>
      <c r="AF667" t="s">
        <v>101</v>
      </c>
      <c r="AG667" t="s">
        <v>157</v>
      </c>
      <c r="AH667" t="s">
        <v>103</v>
      </c>
      <c r="AI667">
        <v>52</v>
      </c>
      <c r="AJ667">
        <v>47</v>
      </c>
      <c r="AK667">
        <v>47</v>
      </c>
      <c r="AL667">
        <v>47</v>
      </c>
      <c r="AM667">
        <v>37</v>
      </c>
      <c r="AN667">
        <v>37</v>
      </c>
      <c r="AO667">
        <v>37</v>
      </c>
      <c r="AP667">
        <v>4</v>
      </c>
      <c r="AQ667">
        <v>4</v>
      </c>
      <c r="AR667">
        <v>4</v>
      </c>
      <c r="AS667">
        <v>4</v>
      </c>
      <c r="AT667">
        <v>4</v>
      </c>
      <c r="AU667">
        <v>4</v>
      </c>
      <c r="AV667">
        <v>4</v>
      </c>
      <c r="AW667">
        <v>4</v>
      </c>
      <c r="AX667">
        <v>4</v>
      </c>
      <c r="AY667">
        <v>4</v>
      </c>
      <c r="AZ667">
        <v>4</v>
      </c>
      <c r="BA667">
        <v>14</v>
      </c>
      <c r="BB667">
        <v>11</v>
      </c>
      <c r="BC667">
        <v>11</v>
      </c>
      <c r="BD667">
        <v>13</v>
      </c>
      <c r="BE667">
        <v>4</v>
      </c>
      <c r="BF667">
        <v>4</v>
      </c>
      <c r="BG667">
        <v>4</v>
      </c>
      <c r="BH667">
        <v>4</v>
      </c>
      <c r="BI667">
        <v>4</v>
      </c>
      <c r="BJ667">
        <v>5</v>
      </c>
      <c r="BK667">
        <v>5</v>
      </c>
      <c r="BL667">
        <v>5</v>
      </c>
      <c r="BM667">
        <v>4</v>
      </c>
      <c r="BN667">
        <v>4</v>
      </c>
      <c r="BO667">
        <v>4</v>
      </c>
      <c r="BP667">
        <v>4</v>
      </c>
      <c r="BQ667">
        <v>4</v>
      </c>
      <c r="BR667">
        <v>4</v>
      </c>
      <c r="BS667">
        <v>4</v>
      </c>
      <c r="BT667">
        <v>4</v>
      </c>
      <c r="BU667">
        <v>4</v>
      </c>
      <c r="BV667">
        <v>5</v>
      </c>
      <c r="BW667">
        <v>15</v>
      </c>
      <c r="BX667">
        <v>15</v>
      </c>
      <c r="BY667">
        <v>15</v>
      </c>
      <c r="BZ667">
        <v>15</v>
      </c>
      <c r="CA667">
        <v>12.113636363636367</v>
      </c>
      <c r="CB667">
        <v>4</v>
      </c>
      <c r="CC667">
        <v>14.45798388770895</v>
      </c>
      <c r="CD667">
        <v>1.1935296267527085</v>
      </c>
      <c r="CE667">
        <v>4</v>
      </c>
      <c r="CF667">
        <v>52</v>
      </c>
      <c r="CG667">
        <v>48</v>
      </c>
      <c r="CH667">
        <v>-37</v>
      </c>
      <c r="CI667">
        <v>37</v>
      </c>
    </row>
    <row r="668" spans="1:87" x14ac:dyDescent="0.25">
      <c r="A668">
        <v>946</v>
      </c>
      <c r="B668">
        <v>440816</v>
      </c>
      <c r="C668" t="s">
        <v>2214</v>
      </c>
      <c r="D668" t="s">
        <v>2215</v>
      </c>
      <c r="E668" t="s">
        <v>2216</v>
      </c>
      <c r="F668">
        <v>91.41</v>
      </c>
      <c r="G668" t="s">
        <v>2217</v>
      </c>
      <c r="H668">
        <v>91.4</v>
      </c>
      <c r="I668" t="s">
        <v>2218</v>
      </c>
      <c r="J668">
        <v>91</v>
      </c>
      <c r="K668" t="s">
        <v>312</v>
      </c>
      <c r="L668" t="s">
        <v>188</v>
      </c>
      <c r="M668" t="s">
        <v>189</v>
      </c>
      <c r="N668">
        <v>572</v>
      </c>
      <c r="O668" t="s">
        <v>791</v>
      </c>
      <c r="P668">
        <v>57</v>
      </c>
      <c r="Q668" t="s">
        <v>142</v>
      </c>
      <c r="R668">
        <v>5</v>
      </c>
      <c r="S668" t="s">
        <v>143</v>
      </c>
      <c r="T668">
        <v>15</v>
      </c>
      <c r="U668" t="s">
        <v>238</v>
      </c>
      <c r="V668">
        <v>60</v>
      </c>
      <c r="W668" t="s">
        <v>239</v>
      </c>
      <c r="X668">
        <v>3</v>
      </c>
      <c r="Y668" t="s">
        <v>240</v>
      </c>
      <c r="Z668">
        <v>2008</v>
      </c>
      <c r="AA668">
        <v>162</v>
      </c>
      <c r="AB668">
        <v>3481760000</v>
      </c>
      <c r="AC668">
        <v>62</v>
      </c>
      <c r="AD668" t="s">
        <v>162</v>
      </c>
      <c r="AE668" t="s">
        <v>164</v>
      </c>
      <c r="AF668" t="s">
        <v>333</v>
      </c>
      <c r="AG668" t="s">
        <v>136</v>
      </c>
      <c r="AH668" t="s">
        <v>124</v>
      </c>
      <c r="AI668">
        <v>15</v>
      </c>
      <c r="AJ668">
        <v>15</v>
      </c>
      <c r="AK668">
        <v>15</v>
      </c>
      <c r="AL668">
        <v>14</v>
      </c>
      <c r="AM668">
        <v>15</v>
      </c>
      <c r="AN668">
        <v>15</v>
      </c>
      <c r="AO668">
        <v>15</v>
      </c>
      <c r="AP668">
        <v>15</v>
      </c>
      <c r="AQ668">
        <v>15</v>
      </c>
      <c r="AR668">
        <v>14</v>
      </c>
      <c r="AS668">
        <v>14</v>
      </c>
      <c r="AT668">
        <v>15</v>
      </c>
      <c r="AU668">
        <v>15</v>
      </c>
      <c r="AV668">
        <v>15</v>
      </c>
      <c r="AW668">
        <v>15</v>
      </c>
      <c r="AX668">
        <v>16</v>
      </c>
      <c r="AY668">
        <v>16</v>
      </c>
      <c r="AZ668">
        <v>16</v>
      </c>
      <c r="BA668">
        <v>16</v>
      </c>
      <c r="BB668">
        <v>16</v>
      </c>
      <c r="BC668">
        <v>16</v>
      </c>
      <c r="BD668">
        <v>16</v>
      </c>
      <c r="BE668">
        <v>16</v>
      </c>
      <c r="BF668">
        <v>16</v>
      </c>
      <c r="BG668">
        <v>16</v>
      </c>
      <c r="BH668">
        <v>16</v>
      </c>
      <c r="BI668">
        <v>16</v>
      </c>
      <c r="BJ668">
        <v>16</v>
      </c>
      <c r="BK668">
        <v>16</v>
      </c>
      <c r="BL668">
        <v>16</v>
      </c>
      <c r="BM668">
        <v>16</v>
      </c>
      <c r="BN668">
        <v>16</v>
      </c>
      <c r="BO668">
        <v>16</v>
      </c>
      <c r="BP668">
        <v>16</v>
      </c>
      <c r="BQ668">
        <v>16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12.318181818181818</v>
      </c>
      <c r="CB668">
        <v>15</v>
      </c>
      <c r="CC668">
        <v>6.3457465236895132</v>
      </c>
      <c r="CD668">
        <v>0.51515285432165792</v>
      </c>
      <c r="CE668">
        <v>0</v>
      </c>
      <c r="CF668">
        <v>16</v>
      </c>
      <c r="CG668">
        <v>16</v>
      </c>
      <c r="CH668">
        <v>-15</v>
      </c>
      <c r="CI668">
        <v>15</v>
      </c>
    </row>
    <row r="669" spans="1:87" x14ac:dyDescent="0.25">
      <c r="A669">
        <v>947</v>
      </c>
      <c r="B669">
        <v>441013</v>
      </c>
      <c r="C669" t="s">
        <v>2219</v>
      </c>
      <c r="D669" t="s">
        <v>2220</v>
      </c>
      <c r="E669" t="s">
        <v>2221</v>
      </c>
      <c r="F669">
        <v>84.11</v>
      </c>
      <c r="G669" t="s">
        <v>612</v>
      </c>
      <c r="H669">
        <v>84.1</v>
      </c>
      <c r="I669" t="s">
        <v>338</v>
      </c>
      <c r="J669">
        <v>84</v>
      </c>
      <c r="K669" t="s">
        <v>339</v>
      </c>
      <c r="L669" t="s">
        <v>340</v>
      </c>
      <c r="M669" t="s">
        <v>341</v>
      </c>
      <c r="N669">
        <v>311</v>
      </c>
      <c r="O669" t="s">
        <v>613</v>
      </c>
      <c r="P669">
        <v>31</v>
      </c>
      <c r="Q669" t="s">
        <v>205</v>
      </c>
      <c r="R669">
        <v>3</v>
      </c>
      <c r="S669" t="s">
        <v>206</v>
      </c>
      <c r="T669">
        <v>1</v>
      </c>
      <c r="U669" t="s">
        <v>97</v>
      </c>
      <c r="V669">
        <v>11</v>
      </c>
      <c r="W669" t="s">
        <v>97</v>
      </c>
      <c r="X669">
        <v>1</v>
      </c>
      <c r="Y669" t="s">
        <v>98</v>
      </c>
      <c r="Z669">
        <v>1995</v>
      </c>
      <c r="AA669">
        <v>138</v>
      </c>
      <c r="AC669">
        <v>61</v>
      </c>
      <c r="AD669" t="s">
        <v>145</v>
      </c>
      <c r="AE669" t="s">
        <v>146</v>
      </c>
      <c r="AF669" t="s">
        <v>147</v>
      </c>
      <c r="AG669" t="s">
        <v>297</v>
      </c>
      <c r="AH669" t="s">
        <v>144</v>
      </c>
      <c r="AI669">
        <v>52</v>
      </c>
      <c r="AJ669">
        <v>52</v>
      </c>
      <c r="AK669">
        <v>52</v>
      </c>
      <c r="AL669">
        <v>52</v>
      </c>
      <c r="AM669">
        <v>52</v>
      </c>
      <c r="AN669">
        <v>52</v>
      </c>
      <c r="AO669">
        <v>52</v>
      </c>
      <c r="AP669">
        <v>52</v>
      </c>
      <c r="AQ669">
        <v>48</v>
      </c>
      <c r="AR669">
        <v>48</v>
      </c>
      <c r="AS669">
        <v>48</v>
      </c>
      <c r="AT669">
        <v>48</v>
      </c>
      <c r="AU669">
        <v>48</v>
      </c>
      <c r="AV669">
        <v>49</v>
      </c>
      <c r="AW669">
        <v>49</v>
      </c>
      <c r="AX669">
        <v>49</v>
      </c>
      <c r="AY669">
        <v>49</v>
      </c>
      <c r="AZ669">
        <v>49</v>
      </c>
      <c r="BA669">
        <v>49</v>
      </c>
      <c r="BB669">
        <v>49</v>
      </c>
      <c r="BC669">
        <v>49</v>
      </c>
      <c r="BD669">
        <v>49</v>
      </c>
      <c r="BE669">
        <v>49</v>
      </c>
      <c r="BF669">
        <v>49</v>
      </c>
      <c r="BG669">
        <v>49</v>
      </c>
      <c r="BH669">
        <v>49</v>
      </c>
      <c r="BI669">
        <v>49</v>
      </c>
      <c r="BJ669">
        <v>49</v>
      </c>
      <c r="BK669">
        <v>49</v>
      </c>
      <c r="BL669">
        <v>49</v>
      </c>
      <c r="BM669">
        <v>49</v>
      </c>
      <c r="BN669">
        <v>49</v>
      </c>
      <c r="BO669">
        <v>49</v>
      </c>
      <c r="BP669">
        <v>49</v>
      </c>
      <c r="BQ669">
        <v>49</v>
      </c>
      <c r="BR669">
        <v>47</v>
      </c>
      <c r="BS669">
        <v>47</v>
      </c>
      <c r="BT669">
        <v>47</v>
      </c>
      <c r="BU669">
        <v>47</v>
      </c>
      <c r="BV669">
        <v>47</v>
      </c>
      <c r="BW669">
        <v>47</v>
      </c>
      <c r="BX669">
        <v>47</v>
      </c>
      <c r="BY669">
        <v>47</v>
      </c>
      <c r="BZ669">
        <v>47</v>
      </c>
      <c r="CA669">
        <v>49.022727272727273</v>
      </c>
      <c r="CB669">
        <v>49</v>
      </c>
      <c r="CC669">
        <v>1.620919009549207</v>
      </c>
      <c r="CD669">
        <v>3.3064643681115023E-2</v>
      </c>
      <c r="CE669">
        <v>47</v>
      </c>
      <c r="CF669">
        <v>52</v>
      </c>
      <c r="CG669">
        <v>5</v>
      </c>
      <c r="CH669">
        <v>-5</v>
      </c>
      <c r="CI669">
        <v>5</v>
      </c>
    </row>
    <row r="670" spans="1:87" x14ac:dyDescent="0.25">
      <c r="A670">
        <v>949</v>
      </c>
      <c r="B670">
        <v>442105</v>
      </c>
      <c r="C670" t="s">
        <v>2222</v>
      </c>
      <c r="D670" t="s">
        <v>2223</v>
      </c>
      <c r="E670" t="s">
        <v>2224</v>
      </c>
      <c r="F670">
        <v>93.29</v>
      </c>
      <c r="G670" t="s">
        <v>1181</v>
      </c>
      <c r="H670">
        <v>93.2</v>
      </c>
      <c r="I670" t="s">
        <v>1182</v>
      </c>
      <c r="J670">
        <v>93</v>
      </c>
      <c r="K670" t="s">
        <v>704</v>
      </c>
      <c r="L670" t="s">
        <v>188</v>
      </c>
      <c r="M670" t="s">
        <v>189</v>
      </c>
      <c r="N670">
        <v>113</v>
      </c>
      <c r="O670" t="s">
        <v>119</v>
      </c>
      <c r="P670">
        <v>11</v>
      </c>
      <c r="Q670" t="s">
        <v>95</v>
      </c>
      <c r="R670">
        <v>1</v>
      </c>
      <c r="S670" t="s">
        <v>96</v>
      </c>
      <c r="T670">
        <v>1</v>
      </c>
      <c r="U670" t="s">
        <v>97</v>
      </c>
      <c r="V670">
        <v>11</v>
      </c>
      <c r="W670" t="s">
        <v>97</v>
      </c>
      <c r="X670">
        <v>1</v>
      </c>
      <c r="Y670" t="s">
        <v>98</v>
      </c>
      <c r="Z670">
        <v>2004</v>
      </c>
      <c r="AA670">
        <v>21</v>
      </c>
      <c r="AB670">
        <v>1267830000</v>
      </c>
      <c r="AC670">
        <v>40</v>
      </c>
      <c r="AD670" t="s">
        <v>283</v>
      </c>
      <c r="AE670" t="s">
        <v>158</v>
      </c>
      <c r="AF670" t="s">
        <v>183</v>
      </c>
      <c r="AG670" t="s">
        <v>196</v>
      </c>
      <c r="AH670" t="s">
        <v>137</v>
      </c>
      <c r="AI670">
        <v>31</v>
      </c>
      <c r="AJ670">
        <v>31</v>
      </c>
      <c r="AK670">
        <v>32</v>
      </c>
      <c r="AL670">
        <v>32</v>
      </c>
      <c r="AM670">
        <v>31</v>
      </c>
      <c r="AN670">
        <v>31</v>
      </c>
      <c r="AO670">
        <v>31</v>
      </c>
      <c r="AP670">
        <v>31</v>
      </c>
      <c r="AQ670">
        <v>31</v>
      </c>
      <c r="AR670">
        <v>31</v>
      </c>
      <c r="AS670">
        <v>31</v>
      </c>
      <c r="AT670">
        <v>31</v>
      </c>
      <c r="AU670">
        <v>31</v>
      </c>
      <c r="AV670">
        <v>31</v>
      </c>
      <c r="AW670">
        <v>31</v>
      </c>
      <c r="AX670">
        <v>31</v>
      </c>
      <c r="AY670">
        <v>31</v>
      </c>
      <c r="AZ670">
        <v>31</v>
      </c>
      <c r="BA670">
        <v>31</v>
      </c>
      <c r="BB670">
        <v>31</v>
      </c>
      <c r="BC670">
        <v>31</v>
      </c>
      <c r="BD670">
        <v>31</v>
      </c>
      <c r="BE670">
        <v>31</v>
      </c>
      <c r="BF670">
        <v>32</v>
      </c>
      <c r="BG670">
        <v>32</v>
      </c>
      <c r="BH670">
        <v>31</v>
      </c>
      <c r="BI670">
        <v>31</v>
      </c>
      <c r="BJ670">
        <v>31</v>
      </c>
      <c r="BK670">
        <v>31</v>
      </c>
      <c r="BL670">
        <v>31</v>
      </c>
      <c r="BM670">
        <v>31</v>
      </c>
      <c r="BN670">
        <v>31</v>
      </c>
      <c r="BO670">
        <v>31</v>
      </c>
      <c r="BP670">
        <v>31</v>
      </c>
      <c r="BQ670">
        <v>32</v>
      </c>
      <c r="BR670">
        <v>32</v>
      </c>
      <c r="BS670">
        <v>33</v>
      </c>
      <c r="BT670">
        <v>33</v>
      </c>
      <c r="BU670">
        <v>33</v>
      </c>
      <c r="BV670">
        <v>32</v>
      </c>
      <c r="BW670">
        <v>32</v>
      </c>
      <c r="BX670">
        <v>32</v>
      </c>
      <c r="BY670">
        <v>32</v>
      </c>
      <c r="BZ670">
        <v>31</v>
      </c>
      <c r="CA670">
        <v>31.363636363636363</v>
      </c>
      <c r="CB670">
        <v>31</v>
      </c>
      <c r="CC670">
        <v>0.61345036723889823</v>
      </c>
      <c r="CD670">
        <v>1.955928707138516E-2</v>
      </c>
      <c r="CE670">
        <v>31</v>
      </c>
      <c r="CF670">
        <v>33</v>
      </c>
      <c r="CG670">
        <v>2</v>
      </c>
      <c r="CH670">
        <v>0</v>
      </c>
      <c r="CI670">
        <v>0</v>
      </c>
    </row>
    <row r="671" spans="1:87" x14ac:dyDescent="0.25">
      <c r="A671">
        <v>951</v>
      </c>
      <c r="B671">
        <v>443370</v>
      </c>
      <c r="C671" t="s">
        <v>2225</v>
      </c>
      <c r="D671" t="s">
        <v>2226</v>
      </c>
      <c r="E671" t="s">
        <v>2227</v>
      </c>
      <c r="F671">
        <v>46.64</v>
      </c>
      <c r="G671" t="s">
        <v>2228</v>
      </c>
      <c r="H671">
        <v>46.6</v>
      </c>
      <c r="I671" t="s">
        <v>2229</v>
      </c>
      <c r="J671">
        <v>46</v>
      </c>
      <c r="K671" t="s">
        <v>457</v>
      </c>
      <c r="L671" t="s">
        <v>281</v>
      </c>
      <c r="M671" t="s">
        <v>282</v>
      </c>
      <c r="N671">
        <v>113</v>
      </c>
      <c r="O671" t="s">
        <v>119</v>
      </c>
      <c r="P671">
        <v>11</v>
      </c>
      <c r="Q671" t="s">
        <v>95</v>
      </c>
      <c r="R671">
        <v>1</v>
      </c>
      <c r="S671" t="s">
        <v>96</v>
      </c>
      <c r="T671">
        <v>1</v>
      </c>
      <c r="U671" t="s">
        <v>97</v>
      </c>
      <c r="V671">
        <v>11</v>
      </c>
      <c r="W671" t="s">
        <v>97</v>
      </c>
      <c r="X671">
        <v>1</v>
      </c>
      <c r="Y671" t="s">
        <v>98</v>
      </c>
      <c r="Z671">
        <v>1991</v>
      </c>
      <c r="AA671">
        <v>12</v>
      </c>
      <c r="AB671">
        <v>353060000</v>
      </c>
      <c r="AC671">
        <v>30</v>
      </c>
      <c r="AD671" t="s">
        <v>134</v>
      </c>
      <c r="AE671" t="s">
        <v>125</v>
      </c>
      <c r="AF671" t="s">
        <v>135</v>
      </c>
      <c r="AG671" t="s">
        <v>297</v>
      </c>
      <c r="AH671" t="s">
        <v>137</v>
      </c>
      <c r="AI671">
        <v>12</v>
      </c>
      <c r="AJ671">
        <v>12</v>
      </c>
      <c r="AK671">
        <v>12</v>
      </c>
      <c r="AL671">
        <v>12</v>
      </c>
      <c r="AM671">
        <v>12</v>
      </c>
      <c r="AN671">
        <v>12</v>
      </c>
      <c r="AO671">
        <v>12</v>
      </c>
      <c r="AP671">
        <v>12</v>
      </c>
      <c r="AQ671">
        <v>12</v>
      </c>
      <c r="AR671">
        <v>12</v>
      </c>
      <c r="AS671">
        <v>12</v>
      </c>
      <c r="AT671">
        <v>12</v>
      </c>
      <c r="AU671">
        <v>12</v>
      </c>
      <c r="AV671">
        <v>12</v>
      </c>
      <c r="AW671">
        <v>12</v>
      </c>
      <c r="AX671">
        <v>12</v>
      </c>
      <c r="AY671">
        <v>12</v>
      </c>
      <c r="AZ671">
        <v>12</v>
      </c>
      <c r="BA671">
        <v>12</v>
      </c>
      <c r="BB671">
        <v>12</v>
      </c>
      <c r="BC671">
        <v>12</v>
      </c>
      <c r="BD671">
        <v>12</v>
      </c>
      <c r="BE671">
        <v>12</v>
      </c>
      <c r="BF671">
        <v>12</v>
      </c>
      <c r="BG671">
        <v>12</v>
      </c>
      <c r="BH671">
        <v>12</v>
      </c>
      <c r="BI671">
        <v>12</v>
      </c>
      <c r="BJ671">
        <v>12</v>
      </c>
      <c r="BK671">
        <v>12</v>
      </c>
      <c r="BL671">
        <v>12</v>
      </c>
      <c r="BM671">
        <v>12</v>
      </c>
      <c r="BN671">
        <v>12</v>
      </c>
      <c r="BO671">
        <v>12</v>
      </c>
      <c r="BP671">
        <v>12</v>
      </c>
      <c r="BQ671">
        <v>12</v>
      </c>
      <c r="BR671">
        <v>12</v>
      </c>
      <c r="BS671">
        <v>12</v>
      </c>
      <c r="BT671">
        <v>12</v>
      </c>
      <c r="BU671">
        <v>12</v>
      </c>
      <c r="BV671">
        <v>12</v>
      </c>
      <c r="BW671">
        <v>12</v>
      </c>
      <c r="BX671">
        <v>12</v>
      </c>
      <c r="BY671">
        <v>12</v>
      </c>
      <c r="BZ671">
        <v>12</v>
      </c>
      <c r="CA671">
        <v>12</v>
      </c>
      <c r="CB671">
        <v>12</v>
      </c>
      <c r="CC671">
        <v>0</v>
      </c>
      <c r="CD671">
        <v>0</v>
      </c>
      <c r="CE671">
        <v>12</v>
      </c>
      <c r="CF671">
        <v>12</v>
      </c>
      <c r="CG671">
        <v>0</v>
      </c>
      <c r="CH671">
        <v>0</v>
      </c>
      <c r="CI671">
        <v>0</v>
      </c>
    </row>
    <row r="672" spans="1:87" x14ac:dyDescent="0.25">
      <c r="A672">
        <v>952</v>
      </c>
      <c r="B672">
        <v>443815</v>
      </c>
      <c r="C672" t="s">
        <v>2230</v>
      </c>
      <c r="D672" t="s">
        <v>2231</v>
      </c>
      <c r="E672" t="s">
        <v>2232</v>
      </c>
      <c r="F672">
        <v>63.91</v>
      </c>
      <c r="G672" t="s">
        <v>212</v>
      </c>
      <c r="H672">
        <v>63.9</v>
      </c>
      <c r="I672" t="s">
        <v>213</v>
      </c>
      <c r="J672">
        <v>63</v>
      </c>
      <c r="K672" t="s">
        <v>172</v>
      </c>
      <c r="L672" t="s">
        <v>131</v>
      </c>
      <c r="M672" t="s">
        <v>132</v>
      </c>
      <c r="N672">
        <v>113</v>
      </c>
      <c r="O672" t="s">
        <v>119</v>
      </c>
      <c r="P672">
        <v>11</v>
      </c>
      <c r="Q672" t="s">
        <v>95</v>
      </c>
      <c r="R672">
        <v>1</v>
      </c>
      <c r="S672" t="s">
        <v>96</v>
      </c>
      <c r="T672">
        <v>1</v>
      </c>
      <c r="U672" t="s">
        <v>97</v>
      </c>
      <c r="V672">
        <v>11</v>
      </c>
      <c r="W672" t="s">
        <v>97</v>
      </c>
      <c r="X672">
        <v>1</v>
      </c>
      <c r="Y672" t="s">
        <v>98</v>
      </c>
      <c r="Z672">
        <v>2004</v>
      </c>
      <c r="AA672">
        <v>2</v>
      </c>
      <c r="AB672">
        <v>31080000</v>
      </c>
      <c r="AC672">
        <v>12</v>
      </c>
      <c r="AD672" t="s">
        <v>104</v>
      </c>
      <c r="AE672" t="s">
        <v>104</v>
      </c>
      <c r="AF672" t="s">
        <v>274</v>
      </c>
      <c r="AG672" t="s">
        <v>196</v>
      </c>
      <c r="AH672" t="s">
        <v>175</v>
      </c>
      <c r="AI672">
        <v>351</v>
      </c>
      <c r="AJ672">
        <v>227</v>
      </c>
      <c r="AK672">
        <v>231</v>
      </c>
      <c r="AL672">
        <v>299</v>
      </c>
      <c r="AM672">
        <v>319</v>
      </c>
      <c r="AN672">
        <v>231</v>
      </c>
      <c r="AO672">
        <v>251</v>
      </c>
      <c r="AP672">
        <v>268</v>
      </c>
      <c r="AQ672">
        <v>267</v>
      </c>
      <c r="AR672">
        <v>222</v>
      </c>
      <c r="AS672">
        <v>216</v>
      </c>
      <c r="AT672">
        <v>255</v>
      </c>
      <c r="AU672">
        <v>243</v>
      </c>
      <c r="AV672">
        <v>223</v>
      </c>
      <c r="AW672">
        <v>283</v>
      </c>
      <c r="AX672">
        <v>273</v>
      </c>
      <c r="AY672">
        <v>191</v>
      </c>
      <c r="AZ672">
        <v>263</v>
      </c>
      <c r="BA672">
        <v>176</v>
      </c>
      <c r="BB672">
        <v>212</v>
      </c>
      <c r="BC672">
        <v>238</v>
      </c>
      <c r="BD672">
        <v>240</v>
      </c>
      <c r="BE672">
        <v>10</v>
      </c>
      <c r="BF672">
        <v>223</v>
      </c>
      <c r="BG672">
        <v>285</v>
      </c>
      <c r="BH672">
        <v>302</v>
      </c>
      <c r="BI672">
        <v>235</v>
      </c>
      <c r="BJ672">
        <v>270</v>
      </c>
      <c r="BK672">
        <v>227</v>
      </c>
      <c r="BL672">
        <v>230</v>
      </c>
      <c r="BM672">
        <v>175</v>
      </c>
      <c r="BN672">
        <v>9</v>
      </c>
      <c r="BO672">
        <v>283</v>
      </c>
      <c r="BP672">
        <v>270</v>
      </c>
      <c r="BQ672">
        <v>242</v>
      </c>
      <c r="BR672">
        <v>251</v>
      </c>
      <c r="BS672">
        <v>213</v>
      </c>
      <c r="BT672">
        <v>227</v>
      </c>
      <c r="BU672">
        <v>226</v>
      </c>
      <c r="BV672">
        <v>262</v>
      </c>
      <c r="BW672">
        <v>262</v>
      </c>
      <c r="BX672">
        <v>217</v>
      </c>
      <c r="BY672">
        <v>230</v>
      </c>
      <c r="BZ672">
        <v>278</v>
      </c>
      <c r="CA672">
        <v>236.5</v>
      </c>
      <c r="CB672">
        <v>239</v>
      </c>
      <c r="CC672">
        <v>61.092952434870107</v>
      </c>
      <c r="CD672">
        <v>0.25832115194448246</v>
      </c>
      <c r="CE672">
        <v>9</v>
      </c>
      <c r="CF672">
        <v>351</v>
      </c>
      <c r="CG672">
        <v>342</v>
      </c>
      <c r="CH672">
        <v>-73</v>
      </c>
      <c r="CI672">
        <v>73</v>
      </c>
    </row>
    <row r="673" spans="1:87" x14ac:dyDescent="0.25">
      <c r="A673">
        <v>953</v>
      </c>
      <c r="B673">
        <v>444052</v>
      </c>
      <c r="C673" t="s">
        <v>2233</v>
      </c>
      <c r="D673" t="s">
        <v>2234</v>
      </c>
      <c r="E673" t="s">
        <v>2235</v>
      </c>
      <c r="F673">
        <v>47.27</v>
      </c>
      <c r="G673" t="s">
        <v>1730</v>
      </c>
      <c r="H673">
        <v>47.2</v>
      </c>
      <c r="I673" t="s">
        <v>1731</v>
      </c>
      <c r="J673">
        <v>47</v>
      </c>
      <c r="K673" t="s">
        <v>280</v>
      </c>
      <c r="L673" t="s">
        <v>281</v>
      </c>
      <c r="M673" t="s">
        <v>282</v>
      </c>
      <c r="N673">
        <v>113</v>
      </c>
      <c r="O673" t="s">
        <v>119</v>
      </c>
      <c r="P673">
        <v>11</v>
      </c>
      <c r="Q673" t="s">
        <v>95</v>
      </c>
      <c r="R673">
        <v>1</v>
      </c>
      <c r="S673" t="s">
        <v>96</v>
      </c>
      <c r="T673">
        <v>1</v>
      </c>
      <c r="U673" t="s">
        <v>97</v>
      </c>
      <c r="V673">
        <v>11</v>
      </c>
      <c r="W673" t="s">
        <v>97</v>
      </c>
      <c r="X673">
        <v>1</v>
      </c>
      <c r="Y673" t="s">
        <v>98</v>
      </c>
      <c r="Z673">
        <v>2011</v>
      </c>
      <c r="AA673">
        <v>76</v>
      </c>
      <c r="AB673">
        <v>2777550000</v>
      </c>
      <c r="AC673">
        <v>50</v>
      </c>
      <c r="AD673" t="s">
        <v>120</v>
      </c>
      <c r="AE673" t="s">
        <v>164</v>
      </c>
      <c r="AF673" t="s">
        <v>333</v>
      </c>
      <c r="AG673" t="s">
        <v>102</v>
      </c>
      <c r="AH673" t="s">
        <v>124</v>
      </c>
      <c r="AI673">
        <v>126</v>
      </c>
      <c r="AJ673">
        <v>128</v>
      </c>
      <c r="AK673">
        <v>129</v>
      </c>
      <c r="AL673">
        <v>129</v>
      </c>
      <c r="AM673">
        <v>129</v>
      </c>
      <c r="AN673">
        <v>118</v>
      </c>
      <c r="AO673">
        <v>118</v>
      </c>
      <c r="AP673">
        <v>118</v>
      </c>
      <c r="AQ673">
        <v>117</v>
      </c>
      <c r="AR673">
        <v>117</v>
      </c>
      <c r="AS673">
        <v>117</v>
      </c>
      <c r="AT673">
        <v>116</v>
      </c>
      <c r="AU673">
        <v>126</v>
      </c>
      <c r="AV673">
        <v>126</v>
      </c>
      <c r="AW673">
        <v>126</v>
      </c>
      <c r="AX673">
        <v>125</v>
      </c>
      <c r="AY673">
        <v>125</v>
      </c>
      <c r="AZ673">
        <v>125</v>
      </c>
      <c r="BA673">
        <v>125</v>
      </c>
      <c r="BB673">
        <v>125</v>
      </c>
      <c r="BC673">
        <v>126</v>
      </c>
      <c r="BD673">
        <v>124</v>
      </c>
      <c r="BE673">
        <v>123</v>
      </c>
      <c r="BF673">
        <v>123</v>
      </c>
      <c r="BG673">
        <v>124</v>
      </c>
      <c r="BH673">
        <v>124</v>
      </c>
      <c r="BI673">
        <v>124</v>
      </c>
      <c r="BJ673">
        <v>123</v>
      </c>
      <c r="BK673">
        <v>123</v>
      </c>
      <c r="BL673">
        <v>124</v>
      </c>
      <c r="BM673">
        <v>124</v>
      </c>
      <c r="BN673">
        <v>124</v>
      </c>
      <c r="BO673">
        <v>125</v>
      </c>
      <c r="BP673">
        <v>123</v>
      </c>
      <c r="BQ673">
        <v>116</v>
      </c>
      <c r="BR673">
        <v>116</v>
      </c>
      <c r="BS673">
        <v>116</v>
      </c>
      <c r="BT673">
        <v>114</v>
      </c>
      <c r="BU673">
        <v>116</v>
      </c>
      <c r="BV673">
        <v>116</v>
      </c>
      <c r="BW673">
        <v>115</v>
      </c>
      <c r="BX673">
        <v>115</v>
      </c>
      <c r="BY673">
        <v>115</v>
      </c>
      <c r="BZ673">
        <v>115</v>
      </c>
      <c r="CA673">
        <v>121.65909090909091</v>
      </c>
      <c r="CB673">
        <v>123.5</v>
      </c>
      <c r="CC673">
        <v>4.6851729600903695</v>
      </c>
      <c r="CD673">
        <v>3.8510668829437003E-2</v>
      </c>
      <c r="CE673">
        <v>114</v>
      </c>
      <c r="CF673">
        <v>129</v>
      </c>
      <c r="CG673">
        <v>15</v>
      </c>
      <c r="CH673">
        <v>-11</v>
      </c>
      <c r="CI673">
        <v>11</v>
      </c>
    </row>
    <row r="674" spans="1:87" x14ac:dyDescent="0.25">
      <c r="A674">
        <v>954</v>
      </c>
      <c r="B674">
        <v>444087</v>
      </c>
      <c r="C674" t="s">
        <v>2236</v>
      </c>
      <c r="D674" t="s">
        <v>2237</v>
      </c>
      <c r="E674" t="s">
        <v>2238</v>
      </c>
      <c r="F674">
        <v>47.73</v>
      </c>
      <c r="G674" t="s">
        <v>2239</v>
      </c>
      <c r="H674">
        <v>47.7</v>
      </c>
      <c r="I674" t="s">
        <v>279</v>
      </c>
      <c r="J674">
        <v>47</v>
      </c>
      <c r="K674" t="s">
        <v>280</v>
      </c>
      <c r="L674" t="s">
        <v>281</v>
      </c>
      <c r="M674" t="s">
        <v>282</v>
      </c>
      <c r="N674">
        <v>113</v>
      </c>
      <c r="O674" t="s">
        <v>119</v>
      </c>
      <c r="P674">
        <v>11</v>
      </c>
      <c r="Q674" t="s">
        <v>95</v>
      </c>
      <c r="R674">
        <v>1</v>
      </c>
      <c r="S674" t="s">
        <v>96</v>
      </c>
      <c r="T674">
        <v>1</v>
      </c>
      <c r="U674" t="s">
        <v>97</v>
      </c>
      <c r="V674">
        <v>11</v>
      </c>
      <c r="W674" t="s">
        <v>97</v>
      </c>
      <c r="X674">
        <v>1</v>
      </c>
      <c r="Y674" t="s">
        <v>98</v>
      </c>
      <c r="Z674">
        <v>2019</v>
      </c>
      <c r="AA674">
        <v>12</v>
      </c>
      <c r="AB674">
        <v>2794410000</v>
      </c>
      <c r="AC674">
        <v>30</v>
      </c>
      <c r="AD674" t="s">
        <v>134</v>
      </c>
      <c r="AE674" t="s">
        <v>164</v>
      </c>
      <c r="AF674" t="s">
        <v>333</v>
      </c>
      <c r="AG674" t="s">
        <v>233</v>
      </c>
      <c r="AH674" t="s">
        <v>137</v>
      </c>
      <c r="AI674">
        <v>112</v>
      </c>
      <c r="AJ674">
        <v>111</v>
      </c>
      <c r="AK674">
        <v>111</v>
      </c>
      <c r="AL674">
        <v>111</v>
      </c>
      <c r="AM674">
        <v>111</v>
      </c>
      <c r="AN674">
        <v>112</v>
      </c>
      <c r="AO674">
        <v>111</v>
      </c>
      <c r="AP674">
        <v>120</v>
      </c>
      <c r="AQ674">
        <v>120</v>
      </c>
      <c r="AR674">
        <v>105</v>
      </c>
      <c r="AS674">
        <v>105</v>
      </c>
      <c r="AT674">
        <v>104</v>
      </c>
      <c r="AU674">
        <v>104</v>
      </c>
      <c r="AV674">
        <v>103</v>
      </c>
      <c r="AW674">
        <v>103</v>
      </c>
      <c r="AX674">
        <v>103</v>
      </c>
      <c r="AY674">
        <v>103</v>
      </c>
      <c r="AZ674">
        <v>103</v>
      </c>
      <c r="BA674">
        <v>104</v>
      </c>
      <c r="BB674">
        <v>112</v>
      </c>
      <c r="BC674">
        <v>104</v>
      </c>
      <c r="BD674">
        <v>113</v>
      </c>
      <c r="BE674">
        <v>104</v>
      </c>
      <c r="BF674">
        <v>104</v>
      </c>
      <c r="BG674">
        <v>104</v>
      </c>
      <c r="BH674">
        <v>104</v>
      </c>
      <c r="BI674">
        <v>104</v>
      </c>
      <c r="BJ674">
        <v>104</v>
      </c>
      <c r="BK674">
        <v>104</v>
      </c>
      <c r="BL674">
        <v>104</v>
      </c>
      <c r="BM674">
        <v>104</v>
      </c>
      <c r="BN674">
        <v>104</v>
      </c>
      <c r="BO674">
        <v>104</v>
      </c>
      <c r="BP674">
        <v>104</v>
      </c>
      <c r="BQ674">
        <v>103</v>
      </c>
      <c r="BR674">
        <v>104</v>
      </c>
      <c r="BS674">
        <v>104</v>
      </c>
      <c r="BT674">
        <v>108</v>
      </c>
      <c r="BU674">
        <v>108</v>
      </c>
      <c r="BV674">
        <v>108</v>
      </c>
      <c r="BW674">
        <v>107</v>
      </c>
      <c r="BX674">
        <v>107</v>
      </c>
      <c r="BY674">
        <v>107</v>
      </c>
      <c r="BZ674">
        <v>116</v>
      </c>
      <c r="CA674">
        <v>106.93181818181819</v>
      </c>
      <c r="CB674">
        <v>104</v>
      </c>
      <c r="CC674">
        <v>4.5207414871987952</v>
      </c>
      <c r="CD674">
        <v>4.2276859816524334E-2</v>
      </c>
      <c r="CE674">
        <v>103</v>
      </c>
      <c r="CF674">
        <v>120</v>
      </c>
      <c r="CG674">
        <v>17</v>
      </c>
      <c r="CH674">
        <v>4</v>
      </c>
      <c r="CI674">
        <v>4</v>
      </c>
    </row>
    <row r="675" spans="1:87" x14ac:dyDescent="0.25">
      <c r="A675">
        <v>956</v>
      </c>
      <c r="B675">
        <v>444153</v>
      </c>
      <c r="C675" t="s">
        <v>2240</v>
      </c>
      <c r="D675" t="s">
        <v>2241</v>
      </c>
      <c r="E675" t="s">
        <v>2242</v>
      </c>
      <c r="F675">
        <v>46.84</v>
      </c>
      <c r="G675" t="s">
        <v>2243</v>
      </c>
      <c r="H675">
        <v>46.8</v>
      </c>
      <c r="I675" t="s">
        <v>904</v>
      </c>
      <c r="J675">
        <v>46</v>
      </c>
      <c r="K675" t="s">
        <v>457</v>
      </c>
      <c r="L675" t="s">
        <v>281</v>
      </c>
      <c r="M675" t="s">
        <v>282</v>
      </c>
      <c r="N675">
        <v>113</v>
      </c>
      <c r="O675" t="s">
        <v>119</v>
      </c>
      <c r="P675">
        <v>11</v>
      </c>
      <c r="Q675" t="s">
        <v>95</v>
      </c>
      <c r="R675">
        <v>1</v>
      </c>
      <c r="S675" t="s">
        <v>96</v>
      </c>
      <c r="T675">
        <v>3</v>
      </c>
      <c r="U675" t="s">
        <v>554</v>
      </c>
      <c r="V675">
        <v>70</v>
      </c>
      <c r="W675" t="s">
        <v>267</v>
      </c>
      <c r="X675">
        <v>3</v>
      </c>
      <c r="Y675" t="s">
        <v>240</v>
      </c>
      <c r="Z675">
        <v>1993</v>
      </c>
      <c r="AA675">
        <v>140</v>
      </c>
      <c r="AB675">
        <v>10371830000</v>
      </c>
      <c r="AC675">
        <v>61</v>
      </c>
      <c r="AD675" t="s">
        <v>145</v>
      </c>
      <c r="AE675" t="s">
        <v>100</v>
      </c>
      <c r="AF675" t="s">
        <v>101</v>
      </c>
      <c r="AG675" t="s">
        <v>297</v>
      </c>
      <c r="AH675" t="s">
        <v>124</v>
      </c>
      <c r="AI675">
        <v>143</v>
      </c>
      <c r="AJ675">
        <v>146</v>
      </c>
      <c r="AK675">
        <v>144</v>
      </c>
      <c r="AL675">
        <v>147</v>
      </c>
      <c r="AM675">
        <v>147</v>
      </c>
      <c r="AN675">
        <v>147</v>
      </c>
      <c r="AO675">
        <v>144</v>
      </c>
      <c r="AP675">
        <v>144</v>
      </c>
      <c r="AQ675">
        <v>122</v>
      </c>
      <c r="AR675">
        <v>147</v>
      </c>
      <c r="AS675">
        <v>143</v>
      </c>
      <c r="AT675">
        <v>143</v>
      </c>
      <c r="AU675">
        <v>143</v>
      </c>
      <c r="AV675">
        <v>143</v>
      </c>
      <c r="AW675">
        <v>142</v>
      </c>
      <c r="AX675">
        <v>143</v>
      </c>
      <c r="AY675">
        <v>143</v>
      </c>
      <c r="AZ675">
        <v>145</v>
      </c>
      <c r="BA675">
        <v>147</v>
      </c>
      <c r="BB675">
        <v>147</v>
      </c>
      <c r="BC675">
        <v>149</v>
      </c>
      <c r="BD675">
        <v>147</v>
      </c>
      <c r="BE675">
        <v>139</v>
      </c>
      <c r="BF675">
        <v>142</v>
      </c>
      <c r="BG675">
        <v>143</v>
      </c>
      <c r="BH675">
        <v>143</v>
      </c>
      <c r="BI675">
        <v>131</v>
      </c>
      <c r="BJ675">
        <v>131</v>
      </c>
      <c r="BK675">
        <v>132</v>
      </c>
      <c r="BL675">
        <v>133</v>
      </c>
      <c r="BM675">
        <v>135</v>
      </c>
      <c r="BN675">
        <v>128</v>
      </c>
      <c r="BO675">
        <v>131</v>
      </c>
      <c r="BP675">
        <v>130</v>
      </c>
      <c r="BQ675">
        <v>127</v>
      </c>
      <c r="BR675">
        <v>130</v>
      </c>
      <c r="BS675">
        <v>130</v>
      </c>
      <c r="BT675">
        <v>123</v>
      </c>
      <c r="BU675">
        <v>119</v>
      </c>
      <c r="BV675">
        <v>119</v>
      </c>
      <c r="BW675">
        <v>120</v>
      </c>
      <c r="BX675">
        <v>88</v>
      </c>
      <c r="BY675">
        <v>87</v>
      </c>
      <c r="BZ675">
        <v>90</v>
      </c>
      <c r="CA675">
        <v>134.47727272727272</v>
      </c>
      <c r="CB675">
        <v>142.5</v>
      </c>
      <c r="CC675">
        <v>15.388743449260105</v>
      </c>
      <c r="CD675">
        <v>0.11443378600092016</v>
      </c>
      <c r="CE675">
        <v>87</v>
      </c>
      <c r="CF675">
        <v>149</v>
      </c>
      <c r="CG675">
        <v>62</v>
      </c>
      <c r="CH675">
        <v>-53</v>
      </c>
      <c r="CI675">
        <v>53</v>
      </c>
    </row>
    <row r="676" spans="1:87" x14ac:dyDescent="0.25">
      <c r="A676">
        <v>958</v>
      </c>
      <c r="B676">
        <v>444331</v>
      </c>
      <c r="C676" t="s">
        <v>2244</v>
      </c>
      <c r="D676" t="s">
        <v>2245</v>
      </c>
      <c r="E676" t="s">
        <v>2246</v>
      </c>
      <c r="F676">
        <v>47.75</v>
      </c>
      <c r="G676" t="s">
        <v>2247</v>
      </c>
      <c r="H676">
        <v>47.7</v>
      </c>
      <c r="I676" t="s">
        <v>279</v>
      </c>
      <c r="J676">
        <v>47</v>
      </c>
      <c r="K676" t="s">
        <v>280</v>
      </c>
      <c r="L676" t="s">
        <v>281</v>
      </c>
      <c r="M676" t="s">
        <v>282</v>
      </c>
      <c r="N676">
        <v>117</v>
      </c>
      <c r="O676" t="s">
        <v>376</v>
      </c>
      <c r="P676">
        <v>11</v>
      </c>
      <c r="Q676" t="s">
        <v>95</v>
      </c>
      <c r="R676">
        <v>1</v>
      </c>
      <c r="S676" t="s">
        <v>96</v>
      </c>
      <c r="T676">
        <v>9</v>
      </c>
      <c r="U676" t="s">
        <v>372</v>
      </c>
      <c r="V676">
        <v>60</v>
      </c>
      <c r="W676" t="s">
        <v>239</v>
      </c>
      <c r="X676">
        <v>3</v>
      </c>
      <c r="Y676" t="s">
        <v>240</v>
      </c>
      <c r="Z676">
        <v>2004</v>
      </c>
      <c r="AA676">
        <v>18</v>
      </c>
      <c r="AB676">
        <v>294220000</v>
      </c>
      <c r="AC676">
        <v>30</v>
      </c>
      <c r="AD676" t="s">
        <v>134</v>
      </c>
      <c r="AE676" t="s">
        <v>110</v>
      </c>
      <c r="AF676" t="s">
        <v>174</v>
      </c>
      <c r="AG676" t="s">
        <v>196</v>
      </c>
      <c r="AH676" t="s">
        <v>137</v>
      </c>
      <c r="AI676">
        <v>18</v>
      </c>
      <c r="AJ676">
        <v>18</v>
      </c>
      <c r="AK676">
        <v>18</v>
      </c>
      <c r="AL676">
        <v>18</v>
      </c>
      <c r="AM676">
        <v>18</v>
      </c>
      <c r="AN676">
        <v>18</v>
      </c>
      <c r="AO676">
        <v>18</v>
      </c>
      <c r="AP676">
        <v>18</v>
      </c>
      <c r="AQ676">
        <v>19</v>
      </c>
      <c r="AR676">
        <v>12</v>
      </c>
      <c r="AS676">
        <v>15</v>
      </c>
      <c r="AT676">
        <v>15</v>
      </c>
      <c r="AU676">
        <v>12</v>
      </c>
      <c r="AV676">
        <v>12</v>
      </c>
      <c r="AW676">
        <v>12</v>
      </c>
      <c r="AX676">
        <v>12</v>
      </c>
      <c r="AY676">
        <v>12</v>
      </c>
      <c r="AZ676">
        <v>12</v>
      </c>
      <c r="BA676">
        <v>12</v>
      </c>
      <c r="BB676">
        <v>15</v>
      </c>
      <c r="BC676">
        <v>12</v>
      </c>
      <c r="BD676">
        <v>12</v>
      </c>
      <c r="BE676">
        <v>11</v>
      </c>
      <c r="BF676">
        <v>12</v>
      </c>
      <c r="BG676">
        <v>12</v>
      </c>
      <c r="BH676">
        <v>12</v>
      </c>
      <c r="BI676">
        <v>12</v>
      </c>
      <c r="BJ676">
        <v>12</v>
      </c>
      <c r="BK676">
        <v>12</v>
      </c>
      <c r="BL676">
        <v>12</v>
      </c>
      <c r="BM676">
        <v>12</v>
      </c>
      <c r="BN676">
        <v>12</v>
      </c>
      <c r="BO676">
        <v>12</v>
      </c>
      <c r="BP676">
        <v>12</v>
      </c>
      <c r="BQ676">
        <v>12</v>
      </c>
      <c r="BR676">
        <v>12</v>
      </c>
      <c r="BS676">
        <v>12</v>
      </c>
      <c r="BT676">
        <v>12</v>
      </c>
      <c r="BU676">
        <v>12</v>
      </c>
      <c r="BV676">
        <v>12</v>
      </c>
      <c r="BW676">
        <v>12</v>
      </c>
      <c r="BX676">
        <v>12</v>
      </c>
      <c r="BY676">
        <v>12</v>
      </c>
      <c r="BZ676">
        <v>12</v>
      </c>
      <c r="CA676">
        <v>13.431818181818182</v>
      </c>
      <c r="CB676">
        <v>12</v>
      </c>
      <c r="CC676">
        <v>2.5279620183407352</v>
      </c>
      <c r="CD676">
        <v>0.1882069861370429</v>
      </c>
      <c r="CE676">
        <v>11</v>
      </c>
      <c r="CF676">
        <v>19</v>
      </c>
      <c r="CG676">
        <v>8</v>
      </c>
      <c r="CH676">
        <v>-6</v>
      </c>
      <c r="CI676">
        <v>6</v>
      </c>
    </row>
    <row r="677" spans="1:87" x14ac:dyDescent="0.25">
      <c r="A677">
        <v>959</v>
      </c>
      <c r="B677">
        <v>444385</v>
      </c>
      <c r="C677" t="s">
        <v>2248</v>
      </c>
      <c r="D677" t="s">
        <v>2249</v>
      </c>
      <c r="E677" t="s">
        <v>2250</v>
      </c>
      <c r="F677">
        <v>73.12</v>
      </c>
      <c r="G677" t="s">
        <v>114</v>
      </c>
      <c r="H677">
        <v>73.099999999999994</v>
      </c>
      <c r="I677" t="s">
        <v>115</v>
      </c>
      <c r="J677">
        <v>73</v>
      </c>
      <c r="K677" t="s">
        <v>116</v>
      </c>
      <c r="L677" t="s">
        <v>117</v>
      </c>
      <c r="M677" t="s">
        <v>118</v>
      </c>
      <c r="N677">
        <v>113</v>
      </c>
      <c r="O677" t="s">
        <v>119</v>
      </c>
      <c r="P677">
        <v>11</v>
      </c>
      <c r="Q677" t="s">
        <v>95</v>
      </c>
      <c r="R677">
        <v>1</v>
      </c>
      <c r="S677" t="s">
        <v>96</v>
      </c>
      <c r="T677">
        <v>1</v>
      </c>
      <c r="U677" t="s">
        <v>97</v>
      </c>
      <c r="V677">
        <v>11</v>
      </c>
      <c r="W677" t="s">
        <v>97</v>
      </c>
      <c r="X677">
        <v>1</v>
      </c>
      <c r="Y677" t="s">
        <v>98</v>
      </c>
      <c r="Z677">
        <v>2021</v>
      </c>
      <c r="AA677">
        <v>1</v>
      </c>
      <c r="AB677">
        <v>16340000</v>
      </c>
      <c r="AC677">
        <v>11</v>
      </c>
      <c r="AD677" t="s">
        <v>85</v>
      </c>
      <c r="AE677" t="s">
        <v>85</v>
      </c>
      <c r="AF677" t="s">
        <v>356</v>
      </c>
      <c r="AG677" t="s">
        <v>123</v>
      </c>
      <c r="AH677" t="s">
        <v>175</v>
      </c>
      <c r="AI677">
        <v>421</v>
      </c>
      <c r="AJ677">
        <v>426</v>
      </c>
      <c r="AK677">
        <v>435</v>
      </c>
      <c r="AL677">
        <v>427</v>
      </c>
      <c r="AM677">
        <v>423</v>
      </c>
      <c r="AN677">
        <v>412</v>
      </c>
      <c r="AO677">
        <v>407</v>
      </c>
      <c r="AP677">
        <v>430</v>
      </c>
      <c r="AQ677">
        <v>433</v>
      </c>
      <c r="AR677">
        <v>448</v>
      </c>
      <c r="AS677">
        <v>436</v>
      </c>
      <c r="AT677">
        <v>429</v>
      </c>
      <c r="AU677">
        <v>381</v>
      </c>
      <c r="AV677">
        <v>432</v>
      </c>
      <c r="AW677">
        <v>435</v>
      </c>
      <c r="AX677">
        <v>448</v>
      </c>
      <c r="AY677">
        <v>410</v>
      </c>
      <c r="AZ677">
        <v>438</v>
      </c>
      <c r="BA677">
        <v>416</v>
      </c>
      <c r="BB677">
        <v>417</v>
      </c>
      <c r="BC677">
        <v>442</v>
      </c>
      <c r="BD677">
        <v>424</v>
      </c>
      <c r="BE677">
        <v>432</v>
      </c>
      <c r="BF677">
        <v>441</v>
      </c>
      <c r="BG677">
        <v>429</v>
      </c>
      <c r="BH677">
        <v>433</v>
      </c>
      <c r="BI677">
        <v>427</v>
      </c>
      <c r="BJ677">
        <v>427</v>
      </c>
      <c r="BK677">
        <v>427</v>
      </c>
      <c r="BL677">
        <v>430</v>
      </c>
      <c r="BM677">
        <v>377</v>
      </c>
      <c r="BN677">
        <v>381</v>
      </c>
      <c r="BO677">
        <v>438</v>
      </c>
      <c r="BP677">
        <v>434</v>
      </c>
      <c r="BQ677">
        <v>426</v>
      </c>
      <c r="BR677">
        <v>415</v>
      </c>
      <c r="BS677">
        <v>428</v>
      </c>
      <c r="BT677">
        <v>429</v>
      </c>
      <c r="BU677">
        <v>442</v>
      </c>
      <c r="BV677">
        <v>427</v>
      </c>
      <c r="BW677">
        <v>419</v>
      </c>
      <c r="BX677">
        <v>424</v>
      </c>
      <c r="BY677">
        <v>429</v>
      </c>
      <c r="BZ677">
        <v>421</v>
      </c>
      <c r="CA677">
        <v>425.13636363636363</v>
      </c>
      <c r="CB677">
        <v>427.5</v>
      </c>
      <c r="CC677">
        <v>15.413058355326287</v>
      </c>
      <c r="CD677">
        <v>3.6254387235879218E-2</v>
      </c>
      <c r="CE677">
        <v>377</v>
      </c>
      <c r="CF677">
        <v>448</v>
      </c>
      <c r="CG677">
        <v>71</v>
      </c>
      <c r="CH677">
        <v>0</v>
      </c>
      <c r="CI677">
        <v>0</v>
      </c>
    </row>
    <row r="678" spans="1:87" x14ac:dyDescent="0.25">
      <c r="A678">
        <v>961</v>
      </c>
      <c r="B678">
        <v>444419</v>
      </c>
      <c r="C678" t="s">
        <v>2251</v>
      </c>
      <c r="D678" t="s">
        <v>2252</v>
      </c>
      <c r="E678" t="s">
        <v>2253</v>
      </c>
      <c r="F678">
        <v>47.12</v>
      </c>
      <c r="G678" t="s">
        <v>883</v>
      </c>
      <c r="H678">
        <v>47.1</v>
      </c>
      <c r="I678" t="s">
        <v>574</v>
      </c>
      <c r="J678">
        <v>47</v>
      </c>
      <c r="K678" t="s">
        <v>280</v>
      </c>
      <c r="L678" t="s">
        <v>281</v>
      </c>
      <c r="M678" t="s">
        <v>282</v>
      </c>
      <c r="N678">
        <v>231</v>
      </c>
      <c r="O678" t="s">
        <v>353</v>
      </c>
      <c r="P678">
        <v>23</v>
      </c>
      <c r="Q678" t="s">
        <v>354</v>
      </c>
      <c r="R678">
        <v>2</v>
      </c>
      <c r="S678" t="s">
        <v>355</v>
      </c>
      <c r="T678">
        <v>3</v>
      </c>
      <c r="U678" t="s">
        <v>554</v>
      </c>
      <c r="V678">
        <v>70</v>
      </c>
      <c r="W678" t="s">
        <v>267</v>
      </c>
      <c r="X678">
        <v>3</v>
      </c>
      <c r="Y678" t="s">
        <v>240</v>
      </c>
      <c r="Z678">
        <v>2013</v>
      </c>
      <c r="AA678">
        <v>7</v>
      </c>
      <c r="AB678">
        <v>1119300000</v>
      </c>
      <c r="AC678">
        <v>22</v>
      </c>
      <c r="AD678" t="s">
        <v>195</v>
      </c>
      <c r="AE678" t="s">
        <v>158</v>
      </c>
      <c r="AF678" t="s">
        <v>183</v>
      </c>
      <c r="AG678" t="s">
        <v>102</v>
      </c>
      <c r="AH678" t="s">
        <v>137</v>
      </c>
      <c r="AI678">
        <v>130</v>
      </c>
      <c r="AJ678">
        <v>130</v>
      </c>
      <c r="AK678">
        <v>130</v>
      </c>
      <c r="AL678">
        <v>94</v>
      </c>
      <c r="AM678">
        <v>95</v>
      </c>
      <c r="AN678">
        <v>94</v>
      </c>
      <c r="AO678">
        <v>94</v>
      </c>
      <c r="AP678">
        <v>100</v>
      </c>
      <c r="AQ678">
        <v>93</v>
      </c>
      <c r="AR678">
        <v>83</v>
      </c>
      <c r="AS678">
        <v>82</v>
      </c>
      <c r="AT678">
        <v>82</v>
      </c>
      <c r="AU678">
        <v>84</v>
      </c>
      <c r="AV678">
        <v>83</v>
      </c>
      <c r="AW678">
        <v>81</v>
      </c>
      <c r="AX678">
        <v>83</v>
      </c>
      <c r="AY678">
        <v>84</v>
      </c>
      <c r="AZ678">
        <v>84</v>
      </c>
      <c r="BA678">
        <v>84</v>
      </c>
      <c r="BB678">
        <v>73</v>
      </c>
      <c r="BC678">
        <v>71</v>
      </c>
      <c r="BD678">
        <v>71</v>
      </c>
      <c r="BE678">
        <v>71</v>
      </c>
      <c r="BF678">
        <v>72</v>
      </c>
      <c r="BG678">
        <v>72</v>
      </c>
      <c r="BH678">
        <v>72</v>
      </c>
      <c r="BI678">
        <v>73</v>
      </c>
      <c r="BJ678">
        <v>71</v>
      </c>
      <c r="BK678">
        <v>71</v>
      </c>
      <c r="BL678">
        <v>71</v>
      </c>
      <c r="BM678">
        <v>71</v>
      </c>
      <c r="BN678">
        <v>68</v>
      </c>
      <c r="BO678">
        <v>72</v>
      </c>
      <c r="BP678">
        <v>71</v>
      </c>
      <c r="BQ678">
        <v>71</v>
      </c>
      <c r="BR678">
        <v>72</v>
      </c>
      <c r="BS678">
        <v>72</v>
      </c>
      <c r="BT678">
        <v>73</v>
      </c>
      <c r="BU678">
        <v>72</v>
      </c>
      <c r="BV678">
        <v>73</v>
      </c>
      <c r="BW678">
        <v>72</v>
      </c>
      <c r="BX678">
        <v>72</v>
      </c>
      <c r="BY678">
        <v>71</v>
      </c>
      <c r="BZ678">
        <v>72</v>
      </c>
      <c r="CA678">
        <v>81.363636363636374</v>
      </c>
      <c r="CB678">
        <v>73</v>
      </c>
      <c r="CC678">
        <v>15.767335840039696</v>
      </c>
      <c r="CD678">
        <v>0.1937884851848454</v>
      </c>
      <c r="CE678">
        <v>68</v>
      </c>
      <c r="CF678">
        <v>130</v>
      </c>
      <c r="CG678">
        <v>62</v>
      </c>
      <c r="CH678">
        <v>-58</v>
      </c>
      <c r="CI678">
        <v>58</v>
      </c>
    </row>
    <row r="679" spans="1:87" x14ac:dyDescent="0.25">
      <c r="A679">
        <v>962</v>
      </c>
      <c r="B679">
        <v>444429</v>
      </c>
      <c r="C679" t="s">
        <v>2254</v>
      </c>
      <c r="D679" t="s">
        <v>2255</v>
      </c>
      <c r="E679" t="s">
        <v>2256</v>
      </c>
      <c r="F679">
        <v>10.71</v>
      </c>
      <c r="G679" t="s">
        <v>2257</v>
      </c>
      <c r="H679">
        <v>10.7</v>
      </c>
      <c r="I679" t="s">
        <v>2258</v>
      </c>
      <c r="J679">
        <v>10</v>
      </c>
      <c r="K679" t="s">
        <v>2259</v>
      </c>
      <c r="L679" t="s">
        <v>100</v>
      </c>
      <c r="M679" t="s">
        <v>1034</v>
      </c>
      <c r="N679">
        <v>113</v>
      </c>
      <c r="O679" t="s">
        <v>119</v>
      </c>
      <c r="P679">
        <v>11</v>
      </c>
      <c r="Q679" t="s">
        <v>95</v>
      </c>
      <c r="R679">
        <v>1</v>
      </c>
      <c r="S679" t="s">
        <v>96</v>
      </c>
      <c r="T679">
        <v>8</v>
      </c>
      <c r="U679" t="s">
        <v>964</v>
      </c>
      <c r="V679">
        <v>30</v>
      </c>
      <c r="W679" t="s">
        <v>273</v>
      </c>
      <c r="X679">
        <v>2</v>
      </c>
      <c r="Y679" t="s">
        <v>255</v>
      </c>
      <c r="Z679">
        <v>2001</v>
      </c>
      <c r="AA679">
        <v>248</v>
      </c>
      <c r="AB679">
        <v>6831110000</v>
      </c>
      <c r="AC679">
        <v>70</v>
      </c>
      <c r="AD679" t="s">
        <v>287</v>
      </c>
      <c r="AE679" t="s">
        <v>155</v>
      </c>
      <c r="AF679" t="s">
        <v>156</v>
      </c>
      <c r="AG679" t="s">
        <v>196</v>
      </c>
      <c r="AH679" t="s">
        <v>124</v>
      </c>
      <c r="AI679">
        <v>15</v>
      </c>
      <c r="AJ679">
        <v>15</v>
      </c>
      <c r="AK679">
        <v>15</v>
      </c>
      <c r="AL679">
        <v>15</v>
      </c>
      <c r="AM679">
        <v>15</v>
      </c>
      <c r="AN679">
        <v>15</v>
      </c>
      <c r="AO679">
        <v>15</v>
      </c>
      <c r="AP679">
        <v>15</v>
      </c>
      <c r="AQ679">
        <v>15</v>
      </c>
      <c r="AR679">
        <v>15</v>
      </c>
      <c r="AS679">
        <v>15</v>
      </c>
      <c r="AT679">
        <v>15</v>
      </c>
      <c r="AU679">
        <v>15</v>
      </c>
      <c r="AV679">
        <v>15</v>
      </c>
      <c r="AW679">
        <v>15</v>
      </c>
      <c r="AX679">
        <v>15</v>
      </c>
      <c r="AY679">
        <v>15</v>
      </c>
      <c r="AZ679">
        <v>15</v>
      </c>
      <c r="BA679">
        <v>15</v>
      </c>
      <c r="BB679">
        <v>15</v>
      </c>
      <c r="BC679">
        <v>15</v>
      </c>
      <c r="BD679">
        <v>15</v>
      </c>
      <c r="BE679">
        <v>15</v>
      </c>
      <c r="BF679">
        <v>15</v>
      </c>
      <c r="BG679">
        <v>15</v>
      </c>
      <c r="BH679">
        <v>15</v>
      </c>
      <c r="BI679">
        <v>15</v>
      </c>
      <c r="BJ679">
        <v>15</v>
      </c>
      <c r="BK679">
        <v>15</v>
      </c>
      <c r="BL679">
        <v>15</v>
      </c>
      <c r="BM679">
        <v>15</v>
      </c>
      <c r="BN679">
        <v>15</v>
      </c>
      <c r="BO679">
        <v>15</v>
      </c>
      <c r="BP679">
        <v>15</v>
      </c>
      <c r="BQ679">
        <v>15</v>
      </c>
      <c r="BR679">
        <v>15</v>
      </c>
      <c r="BS679">
        <v>15</v>
      </c>
      <c r="BT679">
        <v>26</v>
      </c>
      <c r="BU679">
        <v>26</v>
      </c>
      <c r="BV679">
        <v>26</v>
      </c>
      <c r="BW679">
        <v>26</v>
      </c>
      <c r="BX679">
        <v>26</v>
      </c>
      <c r="BY679">
        <v>26</v>
      </c>
      <c r="BZ679">
        <v>26</v>
      </c>
      <c r="CA679">
        <v>16.75</v>
      </c>
      <c r="CB679">
        <v>15</v>
      </c>
      <c r="CC679">
        <v>4.0698837192691508</v>
      </c>
      <c r="CD679">
        <v>0.24297813249368064</v>
      </c>
      <c r="CE679">
        <v>15</v>
      </c>
      <c r="CF679">
        <v>26</v>
      </c>
      <c r="CG679">
        <v>11</v>
      </c>
      <c r="CH679">
        <v>11</v>
      </c>
      <c r="CI679">
        <v>11</v>
      </c>
    </row>
    <row r="680" spans="1:87" x14ac:dyDescent="0.25">
      <c r="A680">
        <v>967</v>
      </c>
      <c r="B680">
        <v>448701</v>
      </c>
      <c r="C680" t="s">
        <v>2260</v>
      </c>
      <c r="D680" t="s">
        <v>2261</v>
      </c>
      <c r="E680" t="s">
        <v>2262</v>
      </c>
      <c r="F680">
        <v>60.39</v>
      </c>
      <c r="G680" t="s">
        <v>152</v>
      </c>
      <c r="H680">
        <v>60.3</v>
      </c>
      <c r="I680" t="s">
        <v>153</v>
      </c>
      <c r="J680">
        <v>60</v>
      </c>
      <c r="K680" t="s">
        <v>154</v>
      </c>
      <c r="L680" t="s">
        <v>92</v>
      </c>
      <c r="M680" t="s">
        <v>93</v>
      </c>
      <c r="N680">
        <v>113</v>
      </c>
      <c r="O680" t="s">
        <v>119</v>
      </c>
      <c r="P680">
        <v>11</v>
      </c>
      <c r="Q680" t="s">
        <v>95</v>
      </c>
      <c r="R680">
        <v>1</v>
      </c>
      <c r="S680" t="s">
        <v>96</v>
      </c>
      <c r="T680">
        <v>1</v>
      </c>
      <c r="U680" t="s">
        <v>97</v>
      </c>
      <c r="V680">
        <v>11</v>
      </c>
      <c r="W680" t="s">
        <v>97</v>
      </c>
      <c r="X680">
        <v>1</v>
      </c>
      <c r="Y680" t="s">
        <v>98</v>
      </c>
      <c r="Z680">
        <v>2015</v>
      </c>
      <c r="AA680">
        <v>5</v>
      </c>
      <c r="AB680">
        <v>278490000</v>
      </c>
      <c r="AC680">
        <v>22</v>
      </c>
      <c r="AD680" t="s">
        <v>195</v>
      </c>
      <c r="AE680" t="s">
        <v>110</v>
      </c>
      <c r="AF680" t="s">
        <v>174</v>
      </c>
      <c r="AG680" t="s">
        <v>102</v>
      </c>
      <c r="AH680" t="s">
        <v>175</v>
      </c>
      <c r="AI680">
        <v>64</v>
      </c>
      <c r="AJ680">
        <v>64</v>
      </c>
      <c r="AK680">
        <v>64</v>
      </c>
      <c r="AL680">
        <v>64</v>
      </c>
      <c r="AM680">
        <v>64</v>
      </c>
      <c r="AN680">
        <v>64</v>
      </c>
      <c r="AO680">
        <v>64</v>
      </c>
      <c r="AP680">
        <v>64</v>
      </c>
      <c r="AQ680">
        <v>64</v>
      </c>
      <c r="AR680">
        <v>64</v>
      </c>
      <c r="AS680">
        <v>64</v>
      </c>
      <c r="AT680">
        <v>64</v>
      </c>
      <c r="AU680">
        <v>64</v>
      </c>
      <c r="AV680">
        <v>64</v>
      </c>
      <c r="AW680">
        <v>64</v>
      </c>
      <c r="AX680">
        <v>64</v>
      </c>
      <c r="AY680">
        <v>64</v>
      </c>
      <c r="AZ680">
        <v>64</v>
      </c>
      <c r="BA680">
        <v>64</v>
      </c>
      <c r="BB680">
        <v>64</v>
      </c>
      <c r="BC680">
        <v>64</v>
      </c>
      <c r="BD680">
        <v>64</v>
      </c>
      <c r="BE680">
        <v>64</v>
      </c>
      <c r="BF680">
        <v>64</v>
      </c>
      <c r="BG680">
        <v>60</v>
      </c>
      <c r="BH680">
        <v>60</v>
      </c>
      <c r="BI680">
        <v>60</v>
      </c>
      <c r="BJ680">
        <v>60</v>
      </c>
      <c r="BK680">
        <v>60</v>
      </c>
      <c r="BL680">
        <v>60</v>
      </c>
      <c r="BM680">
        <v>60</v>
      </c>
      <c r="BN680">
        <v>60</v>
      </c>
      <c r="BO680">
        <v>60</v>
      </c>
      <c r="BP680">
        <v>60</v>
      </c>
      <c r="BQ680">
        <v>60</v>
      </c>
      <c r="BR680">
        <v>60</v>
      </c>
      <c r="BS680">
        <v>60</v>
      </c>
      <c r="BT680">
        <v>60</v>
      </c>
      <c r="BU680">
        <v>60</v>
      </c>
      <c r="BV680">
        <v>60</v>
      </c>
      <c r="BW680">
        <v>59</v>
      </c>
      <c r="BX680">
        <v>17</v>
      </c>
      <c r="BY680">
        <v>17</v>
      </c>
      <c r="BZ680">
        <v>17</v>
      </c>
      <c r="CA680">
        <v>59.227272727272727</v>
      </c>
      <c r="CB680">
        <v>64</v>
      </c>
      <c r="CC680">
        <v>11.719321427223834</v>
      </c>
      <c r="CD680">
        <v>0.19787035410508391</v>
      </c>
      <c r="CE680">
        <v>17</v>
      </c>
      <c r="CF680">
        <v>64</v>
      </c>
      <c r="CG680">
        <v>47</v>
      </c>
      <c r="CH680">
        <v>-47</v>
      </c>
      <c r="CI680">
        <v>47</v>
      </c>
    </row>
    <row r="681" spans="1:87" x14ac:dyDescent="0.25">
      <c r="A681">
        <v>968</v>
      </c>
      <c r="B681">
        <v>449000</v>
      </c>
      <c r="C681" t="s">
        <v>2263</v>
      </c>
      <c r="D681" t="s">
        <v>2264</v>
      </c>
      <c r="E681" t="s">
        <v>2265</v>
      </c>
      <c r="F681">
        <v>46.42</v>
      </c>
      <c r="G681" t="s">
        <v>896</v>
      </c>
      <c r="H681">
        <v>46.4</v>
      </c>
      <c r="I681" t="s">
        <v>677</v>
      </c>
      <c r="J681">
        <v>46</v>
      </c>
      <c r="K681" t="s">
        <v>457</v>
      </c>
      <c r="L681" t="s">
        <v>281</v>
      </c>
      <c r="M681" t="s">
        <v>282</v>
      </c>
      <c r="N681">
        <v>113</v>
      </c>
      <c r="O681" t="s">
        <v>119</v>
      </c>
      <c r="P681">
        <v>11</v>
      </c>
      <c r="Q681" t="s">
        <v>95</v>
      </c>
      <c r="R681">
        <v>1</v>
      </c>
      <c r="S681" t="s">
        <v>96</v>
      </c>
      <c r="T681">
        <v>1</v>
      </c>
      <c r="U681" t="s">
        <v>97</v>
      </c>
      <c r="V681">
        <v>11</v>
      </c>
      <c r="W681" t="s">
        <v>97</v>
      </c>
      <c r="X681">
        <v>1</v>
      </c>
      <c r="Y681" t="s">
        <v>98</v>
      </c>
      <c r="Z681">
        <v>2004</v>
      </c>
      <c r="AA681">
        <v>41</v>
      </c>
      <c r="AB681">
        <v>1964440000</v>
      </c>
      <c r="AC681">
        <v>40</v>
      </c>
      <c r="AD681" t="s">
        <v>283</v>
      </c>
      <c r="AE681" t="s">
        <v>158</v>
      </c>
      <c r="AF681" t="s">
        <v>183</v>
      </c>
      <c r="AG681" t="s">
        <v>196</v>
      </c>
      <c r="AH681" t="s">
        <v>137</v>
      </c>
      <c r="AI681">
        <v>127</v>
      </c>
      <c r="AJ681">
        <v>125</v>
      </c>
      <c r="AK681">
        <v>124</v>
      </c>
      <c r="AL681">
        <v>123</v>
      </c>
      <c r="AM681">
        <v>123</v>
      </c>
      <c r="AN681">
        <v>126</v>
      </c>
      <c r="AO681">
        <v>124</v>
      </c>
      <c r="AP681">
        <v>126</v>
      </c>
      <c r="AQ681">
        <v>126</v>
      </c>
      <c r="AR681">
        <v>126</v>
      </c>
      <c r="AS681">
        <v>125</v>
      </c>
      <c r="AT681">
        <v>125</v>
      </c>
      <c r="AU681">
        <v>125</v>
      </c>
      <c r="AV681">
        <v>125</v>
      </c>
      <c r="AW681">
        <v>125</v>
      </c>
      <c r="AX681">
        <v>125</v>
      </c>
      <c r="AY681">
        <v>125</v>
      </c>
      <c r="AZ681">
        <v>124</v>
      </c>
      <c r="BA681">
        <v>124</v>
      </c>
      <c r="BB681">
        <v>124</v>
      </c>
      <c r="BC681">
        <v>124</v>
      </c>
      <c r="BD681">
        <v>123</v>
      </c>
      <c r="BE681">
        <v>123</v>
      </c>
      <c r="BF681">
        <v>123</v>
      </c>
      <c r="BG681">
        <v>123</v>
      </c>
      <c r="BH681">
        <v>124</v>
      </c>
      <c r="BI681">
        <v>124</v>
      </c>
      <c r="BJ681">
        <v>124</v>
      </c>
      <c r="BK681">
        <v>124</v>
      </c>
      <c r="BL681">
        <v>124</v>
      </c>
      <c r="BM681">
        <v>124</v>
      </c>
      <c r="BN681">
        <v>124</v>
      </c>
      <c r="BO681">
        <v>124</v>
      </c>
      <c r="BP681">
        <v>123</v>
      </c>
      <c r="BQ681">
        <v>123</v>
      </c>
      <c r="BR681">
        <v>124</v>
      </c>
      <c r="BS681">
        <v>124</v>
      </c>
      <c r="BT681">
        <v>127</v>
      </c>
      <c r="BU681">
        <v>127</v>
      </c>
      <c r="BV681">
        <v>126</v>
      </c>
      <c r="BW681">
        <v>126</v>
      </c>
      <c r="BX681">
        <v>126</v>
      </c>
      <c r="BY681">
        <v>126</v>
      </c>
      <c r="BZ681">
        <v>126</v>
      </c>
      <c r="CA681">
        <v>124.61363636363636</v>
      </c>
      <c r="CB681">
        <v>124</v>
      </c>
      <c r="CC681">
        <v>1.2049492721332218</v>
      </c>
      <c r="CD681">
        <v>9.6694816658511318E-3</v>
      </c>
      <c r="CE681">
        <v>123</v>
      </c>
      <c r="CF681">
        <v>127</v>
      </c>
      <c r="CG681">
        <v>4</v>
      </c>
      <c r="CH681">
        <v>-1</v>
      </c>
      <c r="CI681">
        <v>1</v>
      </c>
    </row>
    <row r="682" spans="1:87" x14ac:dyDescent="0.25">
      <c r="A682">
        <v>969</v>
      </c>
      <c r="B682">
        <v>450553</v>
      </c>
      <c r="C682" t="s">
        <v>2266</v>
      </c>
      <c r="D682" t="s">
        <v>2267</v>
      </c>
      <c r="E682" t="s">
        <v>2268</v>
      </c>
      <c r="F682">
        <v>84.13</v>
      </c>
      <c r="G682" t="s">
        <v>1105</v>
      </c>
      <c r="H682">
        <v>84.1</v>
      </c>
      <c r="I682" t="s">
        <v>338</v>
      </c>
      <c r="J682">
        <v>84</v>
      </c>
      <c r="K682" t="s">
        <v>339</v>
      </c>
      <c r="L682" t="s">
        <v>340</v>
      </c>
      <c r="M682" t="s">
        <v>341</v>
      </c>
      <c r="N682">
        <v>311</v>
      </c>
      <c r="O682" t="s">
        <v>613</v>
      </c>
      <c r="P682">
        <v>31</v>
      </c>
      <c r="Q682" t="s">
        <v>205</v>
      </c>
      <c r="R682">
        <v>3</v>
      </c>
      <c r="S682" t="s">
        <v>206</v>
      </c>
      <c r="T682">
        <v>1</v>
      </c>
      <c r="U682" t="s">
        <v>97</v>
      </c>
      <c r="V682">
        <v>11</v>
      </c>
      <c r="W682" t="s">
        <v>97</v>
      </c>
      <c r="X682">
        <v>1</v>
      </c>
      <c r="Y682" t="s">
        <v>98</v>
      </c>
      <c r="Z682">
        <v>1990</v>
      </c>
      <c r="AC682">
        <v>0</v>
      </c>
      <c r="AD682" t="s">
        <v>147</v>
      </c>
      <c r="AE682" t="s">
        <v>146</v>
      </c>
      <c r="AF682" t="s">
        <v>147</v>
      </c>
      <c r="AG682" t="s">
        <v>163</v>
      </c>
      <c r="AH682" t="s">
        <v>144</v>
      </c>
      <c r="AI682">
        <v>13</v>
      </c>
      <c r="AJ682">
        <v>13</v>
      </c>
      <c r="AK682">
        <v>13</v>
      </c>
      <c r="AL682">
        <v>13</v>
      </c>
      <c r="AM682">
        <v>13</v>
      </c>
      <c r="AN682">
        <v>13</v>
      </c>
      <c r="AO682">
        <v>13</v>
      </c>
      <c r="AP682">
        <v>13</v>
      </c>
      <c r="AQ682">
        <v>13</v>
      </c>
      <c r="AR682">
        <v>13</v>
      </c>
      <c r="AS682">
        <v>13</v>
      </c>
      <c r="AT682">
        <v>13</v>
      </c>
      <c r="AU682">
        <v>13</v>
      </c>
      <c r="AV682">
        <v>13</v>
      </c>
      <c r="AW682">
        <v>13</v>
      </c>
      <c r="AX682">
        <v>13</v>
      </c>
      <c r="AY682">
        <v>13</v>
      </c>
      <c r="AZ682">
        <v>13</v>
      </c>
      <c r="BA682">
        <v>13</v>
      </c>
      <c r="BB682">
        <v>13</v>
      </c>
      <c r="BC682">
        <v>13</v>
      </c>
      <c r="BD682">
        <v>13</v>
      </c>
      <c r="BE682">
        <v>13</v>
      </c>
      <c r="BF682">
        <v>13</v>
      </c>
      <c r="BG682">
        <v>13</v>
      </c>
      <c r="BH682">
        <v>13</v>
      </c>
      <c r="BI682">
        <v>13</v>
      </c>
      <c r="BJ682">
        <v>13</v>
      </c>
      <c r="BK682">
        <v>13</v>
      </c>
      <c r="BL682">
        <v>13</v>
      </c>
      <c r="BM682">
        <v>13</v>
      </c>
      <c r="BN682">
        <v>13</v>
      </c>
      <c r="BO682">
        <v>13</v>
      </c>
      <c r="BP682">
        <v>13</v>
      </c>
      <c r="BQ682">
        <v>13</v>
      </c>
      <c r="BR682">
        <v>13</v>
      </c>
      <c r="BS682">
        <v>13</v>
      </c>
      <c r="BT682">
        <v>13</v>
      </c>
      <c r="BU682">
        <v>13</v>
      </c>
      <c r="BV682">
        <v>13</v>
      </c>
      <c r="BW682">
        <v>13</v>
      </c>
      <c r="BX682">
        <v>13</v>
      </c>
      <c r="BY682">
        <v>13</v>
      </c>
      <c r="BZ682">
        <v>13</v>
      </c>
      <c r="CA682">
        <v>13</v>
      </c>
      <c r="CB682">
        <v>13</v>
      </c>
      <c r="CC682">
        <v>0</v>
      </c>
      <c r="CD682">
        <v>0</v>
      </c>
      <c r="CE682">
        <v>13</v>
      </c>
      <c r="CF682">
        <v>13</v>
      </c>
      <c r="CG682">
        <v>0</v>
      </c>
      <c r="CH682">
        <v>0</v>
      </c>
      <c r="CI682">
        <v>0</v>
      </c>
    </row>
    <row r="683" spans="1:87" x14ac:dyDescent="0.25">
      <c r="A683">
        <v>971</v>
      </c>
      <c r="B683">
        <v>450684</v>
      </c>
      <c r="C683" t="s">
        <v>2269</v>
      </c>
      <c r="D683" t="s">
        <v>2270</v>
      </c>
      <c r="E683" t="s">
        <v>2271</v>
      </c>
      <c r="F683">
        <v>73.12</v>
      </c>
      <c r="G683" t="s">
        <v>114</v>
      </c>
      <c r="H683">
        <v>73.099999999999994</v>
      </c>
      <c r="I683" t="s">
        <v>115</v>
      </c>
      <c r="J683">
        <v>73</v>
      </c>
      <c r="K683" t="s">
        <v>116</v>
      </c>
      <c r="L683" t="s">
        <v>117</v>
      </c>
      <c r="M683" t="s">
        <v>118</v>
      </c>
      <c r="N683">
        <v>113</v>
      </c>
      <c r="O683" t="s">
        <v>119</v>
      </c>
      <c r="P683">
        <v>11</v>
      </c>
      <c r="Q683" t="s">
        <v>95</v>
      </c>
      <c r="R683">
        <v>1</v>
      </c>
      <c r="S683" t="s">
        <v>96</v>
      </c>
      <c r="T683">
        <v>13</v>
      </c>
      <c r="U683" t="s">
        <v>133</v>
      </c>
      <c r="V683">
        <v>12</v>
      </c>
      <c r="W683" t="s">
        <v>133</v>
      </c>
      <c r="X683">
        <v>1</v>
      </c>
      <c r="Y683" t="s">
        <v>98</v>
      </c>
      <c r="Z683">
        <v>2020</v>
      </c>
      <c r="AA683">
        <v>4</v>
      </c>
      <c r="AB683">
        <v>507920000</v>
      </c>
      <c r="AC683">
        <v>15</v>
      </c>
      <c r="AD683" t="s">
        <v>173</v>
      </c>
      <c r="AE683" t="s">
        <v>121</v>
      </c>
      <c r="AF683" t="s">
        <v>122</v>
      </c>
      <c r="AG683" t="s">
        <v>233</v>
      </c>
      <c r="AH683" t="s">
        <v>175</v>
      </c>
      <c r="AI683">
        <v>16</v>
      </c>
      <c r="AJ683">
        <v>16</v>
      </c>
      <c r="AK683">
        <v>16</v>
      </c>
      <c r="AL683">
        <v>16</v>
      </c>
      <c r="AM683">
        <v>18</v>
      </c>
      <c r="AN683">
        <v>18</v>
      </c>
      <c r="AO683">
        <v>16</v>
      </c>
      <c r="AP683">
        <v>16</v>
      </c>
      <c r="AQ683">
        <v>16</v>
      </c>
      <c r="AR683">
        <v>16</v>
      </c>
      <c r="AS683">
        <v>16</v>
      </c>
      <c r="AT683">
        <v>16</v>
      </c>
      <c r="AU683">
        <v>16</v>
      </c>
      <c r="AV683">
        <v>16</v>
      </c>
      <c r="AW683">
        <v>16</v>
      </c>
      <c r="AX683">
        <v>16</v>
      </c>
      <c r="AY683">
        <v>16</v>
      </c>
      <c r="AZ683">
        <v>16</v>
      </c>
      <c r="BA683">
        <v>16</v>
      </c>
      <c r="BB683">
        <v>16</v>
      </c>
      <c r="BC683">
        <v>16</v>
      </c>
      <c r="BD683">
        <v>16</v>
      </c>
      <c r="BE683">
        <v>16</v>
      </c>
      <c r="BF683">
        <v>16</v>
      </c>
      <c r="BG683">
        <v>16</v>
      </c>
      <c r="BH683">
        <v>16</v>
      </c>
      <c r="BI683">
        <v>16</v>
      </c>
      <c r="BJ683">
        <v>16</v>
      </c>
      <c r="BK683">
        <v>16</v>
      </c>
      <c r="BL683">
        <v>16</v>
      </c>
      <c r="BM683">
        <v>16</v>
      </c>
      <c r="BN683">
        <v>16</v>
      </c>
      <c r="BO683">
        <v>16</v>
      </c>
      <c r="BP683">
        <v>16</v>
      </c>
      <c r="BQ683">
        <v>16</v>
      </c>
      <c r="BR683">
        <v>16</v>
      </c>
      <c r="BS683">
        <v>16</v>
      </c>
      <c r="BT683">
        <v>16</v>
      </c>
      <c r="BU683">
        <v>16</v>
      </c>
      <c r="BV683">
        <v>16</v>
      </c>
      <c r="BW683">
        <v>16</v>
      </c>
      <c r="BX683">
        <v>16</v>
      </c>
      <c r="BY683">
        <v>16</v>
      </c>
      <c r="BZ683">
        <v>16</v>
      </c>
      <c r="CA683">
        <v>16.09090909090909</v>
      </c>
      <c r="CB683">
        <v>16</v>
      </c>
      <c r="CC683">
        <v>0.42141410988297029</v>
      </c>
      <c r="CD683">
        <v>2.6189577450354086E-2</v>
      </c>
      <c r="CE683">
        <v>16</v>
      </c>
      <c r="CF683">
        <v>18</v>
      </c>
      <c r="CG683">
        <v>2</v>
      </c>
      <c r="CH683">
        <v>0</v>
      </c>
      <c r="CI683">
        <v>0</v>
      </c>
    </row>
    <row r="684" spans="1:87" x14ac:dyDescent="0.25">
      <c r="A684">
        <v>972</v>
      </c>
      <c r="B684">
        <v>450722</v>
      </c>
      <c r="C684" t="s">
        <v>2272</v>
      </c>
      <c r="D684" t="s">
        <v>2273</v>
      </c>
      <c r="E684" t="s">
        <v>2274</v>
      </c>
      <c r="F684">
        <v>14.21</v>
      </c>
      <c r="G684" t="s">
        <v>2275</v>
      </c>
      <c r="H684">
        <v>14.2</v>
      </c>
      <c r="I684" t="s">
        <v>2276</v>
      </c>
      <c r="J684">
        <v>14</v>
      </c>
      <c r="K684" t="s">
        <v>2277</v>
      </c>
      <c r="L684" t="s">
        <v>100</v>
      </c>
      <c r="M684" t="s">
        <v>1034</v>
      </c>
      <c r="N684">
        <v>113</v>
      </c>
      <c r="O684" t="s">
        <v>119</v>
      </c>
      <c r="P684">
        <v>11</v>
      </c>
      <c r="Q684" t="s">
        <v>95</v>
      </c>
      <c r="R684">
        <v>1</v>
      </c>
      <c r="S684" t="s">
        <v>96</v>
      </c>
      <c r="T684">
        <v>3</v>
      </c>
      <c r="U684" t="s">
        <v>554</v>
      </c>
      <c r="V684">
        <v>70</v>
      </c>
      <c r="W684" t="s">
        <v>267</v>
      </c>
      <c r="X684">
        <v>3</v>
      </c>
      <c r="Y684" t="s">
        <v>240</v>
      </c>
      <c r="Z684">
        <v>2014</v>
      </c>
      <c r="AA684">
        <v>20</v>
      </c>
      <c r="AB684">
        <v>814860000</v>
      </c>
      <c r="AC684">
        <v>40</v>
      </c>
      <c r="AD684" t="s">
        <v>283</v>
      </c>
      <c r="AE684" t="s">
        <v>148</v>
      </c>
      <c r="AF684" t="s">
        <v>405</v>
      </c>
      <c r="AG684" t="s">
        <v>102</v>
      </c>
      <c r="AH684" t="s">
        <v>137</v>
      </c>
      <c r="AI684">
        <v>86</v>
      </c>
      <c r="AJ684">
        <v>87</v>
      </c>
      <c r="AK684">
        <v>83</v>
      </c>
      <c r="AL684">
        <v>83</v>
      </c>
      <c r="AM684">
        <v>87</v>
      </c>
      <c r="AN684">
        <v>87</v>
      </c>
      <c r="AO684">
        <v>87</v>
      </c>
      <c r="AP684">
        <v>87</v>
      </c>
      <c r="AQ684">
        <v>87</v>
      </c>
      <c r="AR684">
        <v>92</v>
      </c>
      <c r="AS684">
        <v>92</v>
      </c>
      <c r="AT684">
        <v>89</v>
      </c>
      <c r="AU684">
        <v>89</v>
      </c>
      <c r="AV684">
        <v>89</v>
      </c>
      <c r="AW684">
        <v>89</v>
      </c>
      <c r="AX684">
        <v>92</v>
      </c>
      <c r="AY684">
        <v>94</v>
      </c>
      <c r="AZ684">
        <v>96</v>
      </c>
      <c r="BA684">
        <v>96</v>
      </c>
      <c r="BB684">
        <v>96</v>
      </c>
      <c r="BC684">
        <v>96</v>
      </c>
      <c r="BD684">
        <v>103</v>
      </c>
      <c r="BE684">
        <v>103</v>
      </c>
      <c r="BF684">
        <v>104</v>
      </c>
      <c r="BG684">
        <v>104</v>
      </c>
      <c r="BH684">
        <v>101</v>
      </c>
      <c r="BI684">
        <v>102</v>
      </c>
      <c r="BJ684">
        <v>104</v>
      </c>
      <c r="BK684">
        <v>104</v>
      </c>
      <c r="BL684">
        <v>100</v>
      </c>
      <c r="BM684">
        <v>100</v>
      </c>
      <c r="BN684">
        <v>100</v>
      </c>
      <c r="BO684">
        <v>102</v>
      </c>
      <c r="BP684">
        <v>102</v>
      </c>
      <c r="BQ684">
        <v>102</v>
      </c>
      <c r="BR684">
        <v>102</v>
      </c>
      <c r="BS684">
        <v>102</v>
      </c>
      <c r="BT684">
        <v>102</v>
      </c>
      <c r="BU684">
        <v>100</v>
      </c>
      <c r="BV684">
        <v>100</v>
      </c>
      <c r="BW684">
        <v>99</v>
      </c>
      <c r="BX684">
        <v>99</v>
      </c>
      <c r="BY684">
        <v>99</v>
      </c>
      <c r="BZ684">
        <v>95</v>
      </c>
      <c r="CA684">
        <v>95.75</v>
      </c>
      <c r="CB684">
        <v>97.5</v>
      </c>
      <c r="CC684">
        <v>6.6616744874501563</v>
      </c>
      <c r="CD684">
        <v>6.9573623889818859E-2</v>
      </c>
      <c r="CE684">
        <v>83</v>
      </c>
      <c r="CF684">
        <v>104</v>
      </c>
      <c r="CG684">
        <v>21</v>
      </c>
      <c r="CH684">
        <v>9</v>
      </c>
      <c r="CI684">
        <v>9</v>
      </c>
    </row>
    <row r="685" spans="1:87" x14ac:dyDescent="0.25">
      <c r="A685">
        <v>973</v>
      </c>
      <c r="B685">
        <v>450759</v>
      </c>
      <c r="C685" t="s">
        <v>2278</v>
      </c>
      <c r="D685" t="s">
        <v>2279</v>
      </c>
      <c r="E685" t="s">
        <v>2280</v>
      </c>
      <c r="F685">
        <v>82.3</v>
      </c>
      <c r="G685" t="s">
        <v>1612</v>
      </c>
      <c r="H685">
        <v>82.3</v>
      </c>
      <c r="I685" t="s">
        <v>1612</v>
      </c>
      <c r="J685">
        <v>82</v>
      </c>
      <c r="K685" t="s">
        <v>720</v>
      </c>
      <c r="L685" t="s">
        <v>721</v>
      </c>
      <c r="M685" t="s">
        <v>722</v>
      </c>
      <c r="N685">
        <v>114</v>
      </c>
      <c r="O685" t="s">
        <v>94</v>
      </c>
      <c r="P685">
        <v>11</v>
      </c>
      <c r="Q685" t="s">
        <v>95</v>
      </c>
      <c r="R685">
        <v>1</v>
      </c>
      <c r="S685" t="s">
        <v>96</v>
      </c>
      <c r="T685">
        <v>2</v>
      </c>
      <c r="U685" t="s">
        <v>349</v>
      </c>
      <c r="V685">
        <v>40</v>
      </c>
      <c r="W685" t="s">
        <v>254</v>
      </c>
      <c r="X685">
        <v>2</v>
      </c>
      <c r="Y685" t="s">
        <v>255</v>
      </c>
      <c r="Z685">
        <v>2018</v>
      </c>
      <c r="AA685">
        <v>4</v>
      </c>
      <c r="AB685">
        <v>102330000</v>
      </c>
      <c r="AC685">
        <v>15</v>
      </c>
      <c r="AD685" t="s">
        <v>173</v>
      </c>
      <c r="AE685" t="s">
        <v>110</v>
      </c>
      <c r="AF685" t="s">
        <v>174</v>
      </c>
      <c r="AG685" t="s">
        <v>233</v>
      </c>
      <c r="AH685" t="s">
        <v>175</v>
      </c>
      <c r="AI685">
        <v>133</v>
      </c>
      <c r="AJ685">
        <v>138</v>
      </c>
      <c r="AK685">
        <v>137</v>
      </c>
      <c r="AL685">
        <v>133</v>
      </c>
      <c r="AM685">
        <v>132</v>
      </c>
      <c r="AN685">
        <v>129</v>
      </c>
      <c r="AO685">
        <v>91</v>
      </c>
      <c r="AP685">
        <v>100</v>
      </c>
      <c r="AQ685">
        <v>102</v>
      </c>
      <c r="AR685">
        <v>101</v>
      </c>
      <c r="AS685">
        <v>105</v>
      </c>
      <c r="AT685">
        <v>95</v>
      </c>
      <c r="AU685">
        <v>90</v>
      </c>
      <c r="AV685">
        <v>128</v>
      </c>
      <c r="AW685">
        <v>118</v>
      </c>
      <c r="AX685">
        <v>130</v>
      </c>
      <c r="AY685">
        <v>136</v>
      </c>
      <c r="AZ685">
        <v>133</v>
      </c>
      <c r="BA685">
        <v>136</v>
      </c>
      <c r="BB685">
        <v>135</v>
      </c>
      <c r="BC685">
        <v>127</v>
      </c>
      <c r="BD685">
        <v>127</v>
      </c>
      <c r="BE685">
        <v>127</v>
      </c>
      <c r="BF685">
        <v>127</v>
      </c>
      <c r="BG685">
        <v>146</v>
      </c>
      <c r="BH685">
        <v>127</v>
      </c>
      <c r="BI685">
        <v>126</v>
      </c>
      <c r="BJ685">
        <v>145</v>
      </c>
      <c r="BK685">
        <v>126</v>
      </c>
      <c r="BL685">
        <v>126</v>
      </c>
      <c r="BM685">
        <v>144</v>
      </c>
      <c r="BN685">
        <v>144</v>
      </c>
      <c r="BO685">
        <v>145</v>
      </c>
      <c r="BP685">
        <v>144</v>
      </c>
      <c r="BQ685">
        <v>144</v>
      </c>
      <c r="BR685">
        <v>144</v>
      </c>
      <c r="BS685">
        <v>144</v>
      </c>
      <c r="BT685">
        <v>144</v>
      </c>
      <c r="BU685">
        <v>144</v>
      </c>
      <c r="BV685">
        <v>144</v>
      </c>
      <c r="BW685">
        <v>144</v>
      </c>
      <c r="BX685">
        <v>127</v>
      </c>
      <c r="BY685">
        <v>127</v>
      </c>
      <c r="BZ685">
        <v>125</v>
      </c>
      <c r="CA685">
        <v>128.86363636363637</v>
      </c>
      <c r="CB685">
        <v>131</v>
      </c>
      <c r="CC685">
        <v>15.723765022072314</v>
      </c>
      <c r="CD685">
        <v>0.12201863509191918</v>
      </c>
      <c r="CE685">
        <v>90</v>
      </c>
      <c r="CF685">
        <v>146</v>
      </c>
      <c r="CG685">
        <v>56</v>
      </c>
      <c r="CH685">
        <v>-8</v>
      </c>
      <c r="CI685">
        <v>8</v>
      </c>
    </row>
    <row r="686" spans="1:87" x14ac:dyDescent="0.25">
      <c r="A686">
        <v>974</v>
      </c>
      <c r="B686">
        <v>450982</v>
      </c>
      <c r="C686" t="s">
        <v>2281</v>
      </c>
      <c r="D686" t="s">
        <v>799</v>
      </c>
      <c r="E686" t="s">
        <v>800</v>
      </c>
      <c r="F686">
        <v>58.13</v>
      </c>
      <c r="G686" t="s">
        <v>108</v>
      </c>
      <c r="H686">
        <v>58.1</v>
      </c>
      <c r="I686" t="s">
        <v>90</v>
      </c>
      <c r="J686">
        <v>58</v>
      </c>
      <c r="K686" t="s">
        <v>91</v>
      </c>
      <c r="L686" t="s">
        <v>92</v>
      </c>
      <c r="M686" t="s">
        <v>93</v>
      </c>
      <c r="N686">
        <v>114</v>
      </c>
      <c r="O686" t="s">
        <v>94</v>
      </c>
      <c r="P686">
        <v>11</v>
      </c>
      <c r="Q686" t="s">
        <v>95</v>
      </c>
      <c r="R686">
        <v>1</v>
      </c>
      <c r="S686" t="s">
        <v>96</v>
      </c>
      <c r="T686">
        <v>1</v>
      </c>
      <c r="U686" t="s">
        <v>97</v>
      </c>
      <c r="V686">
        <v>11</v>
      </c>
      <c r="W686" t="s">
        <v>97</v>
      </c>
      <c r="X686">
        <v>1</v>
      </c>
      <c r="Y686" t="s">
        <v>98</v>
      </c>
      <c r="Z686">
        <v>1994</v>
      </c>
      <c r="AA686">
        <v>250</v>
      </c>
      <c r="AB686">
        <v>3654260000</v>
      </c>
      <c r="AC686">
        <v>81</v>
      </c>
      <c r="AD686" t="s">
        <v>179</v>
      </c>
      <c r="AE686" t="s">
        <v>164</v>
      </c>
      <c r="AF686" t="s">
        <v>333</v>
      </c>
      <c r="AG686" t="s">
        <v>297</v>
      </c>
      <c r="AH686" t="s">
        <v>103</v>
      </c>
      <c r="AI686">
        <v>35</v>
      </c>
      <c r="AJ686">
        <v>35</v>
      </c>
      <c r="AK686">
        <v>35</v>
      </c>
      <c r="AL686">
        <v>35</v>
      </c>
      <c r="AM686">
        <v>35</v>
      </c>
      <c r="AN686">
        <v>35</v>
      </c>
      <c r="AO686">
        <v>35</v>
      </c>
      <c r="AP686">
        <v>35</v>
      </c>
      <c r="AQ686">
        <v>35</v>
      </c>
      <c r="AR686">
        <v>35</v>
      </c>
      <c r="AS686">
        <v>35</v>
      </c>
      <c r="AT686">
        <v>35</v>
      </c>
      <c r="AU686">
        <v>35</v>
      </c>
      <c r="AV686">
        <v>35</v>
      </c>
      <c r="AW686">
        <v>35</v>
      </c>
      <c r="AX686">
        <v>35</v>
      </c>
      <c r="AY686">
        <v>35</v>
      </c>
      <c r="AZ686">
        <v>35</v>
      </c>
      <c r="BA686">
        <v>35</v>
      </c>
      <c r="BB686">
        <v>35</v>
      </c>
      <c r="BC686">
        <v>35</v>
      </c>
      <c r="BD686">
        <v>35</v>
      </c>
      <c r="BE686">
        <v>35</v>
      </c>
      <c r="BF686">
        <v>35</v>
      </c>
      <c r="BG686">
        <v>35</v>
      </c>
      <c r="BH686">
        <v>35</v>
      </c>
      <c r="BI686">
        <v>35</v>
      </c>
      <c r="BJ686">
        <v>35</v>
      </c>
      <c r="BK686">
        <v>35</v>
      </c>
      <c r="BL686">
        <v>35</v>
      </c>
      <c r="BM686">
        <v>35</v>
      </c>
      <c r="BN686">
        <v>35</v>
      </c>
      <c r="BO686">
        <v>35</v>
      </c>
      <c r="BP686">
        <v>35</v>
      </c>
      <c r="BQ686">
        <v>35</v>
      </c>
      <c r="BR686">
        <v>35</v>
      </c>
      <c r="BS686">
        <v>35</v>
      </c>
      <c r="BT686">
        <v>35</v>
      </c>
      <c r="BU686">
        <v>35</v>
      </c>
      <c r="BV686">
        <v>35</v>
      </c>
      <c r="BW686">
        <v>35</v>
      </c>
      <c r="BX686">
        <v>4</v>
      </c>
      <c r="BY686">
        <v>4</v>
      </c>
      <c r="BZ686">
        <v>0</v>
      </c>
      <c r="CA686">
        <v>32.795454545454547</v>
      </c>
      <c r="CB686">
        <v>35</v>
      </c>
      <c r="CC686">
        <v>8.2591163034652126</v>
      </c>
      <c r="CD686">
        <v>0.25183722616248744</v>
      </c>
      <c r="CE686">
        <v>0</v>
      </c>
      <c r="CF686">
        <v>35</v>
      </c>
      <c r="CG686">
        <v>35</v>
      </c>
      <c r="CH686">
        <v>-35</v>
      </c>
      <c r="CI686">
        <v>35</v>
      </c>
    </row>
    <row r="687" spans="1:87" x14ac:dyDescent="0.25">
      <c r="A687">
        <v>975</v>
      </c>
      <c r="B687">
        <v>451194</v>
      </c>
      <c r="C687" t="s">
        <v>2282</v>
      </c>
      <c r="D687" t="s">
        <v>2283</v>
      </c>
      <c r="E687" t="s">
        <v>2284</v>
      </c>
      <c r="F687">
        <v>23.61</v>
      </c>
      <c r="G687" t="s">
        <v>2285</v>
      </c>
      <c r="H687">
        <v>23.6</v>
      </c>
      <c r="I687" t="s">
        <v>2286</v>
      </c>
      <c r="J687">
        <v>23</v>
      </c>
      <c r="K687" t="s">
        <v>2287</v>
      </c>
      <c r="L687" t="s">
        <v>100</v>
      </c>
      <c r="M687" t="s">
        <v>1034</v>
      </c>
      <c r="N687">
        <v>113</v>
      </c>
      <c r="O687" t="s">
        <v>119</v>
      </c>
      <c r="P687">
        <v>11</v>
      </c>
      <c r="Q687" t="s">
        <v>95</v>
      </c>
      <c r="R687">
        <v>1</v>
      </c>
      <c r="S687" t="s">
        <v>96</v>
      </c>
      <c r="T687">
        <v>8</v>
      </c>
      <c r="U687" t="s">
        <v>964</v>
      </c>
      <c r="V687">
        <v>30</v>
      </c>
      <c r="W687" t="s">
        <v>273</v>
      </c>
      <c r="X687">
        <v>2</v>
      </c>
      <c r="Y687" t="s">
        <v>255</v>
      </c>
      <c r="Z687">
        <v>1994</v>
      </c>
      <c r="AA687">
        <v>1068</v>
      </c>
      <c r="AB687">
        <v>57022640000</v>
      </c>
      <c r="AC687">
        <v>93</v>
      </c>
      <c r="AD687" t="s">
        <v>99</v>
      </c>
      <c r="AE687" t="s">
        <v>100</v>
      </c>
      <c r="AF687" t="s">
        <v>101</v>
      </c>
      <c r="AG687" t="s">
        <v>297</v>
      </c>
      <c r="AH687" t="s">
        <v>103</v>
      </c>
      <c r="AI687">
        <v>30</v>
      </c>
      <c r="AJ687">
        <v>30</v>
      </c>
      <c r="AK687">
        <v>30</v>
      </c>
      <c r="AL687">
        <v>30</v>
      </c>
      <c r="AM687">
        <v>30</v>
      </c>
      <c r="AN687">
        <v>30</v>
      </c>
      <c r="AO687">
        <v>30</v>
      </c>
      <c r="AP687">
        <v>30</v>
      </c>
      <c r="AQ687">
        <v>30</v>
      </c>
      <c r="AR687">
        <v>30</v>
      </c>
      <c r="AS687">
        <v>30</v>
      </c>
      <c r="AT687">
        <v>30</v>
      </c>
      <c r="AU687">
        <v>30</v>
      </c>
      <c r="AV687">
        <v>30</v>
      </c>
      <c r="AW687">
        <v>30</v>
      </c>
      <c r="AX687">
        <v>30</v>
      </c>
      <c r="AY687">
        <v>30</v>
      </c>
      <c r="AZ687">
        <v>30</v>
      </c>
      <c r="BA687">
        <v>30</v>
      </c>
      <c r="BB687">
        <v>30</v>
      </c>
      <c r="BC687">
        <v>30</v>
      </c>
      <c r="BD687">
        <v>30</v>
      </c>
      <c r="BE687">
        <v>30</v>
      </c>
      <c r="BF687">
        <v>30</v>
      </c>
      <c r="BG687">
        <v>30</v>
      </c>
      <c r="BH687">
        <v>30</v>
      </c>
      <c r="BI687">
        <v>30</v>
      </c>
      <c r="BJ687">
        <v>30</v>
      </c>
      <c r="BK687">
        <v>30</v>
      </c>
      <c r="BL687">
        <v>30</v>
      </c>
      <c r="BM687">
        <v>30</v>
      </c>
      <c r="BN687">
        <v>30</v>
      </c>
      <c r="BO687">
        <v>30</v>
      </c>
      <c r="BP687">
        <v>30</v>
      </c>
      <c r="BQ687">
        <v>30</v>
      </c>
      <c r="BR687">
        <v>30</v>
      </c>
      <c r="BS687">
        <v>30</v>
      </c>
      <c r="BT687">
        <v>30</v>
      </c>
      <c r="BU687">
        <v>30</v>
      </c>
      <c r="BV687">
        <v>30</v>
      </c>
      <c r="BW687">
        <v>28</v>
      </c>
      <c r="BX687">
        <v>29</v>
      </c>
      <c r="BY687">
        <v>29</v>
      </c>
      <c r="BZ687">
        <v>29</v>
      </c>
      <c r="CA687">
        <v>29.886363636363637</v>
      </c>
      <c r="CB687">
        <v>30</v>
      </c>
      <c r="CC687">
        <v>0.38675207435646408</v>
      </c>
      <c r="CD687">
        <v>1.2940753818771421E-2</v>
      </c>
      <c r="CE687">
        <v>28</v>
      </c>
      <c r="CF687">
        <v>30</v>
      </c>
      <c r="CG687">
        <v>2</v>
      </c>
      <c r="CH687">
        <v>-1</v>
      </c>
      <c r="CI687">
        <v>1</v>
      </c>
    </row>
    <row r="688" spans="1:87" x14ac:dyDescent="0.25">
      <c r="A688">
        <v>976</v>
      </c>
      <c r="B688">
        <v>452753</v>
      </c>
      <c r="C688" t="s">
        <v>2288</v>
      </c>
      <c r="D688" t="s">
        <v>87</v>
      </c>
      <c r="E688" t="s">
        <v>88</v>
      </c>
      <c r="F688">
        <v>58.12</v>
      </c>
      <c r="G688" t="s">
        <v>89</v>
      </c>
      <c r="H688">
        <v>58.1</v>
      </c>
      <c r="I688" t="s">
        <v>90</v>
      </c>
      <c r="J688">
        <v>58</v>
      </c>
      <c r="K688" t="s">
        <v>91</v>
      </c>
      <c r="L688" t="s">
        <v>92</v>
      </c>
      <c r="M688" t="s">
        <v>93</v>
      </c>
      <c r="N688">
        <v>114</v>
      </c>
      <c r="O688" t="s">
        <v>94</v>
      </c>
      <c r="P688">
        <v>11</v>
      </c>
      <c r="Q688" t="s">
        <v>95</v>
      </c>
      <c r="R688">
        <v>1</v>
      </c>
      <c r="S688" t="s">
        <v>96</v>
      </c>
      <c r="T688">
        <v>1</v>
      </c>
      <c r="U688" t="s">
        <v>97</v>
      </c>
      <c r="V688">
        <v>11</v>
      </c>
      <c r="W688" t="s">
        <v>97</v>
      </c>
      <c r="X688">
        <v>1</v>
      </c>
      <c r="Y688" t="s">
        <v>98</v>
      </c>
      <c r="Z688">
        <v>2013</v>
      </c>
      <c r="AA688">
        <v>1974</v>
      </c>
      <c r="AB688">
        <v>57098150000</v>
      </c>
      <c r="AC688">
        <v>93</v>
      </c>
      <c r="AD688" t="s">
        <v>99</v>
      </c>
      <c r="AE688" t="s">
        <v>100</v>
      </c>
      <c r="AF688" t="s">
        <v>101</v>
      </c>
      <c r="AG688" t="s">
        <v>102</v>
      </c>
      <c r="AH688" t="s">
        <v>103</v>
      </c>
      <c r="AI688">
        <v>84</v>
      </c>
      <c r="AJ688">
        <v>84</v>
      </c>
      <c r="AK688">
        <v>83</v>
      </c>
      <c r="AL688">
        <v>83</v>
      </c>
      <c r="AM688">
        <v>83</v>
      </c>
      <c r="AN688">
        <v>83</v>
      </c>
      <c r="AO688">
        <v>83</v>
      </c>
      <c r="AP688">
        <v>83</v>
      </c>
      <c r="AQ688">
        <v>74</v>
      </c>
      <c r="AR688">
        <v>74</v>
      </c>
      <c r="AS688">
        <v>74</v>
      </c>
      <c r="AT688">
        <v>74</v>
      </c>
      <c r="AU688">
        <v>74</v>
      </c>
      <c r="AV688">
        <v>74</v>
      </c>
      <c r="AW688">
        <v>74</v>
      </c>
      <c r="AX688">
        <v>74</v>
      </c>
      <c r="AY688">
        <v>74</v>
      </c>
      <c r="AZ688">
        <v>74</v>
      </c>
      <c r="BA688">
        <v>74</v>
      </c>
      <c r="BB688">
        <v>74</v>
      </c>
      <c r="BC688">
        <v>74</v>
      </c>
      <c r="BD688">
        <v>74</v>
      </c>
      <c r="BE688">
        <v>74</v>
      </c>
      <c r="BF688">
        <v>74</v>
      </c>
      <c r="BG688">
        <v>23</v>
      </c>
      <c r="BH688">
        <v>23</v>
      </c>
      <c r="BI688">
        <v>23</v>
      </c>
      <c r="BJ688">
        <v>23</v>
      </c>
      <c r="BK688">
        <v>23</v>
      </c>
      <c r="BL688">
        <v>23</v>
      </c>
      <c r="BM688">
        <v>23</v>
      </c>
      <c r="BN688">
        <v>22</v>
      </c>
      <c r="BO688">
        <v>23</v>
      </c>
      <c r="BP688">
        <v>23</v>
      </c>
      <c r="BQ688">
        <v>23</v>
      </c>
      <c r="BR688">
        <v>23</v>
      </c>
      <c r="BS688">
        <v>22</v>
      </c>
      <c r="BT688">
        <v>25</v>
      </c>
      <c r="BU688">
        <v>26</v>
      </c>
      <c r="BV688">
        <v>25</v>
      </c>
      <c r="BW688">
        <v>25</v>
      </c>
      <c r="BX688">
        <v>24</v>
      </c>
      <c r="BY688">
        <v>24</v>
      </c>
      <c r="BZ688">
        <v>25</v>
      </c>
      <c r="CA688">
        <v>52.75</v>
      </c>
      <c r="CB688">
        <v>74</v>
      </c>
      <c r="CC688">
        <v>27.170542359198937</v>
      </c>
      <c r="CD688">
        <v>0.51508137173836843</v>
      </c>
      <c r="CE688">
        <v>22</v>
      </c>
      <c r="CF688">
        <v>84</v>
      </c>
      <c r="CG688">
        <v>62</v>
      </c>
      <c r="CH688">
        <v>-59</v>
      </c>
      <c r="CI688">
        <v>59</v>
      </c>
    </row>
    <row r="689" spans="1:99" x14ac:dyDescent="0.25">
      <c r="A689">
        <v>977</v>
      </c>
      <c r="B689">
        <v>453215</v>
      </c>
      <c r="C689" t="s">
        <v>2289</v>
      </c>
      <c r="D689" t="s">
        <v>2290</v>
      </c>
      <c r="E689" t="s">
        <v>2291</v>
      </c>
      <c r="F689">
        <v>63.1</v>
      </c>
      <c r="G689" t="s">
        <v>171</v>
      </c>
      <c r="H689">
        <v>63.1</v>
      </c>
      <c r="I689" t="s">
        <v>171</v>
      </c>
      <c r="J689">
        <v>63</v>
      </c>
      <c r="K689" t="s">
        <v>172</v>
      </c>
      <c r="L689" t="s">
        <v>131</v>
      </c>
      <c r="M689" t="s">
        <v>132</v>
      </c>
      <c r="N689">
        <v>113</v>
      </c>
      <c r="O689" t="s">
        <v>119</v>
      </c>
      <c r="P689">
        <v>11</v>
      </c>
      <c r="Q689" t="s">
        <v>95</v>
      </c>
      <c r="R689">
        <v>1</v>
      </c>
      <c r="S689" t="s">
        <v>96</v>
      </c>
      <c r="T689">
        <v>1</v>
      </c>
      <c r="U689" t="s">
        <v>97</v>
      </c>
      <c r="V689">
        <v>11</v>
      </c>
      <c r="W689" t="s">
        <v>97</v>
      </c>
      <c r="X689">
        <v>1</v>
      </c>
      <c r="Y689" t="s">
        <v>98</v>
      </c>
      <c r="Z689">
        <v>2016</v>
      </c>
      <c r="AA689">
        <v>11</v>
      </c>
      <c r="AB689">
        <v>290010000</v>
      </c>
      <c r="AC689">
        <v>30</v>
      </c>
      <c r="AD689" t="s">
        <v>134</v>
      </c>
      <c r="AE689" t="s">
        <v>110</v>
      </c>
      <c r="AF689" t="s">
        <v>174</v>
      </c>
      <c r="AG689" t="s">
        <v>233</v>
      </c>
      <c r="AH689" t="s">
        <v>137</v>
      </c>
      <c r="AI689">
        <v>35</v>
      </c>
      <c r="AJ689">
        <v>36</v>
      </c>
      <c r="AK689">
        <v>36</v>
      </c>
      <c r="AL689">
        <v>36</v>
      </c>
      <c r="AM689">
        <v>36</v>
      </c>
      <c r="AN689">
        <v>36</v>
      </c>
      <c r="AO689">
        <v>36</v>
      </c>
      <c r="AP689">
        <v>36</v>
      </c>
      <c r="AQ689">
        <v>36</v>
      </c>
      <c r="AR689">
        <v>36</v>
      </c>
      <c r="AS689">
        <v>36</v>
      </c>
      <c r="AT689">
        <v>36</v>
      </c>
      <c r="AU689">
        <v>36</v>
      </c>
      <c r="AV689">
        <v>36</v>
      </c>
      <c r="AW689">
        <v>36</v>
      </c>
      <c r="AX689">
        <v>36</v>
      </c>
      <c r="AY689">
        <v>36</v>
      </c>
      <c r="AZ689">
        <v>36</v>
      </c>
      <c r="BA689">
        <v>36</v>
      </c>
      <c r="BB689">
        <v>36</v>
      </c>
      <c r="BC689">
        <v>36</v>
      </c>
      <c r="BD689">
        <v>36</v>
      </c>
      <c r="BE689">
        <v>36</v>
      </c>
      <c r="BF689">
        <v>36</v>
      </c>
      <c r="BG689">
        <v>36</v>
      </c>
      <c r="BH689">
        <v>36</v>
      </c>
      <c r="BI689">
        <v>36</v>
      </c>
      <c r="BJ689">
        <v>36</v>
      </c>
      <c r="BK689">
        <v>36</v>
      </c>
      <c r="BL689">
        <v>36</v>
      </c>
      <c r="BM689">
        <v>36</v>
      </c>
      <c r="BN689">
        <v>36</v>
      </c>
      <c r="BO689">
        <v>36</v>
      </c>
      <c r="BP689">
        <v>36</v>
      </c>
      <c r="BQ689">
        <v>36</v>
      </c>
      <c r="BR689">
        <v>36</v>
      </c>
      <c r="BS689">
        <v>36</v>
      </c>
      <c r="BT689">
        <v>36</v>
      </c>
      <c r="BU689">
        <v>36</v>
      </c>
      <c r="BV689">
        <v>36</v>
      </c>
      <c r="BW689">
        <v>35</v>
      </c>
      <c r="BX689">
        <v>35</v>
      </c>
      <c r="BY689">
        <v>35</v>
      </c>
      <c r="BZ689">
        <v>35</v>
      </c>
      <c r="CA689">
        <v>35.886363636363633</v>
      </c>
      <c r="CB689">
        <v>36</v>
      </c>
      <c r="CC689">
        <v>0.32103822064054749</v>
      </c>
      <c r="CD689">
        <v>8.945966882953826E-3</v>
      </c>
      <c r="CE689">
        <v>35</v>
      </c>
      <c r="CF689">
        <v>36</v>
      </c>
      <c r="CG689">
        <v>1</v>
      </c>
      <c r="CH689">
        <v>0</v>
      </c>
      <c r="CI689">
        <v>0</v>
      </c>
    </row>
    <row r="690" spans="1:99" x14ac:dyDescent="0.25">
      <c r="A690">
        <v>978</v>
      </c>
      <c r="B690">
        <v>453813</v>
      </c>
      <c r="C690" t="s">
        <v>2292</v>
      </c>
      <c r="D690" t="s">
        <v>2293</v>
      </c>
      <c r="E690" t="s">
        <v>2294</v>
      </c>
      <c r="F690">
        <v>94.99</v>
      </c>
      <c r="G690" t="s">
        <v>494</v>
      </c>
      <c r="H690">
        <v>94.9</v>
      </c>
      <c r="I690" t="s">
        <v>495</v>
      </c>
      <c r="J690">
        <v>94</v>
      </c>
      <c r="K690" t="s">
        <v>496</v>
      </c>
      <c r="L690" t="s">
        <v>497</v>
      </c>
      <c r="M690" t="s">
        <v>498</v>
      </c>
      <c r="N690">
        <v>529</v>
      </c>
      <c r="O690" t="s">
        <v>428</v>
      </c>
      <c r="P690">
        <v>52</v>
      </c>
      <c r="Q690" t="s">
        <v>429</v>
      </c>
      <c r="R690">
        <v>5</v>
      </c>
      <c r="S690" t="s">
        <v>143</v>
      </c>
      <c r="T690">
        <v>1</v>
      </c>
      <c r="U690" t="s">
        <v>97</v>
      </c>
      <c r="V690">
        <v>11</v>
      </c>
      <c r="W690" t="s">
        <v>97</v>
      </c>
      <c r="X690">
        <v>1</v>
      </c>
      <c r="Y690" t="s">
        <v>98</v>
      </c>
      <c r="Z690">
        <v>2017</v>
      </c>
      <c r="AA690">
        <v>5</v>
      </c>
      <c r="AC690">
        <v>22</v>
      </c>
      <c r="AD690" t="s">
        <v>195</v>
      </c>
      <c r="AE690" t="s">
        <v>146</v>
      </c>
      <c r="AF690" t="s">
        <v>147</v>
      </c>
      <c r="AG690" t="s">
        <v>233</v>
      </c>
      <c r="AH690" t="s">
        <v>144</v>
      </c>
      <c r="AI690">
        <v>68</v>
      </c>
      <c r="AJ690">
        <v>65</v>
      </c>
      <c r="AK690">
        <v>65</v>
      </c>
      <c r="AL690">
        <v>64</v>
      </c>
      <c r="AM690">
        <v>63</v>
      </c>
      <c r="AN690">
        <v>65</v>
      </c>
      <c r="AO690">
        <v>65</v>
      </c>
      <c r="AP690">
        <v>63</v>
      </c>
      <c r="AQ690">
        <v>62</v>
      </c>
      <c r="AR690">
        <v>62</v>
      </c>
      <c r="AS690">
        <v>65</v>
      </c>
      <c r="AT690">
        <v>58</v>
      </c>
      <c r="AU690">
        <v>58</v>
      </c>
      <c r="AV690">
        <v>61</v>
      </c>
      <c r="AW690">
        <v>62</v>
      </c>
      <c r="AX690">
        <v>62</v>
      </c>
      <c r="AY690">
        <v>62</v>
      </c>
      <c r="AZ690">
        <v>62</v>
      </c>
      <c r="BA690">
        <v>58</v>
      </c>
      <c r="BB690">
        <v>62</v>
      </c>
      <c r="BC690">
        <v>62</v>
      </c>
      <c r="BD690">
        <v>64</v>
      </c>
      <c r="BE690">
        <v>58</v>
      </c>
      <c r="BF690">
        <v>65</v>
      </c>
      <c r="BG690">
        <v>62</v>
      </c>
      <c r="BH690">
        <v>62</v>
      </c>
      <c r="BI690">
        <v>62</v>
      </c>
      <c r="BJ690">
        <v>63</v>
      </c>
      <c r="BK690">
        <v>62</v>
      </c>
      <c r="BL690">
        <v>62</v>
      </c>
      <c r="BM690">
        <v>61</v>
      </c>
      <c r="BN690">
        <v>58</v>
      </c>
      <c r="BO690">
        <v>67</v>
      </c>
      <c r="BP690">
        <v>62</v>
      </c>
      <c r="BQ690">
        <v>64</v>
      </c>
      <c r="BR690">
        <v>67</v>
      </c>
      <c r="BS690">
        <v>63</v>
      </c>
      <c r="BT690">
        <v>62</v>
      </c>
      <c r="BU690">
        <v>66</v>
      </c>
      <c r="BV690">
        <v>61</v>
      </c>
      <c r="BW690">
        <v>70</v>
      </c>
      <c r="BX690">
        <v>69</v>
      </c>
      <c r="BY690">
        <v>75</v>
      </c>
      <c r="BZ690">
        <v>76</v>
      </c>
      <c r="CA690">
        <v>63.522727272727273</v>
      </c>
      <c r="CB690">
        <v>62</v>
      </c>
      <c r="CC690">
        <v>3.8306513889187266</v>
      </c>
      <c r="CD690">
        <v>6.0303635460616803E-2</v>
      </c>
      <c r="CE690">
        <v>58</v>
      </c>
      <c r="CF690">
        <v>76</v>
      </c>
      <c r="CG690">
        <v>18</v>
      </c>
      <c r="CH690">
        <v>8</v>
      </c>
      <c r="CI690">
        <v>8</v>
      </c>
    </row>
    <row r="691" spans="1:99" x14ac:dyDescent="0.25">
      <c r="A691">
        <v>979</v>
      </c>
      <c r="B691">
        <v>454067</v>
      </c>
      <c r="C691" t="s">
        <v>2295</v>
      </c>
      <c r="D691" t="s">
        <v>2296</v>
      </c>
      <c r="E691" t="s">
        <v>2297</v>
      </c>
      <c r="F691">
        <v>68.31</v>
      </c>
      <c r="G691" t="s">
        <v>2298</v>
      </c>
      <c r="H691">
        <v>68.3</v>
      </c>
      <c r="I691" t="s">
        <v>2299</v>
      </c>
      <c r="J691">
        <v>68</v>
      </c>
      <c r="K691" t="s">
        <v>606</v>
      </c>
      <c r="L691" t="s">
        <v>607</v>
      </c>
      <c r="M691" t="s">
        <v>608</v>
      </c>
      <c r="N691">
        <v>113</v>
      </c>
      <c r="O691" t="s">
        <v>119</v>
      </c>
      <c r="P691">
        <v>11</v>
      </c>
      <c r="Q691" t="s">
        <v>95</v>
      </c>
      <c r="R691">
        <v>1</v>
      </c>
      <c r="S691" t="s">
        <v>96</v>
      </c>
      <c r="T691">
        <v>1</v>
      </c>
      <c r="U691" t="s">
        <v>97</v>
      </c>
      <c r="V691">
        <v>11</v>
      </c>
      <c r="W691" t="s">
        <v>97</v>
      </c>
      <c r="X691">
        <v>1</v>
      </c>
      <c r="Y691" t="s">
        <v>98</v>
      </c>
      <c r="Z691">
        <v>1994</v>
      </c>
      <c r="AA691">
        <v>44</v>
      </c>
      <c r="AB691">
        <v>4427860000</v>
      </c>
      <c r="AC691">
        <v>40</v>
      </c>
      <c r="AD691" t="s">
        <v>283</v>
      </c>
      <c r="AE691" t="s">
        <v>155</v>
      </c>
      <c r="AF691" t="s">
        <v>156</v>
      </c>
      <c r="AG691" t="s">
        <v>297</v>
      </c>
      <c r="AH691" t="s">
        <v>124</v>
      </c>
      <c r="AI691">
        <v>26</v>
      </c>
      <c r="AJ691">
        <v>26</v>
      </c>
      <c r="AK691">
        <v>23</v>
      </c>
      <c r="AL691">
        <v>26</v>
      </c>
      <c r="AM691">
        <v>26</v>
      </c>
      <c r="AN691">
        <v>26</v>
      </c>
      <c r="AO691">
        <v>26</v>
      </c>
      <c r="AP691">
        <v>26</v>
      </c>
      <c r="AQ691">
        <v>26</v>
      </c>
      <c r="AR691">
        <v>26</v>
      </c>
      <c r="AS691">
        <v>26</v>
      </c>
      <c r="AT691">
        <v>26</v>
      </c>
      <c r="AU691">
        <v>26</v>
      </c>
      <c r="AV691">
        <v>26</v>
      </c>
      <c r="AW691">
        <v>26</v>
      </c>
      <c r="AX691">
        <v>26</v>
      </c>
      <c r="AY691">
        <v>26</v>
      </c>
      <c r="AZ691">
        <v>26</v>
      </c>
      <c r="BA691">
        <v>26</v>
      </c>
      <c r="BB691">
        <v>26</v>
      </c>
      <c r="BC691">
        <v>26</v>
      </c>
      <c r="BD691">
        <v>26</v>
      </c>
      <c r="BE691">
        <v>26</v>
      </c>
      <c r="BF691">
        <v>26</v>
      </c>
      <c r="BG691">
        <v>26</v>
      </c>
      <c r="BH691">
        <v>26</v>
      </c>
      <c r="BI691">
        <v>26</v>
      </c>
      <c r="BJ691">
        <v>26</v>
      </c>
      <c r="BK691">
        <v>26</v>
      </c>
      <c r="BL691">
        <v>26</v>
      </c>
      <c r="BM691">
        <v>26</v>
      </c>
      <c r="BN691">
        <v>26</v>
      </c>
      <c r="BO691">
        <v>25</v>
      </c>
      <c r="BP691">
        <v>26</v>
      </c>
      <c r="BQ691">
        <v>26</v>
      </c>
      <c r="BR691">
        <v>26</v>
      </c>
      <c r="BS691">
        <v>26</v>
      </c>
      <c r="BT691">
        <v>26</v>
      </c>
      <c r="BU691">
        <v>26</v>
      </c>
      <c r="BV691">
        <v>26</v>
      </c>
      <c r="BW691">
        <v>26</v>
      </c>
      <c r="BX691">
        <v>26</v>
      </c>
      <c r="BY691">
        <v>69</v>
      </c>
      <c r="BZ691">
        <v>69</v>
      </c>
      <c r="CA691">
        <v>27.863636363636363</v>
      </c>
      <c r="CB691">
        <v>26</v>
      </c>
      <c r="CC691">
        <v>9.0927799343468614</v>
      </c>
      <c r="CD691">
        <v>0.32633141689336209</v>
      </c>
      <c r="CE691">
        <v>23</v>
      </c>
      <c r="CF691">
        <v>69</v>
      </c>
      <c r="CG691">
        <v>46</v>
      </c>
      <c r="CH691">
        <v>43</v>
      </c>
      <c r="CI691">
        <v>43</v>
      </c>
    </row>
    <row r="692" spans="1:99" x14ac:dyDescent="0.25">
      <c r="A692">
        <v>984</v>
      </c>
      <c r="B692">
        <v>454811</v>
      </c>
      <c r="C692" t="s">
        <v>2300</v>
      </c>
      <c r="D692" t="s">
        <v>2301</v>
      </c>
      <c r="E692" t="s">
        <v>2302</v>
      </c>
      <c r="F692">
        <v>82.99</v>
      </c>
      <c r="G692" t="s">
        <v>761</v>
      </c>
      <c r="H692">
        <v>82.9</v>
      </c>
      <c r="I692" t="s">
        <v>762</v>
      </c>
      <c r="J692">
        <v>82</v>
      </c>
      <c r="K692" t="s">
        <v>720</v>
      </c>
      <c r="L692" t="s">
        <v>721</v>
      </c>
      <c r="M692" t="s">
        <v>722</v>
      </c>
      <c r="N692">
        <v>113</v>
      </c>
      <c r="O692" t="s">
        <v>119</v>
      </c>
      <c r="P692">
        <v>11</v>
      </c>
      <c r="Q692" t="s">
        <v>95</v>
      </c>
      <c r="R692">
        <v>1</v>
      </c>
      <c r="S692" t="s">
        <v>96</v>
      </c>
      <c r="T692">
        <v>1</v>
      </c>
      <c r="U692" t="s">
        <v>97</v>
      </c>
      <c r="V692">
        <v>11</v>
      </c>
      <c r="W692" t="s">
        <v>97</v>
      </c>
      <c r="X692">
        <v>1</v>
      </c>
      <c r="Y692" t="s">
        <v>98</v>
      </c>
      <c r="Z692">
        <v>1998</v>
      </c>
      <c r="AA692">
        <v>17</v>
      </c>
      <c r="AB692">
        <v>1039540000</v>
      </c>
      <c r="AC692">
        <v>30</v>
      </c>
      <c r="AD692" t="s">
        <v>134</v>
      </c>
      <c r="AE692" t="s">
        <v>158</v>
      </c>
      <c r="AF692" t="s">
        <v>183</v>
      </c>
      <c r="AG692" t="s">
        <v>157</v>
      </c>
      <c r="AH692" t="s">
        <v>137</v>
      </c>
      <c r="AI692">
        <v>47</v>
      </c>
      <c r="AJ692">
        <v>47</v>
      </c>
      <c r="AK692">
        <v>46</v>
      </c>
      <c r="AL692">
        <v>50</v>
      </c>
      <c r="AM692">
        <v>45</v>
      </c>
      <c r="AN692">
        <v>67</v>
      </c>
      <c r="AO692">
        <v>67</v>
      </c>
      <c r="AP692">
        <v>68</v>
      </c>
      <c r="AQ692">
        <v>67</v>
      </c>
      <c r="AR692">
        <v>68</v>
      </c>
      <c r="AS692">
        <v>68</v>
      </c>
      <c r="AT692">
        <v>68</v>
      </c>
      <c r="AU692">
        <v>68</v>
      </c>
      <c r="AV692">
        <v>67</v>
      </c>
      <c r="AW692">
        <v>67</v>
      </c>
      <c r="AX692">
        <v>67</v>
      </c>
      <c r="AY692">
        <v>67</v>
      </c>
      <c r="AZ692">
        <v>68</v>
      </c>
      <c r="BA692">
        <v>67</v>
      </c>
      <c r="BB692">
        <v>67</v>
      </c>
      <c r="BC692">
        <v>68</v>
      </c>
      <c r="BD692">
        <v>68</v>
      </c>
      <c r="BE692">
        <v>68</v>
      </c>
      <c r="BF692">
        <v>68</v>
      </c>
      <c r="BG692">
        <v>68</v>
      </c>
      <c r="BH692">
        <v>69</v>
      </c>
      <c r="BI692">
        <v>70</v>
      </c>
      <c r="BJ692">
        <v>70</v>
      </c>
      <c r="BK692">
        <v>68</v>
      </c>
      <c r="BL692">
        <v>66</v>
      </c>
      <c r="BM692">
        <v>67</v>
      </c>
      <c r="BN692">
        <v>68</v>
      </c>
      <c r="BO692">
        <v>68</v>
      </c>
      <c r="BP692">
        <v>68</v>
      </c>
      <c r="BQ692">
        <v>68</v>
      </c>
      <c r="BR692">
        <v>68</v>
      </c>
      <c r="BS692">
        <v>67</v>
      </c>
      <c r="BT692">
        <v>68</v>
      </c>
      <c r="BU692">
        <v>68</v>
      </c>
      <c r="BV692">
        <v>68</v>
      </c>
      <c r="BW692">
        <v>67</v>
      </c>
      <c r="BX692">
        <v>67</v>
      </c>
      <c r="BY692">
        <v>68</v>
      </c>
      <c r="BZ692">
        <v>68</v>
      </c>
      <c r="CA692">
        <v>65.38636363636364</v>
      </c>
      <c r="CB692">
        <v>68</v>
      </c>
      <c r="CC692">
        <v>6.724533040210261</v>
      </c>
      <c r="CD692">
        <v>0.10284304962434879</v>
      </c>
      <c r="CE692">
        <v>45</v>
      </c>
      <c r="CF692">
        <v>70</v>
      </c>
      <c r="CG692">
        <v>25</v>
      </c>
      <c r="CH692">
        <v>21</v>
      </c>
      <c r="CI692">
        <v>21</v>
      </c>
    </row>
    <row r="693" spans="1:99" x14ac:dyDescent="0.25">
      <c r="A693">
        <v>986</v>
      </c>
      <c r="B693">
        <v>456010</v>
      </c>
      <c r="C693" t="s">
        <v>2303</v>
      </c>
      <c r="D693" t="s">
        <v>2304</v>
      </c>
      <c r="E693" t="s">
        <v>2305</v>
      </c>
      <c r="F693">
        <v>10.85</v>
      </c>
      <c r="G693" t="s">
        <v>2306</v>
      </c>
      <c r="H693">
        <v>10.8</v>
      </c>
      <c r="I693" t="s">
        <v>2307</v>
      </c>
      <c r="J693">
        <v>10</v>
      </c>
      <c r="K693" t="s">
        <v>2259</v>
      </c>
      <c r="L693" t="s">
        <v>100</v>
      </c>
      <c r="M693" t="s">
        <v>1034</v>
      </c>
      <c r="N693">
        <v>113</v>
      </c>
      <c r="O693" t="s">
        <v>119</v>
      </c>
      <c r="P693">
        <v>11</v>
      </c>
      <c r="Q693" t="s">
        <v>95</v>
      </c>
      <c r="R693">
        <v>1</v>
      </c>
      <c r="S693" t="s">
        <v>96</v>
      </c>
      <c r="T693">
        <v>13</v>
      </c>
      <c r="U693" t="s">
        <v>133</v>
      </c>
      <c r="V693">
        <v>12</v>
      </c>
      <c r="W693" t="s">
        <v>133</v>
      </c>
      <c r="X693">
        <v>1</v>
      </c>
      <c r="Y693" t="s">
        <v>98</v>
      </c>
      <c r="Z693">
        <v>2010</v>
      </c>
      <c r="AA693">
        <v>94</v>
      </c>
      <c r="AB693">
        <v>12280020000</v>
      </c>
      <c r="AC693">
        <v>50</v>
      </c>
      <c r="AD693" t="s">
        <v>120</v>
      </c>
      <c r="AE693" t="s">
        <v>100</v>
      </c>
      <c r="AF693" t="s">
        <v>101</v>
      </c>
      <c r="AG693" t="s">
        <v>136</v>
      </c>
      <c r="AH693" t="s">
        <v>124</v>
      </c>
      <c r="AI693">
        <v>46</v>
      </c>
      <c r="AJ693">
        <v>46</v>
      </c>
      <c r="AK693">
        <v>46</v>
      </c>
      <c r="AL693">
        <v>45</v>
      </c>
      <c r="AM693">
        <v>45</v>
      </c>
      <c r="AN693">
        <v>45</v>
      </c>
      <c r="AO693">
        <v>45</v>
      </c>
      <c r="AP693">
        <v>45</v>
      </c>
      <c r="AQ693">
        <v>45</v>
      </c>
      <c r="AR693">
        <v>45</v>
      </c>
      <c r="AS693">
        <v>45</v>
      </c>
      <c r="AT693">
        <v>45</v>
      </c>
      <c r="AU693">
        <v>45</v>
      </c>
      <c r="AV693">
        <v>45</v>
      </c>
      <c r="AW693">
        <v>45</v>
      </c>
      <c r="AX693">
        <v>45</v>
      </c>
      <c r="AY693">
        <v>45</v>
      </c>
      <c r="AZ693">
        <v>45</v>
      </c>
      <c r="BA693">
        <v>45</v>
      </c>
      <c r="BB693">
        <v>45</v>
      </c>
      <c r="BC693">
        <v>42</v>
      </c>
      <c r="BD693">
        <v>49</v>
      </c>
      <c r="BE693">
        <v>49</v>
      </c>
      <c r="BF693">
        <v>49</v>
      </c>
      <c r="BG693">
        <v>49</v>
      </c>
      <c r="BH693">
        <v>49</v>
      </c>
      <c r="BI693">
        <v>49</v>
      </c>
      <c r="BJ693">
        <v>51</v>
      </c>
      <c r="BK693">
        <v>50</v>
      </c>
      <c r="BL693">
        <v>50</v>
      </c>
      <c r="BM693">
        <v>49</v>
      </c>
      <c r="BN693">
        <v>49</v>
      </c>
      <c r="BO693">
        <v>49</v>
      </c>
      <c r="BP693">
        <v>49</v>
      </c>
      <c r="BQ693">
        <v>50</v>
      </c>
      <c r="BR693">
        <v>49</v>
      </c>
      <c r="BS693">
        <v>50</v>
      </c>
      <c r="BT693">
        <v>50</v>
      </c>
      <c r="BU693">
        <v>53</v>
      </c>
      <c r="BV693">
        <v>52</v>
      </c>
      <c r="BW693">
        <v>52</v>
      </c>
      <c r="BX693">
        <v>52</v>
      </c>
      <c r="BY693">
        <v>52</v>
      </c>
      <c r="BZ693">
        <v>52</v>
      </c>
      <c r="CA693">
        <v>47.68181818181818</v>
      </c>
      <c r="CB693">
        <v>49</v>
      </c>
      <c r="CC693">
        <v>2.8183182126170077</v>
      </c>
      <c r="CD693">
        <v>5.9106768996734192E-2</v>
      </c>
      <c r="CE693">
        <v>42</v>
      </c>
      <c r="CF693">
        <v>53</v>
      </c>
      <c r="CG693">
        <v>11</v>
      </c>
      <c r="CH693">
        <v>6</v>
      </c>
      <c r="CI693">
        <v>6</v>
      </c>
    </row>
    <row r="694" spans="1:99" x14ac:dyDescent="0.25">
      <c r="A694">
        <v>987</v>
      </c>
      <c r="B694">
        <v>456526</v>
      </c>
      <c r="C694" t="s">
        <v>2308</v>
      </c>
      <c r="D694" t="s">
        <v>2309</v>
      </c>
      <c r="E694" t="s">
        <v>2310</v>
      </c>
      <c r="F694">
        <v>63.1</v>
      </c>
      <c r="G694" t="s">
        <v>171</v>
      </c>
      <c r="H694">
        <v>63.1</v>
      </c>
      <c r="I694" t="s">
        <v>171</v>
      </c>
      <c r="J694">
        <v>63</v>
      </c>
      <c r="K694" t="s">
        <v>172</v>
      </c>
      <c r="L694" t="s">
        <v>131</v>
      </c>
      <c r="M694" t="s">
        <v>132</v>
      </c>
      <c r="N694">
        <v>113</v>
      </c>
      <c r="O694" t="s">
        <v>119</v>
      </c>
      <c r="P694">
        <v>11</v>
      </c>
      <c r="Q694" t="s">
        <v>95</v>
      </c>
      <c r="R694">
        <v>1</v>
      </c>
      <c r="S694" t="s">
        <v>96</v>
      </c>
      <c r="T694">
        <v>6</v>
      </c>
      <c r="U694" t="s">
        <v>266</v>
      </c>
      <c r="V694">
        <v>70</v>
      </c>
      <c r="W694" t="s">
        <v>267</v>
      </c>
      <c r="X694">
        <v>3</v>
      </c>
      <c r="Y694" t="s">
        <v>240</v>
      </c>
      <c r="Z694">
        <v>2019</v>
      </c>
      <c r="AB694">
        <v>4950000</v>
      </c>
      <c r="AC694">
        <v>0</v>
      </c>
      <c r="AD694" t="s">
        <v>147</v>
      </c>
      <c r="AE694" t="s">
        <v>85</v>
      </c>
      <c r="AF694" t="s">
        <v>356</v>
      </c>
      <c r="AG694" t="s">
        <v>233</v>
      </c>
      <c r="AH694" t="s">
        <v>144</v>
      </c>
      <c r="AI694">
        <v>25</v>
      </c>
      <c r="AJ694">
        <v>25</v>
      </c>
      <c r="AK694">
        <v>25</v>
      </c>
      <c r="AL694">
        <v>25</v>
      </c>
      <c r="AM694">
        <v>25</v>
      </c>
      <c r="AN694">
        <v>25</v>
      </c>
      <c r="AO694">
        <v>25</v>
      </c>
      <c r="AP694">
        <v>25</v>
      </c>
      <c r="AQ694">
        <v>25</v>
      </c>
      <c r="AR694">
        <v>25</v>
      </c>
      <c r="AS694">
        <v>25</v>
      </c>
      <c r="AT694">
        <v>25</v>
      </c>
      <c r="AU694">
        <v>25</v>
      </c>
      <c r="AV694">
        <v>25</v>
      </c>
      <c r="AW694">
        <v>22</v>
      </c>
      <c r="AX694">
        <v>25</v>
      </c>
      <c r="AY694">
        <v>25</v>
      </c>
      <c r="AZ694">
        <v>25</v>
      </c>
      <c r="BA694">
        <v>25</v>
      </c>
      <c r="BB694">
        <v>25</v>
      </c>
      <c r="BC694">
        <v>25</v>
      </c>
      <c r="BD694">
        <v>25</v>
      </c>
      <c r="BE694">
        <v>25</v>
      </c>
      <c r="BF694">
        <v>25</v>
      </c>
      <c r="BG694">
        <v>25</v>
      </c>
      <c r="BH694">
        <v>25</v>
      </c>
      <c r="BI694">
        <v>25</v>
      </c>
      <c r="BJ694">
        <v>25</v>
      </c>
      <c r="BK694">
        <v>25</v>
      </c>
      <c r="BL694">
        <v>25</v>
      </c>
      <c r="BM694">
        <v>25</v>
      </c>
      <c r="BN694">
        <v>25</v>
      </c>
      <c r="BO694">
        <v>25</v>
      </c>
      <c r="BP694">
        <v>25</v>
      </c>
      <c r="BQ694">
        <v>25</v>
      </c>
      <c r="BR694">
        <v>25</v>
      </c>
      <c r="BS694">
        <v>25</v>
      </c>
      <c r="BT694">
        <v>25</v>
      </c>
      <c r="BU694">
        <v>25</v>
      </c>
      <c r="BV694">
        <v>25</v>
      </c>
      <c r="BW694">
        <v>25</v>
      </c>
      <c r="BX694">
        <v>25</v>
      </c>
      <c r="BY694">
        <v>25</v>
      </c>
      <c r="BZ694">
        <v>25</v>
      </c>
      <c r="CA694">
        <v>24.931818181818183</v>
      </c>
      <c r="CB694">
        <v>25</v>
      </c>
      <c r="CC694">
        <v>0.4522670168666455</v>
      </c>
      <c r="CD694">
        <v>1.8140153821451597E-2</v>
      </c>
      <c r="CE694">
        <v>22</v>
      </c>
      <c r="CF694">
        <v>25</v>
      </c>
      <c r="CG694">
        <v>3</v>
      </c>
      <c r="CH694">
        <v>0</v>
      </c>
      <c r="CI694">
        <v>0</v>
      </c>
    </row>
    <row r="695" spans="1:99" x14ac:dyDescent="0.25">
      <c r="A695">
        <v>988</v>
      </c>
      <c r="B695">
        <v>456753</v>
      </c>
      <c r="C695" t="s">
        <v>2311</v>
      </c>
      <c r="D695" t="s">
        <v>2312</v>
      </c>
      <c r="E695" t="s">
        <v>2313</v>
      </c>
      <c r="F695">
        <v>63.1</v>
      </c>
      <c r="G695" t="s">
        <v>171</v>
      </c>
      <c r="H695">
        <v>63.1</v>
      </c>
      <c r="I695" t="s">
        <v>171</v>
      </c>
      <c r="J695">
        <v>63</v>
      </c>
      <c r="K695" t="s">
        <v>172</v>
      </c>
      <c r="L695" t="s">
        <v>131</v>
      </c>
      <c r="M695" t="s">
        <v>132</v>
      </c>
      <c r="N695">
        <v>113</v>
      </c>
      <c r="O695" t="s">
        <v>119</v>
      </c>
      <c r="P695">
        <v>11</v>
      </c>
      <c r="Q695" t="s">
        <v>95</v>
      </c>
      <c r="R695">
        <v>1</v>
      </c>
      <c r="S695" t="s">
        <v>96</v>
      </c>
      <c r="T695">
        <v>1</v>
      </c>
      <c r="U695" t="s">
        <v>97</v>
      </c>
      <c r="V695">
        <v>11</v>
      </c>
      <c r="W695" t="s">
        <v>97</v>
      </c>
      <c r="X695">
        <v>1</v>
      </c>
      <c r="Y695" t="s">
        <v>98</v>
      </c>
      <c r="Z695">
        <v>1997</v>
      </c>
      <c r="AA695">
        <v>26</v>
      </c>
      <c r="AB695">
        <v>756080000</v>
      </c>
      <c r="AC695">
        <v>40</v>
      </c>
      <c r="AD695" t="s">
        <v>283</v>
      </c>
      <c r="AE695" t="s">
        <v>148</v>
      </c>
      <c r="AF695" t="s">
        <v>405</v>
      </c>
      <c r="AG695" t="s">
        <v>157</v>
      </c>
      <c r="AH695" t="s">
        <v>137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0</v>
      </c>
      <c r="CD695">
        <v>0</v>
      </c>
      <c r="CE695">
        <v>1</v>
      </c>
      <c r="CF695">
        <v>1</v>
      </c>
      <c r="CG695">
        <v>0</v>
      </c>
      <c r="CH695">
        <v>0</v>
      </c>
      <c r="CI695">
        <v>0</v>
      </c>
    </row>
    <row r="696" spans="1:99" x14ac:dyDescent="0.25">
      <c r="A696">
        <v>991</v>
      </c>
      <c r="B696">
        <v>459024</v>
      </c>
      <c r="C696" t="s">
        <v>2314</v>
      </c>
      <c r="D696" t="s">
        <v>2315</v>
      </c>
      <c r="E696" t="s">
        <v>2316</v>
      </c>
      <c r="F696">
        <v>47.73</v>
      </c>
      <c r="G696" t="s">
        <v>2239</v>
      </c>
      <c r="H696">
        <v>47.7</v>
      </c>
      <c r="I696" t="s">
        <v>279</v>
      </c>
      <c r="J696">
        <v>47</v>
      </c>
      <c r="K696" t="s">
        <v>280</v>
      </c>
      <c r="L696" t="s">
        <v>281</v>
      </c>
      <c r="M696" t="s">
        <v>282</v>
      </c>
      <c r="N696">
        <v>113</v>
      </c>
      <c r="O696" t="s">
        <v>119</v>
      </c>
      <c r="P696">
        <v>11</v>
      </c>
      <c r="Q696" t="s">
        <v>95</v>
      </c>
      <c r="R696">
        <v>1</v>
      </c>
      <c r="S696" t="s">
        <v>96</v>
      </c>
      <c r="T696">
        <v>2</v>
      </c>
      <c r="U696" t="s">
        <v>349</v>
      </c>
      <c r="V696">
        <v>40</v>
      </c>
      <c r="W696" t="s">
        <v>254</v>
      </c>
      <c r="X696">
        <v>2</v>
      </c>
      <c r="Y696" t="s">
        <v>255</v>
      </c>
      <c r="Z696">
        <v>1999</v>
      </c>
      <c r="AA696">
        <v>6</v>
      </c>
      <c r="AB696">
        <v>205150000</v>
      </c>
      <c r="AC696">
        <v>22</v>
      </c>
      <c r="AD696" t="s">
        <v>195</v>
      </c>
      <c r="AE696" t="s">
        <v>110</v>
      </c>
      <c r="AF696" t="s">
        <v>174</v>
      </c>
      <c r="AG696" t="s">
        <v>157</v>
      </c>
      <c r="AH696" t="s">
        <v>175</v>
      </c>
      <c r="AI696">
        <v>9</v>
      </c>
      <c r="AJ696">
        <v>9</v>
      </c>
      <c r="AK696">
        <v>9</v>
      </c>
      <c r="AL696">
        <v>9</v>
      </c>
      <c r="AM696">
        <v>9</v>
      </c>
      <c r="AN696">
        <v>9</v>
      </c>
      <c r="AO696">
        <v>9</v>
      </c>
      <c r="AP696">
        <v>9</v>
      </c>
      <c r="AQ696">
        <v>9</v>
      </c>
      <c r="AR696">
        <v>9</v>
      </c>
      <c r="AS696">
        <v>9</v>
      </c>
      <c r="AT696">
        <v>9</v>
      </c>
      <c r="AU696">
        <v>9</v>
      </c>
      <c r="AV696">
        <v>9</v>
      </c>
      <c r="AW696">
        <v>9</v>
      </c>
      <c r="AX696">
        <v>9</v>
      </c>
      <c r="AY696">
        <v>9</v>
      </c>
      <c r="AZ696">
        <v>9</v>
      </c>
      <c r="BA696">
        <v>9</v>
      </c>
      <c r="BB696">
        <v>9</v>
      </c>
      <c r="BC696">
        <v>9</v>
      </c>
      <c r="BD696">
        <v>9</v>
      </c>
      <c r="BE696">
        <v>9</v>
      </c>
      <c r="BF696">
        <v>9</v>
      </c>
      <c r="BG696">
        <v>9</v>
      </c>
      <c r="BH696">
        <v>9</v>
      </c>
      <c r="BI696">
        <v>9</v>
      </c>
      <c r="BJ696">
        <v>9</v>
      </c>
      <c r="BK696">
        <v>9</v>
      </c>
      <c r="BL696">
        <v>9</v>
      </c>
      <c r="BM696">
        <v>9</v>
      </c>
      <c r="BN696">
        <v>9</v>
      </c>
      <c r="BO696">
        <v>9</v>
      </c>
      <c r="BP696">
        <v>9</v>
      </c>
      <c r="BQ696">
        <v>9</v>
      </c>
      <c r="BR696">
        <v>9</v>
      </c>
      <c r="BS696">
        <v>9</v>
      </c>
      <c r="BT696">
        <v>9</v>
      </c>
      <c r="BU696">
        <v>9</v>
      </c>
      <c r="BV696">
        <v>9</v>
      </c>
      <c r="BW696">
        <v>9</v>
      </c>
      <c r="BX696">
        <v>9</v>
      </c>
      <c r="BY696">
        <v>9</v>
      </c>
      <c r="BZ696">
        <v>9</v>
      </c>
      <c r="CA696">
        <v>9</v>
      </c>
      <c r="CB696">
        <v>9</v>
      </c>
      <c r="CC696">
        <v>0</v>
      </c>
      <c r="CD696">
        <v>0</v>
      </c>
      <c r="CE696">
        <v>9</v>
      </c>
      <c r="CF696">
        <v>9</v>
      </c>
      <c r="CG696">
        <v>0</v>
      </c>
      <c r="CH696">
        <v>0</v>
      </c>
      <c r="CI696">
        <v>0</v>
      </c>
    </row>
    <row r="697" spans="1:99" x14ac:dyDescent="0.25">
      <c r="A697">
        <v>992</v>
      </c>
      <c r="B697">
        <v>460929</v>
      </c>
      <c r="C697" t="s">
        <v>2317</v>
      </c>
      <c r="D697" t="s">
        <v>2318</v>
      </c>
      <c r="E697" t="s">
        <v>2319</v>
      </c>
      <c r="F697">
        <v>58.13</v>
      </c>
      <c r="G697" t="s">
        <v>108</v>
      </c>
      <c r="H697">
        <v>58.1</v>
      </c>
      <c r="I697" t="s">
        <v>90</v>
      </c>
      <c r="J697">
        <v>58</v>
      </c>
      <c r="K697" t="s">
        <v>91</v>
      </c>
      <c r="L697" t="s">
        <v>92</v>
      </c>
      <c r="M697" t="s">
        <v>93</v>
      </c>
      <c r="N697">
        <v>113</v>
      </c>
      <c r="O697" t="s">
        <v>119</v>
      </c>
      <c r="P697">
        <v>11</v>
      </c>
      <c r="Q697" t="s">
        <v>95</v>
      </c>
      <c r="R697">
        <v>1</v>
      </c>
      <c r="S697" t="s">
        <v>96</v>
      </c>
      <c r="T697">
        <v>7</v>
      </c>
      <c r="U697" t="s">
        <v>575</v>
      </c>
      <c r="V697">
        <v>20</v>
      </c>
      <c r="W697" t="s">
        <v>576</v>
      </c>
      <c r="X697">
        <v>2</v>
      </c>
      <c r="Y697" t="s">
        <v>255</v>
      </c>
      <c r="Z697">
        <v>2017</v>
      </c>
      <c r="AA697">
        <v>14</v>
      </c>
      <c r="AB697">
        <v>2008650000</v>
      </c>
      <c r="AC697">
        <v>30</v>
      </c>
      <c r="AD697" t="s">
        <v>134</v>
      </c>
      <c r="AE697" t="s">
        <v>158</v>
      </c>
      <c r="AF697" t="s">
        <v>183</v>
      </c>
      <c r="AG697" t="s">
        <v>233</v>
      </c>
      <c r="AH697" t="s">
        <v>137</v>
      </c>
      <c r="AI697">
        <v>13</v>
      </c>
      <c r="AJ697">
        <v>13</v>
      </c>
      <c r="AK697">
        <v>13</v>
      </c>
      <c r="AL697">
        <v>13</v>
      </c>
      <c r="AM697">
        <v>13</v>
      </c>
      <c r="AN697">
        <v>13</v>
      </c>
      <c r="AO697">
        <v>13</v>
      </c>
      <c r="AP697">
        <v>13</v>
      </c>
      <c r="AQ697">
        <v>13</v>
      </c>
      <c r="AR697">
        <v>13</v>
      </c>
      <c r="AS697">
        <v>13</v>
      </c>
      <c r="AT697">
        <v>13</v>
      </c>
      <c r="AU697">
        <v>13</v>
      </c>
      <c r="AV697">
        <v>13</v>
      </c>
      <c r="AW697">
        <v>13</v>
      </c>
      <c r="AX697">
        <v>13</v>
      </c>
      <c r="AY697">
        <v>13</v>
      </c>
      <c r="AZ697">
        <v>13</v>
      </c>
      <c r="BA697">
        <v>13</v>
      </c>
      <c r="BB697">
        <v>10</v>
      </c>
      <c r="BC697">
        <v>10</v>
      </c>
      <c r="BD697">
        <v>13</v>
      </c>
      <c r="BE697">
        <v>13</v>
      </c>
      <c r="BF697">
        <v>13</v>
      </c>
      <c r="BG697">
        <v>13</v>
      </c>
      <c r="BH697">
        <v>13</v>
      </c>
      <c r="BI697">
        <v>13</v>
      </c>
      <c r="BJ697">
        <v>13</v>
      </c>
      <c r="BK697">
        <v>13</v>
      </c>
      <c r="BL697">
        <v>13</v>
      </c>
      <c r="BM697">
        <v>13</v>
      </c>
      <c r="BN697">
        <v>13</v>
      </c>
      <c r="BO697">
        <v>13</v>
      </c>
      <c r="BP697">
        <v>13</v>
      </c>
      <c r="BQ697">
        <v>13</v>
      </c>
      <c r="BR697">
        <v>13</v>
      </c>
      <c r="BS697">
        <v>13</v>
      </c>
      <c r="BT697">
        <v>13</v>
      </c>
      <c r="BU697">
        <v>13</v>
      </c>
      <c r="BV697">
        <v>13</v>
      </c>
      <c r="BW697">
        <v>13</v>
      </c>
      <c r="BX697">
        <v>13</v>
      </c>
      <c r="BY697">
        <v>13</v>
      </c>
      <c r="BZ697">
        <v>13</v>
      </c>
      <c r="CA697">
        <v>12.863636363636363</v>
      </c>
      <c r="CB697">
        <v>13</v>
      </c>
      <c r="CC697">
        <v>0.63212116482445657</v>
      </c>
      <c r="CD697">
        <v>4.9140161223102635E-2</v>
      </c>
      <c r="CE697">
        <v>10</v>
      </c>
      <c r="CF697">
        <v>13</v>
      </c>
      <c r="CG697">
        <v>3</v>
      </c>
      <c r="CH697">
        <v>0</v>
      </c>
      <c r="CI697">
        <v>0</v>
      </c>
    </row>
    <row r="698" spans="1:99" x14ac:dyDescent="0.25">
      <c r="A698">
        <v>993</v>
      </c>
      <c r="B698">
        <v>461545</v>
      </c>
      <c r="C698" t="s">
        <v>2320</v>
      </c>
      <c r="D698" t="s">
        <v>2321</v>
      </c>
      <c r="E698" t="s">
        <v>2322</v>
      </c>
      <c r="F698">
        <v>84.11</v>
      </c>
      <c r="G698" t="s">
        <v>612</v>
      </c>
      <c r="H698">
        <v>84.1</v>
      </c>
      <c r="I698" t="s">
        <v>338</v>
      </c>
      <c r="J698">
        <v>84</v>
      </c>
      <c r="K698" t="s">
        <v>339</v>
      </c>
      <c r="L698" t="s">
        <v>340</v>
      </c>
      <c r="M698" t="s">
        <v>341</v>
      </c>
      <c r="N698">
        <v>321</v>
      </c>
      <c r="O698" t="s">
        <v>1044</v>
      </c>
      <c r="P698">
        <v>32</v>
      </c>
      <c r="Q698" t="s">
        <v>1045</v>
      </c>
      <c r="R698">
        <v>3</v>
      </c>
      <c r="S698" t="s">
        <v>206</v>
      </c>
      <c r="T698">
        <v>15</v>
      </c>
      <c r="U698" t="s">
        <v>238</v>
      </c>
      <c r="V698">
        <v>60</v>
      </c>
      <c r="W698" t="s">
        <v>239</v>
      </c>
      <c r="X698">
        <v>3</v>
      </c>
      <c r="Y698" t="s">
        <v>240</v>
      </c>
      <c r="Z698">
        <v>1990</v>
      </c>
      <c r="AA698">
        <v>4</v>
      </c>
      <c r="AC698">
        <v>15</v>
      </c>
      <c r="AD698" t="s">
        <v>173</v>
      </c>
      <c r="AE698" t="s">
        <v>146</v>
      </c>
      <c r="AF698" t="s">
        <v>147</v>
      </c>
      <c r="AG698" t="s">
        <v>163</v>
      </c>
      <c r="AH698" t="s">
        <v>144</v>
      </c>
      <c r="AI698">
        <v>48</v>
      </c>
      <c r="AJ698">
        <v>50</v>
      </c>
      <c r="AK698">
        <v>50</v>
      </c>
      <c r="AL698">
        <v>48</v>
      </c>
      <c r="AM698">
        <v>48</v>
      </c>
      <c r="AN698">
        <v>49</v>
      </c>
      <c r="AO698">
        <v>49</v>
      </c>
      <c r="AP698">
        <v>51</v>
      </c>
      <c r="AQ698">
        <v>49</v>
      </c>
      <c r="AR698">
        <v>51</v>
      </c>
      <c r="AS698">
        <v>50</v>
      </c>
      <c r="AT698">
        <v>50</v>
      </c>
      <c r="AU698">
        <v>48</v>
      </c>
      <c r="AV698">
        <v>48</v>
      </c>
      <c r="AW698">
        <v>53</v>
      </c>
      <c r="AX698">
        <v>52</v>
      </c>
      <c r="AY698">
        <v>49</v>
      </c>
      <c r="AZ698">
        <v>48</v>
      </c>
      <c r="BA698">
        <v>52</v>
      </c>
      <c r="BB698">
        <v>53</v>
      </c>
      <c r="BC698">
        <v>54</v>
      </c>
      <c r="BD698">
        <v>52</v>
      </c>
      <c r="BE698">
        <v>53</v>
      </c>
      <c r="BF698">
        <v>53</v>
      </c>
      <c r="BG698">
        <v>52</v>
      </c>
      <c r="BH698">
        <v>52</v>
      </c>
      <c r="BI698">
        <v>56</v>
      </c>
      <c r="BJ698">
        <v>56</v>
      </c>
      <c r="BK698">
        <v>60</v>
      </c>
      <c r="BL698">
        <v>53</v>
      </c>
      <c r="BM698">
        <v>51</v>
      </c>
      <c r="BN698">
        <v>51</v>
      </c>
      <c r="BO698">
        <v>54</v>
      </c>
      <c r="BP698">
        <v>55</v>
      </c>
      <c r="BQ698">
        <v>59</v>
      </c>
      <c r="BR698">
        <v>57</v>
      </c>
      <c r="BS698">
        <v>63</v>
      </c>
      <c r="BT698">
        <v>58</v>
      </c>
      <c r="BU698">
        <v>56</v>
      </c>
      <c r="BV698">
        <v>53</v>
      </c>
      <c r="BW698">
        <v>58</v>
      </c>
      <c r="BX698">
        <v>57</v>
      </c>
      <c r="BY698">
        <v>56</v>
      </c>
      <c r="BZ698">
        <v>59</v>
      </c>
      <c r="CA698">
        <v>52.81818181818182</v>
      </c>
      <c r="CB698">
        <v>52</v>
      </c>
      <c r="CC698">
        <v>3.7804437248649796</v>
      </c>
      <c r="CD698">
        <v>7.1574666047357613E-2</v>
      </c>
      <c r="CE698">
        <v>48</v>
      </c>
      <c r="CF698">
        <v>63</v>
      </c>
      <c r="CG698">
        <v>15</v>
      </c>
      <c r="CH698">
        <v>11</v>
      </c>
      <c r="CI698">
        <v>11</v>
      </c>
    </row>
    <row r="699" spans="1:99" x14ac:dyDescent="0.25">
      <c r="A699">
        <v>994</v>
      </c>
      <c r="B699">
        <v>462280</v>
      </c>
      <c r="C699" t="s">
        <v>2323</v>
      </c>
      <c r="D699" t="s">
        <v>2324</v>
      </c>
      <c r="E699" t="s">
        <v>2325</v>
      </c>
      <c r="F699">
        <v>85.4</v>
      </c>
      <c r="G699" t="s">
        <v>200</v>
      </c>
      <c r="H699">
        <v>85.4</v>
      </c>
      <c r="I699" t="s">
        <v>200</v>
      </c>
      <c r="J699">
        <v>85</v>
      </c>
      <c r="K699" t="s">
        <v>201</v>
      </c>
      <c r="L699" t="s">
        <v>202</v>
      </c>
      <c r="M699" t="s">
        <v>203</v>
      </c>
      <c r="N699">
        <v>312</v>
      </c>
      <c r="O699" t="s">
        <v>204</v>
      </c>
      <c r="P699">
        <v>31</v>
      </c>
      <c r="Q699" t="s">
        <v>205</v>
      </c>
      <c r="R699">
        <v>3</v>
      </c>
      <c r="S699" t="s">
        <v>206</v>
      </c>
      <c r="T699">
        <v>1</v>
      </c>
      <c r="U699" t="s">
        <v>97</v>
      </c>
      <c r="V699">
        <v>11</v>
      </c>
      <c r="W699" t="s">
        <v>97</v>
      </c>
      <c r="X699">
        <v>1</v>
      </c>
      <c r="Y699" t="s">
        <v>98</v>
      </c>
      <c r="Z699">
        <v>1983</v>
      </c>
      <c r="AA699">
        <v>540</v>
      </c>
      <c r="AC699">
        <v>91</v>
      </c>
      <c r="AD699" t="s">
        <v>320</v>
      </c>
      <c r="AE699" t="s">
        <v>146</v>
      </c>
      <c r="AF699" t="s">
        <v>147</v>
      </c>
      <c r="AG699" t="s">
        <v>208</v>
      </c>
      <c r="AH699" t="s">
        <v>144</v>
      </c>
      <c r="AI699">
        <v>31</v>
      </c>
      <c r="AJ699">
        <v>31</v>
      </c>
      <c r="AK699">
        <v>31</v>
      </c>
      <c r="AL699">
        <v>31</v>
      </c>
      <c r="AM699">
        <v>31</v>
      </c>
      <c r="AN699">
        <v>31</v>
      </c>
      <c r="AO699">
        <v>31</v>
      </c>
      <c r="AP699">
        <v>31</v>
      </c>
      <c r="AQ699">
        <v>31</v>
      </c>
      <c r="AR699">
        <v>31</v>
      </c>
      <c r="AS699">
        <v>31</v>
      </c>
      <c r="AT699">
        <v>31</v>
      </c>
      <c r="AU699">
        <v>31</v>
      </c>
      <c r="AV699">
        <v>31</v>
      </c>
      <c r="AW699">
        <v>31</v>
      </c>
      <c r="AX699">
        <v>31</v>
      </c>
      <c r="AY699">
        <v>31</v>
      </c>
      <c r="AZ699">
        <v>31</v>
      </c>
      <c r="BA699">
        <v>31</v>
      </c>
      <c r="BB699">
        <v>31</v>
      </c>
      <c r="BC699">
        <v>31</v>
      </c>
      <c r="BD699">
        <v>31</v>
      </c>
      <c r="BE699">
        <v>31</v>
      </c>
      <c r="BF699">
        <v>31</v>
      </c>
      <c r="BG699">
        <v>31</v>
      </c>
      <c r="BH699">
        <v>31</v>
      </c>
      <c r="BI699">
        <v>31</v>
      </c>
      <c r="BJ699">
        <v>31</v>
      </c>
      <c r="BK699">
        <v>31</v>
      </c>
      <c r="BL699">
        <v>31</v>
      </c>
      <c r="BM699">
        <v>31</v>
      </c>
      <c r="BN699">
        <v>31</v>
      </c>
      <c r="BO699">
        <v>30</v>
      </c>
      <c r="BP699">
        <v>31</v>
      </c>
      <c r="BQ699">
        <v>31</v>
      </c>
      <c r="BR699">
        <v>31</v>
      </c>
      <c r="BS699">
        <v>31</v>
      </c>
      <c r="BT699">
        <v>31</v>
      </c>
      <c r="BU699">
        <v>31</v>
      </c>
      <c r="BV699">
        <v>31</v>
      </c>
      <c r="BW699">
        <v>30</v>
      </c>
      <c r="BX699">
        <v>30</v>
      </c>
      <c r="BY699">
        <v>30</v>
      </c>
      <c r="BZ699">
        <v>30</v>
      </c>
      <c r="CA699">
        <v>30.886363636363637</v>
      </c>
      <c r="CB699">
        <v>31</v>
      </c>
      <c r="CC699">
        <v>0.32103822064055104</v>
      </c>
      <c r="CD699">
        <v>1.0394173442372513E-2</v>
      </c>
      <c r="CE699">
        <v>30</v>
      </c>
      <c r="CF699">
        <v>31</v>
      </c>
      <c r="CG699">
        <v>1</v>
      </c>
      <c r="CH699">
        <v>-1</v>
      </c>
      <c r="CI699">
        <v>1</v>
      </c>
    </row>
    <row r="700" spans="1:99" x14ac:dyDescent="0.25">
      <c r="A700">
        <v>995</v>
      </c>
      <c r="B700">
        <v>462322</v>
      </c>
      <c r="C700" t="s">
        <v>2326</v>
      </c>
      <c r="D700" t="s">
        <v>2327</v>
      </c>
      <c r="E700" t="s">
        <v>2328</v>
      </c>
      <c r="F700">
        <v>47.73</v>
      </c>
      <c r="G700" t="s">
        <v>2239</v>
      </c>
      <c r="H700">
        <v>47.7</v>
      </c>
      <c r="I700" t="s">
        <v>279</v>
      </c>
      <c r="J700">
        <v>47</v>
      </c>
      <c r="K700" t="s">
        <v>280</v>
      </c>
      <c r="L700" t="s">
        <v>281</v>
      </c>
      <c r="M700" t="s">
        <v>282</v>
      </c>
      <c r="N700">
        <v>117</v>
      </c>
      <c r="O700" t="s">
        <v>376</v>
      </c>
      <c r="P700">
        <v>11</v>
      </c>
      <c r="Q700" t="s">
        <v>95</v>
      </c>
      <c r="R700">
        <v>1</v>
      </c>
      <c r="S700" t="s">
        <v>96</v>
      </c>
      <c r="T700">
        <v>9</v>
      </c>
      <c r="U700" t="s">
        <v>372</v>
      </c>
      <c r="V700">
        <v>60</v>
      </c>
      <c r="W700" t="s">
        <v>239</v>
      </c>
      <c r="X700">
        <v>3</v>
      </c>
      <c r="Y700" t="s">
        <v>240</v>
      </c>
      <c r="Z700">
        <v>1995</v>
      </c>
      <c r="AA700">
        <v>27</v>
      </c>
      <c r="AB700">
        <v>2455580000</v>
      </c>
      <c r="AC700">
        <v>40</v>
      </c>
      <c r="AD700" t="s">
        <v>283</v>
      </c>
      <c r="AE700" t="s">
        <v>158</v>
      </c>
      <c r="AF700" t="s">
        <v>183</v>
      </c>
      <c r="AG700" t="s">
        <v>297</v>
      </c>
      <c r="AH700" t="s">
        <v>137</v>
      </c>
      <c r="AI700">
        <v>139</v>
      </c>
      <c r="AJ700">
        <v>139</v>
      </c>
      <c r="AK700">
        <v>137</v>
      </c>
      <c r="AL700">
        <v>139</v>
      </c>
      <c r="AM700">
        <v>139</v>
      </c>
      <c r="AN700">
        <v>139</v>
      </c>
      <c r="AO700">
        <v>137</v>
      </c>
      <c r="AP700">
        <v>136</v>
      </c>
      <c r="AQ700">
        <v>138</v>
      </c>
      <c r="AR700">
        <v>138</v>
      </c>
      <c r="AS700">
        <v>139</v>
      </c>
      <c r="AT700">
        <v>125</v>
      </c>
      <c r="AU700">
        <v>140</v>
      </c>
      <c r="AV700">
        <v>132</v>
      </c>
      <c r="AW700">
        <v>137</v>
      </c>
      <c r="AX700">
        <v>137</v>
      </c>
      <c r="AY700">
        <v>137</v>
      </c>
      <c r="AZ700">
        <v>137</v>
      </c>
      <c r="BA700">
        <v>122</v>
      </c>
      <c r="BB700">
        <v>134</v>
      </c>
      <c r="BC700">
        <v>136</v>
      </c>
      <c r="BD700">
        <v>136</v>
      </c>
      <c r="BE700">
        <v>136</v>
      </c>
      <c r="BF700">
        <v>138</v>
      </c>
      <c r="BG700">
        <v>1</v>
      </c>
      <c r="BH700">
        <v>137</v>
      </c>
      <c r="BI700">
        <v>137</v>
      </c>
      <c r="BJ700">
        <v>132</v>
      </c>
      <c r="BK700">
        <v>128</v>
      </c>
      <c r="BL700">
        <v>128</v>
      </c>
      <c r="BM700">
        <v>135</v>
      </c>
      <c r="BN700">
        <v>139</v>
      </c>
      <c r="BO700">
        <v>138</v>
      </c>
      <c r="BP700">
        <v>139</v>
      </c>
      <c r="BQ700">
        <v>138</v>
      </c>
      <c r="BR700">
        <v>138</v>
      </c>
      <c r="BS700">
        <v>134</v>
      </c>
      <c r="BT700">
        <v>138</v>
      </c>
      <c r="BU700">
        <v>133</v>
      </c>
      <c r="BV700">
        <v>137</v>
      </c>
      <c r="BW700">
        <v>138</v>
      </c>
      <c r="BX700">
        <v>137</v>
      </c>
      <c r="BY700">
        <v>139</v>
      </c>
      <c r="BZ700">
        <v>133</v>
      </c>
      <c r="CA700">
        <v>132.86363636363637</v>
      </c>
      <c r="CB700">
        <v>137</v>
      </c>
      <c r="CC700">
        <v>20.70567937939656</v>
      </c>
      <c r="CD700">
        <v>0.15584158273921461</v>
      </c>
      <c r="CE700">
        <v>1</v>
      </c>
      <c r="CF700">
        <v>140</v>
      </c>
      <c r="CG700">
        <v>139</v>
      </c>
      <c r="CH700">
        <v>-6</v>
      </c>
      <c r="CI700">
        <v>6</v>
      </c>
    </row>
    <row r="701" spans="1:99" x14ac:dyDescent="0.25">
      <c r="A701">
        <v>999</v>
      </c>
      <c r="B701">
        <v>464100</v>
      </c>
      <c r="C701" t="s">
        <v>2329</v>
      </c>
      <c r="D701" t="s">
        <v>2330</v>
      </c>
      <c r="E701" t="s">
        <v>2331</v>
      </c>
      <c r="F701">
        <v>47.83</v>
      </c>
      <c r="G701" t="s">
        <v>2332</v>
      </c>
      <c r="H701">
        <v>47.8</v>
      </c>
      <c r="I701" t="s">
        <v>1763</v>
      </c>
      <c r="J701">
        <v>47</v>
      </c>
      <c r="K701" t="s">
        <v>280</v>
      </c>
      <c r="L701" t="s">
        <v>281</v>
      </c>
      <c r="M701" t="s">
        <v>282</v>
      </c>
      <c r="N701">
        <v>113</v>
      </c>
      <c r="O701" t="s">
        <v>119</v>
      </c>
      <c r="P701">
        <v>11</v>
      </c>
      <c r="Q701" t="s">
        <v>95</v>
      </c>
      <c r="R701">
        <v>1</v>
      </c>
      <c r="S701" t="s">
        <v>96</v>
      </c>
      <c r="T701">
        <v>5</v>
      </c>
      <c r="U701" t="s">
        <v>386</v>
      </c>
      <c r="V701">
        <v>50</v>
      </c>
      <c r="W701" t="s">
        <v>387</v>
      </c>
      <c r="X701">
        <v>3</v>
      </c>
      <c r="Y701" t="s">
        <v>240</v>
      </c>
      <c r="Z701">
        <v>2012</v>
      </c>
      <c r="AA701">
        <v>6</v>
      </c>
      <c r="AB701">
        <v>1069520000</v>
      </c>
      <c r="AC701">
        <v>22</v>
      </c>
      <c r="AD701" t="s">
        <v>195</v>
      </c>
      <c r="AE701" t="s">
        <v>158</v>
      </c>
      <c r="AF701" t="s">
        <v>183</v>
      </c>
      <c r="AG701" t="s">
        <v>102</v>
      </c>
      <c r="AH701" t="s">
        <v>137</v>
      </c>
      <c r="AI701">
        <v>55</v>
      </c>
      <c r="AJ701">
        <v>1</v>
      </c>
      <c r="AK701">
        <v>1</v>
      </c>
      <c r="AL701">
        <v>56</v>
      </c>
      <c r="AM701">
        <v>56</v>
      </c>
      <c r="AN701">
        <v>56</v>
      </c>
      <c r="AO701">
        <v>56</v>
      </c>
      <c r="AP701">
        <v>55</v>
      </c>
      <c r="AQ701">
        <v>55</v>
      </c>
      <c r="AR701">
        <v>56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56</v>
      </c>
      <c r="AY701">
        <v>56</v>
      </c>
      <c r="AZ701">
        <v>1</v>
      </c>
      <c r="BA701">
        <v>1</v>
      </c>
      <c r="BB701">
        <v>1</v>
      </c>
      <c r="BC701">
        <v>56</v>
      </c>
      <c r="BD701">
        <v>56</v>
      </c>
      <c r="BE701">
        <v>1</v>
      </c>
      <c r="BF701">
        <v>1</v>
      </c>
      <c r="BG701">
        <v>56</v>
      </c>
      <c r="BH701">
        <v>56</v>
      </c>
      <c r="BI701">
        <v>56</v>
      </c>
      <c r="BJ701">
        <v>56</v>
      </c>
      <c r="BK701">
        <v>56</v>
      </c>
      <c r="BL701">
        <v>56</v>
      </c>
      <c r="BM701">
        <v>56</v>
      </c>
      <c r="BN701">
        <v>56</v>
      </c>
      <c r="BO701">
        <v>56</v>
      </c>
      <c r="BP701">
        <v>56</v>
      </c>
      <c r="BQ701">
        <v>56</v>
      </c>
      <c r="BR701">
        <v>56</v>
      </c>
      <c r="BS701">
        <v>56</v>
      </c>
      <c r="BT701">
        <v>1</v>
      </c>
      <c r="BU701">
        <v>56</v>
      </c>
      <c r="BV701">
        <v>1</v>
      </c>
      <c r="BW701">
        <v>56</v>
      </c>
      <c r="BX701">
        <v>1</v>
      </c>
      <c r="BY701">
        <v>1</v>
      </c>
      <c r="BZ701">
        <v>1</v>
      </c>
      <c r="CA701">
        <v>34.681818181818187</v>
      </c>
      <c r="CB701">
        <v>56</v>
      </c>
      <c r="CC701">
        <v>27.036386100245018</v>
      </c>
      <c r="CD701">
        <v>0.77955503827705153</v>
      </c>
      <c r="CE701">
        <v>1</v>
      </c>
      <c r="CF701">
        <v>56</v>
      </c>
      <c r="CG701">
        <v>55</v>
      </c>
      <c r="CH701">
        <v>-54</v>
      </c>
      <c r="CI701">
        <v>54</v>
      </c>
    </row>
    <row r="702" spans="1:99" x14ac:dyDescent="0.25">
      <c r="A702">
        <v>1000</v>
      </c>
      <c r="B702">
        <v>464337</v>
      </c>
      <c r="C702" t="s">
        <v>2333</v>
      </c>
      <c r="D702" t="s">
        <v>2334</v>
      </c>
      <c r="E702" t="s">
        <v>2335</v>
      </c>
      <c r="F702">
        <v>61.1</v>
      </c>
      <c r="G702" t="s">
        <v>727</v>
      </c>
      <c r="H702">
        <v>61.1</v>
      </c>
      <c r="I702" t="s">
        <v>727</v>
      </c>
      <c r="J702">
        <v>61</v>
      </c>
      <c r="K702" t="s">
        <v>728</v>
      </c>
      <c r="L702" t="s">
        <v>131</v>
      </c>
      <c r="M702" t="s">
        <v>132</v>
      </c>
      <c r="N702">
        <v>114</v>
      </c>
      <c r="O702" t="s">
        <v>94</v>
      </c>
      <c r="P702">
        <v>11</v>
      </c>
      <c r="Q702" t="s">
        <v>95</v>
      </c>
      <c r="R702">
        <v>1</v>
      </c>
      <c r="S702" t="s">
        <v>96</v>
      </c>
      <c r="T702">
        <v>2</v>
      </c>
      <c r="U702" t="s">
        <v>349</v>
      </c>
      <c r="V702">
        <v>40</v>
      </c>
      <c r="W702" t="s">
        <v>254</v>
      </c>
      <c r="X702">
        <v>2</v>
      </c>
      <c r="Y702" t="s">
        <v>255</v>
      </c>
      <c r="Z702">
        <v>2000</v>
      </c>
      <c r="AA702">
        <v>13</v>
      </c>
      <c r="AB702">
        <v>809590000</v>
      </c>
      <c r="AC702">
        <v>30</v>
      </c>
      <c r="AD702" t="s">
        <v>134</v>
      </c>
      <c r="AE702" t="s">
        <v>148</v>
      </c>
      <c r="AF702" t="s">
        <v>405</v>
      </c>
      <c r="AG702" t="s">
        <v>157</v>
      </c>
      <c r="AH702" t="s">
        <v>137</v>
      </c>
      <c r="AI702">
        <v>19</v>
      </c>
      <c r="AJ702">
        <v>19</v>
      </c>
      <c r="AK702">
        <v>19</v>
      </c>
      <c r="AL702">
        <v>19</v>
      </c>
      <c r="AM702">
        <v>19</v>
      </c>
      <c r="AN702">
        <v>19</v>
      </c>
      <c r="AO702">
        <v>19</v>
      </c>
      <c r="AP702">
        <v>19</v>
      </c>
      <c r="AQ702">
        <v>19</v>
      </c>
      <c r="AR702">
        <v>19</v>
      </c>
      <c r="AS702">
        <v>19</v>
      </c>
      <c r="AT702">
        <v>19</v>
      </c>
      <c r="AU702">
        <v>19</v>
      </c>
      <c r="AV702">
        <v>19</v>
      </c>
      <c r="AW702">
        <v>19</v>
      </c>
      <c r="AX702">
        <v>19</v>
      </c>
      <c r="AY702">
        <v>19</v>
      </c>
      <c r="AZ702">
        <v>19</v>
      </c>
      <c r="BA702">
        <v>19</v>
      </c>
      <c r="BB702">
        <v>19</v>
      </c>
      <c r="BC702">
        <v>19</v>
      </c>
      <c r="BD702">
        <v>19</v>
      </c>
      <c r="BE702">
        <v>19</v>
      </c>
      <c r="BF702">
        <v>19</v>
      </c>
      <c r="BG702">
        <v>19</v>
      </c>
      <c r="BH702">
        <v>19</v>
      </c>
      <c r="BI702">
        <v>19</v>
      </c>
      <c r="BJ702">
        <v>19</v>
      </c>
      <c r="BK702">
        <v>19</v>
      </c>
      <c r="BL702">
        <v>19</v>
      </c>
      <c r="BM702">
        <v>19</v>
      </c>
      <c r="BN702">
        <v>19</v>
      </c>
      <c r="BO702">
        <v>19</v>
      </c>
      <c r="BP702">
        <v>19</v>
      </c>
      <c r="BQ702">
        <v>19</v>
      </c>
      <c r="BR702">
        <v>19</v>
      </c>
      <c r="BS702">
        <v>19</v>
      </c>
      <c r="BT702">
        <v>19</v>
      </c>
      <c r="BU702">
        <v>19</v>
      </c>
      <c r="BV702">
        <v>20</v>
      </c>
      <c r="BW702">
        <v>20</v>
      </c>
      <c r="BX702">
        <v>20</v>
      </c>
      <c r="BY702">
        <v>20</v>
      </c>
      <c r="BZ702">
        <v>20</v>
      </c>
      <c r="CA702">
        <v>19.113636363636363</v>
      </c>
      <c r="CB702">
        <v>19</v>
      </c>
      <c r="CC702">
        <v>0.3210382206405511</v>
      </c>
      <c r="CD702">
        <v>1.679629216193133E-2</v>
      </c>
      <c r="CE702">
        <v>19</v>
      </c>
      <c r="CF702">
        <v>20</v>
      </c>
      <c r="CG702">
        <v>1</v>
      </c>
      <c r="CH702">
        <v>1</v>
      </c>
      <c r="CI702">
        <v>1</v>
      </c>
    </row>
    <row r="704" spans="1:99" x14ac:dyDescent="0.25">
      <c r="AW704" s="7">
        <f>AVERAGE(analytical_sample_p99[2025-06-03])</f>
        <v>72.767475035663338</v>
      </c>
      <c r="CU704" s="7">
        <f>AVERAGE(analytical_sample_p99[2026-03-31])</f>
        <v>63.536376604850211</v>
      </c>
    </row>
    <row r="705" spans="49:99" x14ac:dyDescent="0.25">
      <c r="AW705" s="7">
        <f>_xlfn.STDEV.S(analytical_sample_p99[2025-06-03])</f>
        <v>86.076387158905163</v>
      </c>
      <c r="CU705" s="7">
        <f>_xlfn.STDEV.S(analytical_sample_p99[2026-03-31])</f>
        <v>70.176413644436892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9F72-73DE-4854-BB70-CB2585E01496}">
  <sheetPr>
    <tabColor rgb="FFF8696B"/>
  </sheetPr>
  <dimension ref="A1:BG45"/>
  <sheetViews>
    <sheetView workbookViewId="0">
      <selection sqref="A1:BG45"/>
    </sheetView>
  </sheetViews>
  <sheetFormatPr defaultRowHeight="15" x14ac:dyDescent="0.25"/>
  <cols>
    <col min="1" max="1" width="10.42578125" bestFit="1" customWidth="1"/>
    <col min="2" max="2" width="46.28515625" bestFit="1" customWidth="1"/>
    <col min="3" max="3" width="44.7109375" bestFit="1" customWidth="1"/>
    <col min="4" max="4" width="46.28515625" bestFit="1" customWidth="1"/>
    <col min="5" max="5" width="48.5703125" bestFit="1" customWidth="1"/>
    <col min="6" max="6" width="57.42578125" bestFit="1" customWidth="1"/>
    <col min="7" max="7" width="44.140625" bestFit="1" customWidth="1"/>
    <col min="8" max="8" width="57.5703125" bestFit="1" customWidth="1"/>
    <col min="9" max="9" width="46.28515625" bestFit="1" customWidth="1"/>
    <col min="10" max="10" width="60.140625" bestFit="1" customWidth="1"/>
    <col min="11" max="11" width="44.140625" bestFit="1" customWidth="1"/>
    <col min="12" max="12" width="45.85546875" bestFit="1" customWidth="1"/>
    <col min="13" max="13" width="62.5703125" bestFit="1" customWidth="1"/>
    <col min="14" max="14" width="46.28515625" bestFit="1" customWidth="1"/>
    <col min="15" max="15" width="50.140625" bestFit="1" customWidth="1"/>
    <col min="16" max="16" width="49.5703125" bestFit="1" customWidth="1"/>
    <col min="17" max="17" width="46.28515625" bestFit="1" customWidth="1"/>
    <col min="18" max="18" width="57.42578125" bestFit="1" customWidth="1"/>
    <col min="19" max="19" width="46.28515625" bestFit="1" customWidth="1"/>
    <col min="20" max="20" width="59.28515625" bestFit="1" customWidth="1"/>
    <col min="21" max="21" width="61.42578125" bestFit="1" customWidth="1"/>
    <col min="22" max="22" width="52.42578125" bestFit="1" customWidth="1"/>
    <col min="23" max="23" width="51.7109375" bestFit="1" customWidth="1"/>
    <col min="24" max="24" width="58.85546875" bestFit="1" customWidth="1"/>
    <col min="25" max="25" width="54.7109375" bestFit="1" customWidth="1"/>
    <col min="26" max="26" width="63.85546875" bestFit="1" customWidth="1"/>
    <col min="27" max="27" width="53.28515625" bestFit="1" customWidth="1"/>
    <col min="28" max="28" width="59.5703125" bestFit="1" customWidth="1"/>
    <col min="29" max="29" width="62.42578125" bestFit="1" customWidth="1"/>
    <col min="30" max="30" width="63.7109375" bestFit="1" customWidth="1"/>
    <col min="31" max="31" width="47.85546875" bestFit="1" customWidth="1"/>
    <col min="32" max="32" width="50.7109375" bestFit="1" customWidth="1"/>
    <col min="33" max="33" width="49.42578125" bestFit="1" customWidth="1"/>
    <col min="34" max="34" width="65.5703125" bestFit="1" customWidth="1"/>
    <col min="35" max="35" width="65.140625" bestFit="1" customWidth="1"/>
    <col min="36" max="36" width="62" bestFit="1" customWidth="1"/>
    <col min="37" max="37" width="57.28515625" bestFit="1" customWidth="1"/>
    <col min="38" max="38" width="47.85546875" bestFit="1" customWidth="1"/>
    <col min="39" max="39" width="60.7109375" bestFit="1" customWidth="1"/>
    <col min="40" max="40" width="61.5703125" bestFit="1" customWidth="1"/>
    <col min="41" max="41" width="66.42578125" bestFit="1" customWidth="1"/>
    <col min="42" max="42" width="54.42578125" bestFit="1" customWidth="1"/>
    <col min="43" max="43" width="61.7109375" bestFit="1" customWidth="1"/>
    <col min="44" max="44" width="44.7109375" bestFit="1" customWidth="1"/>
    <col min="45" max="45" width="55.42578125" bestFit="1" customWidth="1"/>
    <col min="46" max="46" width="45.85546875" bestFit="1" customWidth="1"/>
    <col min="47" max="47" width="58.140625" bestFit="1" customWidth="1"/>
    <col min="48" max="48" width="59" bestFit="1" customWidth="1"/>
    <col min="49" max="49" width="54.7109375" bestFit="1" customWidth="1"/>
    <col min="50" max="50" width="61.85546875" bestFit="1" customWidth="1"/>
    <col min="51" max="51" width="51.140625" bestFit="1" customWidth="1"/>
    <col min="52" max="52" width="44.7109375" bestFit="1" customWidth="1"/>
    <col min="53" max="53" width="50.5703125" bestFit="1" customWidth="1"/>
    <col min="54" max="54" width="51.140625" bestFit="1" customWidth="1"/>
    <col min="55" max="55" width="63.7109375" bestFit="1" customWidth="1"/>
    <col min="56" max="56" width="60.5703125" bestFit="1" customWidth="1"/>
    <col min="57" max="57" width="55.85546875" bestFit="1" customWidth="1"/>
    <col min="58" max="58" width="57" bestFit="1" customWidth="1"/>
    <col min="59" max="59" width="61.85546875" bestFit="1" customWidth="1"/>
  </cols>
  <sheetData>
    <row r="1" spans="1:59" x14ac:dyDescent="0.25">
      <c r="A1" t="s">
        <v>2410</v>
      </c>
      <c r="B1" t="s">
        <v>2411</v>
      </c>
      <c r="C1" t="s">
        <v>2412</v>
      </c>
      <c r="D1" t="s">
        <v>2413</v>
      </c>
      <c r="E1" t="s">
        <v>2414</v>
      </c>
      <c r="F1" t="s">
        <v>2415</v>
      </c>
      <c r="G1" t="s">
        <v>2416</v>
      </c>
      <c r="H1" t="s">
        <v>2417</v>
      </c>
      <c r="I1" t="s">
        <v>2418</v>
      </c>
      <c r="J1" t="s">
        <v>2419</v>
      </c>
      <c r="K1" t="s">
        <v>2420</v>
      </c>
      <c r="L1" t="s">
        <v>2421</v>
      </c>
      <c r="M1" t="s">
        <v>2422</v>
      </c>
      <c r="N1" t="s">
        <v>2423</v>
      </c>
      <c r="O1" t="s">
        <v>2424</v>
      </c>
      <c r="P1" t="s">
        <v>2425</v>
      </c>
      <c r="Q1" t="s">
        <v>2426</v>
      </c>
      <c r="R1" t="s">
        <v>2427</v>
      </c>
      <c r="S1" t="s">
        <v>2428</v>
      </c>
      <c r="T1" t="s">
        <v>2429</v>
      </c>
      <c r="U1" t="s">
        <v>2430</v>
      </c>
      <c r="V1" t="s">
        <v>2431</v>
      </c>
      <c r="W1" t="s">
        <v>2432</v>
      </c>
      <c r="X1" t="s">
        <v>2433</v>
      </c>
      <c r="Y1" t="s">
        <v>2434</v>
      </c>
      <c r="Z1" t="s">
        <v>2435</v>
      </c>
      <c r="AA1" t="s">
        <v>2436</v>
      </c>
      <c r="AB1" t="s">
        <v>2437</v>
      </c>
      <c r="AC1" t="s">
        <v>2438</v>
      </c>
      <c r="AD1" t="s">
        <v>2440</v>
      </c>
      <c r="AE1" t="s">
        <v>2441</v>
      </c>
      <c r="AF1" t="s">
        <v>2442</v>
      </c>
      <c r="AG1" t="s">
        <v>2443</v>
      </c>
      <c r="AH1" t="s">
        <v>2444</v>
      </c>
      <c r="AI1" t="s">
        <v>2439</v>
      </c>
      <c r="AJ1" t="s">
        <v>2445</v>
      </c>
      <c r="AK1" t="s">
        <v>2446</v>
      </c>
      <c r="AL1" t="s">
        <v>2447</v>
      </c>
      <c r="AM1" t="s">
        <v>2448</v>
      </c>
      <c r="AN1" t="s">
        <v>2449</v>
      </c>
      <c r="AO1" t="s">
        <v>2450</v>
      </c>
      <c r="AP1" t="s">
        <v>2451</v>
      </c>
      <c r="AQ1" t="s">
        <v>2452</v>
      </c>
      <c r="AR1" t="s">
        <v>2453</v>
      </c>
      <c r="AS1" t="s">
        <v>2454</v>
      </c>
      <c r="AT1" t="s">
        <v>2455</v>
      </c>
      <c r="AU1" t="s">
        <v>2456</v>
      </c>
      <c r="AV1" t="s">
        <v>2457</v>
      </c>
      <c r="AW1" t="s">
        <v>2458</v>
      </c>
      <c r="AX1" t="s">
        <v>2459</v>
      </c>
      <c r="AY1" t="s">
        <v>2460</v>
      </c>
      <c r="AZ1" t="s">
        <v>2461</v>
      </c>
      <c r="BA1" t="s">
        <v>2462</v>
      </c>
      <c r="BB1" t="s">
        <v>2463</v>
      </c>
      <c r="BC1" t="s">
        <v>2464</v>
      </c>
      <c r="BD1" t="s">
        <v>2465</v>
      </c>
      <c r="BE1" t="s">
        <v>2466</v>
      </c>
      <c r="BF1" t="s">
        <v>2467</v>
      </c>
      <c r="BG1" t="s">
        <v>2468</v>
      </c>
    </row>
    <row r="2" spans="1:59" x14ac:dyDescent="0.25">
      <c r="A2" s="1">
        <v>45811</v>
      </c>
      <c r="B2">
        <v>71</v>
      </c>
      <c r="C2">
        <v>3822</v>
      </c>
      <c r="D2">
        <v>1702</v>
      </c>
      <c r="E2">
        <v>22213</v>
      </c>
      <c r="F2">
        <v>5093</v>
      </c>
      <c r="G2">
        <v>3770</v>
      </c>
      <c r="H2">
        <v>2240</v>
      </c>
      <c r="I2">
        <v>355</v>
      </c>
      <c r="J2">
        <v>955</v>
      </c>
      <c r="K2">
        <v>1462</v>
      </c>
      <c r="L2">
        <v>12</v>
      </c>
      <c r="M2">
        <v>82</v>
      </c>
      <c r="N2">
        <v>4597</v>
      </c>
      <c r="O2">
        <v>494</v>
      </c>
      <c r="P2">
        <v>765</v>
      </c>
      <c r="Q2">
        <v>36</v>
      </c>
      <c r="R2">
        <v>439</v>
      </c>
      <c r="S2">
        <v>622</v>
      </c>
      <c r="T2">
        <v>93</v>
      </c>
      <c r="U2">
        <v>92</v>
      </c>
      <c r="V2">
        <v>64</v>
      </c>
      <c r="W2">
        <v>79</v>
      </c>
      <c r="X2">
        <v>50</v>
      </c>
      <c r="Y2">
        <v>51</v>
      </c>
      <c r="Z2">
        <v>127</v>
      </c>
      <c r="AA2">
        <v>387</v>
      </c>
      <c r="AB2">
        <v>3</v>
      </c>
      <c r="AC2">
        <v>50</v>
      </c>
      <c r="AD2">
        <v>246</v>
      </c>
      <c r="AE2">
        <v>53</v>
      </c>
      <c r="AF2">
        <v>26</v>
      </c>
      <c r="AG2">
        <v>73</v>
      </c>
      <c r="AH2">
        <v>158</v>
      </c>
      <c r="AI2">
        <v>71</v>
      </c>
      <c r="AJ2">
        <v>11</v>
      </c>
      <c r="AK2">
        <v>157</v>
      </c>
      <c r="AL2">
        <v>205</v>
      </c>
      <c r="AM2">
        <v>1</v>
      </c>
      <c r="AN2">
        <v>23</v>
      </c>
      <c r="AO2">
        <v>1</v>
      </c>
      <c r="AP2">
        <v>84</v>
      </c>
      <c r="AQ2">
        <v>11</v>
      </c>
      <c r="AR2">
        <v>10</v>
      </c>
      <c r="AS2">
        <v>7</v>
      </c>
      <c r="AT2">
        <v>1</v>
      </c>
      <c r="AU2">
        <v>3</v>
      </c>
      <c r="AV2">
        <v>18</v>
      </c>
      <c r="AW2">
        <v>9</v>
      </c>
      <c r="AX2">
        <v>9</v>
      </c>
      <c r="AY2">
        <v>31</v>
      </c>
      <c r="AZ2">
        <v>58</v>
      </c>
      <c r="BA2">
        <v>6</v>
      </c>
      <c r="BB2">
        <v>1</v>
      </c>
      <c r="BC2">
        <v>2</v>
      </c>
      <c r="BD2">
        <v>4</v>
      </c>
      <c r="BE2">
        <v>1</v>
      </c>
      <c r="BF2">
        <v>1</v>
      </c>
      <c r="BG2">
        <v>3</v>
      </c>
    </row>
    <row r="3" spans="1:59" x14ac:dyDescent="0.25">
      <c r="A3" s="1">
        <v>45818</v>
      </c>
      <c r="B3">
        <v>71</v>
      </c>
      <c r="C3">
        <v>3816</v>
      </c>
      <c r="D3">
        <v>1707</v>
      </c>
      <c r="E3">
        <v>22298</v>
      </c>
      <c r="F3">
        <v>4898</v>
      </c>
      <c r="G3">
        <v>3942</v>
      </c>
      <c r="H3">
        <v>2417</v>
      </c>
      <c r="I3">
        <v>348</v>
      </c>
      <c r="J3">
        <v>940</v>
      </c>
      <c r="K3">
        <v>1444</v>
      </c>
      <c r="L3">
        <v>13</v>
      </c>
      <c r="M3">
        <v>82</v>
      </c>
      <c r="N3">
        <v>4674</v>
      </c>
      <c r="O3">
        <v>499</v>
      </c>
      <c r="P3">
        <v>769</v>
      </c>
      <c r="Q3">
        <v>59</v>
      </c>
      <c r="R3">
        <v>424</v>
      </c>
      <c r="S3">
        <v>611</v>
      </c>
      <c r="T3">
        <v>91</v>
      </c>
      <c r="U3">
        <v>92</v>
      </c>
      <c r="V3">
        <v>44</v>
      </c>
      <c r="W3">
        <v>79</v>
      </c>
      <c r="X3">
        <v>49</v>
      </c>
      <c r="Y3">
        <v>50</v>
      </c>
      <c r="Z3">
        <v>127</v>
      </c>
      <c r="AA3">
        <v>387</v>
      </c>
      <c r="AB3">
        <v>3</v>
      </c>
      <c r="AC3">
        <v>51</v>
      </c>
      <c r="AD3">
        <v>256</v>
      </c>
      <c r="AE3">
        <v>55</v>
      </c>
      <c r="AF3">
        <v>27</v>
      </c>
      <c r="AG3">
        <v>74</v>
      </c>
      <c r="AH3">
        <v>158</v>
      </c>
      <c r="AI3">
        <v>69</v>
      </c>
      <c r="AJ3">
        <v>12</v>
      </c>
      <c r="AK3">
        <v>158</v>
      </c>
      <c r="AL3">
        <v>203</v>
      </c>
      <c r="AM3">
        <v>1</v>
      </c>
      <c r="AN3">
        <v>23</v>
      </c>
      <c r="AO3">
        <v>1</v>
      </c>
      <c r="AP3">
        <v>79</v>
      </c>
      <c r="AQ3">
        <v>11</v>
      </c>
      <c r="AR3">
        <v>10</v>
      </c>
      <c r="AS3">
        <v>7</v>
      </c>
      <c r="AT3">
        <v>1</v>
      </c>
      <c r="AU3">
        <v>3</v>
      </c>
      <c r="AV3">
        <v>19</v>
      </c>
      <c r="AW3">
        <v>6</v>
      </c>
      <c r="AX3">
        <v>9</v>
      </c>
      <c r="AY3">
        <v>31</v>
      </c>
      <c r="AZ3">
        <v>57</v>
      </c>
      <c r="BA3">
        <v>10</v>
      </c>
      <c r="BB3">
        <v>1</v>
      </c>
      <c r="BC3">
        <v>1</v>
      </c>
      <c r="BD3">
        <v>4</v>
      </c>
      <c r="BE3">
        <v>1</v>
      </c>
      <c r="BF3">
        <v>1</v>
      </c>
      <c r="BG3">
        <v>3</v>
      </c>
    </row>
    <row r="4" spans="1:59" x14ac:dyDescent="0.25">
      <c r="A4" s="1">
        <v>45825</v>
      </c>
      <c r="B4">
        <v>71</v>
      </c>
      <c r="C4">
        <v>3760</v>
      </c>
      <c r="D4">
        <v>1707</v>
      </c>
      <c r="E4">
        <v>21648</v>
      </c>
      <c r="F4">
        <v>4854</v>
      </c>
      <c r="G4">
        <v>3863</v>
      </c>
      <c r="H4">
        <v>2386</v>
      </c>
      <c r="I4">
        <v>350</v>
      </c>
      <c r="J4">
        <v>944</v>
      </c>
      <c r="K4">
        <v>1442</v>
      </c>
      <c r="L4">
        <v>12</v>
      </c>
      <c r="M4">
        <v>81</v>
      </c>
      <c r="N4">
        <v>4524</v>
      </c>
      <c r="O4">
        <v>503</v>
      </c>
      <c r="P4">
        <v>770</v>
      </c>
      <c r="Q4">
        <v>54</v>
      </c>
      <c r="R4">
        <v>441</v>
      </c>
      <c r="S4">
        <v>609</v>
      </c>
      <c r="T4">
        <v>88</v>
      </c>
      <c r="U4">
        <v>91</v>
      </c>
      <c r="V4">
        <v>64</v>
      </c>
      <c r="W4">
        <v>74</v>
      </c>
      <c r="X4">
        <v>50</v>
      </c>
      <c r="Y4">
        <v>51</v>
      </c>
      <c r="Z4">
        <v>125</v>
      </c>
      <c r="AA4">
        <v>386</v>
      </c>
      <c r="AB4">
        <v>2</v>
      </c>
      <c r="AC4">
        <v>44</v>
      </c>
      <c r="AD4">
        <v>254</v>
      </c>
      <c r="AE4">
        <v>46</v>
      </c>
      <c r="AF4">
        <v>26</v>
      </c>
      <c r="AG4">
        <v>74</v>
      </c>
      <c r="AH4">
        <v>158</v>
      </c>
      <c r="AI4">
        <v>72</v>
      </c>
      <c r="AJ4">
        <v>11</v>
      </c>
      <c r="AK4">
        <v>153</v>
      </c>
      <c r="AL4">
        <v>224</v>
      </c>
      <c r="AM4">
        <v>1</v>
      </c>
      <c r="AN4">
        <v>23</v>
      </c>
      <c r="AO4">
        <v>1</v>
      </c>
      <c r="AP4">
        <v>89</v>
      </c>
      <c r="AQ4">
        <v>11</v>
      </c>
      <c r="AR4">
        <v>10</v>
      </c>
      <c r="AS4">
        <v>7</v>
      </c>
      <c r="AT4">
        <v>1</v>
      </c>
      <c r="AU4">
        <v>3</v>
      </c>
      <c r="AV4">
        <v>16</v>
      </c>
      <c r="AW4">
        <v>7</v>
      </c>
      <c r="AX4">
        <v>9</v>
      </c>
      <c r="AY4">
        <v>31</v>
      </c>
      <c r="AZ4">
        <v>57</v>
      </c>
      <c r="BA4">
        <v>12</v>
      </c>
      <c r="BB4">
        <v>1</v>
      </c>
      <c r="BC4">
        <v>2</v>
      </c>
      <c r="BD4">
        <v>4</v>
      </c>
      <c r="BE4">
        <v>1</v>
      </c>
      <c r="BF4">
        <v>2</v>
      </c>
      <c r="BG4">
        <v>3</v>
      </c>
    </row>
    <row r="5" spans="1:59" x14ac:dyDescent="0.25">
      <c r="A5" s="1">
        <v>45832</v>
      </c>
      <c r="B5">
        <v>70</v>
      </c>
      <c r="C5">
        <v>3589</v>
      </c>
      <c r="D5">
        <v>1711</v>
      </c>
      <c r="E5">
        <v>21667</v>
      </c>
      <c r="F5">
        <v>4893</v>
      </c>
      <c r="G5">
        <v>3549</v>
      </c>
      <c r="H5">
        <v>1856</v>
      </c>
      <c r="I5">
        <v>347</v>
      </c>
      <c r="J5">
        <v>950</v>
      </c>
      <c r="K5">
        <v>1443</v>
      </c>
      <c r="L5">
        <v>11</v>
      </c>
      <c r="M5">
        <v>78</v>
      </c>
      <c r="N5">
        <v>4427</v>
      </c>
      <c r="O5">
        <v>499</v>
      </c>
      <c r="P5">
        <v>753</v>
      </c>
      <c r="Q5">
        <v>41</v>
      </c>
      <c r="R5">
        <v>418</v>
      </c>
      <c r="S5">
        <v>613</v>
      </c>
      <c r="T5">
        <v>90</v>
      </c>
      <c r="U5">
        <v>94</v>
      </c>
      <c r="V5">
        <v>64</v>
      </c>
      <c r="W5">
        <v>76</v>
      </c>
      <c r="X5">
        <v>50</v>
      </c>
      <c r="Y5">
        <v>51</v>
      </c>
      <c r="Z5">
        <v>126</v>
      </c>
      <c r="AA5">
        <v>397</v>
      </c>
      <c r="AB5">
        <v>3</v>
      </c>
      <c r="AC5">
        <v>50</v>
      </c>
      <c r="AD5">
        <v>250</v>
      </c>
      <c r="AE5">
        <v>39</v>
      </c>
      <c r="AF5">
        <v>27</v>
      </c>
      <c r="AG5">
        <v>68</v>
      </c>
      <c r="AH5">
        <v>157</v>
      </c>
      <c r="AI5">
        <v>69</v>
      </c>
      <c r="AJ5">
        <v>8</v>
      </c>
      <c r="AK5">
        <v>147</v>
      </c>
      <c r="AL5">
        <v>194</v>
      </c>
      <c r="AM5">
        <v>1</v>
      </c>
      <c r="AN5">
        <v>25</v>
      </c>
      <c r="AO5">
        <v>1</v>
      </c>
      <c r="AP5">
        <v>93</v>
      </c>
      <c r="AQ5">
        <v>11</v>
      </c>
      <c r="AR5">
        <v>10</v>
      </c>
      <c r="AS5">
        <v>7</v>
      </c>
      <c r="AT5">
        <v>1</v>
      </c>
      <c r="AU5">
        <v>3</v>
      </c>
      <c r="AV5">
        <v>18</v>
      </c>
      <c r="AW5">
        <v>10</v>
      </c>
      <c r="AX5">
        <v>9</v>
      </c>
      <c r="AY5">
        <v>34</v>
      </c>
      <c r="AZ5">
        <v>57</v>
      </c>
      <c r="BA5">
        <v>11</v>
      </c>
      <c r="BB5">
        <v>1</v>
      </c>
      <c r="BC5">
        <v>2</v>
      </c>
      <c r="BD5">
        <v>4</v>
      </c>
      <c r="BE5">
        <v>1</v>
      </c>
      <c r="BF5">
        <v>2</v>
      </c>
      <c r="BG5">
        <v>3</v>
      </c>
    </row>
    <row r="6" spans="1:59" x14ac:dyDescent="0.25">
      <c r="A6" s="1">
        <v>45839</v>
      </c>
      <c r="B6">
        <v>70</v>
      </c>
      <c r="C6">
        <v>3520</v>
      </c>
      <c r="D6">
        <v>1705</v>
      </c>
      <c r="E6">
        <v>21154</v>
      </c>
      <c r="F6">
        <v>4833</v>
      </c>
      <c r="G6">
        <v>3603</v>
      </c>
      <c r="H6">
        <v>2453</v>
      </c>
      <c r="I6">
        <v>346</v>
      </c>
      <c r="J6">
        <v>949</v>
      </c>
      <c r="K6">
        <v>1444</v>
      </c>
      <c r="L6">
        <v>11</v>
      </c>
      <c r="M6">
        <v>79</v>
      </c>
      <c r="N6">
        <v>4367</v>
      </c>
      <c r="O6">
        <v>499</v>
      </c>
      <c r="P6">
        <v>779</v>
      </c>
      <c r="Q6">
        <v>58</v>
      </c>
      <c r="R6">
        <v>464</v>
      </c>
      <c r="S6">
        <v>616</v>
      </c>
      <c r="T6">
        <v>93</v>
      </c>
      <c r="U6">
        <v>95</v>
      </c>
      <c r="V6">
        <v>64</v>
      </c>
      <c r="W6">
        <v>78</v>
      </c>
      <c r="X6">
        <v>51</v>
      </c>
      <c r="Y6">
        <v>52</v>
      </c>
      <c r="Z6">
        <v>125</v>
      </c>
      <c r="AA6">
        <v>398</v>
      </c>
      <c r="AB6">
        <v>3</v>
      </c>
      <c r="AC6">
        <v>50</v>
      </c>
      <c r="AD6">
        <v>246</v>
      </c>
      <c r="AE6">
        <v>38</v>
      </c>
      <c r="AF6">
        <v>26</v>
      </c>
      <c r="AG6">
        <v>68</v>
      </c>
      <c r="AH6">
        <v>157</v>
      </c>
      <c r="AI6">
        <v>71</v>
      </c>
      <c r="AJ6">
        <v>8</v>
      </c>
      <c r="AK6">
        <v>146</v>
      </c>
      <c r="AL6">
        <v>193</v>
      </c>
      <c r="AM6">
        <v>1</v>
      </c>
      <c r="AN6">
        <v>23</v>
      </c>
      <c r="AO6">
        <v>1</v>
      </c>
      <c r="AP6">
        <v>99</v>
      </c>
      <c r="AQ6">
        <v>11</v>
      </c>
      <c r="AR6">
        <v>10</v>
      </c>
      <c r="AS6">
        <v>7</v>
      </c>
      <c r="AT6">
        <v>1</v>
      </c>
      <c r="AU6">
        <v>3</v>
      </c>
      <c r="AV6">
        <v>18</v>
      </c>
      <c r="AW6">
        <v>8</v>
      </c>
      <c r="AX6">
        <v>9</v>
      </c>
      <c r="AY6">
        <v>34</v>
      </c>
      <c r="AZ6">
        <v>57</v>
      </c>
      <c r="BA6">
        <v>8</v>
      </c>
      <c r="BB6">
        <v>1</v>
      </c>
      <c r="BC6">
        <v>2</v>
      </c>
      <c r="BD6">
        <v>4</v>
      </c>
      <c r="BE6">
        <v>1</v>
      </c>
      <c r="BF6">
        <v>2</v>
      </c>
      <c r="BG6">
        <v>3</v>
      </c>
    </row>
    <row r="7" spans="1:59" x14ac:dyDescent="0.25">
      <c r="A7" s="1">
        <v>45846</v>
      </c>
      <c r="B7">
        <v>69</v>
      </c>
      <c r="C7">
        <v>3509</v>
      </c>
      <c r="D7">
        <v>1694</v>
      </c>
      <c r="E7">
        <v>21225</v>
      </c>
      <c r="F7">
        <v>4766</v>
      </c>
      <c r="G7">
        <v>3610</v>
      </c>
      <c r="H7">
        <v>2422</v>
      </c>
      <c r="I7">
        <v>350</v>
      </c>
      <c r="J7">
        <v>947</v>
      </c>
      <c r="K7">
        <v>1440</v>
      </c>
      <c r="L7">
        <v>11</v>
      </c>
      <c r="M7">
        <v>78</v>
      </c>
      <c r="N7">
        <v>4488</v>
      </c>
      <c r="O7">
        <v>523</v>
      </c>
      <c r="P7">
        <v>779</v>
      </c>
      <c r="Q7">
        <v>54</v>
      </c>
      <c r="R7">
        <v>420</v>
      </c>
      <c r="S7">
        <v>606</v>
      </c>
      <c r="T7">
        <v>92</v>
      </c>
      <c r="U7">
        <v>92</v>
      </c>
      <c r="V7">
        <v>64</v>
      </c>
      <c r="W7">
        <v>74</v>
      </c>
      <c r="X7">
        <v>51</v>
      </c>
      <c r="Y7">
        <v>52</v>
      </c>
      <c r="Z7">
        <v>124</v>
      </c>
      <c r="AA7">
        <v>317</v>
      </c>
      <c r="AB7">
        <v>3</v>
      </c>
      <c r="AC7">
        <v>50</v>
      </c>
      <c r="AD7">
        <v>226</v>
      </c>
      <c r="AE7">
        <v>35</v>
      </c>
      <c r="AF7">
        <v>26</v>
      </c>
      <c r="AG7">
        <v>70</v>
      </c>
      <c r="AH7">
        <v>157</v>
      </c>
      <c r="AI7">
        <v>71</v>
      </c>
      <c r="AJ7">
        <v>8</v>
      </c>
      <c r="AK7">
        <v>145</v>
      </c>
      <c r="AL7">
        <v>192</v>
      </c>
      <c r="AM7">
        <v>1</v>
      </c>
      <c r="AN7">
        <v>23</v>
      </c>
      <c r="AO7">
        <v>1</v>
      </c>
      <c r="AP7">
        <v>100</v>
      </c>
      <c r="AQ7">
        <v>11</v>
      </c>
      <c r="AR7">
        <v>10</v>
      </c>
      <c r="AS7">
        <v>6</v>
      </c>
      <c r="AT7">
        <v>1</v>
      </c>
      <c r="AU7">
        <v>3</v>
      </c>
      <c r="AV7">
        <v>18</v>
      </c>
      <c r="AW7">
        <v>8</v>
      </c>
      <c r="AX7">
        <v>9</v>
      </c>
      <c r="AY7">
        <v>34</v>
      </c>
      <c r="AZ7">
        <v>57</v>
      </c>
      <c r="BA7">
        <v>10</v>
      </c>
      <c r="BB7">
        <v>1</v>
      </c>
      <c r="BC7">
        <v>2</v>
      </c>
      <c r="BD7">
        <v>4</v>
      </c>
      <c r="BE7">
        <v>1</v>
      </c>
      <c r="BF7">
        <v>2</v>
      </c>
      <c r="BG7">
        <v>3</v>
      </c>
    </row>
    <row r="8" spans="1:59" x14ac:dyDescent="0.25">
      <c r="A8" s="1">
        <v>45853</v>
      </c>
      <c r="B8">
        <v>69</v>
      </c>
      <c r="C8">
        <v>3518</v>
      </c>
      <c r="D8">
        <v>1698</v>
      </c>
      <c r="E8">
        <v>21101</v>
      </c>
      <c r="F8">
        <v>4782</v>
      </c>
      <c r="G8">
        <v>3650</v>
      </c>
      <c r="H8">
        <v>2463</v>
      </c>
      <c r="I8">
        <v>353</v>
      </c>
      <c r="J8">
        <v>950</v>
      </c>
      <c r="K8">
        <v>1449</v>
      </c>
      <c r="L8">
        <v>11</v>
      </c>
      <c r="M8">
        <v>78</v>
      </c>
      <c r="N8">
        <v>4362</v>
      </c>
      <c r="O8">
        <v>521</v>
      </c>
      <c r="P8">
        <v>796</v>
      </c>
      <c r="Q8">
        <v>37</v>
      </c>
      <c r="R8">
        <v>420</v>
      </c>
      <c r="S8">
        <v>604</v>
      </c>
      <c r="T8">
        <v>93</v>
      </c>
      <c r="U8">
        <v>99</v>
      </c>
      <c r="V8">
        <v>63</v>
      </c>
      <c r="W8">
        <v>75</v>
      </c>
      <c r="X8">
        <v>53</v>
      </c>
      <c r="Y8">
        <v>54</v>
      </c>
      <c r="Z8">
        <v>124</v>
      </c>
      <c r="AA8">
        <v>326</v>
      </c>
      <c r="AB8">
        <v>3</v>
      </c>
      <c r="AC8">
        <v>50</v>
      </c>
      <c r="AD8">
        <v>239</v>
      </c>
      <c r="AE8">
        <v>35</v>
      </c>
      <c r="AF8">
        <v>26</v>
      </c>
      <c r="AG8">
        <v>70</v>
      </c>
      <c r="AH8">
        <v>157</v>
      </c>
      <c r="AI8">
        <v>74</v>
      </c>
      <c r="AJ8">
        <v>12</v>
      </c>
      <c r="AK8">
        <v>147</v>
      </c>
      <c r="AL8">
        <v>193</v>
      </c>
      <c r="AM8">
        <v>1</v>
      </c>
      <c r="AN8">
        <v>23</v>
      </c>
      <c r="AO8">
        <v>1</v>
      </c>
      <c r="AP8">
        <v>100</v>
      </c>
      <c r="AQ8">
        <v>11</v>
      </c>
      <c r="AR8">
        <v>10</v>
      </c>
      <c r="AS8">
        <v>7</v>
      </c>
      <c r="AT8">
        <v>1</v>
      </c>
      <c r="AU8">
        <v>3</v>
      </c>
      <c r="AV8">
        <v>18</v>
      </c>
      <c r="AW8">
        <v>9</v>
      </c>
      <c r="AX8">
        <v>9</v>
      </c>
      <c r="AY8">
        <v>34</v>
      </c>
      <c r="AZ8">
        <v>57</v>
      </c>
      <c r="BA8">
        <v>9</v>
      </c>
      <c r="BB8">
        <v>1</v>
      </c>
      <c r="BC8">
        <v>2</v>
      </c>
      <c r="BD8">
        <v>4</v>
      </c>
      <c r="BE8">
        <v>1</v>
      </c>
      <c r="BF8">
        <v>2</v>
      </c>
      <c r="BG8">
        <v>3</v>
      </c>
    </row>
    <row r="9" spans="1:59" x14ac:dyDescent="0.25">
      <c r="A9" s="1">
        <v>45860</v>
      </c>
      <c r="B9">
        <v>71</v>
      </c>
      <c r="C9">
        <v>3454</v>
      </c>
      <c r="D9">
        <v>1688</v>
      </c>
      <c r="E9">
        <v>21170</v>
      </c>
      <c r="F9">
        <v>4766</v>
      </c>
      <c r="G9">
        <v>3637</v>
      </c>
      <c r="H9">
        <v>2421</v>
      </c>
      <c r="I9">
        <v>338</v>
      </c>
      <c r="J9">
        <v>951</v>
      </c>
      <c r="K9">
        <v>1446</v>
      </c>
      <c r="L9">
        <v>11</v>
      </c>
      <c r="M9">
        <v>78</v>
      </c>
      <c r="N9">
        <v>4413</v>
      </c>
      <c r="O9">
        <v>518</v>
      </c>
      <c r="P9">
        <v>777</v>
      </c>
      <c r="Q9">
        <v>34</v>
      </c>
      <c r="R9">
        <v>439</v>
      </c>
      <c r="S9">
        <v>601</v>
      </c>
      <c r="T9">
        <v>92</v>
      </c>
      <c r="U9">
        <v>92</v>
      </c>
      <c r="V9">
        <v>63</v>
      </c>
      <c r="W9">
        <v>75</v>
      </c>
      <c r="X9">
        <v>53</v>
      </c>
      <c r="Y9">
        <v>54</v>
      </c>
      <c r="Z9">
        <v>122</v>
      </c>
      <c r="AA9">
        <v>329</v>
      </c>
      <c r="AB9">
        <v>3</v>
      </c>
      <c r="AC9">
        <v>50</v>
      </c>
      <c r="AD9">
        <v>237</v>
      </c>
      <c r="AE9">
        <v>34</v>
      </c>
      <c r="AF9">
        <v>25</v>
      </c>
      <c r="AG9">
        <v>70</v>
      </c>
      <c r="AH9">
        <v>157</v>
      </c>
      <c r="AI9">
        <v>71</v>
      </c>
      <c r="AJ9">
        <v>11</v>
      </c>
      <c r="AK9">
        <v>148</v>
      </c>
      <c r="AL9">
        <v>191</v>
      </c>
      <c r="AM9">
        <v>1</v>
      </c>
      <c r="AN9">
        <v>22</v>
      </c>
      <c r="AO9">
        <v>1</v>
      </c>
      <c r="AP9">
        <v>101</v>
      </c>
      <c r="AQ9">
        <v>11</v>
      </c>
      <c r="AR9">
        <v>10</v>
      </c>
      <c r="AS9">
        <v>7</v>
      </c>
      <c r="AT9">
        <v>1</v>
      </c>
      <c r="AU9">
        <v>3</v>
      </c>
      <c r="AV9">
        <v>18</v>
      </c>
      <c r="AW9">
        <v>2</v>
      </c>
      <c r="AX9">
        <v>9</v>
      </c>
      <c r="AY9">
        <v>32</v>
      </c>
      <c r="AZ9">
        <v>57</v>
      </c>
      <c r="BA9">
        <v>9</v>
      </c>
      <c r="BB9">
        <v>1</v>
      </c>
      <c r="BC9">
        <v>2</v>
      </c>
      <c r="BD9">
        <v>4</v>
      </c>
      <c r="BE9">
        <v>1</v>
      </c>
      <c r="BF9">
        <v>2</v>
      </c>
      <c r="BG9">
        <v>3</v>
      </c>
    </row>
    <row r="10" spans="1:59" x14ac:dyDescent="0.25">
      <c r="A10" s="1">
        <v>45867</v>
      </c>
      <c r="B10">
        <v>69</v>
      </c>
      <c r="C10">
        <v>3556</v>
      </c>
      <c r="D10">
        <v>1646</v>
      </c>
      <c r="E10">
        <v>20574</v>
      </c>
      <c r="F10">
        <v>4386</v>
      </c>
      <c r="G10">
        <v>3625</v>
      </c>
      <c r="H10">
        <v>2403</v>
      </c>
      <c r="I10">
        <v>337</v>
      </c>
      <c r="J10">
        <v>886</v>
      </c>
      <c r="K10">
        <v>1380</v>
      </c>
      <c r="L10">
        <v>11</v>
      </c>
      <c r="M10">
        <v>78</v>
      </c>
      <c r="N10">
        <v>4235</v>
      </c>
      <c r="O10">
        <v>516</v>
      </c>
      <c r="P10">
        <v>778</v>
      </c>
      <c r="Q10">
        <v>33</v>
      </c>
      <c r="R10">
        <v>445</v>
      </c>
      <c r="S10">
        <v>596</v>
      </c>
      <c r="T10">
        <v>91</v>
      </c>
      <c r="U10">
        <v>101</v>
      </c>
      <c r="V10">
        <v>67</v>
      </c>
      <c r="W10">
        <v>74</v>
      </c>
      <c r="X10">
        <v>55</v>
      </c>
      <c r="Y10">
        <v>56</v>
      </c>
      <c r="Z10">
        <v>122</v>
      </c>
      <c r="AA10">
        <v>373</v>
      </c>
      <c r="AB10">
        <v>3</v>
      </c>
      <c r="AC10">
        <v>49</v>
      </c>
      <c r="AD10">
        <v>228</v>
      </c>
      <c r="AE10">
        <v>27</v>
      </c>
      <c r="AF10">
        <v>26</v>
      </c>
      <c r="AG10">
        <v>69</v>
      </c>
      <c r="AH10">
        <v>156</v>
      </c>
      <c r="AI10">
        <v>72</v>
      </c>
      <c r="AJ10">
        <v>10</v>
      </c>
      <c r="AK10">
        <v>147</v>
      </c>
      <c r="AL10">
        <v>194</v>
      </c>
      <c r="AM10">
        <v>1</v>
      </c>
      <c r="AN10">
        <v>23</v>
      </c>
      <c r="AO10">
        <v>1</v>
      </c>
      <c r="AP10">
        <v>100</v>
      </c>
      <c r="AQ10">
        <v>12</v>
      </c>
      <c r="AR10">
        <v>10</v>
      </c>
      <c r="AS10">
        <v>6</v>
      </c>
      <c r="AT10">
        <v>1</v>
      </c>
      <c r="AU10">
        <v>3</v>
      </c>
      <c r="AV10">
        <v>18</v>
      </c>
      <c r="AW10">
        <v>9</v>
      </c>
      <c r="AX10">
        <v>9</v>
      </c>
      <c r="AY10">
        <v>32</v>
      </c>
      <c r="AZ10">
        <v>57</v>
      </c>
      <c r="BA10">
        <v>7</v>
      </c>
      <c r="BB10">
        <v>1</v>
      </c>
      <c r="BC10">
        <v>2</v>
      </c>
      <c r="BD10">
        <v>4</v>
      </c>
      <c r="BE10">
        <v>1</v>
      </c>
      <c r="BF10">
        <v>2</v>
      </c>
      <c r="BG10">
        <v>3</v>
      </c>
    </row>
    <row r="11" spans="1:59" x14ac:dyDescent="0.25">
      <c r="A11" s="1">
        <v>45874</v>
      </c>
      <c r="B11">
        <v>69</v>
      </c>
      <c r="C11">
        <v>3609</v>
      </c>
      <c r="D11">
        <v>1673</v>
      </c>
      <c r="E11">
        <v>21062</v>
      </c>
      <c r="F11">
        <v>4472</v>
      </c>
      <c r="G11">
        <v>3648</v>
      </c>
      <c r="H11">
        <v>2484</v>
      </c>
      <c r="I11">
        <v>348</v>
      </c>
      <c r="J11">
        <v>924</v>
      </c>
      <c r="K11">
        <v>1414</v>
      </c>
      <c r="L11">
        <v>11</v>
      </c>
      <c r="M11">
        <v>78</v>
      </c>
      <c r="N11">
        <v>4396</v>
      </c>
      <c r="O11">
        <v>518</v>
      </c>
      <c r="P11">
        <v>779</v>
      </c>
      <c r="Q11">
        <v>32</v>
      </c>
      <c r="R11">
        <v>447</v>
      </c>
      <c r="S11">
        <v>616</v>
      </c>
      <c r="T11">
        <v>87</v>
      </c>
      <c r="U11">
        <v>100</v>
      </c>
      <c r="V11">
        <v>67</v>
      </c>
      <c r="W11">
        <v>81</v>
      </c>
      <c r="X11">
        <v>55</v>
      </c>
      <c r="Y11">
        <v>56</v>
      </c>
      <c r="Z11">
        <v>124</v>
      </c>
      <c r="AA11">
        <v>367</v>
      </c>
      <c r="AB11">
        <v>3</v>
      </c>
      <c r="AC11">
        <v>50</v>
      </c>
      <c r="AD11">
        <v>247</v>
      </c>
      <c r="AE11">
        <v>36</v>
      </c>
      <c r="AF11">
        <v>26</v>
      </c>
      <c r="AG11">
        <v>69</v>
      </c>
      <c r="AH11">
        <v>156</v>
      </c>
      <c r="AI11">
        <v>72</v>
      </c>
      <c r="AJ11">
        <v>12</v>
      </c>
      <c r="AK11">
        <v>147</v>
      </c>
      <c r="AL11">
        <v>191</v>
      </c>
      <c r="AM11">
        <v>1</v>
      </c>
      <c r="AN11">
        <v>23</v>
      </c>
      <c r="AO11">
        <v>1</v>
      </c>
      <c r="AP11">
        <v>103</v>
      </c>
      <c r="AQ11">
        <v>12</v>
      </c>
      <c r="AR11">
        <v>10</v>
      </c>
      <c r="AS11">
        <v>6</v>
      </c>
      <c r="AT11">
        <v>1</v>
      </c>
      <c r="AU11">
        <v>3</v>
      </c>
      <c r="AV11">
        <v>18</v>
      </c>
      <c r="AW11">
        <v>7</v>
      </c>
      <c r="AX11">
        <v>9</v>
      </c>
      <c r="AY11">
        <v>32</v>
      </c>
      <c r="AZ11">
        <v>57</v>
      </c>
      <c r="BA11">
        <v>9</v>
      </c>
      <c r="BB11">
        <v>1</v>
      </c>
      <c r="BC11">
        <v>2</v>
      </c>
      <c r="BD11">
        <v>4</v>
      </c>
      <c r="BE11">
        <v>1</v>
      </c>
      <c r="BF11">
        <v>2</v>
      </c>
      <c r="BG11">
        <v>3</v>
      </c>
    </row>
    <row r="12" spans="1:59" x14ac:dyDescent="0.25">
      <c r="A12" s="1">
        <v>45881</v>
      </c>
      <c r="B12">
        <v>69</v>
      </c>
      <c r="C12">
        <v>3548</v>
      </c>
      <c r="D12">
        <v>1660</v>
      </c>
      <c r="E12">
        <v>20763</v>
      </c>
      <c r="F12">
        <v>4546</v>
      </c>
      <c r="G12">
        <v>3634</v>
      </c>
      <c r="H12">
        <v>2526</v>
      </c>
      <c r="I12">
        <v>341</v>
      </c>
      <c r="J12">
        <v>925</v>
      </c>
      <c r="K12">
        <v>1411</v>
      </c>
      <c r="L12">
        <v>12</v>
      </c>
      <c r="M12">
        <v>78</v>
      </c>
      <c r="N12">
        <v>4490</v>
      </c>
      <c r="O12">
        <v>520</v>
      </c>
      <c r="P12">
        <v>753</v>
      </c>
      <c r="Q12">
        <v>31</v>
      </c>
      <c r="R12">
        <v>443</v>
      </c>
      <c r="S12">
        <v>618</v>
      </c>
      <c r="T12">
        <v>87</v>
      </c>
      <c r="U12">
        <v>97</v>
      </c>
      <c r="V12">
        <v>68</v>
      </c>
      <c r="W12">
        <v>79</v>
      </c>
      <c r="X12">
        <v>55</v>
      </c>
      <c r="Y12">
        <v>56</v>
      </c>
      <c r="Z12">
        <v>124</v>
      </c>
      <c r="AA12">
        <v>368</v>
      </c>
      <c r="AB12">
        <v>3</v>
      </c>
      <c r="AC12">
        <v>50</v>
      </c>
      <c r="AD12">
        <v>247</v>
      </c>
      <c r="AE12">
        <v>37</v>
      </c>
      <c r="AF12">
        <v>25</v>
      </c>
      <c r="AG12">
        <v>68</v>
      </c>
      <c r="AH12">
        <v>156</v>
      </c>
      <c r="AI12">
        <v>72</v>
      </c>
      <c r="AJ12">
        <v>8</v>
      </c>
      <c r="AK12">
        <v>143</v>
      </c>
      <c r="AL12">
        <v>193</v>
      </c>
      <c r="AM12">
        <v>1</v>
      </c>
      <c r="AN12">
        <v>23</v>
      </c>
      <c r="AO12">
        <v>1</v>
      </c>
      <c r="AP12">
        <v>106</v>
      </c>
      <c r="AQ12">
        <v>12</v>
      </c>
      <c r="AR12">
        <v>10</v>
      </c>
      <c r="AS12">
        <v>6</v>
      </c>
      <c r="AT12">
        <v>1</v>
      </c>
      <c r="AU12">
        <v>3</v>
      </c>
      <c r="AV12">
        <v>18</v>
      </c>
      <c r="AW12">
        <v>8</v>
      </c>
      <c r="AX12">
        <v>9</v>
      </c>
      <c r="AY12">
        <v>33</v>
      </c>
      <c r="AZ12">
        <v>57</v>
      </c>
      <c r="BA12">
        <v>12</v>
      </c>
      <c r="BB12">
        <v>1</v>
      </c>
      <c r="BC12">
        <v>2</v>
      </c>
      <c r="BD12">
        <v>4</v>
      </c>
      <c r="BE12">
        <v>1</v>
      </c>
      <c r="BF12">
        <v>2</v>
      </c>
      <c r="BG12">
        <v>3</v>
      </c>
    </row>
    <row r="13" spans="1:59" x14ac:dyDescent="0.25">
      <c r="A13" s="1">
        <v>45888</v>
      </c>
      <c r="B13">
        <v>69</v>
      </c>
      <c r="C13">
        <v>3527</v>
      </c>
      <c r="D13">
        <v>1657</v>
      </c>
      <c r="E13">
        <v>20841</v>
      </c>
      <c r="F13">
        <v>4490</v>
      </c>
      <c r="G13">
        <v>3667</v>
      </c>
      <c r="H13">
        <v>1203</v>
      </c>
      <c r="I13">
        <v>350</v>
      </c>
      <c r="J13">
        <v>925</v>
      </c>
      <c r="K13">
        <v>1399</v>
      </c>
      <c r="L13">
        <v>13</v>
      </c>
      <c r="M13">
        <v>78</v>
      </c>
      <c r="N13">
        <v>4388</v>
      </c>
      <c r="O13">
        <v>522</v>
      </c>
      <c r="P13">
        <v>753</v>
      </c>
      <c r="Q13">
        <v>34</v>
      </c>
      <c r="R13">
        <v>445</v>
      </c>
      <c r="S13">
        <v>627</v>
      </c>
      <c r="T13">
        <v>86</v>
      </c>
      <c r="U13">
        <v>97</v>
      </c>
      <c r="V13">
        <v>68</v>
      </c>
      <c r="W13">
        <v>78</v>
      </c>
      <c r="X13">
        <v>55</v>
      </c>
      <c r="Y13">
        <v>56</v>
      </c>
      <c r="Z13">
        <v>124</v>
      </c>
      <c r="AA13">
        <v>374</v>
      </c>
      <c r="AB13">
        <v>2</v>
      </c>
      <c r="AC13">
        <v>50</v>
      </c>
      <c r="AD13">
        <v>220</v>
      </c>
      <c r="AE13">
        <v>35</v>
      </c>
      <c r="AF13">
        <v>25</v>
      </c>
      <c r="AG13">
        <v>70</v>
      </c>
      <c r="AH13">
        <v>152</v>
      </c>
      <c r="AI13">
        <v>66</v>
      </c>
      <c r="AJ13">
        <v>8</v>
      </c>
      <c r="AK13">
        <v>143</v>
      </c>
      <c r="AL13">
        <v>185</v>
      </c>
      <c r="AM13">
        <v>1</v>
      </c>
      <c r="AN13">
        <v>23</v>
      </c>
      <c r="AO13">
        <v>1</v>
      </c>
      <c r="AP13">
        <v>96</v>
      </c>
      <c r="AQ13">
        <v>12</v>
      </c>
      <c r="AR13">
        <v>10</v>
      </c>
      <c r="AS13">
        <v>6</v>
      </c>
      <c r="AT13">
        <v>1</v>
      </c>
      <c r="AU13">
        <v>3</v>
      </c>
      <c r="AV13">
        <v>18</v>
      </c>
      <c r="AW13">
        <v>8</v>
      </c>
      <c r="AX13">
        <v>9</v>
      </c>
      <c r="AY13">
        <v>33</v>
      </c>
      <c r="AZ13">
        <v>57</v>
      </c>
      <c r="BA13">
        <v>9</v>
      </c>
      <c r="BB13">
        <v>1</v>
      </c>
      <c r="BC13">
        <v>2</v>
      </c>
      <c r="BD13">
        <v>4</v>
      </c>
      <c r="BE13">
        <v>1</v>
      </c>
      <c r="BF13">
        <v>2</v>
      </c>
      <c r="BG13">
        <v>3</v>
      </c>
    </row>
    <row r="14" spans="1:59" x14ac:dyDescent="0.25">
      <c r="A14" s="1">
        <v>45895</v>
      </c>
      <c r="B14">
        <v>69</v>
      </c>
      <c r="C14">
        <v>3461</v>
      </c>
      <c r="D14">
        <v>1647</v>
      </c>
      <c r="E14">
        <v>20915</v>
      </c>
      <c r="F14">
        <v>4493</v>
      </c>
      <c r="G14">
        <v>3640</v>
      </c>
      <c r="H14">
        <v>1188</v>
      </c>
      <c r="I14">
        <v>352</v>
      </c>
      <c r="J14">
        <v>907</v>
      </c>
      <c r="K14">
        <v>1381</v>
      </c>
      <c r="L14">
        <v>13</v>
      </c>
      <c r="M14">
        <v>78</v>
      </c>
      <c r="N14">
        <v>4396</v>
      </c>
      <c r="O14">
        <v>520</v>
      </c>
      <c r="P14">
        <v>758</v>
      </c>
      <c r="Q14">
        <v>33</v>
      </c>
      <c r="R14">
        <v>433</v>
      </c>
      <c r="S14">
        <v>638</v>
      </c>
      <c r="T14">
        <v>83</v>
      </c>
      <c r="U14">
        <v>99</v>
      </c>
      <c r="V14">
        <v>68</v>
      </c>
      <c r="W14">
        <v>77</v>
      </c>
      <c r="X14">
        <v>60</v>
      </c>
      <c r="Y14">
        <v>61</v>
      </c>
      <c r="Z14">
        <v>124</v>
      </c>
      <c r="AA14">
        <v>368</v>
      </c>
      <c r="AB14">
        <v>2</v>
      </c>
      <c r="AC14">
        <v>49</v>
      </c>
      <c r="AD14">
        <v>228</v>
      </c>
      <c r="AE14">
        <v>38</v>
      </c>
      <c r="AF14">
        <v>25</v>
      </c>
      <c r="AG14">
        <v>70</v>
      </c>
      <c r="AH14">
        <v>152</v>
      </c>
      <c r="AI14">
        <v>68</v>
      </c>
      <c r="AJ14">
        <v>11</v>
      </c>
      <c r="AK14">
        <v>144</v>
      </c>
      <c r="AL14">
        <v>188</v>
      </c>
      <c r="AM14">
        <v>1</v>
      </c>
      <c r="AN14">
        <v>23</v>
      </c>
      <c r="AO14">
        <v>1</v>
      </c>
      <c r="AP14">
        <v>80</v>
      </c>
      <c r="AQ14">
        <v>12</v>
      </c>
      <c r="AR14">
        <v>10</v>
      </c>
      <c r="AS14">
        <v>6</v>
      </c>
      <c r="AT14">
        <v>1</v>
      </c>
      <c r="AU14">
        <v>3</v>
      </c>
      <c r="AV14">
        <v>18</v>
      </c>
      <c r="AW14">
        <v>8</v>
      </c>
      <c r="AX14">
        <v>9</v>
      </c>
      <c r="AY14">
        <v>34</v>
      </c>
      <c r="AZ14">
        <v>57</v>
      </c>
      <c r="BA14">
        <v>8</v>
      </c>
      <c r="BB14">
        <v>1</v>
      </c>
      <c r="BC14">
        <v>2</v>
      </c>
      <c r="BD14">
        <v>4</v>
      </c>
      <c r="BE14">
        <v>1</v>
      </c>
      <c r="BF14">
        <v>2</v>
      </c>
      <c r="BG14">
        <v>3</v>
      </c>
    </row>
    <row r="15" spans="1:59" x14ac:dyDescent="0.25">
      <c r="A15" s="1">
        <v>45902</v>
      </c>
      <c r="B15">
        <v>69</v>
      </c>
      <c r="C15">
        <v>3726</v>
      </c>
      <c r="D15">
        <v>1642</v>
      </c>
      <c r="E15">
        <v>20715</v>
      </c>
      <c r="F15">
        <v>4590</v>
      </c>
      <c r="G15">
        <v>3636</v>
      </c>
      <c r="H15">
        <v>1189</v>
      </c>
      <c r="I15">
        <v>353</v>
      </c>
      <c r="J15">
        <v>919</v>
      </c>
      <c r="K15">
        <v>1390</v>
      </c>
      <c r="L15">
        <v>13</v>
      </c>
      <c r="M15">
        <v>77</v>
      </c>
      <c r="N15">
        <v>4314</v>
      </c>
      <c r="O15">
        <v>518</v>
      </c>
      <c r="P15">
        <v>754</v>
      </c>
      <c r="Q15">
        <v>30</v>
      </c>
      <c r="R15">
        <v>430</v>
      </c>
      <c r="S15">
        <v>625</v>
      </c>
      <c r="T15">
        <v>83</v>
      </c>
      <c r="U15">
        <v>95</v>
      </c>
      <c r="V15">
        <v>68</v>
      </c>
      <c r="W15">
        <v>78</v>
      </c>
      <c r="X15">
        <v>57</v>
      </c>
      <c r="Y15">
        <v>58</v>
      </c>
      <c r="Z15">
        <v>124</v>
      </c>
      <c r="AA15">
        <v>333</v>
      </c>
      <c r="AB15">
        <v>2</v>
      </c>
      <c r="AC15">
        <v>49</v>
      </c>
      <c r="AD15">
        <v>226</v>
      </c>
      <c r="AE15">
        <v>36</v>
      </c>
      <c r="AF15">
        <v>25</v>
      </c>
      <c r="AG15">
        <v>71</v>
      </c>
      <c r="AH15">
        <v>153</v>
      </c>
      <c r="AI15">
        <v>67</v>
      </c>
      <c r="AJ15">
        <v>10</v>
      </c>
      <c r="AK15">
        <v>143</v>
      </c>
      <c r="AL15">
        <v>188</v>
      </c>
      <c r="AM15">
        <v>1</v>
      </c>
      <c r="AN15">
        <v>21</v>
      </c>
      <c r="AO15">
        <v>1</v>
      </c>
      <c r="AP15">
        <v>341</v>
      </c>
      <c r="AQ15">
        <v>12</v>
      </c>
      <c r="AR15">
        <v>10</v>
      </c>
      <c r="AS15">
        <v>6</v>
      </c>
      <c r="AT15">
        <v>2</v>
      </c>
      <c r="AU15">
        <v>3</v>
      </c>
      <c r="AV15">
        <v>18</v>
      </c>
      <c r="AW15">
        <v>8</v>
      </c>
      <c r="AX15">
        <v>9</v>
      </c>
      <c r="AY15">
        <v>32</v>
      </c>
      <c r="AZ15">
        <v>57</v>
      </c>
      <c r="BA15">
        <v>11</v>
      </c>
      <c r="BB15">
        <v>1</v>
      </c>
      <c r="BC15">
        <v>1</v>
      </c>
      <c r="BD15">
        <v>4</v>
      </c>
      <c r="BE15">
        <v>1</v>
      </c>
      <c r="BF15">
        <v>2</v>
      </c>
      <c r="BG15">
        <v>3</v>
      </c>
    </row>
    <row r="16" spans="1:59" x14ac:dyDescent="0.25">
      <c r="A16" s="1">
        <v>45909</v>
      </c>
      <c r="B16">
        <v>70</v>
      </c>
      <c r="C16">
        <v>3737</v>
      </c>
      <c r="D16">
        <v>1615</v>
      </c>
      <c r="E16">
        <v>20668</v>
      </c>
      <c r="F16">
        <v>4635</v>
      </c>
      <c r="G16">
        <v>3521</v>
      </c>
      <c r="H16">
        <v>1156</v>
      </c>
      <c r="I16">
        <v>335</v>
      </c>
      <c r="J16">
        <v>922</v>
      </c>
      <c r="K16">
        <v>1325</v>
      </c>
      <c r="L16">
        <v>13</v>
      </c>
      <c r="M16">
        <v>77</v>
      </c>
      <c r="N16">
        <v>4410</v>
      </c>
      <c r="O16">
        <v>525</v>
      </c>
      <c r="P16">
        <v>763</v>
      </c>
      <c r="Q16">
        <v>32</v>
      </c>
      <c r="R16">
        <v>485</v>
      </c>
      <c r="S16">
        <v>624</v>
      </c>
      <c r="T16">
        <v>82</v>
      </c>
      <c r="U16">
        <v>96</v>
      </c>
      <c r="V16">
        <v>68</v>
      </c>
      <c r="W16">
        <v>80</v>
      </c>
      <c r="X16">
        <v>59</v>
      </c>
      <c r="Y16">
        <v>61</v>
      </c>
      <c r="Z16">
        <v>121</v>
      </c>
      <c r="AA16">
        <v>385</v>
      </c>
      <c r="AB16">
        <v>2</v>
      </c>
      <c r="AC16">
        <v>49</v>
      </c>
      <c r="AD16">
        <v>203</v>
      </c>
      <c r="AE16">
        <v>37</v>
      </c>
      <c r="AF16">
        <v>26</v>
      </c>
      <c r="AG16">
        <v>71</v>
      </c>
      <c r="AH16">
        <v>89</v>
      </c>
      <c r="AI16">
        <v>64</v>
      </c>
      <c r="AJ16">
        <v>10</v>
      </c>
      <c r="AK16">
        <v>141</v>
      </c>
      <c r="AL16">
        <v>193</v>
      </c>
      <c r="AM16">
        <v>1</v>
      </c>
      <c r="AN16">
        <v>23</v>
      </c>
      <c r="AO16">
        <v>1</v>
      </c>
      <c r="AP16">
        <v>355</v>
      </c>
      <c r="AQ16">
        <v>12</v>
      </c>
      <c r="AR16">
        <v>10</v>
      </c>
      <c r="AS16">
        <v>6</v>
      </c>
      <c r="AT16">
        <v>1</v>
      </c>
      <c r="AU16">
        <v>3</v>
      </c>
      <c r="AV16">
        <v>19</v>
      </c>
      <c r="AW16">
        <v>9</v>
      </c>
      <c r="AX16">
        <v>9</v>
      </c>
      <c r="AY16">
        <v>32</v>
      </c>
      <c r="AZ16">
        <v>57</v>
      </c>
      <c r="BA16">
        <v>7</v>
      </c>
      <c r="BB16">
        <v>1</v>
      </c>
      <c r="BC16">
        <v>1</v>
      </c>
      <c r="BD16">
        <v>4</v>
      </c>
      <c r="BE16">
        <v>2</v>
      </c>
      <c r="BF16">
        <v>2</v>
      </c>
      <c r="BG16">
        <v>3</v>
      </c>
    </row>
    <row r="17" spans="1:59" x14ac:dyDescent="0.25">
      <c r="A17" s="1">
        <v>45916</v>
      </c>
      <c r="B17">
        <v>69</v>
      </c>
      <c r="C17">
        <v>3426</v>
      </c>
      <c r="D17">
        <v>1647</v>
      </c>
      <c r="E17">
        <v>20618</v>
      </c>
      <c r="F17">
        <v>4647</v>
      </c>
      <c r="G17">
        <v>3555</v>
      </c>
      <c r="H17">
        <v>1214</v>
      </c>
      <c r="I17">
        <v>338</v>
      </c>
      <c r="J17">
        <v>946</v>
      </c>
      <c r="K17">
        <v>1361</v>
      </c>
      <c r="L17">
        <v>12</v>
      </c>
      <c r="M17">
        <v>76</v>
      </c>
      <c r="N17">
        <v>4431</v>
      </c>
      <c r="O17">
        <v>517</v>
      </c>
      <c r="P17">
        <v>799</v>
      </c>
      <c r="Q17">
        <v>31</v>
      </c>
      <c r="R17">
        <v>432</v>
      </c>
      <c r="S17">
        <v>628</v>
      </c>
      <c r="T17">
        <v>83</v>
      </c>
      <c r="U17">
        <v>100</v>
      </c>
      <c r="V17">
        <v>68</v>
      </c>
      <c r="W17">
        <v>80</v>
      </c>
      <c r="X17">
        <v>62</v>
      </c>
      <c r="Y17">
        <v>64</v>
      </c>
      <c r="Z17">
        <v>124</v>
      </c>
      <c r="AA17">
        <v>391</v>
      </c>
      <c r="AB17">
        <v>2</v>
      </c>
      <c r="AC17">
        <v>49</v>
      </c>
      <c r="AD17">
        <v>192</v>
      </c>
      <c r="AE17">
        <v>36</v>
      </c>
      <c r="AF17">
        <v>25</v>
      </c>
      <c r="AG17">
        <v>71</v>
      </c>
      <c r="AH17">
        <v>90</v>
      </c>
      <c r="AI17">
        <v>71</v>
      </c>
      <c r="AJ17">
        <v>12</v>
      </c>
      <c r="AK17">
        <v>144</v>
      </c>
      <c r="AL17">
        <v>192</v>
      </c>
      <c r="AM17">
        <v>1</v>
      </c>
      <c r="AN17">
        <v>23</v>
      </c>
      <c r="AO17">
        <v>1</v>
      </c>
      <c r="AP17">
        <v>80</v>
      </c>
      <c r="AQ17">
        <v>12</v>
      </c>
      <c r="AR17">
        <v>10</v>
      </c>
      <c r="AS17">
        <v>6</v>
      </c>
      <c r="AT17">
        <v>1</v>
      </c>
      <c r="AU17">
        <v>3</v>
      </c>
      <c r="AV17">
        <v>19</v>
      </c>
      <c r="AW17">
        <v>8</v>
      </c>
      <c r="AX17">
        <v>9</v>
      </c>
      <c r="AY17">
        <v>33</v>
      </c>
      <c r="AZ17">
        <v>57</v>
      </c>
      <c r="BA17">
        <v>7</v>
      </c>
      <c r="BB17">
        <v>1</v>
      </c>
      <c r="BC17">
        <v>2</v>
      </c>
      <c r="BD17">
        <v>4</v>
      </c>
      <c r="BE17">
        <v>2</v>
      </c>
      <c r="BF17">
        <v>2</v>
      </c>
      <c r="BG17">
        <v>3</v>
      </c>
    </row>
    <row r="18" spans="1:59" x14ac:dyDescent="0.25">
      <c r="A18" s="1">
        <v>45923</v>
      </c>
      <c r="B18">
        <v>72</v>
      </c>
      <c r="C18">
        <v>3511</v>
      </c>
      <c r="D18">
        <v>1662</v>
      </c>
      <c r="E18">
        <v>20880</v>
      </c>
      <c r="F18">
        <v>4461</v>
      </c>
      <c r="G18">
        <v>3520</v>
      </c>
      <c r="H18">
        <v>1200</v>
      </c>
      <c r="I18">
        <v>369</v>
      </c>
      <c r="J18">
        <v>908</v>
      </c>
      <c r="K18">
        <v>1315</v>
      </c>
      <c r="L18">
        <v>12</v>
      </c>
      <c r="M18">
        <v>77</v>
      </c>
      <c r="N18">
        <v>4367</v>
      </c>
      <c r="O18">
        <v>521</v>
      </c>
      <c r="P18">
        <v>801</v>
      </c>
      <c r="Q18">
        <v>29</v>
      </c>
      <c r="R18">
        <v>432</v>
      </c>
      <c r="S18">
        <v>620</v>
      </c>
      <c r="T18">
        <v>85</v>
      </c>
      <c r="U18">
        <v>102</v>
      </c>
      <c r="V18">
        <v>66</v>
      </c>
      <c r="W18">
        <v>79</v>
      </c>
      <c r="X18">
        <v>62</v>
      </c>
      <c r="Y18">
        <v>65</v>
      </c>
      <c r="Z18">
        <v>122</v>
      </c>
      <c r="AA18">
        <v>359</v>
      </c>
      <c r="AB18">
        <v>2</v>
      </c>
      <c r="AC18">
        <v>49</v>
      </c>
      <c r="AD18">
        <v>186</v>
      </c>
      <c r="AE18">
        <v>36</v>
      </c>
      <c r="AF18">
        <v>25</v>
      </c>
      <c r="AG18">
        <v>71</v>
      </c>
      <c r="AH18">
        <v>86</v>
      </c>
      <c r="AI18">
        <v>68</v>
      </c>
      <c r="AJ18">
        <v>10</v>
      </c>
      <c r="AK18">
        <v>143</v>
      </c>
      <c r="AL18">
        <v>200</v>
      </c>
      <c r="AM18">
        <v>1</v>
      </c>
      <c r="AN18">
        <v>21</v>
      </c>
      <c r="AO18">
        <v>1</v>
      </c>
      <c r="AP18">
        <v>144</v>
      </c>
      <c r="AQ18">
        <v>12</v>
      </c>
      <c r="AR18">
        <v>10</v>
      </c>
      <c r="AS18">
        <v>6</v>
      </c>
      <c r="AT18">
        <v>1</v>
      </c>
      <c r="AU18">
        <v>3</v>
      </c>
      <c r="AV18">
        <v>19</v>
      </c>
      <c r="AW18">
        <v>8</v>
      </c>
      <c r="AX18">
        <v>9</v>
      </c>
      <c r="AY18">
        <v>34</v>
      </c>
      <c r="AZ18">
        <v>57</v>
      </c>
      <c r="BA18">
        <v>7</v>
      </c>
      <c r="BB18">
        <v>1</v>
      </c>
      <c r="BC18">
        <v>1</v>
      </c>
      <c r="BD18">
        <v>4</v>
      </c>
      <c r="BE18">
        <v>2</v>
      </c>
      <c r="BF18">
        <v>2</v>
      </c>
      <c r="BG18">
        <v>3</v>
      </c>
    </row>
    <row r="19" spans="1:59" x14ac:dyDescent="0.25">
      <c r="A19" s="1">
        <v>45930</v>
      </c>
      <c r="B19">
        <v>71</v>
      </c>
      <c r="C19">
        <v>3240</v>
      </c>
      <c r="D19">
        <v>1671</v>
      </c>
      <c r="E19">
        <v>20868</v>
      </c>
      <c r="F19">
        <v>4609</v>
      </c>
      <c r="G19">
        <v>3490</v>
      </c>
      <c r="H19">
        <v>1204</v>
      </c>
      <c r="I19">
        <v>384</v>
      </c>
      <c r="J19">
        <v>895</v>
      </c>
      <c r="K19">
        <v>1309</v>
      </c>
      <c r="L19">
        <v>13</v>
      </c>
      <c r="M19">
        <v>77</v>
      </c>
      <c r="N19">
        <v>4547</v>
      </c>
      <c r="O19">
        <v>523</v>
      </c>
      <c r="P19">
        <v>794</v>
      </c>
      <c r="Q19">
        <v>25</v>
      </c>
      <c r="R19">
        <v>439</v>
      </c>
      <c r="S19">
        <v>628</v>
      </c>
      <c r="T19">
        <v>86</v>
      </c>
      <c r="U19">
        <v>99</v>
      </c>
      <c r="V19">
        <v>66</v>
      </c>
      <c r="W19">
        <v>74</v>
      </c>
      <c r="X19">
        <v>61</v>
      </c>
      <c r="Y19">
        <v>64</v>
      </c>
      <c r="Z19">
        <v>124</v>
      </c>
      <c r="AA19">
        <v>399</v>
      </c>
      <c r="AB19">
        <v>15</v>
      </c>
      <c r="AC19">
        <v>49</v>
      </c>
      <c r="AD19">
        <v>189</v>
      </c>
      <c r="AE19">
        <v>34</v>
      </c>
      <c r="AF19">
        <v>25</v>
      </c>
      <c r="AG19">
        <v>71</v>
      </c>
      <c r="AH19">
        <v>86</v>
      </c>
      <c r="AI19">
        <v>66</v>
      </c>
      <c r="AJ19">
        <v>11</v>
      </c>
      <c r="AK19">
        <v>136</v>
      </c>
      <c r="AL19">
        <v>191</v>
      </c>
      <c r="AM19">
        <v>1</v>
      </c>
      <c r="AN19">
        <v>23</v>
      </c>
      <c r="AO19">
        <v>1</v>
      </c>
      <c r="AP19">
        <v>138</v>
      </c>
      <c r="AQ19">
        <v>11</v>
      </c>
      <c r="AR19">
        <v>10</v>
      </c>
      <c r="AS19">
        <v>6</v>
      </c>
      <c r="AT19">
        <v>1</v>
      </c>
      <c r="AU19">
        <v>3</v>
      </c>
      <c r="AV19">
        <v>19</v>
      </c>
      <c r="AW19">
        <v>8</v>
      </c>
      <c r="AX19">
        <v>9</v>
      </c>
      <c r="AY19">
        <v>35</v>
      </c>
      <c r="AZ19">
        <v>25</v>
      </c>
      <c r="BA19">
        <v>9</v>
      </c>
      <c r="BB19">
        <v>1</v>
      </c>
      <c r="BC19">
        <v>2</v>
      </c>
      <c r="BD19">
        <v>4</v>
      </c>
      <c r="BE19">
        <v>2</v>
      </c>
      <c r="BF19">
        <v>2</v>
      </c>
      <c r="BG19">
        <v>3</v>
      </c>
    </row>
    <row r="20" spans="1:59" x14ac:dyDescent="0.25">
      <c r="A20" s="1">
        <v>45937</v>
      </c>
      <c r="B20">
        <v>69</v>
      </c>
      <c r="C20">
        <v>3182</v>
      </c>
      <c r="D20">
        <v>1566</v>
      </c>
      <c r="E20">
        <v>20494</v>
      </c>
      <c r="F20">
        <v>4537</v>
      </c>
      <c r="G20">
        <v>3247</v>
      </c>
      <c r="H20">
        <v>1168</v>
      </c>
      <c r="I20">
        <v>372</v>
      </c>
      <c r="J20">
        <v>907</v>
      </c>
      <c r="K20">
        <v>1317</v>
      </c>
      <c r="L20">
        <v>13</v>
      </c>
      <c r="M20">
        <v>77</v>
      </c>
      <c r="N20">
        <v>4441</v>
      </c>
      <c r="O20">
        <v>512</v>
      </c>
      <c r="P20">
        <v>785</v>
      </c>
      <c r="Q20">
        <v>32</v>
      </c>
      <c r="R20">
        <v>423</v>
      </c>
      <c r="S20">
        <v>599</v>
      </c>
      <c r="T20">
        <v>85</v>
      </c>
      <c r="U20">
        <v>99</v>
      </c>
      <c r="V20">
        <v>66</v>
      </c>
      <c r="W20">
        <v>80</v>
      </c>
      <c r="X20">
        <v>60</v>
      </c>
      <c r="Y20">
        <v>63</v>
      </c>
      <c r="Z20">
        <v>124</v>
      </c>
      <c r="AA20">
        <v>397</v>
      </c>
      <c r="AB20">
        <v>15</v>
      </c>
      <c r="AC20">
        <v>49</v>
      </c>
      <c r="AD20">
        <v>176</v>
      </c>
      <c r="AE20">
        <v>33</v>
      </c>
      <c r="AF20">
        <v>25</v>
      </c>
      <c r="AG20">
        <v>71</v>
      </c>
      <c r="AH20">
        <v>86</v>
      </c>
      <c r="AI20">
        <v>64</v>
      </c>
      <c r="AJ20">
        <v>8</v>
      </c>
      <c r="AK20">
        <v>135</v>
      </c>
      <c r="AL20">
        <v>191</v>
      </c>
      <c r="AM20">
        <v>1</v>
      </c>
      <c r="AN20">
        <v>23</v>
      </c>
      <c r="AO20">
        <v>1</v>
      </c>
      <c r="AP20">
        <v>115</v>
      </c>
      <c r="AQ20">
        <v>11</v>
      </c>
      <c r="AR20">
        <v>10</v>
      </c>
      <c r="AS20">
        <v>6</v>
      </c>
      <c r="AT20">
        <v>1</v>
      </c>
      <c r="AU20">
        <v>3</v>
      </c>
      <c r="AV20">
        <v>19</v>
      </c>
      <c r="AW20">
        <v>8</v>
      </c>
      <c r="AX20">
        <v>9</v>
      </c>
      <c r="AY20">
        <v>35</v>
      </c>
      <c r="AZ20">
        <v>25</v>
      </c>
      <c r="BA20">
        <v>6</v>
      </c>
      <c r="BB20">
        <v>1</v>
      </c>
      <c r="BC20">
        <v>2</v>
      </c>
      <c r="BD20">
        <v>4</v>
      </c>
      <c r="BE20">
        <v>2</v>
      </c>
      <c r="BF20">
        <v>2</v>
      </c>
      <c r="BG20">
        <v>3</v>
      </c>
    </row>
    <row r="21" spans="1:59" x14ac:dyDescent="0.25">
      <c r="A21" s="1">
        <v>45944</v>
      </c>
      <c r="B21">
        <v>69</v>
      </c>
      <c r="C21">
        <v>3160</v>
      </c>
      <c r="D21">
        <v>1638</v>
      </c>
      <c r="E21">
        <v>20435</v>
      </c>
      <c r="F21">
        <v>4552</v>
      </c>
      <c r="G21">
        <v>3348</v>
      </c>
      <c r="H21">
        <v>1216</v>
      </c>
      <c r="I21">
        <v>362</v>
      </c>
      <c r="J21">
        <v>934</v>
      </c>
      <c r="K21">
        <v>1351</v>
      </c>
      <c r="L21">
        <v>13</v>
      </c>
      <c r="M21">
        <v>77</v>
      </c>
      <c r="N21">
        <v>4465</v>
      </c>
      <c r="O21">
        <v>521</v>
      </c>
      <c r="P21">
        <v>820</v>
      </c>
      <c r="Q21">
        <v>32</v>
      </c>
      <c r="R21">
        <v>431</v>
      </c>
      <c r="S21">
        <v>631</v>
      </c>
      <c r="T21">
        <v>87</v>
      </c>
      <c r="U21">
        <v>103</v>
      </c>
      <c r="V21">
        <v>66</v>
      </c>
      <c r="W21">
        <v>83</v>
      </c>
      <c r="X21">
        <v>61</v>
      </c>
      <c r="Y21">
        <v>64</v>
      </c>
      <c r="Z21">
        <v>124</v>
      </c>
      <c r="AA21">
        <v>389</v>
      </c>
      <c r="AB21">
        <v>16</v>
      </c>
      <c r="AC21">
        <v>50</v>
      </c>
      <c r="AD21">
        <v>181</v>
      </c>
      <c r="AE21">
        <v>35</v>
      </c>
      <c r="AF21">
        <v>26</v>
      </c>
      <c r="AG21">
        <v>70</v>
      </c>
      <c r="AH21">
        <v>86</v>
      </c>
      <c r="AI21">
        <v>67</v>
      </c>
      <c r="AJ21">
        <v>12</v>
      </c>
      <c r="AK21">
        <v>136</v>
      </c>
      <c r="AL21">
        <v>189</v>
      </c>
      <c r="AM21">
        <v>1</v>
      </c>
      <c r="AN21">
        <v>23</v>
      </c>
      <c r="AO21">
        <v>1</v>
      </c>
      <c r="AP21">
        <v>113</v>
      </c>
      <c r="AQ21">
        <v>11</v>
      </c>
      <c r="AR21">
        <v>10</v>
      </c>
      <c r="AS21">
        <v>6</v>
      </c>
      <c r="AT21">
        <v>1</v>
      </c>
      <c r="AU21">
        <v>3</v>
      </c>
      <c r="AV21">
        <v>19</v>
      </c>
      <c r="AW21">
        <v>8</v>
      </c>
      <c r="AX21">
        <v>9</v>
      </c>
      <c r="AY21">
        <v>35</v>
      </c>
      <c r="AZ21">
        <v>25</v>
      </c>
      <c r="BA21">
        <v>7</v>
      </c>
      <c r="BB21">
        <v>1</v>
      </c>
      <c r="BC21">
        <v>2</v>
      </c>
      <c r="BD21">
        <v>4</v>
      </c>
      <c r="BE21">
        <v>2</v>
      </c>
      <c r="BF21">
        <v>2</v>
      </c>
      <c r="BG21">
        <v>3</v>
      </c>
    </row>
    <row r="22" spans="1:59" x14ac:dyDescent="0.25">
      <c r="A22" s="1">
        <v>45951</v>
      </c>
      <c r="B22">
        <v>70</v>
      </c>
      <c r="C22">
        <v>3192</v>
      </c>
      <c r="D22">
        <v>1661</v>
      </c>
      <c r="E22">
        <v>20724</v>
      </c>
      <c r="F22">
        <v>4670</v>
      </c>
      <c r="G22">
        <v>3351</v>
      </c>
      <c r="H22">
        <v>1234</v>
      </c>
      <c r="I22">
        <v>358</v>
      </c>
      <c r="J22">
        <v>966</v>
      </c>
      <c r="K22">
        <v>1387</v>
      </c>
      <c r="L22">
        <v>12</v>
      </c>
      <c r="M22">
        <v>77</v>
      </c>
      <c r="N22">
        <v>4478</v>
      </c>
      <c r="O22">
        <v>521</v>
      </c>
      <c r="P22">
        <v>795</v>
      </c>
      <c r="Q22">
        <v>32</v>
      </c>
      <c r="R22">
        <v>435</v>
      </c>
      <c r="S22">
        <v>640</v>
      </c>
      <c r="T22">
        <v>85</v>
      </c>
      <c r="U22">
        <v>99</v>
      </c>
      <c r="V22">
        <v>66</v>
      </c>
      <c r="W22">
        <v>86</v>
      </c>
      <c r="X22">
        <v>61</v>
      </c>
      <c r="Y22">
        <v>64</v>
      </c>
      <c r="Z22">
        <v>124</v>
      </c>
      <c r="AA22">
        <v>378</v>
      </c>
      <c r="AB22">
        <v>17</v>
      </c>
      <c r="AC22">
        <v>49</v>
      </c>
      <c r="AD22">
        <v>241</v>
      </c>
      <c r="AE22">
        <v>34</v>
      </c>
      <c r="AF22">
        <v>27</v>
      </c>
      <c r="AG22">
        <v>70</v>
      </c>
      <c r="AH22">
        <v>86</v>
      </c>
      <c r="AI22">
        <v>70</v>
      </c>
      <c r="AJ22">
        <v>13</v>
      </c>
      <c r="AK22">
        <v>138</v>
      </c>
      <c r="AL22">
        <v>192</v>
      </c>
      <c r="AM22">
        <v>1</v>
      </c>
      <c r="AN22">
        <v>23</v>
      </c>
      <c r="AO22">
        <v>1</v>
      </c>
      <c r="AP22">
        <v>108</v>
      </c>
      <c r="AQ22">
        <v>12</v>
      </c>
      <c r="AR22">
        <v>10</v>
      </c>
      <c r="AS22">
        <v>7</v>
      </c>
      <c r="AT22">
        <v>1</v>
      </c>
      <c r="AU22">
        <v>3</v>
      </c>
      <c r="AV22">
        <v>19</v>
      </c>
      <c r="AW22">
        <v>8</v>
      </c>
      <c r="AX22">
        <v>9</v>
      </c>
      <c r="AY22">
        <v>34</v>
      </c>
      <c r="AZ22">
        <v>25</v>
      </c>
      <c r="BA22">
        <v>5</v>
      </c>
      <c r="BB22">
        <v>1</v>
      </c>
      <c r="BC22">
        <v>2</v>
      </c>
      <c r="BD22">
        <v>4</v>
      </c>
      <c r="BE22">
        <v>2</v>
      </c>
      <c r="BF22">
        <v>2</v>
      </c>
      <c r="BG22">
        <v>3</v>
      </c>
    </row>
    <row r="23" spans="1:59" x14ac:dyDescent="0.25">
      <c r="A23" s="1">
        <v>45958</v>
      </c>
      <c r="B23">
        <v>70</v>
      </c>
      <c r="C23">
        <v>3116</v>
      </c>
      <c r="D23">
        <v>1673</v>
      </c>
      <c r="E23">
        <v>20316</v>
      </c>
      <c r="F23">
        <v>4587</v>
      </c>
      <c r="G23">
        <v>3362</v>
      </c>
      <c r="H23">
        <v>1220</v>
      </c>
      <c r="I23">
        <v>354</v>
      </c>
      <c r="J23">
        <v>916</v>
      </c>
      <c r="K23">
        <v>1328</v>
      </c>
      <c r="L23">
        <v>12</v>
      </c>
      <c r="M23">
        <v>74</v>
      </c>
      <c r="N23">
        <v>4483</v>
      </c>
      <c r="O23">
        <v>524</v>
      </c>
      <c r="P23">
        <v>813</v>
      </c>
      <c r="Q23">
        <v>35</v>
      </c>
      <c r="R23">
        <v>444</v>
      </c>
      <c r="S23">
        <v>633</v>
      </c>
      <c r="T23">
        <v>82</v>
      </c>
      <c r="U23">
        <v>94</v>
      </c>
      <c r="V23">
        <v>46</v>
      </c>
      <c r="W23">
        <v>86</v>
      </c>
      <c r="X23">
        <v>60</v>
      </c>
      <c r="Y23">
        <v>63</v>
      </c>
      <c r="Z23">
        <v>131</v>
      </c>
      <c r="AA23">
        <v>377</v>
      </c>
      <c r="AB23">
        <v>15</v>
      </c>
      <c r="AC23">
        <v>50</v>
      </c>
      <c r="AD23">
        <v>136</v>
      </c>
      <c r="AE23">
        <v>37</v>
      </c>
      <c r="AF23">
        <v>27</v>
      </c>
      <c r="AG23">
        <v>69</v>
      </c>
      <c r="AH23">
        <v>86</v>
      </c>
      <c r="AI23">
        <v>67</v>
      </c>
      <c r="AJ23">
        <v>13</v>
      </c>
      <c r="AK23">
        <v>137</v>
      </c>
      <c r="AL23">
        <v>197</v>
      </c>
      <c r="AM23">
        <v>1</v>
      </c>
      <c r="AN23">
        <v>23</v>
      </c>
      <c r="AP23">
        <v>111</v>
      </c>
      <c r="AQ23">
        <v>12</v>
      </c>
      <c r="AR23">
        <v>10</v>
      </c>
      <c r="AS23">
        <v>6</v>
      </c>
      <c r="AT23">
        <v>1</v>
      </c>
      <c r="AU23">
        <v>3</v>
      </c>
      <c r="AV23">
        <v>19</v>
      </c>
      <c r="AW23">
        <v>8</v>
      </c>
      <c r="AX23">
        <v>9</v>
      </c>
      <c r="AY23">
        <v>34</v>
      </c>
      <c r="AZ23">
        <v>25</v>
      </c>
      <c r="BA23">
        <v>6</v>
      </c>
      <c r="BB23">
        <v>1</v>
      </c>
      <c r="BC23">
        <v>2</v>
      </c>
      <c r="BD23">
        <v>4</v>
      </c>
      <c r="BE23">
        <v>2</v>
      </c>
      <c r="BF23">
        <v>2</v>
      </c>
      <c r="BG23">
        <v>3</v>
      </c>
    </row>
    <row r="24" spans="1:59" x14ac:dyDescent="0.25">
      <c r="A24" s="1">
        <v>45965</v>
      </c>
      <c r="B24">
        <v>71</v>
      </c>
      <c r="C24">
        <v>3131</v>
      </c>
      <c r="D24">
        <v>1646</v>
      </c>
      <c r="E24">
        <v>20313</v>
      </c>
      <c r="F24">
        <v>4360</v>
      </c>
      <c r="G24">
        <v>3290</v>
      </c>
      <c r="H24">
        <v>1208</v>
      </c>
      <c r="I24">
        <v>340</v>
      </c>
      <c r="J24">
        <v>899</v>
      </c>
      <c r="K24">
        <v>1312</v>
      </c>
      <c r="L24">
        <v>13</v>
      </c>
      <c r="M24">
        <v>74</v>
      </c>
      <c r="N24">
        <v>4473</v>
      </c>
      <c r="O24">
        <v>505</v>
      </c>
      <c r="P24">
        <v>873</v>
      </c>
      <c r="Q24">
        <v>31</v>
      </c>
      <c r="R24">
        <v>435</v>
      </c>
      <c r="S24">
        <v>632</v>
      </c>
      <c r="T24">
        <v>84</v>
      </c>
      <c r="U24">
        <v>91</v>
      </c>
      <c r="V24">
        <v>46</v>
      </c>
      <c r="W24">
        <v>85</v>
      </c>
      <c r="X24">
        <v>60</v>
      </c>
      <c r="Y24">
        <v>63</v>
      </c>
      <c r="Z24">
        <v>130</v>
      </c>
      <c r="AA24">
        <v>351</v>
      </c>
      <c r="AB24">
        <v>17</v>
      </c>
      <c r="AC24">
        <v>49</v>
      </c>
      <c r="AD24">
        <v>137</v>
      </c>
      <c r="AE24">
        <v>30</v>
      </c>
      <c r="AF24">
        <v>20</v>
      </c>
      <c r="AG24">
        <v>69</v>
      </c>
      <c r="AH24">
        <v>86</v>
      </c>
      <c r="AI24">
        <v>66</v>
      </c>
      <c r="AJ24">
        <v>12</v>
      </c>
      <c r="AK24">
        <v>135</v>
      </c>
      <c r="AL24">
        <v>193</v>
      </c>
      <c r="AM24">
        <v>1</v>
      </c>
      <c r="AN24">
        <v>23</v>
      </c>
      <c r="AO24">
        <v>1</v>
      </c>
      <c r="AP24">
        <v>102</v>
      </c>
      <c r="AQ24">
        <v>12</v>
      </c>
      <c r="AR24">
        <v>10</v>
      </c>
      <c r="AS24">
        <v>6</v>
      </c>
      <c r="AT24">
        <v>1</v>
      </c>
      <c r="AU24">
        <v>3</v>
      </c>
      <c r="AV24">
        <v>19</v>
      </c>
      <c r="AW24">
        <v>8</v>
      </c>
      <c r="AX24">
        <v>9</v>
      </c>
      <c r="AY24">
        <v>1</v>
      </c>
      <c r="AZ24">
        <v>25</v>
      </c>
      <c r="BA24">
        <v>7</v>
      </c>
      <c r="BB24">
        <v>1</v>
      </c>
      <c r="BC24">
        <v>2</v>
      </c>
      <c r="BD24">
        <v>4</v>
      </c>
      <c r="BE24">
        <v>2</v>
      </c>
      <c r="BF24">
        <v>2</v>
      </c>
      <c r="BG24">
        <v>3</v>
      </c>
    </row>
    <row r="25" spans="1:59" x14ac:dyDescent="0.25">
      <c r="A25" s="1">
        <v>45972</v>
      </c>
      <c r="B25">
        <v>71</v>
      </c>
      <c r="C25">
        <v>3172</v>
      </c>
      <c r="D25">
        <v>1663</v>
      </c>
      <c r="E25">
        <v>20463</v>
      </c>
      <c r="F25">
        <v>4563</v>
      </c>
      <c r="G25">
        <v>3297</v>
      </c>
      <c r="H25">
        <v>1217</v>
      </c>
      <c r="I25">
        <v>352</v>
      </c>
      <c r="J25">
        <v>905</v>
      </c>
      <c r="K25">
        <v>1317</v>
      </c>
      <c r="L25">
        <v>13</v>
      </c>
      <c r="M25">
        <v>74</v>
      </c>
      <c r="N25">
        <v>4464</v>
      </c>
      <c r="O25">
        <v>502</v>
      </c>
      <c r="P25">
        <v>927</v>
      </c>
      <c r="Q25">
        <v>32</v>
      </c>
      <c r="R25">
        <v>423</v>
      </c>
      <c r="S25">
        <v>639</v>
      </c>
      <c r="T25">
        <v>83</v>
      </c>
      <c r="U25">
        <v>94</v>
      </c>
      <c r="V25">
        <v>66</v>
      </c>
      <c r="W25">
        <v>85</v>
      </c>
      <c r="X25">
        <v>60</v>
      </c>
      <c r="Y25">
        <v>63</v>
      </c>
      <c r="Z25">
        <v>129</v>
      </c>
      <c r="AA25">
        <v>352</v>
      </c>
      <c r="AB25">
        <v>16</v>
      </c>
      <c r="AC25">
        <v>49</v>
      </c>
      <c r="AD25">
        <v>128</v>
      </c>
      <c r="AE25">
        <v>36</v>
      </c>
      <c r="AF25">
        <v>28</v>
      </c>
      <c r="AG25">
        <v>69</v>
      </c>
      <c r="AH25">
        <v>86</v>
      </c>
      <c r="AI25">
        <v>67</v>
      </c>
      <c r="AJ25">
        <v>10</v>
      </c>
      <c r="AK25">
        <v>135</v>
      </c>
      <c r="AL25">
        <v>191</v>
      </c>
      <c r="AM25">
        <v>1</v>
      </c>
      <c r="AN25">
        <v>23</v>
      </c>
      <c r="AO25">
        <v>1</v>
      </c>
      <c r="AP25">
        <v>105</v>
      </c>
      <c r="AQ25">
        <v>12</v>
      </c>
      <c r="AR25">
        <v>10</v>
      </c>
      <c r="AS25">
        <v>6</v>
      </c>
      <c r="AT25">
        <v>1</v>
      </c>
      <c r="AU25">
        <v>3</v>
      </c>
      <c r="AV25">
        <v>20</v>
      </c>
      <c r="AW25">
        <v>8</v>
      </c>
      <c r="AX25">
        <v>9</v>
      </c>
      <c r="AY25">
        <v>1</v>
      </c>
      <c r="AZ25">
        <v>25</v>
      </c>
      <c r="BA25">
        <v>3</v>
      </c>
      <c r="BB25">
        <v>1</v>
      </c>
      <c r="BC25">
        <v>1</v>
      </c>
      <c r="BD25">
        <v>4</v>
      </c>
      <c r="BE25">
        <v>2</v>
      </c>
      <c r="BF25">
        <v>2</v>
      </c>
      <c r="BG25">
        <v>3</v>
      </c>
    </row>
    <row r="26" spans="1:59" x14ac:dyDescent="0.25">
      <c r="A26" s="1">
        <v>45979</v>
      </c>
      <c r="B26">
        <v>72</v>
      </c>
      <c r="C26">
        <v>3220</v>
      </c>
      <c r="D26">
        <v>1654</v>
      </c>
      <c r="E26">
        <v>19294</v>
      </c>
      <c r="F26">
        <v>4843</v>
      </c>
      <c r="G26">
        <v>3604</v>
      </c>
      <c r="H26">
        <v>1228</v>
      </c>
      <c r="I26">
        <v>351</v>
      </c>
      <c r="J26">
        <v>927</v>
      </c>
      <c r="K26">
        <v>1343</v>
      </c>
      <c r="L26">
        <v>12</v>
      </c>
      <c r="M26">
        <v>55</v>
      </c>
      <c r="N26">
        <v>4013</v>
      </c>
      <c r="O26">
        <v>507</v>
      </c>
      <c r="P26">
        <v>932</v>
      </c>
      <c r="Q26">
        <v>32</v>
      </c>
      <c r="R26">
        <v>426</v>
      </c>
      <c r="S26">
        <v>634</v>
      </c>
      <c r="T26">
        <v>81</v>
      </c>
      <c r="U26">
        <v>97</v>
      </c>
      <c r="V26">
        <v>69</v>
      </c>
      <c r="W26">
        <v>91</v>
      </c>
      <c r="X26">
        <v>59</v>
      </c>
      <c r="Y26">
        <v>62</v>
      </c>
      <c r="Z26">
        <v>127</v>
      </c>
      <c r="AA26">
        <v>348</v>
      </c>
      <c r="AB26">
        <v>16</v>
      </c>
      <c r="AC26">
        <v>48</v>
      </c>
      <c r="AD26">
        <v>120</v>
      </c>
      <c r="AE26">
        <v>38</v>
      </c>
      <c r="AF26">
        <v>27</v>
      </c>
      <c r="AG26">
        <v>67</v>
      </c>
      <c r="AH26">
        <v>88</v>
      </c>
      <c r="AI26">
        <v>68</v>
      </c>
      <c r="AJ26">
        <v>13</v>
      </c>
      <c r="AK26">
        <v>138</v>
      </c>
      <c r="AL26">
        <v>195</v>
      </c>
      <c r="AM26">
        <v>1</v>
      </c>
      <c r="AN26">
        <v>23</v>
      </c>
      <c r="AO26">
        <v>1</v>
      </c>
      <c r="AP26">
        <v>113</v>
      </c>
      <c r="AQ26">
        <v>12</v>
      </c>
      <c r="AR26">
        <v>10</v>
      </c>
      <c r="AS26">
        <v>6</v>
      </c>
      <c r="AT26">
        <v>1</v>
      </c>
      <c r="AU26">
        <v>3</v>
      </c>
      <c r="AV26">
        <v>21</v>
      </c>
      <c r="AW26">
        <v>8</v>
      </c>
      <c r="AX26">
        <v>9</v>
      </c>
      <c r="AY26">
        <v>1</v>
      </c>
      <c r="AZ26">
        <v>29</v>
      </c>
      <c r="BA26">
        <v>3</v>
      </c>
      <c r="BB26">
        <v>1</v>
      </c>
      <c r="BC26">
        <v>1</v>
      </c>
      <c r="BD26">
        <v>4</v>
      </c>
      <c r="BE26">
        <v>2</v>
      </c>
      <c r="BF26">
        <v>3</v>
      </c>
      <c r="BG26">
        <v>3</v>
      </c>
    </row>
    <row r="27" spans="1:59" x14ac:dyDescent="0.25">
      <c r="A27" s="1">
        <v>45986</v>
      </c>
      <c r="B27">
        <v>72</v>
      </c>
      <c r="C27">
        <v>3239</v>
      </c>
      <c r="D27">
        <v>1659</v>
      </c>
      <c r="E27">
        <v>20095</v>
      </c>
      <c r="F27">
        <v>4844</v>
      </c>
      <c r="G27">
        <v>3664</v>
      </c>
      <c r="H27">
        <v>1225</v>
      </c>
      <c r="I27">
        <v>352</v>
      </c>
      <c r="J27">
        <v>932</v>
      </c>
      <c r="K27">
        <v>1384</v>
      </c>
      <c r="L27">
        <v>12</v>
      </c>
      <c r="M27">
        <v>55</v>
      </c>
      <c r="N27">
        <v>4132</v>
      </c>
      <c r="O27">
        <v>508</v>
      </c>
      <c r="P27">
        <v>945</v>
      </c>
      <c r="Q27">
        <v>31</v>
      </c>
      <c r="R27">
        <v>418</v>
      </c>
      <c r="S27">
        <v>681</v>
      </c>
      <c r="T27">
        <v>117</v>
      </c>
      <c r="U27">
        <v>100</v>
      </c>
      <c r="V27">
        <v>70</v>
      </c>
      <c r="W27">
        <v>86</v>
      </c>
      <c r="X27">
        <v>60</v>
      </c>
      <c r="Y27">
        <v>63</v>
      </c>
      <c r="Z27">
        <v>128</v>
      </c>
      <c r="AA27">
        <v>349</v>
      </c>
      <c r="AB27">
        <v>17</v>
      </c>
      <c r="AC27">
        <v>46</v>
      </c>
      <c r="AD27">
        <v>121</v>
      </c>
      <c r="AE27">
        <v>37</v>
      </c>
      <c r="AF27">
        <v>28</v>
      </c>
      <c r="AG27">
        <v>67</v>
      </c>
      <c r="AH27">
        <v>88</v>
      </c>
      <c r="AI27">
        <v>68</v>
      </c>
      <c r="AJ27">
        <v>11</v>
      </c>
      <c r="AK27">
        <v>137</v>
      </c>
      <c r="AL27">
        <v>195</v>
      </c>
      <c r="AM27">
        <v>1</v>
      </c>
      <c r="AN27">
        <v>23</v>
      </c>
      <c r="AO27">
        <v>1</v>
      </c>
      <c r="AP27">
        <v>140</v>
      </c>
      <c r="AQ27">
        <v>11</v>
      </c>
      <c r="AR27">
        <v>10</v>
      </c>
      <c r="AS27">
        <v>6</v>
      </c>
      <c r="AT27">
        <v>1</v>
      </c>
      <c r="AU27">
        <v>3</v>
      </c>
      <c r="AV27">
        <v>20</v>
      </c>
      <c r="AW27">
        <v>10</v>
      </c>
      <c r="AX27">
        <v>9</v>
      </c>
      <c r="AY27">
        <v>1</v>
      </c>
      <c r="AZ27">
        <v>29</v>
      </c>
      <c r="BA27">
        <v>3</v>
      </c>
      <c r="BB27">
        <v>1</v>
      </c>
      <c r="BC27">
        <v>2</v>
      </c>
      <c r="BD27">
        <v>4</v>
      </c>
      <c r="BE27">
        <v>2</v>
      </c>
      <c r="BF27">
        <v>3</v>
      </c>
      <c r="BG27">
        <v>3</v>
      </c>
    </row>
    <row r="28" spans="1:59" x14ac:dyDescent="0.25">
      <c r="A28" s="1">
        <v>45993</v>
      </c>
      <c r="B28">
        <v>72</v>
      </c>
      <c r="C28">
        <v>3165</v>
      </c>
      <c r="D28">
        <v>1620</v>
      </c>
      <c r="E28">
        <v>20098</v>
      </c>
      <c r="F28">
        <v>4602</v>
      </c>
      <c r="G28">
        <v>3552</v>
      </c>
      <c r="H28">
        <v>1214</v>
      </c>
      <c r="I28">
        <v>372</v>
      </c>
      <c r="J28">
        <v>922</v>
      </c>
      <c r="K28">
        <v>1344</v>
      </c>
      <c r="L28">
        <v>13</v>
      </c>
      <c r="M28">
        <v>56</v>
      </c>
      <c r="N28">
        <v>3962</v>
      </c>
      <c r="O28">
        <v>507</v>
      </c>
      <c r="P28">
        <v>877</v>
      </c>
      <c r="Q28">
        <v>25</v>
      </c>
      <c r="R28">
        <v>428</v>
      </c>
      <c r="S28">
        <v>625</v>
      </c>
      <c r="T28">
        <v>88</v>
      </c>
      <c r="U28">
        <v>99</v>
      </c>
      <c r="V28">
        <v>50</v>
      </c>
      <c r="W28">
        <v>84</v>
      </c>
      <c r="X28">
        <v>60</v>
      </c>
      <c r="Y28">
        <v>63</v>
      </c>
      <c r="Z28">
        <v>128</v>
      </c>
      <c r="AA28">
        <v>349</v>
      </c>
      <c r="AB28">
        <v>17</v>
      </c>
      <c r="AC28">
        <v>46</v>
      </c>
      <c r="AD28">
        <v>128</v>
      </c>
      <c r="AE28">
        <v>33</v>
      </c>
      <c r="AF28">
        <v>24</v>
      </c>
      <c r="AG28">
        <v>72</v>
      </c>
      <c r="AH28">
        <v>88</v>
      </c>
      <c r="AI28">
        <v>68</v>
      </c>
      <c r="AJ28">
        <v>11</v>
      </c>
      <c r="AK28">
        <v>136</v>
      </c>
      <c r="AL28">
        <v>196</v>
      </c>
      <c r="AM28">
        <v>1</v>
      </c>
      <c r="AN28">
        <v>23</v>
      </c>
      <c r="AP28">
        <v>55</v>
      </c>
      <c r="AQ28">
        <v>11</v>
      </c>
      <c r="AR28">
        <v>9</v>
      </c>
      <c r="AS28">
        <v>7</v>
      </c>
      <c r="AT28">
        <v>1</v>
      </c>
      <c r="AU28">
        <v>3</v>
      </c>
      <c r="AV28">
        <v>18</v>
      </c>
      <c r="AW28">
        <v>9</v>
      </c>
      <c r="AX28">
        <v>8</v>
      </c>
      <c r="AY28">
        <v>1</v>
      </c>
      <c r="AZ28">
        <v>25</v>
      </c>
      <c r="BA28">
        <v>6</v>
      </c>
      <c r="BB28">
        <v>1</v>
      </c>
      <c r="BC28">
        <v>1</v>
      </c>
      <c r="BD28">
        <v>4</v>
      </c>
      <c r="BE28">
        <v>2</v>
      </c>
      <c r="BF28">
        <v>3</v>
      </c>
      <c r="BG28">
        <v>3</v>
      </c>
    </row>
    <row r="29" spans="1:59" x14ac:dyDescent="0.25">
      <c r="A29" s="1">
        <v>46000</v>
      </c>
      <c r="B29">
        <v>71</v>
      </c>
      <c r="C29">
        <v>3216</v>
      </c>
      <c r="D29">
        <v>1639</v>
      </c>
      <c r="E29">
        <v>19870</v>
      </c>
      <c r="F29">
        <v>4708</v>
      </c>
      <c r="G29">
        <v>3657</v>
      </c>
      <c r="H29">
        <v>1222</v>
      </c>
      <c r="I29">
        <v>350</v>
      </c>
      <c r="J29">
        <v>924</v>
      </c>
      <c r="K29">
        <v>1376</v>
      </c>
      <c r="L29">
        <v>13</v>
      </c>
      <c r="M29">
        <v>56</v>
      </c>
      <c r="N29">
        <v>4012</v>
      </c>
      <c r="O29">
        <v>506</v>
      </c>
      <c r="P29">
        <v>874</v>
      </c>
      <c r="Q29">
        <v>32</v>
      </c>
      <c r="R29">
        <v>412</v>
      </c>
      <c r="S29">
        <v>691</v>
      </c>
      <c r="T29">
        <v>118</v>
      </c>
      <c r="U29">
        <v>99</v>
      </c>
      <c r="V29">
        <v>50</v>
      </c>
      <c r="W29">
        <v>78</v>
      </c>
      <c r="X29">
        <v>60</v>
      </c>
      <c r="Y29">
        <v>63</v>
      </c>
      <c r="Z29">
        <v>127</v>
      </c>
      <c r="AA29">
        <v>347</v>
      </c>
      <c r="AB29">
        <v>16</v>
      </c>
      <c r="AC29">
        <v>47</v>
      </c>
      <c r="AD29">
        <v>125</v>
      </c>
      <c r="AE29">
        <v>35</v>
      </c>
      <c r="AF29">
        <v>91</v>
      </c>
      <c r="AG29">
        <v>76</v>
      </c>
      <c r="AH29">
        <v>88</v>
      </c>
      <c r="AI29">
        <v>69</v>
      </c>
      <c r="AJ29">
        <v>13</v>
      </c>
      <c r="AK29">
        <v>136</v>
      </c>
      <c r="AL29">
        <v>205</v>
      </c>
      <c r="AM29">
        <v>1</v>
      </c>
      <c r="AN29">
        <v>23</v>
      </c>
      <c r="AO29">
        <v>1</v>
      </c>
      <c r="AP29">
        <v>65</v>
      </c>
      <c r="AQ29">
        <v>11</v>
      </c>
      <c r="AR29">
        <v>9</v>
      </c>
      <c r="AS29">
        <v>7</v>
      </c>
      <c r="AT29">
        <v>1</v>
      </c>
      <c r="AU29">
        <v>3</v>
      </c>
      <c r="AV29">
        <v>18</v>
      </c>
      <c r="AW29">
        <v>6</v>
      </c>
      <c r="AX29">
        <v>8</v>
      </c>
      <c r="AY29">
        <v>1</v>
      </c>
      <c r="AZ29">
        <v>25</v>
      </c>
      <c r="BA29">
        <v>3</v>
      </c>
      <c r="BB29">
        <v>1</v>
      </c>
      <c r="BC29">
        <v>1</v>
      </c>
      <c r="BD29">
        <v>4</v>
      </c>
      <c r="BE29">
        <v>2</v>
      </c>
      <c r="BF29">
        <v>3</v>
      </c>
      <c r="BG29">
        <v>3</v>
      </c>
    </row>
    <row r="30" spans="1:59" x14ac:dyDescent="0.25">
      <c r="A30" s="1">
        <v>46007</v>
      </c>
      <c r="B30">
        <v>71</v>
      </c>
      <c r="C30">
        <v>3214</v>
      </c>
      <c r="D30">
        <v>1597</v>
      </c>
      <c r="E30">
        <v>20406</v>
      </c>
      <c r="F30">
        <v>4628</v>
      </c>
      <c r="G30">
        <v>3657</v>
      </c>
      <c r="H30">
        <v>1225</v>
      </c>
      <c r="I30">
        <v>347</v>
      </c>
      <c r="J30">
        <v>923</v>
      </c>
      <c r="K30">
        <v>1373</v>
      </c>
      <c r="L30">
        <v>13</v>
      </c>
      <c r="M30">
        <v>56</v>
      </c>
      <c r="N30">
        <v>3946</v>
      </c>
      <c r="O30">
        <v>506</v>
      </c>
      <c r="P30">
        <v>889</v>
      </c>
      <c r="Q30">
        <v>32</v>
      </c>
      <c r="R30">
        <v>450</v>
      </c>
      <c r="S30">
        <v>689</v>
      </c>
      <c r="T30">
        <v>119</v>
      </c>
      <c r="U30">
        <v>99</v>
      </c>
      <c r="V30">
        <v>50</v>
      </c>
      <c r="W30">
        <v>74</v>
      </c>
      <c r="X30">
        <v>60</v>
      </c>
      <c r="Y30">
        <v>63</v>
      </c>
      <c r="Z30">
        <v>127</v>
      </c>
      <c r="AA30">
        <v>346</v>
      </c>
      <c r="AB30">
        <v>16</v>
      </c>
      <c r="AC30">
        <v>46</v>
      </c>
      <c r="AD30">
        <v>136</v>
      </c>
      <c r="AE30">
        <v>33</v>
      </c>
      <c r="AF30">
        <v>24</v>
      </c>
      <c r="AG30">
        <v>74</v>
      </c>
      <c r="AH30">
        <v>88</v>
      </c>
      <c r="AI30">
        <v>65</v>
      </c>
      <c r="AJ30">
        <v>13</v>
      </c>
      <c r="AK30">
        <v>136</v>
      </c>
      <c r="AL30">
        <v>194</v>
      </c>
      <c r="AM30">
        <v>1</v>
      </c>
      <c r="AN30">
        <v>24</v>
      </c>
      <c r="AO30">
        <v>1</v>
      </c>
      <c r="AP30">
        <v>57</v>
      </c>
      <c r="AQ30">
        <v>12</v>
      </c>
      <c r="AR30">
        <v>9</v>
      </c>
      <c r="AS30">
        <v>7</v>
      </c>
      <c r="AT30">
        <v>1</v>
      </c>
      <c r="AU30">
        <v>3</v>
      </c>
      <c r="AV30">
        <v>18</v>
      </c>
      <c r="AW30">
        <v>6</v>
      </c>
      <c r="AX30">
        <v>8</v>
      </c>
      <c r="AY30">
        <v>1</v>
      </c>
      <c r="AZ30">
        <v>25</v>
      </c>
      <c r="BA30">
        <v>4</v>
      </c>
      <c r="BB30">
        <v>1</v>
      </c>
      <c r="BC30">
        <v>1</v>
      </c>
      <c r="BD30">
        <v>4</v>
      </c>
      <c r="BE30">
        <v>2</v>
      </c>
      <c r="BF30">
        <v>3</v>
      </c>
      <c r="BG30">
        <v>3</v>
      </c>
    </row>
    <row r="31" spans="1:59" x14ac:dyDescent="0.25">
      <c r="A31" s="1">
        <v>46014</v>
      </c>
      <c r="B31">
        <v>71</v>
      </c>
      <c r="C31">
        <v>3141</v>
      </c>
      <c r="D31">
        <v>1612</v>
      </c>
      <c r="E31">
        <v>20447</v>
      </c>
      <c r="F31">
        <v>4624</v>
      </c>
      <c r="G31">
        <v>3667</v>
      </c>
      <c r="H31">
        <v>1222</v>
      </c>
      <c r="I31">
        <v>308</v>
      </c>
      <c r="J31">
        <v>921</v>
      </c>
      <c r="K31">
        <v>1365</v>
      </c>
      <c r="L31">
        <v>13</v>
      </c>
      <c r="M31">
        <v>55</v>
      </c>
      <c r="N31">
        <v>3952</v>
      </c>
      <c r="O31">
        <v>481</v>
      </c>
      <c r="P31">
        <v>884</v>
      </c>
      <c r="Q31">
        <v>32</v>
      </c>
      <c r="R31">
        <v>430</v>
      </c>
      <c r="S31">
        <v>682</v>
      </c>
      <c r="T31">
        <v>112</v>
      </c>
      <c r="U31">
        <v>99</v>
      </c>
      <c r="V31">
        <v>50</v>
      </c>
      <c r="W31">
        <v>81</v>
      </c>
      <c r="X31">
        <v>62</v>
      </c>
      <c r="Y31">
        <v>65</v>
      </c>
      <c r="Z31">
        <v>126</v>
      </c>
      <c r="AA31">
        <v>347</v>
      </c>
      <c r="AB31">
        <v>15</v>
      </c>
      <c r="AC31">
        <v>47</v>
      </c>
      <c r="AD31">
        <v>123</v>
      </c>
      <c r="AE31">
        <v>36</v>
      </c>
      <c r="AF31">
        <v>25</v>
      </c>
      <c r="AG31">
        <v>74</v>
      </c>
      <c r="AH31">
        <v>88</v>
      </c>
      <c r="AI31">
        <v>65</v>
      </c>
      <c r="AJ31">
        <v>13</v>
      </c>
      <c r="AK31">
        <v>138</v>
      </c>
      <c r="AL31">
        <v>193</v>
      </c>
      <c r="AM31">
        <v>1</v>
      </c>
      <c r="AN31">
        <v>24</v>
      </c>
      <c r="AO31">
        <v>1</v>
      </c>
      <c r="AP31">
        <v>53</v>
      </c>
      <c r="AQ31">
        <v>12</v>
      </c>
      <c r="AR31">
        <v>9</v>
      </c>
      <c r="AS31">
        <v>7</v>
      </c>
      <c r="AT31">
        <v>1</v>
      </c>
      <c r="AU31">
        <v>3</v>
      </c>
      <c r="AV31">
        <v>18</v>
      </c>
      <c r="AW31">
        <v>7</v>
      </c>
      <c r="AX31">
        <v>8</v>
      </c>
      <c r="AY31">
        <v>1</v>
      </c>
      <c r="AZ31">
        <v>25</v>
      </c>
      <c r="BA31">
        <v>3</v>
      </c>
      <c r="BB31">
        <v>1</v>
      </c>
      <c r="BC31">
        <v>2</v>
      </c>
      <c r="BD31">
        <v>4</v>
      </c>
      <c r="BE31">
        <v>2</v>
      </c>
      <c r="BF31">
        <v>3</v>
      </c>
      <c r="BG31">
        <v>3</v>
      </c>
    </row>
    <row r="32" spans="1:59" x14ac:dyDescent="0.25">
      <c r="A32" s="1">
        <v>46021</v>
      </c>
      <c r="B32">
        <v>71</v>
      </c>
      <c r="C32">
        <v>3132</v>
      </c>
      <c r="D32">
        <v>1594</v>
      </c>
      <c r="E32">
        <v>19384</v>
      </c>
      <c r="F32">
        <v>4581</v>
      </c>
      <c r="G32">
        <v>3551</v>
      </c>
      <c r="H32">
        <v>1215</v>
      </c>
      <c r="I32">
        <v>340</v>
      </c>
      <c r="J32">
        <v>918</v>
      </c>
      <c r="K32">
        <v>1335</v>
      </c>
      <c r="L32">
        <v>13</v>
      </c>
      <c r="M32">
        <v>55</v>
      </c>
      <c r="N32">
        <v>4024</v>
      </c>
      <c r="O32">
        <v>470</v>
      </c>
      <c r="P32">
        <v>885</v>
      </c>
      <c r="Q32">
        <v>30</v>
      </c>
      <c r="R32">
        <v>442</v>
      </c>
      <c r="S32">
        <v>627</v>
      </c>
      <c r="T32">
        <v>87</v>
      </c>
      <c r="U32">
        <v>99</v>
      </c>
      <c r="V32">
        <v>70</v>
      </c>
      <c r="W32">
        <v>78</v>
      </c>
      <c r="X32">
        <v>60</v>
      </c>
      <c r="Y32">
        <v>63</v>
      </c>
      <c r="Z32">
        <v>126</v>
      </c>
      <c r="AA32">
        <v>348</v>
      </c>
      <c r="AB32">
        <v>15</v>
      </c>
      <c r="AC32">
        <v>47</v>
      </c>
      <c r="AD32">
        <v>119</v>
      </c>
      <c r="AE32">
        <v>35</v>
      </c>
      <c r="AF32">
        <v>24</v>
      </c>
      <c r="AG32">
        <v>73</v>
      </c>
      <c r="AH32">
        <v>88</v>
      </c>
      <c r="AI32">
        <v>65</v>
      </c>
      <c r="AJ32">
        <v>13</v>
      </c>
      <c r="AK32">
        <v>136</v>
      </c>
      <c r="AL32">
        <v>195</v>
      </c>
      <c r="AM32">
        <v>1</v>
      </c>
      <c r="AN32">
        <v>24</v>
      </c>
      <c r="AO32">
        <v>1</v>
      </c>
      <c r="AP32">
        <v>52</v>
      </c>
      <c r="AQ32">
        <v>12</v>
      </c>
      <c r="AR32">
        <v>9</v>
      </c>
      <c r="AS32">
        <v>7</v>
      </c>
      <c r="AT32">
        <v>1</v>
      </c>
      <c r="AU32">
        <v>3</v>
      </c>
      <c r="AV32">
        <v>18</v>
      </c>
      <c r="AW32">
        <v>7</v>
      </c>
      <c r="AX32">
        <v>8</v>
      </c>
      <c r="AY32">
        <v>1</v>
      </c>
      <c r="AZ32">
        <v>25</v>
      </c>
      <c r="BA32">
        <v>3</v>
      </c>
      <c r="BB32">
        <v>1</v>
      </c>
      <c r="BC32">
        <v>2</v>
      </c>
      <c r="BD32">
        <v>4</v>
      </c>
      <c r="BE32">
        <v>2</v>
      </c>
      <c r="BF32">
        <v>3</v>
      </c>
      <c r="BG32">
        <v>3</v>
      </c>
    </row>
    <row r="33" spans="1:59" x14ac:dyDescent="0.25">
      <c r="A33" s="1">
        <v>46028</v>
      </c>
      <c r="B33">
        <v>71</v>
      </c>
      <c r="C33">
        <v>3075</v>
      </c>
      <c r="D33">
        <v>1584</v>
      </c>
      <c r="E33">
        <v>19139</v>
      </c>
      <c r="F33">
        <v>4389</v>
      </c>
      <c r="G33">
        <v>3534</v>
      </c>
      <c r="H33">
        <v>1188</v>
      </c>
      <c r="I33">
        <v>326</v>
      </c>
      <c r="J33">
        <v>926</v>
      </c>
      <c r="K33">
        <v>1351</v>
      </c>
      <c r="L33">
        <v>13</v>
      </c>
      <c r="M33">
        <v>55</v>
      </c>
      <c r="N33">
        <v>3924</v>
      </c>
      <c r="O33">
        <v>480</v>
      </c>
      <c r="P33">
        <v>833</v>
      </c>
      <c r="Q33">
        <v>30</v>
      </c>
      <c r="R33">
        <v>424</v>
      </c>
      <c r="S33">
        <v>626</v>
      </c>
      <c r="T33">
        <v>88</v>
      </c>
      <c r="U33">
        <v>98</v>
      </c>
      <c r="V33">
        <v>50</v>
      </c>
      <c r="W33">
        <v>81</v>
      </c>
      <c r="X33">
        <v>59</v>
      </c>
      <c r="Y33">
        <v>62</v>
      </c>
      <c r="Z33">
        <v>126</v>
      </c>
      <c r="AA33">
        <v>345</v>
      </c>
      <c r="AB33">
        <v>17</v>
      </c>
      <c r="AC33">
        <v>47</v>
      </c>
      <c r="AD33">
        <v>108</v>
      </c>
      <c r="AE33">
        <v>29</v>
      </c>
      <c r="AF33">
        <v>17</v>
      </c>
      <c r="AG33">
        <v>73</v>
      </c>
      <c r="AH33">
        <v>88</v>
      </c>
      <c r="AI33">
        <v>69</v>
      </c>
      <c r="AJ33">
        <v>8</v>
      </c>
      <c r="AK33">
        <v>137</v>
      </c>
      <c r="AL33">
        <v>189</v>
      </c>
      <c r="AM33">
        <v>1</v>
      </c>
      <c r="AN33">
        <v>24</v>
      </c>
      <c r="AO33">
        <v>1</v>
      </c>
      <c r="AP33">
        <v>55</v>
      </c>
      <c r="AQ33">
        <v>12</v>
      </c>
      <c r="AR33">
        <v>9</v>
      </c>
      <c r="AS33">
        <v>7</v>
      </c>
      <c r="AT33">
        <v>1</v>
      </c>
      <c r="AU33">
        <v>3</v>
      </c>
      <c r="AV33">
        <v>18</v>
      </c>
      <c r="AW33">
        <v>8</v>
      </c>
      <c r="AX33">
        <v>8</v>
      </c>
      <c r="AY33">
        <v>1</v>
      </c>
      <c r="AZ33">
        <v>25</v>
      </c>
      <c r="BA33">
        <v>3</v>
      </c>
      <c r="BB33">
        <v>1</v>
      </c>
      <c r="BC33">
        <v>2</v>
      </c>
      <c r="BD33">
        <v>4</v>
      </c>
      <c r="BE33">
        <v>2</v>
      </c>
      <c r="BF33">
        <v>3</v>
      </c>
      <c r="BG33">
        <v>3</v>
      </c>
    </row>
    <row r="34" spans="1:59" x14ac:dyDescent="0.25">
      <c r="A34" s="1">
        <v>46035</v>
      </c>
      <c r="B34">
        <v>71</v>
      </c>
      <c r="C34">
        <v>3146</v>
      </c>
      <c r="D34">
        <v>1561</v>
      </c>
      <c r="E34">
        <v>19220</v>
      </c>
      <c r="F34">
        <v>4666</v>
      </c>
      <c r="G34">
        <v>3529</v>
      </c>
      <c r="H34">
        <v>1216</v>
      </c>
      <c r="I34">
        <v>335</v>
      </c>
      <c r="J34">
        <v>924</v>
      </c>
      <c r="K34">
        <v>1350</v>
      </c>
      <c r="L34">
        <v>13</v>
      </c>
      <c r="M34">
        <v>55</v>
      </c>
      <c r="N34">
        <v>3883</v>
      </c>
      <c r="O34">
        <v>481</v>
      </c>
      <c r="P34">
        <v>823</v>
      </c>
      <c r="Q34">
        <v>29</v>
      </c>
      <c r="R34">
        <v>420</v>
      </c>
      <c r="S34">
        <v>625</v>
      </c>
      <c r="T34">
        <v>89</v>
      </c>
      <c r="U34">
        <v>100</v>
      </c>
      <c r="V34">
        <v>70</v>
      </c>
      <c r="W34">
        <v>83</v>
      </c>
      <c r="X34">
        <v>62</v>
      </c>
      <c r="Y34">
        <v>65</v>
      </c>
      <c r="Z34">
        <v>126</v>
      </c>
      <c r="AA34">
        <v>342</v>
      </c>
      <c r="AB34">
        <v>17</v>
      </c>
      <c r="AC34">
        <v>46</v>
      </c>
      <c r="AD34">
        <v>101</v>
      </c>
      <c r="AE34">
        <v>35</v>
      </c>
      <c r="AF34">
        <v>23</v>
      </c>
      <c r="AG34">
        <v>72</v>
      </c>
      <c r="AH34">
        <v>88</v>
      </c>
      <c r="AI34">
        <v>70</v>
      </c>
      <c r="AJ34">
        <v>8</v>
      </c>
      <c r="AK34">
        <v>136</v>
      </c>
      <c r="AL34">
        <v>189</v>
      </c>
      <c r="AM34">
        <v>1</v>
      </c>
      <c r="AN34">
        <v>24</v>
      </c>
      <c r="AO34">
        <v>1</v>
      </c>
      <c r="AP34">
        <v>65</v>
      </c>
      <c r="AQ34">
        <v>12</v>
      </c>
      <c r="AR34">
        <v>9</v>
      </c>
      <c r="AS34">
        <v>8</v>
      </c>
      <c r="AT34">
        <v>1</v>
      </c>
      <c r="AU34">
        <v>3</v>
      </c>
      <c r="AV34">
        <v>18</v>
      </c>
      <c r="AW34">
        <v>8</v>
      </c>
      <c r="AX34">
        <v>8</v>
      </c>
      <c r="AY34">
        <v>1</v>
      </c>
      <c r="AZ34">
        <v>29</v>
      </c>
      <c r="BA34">
        <v>3</v>
      </c>
      <c r="BB34">
        <v>1</v>
      </c>
      <c r="BC34">
        <v>2</v>
      </c>
      <c r="BD34">
        <v>4</v>
      </c>
      <c r="BE34">
        <v>2</v>
      </c>
      <c r="BF34">
        <v>3</v>
      </c>
      <c r="BG34">
        <v>3</v>
      </c>
    </row>
    <row r="35" spans="1:59" x14ac:dyDescent="0.25">
      <c r="A35" s="1">
        <v>46042</v>
      </c>
      <c r="B35">
        <v>70</v>
      </c>
      <c r="C35">
        <v>3117</v>
      </c>
      <c r="D35">
        <v>1579</v>
      </c>
      <c r="E35">
        <v>19391</v>
      </c>
      <c r="F35">
        <v>4694</v>
      </c>
      <c r="G35">
        <v>3554</v>
      </c>
      <c r="H35">
        <v>1117</v>
      </c>
      <c r="I35">
        <v>326</v>
      </c>
      <c r="J35">
        <v>945</v>
      </c>
      <c r="K35">
        <v>1366</v>
      </c>
      <c r="L35">
        <v>13</v>
      </c>
      <c r="M35">
        <v>55</v>
      </c>
      <c r="N35">
        <v>3900</v>
      </c>
      <c r="O35">
        <v>480</v>
      </c>
      <c r="P35">
        <v>839</v>
      </c>
      <c r="Q35">
        <v>28</v>
      </c>
      <c r="R35">
        <v>419</v>
      </c>
      <c r="S35">
        <v>548</v>
      </c>
      <c r="T35">
        <v>90</v>
      </c>
      <c r="U35">
        <v>100</v>
      </c>
      <c r="V35">
        <v>50</v>
      </c>
      <c r="W35">
        <v>84</v>
      </c>
      <c r="X35">
        <v>60</v>
      </c>
      <c r="Y35">
        <v>63</v>
      </c>
      <c r="Z35">
        <v>125</v>
      </c>
      <c r="AA35">
        <v>342</v>
      </c>
      <c r="AB35">
        <v>13</v>
      </c>
      <c r="AC35">
        <v>47</v>
      </c>
      <c r="AD35">
        <v>89</v>
      </c>
      <c r="AE35">
        <v>32</v>
      </c>
      <c r="AF35">
        <v>23</v>
      </c>
      <c r="AG35">
        <v>72</v>
      </c>
      <c r="AH35">
        <v>88</v>
      </c>
      <c r="AI35">
        <v>69</v>
      </c>
      <c r="AJ35">
        <v>8</v>
      </c>
      <c r="AK35">
        <v>135</v>
      </c>
      <c r="AL35">
        <v>192</v>
      </c>
      <c r="AM35">
        <v>1</v>
      </c>
      <c r="AN35">
        <v>24</v>
      </c>
      <c r="AO35">
        <v>1</v>
      </c>
      <c r="AP35">
        <v>62</v>
      </c>
      <c r="AQ35">
        <v>12</v>
      </c>
      <c r="AR35">
        <v>9</v>
      </c>
      <c r="AS35">
        <v>7</v>
      </c>
      <c r="AT35">
        <v>1</v>
      </c>
      <c r="AU35">
        <v>3</v>
      </c>
      <c r="AV35">
        <v>17</v>
      </c>
      <c r="AW35">
        <v>9</v>
      </c>
      <c r="AX35">
        <v>8</v>
      </c>
      <c r="AY35">
        <v>1</v>
      </c>
      <c r="AZ35">
        <v>25</v>
      </c>
      <c r="BA35">
        <v>3</v>
      </c>
      <c r="BB35">
        <v>1</v>
      </c>
      <c r="BC35">
        <v>2</v>
      </c>
      <c r="BD35">
        <v>4</v>
      </c>
      <c r="BE35">
        <v>2</v>
      </c>
      <c r="BF35">
        <v>3</v>
      </c>
      <c r="BG35">
        <v>3</v>
      </c>
    </row>
    <row r="36" spans="1:59" x14ac:dyDescent="0.25">
      <c r="A36" s="1">
        <v>46049</v>
      </c>
      <c r="B36">
        <v>70</v>
      </c>
      <c r="C36">
        <v>3080</v>
      </c>
      <c r="D36">
        <v>1544</v>
      </c>
      <c r="E36">
        <v>19212</v>
      </c>
      <c r="F36">
        <v>4741</v>
      </c>
      <c r="G36">
        <v>3404</v>
      </c>
      <c r="H36">
        <v>1103</v>
      </c>
      <c r="I36">
        <v>370</v>
      </c>
      <c r="J36">
        <v>945</v>
      </c>
      <c r="K36">
        <v>1363</v>
      </c>
      <c r="L36">
        <v>13</v>
      </c>
      <c r="M36">
        <v>53</v>
      </c>
      <c r="N36">
        <v>4006</v>
      </c>
      <c r="O36">
        <v>480</v>
      </c>
      <c r="P36">
        <v>849</v>
      </c>
      <c r="Q36">
        <v>30</v>
      </c>
      <c r="R36">
        <v>425</v>
      </c>
      <c r="S36">
        <v>454</v>
      </c>
      <c r="T36">
        <v>89</v>
      </c>
      <c r="U36">
        <v>93</v>
      </c>
      <c r="V36">
        <v>70</v>
      </c>
      <c r="W36">
        <v>79</v>
      </c>
      <c r="X36">
        <v>56</v>
      </c>
      <c r="Y36">
        <v>59</v>
      </c>
      <c r="Z36">
        <v>125</v>
      </c>
      <c r="AA36">
        <v>342</v>
      </c>
      <c r="AB36">
        <v>14</v>
      </c>
      <c r="AC36">
        <v>47</v>
      </c>
      <c r="AD36">
        <v>94</v>
      </c>
      <c r="AE36">
        <v>31</v>
      </c>
      <c r="AF36">
        <v>21</v>
      </c>
      <c r="AG36">
        <v>73</v>
      </c>
      <c r="AH36">
        <v>88</v>
      </c>
      <c r="AI36">
        <v>67</v>
      </c>
      <c r="AJ36">
        <v>8</v>
      </c>
      <c r="AK36">
        <v>134</v>
      </c>
      <c r="AL36">
        <v>196</v>
      </c>
      <c r="AM36">
        <v>1</v>
      </c>
      <c r="AN36">
        <v>24</v>
      </c>
      <c r="AO36">
        <v>1</v>
      </c>
      <c r="AP36">
        <v>57</v>
      </c>
      <c r="AQ36">
        <v>11</v>
      </c>
      <c r="AR36">
        <v>9</v>
      </c>
      <c r="AS36">
        <v>7</v>
      </c>
      <c r="AT36">
        <v>1</v>
      </c>
      <c r="AU36">
        <v>3</v>
      </c>
      <c r="AV36">
        <v>17</v>
      </c>
      <c r="AW36">
        <v>8</v>
      </c>
      <c r="AX36">
        <v>8</v>
      </c>
      <c r="AY36">
        <v>1</v>
      </c>
      <c r="AZ36">
        <v>25</v>
      </c>
      <c r="BA36">
        <v>10</v>
      </c>
      <c r="BB36">
        <v>1</v>
      </c>
      <c r="BC36">
        <v>2</v>
      </c>
      <c r="BD36">
        <v>4</v>
      </c>
      <c r="BE36">
        <v>2</v>
      </c>
      <c r="BF36">
        <v>3</v>
      </c>
      <c r="BG36">
        <v>3</v>
      </c>
    </row>
    <row r="37" spans="1:59" x14ac:dyDescent="0.25">
      <c r="A37" s="1">
        <v>46056</v>
      </c>
      <c r="B37">
        <v>72</v>
      </c>
      <c r="C37">
        <v>3067</v>
      </c>
      <c r="D37">
        <v>1619</v>
      </c>
      <c r="E37">
        <v>19195</v>
      </c>
      <c r="F37">
        <v>4713</v>
      </c>
      <c r="G37">
        <v>3544</v>
      </c>
      <c r="H37">
        <v>1110</v>
      </c>
      <c r="I37">
        <v>374</v>
      </c>
      <c r="J37">
        <v>922</v>
      </c>
      <c r="K37">
        <v>1337</v>
      </c>
      <c r="L37">
        <v>13</v>
      </c>
      <c r="M37">
        <v>52</v>
      </c>
      <c r="N37">
        <v>3908</v>
      </c>
      <c r="O37">
        <v>482</v>
      </c>
      <c r="P37">
        <v>864</v>
      </c>
      <c r="Q37">
        <v>30</v>
      </c>
      <c r="R37">
        <v>413</v>
      </c>
      <c r="S37">
        <v>411</v>
      </c>
      <c r="T37">
        <v>84</v>
      </c>
      <c r="U37">
        <v>99</v>
      </c>
      <c r="V37">
        <v>70</v>
      </c>
      <c r="W37">
        <v>76</v>
      </c>
      <c r="X37">
        <v>63</v>
      </c>
      <c r="Y37">
        <v>66</v>
      </c>
      <c r="Z37">
        <v>119</v>
      </c>
      <c r="AA37">
        <v>346</v>
      </c>
      <c r="AB37">
        <v>17</v>
      </c>
      <c r="AC37">
        <v>47</v>
      </c>
      <c r="AD37">
        <v>89</v>
      </c>
      <c r="AE37">
        <v>32</v>
      </c>
      <c r="AF37">
        <v>22</v>
      </c>
      <c r="AG37">
        <v>73</v>
      </c>
      <c r="AH37">
        <v>88</v>
      </c>
      <c r="AI37">
        <v>66</v>
      </c>
      <c r="AJ37">
        <v>9</v>
      </c>
      <c r="AK37">
        <v>134</v>
      </c>
      <c r="AL37">
        <v>199</v>
      </c>
      <c r="AM37">
        <v>1</v>
      </c>
      <c r="AN37">
        <v>24</v>
      </c>
      <c r="AO37">
        <v>1</v>
      </c>
      <c r="AP37">
        <v>45</v>
      </c>
      <c r="AQ37">
        <v>11</v>
      </c>
      <c r="AR37">
        <v>9</v>
      </c>
      <c r="AS37">
        <v>7</v>
      </c>
      <c r="AT37">
        <v>1</v>
      </c>
      <c r="AU37">
        <v>3</v>
      </c>
      <c r="AV37">
        <v>17</v>
      </c>
      <c r="AW37">
        <v>7</v>
      </c>
      <c r="AX37">
        <v>8</v>
      </c>
      <c r="AY37">
        <v>1</v>
      </c>
      <c r="AZ37">
        <v>25</v>
      </c>
      <c r="BA37">
        <v>8</v>
      </c>
      <c r="BB37">
        <v>1</v>
      </c>
      <c r="BC37">
        <v>2</v>
      </c>
      <c r="BD37">
        <v>4</v>
      </c>
      <c r="BE37">
        <v>2</v>
      </c>
      <c r="BF37">
        <v>3</v>
      </c>
      <c r="BG37">
        <v>3</v>
      </c>
    </row>
    <row r="38" spans="1:59" x14ac:dyDescent="0.25">
      <c r="A38" s="1">
        <v>46063</v>
      </c>
      <c r="B38">
        <v>71</v>
      </c>
      <c r="C38">
        <v>3062</v>
      </c>
      <c r="D38">
        <v>1566</v>
      </c>
      <c r="E38">
        <v>19128</v>
      </c>
      <c r="F38">
        <v>4697</v>
      </c>
      <c r="G38">
        <v>3552</v>
      </c>
      <c r="H38">
        <v>1071</v>
      </c>
      <c r="I38">
        <v>363</v>
      </c>
      <c r="J38">
        <v>924</v>
      </c>
      <c r="K38">
        <v>1337</v>
      </c>
      <c r="L38">
        <v>13</v>
      </c>
      <c r="M38">
        <v>52</v>
      </c>
      <c r="N38">
        <v>3940</v>
      </c>
      <c r="O38">
        <v>479</v>
      </c>
      <c r="P38">
        <v>842</v>
      </c>
      <c r="Q38">
        <v>30</v>
      </c>
      <c r="R38">
        <v>409</v>
      </c>
      <c r="S38">
        <v>325</v>
      </c>
      <c r="T38">
        <v>85</v>
      </c>
      <c r="U38">
        <v>101</v>
      </c>
      <c r="V38">
        <v>70</v>
      </c>
      <c r="W38">
        <v>82</v>
      </c>
      <c r="X38">
        <v>61</v>
      </c>
      <c r="Y38">
        <v>64</v>
      </c>
      <c r="Z38">
        <v>120</v>
      </c>
      <c r="AA38">
        <v>536</v>
      </c>
      <c r="AB38">
        <v>16</v>
      </c>
      <c r="AC38">
        <v>46</v>
      </c>
      <c r="AD38">
        <v>93</v>
      </c>
      <c r="AE38">
        <v>33</v>
      </c>
      <c r="AF38">
        <v>23</v>
      </c>
      <c r="AG38">
        <v>81</v>
      </c>
      <c r="AH38">
        <v>87</v>
      </c>
      <c r="AI38">
        <v>65</v>
      </c>
      <c r="AJ38">
        <v>9</v>
      </c>
      <c r="AK38">
        <v>134</v>
      </c>
      <c r="AL38">
        <v>192</v>
      </c>
      <c r="AM38">
        <v>1</v>
      </c>
      <c r="AN38">
        <v>24</v>
      </c>
      <c r="AO38">
        <v>1</v>
      </c>
      <c r="AP38">
        <v>42</v>
      </c>
      <c r="AQ38">
        <v>11</v>
      </c>
      <c r="AR38">
        <v>9</v>
      </c>
      <c r="AS38">
        <v>7</v>
      </c>
      <c r="AT38">
        <v>1</v>
      </c>
      <c r="AU38">
        <v>3</v>
      </c>
      <c r="AV38">
        <v>17</v>
      </c>
      <c r="AW38">
        <v>8</v>
      </c>
      <c r="AX38">
        <v>8</v>
      </c>
      <c r="AY38">
        <v>1</v>
      </c>
      <c r="AZ38">
        <v>2</v>
      </c>
      <c r="BA38">
        <v>3</v>
      </c>
      <c r="BB38">
        <v>1</v>
      </c>
      <c r="BC38">
        <v>2</v>
      </c>
      <c r="BD38">
        <v>4</v>
      </c>
      <c r="BE38">
        <v>1</v>
      </c>
      <c r="BF38">
        <v>3</v>
      </c>
      <c r="BG38">
        <v>3</v>
      </c>
    </row>
    <row r="39" spans="1:59" x14ac:dyDescent="0.25">
      <c r="A39" s="1">
        <v>46070</v>
      </c>
      <c r="B39">
        <v>72</v>
      </c>
      <c r="C39">
        <v>3029</v>
      </c>
      <c r="D39">
        <v>1577</v>
      </c>
      <c r="E39">
        <v>19254</v>
      </c>
      <c r="F39">
        <v>4646</v>
      </c>
      <c r="G39">
        <v>3564</v>
      </c>
      <c r="H39">
        <v>1098</v>
      </c>
      <c r="I39">
        <v>357</v>
      </c>
      <c r="J39">
        <v>927</v>
      </c>
      <c r="K39">
        <v>1331</v>
      </c>
      <c r="L39">
        <v>14</v>
      </c>
      <c r="M39">
        <v>49</v>
      </c>
      <c r="N39">
        <v>3907</v>
      </c>
      <c r="O39">
        <v>480</v>
      </c>
      <c r="P39">
        <v>873</v>
      </c>
      <c r="Q39">
        <v>33</v>
      </c>
      <c r="R39">
        <v>416</v>
      </c>
      <c r="S39">
        <v>272</v>
      </c>
      <c r="T39">
        <v>82</v>
      </c>
      <c r="U39">
        <v>102</v>
      </c>
      <c r="V39">
        <v>70</v>
      </c>
      <c r="W39">
        <v>79</v>
      </c>
      <c r="X39">
        <v>61</v>
      </c>
      <c r="Y39">
        <v>64</v>
      </c>
      <c r="Z39">
        <v>120</v>
      </c>
      <c r="AA39">
        <v>440</v>
      </c>
      <c r="AB39">
        <v>15</v>
      </c>
      <c r="AC39">
        <v>45</v>
      </c>
      <c r="AD39">
        <v>85</v>
      </c>
      <c r="AE39">
        <v>31</v>
      </c>
      <c r="AF39">
        <v>22</v>
      </c>
      <c r="AG39">
        <v>72</v>
      </c>
      <c r="AH39">
        <v>88</v>
      </c>
      <c r="AI39">
        <v>63</v>
      </c>
      <c r="AJ39">
        <v>10</v>
      </c>
      <c r="AK39">
        <v>130</v>
      </c>
      <c r="AL39">
        <v>195</v>
      </c>
      <c r="AM39">
        <v>1</v>
      </c>
      <c r="AN39">
        <v>24</v>
      </c>
      <c r="AO39">
        <v>1</v>
      </c>
      <c r="AP39">
        <v>42</v>
      </c>
      <c r="AQ39">
        <v>11</v>
      </c>
      <c r="AR39">
        <v>9</v>
      </c>
      <c r="AS39">
        <v>7</v>
      </c>
      <c r="AT39">
        <v>1</v>
      </c>
      <c r="AU39">
        <v>3</v>
      </c>
      <c r="AV39">
        <v>16</v>
      </c>
      <c r="AW39">
        <v>9</v>
      </c>
      <c r="AX39">
        <v>8</v>
      </c>
      <c r="AY39">
        <v>1</v>
      </c>
      <c r="AZ39">
        <v>2</v>
      </c>
      <c r="BA39">
        <v>3</v>
      </c>
      <c r="BB39">
        <v>1</v>
      </c>
      <c r="BC39">
        <v>2</v>
      </c>
      <c r="BD39">
        <v>4</v>
      </c>
      <c r="BE39">
        <v>1</v>
      </c>
      <c r="BF39">
        <v>4</v>
      </c>
      <c r="BG39">
        <v>3</v>
      </c>
    </row>
    <row r="40" spans="1:59" x14ac:dyDescent="0.25">
      <c r="A40" s="1">
        <v>46077</v>
      </c>
      <c r="B40">
        <v>71</v>
      </c>
      <c r="C40">
        <v>3048</v>
      </c>
      <c r="D40">
        <v>1585</v>
      </c>
      <c r="E40">
        <v>19404</v>
      </c>
      <c r="F40">
        <v>4693</v>
      </c>
      <c r="G40">
        <v>3664</v>
      </c>
      <c r="H40">
        <v>1108</v>
      </c>
      <c r="I40">
        <v>348</v>
      </c>
      <c r="J40">
        <v>947</v>
      </c>
      <c r="K40">
        <v>1343</v>
      </c>
      <c r="L40">
        <v>13</v>
      </c>
      <c r="M40">
        <v>49</v>
      </c>
      <c r="N40">
        <v>3876</v>
      </c>
      <c r="O40">
        <v>476</v>
      </c>
      <c r="P40">
        <v>875</v>
      </c>
      <c r="Q40">
        <v>29</v>
      </c>
      <c r="R40">
        <v>395</v>
      </c>
      <c r="S40">
        <v>280</v>
      </c>
      <c r="T40">
        <v>81</v>
      </c>
      <c r="U40">
        <v>106</v>
      </c>
      <c r="V40">
        <v>70</v>
      </c>
      <c r="W40">
        <v>78</v>
      </c>
      <c r="X40">
        <v>60</v>
      </c>
      <c r="Y40">
        <v>67</v>
      </c>
      <c r="Z40">
        <v>120</v>
      </c>
      <c r="AA40">
        <v>436</v>
      </c>
      <c r="AB40">
        <v>2</v>
      </c>
      <c r="AC40">
        <v>47</v>
      </c>
      <c r="AD40">
        <v>79</v>
      </c>
      <c r="AE40">
        <v>29</v>
      </c>
      <c r="AF40">
        <v>22</v>
      </c>
      <c r="AG40">
        <v>72</v>
      </c>
      <c r="AH40">
        <v>88</v>
      </c>
      <c r="AI40">
        <v>66</v>
      </c>
      <c r="AJ40">
        <v>11</v>
      </c>
      <c r="AK40">
        <v>133</v>
      </c>
      <c r="AL40">
        <v>195</v>
      </c>
      <c r="AM40">
        <v>1</v>
      </c>
      <c r="AN40">
        <v>24</v>
      </c>
      <c r="AO40">
        <v>1</v>
      </c>
      <c r="AP40">
        <v>42</v>
      </c>
      <c r="AQ40">
        <v>11</v>
      </c>
      <c r="AR40">
        <v>9</v>
      </c>
      <c r="AS40">
        <v>7</v>
      </c>
      <c r="AT40">
        <v>1</v>
      </c>
      <c r="AU40">
        <v>3</v>
      </c>
      <c r="AV40">
        <v>17</v>
      </c>
      <c r="AW40">
        <v>9</v>
      </c>
      <c r="AX40">
        <v>8</v>
      </c>
      <c r="AY40">
        <v>1</v>
      </c>
      <c r="AZ40">
        <v>2</v>
      </c>
      <c r="BA40">
        <v>3</v>
      </c>
      <c r="BB40">
        <v>1</v>
      </c>
      <c r="BC40">
        <v>2</v>
      </c>
      <c r="BD40">
        <v>4</v>
      </c>
      <c r="BE40">
        <v>2</v>
      </c>
      <c r="BF40">
        <v>4</v>
      </c>
      <c r="BG40">
        <v>3</v>
      </c>
    </row>
    <row r="41" spans="1:59" x14ac:dyDescent="0.25">
      <c r="A41" s="1">
        <v>46084</v>
      </c>
      <c r="B41">
        <v>71</v>
      </c>
      <c r="C41">
        <v>3267</v>
      </c>
      <c r="D41">
        <v>1560</v>
      </c>
      <c r="E41">
        <v>19410</v>
      </c>
      <c r="F41">
        <v>4723</v>
      </c>
      <c r="G41">
        <v>3657</v>
      </c>
      <c r="H41">
        <v>1011</v>
      </c>
      <c r="I41">
        <v>361</v>
      </c>
      <c r="J41">
        <v>912</v>
      </c>
      <c r="K41">
        <v>1302</v>
      </c>
      <c r="L41">
        <v>14</v>
      </c>
      <c r="M41">
        <v>50</v>
      </c>
      <c r="N41">
        <v>3862</v>
      </c>
      <c r="O41">
        <v>482</v>
      </c>
      <c r="P41">
        <v>839</v>
      </c>
      <c r="Q41">
        <v>31</v>
      </c>
      <c r="R41">
        <v>379</v>
      </c>
      <c r="S41">
        <v>280</v>
      </c>
      <c r="T41">
        <v>82</v>
      </c>
      <c r="U41">
        <v>104</v>
      </c>
      <c r="V41">
        <v>70</v>
      </c>
      <c r="W41">
        <v>69</v>
      </c>
      <c r="X41">
        <v>61</v>
      </c>
      <c r="Y41">
        <v>64</v>
      </c>
      <c r="Z41">
        <v>119</v>
      </c>
      <c r="AA41">
        <v>315</v>
      </c>
      <c r="AB41">
        <v>2</v>
      </c>
      <c r="AC41">
        <v>47</v>
      </c>
      <c r="AD41">
        <v>89</v>
      </c>
      <c r="AE41">
        <v>29</v>
      </c>
      <c r="AF41">
        <v>21</v>
      </c>
      <c r="AG41">
        <v>68</v>
      </c>
      <c r="AH41">
        <v>88</v>
      </c>
      <c r="AI41">
        <v>62</v>
      </c>
      <c r="AJ41">
        <v>8</v>
      </c>
      <c r="AK41">
        <v>130</v>
      </c>
      <c r="AL41">
        <v>194</v>
      </c>
      <c r="AM41">
        <v>1</v>
      </c>
      <c r="AN41">
        <v>24</v>
      </c>
      <c r="AO41">
        <v>1</v>
      </c>
      <c r="AP41">
        <v>253</v>
      </c>
      <c r="AQ41">
        <v>11</v>
      </c>
      <c r="AR41">
        <v>9</v>
      </c>
      <c r="AS41">
        <v>6</v>
      </c>
      <c r="AT41">
        <v>1</v>
      </c>
      <c r="AU41">
        <v>3</v>
      </c>
      <c r="AV41">
        <v>17</v>
      </c>
      <c r="AW41">
        <v>9</v>
      </c>
      <c r="AX41">
        <v>8</v>
      </c>
      <c r="AY41">
        <v>1</v>
      </c>
      <c r="AZ41">
        <v>2</v>
      </c>
      <c r="BA41">
        <v>3</v>
      </c>
      <c r="BB41">
        <v>1</v>
      </c>
      <c r="BC41">
        <v>2</v>
      </c>
      <c r="BD41">
        <v>4</v>
      </c>
      <c r="BE41">
        <v>2</v>
      </c>
      <c r="BF41">
        <v>4</v>
      </c>
      <c r="BG41">
        <v>3</v>
      </c>
    </row>
    <row r="42" spans="1:59" x14ac:dyDescent="0.25">
      <c r="A42" s="1">
        <v>46091</v>
      </c>
      <c r="B42">
        <v>71</v>
      </c>
      <c r="C42">
        <v>3303</v>
      </c>
      <c r="D42">
        <v>1433</v>
      </c>
      <c r="E42">
        <v>19686</v>
      </c>
      <c r="F42">
        <v>4779</v>
      </c>
      <c r="G42">
        <v>3645</v>
      </c>
      <c r="H42">
        <v>1035</v>
      </c>
      <c r="I42">
        <v>357</v>
      </c>
      <c r="J42">
        <v>921</v>
      </c>
      <c r="K42">
        <v>1318</v>
      </c>
      <c r="L42">
        <v>13</v>
      </c>
      <c r="M42">
        <v>50</v>
      </c>
      <c r="N42">
        <v>3894</v>
      </c>
      <c r="O42">
        <v>491</v>
      </c>
      <c r="P42">
        <v>858</v>
      </c>
      <c r="Q42">
        <v>31</v>
      </c>
      <c r="R42">
        <v>378</v>
      </c>
      <c r="S42">
        <v>275</v>
      </c>
      <c r="T42">
        <v>85</v>
      </c>
      <c r="U42">
        <v>104</v>
      </c>
      <c r="V42">
        <v>68</v>
      </c>
      <c r="W42">
        <v>75</v>
      </c>
      <c r="X42">
        <v>61</v>
      </c>
      <c r="Y42">
        <v>64</v>
      </c>
      <c r="Z42">
        <v>120</v>
      </c>
      <c r="AA42">
        <v>433</v>
      </c>
      <c r="AB42">
        <v>2</v>
      </c>
      <c r="AC42">
        <v>46</v>
      </c>
      <c r="AD42">
        <v>85</v>
      </c>
      <c r="AE42">
        <v>29</v>
      </c>
      <c r="AF42">
        <v>22</v>
      </c>
      <c r="AG42">
        <v>72</v>
      </c>
      <c r="AH42">
        <v>88</v>
      </c>
      <c r="AI42">
        <v>63</v>
      </c>
      <c r="AJ42">
        <v>10</v>
      </c>
      <c r="AK42">
        <v>133</v>
      </c>
      <c r="AL42">
        <v>199</v>
      </c>
      <c r="AM42">
        <v>1</v>
      </c>
      <c r="AN42">
        <v>24</v>
      </c>
      <c r="AO42">
        <v>1</v>
      </c>
      <c r="AP42">
        <v>244</v>
      </c>
      <c r="AQ42">
        <v>5</v>
      </c>
      <c r="AR42">
        <v>9</v>
      </c>
      <c r="AS42">
        <v>6</v>
      </c>
      <c r="AT42">
        <v>1</v>
      </c>
      <c r="AU42">
        <v>3</v>
      </c>
      <c r="AV42">
        <v>17</v>
      </c>
      <c r="AW42">
        <v>9</v>
      </c>
      <c r="AX42">
        <v>8</v>
      </c>
      <c r="AY42">
        <v>1</v>
      </c>
      <c r="AZ42">
        <v>2</v>
      </c>
      <c r="BA42">
        <v>3</v>
      </c>
      <c r="BB42">
        <v>1</v>
      </c>
      <c r="BC42">
        <v>2</v>
      </c>
      <c r="BD42">
        <v>4</v>
      </c>
      <c r="BE42">
        <v>2</v>
      </c>
      <c r="BF42">
        <v>3</v>
      </c>
      <c r="BG42">
        <v>2</v>
      </c>
    </row>
    <row r="43" spans="1:59" x14ac:dyDescent="0.25">
      <c r="A43" s="1">
        <v>46098</v>
      </c>
      <c r="B43">
        <v>71</v>
      </c>
      <c r="C43">
        <v>3325</v>
      </c>
      <c r="D43">
        <v>1457</v>
      </c>
      <c r="E43">
        <v>19954</v>
      </c>
      <c r="F43">
        <v>5110</v>
      </c>
      <c r="G43">
        <v>3666</v>
      </c>
      <c r="H43">
        <v>1039</v>
      </c>
      <c r="I43">
        <v>381</v>
      </c>
      <c r="J43">
        <v>902</v>
      </c>
      <c r="K43">
        <v>1295</v>
      </c>
      <c r="L43">
        <v>14</v>
      </c>
      <c r="M43">
        <v>50</v>
      </c>
      <c r="N43">
        <v>3814</v>
      </c>
      <c r="O43">
        <v>488</v>
      </c>
      <c r="P43">
        <v>861</v>
      </c>
      <c r="Q43">
        <v>30</v>
      </c>
      <c r="R43">
        <v>376</v>
      </c>
      <c r="S43">
        <v>278</v>
      </c>
      <c r="T43">
        <v>87</v>
      </c>
      <c r="U43">
        <v>106</v>
      </c>
      <c r="V43">
        <v>68</v>
      </c>
      <c r="W43">
        <v>78</v>
      </c>
      <c r="X43">
        <v>64</v>
      </c>
      <c r="Y43">
        <v>67</v>
      </c>
      <c r="Z43">
        <v>121</v>
      </c>
      <c r="AA43">
        <v>492</v>
      </c>
      <c r="AB43">
        <v>2</v>
      </c>
      <c r="AC43">
        <v>47</v>
      </c>
      <c r="AD43">
        <v>90</v>
      </c>
      <c r="AE43">
        <v>35</v>
      </c>
      <c r="AF43">
        <v>21</v>
      </c>
      <c r="AG43">
        <v>76</v>
      </c>
      <c r="AH43">
        <v>88</v>
      </c>
      <c r="AI43">
        <v>62</v>
      </c>
      <c r="AJ43">
        <v>11</v>
      </c>
      <c r="AK43">
        <v>129</v>
      </c>
      <c r="AL43">
        <v>207</v>
      </c>
      <c r="AM43">
        <v>1</v>
      </c>
      <c r="AN43">
        <v>23</v>
      </c>
      <c r="AO43">
        <v>1</v>
      </c>
      <c r="AP43">
        <v>244</v>
      </c>
      <c r="AQ43">
        <v>5</v>
      </c>
      <c r="AR43">
        <v>9</v>
      </c>
      <c r="AS43">
        <v>6</v>
      </c>
      <c r="AT43">
        <v>1</v>
      </c>
      <c r="AU43">
        <v>3</v>
      </c>
      <c r="AV43">
        <v>17</v>
      </c>
      <c r="AW43">
        <v>9</v>
      </c>
      <c r="AX43">
        <v>8</v>
      </c>
      <c r="AY43">
        <v>1</v>
      </c>
      <c r="AZ43">
        <v>2</v>
      </c>
      <c r="BA43">
        <v>5</v>
      </c>
      <c r="BB43">
        <v>1</v>
      </c>
      <c r="BC43">
        <v>2</v>
      </c>
      <c r="BD43">
        <v>4</v>
      </c>
      <c r="BE43">
        <v>2</v>
      </c>
      <c r="BF43">
        <v>3</v>
      </c>
      <c r="BG43">
        <v>2</v>
      </c>
    </row>
    <row r="44" spans="1:59" x14ac:dyDescent="0.25">
      <c r="A44" s="1">
        <v>46105</v>
      </c>
      <c r="B44">
        <v>71</v>
      </c>
      <c r="C44">
        <v>3036</v>
      </c>
      <c r="D44">
        <v>1431</v>
      </c>
      <c r="E44">
        <v>19395</v>
      </c>
      <c r="F44">
        <v>5113</v>
      </c>
      <c r="G44">
        <v>3603</v>
      </c>
      <c r="H44">
        <v>1033</v>
      </c>
      <c r="I44">
        <v>410</v>
      </c>
      <c r="J44">
        <v>902</v>
      </c>
      <c r="K44">
        <v>1294</v>
      </c>
      <c r="L44">
        <v>14</v>
      </c>
      <c r="M44">
        <v>51</v>
      </c>
      <c r="N44">
        <v>3875</v>
      </c>
      <c r="O44">
        <v>490</v>
      </c>
      <c r="P44">
        <v>852</v>
      </c>
      <c r="Q44">
        <v>31</v>
      </c>
      <c r="R44">
        <v>378</v>
      </c>
      <c r="S44">
        <v>280</v>
      </c>
      <c r="T44">
        <v>87</v>
      </c>
      <c r="U44">
        <v>106</v>
      </c>
      <c r="V44">
        <v>68</v>
      </c>
      <c r="W44">
        <v>73</v>
      </c>
      <c r="X44">
        <v>62</v>
      </c>
      <c r="Y44">
        <v>65</v>
      </c>
      <c r="Z44">
        <v>123</v>
      </c>
      <c r="AA44">
        <v>491</v>
      </c>
      <c r="AB44">
        <v>2</v>
      </c>
      <c r="AC44">
        <v>45</v>
      </c>
      <c r="AD44">
        <v>98</v>
      </c>
      <c r="AE44">
        <v>31</v>
      </c>
      <c r="AF44">
        <v>23</v>
      </c>
      <c r="AG44">
        <v>76</v>
      </c>
      <c r="AH44">
        <v>86</v>
      </c>
      <c r="AI44">
        <v>61</v>
      </c>
      <c r="AJ44">
        <v>10</v>
      </c>
      <c r="AK44">
        <v>131</v>
      </c>
      <c r="AL44">
        <v>190</v>
      </c>
      <c r="AM44">
        <v>1</v>
      </c>
      <c r="AN44">
        <v>23</v>
      </c>
      <c r="AO44">
        <v>1</v>
      </c>
      <c r="AP44">
        <v>34</v>
      </c>
      <c r="AQ44">
        <v>5</v>
      </c>
      <c r="AR44">
        <v>9</v>
      </c>
      <c r="AS44">
        <v>6</v>
      </c>
      <c r="AT44">
        <v>1</v>
      </c>
      <c r="AU44">
        <v>3</v>
      </c>
      <c r="AV44">
        <v>17</v>
      </c>
      <c r="AW44">
        <v>9</v>
      </c>
      <c r="AX44">
        <v>8</v>
      </c>
      <c r="AY44">
        <v>1</v>
      </c>
      <c r="AZ44">
        <v>2</v>
      </c>
      <c r="BA44">
        <v>3</v>
      </c>
      <c r="BC44">
        <v>1</v>
      </c>
      <c r="BD44">
        <v>4</v>
      </c>
      <c r="BE44">
        <v>2</v>
      </c>
      <c r="BF44">
        <v>3</v>
      </c>
      <c r="BG44">
        <v>2</v>
      </c>
    </row>
    <row r="45" spans="1:59" x14ac:dyDescent="0.25">
      <c r="A45" s="1">
        <v>46112</v>
      </c>
      <c r="B45">
        <v>72</v>
      </c>
      <c r="C45">
        <v>3090</v>
      </c>
      <c r="D45">
        <v>1418</v>
      </c>
      <c r="E45">
        <v>19514</v>
      </c>
      <c r="F45">
        <v>5278</v>
      </c>
      <c r="G45">
        <v>3596</v>
      </c>
      <c r="H45">
        <v>1058</v>
      </c>
      <c r="I45">
        <v>392</v>
      </c>
      <c r="J45">
        <v>924</v>
      </c>
      <c r="K45">
        <v>1316</v>
      </c>
      <c r="L45">
        <v>14</v>
      </c>
      <c r="M45">
        <v>51</v>
      </c>
      <c r="N45">
        <v>3770</v>
      </c>
      <c r="O45">
        <v>487</v>
      </c>
      <c r="P45">
        <v>850</v>
      </c>
      <c r="Q45">
        <v>31</v>
      </c>
      <c r="R45">
        <v>370</v>
      </c>
      <c r="S45">
        <v>280</v>
      </c>
      <c r="T45">
        <v>86</v>
      </c>
      <c r="U45">
        <v>107</v>
      </c>
      <c r="V45">
        <v>66</v>
      </c>
      <c r="W45">
        <v>72</v>
      </c>
      <c r="X45">
        <v>63</v>
      </c>
      <c r="Y45">
        <v>70</v>
      </c>
      <c r="Z45">
        <v>144</v>
      </c>
      <c r="AA45">
        <v>493</v>
      </c>
      <c r="AB45">
        <v>2</v>
      </c>
      <c r="AC45">
        <v>45</v>
      </c>
      <c r="AD45">
        <v>107</v>
      </c>
      <c r="AE45">
        <v>31</v>
      </c>
      <c r="AF45">
        <v>22</v>
      </c>
      <c r="AG45">
        <v>76</v>
      </c>
      <c r="AH45">
        <v>86</v>
      </c>
      <c r="AI45">
        <v>62</v>
      </c>
      <c r="AJ45">
        <v>10</v>
      </c>
      <c r="AK45">
        <v>131</v>
      </c>
      <c r="AL45">
        <v>193</v>
      </c>
      <c r="AM45">
        <v>1</v>
      </c>
      <c r="AN45">
        <v>23</v>
      </c>
      <c r="AO45">
        <v>1</v>
      </c>
      <c r="AP45">
        <v>35</v>
      </c>
      <c r="AQ45">
        <v>5</v>
      </c>
      <c r="AR45">
        <v>9</v>
      </c>
      <c r="AS45">
        <v>6</v>
      </c>
      <c r="AT45">
        <v>1</v>
      </c>
      <c r="AU45">
        <v>3</v>
      </c>
      <c r="AV45">
        <v>17</v>
      </c>
      <c r="AW45">
        <v>9</v>
      </c>
      <c r="AX45">
        <v>8</v>
      </c>
      <c r="AY45">
        <v>1</v>
      </c>
      <c r="AZ45">
        <v>2</v>
      </c>
      <c r="BA45">
        <v>3</v>
      </c>
      <c r="BC45">
        <v>1</v>
      </c>
      <c r="BD45">
        <v>4</v>
      </c>
      <c r="BE45">
        <v>2</v>
      </c>
      <c r="BF45">
        <v>3</v>
      </c>
      <c r="BG45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79420-3763-45CF-9650-E458DA1A459E}">
  <sheetPr>
    <tabColor theme="4"/>
  </sheetPr>
  <dimension ref="A3:E47"/>
  <sheetViews>
    <sheetView workbookViewId="0">
      <selection activeCell="B32" sqref="B32"/>
    </sheetView>
  </sheetViews>
  <sheetFormatPr defaultRowHeight="15" x14ac:dyDescent="0.25"/>
  <cols>
    <col min="1" max="1" width="20.140625" bestFit="1" customWidth="1"/>
    <col min="2" max="2" width="12" bestFit="1" customWidth="1"/>
    <col min="3" max="195" width="9.140625" customWidth="1"/>
  </cols>
  <sheetData>
    <row r="3" spans="1:5" x14ac:dyDescent="0.25">
      <c r="A3" s="2" t="s">
        <v>2382</v>
      </c>
      <c r="D3" t="str">
        <f ca="1">_xlfn.FORMULATEXT(D4)</f>
        <v>=LINEST(B4:B47,,TRUE,TRUE)</v>
      </c>
    </row>
    <row r="4" spans="1:5" x14ac:dyDescent="0.25">
      <c r="A4" s="3" t="s">
        <v>2338</v>
      </c>
      <c r="B4" s="13">
        <v>72.767475035663338</v>
      </c>
      <c r="D4" cm="1">
        <f t="array" ref="D4:E8">LINEST(B4:B47,,TRUE,TRUE)</f>
        <v>-0.21485233518209668</v>
      </c>
      <c r="E4">
        <v>71.102981847134728</v>
      </c>
    </row>
    <row r="5" spans="1:5" x14ac:dyDescent="0.25">
      <c r="A5" s="3" t="s">
        <v>2339</v>
      </c>
      <c r="B5" s="13">
        <v>73.146932952924388</v>
      </c>
      <c r="D5">
        <v>1.250733244942551E-2</v>
      </c>
      <c r="E5">
        <v>0.32313970838911449</v>
      </c>
    </row>
    <row r="6" spans="1:5" x14ac:dyDescent="0.25">
      <c r="A6" s="3" t="s">
        <v>2340</v>
      </c>
      <c r="B6" s="13">
        <v>71.758915834522114</v>
      </c>
      <c r="D6">
        <v>0.87540325965006283</v>
      </c>
      <c r="E6">
        <v>1.0535154126438822</v>
      </c>
    </row>
    <row r="7" spans="1:5" x14ac:dyDescent="0.25">
      <c r="A7" s="3" t="s">
        <v>2341</v>
      </c>
      <c r="B7" s="13">
        <v>70.161198288159767</v>
      </c>
      <c r="D7">
        <v>295.08747020219442</v>
      </c>
      <c r="E7">
        <v>42</v>
      </c>
    </row>
    <row r="8" spans="1:5" x14ac:dyDescent="0.25">
      <c r="A8" s="3" t="s">
        <v>2342</v>
      </c>
      <c r="B8" s="13">
        <v>70.213980028530671</v>
      </c>
      <c r="D8">
        <v>327.51602649605388</v>
      </c>
      <c r="E8">
        <v>46.615578436484796</v>
      </c>
    </row>
    <row r="9" spans="1:5" x14ac:dyDescent="0.25">
      <c r="A9" s="3" t="s">
        <v>2343</v>
      </c>
      <c r="B9" s="13">
        <v>70.114122681883018</v>
      </c>
    </row>
    <row r="10" spans="1:5" x14ac:dyDescent="0.25">
      <c r="A10" s="3" t="s">
        <v>2344</v>
      </c>
      <c r="B10" s="13">
        <v>69.994293865905846</v>
      </c>
      <c r="D10" t="str">
        <f ca="1">_xlfn.FORMULATEXT(D11)</f>
        <v>=LOGEST(B4:B47,,TRUE,TRUE)</v>
      </c>
    </row>
    <row r="11" spans="1:5" x14ac:dyDescent="0.25">
      <c r="A11" s="3" t="s">
        <v>2345</v>
      </c>
      <c r="B11" s="13">
        <v>69.888730385164052</v>
      </c>
      <c r="D11" cm="1">
        <f t="array" ref="D11:E15">LOGEST(B4:B47,,TRUE,TRUE)</f>
        <v>0.99679030735495811</v>
      </c>
      <c r="E11">
        <v>71.172053260578963</v>
      </c>
    </row>
    <row r="12" spans="1:5" x14ac:dyDescent="0.25">
      <c r="A12" s="3" t="s">
        <v>2346</v>
      </c>
      <c r="B12" s="13">
        <v>68.161198288159767</v>
      </c>
      <c r="D12">
        <v>1.825220747121806E-4</v>
      </c>
      <c r="E12">
        <v>4.7156442219443272E-3</v>
      </c>
    </row>
    <row r="13" spans="1:5" x14ac:dyDescent="0.25">
      <c r="A13" s="3" t="s">
        <v>2347</v>
      </c>
      <c r="B13" s="13">
        <v>69.666191155492157</v>
      </c>
      <c r="D13">
        <v>0.8807616962481426</v>
      </c>
      <c r="E13">
        <v>1.5374167084353206E-2</v>
      </c>
    </row>
    <row r="14" spans="1:5" x14ac:dyDescent="0.25">
      <c r="A14" s="3" t="s">
        <v>2348</v>
      </c>
      <c r="B14" s="13">
        <v>69.360912981455058</v>
      </c>
      <c r="D14">
        <v>310.23580576426752</v>
      </c>
      <c r="E14">
        <v>42</v>
      </c>
    </row>
    <row r="15" spans="1:5" x14ac:dyDescent="0.25">
      <c r="A15" s="3" t="s">
        <v>2349</v>
      </c>
      <c r="B15" s="13">
        <v>67.313837375178323</v>
      </c>
      <c r="D15">
        <v>7.3328890429322308E-2</v>
      </c>
      <c r="E15">
        <v>9.9273305685796016E-3</v>
      </c>
    </row>
    <row r="16" spans="1:5" x14ac:dyDescent="0.25">
      <c r="A16" s="3" t="s">
        <v>2350</v>
      </c>
      <c r="B16" s="13">
        <v>67.226818830242507</v>
      </c>
    </row>
    <row r="17" spans="1:2" x14ac:dyDescent="0.25">
      <c r="A17" s="3" t="s">
        <v>2351</v>
      </c>
      <c r="B17" s="13">
        <v>67.624821683309563</v>
      </c>
    </row>
    <row r="18" spans="1:2" x14ac:dyDescent="0.25">
      <c r="A18" s="3" t="s">
        <v>2352</v>
      </c>
      <c r="B18" s="13">
        <v>67.486447931526385</v>
      </c>
    </row>
    <row r="19" spans="1:2" x14ac:dyDescent="0.25">
      <c r="A19" s="3" t="s">
        <v>2353</v>
      </c>
      <c r="B19" s="13">
        <v>66.885877318116982</v>
      </c>
    </row>
    <row r="20" spans="1:2" x14ac:dyDescent="0.25">
      <c r="A20" s="3" t="s">
        <v>2354</v>
      </c>
      <c r="B20" s="13">
        <v>66.931526390870189</v>
      </c>
    </row>
    <row r="21" spans="1:2" x14ac:dyDescent="0.25">
      <c r="A21" s="3" t="s">
        <v>2355</v>
      </c>
      <c r="B21" s="13">
        <v>66.971469329529242</v>
      </c>
    </row>
    <row r="22" spans="1:2" x14ac:dyDescent="0.25">
      <c r="A22" s="3" t="s">
        <v>2356</v>
      </c>
      <c r="B22" s="13">
        <v>65.415121255349504</v>
      </c>
    </row>
    <row r="23" spans="1:2" x14ac:dyDescent="0.25">
      <c r="A23" s="3" t="s">
        <v>2357</v>
      </c>
      <c r="B23" s="13">
        <v>65.88730385164051</v>
      </c>
    </row>
    <row r="24" spans="1:2" x14ac:dyDescent="0.25">
      <c r="A24" s="3" t="s">
        <v>2358</v>
      </c>
      <c r="B24" s="13">
        <v>66.73894436519258</v>
      </c>
    </row>
    <row r="25" spans="1:2" x14ac:dyDescent="0.25">
      <c r="A25" s="3" t="s">
        <v>2359</v>
      </c>
      <c r="B25" s="13">
        <v>65.643366619115554</v>
      </c>
    </row>
    <row r="26" spans="1:2" x14ac:dyDescent="0.25">
      <c r="A26" s="3" t="s">
        <v>2360</v>
      </c>
      <c r="B26" s="13">
        <v>65.011412268188309</v>
      </c>
    </row>
    <row r="27" spans="1:2" x14ac:dyDescent="0.25">
      <c r="A27" s="3" t="s">
        <v>2361</v>
      </c>
      <c r="B27" s="13">
        <v>65.73894436519258</v>
      </c>
    </row>
    <row r="28" spans="1:2" x14ac:dyDescent="0.25">
      <c r="A28" s="3" t="s">
        <v>2362</v>
      </c>
      <c r="B28" s="13">
        <v>64.415121255349504</v>
      </c>
    </row>
    <row r="29" spans="1:2" x14ac:dyDescent="0.25">
      <c r="A29" s="3" t="s">
        <v>2363</v>
      </c>
      <c r="B29" s="13">
        <v>66.077032810271035</v>
      </c>
    </row>
    <row r="30" spans="1:2" x14ac:dyDescent="0.25">
      <c r="A30" s="3" t="s">
        <v>2364</v>
      </c>
      <c r="B30" s="13">
        <v>64.744650499286735</v>
      </c>
    </row>
    <row r="31" spans="1:2" x14ac:dyDescent="0.25">
      <c r="A31" s="3" t="s">
        <v>2365</v>
      </c>
      <c r="B31" s="13">
        <v>65.14835948644793</v>
      </c>
    </row>
    <row r="32" spans="1:2" x14ac:dyDescent="0.25">
      <c r="A32" s="3" t="s">
        <v>2366</v>
      </c>
      <c r="B32" s="13">
        <v>65.58773181169758</v>
      </c>
    </row>
    <row r="33" spans="1:2" x14ac:dyDescent="0.25">
      <c r="A33" s="3" t="s">
        <v>2367</v>
      </c>
      <c r="B33" s="13">
        <v>65.413694721825962</v>
      </c>
    </row>
    <row r="34" spans="1:2" x14ac:dyDescent="0.25">
      <c r="A34" s="3" t="s">
        <v>2368</v>
      </c>
      <c r="B34" s="13">
        <v>63.617689015691866</v>
      </c>
    </row>
    <row r="35" spans="1:2" x14ac:dyDescent="0.25">
      <c r="A35" s="3" t="s">
        <v>2369</v>
      </c>
      <c r="B35" s="13">
        <v>62.556348074179745</v>
      </c>
    </row>
    <row r="36" spans="1:2" x14ac:dyDescent="0.25">
      <c r="A36" s="3" t="s">
        <v>2370</v>
      </c>
      <c r="B36" s="13">
        <v>63.162624821683309</v>
      </c>
    </row>
    <row r="37" spans="1:2" x14ac:dyDescent="0.25">
      <c r="A37" s="3" t="s">
        <v>2371</v>
      </c>
      <c r="B37" s="13">
        <v>63.22824536376605</v>
      </c>
    </row>
    <row r="38" spans="1:2" x14ac:dyDescent="0.25">
      <c r="A38" s="3" t="s">
        <v>2372</v>
      </c>
      <c r="B38" s="13">
        <v>62.807417974322398</v>
      </c>
    </row>
    <row r="39" spans="1:2" x14ac:dyDescent="0.25">
      <c r="A39" s="3" t="s">
        <v>2373</v>
      </c>
      <c r="B39" s="13">
        <v>62.781740370898717</v>
      </c>
    </row>
    <row r="40" spans="1:2" x14ac:dyDescent="0.25">
      <c r="A40" s="3" t="s">
        <v>2374</v>
      </c>
      <c r="B40" s="13">
        <v>62.641940085592012</v>
      </c>
    </row>
    <row r="41" spans="1:2" x14ac:dyDescent="0.25">
      <c r="A41" s="3" t="s">
        <v>2375</v>
      </c>
      <c r="B41" s="13">
        <v>62.520684736091297</v>
      </c>
    </row>
    <row r="42" spans="1:2" x14ac:dyDescent="0.25">
      <c r="A42" s="3" t="s">
        <v>2376</v>
      </c>
      <c r="B42" s="13">
        <v>62.941512125534949</v>
      </c>
    </row>
    <row r="43" spans="1:2" x14ac:dyDescent="0.25">
      <c r="A43" s="3" t="s">
        <v>2377</v>
      </c>
      <c r="B43" s="13">
        <v>63.051355206847362</v>
      </c>
    </row>
    <row r="44" spans="1:2" x14ac:dyDescent="0.25">
      <c r="A44" s="3" t="s">
        <v>2378</v>
      </c>
      <c r="B44" s="13">
        <v>63.689015691868761</v>
      </c>
    </row>
    <row r="45" spans="1:2" x14ac:dyDescent="0.25">
      <c r="A45" s="3" t="s">
        <v>2379</v>
      </c>
      <c r="B45" s="13">
        <v>64.674750356633382</v>
      </c>
    </row>
    <row r="46" spans="1:2" x14ac:dyDescent="0.25">
      <c r="A46" s="3" t="s">
        <v>2380</v>
      </c>
      <c r="B46" s="13">
        <v>63.121255349500714</v>
      </c>
    </row>
    <row r="47" spans="1:2" x14ac:dyDescent="0.25">
      <c r="A47" s="3" t="s">
        <v>2381</v>
      </c>
      <c r="B47" s="13">
        <v>63.536376604850211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ED4D-5732-4E6E-B112-0327E359247D}">
  <sheetPr>
    <tabColor theme="4"/>
  </sheetPr>
  <dimension ref="A1:E44"/>
  <sheetViews>
    <sheetView workbookViewId="0">
      <selection activeCell="A7" sqref="A7"/>
    </sheetView>
  </sheetViews>
  <sheetFormatPr defaultRowHeight="15" x14ac:dyDescent="0.25"/>
  <cols>
    <col min="1" max="1" width="10.42578125" bestFit="1" customWidth="1"/>
  </cols>
  <sheetData>
    <row r="1" spans="1:5" x14ac:dyDescent="0.25">
      <c r="A1" s="1">
        <v>45811</v>
      </c>
      <c r="B1">
        <f>MEDIAN(analytical_sample_p99[2025-06-03])</f>
        <v>47</v>
      </c>
      <c r="D1" t="str">
        <f ca="1">_xlfn.FORMULATEXT(D2)</f>
        <v>=LINEST(B1:B44,,TRUE,TRUE)</v>
      </c>
    </row>
    <row r="2" spans="1:5" x14ac:dyDescent="0.25">
      <c r="A2" s="1">
        <v>45818</v>
      </c>
      <c r="B2">
        <f>MEDIAN(analytical_sample_p99[2025-06-10])</f>
        <v>46</v>
      </c>
      <c r="D2" cm="1">
        <f t="array" ref="D2:E6">LINEST(B1:B44,,TRUE,TRUE)</f>
        <v>-0.19217758985200839</v>
      </c>
      <c r="E2">
        <v>47.028541226215644</v>
      </c>
    </row>
    <row r="3" spans="1:5" x14ac:dyDescent="0.25">
      <c r="A3" s="1">
        <v>45825</v>
      </c>
      <c r="B3">
        <f>MEDIAN(analytical_sample_p99[2025-06-17])</f>
        <v>46</v>
      </c>
      <c r="D3">
        <v>9.1823054037385252E-3</v>
      </c>
      <c r="E3">
        <v>0.23723423859578829</v>
      </c>
    </row>
    <row r="4" spans="1:5" x14ac:dyDescent="0.25">
      <c r="A4" s="1">
        <v>45832</v>
      </c>
      <c r="B4">
        <f>MEDIAN(analytical_sample_p99[2025-06-24])</f>
        <v>46</v>
      </c>
      <c r="D4" s="5">
        <v>0.91250513063564653</v>
      </c>
      <c r="E4">
        <v>0.77344232317787931</v>
      </c>
    </row>
    <row r="5" spans="1:5" x14ac:dyDescent="0.25">
      <c r="A5" s="1">
        <v>45839</v>
      </c>
      <c r="B5">
        <f>MEDIAN(analytical_sample_p99[2025-07-01])</f>
        <v>45</v>
      </c>
      <c r="D5">
        <v>438.02814685167539</v>
      </c>
      <c r="E5">
        <v>42</v>
      </c>
    </row>
    <row r="6" spans="1:5" x14ac:dyDescent="0.25">
      <c r="A6" s="1">
        <v>45846</v>
      </c>
      <c r="B6">
        <f>MEDIAN(analytical_sample_p99[2025-07-08])</f>
        <v>45</v>
      </c>
      <c r="D6">
        <v>262.03414376321342</v>
      </c>
      <c r="E6">
        <v>25.124947145877389</v>
      </c>
    </row>
    <row r="7" spans="1:5" x14ac:dyDescent="0.25">
      <c r="A7" s="1">
        <v>45853</v>
      </c>
      <c r="B7">
        <f>MEDIAN(analytical_sample_p99[2025-07-15])</f>
        <v>45</v>
      </c>
    </row>
    <row r="8" spans="1:5" x14ac:dyDescent="0.25">
      <c r="A8" s="1">
        <v>45860</v>
      </c>
      <c r="B8">
        <f>MEDIAN(analytical_sample_p99[2025-07-22])</f>
        <v>46</v>
      </c>
      <c r="D8" t="str">
        <f ca="1">_xlfn.FORMULATEXT(D9)</f>
        <v>=LOGEST(B1:B44,,TRUE,TRUE)</v>
      </c>
    </row>
    <row r="9" spans="1:5" x14ac:dyDescent="0.25">
      <c r="A9" s="1">
        <v>45867</v>
      </c>
      <c r="B9">
        <f>MEDIAN(analytical_sample_p99[2025-07-29])</f>
        <v>45</v>
      </c>
      <c r="D9" s="5" cm="1">
        <f t="array" ref="D9:E13">LOGEST(B1:B44,,TRUE,TRUE)</f>
        <v>0.99548146031422513</v>
      </c>
      <c r="E9">
        <v>47.200127372072636</v>
      </c>
    </row>
    <row r="10" spans="1:5" x14ac:dyDescent="0.25">
      <c r="A10" s="1">
        <v>45874</v>
      </c>
      <c r="B10">
        <f>MEDIAN(analytical_sample_p99[2025-08-05])</f>
        <v>46</v>
      </c>
      <c r="D10">
        <v>2.1820779643570969E-4</v>
      </c>
      <c r="E10">
        <v>5.6376212908376983E-3</v>
      </c>
    </row>
    <row r="11" spans="1:5" x14ac:dyDescent="0.25">
      <c r="A11" s="1">
        <v>45881</v>
      </c>
      <c r="B11">
        <f>MEDIAN(analytical_sample_p99[2025-08-12])</f>
        <v>45</v>
      </c>
      <c r="D11" s="5">
        <v>0.91115745945884852</v>
      </c>
      <c r="E11">
        <v>1.8380040478946258E-2</v>
      </c>
    </row>
    <row r="12" spans="1:5" x14ac:dyDescent="0.25">
      <c r="A12" s="1">
        <v>45888</v>
      </c>
      <c r="B12">
        <f>MEDIAN(analytical_sample_p99[2025-08-19])</f>
        <v>44</v>
      </c>
      <c r="D12">
        <v>430.74649896516382</v>
      </c>
      <c r="E12">
        <v>42</v>
      </c>
    </row>
    <row r="13" spans="1:5" x14ac:dyDescent="0.25">
      <c r="A13" s="1">
        <v>45895</v>
      </c>
      <c r="B13">
        <f>MEDIAN(analytical_sample_p99[2025-08-26])</f>
        <v>44</v>
      </c>
      <c r="D13">
        <v>0.14551731851911559</v>
      </c>
      <c r="E13">
        <v>1.4188687296323525E-2</v>
      </c>
    </row>
    <row r="14" spans="1:5" x14ac:dyDescent="0.25">
      <c r="A14" s="1">
        <v>45902</v>
      </c>
      <c r="B14">
        <f>MEDIAN(analytical_sample_p99[2025-09-02])</f>
        <v>44</v>
      </c>
    </row>
    <row r="15" spans="1:5" x14ac:dyDescent="0.25">
      <c r="A15" s="1">
        <v>45909</v>
      </c>
      <c r="B15">
        <f>MEDIAN(analytical_sample_p99[2025-09-09])</f>
        <v>45</v>
      </c>
    </row>
    <row r="16" spans="1:5" x14ac:dyDescent="0.25">
      <c r="A16" s="1">
        <v>45916</v>
      </c>
      <c r="B16">
        <f>MEDIAN(analytical_sample_p99[2025-09-16])</f>
        <v>45</v>
      </c>
    </row>
    <row r="17" spans="1:2" x14ac:dyDescent="0.25">
      <c r="A17" s="1">
        <v>45923</v>
      </c>
      <c r="B17">
        <f>MEDIAN(analytical_sample_p99[2025-09-23])</f>
        <v>44</v>
      </c>
    </row>
    <row r="18" spans="1:2" x14ac:dyDescent="0.25">
      <c r="A18" s="1">
        <v>45930</v>
      </c>
      <c r="B18">
        <f>MEDIAN(analytical_sample_p99[2025-09-30])</f>
        <v>44</v>
      </c>
    </row>
    <row r="19" spans="1:2" x14ac:dyDescent="0.25">
      <c r="A19" s="1">
        <v>45937</v>
      </c>
      <c r="B19">
        <f>MEDIAN(analytical_sample_p99[2025-10-07])</f>
        <v>44</v>
      </c>
    </row>
    <row r="20" spans="1:2" x14ac:dyDescent="0.25">
      <c r="A20" s="1">
        <v>45944</v>
      </c>
      <c r="B20">
        <f>MEDIAN(analytical_sample_p99[2025-10-14])</f>
        <v>44</v>
      </c>
    </row>
    <row r="21" spans="1:2" x14ac:dyDescent="0.25">
      <c r="A21" s="1">
        <v>45951</v>
      </c>
      <c r="B21">
        <f>MEDIAN(analytical_sample_p99[2025-10-21])</f>
        <v>44</v>
      </c>
    </row>
    <row r="22" spans="1:2" x14ac:dyDescent="0.25">
      <c r="A22" s="1">
        <v>45958</v>
      </c>
      <c r="B22">
        <f>MEDIAN(analytical_sample_p99[2025-10-28])</f>
        <v>44</v>
      </c>
    </row>
    <row r="23" spans="1:2" x14ac:dyDescent="0.25">
      <c r="A23" s="1">
        <v>45965</v>
      </c>
      <c r="B23">
        <f>MEDIAN(analytical_sample_p99[2025-11-04])</f>
        <v>44</v>
      </c>
    </row>
    <row r="24" spans="1:2" x14ac:dyDescent="0.25">
      <c r="A24" s="1">
        <v>45972</v>
      </c>
      <c r="B24">
        <f>MEDIAN(analytical_sample_p99[2025-11-11])</f>
        <v>45</v>
      </c>
    </row>
    <row r="25" spans="1:2" x14ac:dyDescent="0.25">
      <c r="A25" s="1">
        <v>45979</v>
      </c>
      <c r="B25">
        <f>MEDIAN(analytical_sample_p99[2025-11-18])</f>
        <v>42</v>
      </c>
    </row>
    <row r="26" spans="1:2" x14ac:dyDescent="0.25">
      <c r="A26" s="1">
        <v>45986</v>
      </c>
      <c r="B26">
        <f>MEDIAN(analytical_sample_p99[2025-11-25])</f>
        <v>42</v>
      </c>
    </row>
    <row r="27" spans="1:2" x14ac:dyDescent="0.25">
      <c r="A27" s="1">
        <v>45993</v>
      </c>
      <c r="B27">
        <f>MEDIAN(analytical_sample_p99[2025-12-02])</f>
        <v>41</v>
      </c>
    </row>
    <row r="28" spans="1:2" x14ac:dyDescent="0.25">
      <c r="A28" s="1">
        <v>46000</v>
      </c>
      <c r="B28">
        <f>MEDIAN(analytical_sample_p99[2025-12-09])</f>
        <v>41</v>
      </c>
    </row>
    <row r="29" spans="1:2" x14ac:dyDescent="0.25">
      <c r="A29" s="1">
        <v>46007</v>
      </c>
      <c r="B29">
        <f>MEDIAN(analytical_sample_p99[2025-12-16])</f>
        <v>41</v>
      </c>
    </row>
    <row r="30" spans="1:2" x14ac:dyDescent="0.25">
      <c r="A30" s="1">
        <v>46014</v>
      </c>
      <c r="B30">
        <f>MEDIAN(analytical_sample_p99[2025-12-23])</f>
        <v>41</v>
      </c>
    </row>
    <row r="31" spans="1:2" x14ac:dyDescent="0.25">
      <c r="A31" s="1">
        <v>46021</v>
      </c>
      <c r="B31">
        <f>MEDIAN(analytical_sample_p99[2025-12-30])</f>
        <v>40</v>
      </c>
    </row>
    <row r="32" spans="1:2" x14ac:dyDescent="0.25">
      <c r="A32" s="1">
        <v>46028</v>
      </c>
      <c r="B32">
        <f>MEDIAN(analytical_sample_p99[2026-01-06])</f>
        <v>40</v>
      </c>
    </row>
    <row r="33" spans="1:2" x14ac:dyDescent="0.25">
      <c r="A33" s="1">
        <v>46035</v>
      </c>
      <c r="B33">
        <f>MEDIAN(analytical_sample_p99[2026-01-13])</f>
        <v>41</v>
      </c>
    </row>
    <row r="34" spans="1:2" x14ac:dyDescent="0.25">
      <c r="A34" s="1">
        <v>46042</v>
      </c>
      <c r="B34">
        <f>MEDIAN(analytical_sample_p99[2026-01-20])</f>
        <v>40</v>
      </c>
    </row>
    <row r="35" spans="1:2" x14ac:dyDescent="0.25">
      <c r="A35" s="1">
        <v>46049</v>
      </c>
      <c r="B35">
        <f>MEDIAN(analytical_sample_p99[2026-01-27])</f>
        <v>40</v>
      </c>
    </row>
    <row r="36" spans="1:2" x14ac:dyDescent="0.25">
      <c r="A36" s="1">
        <v>46056</v>
      </c>
      <c r="B36">
        <f>MEDIAN(analytical_sample_p99[2026-02-03])</f>
        <v>40</v>
      </c>
    </row>
    <row r="37" spans="1:2" x14ac:dyDescent="0.25">
      <c r="A37" s="1">
        <v>46063</v>
      </c>
      <c r="B37">
        <f>MEDIAN(analytical_sample_p99[2026-02-10])</f>
        <v>39</v>
      </c>
    </row>
    <row r="38" spans="1:2" x14ac:dyDescent="0.25">
      <c r="A38" s="1">
        <v>46070</v>
      </c>
      <c r="B38">
        <f>MEDIAN(analytical_sample_p99[2026-02-17])</f>
        <v>39</v>
      </c>
    </row>
    <row r="39" spans="1:2" x14ac:dyDescent="0.25">
      <c r="A39" s="1">
        <v>46077</v>
      </c>
      <c r="B39">
        <f>MEDIAN(analytical_sample_p99[2026-02-24])</f>
        <v>40</v>
      </c>
    </row>
    <row r="40" spans="1:2" x14ac:dyDescent="0.25">
      <c r="A40" s="1">
        <v>46084</v>
      </c>
      <c r="B40">
        <f>MEDIAN(analytical_sample_p99[2026-03-03])</f>
        <v>39</v>
      </c>
    </row>
    <row r="41" spans="1:2" x14ac:dyDescent="0.25">
      <c r="A41" s="1">
        <v>46091</v>
      </c>
      <c r="B41">
        <f>MEDIAN(analytical_sample_p99[2026-03-10])</f>
        <v>39</v>
      </c>
    </row>
    <row r="42" spans="1:2" x14ac:dyDescent="0.25">
      <c r="A42" s="1">
        <v>46098</v>
      </c>
      <c r="B42">
        <f>MEDIAN(analytical_sample_p99[2026-03-17])</f>
        <v>39</v>
      </c>
    </row>
    <row r="43" spans="1:2" x14ac:dyDescent="0.25">
      <c r="A43" s="1">
        <v>46105</v>
      </c>
      <c r="B43">
        <f>MEDIAN(analytical_sample_p99[2026-03-24])</f>
        <v>39</v>
      </c>
    </row>
    <row r="44" spans="1:2" x14ac:dyDescent="0.25">
      <c r="A44" s="1">
        <v>46112</v>
      </c>
      <c r="B44">
        <f>MEDIAN(analytical_sample_p99[2026-03-31])</f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DC3A-2534-4FB6-8802-17F5A0B1C153}">
  <sheetPr>
    <tabColor theme="4"/>
  </sheetPr>
  <dimension ref="A1:A4"/>
  <sheetViews>
    <sheetView workbookViewId="0">
      <selection activeCell="A2" sqref="A2"/>
    </sheetView>
  </sheetViews>
  <sheetFormatPr defaultRowHeight="15" x14ac:dyDescent="0.25"/>
  <cols>
    <col min="1" max="1" width="12" customWidth="1"/>
  </cols>
  <sheetData>
    <row r="1" spans="1:1" x14ac:dyDescent="0.25">
      <c r="A1" t="s">
        <v>2521</v>
      </c>
    </row>
    <row r="2" spans="1:1" x14ac:dyDescent="0.25">
      <c r="A2" cm="1">
        <f t="array" ref="A2">[1]!SRANK(analytical_sample_p99[2025-06-03],analytical_sample_p99[2026-03-31])</f>
        <v>57387</v>
      </c>
    </row>
    <row r="3" spans="1:1" x14ac:dyDescent="0.25">
      <c r="A3" t="s">
        <v>2522</v>
      </c>
    </row>
    <row r="4" spans="1:1" x14ac:dyDescent="0.25">
      <c r="A4" cm="1">
        <f t="array" ref="A4">[1]!SRTEST(analytical_sample_p99[2025-06-03],analytical_sample_p99[2026-03-31],1,TRUE,TRUE)</f>
        <v>1.1613080719286017E-7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437D-ED69-4E80-A5A9-EED285655335}">
  <dimension ref="A1:Q41"/>
  <sheetViews>
    <sheetView tabSelected="1" workbookViewId="0">
      <selection activeCell="R1" activeCellId="4" sqref="N1:N1048576 O1:O1048576 P1:P1048576 Q1:Q1048576 R1:R1048576"/>
    </sheetView>
  </sheetViews>
  <sheetFormatPr defaultRowHeight="15" x14ac:dyDescent="0.25"/>
  <cols>
    <col min="1" max="1" width="21.85546875" bestFit="1" customWidth="1"/>
    <col min="2" max="3" width="9.5703125" bestFit="1" customWidth="1"/>
  </cols>
  <sheetData>
    <row r="1" spans="1:17" x14ac:dyDescent="0.25">
      <c r="A1" t="s">
        <v>2523</v>
      </c>
      <c r="B1" s="6">
        <f>INDEX(LOGEST('1_a_számtani_közép'!B4:B14,,TRUE,TRUE),1,1)</f>
        <v>0.99456053981161929</v>
      </c>
      <c r="C1" s="8">
        <f>INDEX(LOGEST('1_a_számtani_közép'!B4:B14,,TRUE,TRUE),3,1)</f>
        <v>0.74150951016066968</v>
      </c>
      <c r="E1">
        <v>2</v>
      </c>
      <c r="G1">
        <f>INDEX(LOGEST('1_a_számtani_közép'!B$4:INDEX('1_a_számtani_közép'!B:B,E1+3),,TRUE,TRUE),1,1)</f>
        <v>1.0052146637914134</v>
      </c>
      <c r="H1">
        <f>INDEX(LOGEST('1_a_számtani_közép'!B$4:INDEX('1_a_számtani_közép'!B:B,E1+3),,TRUE,TRUE),3,1)</f>
        <v>1</v>
      </c>
      <c r="J1">
        <f>INDEX(LOGEST(INDEX('1_a_számtani_közép'!B:B,E1+4):'1_a_számtani_közép'!B$47,,TRUE,TRUE),1,1)</f>
        <v>0.99699998192073047</v>
      </c>
      <c r="K1">
        <f>INDEX(LOGEST(INDEX('1_a_számtani_közép'!B:B,E1+4):'1_a_számtani_közép'!B$47,,TRUE,TRUE),3,1)</f>
        <v>0.87738778650103488</v>
      </c>
      <c r="M1">
        <f>$J1-$G1</f>
        <v>-8.2146818706829716E-3</v>
      </c>
    </row>
    <row r="2" spans="1:17" x14ac:dyDescent="0.25">
      <c r="A2" t="s">
        <v>2524</v>
      </c>
      <c r="B2" s="6">
        <f>INDEX(LOGEST('1_a_számtani_közép'!B15:B25,,TRUE,TRUE),1,1)</f>
        <v>0.99733141586267338</v>
      </c>
      <c r="C2" s="8">
        <f>INDEX(LOGEST('1_a_számtani_közép'!B15:B25,,TRUE,TRUE),3,1)</f>
        <v>0.60883562467325092</v>
      </c>
      <c r="E2">
        <v>3</v>
      </c>
      <c r="G2">
        <f>INDEX(LOGEST('1_a_számtani_közép'!B$4:INDEX('1_a_számtani_közép'!B:B,E2+3),,TRUE,TRUE),1,1)</f>
        <v>0.99304580586919622</v>
      </c>
      <c r="H2">
        <f>INDEX(LOGEST('1_a_számtani_közép'!B$4:INDEX('1_a_számtani_közép'!B:B,E2+3),,TRUE,TRUE),3,1)</f>
        <v>0.4961879459201135</v>
      </c>
      <c r="J2">
        <f>INDEX(LOGEST(INDEX('1_a_számtani_közép'!B:B,E2+4):'1_a_számtani_közép'!B$47,,TRUE,TRUE),1,1)</f>
        <v>0.99708598521956171</v>
      </c>
      <c r="K2">
        <f>INDEX(LOGEST(INDEX('1_a_számtani_közép'!B:B,E2+4):'1_a_számtani_közép'!B$47,,TRUE,TRUE),3,1)</f>
        <v>0.87205450388149286</v>
      </c>
      <c r="M2">
        <f t="shared" ref="M2:Q41" si="0">$J2-$G2</f>
        <v>4.0401793503654915E-3</v>
      </c>
    </row>
    <row r="3" spans="1:17" x14ac:dyDescent="0.25">
      <c r="A3" t="s">
        <v>2525</v>
      </c>
      <c r="B3" s="6">
        <f>INDEX(LOGEST('1_a_számtani_közép'!B26:B36,,TRUE,TRUE),1,1)</f>
        <v>0.99648475931671165</v>
      </c>
      <c r="C3" s="8">
        <f>INDEX(LOGEST('1_a_számtani_közép'!B26:B36,,TRUE,TRUE),3,1)</f>
        <v>0.44145455186159127</v>
      </c>
      <c r="E3">
        <v>4</v>
      </c>
      <c r="G3">
        <f>INDEX(LOGEST('1_a_számtani_közép'!B$4:INDEX('1_a_számtani_közép'!B:B,E3+3),,TRUE,TRUE),1,1)</f>
        <v>0.98722440383951082</v>
      </c>
      <c r="H3">
        <f>INDEX(LOGEST('1_a_számtani_közép'!B$4:INDEX('1_a_számtani_közép'!B:B,E3+3),,TRUE,TRUE),3,1)</f>
        <v>0.79426323568212287</v>
      </c>
      <c r="J3">
        <f>INDEX(LOGEST(INDEX('1_a_számtani_közép'!B:B,E3+4):'1_a_számtani_közép'!B$47,,TRUE,TRUE),1,1)</f>
        <v>0.9971103963113126</v>
      </c>
      <c r="K3">
        <f>INDEX(LOGEST(INDEX('1_a_számtani_közép'!B:B,E3+4):'1_a_számtani_közép'!B$47,,TRUE,TRUE),3,1)</f>
        <v>0.86230237858865033</v>
      </c>
      <c r="M3">
        <f t="shared" si="0"/>
        <v>9.8859924718017744E-3</v>
      </c>
      <c r="N3">
        <f t="shared" si="0"/>
        <v>9.8859924718017744E-3</v>
      </c>
    </row>
    <row r="4" spans="1:17" x14ac:dyDescent="0.25">
      <c r="A4" t="s">
        <v>2526</v>
      </c>
      <c r="B4" s="6">
        <f>INDEX(LOGEST('1_a_számtani_közép'!B37:B47,,TRUE,TRUE),1,1)</f>
        <v>1.0015919109135953</v>
      </c>
      <c r="C4" s="8">
        <f>INDEX(LOGEST('1_a_számtani_közép'!B37:B47,,TRUE,TRUE),3,1)</f>
        <v>0.30223475604305849</v>
      </c>
      <c r="E4">
        <v>5</v>
      </c>
      <c r="G4">
        <f>INDEX(LOGEST('1_a_számtani_közép'!B$4:INDEX('1_a_számtani_közép'!B:B,E4+3),,TRUE,TRUE),1,1)</f>
        <v>0.98875193142052642</v>
      </c>
      <c r="H4">
        <f>INDEX(LOGEST('1_a_számtani_közép'!B$4:INDEX('1_a_számtani_közép'!B:B,E4+3),,TRUE,TRUE),3,1)</f>
        <v>0.84315664179508309</v>
      </c>
      <c r="J4">
        <f>INDEX(LOGEST(INDEX('1_a_számtani_közép'!B:B,E4+4):'1_a_számtani_közép'!B$47,,TRUE,TRUE),1,1)</f>
        <v>0.99715347955165046</v>
      </c>
      <c r="K4">
        <f>INDEX(LOGEST(INDEX('1_a_számtani_közép'!B:B,E4+4):'1_a_számtani_közép'!B$47,,TRUE,TRUE),3,1)</f>
        <v>0.85148737646568184</v>
      </c>
      <c r="M4">
        <f t="shared" si="0"/>
        <v>8.401548131124037E-3</v>
      </c>
      <c r="N4">
        <f t="shared" si="0"/>
        <v>8.401548131124037E-3</v>
      </c>
    </row>
    <row r="5" spans="1:17" x14ac:dyDescent="0.25">
      <c r="E5">
        <v>6</v>
      </c>
      <c r="G5">
        <f>INDEX(LOGEST('1_a_számtani_közép'!B$4:INDEX('1_a_számtani_közép'!B:B,E5+3),,TRUE,TRUE),1,1)</f>
        <v>0.99058717508683258</v>
      </c>
      <c r="H5">
        <f>INDEX(LOGEST('1_a_számtani_közép'!B$4:INDEX('1_a_számtani_közép'!B:B,E5+3),,TRUE,TRUE),3,1)</f>
        <v>0.83102624713399853</v>
      </c>
      <c r="J5">
        <f>INDEX(LOGEST(INDEX('1_a_számtani_közép'!B:B,E5+4):'1_a_számtani_közép'!B$47,,TRUE,TRUE),1,1)</f>
        <v>0.99720980969807949</v>
      </c>
      <c r="K5">
        <f>INDEX(LOGEST(INDEX('1_a_számtani_közép'!B:B,E5+4):'1_a_számtani_közép'!B$47,,TRUE,TRUE),3,1)</f>
        <v>0.83976540124705612</v>
      </c>
      <c r="M5">
        <f t="shared" si="0"/>
        <v>6.6226346112469026E-3</v>
      </c>
      <c r="N5">
        <f t="shared" si="0"/>
        <v>6.6226346112469026E-3</v>
      </c>
      <c r="O5">
        <f t="shared" si="0"/>
        <v>6.6226346112469026E-3</v>
      </c>
    </row>
    <row r="6" spans="1:17" x14ac:dyDescent="0.25">
      <c r="A6" t="s">
        <v>2527</v>
      </c>
      <c r="B6" s="6">
        <f>INDEX(LOGEST('1_a_számtani_közép'!B4:B34,,TRUE,TRUE),1,1)</f>
        <v>0.99620199982682289</v>
      </c>
      <c r="C6" s="8">
        <f>INDEX(LOGEST('1_a_számtani_közép'!B4:B34,,TRUE,TRUE),3,1)</f>
        <v>0.88726832584454074</v>
      </c>
      <c r="E6">
        <v>7</v>
      </c>
      <c r="G6">
        <f>INDEX(LOGEST('1_a_számtani_közép'!B$4:INDEX('1_a_számtani_közép'!B:B,E6+3),,TRUE,TRUE),1,1)</f>
        <v>0.99206654173800546</v>
      </c>
      <c r="H6">
        <f>INDEX(LOGEST('1_a_számtani_közép'!B$4:INDEX('1_a_számtani_közép'!B:B,E6+3),,TRUE,TRUE),3,1)</f>
        <v>0.80797231090616661</v>
      </c>
      <c r="J6">
        <f>INDEX(LOGEST(INDEX('1_a_számtani_közép'!B:B,E6+4):'1_a_számtani_közép'!B$47,,TRUE,TRUE),1,1)</f>
        <v>0.99728065366706353</v>
      </c>
      <c r="K6">
        <f>INDEX(LOGEST(INDEX('1_a_számtani_közép'!B:B,E6+4):'1_a_számtani_közép'!B$47,,TRUE,TRUE),3,1)</f>
        <v>0.82727506274007878</v>
      </c>
      <c r="M6">
        <f t="shared" si="0"/>
        <v>5.214111929058074E-3</v>
      </c>
      <c r="N6">
        <f t="shared" si="0"/>
        <v>5.214111929058074E-3</v>
      </c>
      <c r="O6">
        <f t="shared" si="0"/>
        <v>5.214111929058074E-3</v>
      </c>
    </row>
    <row r="7" spans="1:17" x14ac:dyDescent="0.25">
      <c r="A7" t="s">
        <v>2528</v>
      </c>
      <c r="B7" s="6">
        <f>INDEX(LOGEST('1_a_számtani_közép'!B35:B47,,TRUE,TRUE),1,1)</f>
        <v>1.0012955120496712</v>
      </c>
      <c r="C7" s="8">
        <f>INDEX(LOGEST('1_a_számtani_közép'!B35:B47,,TRUE,TRUE),3,1)</f>
        <v>0.30175106958689468</v>
      </c>
      <c r="E7">
        <v>8</v>
      </c>
      <c r="G7">
        <f>INDEX(LOGEST('1_a_számtani_közép'!B$4:INDEX('1_a_számtani_közép'!B:B,E7+3),,TRUE,TRUE),1,1)</f>
        <v>0.99321778600235977</v>
      </c>
      <c r="H7">
        <f>INDEX(LOGEST('1_a_számtani_közép'!B$4:INDEX('1_a_számtani_közép'!B:B,E7+3),,TRUE,TRUE),3,1)</f>
        <v>0.78422868164224613</v>
      </c>
      <c r="J7">
        <f>INDEX(LOGEST(INDEX('1_a_számtani_közép'!B:B,E7+4):'1_a_számtani_közép'!B$47,,TRUE,TRUE),1,1)</f>
        <v>0.99736975060240252</v>
      </c>
      <c r="K7">
        <f>INDEX(LOGEST(INDEX('1_a_számtani_közép'!B:B,E7+4):'1_a_számtani_közép'!B$47,,TRUE,TRUE),3,1)</f>
        <v>0.81449868992214303</v>
      </c>
      <c r="M7">
        <f t="shared" si="0"/>
        <v>4.1519646000427457E-3</v>
      </c>
      <c r="N7">
        <f t="shared" si="0"/>
        <v>4.1519646000427457E-3</v>
      </c>
      <c r="O7">
        <f t="shared" si="0"/>
        <v>4.1519646000427457E-3</v>
      </c>
      <c r="P7">
        <f t="shared" si="0"/>
        <v>4.1519646000427457E-3</v>
      </c>
    </row>
    <row r="8" spans="1:17" x14ac:dyDescent="0.25">
      <c r="E8">
        <v>9</v>
      </c>
      <c r="G8">
        <f>INDEX(LOGEST('1_a_számtani_közép'!B$4:INDEX('1_a_számtani_közép'!B:B,E8+3),,TRUE,TRUE),1,1)</f>
        <v>0.99254890131246198</v>
      </c>
      <c r="H8">
        <f>INDEX(LOGEST('1_a_számtani_közép'!B$4:INDEX('1_a_számtani_közép'!B:B,E8+3),,TRUE,TRUE),3,1)</f>
        <v>0.84861209834096774</v>
      </c>
      <c r="J8">
        <f>INDEX(LOGEST(INDEX('1_a_számtani_közép'!B:B,E8+4):'1_a_számtani_közép'!B$47,,TRUE,TRUE),1,1)</f>
        <v>0.99736240433811452</v>
      </c>
      <c r="K8">
        <f>INDEX(LOGEST(INDEX('1_a_számtani_közép'!B:B,E8+4):'1_a_számtani_közép'!B$47,,TRUE,TRUE),3,1)</f>
        <v>0.80233116002280069</v>
      </c>
      <c r="M8">
        <f t="shared" si="0"/>
        <v>4.8135030256525324E-3</v>
      </c>
      <c r="N8">
        <f t="shared" si="0"/>
        <v>4.8135030256525324E-3</v>
      </c>
      <c r="O8">
        <f t="shared" si="0"/>
        <v>4.8135030256525324E-3</v>
      </c>
      <c r="P8">
        <f t="shared" si="0"/>
        <v>4.8135030256525324E-3</v>
      </c>
    </row>
    <row r="9" spans="1:17" x14ac:dyDescent="0.25">
      <c r="A9" t="s">
        <v>2529</v>
      </c>
      <c r="B9" s="6">
        <f>INDEX(LOGEST('1_a_számtani_közép'!B4:B37,,TRUE,TRUE),1,1)</f>
        <v>0.99613415622610801</v>
      </c>
      <c r="C9" s="8">
        <f>INDEX(LOGEST('1_a_számtani_közép'!B4:B37,,TRUE,TRUE),3,1)</f>
        <v>0.91093025353522916</v>
      </c>
      <c r="E9">
        <v>10</v>
      </c>
      <c r="G9">
        <f>INDEX(LOGEST('1_a_számtani_közép'!B$4:INDEX('1_a_számtani_közép'!B:B,E9+3),,TRUE,TRUE),1,1)</f>
        <v>0.9937965608732543</v>
      </c>
      <c r="H9">
        <f>INDEX(LOGEST('1_a_számtani_közép'!B$4:INDEX('1_a_számtani_közép'!B:B,E9+3),,TRUE,TRUE),3,1)</f>
        <v>0.77155019661132218</v>
      </c>
      <c r="J9">
        <f>INDEX(LOGEST(INDEX('1_a_számtani_közép'!B:B,E9+4):'1_a_számtani_közép'!B$47,,TRUE,TRUE),1,1)</f>
        <v>0.99748425841298394</v>
      </c>
      <c r="K9">
        <f>INDEX(LOGEST(INDEX('1_a_számtani_közép'!B:B,E9+4):'1_a_számtani_közép'!B$47,,TRUE,TRUE),3,1)</f>
        <v>0.78911632716374736</v>
      </c>
      <c r="M9">
        <f t="shared" si="0"/>
        <v>3.6876975397296397E-3</v>
      </c>
      <c r="N9">
        <f t="shared" si="0"/>
        <v>3.6876975397296397E-3</v>
      </c>
      <c r="O9">
        <f t="shared" si="0"/>
        <v>3.6876975397296397E-3</v>
      </c>
      <c r="P9">
        <f t="shared" si="0"/>
        <v>3.6876975397296397E-3</v>
      </c>
      <c r="Q9">
        <f t="shared" si="0"/>
        <v>3.6876975397296397E-3</v>
      </c>
    </row>
    <row r="10" spans="1:17" x14ac:dyDescent="0.25">
      <c r="A10" t="s">
        <v>2530</v>
      </c>
      <c r="B10" s="6">
        <f>INDEX(LOGEST('1_a_számtani_közép'!B38:B47,,TRUE,TRUE),1,1)</f>
        <v>1.0021755424316792</v>
      </c>
      <c r="C10" s="8">
        <f>INDEX(LOGEST('1_a_számtani_közép'!B38:B47,,TRUE,TRUE),3,1)</f>
        <v>0.42341849361840883</v>
      </c>
      <c r="E10">
        <v>11</v>
      </c>
      <c r="G10">
        <f>INDEX(LOGEST('1_a_számtani_közép'!B$4:INDEX('1_a_számtani_közép'!B:B,E10+3),,TRUE,TRUE),1,1)</f>
        <v>0.99456053981161929</v>
      </c>
      <c r="H10">
        <f>INDEX(LOGEST('1_a_számtani_közép'!B$4:INDEX('1_a_számtani_közép'!B:B,E10+3),,TRUE,TRUE),3,1)</f>
        <v>0.74150951016066968</v>
      </c>
      <c r="J10">
        <f>INDEX(LOGEST(INDEX('1_a_számtani_közép'!B:B,E10+4):'1_a_számtani_közép'!B$47,,TRUE,TRUE),1,1)</f>
        <v>0.99761905671994811</v>
      </c>
      <c r="K10">
        <f>INDEX(LOGEST(INDEX('1_a_számtani_közép'!B:B,E10+4):'1_a_számtani_közép'!B$47,,TRUE,TRUE),3,1)</f>
        <v>0.77586614844851765</v>
      </c>
      <c r="M10">
        <f t="shared" si="0"/>
        <v>3.0585169083288122E-3</v>
      </c>
      <c r="N10">
        <f t="shared" si="0"/>
        <v>3.0585169083288122E-3</v>
      </c>
      <c r="O10">
        <f t="shared" si="0"/>
        <v>3.0585169083288122E-3</v>
      </c>
      <c r="P10">
        <f t="shared" si="0"/>
        <v>3.0585169083288122E-3</v>
      </c>
      <c r="Q10">
        <f t="shared" si="0"/>
        <v>3.0585169083288122E-3</v>
      </c>
    </row>
    <row r="11" spans="1:17" x14ac:dyDescent="0.25">
      <c r="E11">
        <v>12</v>
      </c>
      <c r="G11">
        <f>INDEX(LOGEST('1_a_számtani_közép'!B$4:INDEX('1_a_számtani_közép'!B:B,E11+3),,TRUE,TRUE),1,1)</f>
        <v>0.99406427936714692</v>
      </c>
      <c r="H11">
        <f>INDEX(LOGEST('1_a_számtani_közép'!B$4:INDEX('1_a_számtani_közép'!B:B,E11+3),,TRUE,TRUE),3,1)</f>
        <v>0.80095792369787622</v>
      </c>
      <c r="J11">
        <f>INDEX(LOGEST(INDEX('1_a_számtani_közép'!B:B,E11+4):'1_a_számtani_közép'!B$47,,TRUE,TRUE),1,1)</f>
        <v>0.99761439079685554</v>
      </c>
      <c r="K11">
        <f>INDEX(LOGEST(INDEX('1_a_számtani_közép'!B:B,E11+4):'1_a_számtani_közép'!B$47,,TRUE,TRUE),3,1)</f>
        <v>0.76013526016585353</v>
      </c>
      <c r="M11">
        <f t="shared" si="0"/>
        <v>3.5501114297086245E-3</v>
      </c>
      <c r="N11">
        <f t="shared" si="0"/>
        <v>3.5501114297086245E-3</v>
      </c>
      <c r="O11">
        <f t="shared" si="0"/>
        <v>3.5501114297086245E-3</v>
      </c>
      <c r="P11">
        <f t="shared" si="0"/>
        <v>3.5501114297086245E-3</v>
      </c>
      <c r="Q11">
        <f t="shared" si="0"/>
        <v>3.5501114297086245E-3</v>
      </c>
    </row>
    <row r="12" spans="1:17" x14ac:dyDescent="0.25">
      <c r="E12">
        <v>13</v>
      </c>
      <c r="G12">
        <f>INDEX(LOGEST('1_a_számtani_közép'!B$4:INDEX('1_a_számtani_közép'!B:B,E12+3),,TRUE,TRUE),1,1)</f>
        <v>0.99391713677677551</v>
      </c>
      <c r="H12">
        <f>INDEX(LOGEST('1_a_számtani_közép'!B$4:INDEX('1_a_számtani_közép'!B:B,E12+3),,TRUE,TRUE),3,1)</f>
        <v>0.84171344402974646</v>
      </c>
      <c r="J12">
        <f>INDEX(LOGEST(INDEX('1_a_számtani_közép'!B:B,E12+4):'1_a_számtani_közép'!B$47,,TRUE,TRUE),1,1)</f>
        <v>0.99761580858180354</v>
      </c>
      <c r="K12">
        <f>INDEX(LOGEST(INDEX('1_a_számtani_közép'!B:B,E12+4):'1_a_számtani_közép'!B$47,,TRUE,TRUE),3,1)</f>
        <v>0.74210378377081365</v>
      </c>
      <c r="M12">
        <f t="shared" si="0"/>
        <v>3.6986718050280309E-3</v>
      </c>
      <c r="N12">
        <f t="shared" si="0"/>
        <v>3.6986718050280309E-3</v>
      </c>
      <c r="O12">
        <f t="shared" si="0"/>
        <v>3.6986718050280309E-3</v>
      </c>
      <c r="P12">
        <f t="shared" si="0"/>
        <v>3.6986718050280309E-3</v>
      </c>
      <c r="Q12">
        <f t="shared" si="0"/>
        <v>3.6986718050280309E-3</v>
      </c>
    </row>
    <row r="13" spans="1:17" x14ac:dyDescent="0.25">
      <c r="E13">
        <v>14</v>
      </c>
      <c r="G13">
        <f>INDEX(LOGEST('1_a_számtani_közép'!B$4:INDEX('1_a_számtani_közép'!B:B,E13+3),,TRUE,TRUE),1,1)</f>
        <v>0.99416557822414742</v>
      </c>
      <c r="H13">
        <f>INDEX(LOGEST('1_a_számtani_közép'!B$4:INDEX('1_a_számtani_közép'!B:B,E13+3),,TRUE,TRUE),3,1)</f>
        <v>0.85406910886573895</v>
      </c>
      <c r="J13">
        <f>INDEX(LOGEST(INDEX('1_a_számtani_közép'!B:B,E13+4):'1_a_számtani_közép'!B$47,,TRUE,TRUE),1,1)</f>
        <v>0.99767456649460018</v>
      </c>
      <c r="K13">
        <f>INDEX(LOGEST(INDEX('1_a_számtani_közép'!B:B,E13+4):'1_a_számtani_közép'!B$47,,TRUE,TRUE),3,1)</f>
        <v>0.7161827355621696</v>
      </c>
      <c r="M13">
        <f t="shared" si="0"/>
        <v>3.508988270452762E-3</v>
      </c>
      <c r="N13">
        <f t="shared" si="0"/>
        <v>3.508988270452762E-3</v>
      </c>
      <c r="O13">
        <f t="shared" si="0"/>
        <v>3.508988270452762E-3</v>
      </c>
      <c r="P13">
        <f t="shared" si="0"/>
        <v>3.508988270452762E-3</v>
      </c>
      <c r="Q13">
        <f t="shared" si="0"/>
        <v>3.508988270452762E-3</v>
      </c>
    </row>
    <row r="14" spans="1:17" x14ac:dyDescent="0.25">
      <c r="E14">
        <v>15</v>
      </c>
      <c r="G14">
        <f>INDEX(LOGEST('1_a_számtani_közép'!B$4:INDEX('1_a_számtani_közép'!B:B,E14+3),,TRUE,TRUE),1,1)</f>
        <v>0.99442164394184629</v>
      </c>
      <c r="H14">
        <f>INDEX(LOGEST('1_a_számtani_közép'!B$4:INDEX('1_a_számtani_közép'!B:B,E14+3),,TRUE,TRUE),3,1)</f>
        <v>0.86125994419716412</v>
      </c>
      <c r="J14">
        <f>INDEX(LOGEST(INDEX('1_a_számtani_közép'!B:B,E14+4):'1_a_számtani_közép'!B$47,,TRUE,TRUE),1,1)</f>
        <v>0.99774841743796405</v>
      </c>
      <c r="K14">
        <f>INDEX(LOGEST(INDEX('1_a_számtani_közép'!B:B,E14+4):'1_a_számtani_közép'!B$47,,TRUE,TRUE),3,1)</f>
        <v>0.68639020890808244</v>
      </c>
      <c r="M14">
        <f t="shared" si="0"/>
        <v>3.3267734961177631E-3</v>
      </c>
      <c r="N14">
        <f t="shared" si="0"/>
        <v>3.3267734961177631E-3</v>
      </c>
      <c r="O14">
        <f t="shared" si="0"/>
        <v>3.3267734961177631E-3</v>
      </c>
      <c r="P14">
        <f t="shared" si="0"/>
        <v>3.3267734961177631E-3</v>
      </c>
      <c r="Q14">
        <f t="shared" si="0"/>
        <v>3.3267734961177631E-3</v>
      </c>
    </row>
    <row r="15" spans="1:17" x14ac:dyDescent="0.25">
      <c r="E15">
        <v>16</v>
      </c>
      <c r="G15">
        <f>INDEX(LOGEST('1_a_számtani_közép'!B$4:INDEX('1_a_számtani_közép'!B:B,E15+3),,TRUE,TRUE),1,1)</f>
        <v>0.99451963399452237</v>
      </c>
      <c r="H15">
        <f>INDEX(LOGEST('1_a_számtani_közép'!B$4:INDEX('1_a_számtani_közép'!B:B,E15+3),,TRUE,TRUE),3,1)</f>
        <v>0.87799213659578068</v>
      </c>
      <c r="J15">
        <f>INDEX(LOGEST(INDEX('1_a_számtani_közép'!B:B,E15+4):'1_a_számtani_közép'!B$47,,TRUE,TRUE),1,1)</f>
        <v>0.99778633506063019</v>
      </c>
      <c r="K15">
        <f>INDEX(LOGEST(INDEX('1_a_számtani_közép'!B:B,E15+4):'1_a_számtani_közép'!B$47,,TRUE,TRUE),3,1)</f>
        <v>0.65690794219352378</v>
      </c>
      <c r="M15">
        <f t="shared" si="0"/>
        <v>3.2667010661078244E-3</v>
      </c>
      <c r="N15">
        <f t="shared" si="0"/>
        <v>3.2667010661078244E-3</v>
      </c>
      <c r="O15">
        <f t="shared" si="0"/>
        <v>3.2667010661078244E-3</v>
      </c>
      <c r="P15">
        <f t="shared" si="0"/>
        <v>3.2667010661078244E-3</v>
      </c>
      <c r="Q15">
        <f t="shared" si="0"/>
        <v>3.2667010661078244E-3</v>
      </c>
    </row>
    <row r="16" spans="1:17" x14ac:dyDescent="0.25">
      <c r="E16">
        <v>17</v>
      </c>
      <c r="G16">
        <f>INDEX(LOGEST('1_a_számtani_közép'!B$4:INDEX('1_a_számtani_közép'!B:B,E16+3),,TRUE,TRUE),1,1)</f>
        <v>0.99470737057926351</v>
      </c>
      <c r="H16">
        <f>INDEX(LOGEST('1_a_számtani_közép'!B$4:INDEX('1_a_számtani_közép'!B:B,E16+3),,TRUE,TRUE),3,1)</f>
        <v>0.88455484719372068</v>
      </c>
      <c r="J16">
        <f>INDEX(LOGEST(INDEX('1_a_számtani_közép'!B:B,E16+4):'1_a_számtani_közép'!B$47,,TRUE,TRUE),1,1)</f>
        <v>0.99785804807856537</v>
      </c>
      <c r="K16">
        <f>INDEX(LOGEST(INDEX('1_a_számtani_közép'!B:B,E16+4):'1_a_számtani_közép'!B$47,,TRUE,TRUE),3,1)</f>
        <v>0.62058130477695161</v>
      </c>
      <c r="M16">
        <f t="shared" si="0"/>
        <v>3.1506774993018682E-3</v>
      </c>
      <c r="N16">
        <f t="shared" si="0"/>
        <v>3.1506774993018682E-3</v>
      </c>
      <c r="O16">
        <f t="shared" si="0"/>
        <v>3.1506774993018682E-3</v>
      </c>
      <c r="P16">
        <f t="shared" si="0"/>
        <v>3.1506774993018682E-3</v>
      </c>
      <c r="Q16">
        <f t="shared" si="0"/>
        <v>3.1506774993018682E-3</v>
      </c>
    </row>
    <row r="17" spans="5:17" x14ac:dyDescent="0.25">
      <c r="E17">
        <v>18</v>
      </c>
      <c r="G17">
        <f>INDEX(LOGEST('1_a_számtani_közép'!B$4:INDEX('1_a_számtani_közép'!B:B,E17+3),,TRUE,TRUE),1,1)</f>
        <v>0.99494217387417638</v>
      </c>
      <c r="H17">
        <f>INDEX(LOGEST('1_a_számtani_közép'!B$4:INDEX('1_a_számtani_közép'!B:B,E17+3),,TRUE,TRUE),3,1)</f>
        <v>0.88344684515601835</v>
      </c>
      <c r="J17">
        <f>INDEX(LOGEST(INDEX('1_a_számtani_közép'!B:B,E17+4):'1_a_számtani_közép'!B$47,,TRUE,TRUE),1,1)</f>
        <v>0.99797288992444044</v>
      </c>
      <c r="K17">
        <f>INDEX(LOGEST(INDEX('1_a_számtani_közép'!B:B,E17+4):'1_a_számtani_közép'!B$47,,TRUE,TRUE),3,1)</f>
        <v>0.57649768052679096</v>
      </c>
      <c r="M17">
        <f t="shared" si="0"/>
        <v>3.0307160502640595E-3</v>
      </c>
      <c r="N17">
        <f t="shared" si="0"/>
        <v>3.0307160502640595E-3</v>
      </c>
      <c r="O17">
        <f t="shared" si="0"/>
        <v>3.0307160502640595E-3</v>
      </c>
      <c r="P17">
        <f t="shared" si="0"/>
        <v>3.0307160502640595E-3</v>
      </c>
      <c r="Q17">
        <f t="shared" si="0"/>
        <v>3.0307160502640595E-3</v>
      </c>
    </row>
    <row r="18" spans="5:17" x14ac:dyDescent="0.25">
      <c r="E18">
        <v>19</v>
      </c>
      <c r="G18">
        <f>INDEX(LOGEST('1_a_számtani_közép'!B$4:INDEX('1_a_számtani_közép'!B:B,E18+3),,TRUE,TRUE),1,1)</f>
        <v>0.99482054485199078</v>
      </c>
      <c r="H18">
        <f>INDEX(LOGEST('1_a_számtani_közép'!B$4:INDEX('1_a_számtani_közép'!B:B,E18+3),,TRUE,TRUE),3,1)</f>
        <v>0.90084954317727339</v>
      </c>
      <c r="J18">
        <f>INDEX(LOGEST(INDEX('1_a_számtani_közép'!B:B,E18+4):'1_a_számtani_közép'!B$47,,TRUE,TRUE),1,1)</f>
        <v>0.99790319604876632</v>
      </c>
      <c r="K18">
        <f>INDEX(LOGEST(INDEX('1_a_számtani_közép'!B:B,E18+4):'1_a_számtani_közép'!B$47,,TRUE,TRUE),3,1)</f>
        <v>0.56740928936870416</v>
      </c>
      <c r="M18">
        <f t="shared" si="0"/>
        <v>3.0826511967755321E-3</v>
      </c>
      <c r="N18">
        <f t="shared" si="0"/>
        <v>3.0826511967755321E-3</v>
      </c>
      <c r="O18">
        <f t="shared" si="0"/>
        <v>3.0826511967755321E-3</v>
      </c>
      <c r="P18">
        <f t="shared" si="0"/>
        <v>3.0826511967755321E-3</v>
      </c>
      <c r="Q18">
        <f t="shared" si="0"/>
        <v>3.0826511967755321E-3</v>
      </c>
    </row>
    <row r="19" spans="5:17" x14ac:dyDescent="0.25">
      <c r="E19">
        <v>20</v>
      </c>
      <c r="G19">
        <f>INDEX(LOGEST('1_a_számtani_közép'!B$4:INDEX('1_a_számtani_közép'!B:B,E19+3),,TRUE,TRUE),1,1)</f>
        <v>0.99490795421825884</v>
      </c>
      <c r="H19">
        <f>INDEX(LOGEST('1_a_számtani_közép'!B$4:INDEX('1_a_számtani_közép'!B:B,E19+3),,TRUE,TRUE),3,1)</f>
        <v>0.90959334605291375</v>
      </c>
      <c r="J19">
        <f>INDEX(LOGEST(INDEX('1_a_számtani_közép'!B:B,E19+4):'1_a_számtani_közép'!B$47,,TRUE,TRUE),1,1)</f>
        <v>0.99791534771051327</v>
      </c>
      <c r="K19">
        <f>INDEX(LOGEST(INDEX('1_a_számtani_közép'!B:B,E19+4):'1_a_számtani_közép'!B$47,,TRUE,TRUE),3,1)</f>
        <v>0.53429319838141098</v>
      </c>
      <c r="M19">
        <f t="shared" si="0"/>
        <v>3.0073934922544288E-3</v>
      </c>
      <c r="N19">
        <f t="shared" si="0"/>
        <v>3.0073934922544288E-3</v>
      </c>
      <c r="O19">
        <f t="shared" si="0"/>
        <v>3.0073934922544288E-3</v>
      </c>
      <c r="P19">
        <f t="shared" si="0"/>
        <v>3.0073934922544288E-3</v>
      </c>
      <c r="Q19">
        <f t="shared" si="0"/>
        <v>3.0073934922544288E-3</v>
      </c>
    </row>
    <row r="20" spans="5:17" x14ac:dyDescent="0.25">
      <c r="E20">
        <v>21</v>
      </c>
      <c r="G20">
        <f>INDEX(LOGEST('1_a_számtani_közép'!B$4:INDEX('1_a_számtani_közép'!B:B,E20+3),,TRUE,TRUE),1,1)</f>
        <v>0.99520461020771367</v>
      </c>
      <c r="H20">
        <f>INDEX(LOGEST('1_a_számtani_közép'!B$4:INDEX('1_a_számtani_közép'!B:B,E20+3),,TRUE,TRUE),3,1)</f>
        <v>0.89191868473092961</v>
      </c>
      <c r="J20">
        <f>INDEX(LOGEST(INDEX('1_a_számtani_közép'!B:B,E20+4):'1_a_számtani_közép'!B$47,,TRUE,TRUE),1,1)</f>
        <v>0.99810763936384861</v>
      </c>
      <c r="K20">
        <f>INDEX(LOGEST(INDEX('1_a_számtani_közép'!B:B,E20+4):'1_a_számtani_közép'!B$47,,TRUE,TRUE),3,1)</f>
        <v>0.472585315801686</v>
      </c>
      <c r="M20">
        <f t="shared" si="0"/>
        <v>2.9030291561349397E-3</v>
      </c>
      <c r="N20">
        <f t="shared" si="0"/>
        <v>2.9030291561349397E-3</v>
      </c>
      <c r="O20">
        <f t="shared" si="0"/>
        <v>2.9030291561349397E-3</v>
      </c>
      <c r="P20">
        <f t="shared" si="0"/>
        <v>2.9030291561349397E-3</v>
      </c>
      <c r="Q20">
        <f t="shared" si="0"/>
        <v>2.9030291561349397E-3</v>
      </c>
    </row>
    <row r="21" spans="5:17" x14ac:dyDescent="0.25">
      <c r="E21">
        <v>22</v>
      </c>
      <c r="G21">
        <f>INDEX(LOGEST('1_a_számtani_közép'!B$4:INDEX('1_a_számtani_közép'!B:B,E21+3),,TRUE,TRUE),1,1)</f>
        <v>0.99528882909166116</v>
      </c>
      <c r="H21">
        <f>INDEX(LOGEST('1_a_számtani_közép'!B$4:INDEX('1_a_számtani_közép'!B:B,E21+3),,TRUE,TRUE),3,1)</f>
        <v>0.89982796259305931</v>
      </c>
      <c r="J21">
        <f>INDEX(LOGEST(INDEX('1_a_számtani_közép'!B:B,E21+4):'1_a_számtani_közép'!B$47,,TRUE,TRUE),1,1)</f>
        <v>0.99816739189766357</v>
      </c>
      <c r="K21">
        <f>INDEX(LOGEST(INDEX('1_a_számtani_közép'!B:B,E21+4):'1_a_számtani_közép'!B$47,,TRUE,TRUE),3,1)</f>
        <v>0.42525313741252518</v>
      </c>
      <c r="M21">
        <f t="shared" si="0"/>
        <v>2.8785628060024049E-3</v>
      </c>
      <c r="N21">
        <f t="shared" si="0"/>
        <v>2.8785628060024049E-3</v>
      </c>
      <c r="O21">
        <f t="shared" si="0"/>
        <v>2.8785628060024049E-3</v>
      </c>
      <c r="P21">
        <f t="shared" si="0"/>
        <v>2.8785628060024049E-3</v>
      </c>
      <c r="Q21">
        <f t="shared" si="0"/>
        <v>2.8785628060024049E-3</v>
      </c>
    </row>
    <row r="22" spans="5:17" x14ac:dyDescent="0.25">
      <c r="E22">
        <v>23</v>
      </c>
      <c r="G22">
        <f>INDEX(LOGEST('1_a_számtani_közép'!B$4:INDEX('1_a_számtani_közép'!B:B,E22+3),,TRUE,TRUE),1,1)</f>
        <v>0.99529934518592</v>
      </c>
      <c r="H22">
        <f>INDEX(LOGEST('1_a_számtani_közép'!B$4:INDEX('1_a_számtani_közép'!B:B,E22+3),,TRUE,TRUE),3,1)</f>
        <v>0.91084581489007432</v>
      </c>
      <c r="J22">
        <f>INDEX(LOGEST(INDEX('1_a_számtani_közép'!B:B,E22+4):'1_a_számtani_közép'!B$47,,TRUE,TRUE),1,1)</f>
        <v>0.998134139986526</v>
      </c>
      <c r="K22">
        <f>INDEX(LOGEST(INDEX('1_a_számtani_közép'!B:B,E22+4):'1_a_számtani_közép'!B$47,,TRUE,TRUE),3,1)</f>
        <v>0.40050015811471812</v>
      </c>
      <c r="M22">
        <f t="shared" si="0"/>
        <v>2.8347948006059998E-3</v>
      </c>
      <c r="N22">
        <f t="shared" si="0"/>
        <v>2.8347948006059998E-3</v>
      </c>
      <c r="O22">
        <f t="shared" si="0"/>
        <v>2.8347948006059998E-3</v>
      </c>
      <c r="P22">
        <f t="shared" si="0"/>
        <v>2.8347948006059998E-3</v>
      </c>
      <c r="Q22">
        <f t="shared" si="0"/>
        <v>2.8347948006059998E-3</v>
      </c>
    </row>
    <row r="23" spans="5:17" x14ac:dyDescent="0.25">
      <c r="E23">
        <v>24</v>
      </c>
      <c r="G23">
        <f>INDEX(LOGEST('1_a_számtani_közép'!B$4:INDEX('1_a_számtani_közép'!B:B,E23+3),,TRUE,TRUE),1,1)</f>
        <v>0.99546511602292853</v>
      </c>
      <c r="H23">
        <f>INDEX(LOGEST('1_a_számtani_közép'!B$4:INDEX('1_a_számtani_közép'!B:B,E23+3),,TRUE,TRUE),3,1)</f>
        <v>0.90710508234271314</v>
      </c>
      <c r="J23">
        <f>INDEX(LOGEST(INDEX('1_a_számtani_közép'!B:B,E23+4):'1_a_számtani_közép'!B$47,,TRUE,TRUE),1,1)</f>
        <v>0.9982946977153786</v>
      </c>
      <c r="K23">
        <f>INDEX(LOGEST(INDEX('1_a_számtani_közép'!B:B,E23+4):'1_a_számtani_közép'!B$47,,TRUE,TRUE),3,1)</f>
        <v>0.33220712428858923</v>
      </c>
      <c r="M23">
        <f t="shared" si="0"/>
        <v>2.8295816924500672E-3</v>
      </c>
      <c r="N23">
        <f t="shared" si="0"/>
        <v>2.8295816924500672E-3</v>
      </c>
      <c r="O23">
        <f t="shared" si="0"/>
        <v>2.8295816924500672E-3</v>
      </c>
      <c r="P23">
        <f t="shared" si="0"/>
        <v>2.8295816924500672E-3</v>
      </c>
      <c r="Q23">
        <f t="shared" si="0"/>
        <v>2.8295816924500672E-3</v>
      </c>
    </row>
    <row r="24" spans="5:17" x14ac:dyDescent="0.25">
      <c r="E24">
        <v>25</v>
      </c>
      <c r="G24">
        <f>INDEX(LOGEST('1_a_számtani_közép'!B$4:INDEX('1_a_számtani_közép'!B:B,E24+3),,TRUE,TRUE),1,1)</f>
        <v>0.99544900761256561</v>
      </c>
      <c r="H24">
        <f>INDEX(LOGEST('1_a_számtani_közép'!B$4:INDEX('1_a_számtani_közép'!B:B,E24+3),,TRUE,TRUE),3,1)</f>
        <v>0.91739192762692812</v>
      </c>
      <c r="J24">
        <f>INDEX(LOGEST(INDEX('1_a_számtani_közép'!B:B,E24+4):'1_a_számtani_közép'!B$47,,TRUE,TRUE),1,1)</f>
        <v>0.99818521907398994</v>
      </c>
      <c r="K24">
        <f>INDEX(LOGEST(INDEX('1_a_számtani_közép'!B:B,E24+4):'1_a_számtani_közép'!B$47,,TRUE,TRUE),3,1)</f>
        <v>0.32840347137923886</v>
      </c>
      <c r="M24">
        <f t="shared" si="0"/>
        <v>2.7362114614243316E-3</v>
      </c>
      <c r="N24">
        <f t="shared" si="0"/>
        <v>2.7362114614243316E-3</v>
      </c>
      <c r="O24">
        <f t="shared" si="0"/>
        <v>2.7362114614243316E-3</v>
      </c>
      <c r="P24">
        <f t="shared" si="0"/>
        <v>2.7362114614243316E-3</v>
      </c>
      <c r="Q24">
        <f t="shared" si="0"/>
        <v>2.7362114614243316E-3</v>
      </c>
    </row>
    <row r="25" spans="5:17" x14ac:dyDescent="0.25">
      <c r="E25">
        <v>26</v>
      </c>
      <c r="G25">
        <f>INDEX(LOGEST('1_a_számtani_közép'!B$4:INDEX('1_a_számtani_közép'!B:B,E25+3),,TRUE,TRUE),1,1)</f>
        <v>0.9956919051916</v>
      </c>
      <c r="H25">
        <f>INDEX(LOGEST('1_a_számtani_közép'!B$4:INDEX('1_a_számtani_közép'!B:B,E25+3),,TRUE,TRUE),3,1)</f>
        <v>0.89694876527261802</v>
      </c>
      <c r="J25">
        <f>INDEX(LOGEST(INDEX('1_a_számtani_közép'!B:B,E25+4):'1_a_számtani_közép'!B$47,,TRUE,TRUE),1,1)</f>
        <v>0.99856914854727896</v>
      </c>
      <c r="K25">
        <f>INDEX(LOGEST(INDEX('1_a_számtani_közép'!B:B,E25+4):'1_a_számtani_közép'!B$47,,TRUE,TRUE),3,1)</f>
        <v>0.22774350316325118</v>
      </c>
      <c r="M25">
        <f t="shared" si="0"/>
        <v>2.8772433556789601E-3</v>
      </c>
      <c r="N25">
        <f t="shared" si="0"/>
        <v>2.8772433556789601E-3</v>
      </c>
      <c r="O25">
        <f t="shared" si="0"/>
        <v>2.8772433556789601E-3</v>
      </c>
      <c r="P25">
        <f t="shared" si="0"/>
        <v>2.8772433556789601E-3</v>
      </c>
      <c r="Q25">
        <f t="shared" si="0"/>
        <v>2.8772433556789601E-3</v>
      </c>
    </row>
    <row r="26" spans="5:17" x14ac:dyDescent="0.25">
      <c r="E26">
        <v>27</v>
      </c>
      <c r="G26">
        <f>INDEX(LOGEST('1_a_számtani_közép'!B$4:INDEX('1_a_számtani_közép'!B:B,E26+3),,TRUE,TRUE),1,1)</f>
        <v>0.99575785287884133</v>
      </c>
      <c r="H26">
        <f>INDEX(LOGEST('1_a_számtani_közép'!B$4:INDEX('1_a_számtani_közép'!B:B,E26+3),,TRUE,TRUE),3,1)</f>
        <v>0.90266963585648041</v>
      </c>
      <c r="J26">
        <f>INDEX(LOGEST(INDEX('1_a_számtani_közép'!B:B,E26+4):'1_a_számtani_közép'!B$47,,TRUE,TRUE),1,1)</f>
        <v>0.99868847266982375</v>
      </c>
      <c r="K26">
        <f>INDEX(LOGEST(INDEX('1_a_számtani_közép'!B:B,E26+4):'1_a_számtani_közép'!B$47,,TRUE,TRUE),3,1)</f>
        <v>0.17419144720867927</v>
      </c>
      <c r="M26">
        <f t="shared" si="0"/>
        <v>2.9306197909824139E-3</v>
      </c>
      <c r="N26">
        <f t="shared" si="0"/>
        <v>2.9306197909824139E-3</v>
      </c>
      <c r="O26">
        <f t="shared" si="0"/>
        <v>2.9306197909824139E-3</v>
      </c>
      <c r="P26">
        <f t="shared" si="0"/>
        <v>2.9306197909824139E-3</v>
      </c>
      <c r="Q26">
        <f t="shared" si="0"/>
        <v>2.9306197909824139E-3</v>
      </c>
    </row>
    <row r="27" spans="5:17" x14ac:dyDescent="0.25">
      <c r="E27">
        <v>28</v>
      </c>
      <c r="G27">
        <f>INDEX(LOGEST('1_a_számtani_közép'!B$4:INDEX('1_a_számtani_közép'!B:B,E27+3),,TRUE,TRUE),1,1)</f>
        <v>0.99588766956506702</v>
      </c>
      <c r="H27">
        <f>INDEX(LOGEST('1_a_számtani_közép'!B$4:INDEX('1_a_számtani_közép'!B:B,E27+3),,TRUE,TRUE),3,1)</f>
        <v>0.89963892141232571</v>
      </c>
      <c r="J27">
        <f>INDEX(LOGEST(INDEX('1_a_számtani_közép'!B:B,E27+4):'1_a_számtani_közép'!B$47,,TRUE,TRUE),1,1)</f>
        <v>0.99904654782331848</v>
      </c>
      <c r="K27">
        <f>INDEX(LOGEST(INDEX('1_a_számtani_közép'!B:B,E27+4):'1_a_számtani_közép'!B$47,,TRUE,TRUE),3,1)</f>
        <v>9.1567445234975273E-2</v>
      </c>
      <c r="M27">
        <f t="shared" si="0"/>
        <v>3.1588782582514519E-3</v>
      </c>
      <c r="N27">
        <f t="shared" si="0"/>
        <v>3.1588782582514519E-3</v>
      </c>
      <c r="O27">
        <f t="shared" si="0"/>
        <v>3.1588782582514519E-3</v>
      </c>
      <c r="P27">
        <f t="shared" si="0"/>
        <v>3.1588782582514519E-3</v>
      </c>
      <c r="Q27">
        <f t="shared" si="0"/>
        <v>3.1588782582514519E-3</v>
      </c>
    </row>
    <row r="28" spans="5:17" x14ac:dyDescent="0.25">
      <c r="E28">
        <v>29</v>
      </c>
      <c r="G28">
        <f>INDEX(LOGEST('1_a_számtani_közép'!B$4:INDEX('1_a_számtani_közép'!B:B,E28+3),,TRUE,TRUE),1,1)</f>
        <v>0.99606690848589141</v>
      </c>
      <c r="H28">
        <f>INDEX(LOGEST('1_a_számtani_közép'!B$4:INDEX('1_a_számtani_közép'!B:B,E28+3),,TRUE,TRUE),3,1)</f>
        <v>0.8860934906890775</v>
      </c>
      <c r="J28">
        <f>INDEX(LOGEST(INDEX('1_a_számtani_közép'!B:B,E28+4):'1_a_számtani_közép'!B$47,,TRUE,TRUE),1,1)</f>
        <v>0.99978777225113502</v>
      </c>
      <c r="K28">
        <f>INDEX(LOGEST(INDEX('1_a_számtani_közép'!B:B,E28+4):'1_a_számtani_közép'!B$47,,TRUE,TRUE),3,1)</f>
        <v>5.7098244061794404E-3</v>
      </c>
      <c r="M28">
        <f t="shared" si="0"/>
        <v>3.7208637652436094E-3</v>
      </c>
      <c r="N28">
        <f t="shared" si="0"/>
        <v>3.7208637652436094E-3</v>
      </c>
      <c r="O28">
        <f t="shared" si="0"/>
        <v>3.7208637652436094E-3</v>
      </c>
      <c r="P28">
        <f t="shared" si="0"/>
        <v>3.7208637652436094E-3</v>
      </c>
      <c r="Q28">
        <f t="shared" si="0"/>
        <v>3.7208637652436094E-3</v>
      </c>
    </row>
    <row r="29" spans="5:17" x14ac:dyDescent="0.25">
      <c r="E29">
        <v>30</v>
      </c>
      <c r="G29">
        <f>INDEX(LOGEST('1_a_számtani_közép'!B$4:INDEX('1_a_számtani_közép'!B:B,E29+3),,TRUE,TRUE),1,1)</f>
        <v>0.99622088752095461</v>
      </c>
      <c r="H29">
        <f>INDEX(LOGEST('1_a_számtani_közép'!B$4:INDEX('1_a_számtani_közép'!B:B,E29+3),,TRUE,TRUE),3,1)</f>
        <v>0.87616426379937407</v>
      </c>
      <c r="J29">
        <f>INDEX(LOGEST(INDEX('1_a_számtani_közép'!B:B,E29+4):'1_a_számtani_közép'!B$47,,TRUE,TRUE),1,1)</f>
        <v>1.0008158953964756</v>
      </c>
      <c r="K29">
        <f>INDEX(LOGEST(INDEX('1_a_számtani_közép'!B:B,E29+4):'1_a_számtani_közép'!B$47,,TRUE,TRUE),3,1)</f>
        <v>0.14193457356193365</v>
      </c>
      <c r="M29">
        <f t="shared" si="0"/>
        <v>4.5950078755210289E-3</v>
      </c>
      <c r="N29">
        <f t="shared" si="0"/>
        <v>4.5950078755210289E-3</v>
      </c>
      <c r="O29">
        <f t="shared" si="0"/>
        <v>4.5950078755210289E-3</v>
      </c>
      <c r="P29">
        <f t="shared" si="0"/>
        <v>4.5950078755210289E-3</v>
      </c>
      <c r="Q29">
        <f t="shared" si="0"/>
        <v>4.5950078755210289E-3</v>
      </c>
    </row>
    <row r="30" spans="5:17" x14ac:dyDescent="0.25">
      <c r="E30">
        <v>31</v>
      </c>
      <c r="G30">
        <f>INDEX(LOGEST('1_a_számtani_közép'!B$4:INDEX('1_a_számtani_közép'!B:B,E30+3),,TRUE,TRUE),1,1)</f>
        <v>0.99620199982682289</v>
      </c>
      <c r="H30">
        <f>INDEX(LOGEST('1_a_számtani_közép'!B$4:INDEX('1_a_számtani_közép'!B:B,E30+3),,TRUE,TRUE),3,1)</f>
        <v>0.88726832584454074</v>
      </c>
      <c r="J30">
        <f>INDEX(LOGEST(INDEX('1_a_számtani_közép'!B:B,E30+4):'1_a_számtani_közép'!B$47,,TRUE,TRUE),1,1)</f>
        <v>1.0012955120496712</v>
      </c>
      <c r="K30">
        <f>INDEX(LOGEST(INDEX('1_a_számtani_közép'!B:B,E30+4):'1_a_számtani_közép'!B$47,,TRUE,TRUE),3,1)</f>
        <v>0.30175106958689468</v>
      </c>
      <c r="M30">
        <f t="shared" si="0"/>
        <v>5.0935122228482621E-3</v>
      </c>
      <c r="N30">
        <f t="shared" si="0"/>
        <v>5.0935122228482621E-3</v>
      </c>
      <c r="O30">
        <f t="shared" si="0"/>
        <v>5.0935122228482621E-3</v>
      </c>
      <c r="P30">
        <f t="shared" si="0"/>
        <v>5.0935122228482621E-3</v>
      </c>
      <c r="Q30">
        <f t="shared" si="0"/>
        <v>5.0935122228482621E-3</v>
      </c>
    </row>
    <row r="31" spans="5:17" x14ac:dyDescent="0.25">
      <c r="E31">
        <v>32</v>
      </c>
      <c r="G31">
        <f>INDEX(LOGEST('1_a_számtani_közép'!B$4:INDEX('1_a_számtani_közép'!B:B,E31+3),,TRUE,TRUE),1,1)</f>
        <v>0.9961127546472871</v>
      </c>
      <c r="H31">
        <f>INDEX(LOGEST('1_a_számtani_közép'!B$4:INDEX('1_a_számtani_közép'!B:B,E31+3),,TRUE,TRUE),3,1)</f>
        <v>0.89642462844037363</v>
      </c>
      <c r="J31">
        <f>INDEX(LOGEST(INDEX('1_a_számtani_közép'!B:B,E31+4):'1_a_számtani_közép'!B$47,,TRUE,TRUE),1,1)</f>
        <v>1.0012340874362948</v>
      </c>
      <c r="K31">
        <f>INDEX(LOGEST(INDEX('1_a_számtani_közép'!B:B,E31+4):'1_a_számtani_közép'!B$47,,TRUE,TRUE),3,1)</f>
        <v>0.23619435698144067</v>
      </c>
      <c r="M31">
        <f t="shared" si="0"/>
        <v>5.1213327890077265E-3</v>
      </c>
      <c r="N31">
        <f t="shared" si="0"/>
        <v>5.1213327890077265E-3</v>
      </c>
      <c r="O31">
        <f t="shared" si="0"/>
        <v>5.1213327890077265E-3</v>
      </c>
      <c r="P31">
        <f t="shared" si="0"/>
        <v>5.1213327890077265E-3</v>
      </c>
      <c r="Q31">
        <f t="shared" si="0"/>
        <v>5.1213327890077265E-3</v>
      </c>
    </row>
    <row r="32" spans="5:17" x14ac:dyDescent="0.25">
      <c r="E32">
        <v>33</v>
      </c>
      <c r="G32">
        <f>INDEX(LOGEST('1_a_számtani_közép'!B$4:INDEX('1_a_számtani_közép'!B:B,E32+3),,TRUE,TRUE),1,1)</f>
        <v>0.99611090882804898</v>
      </c>
      <c r="H32">
        <f>INDEX(LOGEST('1_a_számtani_közép'!B$4:INDEX('1_a_számtani_közép'!B:B,E32+3),,TRUE,TRUE),3,1)</f>
        <v>0.90477269815960648</v>
      </c>
      <c r="J32">
        <f>INDEX(LOGEST(INDEX('1_a_számtani_közép'!B:B,E32+4):'1_a_számtani_közép'!B$47,,TRUE,TRUE),1,1)</f>
        <v>1.0015919109135953</v>
      </c>
      <c r="K32">
        <f>INDEX(LOGEST(INDEX('1_a_számtani_közép'!B:B,E32+4):'1_a_számtani_közép'!B$47,,TRUE,TRUE),3,1)</f>
        <v>0.30223475604305849</v>
      </c>
      <c r="M32">
        <f t="shared" si="0"/>
        <v>5.4810020855463604E-3</v>
      </c>
      <c r="N32">
        <f t="shared" si="0"/>
        <v>5.4810020855463604E-3</v>
      </c>
      <c r="O32">
        <f t="shared" si="0"/>
        <v>5.4810020855463604E-3</v>
      </c>
      <c r="P32">
        <f t="shared" si="0"/>
        <v>5.4810020855463604E-3</v>
      </c>
      <c r="Q32">
        <f t="shared" si="0"/>
        <v>5.4810020855463604E-3</v>
      </c>
    </row>
    <row r="33" spans="5:17" x14ac:dyDescent="0.25">
      <c r="E33" s="14">
        <v>34</v>
      </c>
      <c r="G33" s="14">
        <f>INDEX(LOGEST('1_a_számtani_közép'!B$4:INDEX('1_a_számtani_közép'!B:B,E33+3),,TRUE,TRUE),1,1)</f>
        <v>0.99613415622610801</v>
      </c>
      <c r="H33" s="14">
        <f>INDEX(LOGEST('1_a_számtani_közép'!B$4:INDEX('1_a_számtani_közép'!B:B,E33+3),,TRUE,TRUE),3,1)</f>
        <v>0.91093025353522916</v>
      </c>
      <c r="J33" s="14">
        <f>INDEX(LOGEST(INDEX('1_a_számtani_közép'!B:B,E33+4):'1_a_számtani_közép'!B$47,,TRUE,TRUE),1,1)</f>
        <v>1.0021755424316792</v>
      </c>
      <c r="K33" s="14">
        <f>INDEX(LOGEST(INDEX('1_a_számtani_közép'!B:B,E33+4):'1_a_számtani_közép'!B$47,,TRUE,TRUE),3,1)</f>
        <v>0.42341849361840883</v>
      </c>
      <c r="M33">
        <f t="shared" si="0"/>
        <v>6.0413862055711531E-3</v>
      </c>
      <c r="N33">
        <f t="shared" si="0"/>
        <v>6.0413862055711531E-3</v>
      </c>
      <c r="O33">
        <f t="shared" si="0"/>
        <v>6.0413862055711531E-3</v>
      </c>
      <c r="P33">
        <f t="shared" si="0"/>
        <v>6.0413862055711531E-3</v>
      </c>
      <c r="Q33">
        <f t="shared" si="0"/>
        <v>6.0413862055711531E-3</v>
      </c>
    </row>
    <row r="34" spans="5:17" x14ac:dyDescent="0.25">
      <c r="E34">
        <v>35</v>
      </c>
      <c r="G34">
        <f>INDEX(LOGEST('1_a_számtani_közép'!B$4:INDEX('1_a_számtani_közép'!B:B,E34+3),,TRUE,TRUE),1,1)</f>
        <v>0.99614033640189159</v>
      </c>
      <c r="H34">
        <f>INDEX(LOGEST('1_a_számtani_közép'!B$4:INDEX('1_a_számtani_közép'!B:B,E34+3),,TRUE,TRUE),3,1)</f>
        <v>0.91747598621758453</v>
      </c>
      <c r="J34">
        <f>INDEX(LOGEST(INDEX('1_a_számtani_közép'!B:B,E34+4):'1_a_számtani_közép'!B$47,,TRUE,TRUE),1,1)</f>
        <v>1.0025067024459036</v>
      </c>
      <c r="K34">
        <f>INDEX(LOGEST(INDEX('1_a_számtani_közép'!B:B,E34+4):'1_a_számtani_közép'!B$47,,TRUE,TRUE),3,1)</f>
        <v>0.42608519094287245</v>
      </c>
      <c r="M34">
        <f t="shared" si="0"/>
        <v>6.3663660440119729E-3</v>
      </c>
      <c r="N34">
        <f t="shared" si="0"/>
        <v>6.3663660440119729E-3</v>
      </c>
      <c r="O34">
        <f t="shared" si="0"/>
        <v>6.3663660440119729E-3</v>
      </c>
      <c r="P34">
        <f t="shared" si="0"/>
        <v>6.3663660440119729E-3</v>
      </c>
    </row>
    <row r="35" spans="5:17" x14ac:dyDescent="0.25">
      <c r="E35">
        <v>36</v>
      </c>
      <c r="G35">
        <f>INDEX(LOGEST('1_a_számtani_közép'!B$4:INDEX('1_a_számtani_közép'!B:B,E35+3),,TRUE,TRUE),1,1)</f>
        <v>0.99616105988720582</v>
      </c>
      <c r="H35">
        <f>INDEX(LOGEST('1_a_számtani_közép'!B$4:INDEX('1_a_számtani_közép'!B:B,E35+3),,TRUE,TRUE),3,1)</f>
        <v>0.92260977702834002</v>
      </c>
      <c r="J35">
        <f>INDEX(LOGEST(INDEX('1_a_számtani_közép'!B:B,E35+4):'1_a_számtani_közép'!B$47,,TRUE,TRUE),1,1)</f>
        <v>1.0028445260258032</v>
      </c>
      <c r="K35">
        <f>INDEX(LOGEST(INDEX('1_a_számtani_közép'!B:B,E35+4):'1_a_számtani_közép'!B$47,,TRUE,TRUE),3,1)</f>
        <v>0.40851189430944579</v>
      </c>
      <c r="M35">
        <f t="shared" si="0"/>
        <v>6.6834661385973826E-3</v>
      </c>
      <c r="N35">
        <f t="shared" si="0"/>
        <v>6.6834661385973826E-3</v>
      </c>
      <c r="O35">
        <f t="shared" si="0"/>
        <v>6.6834661385973826E-3</v>
      </c>
      <c r="P35">
        <f t="shared" si="0"/>
        <v>6.6834661385973826E-3</v>
      </c>
    </row>
    <row r="36" spans="5:17" x14ac:dyDescent="0.25">
      <c r="E36">
        <v>37</v>
      </c>
      <c r="G36">
        <f>INDEX(LOGEST('1_a_számtani_közép'!B$4:INDEX('1_a_számtani_közép'!B:B,E36+3),,TRUE,TRUE),1,1)</f>
        <v>0.99618547442957928</v>
      </c>
      <c r="H36">
        <f>INDEX(LOGEST('1_a_számtani_közép'!B$4:INDEX('1_a_számtani_közép'!B:B,E36+3),,TRUE,TRUE),3,1)</f>
        <v>0.92701306669640138</v>
      </c>
      <c r="J36">
        <f>INDEX(LOGEST(INDEX('1_a_számtani_közép'!B:B,E36+4):'1_a_számtani_közép'!B$47,,TRUE,TRUE),1,1)</f>
        <v>1.0028422472862388</v>
      </c>
      <c r="K36">
        <f>INDEX(LOGEST(INDEX('1_a_számtani_közép'!B:B,E36+4):'1_a_számtani_közép'!B$47,,TRUE,TRUE),3,1)</f>
        <v>0.31492682884713946</v>
      </c>
      <c r="M36">
        <f t="shared" si="0"/>
        <v>6.6567728566595541E-3</v>
      </c>
      <c r="N36">
        <f t="shared" si="0"/>
        <v>6.6567728566595541E-3</v>
      </c>
      <c r="O36">
        <f t="shared" si="0"/>
        <v>6.6567728566595541E-3</v>
      </c>
    </row>
    <row r="37" spans="5:17" x14ac:dyDescent="0.25">
      <c r="E37">
        <v>38</v>
      </c>
      <c r="G37">
        <f>INDEX(LOGEST('1_a_számtani_közép'!B$4:INDEX('1_a_számtani_közép'!B:B,E37+3),,TRUE,TRUE),1,1)</f>
        <v>0.99621383185014523</v>
      </c>
      <c r="H37">
        <f>INDEX(LOGEST('1_a_számtani_közép'!B$4:INDEX('1_a_számtani_közép'!B:B,E37+3),,TRUE,TRUE),3,1)</f>
        <v>0.93071081356345187</v>
      </c>
      <c r="J37">
        <f>INDEX(LOGEST(INDEX('1_a_számtani_közép'!B:B,E37+4):'1_a_számtani_közép'!B$47,,TRUE,TRUE),1,1)</f>
        <v>1.0018793698424713</v>
      </c>
      <c r="K37">
        <f>INDEX(LOGEST(INDEX('1_a_számtani_közép'!B:B,E37+4):'1_a_számtani_közép'!B$47,,TRUE,TRUE),3,1)</f>
        <v>0.12113915755761231</v>
      </c>
      <c r="M37">
        <f t="shared" si="0"/>
        <v>5.6655379923260529E-3</v>
      </c>
      <c r="N37">
        <f t="shared" si="0"/>
        <v>5.6655379923260529E-3</v>
      </c>
      <c r="O37">
        <f t="shared" si="0"/>
        <v>5.6655379923260529E-3</v>
      </c>
    </row>
    <row r="38" spans="5:17" x14ac:dyDescent="0.25">
      <c r="E38">
        <v>39</v>
      </c>
      <c r="G38">
        <f>INDEX(LOGEST('1_a_számtani_közép'!B$4:INDEX('1_a_számtani_közép'!B:B,E38+3),,TRUE,TRUE),1,1)</f>
        <v>0.99627828581057554</v>
      </c>
      <c r="H38">
        <f>INDEX(LOGEST('1_a_számtani_közép'!B$4:INDEX('1_a_számtani_közép'!B:B,E38+3),,TRUE,TRUE),3,1)</f>
        <v>0.93024323842201662</v>
      </c>
      <c r="J38">
        <f>INDEX(LOGEST(INDEX('1_a_számtani_közép'!B:B,E38+4):'1_a_számtani_közép'!B$47,,TRUE,TRUE),1,1)</f>
        <v>1.0006373576220402</v>
      </c>
      <c r="K38">
        <f>INDEX(LOGEST(INDEX('1_a_számtani_közép'!B:B,E38+4):'1_a_számtani_közép'!B$47,,TRUE,TRUE),3,1)</f>
        <v>9.7647021571849492E-3</v>
      </c>
      <c r="M38">
        <f t="shared" si="0"/>
        <v>4.3590718114646654E-3</v>
      </c>
      <c r="N38">
        <f t="shared" si="0"/>
        <v>4.3590718114646654E-3</v>
      </c>
    </row>
    <row r="39" spans="5:17" x14ac:dyDescent="0.25">
      <c r="E39">
        <v>40</v>
      </c>
      <c r="G39">
        <f>INDEX(LOGEST('1_a_számtani_közép'!B$4:INDEX('1_a_számtani_közép'!B:B,E39+3),,TRUE,TRUE),1,1)</f>
        <v>0.99635349400562256</v>
      </c>
      <c r="H39">
        <f>INDEX(LOGEST('1_a_számtani_közép'!B$4:INDEX('1_a_számtani_közép'!B:B,E39+3),,TRUE,TRUE),3,1)</f>
        <v>0.92780651786171142</v>
      </c>
      <c r="J39">
        <f>INDEX(LOGEST(INDEX('1_a_számtani_közép'!B:B,E39+4):'1_a_számtani_közép'!B$47,,TRUE,TRUE),1,1)</f>
        <v>0.99685377708087208</v>
      </c>
      <c r="K39">
        <f>INDEX(LOGEST(INDEX('1_a_számtani_közép'!B:B,E39+4):'1_a_számtani_közép'!B$47,,TRUE,TRUE),3,1)</f>
        <v>0.15621800266100502</v>
      </c>
      <c r="M39">
        <f t="shared" si="0"/>
        <v>5.0028307524951909E-4</v>
      </c>
      <c r="N39">
        <f t="shared" si="0"/>
        <v>5.0028307524951909E-4</v>
      </c>
    </row>
    <row r="40" spans="5:17" x14ac:dyDescent="0.25">
      <c r="E40">
        <v>41</v>
      </c>
      <c r="G40">
        <f>INDEX(LOGEST('1_a_számtani_közép'!B$4:INDEX('1_a_számtani_közép'!B:B,E40+3),,TRUE,TRUE),1,1)</f>
        <v>0.99646584471172017</v>
      </c>
      <c r="H40">
        <f>INDEX(LOGEST('1_a_számtani_közép'!B$4:INDEX('1_a_számtani_közép'!B:B,E40+3),,TRUE,TRUE),3,1)</f>
        <v>0.91733486533107078</v>
      </c>
      <c r="J40">
        <f>INDEX(LOGEST(INDEX('1_a_számtani_közép'!B:B,E40+4):'1_a_számtani_közép'!B$47,,TRUE,TRUE),1,1)</f>
        <v>0.99116016994009692</v>
      </c>
      <c r="K40">
        <f>INDEX(LOGEST(INDEX('1_a_számtani_közép'!B:B,E40+4):'1_a_számtani_közép'!B$47,,TRUE,TRUE),3,1)</f>
        <v>0.49821309557020782</v>
      </c>
      <c r="M40">
        <f t="shared" si="0"/>
        <v>-5.3056747716232477E-3</v>
      </c>
    </row>
    <row r="41" spans="5:17" x14ac:dyDescent="0.25">
      <c r="E41">
        <v>42</v>
      </c>
      <c r="G41">
        <f>INDEX(LOGEST('1_a_számtani_közép'!B$4:INDEX('1_a_számtani_közép'!B:B,E41+3),,TRUE,TRUE),1,1)</f>
        <v>0.99662547613962449</v>
      </c>
      <c r="H41">
        <f>INDEX(LOGEST('1_a_számtani_közép'!B$4:INDEX('1_a_számtani_közép'!B:B,E41+3),,TRUE,TRUE),3,1)</f>
        <v>0.89134255231078008</v>
      </c>
      <c r="J41">
        <f>INDEX(LOGEST(INDEX('1_a_számtani_közép'!B:B,E41+4):'1_a_számtani_közép'!B$47,,TRUE,TRUE),1,1)</f>
        <v>1.0065765684324712</v>
      </c>
      <c r="K41">
        <f>INDEX(LOGEST(INDEX('1_a_számtani_közép'!B:B,E41+4):'1_a_számtani_közép'!B$47,,TRUE,TRUE),3,1)</f>
        <v>1</v>
      </c>
      <c r="M41">
        <f t="shared" si="0"/>
        <v>9.9510922928467416E-3</v>
      </c>
    </row>
  </sheetData>
  <conditionalFormatting sqref="C1:C4">
    <cfRule type="colorScale" priority="7">
      <colorScale>
        <cfvo type="num" val="0"/>
        <cfvo type="percent" val="50"/>
        <cfvo type="num" val="1"/>
        <color rgb="FFF8696B"/>
        <color rgb="FFFFEB84"/>
        <color rgb="FF63BE7B"/>
      </colorScale>
    </cfRule>
  </conditionalFormatting>
  <conditionalFormatting sqref="B1:B4">
    <cfRule type="colorScale" priority="6">
      <colorScale>
        <cfvo type="min"/>
        <cfvo type="num" val="1"/>
        <cfvo type="max"/>
        <color rgb="FF63BE7B"/>
        <color rgb="FFFFEB84"/>
        <color rgb="FFF8696B"/>
      </colorScale>
    </cfRule>
  </conditionalFormatting>
  <conditionalFormatting sqref="M1:M41">
    <cfRule type="colorScale" priority="5">
      <colorScale>
        <cfvo type="min"/>
        <cfvo type="max"/>
        <color rgb="FFFF7128"/>
        <color rgb="FF63BE7B"/>
      </colorScale>
    </cfRule>
  </conditionalFormatting>
  <conditionalFormatting sqref="N3:N39">
    <cfRule type="colorScale" priority="4">
      <colorScale>
        <cfvo type="min"/>
        <cfvo type="max"/>
        <color rgb="FFFF7128"/>
        <color rgb="FF63BE7B"/>
      </colorScale>
    </cfRule>
  </conditionalFormatting>
  <conditionalFormatting sqref="O5:O37">
    <cfRule type="colorScale" priority="3">
      <colorScale>
        <cfvo type="min"/>
        <cfvo type="max"/>
        <color rgb="FFFF7128"/>
        <color rgb="FF63BE7B"/>
      </colorScale>
    </cfRule>
  </conditionalFormatting>
  <conditionalFormatting sqref="P7:P35">
    <cfRule type="colorScale" priority="2">
      <colorScale>
        <cfvo type="min"/>
        <cfvo type="max"/>
        <color rgb="FFFF7128"/>
        <color rgb="FF63BE7B"/>
      </colorScale>
    </cfRule>
  </conditionalFormatting>
  <conditionalFormatting sqref="Q9:Q33">
    <cfRule type="colorScale" priority="1">
      <colorScale>
        <cfvo type="min"/>
        <cfvo type="max"/>
        <color rgb="FFFF7128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96BA-356C-4410-A581-455DD93F17E9}">
  <sheetPr>
    <tabColor rgb="FF63BE7B"/>
  </sheetPr>
  <dimension ref="A1:BC677"/>
  <sheetViews>
    <sheetView topLeftCell="F1" workbookViewId="0">
      <selection activeCell="BB2" sqref="BB2"/>
    </sheetView>
  </sheetViews>
  <sheetFormatPr defaultRowHeight="15" x14ac:dyDescent="0.25"/>
  <cols>
    <col min="1" max="2" width="8.5703125" customWidth="1"/>
    <col min="3" max="46" width="4.28515625" customWidth="1"/>
    <col min="48" max="48" width="9.7109375" customWidth="1"/>
    <col min="49" max="49" width="9.5703125" bestFit="1" customWidth="1"/>
    <col min="50" max="50" width="15.28515625" customWidth="1"/>
    <col min="51" max="51" width="11.5703125" customWidth="1"/>
    <col min="52" max="52" width="11.85546875" customWidth="1"/>
    <col min="53" max="53" width="12.85546875" customWidth="1"/>
    <col min="54" max="54" width="13.5703125" customWidth="1"/>
    <col min="55" max="55" width="11.140625" customWidth="1"/>
  </cols>
  <sheetData>
    <row r="1" spans="1:55" x14ac:dyDescent="0.25">
      <c r="A1" t="s">
        <v>0</v>
      </c>
      <c r="B1" t="s">
        <v>1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2383</v>
      </c>
      <c r="AV1" t="s">
        <v>2395</v>
      </c>
      <c r="AW1" t="s">
        <v>30</v>
      </c>
      <c r="AX1" t="s">
        <v>31</v>
      </c>
      <c r="AY1" t="s">
        <v>2396</v>
      </c>
      <c r="AZ1" t="s">
        <v>2397</v>
      </c>
      <c r="BA1" t="s">
        <v>34</v>
      </c>
      <c r="BB1" t="s">
        <v>2393</v>
      </c>
      <c r="BC1" t="s">
        <v>2386</v>
      </c>
    </row>
    <row r="2" spans="1:55" x14ac:dyDescent="0.25">
      <c r="A2">
        <v>1</v>
      </c>
      <c r="B2">
        <v>4780</v>
      </c>
      <c r="C2">
        <v>154</v>
      </c>
      <c r="D2">
        <v>162</v>
      </c>
      <c r="E2">
        <v>153</v>
      </c>
      <c r="F2">
        <v>144</v>
      </c>
      <c r="G2">
        <v>140</v>
      </c>
      <c r="H2">
        <v>154</v>
      </c>
      <c r="I2">
        <v>162</v>
      </c>
      <c r="J2">
        <v>154</v>
      </c>
      <c r="K2">
        <v>152</v>
      </c>
      <c r="L2">
        <v>153</v>
      </c>
      <c r="M2">
        <v>139</v>
      </c>
      <c r="N2">
        <v>154</v>
      </c>
      <c r="O2">
        <v>146</v>
      </c>
      <c r="P2">
        <v>156</v>
      </c>
      <c r="Q2">
        <v>149</v>
      </c>
      <c r="R2">
        <v>152</v>
      </c>
      <c r="S2">
        <v>161</v>
      </c>
      <c r="T2">
        <v>158</v>
      </c>
      <c r="U2">
        <v>141</v>
      </c>
      <c r="V2">
        <v>160</v>
      </c>
      <c r="W2">
        <v>150</v>
      </c>
      <c r="X2">
        <v>164</v>
      </c>
      <c r="Y2">
        <v>156</v>
      </c>
      <c r="Z2">
        <v>156</v>
      </c>
      <c r="AA2">
        <v>162</v>
      </c>
      <c r="AB2">
        <v>144</v>
      </c>
      <c r="AC2">
        <v>165</v>
      </c>
      <c r="AD2">
        <v>154</v>
      </c>
      <c r="AE2">
        <v>150</v>
      </c>
      <c r="AF2">
        <v>162</v>
      </c>
      <c r="AG2">
        <v>156</v>
      </c>
      <c r="AH2">
        <v>149</v>
      </c>
      <c r="AI2">
        <v>140</v>
      </c>
      <c r="AJ2">
        <v>153</v>
      </c>
      <c r="AK2">
        <v>164</v>
      </c>
      <c r="AL2">
        <v>160</v>
      </c>
      <c r="AM2">
        <v>154</v>
      </c>
      <c r="AN2">
        <v>165</v>
      </c>
      <c r="AO2">
        <v>156</v>
      </c>
      <c r="AP2">
        <v>154</v>
      </c>
      <c r="AQ2">
        <v>157</v>
      </c>
      <c r="AR2">
        <v>146</v>
      </c>
      <c r="AS2">
        <v>165</v>
      </c>
      <c r="AT2">
        <v>152</v>
      </c>
      <c r="AU2" s="8">
        <f>AVERAGE(C2:AT2)</f>
        <v>154.04545454545453</v>
      </c>
      <c r="AV2">
        <f t="shared" ref="AV2" si="0">MEDIAN(C2:AT2)</f>
        <v>154</v>
      </c>
      <c r="AW2" s="8">
        <f t="shared" ref="AW2" si="1">_xlfn.STDEV.S(C2:AT2)</f>
        <v>7.1461635355591744</v>
      </c>
      <c r="AX2" s="6">
        <f t="shared" ref="AX2" si="2">AW2/AU2</f>
        <v>4.6389966887666521E-2</v>
      </c>
      <c r="AY2">
        <f t="shared" ref="AY2" si="3">MIN(C2:AT2)</f>
        <v>139</v>
      </c>
      <c r="AZ2">
        <f t="shared" ref="AZ2" si="4">MAX(C2:AT2)</f>
        <v>165</v>
      </c>
      <c r="BA2">
        <f t="shared" ref="BA2" si="5">AZ2-AY2</f>
        <v>26</v>
      </c>
      <c r="BB2" s="7">
        <f t="shared" ref="BB2" si="6">INDEX(LOGEST(C2:AT2,,TRUE,TRUE),1,1)</f>
        <v>1.0007660380053243</v>
      </c>
      <c r="BC2" s="8">
        <f t="shared" ref="BC2" si="7">INDEX(LOGEST(C2:AT2,,TRUE,TRUE),3,1)</f>
        <v>4.4001519460196065E-2</v>
      </c>
    </row>
    <row r="3" spans="1:55" x14ac:dyDescent="0.25">
      <c r="A3">
        <v>2</v>
      </c>
      <c r="B3">
        <v>5209</v>
      </c>
      <c r="C3">
        <v>136</v>
      </c>
      <c r="D3">
        <v>139</v>
      </c>
      <c r="E3">
        <v>155</v>
      </c>
      <c r="F3">
        <v>137</v>
      </c>
      <c r="G3">
        <v>143</v>
      </c>
      <c r="H3">
        <v>147</v>
      </c>
      <c r="I3">
        <v>146</v>
      </c>
      <c r="J3">
        <v>152</v>
      </c>
      <c r="K3">
        <v>146</v>
      </c>
      <c r="L3">
        <v>138</v>
      </c>
      <c r="M3">
        <v>149</v>
      </c>
      <c r="N3">
        <v>146</v>
      </c>
      <c r="O3">
        <v>140</v>
      </c>
      <c r="P3">
        <v>146</v>
      </c>
      <c r="Q3">
        <v>147</v>
      </c>
      <c r="R3">
        <v>156</v>
      </c>
      <c r="S3">
        <v>139</v>
      </c>
      <c r="T3">
        <v>144</v>
      </c>
      <c r="U3">
        <v>161</v>
      </c>
      <c r="V3">
        <v>154</v>
      </c>
      <c r="W3">
        <v>147</v>
      </c>
      <c r="X3">
        <v>152</v>
      </c>
      <c r="Y3">
        <v>139</v>
      </c>
      <c r="Z3">
        <v>148</v>
      </c>
      <c r="AA3">
        <v>151</v>
      </c>
      <c r="AB3">
        <v>153</v>
      </c>
      <c r="AC3">
        <v>153</v>
      </c>
      <c r="AD3">
        <v>146</v>
      </c>
      <c r="AE3">
        <v>147</v>
      </c>
      <c r="AF3">
        <v>146</v>
      </c>
      <c r="AG3">
        <v>146</v>
      </c>
      <c r="AH3">
        <v>138</v>
      </c>
      <c r="AI3">
        <v>134</v>
      </c>
      <c r="AJ3">
        <v>118</v>
      </c>
      <c r="AK3">
        <v>118</v>
      </c>
      <c r="AL3">
        <v>129</v>
      </c>
      <c r="AM3">
        <v>112</v>
      </c>
      <c r="AN3">
        <v>117</v>
      </c>
      <c r="AO3">
        <v>124</v>
      </c>
      <c r="AP3">
        <v>125</v>
      </c>
      <c r="AQ3">
        <v>124</v>
      </c>
      <c r="AR3">
        <v>124</v>
      </c>
      <c r="AS3">
        <v>116</v>
      </c>
      <c r="AT3">
        <v>123</v>
      </c>
      <c r="AU3" s="8">
        <f t="shared" ref="AU3:AU66" si="8">AVERAGE(C3:AT3)</f>
        <v>139.79545454545453</v>
      </c>
      <c r="AV3">
        <f t="shared" ref="AV3:AV66" si="9">MEDIAN(C3:AT3)</f>
        <v>145</v>
      </c>
      <c r="AW3" s="8">
        <f t="shared" ref="AW3:AW66" si="10">_xlfn.STDEV.S(C3:AT3)</f>
        <v>12.587516047803071</v>
      </c>
      <c r="AX3" s="6">
        <f t="shared" ref="AX3:AX66" si="11">AW3/AU3</f>
        <v>9.0042384344551321E-2</v>
      </c>
      <c r="AY3">
        <f t="shared" ref="AY3:AY66" si="12">MIN(C3:AT3)</f>
        <v>112</v>
      </c>
      <c r="AZ3">
        <f t="shared" ref="AZ3:AZ66" si="13">MAX(C3:AT3)</f>
        <v>161</v>
      </c>
      <c r="BA3">
        <f t="shared" ref="BA3:BA66" si="14">AZ3-AY3</f>
        <v>49</v>
      </c>
      <c r="BB3" s="7">
        <f t="shared" ref="BB3:BB66" si="15">INDEX(LOGEST(C3:AT3,,TRUE,TRUE),1,1)</f>
        <v>0.99541707539465296</v>
      </c>
      <c r="BC3" s="8">
        <f t="shared" ref="BC3:BC66" si="16">INDEX(LOGEST(C3:AT3,,TRUE,TRUE),3,1)</f>
        <v>0.39976626608662369</v>
      </c>
    </row>
    <row r="4" spans="1:55" x14ac:dyDescent="0.25">
      <c r="A4">
        <v>3</v>
      </c>
      <c r="B4">
        <v>5258</v>
      </c>
      <c r="C4">
        <v>174</v>
      </c>
      <c r="D4">
        <v>181</v>
      </c>
      <c r="E4">
        <v>174</v>
      </c>
      <c r="F4">
        <v>174</v>
      </c>
      <c r="G4">
        <v>175</v>
      </c>
      <c r="H4">
        <v>174</v>
      </c>
      <c r="I4">
        <v>174</v>
      </c>
      <c r="J4">
        <v>174</v>
      </c>
      <c r="K4">
        <v>174</v>
      </c>
      <c r="L4">
        <v>176</v>
      </c>
      <c r="M4">
        <v>174</v>
      </c>
      <c r="N4">
        <v>164</v>
      </c>
      <c r="O4">
        <v>164</v>
      </c>
      <c r="P4">
        <v>175</v>
      </c>
      <c r="Q4">
        <v>175</v>
      </c>
      <c r="R4">
        <v>175</v>
      </c>
      <c r="S4">
        <v>174</v>
      </c>
      <c r="T4">
        <v>175</v>
      </c>
      <c r="U4">
        <v>173</v>
      </c>
      <c r="V4">
        <v>174</v>
      </c>
      <c r="W4">
        <v>172</v>
      </c>
      <c r="X4">
        <v>174</v>
      </c>
      <c r="Y4">
        <v>173</v>
      </c>
      <c r="Z4">
        <v>180</v>
      </c>
      <c r="AA4">
        <v>174</v>
      </c>
      <c r="AB4">
        <v>173</v>
      </c>
      <c r="AC4">
        <v>168</v>
      </c>
      <c r="AD4">
        <v>173</v>
      </c>
      <c r="AE4">
        <v>173</v>
      </c>
      <c r="AF4">
        <v>130</v>
      </c>
      <c r="AG4">
        <v>129</v>
      </c>
      <c r="AH4">
        <v>129</v>
      </c>
      <c r="AI4">
        <v>130</v>
      </c>
      <c r="AJ4">
        <v>129</v>
      </c>
      <c r="AK4">
        <v>129</v>
      </c>
      <c r="AL4">
        <v>130</v>
      </c>
      <c r="AM4">
        <v>135</v>
      </c>
      <c r="AN4">
        <v>129</v>
      </c>
      <c r="AO4">
        <v>130</v>
      </c>
      <c r="AP4">
        <v>135</v>
      </c>
      <c r="AQ4">
        <v>124</v>
      </c>
      <c r="AR4">
        <v>134</v>
      </c>
      <c r="AS4">
        <v>129</v>
      </c>
      <c r="AT4">
        <v>2</v>
      </c>
      <c r="AU4" s="8">
        <f t="shared" si="8"/>
        <v>155.84090909090909</v>
      </c>
      <c r="AV4">
        <f t="shared" si="9"/>
        <v>173</v>
      </c>
      <c r="AW4" s="8">
        <f t="shared" si="10"/>
        <v>31.419844996744537</v>
      </c>
      <c r="AX4" s="6">
        <f t="shared" si="11"/>
        <v>0.2016148723722852</v>
      </c>
      <c r="AY4">
        <f t="shared" si="12"/>
        <v>2</v>
      </c>
      <c r="AZ4">
        <f t="shared" si="13"/>
        <v>181</v>
      </c>
      <c r="BA4">
        <f t="shared" si="14"/>
        <v>179</v>
      </c>
      <c r="BB4" s="7">
        <f t="shared" si="15"/>
        <v>0.97866397175232733</v>
      </c>
      <c r="BC4" s="8">
        <f t="shared" si="16"/>
        <v>0.16960236937416789</v>
      </c>
    </row>
    <row r="5" spans="1:55" x14ac:dyDescent="0.25">
      <c r="A5">
        <v>4</v>
      </c>
      <c r="B5">
        <v>5338</v>
      </c>
      <c r="C5">
        <v>126</v>
      </c>
      <c r="D5">
        <v>123</v>
      </c>
      <c r="E5">
        <v>121</v>
      </c>
      <c r="F5">
        <v>110</v>
      </c>
      <c r="G5">
        <v>121</v>
      </c>
      <c r="H5">
        <v>127</v>
      </c>
      <c r="I5">
        <v>122</v>
      </c>
      <c r="J5">
        <v>124</v>
      </c>
      <c r="K5">
        <v>124</v>
      </c>
      <c r="L5">
        <v>126</v>
      </c>
      <c r="M5">
        <v>124</v>
      </c>
      <c r="N5">
        <v>120</v>
      </c>
      <c r="O5">
        <v>118</v>
      </c>
      <c r="P5">
        <v>119</v>
      </c>
      <c r="Q5">
        <v>123</v>
      </c>
      <c r="R5">
        <v>119</v>
      </c>
      <c r="S5">
        <v>121</v>
      </c>
      <c r="T5">
        <v>120</v>
      </c>
      <c r="U5">
        <v>117</v>
      </c>
      <c r="V5">
        <v>112</v>
      </c>
      <c r="W5">
        <v>115</v>
      </c>
      <c r="X5">
        <v>116</v>
      </c>
      <c r="Y5">
        <v>119</v>
      </c>
      <c r="Z5">
        <v>117</v>
      </c>
      <c r="AA5">
        <v>109</v>
      </c>
      <c r="AB5">
        <v>116</v>
      </c>
      <c r="AC5">
        <v>115</v>
      </c>
      <c r="AD5">
        <v>112</v>
      </c>
      <c r="AE5">
        <v>124</v>
      </c>
      <c r="AF5">
        <v>125</v>
      </c>
      <c r="AG5">
        <v>113</v>
      </c>
      <c r="AH5">
        <v>117</v>
      </c>
      <c r="AI5">
        <v>112</v>
      </c>
      <c r="AJ5">
        <v>118</v>
      </c>
      <c r="AK5">
        <v>114</v>
      </c>
      <c r="AL5">
        <v>118</v>
      </c>
      <c r="AM5">
        <v>114</v>
      </c>
      <c r="AN5">
        <v>116</v>
      </c>
      <c r="AO5">
        <v>107</v>
      </c>
      <c r="AP5">
        <v>167</v>
      </c>
      <c r="AQ5">
        <v>132</v>
      </c>
      <c r="AR5">
        <v>179</v>
      </c>
      <c r="AS5">
        <v>142</v>
      </c>
      <c r="AT5">
        <v>203</v>
      </c>
      <c r="AU5" s="8">
        <f t="shared" si="8"/>
        <v>123.56818181818181</v>
      </c>
      <c r="AV5">
        <f t="shared" si="9"/>
        <v>119</v>
      </c>
      <c r="AW5" s="8">
        <f t="shared" si="10"/>
        <v>17.865645514242999</v>
      </c>
      <c r="AX5" s="6">
        <f t="shared" si="11"/>
        <v>0.14458127692232703</v>
      </c>
      <c r="AY5">
        <f t="shared" si="12"/>
        <v>107</v>
      </c>
      <c r="AZ5">
        <f t="shared" si="13"/>
        <v>203</v>
      </c>
      <c r="BA5">
        <f t="shared" si="14"/>
        <v>96</v>
      </c>
      <c r="BB5" s="7">
        <f t="shared" si="15"/>
        <v>1.002963430840224</v>
      </c>
      <c r="BC5" s="8">
        <f t="shared" si="16"/>
        <v>9.6757859469584581E-2</v>
      </c>
    </row>
    <row r="6" spans="1:55" x14ac:dyDescent="0.25">
      <c r="A6">
        <v>5</v>
      </c>
      <c r="B6">
        <v>5518</v>
      </c>
      <c r="C6">
        <v>156</v>
      </c>
      <c r="D6">
        <v>167</v>
      </c>
      <c r="E6">
        <v>150</v>
      </c>
      <c r="F6">
        <v>155</v>
      </c>
      <c r="G6">
        <v>162</v>
      </c>
      <c r="H6">
        <v>159</v>
      </c>
      <c r="I6">
        <v>159</v>
      </c>
      <c r="J6">
        <v>159</v>
      </c>
      <c r="K6">
        <v>158</v>
      </c>
      <c r="L6">
        <v>159</v>
      </c>
      <c r="M6">
        <v>155</v>
      </c>
      <c r="N6">
        <v>147</v>
      </c>
      <c r="O6">
        <v>145</v>
      </c>
      <c r="P6">
        <v>141</v>
      </c>
      <c r="Q6">
        <v>138</v>
      </c>
      <c r="R6">
        <v>137</v>
      </c>
      <c r="S6">
        <v>139</v>
      </c>
      <c r="T6">
        <v>140</v>
      </c>
      <c r="U6">
        <v>139</v>
      </c>
      <c r="V6">
        <v>140</v>
      </c>
      <c r="W6">
        <v>141</v>
      </c>
      <c r="X6">
        <v>141</v>
      </c>
      <c r="Y6">
        <v>136</v>
      </c>
      <c r="Z6">
        <v>142</v>
      </c>
      <c r="AA6">
        <v>141</v>
      </c>
      <c r="AB6">
        <v>139</v>
      </c>
      <c r="AC6">
        <v>134</v>
      </c>
      <c r="AD6">
        <v>140</v>
      </c>
      <c r="AE6">
        <v>134</v>
      </c>
      <c r="AF6">
        <v>141</v>
      </c>
      <c r="AG6">
        <v>137</v>
      </c>
      <c r="AH6">
        <v>140</v>
      </c>
      <c r="AI6">
        <v>135</v>
      </c>
      <c r="AJ6">
        <v>131</v>
      </c>
      <c r="AK6">
        <v>135</v>
      </c>
      <c r="AL6">
        <v>135</v>
      </c>
      <c r="AM6">
        <v>135</v>
      </c>
      <c r="AN6">
        <v>134</v>
      </c>
      <c r="AO6">
        <v>134</v>
      </c>
      <c r="AP6">
        <v>131</v>
      </c>
      <c r="AQ6">
        <v>135</v>
      </c>
      <c r="AR6">
        <v>136</v>
      </c>
      <c r="AS6">
        <v>136</v>
      </c>
      <c r="AT6">
        <v>136</v>
      </c>
      <c r="AU6" s="8">
        <f t="shared" si="8"/>
        <v>142.81818181818181</v>
      </c>
      <c r="AV6">
        <f t="shared" si="9"/>
        <v>140</v>
      </c>
      <c r="AW6" s="8">
        <f t="shared" si="10"/>
        <v>9.69361508218282</v>
      </c>
      <c r="AX6" s="6">
        <f t="shared" si="11"/>
        <v>6.7873816616175059E-2</v>
      </c>
      <c r="AY6">
        <f t="shared" si="12"/>
        <v>131</v>
      </c>
      <c r="AZ6">
        <f t="shared" si="13"/>
        <v>167</v>
      </c>
      <c r="BA6">
        <f t="shared" si="14"/>
        <v>36</v>
      </c>
      <c r="BB6" s="7">
        <f t="shared" si="15"/>
        <v>0.99565495521380398</v>
      </c>
      <c r="BC6" s="8">
        <f t="shared" si="16"/>
        <v>0.71957214983770668</v>
      </c>
    </row>
    <row r="7" spans="1:55" x14ac:dyDescent="0.25">
      <c r="A7">
        <v>6</v>
      </c>
      <c r="B7">
        <v>5570</v>
      </c>
      <c r="C7">
        <v>230</v>
      </c>
      <c r="D7">
        <v>227</v>
      </c>
      <c r="E7">
        <v>243</v>
      </c>
      <c r="F7">
        <v>105</v>
      </c>
      <c r="G7">
        <v>195</v>
      </c>
      <c r="H7">
        <v>208</v>
      </c>
      <c r="I7">
        <v>139</v>
      </c>
      <c r="J7">
        <v>152</v>
      </c>
      <c r="K7">
        <v>143</v>
      </c>
      <c r="L7">
        <v>163</v>
      </c>
      <c r="M7">
        <v>158</v>
      </c>
      <c r="N7">
        <v>161</v>
      </c>
      <c r="O7">
        <v>161</v>
      </c>
      <c r="P7">
        <v>155</v>
      </c>
      <c r="Q7">
        <v>139</v>
      </c>
      <c r="R7">
        <v>140</v>
      </c>
      <c r="S7">
        <v>137</v>
      </c>
      <c r="T7">
        <v>149</v>
      </c>
      <c r="U7">
        <v>145</v>
      </c>
      <c r="V7">
        <v>161</v>
      </c>
      <c r="W7">
        <v>134</v>
      </c>
      <c r="X7">
        <v>159</v>
      </c>
      <c r="Y7">
        <v>151</v>
      </c>
      <c r="Z7">
        <v>160</v>
      </c>
      <c r="AA7">
        <v>74</v>
      </c>
      <c r="AB7">
        <v>158</v>
      </c>
      <c r="AC7">
        <v>158</v>
      </c>
      <c r="AD7">
        <v>72</v>
      </c>
      <c r="AE7">
        <v>144</v>
      </c>
      <c r="AF7">
        <v>144</v>
      </c>
      <c r="AG7">
        <v>55</v>
      </c>
      <c r="AH7">
        <v>66</v>
      </c>
      <c r="AI7">
        <v>67</v>
      </c>
      <c r="AJ7">
        <v>66</v>
      </c>
      <c r="AK7">
        <v>76</v>
      </c>
      <c r="AL7">
        <v>41</v>
      </c>
      <c r="AM7">
        <v>75</v>
      </c>
      <c r="AN7">
        <v>55</v>
      </c>
      <c r="AO7">
        <v>81</v>
      </c>
      <c r="AP7">
        <v>81</v>
      </c>
      <c r="AQ7">
        <v>76</v>
      </c>
      <c r="AR7">
        <v>152</v>
      </c>
      <c r="AS7">
        <v>148</v>
      </c>
      <c r="AT7">
        <v>147</v>
      </c>
      <c r="AU7" s="8">
        <f t="shared" si="8"/>
        <v>132.97727272727272</v>
      </c>
      <c r="AV7">
        <f t="shared" si="9"/>
        <v>144.5</v>
      </c>
      <c r="AW7" s="8">
        <f t="shared" si="10"/>
        <v>49.743289198604302</v>
      </c>
      <c r="AX7" s="6">
        <f t="shared" si="11"/>
        <v>0.37407361557658336</v>
      </c>
      <c r="AY7">
        <f t="shared" si="12"/>
        <v>41</v>
      </c>
      <c r="AZ7">
        <f t="shared" si="13"/>
        <v>243</v>
      </c>
      <c r="BA7">
        <f t="shared" si="14"/>
        <v>202</v>
      </c>
      <c r="BB7" s="7">
        <f t="shared" si="15"/>
        <v>0.97822160693008886</v>
      </c>
      <c r="BC7" s="8">
        <f t="shared" si="16"/>
        <v>0.4265058279609707</v>
      </c>
    </row>
    <row r="8" spans="1:55" x14ac:dyDescent="0.25">
      <c r="A8">
        <v>7</v>
      </c>
      <c r="B8">
        <v>5867</v>
      </c>
      <c r="C8">
        <v>202</v>
      </c>
      <c r="D8">
        <v>185</v>
      </c>
      <c r="E8">
        <v>78</v>
      </c>
      <c r="F8">
        <v>84</v>
      </c>
      <c r="G8">
        <v>97</v>
      </c>
      <c r="H8">
        <v>76</v>
      </c>
      <c r="I8">
        <v>89</v>
      </c>
      <c r="J8">
        <v>74</v>
      </c>
      <c r="K8">
        <v>72</v>
      </c>
      <c r="L8">
        <v>66</v>
      </c>
      <c r="M8">
        <v>66</v>
      </c>
      <c r="N8">
        <v>72</v>
      </c>
      <c r="O8">
        <v>60</v>
      </c>
      <c r="P8">
        <v>30</v>
      </c>
      <c r="Q8">
        <v>27</v>
      </c>
      <c r="R8">
        <v>28</v>
      </c>
      <c r="S8">
        <v>36</v>
      </c>
      <c r="T8">
        <v>29</v>
      </c>
      <c r="U8">
        <v>28</v>
      </c>
      <c r="V8">
        <v>29</v>
      </c>
      <c r="W8">
        <v>29</v>
      </c>
      <c r="X8">
        <v>31</v>
      </c>
      <c r="Y8">
        <v>25</v>
      </c>
      <c r="Z8">
        <v>25</v>
      </c>
      <c r="AA8">
        <v>45</v>
      </c>
      <c r="AB8">
        <v>29</v>
      </c>
      <c r="AC8">
        <v>23</v>
      </c>
      <c r="AD8">
        <v>33</v>
      </c>
      <c r="AE8">
        <v>23</v>
      </c>
      <c r="AF8">
        <v>22</v>
      </c>
      <c r="AG8">
        <v>34</v>
      </c>
      <c r="AH8">
        <v>44</v>
      </c>
      <c r="AI8">
        <v>36</v>
      </c>
      <c r="AJ8">
        <v>33</v>
      </c>
      <c r="AK8">
        <v>26</v>
      </c>
      <c r="AL8">
        <v>26</v>
      </c>
      <c r="AM8">
        <v>17</v>
      </c>
      <c r="AN8">
        <v>25</v>
      </c>
      <c r="AO8">
        <v>24</v>
      </c>
      <c r="AP8">
        <v>21</v>
      </c>
      <c r="AQ8">
        <v>18</v>
      </c>
      <c r="AR8">
        <v>21</v>
      </c>
      <c r="AS8">
        <v>20</v>
      </c>
      <c r="AT8">
        <v>23</v>
      </c>
      <c r="AU8" s="8">
        <f t="shared" si="8"/>
        <v>47.295454545454547</v>
      </c>
      <c r="AV8">
        <f t="shared" si="9"/>
        <v>29.5</v>
      </c>
      <c r="AW8" s="8">
        <f t="shared" si="10"/>
        <v>39.233101558863765</v>
      </c>
      <c r="AX8" s="6">
        <f t="shared" si="11"/>
        <v>0.82953218096588455</v>
      </c>
      <c r="AY8">
        <f t="shared" si="12"/>
        <v>17</v>
      </c>
      <c r="AZ8">
        <f t="shared" si="13"/>
        <v>202</v>
      </c>
      <c r="BA8">
        <f t="shared" si="14"/>
        <v>185</v>
      </c>
      <c r="BB8" s="7">
        <f t="shared" si="15"/>
        <v>0.96141478337815156</v>
      </c>
      <c r="BC8" s="8">
        <f t="shared" si="16"/>
        <v>0.69503471031865927</v>
      </c>
    </row>
    <row r="9" spans="1:55" x14ac:dyDescent="0.25">
      <c r="A9">
        <v>8</v>
      </c>
      <c r="B9">
        <v>5910</v>
      </c>
      <c r="C9">
        <v>163</v>
      </c>
      <c r="D9">
        <v>163</v>
      </c>
      <c r="E9">
        <v>163</v>
      </c>
      <c r="F9">
        <v>163</v>
      </c>
      <c r="G9">
        <v>163</v>
      </c>
      <c r="H9">
        <v>163</v>
      </c>
      <c r="I9">
        <v>163</v>
      </c>
      <c r="J9">
        <v>163</v>
      </c>
      <c r="K9">
        <v>163</v>
      </c>
      <c r="L9">
        <v>163</v>
      </c>
      <c r="M9">
        <v>163</v>
      </c>
      <c r="N9">
        <v>163</v>
      </c>
      <c r="O9">
        <v>163</v>
      </c>
      <c r="P9">
        <v>163</v>
      </c>
      <c r="Q9">
        <v>163</v>
      </c>
      <c r="R9">
        <v>162</v>
      </c>
      <c r="S9">
        <v>162</v>
      </c>
      <c r="T9">
        <v>162</v>
      </c>
      <c r="U9">
        <v>156</v>
      </c>
      <c r="V9">
        <v>162</v>
      </c>
      <c r="W9">
        <v>162</v>
      </c>
      <c r="X9">
        <v>162</v>
      </c>
      <c r="Y9">
        <v>162</v>
      </c>
      <c r="Z9">
        <v>162</v>
      </c>
      <c r="AA9">
        <v>162</v>
      </c>
      <c r="AB9">
        <v>162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 s="8">
        <f t="shared" si="8"/>
        <v>96.340909090909093</v>
      </c>
      <c r="AV9">
        <f t="shared" si="9"/>
        <v>162</v>
      </c>
      <c r="AW9" s="8">
        <f t="shared" si="10"/>
        <v>80.25249200849116</v>
      </c>
      <c r="AX9" s="6">
        <f t="shared" si="11"/>
        <v>0.8330053428576577</v>
      </c>
      <c r="AY9">
        <f t="shared" si="12"/>
        <v>1</v>
      </c>
      <c r="AZ9">
        <f t="shared" si="13"/>
        <v>163</v>
      </c>
      <c r="BA9">
        <f t="shared" si="14"/>
        <v>162</v>
      </c>
      <c r="BB9" s="7">
        <f t="shared" si="15"/>
        <v>0.84538434696134634</v>
      </c>
      <c r="BC9" s="8">
        <f t="shared" si="16"/>
        <v>0.72644822318403723</v>
      </c>
    </row>
    <row r="10" spans="1:55" x14ac:dyDescent="0.25">
      <c r="A10">
        <v>9</v>
      </c>
      <c r="B10">
        <v>6253</v>
      </c>
      <c r="C10">
        <v>76</v>
      </c>
      <c r="D10">
        <v>76</v>
      </c>
      <c r="E10">
        <v>76</v>
      </c>
      <c r="F10">
        <v>76</v>
      </c>
      <c r="G10">
        <v>76</v>
      </c>
      <c r="H10">
        <v>76</v>
      </c>
      <c r="I10">
        <v>76</v>
      </c>
      <c r="J10">
        <v>76</v>
      </c>
      <c r="K10">
        <v>76</v>
      </c>
      <c r="L10">
        <v>76</v>
      </c>
      <c r="M10">
        <v>76</v>
      </c>
      <c r="N10">
        <v>76</v>
      </c>
      <c r="O10">
        <v>76</v>
      </c>
      <c r="P10">
        <v>76</v>
      </c>
      <c r="Q10">
        <v>76</v>
      </c>
      <c r="R10">
        <v>76</v>
      </c>
      <c r="S10">
        <v>76</v>
      </c>
      <c r="T10">
        <v>76</v>
      </c>
      <c r="U10">
        <v>76</v>
      </c>
      <c r="V10">
        <v>76</v>
      </c>
      <c r="W10">
        <v>76</v>
      </c>
      <c r="X10">
        <v>76</v>
      </c>
      <c r="Y10">
        <v>76</v>
      </c>
      <c r="Z10">
        <v>76</v>
      </c>
      <c r="AA10">
        <v>76</v>
      </c>
      <c r="AB10">
        <v>76</v>
      </c>
      <c r="AC10">
        <v>76</v>
      </c>
      <c r="AD10">
        <v>76</v>
      </c>
      <c r="AE10">
        <v>76</v>
      </c>
      <c r="AF10">
        <v>76</v>
      </c>
      <c r="AG10">
        <v>76</v>
      </c>
      <c r="AH10">
        <v>76</v>
      </c>
      <c r="AI10">
        <v>76</v>
      </c>
      <c r="AJ10">
        <v>76</v>
      </c>
      <c r="AK10">
        <v>76</v>
      </c>
      <c r="AL10">
        <v>76</v>
      </c>
      <c r="AM10">
        <v>76</v>
      </c>
      <c r="AN10">
        <v>76</v>
      </c>
      <c r="AO10">
        <v>76</v>
      </c>
      <c r="AP10">
        <v>76</v>
      </c>
      <c r="AQ10">
        <v>76</v>
      </c>
      <c r="AR10">
        <v>76</v>
      </c>
      <c r="AS10">
        <v>1</v>
      </c>
      <c r="AT10">
        <v>1</v>
      </c>
      <c r="AU10" s="8">
        <f t="shared" si="8"/>
        <v>72.590909090909093</v>
      </c>
      <c r="AV10">
        <f t="shared" si="9"/>
        <v>76</v>
      </c>
      <c r="AW10" s="8">
        <f t="shared" si="10"/>
        <v>15.8030291206114</v>
      </c>
      <c r="AX10" s="6">
        <f t="shared" si="11"/>
        <v>0.21769983760391409</v>
      </c>
      <c r="AY10">
        <f t="shared" si="12"/>
        <v>1</v>
      </c>
      <c r="AZ10">
        <f t="shared" si="13"/>
        <v>76</v>
      </c>
      <c r="BA10">
        <f t="shared" si="14"/>
        <v>75</v>
      </c>
      <c r="BB10" s="7">
        <f t="shared" si="15"/>
        <v>0.97468934776268479</v>
      </c>
      <c r="BC10" s="8">
        <f t="shared" si="16"/>
        <v>0.13023255813953491</v>
      </c>
    </row>
    <row r="11" spans="1:55" x14ac:dyDescent="0.25">
      <c r="A11">
        <v>10</v>
      </c>
      <c r="B11">
        <v>6522</v>
      </c>
      <c r="C11">
        <v>42</v>
      </c>
      <c r="D11">
        <v>42</v>
      </c>
      <c r="E11">
        <v>42</v>
      </c>
      <c r="F11">
        <v>42</v>
      </c>
      <c r="G11">
        <v>42</v>
      </c>
      <c r="H11">
        <v>44</v>
      </c>
      <c r="I11">
        <v>44</v>
      </c>
      <c r="J11">
        <v>43</v>
      </c>
      <c r="K11">
        <v>44</v>
      </c>
      <c r="L11">
        <v>44</v>
      </c>
      <c r="M11">
        <v>44</v>
      </c>
      <c r="N11">
        <v>34</v>
      </c>
      <c r="O11">
        <v>35</v>
      </c>
      <c r="P11">
        <v>35</v>
      </c>
      <c r="Q11">
        <v>37</v>
      </c>
      <c r="R11">
        <v>36</v>
      </c>
      <c r="S11">
        <v>37</v>
      </c>
      <c r="T11">
        <v>37</v>
      </c>
      <c r="U11">
        <v>36</v>
      </c>
      <c r="V11">
        <v>36</v>
      </c>
      <c r="W11">
        <v>36</v>
      </c>
      <c r="X11">
        <v>37</v>
      </c>
      <c r="Y11">
        <v>37</v>
      </c>
      <c r="Z11">
        <v>33</v>
      </c>
      <c r="AA11">
        <v>33</v>
      </c>
      <c r="AB11">
        <v>34</v>
      </c>
      <c r="AC11">
        <v>34</v>
      </c>
      <c r="AD11">
        <v>34</v>
      </c>
      <c r="AE11">
        <v>35</v>
      </c>
      <c r="AF11">
        <v>36</v>
      </c>
      <c r="AG11">
        <v>36</v>
      </c>
      <c r="AH11">
        <v>35</v>
      </c>
      <c r="AI11">
        <v>35</v>
      </c>
      <c r="AJ11">
        <v>34</v>
      </c>
      <c r="AK11">
        <v>35</v>
      </c>
      <c r="AL11">
        <v>35</v>
      </c>
      <c r="AM11">
        <v>37</v>
      </c>
      <c r="AN11">
        <v>36</v>
      </c>
      <c r="AO11">
        <v>37</v>
      </c>
      <c r="AP11">
        <v>38</v>
      </c>
      <c r="AQ11">
        <v>36</v>
      </c>
      <c r="AR11">
        <v>37</v>
      </c>
      <c r="AS11">
        <v>33</v>
      </c>
      <c r="AT11">
        <v>33</v>
      </c>
      <c r="AU11" s="8">
        <f t="shared" si="8"/>
        <v>37.31818181818182</v>
      </c>
      <c r="AV11">
        <f t="shared" si="9"/>
        <v>36</v>
      </c>
      <c r="AW11" s="8">
        <f t="shared" si="10"/>
        <v>3.5684191488651265</v>
      </c>
      <c r="AX11" s="6">
        <f t="shared" si="11"/>
        <v>9.562146318518E-2</v>
      </c>
      <c r="AY11">
        <f t="shared" si="12"/>
        <v>33</v>
      </c>
      <c r="AZ11">
        <f t="shared" si="13"/>
        <v>44</v>
      </c>
      <c r="BA11">
        <f t="shared" si="14"/>
        <v>11</v>
      </c>
      <c r="BB11" s="7">
        <f t="shared" si="15"/>
        <v>0.99500819416000486</v>
      </c>
      <c r="BC11" s="8">
        <f t="shared" si="16"/>
        <v>0.48195762748416093</v>
      </c>
    </row>
    <row r="12" spans="1:55" x14ac:dyDescent="0.25">
      <c r="A12">
        <v>11</v>
      </c>
      <c r="B12">
        <v>6536</v>
      </c>
      <c r="C12">
        <v>203</v>
      </c>
      <c r="D12">
        <v>196</v>
      </c>
      <c r="E12">
        <v>200</v>
      </c>
      <c r="F12">
        <v>109</v>
      </c>
      <c r="G12">
        <v>196</v>
      </c>
      <c r="H12">
        <v>199</v>
      </c>
      <c r="I12">
        <v>195</v>
      </c>
      <c r="J12">
        <v>182</v>
      </c>
      <c r="K12">
        <v>188</v>
      </c>
      <c r="L12">
        <v>193</v>
      </c>
      <c r="M12">
        <v>206</v>
      </c>
      <c r="N12">
        <v>205</v>
      </c>
      <c r="O12">
        <v>209</v>
      </c>
      <c r="P12">
        <v>208</v>
      </c>
      <c r="Q12">
        <v>187</v>
      </c>
      <c r="R12">
        <v>192</v>
      </c>
      <c r="S12">
        <v>197</v>
      </c>
      <c r="T12">
        <v>201</v>
      </c>
      <c r="U12">
        <v>195</v>
      </c>
      <c r="V12">
        <v>219</v>
      </c>
      <c r="W12">
        <v>216</v>
      </c>
      <c r="X12">
        <v>222</v>
      </c>
      <c r="Y12">
        <v>233</v>
      </c>
      <c r="Z12">
        <v>224</v>
      </c>
      <c r="AA12">
        <v>141</v>
      </c>
      <c r="AB12">
        <v>246</v>
      </c>
      <c r="AC12">
        <v>233</v>
      </c>
      <c r="AD12">
        <v>125</v>
      </c>
      <c r="AE12">
        <v>240</v>
      </c>
      <c r="AF12">
        <v>235</v>
      </c>
      <c r="AG12">
        <v>131</v>
      </c>
      <c r="AH12">
        <v>131</v>
      </c>
      <c r="AI12">
        <v>127</v>
      </c>
      <c r="AJ12">
        <v>132</v>
      </c>
      <c r="AK12">
        <v>136</v>
      </c>
      <c r="AL12">
        <v>135</v>
      </c>
      <c r="AM12">
        <v>151</v>
      </c>
      <c r="AN12">
        <v>151</v>
      </c>
      <c r="AO12">
        <v>132</v>
      </c>
      <c r="AP12">
        <v>137</v>
      </c>
      <c r="AQ12">
        <v>144</v>
      </c>
      <c r="AR12">
        <v>257</v>
      </c>
      <c r="AS12">
        <v>275</v>
      </c>
      <c r="AT12">
        <v>269</v>
      </c>
      <c r="AU12" s="8">
        <f t="shared" si="8"/>
        <v>188.70454545454547</v>
      </c>
      <c r="AV12">
        <f t="shared" si="9"/>
        <v>196</v>
      </c>
      <c r="AW12" s="8">
        <f t="shared" si="10"/>
        <v>43.022211432384218</v>
      </c>
      <c r="AX12" s="6">
        <f t="shared" si="11"/>
        <v>0.22798714958748711</v>
      </c>
      <c r="AY12">
        <f t="shared" si="12"/>
        <v>109</v>
      </c>
      <c r="AZ12">
        <f t="shared" si="13"/>
        <v>275</v>
      </c>
      <c r="BA12">
        <f t="shared" si="14"/>
        <v>166</v>
      </c>
      <c r="BB12" s="7">
        <f t="shared" si="15"/>
        <v>0.99677512450653138</v>
      </c>
      <c r="BC12" s="8">
        <f t="shared" si="16"/>
        <v>2.9850205025055247E-2</v>
      </c>
    </row>
    <row r="13" spans="1:55" x14ac:dyDescent="0.25">
      <c r="A13">
        <v>12</v>
      </c>
      <c r="B13">
        <v>6565</v>
      </c>
      <c r="C13">
        <v>620</v>
      </c>
      <c r="D13">
        <v>602</v>
      </c>
      <c r="E13">
        <v>580</v>
      </c>
      <c r="F13">
        <v>568</v>
      </c>
      <c r="G13">
        <v>512</v>
      </c>
      <c r="H13">
        <v>554</v>
      </c>
      <c r="I13">
        <v>572</v>
      </c>
      <c r="J13">
        <v>559</v>
      </c>
      <c r="K13">
        <v>518</v>
      </c>
      <c r="L13">
        <v>539</v>
      </c>
      <c r="M13">
        <v>612</v>
      </c>
      <c r="N13">
        <v>588</v>
      </c>
      <c r="O13">
        <v>587</v>
      </c>
      <c r="P13">
        <v>606</v>
      </c>
      <c r="Q13">
        <v>579</v>
      </c>
      <c r="R13">
        <v>588</v>
      </c>
      <c r="S13">
        <v>607</v>
      </c>
      <c r="T13">
        <v>591</v>
      </c>
      <c r="U13">
        <v>677</v>
      </c>
      <c r="V13">
        <v>282</v>
      </c>
      <c r="W13">
        <v>329</v>
      </c>
      <c r="X13">
        <v>324</v>
      </c>
      <c r="Y13">
        <v>277</v>
      </c>
      <c r="Z13">
        <v>315</v>
      </c>
      <c r="AA13">
        <v>336</v>
      </c>
      <c r="AB13">
        <v>385</v>
      </c>
      <c r="AC13">
        <v>310</v>
      </c>
      <c r="AD13">
        <v>288</v>
      </c>
      <c r="AE13">
        <v>348</v>
      </c>
      <c r="AF13">
        <v>275</v>
      </c>
      <c r="AG13">
        <v>332</v>
      </c>
      <c r="AH13">
        <v>314</v>
      </c>
      <c r="AI13">
        <v>299</v>
      </c>
      <c r="AJ13">
        <v>318</v>
      </c>
      <c r="AK13">
        <v>312</v>
      </c>
      <c r="AL13">
        <v>300</v>
      </c>
      <c r="AM13">
        <v>283</v>
      </c>
      <c r="AN13">
        <v>298</v>
      </c>
      <c r="AO13">
        <v>336</v>
      </c>
      <c r="AP13">
        <v>321</v>
      </c>
      <c r="AQ13">
        <v>331</v>
      </c>
      <c r="AR13">
        <v>258</v>
      </c>
      <c r="AS13">
        <v>277</v>
      </c>
      <c r="AT13">
        <v>308</v>
      </c>
      <c r="AU13" s="8">
        <f t="shared" si="8"/>
        <v>427.61363636363637</v>
      </c>
      <c r="AV13">
        <f t="shared" si="9"/>
        <v>336</v>
      </c>
      <c r="AW13" s="8">
        <f t="shared" si="10"/>
        <v>139.91778581177354</v>
      </c>
      <c r="AX13" s="6">
        <f t="shared" si="11"/>
        <v>0.32720608959436809</v>
      </c>
      <c r="AY13">
        <f t="shared" si="12"/>
        <v>258</v>
      </c>
      <c r="AZ13">
        <f t="shared" si="13"/>
        <v>677</v>
      </c>
      <c r="BA13">
        <f t="shared" si="14"/>
        <v>419</v>
      </c>
      <c r="BB13" s="7">
        <f t="shared" si="15"/>
        <v>0.97898178425546234</v>
      </c>
      <c r="BC13" s="8">
        <f t="shared" si="16"/>
        <v>0.70143804672707522</v>
      </c>
    </row>
    <row r="14" spans="1:55" x14ac:dyDescent="0.25">
      <c r="A14">
        <v>13</v>
      </c>
      <c r="B14">
        <v>11330</v>
      </c>
      <c r="C14">
        <v>74</v>
      </c>
      <c r="D14">
        <v>74</v>
      </c>
      <c r="E14">
        <v>74</v>
      </c>
      <c r="F14">
        <v>74</v>
      </c>
      <c r="G14">
        <v>73</v>
      </c>
      <c r="H14">
        <v>73</v>
      </c>
      <c r="I14">
        <v>73</v>
      </c>
      <c r="J14">
        <v>73</v>
      </c>
      <c r="K14">
        <v>73</v>
      </c>
      <c r="L14">
        <v>80</v>
      </c>
      <c r="M14">
        <v>80</v>
      </c>
      <c r="N14">
        <v>82</v>
      </c>
      <c r="O14">
        <v>79</v>
      </c>
      <c r="P14">
        <v>69</v>
      </c>
      <c r="Q14">
        <v>69</v>
      </c>
      <c r="R14">
        <v>75</v>
      </c>
      <c r="S14">
        <v>75</v>
      </c>
      <c r="T14">
        <v>75</v>
      </c>
      <c r="U14">
        <v>72</v>
      </c>
      <c r="V14">
        <v>75</v>
      </c>
      <c r="W14">
        <v>75</v>
      </c>
      <c r="X14">
        <v>75</v>
      </c>
      <c r="Y14">
        <v>74</v>
      </c>
      <c r="Z14">
        <v>75</v>
      </c>
      <c r="AA14">
        <v>70</v>
      </c>
      <c r="AB14">
        <v>73</v>
      </c>
      <c r="AC14">
        <v>68</v>
      </c>
      <c r="AD14">
        <v>68</v>
      </c>
      <c r="AE14">
        <v>69</v>
      </c>
      <c r="AF14">
        <v>79</v>
      </c>
      <c r="AG14">
        <v>78</v>
      </c>
      <c r="AH14">
        <v>77</v>
      </c>
      <c r="AI14">
        <v>77</v>
      </c>
      <c r="AJ14">
        <v>78</v>
      </c>
      <c r="AK14">
        <v>78</v>
      </c>
      <c r="AL14">
        <v>66</v>
      </c>
      <c r="AM14">
        <v>76</v>
      </c>
      <c r="AN14">
        <v>75</v>
      </c>
      <c r="AO14">
        <v>72</v>
      </c>
      <c r="AP14">
        <v>70</v>
      </c>
      <c r="AQ14">
        <v>65</v>
      </c>
      <c r="AR14">
        <v>69</v>
      </c>
      <c r="AS14">
        <v>69</v>
      </c>
      <c r="AT14">
        <v>69</v>
      </c>
      <c r="AU14" s="8">
        <f t="shared" si="8"/>
        <v>73.568181818181813</v>
      </c>
      <c r="AV14">
        <f t="shared" si="9"/>
        <v>74</v>
      </c>
      <c r="AW14" s="8">
        <f t="shared" si="10"/>
        <v>3.9437777148120015</v>
      </c>
      <c r="AX14" s="6">
        <f t="shared" si="11"/>
        <v>5.3607111353638576E-2</v>
      </c>
      <c r="AY14">
        <f t="shared" si="12"/>
        <v>65</v>
      </c>
      <c r="AZ14">
        <f t="shared" si="13"/>
        <v>82</v>
      </c>
      <c r="BA14">
        <f t="shared" si="14"/>
        <v>17</v>
      </c>
      <c r="BB14" s="7">
        <f t="shared" si="15"/>
        <v>0.99871418169161952</v>
      </c>
      <c r="BC14" s="8">
        <f t="shared" si="16"/>
        <v>9.4035141300210442E-2</v>
      </c>
    </row>
    <row r="15" spans="1:55" x14ac:dyDescent="0.25">
      <c r="A15">
        <v>14</v>
      </c>
      <c r="B15">
        <v>11465</v>
      </c>
      <c r="C15">
        <v>30</v>
      </c>
      <c r="D15">
        <v>36</v>
      </c>
      <c r="E15">
        <v>36</v>
      </c>
      <c r="F15">
        <v>31</v>
      </c>
      <c r="G15">
        <v>37</v>
      </c>
      <c r="H15">
        <v>35</v>
      </c>
      <c r="I15">
        <v>33</v>
      </c>
      <c r="J15">
        <v>30</v>
      </c>
      <c r="K15">
        <v>28</v>
      </c>
      <c r="L15">
        <v>31</v>
      </c>
      <c r="M15">
        <v>32</v>
      </c>
      <c r="N15">
        <v>26</v>
      </c>
      <c r="O15">
        <v>29</v>
      </c>
      <c r="P15">
        <v>27</v>
      </c>
      <c r="Q15">
        <v>33</v>
      </c>
      <c r="R15">
        <v>30</v>
      </c>
      <c r="S15">
        <v>30</v>
      </c>
      <c r="T15">
        <v>30</v>
      </c>
      <c r="U15">
        <v>31</v>
      </c>
      <c r="V15">
        <v>33</v>
      </c>
      <c r="W15">
        <v>31</v>
      </c>
      <c r="X15">
        <v>34</v>
      </c>
      <c r="Y15">
        <v>31</v>
      </c>
      <c r="Z15">
        <v>34</v>
      </c>
      <c r="AA15">
        <v>26</v>
      </c>
      <c r="AB15">
        <v>32</v>
      </c>
      <c r="AC15">
        <v>35</v>
      </c>
      <c r="AD15">
        <v>32</v>
      </c>
      <c r="AE15">
        <v>37</v>
      </c>
      <c r="AF15">
        <v>36</v>
      </c>
      <c r="AG15">
        <v>34</v>
      </c>
      <c r="AH15">
        <v>37</v>
      </c>
      <c r="AI15">
        <v>33</v>
      </c>
      <c r="AJ15">
        <v>35</v>
      </c>
      <c r="AK15">
        <v>34</v>
      </c>
      <c r="AL15">
        <v>34</v>
      </c>
      <c r="AM15">
        <v>36</v>
      </c>
      <c r="AN15">
        <v>33</v>
      </c>
      <c r="AO15">
        <v>33</v>
      </c>
      <c r="AP15">
        <v>36</v>
      </c>
      <c r="AQ15">
        <v>35</v>
      </c>
      <c r="AR15">
        <v>35</v>
      </c>
      <c r="AS15">
        <v>39</v>
      </c>
      <c r="AT15">
        <v>36</v>
      </c>
      <c r="AU15" s="8">
        <f t="shared" si="8"/>
        <v>32.863636363636367</v>
      </c>
      <c r="AV15">
        <f t="shared" si="9"/>
        <v>33</v>
      </c>
      <c r="AW15" s="8">
        <f t="shared" si="10"/>
        <v>3.069663333489931</v>
      </c>
      <c r="AX15" s="6">
        <f t="shared" si="11"/>
        <v>9.340607653772956E-2</v>
      </c>
      <c r="AY15">
        <f t="shared" si="12"/>
        <v>26</v>
      </c>
      <c r="AZ15">
        <f t="shared" si="13"/>
        <v>39</v>
      </c>
      <c r="BA15">
        <f t="shared" si="14"/>
        <v>13</v>
      </c>
      <c r="BB15" s="7">
        <f t="shared" si="15"/>
        <v>1.0032053105627938</v>
      </c>
      <c r="BC15" s="8">
        <f t="shared" si="16"/>
        <v>0.18321522166169973</v>
      </c>
    </row>
    <row r="16" spans="1:55" x14ac:dyDescent="0.25">
      <c r="A16">
        <v>15</v>
      </c>
      <c r="B16">
        <v>11839</v>
      </c>
      <c r="C16">
        <v>43</v>
      </c>
      <c r="D16">
        <v>43</v>
      </c>
      <c r="E16">
        <v>43</v>
      </c>
      <c r="F16">
        <v>44</v>
      </c>
      <c r="G16">
        <v>45</v>
      </c>
      <c r="H16">
        <v>45</v>
      </c>
      <c r="I16">
        <v>45</v>
      </c>
      <c r="J16">
        <v>45</v>
      </c>
      <c r="K16">
        <v>45</v>
      </c>
      <c r="L16">
        <v>45</v>
      </c>
      <c r="M16">
        <v>45</v>
      </c>
      <c r="N16">
        <v>45</v>
      </c>
      <c r="O16">
        <v>45</v>
      </c>
      <c r="P16">
        <v>45</v>
      </c>
      <c r="Q16">
        <v>45</v>
      </c>
      <c r="R16">
        <v>45</v>
      </c>
      <c r="S16">
        <v>45</v>
      </c>
      <c r="T16">
        <v>45</v>
      </c>
      <c r="U16">
        <v>45</v>
      </c>
      <c r="V16">
        <v>45</v>
      </c>
      <c r="W16">
        <v>45</v>
      </c>
      <c r="X16">
        <v>45</v>
      </c>
      <c r="Y16">
        <v>45</v>
      </c>
      <c r="Z16">
        <v>45</v>
      </c>
      <c r="AA16">
        <v>45</v>
      </c>
      <c r="AB16">
        <v>45</v>
      </c>
      <c r="AC16">
        <v>45</v>
      </c>
      <c r="AD16">
        <v>45</v>
      </c>
      <c r="AE16">
        <v>44</v>
      </c>
      <c r="AF16">
        <v>44</v>
      </c>
      <c r="AG16">
        <v>44</v>
      </c>
      <c r="AH16">
        <v>44</v>
      </c>
      <c r="AI16">
        <v>44</v>
      </c>
      <c r="AJ16">
        <v>44</v>
      </c>
      <c r="AK16">
        <v>44</v>
      </c>
      <c r="AL16">
        <v>44</v>
      </c>
      <c r="AM16">
        <v>44</v>
      </c>
      <c r="AN16">
        <v>44</v>
      </c>
      <c r="AO16">
        <v>44</v>
      </c>
      <c r="AP16">
        <v>44</v>
      </c>
      <c r="AQ16">
        <v>44</v>
      </c>
      <c r="AR16">
        <v>44</v>
      </c>
      <c r="AS16">
        <v>44</v>
      </c>
      <c r="AT16">
        <v>44</v>
      </c>
      <c r="AU16" s="8">
        <f t="shared" si="8"/>
        <v>44.477272727272727</v>
      </c>
      <c r="AV16">
        <f t="shared" si="9"/>
        <v>45</v>
      </c>
      <c r="AW16" s="8">
        <f t="shared" si="10"/>
        <v>0.62834727339512342</v>
      </c>
      <c r="AX16" s="6">
        <f t="shared" si="11"/>
        <v>1.4127378655792248E-2</v>
      </c>
      <c r="AY16">
        <f t="shared" si="12"/>
        <v>43</v>
      </c>
      <c r="AZ16">
        <f t="shared" si="13"/>
        <v>45</v>
      </c>
      <c r="BA16">
        <f t="shared" si="14"/>
        <v>2</v>
      </c>
      <c r="BB16" s="7">
        <f t="shared" si="15"/>
        <v>0.99974319917039889</v>
      </c>
      <c r="BC16" s="8">
        <f t="shared" si="16"/>
        <v>5.39328220657012E-2</v>
      </c>
    </row>
    <row r="17" spans="1:55" x14ac:dyDescent="0.25">
      <c r="A17">
        <v>16</v>
      </c>
      <c r="B17">
        <v>12384</v>
      </c>
      <c r="C17">
        <v>29</v>
      </c>
      <c r="D17">
        <v>29</v>
      </c>
      <c r="E17">
        <v>29</v>
      </c>
      <c r="F17">
        <v>31</v>
      </c>
      <c r="G17">
        <v>31</v>
      </c>
      <c r="H17">
        <v>31</v>
      </c>
      <c r="I17">
        <v>30</v>
      </c>
      <c r="J17">
        <v>30</v>
      </c>
      <c r="K17">
        <v>30</v>
      </c>
      <c r="L17">
        <v>31</v>
      </c>
      <c r="M17">
        <v>31</v>
      </c>
      <c r="N17">
        <v>31</v>
      </c>
      <c r="O17">
        <v>31</v>
      </c>
      <c r="P17">
        <v>31</v>
      </c>
      <c r="Q17">
        <v>31</v>
      </c>
      <c r="R17">
        <v>31</v>
      </c>
      <c r="S17">
        <v>31</v>
      </c>
      <c r="T17">
        <v>30</v>
      </c>
      <c r="U17">
        <v>31</v>
      </c>
      <c r="V17">
        <v>30</v>
      </c>
      <c r="W17">
        <v>30</v>
      </c>
      <c r="X17">
        <v>33</v>
      </c>
      <c r="Y17">
        <v>33</v>
      </c>
      <c r="Z17">
        <v>33</v>
      </c>
      <c r="AA17">
        <v>33</v>
      </c>
      <c r="AB17">
        <v>32</v>
      </c>
      <c r="AC17">
        <v>31</v>
      </c>
      <c r="AD17">
        <v>31</v>
      </c>
      <c r="AE17">
        <v>32</v>
      </c>
      <c r="AF17">
        <v>32</v>
      </c>
      <c r="AG17">
        <v>32</v>
      </c>
      <c r="AH17">
        <v>32</v>
      </c>
      <c r="AI17">
        <v>31</v>
      </c>
      <c r="AJ17">
        <v>31</v>
      </c>
      <c r="AK17">
        <v>30</v>
      </c>
      <c r="AL17">
        <v>29</v>
      </c>
      <c r="AM17">
        <v>29</v>
      </c>
      <c r="AN17">
        <v>29</v>
      </c>
      <c r="AO17">
        <v>29</v>
      </c>
      <c r="AP17">
        <v>29</v>
      </c>
      <c r="AQ17">
        <v>20</v>
      </c>
      <c r="AR17">
        <v>18</v>
      </c>
      <c r="AS17">
        <v>18</v>
      </c>
      <c r="AT17">
        <v>20</v>
      </c>
      <c r="AU17" s="8">
        <f t="shared" si="8"/>
        <v>29.681818181818183</v>
      </c>
      <c r="AV17">
        <f t="shared" si="9"/>
        <v>31</v>
      </c>
      <c r="AW17" s="8">
        <f t="shared" si="10"/>
        <v>3.6201806923471596</v>
      </c>
      <c r="AX17" s="6">
        <f t="shared" si="11"/>
        <v>0.12196627141138974</v>
      </c>
      <c r="AY17">
        <f t="shared" si="12"/>
        <v>18</v>
      </c>
      <c r="AZ17">
        <f t="shared" si="13"/>
        <v>33</v>
      </c>
      <c r="BA17">
        <f t="shared" si="14"/>
        <v>15</v>
      </c>
      <c r="BB17" s="7">
        <f t="shared" si="15"/>
        <v>0.99470476446338774</v>
      </c>
      <c r="BC17" s="8">
        <f t="shared" si="16"/>
        <v>0.21813953634435745</v>
      </c>
    </row>
    <row r="18" spans="1:55" x14ac:dyDescent="0.25">
      <c r="A18">
        <v>17</v>
      </c>
      <c r="B18">
        <v>12423</v>
      </c>
      <c r="C18">
        <v>36</v>
      </c>
      <c r="D18">
        <v>35</v>
      </c>
      <c r="E18">
        <v>35</v>
      </c>
      <c r="F18">
        <v>36</v>
      </c>
      <c r="G18">
        <v>34</v>
      </c>
      <c r="H18">
        <v>34</v>
      </c>
      <c r="I18">
        <v>34</v>
      </c>
      <c r="J18">
        <v>31</v>
      </c>
      <c r="K18">
        <v>31</v>
      </c>
      <c r="L18">
        <v>31</v>
      </c>
      <c r="M18">
        <v>31</v>
      </c>
      <c r="N18">
        <v>31</v>
      </c>
      <c r="O18">
        <v>31</v>
      </c>
      <c r="P18">
        <v>31</v>
      </c>
      <c r="Q18">
        <v>31</v>
      </c>
      <c r="R18">
        <v>31</v>
      </c>
      <c r="S18">
        <v>31</v>
      </c>
      <c r="T18">
        <v>31</v>
      </c>
      <c r="U18">
        <v>28</v>
      </c>
      <c r="V18">
        <v>26</v>
      </c>
      <c r="W18">
        <v>26</v>
      </c>
      <c r="X18">
        <v>26</v>
      </c>
      <c r="Y18">
        <v>27</v>
      </c>
      <c r="Z18">
        <v>27</v>
      </c>
      <c r="AA18">
        <v>27</v>
      </c>
      <c r="AB18">
        <v>28</v>
      </c>
      <c r="AC18">
        <v>27</v>
      </c>
      <c r="AD18">
        <v>27</v>
      </c>
      <c r="AE18">
        <v>28</v>
      </c>
      <c r="AF18">
        <v>27</v>
      </c>
      <c r="AG18">
        <v>28</v>
      </c>
      <c r="AH18">
        <v>28</v>
      </c>
      <c r="AI18">
        <v>27</v>
      </c>
      <c r="AJ18">
        <v>28</v>
      </c>
      <c r="AK18">
        <v>28</v>
      </c>
      <c r="AL18">
        <v>31</v>
      </c>
      <c r="AM18">
        <v>31</v>
      </c>
      <c r="AN18">
        <v>28</v>
      </c>
      <c r="AO18">
        <v>28</v>
      </c>
      <c r="AP18">
        <v>28</v>
      </c>
      <c r="AQ18">
        <v>30</v>
      </c>
      <c r="AR18">
        <v>29</v>
      </c>
      <c r="AS18">
        <v>29</v>
      </c>
      <c r="AT18">
        <v>28</v>
      </c>
      <c r="AU18" s="8">
        <f t="shared" si="8"/>
        <v>29.772727272727273</v>
      </c>
      <c r="AV18">
        <f t="shared" si="9"/>
        <v>29</v>
      </c>
      <c r="AW18" s="8">
        <f t="shared" si="10"/>
        <v>2.8025207620220196</v>
      </c>
      <c r="AX18" s="6">
        <f t="shared" si="11"/>
        <v>9.4130468342724316E-2</v>
      </c>
      <c r="AY18">
        <f t="shared" si="12"/>
        <v>26</v>
      </c>
      <c r="AZ18">
        <f t="shared" si="13"/>
        <v>36</v>
      </c>
      <c r="BA18">
        <f t="shared" si="14"/>
        <v>10</v>
      </c>
      <c r="BB18" s="7">
        <f t="shared" si="15"/>
        <v>0.99514307215361086</v>
      </c>
      <c r="BC18" s="8">
        <f t="shared" si="16"/>
        <v>0.46375384070757658</v>
      </c>
    </row>
    <row r="19" spans="1:55" x14ac:dyDescent="0.25">
      <c r="A19">
        <v>18</v>
      </c>
      <c r="B19">
        <v>12797</v>
      </c>
      <c r="C19">
        <v>13</v>
      </c>
      <c r="D19">
        <v>13</v>
      </c>
      <c r="E19">
        <v>30</v>
      </c>
      <c r="F19">
        <v>15</v>
      </c>
      <c r="G19">
        <v>11</v>
      </c>
      <c r="H19">
        <v>21</v>
      </c>
      <c r="I19">
        <v>34</v>
      </c>
      <c r="J19">
        <v>26</v>
      </c>
      <c r="K19">
        <v>26</v>
      </c>
      <c r="L19">
        <v>26</v>
      </c>
      <c r="M19">
        <v>24</v>
      </c>
      <c r="N19">
        <v>37</v>
      </c>
      <c r="O19">
        <v>24</v>
      </c>
      <c r="P19">
        <v>24</v>
      </c>
      <c r="Q19">
        <v>24</v>
      </c>
      <c r="R19">
        <v>24</v>
      </c>
      <c r="S19">
        <v>24</v>
      </c>
      <c r="T19">
        <v>24</v>
      </c>
      <c r="U19">
        <v>10</v>
      </c>
      <c r="V19">
        <v>38</v>
      </c>
      <c r="W19">
        <v>26</v>
      </c>
      <c r="X19">
        <v>26</v>
      </c>
      <c r="Y19">
        <v>26</v>
      </c>
      <c r="Z19">
        <v>24</v>
      </c>
      <c r="AA19">
        <v>28</v>
      </c>
      <c r="AB19">
        <v>24</v>
      </c>
      <c r="AC19">
        <v>24</v>
      </c>
      <c r="AD19">
        <v>30</v>
      </c>
      <c r="AE19">
        <v>26</v>
      </c>
      <c r="AF19">
        <v>26</v>
      </c>
      <c r="AG19">
        <v>30</v>
      </c>
      <c r="AH19">
        <v>15</v>
      </c>
      <c r="AI19">
        <v>31</v>
      </c>
      <c r="AJ19">
        <v>15</v>
      </c>
      <c r="AK19">
        <v>23</v>
      </c>
      <c r="AL19">
        <v>32</v>
      </c>
      <c r="AM19">
        <v>35</v>
      </c>
      <c r="AN19">
        <v>36</v>
      </c>
      <c r="AO19">
        <v>35</v>
      </c>
      <c r="AP19">
        <v>36</v>
      </c>
      <c r="AQ19">
        <v>34</v>
      </c>
      <c r="AR19">
        <v>27</v>
      </c>
      <c r="AS19">
        <v>29</v>
      </c>
      <c r="AT19">
        <v>27</v>
      </c>
      <c r="AU19" s="8">
        <f t="shared" si="8"/>
        <v>25.75</v>
      </c>
      <c r="AV19">
        <f t="shared" si="9"/>
        <v>26</v>
      </c>
      <c r="AW19" s="8">
        <f t="shared" si="10"/>
        <v>7.0418186075988629</v>
      </c>
      <c r="AX19" s="6">
        <f t="shared" si="11"/>
        <v>0.27346868379024708</v>
      </c>
      <c r="AY19">
        <f t="shared" si="12"/>
        <v>10</v>
      </c>
      <c r="AZ19">
        <f t="shared" si="13"/>
        <v>38</v>
      </c>
      <c r="BA19">
        <f t="shared" si="14"/>
        <v>28</v>
      </c>
      <c r="BB19" s="7">
        <f t="shared" si="15"/>
        <v>1.0107105838959909</v>
      </c>
      <c r="BC19" s="8">
        <f t="shared" si="16"/>
        <v>0.18008464754188561</v>
      </c>
    </row>
    <row r="20" spans="1:55" x14ac:dyDescent="0.25">
      <c r="A20">
        <v>19</v>
      </c>
      <c r="B20">
        <v>12873</v>
      </c>
      <c r="C20">
        <v>48</v>
      </c>
      <c r="D20">
        <v>48</v>
      </c>
      <c r="E20">
        <v>46</v>
      </c>
      <c r="F20">
        <v>46</v>
      </c>
      <c r="G20">
        <v>46</v>
      </c>
      <c r="H20">
        <v>46</v>
      </c>
      <c r="I20">
        <v>49</v>
      </c>
      <c r="J20">
        <v>42</v>
      </c>
      <c r="K20">
        <v>42</v>
      </c>
      <c r="L20">
        <v>44</v>
      </c>
      <c r="M20">
        <v>42</v>
      </c>
      <c r="N20">
        <v>44</v>
      </c>
      <c r="O20">
        <v>44</v>
      </c>
      <c r="P20">
        <v>44</v>
      </c>
      <c r="Q20">
        <v>42</v>
      </c>
      <c r="R20">
        <v>14</v>
      </c>
      <c r="S20">
        <v>42</v>
      </c>
      <c r="T20">
        <v>44</v>
      </c>
      <c r="U20">
        <v>44</v>
      </c>
      <c r="V20">
        <v>44</v>
      </c>
      <c r="W20">
        <v>44</v>
      </c>
      <c r="X20">
        <v>44</v>
      </c>
      <c r="Y20">
        <v>42</v>
      </c>
      <c r="Z20">
        <v>42</v>
      </c>
      <c r="AA20">
        <v>46</v>
      </c>
      <c r="AB20">
        <v>42</v>
      </c>
      <c r="AC20">
        <v>45</v>
      </c>
      <c r="AD20">
        <v>35</v>
      </c>
      <c r="AE20">
        <v>33</v>
      </c>
      <c r="AF20">
        <v>33</v>
      </c>
      <c r="AG20">
        <v>33</v>
      </c>
      <c r="AH20">
        <v>33</v>
      </c>
      <c r="AI20">
        <v>33</v>
      </c>
      <c r="AJ20">
        <v>33</v>
      </c>
      <c r="AK20">
        <v>35</v>
      </c>
      <c r="AL20">
        <v>35</v>
      </c>
      <c r="AM20">
        <v>35</v>
      </c>
      <c r="AN20">
        <v>32</v>
      </c>
      <c r="AO20">
        <v>31</v>
      </c>
      <c r="AP20">
        <v>32</v>
      </c>
      <c r="AQ20">
        <v>32</v>
      </c>
      <c r="AR20">
        <v>32</v>
      </c>
      <c r="AS20">
        <v>32</v>
      </c>
      <c r="AT20">
        <v>32</v>
      </c>
      <c r="AU20" s="8">
        <f t="shared" si="8"/>
        <v>39.25</v>
      </c>
      <c r="AV20">
        <f t="shared" si="9"/>
        <v>42</v>
      </c>
      <c r="AW20" s="8">
        <f t="shared" si="10"/>
        <v>6.988778380791163</v>
      </c>
      <c r="AX20" s="6">
        <f t="shared" si="11"/>
        <v>0.1780580479182462</v>
      </c>
      <c r="AY20">
        <f t="shared" si="12"/>
        <v>14</v>
      </c>
      <c r="AZ20">
        <f t="shared" si="13"/>
        <v>49</v>
      </c>
      <c r="BA20">
        <f t="shared" si="14"/>
        <v>35</v>
      </c>
      <c r="BB20" s="7">
        <f t="shared" si="15"/>
        <v>0.99067009945494811</v>
      </c>
      <c r="BC20" s="8">
        <f t="shared" si="16"/>
        <v>0.3096043272931655</v>
      </c>
    </row>
    <row r="21" spans="1:55" x14ac:dyDescent="0.25">
      <c r="A21">
        <v>20</v>
      </c>
      <c r="B21">
        <v>12951</v>
      </c>
      <c r="C21">
        <v>92</v>
      </c>
      <c r="D21">
        <v>92</v>
      </c>
      <c r="E21">
        <v>93</v>
      </c>
      <c r="F21">
        <v>96</v>
      </c>
      <c r="G21">
        <v>98</v>
      </c>
      <c r="H21">
        <v>103</v>
      </c>
      <c r="I21">
        <v>93</v>
      </c>
      <c r="J21">
        <v>100</v>
      </c>
      <c r="K21">
        <v>99</v>
      </c>
      <c r="L21">
        <v>97</v>
      </c>
      <c r="M21">
        <v>95</v>
      </c>
      <c r="N21">
        <v>93</v>
      </c>
      <c r="O21">
        <v>91</v>
      </c>
      <c r="P21">
        <v>84</v>
      </c>
      <c r="Q21">
        <v>88</v>
      </c>
      <c r="R21">
        <v>88</v>
      </c>
      <c r="S21">
        <v>91</v>
      </c>
      <c r="T21">
        <v>86</v>
      </c>
      <c r="U21">
        <v>89</v>
      </c>
      <c r="V21">
        <v>89</v>
      </c>
      <c r="W21">
        <v>82</v>
      </c>
      <c r="X21">
        <v>88</v>
      </c>
      <c r="Y21">
        <v>85</v>
      </c>
      <c r="Z21">
        <v>87</v>
      </c>
      <c r="AA21">
        <v>86</v>
      </c>
      <c r="AB21">
        <v>81</v>
      </c>
      <c r="AC21">
        <v>88</v>
      </c>
      <c r="AD21">
        <v>158</v>
      </c>
      <c r="AE21">
        <v>97</v>
      </c>
      <c r="AF21">
        <v>90</v>
      </c>
      <c r="AG21">
        <v>90</v>
      </c>
      <c r="AH21">
        <v>86</v>
      </c>
      <c r="AI21">
        <v>87</v>
      </c>
      <c r="AJ21">
        <v>90</v>
      </c>
      <c r="AK21">
        <v>86</v>
      </c>
      <c r="AL21">
        <v>89</v>
      </c>
      <c r="AM21">
        <v>86</v>
      </c>
      <c r="AN21">
        <v>89</v>
      </c>
      <c r="AO21">
        <v>88</v>
      </c>
      <c r="AP21">
        <v>88</v>
      </c>
      <c r="AQ21">
        <v>84</v>
      </c>
      <c r="AR21">
        <v>87</v>
      </c>
      <c r="AS21">
        <v>85</v>
      </c>
      <c r="AT21">
        <v>86</v>
      </c>
      <c r="AU21" s="8">
        <f t="shared" si="8"/>
        <v>91.36363636363636</v>
      </c>
      <c r="AV21">
        <f t="shared" si="9"/>
        <v>89</v>
      </c>
      <c r="AW21" s="8">
        <f t="shared" si="10"/>
        <v>11.381525031854917</v>
      </c>
      <c r="AX21" s="6">
        <f t="shared" si="11"/>
        <v>0.1245739058212976</v>
      </c>
      <c r="AY21">
        <f t="shared" si="12"/>
        <v>81</v>
      </c>
      <c r="AZ21">
        <f t="shared" si="13"/>
        <v>158</v>
      </c>
      <c r="BA21">
        <f t="shared" si="14"/>
        <v>77</v>
      </c>
      <c r="BB21" s="7">
        <f t="shared" si="15"/>
        <v>0.99791465435093374</v>
      </c>
      <c r="BC21" s="8">
        <f t="shared" si="16"/>
        <v>7.0838531515249659E-2</v>
      </c>
    </row>
    <row r="22" spans="1:55" x14ac:dyDescent="0.25">
      <c r="A22">
        <v>21</v>
      </c>
      <c r="B22">
        <v>13229</v>
      </c>
      <c r="C22">
        <v>35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4</v>
      </c>
      <c r="AP22">
        <v>4</v>
      </c>
      <c r="AQ22">
        <v>4</v>
      </c>
      <c r="AR22">
        <v>4</v>
      </c>
      <c r="AS22">
        <v>4</v>
      </c>
      <c r="AT22">
        <v>4</v>
      </c>
      <c r="AU22" s="8">
        <f t="shared" si="8"/>
        <v>4.7045454545454541</v>
      </c>
      <c r="AV22">
        <f t="shared" si="9"/>
        <v>4</v>
      </c>
      <c r="AW22" s="8">
        <f t="shared" si="10"/>
        <v>4.6734258409553364</v>
      </c>
      <c r="AX22" s="6">
        <f t="shared" si="11"/>
        <v>0.99338520290838073</v>
      </c>
      <c r="AY22">
        <f t="shared" si="12"/>
        <v>4</v>
      </c>
      <c r="AZ22">
        <f t="shared" si="13"/>
        <v>35</v>
      </c>
      <c r="BA22">
        <f t="shared" si="14"/>
        <v>31</v>
      </c>
      <c r="BB22" s="7">
        <f t="shared" si="15"/>
        <v>0.99344866419006561</v>
      </c>
      <c r="BC22" s="8">
        <f t="shared" si="16"/>
        <v>6.6666666666666471E-2</v>
      </c>
    </row>
    <row r="23" spans="1:55" x14ac:dyDescent="0.25">
      <c r="A23">
        <v>22</v>
      </c>
      <c r="B23">
        <v>13615</v>
      </c>
      <c r="C23">
        <v>247</v>
      </c>
      <c r="D23">
        <v>247</v>
      </c>
      <c r="E23">
        <v>245</v>
      </c>
      <c r="F23">
        <v>244</v>
      </c>
      <c r="G23">
        <v>247</v>
      </c>
      <c r="H23">
        <v>244</v>
      </c>
      <c r="I23">
        <v>247</v>
      </c>
      <c r="J23">
        <v>244</v>
      </c>
      <c r="K23">
        <v>245</v>
      </c>
      <c r="L23">
        <v>249</v>
      </c>
      <c r="M23">
        <v>247</v>
      </c>
      <c r="N23">
        <v>247</v>
      </c>
      <c r="O23">
        <v>244</v>
      </c>
      <c r="P23">
        <v>248</v>
      </c>
      <c r="Q23">
        <v>243</v>
      </c>
      <c r="R23">
        <v>246</v>
      </c>
      <c r="S23">
        <v>244</v>
      </c>
      <c r="T23">
        <v>247</v>
      </c>
      <c r="U23">
        <v>224</v>
      </c>
      <c r="V23">
        <v>245</v>
      </c>
      <c r="W23">
        <v>241</v>
      </c>
      <c r="X23">
        <v>242</v>
      </c>
      <c r="Y23">
        <v>249</v>
      </c>
      <c r="Z23">
        <v>245</v>
      </c>
      <c r="AA23">
        <v>246</v>
      </c>
      <c r="AB23">
        <v>246</v>
      </c>
      <c r="AC23">
        <v>241</v>
      </c>
      <c r="AD23">
        <v>247</v>
      </c>
      <c r="AE23">
        <v>255</v>
      </c>
      <c r="AF23">
        <v>253</v>
      </c>
      <c r="AG23">
        <v>253</v>
      </c>
      <c r="AH23">
        <v>244</v>
      </c>
      <c r="AI23">
        <v>243</v>
      </c>
      <c r="AJ23">
        <v>250</v>
      </c>
      <c r="AK23">
        <v>243</v>
      </c>
      <c r="AL23">
        <v>248</v>
      </c>
      <c r="AM23">
        <v>248</v>
      </c>
      <c r="AN23">
        <v>246</v>
      </c>
      <c r="AO23">
        <v>250</v>
      </c>
      <c r="AP23">
        <v>245</v>
      </c>
      <c r="AQ23">
        <v>246</v>
      </c>
      <c r="AR23">
        <v>247</v>
      </c>
      <c r="AS23">
        <v>257</v>
      </c>
      <c r="AT23">
        <v>255</v>
      </c>
      <c r="AU23" s="8">
        <f t="shared" si="8"/>
        <v>246.22727272727272</v>
      </c>
      <c r="AV23">
        <f t="shared" si="9"/>
        <v>246</v>
      </c>
      <c r="AW23" s="8">
        <f t="shared" si="10"/>
        <v>4.954976996936427</v>
      </c>
      <c r="AX23" s="6">
        <f t="shared" si="11"/>
        <v>2.0123591274247996E-2</v>
      </c>
      <c r="AY23">
        <f t="shared" si="12"/>
        <v>224</v>
      </c>
      <c r="AZ23">
        <f t="shared" si="13"/>
        <v>257</v>
      </c>
      <c r="BA23">
        <f t="shared" si="14"/>
        <v>33</v>
      </c>
      <c r="BB23" s="7">
        <f t="shared" si="15"/>
        <v>1.0004378690969478</v>
      </c>
      <c r="BC23" s="8">
        <f t="shared" si="16"/>
        <v>7.5414795006866417E-2</v>
      </c>
    </row>
    <row r="24" spans="1:55" x14ac:dyDescent="0.25">
      <c r="A24">
        <v>23</v>
      </c>
      <c r="B24">
        <v>13876</v>
      </c>
      <c r="C24">
        <v>244</v>
      </c>
      <c r="D24">
        <v>226</v>
      </c>
      <c r="E24">
        <v>228</v>
      </c>
      <c r="F24">
        <v>188</v>
      </c>
      <c r="G24">
        <v>185</v>
      </c>
      <c r="H24">
        <v>185</v>
      </c>
      <c r="I24">
        <v>185</v>
      </c>
      <c r="J24">
        <v>184</v>
      </c>
      <c r="K24">
        <v>185</v>
      </c>
      <c r="L24">
        <v>163</v>
      </c>
      <c r="M24">
        <v>163</v>
      </c>
      <c r="N24">
        <v>160</v>
      </c>
      <c r="O24">
        <v>161</v>
      </c>
      <c r="P24">
        <v>160</v>
      </c>
      <c r="Q24">
        <v>162</v>
      </c>
      <c r="R24">
        <v>161</v>
      </c>
      <c r="S24">
        <v>161</v>
      </c>
      <c r="T24">
        <v>162</v>
      </c>
      <c r="U24">
        <v>162</v>
      </c>
      <c r="V24">
        <v>161</v>
      </c>
      <c r="W24">
        <v>163</v>
      </c>
      <c r="X24">
        <v>163</v>
      </c>
      <c r="Y24">
        <v>163</v>
      </c>
      <c r="Z24">
        <v>165</v>
      </c>
      <c r="AA24">
        <v>164</v>
      </c>
      <c r="AB24">
        <v>164</v>
      </c>
      <c r="AC24">
        <v>168</v>
      </c>
      <c r="AD24">
        <v>160</v>
      </c>
      <c r="AE24">
        <v>207</v>
      </c>
      <c r="AF24">
        <v>187</v>
      </c>
      <c r="AG24">
        <v>160</v>
      </c>
      <c r="AH24">
        <v>159</v>
      </c>
      <c r="AI24">
        <v>156</v>
      </c>
      <c r="AJ24">
        <v>158</v>
      </c>
      <c r="AK24">
        <v>158</v>
      </c>
      <c r="AL24">
        <v>158</v>
      </c>
      <c r="AM24">
        <v>153</v>
      </c>
      <c r="AN24">
        <v>157</v>
      </c>
      <c r="AO24">
        <v>159</v>
      </c>
      <c r="AP24">
        <v>164</v>
      </c>
      <c r="AQ24">
        <v>163</v>
      </c>
      <c r="AR24">
        <v>174</v>
      </c>
      <c r="AS24">
        <v>203</v>
      </c>
      <c r="AT24">
        <v>206</v>
      </c>
      <c r="AU24" s="8">
        <f t="shared" si="8"/>
        <v>173.13636363636363</v>
      </c>
      <c r="AV24">
        <f t="shared" si="9"/>
        <v>163</v>
      </c>
      <c r="AW24" s="8">
        <f t="shared" si="10"/>
        <v>21.402663286882586</v>
      </c>
      <c r="AX24" s="6">
        <f t="shared" si="11"/>
        <v>0.12361737787120423</v>
      </c>
      <c r="AY24">
        <f t="shared" si="12"/>
        <v>153</v>
      </c>
      <c r="AZ24">
        <f t="shared" si="13"/>
        <v>244</v>
      </c>
      <c r="BA24">
        <f t="shared" si="14"/>
        <v>91</v>
      </c>
      <c r="BB24" s="7">
        <f t="shared" si="15"/>
        <v>0.99663817372592411</v>
      </c>
      <c r="BC24" s="8">
        <f t="shared" si="16"/>
        <v>0.14562412376796172</v>
      </c>
    </row>
    <row r="25" spans="1:55" x14ac:dyDescent="0.25">
      <c r="A25">
        <v>24</v>
      </c>
      <c r="B25">
        <v>13880</v>
      </c>
      <c r="C25">
        <v>210</v>
      </c>
      <c r="D25">
        <v>216</v>
      </c>
      <c r="E25">
        <v>212</v>
      </c>
      <c r="F25">
        <v>207</v>
      </c>
      <c r="G25">
        <v>211</v>
      </c>
      <c r="H25">
        <v>218</v>
      </c>
      <c r="I25">
        <v>209</v>
      </c>
      <c r="J25">
        <v>199</v>
      </c>
      <c r="K25">
        <v>195</v>
      </c>
      <c r="L25">
        <v>207</v>
      </c>
      <c r="M25">
        <v>204</v>
      </c>
      <c r="N25">
        <v>208</v>
      </c>
      <c r="O25">
        <v>201</v>
      </c>
      <c r="P25">
        <v>198</v>
      </c>
      <c r="Q25">
        <v>206</v>
      </c>
      <c r="R25">
        <v>204</v>
      </c>
      <c r="S25">
        <v>201</v>
      </c>
      <c r="T25">
        <v>209</v>
      </c>
      <c r="U25">
        <v>193</v>
      </c>
      <c r="V25">
        <v>206</v>
      </c>
      <c r="W25">
        <v>228</v>
      </c>
      <c r="X25">
        <v>214</v>
      </c>
      <c r="Y25">
        <v>210</v>
      </c>
      <c r="Z25">
        <v>214</v>
      </c>
      <c r="AA25">
        <v>207</v>
      </c>
      <c r="AB25">
        <v>205</v>
      </c>
      <c r="AC25">
        <v>204</v>
      </c>
      <c r="AD25">
        <v>205</v>
      </c>
      <c r="AE25">
        <v>211</v>
      </c>
      <c r="AF25">
        <v>221</v>
      </c>
      <c r="AG25">
        <v>210</v>
      </c>
      <c r="AH25">
        <v>213</v>
      </c>
      <c r="AI25">
        <v>227</v>
      </c>
      <c r="AJ25">
        <v>227</v>
      </c>
      <c r="AK25">
        <v>222</v>
      </c>
      <c r="AL25">
        <v>228</v>
      </c>
      <c r="AM25">
        <v>224</v>
      </c>
      <c r="AN25">
        <v>234</v>
      </c>
      <c r="AO25">
        <v>224</v>
      </c>
      <c r="AP25">
        <v>222</v>
      </c>
      <c r="AQ25">
        <v>217</v>
      </c>
      <c r="AR25">
        <v>227</v>
      </c>
      <c r="AS25">
        <v>225</v>
      </c>
      <c r="AT25">
        <v>230</v>
      </c>
      <c r="AU25" s="8">
        <f t="shared" si="8"/>
        <v>212.79545454545453</v>
      </c>
      <c r="AV25">
        <f t="shared" si="9"/>
        <v>210.5</v>
      </c>
      <c r="AW25" s="8">
        <f t="shared" si="10"/>
        <v>10.2675364347903</v>
      </c>
      <c r="AX25" s="6">
        <f t="shared" si="11"/>
        <v>4.8250731937495801E-2</v>
      </c>
      <c r="AY25">
        <f t="shared" si="12"/>
        <v>193</v>
      </c>
      <c r="AZ25">
        <f t="shared" si="13"/>
        <v>234</v>
      </c>
      <c r="BA25">
        <f t="shared" si="14"/>
        <v>41</v>
      </c>
      <c r="BB25" s="7">
        <f t="shared" si="15"/>
        <v>1.0023777849283924</v>
      </c>
      <c r="BC25" s="8">
        <f t="shared" si="16"/>
        <v>0.4024505349321425</v>
      </c>
    </row>
    <row r="26" spans="1:55" x14ac:dyDescent="0.25">
      <c r="A26">
        <v>25</v>
      </c>
      <c r="B26">
        <v>13955</v>
      </c>
      <c r="C26">
        <v>152</v>
      </c>
      <c r="D26">
        <v>148</v>
      </c>
      <c r="E26">
        <v>149</v>
      </c>
      <c r="F26">
        <v>148</v>
      </c>
      <c r="G26">
        <v>145</v>
      </c>
      <c r="H26">
        <v>150</v>
      </c>
      <c r="I26">
        <v>150</v>
      </c>
      <c r="J26">
        <v>146</v>
      </c>
      <c r="K26">
        <v>147</v>
      </c>
      <c r="L26">
        <v>149</v>
      </c>
      <c r="M26">
        <v>152</v>
      </c>
      <c r="N26">
        <v>153</v>
      </c>
      <c r="O26">
        <v>192</v>
      </c>
      <c r="P26">
        <v>193</v>
      </c>
      <c r="Q26">
        <v>188</v>
      </c>
      <c r="R26">
        <v>189</v>
      </c>
      <c r="S26">
        <v>190</v>
      </c>
      <c r="T26">
        <v>199</v>
      </c>
      <c r="U26">
        <v>183</v>
      </c>
      <c r="V26">
        <v>184</v>
      </c>
      <c r="W26">
        <v>247</v>
      </c>
      <c r="X26">
        <v>276</v>
      </c>
      <c r="Y26">
        <v>245</v>
      </c>
      <c r="Z26">
        <v>279</v>
      </c>
      <c r="AA26">
        <v>212</v>
      </c>
      <c r="AB26">
        <v>250</v>
      </c>
      <c r="AC26">
        <v>283</v>
      </c>
      <c r="AD26">
        <v>255</v>
      </c>
      <c r="AE26">
        <v>282</v>
      </c>
      <c r="AF26">
        <v>250</v>
      </c>
      <c r="AG26">
        <v>212</v>
      </c>
      <c r="AH26">
        <v>233</v>
      </c>
      <c r="AI26">
        <v>228</v>
      </c>
      <c r="AJ26">
        <v>237</v>
      </c>
      <c r="AK26">
        <v>273</v>
      </c>
      <c r="AL26">
        <v>270</v>
      </c>
      <c r="AM26">
        <v>245</v>
      </c>
      <c r="AN26">
        <v>248</v>
      </c>
      <c r="AO26">
        <v>274</v>
      </c>
      <c r="AP26">
        <v>280</v>
      </c>
      <c r="AQ26">
        <v>249</v>
      </c>
      <c r="AR26">
        <v>273</v>
      </c>
      <c r="AS26">
        <v>273</v>
      </c>
      <c r="AT26">
        <v>206</v>
      </c>
      <c r="AU26" s="8">
        <f t="shared" si="8"/>
        <v>213.34090909090909</v>
      </c>
      <c r="AV26">
        <f t="shared" si="9"/>
        <v>212</v>
      </c>
      <c r="AW26" s="8">
        <f t="shared" si="10"/>
        <v>49.489929998408357</v>
      </c>
      <c r="AX26" s="6">
        <f t="shared" si="11"/>
        <v>0.23197580909022772</v>
      </c>
      <c r="AY26">
        <f t="shared" si="12"/>
        <v>145</v>
      </c>
      <c r="AZ26">
        <f t="shared" si="13"/>
        <v>283</v>
      </c>
      <c r="BA26">
        <f t="shared" si="14"/>
        <v>138</v>
      </c>
      <c r="BB26" s="7">
        <f t="shared" si="15"/>
        <v>1.0162686070312286</v>
      </c>
      <c r="BC26" s="8">
        <f t="shared" si="16"/>
        <v>0.73603568214270376</v>
      </c>
    </row>
    <row r="27" spans="1:55" x14ac:dyDescent="0.25">
      <c r="A27">
        <v>26</v>
      </c>
      <c r="B27">
        <v>14075</v>
      </c>
      <c r="C27">
        <v>413</v>
      </c>
      <c r="D27">
        <v>436</v>
      </c>
      <c r="E27">
        <v>432</v>
      </c>
      <c r="F27">
        <v>425</v>
      </c>
      <c r="G27">
        <v>458</v>
      </c>
      <c r="H27">
        <v>399</v>
      </c>
      <c r="I27">
        <v>405</v>
      </c>
      <c r="J27">
        <v>400</v>
      </c>
      <c r="K27">
        <v>417</v>
      </c>
      <c r="L27">
        <v>401</v>
      </c>
      <c r="M27">
        <v>434</v>
      </c>
      <c r="N27">
        <v>459</v>
      </c>
      <c r="O27">
        <v>409</v>
      </c>
      <c r="P27">
        <v>409</v>
      </c>
      <c r="Q27">
        <v>495</v>
      </c>
      <c r="R27">
        <v>442</v>
      </c>
      <c r="S27">
        <v>440</v>
      </c>
      <c r="T27">
        <v>467</v>
      </c>
      <c r="U27">
        <v>302</v>
      </c>
      <c r="V27">
        <v>436</v>
      </c>
      <c r="W27">
        <v>463</v>
      </c>
      <c r="X27">
        <v>433</v>
      </c>
      <c r="Y27">
        <v>455</v>
      </c>
      <c r="Z27">
        <v>447</v>
      </c>
      <c r="AA27">
        <v>452</v>
      </c>
      <c r="AB27">
        <v>458</v>
      </c>
      <c r="AC27">
        <v>423</v>
      </c>
      <c r="AD27">
        <v>423</v>
      </c>
      <c r="AE27">
        <v>431</v>
      </c>
      <c r="AF27">
        <v>394</v>
      </c>
      <c r="AG27">
        <v>434</v>
      </c>
      <c r="AH27">
        <v>395</v>
      </c>
      <c r="AI27">
        <v>429</v>
      </c>
      <c r="AJ27">
        <v>421</v>
      </c>
      <c r="AK27">
        <v>431</v>
      </c>
      <c r="AL27">
        <v>426</v>
      </c>
      <c r="AM27">
        <v>462</v>
      </c>
      <c r="AN27">
        <v>435</v>
      </c>
      <c r="AO27">
        <v>442</v>
      </c>
      <c r="AP27">
        <v>430</v>
      </c>
      <c r="AQ27">
        <v>438</v>
      </c>
      <c r="AR27">
        <v>440</v>
      </c>
      <c r="AS27">
        <v>449</v>
      </c>
      <c r="AT27">
        <v>442</v>
      </c>
      <c r="AU27" s="8">
        <f t="shared" si="8"/>
        <v>430.27272727272725</v>
      </c>
      <c r="AV27">
        <f t="shared" si="9"/>
        <v>433.5</v>
      </c>
      <c r="AW27" s="8">
        <f t="shared" si="10"/>
        <v>29.136697580154451</v>
      </c>
      <c r="AX27" s="6">
        <f t="shared" si="11"/>
        <v>6.7716812461799905E-2</v>
      </c>
      <c r="AY27">
        <f t="shared" si="12"/>
        <v>302</v>
      </c>
      <c r="AZ27">
        <f t="shared" si="13"/>
        <v>495</v>
      </c>
      <c r="BA27">
        <f t="shared" si="14"/>
        <v>193</v>
      </c>
      <c r="BB27" s="7">
        <f t="shared" si="15"/>
        <v>1.0008523358860619</v>
      </c>
      <c r="BC27" s="8">
        <f t="shared" si="16"/>
        <v>2.2330856914862876E-2</v>
      </c>
    </row>
    <row r="28" spans="1:55" x14ac:dyDescent="0.25">
      <c r="A28">
        <v>27</v>
      </c>
      <c r="B28">
        <v>14476</v>
      </c>
      <c r="C28">
        <v>55</v>
      </c>
      <c r="D28">
        <v>50</v>
      </c>
      <c r="E28">
        <v>53</v>
      </c>
      <c r="F28">
        <v>57</v>
      </c>
      <c r="G28">
        <v>49</v>
      </c>
      <c r="H28">
        <v>51</v>
      </c>
      <c r="I28">
        <v>54</v>
      </c>
      <c r="J28">
        <v>57</v>
      </c>
      <c r="K28">
        <v>55</v>
      </c>
      <c r="L28">
        <v>63</v>
      </c>
      <c r="M28">
        <v>59</v>
      </c>
      <c r="N28">
        <v>61</v>
      </c>
      <c r="O28">
        <v>67</v>
      </c>
      <c r="P28">
        <v>64</v>
      </c>
      <c r="Q28">
        <v>59</v>
      </c>
      <c r="R28">
        <v>58</v>
      </c>
      <c r="S28">
        <v>62</v>
      </c>
      <c r="T28">
        <v>65</v>
      </c>
      <c r="U28">
        <v>58</v>
      </c>
      <c r="V28">
        <v>60</v>
      </c>
      <c r="W28">
        <v>64</v>
      </c>
      <c r="X28">
        <v>68</v>
      </c>
      <c r="Y28">
        <v>63</v>
      </c>
      <c r="Z28">
        <v>71</v>
      </c>
      <c r="AA28">
        <v>68</v>
      </c>
      <c r="AB28">
        <v>81</v>
      </c>
      <c r="AC28">
        <v>59</v>
      </c>
      <c r="AD28">
        <v>70</v>
      </c>
      <c r="AE28">
        <v>67</v>
      </c>
      <c r="AF28">
        <v>72</v>
      </c>
      <c r="AG28">
        <v>61</v>
      </c>
      <c r="AH28">
        <v>55</v>
      </c>
      <c r="AI28">
        <v>61</v>
      </c>
      <c r="AJ28">
        <v>83</v>
      </c>
      <c r="AK28">
        <v>82</v>
      </c>
      <c r="AL28">
        <v>66</v>
      </c>
      <c r="AM28">
        <v>77</v>
      </c>
      <c r="AN28">
        <v>68</v>
      </c>
      <c r="AO28">
        <v>68</v>
      </c>
      <c r="AP28">
        <v>74</v>
      </c>
      <c r="AQ28">
        <v>72</v>
      </c>
      <c r="AR28">
        <v>72</v>
      </c>
      <c r="AS28">
        <v>81</v>
      </c>
      <c r="AT28">
        <v>73</v>
      </c>
      <c r="AU28" s="8">
        <f t="shared" si="8"/>
        <v>64.38636363636364</v>
      </c>
      <c r="AV28">
        <f t="shared" si="9"/>
        <v>63.5</v>
      </c>
      <c r="AW28" s="8">
        <f t="shared" si="10"/>
        <v>8.784806940449668</v>
      </c>
      <c r="AX28" s="6">
        <f t="shared" si="11"/>
        <v>0.13643893589120556</v>
      </c>
      <c r="AY28">
        <f t="shared" si="12"/>
        <v>49</v>
      </c>
      <c r="AZ28">
        <f t="shared" si="13"/>
        <v>83</v>
      </c>
      <c r="BA28">
        <f t="shared" si="14"/>
        <v>34</v>
      </c>
      <c r="BB28" s="7">
        <f t="shared" si="15"/>
        <v>1.0081839111681201</v>
      </c>
      <c r="BC28" s="8">
        <f t="shared" si="16"/>
        <v>0.59777111675171168</v>
      </c>
    </row>
    <row r="29" spans="1:55" x14ac:dyDescent="0.25">
      <c r="A29">
        <v>28</v>
      </c>
      <c r="B29">
        <v>14563</v>
      </c>
      <c r="C29">
        <v>106</v>
      </c>
      <c r="D29">
        <v>106</v>
      </c>
      <c r="E29">
        <v>106</v>
      </c>
      <c r="F29">
        <v>106</v>
      </c>
      <c r="G29">
        <v>106</v>
      </c>
      <c r="H29">
        <v>106</v>
      </c>
      <c r="I29">
        <v>106</v>
      </c>
      <c r="J29">
        <v>106</v>
      </c>
      <c r="K29">
        <v>106</v>
      </c>
      <c r="L29">
        <v>106</v>
      </c>
      <c r="M29">
        <v>106</v>
      </c>
      <c r="N29">
        <v>106</v>
      </c>
      <c r="O29">
        <v>106</v>
      </c>
      <c r="P29">
        <v>106</v>
      </c>
      <c r="Q29">
        <v>106</v>
      </c>
      <c r="R29">
        <v>106</v>
      </c>
      <c r="S29">
        <v>106</v>
      </c>
      <c r="T29">
        <v>106</v>
      </c>
      <c r="U29">
        <v>106</v>
      </c>
      <c r="V29">
        <v>64</v>
      </c>
      <c r="W29">
        <v>64</v>
      </c>
      <c r="X29">
        <v>64</v>
      </c>
      <c r="Y29">
        <v>64</v>
      </c>
      <c r="Z29">
        <v>64</v>
      </c>
      <c r="AA29">
        <v>64</v>
      </c>
      <c r="AB29">
        <v>64</v>
      </c>
      <c r="AC29">
        <v>64</v>
      </c>
      <c r="AD29">
        <v>64</v>
      </c>
      <c r="AE29">
        <v>64</v>
      </c>
      <c r="AF29">
        <v>64</v>
      </c>
      <c r="AG29">
        <v>64</v>
      </c>
      <c r="AH29">
        <v>64</v>
      </c>
      <c r="AI29">
        <v>64</v>
      </c>
      <c r="AJ29">
        <v>64</v>
      </c>
      <c r="AK29">
        <v>64</v>
      </c>
      <c r="AL29">
        <v>64</v>
      </c>
      <c r="AM29">
        <v>64</v>
      </c>
      <c r="AN29">
        <v>64</v>
      </c>
      <c r="AO29">
        <v>64</v>
      </c>
      <c r="AP29">
        <v>64</v>
      </c>
      <c r="AQ29">
        <v>64</v>
      </c>
      <c r="AR29">
        <v>64</v>
      </c>
      <c r="AS29">
        <v>64</v>
      </c>
      <c r="AT29">
        <v>64</v>
      </c>
      <c r="AU29" s="8">
        <f t="shared" si="8"/>
        <v>82.13636363636364</v>
      </c>
      <c r="AV29">
        <f t="shared" si="9"/>
        <v>64</v>
      </c>
      <c r="AW29" s="8">
        <f t="shared" si="10"/>
        <v>21.044350630183125</v>
      </c>
      <c r="AX29" s="6">
        <f t="shared" si="11"/>
        <v>0.25621234856891462</v>
      </c>
      <c r="AY29">
        <f t="shared" si="12"/>
        <v>64</v>
      </c>
      <c r="AZ29">
        <f t="shared" si="13"/>
        <v>106</v>
      </c>
      <c r="BA29">
        <f t="shared" si="14"/>
        <v>42</v>
      </c>
      <c r="BB29" s="7">
        <f t="shared" si="15"/>
        <v>0.98325218249403812</v>
      </c>
      <c r="BC29" s="8">
        <f t="shared" si="16"/>
        <v>0.73643410852713143</v>
      </c>
    </row>
    <row r="30" spans="1:55" x14ac:dyDescent="0.25">
      <c r="A30">
        <v>29</v>
      </c>
      <c r="B30">
        <v>14721</v>
      </c>
      <c r="C30">
        <v>7</v>
      </c>
      <c r="D30">
        <v>7</v>
      </c>
      <c r="E30">
        <v>7</v>
      </c>
      <c r="F30">
        <v>7</v>
      </c>
      <c r="G30">
        <v>8</v>
      </c>
      <c r="H30">
        <v>7</v>
      </c>
      <c r="I30">
        <v>8</v>
      </c>
      <c r="J30">
        <v>7</v>
      </c>
      <c r="K30">
        <v>7</v>
      </c>
      <c r="L30">
        <v>7</v>
      </c>
      <c r="M30">
        <v>7</v>
      </c>
      <c r="N30">
        <v>7</v>
      </c>
      <c r="O30">
        <v>8</v>
      </c>
      <c r="P30">
        <v>7</v>
      </c>
      <c r="Q30">
        <v>7</v>
      </c>
      <c r="R30">
        <v>7</v>
      </c>
      <c r="S30">
        <v>7</v>
      </c>
      <c r="T30">
        <v>7</v>
      </c>
      <c r="U30">
        <v>3</v>
      </c>
      <c r="V30">
        <v>7</v>
      </c>
      <c r="W30">
        <v>7</v>
      </c>
      <c r="X30">
        <v>7</v>
      </c>
      <c r="Y30">
        <v>7</v>
      </c>
      <c r="Z30">
        <v>7</v>
      </c>
      <c r="AA30">
        <v>7</v>
      </c>
      <c r="AB30">
        <v>7</v>
      </c>
      <c r="AC30">
        <v>7</v>
      </c>
      <c r="AD30">
        <v>7</v>
      </c>
      <c r="AE30">
        <v>7</v>
      </c>
      <c r="AF30">
        <v>7</v>
      </c>
      <c r="AG30">
        <v>7</v>
      </c>
      <c r="AH30">
        <v>7</v>
      </c>
      <c r="AI30">
        <v>7</v>
      </c>
      <c r="AJ30">
        <v>7</v>
      </c>
      <c r="AK30">
        <v>7</v>
      </c>
      <c r="AL30">
        <v>8</v>
      </c>
      <c r="AM30">
        <v>8</v>
      </c>
      <c r="AN30">
        <v>8</v>
      </c>
      <c r="AO30">
        <v>7</v>
      </c>
      <c r="AP30">
        <v>7</v>
      </c>
      <c r="AQ30">
        <v>7</v>
      </c>
      <c r="AR30">
        <v>7</v>
      </c>
      <c r="AS30">
        <v>7</v>
      </c>
      <c r="AT30">
        <v>7</v>
      </c>
      <c r="AU30" s="8">
        <f t="shared" si="8"/>
        <v>7.0454545454545459</v>
      </c>
      <c r="AV30">
        <f t="shared" si="9"/>
        <v>7</v>
      </c>
      <c r="AW30" s="8">
        <f t="shared" si="10"/>
        <v>0.71380231301942532</v>
      </c>
      <c r="AX30" s="6">
        <f t="shared" si="11"/>
        <v>0.1013138766866281</v>
      </c>
      <c r="AY30">
        <f t="shared" si="12"/>
        <v>3</v>
      </c>
      <c r="AZ30">
        <f t="shared" si="13"/>
        <v>8</v>
      </c>
      <c r="BA30">
        <f t="shared" si="14"/>
        <v>5</v>
      </c>
      <c r="BB30" s="7">
        <f t="shared" si="15"/>
        <v>1.0004368922953419</v>
      </c>
      <c r="BC30" s="8">
        <f t="shared" si="16"/>
        <v>1.6411071583309225E-3</v>
      </c>
    </row>
    <row r="31" spans="1:55" x14ac:dyDescent="0.25">
      <c r="A31">
        <v>31</v>
      </c>
      <c r="B31">
        <v>15452</v>
      </c>
      <c r="C31">
        <v>132</v>
      </c>
      <c r="D31">
        <v>131</v>
      </c>
      <c r="E31">
        <v>142</v>
      </c>
      <c r="F31">
        <v>140</v>
      </c>
      <c r="G31">
        <v>133</v>
      </c>
      <c r="H31">
        <v>142</v>
      </c>
      <c r="I31">
        <v>146</v>
      </c>
      <c r="J31">
        <v>141</v>
      </c>
      <c r="K31">
        <v>141</v>
      </c>
      <c r="L31">
        <v>146</v>
      </c>
      <c r="M31">
        <v>136</v>
      </c>
      <c r="N31">
        <v>136</v>
      </c>
      <c r="O31">
        <v>134</v>
      </c>
      <c r="P31">
        <v>136</v>
      </c>
      <c r="Q31">
        <v>148</v>
      </c>
      <c r="R31">
        <v>149</v>
      </c>
      <c r="S31">
        <v>148</v>
      </c>
      <c r="T31">
        <v>109</v>
      </c>
      <c r="U31">
        <v>112</v>
      </c>
      <c r="V31">
        <v>113</v>
      </c>
      <c r="W31">
        <v>109</v>
      </c>
      <c r="X31">
        <v>113</v>
      </c>
      <c r="Y31">
        <v>117</v>
      </c>
      <c r="Z31">
        <v>114</v>
      </c>
      <c r="AA31">
        <v>121</v>
      </c>
      <c r="AB31">
        <v>121</v>
      </c>
      <c r="AC31">
        <v>116</v>
      </c>
      <c r="AD31">
        <v>122</v>
      </c>
      <c r="AE31">
        <v>120</v>
      </c>
      <c r="AF31">
        <v>124</v>
      </c>
      <c r="AG31">
        <v>115</v>
      </c>
      <c r="AH31">
        <v>119</v>
      </c>
      <c r="AI31">
        <v>117</v>
      </c>
      <c r="AJ31">
        <v>116</v>
      </c>
      <c r="AK31">
        <v>116</v>
      </c>
      <c r="AL31">
        <v>116</v>
      </c>
      <c r="AM31">
        <v>119</v>
      </c>
      <c r="AN31">
        <v>115</v>
      </c>
      <c r="AO31">
        <v>115</v>
      </c>
      <c r="AP31">
        <v>113</v>
      </c>
      <c r="AQ31">
        <v>108</v>
      </c>
      <c r="AR31">
        <v>113</v>
      </c>
      <c r="AS31">
        <v>113</v>
      </c>
      <c r="AT31">
        <v>102</v>
      </c>
      <c r="AU31" s="8">
        <f t="shared" si="8"/>
        <v>124.75</v>
      </c>
      <c r="AV31">
        <f t="shared" si="9"/>
        <v>119.5</v>
      </c>
      <c r="AW31" s="8">
        <f t="shared" si="10"/>
        <v>13.340138767103639</v>
      </c>
      <c r="AX31" s="6">
        <f t="shared" si="11"/>
        <v>0.10693498009702315</v>
      </c>
      <c r="AY31">
        <f t="shared" si="12"/>
        <v>102</v>
      </c>
      <c r="AZ31">
        <f t="shared" si="13"/>
        <v>149</v>
      </c>
      <c r="BA31">
        <f t="shared" si="14"/>
        <v>47</v>
      </c>
      <c r="BB31" s="7">
        <f t="shared" si="15"/>
        <v>0.99370801705775802</v>
      </c>
      <c r="BC31" s="8">
        <f t="shared" si="16"/>
        <v>0.59361401432489347</v>
      </c>
    </row>
    <row r="32" spans="1:55" x14ac:dyDescent="0.25">
      <c r="A32">
        <v>32</v>
      </c>
      <c r="B32">
        <v>15526</v>
      </c>
      <c r="C32">
        <v>81</v>
      </c>
      <c r="D32">
        <v>80</v>
      </c>
      <c r="E32">
        <v>81</v>
      </c>
      <c r="F32">
        <v>85</v>
      </c>
      <c r="G32">
        <v>84</v>
      </c>
      <c r="H32">
        <v>75</v>
      </c>
      <c r="I32">
        <v>77</v>
      </c>
      <c r="J32">
        <v>81</v>
      </c>
      <c r="K32">
        <v>80</v>
      </c>
      <c r="L32">
        <v>74</v>
      </c>
      <c r="M32">
        <v>80</v>
      </c>
      <c r="N32">
        <v>81</v>
      </c>
      <c r="O32">
        <v>75</v>
      </c>
      <c r="P32">
        <v>81</v>
      </c>
      <c r="Q32">
        <v>80</v>
      </c>
      <c r="R32">
        <v>83</v>
      </c>
      <c r="S32">
        <v>81</v>
      </c>
      <c r="T32">
        <v>88</v>
      </c>
      <c r="U32">
        <v>81</v>
      </c>
      <c r="V32">
        <v>81</v>
      </c>
      <c r="W32">
        <v>81</v>
      </c>
      <c r="X32">
        <v>81</v>
      </c>
      <c r="Y32">
        <v>75</v>
      </c>
      <c r="Z32">
        <v>74</v>
      </c>
      <c r="AA32">
        <v>76</v>
      </c>
      <c r="AB32">
        <v>81</v>
      </c>
      <c r="AC32">
        <v>80</v>
      </c>
      <c r="AD32">
        <v>81</v>
      </c>
      <c r="AE32">
        <v>81</v>
      </c>
      <c r="AF32">
        <v>81</v>
      </c>
      <c r="AG32">
        <v>75</v>
      </c>
      <c r="AH32">
        <v>80</v>
      </c>
      <c r="AI32">
        <v>81</v>
      </c>
      <c r="AJ32">
        <v>81</v>
      </c>
      <c r="AK32">
        <v>81</v>
      </c>
      <c r="AL32">
        <v>81</v>
      </c>
      <c r="AM32">
        <v>76</v>
      </c>
      <c r="AN32">
        <v>85</v>
      </c>
      <c r="AO32">
        <v>80</v>
      </c>
      <c r="AP32">
        <v>74</v>
      </c>
      <c r="AQ32">
        <v>80</v>
      </c>
      <c r="AR32">
        <v>80</v>
      </c>
      <c r="AS32">
        <v>75</v>
      </c>
      <c r="AT32">
        <v>80</v>
      </c>
      <c r="AU32" s="8">
        <f t="shared" si="8"/>
        <v>79.75</v>
      </c>
      <c r="AV32">
        <f t="shared" si="9"/>
        <v>81</v>
      </c>
      <c r="AW32" s="8">
        <f t="shared" si="10"/>
        <v>3.1558362323766733</v>
      </c>
      <c r="AX32" s="6">
        <f t="shared" si="11"/>
        <v>3.9571614199080542E-2</v>
      </c>
      <c r="AY32">
        <f t="shared" si="12"/>
        <v>74</v>
      </c>
      <c r="AZ32">
        <f t="shared" si="13"/>
        <v>88</v>
      </c>
      <c r="BA32">
        <f t="shared" si="14"/>
        <v>14</v>
      </c>
      <c r="BB32" s="7">
        <f t="shared" si="15"/>
        <v>0.9995875039494807</v>
      </c>
      <c r="BC32" s="8">
        <f t="shared" si="16"/>
        <v>1.7744656999362722E-2</v>
      </c>
    </row>
    <row r="33" spans="1:55" x14ac:dyDescent="0.25">
      <c r="A33">
        <v>33</v>
      </c>
      <c r="B33">
        <v>15618</v>
      </c>
      <c r="C33">
        <v>75</v>
      </c>
      <c r="D33">
        <v>77</v>
      </c>
      <c r="E33">
        <v>79</v>
      </c>
      <c r="F33">
        <v>75</v>
      </c>
      <c r="G33">
        <v>79</v>
      </c>
      <c r="H33">
        <v>77</v>
      </c>
      <c r="I33">
        <v>82</v>
      </c>
      <c r="J33">
        <v>77</v>
      </c>
      <c r="K33">
        <v>80</v>
      </c>
      <c r="L33">
        <v>77</v>
      </c>
      <c r="M33">
        <v>77</v>
      </c>
      <c r="N33">
        <v>76</v>
      </c>
      <c r="O33">
        <v>79</v>
      </c>
      <c r="P33">
        <v>74</v>
      </c>
      <c r="Q33">
        <v>78</v>
      </c>
      <c r="R33">
        <v>80</v>
      </c>
      <c r="S33">
        <v>75</v>
      </c>
      <c r="T33">
        <v>76</v>
      </c>
      <c r="U33">
        <v>74</v>
      </c>
      <c r="V33">
        <v>75</v>
      </c>
      <c r="W33">
        <v>77</v>
      </c>
      <c r="X33">
        <v>74</v>
      </c>
      <c r="Y33">
        <v>73</v>
      </c>
      <c r="Z33">
        <v>73</v>
      </c>
      <c r="AA33">
        <v>75</v>
      </c>
      <c r="AB33">
        <v>83</v>
      </c>
      <c r="AC33">
        <v>75</v>
      </c>
      <c r="AD33">
        <v>75</v>
      </c>
      <c r="AE33">
        <v>79</v>
      </c>
      <c r="AF33">
        <v>78</v>
      </c>
      <c r="AG33">
        <v>74</v>
      </c>
      <c r="AH33">
        <v>76</v>
      </c>
      <c r="AI33">
        <v>77</v>
      </c>
      <c r="AJ33">
        <v>72</v>
      </c>
      <c r="AK33">
        <v>73</v>
      </c>
      <c r="AL33">
        <v>72</v>
      </c>
      <c r="AM33">
        <v>66</v>
      </c>
      <c r="AN33">
        <v>73</v>
      </c>
      <c r="AO33">
        <v>67</v>
      </c>
      <c r="AP33">
        <v>74</v>
      </c>
      <c r="AQ33">
        <v>77</v>
      </c>
      <c r="AR33">
        <v>75</v>
      </c>
      <c r="AS33">
        <v>69</v>
      </c>
      <c r="AT33">
        <v>75</v>
      </c>
      <c r="AU33" s="8">
        <f t="shared" si="8"/>
        <v>75.545454545454547</v>
      </c>
      <c r="AV33">
        <f t="shared" si="9"/>
        <v>75</v>
      </c>
      <c r="AW33" s="8">
        <f t="shared" si="10"/>
        <v>3.3650359924440587</v>
      </c>
      <c r="AX33" s="6">
        <f t="shared" si="11"/>
        <v>4.4543196049199332E-2</v>
      </c>
      <c r="AY33">
        <f t="shared" si="12"/>
        <v>66</v>
      </c>
      <c r="AZ33">
        <f t="shared" si="13"/>
        <v>83</v>
      </c>
      <c r="BA33">
        <f t="shared" si="14"/>
        <v>17</v>
      </c>
      <c r="BB33" s="7">
        <f t="shared" si="15"/>
        <v>0.99814545095221785</v>
      </c>
      <c r="BC33" s="8">
        <f t="shared" si="16"/>
        <v>0.27794677198809453</v>
      </c>
    </row>
    <row r="34" spans="1:55" x14ac:dyDescent="0.25">
      <c r="A34">
        <v>34</v>
      </c>
      <c r="B34">
        <v>16336</v>
      </c>
      <c r="C34">
        <v>137</v>
      </c>
      <c r="D34">
        <v>137</v>
      </c>
      <c r="E34">
        <v>137</v>
      </c>
      <c r="F34">
        <v>137</v>
      </c>
      <c r="G34">
        <v>137</v>
      </c>
      <c r="H34">
        <v>137</v>
      </c>
      <c r="I34">
        <v>137</v>
      </c>
      <c r="J34">
        <v>137</v>
      </c>
      <c r="K34">
        <v>137</v>
      </c>
      <c r="L34">
        <v>137</v>
      </c>
      <c r="M34">
        <v>137</v>
      </c>
      <c r="N34">
        <v>137</v>
      </c>
      <c r="O34">
        <v>137</v>
      </c>
      <c r="P34">
        <v>137</v>
      </c>
      <c r="Q34">
        <v>137</v>
      </c>
      <c r="R34">
        <v>137</v>
      </c>
      <c r="S34">
        <v>138</v>
      </c>
      <c r="T34">
        <v>138</v>
      </c>
      <c r="U34">
        <v>137</v>
      </c>
      <c r="V34">
        <v>137</v>
      </c>
      <c r="W34">
        <v>137</v>
      </c>
      <c r="X34">
        <v>137</v>
      </c>
      <c r="Y34">
        <v>137</v>
      </c>
      <c r="Z34">
        <v>138</v>
      </c>
      <c r="AA34">
        <v>138</v>
      </c>
      <c r="AB34">
        <v>138</v>
      </c>
      <c r="AC34">
        <v>138</v>
      </c>
      <c r="AD34">
        <v>138</v>
      </c>
      <c r="AE34">
        <v>138</v>
      </c>
      <c r="AF34">
        <v>138</v>
      </c>
      <c r="AG34">
        <v>138</v>
      </c>
      <c r="AH34">
        <v>138</v>
      </c>
      <c r="AI34">
        <v>138</v>
      </c>
      <c r="AJ34">
        <v>138</v>
      </c>
      <c r="AK34">
        <v>138</v>
      </c>
      <c r="AL34">
        <v>138</v>
      </c>
      <c r="AM34">
        <v>138</v>
      </c>
      <c r="AN34">
        <v>138</v>
      </c>
      <c r="AO34">
        <v>138</v>
      </c>
      <c r="AP34">
        <v>138</v>
      </c>
      <c r="AQ34">
        <v>138</v>
      </c>
      <c r="AR34">
        <v>138</v>
      </c>
      <c r="AS34">
        <v>138</v>
      </c>
      <c r="AT34">
        <v>138</v>
      </c>
      <c r="AU34" s="8">
        <f t="shared" si="8"/>
        <v>137.52272727272728</v>
      </c>
      <c r="AV34">
        <f t="shared" si="9"/>
        <v>138</v>
      </c>
      <c r="AW34" s="8">
        <f t="shared" si="10"/>
        <v>0.50525776813638068</v>
      </c>
      <c r="AX34" s="6">
        <f t="shared" si="11"/>
        <v>3.6739946782351264E-3</v>
      </c>
      <c r="AY34">
        <f t="shared" si="12"/>
        <v>137</v>
      </c>
      <c r="AZ34">
        <f t="shared" si="13"/>
        <v>138</v>
      </c>
      <c r="BA34">
        <f t="shared" si="14"/>
        <v>1</v>
      </c>
      <c r="BB34" s="7">
        <f t="shared" si="15"/>
        <v>1.0002373281980061</v>
      </c>
      <c r="BC34" s="8">
        <f t="shared" si="16"/>
        <v>0.68810567030991698</v>
      </c>
    </row>
    <row r="35" spans="1:55" x14ac:dyDescent="0.25">
      <c r="A35">
        <v>35</v>
      </c>
      <c r="B35">
        <v>18836</v>
      </c>
      <c r="C35">
        <v>6</v>
      </c>
      <c r="D35">
        <v>37</v>
      </c>
      <c r="E35">
        <v>13</v>
      </c>
      <c r="F35">
        <v>36</v>
      </c>
      <c r="G35">
        <v>41</v>
      </c>
      <c r="H35">
        <v>36</v>
      </c>
      <c r="I35">
        <v>37</v>
      </c>
      <c r="J35">
        <v>41</v>
      </c>
      <c r="K35">
        <v>14</v>
      </c>
      <c r="L35">
        <v>42</v>
      </c>
      <c r="M35">
        <v>42</v>
      </c>
      <c r="N35">
        <v>41</v>
      </c>
      <c r="O35">
        <v>14</v>
      </c>
      <c r="P35">
        <v>14</v>
      </c>
      <c r="Q35">
        <v>13</v>
      </c>
      <c r="R35">
        <v>13</v>
      </c>
      <c r="S35">
        <v>12</v>
      </c>
      <c r="T35">
        <v>13</v>
      </c>
      <c r="U35">
        <v>12</v>
      </c>
      <c r="V35">
        <v>29</v>
      </c>
      <c r="W35">
        <v>12</v>
      </c>
      <c r="X35">
        <v>28</v>
      </c>
      <c r="Y35">
        <v>12</v>
      </c>
      <c r="Z35">
        <v>14</v>
      </c>
      <c r="AA35">
        <v>12</v>
      </c>
      <c r="AB35">
        <v>13</v>
      </c>
      <c r="AC35">
        <v>12</v>
      </c>
      <c r="AD35">
        <v>41</v>
      </c>
      <c r="AE35">
        <v>13</v>
      </c>
      <c r="AF35">
        <v>41</v>
      </c>
      <c r="AG35">
        <v>41</v>
      </c>
      <c r="AH35">
        <v>41</v>
      </c>
      <c r="AI35">
        <v>12</v>
      </c>
      <c r="AJ35">
        <v>41</v>
      </c>
      <c r="AK35">
        <v>42</v>
      </c>
      <c r="AL35">
        <v>42</v>
      </c>
      <c r="AM35">
        <v>15</v>
      </c>
      <c r="AN35">
        <v>14</v>
      </c>
      <c r="AO35">
        <v>43</v>
      </c>
      <c r="AP35">
        <v>41</v>
      </c>
      <c r="AQ35">
        <v>13</v>
      </c>
      <c r="AR35">
        <v>41</v>
      </c>
      <c r="AS35">
        <v>41</v>
      </c>
      <c r="AT35">
        <v>41</v>
      </c>
      <c r="AU35" s="8">
        <f t="shared" si="8"/>
        <v>26.636363636363637</v>
      </c>
      <c r="AV35">
        <f t="shared" si="9"/>
        <v>28.5</v>
      </c>
      <c r="AW35" s="8">
        <f t="shared" si="10"/>
        <v>13.848164867240529</v>
      </c>
      <c r="AX35" s="6">
        <f t="shared" si="11"/>
        <v>0.51989697453804029</v>
      </c>
      <c r="AY35">
        <f t="shared" si="12"/>
        <v>6</v>
      </c>
      <c r="AZ35">
        <f t="shared" si="13"/>
        <v>43</v>
      </c>
      <c r="BA35">
        <f t="shared" si="14"/>
        <v>37</v>
      </c>
      <c r="BB35" s="7">
        <f t="shared" si="15"/>
        <v>1.0076619214026437</v>
      </c>
      <c r="BC35" s="8">
        <f t="shared" si="16"/>
        <v>2.7098999077548144E-2</v>
      </c>
    </row>
    <row r="36" spans="1:55" x14ac:dyDescent="0.25">
      <c r="A36">
        <v>36</v>
      </c>
      <c r="B36">
        <v>21897</v>
      </c>
      <c r="C36">
        <v>48</v>
      </c>
      <c r="D36">
        <v>52</v>
      </c>
      <c r="E36">
        <v>49</v>
      </c>
      <c r="F36">
        <v>48</v>
      </c>
      <c r="G36">
        <v>47</v>
      </c>
      <c r="H36">
        <v>46</v>
      </c>
      <c r="I36">
        <v>49</v>
      </c>
      <c r="J36">
        <v>49</v>
      </c>
      <c r="K36">
        <v>46</v>
      </c>
      <c r="L36">
        <v>47</v>
      </c>
      <c r="M36">
        <v>46</v>
      </c>
      <c r="N36">
        <v>46</v>
      </c>
      <c r="O36">
        <v>46</v>
      </c>
      <c r="P36">
        <v>45</v>
      </c>
      <c r="Q36">
        <v>47</v>
      </c>
      <c r="R36">
        <v>49</v>
      </c>
      <c r="S36">
        <v>45</v>
      </c>
      <c r="T36">
        <v>46</v>
      </c>
      <c r="U36">
        <v>45</v>
      </c>
      <c r="V36">
        <v>48</v>
      </c>
      <c r="W36">
        <v>48</v>
      </c>
      <c r="X36">
        <v>47</v>
      </c>
      <c r="Y36">
        <v>48</v>
      </c>
      <c r="Z36">
        <v>48</v>
      </c>
      <c r="AA36">
        <v>47</v>
      </c>
      <c r="AB36">
        <v>47</v>
      </c>
      <c r="AC36">
        <v>46</v>
      </c>
      <c r="AD36">
        <v>47</v>
      </c>
      <c r="AE36">
        <v>47</v>
      </c>
      <c r="AF36">
        <v>47</v>
      </c>
      <c r="AG36">
        <v>47</v>
      </c>
      <c r="AH36">
        <v>46</v>
      </c>
      <c r="AI36">
        <v>47</v>
      </c>
      <c r="AJ36">
        <v>46</v>
      </c>
      <c r="AK36">
        <v>47</v>
      </c>
      <c r="AL36">
        <v>45</v>
      </c>
      <c r="AM36">
        <v>45</v>
      </c>
      <c r="AN36">
        <v>46</v>
      </c>
      <c r="AO36">
        <v>47</v>
      </c>
      <c r="AP36">
        <v>46</v>
      </c>
      <c r="AQ36">
        <v>47</v>
      </c>
      <c r="AR36">
        <v>47</v>
      </c>
      <c r="AS36">
        <v>47</v>
      </c>
      <c r="AT36">
        <v>39</v>
      </c>
      <c r="AU36" s="8">
        <f t="shared" si="8"/>
        <v>46.772727272727273</v>
      </c>
      <c r="AV36">
        <f t="shared" si="9"/>
        <v>47</v>
      </c>
      <c r="AW36" s="8">
        <f t="shared" si="10"/>
        <v>1.8026290408106123</v>
      </c>
      <c r="AX36" s="6">
        <f t="shared" si="11"/>
        <v>3.8540173856009205E-2</v>
      </c>
      <c r="AY36">
        <f t="shared" si="12"/>
        <v>39</v>
      </c>
      <c r="AZ36">
        <f t="shared" si="13"/>
        <v>52</v>
      </c>
      <c r="BA36">
        <f t="shared" si="14"/>
        <v>13</v>
      </c>
      <c r="BB36" s="7">
        <f t="shared" si="15"/>
        <v>0.99864823232514122</v>
      </c>
      <c r="BC36" s="8">
        <f t="shared" si="16"/>
        <v>0.19146892889116457</v>
      </c>
    </row>
    <row r="37" spans="1:55" x14ac:dyDescent="0.25">
      <c r="A37">
        <v>39</v>
      </c>
      <c r="B37">
        <v>25279</v>
      </c>
      <c r="C37">
        <v>82</v>
      </c>
      <c r="D37">
        <v>82</v>
      </c>
      <c r="E37">
        <v>82</v>
      </c>
      <c r="F37">
        <v>85</v>
      </c>
      <c r="G37">
        <v>85</v>
      </c>
      <c r="H37">
        <v>84</v>
      </c>
      <c r="I37">
        <v>84</v>
      </c>
      <c r="J37">
        <v>92</v>
      </c>
      <c r="K37">
        <v>88</v>
      </c>
      <c r="L37">
        <v>91</v>
      </c>
      <c r="M37">
        <v>92</v>
      </c>
      <c r="N37">
        <v>90</v>
      </c>
      <c r="O37">
        <v>90</v>
      </c>
      <c r="P37">
        <v>89</v>
      </c>
      <c r="Q37">
        <v>89</v>
      </c>
      <c r="R37">
        <v>89</v>
      </c>
      <c r="S37">
        <v>93</v>
      </c>
      <c r="T37">
        <v>89</v>
      </c>
      <c r="U37">
        <v>88</v>
      </c>
      <c r="V37">
        <v>89</v>
      </c>
      <c r="W37">
        <v>88</v>
      </c>
      <c r="X37">
        <v>88</v>
      </c>
      <c r="Y37">
        <v>87</v>
      </c>
      <c r="Z37">
        <v>87</v>
      </c>
      <c r="AA37">
        <v>94</v>
      </c>
      <c r="AB37">
        <v>91</v>
      </c>
      <c r="AC37">
        <v>95</v>
      </c>
      <c r="AD37">
        <v>89</v>
      </c>
      <c r="AE37">
        <v>93</v>
      </c>
      <c r="AF37">
        <v>94</v>
      </c>
      <c r="AG37">
        <v>83</v>
      </c>
      <c r="AH37">
        <v>84</v>
      </c>
      <c r="AI37">
        <v>63</v>
      </c>
      <c r="AJ37">
        <v>83</v>
      </c>
      <c r="AK37">
        <v>83</v>
      </c>
      <c r="AL37">
        <v>83</v>
      </c>
      <c r="AM37">
        <v>80</v>
      </c>
      <c r="AN37">
        <v>74</v>
      </c>
      <c r="AO37">
        <v>69</v>
      </c>
      <c r="AP37">
        <v>69</v>
      </c>
      <c r="AQ37">
        <v>67</v>
      </c>
      <c r="AR37">
        <v>70</v>
      </c>
      <c r="AS37">
        <v>69</v>
      </c>
      <c r="AT37">
        <v>65</v>
      </c>
      <c r="AU37" s="8">
        <f t="shared" si="8"/>
        <v>84.11363636363636</v>
      </c>
      <c r="AV37">
        <f t="shared" si="9"/>
        <v>87</v>
      </c>
      <c r="AW37" s="8">
        <f t="shared" si="10"/>
        <v>8.5023003975829958</v>
      </c>
      <c r="AX37" s="6">
        <f t="shared" si="11"/>
        <v>0.10108111793938174</v>
      </c>
      <c r="AY37">
        <f t="shared" si="12"/>
        <v>63</v>
      </c>
      <c r="AZ37">
        <f t="shared" si="13"/>
        <v>95</v>
      </c>
      <c r="BA37">
        <f t="shared" si="14"/>
        <v>32</v>
      </c>
      <c r="BB37" s="7">
        <f t="shared" si="15"/>
        <v>0.99521279593384049</v>
      </c>
      <c r="BC37" s="8">
        <f t="shared" si="16"/>
        <v>0.32642719859912617</v>
      </c>
    </row>
    <row r="38" spans="1:55" x14ac:dyDescent="0.25">
      <c r="A38">
        <v>40</v>
      </c>
      <c r="B38">
        <v>25729</v>
      </c>
      <c r="C38">
        <v>33</v>
      </c>
      <c r="D38">
        <v>33</v>
      </c>
      <c r="E38">
        <v>33</v>
      </c>
      <c r="F38">
        <v>33</v>
      </c>
      <c r="G38">
        <v>33</v>
      </c>
      <c r="H38">
        <v>32</v>
      </c>
      <c r="I38">
        <v>33</v>
      </c>
      <c r="J38">
        <v>32</v>
      </c>
      <c r="K38">
        <v>33</v>
      </c>
      <c r="L38">
        <v>32</v>
      </c>
      <c r="M38">
        <v>32</v>
      </c>
      <c r="N38">
        <v>32</v>
      </c>
      <c r="O38">
        <v>32</v>
      </c>
      <c r="P38">
        <v>31</v>
      </c>
      <c r="Q38">
        <v>32</v>
      </c>
      <c r="R38">
        <v>32</v>
      </c>
      <c r="S38">
        <v>33</v>
      </c>
      <c r="T38">
        <v>33</v>
      </c>
      <c r="U38">
        <v>32</v>
      </c>
      <c r="V38">
        <v>33</v>
      </c>
      <c r="W38">
        <v>32</v>
      </c>
      <c r="X38">
        <v>32</v>
      </c>
      <c r="Y38">
        <v>32</v>
      </c>
      <c r="Z38">
        <v>32</v>
      </c>
      <c r="AA38">
        <v>13</v>
      </c>
      <c r="AB38">
        <v>32</v>
      </c>
      <c r="AC38">
        <v>32</v>
      </c>
      <c r="AD38">
        <v>32</v>
      </c>
      <c r="AE38">
        <v>32</v>
      </c>
      <c r="AF38">
        <v>32</v>
      </c>
      <c r="AG38">
        <v>32</v>
      </c>
      <c r="AH38">
        <v>32</v>
      </c>
      <c r="AI38">
        <v>32</v>
      </c>
      <c r="AJ38">
        <v>32</v>
      </c>
      <c r="AK38">
        <v>32</v>
      </c>
      <c r="AL38">
        <v>32</v>
      </c>
      <c r="AM38">
        <v>32</v>
      </c>
      <c r="AN38">
        <v>32</v>
      </c>
      <c r="AO38">
        <v>32</v>
      </c>
      <c r="AP38">
        <v>32</v>
      </c>
      <c r="AQ38">
        <v>31</v>
      </c>
      <c r="AR38">
        <v>31</v>
      </c>
      <c r="AS38">
        <v>31</v>
      </c>
      <c r="AT38">
        <v>31</v>
      </c>
      <c r="AU38" s="8">
        <f t="shared" si="8"/>
        <v>31.681818181818183</v>
      </c>
      <c r="AV38">
        <f t="shared" si="9"/>
        <v>32</v>
      </c>
      <c r="AW38" s="8">
        <f t="shared" si="10"/>
        <v>2.9394883851060483</v>
      </c>
      <c r="AX38" s="6">
        <f t="shared" si="11"/>
        <v>9.2781555914394631E-2</v>
      </c>
      <c r="AY38">
        <f t="shared" si="12"/>
        <v>13</v>
      </c>
      <c r="AZ38">
        <f t="shared" si="13"/>
        <v>33</v>
      </c>
      <c r="BA38">
        <f t="shared" si="14"/>
        <v>20</v>
      </c>
      <c r="BB38" s="7">
        <f t="shared" si="15"/>
        <v>0.99876056312087369</v>
      </c>
      <c r="BC38" s="8">
        <f t="shared" si="16"/>
        <v>1.3421680713496812E-2</v>
      </c>
    </row>
    <row r="39" spans="1:55" x14ac:dyDescent="0.25">
      <c r="A39">
        <v>41</v>
      </c>
      <c r="B39">
        <v>26017</v>
      </c>
      <c r="C39">
        <v>68</v>
      </c>
      <c r="D39">
        <v>68</v>
      </c>
      <c r="E39">
        <v>67</v>
      </c>
      <c r="F39">
        <v>67</v>
      </c>
      <c r="G39">
        <v>67</v>
      </c>
      <c r="H39">
        <v>69</v>
      </c>
      <c r="I39">
        <v>67</v>
      </c>
      <c r="J39">
        <v>67</v>
      </c>
      <c r="K39">
        <v>67</v>
      </c>
      <c r="L39">
        <v>67</v>
      </c>
      <c r="M39">
        <v>67</v>
      </c>
      <c r="N39">
        <v>67</v>
      </c>
      <c r="O39">
        <v>67</v>
      </c>
      <c r="P39">
        <v>67</v>
      </c>
      <c r="Q39">
        <v>67</v>
      </c>
      <c r="R39">
        <v>66</v>
      </c>
      <c r="S39">
        <v>66</v>
      </c>
      <c r="T39">
        <v>67</v>
      </c>
      <c r="U39">
        <v>67</v>
      </c>
      <c r="V39">
        <v>67</v>
      </c>
      <c r="W39">
        <v>67</v>
      </c>
      <c r="X39">
        <v>66</v>
      </c>
      <c r="Y39">
        <v>67</v>
      </c>
      <c r="Z39">
        <v>66</v>
      </c>
      <c r="AA39">
        <v>66</v>
      </c>
      <c r="AB39">
        <v>68</v>
      </c>
      <c r="AC39">
        <v>67</v>
      </c>
      <c r="AD39">
        <v>65</v>
      </c>
      <c r="AE39">
        <v>64</v>
      </c>
      <c r="AF39">
        <v>65</v>
      </c>
      <c r="AG39">
        <v>65</v>
      </c>
      <c r="AH39">
        <v>66</v>
      </c>
      <c r="AI39">
        <v>66</v>
      </c>
      <c r="AJ39">
        <v>70</v>
      </c>
      <c r="AK39">
        <v>73</v>
      </c>
      <c r="AL39">
        <v>72</v>
      </c>
      <c r="AM39">
        <v>69</v>
      </c>
      <c r="AN39">
        <v>66</v>
      </c>
      <c r="AO39">
        <v>68</v>
      </c>
      <c r="AP39">
        <v>68</v>
      </c>
      <c r="AQ39">
        <v>69</v>
      </c>
      <c r="AR39">
        <v>68</v>
      </c>
      <c r="AS39">
        <v>67</v>
      </c>
      <c r="AT39">
        <v>67</v>
      </c>
      <c r="AU39" s="8">
        <f t="shared" si="8"/>
        <v>67.204545454545453</v>
      </c>
      <c r="AV39">
        <f t="shared" si="9"/>
        <v>67</v>
      </c>
      <c r="AW39" s="8">
        <f t="shared" si="10"/>
        <v>1.6364957663357009</v>
      </c>
      <c r="AX39" s="6">
        <f t="shared" si="11"/>
        <v>2.4350968454099033E-2</v>
      </c>
      <c r="AY39">
        <f t="shared" si="12"/>
        <v>64</v>
      </c>
      <c r="AZ39">
        <f t="shared" si="13"/>
        <v>73</v>
      </c>
      <c r="BA39">
        <f t="shared" si="14"/>
        <v>9</v>
      </c>
      <c r="BB39" s="7">
        <f t="shared" si="15"/>
        <v>1.0002677826243884</v>
      </c>
      <c r="BC39" s="8">
        <f t="shared" si="16"/>
        <v>2.0597430891303128E-2</v>
      </c>
    </row>
    <row r="40" spans="1:55" x14ac:dyDescent="0.25">
      <c r="A40">
        <v>42</v>
      </c>
      <c r="B40">
        <v>26453</v>
      </c>
      <c r="C40">
        <v>17</v>
      </c>
      <c r="D40">
        <v>14</v>
      </c>
      <c r="E40">
        <v>17</v>
      </c>
      <c r="F40">
        <v>17</v>
      </c>
      <c r="G40">
        <v>16</v>
      </c>
      <c r="H40">
        <v>18</v>
      </c>
      <c r="I40">
        <v>17</v>
      </c>
      <c r="J40">
        <v>18</v>
      </c>
      <c r="K40">
        <v>16</v>
      </c>
      <c r="L40">
        <v>15</v>
      </c>
      <c r="M40">
        <v>17</v>
      </c>
      <c r="N40">
        <v>16</v>
      </c>
      <c r="O40">
        <v>18</v>
      </c>
      <c r="P40">
        <v>19</v>
      </c>
      <c r="Q40">
        <v>15</v>
      </c>
      <c r="R40">
        <v>17</v>
      </c>
      <c r="S40">
        <v>27</v>
      </c>
      <c r="T40">
        <v>15</v>
      </c>
      <c r="U40">
        <v>19</v>
      </c>
      <c r="V40">
        <v>25</v>
      </c>
      <c r="W40">
        <v>26</v>
      </c>
      <c r="X40">
        <v>25</v>
      </c>
      <c r="Y40">
        <v>23</v>
      </c>
      <c r="Z40">
        <v>28</v>
      </c>
      <c r="AA40">
        <v>23</v>
      </c>
      <c r="AB40">
        <v>30</v>
      </c>
      <c r="AC40">
        <v>22</v>
      </c>
      <c r="AD40">
        <v>29</v>
      </c>
      <c r="AE40">
        <v>26</v>
      </c>
      <c r="AF40">
        <v>27</v>
      </c>
      <c r="AG40">
        <v>21</v>
      </c>
      <c r="AH40">
        <v>24</v>
      </c>
      <c r="AI40">
        <v>18</v>
      </c>
      <c r="AJ40">
        <v>26</v>
      </c>
      <c r="AK40">
        <v>24</v>
      </c>
      <c r="AL40">
        <v>26</v>
      </c>
      <c r="AM40">
        <v>18</v>
      </c>
      <c r="AN40">
        <v>18</v>
      </c>
      <c r="AO40">
        <v>24</v>
      </c>
      <c r="AP40">
        <v>24</v>
      </c>
      <c r="AQ40">
        <v>25</v>
      </c>
      <c r="AR40">
        <v>251</v>
      </c>
      <c r="AS40">
        <v>163</v>
      </c>
      <c r="AT40">
        <v>170</v>
      </c>
      <c r="AU40" s="8">
        <f t="shared" si="8"/>
        <v>32.81818181818182</v>
      </c>
      <c r="AV40">
        <f t="shared" si="9"/>
        <v>21.5</v>
      </c>
      <c r="AW40" s="8">
        <f t="shared" si="10"/>
        <v>45.741575779118833</v>
      </c>
      <c r="AX40" s="6">
        <f t="shared" si="11"/>
        <v>1.3937876276185792</v>
      </c>
      <c r="AY40">
        <f t="shared" si="12"/>
        <v>14</v>
      </c>
      <c r="AZ40">
        <f t="shared" si="13"/>
        <v>251</v>
      </c>
      <c r="BA40">
        <f t="shared" si="14"/>
        <v>237</v>
      </c>
      <c r="BB40" s="7">
        <f t="shared" si="15"/>
        <v>1.0293253320657134</v>
      </c>
      <c r="BC40" s="8">
        <f t="shared" si="16"/>
        <v>0.37106456213791067</v>
      </c>
    </row>
    <row r="41" spans="1:55" x14ac:dyDescent="0.25">
      <c r="A41">
        <v>43</v>
      </c>
      <c r="B41">
        <v>27782</v>
      </c>
      <c r="C41">
        <v>65</v>
      </c>
      <c r="D41">
        <v>66</v>
      </c>
      <c r="E41">
        <v>62</v>
      </c>
      <c r="F41">
        <v>62</v>
      </c>
      <c r="G41">
        <v>63</v>
      </c>
      <c r="H41">
        <v>63</v>
      </c>
      <c r="I41">
        <v>63</v>
      </c>
      <c r="J41">
        <v>63</v>
      </c>
      <c r="K41">
        <v>63</v>
      </c>
      <c r="L41">
        <v>60</v>
      </c>
      <c r="M41">
        <v>60</v>
      </c>
      <c r="N41">
        <v>56</v>
      </c>
      <c r="O41">
        <v>56</v>
      </c>
      <c r="P41">
        <v>56</v>
      </c>
      <c r="Q41">
        <v>56</v>
      </c>
      <c r="R41">
        <v>56</v>
      </c>
      <c r="S41">
        <v>56</v>
      </c>
      <c r="T41">
        <v>56</v>
      </c>
      <c r="U41">
        <v>56</v>
      </c>
      <c r="V41">
        <v>56</v>
      </c>
      <c r="W41">
        <v>56</v>
      </c>
      <c r="X41">
        <v>55</v>
      </c>
      <c r="Y41">
        <v>56</v>
      </c>
      <c r="Z41">
        <v>57</v>
      </c>
      <c r="AA41">
        <v>57</v>
      </c>
      <c r="AB41">
        <v>63</v>
      </c>
      <c r="AC41">
        <v>59</v>
      </c>
      <c r="AD41">
        <v>62</v>
      </c>
      <c r="AE41">
        <v>62</v>
      </c>
      <c r="AF41">
        <v>60</v>
      </c>
      <c r="AG41">
        <v>60</v>
      </c>
      <c r="AH41">
        <v>60</v>
      </c>
      <c r="AI41">
        <v>60</v>
      </c>
      <c r="AJ41">
        <v>60</v>
      </c>
      <c r="AK41">
        <v>60</v>
      </c>
      <c r="AL41">
        <v>62</v>
      </c>
      <c r="AM41">
        <v>62</v>
      </c>
      <c r="AN41">
        <v>62</v>
      </c>
      <c r="AO41">
        <v>47</v>
      </c>
      <c r="AP41">
        <v>47</v>
      </c>
      <c r="AQ41">
        <v>46</v>
      </c>
      <c r="AR41">
        <v>51</v>
      </c>
      <c r="AS41">
        <v>51</v>
      </c>
      <c r="AT41">
        <v>52</v>
      </c>
      <c r="AU41" s="8">
        <f t="shared" si="8"/>
        <v>58.204545454545453</v>
      </c>
      <c r="AV41">
        <f t="shared" si="9"/>
        <v>60</v>
      </c>
      <c r="AW41" s="8">
        <f t="shared" si="10"/>
        <v>4.776782732860644</v>
      </c>
      <c r="AX41" s="6">
        <f t="shared" si="11"/>
        <v>8.2068895058909935E-2</v>
      </c>
      <c r="AY41">
        <f t="shared" si="12"/>
        <v>46</v>
      </c>
      <c r="AZ41">
        <f t="shared" si="13"/>
        <v>66</v>
      </c>
      <c r="BA41">
        <f t="shared" si="14"/>
        <v>20</v>
      </c>
      <c r="BB41" s="7">
        <f t="shared" si="15"/>
        <v>0.99639281034065175</v>
      </c>
      <c r="BC41" s="8">
        <f t="shared" si="16"/>
        <v>0.29368141345472959</v>
      </c>
    </row>
    <row r="42" spans="1:55" x14ac:dyDescent="0.25">
      <c r="A42">
        <v>45</v>
      </c>
      <c r="B42">
        <v>27983</v>
      </c>
      <c r="C42">
        <v>160</v>
      </c>
      <c r="D42">
        <v>160</v>
      </c>
      <c r="E42">
        <v>160</v>
      </c>
      <c r="F42">
        <v>160</v>
      </c>
      <c r="G42">
        <v>160</v>
      </c>
      <c r="H42">
        <v>160</v>
      </c>
      <c r="I42">
        <v>159</v>
      </c>
      <c r="J42">
        <v>159</v>
      </c>
      <c r="K42">
        <v>159</v>
      </c>
      <c r="L42">
        <v>159</v>
      </c>
      <c r="M42">
        <v>160</v>
      </c>
      <c r="N42">
        <v>165</v>
      </c>
      <c r="O42">
        <v>158</v>
      </c>
      <c r="P42">
        <v>165</v>
      </c>
      <c r="Q42">
        <v>165</v>
      </c>
      <c r="R42">
        <v>164</v>
      </c>
      <c r="S42">
        <v>165</v>
      </c>
      <c r="T42">
        <v>165</v>
      </c>
      <c r="U42">
        <v>164</v>
      </c>
      <c r="V42">
        <v>164</v>
      </c>
      <c r="W42">
        <v>164</v>
      </c>
      <c r="X42">
        <v>164</v>
      </c>
      <c r="Y42">
        <v>164</v>
      </c>
      <c r="Z42">
        <v>164</v>
      </c>
      <c r="AA42">
        <v>165</v>
      </c>
      <c r="AB42">
        <v>164</v>
      </c>
      <c r="AC42">
        <v>164</v>
      </c>
      <c r="AD42">
        <v>164</v>
      </c>
      <c r="AE42">
        <v>164</v>
      </c>
      <c r="AF42">
        <v>164</v>
      </c>
      <c r="AG42">
        <v>164</v>
      </c>
      <c r="AH42">
        <v>164</v>
      </c>
      <c r="AI42">
        <v>164</v>
      </c>
      <c r="AJ42">
        <v>164</v>
      </c>
      <c r="AK42">
        <v>164</v>
      </c>
      <c r="AL42">
        <v>165</v>
      </c>
      <c r="AM42">
        <v>156</v>
      </c>
      <c r="AN42">
        <v>164</v>
      </c>
      <c r="AO42">
        <v>155</v>
      </c>
      <c r="AP42">
        <v>155</v>
      </c>
      <c r="AQ42">
        <v>155</v>
      </c>
      <c r="AR42">
        <v>165</v>
      </c>
      <c r="AS42">
        <v>156</v>
      </c>
      <c r="AT42">
        <v>165</v>
      </c>
      <c r="AU42" s="8">
        <f t="shared" si="8"/>
        <v>162</v>
      </c>
      <c r="AV42">
        <f t="shared" si="9"/>
        <v>164</v>
      </c>
      <c r="AW42" s="8">
        <f t="shared" si="10"/>
        <v>3.2421640777383156</v>
      </c>
      <c r="AX42" s="6">
        <f t="shared" si="11"/>
        <v>2.0013358504557505E-2</v>
      </c>
      <c r="AY42">
        <f t="shared" si="12"/>
        <v>155</v>
      </c>
      <c r="AZ42">
        <f t="shared" si="13"/>
        <v>165</v>
      </c>
      <c r="BA42">
        <f t="shared" si="14"/>
        <v>10</v>
      </c>
      <c r="BB42" s="7">
        <f t="shared" si="15"/>
        <v>1.0000842844067599</v>
      </c>
      <c r="BC42" s="8">
        <f t="shared" si="16"/>
        <v>2.872754348285158E-3</v>
      </c>
    </row>
    <row r="43" spans="1:55" x14ac:dyDescent="0.25">
      <c r="A43">
        <v>46</v>
      </c>
      <c r="B43">
        <v>30892</v>
      </c>
      <c r="C43">
        <v>114</v>
      </c>
      <c r="D43">
        <v>114</v>
      </c>
      <c r="E43">
        <v>115</v>
      </c>
      <c r="F43">
        <v>120</v>
      </c>
      <c r="G43">
        <v>113</v>
      </c>
      <c r="H43">
        <v>117</v>
      </c>
      <c r="I43">
        <v>113</v>
      </c>
      <c r="J43">
        <v>117</v>
      </c>
      <c r="K43">
        <v>114</v>
      </c>
      <c r="L43">
        <v>113</v>
      </c>
      <c r="M43">
        <v>113</v>
      </c>
      <c r="N43">
        <v>113</v>
      </c>
      <c r="O43">
        <v>121</v>
      </c>
      <c r="P43">
        <v>113</v>
      </c>
      <c r="Q43">
        <v>113</v>
      </c>
      <c r="R43">
        <v>119</v>
      </c>
      <c r="S43">
        <v>120</v>
      </c>
      <c r="T43">
        <v>120</v>
      </c>
      <c r="U43">
        <v>117</v>
      </c>
      <c r="V43">
        <v>120</v>
      </c>
      <c r="W43">
        <v>122</v>
      </c>
      <c r="X43">
        <v>119</v>
      </c>
      <c r="Y43">
        <v>122</v>
      </c>
      <c r="Z43">
        <v>114</v>
      </c>
      <c r="AA43">
        <v>120</v>
      </c>
      <c r="AB43">
        <v>117</v>
      </c>
      <c r="AC43">
        <v>117</v>
      </c>
      <c r="AD43">
        <v>118</v>
      </c>
      <c r="AE43">
        <v>113</v>
      </c>
      <c r="AF43">
        <v>113</v>
      </c>
      <c r="AG43">
        <v>111</v>
      </c>
      <c r="AH43">
        <v>115</v>
      </c>
      <c r="AI43">
        <v>108</v>
      </c>
      <c r="AJ43">
        <v>107</v>
      </c>
      <c r="AK43">
        <v>114</v>
      </c>
      <c r="AL43">
        <v>114</v>
      </c>
      <c r="AM43">
        <v>115</v>
      </c>
      <c r="AN43">
        <v>116</v>
      </c>
      <c r="AO43">
        <v>115</v>
      </c>
      <c r="AP43">
        <v>117</v>
      </c>
      <c r="AQ43">
        <v>118</v>
      </c>
      <c r="AR43">
        <v>117</v>
      </c>
      <c r="AS43">
        <v>86</v>
      </c>
      <c r="AT43">
        <v>118</v>
      </c>
      <c r="AU43" s="8">
        <f t="shared" si="8"/>
        <v>115.11363636363636</v>
      </c>
      <c r="AV43">
        <f t="shared" si="9"/>
        <v>115</v>
      </c>
      <c r="AW43" s="8">
        <f t="shared" si="10"/>
        <v>5.6206260889811297</v>
      </c>
      <c r="AX43" s="6">
        <f t="shared" si="11"/>
        <v>4.8826761681178624E-2</v>
      </c>
      <c r="AY43">
        <f t="shared" si="12"/>
        <v>86</v>
      </c>
      <c r="AZ43">
        <f t="shared" si="13"/>
        <v>122</v>
      </c>
      <c r="BA43">
        <f t="shared" si="14"/>
        <v>36</v>
      </c>
      <c r="BB43" s="7">
        <f t="shared" si="15"/>
        <v>0.99904341973838684</v>
      </c>
      <c r="BC43" s="8">
        <f t="shared" si="16"/>
        <v>5.2760711488070114E-2</v>
      </c>
    </row>
    <row r="44" spans="1:55" x14ac:dyDescent="0.25">
      <c r="A44">
        <v>47</v>
      </c>
      <c r="B44">
        <v>31826</v>
      </c>
      <c r="C44">
        <v>980</v>
      </c>
      <c r="D44">
        <v>1171</v>
      </c>
      <c r="E44">
        <v>1231</v>
      </c>
      <c r="F44">
        <v>674</v>
      </c>
      <c r="G44">
        <v>1269</v>
      </c>
      <c r="H44">
        <v>1233</v>
      </c>
      <c r="I44">
        <v>1276</v>
      </c>
      <c r="J44">
        <v>1226</v>
      </c>
      <c r="K44">
        <v>1286</v>
      </c>
      <c r="L44">
        <v>1373</v>
      </c>
      <c r="M44">
        <v>1415</v>
      </c>
      <c r="N44">
        <v>38</v>
      </c>
      <c r="O44">
        <v>42</v>
      </c>
      <c r="P44">
        <v>42</v>
      </c>
      <c r="Q44">
        <v>45</v>
      </c>
      <c r="R44">
        <v>44</v>
      </c>
      <c r="S44">
        <v>44</v>
      </c>
      <c r="T44">
        <v>44</v>
      </c>
      <c r="U44">
        <v>44</v>
      </c>
      <c r="V44">
        <v>45</v>
      </c>
      <c r="W44">
        <v>46</v>
      </c>
      <c r="X44">
        <v>46</v>
      </c>
      <c r="Y44">
        <v>42</v>
      </c>
      <c r="Z44">
        <v>42</v>
      </c>
      <c r="AA44">
        <v>43</v>
      </c>
      <c r="AB44">
        <v>43</v>
      </c>
      <c r="AC44">
        <v>43</v>
      </c>
      <c r="AD44">
        <v>43</v>
      </c>
      <c r="AE44">
        <v>44</v>
      </c>
      <c r="AF44">
        <v>44</v>
      </c>
      <c r="AG44">
        <v>40</v>
      </c>
      <c r="AH44">
        <v>42</v>
      </c>
      <c r="AI44">
        <v>43</v>
      </c>
      <c r="AJ44">
        <v>43</v>
      </c>
      <c r="AK44">
        <v>44</v>
      </c>
      <c r="AL44">
        <v>44</v>
      </c>
      <c r="AM44">
        <v>43</v>
      </c>
      <c r="AN44">
        <v>43</v>
      </c>
      <c r="AO44">
        <v>43</v>
      </c>
      <c r="AP44">
        <v>38</v>
      </c>
      <c r="AQ44">
        <v>36</v>
      </c>
      <c r="AR44">
        <v>36</v>
      </c>
      <c r="AS44">
        <v>36</v>
      </c>
      <c r="AT44">
        <v>36</v>
      </c>
      <c r="AU44" s="8">
        <f t="shared" si="8"/>
        <v>330.11363636363637</v>
      </c>
      <c r="AV44">
        <f t="shared" si="9"/>
        <v>44</v>
      </c>
      <c r="AW44" s="8">
        <f t="shared" si="10"/>
        <v>514.17878602269434</v>
      </c>
      <c r="AX44" s="6">
        <f t="shared" si="11"/>
        <v>1.5575811762477487</v>
      </c>
      <c r="AY44">
        <f t="shared" si="12"/>
        <v>36</v>
      </c>
      <c r="AZ44">
        <f t="shared" si="13"/>
        <v>1415</v>
      </c>
      <c r="BA44">
        <f t="shared" si="14"/>
        <v>1379</v>
      </c>
      <c r="BB44" s="7">
        <f t="shared" si="15"/>
        <v>0.91735317552204709</v>
      </c>
      <c r="BC44" s="8">
        <f t="shared" si="16"/>
        <v>0.57369913733542377</v>
      </c>
    </row>
    <row r="45" spans="1:55" x14ac:dyDescent="0.25">
      <c r="A45">
        <v>48</v>
      </c>
      <c r="B45">
        <v>32406</v>
      </c>
      <c r="C45">
        <v>39</v>
      </c>
      <c r="D45">
        <v>37</v>
      </c>
      <c r="E45">
        <v>39</v>
      </c>
      <c r="F45">
        <v>40</v>
      </c>
      <c r="G45">
        <v>38</v>
      </c>
      <c r="H45">
        <v>38</v>
      </c>
      <c r="I45">
        <v>38</v>
      </c>
      <c r="J45">
        <v>40</v>
      </c>
      <c r="K45">
        <v>38</v>
      </c>
      <c r="L45">
        <v>38</v>
      </c>
      <c r="M45">
        <v>38</v>
      </c>
      <c r="N45">
        <v>38</v>
      </c>
      <c r="O45">
        <v>38</v>
      </c>
      <c r="P45">
        <v>38</v>
      </c>
      <c r="Q45">
        <v>40</v>
      </c>
      <c r="R45">
        <v>38</v>
      </c>
      <c r="S45">
        <v>41</v>
      </c>
      <c r="T45">
        <v>38</v>
      </c>
      <c r="U45">
        <v>29</v>
      </c>
      <c r="V45">
        <v>38</v>
      </c>
      <c r="W45">
        <v>38</v>
      </c>
      <c r="X45">
        <v>38</v>
      </c>
      <c r="Y45">
        <v>38</v>
      </c>
      <c r="Z45">
        <v>38</v>
      </c>
      <c r="AA45">
        <v>38</v>
      </c>
      <c r="AB45">
        <v>40</v>
      </c>
      <c r="AC45">
        <v>38</v>
      </c>
      <c r="AD45">
        <v>42</v>
      </c>
      <c r="AE45">
        <v>42</v>
      </c>
      <c r="AF45">
        <v>42</v>
      </c>
      <c r="AG45">
        <v>38</v>
      </c>
      <c r="AH45">
        <v>38</v>
      </c>
      <c r="AI45">
        <v>38</v>
      </c>
      <c r="AJ45">
        <v>38</v>
      </c>
      <c r="AK45">
        <v>38</v>
      </c>
      <c r="AL45">
        <v>42</v>
      </c>
      <c r="AM45">
        <v>38</v>
      </c>
      <c r="AN45">
        <v>38</v>
      </c>
      <c r="AO45">
        <v>38</v>
      </c>
      <c r="AP45">
        <v>38</v>
      </c>
      <c r="AQ45">
        <v>38</v>
      </c>
      <c r="AR45">
        <v>38</v>
      </c>
      <c r="AS45">
        <v>38</v>
      </c>
      <c r="AT45">
        <v>38</v>
      </c>
      <c r="AU45" s="8">
        <f t="shared" si="8"/>
        <v>38.43181818181818</v>
      </c>
      <c r="AV45">
        <f t="shared" si="9"/>
        <v>38</v>
      </c>
      <c r="AW45" s="8">
        <f t="shared" si="10"/>
        <v>1.9576650457342399</v>
      </c>
      <c r="AX45" s="6">
        <f t="shared" si="11"/>
        <v>5.093865287540305E-2</v>
      </c>
      <c r="AY45">
        <f t="shared" si="12"/>
        <v>29</v>
      </c>
      <c r="AZ45">
        <f t="shared" si="13"/>
        <v>42</v>
      </c>
      <c r="BA45">
        <f t="shared" si="14"/>
        <v>13</v>
      </c>
      <c r="BB45" s="7">
        <f t="shared" si="15"/>
        <v>1.0001994138236907</v>
      </c>
      <c r="BC45" s="8">
        <f t="shared" si="16"/>
        <v>2.2184645966297164E-3</v>
      </c>
    </row>
    <row r="46" spans="1:55" x14ac:dyDescent="0.25">
      <c r="A46">
        <v>49</v>
      </c>
      <c r="B46">
        <v>35655</v>
      </c>
      <c r="C46">
        <v>61</v>
      </c>
      <c r="D46">
        <v>62</v>
      </c>
      <c r="E46">
        <v>62</v>
      </c>
      <c r="F46">
        <v>63</v>
      </c>
      <c r="G46">
        <v>61</v>
      </c>
      <c r="H46">
        <v>61</v>
      </c>
      <c r="I46">
        <v>62</v>
      </c>
      <c r="J46">
        <v>62</v>
      </c>
      <c r="K46">
        <v>62</v>
      </c>
      <c r="L46">
        <v>62</v>
      </c>
      <c r="M46">
        <v>62</v>
      </c>
      <c r="N46">
        <v>62</v>
      </c>
      <c r="O46">
        <v>61</v>
      </c>
      <c r="P46">
        <v>62</v>
      </c>
      <c r="Q46">
        <v>62</v>
      </c>
      <c r="R46">
        <v>61</v>
      </c>
      <c r="S46">
        <v>61</v>
      </c>
      <c r="T46">
        <v>62</v>
      </c>
      <c r="U46">
        <v>60</v>
      </c>
      <c r="V46">
        <v>61</v>
      </c>
      <c r="W46">
        <v>62</v>
      </c>
      <c r="X46">
        <v>63</v>
      </c>
      <c r="Y46">
        <v>61</v>
      </c>
      <c r="Z46">
        <v>62</v>
      </c>
      <c r="AA46">
        <v>60</v>
      </c>
      <c r="AB46">
        <v>59</v>
      </c>
      <c r="AC46">
        <v>59</v>
      </c>
      <c r="AD46">
        <v>61</v>
      </c>
      <c r="AE46">
        <v>61</v>
      </c>
      <c r="AF46">
        <v>59</v>
      </c>
      <c r="AG46">
        <v>59</v>
      </c>
      <c r="AH46">
        <v>59</v>
      </c>
      <c r="AI46">
        <v>60</v>
      </c>
      <c r="AJ46">
        <v>61</v>
      </c>
      <c r="AK46">
        <v>61</v>
      </c>
      <c r="AL46">
        <v>60</v>
      </c>
      <c r="AM46">
        <v>61</v>
      </c>
      <c r="AN46">
        <v>62</v>
      </c>
      <c r="AO46">
        <v>61</v>
      </c>
      <c r="AP46">
        <v>61</v>
      </c>
      <c r="AQ46">
        <v>63</v>
      </c>
      <c r="AR46">
        <v>61</v>
      </c>
      <c r="AS46">
        <v>63</v>
      </c>
      <c r="AT46">
        <v>64</v>
      </c>
      <c r="AU46" s="8">
        <f t="shared" si="8"/>
        <v>61.25</v>
      </c>
      <c r="AV46">
        <f t="shared" si="9"/>
        <v>61</v>
      </c>
      <c r="AW46" s="8">
        <f t="shared" si="10"/>
        <v>1.1837072233866255</v>
      </c>
      <c r="AX46" s="6">
        <f t="shared" si="11"/>
        <v>1.9325832218557149E-2</v>
      </c>
      <c r="AY46">
        <f t="shared" si="12"/>
        <v>59</v>
      </c>
      <c r="AZ46">
        <f t="shared" si="13"/>
        <v>64</v>
      </c>
      <c r="BA46">
        <f t="shared" si="14"/>
        <v>5</v>
      </c>
      <c r="BB46" s="7">
        <f t="shared" si="15"/>
        <v>0.99974357444231643</v>
      </c>
      <c r="BC46" s="8">
        <f t="shared" si="16"/>
        <v>2.8898938972633861E-2</v>
      </c>
    </row>
    <row r="47" spans="1:55" x14ac:dyDescent="0.25">
      <c r="A47">
        <v>50</v>
      </c>
      <c r="B47">
        <v>35921</v>
      </c>
      <c r="C47">
        <v>130</v>
      </c>
      <c r="D47">
        <v>131</v>
      </c>
      <c r="E47">
        <v>119</v>
      </c>
      <c r="F47">
        <v>107</v>
      </c>
      <c r="G47">
        <v>131</v>
      </c>
      <c r="H47">
        <v>131</v>
      </c>
      <c r="I47">
        <v>131</v>
      </c>
      <c r="J47">
        <v>129</v>
      </c>
      <c r="K47">
        <v>117</v>
      </c>
      <c r="L47">
        <v>134</v>
      </c>
      <c r="M47">
        <v>131</v>
      </c>
      <c r="N47">
        <v>130</v>
      </c>
      <c r="O47">
        <v>128</v>
      </c>
      <c r="P47">
        <v>128</v>
      </c>
      <c r="Q47">
        <v>134</v>
      </c>
      <c r="R47">
        <v>127</v>
      </c>
      <c r="S47">
        <v>132</v>
      </c>
      <c r="T47">
        <v>130</v>
      </c>
      <c r="U47">
        <v>128</v>
      </c>
      <c r="V47">
        <v>135</v>
      </c>
      <c r="W47">
        <v>119</v>
      </c>
      <c r="X47">
        <v>119</v>
      </c>
      <c r="Y47">
        <v>124</v>
      </c>
      <c r="Z47">
        <v>133</v>
      </c>
      <c r="AA47">
        <v>108</v>
      </c>
      <c r="AB47">
        <v>132</v>
      </c>
      <c r="AC47">
        <v>129</v>
      </c>
      <c r="AD47">
        <v>108</v>
      </c>
      <c r="AE47">
        <v>134</v>
      </c>
      <c r="AF47">
        <v>131</v>
      </c>
      <c r="AG47">
        <v>109</v>
      </c>
      <c r="AH47">
        <v>104</v>
      </c>
      <c r="AI47">
        <v>108</v>
      </c>
      <c r="AJ47">
        <v>107</v>
      </c>
      <c r="AK47">
        <v>104</v>
      </c>
      <c r="AL47">
        <v>104</v>
      </c>
      <c r="AM47">
        <v>104</v>
      </c>
      <c r="AN47">
        <v>106</v>
      </c>
      <c r="AO47">
        <v>107</v>
      </c>
      <c r="AP47">
        <v>107</v>
      </c>
      <c r="AQ47">
        <v>106</v>
      </c>
      <c r="AR47">
        <v>132</v>
      </c>
      <c r="AS47">
        <v>129</v>
      </c>
      <c r="AT47">
        <v>130</v>
      </c>
      <c r="AU47" s="8">
        <f t="shared" si="8"/>
        <v>121.75</v>
      </c>
      <c r="AV47">
        <f t="shared" si="9"/>
        <v>128</v>
      </c>
      <c r="AW47" s="8">
        <f t="shared" si="10"/>
        <v>11.373418622507074</v>
      </c>
      <c r="AX47" s="6">
        <f t="shared" si="11"/>
        <v>9.3416169384041681E-2</v>
      </c>
      <c r="AY47">
        <f t="shared" si="12"/>
        <v>104</v>
      </c>
      <c r="AZ47">
        <f t="shared" si="13"/>
        <v>135</v>
      </c>
      <c r="BA47">
        <f t="shared" si="14"/>
        <v>31</v>
      </c>
      <c r="BB47" s="7">
        <f t="shared" si="15"/>
        <v>0.9964339215889062</v>
      </c>
      <c r="BC47" s="8">
        <f t="shared" si="16"/>
        <v>0.22824311516428042</v>
      </c>
    </row>
    <row r="48" spans="1:55" x14ac:dyDescent="0.25">
      <c r="A48">
        <v>53</v>
      </c>
      <c r="B48">
        <v>36817</v>
      </c>
      <c r="C48">
        <v>28</v>
      </c>
      <c r="D48">
        <v>29</v>
      </c>
      <c r="E48">
        <v>31</v>
      </c>
      <c r="F48">
        <v>29</v>
      </c>
      <c r="G48">
        <v>37</v>
      </c>
      <c r="H48">
        <v>30</v>
      </c>
      <c r="I48">
        <v>34</v>
      </c>
      <c r="J48">
        <v>30</v>
      </c>
      <c r="K48">
        <v>33</v>
      </c>
      <c r="L48">
        <v>30</v>
      </c>
      <c r="M48">
        <v>26</v>
      </c>
      <c r="N48">
        <v>22</v>
      </c>
      <c r="O48">
        <v>20</v>
      </c>
      <c r="P48">
        <v>20</v>
      </c>
      <c r="Q48">
        <v>25</v>
      </c>
      <c r="R48">
        <v>25</v>
      </c>
      <c r="S48">
        <v>19</v>
      </c>
      <c r="T48">
        <v>24</v>
      </c>
      <c r="U48">
        <v>20</v>
      </c>
      <c r="V48">
        <v>20</v>
      </c>
      <c r="W48">
        <v>23</v>
      </c>
      <c r="X48">
        <v>23</v>
      </c>
      <c r="Y48">
        <v>19</v>
      </c>
      <c r="Z48">
        <v>19</v>
      </c>
      <c r="AA48">
        <v>20</v>
      </c>
      <c r="AB48">
        <v>28</v>
      </c>
      <c r="AC48">
        <v>21</v>
      </c>
      <c r="AD48">
        <v>11</v>
      </c>
      <c r="AE48">
        <v>22</v>
      </c>
      <c r="AF48">
        <v>20</v>
      </c>
      <c r="AG48">
        <v>18</v>
      </c>
      <c r="AH48">
        <v>20</v>
      </c>
      <c r="AI48">
        <v>14</v>
      </c>
      <c r="AJ48">
        <v>23</v>
      </c>
      <c r="AK48">
        <v>18</v>
      </c>
      <c r="AL48">
        <v>26</v>
      </c>
      <c r="AM48">
        <v>14</v>
      </c>
      <c r="AN48">
        <v>17</v>
      </c>
      <c r="AO48">
        <v>19</v>
      </c>
      <c r="AP48">
        <v>17</v>
      </c>
      <c r="AQ48">
        <v>22</v>
      </c>
      <c r="AR48">
        <v>20</v>
      </c>
      <c r="AS48">
        <v>19</v>
      </c>
      <c r="AT48">
        <v>19</v>
      </c>
      <c r="AU48" s="8">
        <f t="shared" si="8"/>
        <v>22.818181818181817</v>
      </c>
      <c r="AV48">
        <f t="shared" si="9"/>
        <v>21.5</v>
      </c>
      <c r="AW48" s="8">
        <f t="shared" si="10"/>
        <v>5.6620841231242922</v>
      </c>
      <c r="AX48" s="6">
        <f t="shared" si="11"/>
        <v>0.24813914483811642</v>
      </c>
      <c r="AY48">
        <f t="shared" si="12"/>
        <v>11</v>
      </c>
      <c r="AZ48">
        <f t="shared" si="13"/>
        <v>37</v>
      </c>
      <c r="BA48">
        <f t="shared" si="14"/>
        <v>26</v>
      </c>
      <c r="BB48" s="7">
        <f t="shared" si="15"/>
        <v>0.98661965736633095</v>
      </c>
      <c r="BC48" s="8">
        <f t="shared" si="16"/>
        <v>0.47579390236458835</v>
      </c>
    </row>
    <row r="49" spans="1:55" x14ac:dyDescent="0.25">
      <c r="A49">
        <v>54</v>
      </c>
      <c r="B49">
        <v>37443</v>
      </c>
      <c r="C49">
        <v>7</v>
      </c>
      <c r="D49">
        <v>7</v>
      </c>
      <c r="E49">
        <v>7</v>
      </c>
      <c r="F49">
        <v>7</v>
      </c>
      <c r="G49">
        <v>7</v>
      </c>
      <c r="H49">
        <v>7</v>
      </c>
      <c r="I49">
        <v>7</v>
      </c>
      <c r="J49">
        <v>7</v>
      </c>
      <c r="K49">
        <v>7</v>
      </c>
      <c r="L49">
        <v>7</v>
      </c>
      <c r="M49">
        <v>7</v>
      </c>
      <c r="N49">
        <v>7</v>
      </c>
      <c r="O49">
        <v>7</v>
      </c>
      <c r="P49">
        <v>7</v>
      </c>
      <c r="Q49">
        <v>7</v>
      </c>
      <c r="R49">
        <v>7</v>
      </c>
      <c r="S49">
        <v>7</v>
      </c>
      <c r="T49">
        <v>7</v>
      </c>
      <c r="U49">
        <v>7</v>
      </c>
      <c r="V49">
        <v>7</v>
      </c>
      <c r="W49">
        <v>7</v>
      </c>
      <c r="X49">
        <v>7</v>
      </c>
      <c r="Y49">
        <v>7</v>
      </c>
      <c r="Z49">
        <v>7</v>
      </c>
      <c r="AA49">
        <v>7</v>
      </c>
      <c r="AB49">
        <v>7</v>
      </c>
      <c r="AC49">
        <v>7</v>
      </c>
      <c r="AD49">
        <v>7</v>
      </c>
      <c r="AE49">
        <v>7</v>
      </c>
      <c r="AF49">
        <v>7</v>
      </c>
      <c r="AG49">
        <v>7</v>
      </c>
      <c r="AH49">
        <v>7</v>
      </c>
      <c r="AI49">
        <v>7</v>
      </c>
      <c r="AJ49">
        <v>7</v>
      </c>
      <c r="AK49">
        <v>7</v>
      </c>
      <c r="AL49">
        <v>7</v>
      </c>
      <c r="AM49">
        <v>7</v>
      </c>
      <c r="AN49">
        <v>7</v>
      </c>
      <c r="AO49">
        <v>7</v>
      </c>
      <c r="AP49">
        <v>7</v>
      </c>
      <c r="AQ49">
        <v>7</v>
      </c>
      <c r="AR49">
        <v>7</v>
      </c>
      <c r="AS49">
        <v>7</v>
      </c>
      <c r="AT49">
        <v>7</v>
      </c>
      <c r="AU49" s="8">
        <f t="shared" si="8"/>
        <v>7</v>
      </c>
      <c r="AV49">
        <f t="shared" si="9"/>
        <v>7</v>
      </c>
      <c r="AW49" s="8">
        <f t="shared" si="10"/>
        <v>0</v>
      </c>
      <c r="AX49" s="6">
        <f t="shared" si="11"/>
        <v>0</v>
      </c>
      <c r="AY49">
        <f t="shared" si="12"/>
        <v>7</v>
      </c>
      <c r="AZ49">
        <f t="shared" si="13"/>
        <v>7</v>
      </c>
      <c r="BA49">
        <f t="shared" si="14"/>
        <v>0</v>
      </c>
      <c r="BB49" s="7">
        <f t="shared" si="15"/>
        <v>1</v>
      </c>
      <c r="BC49" s="8">
        <f t="shared" si="16"/>
        <v>1</v>
      </c>
    </row>
    <row r="50" spans="1:55" x14ac:dyDescent="0.25">
      <c r="A50">
        <v>55</v>
      </c>
      <c r="B50">
        <v>38891</v>
      </c>
      <c r="C50">
        <v>72</v>
      </c>
      <c r="D50">
        <v>70</v>
      </c>
      <c r="E50">
        <v>68</v>
      </c>
      <c r="F50">
        <v>67</v>
      </c>
      <c r="G50">
        <v>68</v>
      </c>
      <c r="H50">
        <v>66</v>
      </c>
      <c r="I50">
        <v>70</v>
      </c>
      <c r="J50">
        <v>73</v>
      </c>
      <c r="K50">
        <v>73</v>
      </c>
      <c r="L50">
        <v>68</v>
      </c>
      <c r="M50">
        <v>67</v>
      </c>
      <c r="N50">
        <v>74</v>
      </c>
      <c r="O50">
        <v>75</v>
      </c>
      <c r="P50">
        <v>68</v>
      </c>
      <c r="Q50">
        <v>72</v>
      </c>
      <c r="R50">
        <v>67</v>
      </c>
      <c r="S50">
        <v>69</v>
      </c>
      <c r="T50">
        <v>71</v>
      </c>
      <c r="U50">
        <v>66</v>
      </c>
      <c r="V50">
        <v>68</v>
      </c>
      <c r="W50">
        <v>68</v>
      </c>
      <c r="X50">
        <v>65</v>
      </c>
      <c r="Y50">
        <v>65</v>
      </c>
      <c r="Z50">
        <v>64</v>
      </c>
      <c r="AA50">
        <v>172</v>
      </c>
      <c r="AB50">
        <v>170</v>
      </c>
      <c r="AC50">
        <v>173</v>
      </c>
      <c r="AD50">
        <v>161</v>
      </c>
      <c r="AE50">
        <v>163</v>
      </c>
      <c r="AF50">
        <v>164</v>
      </c>
      <c r="AG50">
        <v>162</v>
      </c>
      <c r="AH50">
        <v>160</v>
      </c>
      <c r="AI50">
        <v>163</v>
      </c>
      <c r="AJ50">
        <v>169</v>
      </c>
      <c r="AK50">
        <v>164</v>
      </c>
      <c r="AL50">
        <v>161</v>
      </c>
      <c r="AM50">
        <v>163</v>
      </c>
      <c r="AN50">
        <v>162</v>
      </c>
      <c r="AO50">
        <v>163</v>
      </c>
      <c r="AP50">
        <v>163</v>
      </c>
      <c r="AQ50">
        <v>169</v>
      </c>
      <c r="AR50">
        <v>173</v>
      </c>
      <c r="AS50">
        <v>166</v>
      </c>
      <c r="AT50">
        <v>169</v>
      </c>
      <c r="AU50" s="8">
        <f t="shared" si="8"/>
        <v>112.81818181818181</v>
      </c>
      <c r="AV50">
        <f t="shared" si="9"/>
        <v>73.5</v>
      </c>
      <c r="AW50" s="8">
        <f t="shared" si="10"/>
        <v>48.779652986204653</v>
      </c>
      <c r="AX50" s="6">
        <f t="shared" si="11"/>
        <v>0.43237403936200741</v>
      </c>
      <c r="AY50">
        <f t="shared" si="12"/>
        <v>64</v>
      </c>
      <c r="AZ50">
        <f t="shared" si="13"/>
        <v>173</v>
      </c>
      <c r="BA50">
        <f t="shared" si="14"/>
        <v>109</v>
      </c>
      <c r="BB50" s="7">
        <f t="shared" si="15"/>
        <v>1.0296914046197574</v>
      </c>
      <c r="BC50" s="8">
        <f t="shared" si="16"/>
        <v>0.71965397545324283</v>
      </c>
    </row>
    <row r="51" spans="1:55" x14ac:dyDescent="0.25">
      <c r="A51">
        <v>56</v>
      </c>
      <c r="B51">
        <v>39754</v>
      </c>
      <c r="C51">
        <v>55</v>
      </c>
      <c r="D51">
        <v>55</v>
      </c>
      <c r="E51">
        <v>55</v>
      </c>
      <c r="F51">
        <v>55</v>
      </c>
      <c r="G51">
        <v>55</v>
      </c>
      <c r="H51">
        <v>55</v>
      </c>
      <c r="I51">
        <v>55</v>
      </c>
      <c r="J51">
        <v>55</v>
      </c>
      <c r="K51">
        <v>55</v>
      </c>
      <c r="L51">
        <v>55</v>
      </c>
      <c r="M51">
        <v>55</v>
      </c>
      <c r="N51">
        <v>55</v>
      </c>
      <c r="O51">
        <v>55</v>
      </c>
      <c r="P51">
        <v>55</v>
      </c>
      <c r="Q51">
        <v>55</v>
      </c>
      <c r="R51">
        <v>55</v>
      </c>
      <c r="S51">
        <v>55</v>
      </c>
      <c r="T51">
        <v>55</v>
      </c>
      <c r="U51">
        <v>55</v>
      </c>
      <c r="V51">
        <v>55</v>
      </c>
      <c r="W51">
        <v>55</v>
      </c>
      <c r="X51">
        <v>50</v>
      </c>
      <c r="Y51">
        <v>50</v>
      </c>
      <c r="Z51">
        <v>50</v>
      </c>
      <c r="AA51">
        <v>50</v>
      </c>
      <c r="AB51">
        <v>50</v>
      </c>
      <c r="AC51">
        <v>50</v>
      </c>
      <c r="AD51">
        <v>50</v>
      </c>
      <c r="AE51">
        <v>48</v>
      </c>
      <c r="AF51">
        <v>48</v>
      </c>
      <c r="AG51">
        <v>48</v>
      </c>
      <c r="AH51">
        <v>48</v>
      </c>
      <c r="AI51">
        <v>69</v>
      </c>
      <c r="AJ51">
        <v>71</v>
      </c>
      <c r="AK51">
        <v>64</v>
      </c>
      <c r="AL51">
        <v>66</v>
      </c>
      <c r="AM51">
        <v>65</v>
      </c>
      <c r="AN51">
        <v>64</v>
      </c>
      <c r="AO51">
        <v>71</v>
      </c>
      <c r="AP51">
        <v>66</v>
      </c>
      <c r="AQ51">
        <v>66</v>
      </c>
      <c r="AR51">
        <v>69</v>
      </c>
      <c r="AS51">
        <v>68</v>
      </c>
      <c r="AT51">
        <v>64</v>
      </c>
      <c r="AU51" s="8">
        <f t="shared" si="8"/>
        <v>56.81818181818182</v>
      </c>
      <c r="AV51">
        <f t="shared" si="9"/>
        <v>55</v>
      </c>
      <c r="AW51" s="8">
        <f t="shared" si="10"/>
        <v>6.8276889320047065</v>
      </c>
      <c r="AX51" s="6">
        <f t="shared" si="11"/>
        <v>0.12016732520328283</v>
      </c>
      <c r="AY51">
        <f t="shared" si="12"/>
        <v>48</v>
      </c>
      <c r="AZ51">
        <f t="shared" si="13"/>
        <v>71</v>
      </c>
      <c r="BA51">
        <f t="shared" si="14"/>
        <v>23</v>
      </c>
      <c r="BB51" s="7">
        <f t="shared" si="15"/>
        <v>1.0044110034334255</v>
      </c>
      <c r="BC51" s="8">
        <f t="shared" si="16"/>
        <v>0.23561443801784521</v>
      </c>
    </row>
    <row r="52" spans="1:55" x14ac:dyDescent="0.25">
      <c r="A52">
        <v>57</v>
      </c>
      <c r="B52">
        <v>39810</v>
      </c>
      <c r="C52">
        <v>218</v>
      </c>
      <c r="D52">
        <v>222</v>
      </c>
      <c r="E52">
        <v>231</v>
      </c>
      <c r="F52">
        <v>224</v>
      </c>
      <c r="G52">
        <v>222</v>
      </c>
      <c r="H52">
        <v>224</v>
      </c>
      <c r="I52">
        <v>44</v>
      </c>
      <c r="J52">
        <v>44</v>
      </c>
      <c r="K52">
        <v>42</v>
      </c>
      <c r="L52">
        <v>42</v>
      </c>
      <c r="M52">
        <v>39</v>
      </c>
      <c r="N52">
        <v>39</v>
      </c>
      <c r="O52">
        <v>39</v>
      </c>
      <c r="P52">
        <v>38</v>
      </c>
      <c r="Q52">
        <v>31</v>
      </c>
      <c r="R52">
        <v>31</v>
      </c>
      <c r="S52">
        <v>31</v>
      </c>
      <c r="T52">
        <v>32</v>
      </c>
      <c r="U52">
        <v>26</v>
      </c>
      <c r="V52">
        <v>31</v>
      </c>
      <c r="W52">
        <v>32</v>
      </c>
      <c r="X52">
        <v>31</v>
      </c>
      <c r="Y52">
        <v>31</v>
      </c>
      <c r="Z52">
        <v>13</v>
      </c>
      <c r="AA52">
        <v>13</v>
      </c>
      <c r="AB52">
        <v>13</v>
      </c>
      <c r="AC52">
        <v>13</v>
      </c>
      <c r="AD52">
        <v>12</v>
      </c>
      <c r="AE52">
        <v>13</v>
      </c>
      <c r="AF52">
        <v>13</v>
      </c>
      <c r="AG52">
        <v>13</v>
      </c>
      <c r="AH52">
        <v>12</v>
      </c>
      <c r="AI52">
        <v>12</v>
      </c>
      <c r="AJ52">
        <v>13</v>
      </c>
      <c r="AK52">
        <v>13</v>
      </c>
      <c r="AL52">
        <v>13</v>
      </c>
      <c r="AM52">
        <v>14</v>
      </c>
      <c r="AN52">
        <v>14</v>
      </c>
      <c r="AO52">
        <v>13</v>
      </c>
      <c r="AP52">
        <v>13</v>
      </c>
      <c r="AQ52">
        <v>13</v>
      </c>
      <c r="AR52">
        <v>12</v>
      </c>
      <c r="AS52">
        <v>12</v>
      </c>
      <c r="AT52">
        <v>13</v>
      </c>
      <c r="AU52" s="8">
        <f t="shared" si="8"/>
        <v>50.31818181818182</v>
      </c>
      <c r="AV52">
        <f t="shared" si="9"/>
        <v>28.5</v>
      </c>
      <c r="AW52" s="8">
        <f t="shared" si="10"/>
        <v>70.509037100902219</v>
      </c>
      <c r="AX52" s="6">
        <f t="shared" si="11"/>
        <v>1.4012636099546962</v>
      </c>
      <c r="AY52">
        <f t="shared" si="12"/>
        <v>12</v>
      </c>
      <c r="AZ52">
        <f t="shared" si="13"/>
        <v>231</v>
      </c>
      <c r="BA52">
        <f t="shared" si="14"/>
        <v>219</v>
      </c>
      <c r="BB52" s="7">
        <f t="shared" si="15"/>
        <v>0.93656773820981531</v>
      </c>
      <c r="BC52" s="8">
        <f t="shared" si="16"/>
        <v>0.76286707461469783</v>
      </c>
    </row>
    <row r="53" spans="1:55" x14ac:dyDescent="0.25">
      <c r="A53">
        <v>58</v>
      </c>
      <c r="B53">
        <v>39896</v>
      </c>
      <c r="C53">
        <v>20</v>
      </c>
      <c r="D53">
        <v>20</v>
      </c>
      <c r="E53">
        <v>20</v>
      </c>
      <c r="F53">
        <v>20</v>
      </c>
      <c r="G53">
        <v>20</v>
      </c>
      <c r="H53">
        <v>20</v>
      </c>
      <c r="I53">
        <v>20</v>
      </c>
      <c r="J53">
        <v>20</v>
      </c>
      <c r="K53">
        <v>20</v>
      </c>
      <c r="L53">
        <v>20</v>
      </c>
      <c r="M53">
        <v>20</v>
      </c>
      <c r="N53">
        <v>20</v>
      </c>
      <c r="O53">
        <v>20</v>
      </c>
      <c r="P53">
        <v>20</v>
      </c>
      <c r="Q53">
        <v>20</v>
      </c>
      <c r="R53">
        <v>20</v>
      </c>
      <c r="S53">
        <v>20</v>
      </c>
      <c r="T53">
        <v>20</v>
      </c>
      <c r="U53">
        <v>20</v>
      </c>
      <c r="V53">
        <v>20</v>
      </c>
      <c r="W53">
        <v>20</v>
      </c>
      <c r="X53">
        <v>20</v>
      </c>
      <c r="Y53">
        <v>20</v>
      </c>
      <c r="Z53">
        <v>20</v>
      </c>
      <c r="AA53">
        <v>20</v>
      </c>
      <c r="AB53">
        <v>20</v>
      </c>
      <c r="AC53">
        <v>20</v>
      </c>
      <c r="AD53">
        <v>20</v>
      </c>
      <c r="AE53">
        <v>20</v>
      </c>
      <c r="AF53">
        <v>20</v>
      </c>
      <c r="AG53">
        <v>20</v>
      </c>
      <c r="AH53">
        <v>20</v>
      </c>
      <c r="AI53">
        <v>20</v>
      </c>
      <c r="AJ53">
        <v>20</v>
      </c>
      <c r="AK53">
        <v>20</v>
      </c>
      <c r="AL53">
        <v>20</v>
      </c>
      <c r="AM53">
        <v>20</v>
      </c>
      <c r="AN53">
        <v>20</v>
      </c>
      <c r="AO53">
        <v>20</v>
      </c>
      <c r="AP53">
        <v>20</v>
      </c>
      <c r="AQ53">
        <v>20</v>
      </c>
      <c r="AR53">
        <v>20</v>
      </c>
      <c r="AS53">
        <v>20</v>
      </c>
      <c r="AT53">
        <v>20</v>
      </c>
      <c r="AU53" s="8">
        <f t="shared" si="8"/>
        <v>20</v>
      </c>
      <c r="AV53">
        <f t="shared" si="9"/>
        <v>20</v>
      </c>
      <c r="AW53" s="8">
        <f t="shared" si="10"/>
        <v>0</v>
      </c>
      <c r="AX53" s="6">
        <f t="shared" si="11"/>
        <v>0</v>
      </c>
      <c r="AY53">
        <f t="shared" si="12"/>
        <v>20</v>
      </c>
      <c r="AZ53">
        <f t="shared" si="13"/>
        <v>20</v>
      </c>
      <c r="BA53">
        <f t="shared" si="14"/>
        <v>0</v>
      </c>
      <c r="BB53" s="7">
        <f t="shared" si="15"/>
        <v>1</v>
      </c>
      <c r="BC53" s="8">
        <f t="shared" si="16"/>
        <v>1</v>
      </c>
    </row>
    <row r="54" spans="1:55" x14ac:dyDescent="0.25">
      <c r="A54">
        <v>59</v>
      </c>
      <c r="B54">
        <v>40144</v>
      </c>
      <c r="C54">
        <v>13</v>
      </c>
      <c r="D54">
        <v>13</v>
      </c>
      <c r="E54">
        <v>14</v>
      </c>
      <c r="F54">
        <v>14</v>
      </c>
      <c r="G54">
        <v>14</v>
      </c>
      <c r="H54">
        <v>14</v>
      </c>
      <c r="I54">
        <v>8</v>
      </c>
      <c r="J54">
        <v>9</v>
      </c>
      <c r="K54">
        <v>13</v>
      </c>
      <c r="L54">
        <v>16</v>
      </c>
      <c r="M54">
        <v>6</v>
      </c>
      <c r="N54">
        <v>8</v>
      </c>
      <c r="O54">
        <v>8</v>
      </c>
      <c r="P54">
        <v>11</v>
      </c>
      <c r="Q54">
        <v>11</v>
      </c>
      <c r="R54">
        <v>11</v>
      </c>
      <c r="S54">
        <v>8</v>
      </c>
      <c r="T54">
        <v>6</v>
      </c>
      <c r="U54">
        <v>6</v>
      </c>
      <c r="V54">
        <v>6</v>
      </c>
      <c r="W54">
        <v>9</v>
      </c>
      <c r="X54">
        <v>9</v>
      </c>
      <c r="Y54">
        <v>8</v>
      </c>
      <c r="Z54">
        <v>10</v>
      </c>
      <c r="AA54">
        <v>8</v>
      </c>
      <c r="AB54">
        <v>8</v>
      </c>
      <c r="AC54">
        <v>6</v>
      </c>
      <c r="AD54">
        <v>6</v>
      </c>
      <c r="AE54">
        <v>6</v>
      </c>
      <c r="AF54">
        <v>14</v>
      </c>
      <c r="AG54">
        <v>11</v>
      </c>
      <c r="AH54">
        <v>14</v>
      </c>
      <c r="AI54">
        <v>17</v>
      </c>
      <c r="AJ54">
        <v>17</v>
      </c>
      <c r="AK54">
        <v>20</v>
      </c>
      <c r="AL54">
        <v>20</v>
      </c>
      <c r="AM54">
        <v>19</v>
      </c>
      <c r="AN54">
        <v>6</v>
      </c>
      <c r="AO54">
        <v>6</v>
      </c>
      <c r="AP54">
        <v>6</v>
      </c>
      <c r="AQ54">
        <v>6</v>
      </c>
      <c r="AR54">
        <v>6</v>
      </c>
      <c r="AS54">
        <v>6</v>
      </c>
      <c r="AT54">
        <v>7</v>
      </c>
      <c r="AU54" s="8">
        <f t="shared" si="8"/>
        <v>10.318181818181818</v>
      </c>
      <c r="AV54">
        <f t="shared" si="9"/>
        <v>9</v>
      </c>
      <c r="AW54" s="8">
        <f t="shared" si="10"/>
        <v>4.2741664617697745</v>
      </c>
      <c r="AX54" s="6">
        <f t="shared" si="11"/>
        <v>0.41423639717592525</v>
      </c>
      <c r="AY54">
        <f t="shared" si="12"/>
        <v>6</v>
      </c>
      <c r="AZ54">
        <f t="shared" si="13"/>
        <v>20</v>
      </c>
      <c r="BA54">
        <f t="shared" si="14"/>
        <v>14</v>
      </c>
      <c r="BB54" s="7">
        <f t="shared" si="15"/>
        <v>0.99271653627512346</v>
      </c>
      <c r="BC54" s="8">
        <f t="shared" si="16"/>
        <v>5.5128891566982592E-2</v>
      </c>
    </row>
    <row r="55" spans="1:55" x14ac:dyDescent="0.25">
      <c r="A55">
        <v>60</v>
      </c>
      <c r="B55">
        <v>41154</v>
      </c>
      <c r="C55">
        <v>133</v>
      </c>
      <c r="D55">
        <v>134</v>
      </c>
      <c r="E55">
        <v>130</v>
      </c>
      <c r="F55">
        <v>74</v>
      </c>
      <c r="G55">
        <v>70</v>
      </c>
      <c r="H55">
        <v>67</v>
      </c>
      <c r="I55">
        <v>72</v>
      </c>
      <c r="J55">
        <v>76</v>
      </c>
      <c r="K55">
        <v>76</v>
      </c>
      <c r="L55">
        <v>78</v>
      </c>
      <c r="M55">
        <v>79</v>
      </c>
      <c r="N55">
        <v>83</v>
      </c>
      <c r="O55">
        <v>80</v>
      </c>
      <c r="P55">
        <v>79</v>
      </c>
      <c r="Q55">
        <v>80</v>
      </c>
      <c r="R55">
        <v>83</v>
      </c>
      <c r="S55">
        <v>84</v>
      </c>
      <c r="T55">
        <v>79</v>
      </c>
      <c r="U55">
        <v>20</v>
      </c>
      <c r="V55">
        <v>25</v>
      </c>
      <c r="W55">
        <v>28</v>
      </c>
      <c r="X55">
        <v>25</v>
      </c>
      <c r="Y55">
        <v>26</v>
      </c>
      <c r="Z55">
        <v>22</v>
      </c>
      <c r="AA55">
        <v>25</v>
      </c>
      <c r="AB55">
        <v>28</v>
      </c>
      <c r="AC55">
        <v>28</v>
      </c>
      <c r="AD55">
        <v>31</v>
      </c>
      <c r="AE55">
        <v>23</v>
      </c>
      <c r="AF55">
        <v>27</v>
      </c>
      <c r="AG55">
        <v>25</v>
      </c>
      <c r="AH55">
        <v>18</v>
      </c>
      <c r="AI55">
        <v>21</v>
      </c>
      <c r="AJ55">
        <v>18</v>
      </c>
      <c r="AK55">
        <v>17</v>
      </c>
      <c r="AL55">
        <v>23</v>
      </c>
      <c r="AM55">
        <v>22</v>
      </c>
      <c r="AN55">
        <v>20</v>
      </c>
      <c r="AO55">
        <v>20</v>
      </c>
      <c r="AP55">
        <v>18</v>
      </c>
      <c r="AQ55">
        <v>17</v>
      </c>
      <c r="AR55">
        <v>23</v>
      </c>
      <c r="AS55">
        <v>18</v>
      </c>
      <c r="AT55">
        <v>18</v>
      </c>
      <c r="AU55" s="8">
        <f t="shared" si="8"/>
        <v>48.704545454545453</v>
      </c>
      <c r="AV55">
        <f t="shared" si="9"/>
        <v>27.5</v>
      </c>
      <c r="AW55" s="8">
        <f t="shared" si="10"/>
        <v>34.716512755864727</v>
      </c>
      <c r="AX55" s="6">
        <f t="shared" si="11"/>
        <v>0.71279820870650867</v>
      </c>
      <c r="AY55">
        <f t="shared" si="12"/>
        <v>17</v>
      </c>
      <c r="AZ55">
        <f t="shared" si="13"/>
        <v>134</v>
      </c>
      <c r="BA55">
        <f t="shared" si="14"/>
        <v>117</v>
      </c>
      <c r="BB55" s="7">
        <f t="shared" si="15"/>
        <v>0.95279857896667308</v>
      </c>
      <c r="BC55" s="8">
        <f t="shared" si="16"/>
        <v>0.80646701048790459</v>
      </c>
    </row>
    <row r="56" spans="1:55" x14ac:dyDescent="0.25">
      <c r="A56">
        <v>61</v>
      </c>
      <c r="B56">
        <v>41515</v>
      </c>
      <c r="C56">
        <v>121</v>
      </c>
      <c r="D56">
        <v>121</v>
      </c>
      <c r="E56">
        <v>121</v>
      </c>
      <c r="F56">
        <v>121</v>
      </c>
      <c r="G56">
        <v>121</v>
      </c>
      <c r="H56">
        <v>121</v>
      </c>
      <c r="I56">
        <v>121</v>
      </c>
      <c r="J56">
        <v>121</v>
      </c>
      <c r="K56">
        <v>121</v>
      </c>
      <c r="L56">
        <v>121</v>
      </c>
      <c r="M56">
        <v>121</v>
      </c>
      <c r="N56">
        <v>121</v>
      </c>
      <c r="O56">
        <v>121</v>
      </c>
      <c r="P56">
        <v>85</v>
      </c>
      <c r="Q56">
        <v>92</v>
      </c>
      <c r="R56">
        <v>89</v>
      </c>
      <c r="S56">
        <v>84</v>
      </c>
      <c r="T56">
        <v>94</v>
      </c>
      <c r="U56">
        <v>85</v>
      </c>
      <c r="V56">
        <v>88</v>
      </c>
      <c r="W56">
        <v>85</v>
      </c>
      <c r="X56">
        <v>93</v>
      </c>
      <c r="Y56">
        <v>94</v>
      </c>
      <c r="Z56">
        <v>92</v>
      </c>
      <c r="AA56">
        <v>90</v>
      </c>
      <c r="AB56">
        <v>96</v>
      </c>
      <c r="AC56">
        <v>94</v>
      </c>
      <c r="AD56">
        <v>96</v>
      </c>
      <c r="AE56">
        <v>94</v>
      </c>
      <c r="AF56">
        <v>94</v>
      </c>
      <c r="AG56">
        <v>94</v>
      </c>
      <c r="AH56">
        <v>94</v>
      </c>
      <c r="AI56">
        <v>94</v>
      </c>
      <c r="AJ56">
        <v>95</v>
      </c>
      <c r="AK56">
        <v>97</v>
      </c>
      <c r="AL56">
        <v>99</v>
      </c>
      <c r="AM56">
        <v>99</v>
      </c>
      <c r="AN56">
        <v>97</v>
      </c>
      <c r="AO56">
        <v>97</v>
      </c>
      <c r="AP56">
        <v>97</v>
      </c>
      <c r="AQ56">
        <v>96</v>
      </c>
      <c r="AR56">
        <v>90</v>
      </c>
      <c r="AS56">
        <v>92</v>
      </c>
      <c r="AT56">
        <v>88</v>
      </c>
      <c r="AU56" s="8">
        <f t="shared" si="8"/>
        <v>101.06818181818181</v>
      </c>
      <c r="AV56">
        <f t="shared" si="9"/>
        <v>95.5</v>
      </c>
      <c r="AW56" s="8">
        <f t="shared" si="10"/>
        <v>13.522415030061882</v>
      </c>
      <c r="AX56" s="6">
        <f t="shared" si="11"/>
        <v>0.13379497668601817</v>
      </c>
      <c r="AY56">
        <f t="shared" si="12"/>
        <v>84</v>
      </c>
      <c r="AZ56">
        <f t="shared" si="13"/>
        <v>121</v>
      </c>
      <c r="BA56">
        <f t="shared" si="14"/>
        <v>37</v>
      </c>
      <c r="BB56" s="7">
        <f t="shared" si="15"/>
        <v>0.99340281641335404</v>
      </c>
      <c r="BC56" s="8">
        <f t="shared" si="16"/>
        <v>0.43260515244704595</v>
      </c>
    </row>
    <row r="57" spans="1:55" x14ac:dyDescent="0.25">
      <c r="A57">
        <v>62</v>
      </c>
      <c r="B57">
        <v>41927</v>
      </c>
      <c r="C57">
        <v>63</v>
      </c>
      <c r="D57">
        <v>63</v>
      </c>
      <c r="E57">
        <v>63</v>
      </c>
      <c r="F57">
        <v>63</v>
      </c>
      <c r="G57">
        <v>63</v>
      </c>
      <c r="H57">
        <v>63</v>
      </c>
      <c r="I57">
        <v>63</v>
      </c>
      <c r="J57">
        <v>63</v>
      </c>
      <c r="K57">
        <v>63</v>
      </c>
      <c r="L57">
        <v>63</v>
      </c>
      <c r="M57">
        <v>63</v>
      </c>
      <c r="N57">
        <v>63</v>
      </c>
      <c r="O57">
        <v>63</v>
      </c>
      <c r="P57">
        <v>63</v>
      </c>
      <c r="Q57">
        <v>63</v>
      </c>
      <c r="R57">
        <v>63</v>
      </c>
      <c r="S57">
        <v>63</v>
      </c>
      <c r="T57">
        <v>63</v>
      </c>
      <c r="U57">
        <v>63</v>
      </c>
      <c r="V57">
        <v>63</v>
      </c>
      <c r="W57">
        <v>63</v>
      </c>
      <c r="X57">
        <v>63</v>
      </c>
      <c r="Y57">
        <v>63</v>
      </c>
      <c r="Z57">
        <v>63</v>
      </c>
      <c r="AA57">
        <v>63</v>
      </c>
      <c r="AB57">
        <v>63</v>
      </c>
      <c r="AC57">
        <v>63</v>
      </c>
      <c r="AD57">
        <v>63</v>
      </c>
      <c r="AE57">
        <v>63</v>
      </c>
      <c r="AF57">
        <v>63</v>
      </c>
      <c r="AG57">
        <v>63</v>
      </c>
      <c r="AH57">
        <v>63</v>
      </c>
      <c r="AI57">
        <v>63</v>
      </c>
      <c r="AJ57">
        <v>63</v>
      </c>
      <c r="AK57">
        <v>63</v>
      </c>
      <c r="AL57">
        <v>63</v>
      </c>
      <c r="AM57">
        <v>63</v>
      </c>
      <c r="AN57">
        <v>63</v>
      </c>
      <c r="AO57">
        <v>63</v>
      </c>
      <c r="AP57">
        <v>63</v>
      </c>
      <c r="AQ57">
        <v>63</v>
      </c>
      <c r="AR57">
        <v>63</v>
      </c>
      <c r="AS57">
        <v>63</v>
      </c>
      <c r="AT57">
        <v>63</v>
      </c>
      <c r="AU57" s="8">
        <f t="shared" si="8"/>
        <v>63</v>
      </c>
      <c r="AV57">
        <f t="shared" si="9"/>
        <v>63</v>
      </c>
      <c r="AW57" s="8">
        <f t="shared" si="10"/>
        <v>0</v>
      </c>
      <c r="AX57" s="6">
        <f t="shared" si="11"/>
        <v>0</v>
      </c>
      <c r="AY57">
        <f t="shared" si="12"/>
        <v>63</v>
      </c>
      <c r="AZ57">
        <f t="shared" si="13"/>
        <v>63</v>
      </c>
      <c r="BA57">
        <f t="shared" si="14"/>
        <v>0</v>
      </c>
      <c r="BB57" s="7">
        <f t="shared" si="15"/>
        <v>1</v>
      </c>
      <c r="BC57" s="8">
        <f t="shared" si="16"/>
        <v>1</v>
      </c>
    </row>
    <row r="58" spans="1:55" x14ac:dyDescent="0.25">
      <c r="A58">
        <v>63</v>
      </c>
      <c r="B58">
        <v>42356</v>
      </c>
      <c r="C58">
        <v>26</v>
      </c>
      <c r="D58">
        <v>22</v>
      </c>
      <c r="E58">
        <v>22</v>
      </c>
      <c r="F58">
        <v>26</v>
      </c>
      <c r="G58">
        <v>24</v>
      </c>
      <c r="H58">
        <v>27</v>
      </c>
      <c r="I58">
        <v>27</v>
      </c>
      <c r="J58">
        <v>33</v>
      </c>
      <c r="K58">
        <v>27</v>
      </c>
      <c r="L58">
        <v>27</v>
      </c>
      <c r="M58">
        <v>29</v>
      </c>
      <c r="N58">
        <v>30</v>
      </c>
      <c r="O58">
        <v>29</v>
      </c>
      <c r="P58">
        <v>31</v>
      </c>
      <c r="Q58">
        <v>27</v>
      </c>
      <c r="R58">
        <v>28</v>
      </c>
      <c r="S58">
        <v>26</v>
      </c>
      <c r="T58">
        <v>39</v>
      </c>
      <c r="U58">
        <v>22</v>
      </c>
      <c r="V58">
        <v>30</v>
      </c>
      <c r="W58">
        <v>27</v>
      </c>
      <c r="X58">
        <v>28</v>
      </c>
      <c r="Y58">
        <v>30</v>
      </c>
      <c r="Z58">
        <v>31</v>
      </c>
      <c r="AA58">
        <v>37</v>
      </c>
      <c r="AB58">
        <v>30</v>
      </c>
      <c r="AC58">
        <v>30</v>
      </c>
      <c r="AD58">
        <v>31</v>
      </c>
      <c r="AE58">
        <v>27</v>
      </c>
      <c r="AF58">
        <v>35</v>
      </c>
      <c r="AG58">
        <v>25</v>
      </c>
      <c r="AH58">
        <v>30</v>
      </c>
      <c r="AI58">
        <v>32</v>
      </c>
      <c r="AJ58">
        <v>32</v>
      </c>
      <c r="AK58">
        <v>28</v>
      </c>
      <c r="AL58">
        <v>30</v>
      </c>
      <c r="AM58">
        <v>24</v>
      </c>
      <c r="AN58">
        <v>20</v>
      </c>
      <c r="AO58">
        <v>27</v>
      </c>
      <c r="AP58">
        <v>33</v>
      </c>
      <c r="AQ58">
        <v>30</v>
      </c>
      <c r="AR58">
        <v>30</v>
      </c>
      <c r="AS58">
        <v>59</v>
      </c>
      <c r="AT58">
        <v>54</v>
      </c>
      <c r="AU58" s="8">
        <f t="shared" si="8"/>
        <v>29.818181818181817</v>
      </c>
      <c r="AV58">
        <f t="shared" si="9"/>
        <v>29</v>
      </c>
      <c r="AW58" s="8">
        <f t="shared" si="10"/>
        <v>7.0257755585224562</v>
      </c>
      <c r="AX58" s="6">
        <f t="shared" si="11"/>
        <v>0.23562052177971654</v>
      </c>
      <c r="AY58">
        <f t="shared" si="12"/>
        <v>20</v>
      </c>
      <c r="AZ58">
        <f t="shared" si="13"/>
        <v>59</v>
      </c>
      <c r="BA58">
        <f t="shared" si="14"/>
        <v>39</v>
      </c>
      <c r="BB58" s="7">
        <f t="shared" si="15"/>
        <v>1.0065704583324906</v>
      </c>
      <c r="BC58" s="8">
        <f t="shared" si="16"/>
        <v>0.18016688998207925</v>
      </c>
    </row>
    <row r="59" spans="1:55" x14ac:dyDescent="0.25">
      <c r="A59">
        <v>64</v>
      </c>
      <c r="B59">
        <v>42614</v>
      </c>
      <c r="C59">
        <v>45</v>
      </c>
      <c r="D59">
        <v>43</v>
      </c>
      <c r="E59">
        <v>44</v>
      </c>
      <c r="F59">
        <v>44</v>
      </c>
      <c r="G59">
        <v>44</v>
      </c>
      <c r="H59">
        <v>45</v>
      </c>
      <c r="I59">
        <v>44</v>
      </c>
      <c r="J59">
        <v>44</v>
      </c>
      <c r="K59">
        <v>45</v>
      </c>
      <c r="L59">
        <v>51</v>
      </c>
      <c r="M59">
        <v>44</v>
      </c>
      <c r="N59">
        <v>44</v>
      </c>
      <c r="O59">
        <v>44</v>
      </c>
      <c r="P59">
        <v>50</v>
      </c>
      <c r="Q59">
        <v>45</v>
      </c>
      <c r="R59">
        <v>46</v>
      </c>
      <c r="S59">
        <v>46</v>
      </c>
      <c r="T59">
        <v>45</v>
      </c>
      <c r="U59">
        <v>39</v>
      </c>
      <c r="V59">
        <v>46</v>
      </c>
      <c r="W59">
        <v>43</v>
      </c>
      <c r="X59">
        <v>43</v>
      </c>
      <c r="Y59">
        <v>46</v>
      </c>
      <c r="Z59">
        <v>44</v>
      </c>
      <c r="AA59">
        <v>47</v>
      </c>
      <c r="AB59">
        <v>45</v>
      </c>
      <c r="AC59">
        <v>47</v>
      </c>
      <c r="AD59">
        <v>47</v>
      </c>
      <c r="AE59">
        <v>45</v>
      </c>
      <c r="AF59">
        <v>46</v>
      </c>
      <c r="AG59">
        <v>46</v>
      </c>
      <c r="AH59">
        <v>43</v>
      </c>
      <c r="AI59">
        <v>43</v>
      </c>
      <c r="AJ59">
        <v>47</v>
      </c>
      <c r="AK59">
        <v>48</v>
      </c>
      <c r="AL59">
        <v>45</v>
      </c>
      <c r="AM59">
        <v>45</v>
      </c>
      <c r="AN59">
        <v>44</v>
      </c>
      <c r="AO59">
        <v>45</v>
      </c>
      <c r="AP59">
        <v>45</v>
      </c>
      <c r="AQ59">
        <v>45</v>
      </c>
      <c r="AR59">
        <v>45</v>
      </c>
      <c r="AS59">
        <v>216</v>
      </c>
      <c r="AT59">
        <v>218</v>
      </c>
      <c r="AU59" s="8">
        <f t="shared" si="8"/>
        <v>52.863636363636367</v>
      </c>
      <c r="AV59">
        <f t="shared" si="9"/>
        <v>45</v>
      </c>
      <c r="AW59" s="8">
        <f t="shared" si="10"/>
        <v>36.282862191328377</v>
      </c>
      <c r="AX59" s="6">
        <f t="shared" si="11"/>
        <v>0.68634820998213608</v>
      </c>
      <c r="AY59">
        <f t="shared" si="12"/>
        <v>39</v>
      </c>
      <c r="AZ59">
        <f t="shared" si="13"/>
        <v>218</v>
      </c>
      <c r="BA59">
        <f t="shared" si="14"/>
        <v>179</v>
      </c>
      <c r="BB59" s="7">
        <f t="shared" si="15"/>
        <v>1.0096838037790865</v>
      </c>
      <c r="BC59" s="8">
        <f t="shared" si="16"/>
        <v>0.13723810434718517</v>
      </c>
    </row>
    <row r="60" spans="1:55" x14ac:dyDescent="0.25">
      <c r="A60">
        <v>65</v>
      </c>
      <c r="B60">
        <v>42628</v>
      </c>
      <c r="C60">
        <v>74</v>
      </c>
      <c r="D60">
        <v>74</v>
      </c>
      <c r="E60">
        <v>74</v>
      </c>
      <c r="F60">
        <v>74</v>
      </c>
      <c r="G60">
        <v>74</v>
      </c>
      <c r="H60">
        <v>74</v>
      </c>
      <c r="I60">
        <v>73</v>
      </c>
      <c r="J60">
        <v>73</v>
      </c>
      <c r="K60">
        <v>73</v>
      </c>
      <c r="L60">
        <v>73</v>
      </c>
      <c r="M60">
        <v>73</v>
      </c>
      <c r="N60">
        <v>73</v>
      </c>
      <c r="O60">
        <v>73</v>
      </c>
      <c r="P60">
        <v>73</v>
      </c>
      <c r="Q60">
        <v>73</v>
      </c>
      <c r="R60">
        <v>73</v>
      </c>
      <c r="S60">
        <v>73</v>
      </c>
      <c r="T60">
        <v>73</v>
      </c>
      <c r="U60">
        <v>73</v>
      </c>
      <c r="V60">
        <v>73</v>
      </c>
      <c r="W60">
        <v>73</v>
      </c>
      <c r="X60">
        <v>73</v>
      </c>
      <c r="Y60">
        <v>73</v>
      </c>
      <c r="Z60">
        <v>73</v>
      </c>
      <c r="AA60">
        <v>73</v>
      </c>
      <c r="AB60">
        <v>73</v>
      </c>
      <c r="AC60">
        <v>73</v>
      </c>
      <c r="AD60">
        <v>73</v>
      </c>
      <c r="AE60">
        <v>73</v>
      </c>
      <c r="AF60">
        <v>73</v>
      </c>
      <c r="AG60">
        <v>73</v>
      </c>
      <c r="AH60">
        <v>73</v>
      </c>
      <c r="AI60">
        <v>73</v>
      </c>
      <c r="AJ60">
        <v>73</v>
      </c>
      <c r="AK60">
        <v>73</v>
      </c>
      <c r="AL60">
        <v>73</v>
      </c>
      <c r="AM60">
        <v>73</v>
      </c>
      <c r="AN60">
        <v>73</v>
      </c>
      <c r="AO60">
        <v>72</v>
      </c>
      <c r="AP60">
        <v>72</v>
      </c>
      <c r="AQ60">
        <v>72</v>
      </c>
      <c r="AR60">
        <v>72</v>
      </c>
      <c r="AS60">
        <v>72</v>
      </c>
      <c r="AT60">
        <v>72</v>
      </c>
      <c r="AU60" s="8">
        <f t="shared" si="8"/>
        <v>73</v>
      </c>
      <c r="AV60">
        <f t="shared" si="9"/>
        <v>73</v>
      </c>
      <c r="AW60" s="8">
        <f t="shared" si="10"/>
        <v>0.5282705437953743</v>
      </c>
      <c r="AX60" s="6">
        <f t="shared" si="11"/>
        <v>7.2365827917174564E-3</v>
      </c>
      <c r="AY60">
        <f t="shared" si="12"/>
        <v>72</v>
      </c>
      <c r="AZ60">
        <f t="shared" si="13"/>
        <v>74</v>
      </c>
      <c r="BA60">
        <f t="shared" si="14"/>
        <v>2</v>
      </c>
      <c r="BB60" s="7">
        <f t="shared" si="15"/>
        <v>0.99955985967278616</v>
      </c>
      <c r="BC60" s="8">
        <f t="shared" si="16"/>
        <v>0.61054999209160599</v>
      </c>
    </row>
    <row r="61" spans="1:55" x14ac:dyDescent="0.25">
      <c r="A61">
        <v>66</v>
      </c>
      <c r="B61">
        <v>42864</v>
      </c>
      <c r="C61">
        <v>69</v>
      </c>
      <c r="D61">
        <v>69</v>
      </c>
      <c r="E61">
        <v>69</v>
      </c>
      <c r="F61">
        <v>69</v>
      </c>
      <c r="G61">
        <v>69</v>
      </c>
      <c r="H61">
        <v>69</v>
      </c>
      <c r="I61">
        <v>69</v>
      </c>
      <c r="J61">
        <v>69</v>
      </c>
      <c r="K61">
        <v>69</v>
      </c>
      <c r="L61">
        <v>69</v>
      </c>
      <c r="M61">
        <v>69</v>
      </c>
      <c r="N61">
        <v>69</v>
      </c>
      <c r="O61">
        <v>69</v>
      </c>
      <c r="P61">
        <v>69</v>
      </c>
      <c r="Q61">
        <v>69</v>
      </c>
      <c r="R61">
        <v>69</v>
      </c>
      <c r="S61">
        <v>69</v>
      </c>
      <c r="T61">
        <v>69</v>
      </c>
      <c r="U61">
        <v>69</v>
      </c>
      <c r="V61">
        <v>69</v>
      </c>
      <c r="W61">
        <v>69</v>
      </c>
      <c r="X61">
        <v>69</v>
      </c>
      <c r="Y61">
        <v>69</v>
      </c>
      <c r="Z61">
        <v>69</v>
      </c>
      <c r="AA61">
        <v>69</v>
      </c>
      <c r="AB61">
        <v>69</v>
      </c>
      <c r="AC61">
        <v>69</v>
      </c>
      <c r="AD61">
        <v>69</v>
      </c>
      <c r="AE61">
        <v>69</v>
      </c>
      <c r="AF61">
        <v>69</v>
      </c>
      <c r="AG61">
        <v>69</v>
      </c>
      <c r="AH61">
        <v>69</v>
      </c>
      <c r="AI61">
        <v>69</v>
      </c>
      <c r="AJ61">
        <v>69</v>
      </c>
      <c r="AK61">
        <v>69</v>
      </c>
      <c r="AL61">
        <v>69</v>
      </c>
      <c r="AM61">
        <v>69</v>
      </c>
      <c r="AN61">
        <v>69</v>
      </c>
      <c r="AO61">
        <v>69</v>
      </c>
      <c r="AP61">
        <v>69</v>
      </c>
      <c r="AQ61">
        <v>69</v>
      </c>
      <c r="AR61">
        <v>69</v>
      </c>
      <c r="AS61">
        <v>69</v>
      </c>
      <c r="AT61">
        <v>69</v>
      </c>
      <c r="AU61" s="8">
        <f t="shared" si="8"/>
        <v>69</v>
      </c>
      <c r="AV61">
        <f t="shared" si="9"/>
        <v>69</v>
      </c>
      <c r="AW61" s="8">
        <f t="shared" si="10"/>
        <v>0</v>
      </c>
      <c r="AX61" s="6">
        <f t="shared" si="11"/>
        <v>0</v>
      </c>
      <c r="AY61">
        <f t="shared" si="12"/>
        <v>69</v>
      </c>
      <c r="AZ61">
        <f t="shared" si="13"/>
        <v>69</v>
      </c>
      <c r="BA61">
        <f t="shared" si="14"/>
        <v>0</v>
      </c>
      <c r="BB61" s="7">
        <f t="shared" si="15"/>
        <v>1</v>
      </c>
      <c r="BC61" s="8">
        <f t="shared" si="16"/>
        <v>1</v>
      </c>
    </row>
    <row r="62" spans="1:55" x14ac:dyDescent="0.25">
      <c r="A62">
        <v>67</v>
      </c>
      <c r="B62">
        <v>43228</v>
      </c>
      <c r="C62">
        <v>124</v>
      </c>
      <c r="D62">
        <v>125</v>
      </c>
      <c r="E62">
        <v>123</v>
      </c>
      <c r="F62">
        <v>135</v>
      </c>
      <c r="G62">
        <v>127</v>
      </c>
      <c r="H62">
        <v>129</v>
      </c>
      <c r="I62">
        <v>131</v>
      </c>
      <c r="J62">
        <v>120</v>
      </c>
      <c r="K62">
        <v>128</v>
      </c>
      <c r="L62">
        <v>128</v>
      </c>
      <c r="M62">
        <v>130</v>
      </c>
      <c r="N62">
        <v>113</v>
      </c>
      <c r="O62">
        <v>96</v>
      </c>
      <c r="P62">
        <v>103</v>
      </c>
      <c r="Q62">
        <v>102</v>
      </c>
      <c r="R62">
        <v>112</v>
      </c>
      <c r="S62">
        <v>124</v>
      </c>
      <c r="T62">
        <v>136</v>
      </c>
      <c r="U62">
        <v>131</v>
      </c>
      <c r="V62">
        <v>133</v>
      </c>
      <c r="W62">
        <v>127</v>
      </c>
      <c r="X62">
        <v>135</v>
      </c>
      <c r="Y62">
        <v>154</v>
      </c>
      <c r="Z62">
        <v>109</v>
      </c>
      <c r="AA62">
        <v>118</v>
      </c>
      <c r="AB62">
        <v>125</v>
      </c>
      <c r="AC62">
        <v>116</v>
      </c>
      <c r="AD62">
        <v>124</v>
      </c>
      <c r="AE62">
        <v>109</v>
      </c>
      <c r="AF62">
        <v>118</v>
      </c>
      <c r="AG62">
        <v>149</v>
      </c>
      <c r="AH62">
        <v>132</v>
      </c>
      <c r="AI62">
        <v>138</v>
      </c>
      <c r="AJ62">
        <v>115</v>
      </c>
      <c r="AK62">
        <v>115</v>
      </c>
      <c r="AL62">
        <v>100</v>
      </c>
      <c r="AM62">
        <v>104</v>
      </c>
      <c r="AN62">
        <v>98</v>
      </c>
      <c r="AO62">
        <v>108</v>
      </c>
      <c r="AP62">
        <v>120</v>
      </c>
      <c r="AQ62">
        <v>115</v>
      </c>
      <c r="AR62">
        <v>116</v>
      </c>
      <c r="AS62">
        <v>100</v>
      </c>
      <c r="AT62">
        <v>134</v>
      </c>
      <c r="AU62" s="8">
        <f t="shared" si="8"/>
        <v>121.11363636363636</v>
      </c>
      <c r="AV62">
        <f t="shared" si="9"/>
        <v>123.5</v>
      </c>
      <c r="AW62" s="8">
        <f t="shared" si="10"/>
        <v>13.277391010689515</v>
      </c>
      <c r="AX62" s="6">
        <f t="shared" si="11"/>
        <v>0.10962754822111816</v>
      </c>
      <c r="AY62">
        <f t="shared" si="12"/>
        <v>96</v>
      </c>
      <c r="AZ62">
        <f t="shared" si="13"/>
        <v>154</v>
      </c>
      <c r="BA62">
        <f t="shared" si="14"/>
        <v>58</v>
      </c>
      <c r="BB62" s="7">
        <f t="shared" si="15"/>
        <v>0.9977814045969019</v>
      </c>
      <c r="BC62" s="8">
        <f t="shared" si="16"/>
        <v>6.6526302567469858E-2</v>
      </c>
    </row>
    <row r="63" spans="1:55" x14ac:dyDescent="0.25">
      <c r="A63">
        <v>68</v>
      </c>
      <c r="B63">
        <v>43999</v>
      </c>
      <c r="C63">
        <v>116</v>
      </c>
      <c r="D63">
        <v>108</v>
      </c>
      <c r="E63">
        <v>106</v>
      </c>
      <c r="F63">
        <v>106</v>
      </c>
      <c r="G63">
        <v>105</v>
      </c>
      <c r="H63">
        <v>105</v>
      </c>
      <c r="I63">
        <v>106</v>
      </c>
      <c r="J63">
        <v>107</v>
      </c>
      <c r="K63">
        <v>105</v>
      </c>
      <c r="L63">
        <v>107</v>
      </c>
      <c r="M63">
        <v>108</v>
      </c>
      <c r="N63">
        <v>106</v>
      </c>
      <c r="O63">
        <v>109</v>
      </c>
      <c r="P63">
        <v>105</v>
      </c>
      <c r="Q63">
        <v>111</v>
      </c>
      <c r="R63">
        <v>108</v>
      </c>
      <c r="S63">
        <v>111</v>
      </c>
      <c r="T63">
        <v>109</v>
      </c>
      <c r="U63">
        <v>107</v>
      </c>
      <c r="V63">
        <v>107</v>
      </c>
      <c r="W63">
        <v>106</v>
      </c>
      <c r="X63">
        <v>105</v>
      </c>
      <c r="Y63">
        <v>107</v>
      </c>
      <c r="Z63">
        <v>112</v>
      </c>
      <c r="AA63">
        <v>105</v>
      </c>
      <c r="AB63">
        <v>105</v>
      </c>
      <c r="AC63">
        <v>6</v>
      </c>
      <c r="AD63">
        <v>6</v>
      </c>
      <c r="AE63">
        <v>6</v>
      </c>
      <c r="AF63">
        <v>6</v>
      </c>
      <c r="AG63">
        <v>6</v>
      </c>
      <c r="AH63">
        <v>6</v>
      </c>
      <c r="AI63">
        <v>6</v>
      </c>
      <c r="AJ63">
        <v>6</v>
      </c>
      <c r="AK63">
        <v>6</v>
      </c>
      <c r="AL63">
        <v>6</v>
      </c>
      <c r="AM63">
        <v>6</v>
      </c>
      <c r="AN63">
        <v>6</v>
      </c>
      <c r="AO63">
        <v>6</v>
      </c>
      <c r="AP63">
        <v>6</v>
      </c>
      <c r="AQ63">
        <v>6</v>
      </c>
      <c r="AR63">
        <v>6</v>
      </c>
      <c r="AS63">
        <v>6</v>
      </c>
      <c r="AT63">
        <v>6</v>
      </c>
      <c r="AU63" s="8">
        <f t="shared" si="8"/>
        <v>65.909090909090907</v>
      </c>
      <c r="AV63">
        <f t="shared" si="9"/>
        <v>105</v>
      </c>
      <c r="AW63" s="8">
        <f t="shared" si="10"/>
        <v>50.464732415410516</v>
      </c>
      <c r="AX63" s="6">
        <f t="shared" si="11"/>
        <v>0.7656718021648492</v>
      </c>
      <c r="AY63">
        <f t="shared" si="12"/>
        <v>6</v>
      </c>
      <c r="AZ63">
        <f t="shared" si="13"/>
        <v>116</v>
      </c>
      <c r="BA63">
        <f t="shared" si="14"/>
        <v>110</v>
      </c>
      <c r="BB63" s="7">
        <f t="shared" si="15"/>
        <v>0.90920123547603893</v>
      </c>
      <c r="BC63" s="8">
        <f t="shared" si="16"/>
        <v>0.72636831150590253</v>
      </c>
    </row>
    <row r="64" spans="1:55" x14ac:dyDescent="0.25">
      <c r="A64">
        <v>69</v>
      </c>
      <c r="B64">
        <v>44195</v>
      </c>
      <c r="C64">
        <v>268</v>
      </c>
      <c r="D64">
        <v>270</v>
      </c>
      <c r="E64">
        <v>264</v>
      </c>
      <c r="F64">
        <v>261</v>
      </c>
      <c r="G64">
        <v>253</v>
      </c>
      <c r="H64">
        <v>244</v>
      </c>
      <c r="I64">
        <v>248</v>
      </c>
      <c r="J64">
        <v>249</v>
      </c>
      <c r="K64">
        <v>255</v>
      </c>
      <c r="L64">
        <v>263</v>
      </c>
      <c r="M64">
        <v>250</v>
      </c>
      <c r="N64">
        <v>250</v>
      </c>
      <c r="O64">
        <v>249</v>
      </c>
      <c r="P64">
        <v>245</v>
      </c>
      <c r="Q64">
        <v>248</v>
      </c>
      <c r="R64">
        <v>246</v>
      </c>
      <c r="S64">
        <v>248</v>
      </c>
      <c r="T64">
        <v>247</v>
      </c>
      <c r="U64">
        <v>221</v>
      </c>
      <c r="V64">
        <v>246</v>
      </c>
      <c r="W64">
        <v>257</v>
      </c>
      <c r="X64">
        <v>244</v>
      </c>
      <c r="Y64">
        <v>251</v>
      </c>
      <c r="Z64">
        <v>251</v>
      </c>
      <c r="AA64">
        <v>251</v>
      </c>
      <c r="AB64">
        <v>256</v>
      </c>
      <c r="AC64">
        <v>252</v>
      </c>
      <c r="AD64">
        <v>251</v>
      </c>
      <c r="AE64">
        <v>245</v>
      </c>
      <c r="AF64">
        <v>248</v>
      </c>
      <c r="AG64">
        <v>246</v>
      </c>
      <c r="AH64">
        <v>244</v>
      </c>
      <c r="AI64">
        <v>241</v>
      </c>
      <c r="AJ64">
        <v>240</v>
      </c>
      <c r="AK64">
        <v>240</v>
      </c>
      <c r="AL64">
        <v>243</v>
      </c>
      <c r="AM64">
        <v>242</v>
      </c>
      <c r="AN64">
        <v>238</v>
      </c>
      <c r="AO64">
        <v>239</v>
      </c>
      <c r="AP64">
        <v>234</v>
      </c>
      <c r="AQ64">
        <v>235</v>
      </c>
      <c r="AR64">
        <v>237</v>
      </c>
      <c r="AS64">
        <v>242</v>
      </c>
      <c r="AT64">
        <v>243</v>
      </c>
      <c r="AU64" s="8">
        <f t="shared" si="8"/>
        <v>247.61363636363637</v>
      </c>
      <c r="AV64">
        <f t="shared" si="9"/>
        <v>247.5</v>
      </c>
      <c r="AW64" s="8">
        <f t="shared" si="10"/>
        <v>9.1275608935078285</v>
      </c>
      <c r="AX64" s="6">
        <f t="shared" si="11"/>
        <v>3.6862109161481818E-2</v>
      </c>
      <c r="AY64">
        <f t="shared" si="12"/>
        <v>221</v>
      </c>
      <c r="AZ64">
        <f t="shared" si="13"/>
        <v>270</v>
      </c>
      <c r="BA64">
        <f t="shared" si="14"/>
        <v>49</v>
      </c>
      <c r="BB64" s="7">
        <f t="shared" si="15"/>
        <v>0.99812888867190053</v>
      </c>
      <c r="BC64" s="8">
        <f t="shared" si="16"/>
        <v>0.42599624448796952</v>
      </c>
    </row>
    <row r="65" spans="1:55" x14ac:dyDescent="0.25">
      <c r="A65">
        <v>70</v>
      </c>
      <c r="B65">
        <v>44315</v>
      </c>
      <c r="C65">
        <v>228</v>
      </c>
      <c r="D65">
        <v>226</v>
      </c>
      <c r="E65">
        <v>230</v>
      </c>
      <c r="F65">
        <v>227</v>
      </c>
      <c r="G65">
        <v>232</v>
      </c>
      <c r="H65">
        <v>238</v>
      </c>
      <c r="I65">
        <v>238</v>
      </c>
      <c r="J65">
        <v>234</v>
      </c>
      <c r="K65">
        <v>233</v>
      </c>
      <c r="L65">
        <v>234</v>
      </c>
      <c r="M65">
        <v>232</v>
      </c>
      <c r="N65">
        <v>231</v>
      </c>
      <c r="O65">
        <v>231</v>
      </c>
      <c r="P65">
        <v>226</v>
      </c>
      <c r="Q65">
        <v>226</v>
      </c>
      <c r="R65">
        <v>227</v>
      </c>
      <c r="S65">
        <v>223</v>
      </c>
      <c r="T65">
        <v>224</v>
      </c>
      <c r="U65">
        <v>222</v>
      </c>
      <c r="V65">
        <v>231</v>
      </c>
      <c r="W65">
        <v>233</v>
      </c>
      <c r="X65">
        <v>226</v>
      </c>
      <c r="Y65">
        <v>214</v>
      </c>
      <c r="Z65">
        <v>218</v>
      </c>
      <c r="AA65">
        <v>212</v>
      </c>
      <c r="AB65">
        <v>218</v>
      </c>
      <c r="AC65">
        <v>224</v>
      </c>
      <c r="AD65">
        <v>224</v>
      </c>
      <c r="AE65">
        <v>222</v>
      </c>
      <c r="AF65">
        <v>227</v>
      </c>
      <c r="AG65">
        <v>221</v>
      </c>
      <c r="AH65">
        <v>217</v>
      </c>
      <c r="AI65">
        <v>220</v>
      </c>
      <c r="AJ65">
        <v>214</v>
      </c>
      <c r="AK65">
        <v>212</v>
      </c>
      <c r="AL65">
        <v>214</v>
      </c>
      <c r="AM65">
        <v>214</v>
      </c>
      <c r="AN65">
        <v>193</v>
      </c>
      <c r="AO65">
        <v>212</v>
      </c>
      <c r="AP65">
        <v>212</v>
      </c>
      <c r="AQ65">
        <v>214</v>
      </c>
      <c r="AR65">
        <v>215</v>
      </c>
      <c r="AS65">
        <v>213</v>
      </c>
      <c r="AT65">
        <v>211</v>
      </c>
      <c r="AU65" s="8">
        <f t="shared" si="8"/>
        <v>222.56818181818181</v>
      </c>
      <c r="AV65">
        <f t="shared" si="9"/>
        <v>224</v>
      </c>
      <c r="AW65" s="8">
        <f t="shared" si="10"/>
        <v>9.1458409082851286</v>
      </c>
      <c r="AX65" s="6">
        <f t="shared" si="11"/>
        <v>4.1092310830649001E-2</v>
      </c>
      <c r="AY65">
        <f t="shared" si="12"/>
        <v>193</v>
      </c>
      <c r="AZ65">
        <f t="shared" si="13"/>
        <v>238</v>
      </c>
      <c r="BA65">
        <f t="shared" si="14"/>
        <v>45</v>
      </c>
      <c r="BB65" s="7">
        <f t="shared" si="15"/>
        <v>0.99740758425045317</v>
      </c>
      <c r="BC65" s="8">
        <f t="shared" si="16"/>
        <v>0.63894915513937944</v>
      </c>
    </row>
    <row r="66" spans="1:55" x14ac:dyDescent="0.25">
      <c r="A66">
        <v>71</v>
      </c>
      <c r="B66">
        <v>44336</v>
      </c>
      <c r="C66">
        <v>35</v>
      </c>
      <c r="D66">
        <v>36</v>
      </c>
      <c r="E66">
        <v>36</v>
      </c>
      <c r="F66">
        <v>37</v>
      </c>
      <c r="G66">
        <v>36</v>
      </c>
      <c r="H66">
        <v>38</v>
      </c>
      <c r="I66">
        <v>36</v>
      </c>
      <c r="J66">
        <v>36</v>
      </c>
      <c r="K66">
        <v>31</v>
      </c>
      <c r="L66">
        <v>31</v>
      </c>
      <c r="M66">
        <v>32</v>
      </c>
      <c r="N66">
        <v>30</v>
      </c>
      <c r="O66">
        <v>30</v>
      </c>
      <c r="P66">
        <v>30</v>
      </c>
      <c r="Q66">
        <v>30</v>
      </c>
      <c r="R66">
        <v>30</v>
      </c>
      <c r="S66">
        <v>31</v>
      </c>
      <c r="T66">
        <v>30</v>
      </c>
      <c r="U66">
        <v>29</v>
      </c>
      <c r="V66">
        <v>30</v>
      </c>
      <c r="W66">
        <v>30</v>
      </c>
      <c r="X66">
        <v>30</v>
      </c>
      <c r="Y66">
        <v>29</v>
      </c>
      <c r="Z66">
        <v>30</v>
      </c>
      <c r="AA66">
        <v>30</v>
      </c>
      <c r="AB66">
        <v>4</v>
      </c>
      <c r="AC66">
        <v>3</v>
      </c>
      <c r="AD66">
        <v>7</v>
      </c>
      <c r="AE66">
        <v>7</v>
      </c>
      <c r="AF66">
        <v>6</v>
      </c>
      <c r="AG66">
        <v>6</v>
      </c>
      <c r="AH66">
        <v>7</v>
      </c>
      <c r="AI66">
        <v>6</v>
      </c>
      <c r="AJ66">
        <v>6</v>
      </c>
      <c r="AK66">
        <v>7</v>
      </c>
      <c r="AL66">
        <v>8</v>
      </c>
      <c r="AM66">
        <v>5</v>
      </c>
      <c r="AN66">
        <v>4</v>
      </c>
      <c r="AO66">
        <v>8</v>
      </c>
      <c r="AP66">
        <v>5</v>
      </c>
      <c r="AQ66">
        <v>5</v>
      </c>
      <c r="AR66">
        <v>9</v>
      </c>
      <c r="AS66">
        <v>7</v>
      </c>
      <c r="AT66">
        <v>6</v>
      </c>
      <c r="AU66" s="8">
        <f t="shared" si="8"/>
        <v>20.886363636363637</v>
      </c>
      <c r="AV66">
        <f t="shared" si="9"/>
        <v>30</v>
      </c>
      <c r="AW66" s="8">
        <f t="shared" si="10"/>
        <v>13.261617827383551</v>
      </c>
      <c r="AX66" s="6">
        <f t="shared" si="11"/>
        <v>0.63494144113697093</v>
      </c>
      <c r="AY66">
        <f t="shared" si="12"/>
        <v>3</v>
      </c>
      <c r="AZ66">
        <f t="shared" si="13"/>
        <v>38</v>
      </c>
      <c r="BA66">
        <f t="shared" si="14"/>
        <v>35</v>
      </c>
      <c r="BB66" s="7">
        <f t="shared" si="15"/>
        <v>0.94437582124618513</v>
      </c>
      <c r="BC66" s="8">
        <f t="shared" si="16"/>
        <v>0.71806955869260958</v>
      </c>
    </row>
    <row r="67" spans="1:55" x14ac:dyDescent="0.25">
      <c r="A67">
        <v>72</v>
      </c>
      <c r="B67">
        <v>44726</v>
      </c>
      <c r="C67">
        <v>82</v>
      </c>
      <c r="D67">
        <v>82</v>
      </c>
      <c r="E67">
        <v>81</v>
      </c>
      <c r="F67">
        <v>82</v>
      </c>
      <c r="G67">
        <v>82</v>
      </c>
      <c r="H67">
        <v>82</v>
      </c>
      <c r="I67">
        <v>82</v>
      </c>
      <c r="J67">
        <v>82</v>
      </c>
      <c r="K67">
        <v>73</v>
      </c>
      <c r="L67">
        <v>73</v>
      </c>
      <c r="M67">
        <v>73</v>
      </c>
      <c r="N67">
        <v>74</v>
      </c>
      <c r="O67">
        <v>73</v>
      </c>
      <c r="P67">
        <v>73</v>
      </c>
      <c r="Q67">
        <v>73</v>
      </c>
      <c r="R67">
        <v>73</v>
      </c>
      <c r="S67">
        <v>73</v>
      </c>
      <c r="T67">
        <v>73</v>
      </c>
      <c r="U67">
        <v>73</v>
      </c>
      <c r="V67">
        <v>73</v>
      </c>
      <c r="W67">
        <v>73</v>
      </c>
      <c r="X67">
        <v>73</v>
      </c>
      <c r="Y67">
        <v>73</v>
      </c>
      <c r="Z67">
        <v>73</v>
      </c>
      <c r="AA67">
        <v>31</v>
      </c>
      <c r="AB67">
        <v>31</v>
      </c>
      <c r="AC67">
        <v>32</v>
      </c>
      <c r="AD67">
        <v>32</v>
      </c>
      <c r="AE67">
        <v>31</v>
      </c>
      <c r="AF67">
        <v>30</v>
      </c>
      <c r="AG67">
        <v>29</v>
      </c>
      <c r="AH67">
        <v>30</v>
      </c>
      <c r="AI67">
        <v>29</v>
      </c>
      <c r="AJ67">
        <v>31</v>
      </c>
      <c r="AK67">
        <v>29</v>
      </c>
      <c r="AL67">
        <v>29</v>
      </c>
      <c r="AM67">
        <v>28</v>
      </c>
      <c r="AN67">
        <v>32</v>
      </c>
      <c r="AO67">
        <v>31</v>
      </c>
      <c r="AP67">
        <v>34</v>
      </c>
      <c r="AQ67">
        <v>34</v>
      </c>
      <c r="AR67">
        <v>33</v>
      </c>
      <c r="AS67">
        <v>33</v>
      </c>
      <c r="AT67">
        <v>34</v>
      </c>
      <c r="AU67" s="8">
        <f t="shared" ref="AU67:AU130" si="17">AVERAGE(C67:AT67)</f>
        <v>55.613636363636367</v>
      </c>
      <c r="AV67">
        <f t="shared" ref="AV67:AV130" si="18">MEDIAN(C67:AT67)</f>
        <v>73</v>
      </c>
      <c r="AW67" s="8">
        <f t="shared" ref="AW67:AW130" si="19">_xlfn.STDEV.S(C67:AT67)</f>
        <v>22.836339776249638</v>
      </c>
      <c r="AX67" s="6">
        <f t="shared" ref="AX67:AX130" si="20">AW67/AU67</f>
        <v>0.41062482638127668</v>
      </c>
      <c r="AY67">
        <f t="shared" ref="AY67:AY130" si="21">MIN(C67:AT67)</f>
        <v>28</v>
      </c>
      <c r="AZ67">
        <f t="shared" ref="AZ67:AZ130" si="22">MAX(C67:AT67)</f>
        <v>82</v>
      </c>
      <c r="BA67">
        <f t="shared" ref="BA67:BA130" si="23">AZ67-AY67</f>
        <v>54</v>
      </c>
      <c r="BB67" s="7">
        <f t="shared" ref="BB67:BB130" si="24">INDEX(LOGEST(C67:AT67,,TRUE,TRUE),1,1)</f>
        <v>0.96965789024860372</v>
      </c>
      <c r="BC67" s="8">
        <f t="shared" ref="BC67:BC130" si="25">INDEX(LOGEST(C67:AT67,,TRUE,TRUE),3,1)</f>
        <v>0.76385020092220668</v>
      </c>
    </row>
    <row r="68" spans="1:55" x14ac:dyDescent="0.25">
      <c r="A68">
        <v>74</v>
      </c>
      <c r="B68">
        <v>45110</v>
      </c>
      <c r="C68">
        <v>66</v>
      </c>
      <c r="D68">
        <v>63</v>
      </c>
      <c r="E68">
        <v>65</v>
      </c>
      <c r="F68">
        <v>69</v>
      </c>
      <c r="G68">
        <v>65</v>
      </c>
      <c r="H68">
        <v>68</v>
      </c>
      <c r="I68">
        <v>69</v>
      </c>
      <c r="J68">
        <v>67</v>
      </c>
      <c r="K68">
        <v>69</v>
      </c>
      <c r="L68">
        <v>66</v>
      </c>
      <c r="M68">
        <v>67</v>
      </c>
      <c r="N68">
        <v>64</v>
      </c>
      <c r="O68">
        <v>71</v>
      </c>
      <c r="P68">
        <v>67</v>
      </c>
      <c r="Q68">
        <v>64</v>
      </c>
      <c r="R68">
        <v>67</v>
      </c>
      <c r="S68">
        <v>65</v>
      </c>
      <c r="T68">
        <v>70</v>
      </c>
      <c r="U68">
        <v>68</v>
      </c>
      <c r="V68">
        <v>65</v>
      </c>
      <c r="W68">
        <v>71</v>
      </c>
      <c r="X68">
        <v>65</v>
      </c>
      <c r="Y68">
        <v>65</v>
      </c>
      <c r="Z68">
        <v>62</v>
      </c>
      <c r="AA68">
        <v>65</v>
      </c>
      <c r="AB68">
        <v>65</v>
      </c>
      <c r="AC68">
        <v>63</v>
      </c>
      <c r="AD68">
        <v>64</v>
      </c>
      <c r="AE68">
        <v>67</v>
      </c>
      <c r="AF68">
        <v>67</v>
      </c>
      <c r="AG68">
        <v>64</v>
      </c>
      <c r="AH68">
        <v>62</v>
      </c>
      <c r="AI68">
        <v>58</v>
      </c>
      <c r="AJ68">
        <v>58</v>
      </c>
      <c r="AK68">
        <v>63</v>
      </c>
      <c r="AL68">
        <v>57</v>
      </c>
      <c r="AM68">
        <v>58</v>
      </c>
      <c r="AN68">
        <v>55</v>
      </c>
      <c r="AO68">
        <v>58</v>
      </c>
      <c r="AP68">
        <v>58</v>
      </c>
      <c r="AQ68">
        <v>62</v>
      </c>
      <c r="AR68">
        <v>58</v>
      </c>
      <c r="AS68">
        <v>62</v>
      </c>
      <c r="AT68">
        <v>57</v>
      </c>
      <c r="AU68" s="8">
        <f t="shared" si="17"/>
        <v>64.068181818181813</v>
      </c>
      <c r="AV68">
        <f t="shared" si="18"/>
        <v>65</v>
      </c>
      <c r="AW68" s="8">
        <f t="shared" si="19"/>
        <v>4.1055703921919457</v>
      </c>
      <c r="AX68" s="6">
        <f t="shared" si="20"/>
        <v>6.4081268980647615E-2</v>
      </c>
      <c r="AY68">
        <f t="shared" si="21"/>
        <v>55</v>
      </c>
      <c r="AZ68">
        <f t="shared" si="22"/>
        <v>71</v>
      </c>
      <c r="BA68">
        <f t="shared" si="23"/>
        <v>16</v>
      </c>
      <c r="BB68" s="7">
        <f t="shared" si="24"/>
        <v>0.99634026631493167</v>
      </c>
      <c r="BC68" s="8">
        <f t="shared" si="25"/>
        <v>0.52121619315789558</v>
      </c>
    </row>
    <row r="69" spans="1:55" x14ac:dyDescent="0.25">
      <c r="A69">
        <v>75</v>
      </c>
      <c r="B69">
        <v>45276</v>
      </c>
      <c r="C69">
        <v>3</v>
      </c>
      <c r="D69">
        <v>3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>
        <v>3</v>
      </c>
      <c r="O69">
        <v>3</v>
      </c>
      <c r="P69">
        <v>3</v>
      </c>
      <c r="Q69">
        <v>3</v>
      </c>
      <c r="R69">
        <v>3</v>
      </c>
      <c r="S69">
        <v>3</v>
      </c>
      <c r="T69">
        <v>3</v>
      </c>
      <c r="U69">
        <v>3</v>
      </c>
      <c r="V69">
        <v>3</v>
      </c>
      <c r="W69">
        <v>3</v>
      </c>
      <c r="X69">
        <v>3</v>
      </c>
      <c r="Y69">
        <v>3</v>
      </c>
      <c r="Z69">
        <v>3</v>
      </c>
      <c r="AA69">
        <v>3</v>
      </c>
      <c r="AB69">
        <v>3</v>
      </c>
      <c r="AC69">
        <v>3</v>
      </c>
      <c r="AD69">
        <v>3</v>
      </c>
      <c r="AE69">
        <v>3</v>
      </c>
      <c r="AF69">
        <v>3</v>
      </c>
      <c r="AG69">
        <v>3</v>
      </c>
      <c r="AH69">
        <v>3</v>
      </c>
      <c r="AI69">
        <v>3</v>
      </c>
      <c r="AJ69">
        <v>3</v>
      </c>
      <c r="AK69">
        <v>3</v>
      </c>
      <c r="AL69">
        <v>3</v>
      </c>
      <c r="AM69">
        <v>3</v>
      </c>
      <c r="AN69">
        <v>3</v>
      </c>
      <c r="AO69">
        <v>3</v>
      </c>
      <c r="AP69">
        <v>3</v>
      </c>
      <c r="AQ69">
        <v>3</v>
      </c>
      <c r="AR69">
        <v>3</v>
      </c>
      <c r="AS69">
        <v>3</v>
      </c>
      <c r="AT69">
        <v>5</v>
      </c>
      <c r="AU69" s="8">
        <f t="shared" si="17"/>
        <v>3.0454545454545454</v>
      </c>
      <c r="AV69">
        <f t="shared" si="18"/>
        <v>3</v>
      </c>
      <c r="AW69" s="8">
        <f t="shared" si="19"/>
        <v>0.30151134457776363</v>
      </c>
      <c r="AX69" s="6">
        <f t="shared" si="20"/>
        <v>9.9003725085235819E-2</v>
      </c>
      <c r="AY69">
        <f t="shared" si="21"/>
        <v>3</v>
      </c>
      <c r="AZ69">
        <f t="shared" si="22"/>
        <v>5</v>
      </c>
      <c r="BA69">
        <f t="shared" si="23"/>
        <v>2</v>
      </c>
      <c r="BB69" s="7">
        <f t="shared" si="24"/>
        <v>1.0015491551386515</v>
      </c>
      <c r="BC69" s="8">
        <f t="shared" si="25"/>
        <v>6.6666666666666582E-2</v>
      </c>
    </row>
    <row r="70" spans="1:55" x14ac:dyDescent="0.25">
      <c r="A70">
        <v>76</v>
      </c>
      <c r="B70">
        <v>45483</v>
      </c>
      <c r="C70">
        <v>41</v>
      </c>
      <c r="D70">
        <v>41</v>
      </c>
      <c r="E70">
        <v>41</v>
      </c>
      <c r="F70">
        <v>31</v>
      </c>
      <c r="G70">
        <v>32</v>
      </c>
      <c r="H70">
        <v>32</v>
      </c>
      <c r="I70">
        <v>32</v>
      </c>
      <c r="J70">
        <v>32</v>
      </c>
      <c r="K70">
        <v>33</v>
      </c>
      <c r="L70">
        <v>32</v>
      </c>
      <c r="M70">
        <v>32</v>
      </c>
      <c r="N70">
        <v>32</v>
      </c>
      <c r="O70">
        <v>32</v>
      </c>
      <c r="P70">
        <v>32</v>
      </c>
      <c r="Q70">
        <v>32</v>
      </c>
      <c r="R70">
        <v>33</v>
      </c>
      <c r="S70">
        <v>33</v>
      </c>
      <c r="T70">
        <v>33</v>
      </c>
      <c r="U70">
        <v>34</v>
      </c>
      <c r="V70">
        <v>33</v>
      </c>
      <c r="W70">
        <v>34</v>
      </c>
      <c r="X70">
        <v>34</v>
      </c>
      <c r="Y70">
        <v>34</v>
      </c>
      <c r="Z70">
        <v>34</v>
      </c>
      <c r="AA70">
        <v>33</v>
      </c>
      <c r="AB70">
        <v>34</v>
      </c>
      <c r="AC70">
        <v>34</v>
      </c>
      <c r="AD70">
        <v>33</v>
      </c>
      <c r="AE70">
        <v>33</v>
      </c>
      <c r="AF70">
        <v>34</v>
      </c>
      <c r="AG70">
        <v>34</v>
      </c>
      <c r="AH70">
        <v>33</v>
      </c>
      <c r="AI70">
        <v>33</v>
      </c>
      <c r="AJ70">
        <v>33</v>
      </c>
      <c r="AK70">
        <v>33</v>
      </c>
      <c r="AL70">
        <v>33</v>
      </c>
      <c r="AM70">
        <v>33</v>
      </c>
      <c r="AN70">
        <v>34</v>
      </c>
      <c r="AO70">
        <v>33</v>
      </c>
      <c r="AP70">
        <v>33</v>
      </c>
      <c r="AQ70">
        <v>33</v>
      </c>
      <c r="AR70">
        <v>33</v>
      </c>
      <c r="AS70">
        <v>33</v>
      </c>
      <c r="AT70">
        <v>33</v>
      </c>
      <c r="AU70" s="8">
        <f t="shared" si="17"/>
        <v>33.5</v>
      </c>
      <c r="AV70">
        <f t="shared" si="18"/>
        <v>33</v>
      </c>
      <c r="AW70" s="8">
        <f t="shared" si="19"/>
        <v>2.1834472424276972</v>
      </c>
      <c r="AX70" s="6">
        <f t="shared" si="20"/>
        <v>6.5177529624707381E-2</v>
      </c>
      <c r="AY70">
        <f t="shared" si="21"/>
        <v>31</v>
      </c>
      <c r="AZ70">
        <f t="shared" si="22"/>
        <v>41</v>
      </c>
      <c r="BA70">
        <f t="shared" si="23"/>
        <v>10</v>
      </c>
      <c r="BB70" s="7">
        <f t="shared" si="24"/>
        <v>0.99897129084876812</v>
      </c>
      <c r="BC70" s="8">
        <f t="shared" si="25"/>
        <v>4.8176517417465703E-2</v>
      </c>
    </row>
    <row r="71" spans="1:55" x14ac:dyDescent="0.25">
      <c r="A71">
        <v>77</v>
      </c>
      <c r="B71">
        <v>46091</v>
      </c>
      <c r="C71">
        <v>15</v>
      </c>
      <c r="D71">
        <v>14</v>
      </c>
      <c r="E71">
        <v>14</v>
      </c>
      <c r="F71">
        <v>15</v>
      </c>
      <c r="G71">
        <v>14</v>
      </c>
      <c r="H71">
        <v>14</v>
      </c>
      <c r="I71">
        <v>13</v>
      </c>
      <c r="J71">
        <v>14</v>
      </c>
      <c r="K71">
        <v>14</v>
      </c>
      <c r="L71">
        <v>14</v>
      </c>
      <c r="M71">
        <v>15</v>
      </c>
      <c r="N71">
        <v>13</v>
      </c>
      <c r="O71">
        <v>13</v>
      </c>
      <c r="P71">
        <v>14</v>
      </c>
      <c r="Q71">
        <v>13</v>
      </c>
      <c r="R71">
        <v>14</v>
      </c>
      <c r="S71">
        <v>14</v>
      </c>
      <c r="T71">
        <v>13</v>
      </c>
      <c r="U71">
        <v>13</v>
      </c>
      <c r="V71">
        <v>14</v>
      </c>
      <c r="W71">
        <v>13</v>
      </c>
      <c r="X71">
        <v>13</v>
      </c>
      <c r="Y71">
        <v>13</v>
      </c>
      <c r="Z71">
        <v>15</v>
      </c>
      <c r="AA71">
        <v>13</v>
      </c>
      <c r="AB71">
        <v>13</v>
      </c>
      <c r="AC71">
        <v>13</v>
      </c>
      <c r="AD71">
        <v>13</v>
      </c>
      <c r="AE71">
        <v>13</v>
      </c>
      <c r="AF71">
        <v>13</v>
      </c>
      <c r="AG71">
        <v>13</v>
      </c>
      <c r="AH71">
        <v>13</v>
      </c>
      <c r="AI71">
        <v>13</v>
      </c>
      <c r="AJ71">
        <v>13</v>
      </c>
      <c r="AK71">
        <v>12</v>
      </c>
      <c r="AL71">
        <v>12</v>
      </c>
      <c r="AM71">
        <v>12</v>
      </c>
      <c r="AN71">
        <v>12</v>
      </c>
      <c r="AO71">
        <v>12</v>
      </c>
      <c r="AP71">
        <v>13</v>
      </c>
      <c r="AQ71">
        <v>12</v>
      </c>
      <c r="AR71">
        <v>12</v>
      </c>
      <c r="AS71">
        <v>13</v>
      </c>
      <c r="AT71">
        <v>18</v>
      </c>
      <c r="AU71" s="8">
        <f t="shared" si="17"/>
        <v>13.386363636363637</v>
      </c>
      <c r="AV71">
        <f t="shared" si="18"/>
        <v>13</v>
      </c>
      <c r="AW71" s="8">
        <f t="shared" si="19"/>
        <v>1.1042393802430219</v>
      </c>
      <c r="AX71" s="6">
        <f t="shared" si="20"/>
        <v>8.2489868812721495E-2</v>
      </c>
      <c r="AY71">
        <f t="shared" si="21"/>
        <v>12</v>
      </c>
      <c r="AZ71">
        <f t="shared" si="22"/>
        <v>18</v>
      </c>
      <c r="BA71">
        <f t="shared" si="23"/>
        <v>6</v>
      </c>
      <c r="BB71" s="7">
        <f t="shared" si="24"/>
        <v>0.99729850749183857</v>
      </c>
      <c r="BC71" s="8">
        <f t="shared" si="25"/>
        <v>0.1975104802371227</v>
      </c>
    </row>
    <row r="72" spans="1:55" x14ac:dyDescent="0.25">
      <c r="A72">
        <v>78</v>
      </c>
      <c r="B72">
        <v>46209</v>
      </c>
      <c r="C72">
        <v>81</v>
      </c>
      <c r="D72">
        <v>81</v>
      </c>
      <c r="E72">
        <v>79</v>
      </c>
      <c r="F72">
        <v>80</v>
      </c>
      <c r="G72">
        <v>80</v>
      </c>
      <c r="H72">
        <v>80</v>
      </c>
      <c r="I72">
        <v>80</v>
      </c>
      <c r="J72">
        <v>80</v>
      </c>
      <c r="K72">
        <v>71</v>
      </c>
      <c r="L72">
        <v>71</v>
      </c>
      <c r="M72">
        <v>71</v>
      </c>
      <c r="N72">
        <v>71</v>
      </c>
      <c r="O72">
        <v>71</v>
      </c>
      <c r="P72">
        <v>71</v>
      </c>
      <c r="Q72">
        <v>71</v>
      </c>
      <c r="R72">
        <v>71</v>
      </c>
      <c r="S72">
        <v>71</v>
      </c>
      <c r="T72">
        <v>71</v>
      </c>
      <c r="U72">
        <v>71</v>
      </c>
      <c r="V72">
        <v>71</v>
      </c>
      <c r="W72">
        <v>71</v>
      </c>
      <c r="X72">
        <v>71</v>
      </c>
      <c r="Y72">
        <v>71</v>
      </c>
      <c r="Z72">
        <v>71</v>
      </c>
      <c r="AA72">
        <v>36</v>
      </c>
      <c r="AB72">
        <v>34</v>
      </c>
      <c r="AC72">
        <v>34</v>
      </c>
      <c r="AD72">
        <v>34</v>
      </c>
      <c r="AE72">
        <v>33</v>
      </c>
      <c r="AF72">
        <v>33</v>
      </c>
      <c r="AG72">
        <v>32</v>
      </c>
      <c r="AH72">
        <v>33</v>
      </c>
      <c r="AI72">
        <v>33</v>
      </c>
      <c r="AJ72">
        <v>33</v>
      </c>
      <c r="AK72">
        <v>32</v>
      </c>
      <c r="AL72">
        <v>32</v>
      </c>
      <c r="AM72">
        <v>32</v>
      </c>
      <c r="AN72">
        <v>33</v>
      </c>
      <c r="AO72">
        <v>33</v>
      </c>
      <c r="AP72">
        <v>36</v>
      </c>
      <c r="AQ72">
        <v>36</v>
      </c>
      <c r="AR72">
        <v>35</v>
      </c>
      <c r="AS72">
        <v>35</v>
      </c>
      <c r="AT72">
        <v>36</v>
      </c>
      <c r="AU72" s="8">
        <f t="shared" si="17"/>
        <v>55.727272727272727</v>
      </c>
      <c r="AV72">
        <f t="shared" si="18"/>
        <v>71</v>
      </c>
      <c r="AW72" s="8">
        <f t="shared" si="19"/>
        <v>20.571332091454678</v>
      </c>
      <c r="AX72" s="6">
        <f t="shared" si="20"/>
        <v>0.36914299022186209</v>
      </c>
      <c r="AY72">
        <f t="shared" si="21"/>
        <v>32</v>
      </c>
      <c r="AZ72">
        <f t="shared" si="22"/>
        <v>81</v>
      </c>
      <c r="BA72">
        <f t="shared" si="23"/>
        <v>49</v>
      </c>
      <c r="BB72" s="7">
        <f t="shared" si="24"/>
        <v>0.97290735330671296</v>
      </c>
      <c r="BC72" s="8">
        <f t="shared" si="25"/>
        <v>0.78336583985842745</v>
      </c>
    </row>
    <row r="73" spans="1:55" x14ac:dyDescent="0.25">
      <c r="A73">
        <v>79</v>
      </c>
      <c r="B73">
        <v>46484</v>
      </c>
      <c r="C73">
        <v>210</v>
      </c>
      <c r="D73">
        <v>198</v>
      </c>
      <c r="E73">
        <v>200</v>
      </c>
      <c r="F73">
        <v>206</v>
      </c>
      <c r="G73">
        <v>204</v>
      </c>
      <c r="H73">
        <v>205</v>
      </c>
      <c r="I73">
        <v>207</v>
      </c>
      <c r="J73">
        <v>207</v>
      </c>
      <c r="K73">
        <v>212</v>
      </c>
      <c r="L73">
        <v>211</v>
      </c>
      <c r="M73">
        <v>209</v>
      </c>
      <c r="N73">
        <v>209</v>
      </c>
      <c r="O73">
        <v>210</v>
      </c>
      <c r="P73">
        <v>212</v>
      </c>
      <c r="Q73">
        <v>214</v>
      </c>
      <c r="R73">
        <v>209</v>
      </c>
      <c r="S73">
        <v>214</v>
      </c>
      <c r="T73">
        <v>213</v>
      </c>
      <c r="U73">
        <v>212</v>
      </c>
      <c r="V73">
        <v>207</v>
      </c>
      <c r="W73">
        <v>207</v>
      </c>
      <c r="X73">
        <v>212</v>
      </c>
      <c r="Y73">
        <v>210</v>
      </c>
      <c r="Z73">
        <v>205</v>
      </c>
      <c r="AA73">
        <v>209</v>
      </c>
      <c r="AB73">
        <v>215</v>
      </c>
      <c r="AC73">
        <v>227</v>
      </c>
      <c r="AD73">
        <v>218</v>
      </c>
      <c r="AE73">
        <v>219</v>
      </c>
      <c r="AF73">
        <v>217</v>
      </c>
      <c r="AG73">
        <v>219</v>
      </c>
      <c r="AH73">
        <v>221</v>
      </c>
      <c r="AI73">
        <v>224</v>
      </c>
      <c r="AJ73">
        <v>222</v>
      </c>
      <c r="AK73">
        <v>222</v>
      </c>
      <c r="AL73">
        <v>223</v>
      </c>
      <c r="AM73">
        <v>228</v>
      </c>
      <c r="AN73">
        <v>227</v>
      </c>
      <c r="AO73">
        <v>231</v>
      </c>
      <c r="AP73">
        <v>227</v>
      </c>
      <c r="AQ73">
        <v>224</v>
      </c>
      <c r="AR73">
        <v>231</v>
      </c>
      <c r="AS73">
        <v>232</v>
      </c>
      <c r="AT73">
        <v>235</v>
      </c>
      <c r="AU73" s="8">
        <f t="shared" si="17"/>
        <v>215.31818181818181</v>
      </c>
      <c r="AV73">
        <f t="shared" si="18"/>
        <v>212.5</v>
      </c>
      <c r="AW73" s="8">
        <f t="shared" si="19"/>
        <v>9.2151864730788375</v>
      </c>
      <c r="AX73" s="6">
        <f t="shared" si="20"/>
        <v>4.2797995019576617E-2</v>
      </c>
      <c r="AY73">
        <f t="shared" si="21"/>
        <v>198</v>
      </c>
      <c r="AZ73">
        <f t="shared" si="22"/>
        <v>235</v>
      </c>
      <c r="BA73">
        <f t="shared" si="23"/>
        <v>37</v>
      </c>
      <c r="BB73" s="7">
        <f t="shared" si="24"/>
        <v>1.0029710709238893</v>
      </c>
      <c r="BC73" s="8">
        <f t="shared" si="25"/>
        <v>0.80279457382008057</v>
      </c>
    </row>
    <row r="74" spans="1:55" x14ac:dyDescent="0.25">
      <c r="A74">
        <v>80</v>
      </c>
      <c r="B74">
        <v>46723</v>
      </c>
      <c r="C74">
        <v>141</v>
      </c>
      <c r="D74">
        <v>138</v>
      </c>
      <c r="E74">
        <v>139</v>
      </c>
      <c r="F74">
        <v>140</v>
      </c>
      <c r="G74">
        <v>140</v>
      </c>
      <c r="H74">
        <v>137</v>
      </c>
      <c r="I74">
        <v>142</v>
      </c>
      <c r="J74">
        <v>145</v>
      </c>
      <c r="K74">
        <v>120</v>
      </c>
      <c r="L74">
        <v>126</v>
      </c>
      <c r="M74">
        <v>129</v>
      </c>
      <c r="N74">
        <v>125</v>
      </c>
      <c r="O74">
        <v>125</v>
      </c>
      <c r="P74">
        <v>128</v>
      </c>
      <c r="Q74">
        <v>124</v>
      </c>
      <c r="R74">
        <v>123</v>
      </c>
      <c r="S74">
        <v>125</v>
      </c>
      <c r="T74">
        <v>125</v>
      </c>
      <c r="U74">
        <v>128</v>
      </c>
      <c r="V74">
        <v>123</v>
      </c>
      <c r="W74">
        <v>122</v>
      </c>
      <c r="X74">
        <v>124</v>
      </c>
      <c r="Y74">
        <v>122</v>
      </c>
      <c r="Z74">
        <v>123</v>
      </c>
      <c r="AA74">
        <v>122</v>
      </c>
      <c r="AB74">
        <v>125</v>
      </c>
      <c r="AC74">
        <v>124</v>
      </c>
      <c r="AD74">
        <v>132</v>
      </c>
      <c r="AE74">
        <v>132</v>
      </c>
      <c r="AF74">
        <v>125</v>
      </c>
      <c r="AG74">
        <v>122</v>
      </c>
      <c r="AH74">
        <v>120</v>
      </c>
      <c r="AI74">
        <v>126</v>
      </c>
      <c r="AJ74">
        <v>119</v>
      </c>
      <c r="AK74">
        <v>124</v>
      </c>
      <c r="AL74">
        <v>128</v>
      </c>
      <c r="AM74">
        <v>121</v>
      </c>
      <c r="AN74">
        <v>125</v>
      </c>
      <c r="AO74">
        <v>127</v>
      </c>
      <c r="AP74">
        <v>124</v>
      </c>
      <c r="AQ74">
        <v>138</v>
      </c>
      <c r="AR74">
        <v>131</v>
      </c>
      <c r="AS74">
        <v>125</v>
      </c>
      <c r="AT74">
        <v>128</v>
      </c>
      <c r="AU74" s="8">
        <f t="shared" si="17"/>
        <v>128</v>
      </c>
      <c r="AV74">
        <f t="shared" si="18"/>
        <v>125</v>
      </c>
      <c r="AW74" s="8">
        <f t="shared" si="19"/>
        <v>6.8607410271675802</v>
      </c>
      <c r="AX74" s="6">
        <f t="shared" si="20"/>
        <v>5.359953927474672E-2</v>
      </c>
      <c r="AY74">
        <f t="shared" si="21"/>
        <v>119</v>
      </c>
      <c r="AZ74">
        <f t="shared" si="22"/>
        <v>145</v>
      </c>
      <c r="BA74">
        <f t="shared" si="23"/>
        <v>26</v>
      </c>
      <c r="BB74" s="7">
        <f t="shared" si="24"/>
        <v>0.99805826934549369</v>
      </c>
      <c r="BC74" s="8">
        <f t="shared" si="25"/>
        <v>0.22757958076310644</v>
      </c>
    </row>
    <row r="75" spans="1:55" x14ac:dyDescent="0.25">
      <c r="A75">
        <v>82</v>
      </c>
      <c r="B75">
        <v>47334</v>
      </c>
      <c r="C75">
        <v>81</v>
      </c>
      <c r="D75">
        <v>81</v>
      </c>
      <c r="E75">
        <v>80</v>
      </c>
      <c r="F75">
        <v>80</v>
      </c>
      <c r="G75">
        <v>80</v>
      </c>
      <c r="H75">
        <v>80</v>
      </c>
      <c r="I75">
        <v>80</v>
      </c>
      <c r="J75">
        <v>80</v>
      </c>
      <c r="K75">
        <v>71</v>
      </c>
      <c r="L75">
        <v>71</v>
      </c>
      <c r="M75">
        <v>71</v>
      </c>
      <c r="N75">
        <v>71</v>
      </c>
      <c r="O75">
        <v>71</v>
      </c>
      <c r="P75">
        <v>71</v>
      </c>
      <c r="Q75">
        <v>71</v>
      </c>
      <c r="R75">
        <v>71</v>
      </c>
      <c r="S75">
        <v>71</v>
      </c>
      <c r="T75">
        <v>71</v>
      </c>
      <c r="U75">
        <v>71</v>
      </c>
      <c r="V75">
        <v>71</v>
      </c>
      <c r="W75">
        <v>71</v>
      </c>
      <c r="X75">
        <v>71</v>
      </c>
      <c r="Y75">
        <v>71</v>
      </c>
      <c r="Z75">
        <v>71</v>
      </c>
      <c r="AA75">
        <v>23</v>
      </c>
      <c r="AB75">
        <v>23</v>
      </c>
      <c r="AC75">
        <v>22</v>
      </c>
      <c r="AD75">
        <v>23</v>
      </c>
      <c r="AE75">
        <v>23</v>
      </c>
      <c r="AF75">
        <v>23</v>
      </c>
      <c r="AG75">
        <v>23</v>
      </c>
      <c r="AH75">
        <v>23</v>
      </c>
      <c r="AI75">
        <v>23</v>
      </c>
      <c r="AJ75">
        <v>23</v>
      </c>
      <c r="AK75">
        <v>23</v>
      </c>
      <c r="AL75">
        <v>23</v>
      </c>
      <c r="AM75">
        <v>23</v>
      </c>
      <c r="AN75">
        <v>23</v>
      </c>
      <c r="AO75">
        <v>22</v>
      </c>
      <c r="AP75">
        <v>25</v>
      </c>
      <c r="AQ75">
        <v>25</v>
      </c>
      <c r="AR75">
        <v>24</v>
      </c>
      <c r="AS75">
        <v>24</v>
      </c>
      <c r="AT75">
        <v>25</v>
      </c>
      <c r="AU75" s="8">
        <f t="shared" si="17"/>
        <v>51</v>
      </c>
      <c r="AV75">
        <f t="shared" si="18"/>
        <v>71</v>
      </c>
      <c r="AW75" s="8">
        <f t="shared" si="19"/>
        <v>25.792553459351179</v>
      </c>
      <c r="AX75" s="6">
        <f t="shared" si="20"/>
        <v>0.50573634234021925</v>
      </c>
      <c r="AY75">
        <f t="shared" si="21"/>
        <v>22</v>
      </c>
      <c r="AZ75">
        <f t="shared" si="22"/>
        <v>81</v>
      </c>
      <c r="BA75">
        <f t="shared" si="23"/>
        <v>59</v>
      </c>
      <c r="BB75" s="7">
        <f t="shared" si="24"/>
        <v>0.96094262279424714</v>
      </c>
      <c r="BC75" s="8">
        <f t="shared" si="25"/>
        <v>0.76736114981734016</v>
      </c>
    </row>
    <row r="76" spans="1:55" x14ac:dyDescent="0.25">
      <c r="A76">
        <v>83</v>
      </c>
      <c r="B76">
        <v>47477</v>
      </c>
      <c r="C76">
        <v>21</v>
      </c>
      <c r="D76">
        <v>21</v>
      </c>
      <c r="E76">
        <v>21</v>
      </c>
      <c r="F76">
        <v>21</v>
      </c>
      <c r="G76">
        <v>21</v>
      </c>
      <c r="H76">
        <v>21</v>
      </c>
      <c r="I76">
        <v>21</v>
      </c>
      <c r="J76">
        <v>21</v>
      </c>
      <c r="K76">
        <v>21</v>
      </c>
      <c r="L76">
        <v>21</v>
      </c>
      <c r="M76">
        <v>21</v>
      </c>
      <c r="N76">
        <v>21</v>
      </c>
      <c r="O76">
        <v>21</v>
      </c>
      <c r="P76">
        <v>21</v>
      </c>
      <c r="Q76">
        <v>21</v>
      </c>
      <c r="R76">
        <v>21</v>
      </c>
      <c r="S76">
        <v>21</v>
      </c>
      <c r="T76">
        <v>21</v>
      </c>
      <c r="U76">
        <v>21</v>
      </c>
      <c r="V76">
        <v>21</v>
      </c>
      <c r="W76">
        <v>21</v>
      </c>
      <c r="X76">
        <v>21</v>
      </c>
      <c r="Y76">
        <v>21</v>
      </c>
      <c r="Z76">
        <v>21</v>
      </c>
      <c r="AA76">
        <v>21</v>
      </c>
      <c r="AB76">
        <v>21</v>
      </c>
      <c r="AC76">
        <v>21</v>
      </c>
      <c r="AD76">
        <v>21</v>
      </c>
      <c r="AE76">
        <v>21</v>
      </c>
      <c r="AF76">
        <v>21</v>
      </c>
      <c r="AG76">
        <v>21</v>
      </c>
      <c r="AH76">
        <v>21</v>
      </c>
      <c r="AI76">
        <v>21</v>
      </c>
      <c r="AJ76">
        <v>21</v>
      </c>
      <c r="AK76">
        <v>21</v>
      </c>
      <c r="AL76">
        <v>21</v>
      </c>
      <c r="AM76">
        <v>21</v>
      </c>
      <c r="AN76">
        <v>21</v>
      </c>
      <c r="AO76">
        <v>21</v>
      </c>
      <c r="AP76">
        <v>21</v>
      </c>
      <c r="AQ76">
        <v>21</v>
      </c>
      <c r="AR76">
        <v>21</v>
      </c>
      <c r="AS76">
        <v>21</v>
      </c>
      <c r="AT76">
        <v>21</v>
      </c>
      <c r="AU76" s="8">
        <f t="shared" si="17"/>
        <v>21</v>
      </c>
      <c r="AV76">
        <f t="shared" si="18"/>
        <v>21</v>
      </c>
      <c r="AW76" s="8">
        <f t="shared" si="19"/>
        <v>0</v>
      </c>
      <c r="AX76" s="6">
        <f t="shared" si="20"/>
        <v>0</v>
      </c>
      <c r="AY76">
        <f t="shared" si="21"/>
        <v>21</v>
      </c>
      <c r="AZ76">
        <f t="shared" si="22"/>
        <v>21</v>
      </c>
      <c r="BA76">
        <f t="shared" si="23"/>
        <v>0</v>
      </c>
      <c r="BB76" s="7">
        <f t="shared" si="24"/>
        <v>1</v>
      </c>
      <c r="BC76" s="8">
        <f t="shared" si="25"/>
        <v>1</v>
      </c>
    </row>
    <row r="77" spans="1:55" x14ac:dyDescent="0.25">
      <c r="A77">
        <v>84</v>
      </c>
      <c r="B77">
        <v>47524</v>
      </c>
      <c r="C77">
        <v>82</v>
      </c>
      <c r="D77">
        <v>82</v>
      </c>
      <c r="E77">
        <v>80</v>
      </c>
      <c r="F77">
        <v>81</v>
      </c>
      <c r="G77">
        <v>81</v>
      </c>
      <c r="H77">
        <v>81</v>
      </c>
      <c r="I77">
        <v>81</v>
      </c>
      <c r="J77">
        <v>81</v>
      </c>
      <c r="K77">
        <v>72</v>
      </c>
      <c r="L77">
        <v>72</v>
      </c>
      <c r="M77">
        <v>72</v>
      </c>
      <c r="N77">
        <v>73</v>
      </c>
      <c r="O77">
        <v>72</v>
      </c>
      <c r="P77">
        <v>72</v>
      </c>
      <c r="Q77">
        <v>72</v>
      </c>
      <c r="R77">
        <v>72</v>
      </c>
      <c r="S77">
        <v>72</v>
      </c>
      <c r="T77">
        <v>72</v>
      </c>
      <c r="U77">
        <v>72</v>
      </c>
      <c r="V77">
        <v>72</v>
      </c>
      <c r="W77">
        <v>72</v>
      </c>
      <c r="X77">
        <v>72</v>
      </c>
      <c r="Y77">
        <v>72</v>
      </c>
      <c r="Z77">
        <v>72</v>
      </c>
      <c r="AA77">
        <v>33</v>
      </c>
      <c r="AB77">
        <v>33</v>
      </c>
      <c r="AC77">
        <v>32</v>
      </c>
      <c r="AD77">
        <v>32</v>
      </c>
      <c r="AE77">
        <v>30</v>
      </c>
      <c r="AF77">
        <v>30</v>
      </c>
      <c r="AG77">
        <v>29</v>
      </c>
      <c r="AH77">
        <v>30</v>
      </c>
      <c r="AI77">
        <v>29</v>
      </c>
      <c r="AJ77">
        <v>32</v>
      </c>
      <c r="AK77">
        <v>31</v>
      </c>
      <c r="AL77">
        <v>29</v>
      </c>
      <c r="AM77">
        <v>29</v>
      </c>
      <c r="AN77">
        <v>32</v>
      </c>
      <c r="AO77">
        <v>31</v>
      </c>
      <c r="AP77">
        <v>34</v>
      </c>
      <c r="AQ77">
        <v>33</v>
      </c>
      <c r="AR77">
        <v>33</v>
      </c>
      <c r="AS77">
        <v>33</v>
      </c>
      <c r="AT77">
        <v>34</v>
      </c>
      <c r="AU77" s="8">
        <f t="shared" si="17"/>
        <v>55.25</v>
      </c>
      <c r="AV77">
        <f t="shared" si="18"/>
        <v>72</v>
      </c>
      <c r="AW77" s="8">
        <f t="shared" si="19"/>
        <v>22.239839592863053</v>
      </c>
      <c r="AX77" s="6">
        <f t="shared" si="20"/>
        <v>0.40253103335498736</v>
      </c>
      <c r="AY77">
        <f t="shared" si="21"/>
        <v>29</v>
      </c>
      <c r="AZ77">
        <f t="shared" si="22"/>
        <v>82</v>
      </c>
      <c r="BA77">
        <f t="shared" si="23"/>
        <v>53</v>
      </c>
      <c r="BB77" s="7">
        <f t="shared" si="24"/>
        <v>0.97019021996227151</v>
      </c>
      <c r="BC77" s="8">
        <f t="shared" si="25"/>
        <v>0.77431491808552499</v>
      </c>
    </row>
    <row r="78" spans="1:55" x14ac:dyDescent="0.25">
      <c r="A78">
        <v>86</v>
      </c>
      <c r="B78">
        <v>48038</v>
      </c>
      <c r="C78">
        <v>87</v>
      </c>
      <c r="D78">
        <v>85</v>
      </c>
      <c r="E78">
        <v>85</v>
      </c>
      <c r="F78">
        <v>85</v>
      </c>
      <c r="G78">
        <v>84</v>
      </c>
      <c r="H78">
        <v>84</v>
      </c>
      <c r="I78">
        <v>84</v>
      </c>
      <c r="J78">
        <v>84</v>
      </c>
      <c r="K78">
        <v>85</v>
      </c>
      <c r="L78">
        <v>87</v>
      </c>
      <c r="M78">
        <v>87</v>
      </c>
      <c r="N78">
        <v>85</v>
      </c>
      <c r="O78">
        <v>85</v>
      </c>
      <c r="P78">
        <v>84</v>
      </c>
      <c r="Q78">
        <v>83</v>
      </c>
      <c r="R78">
        <v>83</v>
      </c>
      <c r="S78">
        <v>87</v>
      </c>
      <c r="T78">
        <v>87</v>
      </c>
      <c r="U78">
        <v>83</v>
      </c>
      <c r="V78">
        <v>82</v>
      </c>
      <c r="W78">
        <v>82</v>
      </c>
      <c r="X78">
        <v>84</v>
      </c>
      <c r="Y78">
        <v>81</v>
      </c>
      <c r="Z78">
        <v>80</v>
      </c>
      <c r="AA78">
        <v>81</v>
      </c>
      <c r="AB78">
        <v>80</v>
      </c>
      <c r="AC78">
        <v>79</v>
      </c>
      <c r="AD78">
        <v>81</v>
      </c>
      <c r="AE78">
        <v>80</v>
      </c>
      <c r="AF78">
        <v>81</v>
      </c>
      <c r="AG78">
        <v>79</v>
      </c>
      <c r="AH78">
        <v>79</v>
      </c>
      <c r="AI78">
        <v>80</v>
      </c>
      <c r="AJ78">
        <v>79</v>
      </c>
      <c r="AK78">
        <v>80</v>
      </c>
      <c r="AL78">
        <v>79</v>
      </c>
      <c r="AM78">
        <v>79</v>
      </c>
      <c r="AN78">
        <v>79</v>
      </c>
      <c r="AO78">
        <v>79</v>
      </c>
      <c r="AP78">
        <v>81</v>
      </c>
      <c r="AQ78">
        <v>80</v>
      </c>
      <c r="AR78">
        <v>79</v>
      </c>
      <c r="AS78">
        <v>81</v>
      </c>
      <c r="AT78">
        <v>79</v>
      </c>
      <c r="AU78" s="8">
        <f t="shared" si="17"/>
        <v>82.227272727272734</v>
      </c>
      <c r="AV78">
        <f t="shared" si="18"/>
        <v>81.5</v>
      </c>
      <c r="AW78" s="8">
        <f t="shared" si="19"/>
        <v>2.7438187305679724</v>
      </c>
      <c r="AX78" s="6">
        <f t="shared" si="20"/>
        <v>3.3368718669151677E-2</v>
      </c>
      <c r="AY78">
        <f t="shared" si="21"/>
        <v>79</v>
      </c>
      <c r="AZ78">
        <f t="shared" si="22"/>
        <v>87</v>
      </c>
      <c r="BA78">
        <f t="shared" si="23"/>
        <v>8</v>
      </c>
      <c r="BB78" s="7">
        <f t="shared" si="24"/>
        <v>0.99780861966138312</v>
      </c>
      <c r="BC78" s="8">
        <f t="shared" si="25"/>
        <v>0.72002843002292294</v>
      </c>
    </row>
    <row r="79" spans="1:55" x14ac:dyDescent="0.25">
      <c r="A79">
        <v>87</v>
      </c>
      <c r="B79">
        <v>48104</v>
      </c>
      <c r="C79">
        <v>52</v>
      </c>
      <c r="D79">
        <v>51</v>
      </c>
      <c r="E79">
        <v>51</v>
      </c>
      <c r="F79">
        <v>51</v>
      </c>
      <c r="G79">
        <v>49</v>
      </c>
      <c r="H79">
        <v>49</v>
      </c>
      <c r="I79">
        <v>51</v>
      </c>
      <c r="J79">
        <v>50</v>
      </c>
      <c r="K79">
        <v>50</v>
      </c>
      <c r="L79">
        <v>51</v>
      </c>
      <c r="M79">
        <v>49</v>
      </c>
      <c r="N79">
        <v>49</v>
      </c>
      <c r="O79">
        <v>51</v>
      </c>
      <c r="P79">
        <v>51</v>
      </c>
      <c r="Q79">
        <v>53</v>
      </c>
      <c r="R79">
        <v>53</v>
      </c>
      <c r="S79">
        <v>51</v>
      </c>
      <c r="T79">
        <v>51</v>
      </c>
      <c r="U79">
        <v>51</v>
      </c>
      <c r="V79">
        <v>51</v>
      </c>
      <c r="W79">
        <v>50</v>
      </c>
      <c r="X79">
        <v>52</v>
      </c>
      <c r="Y79">
        <v>61</v>
      </c>
      <c r="Z79">
        <v>61</v>
      </c>
      <c r="AA79">
        <v>60</v>
      </c>
      <c r="AB79">
        <v>61</v>
      </c>
      <c r="AC79">
        <v>51</v>
      </c>
      <c r="AD79">
        <v>53</v>
      </c>
      <c r="AE79">
        <v>53</v>
      </c>
      <c r="AF79">
        <v>45</v>
      </c>
      <c r="AG79">
        <v>45</v>
      </c>
      <c r="AH79">
        <v>41</v>
      </c>
      <c r="AI79">
        <v>41</v>
      </c>
      <c r="AJ79">
        <v>41</v>
      </c>
      <c r="AK79">
        <v>42</v>
      </c>
      <c r="AL79">
        <v>49</v>
      </c>
      <c r="AM79">
        <v>49</v>
      </c>
      <c r="AN79">
        <v>48</v>
      </c>
      <c r="AO79">
        <v>49</v>
      </c>
      <c r="AP79">
        <v>40</v>
      </c>
      <c r="AQ79">
        <v>41</v>
      </c>
      <c r="AR79">
        <v>41</v>
      </c>
      <c r="AS79">
        <v>42</v>
      </c>
      <c r="AT79">
        <v>42</v>
      </c>
      <c r="AU79" s="8">
        <f t="shared" si="17"/>
        <v>49.386363636363633</v>
      </c>
      <c r="AV79">
        <f t="shared" si="18"/>
        <v>50.5</v>
      </c>
      <c r="AW79" s="8">
        <f t="shared" si="19"/>
        <v>5.414089754030087</v>
      </c>
      <c r="AX79" s="6">
        <f t="shared" si="20"/>
        <v>0.10962722005399164</v>
      </c>
      <c r="AY79">
        <f t="shared" si="21"/>
        <v>40</v>
      </c>
      <c r="AZ79">
        <f t="shared" si="22"/>
        <v>61</v>
      </c>
      <c r="BA79">
        <f t="shared" si="23"/>
        <v>21</v>
      </c>
      <c r="BB79" s="7">
        <f t="shared" si="24"/>
        <v>0.99563846037798431</v>
      </c>
      <c r="BC79" s="8">
        <f t="shared" si="25"/>
        <v>0.25910190175996434</v>
      </c>
    </row>
    <row r="80" spans="1:55" x14ac:dyDescent="0.25">
      <c r="A80">
        <v>88</v>
      </c>
      <c r="B80">
        <v>48309</v>
      </c>
      <c r="C80">
        <v>93</v>
      </c>
      <c r="D80">
        <v>93</v>
      </c>
      <c r="E80">
        <v>93</v>
      </c>
      <c r="F80">
        <v>93</v>
      </c>
      <c r="G80">
        <v>93</v>
      </c>
      <c r="H80">
        <v>93</v>
      </c>
      <c r="I80">
        <v>93</v>
      </c>
      <c r="J80">
        <v>93</v>
      </c>
      <c r="K80">
        <v>93</v>
      </c>
      <c r="L80">
        <v>93</v>
      </c>
      <c r="M80">
        <v>93</v>
      </c>
      <c r="N80">
        <v>93</v>
      </c>
      <c r="O80">
        <v>93</v>
      </c>
      <c r="P80">
        <v>94</v>
      </c>
      <c r="Q80">
        <v>93</v>
      </c>
      <c r="R80">
        <v>94</v>
      </c>
      <c r="S80">
        <v>94</v>
      </c>
      <c r="T80">
        <v>94</v>
      </c>
      <c r="U80">
        <v>94</v>
      </c>
      <c r="V80">
        <v>94</v>
      </c>
      <c r="W80">
        <v>93</v>
      </c>
      <c r="X80">
        <v>94</v>
      </c>
      <c r="Y80">
        <v>93</v>
      </c>
      <c r="Z80">
        <v>93</v>
      </c>
      <c r="AA80">
        <v>93</v>
      </c>
      <c r="AB80">
        <v>93</v>
      </c>
      <c r="AC80">
        <v>93</v>
      </c>
      <c r="AD80">
        <v>93</v>
      </c>
      <c r="AE80">
        <v>93</v>
      </c>
      <c r="AF80">
        <v>93</v>
      </c>
      <c r="AG80">
        <v>93</v>
      </c>
      <c r="AH80">
        <v>93</v>
      </c>
      <c r="AI80">
        <v>93</v>
      </c>
      <c r="AJ80">
        <v>93</v>
      </c>
      <c r="AK80">
        <v>93</v>
      </c>
      <c r="AL80">
        <v>93</v>
      </c>
      <c r="AM80">
        <v>93</v>
      </c>
      <c r="AN80">
        <v>92</v>
      </c>
      <c r="AO80">
        <v>92</v>
      </c>
      <c r="AP80">
        <v>85</v>
      </c>
      <c r="AQ80">
        <v>85</v>
      </c>
      <c r="AR80">
        <v>90</v>
      </c>
      <c r="AS80">
        <v>90</v>
      </c>
      <c r="AT80">
        <v>90</v>
      </c>
      <c r="AU80" s="8">
        <f t="shared" si="17"/>
        <v>92.545454545454547</v>
      </c>
      <c r="AV80">
        <f t="shared" si="18"/>
        <v>93</v>
      </c>
      <c r="AW80" s="8">
        <f t="shared" si="19"/>
        <v>1.8980350360006093</v>
      </c>
      <c r="AX80" s="6">
        <f t="shared" si="20"/>
        <v>2.0509219445979079E-2</v>
      </c>
      <c r="AY80">
        <f t="shared" si="21"/>
        <v>85</v>
      </c>
      <c r="AZ80">
        <f t="shared" si="22"/>
        <v>94</v>
      </c>
      <c r="BA80">
        <f t="shared" si="23"/>
        <v>9</v>
      </c>
      <c r="BB80" s="7">
        <f t="shared" si="24"/>
        <v>0.99916348445830128</v>
      </c>
      <c r="BC80" s="8">
        <f t="shared" si="25"/>
        <v>0.25758375872602429</v>
      </c>
    </row>
    <row r="81" spans="1:55" x14ac:dyDescent="0.25">
      <c r="A81">
        <v>89</v>
      </c>
      <c r="B81">
        <v>48701</v>
      </c>
      <c r="C81">
        <v>82</v>
      </c>
      <c r="D81">
        <v>82</v>
      </c>
      <c r="E81">
        <v>80</v>
      </c>
      <c r="F81">
        <v>81</v>
      </c>
      <c r="G81">
        <v>81</v>
      </c>
      <c r="H81">
        <v>81</v>
      </c>
      <c r="I81">
        <v>81</v>
      </c>
      <c r="J81">
        <v>81</v>
      </c>
      <c r="K81">
        <v>72</v>
      </c>
      <c r="L81">
        <v>72</v>
      </c>
      <c r="M81">
        <v>72</v>
      </c>
      <c r="N81">
        <v>72</v>
      </c>
      <c r="O81">
        <v>72</v>
      </c>
      <c r="P81">
        <v>72</v>
      </c>
      <c r="Q81">
        <v>72</v>
      </c>
      <c r="R81">
        <v>72</v>
      </c>
      <c r="S81">
        <v>72</v>
      </c>
      <c r="T81">
        <v>72</v>
      </c>
      <c r="U81">
        <v>71</v>
      </c>
      <c r="V81">
        <v>72</v>
      </c>
      <c r="W81">
        <v>72</v>
      </c>
      <c r="X81">
        <v>72</v>
      </c>
      <c r="Y81">
        <v>72</v>
      </c>
      <c r="Z81">
        <v>72</v>
      </c>
      <c r="AA81">
        <v>32</v>
      </c>
      <c r="AB81">
        <v>32</v>
      </c>
      <c r="AC81">
        <v>35</v>
      </c>
      <c r="AD81">
        <v>36</v>
      </c>
      <c r="AE81">
        <v>35</v>
      </c>
      <c r="AF81">
        <v>34</v>
      </c>
      <c r="AG81">
        <v>33</v>
      </c>
      <c r="AH81">
        <v>34</v>
      </c>
      <c r="AI81">
        <v>33</v>
      </c>
      <c r="AJ81">
        <v>32</v>
      </c>
      <c r="AK81">
        <v>30</v>
      </c>
      <c r="AL81">
        <v>31</v>
      </c>
      <c r="AM81">
        <v>30</v>
      </c>
      <c r="AN81">
        <v>34</v>
      </c>
      <c r="AO81">
        <v>33</v>
      </c>
      <c r="AP81">
        <v>36</v>
      </c>
      <c r="AQ81">
        <v>36</v>
      </c>
      <c r="AR81">
        <v>35</v>
      </c>
      <c r="AS81">
        <v>35</v>
      </c>
      <c r="AT81">
        <v>36</v>
      </c>
      <c r="AU81" s="8">
        <f t="shared" si="17"/>
        <v>56.18181818181818</v>
      </c>
      <c r="AV81">
        <f t="shared" si="18"/>
        <v>72</v>
      </c>
      <c r="AW81" s="8">
        <f t="shared" si="19"/>
        <v>21.144324355043587</v>
      </c>
      <c r="AX81" s="6">
        <f t="shared" si="20"/>
        <v>0.37635528787294409</v>
      </c>
      <c r="AY81">
        <f t="shared" si="21"/>
        <v>30</v>
      </c>
      <c r="AZ81">
        <f t="shared" si="22"/>
        <v>82</v>
      </c>
      <c r="BA81">
        <f t="shared" si="23"/>
        <v>52</v>
      </c>
      <c r="BB81" s="7">
        <f t="shared" si="24"/>
        <v>0.97235190271628846</v>
      </c>
      <c r="BC81" s="8">
        <f t="shared" si="25"/>
        <v>0.77704533249547869</v>
      </c>
    </row>
    <row r="82" spans="1:55" x14ac:dyDescent="0.25">
      <c r="A82">
        <v>90</v>
      </c>
      <c r="B82">
        <v>48935</v>
      </c>
      <c r="C82">
        <v>65</v>
      </c>
      <c r="D82">
        <v>69</v>
      </c>
      <c r="E82">
        <v>72</v>
      </c>
      <c r="F82">
        <v>59</v>
      </c>
      <c r="G82">
        <v>54</v>
      </c>
      <c r="H82">
        <v>57</v>
      </c>
      <c r="I82">
        <v>58</v>
      </c>
      <c r="J82">
        <v>58</v>
      </c>
      <c r="K82">
        <v>61</v>
      </c>
      <c r="L82">
        <v>60</v>
      </c>
      <c r="M82">
        <v>63</v>
      </c>
      <c r="N82">
        <v>52</v>
      </c>
      <c r="O82">
        <v>65</v>
      </c>
      <c r="P82">
        <v>64</v>
      </c>
      <c r="Q82">
        <v>68</v>
      </c>
      <c r="R82">
        <v>56</v>
      </c>
      <c r="S82">
        <v>64</v>
      </c>
      <c r="T82">
        <v>57</v>
      </c>
      <c r="U82">
        <v>59</v>
      </c>
      <c r="V82">
        <v>56</v>
      </c>
      <c r="W82">
        <v>58</v>
      </c>
      <c r="X82">
        <v>53</v>
      </c>
      <c r="Y82">
        <v>50</v>
      </c>
      <c r="Z82">
        <v>57</v>
      </c>
      <c r="AA82">
        <v>55</v>
      </c>
      <c r="AB82">
        <v>58</v>
      </c>
      <c r="AC82">
        <v>62</v>
      </c>
      <c r="AD82">
        <v>60</v>
      </c>
      <c r="AE82">
        <v>56</v>
      </c>
      <c r="AF82">
        <v>57</v>
      </c>
      <c r="AG82">
        <v>50</v>
      </c>
      <c r="AH82">
        <v>52</v>
      </c>
      <c r="AI82">
        <v>55</v>
      </c>
      <c r="AJ82">
        <v>67</v>
      </c>
      <c r="AK82">
        <v>67</v>
      </c>
      <c r="AL82">
        <v>59</v>
      </c>
      <c r="AM82">
        <v>67</v>
      </c>
      <c r="AN82">
        <v>63</v>
      </c>
      <c r="AO82">
        <v>70</v>
      </c>
      <c r="AP82">
        <v>59</v>
      </c>
      <c r="AQ82">
        <v>70</v>
      </c>
      <c r="AR82">
        <v>67</v>
      </c>
      <c r="AS82">
        <v>69</v>
      </c>
      <c r="AT82">
        <v>65</v>
      </c>
      <c r="AU82" s="8">
        <f t="shared" si="17"/>
        <v>60.522727272727273</v>
      </c>
      <c r="AV82">
        <f t="shared" si="18"/>
        <v>59</v>
      </c>
      <c r="AW82" s="8">
        <f t="shared" si="19"/>
        <v>5.8089291186315402</v>
      </c>
      <c r="AX82" s="6">
        <f t="shared" si="20"/>
        <v>9.5979301997667202E-2</v>
      </c>
      <c r="AY82">
        <f t="shared" si="21"/>
        <v>50</v>
      </c>
      <c r="AZ82">
        <f t="shared" si="22"/>
        <v>72</v>
      </c>
      <c r="BA82">
        <f t="shared" si="23"/>
        <v>22</v>
      </c>
      <c r="BB82" s="7">
        <f t="shared" si="24"/>
        <v>1.0009334821913769</v>
      </c>
      <c r="BC82" s="8">
        <f t="shared" si="25"/>
        <v>1.5570255036132194E-2</v>
      </c>
    </row>
    <row r="83" spans="1:55" x14ac:dyDescent="0.25">
      <c r="A83">
        <v>91</v>
      </c>
      <c r="B83">
        <v>49652</v>
      </c>
      <c r="C83">
        <v>84</v>
      </c>
      <c r="D83">
        <v>73</v>
      </c>
      <c r="E83">
        <v>72</v>
      </c>
      <c r="F83">
        <v>73</v>
      </c>
      <c r="G83">
        <v>75</v>
      </c>
      <c r="H83">
        <v>84</v>
      </c>
      <c r="I83">
        <v>81</v>
      </c>
      <c r="J83">
        <v>75</v>
      </c>
      <c r="K83">
        <v>75</v>
      </c>
      <c r="L83">
        <v>74</v>
      </c>
      <c r="M83">
        <v>74</v>
      </c>
      <c r="N83">
        <v>104</v>
      </c>
      <c r="O83">
        <v>94</v>
      </c>
      <c r="P83">
        <v>95</v>
      </c>
      <c r="Q83">
        <v>73</v>
      </c>
      <c r="R83">
        <v>73</v>
      </c>
      <c r="S83">
        <v>73</v>
      </c>
      <c r="T83">
        <v>73</v>
      </c>
      <c r="U83">
        <v>97</v>
      </c>
      <c r="V83">
        <v>86</v>
      </c>
      <c r="W83">
        <v>86</v>
      </c>
      <c r="X83">
        <v>86</v>
      </c>
      <c r="Y83">
        <v>78</v>
      </c>
      <c r="Z83">
        <v>92</v>
      </c>
      <c r="AA83">
        <v>91</v>
      </c>
      <c r="AB83">
        <v>83</v>
      </c>
      <c r="AC83">
        <v>85</v>
      </c>
      <c r="AD83">
        <v>78</v>
      </c>
      <c r="AE83">
        <v>91</v>
      </c>
      <c r="AF83">
        <v>74</v>
      </c>
      <c r="AG83">
        <v>72</v>
      </c>
      <c r="AH83">
        <v>94</v>
      </c>
      <c r="AI83">
        <v>72</v>
      </c>
      <c r="AJ83">
        <v>72</v>
      </c>
      <c r="AK83">
        <v>78</v>
      </c>
      <c r="AL83">
        <v>91</v>
      </c>
      <c r="AM83">
        <v>72</v>
      </c>
      <c r="AN83">
        <v>83</v>
      </c>
      <c r="AO83">
        <v>85</v>
      </c>
      <c r="AP83">
        <v>85</v>
      </c>
      <c r="AQ83">
        <v>100</v>
      </c>
      <c r="AR83">
        <v>88</v>
      </c>
      <c r="AS83">
        <v>88</v>
      </c>
      <c r="AT83">
        <v>91</v>
      </c>
      <c r="AU83" s="8">
        <f t="shared" si="17"/>
        <v>82.340909090909093</v>
      </c>
      <c r="AV83">
        <f t="shared" si="18"/>
        <v>83</v>
      </c>
      <c r="AW83" s="8">
        <f t="shared" si="19"/>
        <v>8.9441241770152473</v>
      </c>
      <c r="AX83" s="6">
        <f t="shared" si="20"/>
        <v>0.1086230924064783</v>
      </c>
      <c r="AY83">
        <f t="shared" si="21"/>
        <v>72</v>
      </c>
      <c r="AZ83">
        <f t="shared" si="22"/>
        <v>104</v>
      </c>
      <c r="BA83">
        <f t="shared" si="23"/>
        <v>32</v>
      </c>
      <c r="BB83" s="7">
        <f t="shared" si="24"/>
        <v>1.002317964773995</v>
      </c>
      <c r="BC83" s="8">
        <f t="shared" si="25"/>
        <v>7.7538240864033769E-2</v>
      </c>
    </row>
    <row r="84" spans="1:55" x14ac:dyDescent="0.25">
      <c r="A84">
        <v>92</v>
      </c>
      <c r="B84">
        <v>49820</v>
      </c>
      <c r="C84">
        <v>131</v>
      </c>
      <c r="D84">
        <v>131</v>
      </c>
      <c r="E84">
        <v>131</v>
      </c>
      <c r="F84">
        <v>131</v>
      </c>
      <c r="G84">
        <v>131</v>
      </c>
      <c r="H84">
        <v>131</v>
      </c>
      <c r="I84">
        <v>131</v>
      </c>
      <c r="J84">
        <v>131</v>
      </c>
      <c r="K84">
        <v>131</v>
      </c>
      <c r="L84">
        <v>129</v>
      </c>
      <c r="M84">
        <v>129</v>
      </c>
      <c r="N84">
        <v>131</v>
      </c>
      <c r="O84">
        <v>131</v>
      </c>
      <c r="P84">
        <v>131</v>
      </c>
      <c r="Q84">
        <v>127</v>
      </c>
      <c r="R84">
        <v>131</v>
      </c>
      <c r="S84">
        <v>124</v>
      </c>
      <c r="T84">
        <v>128</v>
      </c>
      <c r="U84">
        <v>127</v>
      </c>
      <c r="V84">
        <v>128</v>
      </c>
      <c r="W84">
        <v>128</v>
      </c>
      <c r="X84">
        <v>130</v>
      </c>
      <c r="Y84">
        <v>128</v>
      </c>
      <c r="Z84">
        <v>126</v>
      </c>
      <c r="AA84">
        <v>126</v>
      </c>
      <c r="AB84">
        <v>128</v>
      </c>
      <c r="AC84">
        <v>126</v>
      </c>
      <c r="AD84">
        <v>126</v>
      </c>
      <c r="AE84">
        <v>127</v>
      </c>
      <c r="AF84">
        <v>127</v>
      </c>
      <c r="AG84">
        <v>129</v>
      </c>
      <c r="AH84">
        <v>131</v>
      </c>
      <c r="AI84">
        <v>131</v>
      </c>
      <c r="AJ84">
        <v>129</v>
      </c>
      <c r="AK84">
        <v>131</v>
      </c>
      <c r="AL84">
        <v>131</v>
      </c>
      <c r="AM84">
        <v>129</v>
      </c>
      <c r="AN84">
        <v>126</v>
      </c>
      <c r="AO84">
        <v>130</v>
      </c>
      <c r="AP84">
        <v>123</v>
      </c>
      <c r="AQ84">
        <v>123</v>
      </c>
      <c r="AR84">
        <v>126</v>
      </c>
      <c r="AS84">
        <v>128</v>
      </c>
      <c r="AT84">
        <v>128</v>
      </c>
      <c r="AU84" s="8">
        <f t="shared" si="17"/>
        <v>128.68181818181819</v>
      </c>
      <c r="AV84">
        <f t="shared" si="18"/>
        <v>129</v>
      </c>
      <c r="AW84" s="8">
        <f t="shared" si="19"/>
        <v>2.3602594188590582</v>
      </c>
      <c r="AX84" s="6">
        <f t="shared" si="20"/>
        <v>1.8341825226032948E-2</v>
      </c>
      <c r="AY84">
        <f t="shared" si="21"/>
        <v>123</v>
      </c>
      <c r="AZ84">
        <f t="shared" si="22"/>
        <v>131</v>
      </c>
      <c r="BA84">
        <f t="shared" si="23"/>
        <v>8</v>
      </c>
      <c r="BB84" s="7">
        <f t="shared" si="24"/>
        <v>0.99927873400541933</v>
      </c>
      <c r="BC84" s="8">
        <f t="shared" si="25"/>
        <v>0.25196036737230904</v>
      </c>
    </row>
    <row r="85" spans="1:55" x14ac:dyDescent="0.25">
      <c r="A85">
        <v>93</v>
      </c>
      <c r="B85">
        <v>49828</v>
      </c>
      <c r="C85">
        <v>33</v>
      </c>
      <c r="D85">
        <v>33</v>
      </c>
      <c r="E85">
        <v>33</v>
      </c>
      <c r="F85">
        <v>33</v>
      </c>
      <c r="G85">
        <v>33</v>
      </c>
      <c r="H85">
        <v>33</v>
      </c>
      <c r="I85">
        <v>33</v>
      </c>
      <c r="J85">
        <v>33</v>
      </c>
      <c r="K85">
        <v>33</v>
      </c>
      <c r="L85">
        <v>33</v>
      </c>
      <c r="M85">
        <v>33</v>
      </c>
      <c r="N85">
        <v>33</v>
      </c>
      <c r="O85">
        <v>33</v>
      </c>
      <c r="P85">
        <v>33</v>
      </c>
      <c r="Q85">
        <v>33</v>
      </c>
      <c r="R85">
        <v>33</v>
      </c>
      <c r="S85">
        <v>33</v>
      </c>
      <c r="T85">
        <v>33</v>
      </c>
      <c r="U85">
        <v>33</v>
      </c>
      <c r="V85">
        <v>33</v>
      </c>
      <c r="W85">
        <v>33</v>
      </c>
      <c r="X85">
        <v>33</v>
      </c>
      <c r="Y85">
        <v>33</v>
      </c>
      <c r="Z85">
        <v>33</v>
      </c>
      <c r="AA85">
        <v>33</v>
      </c>
      <c r="AB85">
        <v>33</v>
      </c>
      <c r="AC85">
        <v>33</v>
      </c>
      <c r="AD85">
        <v>33</v>
      </c>
      <c r="AE85">
        <v>33</v>
      </c>
      <c r="AF85">
        <v>33</v>
      </c>
      <c r="AG85">
        <v>33</v>
      </c>
      <c r="AH85">
        <v>33</v>
      </c>
      <c r="AI85">
        <v>33</v>
      </c>
      <c r="AJ85">
        <v>33</v>
      </c>
      <c r="AK85">
        <v>33</v>
      </c>
      <c r="AL85">
        <v>33</v>
      </c>
      <c r="AM85">
        <v>33</v>
      </c>
      <c r="AN85">
        <v>33</v>
      </c>
      <c r="AO85">
        <v>33</v>
      </c>
      <c r="AP85">
        <v>33</v>
      </c>
      <c r="AQ85">
        <v>33</v>
      </c>
      <c r="AR85">
        <v>33</v>
      </c>
      <c r="AS85">
        <v>33</v>
      </c>
      <c r="AT85">
        <v>33</v>
      </c>
      <c r="AU85" s="8">
        <f t="shared" si="17"/>
        <v>33</v>
      </c>
      <c r="AV85">
        <f t="shared" si="18"/>
        <v>33</v>
      </c>
      <c r="AW85" s="8">
        <f t="shared" si="19"/>
        <v>0</v>
      </c>
      <c r="AX85" s="6">
        <f t="shared" si="20"/>
        <v>0</v>
      </c>
      <c r="AY85">
        <f t="shared" si="21"/>
        <v>33</v>
      </c>
      <c r="AZ85">
        <f t="shared" si="22"/>
        <v>33</v>
      </c>
      <c r="BA85">
        <f t="shared" si="23"/>
        <v>0</v>
      </c>
      <c r="BB85" s="7">
        <f t="shared" si="24"/>
        <v>1</v>
      </c>
      <c r="BC85" s="8">
        <f t="shared" si="25"/>
        <v>1</v>
      </c>
    </row>
    <row r="86" spans="1:55" x14ac:dyDescent="0.25">
      <c r="A86">
        <v>94</v>
      </c>
      <c r="B86">
        <v>49897</v>
      </c>
      <c r="C86">
        <v>82</v>
      </c>
      <c r="D86">
        <v>82</v>
      </c>
      <c r="E86">
        <v>80</v>
      </c>
      <c r="F86">
        <v>6</v>
      </c>
      <c r="G86">
        <v>81</v>
      </c>
      <c r="H86">
        <v>81</v>
      </c>
      <c r="I86">
        <v>81</v>
      </c>
      <c r="J86">
        <v>81</v>
      </c>
      <c r="K86">
        <v>72</v>
      </c>
      <c r="L86">
        <v>72</v>
      </c>
      <c r="M86">
        <v>72</v>
      </c>
      <c r="N86">
        <v>73</v>
      </c>
      <c r="O86">
        <v>72</v>
      </c>
      <c r="P86">
        <v>72</v>
      </c>
      <c r="Q86">
        <v>72</v>
      </c>
      <c r="R86">
        <v>72</v>
      </c>
      <c r="S86">
        <v>72</v>
      </c>
      <c r="T86">
        <v>72</v>
      </c>
      <c r="U86">
        <v>72</v>
      </c>
      <c r="V86">
        <v>72</v>
      </c>
      <c r="W86">
        <v>72</v>
      </c>
      <c r="X86">
        <v>72</v>
      </c>
      <c r="Y86">
        <v>72</v>
      </c>
      <c r="Z86">
        <v>72</v>
      </c>
      <c r="AA86">
        <v>22</v>
      </c>
      <c r="AB86">
        <v>22</v>
      </c>
      <c r="AC86">
        <v>23</v>
      </c>
      <c r="AD86">
        <v>23</v>
      </c>
      <c r="AE86">
        <v>23</v>
      </c>
      <c r="AF86">
        <v>23</v>
      </c>
      <c r="AG86">
        <v>23</v>
      </c>
      <c r="AH86">
        <v>23</v>
      </c>
      <c r="AI86">
        <v>23</v>
      </c>
      <c r="AJ86">
        <v>23</v>
      </c>
      <c r="AK86">
        <v>23</v>
      </c>
      <c r="AL86">
        <v>23</v>
      </c>
      <c r="AM86">
        <v>22</v>
      </c>
      <c r="AN86">
        <v>24</v>
      </c>
      <c r="AO86">
        <v>25</v>
      </c>
      <c r="AP86">
        <v>26</v>
      </c>
      <c r="AQ86">
        <v>25</v>
      </c>
      <c r="AR86">
        <v>24</v>
      </c>
      <c r="AS86">
        <v>24</v>
      </c>
      <c r="AT86">
        <v>25</v>
      </c>
      <c r="AU86" s="8">
        <f t="shared" si="17"/>
        <v>49.909090909090907</v>
      </c>
      <c r="AV86">
        <f t="shared" si="18"/>
        <v>72</v>
      </c>
      <c r="AW86" s="8">
        <f t="shared" si="19"/>
        <v>26.692755032917777</v>
      </c>
      <c r="AX86" s="6">
        <f t="shared" si="20"/>
        <v>0.53482751432075692</v>
      </c>
      <c r="AY86">
        <f t="shared" si="21"/>
        <v>6</v>
      </c>
      <c r="AZ86">
        <f t="shared" si="22"/>
        <v>82</v>
      </c>
      <c r="BA86">
        <f t="shared" si="23"/>
        <v>76</v>
      </c>
      <c r="BB86" s="7">
        <f t="shared" si="24"/>
        <v>0.96744749792932538</v>
      </c>
      <c r="BC86" s="8">
        <f t="shared" si="25"/>
        <v>0.4236948785111424</v>
      </c>
    </row>
    <row r="87" spans="1:55" x14ac:dyDescent="0.25">
      <c r="A87">
        <v>95</v>
      </c>
      <c r="B87">
        <v>50179</v>
      </c>
      <c r="C87">
        <v>85</v>
      </c>
      <c r="D87">
        <v>85</v>
      </c>
      <c r="E87">
        <v>85</v>
      </c>
      <c r="F87">
        <v>85</v>
      </c>
      <c r="G87">
        <v>85</v>
      </c>
      <c r="H87">
        <v>85</v>
      </c>
      <c r="I87">
        <v>85</v>
      </c>
      <c r="J87">
        <v>85</v>
      </c>
      <c r="K87">
        <v>85</v>
      </c>
      <c r="L87">
        <v>85</v>
      </c>
      <c r="M87">
        <v>85</v>
      </c>
      <c r="N87">
        <v>85</v>
      </c>
      <c r="O87">
        <v>85</v>
      </c>
      <c r="P87">
        <v>85</v>
      </c>
      <c r="Q87">
        <v>85</v>
      </c>
      <c r="R87">
        <v>85</v>
      </c>
      <c r="S87">
        <v>85</v>
      </c>
      <c r="T87">
        <v>85</v>
      </c>
      <c r="U87">
        <v>85</v>
      </c>
      <c r="V87">
        <v>85</v>
      </c>
      <c r="W87">
        <v>85</v>
      </c>
      <c r="X87">
        <v>80</v>
      </c>
      <c r="Y87">
        <v>85</v>
      </c>
      <c r="Z87">
        <v>85</v>
      </c>
      <c r="AA87">
        <v>80</v>
      </c>
      <c r="AB87">
        <v>85</v>
      </c>
      <c r="AC87">
        <v>85</v>
      </c>
      <c r="AD87">
        <v>85</v>
      </c>
      <c r="AE87">
        <v>85</v>
      </c>
      <c r="AF87">
        <v>85</v>
      </c>
      <c r="AG87">
        <v>85</v>
      </c>
      <c r="AH87">
        <v>85</v>
      </c>
      <c r="AI87">
        <v>85</v>
      </c>
      <c r="AJ87">
        <v>80</v>
      </c>
      <c r="AK87">
        <v>80</v>
      </c>
      <c r="AL87">
        <v>85</v>
      </c>
      <c r="AM87">
        <v>85</v>
      </c>
      <c r="AN87">
        <v>85</v>
      </c>
      <c r="AO87">
        <v>85</v>
      </c>
      <c r="AP87">
        <v>80</v>
      </c>
      <c r="AQ87">
        <v>85</v>
      </c>
      <c r="AR87">
        <v>85</v>
      </c>
      <c r="AS87">
        <v>82</v>
      </c>
      <c r="AT87">
        <v>85</v>
      </c>
      <c r="AU87" s="8">
        <f t="shared" si="17"/>
        <v>84.36363636363636</v>
      </c>
      <c r="AV87">
        <f t="shared" si="18"/>
        <v>85</v>
      </c>
      <c r="AW87" s="8">
        <f t="shared" si="19"/>
        <v>1.6437465584494393</v>
      </c>
      <c r="AX87" s="6">
        <f t="shared" si="20"/>
        <v>1.9484064809206718E-2</v>
      </c>
      <c r="AY87">
        <f t="shared" si="21"/>
        <v>80</v>
      </c>
      <c r="AZ87">
        <f t="shared" si="22"/>
        <v>85</v>
      </c>
      <c r="BA87">
        <f t="shared" si="23"/>
        <v>5</v>
      </c>
      <c r="BB87" s="7">
        <f t="shared" si="24"/>
        <v>0.99952459827697859</v>
      </c>
      <c r="BC87" s="8">
        <f t="shared" si="25"/>
        <v>9.4064347424945516E-2</v>
      </c>
    </row>
    <row r="88" spans="1:55" x14ac:dyDescent="0.25">
      <c r="A88">
        <v>96</v>
      </c>
      <c r="B88">
        <v>50320</v>
      </c>
      <c r="C88">
        <v>80</v>
      </c>
      <c r="D88">
        <v>79</v>
      </c>
      <c r="E88">
        <v>77</v>
      </c>
      <c r="F88">
        <v>78</v>
      </c>
      <c r="G88">
        <v>78</v>
      </c>
      <c r="H88">
        <v>78</v>
      </c>
      <c r="I88">
        <v>78</v>
      </c>
      <c r="J88">
        <v>78</v>
      </c>
      <c r="K88">
        <v>69</v>
      </c>
      <c r="L88">
        <v>69</v>
      </c>
      <c r="M88">
        <v>69</v>
      </c>
      <c r="N88">
        <v>70</v>
      </c>
      <c r="O88">
        <v>69</v>
      </c>
      <c r="P88">
        <v>69</v>
      </c>
      <c r="Q88">
        <v>69</v>
      </c>
      <c r="R88">
        <v>69</v>
      </c>
      <c r="S88">
        <v>69</v>
      </c>
      <c r="T88">
        <v>69</v>
      </c>
      <c r="U88">
        <v>69</v>
      </c>
      <c r="V88">
        <v>69</v>
      </c>
      <c r="W88">
        <v>69</v>
      </c>
      <c r="X88">
        <v>69</v>
      </c>
      <c r="Y88">
        <v>69</v>
      </c>
      <c r="Z88">
        <v>69</v>
      </c>
      <c r="AA88">
        <v>33</v>
      </c>
      <c r="AB88">
        <v>33</v>
      </c>
      <c r="AC88">
        <v>36</v>
      </c>
      <c r="AD88">
        <v>36</v>
      </c>
      <c r="AE88">
        <v>35</v>
      </c>
      <c r="AF88">
        <v>34</v>
      </c>
      <c r="AG88">
        <v>33</v>
      </c>
      <c r="AH88">
        <v>34</v>
      </c>
      <c r="AI88">
        <v>33</v>
      </c>
      <c r="AJ88">
        <v>33</v>
      </c>
      <c r="AK88">
        <v>32</v>
      </c>
      <c r="AL88">
        <v>32</v>
      </c>
      <c r="AM88">
        <v>31</v>
      </c>
      <c r="AN88">
        <v>34</v>
      </c>
      <c r="AO88">
        <v>34</v>
      </c>
      <c r="AP88">
        <v>37</v>
      </c>
      <c r="AQ88">
        <v>36</v>
      </c>
      <c r="AR88">
        <v>35</v>
      </c>
      <c r="AS88">
        <v>35</v>
      </c>
      <c r="AT88">
        <v>36</v>
      </c>
      <c r="AU88" s="8">
        <f t="shared" si="17"/>
        <v>54.840909090909093</v>
      </c>
      <c r="AV88">
        <f t="shared" si="18"/>
        <v>69</v>
      </c>
      <c r="AW88" s="8">
        <f t="shared" si="19"/>
        <v>19.4576979228443</v>
      </c>
      <c r="AX88" s="6">
        <f t="shared" si="20"/>
        <v>0.35480261442401539</v>
      </c>
      <c r="AY88">
        <f t="shared" si="21"/>
        <v>31</v>
      </c>
      <c r="AZ88">
        <f t="shared" si="22"/>
        <v>80</v>
      </c>
      <c r="BA88">
        <f t="shared" si="23"/>
        <v>49</v>
      </c>
      <c r="BB88" s="7">
        <f t="shared" si="24"/>
        <v>0.97405108262077977</v>
      </c>
      <c r="BC88" s="8">
        <f t="shared" si="25"/>
        <v>0.78628651735619115</v>
      </c>
    </row>
    <row r="89" spans="1:55" x14ac:dyDescent="0.25">
      <c r="A89">
        <v>97</v>
      </c>
      <c r="B89">
        <v>50554</v>
      </c>
      <c r="C89">
        <v>53</v>
      </c>
      <c r="D89">
        <v>53</v>
      </c>
      <c r="E89">
        <v>30</v>
      </c>
      <c r="F89">
        <v>50</v>
      </c>
      <c r="G89">
        <v>46</v>
      </c>
      <c r="H89">
        <v>50</v>
      </c>
      <c r="I89">
        <v>51</v>
      </c>
      <c r="J89">
        <v>52</v>
      </c>
      <c r="K89">
        <v>52</v>
      </c>
      <c r="L89">
        <v>51</v>
      </c>
      <c r="M89">
        <v>31</v>
      </c>
      <c r="N89">
        <v>32</v>
      </c>
      <c r="O89">
        <v>52</v>
      </c>
      <c r="P89">
        <v>53</v>
      </c>
      <c r="Q89">
        <v>53</v>
      </c>
      <c r="R89">
        <v>52</v>
      </c>
      <c r="S89">
        <v>52</v>
      </c>
      <c r="T89">
        <v>52</v>
      </c>
      <c r="U89">
        <v>52</v>
      </c>
      <c r="V89">
        <v>52</v>
      </c>
      <c r="W89">
        <v>53</v>
      </c>
      <c r="X89">
        <v>52</v>
      </c>
      <c r="Y89">
        <v>52</v>
      </c>
      <c r="Z89">
        <v>52</v>
      </c>
      <c r="AA89">
        <v>53</v>
      </c>
      <c r="AB89">
        <v>53</v>
      </c>
      <c r="AC89">
        <v>53</v>
      </c>
      <c r="AD89">
        <v>53</v>
      </c>
      <c r="AE89">
        <v>52</v>
      </c>
      <c r="AF89">
        <v>53</v>
      </c>
      <c r="AG89">
        <v>52</v>
      </c>
      <c r="AH89">
        <v>51</v>
      </c>
      <c r="AI89">
        <v>52</v>
      </c>
      <c r="AJ89">
        <v>52</v>
      </c>
      <c r="AK89">
        <v>53</v>
      </c>
      <c r="AL89">
        <v>52</v>
      </c>
      <c r="AM89">
        <v>53</v>
      </c>
      <c r="AN89">
        <v>53</v>
      </c>
      <c r="AO89">
        <v>53</v>
      </c>
      <c r="AP89">
        <v>53</v>
      </c>
      <c r="AQ89">
        <v>52</v>
      </c>
      <c r="AR89">
        <v>52</v>
      </c>
      <c r="AS89">
        <v>52</v>
      </c>
      <c r="AT89">
        <v>52</v>
      </c>
      <c r="AU89" s="8">
        <f t="shared" si="17"/>
        <v>50.613636363636367</v>
      </c>
      <c r="AV89">
        <f t="shared" si="18"/>
        <v>52</v>
      </c>
      <c r="AW89" s="8">
        <f t="shared" si="19"/>
        <v>5.5035544923930821</v>
      </c>
      <c r="AX89" s="6">
        <f t="shared" si="20"/>
        <v>0.10873659526955348</v>
      </c>
      <c r="AY89">
        <f t="shared" si="21"/>
        <v>30</v>
      </c>
      <c r="AZ89">
        <f t="shared" si="22"/>
        <v>53</v>
      </c>
      <c r="BA89">
        <f t="shared" si="23"/>
        <v>23</v>
      </c>
      <c r="BB89" s="7">
        <f t="shared" si="24"/>
        <v>1.0037308518272512</v>
      </c>
      <c r="BC89" s="8">
        <f t="shared" si="25"/>
        <v>0.12653782780550638</v>
      </c>
    </row>
    <row r="90" spans="1:55" x14ac:dyDescent="0.25">
      <c r="A90">
        <v>98</v>
      </c>
      <c r="B90">
        <v>50937</v>
      </c>
      <c r="C90">
        <v>82</v>
      </c>
      <c r="D90">
        <v>82</v>
      </c>
      <c r="E90">
        <v>80</v>
      </c>
      <c r="F90">
        <v>81</v>
      </c>
      <c r="G90">
        <v>81</v>
      </c>
      <c r="H90">
        <v>81</v>
      </c>
      <c r="I90">
        <v>81</v>
      </c>
      <c r="J90">
        <v>81</v>
      </c>
      <c r="K90">
        <v>72</v>
      </c>
      <c r="L90">
        <v>72</v>
      </c>
      <c r="M90">
        <v>72</v>
      </c>
      <c r="N90">
        <v>73</v>
      </c>
      <c r="O90">
        <v>72</v>
      </c>
      <c r="P90">
        <v>72</v>
      </c>
      <c r="Q90">
        <v>72</v>
      </c>
      <c r="R90">
        <v>72</v>
      </c>
      <c r="S90">
        <v>72</v>
      </c>
      <c r="T90">
        <v>72</v>
      </c>
      <c r="U90">
        <v>72</v>
      </c>
      <c r="V90">
        <v>72</v>
      </c>
      <c r="W90">
        <v>72</v>
      </c>
      <c r="X90">
        <v>72</v>
      </c>
      <c r="Y90">
        <v>72</v>
      </c>
      <c r="Z90">
        <v>72</v>
      </c>
      <c r="AA90">
        <v>23</v>
      </c>
      <c r="AB90">
        <v>23</v>
      </c>
      <c r="AC90">
        <v>22</v>
      </c>
      <c r="AD90">
        <v>23</v>
      </c>
      <c r="AE90">
        <v>23</v>
      </c>
      <c r="AF90">
        <v>23</v>
      </c>
      <c r="AG90">
        <v>22</v>
      </c>
      <c r="AH90">
        <v>22</v>
      </c>
      <c r="AI90">
        <v>23</v>
      </c>
      <c r="AJ90">
        <v>23</v>
      </c>
      <c r="AK90">
        <v>23</v>
      </c>
      <c r="AL90">
        <v>23</v>
      </c>
      <c r="AM90">
        <v>22</v>
      </c>
      <c r="AN90">
        <v>23</v>
      </c>
      <c r="AO90">
        <v>22</v>
      </c>
      <c r="AP90">
        <v>25</v>
      </c>
      <c r="AQ90">
        <v>25</v>
      </c>
      <c r="AR90">
        <v>24</v>
      </c>
      <c r="AS90">
        <v>24</v>
      </c>
      <c r="AT90">
        <v>25</v>
      </c>
      <c r="AU90" s="8">
        <f t="shared" si="17"/>
        <v>51.477272727272727</v>
      </c>
      <c r="AV90">
        <f t="shared" si="18"/>
        <v>72</v>
      </c>
      <c r="AW90" s="8">
        <f t="shared" si="19"/>
        <v>26.361960470171162</v>
      </c>
      <c r="AX90" s="6">
        <f t="shared" si="20"/>
        <v>0.51210872436535593</v>
      </c>
      <c r="AY90">
        <f t="shared" si="21"/>
        <v>22</v>
      </c>
      <c r="AZ90">
        <f t="shared" si="22"/>
        <v>82</v>
      </c>
      <c r="BA90">
        <f t="shared" si="23"/>
        <v>60</v>
      </c>
      <c r="BB90" s="7">
        <f t="shared" si="24"/>
        <v>0.96033707537052693</v>
      </c>
      <c r="BC90" s="8">
        <f t="shared" si="25"/>
        <v>0.7649024992490977</v>
      </c>
    </row>
    <row r="91" spans="1:55" x14ac:dyDescent="0.25">
      <c r="A91">
        <v>99</v>
      </c>
      <c r="B91">
        <v>51142</v>
      </c>
      <c r="C91">
        <v>408</v>
      </c>
      <c r="D91">
        <v>408</v>
      </c>
      <c r="E91">
        <v>83</v>
      </c>
      <c r="F91">
        <v>50</v>
      </c>
      <c r="G91">
        <v>56</v>
      </c>
      <c r="H91">
        <v>54</v>
      </c>
      <c r="I91">
        <v>58</v>
      </c>
      <c r="J91">
        <v>57</v>
      </c>
      <c r="K91">
        <v>59</v>
      </c>
      <c r="L91">
        <v>63</v>
      </c>
      <c r="M91">
        <v>62</v>
      </c>
      <c r="N91">
        <v>36</v>
      </c>
      <c r="O91">
        <v>35</v>
      </c>
      <c r="P91">
        <v>38</v>
      </c>
      <c r="Q91">
        <v>42</v>
      </c>
      <c r="R91">
        <v>45</v>
      </c>
      <c r="S91">
        <v>44</v>
      </c>
      <c r="T91">
        <v>43</v>
      </c>
      <c r="U91">
        <v>45</v>
      </c>
      <c r="V91">
        <v>45</v>
      </c>
      <c r="W91">
        <v>49</v>
      </c>
      <c r="X91">
        <v>48</v>
      </c>
      <c r="Y91">
        <v>46</v>
      </c>
      <c r="Z91">
        <v>39</v>
      </c>
      <c r="AA91">
        <v>46</v>
      </c>
      <c r="AB91">
        <v>47</v>
      </c>
      <c r="AC91">
        <v>43</v>
      </c>
      <c r="AD91">
        <v>47</v>
      </c>
      <c r="AE91">
        <v>45</v>
      </c>
      <c r="AF91">
        <v>47</v>
      </c>
      <c r="AG91">
        <v>48</v>
      </c>
      <c r="AH91">
        <v>49</v>
      </c>
      <c r="AI91">
        <v>43</v>
      </c>
      <c r="AJ91">
        <v>47</v>
      </c>
      <c r="AK91">
        <v>49</v>
      </c>
      <c r="AL91">
        <v>47</v>
      </c>
      <c r="AM91">
        <v>43</v>
      </c>
      <c r="AN91">
        <v>44</v>
      </c>
      <c r="AO91">
        <v>47</v>
      </c>
      <c r="AP91">
        <v>42</v>
      </c>
      <c r="AQ91">
        <v>48</v>
      </c>
      <c r="AR91">
        <v>45</v>
      </c>
      <c r="AS91">
        <v>41</v>
      </c>
      <c r="AT91">
        <v>45</v>
      </c>
      <c r="AU91" s="8">
        <f t="shared" si="17"/>
        <v>64.227272727272734</v>
      </c>
      <c r="AV91">
        <f t="shared" si="18"/>
        <v>47</v>
      </c>
      <c r="AW91" s="8">
        <f t="shared" si="19"/>
        <v>76.323017234847754</v>
      </c>
      <c r="AX91" s="6">
        <f t="shared" si="20"/>
        <v>1.1883272322481602</v>
      </c>
      <c r="AY91">
        <f t="shared" si="21"/>
        <v>35</v>
      </c>
      <c r="AZ91">
        <f t="shared" si="22"/>
        <v>408</v>
      </c>
      <c r="BA91">
        <f t="shared" si="23"/>
        <v>373</v>
      </c>
      <c r="BB91" s="7">
        <f t="shared" si="24"/>
        <v>0.98264880330004822</v>
      </c>
      <c r="BC91" s="8">
        <f t="shared" si="25"/>
        <v>0.21987610781062203</v>
      </c>
    </row>
    <row r="92" spans="1:55" x14ac:dyDescent="0.25">
      <c r="A92">
        <v>100</v>
      </c>
      <c r="B92">
        <v>52296</v>
      </c>
      <c r="C92">
        <v>255</v>
      </c>
      <c r="D92">
        <v>258</v>
      </c>
      <c r="E92">
        <v>252</v>
      </c>
      <c r="F92">
        <v>254</v>
      </c>
      <c r="G92">
        <v>253</v>
      </c>
      <c r="H92">
        <v>256</v>
      </c>
      <c r="I92">
        <v>268</v>
      </c>
      <c r="J92">
        <v>266</v>
      </c>
      <c r="K92">
        <v>261</v>
      </c>
      <c r="L92">
        <v>258</v>
      </c>
      <c r="M92">
        <v>251</v>
      </c>
      <c r="N92">
        <v>257</v>
      </c>
      <c r="O92">
        <v>251</v>
      </c>
      <c r="P92">
        <v>254</v>
      </c>
      <c r="Q92">
        <v>41</v>
      </c>
      <c r="R92">
        <v>43</v>
      </c>
      <c r="S92">
        <v>43</v>
      </c>
      <c r="T92">
        <v>52</v>
      </c>
      <c r="U92">
        <v>53</v>
      </c>
      <c r="V92">
        <v>57</v>
      </c>
      <c r="W92">
        <v>57</v>
      </c>
      <c r="X92">
        <v>59</v>
      </c>
      <c r="Y92">
        <v>61</v>
      </c>
      <c r="Z92">
        <v>62</v>
      </c>
      <c r="AA92">
        <v>64</v>
      </c>
      <c r="AB92">
        <v>62</v>
      </c>
      <c r="AC92">
        <v>62</v>
      </c>
      <c r="AD92">
        <v>62</v>
      </c>
      <c r="AE92">
        <v>64</v>
      </c>
      <c r="AF92">
        <v>64</v>
      </c>
      <c r="AG92">
        <v>64</v>
      </c>
      <c r="AH92">
        <v>62</v>
      </c>
      <c r="AI92">
        <v>62</v>
      </c>
      <c r="AJ92">
        <v>64</v>
      </c>
      <c r="AK92">
        <v>61</v>
      </c>
      <c r="AL92">
        <v>64</v>
      </c>
      <c r="AM92">
        <v>64</v>
      </c>
      <c r="AN92">
        <v>66</v>
      </c>
      <c r="AO92">
        <v>64</v>
      </c>
      <c r="AP92">
        <v>64</v>
      </c>
      <c r="AQ92">
        <v>63</v>
      </c>
      <c r="AR92">
        <v>55</v>
      </c>
      <c r="AS92">
        <v>57</v>
      </c>
      <c r="AT92">
        <v>57</v>
      </c>
      <c r="AU92" s="8">
        <f t="shared" si="17"/>
        <v>121.97727272727273</v>
      </c>
      <c r="AV92">
        <f t="shared" si="18"/>
        <v>64</v>
      </c>
      <c r="AW92" s="8">
        <f t="shared" si="19"/>
        <v>93.314045563172058</v>
      </c>
      <c r="AX92" s="6">
        <f t="shared" si="20"/>
        <v>0.76501173929188937</v>
      </c>
      <c r="AY92">
        <f t="shared" si="21"/>
        <v>41</v>
      </c>
      <c r="AZ92">
        <f t="shared" si="22"/>
        <v>268</v>
      </c>
      <c r="BA92">
        <f t="shared" si="23"/>
        <v>227</v>
      </c>
      <c r="BB92" s="7">
        <f t="shared" si="24"/>
        <v>0.95983085547676883</v>
      </c>
      <c r="BC92" s="8">
        <f t="shared" si="25"/>
        <v>0.56107746381250434</v>
      </c>
    </row>
    <row r="93" spans="1:55" x14ac:dyDescent="0.25">
      <c r="A93">
        <v>101</v>
      </c>
      <c r="B93">
        <v>52883</v>
      </c>
      <c r="C93">
        <v>38</v>
      </c>
      <c r="D93">
        <v>38</v>
      </c>
      <c r="E93">
        <v>38</v>
      </c>
      <c r="F93">
        <v>38</v>
      </c>
      <c r="G93">
        <v>37</v>
      </c>
      <c r="H93">
        <v>38</v>
      </c>
      <c r="I93">
        <v>38</v>
      </c>
      <c r="J93">
        <v>37</v>
      </c>
      <c r="K93">
        <v>37</v>
      </c>
      <c r="L93">
        <v>37</v>
      </c>
      <c r="M93">
        <v>37</v>
      </c>
      <c r="N93">
        <v>38</v>
      </c>
      <c r="O93">
        <v>38</v>
      </c>
      <c r="P93">
        <v>38</v>
      </c>
      <c r="Q93">
        <v>38</v>
      </c>
      <c r="R93">
        <v>38</v>
      </c>
      <c r="S93">
        <v>38</v>
      </c>
      <c r="T93">
        <v>40</v>
      </c>
      <c r="U93">
        <v>40</v>
      </c>
      <c r="V93">
        <v>38</v>
      </c>
      <c r="W93">
        <v>40</v>
      </c>
      <c r="X93">
        <v>40</v>
      </c>
      <c r="Y93">
        <v>40</v>
      </c>
      <c r="Z93">
        <v>39</v>
      </c>
      <c r="AA93">
        <v>39</v>
      </c>
      <c r="AB93">
        <v>40</v>
      </c>
      <c r="AC93">
        <v>40</v>
      </c>
      <c r="AD93">
        <v>40</v>
      </c>
      <c r="AE93">
        <v>40</v>
      </c>
      <c r="AF93">
        <v>39</v>
      </c>
      <c r="AG93">
        <v>39</v>
      </c>
      <c r="AH93">
        <v>39</v>
      </c>
      <c r="AI93">
        <v>42</v>
      </c>
      <c r="AJ93">
        <v>37</v>
      </c>
      <c r="AK93">
        <v>37</v>
      </c>
      <c r="AL93">
        <v>37</v>
      </c>
      <c r="AM93">
        <v>37</v>
      </c>
      <c r="AN93">
        <v>35</v>
      </c>
      <c r="AO93">
        <v>35</v>
      </c>
      <c r="AP93">
        <v>35</v>
      </c>
      <c r="AQ93">
        <v>34</v>
      </c>
      <c r="AR93">
        <v>34</v>
      </c>
      <c r="AS93">
        <v>34</v>
      </c>
      <c r="AT93">
        <v>34</v>
      </c>
      <c r="AU93" s="8">
        <f t="shared" si="17"/>
        <v>37.840909090909093</v>
      </c>
      <c r="AV93">
        <f t="shared" si="18"/>
        <v>38</v>
      </c>
      <c r="AW93" s="8">
        <f t="shared" si="19"/>
        <v>1.9040126760641876</v>
      </c>
      <c r="AX93" s="6">
        <f t="shared" si="20"/>
        <v>5.0316250898993539E-2</v>
      </c>
      <c r="AY93">
        <f t="shared" si="21"/>
        <v>34</v>
      </c>
      <c r="AZ93">
        <f t="shared" si="22"/>
        <v>42</v>
      </c>
      <c r="BA93">
        <f t="shared" si="23"/>
        <v>8</v>
      </c>
      <c r="BB93" s="7">
        <f t="shared" si="24"/>
        <v>0.9985709432040849</v>
      </c>
      <c r="BC93" s="8">
        <f t="shared" si="25"/>
        <v>0.12963079090181703</v>
      </c>
    </row>
    <row r="94" spans="1:55" x14ac:dyDescent="0.25">
      <c r="A94">
        <v>102</v>
      </c>
      <c r="B94">
        <v>52966</v>
      </c>
      <c r="C94">
        <v>22</v>
      </c>
      <c r="D94">
        <v>22</v>
      </c>
      <c r="E94">
        <v>22</v>
      </c>
      <c r="F94">
        <v>22</v>
      </c>
      <c r="G94">
        <v>22</v>
      </c>
      <c r="H94">
        <v>22</v>
      </c>
      <c r="I94">
        <v>22</v>
      </c>
      <c r="J94">
        <v>22</v>
      </c>
      <c r="K94">
        <v>22</v>
      </c>
      <c r="L94">
        <v>22</v>
      </c>
      <c r="M94">
        <v>22</v>
      </c>
      <c r="N94">
        <v>22</v>
      </c>
      <c r="O94">
        <v>24</v>
      </c>
      <c r="P94">
        <v>24</v>
      </c>
      <c r="Q94">
        <v>24</v>
      </c>
      <c r="R94">
        <v>24</v>
      </c>
      <c r="S94">
        <v>23</v>
      </c>
      <c r="T94">
        <v>23</v>
      </c>
      <c r="U94">
        <v>23</v>
      </c>
      <c r="V94">
        <v>23</v>
      </c>
      <c r="W94">
        <v>24</v>
      </c>
      <c r="X94">
        <v>24</v>
      </c>
      <c r="Y94">
        <v>24</v>
      </c>
      <c r="Z94">
        <v>24</v>
      </c>
      <c r="AA94">
        <v>25</v>
      </c>
      <c r="AB94">
        <v>24</v>
      </c>
      <c r="AC94">
        <v>23</v>
      </c>
      <c r="AD94">
        <v>23</v>
      </c>
      <c r="AE94">
        <v>23</v>
      </c>
      <c r="AF94">
        <v>23</v>
      </c>
      <c r="AG94">
        <v>23</v>
      </c>
      <c r="AH94">
        <v>24</v>
      </c>
      <c r="AI94">
        <v>24</v>
      </c>
      <c r="AJ94">
        <v>24</v>
      </c>
      <c r="AK94">
        <v>23</v>
      </c>
      <c r="AL94">
        <v>23</v>
      </c>
      <c r="AM94">
        <v>24</v>
      </c>
      <c r="AN94">
        <v>24</v>
      </c>
      <c r="AO94">
        <v>23</v>
      </c>
      <c r="AP94">
        <v>24</v>
      </c>
      <c r="AQ94">
        <v>24</v>
      </c>
      <c r="AR94">
        <v>24</v>
      </c>
      <c r="AS94">
        <v>24</v>
      </c>
      <c r="AT94">
        <v>24</v>
      </c>
      <c r="AU94" s="8">
        <f t="shared" si="17"/>
        <v>23.204545454545453</v>
      </c>
      <c r="AV94">
        <f t="shared" si="18"/>
        <v>23</v>
      </c>
      <c r="AW94" s="8">
        <f t="shared" si="19"/>
        <v>0.87814671271298739</v>
      </c>
      <c r="AX94" s="6">
        <f t="shared" si="20"/>
        <v>3.7843736884790841E-2</v>
      </c>
      <c r="AY94">
        <f t="shared" si="21"/>
        <v>22</v>
      </c>
      <c r="AZ94">
        <f t="shared" si="22"/>
        <v>25</v>
      </c>
      <c r="BA94">
        <f t="shared" si="23"/>
        <v>3</v>
      </c>
      <c r="BB94" s="7">
        <f t="shared" si="24"/>
        <v>1.002017144052568</v>
      </c>
      <c r="BC94" s="8">
        <f t="shared" si="25"/>
        <v>0.46351472996472176</v>
      </c>
    </row>
    <row r="95" spans="1:55" x14ac:dyDescent="0.25">
      <c r="A95">
        <v>103</v>
      </c>
      <c r="B95">
        <v>53284</v>
      </c>
      <c r="C95">
        <v>11</v>
      </c>
      <c r="D95">
        <v>11</v>
      </c>
      <c r="E95">
        <v>11</v>
      </c>
      <c r="F95">
        <v>11</v>
      </c>
      <c r="G95">
        <v>11</v>
      </c>
      <c r="H95">
        <v>11</v>
      </c>
      <c r="I95">
        <v>8</v>
      </c>
      <c r="J95">
        <v>8</v>
      </c>
      <c r="K95">
        <v>11</v>
      </c>
      <c r="L95">
        <v>6</v>
      </c>
      <c r="M95">
        <v>8</v>
      </c>
      <c r="N95">
        <v>11</v>
      </c>
      <c r="O95">
        <v>11</v>
      </c>
      <c r="P95">
        <v>6</v>
      </c>
      <c r="Q95">
        <v>8</v>
      </c>
      <c r="R95">
        <v>8</v>
      </c>
      <c r="S95">
        <v>8</v>
      </c>
      <c r="T95">
        <v>8</v>
      </c>
      <c r="U95">
        <v>8</v>
      </c>
      <c r="V95">
        <v>8</v>
      </c>
      <c r="W95">
        <v>8</v>
      </c>
      <c r="X95">
        <v>8</v>
      </c>
      <c r="Y95">
        <v>5</v>
      </c>
      <c r="Z95">
        <v>8</v>
      </c>
      <c r="AA95">
        <v>8</v>
      </c>
      <c r="AB95">
        <v>5</v>
      </c>
      <c r="AC95">
        <v>3</v>
      </c>
      <c r="AD95">
        <v>5</v>
      </c>
      <c r="AE95">
        <v>3</v>
      </c>
      <c r="AF95">
        <v>3</v>
      </c>
      <c r="AG95">
        <v>3</v>
      </c>
      <c r="AH95">
        <v>2</v>
      </c>
      <c r="AI95">
        <v>8</v>
      </c>
      <c r="AJ95">
        <v>8</v>
      </c>
      <c r="AK95">
        <v>8</v>
      </c>
      <c r="AL95">
        <v>9</v>
      </c>
      <c r="AM95">
        <v>11</v>
      </c>
      <c r="AN95">
        <v>5</v>
      </c>
      <c r="AO95">
        <v>3</v>
      </c>
      <c r="AP95">
        <v>3</v>
      </c>
      <c r="AQ95">
        <v>5</v>
      </c>
      <c r="AR95">
        <v>8</v>
      </c>
      <c r="AS95">
        <v>8</v>
      </c>
      <c r="AT95">
        <v>5</v>
      </c>
      <c r="AU95" s="8">
        <f t="shared" si="17"/>
        <v>7.3863636363636367</v>
      </c>
      <c r="AV95">
        <f t="shared" si="18"/>
        <v>8</v>
      </c>
      <c r="AW95" s="8">
        <f t="shared" si="19"/>
        <v>2.7383232782710936</v>
      </c>
      <c r="AX95" s="6">
        <f t="shared" si="20"/>
        <v>0.37072684382747112</v>
      </c>
      <c r="AY95">
        <f t="shared" si="21"/>
        <v>2</v>
      </c>
      <c r="AZ95">
        <f t="shared" si="22"/>
        <v>11</v>
      </c>
      <c r="BA95">
        <f t="shared" si="23"/>
        <v>9</v>
      </c>
      <c r="BB95" s="7">
        <f t="shared" si="24"/>
        <v>0.9806998053613073</v>
      </c>
      <c r="BC95" s="8">
        <f t="shared" si="25"/>
        <v>0.3000775424557891</v>
      </c>
    </row>
    <row r="96" spans="1:55" x14ac:dyDescent="0.25">
      <c r="A96">
        <v>104</v>
      </c>
      <c r="B96">
        <v>53443</v>
      </c>
      <c r="C96">
        <v>119</v>
      </c>
      <c r="D96">
        <v>118</v>
      </c>
      <c r="E96">
        <v>123</v>
      </c>
      <c r="F96">
        <v>122</v>
      </c>
      <c r="G96">
        <v>121</v>
      </c>
      <c r="H96">
        <v>121</v>
      </c>
      <c r="I96">
        <v>122</v>
      </c>
      <c r="J96">
        <v>121</v>
      </c>
      <c r="K96">
        <v>119</v>
      </c>
      <c r="L96">
        <v>122</v>
      </c>
      <c r="M96">
        <v>116</v>
      </c>
      <c r="N96">
        <v>117</v>
      </c>
      <c r="O96">
        <v>118</v>
      </c>
      <c r="P96">
        <v>112</v>
      </c>
      <c r="Q96">
        <v>117</v>
      </c>
      <c r="R96">
        <v>119</v>
      </c>
      <c r="S96">
        <v>118</v>
      </c>
      <c r="T96">
        <v>121</v>
      </c>
      <c r="U96">
        <v>122</v>
      </c>
      <c r="V96">
        <v>117</v>
      </c>
      <c r="W96">
        <v>119</v>
      </c>
      <c r="X96">
        <v>120</v>
      </c>
      <c r="Y96">
        <v>118</v>
      </c>
      <c r="Z96">
        <v>120</v>
      </c>
      <c r="AA96">
        <v>121</v>
      </c>
      <c r="AB96">
        <v>121</v>
      </c>
      <c r="AC96">
        <v>120</v>
      </c>
      <c r="AD96">
        <v>121</v>
      </c>
      <c r="AE96">
        <v>118</v>
      </c>
      <c r="AF96">
        <v>116</v>
      </c>
      <c r="AG96">
        <v>116</v>
      </c>
      <c r="AH96">
        <v>119</v>
      </c>
      <c r="AI96">
        <v>121</v>
      </c>
      <c r="AJ96">
        <v>123</v>
      </c>
      <c r="AK96">
        <v>118</v>
      </c>
      <c r="AL96">
        <v>120</v>
      </c>
      <c r="AM96">
        <v>120</v>
      </c>
      <c r="AN96">
        <v>124</v>
      </c>
      <c r="AO96">
        <v>124</v>
      </c>
      <c r="AP96">
        <v>126</v>
      </c>
      <c r="AQ96">
        <v>126</v>
      </c>
      <c r="AR96">
        <v>132</v>
      </c>
      <c r="AS96">
        <v>127</v>
      </c>
      <c r="AT96">
        <v>129</v>
      </c>
      <c r="AU96" s="8">
        <f t="shared" si="17"/>
        <v>120.54545454545455</v>
      </c>
      <c r="AV96">
        <f t="shared" si="18"/>
        <v>120</v>
      </c>
      <c r="AW96" s="8">
        <f t="shared" si="19"/>
        <v>3.6564981687881297</v>
      </c>
      <c r="AX96" s="6">
        <f t="shared" si="20"/>
        <v>3.0332941068378149E-2</v>
      </c>
      <c r="AY96">
        <f t="shared" si="21"/>
        <v>112</v>
      </c>
      <c r="AZ96">
        <f t="shared" si="22"/>
        <v>132</v>
      </c>
      <c r="BA96">
        <f t="shared" si="23"/>
        <v>20</v>
      </c>
      <c r="BB96" s="7">
        <f t="shared" si="24"/>
        <v>1.0010720748081294</v>
      </c>
      <c r="BC96" s="8">
        <f t="shared" si="25"/>
        <v>0.21025664989917897</v>
      </c>
    </row>
    <row r="97" spans="1:55" x14ac:dyDescent="0.25">
      <c r="A97">
        <v>105</v>
      </c>
      <c r="B97">
        <v>53638</v>
      </c>
      <c r="C97">
        <v>138</v>
      </c>
      <c r="D97">
        <v>139</v>
      </c>
      <c r="E97">
        <v>138</v>
      </c>
      <c r="F97">
        <v>134</v>
      </c>
      <c r="G97">
        <v>137</v>
      </c>
      <c r="H97">
        <v>136</v>
      </c>
      <c r="I97">
        <v>140</v>
      </c>
      <c r="J97">
        <v>131</v>
      </c>
      <c r="K97">
        <v>128</v>
      </c>
      <c r="L97">
        <v>131</v>
      </c>
      <c r="M97">
        <v>125</v>
      </c>
      <c r="N97">
        <v>136</v>
      </c>
      <c r="O97">
        <v>136</v>
      </c>
      <c r="P97">
        <v>126</v>
      </c>
      <c r="Q97">
        <v>127</v>
      </c>
      <c r="R97">
        <v>136</v>
      </c>
      <c r="S97">
        <v>134</v>
      </c>
      <c r="T97">
        <v>129</v>
      </c>
      <c r="U97">
        <v>118</v>
      </c>
      <c r="V97">
        <v>140</v>
      </c>
      <c r="W97">
        <v>138</v>
      </c>
      <c r="X97">
        <v>136</v>
      </c>
      <c r="Y97">
        <v>141</v>
      </c>
      <c r="Z97">
        <v>144</v>
      </c>
      <c r="AA97">
        <v>142</v>
      </c>
      <c r="AB97">
        <v>142</v>
      </c>
      <c r="AC97">
        <v>139</v>
      </c>
      <c r="AD97">
        <v>137</v>
      </c>
      <c r="AE97">
        <v>135</v>
      </c>
      <c r="AF97">
        <v>136</v>
      </c>
      <c r="AG97">
        <v>132</v>
      </c>
      <c r="AH97">
        <v>137</v>
      </c>
      <c r="AI97">
        <v>131</v>
      </c>
      <c r="AJ97">
        <v>133</v>
      </c>
      <c r="AK97">
        <v>129</v>
      </c>
      <c r="AL97">
        <v>145</v>
      </c>
      <c r="AM97">
        <v>134</v>
      </c>
      <c r="AN97">
        <v>134</v>
      </c>
      <c r="AO97">
        <v>136</v>
      </c>
      <c r="AP97">
        <v>129</v>
      </c>
      <c r="AQ97">
        <v>131</v>
      </c>
      <c r="AR97">
        <v>134</v>
      </c>
      <c r="AS97">
        <v>131</v>
      </c>
      <c r="AT97">
        <v>135</v>
      </c>
      <c r="AU97" s="8">
        <f t="shared" si="17"/>
        <v>134.54545454545453</v>
      </c>
      <c r="AV97">
        <f t="shared" si="18"/>
        <v>135.5</v>
      </c>
      <c r="AW97" s="8">
        <f t="shared" si="19"/>
        <v>5.3328928641227566</v>
      </c>
      <c r="AX97" s="6">
        <f t="shared" si="20"/>
        <v>3.9636365881993464E-2</v>
      </c>
      <c r="AY97">
        <f t="shared" si="21"/>
        <v>118</v>
      </c>
      <c r="AZ97">
        <f t="shared" si="22"/>
        <v>145</v>
      </c>
      <c r="BA97">
        <f t="shared" si="23"/>
        <v>27</v>
      </c>
      <c r="BB97" s="7">
        <f t="shared" si="24"/>
        <v>0.99998325609929761</v>
      </c>
      <c r="BC97" s="8">
        <f t="shared" si="25"/>
        <v>2.8647550382099158E-5</v>
      </c>
    </row>
    <row r="98" spans="1:55" x14ac:dyDescent="0.25">
      <c r="A98">
        <v>108</v>
      </c>
      <c r="B98">
        <v>54893</v>
      </c>
      <c r="C98">
        <v>34</v>
      </c>
      <c r="D98">
        <v>35</v>
      </c>
      <c r="E98">
        <v>36</v>
      </c>
      <c r="F98">
        <v>36</v>
      </c>
      <c r="G98">
        <v>36</v>
      </c>
      <c r="H98">
        <v>36</v>
      </c>
      <c r="I98">
        <v>35</v>
      </c>
      <c r="J98">
        <v>35</v>
      </c>
      <c r="K98">
        <v>35</v>
      </c>
      <c r="L98">
        <v>35</v>
      </c>
      <c r="M98">
        <v>35</v>
      </c>
      <c r="N98">
        <v>35</v>
      </c>
      <c r="O98">
        <v>35</v>
      </c>
      <c r="P98">
        <v>35</v>
      </c>
      <c r="Q98">
        <v>35</v>
      </c>
      <c r="R98">
        <v>34</v>
      </c>
      <c r="S98">
        <v>35</v>
      </c>
      <c r="T98">
        <v>35</v>
      </c>
      <c r="U98">
        <v>35</v>
      </c>
      <c r="V98">
        <v>35</v>
      </c>
      <c r="W98">
        <v>35</v>
      </c>
      <c r="X98">
        <v>35</v>
      </c>
      <c r="Y98">
        <v>34</v>
      </c>
      <c r="Z98">
        <v>35</v>
      </c>
      <c r="AA98">
        <v>35</v>
      </c>
      <c r="AB98">
        <v>35</v>
      </c>
      <c r="AC98">
        <v>34</v>
      </c>
      <c r="AD98">
        <v>34</v>
      </c>
      <c r="AE98">
        <v>34</v>
      </c>
      <c r="AF98">
        <v>34</v>
      </c>
      <c r="AG98">
        <v>35</v>
      </c>
      <c r="AH98">
        <v>34</v>
      </c>
      <c r="AI98">
        <v>33</v>
      </c>
      <c r="AJ98">
        <v>35</v>
      </c>
      <c r="AK98">
        <v>33</v>
      </c>
      <c r="AL98">
        <v>34</v>
      </c>
      <c r="AM98">
        <v>34</v>
      </c>
      <c r="AN98">
        <v>34</v>
      </c>
      <c r="AO98">
        <v>35</v>
      </c>
      <c r="AP98">
        <v>35</v>
      </c>
      <c r="AQ98">
        <v>35</v>
      </c>
      <c r="AR98">
        <v>35</v>
      </c>
      <c r="AS98">
        <v>35</v>
      </c>
      <c r="AT98">
        <v>35</v>
      </c>
      <c r="AU98" s="8">
        <f t="shared" si="17"/>
        <v>34.75</v>
      </c>
      <c r="AV98">
        <f t="shared" si="18"/>
        <v>35</v>
      </c>
      <c r="AW98" s="8">
        <f t="shared" si="19"/>
        <v>0.68624356649672102</v>
      </c>
      <c r="AX98" s="6">
        <f t="shared" si="20"/>
        <v>1.9748016302063916E-2</v>
      </c>
      <c r="AY98">
        <f t="shared" si="21"/>
        <v>33</v>
      </c>
      <c r="AZ98">
        <f t="shared" si="22"/>
        <v>36</v>
      </c>
      <c r="BA98">
        <f t="shared" si="23"/>
        <v>3</v>
      </c>
      <c r="BB98" s="7">
        <f t="shared" si="24"/>
        <v>0.99932136952577988</v>
      </c>
      <c r="BC98" s="8">
        <f t="shared" si="25"/>
        <v>0.19281330398124699</v>
      </c>
    </row>
    <row r="99" spans="1:55" x14ac:dyDescent="0.25">
      <c r="A99">
        <v>109</v>
      </c>
      <c r="B99">
        <v>55179</v>
      </c>
      <c r="C99">
        <v>15</v>
      </c>
      <c r="D99">
        <v>15</v>
      </c>
      <c r="E99">
        <v>15</v>
      </c>
      <c r="F99">
        <v>15</v>
      </c>
      <c r="G99">
        <v>15</v>
      </c>
      <c r="H99">
        <v>16</v>
      </c>
      <c r="I99">
        <v>17</v>
      </c>
      <c r="J99">
        <v>15</v>
      </c>
      <c r="K99">
        <v>15</v>
      </c>
      <c r="L99">
        <v>15</v>
      </c>
      <c r="M99">
        <v>17</v>
      </c>
      <c r="N99">
        <v>21</v>
      </c>
      <c r="O99">
        <v>17</v>
      </c>
      <c r="P99">
        <v>17</v>
      </c>
      <c r="Q99">
        <v>17</v>
      </c>
      <c r="R99">
        <v>17</v>
      </c>
      <c r="S99">
        <v>20</v>
      </c>
      <c r="T99">
        <v>12</v>
      </c>
      <c r="U99">
        <v>6</v>
      </c>
      <c r="V99">
        <v>13</v>
      </c>
      <c r="W99">
        <v>15</v>
      </c>
      <c r="X99">
        <v>16</v>
      </c>
      <c r="Y99">
        <v>15</v>
      </c>
      <c r="Z99">
        <v>15</v>
      </c>
      <c r="AA99">
        <v>15</v>
      </c>
      <c r="AB99">
        <v>15</v>
      </c>
      <c r="AC99">
        <v>18</v>
      </c>
      <c r="AD99">
        <v>25</v>
      </c>
      <c r="AE99">
        <v>18</v>
      </c>
      <c r="AF99">
        <v>18</v>
      </c>
      <c r="AG99">
        <v>16</v>
      </c>
      <c r="AH99">
        <v>15</v>
      </c>
      <c r="AI99">
        <v>18</v>
      </c>
      <c r="AJ99">
        <v>19</v>
      </c>
      <c r="AK99">
        <v>15</v>
      </c>
      <c r="AL99">
        <v>19</v>
      </c>
      <c r="AM99">
        <v>15</v>
      </c>
      <c r="AN99">
        <v>16</v>
      </c>
      <c r="AO99">
        <v>17</v>
      </c>
      <c r="AP99">
        <v>15</v>
      </c>
      <c r="AQ99">
        <v>27</v>
      </c>
      <c r="AR99">
        <v>17</v>
      </c>
      <c r="AS99">
        <v>33</v>
      </c>
      <c r="AT99">
        <v>16</v>
      </c>
      <c r="AU99" s="8">
        <f t="shared" si="17"/>
        <v>16.772727272727273</v>
      </c>
      <c r="AV99">
        <f t="shared" si="18"/>
        <v>16</v>
      </c>
      <c r="AW99" s="8">
        <f t="shared" si="19"/>
        <v>4.0050179941159287</v>
      </c>
      <c r="AX99" s="6">
        <f t="shared" si="20"/>
        <v>0.23878156062479791</v>
      </c>
      <c r="AY99">
        <f t="shared" si="21"/>
        <v>6</v>
      </c>
      <c r="AZ99">
        <f t="shared" si="22"/>
        <v>33</v>
      </c>
      <c r="BA99">
        <f t="shared" si="23"/>
        <v>27</v>
      </c>
      <c r="BB99" s="7">
        <f t="shared" si="24"/>
        <v>1.0055769192369508</v>
      </c>
      <c r="BC99" s="8">
        <f t="shared" si="25"/>
        <v>9.1267915339994621E-2</v>
      </c>
    </row>
    <row r="100" spans="1:55" x14ac:dyDescent="0.25">
      <c r="A100">
        <v>111</v>
      </c>
      <c r="B100">
        <v>55532</v>
      </c>
      <c r="C100">
        <v>22</v>
      </c>
      <c r="D100">
        <v>25</v>
      </c>
      <c r="E100">
        <v>27</v>
      </c>
      <c r="F100">
        <v>24</v>
      </c>
      <c r="G100">
        <v>25</v>
      </c>
      <c r="H100">
        <v>27</v>
      </c>
      <c r="I100">
        <v>25</v>
      </c>
      <c r="J100">
        <v>26</v>
      </c>
      <c r="K100">
        <v>28</v>
      </c>
      <c r="L100">
        <v>25</v>
      </c>
      <c r="M100">
        <v>24</v>
      </c>
      <c r="N100">
        <v>25</v>
      </c>
      <c r="O100">
        <v>25</v>
      </c>
      <c r="P100">
        <v>23</v>
      </c>
      <c r="Q100">
        <v>26</v>
      </c>
      <c r="R100">
        <v>23</v>
      </c>
      <c r="S100">
        <v>26</v>
      </c>
      <c r="T100">
        <v>25</v>
      </c>
      <c r="U100">
        <v>27</v>
      </c>
      <c r="V100">
        <v>25</v>
      </c>
      <c r="W100">
        <v>23</v>
      </c>
      <c r="X100">
        <v>26</v>
      </c>
      <c r="Y100">
        <v>24</v>
      </c>
      <c r="Z100">
        <v>26</v>
      </c>
      <c r="AA100">
        <v>26</v>
      </c>
      <c r="AB100">
        <v>28</v>
      </c>
      <c r="AC100">
        <v>23</v>
      </c>
      <c r="AD100">
        <v>26</v>
      </c>
      <c r="AE100">
        <v>25</v>
      </c>
      <c r="AF100">
        <v>21</v>
      </c>
      <c r="AG100">
        <v>24</v>
      </c>
      <c r="AH100">
        <v>28</v>
      </c>
      <c r="AI100">
        <v>27</v>
      </c>
      <c r="AJ100">
        <v>26</v>
      </c>
      <c r="AK100">
        <v>25</v>
      </c>
      <c r="AL100">
        <v>26</v>
      </c>
      <c r="AM100">
        <v>24</v>
      </c>
      <c r="AN100">
        <v>31</v>
      </c>
      <c r="AO100">
        <v>24</v>
      </c>
      <c r="AP100">
        <v>26</v>
      </c>
      <c r="AQ100">
        <v>22</v>
      </c>
      <c r="AR100">
        <v>24</v>
      </c>
      <c r="AS100">
        <v>24</v>
      </c>
      <c r="AT100">
        <v>23</v>
      </c>
      <c r="AU100" s="8">
        <f t="shared" si="17"/>
        <v>25.113636363636363</v>
      </c>
      <c r="AV100">
        <f t="shared" si="18"/>
        <v>25</v>
      </c>
      <c r="AW100" s="8">
        <f t="shared" si="19"/>
        <v>1.870404869626187</v>
      </c>
      <c r="AX100" s="6">
        <f t="shared" si="20"/>
        <v>7.4477659967015594E-2</v>
      </c>
      <c r="AY100">
        <f t="shared" si="21"/>
        <v>21</v>
      </c>
      <c r="AZ100">
        <f t="shared" si="22"/>
        <v>31</v>
      </c>
      <c r="BA100">
        <f t="shared" si="23"/>
        <v>10</v>
      </c>
      <c r="BB100" s="7">
        <f t="shared" si="24"/>
        <v>0.99975050521838071</v>
      </c>
      <c r="BC100" s="8">
        <f t="shared" si="25"/>
        <v>1.8806022009733774E-3</v>
      </c>
    </row>
    <row r="101" spans="1:55" x14ac:dyDescent="0.25">
      <c r="A101">
        <v>113</v>
      </c>
      <c r="B101">
        <v>56719</v>
      </c>
      <c r="C101">
        <v>170</v>
      </c>
      <c r="D101">
        <v>172</v>
      </c>
      <c r="E101">
        <v>172</v>
      </c>
      <c r="F101">
        <v>135</v>
      </c>
      <c r="G101">
        <v>133</v>
      </c>
      <c r="H101">
        <v>137</v>
      </c>
      <c r="I101">
        <v>109</v>
      </c>
      <c r="J101">
        <v>134</v>
      </c>
      <c r="K101">
        <v>135</v>
      </c>
      <c r="L101">
        <v>140</v>
      </c>
      <c r="M101">
        <v>109</v>
      </c>
      <c r="N101">
        <v>141</v>
      </c>
      <c r="O101">
        <v>138</v>
      </c>
      <c r="P101">
        <v>146</v>
      </c>
      <c r="Q101">
        <v>144</v>
      </c>
      <c r="R101">
        <v>143</v>
      </c>
      <c r="S101">
        <v>144</v>
      </c>
      <c r="T101">
        <v>138</v>
      </c>
      <c r="U101">
        <v>134</v>
      </c>
      <c r="V101">
        <v>135</v>
      </c>
      <c r="W101">
        <v>135</v>
      </c>
      <c r="X101">
        <v>132</v>
      </c>
      <c r="Y101">
        <v>141</v>
      </c>
      <c r="Z101">
        <v>140</v>
      </c>
      <c r="AA101">
        <v>139</v>
      </c>
      <c r="AB101">
        <v>104</v>
      </c>
      <c r="AC101">
        <v>133</v>
      </c>
      <c r="AD101">
        <v>133</v>
      </c>
      <c r="AE101">
        <v>135</v>
      </c>
      <c r="AF101">
        <v>132</v>
      </c>
      <c r="AG101">
        <v>132</v>
      </c>
      <c r="AH101">
        <v>104</v>
      </c>
      <c r="AI101">
        <v>135</v>
      </c>
      <c r="AJ101">
        <v>139</v>
      </c>
      <c r="AK101">
        <v>137</v>
      </c>
      <c r="AL101">
        <v>139</v>
      </c>
      <c r="AM101">
        <v>136</v>
      </c>
      <c r="AN101">
        <v>137</v>
      </c>
      <c r="AO101">
        <v>135</v>
      </c>
      <c r="AP101">
        <v>140</v>
      </c>
      <c r="AQ101">
        <v>139</v>
      </c>
      <c r="AR101">
        <v>139</v>
      </c>
      <c r="AS101">
        <v>142</v>
      </c>
      <c r="AT101">
        <v>143</v>
      </c>
      <c r="AU101" s="8">
        <f t="shared" si="17"/>
        <v>137.04545454545453</v>
      </c>
      <c r="AV101">
        <f t="shared" si="18"/>
        <v>137</v>
      </c>
      <c r="AW101" s="8">
        <f t="shared" si="19"/>
        <v>13.478586885862562</v>
      </c>
      <c r="AX101" s="6">
        <f t="shared" si="20"/>
        <v>9.8351214424204442E-2</v>
      </c>
      <c r="AY101">
        <f t="shared" si="21"/>
        <v>104</v>
      </c>
      <c r="AZ101">
        <f t="shared" si="22"/>
        <v>172</v>
      </c>
      <c r="BA101">
        <f t="shared" si="23"/>
        <v>68</v>
      </c>
      <c r="BB101" s="7">
        <f t="shared" si="24"/>
        <v>0.9985513660998494</v>
      </c>
      <c r="BC101" s="8">
        <f t="shared" si="25"/>
        <v>3.4421674954315244E-2</v>
      </c>
    </row>
    <row r="102" spans="1:55" x14ac:dyDescent="0.25">
      <c r="A102">
        <v>114</v>
      </c>
      <c r="B102">
        <v>56803</v>
      </c>
      <c r="C102">
        <v>84</v>
      </c>
      <c r="D102">
        <v>75</v>
      </c>
      <c r="E102">
        <v>77</v>
      </c>
      <c r="F102">
        <v>79</v>
      </c>
      <c r="G102">
        <v>83</v>
      </c>
      <c r="H102">
        <v>79</v>
      </c>
      <c r="I102">
        <v>85</v>
      </c>
      <c r="J102">
        <v>90</v>
      </c>
      <c r="K102">
        <v>83</v>
      </c>
      <c r="L102">
        <v>84</v>
      </c>
      <c r="M102">
        <v>85</v>
      </c>
      <c r="N102">
        <v>78</v>
      </c>
      <c r="O102">
        <v>74</v>
      </c>
      <c r="P102">
        <v>85</v>
      </c>
      <c r="Q102">
        <v>73</v>
      </c>
      <c r="R102">
        <v>79</v>
      </c>
      <c r="S102">
        <v>74</v>
      </c>
      <c r="T102">
        <v>79</v>
      </c>
      <c r="U102">
        <v>65</v>
      </c>
      <c r="V102">
        <v>76</v>
      </c>
      <c r="W102">
        <v>73</v>
      </c>
      <c r="X102">
        <v>67</v>
      </c>
      <c r="Y102">
        <v>76</v>
      </c>
      <c r="Z102">
        <v>55</v>
      </c>
      <c r="AA102">
        <v>77</v>
      </c>
      <c r="AB102">
        <v>73</v>
      </c>
      <c r="AC102">
        <v>164</v>
      </c>
      <c r="AD102">
        <v>166</v>
      </c>
      <c r="AE102">
        <v>166</v>
      </c>
      <c r="AF102">
        <v>168</v>
      </c>
      <c r="AG102">
        <v>164</v>
      </c>
      <c r="AH102">
        <v>165</v>
      </c>
      <c r="AI102">
        <v>165</v>
      </c>
      <c r="AJ102">
        <v>165</v>
      </c>
      <c r="AK102">
        <v>164</v>
      </c>
      <c r="AL102">
        <v>162</v>
      </c>
      <c r="AM102">
        <v>163</v>
      </c>
      <c r="AN102">
        <v>163</v>
      </c>
      <c r="AO102">
        <v>164</v>
      </c>
      <c r="AP102">
        <v>155</v>
      </c>
      <c r="AQ102">
        <v>168</v>
      </c>
      <c r="AR102">
        <v>161</v>
      </c>
      <c r="AS102">
        <v>155</v>
      </c>
      <c r="AT102">
        <v>163</v>
      </c>
      <c r="AU102" s="8">
        <f t="shared" si="17"/>
        <v>112.47727272727273</v>
      </c>
      <c r="AV102">
        <f t="shared" si="18"/>
        <v>84.5</v>
      </c>
      <c r="AW102" s="8">
        <f t="shared" si="19"/>
        <v>43.272252582362725</v>
      </c>
      <c r="AX102" s="6">
        <f t="shared" si="20"/>
        <v>0.38471996638188721</v>
      </c>
      <c r="AY102">
        <f t="shared" si="21"/>
        <v>55</v>
      </c>
      <c r="AZ102">
        <f t="shared" si="22"/>
        <v>168</v>
      </c>
      <c r="BA102">
        <f t="shared" si="23"/>
        <v>113</v>
      </c>
      <c r="BB102" s="7">
        <f t="shared" si="24"/>
        <v>1.0234040963737459</v>
      </c>
      <c r="BC102" s="8">
        <f t="shared" si="25"/>
        <v>0.60186091425788091</v>
      </c>
    </row>
    <row r="103" spans="1:55" x14ac:dyDescent="0.25">
      <c r="A103">
        <v>115</v>
      </c>
      <c r="B103">
        <v>56853</v>
      </c>
      <c r="C103">
        <v>314</v>
      </c>
      <c r="D103">
        <v>314</v>
      </c>
      <c r="E103">
        <v>314</v>
      </c>
      <c r="F103">
        <v>314</v>
      </c>
      <c r="G103">
        <v>314</v>
      </c>
      <c r="H103">
        <v>314</v>
      </c>
      <c r="I103">
        <v>314</v>
      </c>
      <c r="J103">
        <v>314</v>
      </c>
      <c r="K103">
        <v>314</v>
      </c>
      <c r="L103">
        <v>314</v>
      </c>
      <c r="M103">
        <v>314</v>
      </c>
      <c r="N103">
        <v>311</v>
      </c>
      <c r="O103">
        <v>302</v>
      </c>
      <c r="P103">
        <v>312</v>
      </c>
      <c r="Q103">
        <v>314</v>
      </c>
      <c r="R103">
        <v>314</v>
      </c>
      <c r="S103">
        <v>314</v>
      </c>
      <c r="T103">
        <v>62</v>
      </c>
      <c r="U103">
        <v>57</v>
      </c>
      <c r="V103">
        <v>62</v>
      </c>
      <c r="W103">
        <v>62</v>
      </c>
      <c r="X103">
        <v>62</v>
      </c>
      <c r="Y103">
        <v>62</v>
      </c>
      <c r="Z103">
        <v>62</v>
      </c>
      <c r="AA103">
        <v>62</v>
      </c>
      <c r="AB103">
        <v>62</v>
      </c>
      <c r="AC103">
        <v>62</v>
      </c>
      <c r="AD103">
        <v>62</v>
      </c>
      <c r="AE103">
        <v>62</v>
      </c>
      <c r="AF103">
        <v>62</v>
      </c>
      <c r="AG103">
        <v>62</v>
      </c>
      <c r="AH103">
        <v>62</v>
      </c>
      <c r="AI103">
        <v>62</v>
      </c>
      <c r="AJ103">
        <v>62</v>
      </c>
      <c r="AK103">
        <v>62</v>
      </c>
      <c r="AL103">
        <v>62</v>
      </c>
      <c r="AM103">
        <v>62</v>
      </c>
      <c r="AN103">
        <v>60</v>
      </c>
      <c r="AO103">
        <v>60</v>
      </c>
      <c r="AP103">
        <v>60</v>
      </c>
      <c r="AQ103">
        <v>59</v>
      </c>
      <c r="AR103">
        <v>59</v>
      </c>
      <c r="AS103">
        <v>59</v>
      </c>
      <c r="AT103">
        <v>59</v>
      </c>
      <c r="AU103" s="8">
        <f t="shared" si="17"/>
        <v>158.45454545454547</v>
      </c>
      <c r="AV103">
        <f t="shared" si="18"/>
        <v>62</v>
      </c>
      <c r="AW103" s="8">
        <f t="shared" si="19"/>
        <v>124.06645903679254</v>
      </c>
      <c r="AX103" s="6">
        <f t="shared" si="20"/>
        <v>0.78297822685296492</v>
      </c>
      <c r="AY103">
        <f t="shared" si="21"/>
        <v>57</v>
      </c>
      <c r="AZ103">
        <f t="shared" si="22"/>
        <v>314</v>
      </c>
      <c r="BA103">
        <f t="shared" si="23"/>
        <v>257</v>
      </c>
      <c r="BB103" s="7">
        <f t="shared" si="24"/>
        <v>0.9482403898445444</v>
      </c>
      <c r="BC103" s="8">
        <f t="shared" si="25"/>
        <v>0.71987690370895663</v>
      </c>
    </row>
    <row r="104" spans="1:55" x14ac:dyDescent="0.25">
      <c r="A104">
        <v>117</v>
      </c>
      <c r="B104">
        <v>57109</v>
      </c>
      <c r="C104">
        <v>44</v>
      </c>
      <c r="D104">
        <v>44</v>
      </c>
      <c r="E104">
        <v>44</v>
      </c>
      <c r="F104">
        <v>44</v>
      </c>
      <c r="G104">
        <v>44</v>
      </c>
      <c r="H104">
        <v>44</v>
      </c>
      <c r="I104">
        <v>44</v>
      </c>
      <c r="J104">
        <v>44</v>
      </c>
      <c r="K104">
        <v>44</v>
      </c>
      <c r="L104">
        <v>44</v>
      </c>
      <c r="M104">
        <v>44</v>
      </c>
      <c r="N104">
        <v>44</v>
      </c>
      <c r="O104">
        <v>44</v>
      </c>
      <c r="P104">
        <v>44</v>
      </c>
      <c r="Q104">
        <v>44</v>
      </c>
      <c r="R104">
        <v>44</v>
      </c>
      <c r="S104">
        <v>44</v>
      </c>
      <c r="T104">
        <v>44</v>
      </c>
      <c r="U104">
        <v>44</v>
      </c>
      <c r="V104">
        <v>44</v>
      </c>
      <c r="W104">
        <v>44</v>
      </c>
      <c r="X104">
        <v>44</v>
      </c>
      <c r="Y104">
        <v>44</v>
      </c>
      <c r="Z104">
        <v>44</v>
      </c>
      <c r="AA104">
        <v>44</v>
      </c>
      <c r="AB104">
        <v>44</v>
      </c>
      <c r="AC104">
        <v>44</v>
      </c>
      <c r="AD104">
        <v>44</v>
      </c>
      <c r="AE104">
        <v>44</v>
      </c>
      <c r="AF104">
        <v>44</v>
      </c>
      <c r="AG104">
        <v>44</v>
      </c>
      <c r="AH104">
        <v>44</v>
      </c>
      <c r="AI104">
        <v>44</v>
      </c>
      <c r="AJ104">
        <v>44</v>
      </c>
      <c r="AK104">
        <v>44</v>
      </c>
      <c r="AL104">
        <v>44</v>
      </c>
      <c r="AM104">
        <v>43</v>
      </c>
      <c r="AN104">
        <v>43</v>
      </c>
      <c r="AO104">
        <v>43</v>
      </c>
      <c r="AP104">
        <v>43</v>
      </c>
      <c r="AQ104">
        <v>43</v>
      </c>
      <c r="AR104">
        <v>43</v>
      </c>
      <c r="AS104">
        <v>43</v>
      </c>
      <c r="AT104">
        <v>43</v>
      </c>
      <c r="AU104" s="8">
        <f t="shared" si="17"/>
        <v>43.81818181818182</v>
      </c>
      <c r="AV104">
        <f t="shared" si="18"/>
        <v>44</v>
      </c>
      <c r="AW104" s="8">
        <f t="shared" si="19"/>
        <v>0.39015365325741302</v>
      </c>
      <c r="AX104" s="6">
        <f t="shared" si="20"/>
        <v>8.9039215473683472E-3</v>
      </c>
      <c r="AY104">
        <f t="shared" si="21"/>
        <v>43</v>
      </c>
      <c r="AZ104">
        <f t="shared" si="22"/>
        <v>44</v>
      </c>
      <c r="BA104">
        <f t="shared" si="23"/>
        <v>1</v>
      </c>
      <c r="BB104" s="7">
        <f t="shared" si="24"/>
        <v>0.99953351396539991</v>
      </c>
      <c r="BC104" s="8">
        <f t="shared" si="25"/>
        <v>0.4465116279069769</v>
      </c>
    </row>
    <row r="105" spans="1:55" x14ac:dyDescent="0.25">
      <c r="A105">
        <v>120</v>
      </c>
      <c r="B105">
        <v>57993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 s="8">
        <f t="shared" si="17"/>
        <v>1</v>
      </c>
      <c r="AV105">
        <f t="shared" si="18"/>
        <v>1</v>
      </c>
      <c r="AW105" s="8">
        <f t="shared" si="19"/>
        <v>0</v>
      </c>
      <c r="AX105" s="6">
        <f t="shared" si="20"/>
        <v>0</v>
      </c>
      <c r="AY105">
        <f t="shared" si="21"/>
        <v>1</v>
      </c>
      <c r="AZ105">
        <f t="shared" si="22"/>
        <v>1</v>
      </c>
      <c r="BA105">
        <f t="shared" si="23"/>
        <v>0</v>
      </c>
      <c r="BB105" s="7">
        <f t="shared" si="24"/>
        <v>1</v>
      </c>
      <c r="BC105" s="8">
        <f t="shared" si="25"/>
        <v>1</v>
      </c>
    </row>
    <row r="106" spans="1:55" x14ac:dyDescent="0.25">
      <c r="A106">
        <v>121</v>
      </c>
      <c r="B106">
        <v>58152</v>
      </c>
      <c r="C106">
        <v>11</v>
      </c>
      <c r="D106">
        <v>11</v>
      </c>
      <c r="E106">
        <v>11</v>
      </c>
      <c r="F106">
        <v>11</v>
      </c>
      <c r="G106">
        <v>11</v>
      </c>
      <c r="H106">
        <v>11</v>
      </c>
      <c r="I106">
        <v>11</v>
      </c>
      <c r="J106">
        <v>11</v>
      </c>
      <c r="K106">
        <v>11</v>
      </c>
      <c r="L106">
        <v>11</v>
      </c>
      <c r="M106">
        <v>11</v>
      </c>
      <c r="N106">
        <v>12</v>
      </c>
      <c r="O106">
        <v>12</v>
      </c>
      <c r="P106">
        <v>12</v>
      </c>
      <c r="Q106">
        <v>12</v>
      </c>
      <c r="R106">
        <v>12</v>
      </c>
      <c r="S106">
        <v>12</v>
      </c>
      <c r="T106">
        <v>12</v>
      </c>
      <c r="U106">
        <v>12</v>
      </c>
      <c r="V106">
        <v>12</v>
      </c>
      <c r="W106">
        <v>12</v>
      </c>
      <c r="X106">
        <v>12</v>
      </c>
      <c r="Y106">
        <v>12</v>
      </c>
      <c r="Z106">
        <v>12</v>
      </c>
      <c r="AA106">
        <v>12</v>
      </c>
      <c r="AB106">
        <v>12</v>
      </c>
      <c r="AC106">
        <v>12</v>
      </c>
      <c r="AD106">
        <v>12</v>
      </c>
      <c r="AE106">
        <v>12</v>
      </c>
      <c r="AF106">
        <v>12</v>
      </c>
      <c r="AG106">
        <v>12</v>
      </c>
      <c r="AH106">
        <v>12</v>
      </c>
      <c r="AI106">
        <v>12</v>
      </c>
      <c r="AJ106">
        <v>12</v>
      </c>
      <c r="AK106">
        <v>12</v>
      </c>
      <c r="AL106">
        <v>12</v>
      </c>
      <c r="AM106">
        <v>12</v>
      </c>
      <c r="AN106">
        <v>12</v>
      </c>
      <c r="AO106">
        <v>12</v>
      </c>
      <c r="AP106">
        <v>12</v>
      </c>
      <c r="AQ106">
        <v>12</v>
      </c>
      <c r="AR106">
        <v>12</v>
      </c>
      <c r="AS106">
        <v>12</v>
      </c>
      <c r="AT106">
        <v>12</v>
      </c>
      <c r="AU106" s="8">
        <f t="shared" si="17"/>
        <v>11.75</v>
      </c>
      <c r="AV106">
        <f t="shared" si="18"/>
        <v>12</v>
      </c>
      <c r="AW106" s="8">
        <f t="shared" si="19"/>
        <v>0.43801879539156657</v>
      </c>
      <c r="AX106" s="6">
        <f t="shared" si="20"/>
        <v>3.7278195352473752E-2</v>
      </c>
      <c r="AY106">
        <f t="shared" si="21"/>
        <v>11</v>
      </c>
      <c r="AZ106">
        <f t="shared" si="22"/>
        <v>12</v>
      </c>
      <c r="BA106">
        <f t="shared" si="23"/>
        <v>1</v>
      </c>
      <c r="BB106" s="7">
        <f t="shared" si="24"/>
        <v>1.0022283515277064</v>
      </c>
      <c r="BC106" s="8">
        <f t="shared" si="25"/>
        <v>0.56279069767441936</v>
      </c>
    </row>
    <row r="107" spans="1:55" x14ac:dyDescent="0.25">
      <c r="A107">
        <v>122</v>
      </c>
      <c r="B107">
        <v>58627</v>
      </c>
      <c r="C107">
        <v>73</v>
      </c>
      <c r="D107">
        <v>73</v>
      </c>
      <c r="E107">
        <v>73</v>
      </c>
      <c r="F107">
        <v>73</v>
      </c>
      <c r="G107">
        <v>73</v>
      </c>
      <c r="H107">
        <v>72</v>
      </c>
      <c r="I107">
        <v>73</v>
      </c>
      <c r="J107">
        <v>73</v>
      </c>
      <c r="K107">
        <v>73</v>
      </c>
      <c r="L107">
        <v>73</v>
      </c>
      <c r="M107">
        <v>73</v>
      </c>
      <c r="N107">
        <v>73</v>
      </c>
      <c r="O107">
        <v>73</v>
      </c>
      <c r="P107">
        <v>73</v>
      </c>
      <c r="Q107">
        <v>73</v>
      </c>
      <c r="R107">
        <v>73</v>
      </c>
      <c r="S107">
        <v>73</v>
      </c>
      <c r="T107">
        <v>73</v>
      </c>
      <c r="U107">
        <v>73</v>
      </c>
      <c r="V107">
        <v>73</v>
      </c>
      <c r="W107">
        <v>73</v>
      </c>
      <c r="X107">
        <v>73</v>
      </c>
      <c r="Y107">
        <v>73</v>
      </c>
      <c r="Z107">
        <v>73</v>
      </c>
      <c r="AA107">
        <v>73</v>
      </c>
      <c r="AB107">
        <v>73</v>
      </c>
      <c r="AC107">
        <v>73</v>
      </c>
      <c r="AD107">
        <v>73</v>
      </c>
      <c r="AE107">
        <v>73</v>
      </c>
      <c r="AF107">
        <v>73</v>
      </c>
      <c r="AG107">
        <v>73</v>
      </c>
      <c r="AH107">
        <v>73</v>
      </c>
      <c r="AI107">
        <v>73</v>
      </c>
      <c r="AJ107">
        <v>73</v>
      </c>
      <c r="AK107">
        <v>73</v>
      </c>
      <c r="AL107">
        <v>73</v>
      </c>
      <c r="AM107">
        <v>73</v>
      </c>
      <c r="AN107">
        <v>73</v>
      </c>
      <c r="AO107">
        <v>73</v>
      </c>
      <c r="AP107">
        <v>73</v>
      </c>
      <c r="AQ107">
        <v>73</v>
      </c>
      <c r="AR107">
        <v>73</v>
      </c>
      <c r="AS107">
        <v>82</v>
      </c>
      <c r="AT107">
        <v>83</v>
      </c>
      <c r="AU107" s="8">
        <f t="shared" si="17"/>
        <v>73.409090909090907</v>
      </c>
      <c r="AV107">
        <f t="shared" si="18"/>
        <v>73</v>
      </c>
      <c r="AW107" s="8">
        <f t="shared" si="19"/>
        <v>2.0152694068637609</v>
      </c>
      <c r="AX107" s="6">
        <f t="shared" si="20"/>
        <v>2.745258634737012E-2</v>
      </c>
      <c r="AY107">
        <f t="shared" si="21"/>
        <v>72</v>
      </c>
      <c r="AZ107">
        <f t="shared" si="22"/>
        <v>83</v>
      </c>
      <c r="BA107">
        <f t="shared" si="23"/>
        <v>11</v>
      </c>
      <c r="BB107" s="7">
        <f t="shared" si="24"/>
        <v>1.000757314232031</v>
      </c>
      <c r="BC107" s="8">
        <f t="shared" si="25"/>
        <v>0.14032008991704498</v>
      </c>
    </row>
    <row r="108" spans="1:55" x14ac:dyDescent="0.25">
      <c r="A108">
        <v>123</v>
      </c>
      <c r="B108">
        <v>58753</v>
      </c>
      <c r="C108">
        <v>81</v>
      </c>
      <c r="D108">
        <v>81</v>
      </c>
      <c r="E108">
        <v>80</v>
      </c>
      <c r="F108">
        <v>75</v>
      </c>
      <c r="G108">
        <v>79</v>
      </c>
      <c r="H108">
        <v>79</v>
      </c>
      <c r="I108">
        <v>81</v>
      </c>
      <c r="J108">
        <v>79</v>
      </c>
      <c r="K108">
        <v>81</v>
      </c>
      <c r="L108">
        <v>79</v>
      </c>
      <c r="M108">
        <v>82</v>
      </c>
      <c r="N108">
        <v>80</v>
      </c>
      <c r="O108">
        <v>80</v>
      </c>
      <c r="P108">
        <v>80</v>
      </c>
      <c r="Q108">
        <v>81</v>
      </c>
      <c r="R108">
        <v>81</v>
      </c>
      <c r="S108">
        <v>81</v>
      </c>
      <c r="T108">
        <v>81</v>
      </c>
      <c r="U108">
        <v>77</v>
      </c>
      <c r="V108">
        <v>78</v>
      </c>
      <c r="W108">
        <v>79</v>
      </c>
      <c r="X108">
        <v>78</v>
      </c>
      <c r="Y108">
        <v>79</v>
      </c>
      <c r="Z108">
        <v>79</v>
      </c>
      <c r="AA108">
        <v>101</v>
      </c>
      <c r="AB108">
        <v>107</v>
      </c>
      <c r="AC108">
        <v>106</v>
      </c>
      <c r="AD108">
        <v>101</v>
      </c>
      <c r="AE108">
        <v>79</v>
      </c>
      <c r="AF108">
        <v>79</v>
      </c>
      <c r="AG108">
        <v>74</v>
      </c>
      <c r="AH108">
        <v>73</v>
      </c>
      <c r="AI108">
        <v>74</v>
      </c>
      <c r="AJ108">
        <v>72</v>
      </c>
      <c r="AK108">
        <v>101</v>
      </c>
      <c r="AL108">
        <v>101</v>
      </c>
      <c r="AM108">
        <v>102</v>
      </c>
      <c r="AN108">
        <v>102</v>
      </c>
      <c r="AO108">
        <v>102</v>
      </c>
      <c r="AP108">
        <v>101</v>
      </c>
      <c r="AQ108">
        <v>104</v>
      </c>
      <c r="AR108">
        <v>109</v>
      </c>
      <c r="AS108">
        <v>109</v>
      </c>
      <c r="AT108">
        <v>80</v>
      </c>
      <c r="AU108" s="8">
        <f t="shared" si="17"/>
        <v>86.090909090909093</v>
      </c>
      <c r="AV108">
        <f t="shared" si="18"/>
        <v>80.5</v>
      </c>
      <c r="AW108" s="8">
        <f t="shared" si="19"/>
        <v>11.748959739836003</v>
      </c>
      <c r="AX108" s="6">
        <f t="shared" si="20"/>
        <v>0.13647154924835905</v>
      </c>
      <c r="AY108">
        <f t="shared" si="21"/>
        <v>72</v>
      </c>
      <c r="AZ108">
        <f t="shared" si="22"/>
        <v>109</v>
      </c>
      <c r="BA108">
        <f t="shared" si="23"/>
        <v>37</v>
      </c>
      <c r="BB108" s="7">
        <f t="shared" si="24"/>
        <v>1.0056216311187685</v>
      </c>
      <c r="BC108" s="8">
        <f t="shared" si="25"/>
        <v>0.30559269970534658</v>
      </c>
    </row>
    <row r="109" spans="1:55" x14ac:dyDescent="0.25">
      <c r="A109">
        <v>124</v>
      </c>
      <c r="B109">
        <v>59435</v>
      </c>
      <c r="C109">
        <v>13</v>
      </c>
      <c r="D109">
        <v>13</v>
      </c>
      <c r="E109">
        <v>13</v>
      </c>
      <c r="F109">
        <v>17</v>
      </c>
      <c r="G109">
        <v>13</v>
      </c>
      <c r="H109">
        <v>13</v>
      </c>
      <c r="I109">
        <v>13</v>
      </c>
      <c r="J109">
        <v>13</v>
      </c>
      <c r="K109">
        <v>13</v>
      </c>
      <c r="L109">
        <v>13</v>
      </c>
      <c r="M109">
        <v>13</v>
      </c>
      <c r="N109">
        <v>13</v>
      </c>
      <c r="O109">
        <v>13</v>
      </c>
      <c r="P109">
        <v>13</v>
      </c>
      <c r="Q109">
        <v>13</v>
      </c>
      <c r="R109">
        <v>13</v>
      </c>
      <c r="S109">
        <v>13</v>
      </c>
      <c r="T109">
        <v>13</v>
      </c>
      <c r="U109">
        <v>13</v>
      </c>
      <c r="V109">
        <v>13</v>
      </c>
      <c r="W109">
        <v>13</v>
      </c>
      <c r="X109">
        <v>13</v>
      </c>
      <c r="Y109">
        <v>13</v>
      </c>
      <c r="Z109">
        <v>13</v>
      </c>
      <c r="AA109">
        <v>17</v>
      </c>
      <c r="AB109">
        <v>13</v>
      </c>
      <c r="AC109">
        <v>13</v>
      </c>
      <c r="AD109">
        <v>17</v>
      </c>
      <c r="AE109">
        <v>13</v>
      </c>
      <c r="AF109">
        <v>13</v>
      </c>
      <c r="AG109">
        <v>17</v>
      </c>
      <c r="AH109">
        <v>17</v>
      </c>
      <c r="AI109">
        <v>17</v>
      </c>
      <c r="AJ109">
        <v>17</v>
      </c>
      <c r="AK109">
        <v>17</v>
      </c>
      <c r="AL109">
        <v>17</v>
      </c>
      <c r="AM109">
        <v>17</v>
      </c>
      <c r="AN109">
        <v>17</v>
      </c>
      <c r="AO109">
        <v>17</v>
      </c>
      <c r="AP109">
        <v>17</v>
      </c>
      <c r="AQ109">
        <v>17</v>
      </c>
      <c r="AR109">
        <v>13</v>
      </c>
      <c r="AS109">
        <v>13</v>
      </c>
      <c r="AT109">
        <v>15</v>
      </c>
      <c r="AU109" s="8">
        <f t="shared" si="17"/>
        <v>14.318181818181818</v>
      </c>
      <c r="AV109">
        <f t="shared" si="18"/>
        <v>13</v>
      </c>
      <c r="AW109" s="8">
        <f t="shared" si="19"/>
        <v>1.8773153428249363</v>
      </c>
      <c r="AX109" s="6">
        <f t="shared" si="20"/>
        <v>0.13111408743539238</v>
      </c>
      <c r="AY109">
        <f t="shared" si="21"/>
        <v>13</v>
      </c>
      <c r="AZ109">
        <f t="shared" si="22"/>
        <v>17</v>
      </c>
      <c r="BA109">
        <f t="shared" si="23"/>
        <v>4</v>
      </c>
      <c r="BB109" s="7">
        <f t="shared" si="24"/>
        <v>1.0056674581505005</v>
      </c>
      <c r="BC109" s="8">
        <f t="shared" si="25"/>
        <v>0.33201178085883548</v>
      </c>
    </row>
    <row r="110" spans="1:55" x14ac:dyDescent="0.25">
      <c r="A110">
        <v>125</v>
      </c>
      <c r="B110">
        <v>59771</v>
      </c>
      <c r="C110">
        <v>128</v>
      </c>
      <c r="D110">
        <v>128</v>
      </c>
      <c r="E110">
        <v>128</v>
      </c>
      <c r="F110">
        <v>131</v>
      </c>
      <c r="G110">
        <v>127</v>
      </c>
      <c r="H110">
        <v>128</v>
      </c>
      <c r="I110">
        <v>133</v>
      </c>
      <c r="J110">
        <v>130</v>
      </c>
      <c r="K110">
        <v>133</v>
      </c>
      <c r="L110">
        <v>132</v>
      </c>
      <c r="M110">
        <v>128</v>
      </c>
      <c r="N110">
        <v>129</v>
      </c>
      <c r="O110">
        <v>130</v>
      </c>
      <c r="P110">
        <v>128</v>
      </c>
      <c r="Q110">
        <v>128</v>
      </c>
      <c r="R110">
        <v>126</v>
      </c>
      <c r="S110">
        <v>129</v>
      </c>
      <c r="T110">
        <v>133</v>
      </c>
      <c r="U110">
        <v>126</v>
      </c>
      <c r="V110">
        <v>126</v>
      </c>
      <c r="W110">
        <v>126</v>
      </c>
      <c r="X110">
        <v>127</v>
      </c>
      <c r="Y110">
        <v>126</v>
      </c>
      <c r="Z110">
        <v>126</v>
      </c>
      <c r="AA110">
        <v>126</v>
      </c>
      <c r="AB110">
        <v>125</v>
      </c>
      <c r="AC110">
        <v>125</v>
      </c>
      <c r="AD110">
        <v>128</v>
      </c>
      <c r="AE110">
        <v>132</v>
      </c>
      <c r="AF110">
        <v>138</v>
      </c>
      <c r="AG110">
        <v>137</v>
      </c>
      <c r="AH110">
        <v>125</v>
      </c>
      <c r="AI110">
        <v>125</v>
      </c>
      <c r="AJ110">
        <v>124</v>
      </c>
      <c r="AK110">
        <v>127</v>
      </c>
      <c r="AL110">
        <v>127</v>
      </c>
      <c r="AM110">
        <v>102</v>
      </c>
      <c r="AN110">
        <v>102</v>
      </c>
      <c r="AO110">
        <v>123</v>
      </c>
      <c r="AP110">
        <v>121</v>
      </c>
      <c r="AQ110">
        <v>122</v>
      </c>
      <c r="AR110">
        <v>125</v>
      </c>
      <c r="AS110">
        <v>124</v>
      </c>
      <c r="AT110">
        <v>129</v>
      </c>
      <c r="AU110" s="8">
        <f t="shared" si="17"/>
        <v>126.65909090909091</v>
      </c>
      <c r="AV110">
        <f t="shared" si="18"/>
        <v>127</v>
      </c>
      <c r="AW110" s="8">
        <f t="shared" si="19"/>
        <v>6.469762160245768</v>
      </c>
      <c r="AX110" s="6">
        <f t="shared" si="20"/>
        <v>5.1080124717533426E-2</v>
      </c>
      <c r="AY110">
        <f t="shared" si="21"/>
        <v>102</v>
      </c>
      <c r="AZ110">
        <f t="shared" si="22"/>
        <v>138</v>
      </c>
      <c r="BA110">
        <f t="shared" si="23"/>
        <v>36</v>
      </c>
      <c r="BB110" s="7">
        <f t="shared" si="24"/>
        <v>0.99824233284531028</v>
      </c>
      <c r="BC110" s="8">
        <f t="shared" si="25"/>
        <v>0.17088774191678172</v>
      </c>
    </row>
    <row r="111" spans="1:55" x14ac:dyDescent="0.25">
      <c r="A111">
        <v>129</v>
      </c>
      <c r="B111">
        <v>60097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  <c r="AJ111">
        <v>2</v>
      </c>
      <c r="AK111">
        <v>2</v>
      </c>
      <c r="AL111">
        <v>2</v>
      </c>
      <c r="AM111">
        <v>2</v>
      </c>
      <c r="AN111">
        <v>2</v>
      </c>
      <c r="AO111">
        <v>2</v>
      </c>
      <c r="AP111">
        <v>2</v>
      </c>
      <c r="AQ111">
        <v>2</v>
      </c>
      <c r="AR111">
        <v>2</v>
      </c>
      <c r="AS111">
        <v>2</v>
      </c>
      <c r="AT111">
        <v>2</v>
      </c>
      <c r="AU111" s="8">
        <f t="shared" si="17"/>
        <v>2</v>
      </c>
      <c r="AV111">
        <f t="shared" si="18"/>
        <v>2</v>
      </c>
      <c r="AW111" s="8">
        <f t="shared" si="19"/>
        <v>0</v>
      </c>
      <c r="AX111" s="6">
        <f t="shared" si="20"/>
        <v>0</v>
      </c>
      <c r="AY111">
        <f t="shared" si="21"/>
        <v>2</v>
      </c>
      <c r="AZ111">
        <f t="shared" si="22"/>
        <v>2</v>
      </c>
      <c r="BA111">
        <f t="shared" si="23"/>
        <v>0</v>
      </c>
      <c r="BB111" s="7">
        <f t="shared" si="24"/>
        <v>1</v>
      </c>
      <c r="BC111" s="8">
        <f t="shared" si="25"/>
        <v>1</v>
      </c>
    </row>
    <row r="112" spans="1:55" x14ac:dyDescent="0.25">
      <c r="A112">
        <v>130</v>
      </c>
      <c r="B112">
        <v>60109</v>
      </c>
      <c r="C112">
        <v>139</v>
      </c>
      <c r="D112">
        <v>132</v>
      </c>
      <c r="E112">
        <v>129</v>
      </c>
      <c r="F112">
        <v>134</v>
      </c>
      <c r="G112">
        <v>129</v>
      </c>
      <c r="H112">
        <v>131</v>
      </c>
      <c r="I112">
        <v>129</v>
      </c>
      <c r="J112">
        <v>125</v>
      </c>
      <c r="K112">
        <v>122</v>
      </c>
      <c r="L112">
        <v>129</v>
      </c>
      <c r="M112">
        <v>128</v>
      </c>
      <c r="N112">
        <v>129</v>
      </c>
      <c r="O112">
        <v>131</v>
      </c>
      <c r="P112">
        <v>129</v>
      </c>
      <c r="Q112">
        <v>124</v>
      </c>
      <c r="R112">
        <v>128</v>
      </c>
      <c r="S112">
        <v>125</v>
      </c>
      <c r="T112">
        <v>127</v>
      </c>
      <c r="U112">
        <v>126</v>
      </c>
      <c r="V112">
        <v>127</v>
      </c>
      <c r="W112">
        <v>124</v>
      </c>
      <c r="X112">
        <v>124</v>
      </c>
      <c r="Y112">
        <v>123</v>
      </c>
      <c r="Z112">
        <v>124</v>
      </c>
      <c r="AA112">
        <v>130</v>
      </c>
      <c r="AB112">
        <v>126</v>
      </c>
      <c r="AC112">
        <v>128</v>
      </c>
      <c r="AD112">
        <v>130</v>
      </c>
      <c r="AE112">
        <v>125</v>
      </c>
      <c r="AF112">
        <v>123</v>
      </c>
      <c r="AG112">
        <v>122</v>
      </c>
      <c r="AH112">
        <v>128</v>
      </c>
      <c r="AI112">
        <v>130</v>
      </c>
      <c r="AJ112">
        <v>125</v>
      </c>
      <c r="AK112">
        <v>123</v>
      </c>
      <c r="AL112">
        <v>129</v>
      </c>
      <c r="AM112">
        <v>126</v>
      </c>
      <c r="AN112">
        <v>138</v>
      </c>
      <c r="AO112">
        <v>134</v>
      </c>
      <c r="AP112">
        <v>137</v>
      </c>
      <c r="AQ112">
        <v>133</v>
      </c>
      <c r="AR112">
        <v>132</v>
      </c>
      <c r="AS112">
        <v>2</v>
      </c>
      <c r="AT112">
        <v>2</v>
      </c>
      <c r="AU112" s="8">
        <f t="shared" si="17"/>
        <v>122.52272727272727</v>
      </c>
      <c r="AV112">
        <f t="shared" si="18"/>
        <v>128</v>
      </c>
      <c r="AW112" s="8">
        <f t="shared" si="19"/>
        <v>26.919767645048971</v>
      </c>
      <c r="AX112" s="6">
        <f t="shared" si="20"/>
        <v>0.21971244228939987</v>
      </c>
      <c r="AY112">
        <f t="shared" si="21"/>
        <v>2</v>
      </c>
      <c r="AZ112">
        <f t="shared" si="22"/>
        <v>139</v>
      </c>
      <c r="BA112">
        <f t="shared" si="23"/>
        <v>137</v>
      </c>
      <c r="BB112" s="7">
        <f t="shared" si="24"/>
        <v>0.97566160951780312</v>
      </c>
      <c r="BC112" s="8">
        <f t="shared" si="25"/>
        <v>0.13018110848875464</v>
      </c>
    </row>
    <row r="113" spans="1:55" x14ac:dyDescent="0.25">
      <c r="A113">
        <v>132</v>
      </c>
      <c r="B113">
        <v>60231</v>
      </c>
      <c r="C113">
        <v>43</v>
      </c>
      <c r="D113">
        <v>43</v>
      </c>
      <c r="E113">
        <v>43</v>
      </c>
      <c r="F113">
        <v>43</v>
      </c>
      <c r="G113">
        <v>43</v>
      </c>
      <c r="H113">
        <v>41</v>
      </c>
      <c r="I113">
        <v>43</v>
      </c>
      <c r="J113">
        <v>43</v>
      </c>
      <c r="K113">
        <v>43</v>
      </c>
      <c r="L113">
        <v>42</v>
      </c>
      <c r="M113">
        <v>43</v>
      </c>
      <c r="N113">
        <v>44</v>
      </c>
      <c r="O113">
        <v>43</v>
      </c>
      <c r="P113">
        <v>46</v>
      </c>
      <c r="Q113">
        <v>42</v>
      </c>
      <c r="R113">
        <v>33</v>
      </c>
      <c r="S113">
        <v>33</v>
      </c>
      <c r="T113">
        <v>33</v>
      </c>
      <c r="U113">
        <v>32</v>
      </c>
      <c r="V113">
        <v>31</v>
      </c>
      <c r="W113">
        <v>37</v>
      </c>
      <c r="X113">
        <v>32</v>
      </c>
      <c r="Y113">
        <v>45</v>
      </c>
      <c r="Z113">
        <v>45</v>
      </c>
      <c r="AA113">
        <v>32</v>
      </c>
      <c r="AB113">
        <v>33</v>
      </c>
      <c r="AC113">
        <v>33</v>
      </c>
      <c r="AD113">
        <v>33</v>
      </c>
      <c r="AE113">
        <v>33</v>
      </c>
      <c r="AF113">
        <v>33</v>
      </c>
      <c r="AG113">
        <v>32</v>
      </c>
      <c r="AH113">
        <v>31</v>
      </c>
      <c r="AI113">
        <v>32</v>
      </c>
      <c r="AJ113">
        <v>31</v>
      </c>
      <c r="AK113">
        <v>33</v>
      </c>
      <c r="AL113">
        <v>29</v>
      </c>
      <c r="AM113">
        <v>29</v>
      </c>
      <c r="AN113">
        <v>29</v>
      </c>
      <c r="AO113">
        <v>29</v>
      </c>
      <c r="AP113">
        <v>29</v>
      </c>
      <c r="AQ113">
        <v>27</v>
      </c>
      <c r="AR113">
        <v>28</v>
      </c>
      <c r="AS113">
        <v>29</v>
      </c>
      <c r="AT113">
        <v>29</v>
      </c>
      <c r="AU113" s="8">
        <f t="shared" si="17"/>
        <v>35.909090909090907</v>
      </c>
      <c r="AV113">
        <f t="shared" si="18"/>
        <v>33</v>
      </c>
      <c r="AW113" s="8">
        <f t="shared" si="19"/>
        <v>6.1712694477063978</v>
      </c>
      <c r="AX113" s="6">
        <f t="shared" si="20"/>
        <v>0.17185813651840603</v>
      </c>
      <c r="AY113">
        <f t="shared" si="21"/>
        <v>27</v>
      </c>
      <c r="AZ113">
        <f t="shared" si="22"/>
        <v>46</v>
      </c>
      <c r="BA113">
        <f t="shared" si="23"/>
        <v>19</v>
      </c>
      <c r="BB113" s="7">
        <f t="shared" si="24"/>
        <v>0.98868572599459814</v>
      </c>
      <c r="BC113" s="8">
        <f t="shared" si="25"/>
        <v>0.73714363289527818</v>
      </c>
    </row>
    <row r="114" spans="1:55" x14ac:dyDescent="0.25">
      <c r="A114">
        <v>133</v>
      </c>
      <c r="B114">
        <v>60278</v>
      </c>
      <c r="C114">
        <v>81</v>
      </c>
      <c r="D114">
        <v>81</v>
      </c>
      <c r="E114">
        <v>79</v>
      </c>
      <c r="F114">
        <v>80</v>
      </c>
      <c r="G114">
        <v>80</v>
      </c>
      <c r="H114">
        <v>80</v>
      </c>
      <c r="I114">
        <v>80</v>
      </c>
      <c r="J114">
        <v>80</v>
      </c>
      <c r="K114">
        <v>71</v>
      </c>
      <c r="L114">
        <v>71</v>
      </c>
      <c r="M114">
        <v>71</v>
      </c>
      <c r="N114">
        <v>71</v>
      </c>
      <c r="O114">
        <v>71</v>
      </c>
      <c r="P114">
        <v>71</v>
      </c>
      <c r="Q114">
        <v>71</v>
      </c>
      <c r="R114">
        <v>71</v>
      </c>
      <c r="S114">
        <v>71</v>
      </c>
      <c r="T114">
        <v>71</v>
      </c>
      <c r="U114">
        <v>71</v>
      </c>
      <c r="V114">
        <v>71</v>
      </c>
      <c r="W114">
        <v>71</v>
      </c>
      <c r="X114">
        <v>71</v>
      </c>
      <c r="Y114">
        <v>72</v>
      </c>
      <c r="Z114">
        <v>72</v>
      </c>
      <c r="AA114">
        <v>23</v>
      </c>
      <c r="AB114">
        <v>23</v>
      </c>
      <c r="AC114">
        <v>23</v>
      </c>
      <c r="AD114">
        <v>23</v>
      </c>
      <c r="AE114">
        <v>23</v>
      </c>
      <c r="AF114">
        <v>23</v>
      </c>
      <c r="AG114">
        <v>23</v>
      </c>
      <c r="AH114">
        <v>23</v>
      </c>
      <c r="AI114">
        <v>23</v>
      </c>
      <c r="AJ114">
        <v>23</v>
      </c>
      <c r="AK114">
        <v>23</v>
      </c>
      <c r="AL114">
        <v>23</v>
      </c>
      <c r="AM114">
        <v>23</v>
      </c>
      <c r="AN114">
        <v>22</v>
      </c>
      <c r="AO114">
        <v>26</v>
      </c>
      <c r="AP114">
        <v>25</v>
      </c>
      <c r="AQ114">
        <v>25</v>
      </c>
      <c r="AR114">
        <v>24</v>
      </c>
      <c r="AS114">
        <v>24</v>
      </c>
      <c r="AT114">
        <v>25</v>
      </c>
      <c r="AU114" s="8">
        <f t="shared" si="17"/>
        <v>51.113636363636367</v>
      </c>
      <c r="AV114">
        <f t="shared" si="18"/>
        <v>71</v>
      </c>
      <c r="AW114" s="8">
        <f t="shared" si="19"/>
        <v>25.706044813578707</v>
      </c>
      <c r="AX114" s="6">
        <f t="shared" si="20"/>
        <v>0.50291950724653756</v>
      </c>
      <c r="AY114">
        <f t="shared" si="21"/>
        <v>22</v>
      </c>
      <c r="AZ114">
        <f t="shared" si="22"/>
        <v>81</v>
      </c>
      <c r="BA114">
        <f t="shared" si="23"/>
        <v>59</v>
      </c>
      <c r="BB114" s="7">
        <f t="shared" si="24"/>
        <v>0.96128679285309793</v>
      </c>
      <c r="BC114" s="8">
        <f t="shared" si="25"/>
        <v>0.76351176584869462</v>
      </c>
    </row>
    <row r="115" spans="1:55" x14ac:dyDescent="0.25">
      <c r="A115">
        <v>134</v>
      </c>
      <c r="B115">
        <v>60544</v>
      </c>
      <c r="C115">
        <v>16</v>
      </c>
      <c r="D115">
        <v>16</v>
      </c>
      <c r="E115">
        <v>24</v>
      </c>
      <c r="F115">
        <v>15</v>
      </c>
      <c r="G115">
        <v>16</v>
      </c>
      <c r="H115">
        <v>24</v>
      </c>
      <c r="I115">
        <v>16</v>
      </c>
      <c r="J115">
        <v>24</v>
      </c>
      <c r="K115">
        <v>24</v>
      </c>
      <c r="L115">
        <v>24</v>
      </c>
      <c r="M115">
        <v>16</v>
      </c>
      <c r="N115">
        <v>24</v>
      </c>
      <c r="O115">
        <v>24</v>
      </c>
      <c r="P115">
        <v>16</v>
      </c>
      <c r="Q115">
        <v>16</v>
      </c>
      <c r="R115">
        <v>24</v>
      </c>
      <c r="S115">
        <v>16</v>
      </c>
      <c r="T115">
        <v>16</v>
      </c>
      <c r="U115">
        <v>24</v>
      </c>
      <c r="V115">
        <v>24</v>
      </c>
      <c r="W115">
        <v>24</v>
      </c>
      <c r="X115">
        <v>24</v>
      </c>
      <c r="Y115">
        <v>16</v>
      </c>
      <c r="Z115">
        <v>24</v>
      </c>
      <c r="AA115">
        <v>16</v>
      </c>
      <c r="AB115">
        <v>16</v>
      </c>
      <c r="AC115">
        <v>24</v>
      </c>
      <c r="AD115">
        <v>24</v>
      </c>
      <c r="AE115">
        <v>23</v>
      </c>
      <c r="AF115">
        <v>24</v>
      </c>
      <c r="AG115">
        <v>16</v>
      </c>
      <c r="AH115">
        <v>22</v>
      </c>
      <c r="AI115">
        <v>22</v>
      </c>
      <c r="AJ115">
        <v>14</v>
      </c>
      <c r="AK115">
        <v>22</v>
      </c>
      <c r="AL115">
        <v>14</v>
      </c>
      <c r="AM115">
        <v>14</v>
      </c>
      <c r="AN115">
        <v>22</v>
      </c>
      <c r="AO115">
        <v>22</v>
      </c>
      <c r="AP115">
        <v>22</v>
      </c>
      <c r="AQ115">
        <v>14</v>
      </c>
      <c r="AR115">
        <v>22</v>
      </c>
      <c r="AS115">
        <v>14</v>
      </c>
      <c r="AT115">
        <v>22</v>
      </c>
      <c r="AU115" s="8">
        <f t="shared" si="17"/>
        <v>19.90909090909091</v>
      </c>
      <c r="AV115">
        <f t="shared" si="18"/>
        <v>22</v>
      </c>
      <c r="AW115" s="8">
        <f t="shared" si="19"/>
        <v>4.0624095371290796</v>
      </c>
      <c r="AX115" s="6">
        <f t="shared" si="20"/>
        <v>0.20404796761835559</v>
      </c>
      <c r="AY115">
        <f t="shared" si="21"/>
        <v>14</v>
      </c>
      <c r="AZ115">
        <f t="shared" si="22"/>
        <v>24</v>
      </c>
      <c r="BA115">
        <f t="shared" si="23"/>
        <v>10</v>
      </c>
      <c r="BB115" s="7">
        <f t="shared" si="24"/>
        <v>0.9992867453976696</v>
      </c>
      <c r="BC115" s="8">
        <f t="shared" si="25"/>
        <v>1.8428443387809247E-3</v>
      </c>
    </row>
    <row r="116" spans="1:55" x14ac:dyDescent="0.25">
      <c r="A116">
        <v>136</v>
      </c>
      <c r="B116">
        <v>61201</v>
      </c>
      <c r="C116">
        <v>139</v>
      </c>
      <c r="D116">
        <v>145</v>
      </c>
      <c r="E116">
        <v>146</v>
      </c>
      <c r="F116">
        <v>140</v>
      </c>
      <c r="G116">
        <v>141</v>
      </c>
      <c r="H116">
        <v>138</v>
      </c>
      <c r="I116">
        <v>137</v>
      </c>
      <c r="J116">
        <v>137</v>
      </c>
      <c r="K116">
        <v>135</v>
      </c>
      <c r="L116">
        <v>141</v>
      </c>
      <c r="M116">
        <v>142</v>
      </c>
      <c r="N116">
        <v>146</v>
      </c>
      <c r="O116">
        <v>141</v>
      </c>
      <c r="P116">
        <v>134</v>
      </c>
      <c r="Q116">
        <v>136</v>
      </c>
      <c r="R116">
        <v>144</v>
      </c>
      <c r="S116">
        <v>139</v>
      </c>
      <c r="T116">
        <v>142</v>
      </c>
      <c r="U116">
        <v>133</v>
      </c>
      <c r="V116">
        <v>131</v>
      </c>
      <c r="W116">
        <v>143</v>
      </c>
      <c r="X116">
        <v>142</v>
      </c>
      <c r="Y116">
        <v>142</v>
      </c>
      <c r="Z116">
        <v>135</v>
      </c>
      <c r="AA116">
        <v>143</v>
      </c>
      <c r="AB116">
        <v>133</v>
      </c>
      <c r="AC116">
        <v>128</v>
      </c>
      <c r="AD116">
        <v>133</v>
      </c>
      <c r="AE116">
        <v>128</v>
      </c>
      <c r="AF116">
        <v>136</v>
      </c>
      <c r="AG116">
        <v>137</v>
      </c>
      <c r="AH116">
        <v>143</v>
      </c>
      <c r="AI116">
        <v>142</v>
      </c>
      <c r="AJ116">
        <v>135</v>
      </c>
      <c r="AK116">
        <v>133</v>
      </c>
      <c r="AL116">
        <v>134</v>
      </c>
      <c r="AM116">
        <v>135</v>
      </c>
      <c r="AN116">
        <v>134</v>
      </c>
      <c r="AO116">
        <v>135</v>
      </c>
      <c r="AP116">
        <v>128</v>
      </c>
      <c r="AQ116">
        <v>134</v>
      </c>
      <c r="AR116">
        <v>137</v>
      </c>
      <c r="AS116">
        <v>143</v>
      </c>
      <c r="AT116">
        <v>139</v>
      </c>
      <c r="AU116" s="8">
        <f t="shared" si="17"/>
        <v>137.70454545454547</v>
      </c>
      <c r="AV116">
        <f t="shared" si="18"/>
        <v>137</v>
      </c>
      <c r="AW116" s="8">
        <f t="shared" si="19"/>
        <v>4.8059050182455199</v>
      </c>
      <c r="AX116" s="6">
        <f t="shared" si="20"/>
        <v>3.4900118963987925E-2</v>
      </c>
      <c r="AY116">
        <f t="shared" si="21"/>
        <v>128</v>
      </c>
      <c r="AZ116">
        <f t="shared" si="22"/>
        <v>146</v>
      </c>
      <c r="BA116">
        <f t="shared" si="23"/>
        <v>18</v>
      </c>
      <c r="BB116" s="7">
        <f t="shared" si="24"/>
        <v>0.99891929327649265</v>
      </c>
      <c r="BC116" s="8">
        <f t="shared" si="25"/>
        <v>0.15702849080453063</v>
      </c>
    </row>
    <row r="117" spans="1:55" x14ac:dyDescent="0.25">
      <c r="A117">
        <v>137</v>
      </c>
      <c r="B117">
        <v>61308</v>
      </c>
      <c r="C117">
        <v>34</v>
      </c>
      <c r="D117">
        <v>34</v>
      </c>
      <c r="E117">
        <v>34</v>
      </c>
      <c r="F117">
        <v>34</v>
      </c>
      <c r="G117">
        <v>34</v>
      </c>
      <c r="H117">
        <v>34</v>
      </c>
      <c r="I117">
        <v>34</v>
      </c>
      <c r="J117">
        <v>34</v>
      </c>
      <c r="K117">
        <v>34</v>
      </c>
      <c r="L117">
        <v>34</v>
      </c>
      <c r="M117">
        <v>34</v>
      </c>
      <c r="N117">
        <v>34</v>
      </c>
      <c r="O117">
        <v>34</v>
      </c>
      <c r="P117">
        <v>34</v>
      </c>
      <c r="Q117">
        <v>34</v>
      </c>
      <c r="R117">
        <v>34</v>
      </c>
      <c r="S117">
        <v>34</v>
      </c>
      <c r="T117">
        <v>34</v>
      </c>
      <c r="U117">
        <v>34</v>
      </c>
      <c r="V117">
        <v>34</v>
      </c>
      <c r="W117">
        <v>34</v>
      </c>
      <c r="X117">
        <v>34</v>
      </c>
      <c r="Y117">
        <v>34</v>
      </c>
      <c r="Z117">
        <v>34</v>
      </c>
      <c r="AA117">
        <v>34</v>
      </c>
      <c r="AB117">
        <v>64</v>
      </c>
      <c r="AC117">
        <v>68</v>
      </c>
      <c r="AD117">
        <v>90</v>
      </c>
      <c r="AE117">
        <v>90</v>
      </c>
      <c r="AF117">
        <v>89</v>
      </c>
      <c r="AG117">
        <v>89</v>
      </c>
      <c r="AH117">
        <v>90</v>
      </c>
      <c r="AI117">
        <v>90</v>
      </c>
      <c r="AJ117">
        <v>90</v>
      </c>
      <c r="AK117">
        <v>90</v>
      </c>
      <c r="AL117">
        <v>90</v>
      </c>
      <c r="AM117">
        <v>90</v>
      </c>
      <c r="AN117">
        <v>91</v>
      </c>
      <c r="AO117">
        <v>91</v>
      </c>
      <c r="AP117">
        <v>91</v>
      </c>
      <c r="AQ117">
        <v>90</v>
      </c>
      <c r="AR117">
        <v>90</v>
      </c>
      <c r="AS117">
        <v>90</v>
      </c>
      <c r="AT117">
        <v>90</v>
      </c>
      <c r="AU117" s="8">
        <f t="shared" si="17"/>
        <v>57.113636363636367</v>
      </c>
      <c r="AV117">
        <f t="shared" si="18"/>
        <v>34</v>
      </c>
      <c r="AW117" s="8">
        <f t="shared" si="19"/>
        <v>27.270578668006834</v>
      </c>
      <c r="AX117" s="6">
        <f t="shared" si="20"/>
        <v>0.47747929223728636</v>
      </c>
      <c r="AY117">
        <f t="shared" si="21"/>
        <v>34</v>
      </c>
      <c r="AZ117">
        <f t="shared" si="22"/>
        <v>91</v>
      </c>
      <c r="BA117">
        <f t="shared" si="23"/>
        <v>57</v>
      </c>
      <c r="BB117" s="7">
        <f t="shared" si="24"/>
        <v>1.0328184656955262</v>
      </c>
      <c r="BC117" s="8">
        <f t="shared" si="25"/>
        <v>0.75945328321020245</v>
      </c>
    </row>
    <row r="118" spans="1:55" x14ac:dyDescent="0.25">
      <c r="A118">
        <v>138</v>
      </c>
      <c r="B118">
        <v>61663</v>
      </c>
      <c r="C118">
        <v>10</v>
      </c>
      <c r="D118">
        <v>10</v>
      </c>
      <c r="E118">
        <v>10</v>
      </c>
      <c r="F118">
        <v>10</v>
      </c>
      <c r="G118">
        <v>10</v>
      </c>
      <c r="H118">
        <v>10</v>
      </c>
      <c r="I118">
        <v>10</v>
      </c>
      <c r="J118">
        <v>10</v>
      </c>
      <c r="K118">
        <v>10</v>
      </c>
      <c r="L118">
        <v>10</v>
      </c>
      <c r="M118">
        <v>10</v>
      </c>
      <c r="N118">
        <v>10</v>
      </c>
      <c r="O118">
        <v>10</v>
      </c>
      <c r="P118">
        <v>10</v>
      </c>
      <c r="Q118">
        <v>10</v>
      </c>
      <c r="R118">
        <v>10</v>
      </c>
      <c r="S118">
        <v>10</v>
      </c>
      <c r="T118">
        <v>10</v>
      </c>
      <c r="U118">
        <v>9</v>
      </c>
      <c r="V118">
        <v>10</v>
      </c>
      <c r="W118">
        <v>10</v>
      </c>
      <c r="X118">
        <v>10</v>
      </c>
      <c r="Y118">
        <v>10</v>
      </c>
      <c r="Z118">
        <v>10</v>
      </c>
      <c r="AA118">
        <v>10</v>
      </c>
      <c r="AB118">
        <v>10</v>
      </c>
      <c r="AC118">
        <v>10</v>
      </c>
      <c r="AD118">
        <v>10</v>
      </c>
      <c r="AE118">
        <v>10</v>
      </c>
      <c r="AF118">
        <v>10</v>
      </c>
      <c r="AG118">
        <v>10</v>
      </c>
      <c r="AH118">
        <v>10</v>
      </c>
      <c r="AI118">
        <v>10</v>
      </c>
      <c r="AJ118">
        <v>10</v>
      </c>
      <c r="AK118">
        <v>10</v>
      </c>
      <c r="AL118">
        <v>10</v>
      </c>
      <c r="AM118">
        <v>10</v>
      </c>
      <c r="AN118">
        <v>9</v>
      </c>
      <c r="AO118">
        <v>9</v>
      </c>
      <c r="AP118">
        <v>9</v>
      </c>
      <c r="AQ118">
        <v>10</v>
      </c>
      <c r="AR118">
        <v>10</v>
      </c>
      <c r="AS118">
        <v>10</v>
      </c>
      <c r="AT118">
        <v>10</v>
      </c>
      <c r="AU118" s="8">
        <f t="shared" si="17"/>
        <v>9.9090909090909083</v>
      </c>
      <c r="AV118">
        <f t="shared" si="18"/>
        <v>10</v>
      </c>
      <c r="AW118" s="8">
        <f t="shared" si="19"/>
        <v>0.29080336345115265</v>
      </c>
      <c r="AX118" s="6">
        <f t="shared" si="20"/>
        <v>2.9347128421675958E-2</v>
      </c>
      <c r="AY118">
        <f t="shared" si="21"/>
        <v>9</v>
      </c>
      <c r="AZ118">
        <f t="shared" si="22"/>
        <v>10</v>
      </c>
      <c r="BA118">
        <f t="shared" si="23"/>
        <v>1</v>
      </c>
      <c r="BB118" s="7">
        <f t="shared" si="24"/>
        <v>0.99931713477799444</v>
      </c>
      <c r="BC118" s="8">
        <f t="shared" si="25"/>
        <v>8.2015503875969134E-2</v>
      </c>
    </row>
    <row r="119" spans="1:55" x14ac:dyDescent="0.25">
      <c r="A119">
        <v>139</v>
      </c>
      <c r="B119">
        <v>61717</v>
      </c>
      <c r="C119">
        <v>8</v>
      </c>
      <c r="D119">
        <v>8</v>
      </c>
      <c r="E119">
        <v>8</v>
      </c>
      <c r="F119">
        <v>8</v>
      </c>
      <c r="G119">
        <v>8</v>
      </c>
      <c r="H119">
        <v>8</v>
      </c>
      <c r="I119">
        <v>8</v>
      </c>
      <c r="J119">
        <v>8</v>
      </c>
      <c r="K119">
        <v>8</v>
      </c>
      <c r="L119">
        <v>8</v>
      </c>
      <c r="M119">
        <v>8</v>
      </c>
      <c r="N119">
        <v>8</v>
      </c>
      <c r="O119">
        <v>8</v>
      </c>
      <c r="P119">
        <v>8</v>
      </c>
      <c r="Q119">
        <v>8</v>
      </c>
      <c r="R119">
        <v>8</v>
      </c>
      <c r="S119">
        <v>8</v>
      </c>
      <c r="T119">
        <v>8</v>
      </c>
      <c r="U119">
        <v>8</v>
      </c>
      <c r="V119">
        <v>8</v>
      </c>
      <c r="W119">
        <v>8</v>
      </c>
      <c r="X119">
        <v>8</v>
      </c>
      <c r="Y119">
        <v>8</v>
      </c>
      <c r="Z119">
        <v>8</v>
      </c>
      <c r="AA119">
        <v>8</v>
      </c>
      <c r="AB119">
        <v>8</v>
      </c>
      <c r="AC119">
        <v>8</v>
      </c>
      <c r="AD119">
        <v>8</v>
      </c>
      <c r="AE119">
        <v>8</v>
      </c>
      <c r="AF119">
        <v>8</v>
      </c>
      <c r="AG119">
        <v>8</v>
      </c>
      <c r="AH119">
        <v>8</v>
      </c>
      <c r="AI119">
        <v>8</v>
      </c>
      <c r="AJ119">
        <v>8</v>
      </c>
      <c r="AK119">
        <v>8</v>
      </c>
      <c r="AL119">
        <v>8</v>
      </c>
      <c r="AM119">
        <v>8</v>
      </c>
      <c r="AN119">
        <v>8</v>
      </c>
      <c r="AO119">
        <v>8</v>
      </c>
      <c r="AP119">
        <v>8</v>
      </c>
      <c r="AQ119">
        <v>8</v>
      </c>
      <c r="AR119">
        <v>8</v>
      </c>
      <c r="AS119">
        <v>8</v>
      </c>
      <c r="AT119">
        <v>8</v>
      </c>
      <c r="AU119" s="8">
        <f t="shared" si="17"/>
        <v>8</v>
      </c>
      <c r="AV119">
        <f t="shared" si="18"/>
        <v>8</v>
      </c>
      <c r="AW119" s="8">
        <f t="shared" si="19"/>
        <v>0</v>
      </c>
      <c r="AX119" s="6">
        <f t="shared" si="20"/>
        <v>0</v>
      </c>
      <c r="AY119">
        <f t="shared" si="21"/>
        <v>8</v>
      </c>
      <c r="AZ119">
        <f t="shared" si="22"/>
        <v>8</v>
      </c>
      <c r="BA119">
        <f t="shared" si="23"/>
        <v>0</v>
      </c>
      <c r="BB119" s="7">
        <f t="shared" si="24"/>
        <v>1</v>
      </c>
      <c r="BC119" s="8">
        <f t="shared" si="25"/>
        <v>1</v>
      </c>
    </row>
    <row r="120" spans="1:55" x14ac:dyDescent="0.25">
      <c r="A120">
        <v>141</v>
      </c>
      <c r="B120">
        <v>61926</v>
      </c>
      <c r="C120">
        <v>101</v>
      </c>
      <c r="D120">
        <v>96</v>
      </c>
      <c r="E120">
        <v>88</v>
      </c>
      <c r="F120">
        <v>88</v>
      </c>
      <c r="G120">
        <v>84</v>
      </c>
      <c r="H120">
        <v>88</v>
      </c>
      <c r="I120">
        <v>90</v>
      </c>
      <c r="J120">
        <v>95</v>
      </c>
      <c r="K120">
        <v>90</v>
      </c>
      <c r="L120">
        <v>96</v>
      </c>
      <c r="M120">
        <v>84</v>
      </c>
      <c r="N120">
        <v>81</v>
      </c>
      <c r="O120">
        <v>92</v>
      </c>
      <c r="P120">
        <v>95</v>
      </c>
      <c r="Q120">
        <v>87</v>
      </c>
      <c r="R120">
        <v>91</v>
      </c>
      <c r="S120">
        <v>92</v>
      </c>
      <c r="T120">
        <v>84</v>
      </c>
      <c r="U120">
        <v>91</v>
      </c>
      <c r="V120">
        <v>84</v>
      </c>
      <c r="W120">
        <v>95</v>
      </c>
      <c r="X120">
        <v>86</v>
      </c>
      <c r="Y120">
        <v>87</v>
      </c>
      <c r="Z120">
        <v>90</v>
      </c>
      <c r="AA120">
        <v>87</v>
      </c>
      <c r="AB120">
        <v>89</v>
      </c>
      <c r="AC120">
        <v>81</v>
      </c>
      <c r="AD120">
        <v>86</v>
      </c>
      <c r="AE120">
        <v>79</v>
      </c>
      <c r="AF120">
        <v>87</v>
      </c>
      <c r="AG120">
        <v>80</v>
      </c>
      <c r="AH120">
        <v>86</v>
      </c>
      <c r="AI120">
        <v>79</v>
      </c>
      <c r="AJ120">
        <v>79</v>
      </c>
      <c r="AK120">
        <v>86</v>
      </c>
      <c r="AL120">
        <v>88</v>
      </c>
      <c r="AM120">
        <v>87</v>
      </c>
      <c r="AN120">
        <v>90</v>
      </c>
      <c r="AO120">
        <v>81</v>
      </c>
      <c r="AP120">
        <v>86</v>
      </c>
      <c r="AQ120">
        <v>86</v>
      </c>
      <c r="AR120">
        <v>86</v>
      </c>
      <c r="AS120">
        <v>88</v>
      </c>
      <c r="AT120">
        <v>83</v>
      </c>
      <c r="AU120" s="8">
        <f t="shared" si="17"/>
        <v>87.477272727272734</v>
      </c>
      <c r="AV120">
        <f t="shared" si="18"/>
        <v>87</v>
      </c>
      <c r="AW120" s="8">
        <f t="shared" si="19"/>
        <v>4.9999471455980196</v>
      </c>
      <c r="AX120" s="6">
        <f t="shared" si="20"/>
        <v>5.7157099092313028E-2</v>
      </c>
      <c r="AY120">
        <f t="shared" si="21"/>
        <v>79</v>
      </c>
      <c r="AZ120">
        <f t="shared" si="22"/>
        <v>101</v>
      </c>
      <c r="BA120">
        <f t="shared" si="23"/>
        <v>22</v>
      </c>
      <c r="BB120" s="7">
        <f t="shared" si="24"/>
        <v>0.99783519171481783</v>
      </c>
      <c r="BC120" s="8">
        <f t="shared" si="25"/>
        <v>0.24042954134793373</v>
      </c>
    </row>
    <row r="121" spans="1:55" x14ac:dyDescent="0.25">
      <c r="A121">
        <v>142</v>
      </c>
      <c r="B121">
        <v>62234</v>
      </c>
      <c r="C121">
        <v>10</v>
      </c>
      <c r="D121">
        <v>10</v>
      </c>
      <c r="E121">
        <v>10</v>
      </c>
      <c r="F121">
        <v>10</v>
      </c>
      <c r="G121">
        <v>10</v>
      </c>
      <c r="H121">
        <v>10</v>
      </c>
      <c r="I121">
        <v>10</v>
      </c>
      <c r="J121">
        <v>10</v>
      </c>
      <c r="K121">
        <v>10</v>
      </c>
      <c r="L121">
        <v>10</v>
      </c>
      <c r="M121">
        <v>10</v>
      </c>
      <c r="N121">
        <v>10</v>
      </c>
      <c r="O121">
        <v>10</v>
      </c>
      <c r="P121">
        <v>10</v>
      </c>
      <c r="Q121">
        <v>10</v>
      </c>
      <c r="R121">
        <v>10</v>
      </c>
      <c r="S121">
        <v>10</v>
      </c>
      <c r="T121">
        <v>10</v>
      </c>
      <c r="U121">
        <v>10</v>
      </c>
      <c r="V121">
        <v>10</v>
      </c>
      <c r="W121">
        <v>10</v>
      </c>
      <c r="X121">
        <v>10</v>
      </c>
      <c r="Y121">
        <v>10</v>
      </c>
      <c r="Z121">
        <v>10</v>
      </c>
      <c r="AA121">
        <v>10</v>
      </c>
      <c r="AB121">
        <v>10</v>
      </c>
      <c r="AC121">
        <v>10</v>
      </c>
      <c r="AD121">
        <v>10</v>
      </c>
      <c r="AE121">
        <v>10</v>
      </c>
      <c r="AF121">
        <v>10</v>
      </c>
      <c r="AG121">
        <v>10</v>
      </c>
      <c r="AH121">
        <v>10</v>
      </c>
      <c r="AI121">
        <v>10</v>
      </c>
      <c r="AJ121">
        <v>10</v>
      </c>
      <c r="AK121">
        <v>10</v>
      </c>
      <c r="AL121">
        <v>10</v>
      </c>
      <c r="AM121">
        <v>10</v>
      </c>
      <c r="AN121">
        <v>10</v>
      </c>
      <c r="AO121">
        <v>10</v>
      </c>
      <c r="AP121">
        <v>10</v>
      </c>
      <c r="AQ121">
        <v>10</v>
      </c>
      <c r="AR121">
        <v>10</v>
      </c>
      <c r="AS121">
        <v>10</v>
      </c>
      <c r="AT121">
        <v>10</v>
      </c>
      <c r="AU121" s="8">
        <f t="shared" si="17"/>
        <v>10</v>
      </c>
      <c r="AV121">
        <f t="shared" si="18"/>
        <v>10</v>
      </c>
      <c r="AW121" s="8">
        <f t="shared" si="19"/>
        <v>0</v>
      </c>
      <c r="AX121" s="6">
        <f t="shared" si="20"/>
        <v>0</v>
      </c>
      <c r="AY121">
        <f t="shared" si="21"/>
        <v>10</v>
      </c>
      <c r="AZ121">
        <f t="shared" si="22"/>
        <v>10</v>
      </c>
      <c r="BA121">
        <f t="shared" si="23"/>
        <v>0</v>
      </c>
      <c r="BB121" s="7">
        <f t="shared" si="24"/>
        <v>1</v>
      </c>
      <c r="BC121" s="8">
        <f t="shared" si="25"/>
        <v>1</v>
      </c>
    </row>
    <row r="122" spans="1:55" x14ac:dyDescent="0.25">
      <c r="A122">
        <v>143</v>
      </c>
      <c r="B122">
        <v>62329</v>
      </c>
      <c r="C122">
        <v>44</v>
      </c>
      <c r="D122">
        <v>45</v>
      </c>
      <c r="E122">
        <v>45</v>
      </c>
      <c r="F122">
        <v>42</v>
      </c>
      <c r="G122">
        <v>45</v>
      </c>
      <c r="H122">
        <v>45</v>
      </c>
      <c r="I122">
        <v>42</v>
      </c>
      <c r="J122">
        <v>44</v>
      </c>
      <c r="K122">
        <v>43</v>
      </c>
      <c r="L122">
        <v>43</v>
      </c>
      <c r="M122">
        <v>45</v>
      </c>
      <c r="N122">
        <v>44</v>
      </c>
      <c r="O122">
        <v>42</v>
      </c>
      <c r="P122">
        <v>44</v>
      </c>
      <c r="Q122">
        <v>45</v>
      </c>
      <c r="R122">
        <v>44</v>
      </c>
      <c r="S122">
        <v>42</v>
      </c>
      <c r="T122">
        <v>44</v>
      </c>
      <c r="U122">
        <v>44</v>
      </c>
      <c r="V122">
        <v>42</v>
      </c>
      <c r="W122">
        <v>44</v>
      </c>
      <c r="X122">
        <v>44</v>
      </c>
      <c r="Y122">
        <v>43</v>
      </c>
      <c r="Z122">
        <v>42</v>
      </c>
      <c r="AA122">
        <v>44</v>
      </c>
      <c r="AB122">
        <v>42</v>
      </c>
      <c r="AC122">
        <v>44</v>
      </c>
      <c r="AD122">
        <v>42</v>
      </c>
      <c r="AE122">
        <v>44</v>
      </c>
      <c r="AF122">
        <v>43</v>
      </c>
      <c r="AG122">
        <v>45</v>
      </c>
      <c r="AH122">
        <v>44</v>
      </c>
      <c r="AI122">
        <v>44</v>
      </c>
      <c r="AJ122">
        <v>42</v>
      </c>
      <c r="AK122">
        <v>43</v>
      </c>
      <c r="AL122">
        <v>44</v>
      </c>
      <c r="AM122">
        <v>44</v>
      </c>
      <c r="AN122">
        <v>43</v>
      </c>
      <c r="AO122">
        <v>45</v>
      </c>
      <c r="AP122">
        <v>45</v>
      </c>
      <c r="AQ122">
        <v>45</v>
      </c>
      <c r="AR122">
        <v>77</v>
      </c>
      <c r="AS122">
        <v>77</v>
      </c>
      <c r="AT122">
        <v>75</v>
      </c>
      <c r="AU122" s="8">
        <f t="shared" si="17"/>
        <v>45.886363636363633</v>
      </c>
      <c r="AV122">
        <f t="shared" si="18"/>
        <v>44</v>
      </c>
      <c r="AW122" s="8">
        <f t="shared" si="19"/>
        <v>8.4004869988698836</v>
      </c>
      <c r="AX122" s="6">
        <f t="shared" si="20"/>
        <v>0.18307153439835311</v>
      </c>
      <c r="AY122">
        <f t="shared" si="21"/>
        <v>42</v>
      </c>
      <c r="AZ122">
        <f t="shared" si="22"/>
        <v>77</v>
      </c>
      <c r="BA122">
        <f t="shared" si="23"/>
        <v>35</v>
      </c>
      <c r="BB122" s="7">
        <f t="shared" si="24"/>
        <v>1.0048423931880102</v>
      </c>
      <c r="BC122" s="8">
        <f t="shared" si="25"/>
        <v>0.18420751130299656</v>
      </c>
    </row>
    <row r="123" spans="1:55" x14ac:dyDescent="0.25">
      <c r="A123">
        <v>146</v>
      </c>
      <c r="B123">
        <v>62687</v>
      </c>
      <c r="C123">
        <v>137</v>
      </c>
      <c r="D123">
        <v>116</v>
      </c>
      <c r="E123">
        <v>123</v>
      </c>
      <c r="F123">
        <v>142</v>
      </c>
      <c r="G123">
        <v>121</v>
      </c>
      <c r="H123">
        <v>130</v>
      </c>
      <c r="I123">
        <v>127</v>
      </c>
      <c r="J123">
        <v>120</v>
      </c>
      <c r="K123">
        <v>125</v>
      </c>
      <c r="L123">
        <v>131</v>
      </c>
      <c r="M123">
        <v>123</v>
      </c>
      <c r="N123">
        <v>130</v>
      </c>
      <c r="O123">
        <v>134</v>
      </c>
      <c r="P123">
        <v>128</v>
      </c>
      <c r="Q123">
        <v>120</v>
      </c>
      <c r="R123">
        <v>129</v>
      </c>
      <c r="S123">
        <v>130</v>
      </c>
      <c r="T123">
        <v>131</v>
      </c>
      <c r="U123">
        <v>147</v>
      </c>
      <c r="V123">
        <v>148</v>
      </c>
      <c r="W123">
        <v>147</v>
      </c>
      <c r="X123">
        <v>136</v>
      </c>
      <c r="Y123">
        <v>140</v>
      </c>
      <c r="Z123">
        <v>141</v>
      </c>
      <c r="AA123">
        <v>145</v>
      </c>
      <c r="AB123">
        <v>126</v>
      </c>
      <c r="AC123">
        <v>143</v>
      </c>
      <c r="AD123">
        <v>146</v>
      </c>
      <c r="AE123">
        <v>143</v>
      </c>
      <c r="AF123">
        <v>143</v>
      </c>
      <c r="AG123">
        <v>135</v>
      </c>
      <c r="AH123">
        <v>120</v>
      </c>
      <c r="AI123">
        <v>125</v>
      </c>
      <c r="AJ123">
        <v>132</v>
      </c>
      <c r="AK123">
        <v>133</v>
      </c>
      <c r="AL123">
        <v>130</v>
      </c>
      <c r="AM123">
        <v>121</v>
      </c>
      <c r="AN123">
        <v>114</v>
      </c>
      <c r="AO123">
        <v>112</v>
      </c>
      <c r="AP123">
        <v>112</v>
      </c>
      <c r="AQ123">
        <v>117</v>
      </c>
      <c r="AR123">
        <v>118</v>
      </c>
      <c r="AS123">
        <v>114</v>
      </c>
      <c r="AT123">
        <v>125</v>
      </c>
      <c r="AU123" s="8">
        <f t="shared" si="17"/>
        <v>129.77272727272728</v>
      </c>
      <c r="AV123">
        <f t="shared" si="18"/>
        <v>130</v>
      </c>
      <c r="AW123" s="8">
        <f t="shared" si="19"/>
        <v>10.485568457521911</v>
      </c>
      <c r="AX123" s="6">
        <f t="shared" si="20"/>
        <v>8.0799476730466557E-2</v>
      </c>
      <c r="AY123">
        <f t="shared" si="21"/>
        <v>112</v>
      </c>
      <c r="AZ123">
        <f t="shared" si="22"/>
        <v>148</v>
      </c>
      <c r="BA123">
        <f t="shared" si="23"/>
        <v>36</v>
      </c>
      <c r="BB123" s="7">
        <f t="shared" si="24"/>
        <v>0.99870668273811658</v>
      </c>
      <c r="BC123" s="8">
        <f t="shared" si="25"/>
        <v>4.229573032751175E-2</v>
      </c>
    </row>
    <row r="124" spans="1:55" x14ac:dyDescent="0.25">
      <c r="A124">
        <v>148</v>
      </c>
      <c r="B124">
        <v>62774</v>
      </c>
      <c r="C124">
        <v>39</v>
      </c>
      <c r="D124">
        <v>39</v>
      </c>
      <c r="E124">
        <v>39</v>
      </c>
      <c r="F124">
        <v>39</v>
      </c>
      <c r="G124">
        <v>39</v>
      </c>
      <c r="H124">
        <v>39</v>
      </c>
      <c r="I124">
        <v>39</v>
      </c>
      <c r="J124">
        <v>39</v>
      </c>
      <c r="K124">
        <v>39</v>
      </c>
      <c r="L124">
        <v>39</v>
      </c>
      <c r="M124">
        <v>39</v>
      </c>
      <c r="N124">
        <v>39</v>
      </c>
      <c r="O124">
        <v>39</v>
      </c>
      <c r="P124">
        <v>39</v>
      </c>
      <c r="Q124">
        <v>39</v>
      </c>
      <c r="R124">
        <v>39</v>
      </c>
      <c r="S124">
        <v>39</v>
      </c>
      <c r="T124">
        <v>39</v>
      </c>
      <c r="U124">
        <v>39</v>
      </c>
      <c r="V124">
        <v>39</v>
      </c>
      <c r="W124">
        <v>39</v>
      </c>
      <c r="X124">
        <v>39</v>
      </c>
      <c r="Y124">
        <v>39</v>
      </c>
      <c r="Z124">
        <v>39</v>
      </c>
      <c r="AA124">
        <v>39</v>
      </c>
      <c r="AB124">
        <v>39</v>
      </c>
      <c r="AC124">
        <v>39</v>
      </c>
      <c r="AD124">
        <v>39</v>
      </c>
      <c r="AE124">
        <v>39</v>
      </c>
      <c r="AF124">
        <v>39</v>
      </c>
      <c r="AG124">
        <v>39</v>
      </c>
      <c r="AH124">
        <v>39</v>
      </c>
      <c r="AI124">
        <v>39</v>
      </c>
      <c r="AJ124">
        <v>39</v>
      </c>
      <c r="AK124">
        <v>39</v>
      </c>
      <c r="AL124">
        <v>39</v>
      </c>
      <c r="AM124">
        <v>39</v>
      </c>
      <c r="AN124">
        <v>39</v>
      </c>
      <c r="AO124">
        <v>39</v>
      </c>
      <c r="AP124">
        <v>39</v>
      </c>
      <c r="AQ124">
        <v>39</v>
      </c>
      <c r="AR124">
        <v>39</v>
      </c>
      <c r="AS124">
        <v>39</v>
      </c>
      <c r="AT124">
        <v>39</v>
      </c>
      <c r="AU124" s="8">
        <f t="shared" si="17"/>
        <v>39</v>
      </c>
      <c r="AV124">
        <f t="shared" si="18"/>
        <v>39</v>
      </c>
      <c r="AW124" s="8">
        <f t="shared" si="19"/>
        <v>0</v>
      </c>
      <c r="AX124" s="6">
        <f t="shared" si="20"/>
        <v>0</v>
      </c>
      <c r="AY124">
        <f t="shared" si="21"/>
        <v>39</v>
      </c>
      <c r="AZ124">
        <f t="shared" si="22"/>
        <v>39</v>
      </c>
      <c r="BA124">
        <f t="shared" si="23"/>
        <v>0</v>
      </c>
      <c r="BB124" s="7">
        <f t="shared" si="24"/>
        <v>1</v>
      </c>
      <c r="BC124" s="8">
        <f t="shared" si="25"/>
        <v>1</v>
      </c>
    </row>
    <row r="125" spans="1:55" x14ac:dyDescent="0.25">
      <c r="A125">
        <v>150</v>
      </c>
      <c r="B125">
        <v>63748</v>
      </c>
      <c r="C125">
        <v>15</v>
      </c>
      <c r="D125">
        <v>11</v>
      </c>
      <c r="E125">
        <v>15</v>
      </c>
      <c r="F125">
        <v>15</v>
      </c>
      <c r="G125">
        <v>15</v>
      </c>
      <c r="H125">
        <v>15</v>
      </c>
      <c r="I125">
        <v>15</v>
      </c>
      <c r="J125">
        <v>15</v>
      </c>
      <c r="K125">
        <v>15</v>
      </c>
      <c r="L125">
        <v>15</v>
      </c>
      <c r="M125">
        <v>8</v>
      </c>
      <c r="N125">
        <v>8</v>
      </c>
      <c r="O125">
        <v>8</v>
      </c>
      <c r="P125">
        <v>8</v>
      </c>
      <c r="Q125">
        <v>8</v>
      </c>
      <c r="R125">
        <v>8</v>
      </c>
      <c r="S125">
        <v>8</v>
      </c>
      <c r="T125">
        <v>9</v>
      </c>
      <c r="U125">
        <v>10</v>
      </c>
      <c r="V125">
        <v>12</v>
      </c>
      <c r="W125">
        <v>12</v>
      </c>
      <c r="X125">
        <v>12</v>
      </c>
      <c r="Y125">
        <v>12</v>
      </c>
      <c r="Z125">
        <v>12</v>
      </c>
      <c r="AA125">
        <v>12</v>
      </c>
      <c r="AB125">
        <v>12</v>
      </c>
      <c r="AC125">
        <v>11</v>
      </c>
      <c r="AD125">
        <v>11</v>
      </c>
      <c r="AE125">
        <v>11</v>
      </c>
      <c r="AF125">
        <v>1</v>
      </c>
      <c r="AG125">
        <v>1</v>
      </c>
      <c r="AH125">
        <v>9</v>
      </c>
      <c r="AI125">
        <v>5</v>
      </c>
      <c r="AJ125">
        <v>1</v>
      </c>
      <c r="AK125">
        <v>1</v>
      </c>
      <c r="AL125">
        <v>8</v>
      </c>
      <c r="AM125">
        <v>1</v>
      </c>
      <c r="AN125">
        <v>10</v>
      </c>
      <c r="AO125">
        <v>25</v>
      </c>
      <c r="AP125">
        <v>25</v>
      </c>
      <c r="AQ125">
        <v>25</v>
      </c>
      <c r="AR125">
        <v>25</v>
      </c>
      <c r="AS125">
        <v>35</v>
      </c>
      <c r="AT125">
        <v>34</v>
      </c>
      <c r="AU125" s="8">
        <f t="shared" si="17"/>
        <v>12.363636363636363</v>
      </c>
      <c r="AV125">
        <f t="shared" si="18"/>
        <v>11.5</v>
      </c>
      <c r="AW125" s="8">
        <f t="shared" si="19"/>
        <v>7.7402328824135367</v>
      </c>
      <c r="AX125" s="6">
        <f t="shared" si="20"/>
        <v>0.62604824784227142</v>
      </c>
      <c r="AY125">
        <f t="shared" si="21"/>
        <v>1</v>
      </c>
      <c r="AZ125">
        <f t="shared" si="22"/>
        <v>35</v>
      </c>
      <c r="BA125">
        <f t="shared" si="23"/>
        <v>34</v>
      </c>
      <c r="BB125" s="7">
        <f t="shared" si="24"/>
        <v>0.99082102822679885</v>
      </c>
      <c r="BC125" s="8">
        <f t="shared" si="25"/>
        <v>1.7036845442855806E-2</v>
      </c>
    </row>
    <row r="126" spans="1:55" x14ac:dyDescent="0.25">
      <c r="A126">
        <v>151</v>
      </c>
      <c r="B126">
        <v>63865</v>
      </c>
      <c r="C126">
        <v>73</v>
      </c>
      <c r="D126">
        <v>73</v>
      </c>
      <c r="E126">
        <v>73</v>
      </c>
      <c r="F126">
        <v>73</v>
      </c>
      <c r="G126">
        <v>62</v>
      </c>
      <c r="H126">
        <v>62</v>
      </c>
      <c r="I126">
        <v>77</v>
      </c>
      <c r="J126">
        <v>81</v>
      </c>
      <c r="K126">
        <v>63</v>
      </c>
      <c r="L126">
        <v>63</v>
      </c>
      <c r="M126">
        <v>63</v>
      </c>
      <c r="N126">
        <v>63</v>
      </c>
      <c r="O126">
        <v>63</v>
      </c>
      <c r="P126">
        <v>63</v>
      </c>
      <c r="Q126">
        <v>62</v>
      </c>
      <c r="R126">
        <v>103</v>
      </c>
      <c r="S126">
        <v>103</v>
      </c>
      <c r="T126">
        <v>103</v>
      </c>
      <c r="U126">
        <v>104</v>
      </c>
      <c r="V126">
        <v>103</v>
      </c>
      <c r="W126">
        <v>104</v>
      </c>
      <c r="X126">
        <v>102</v>
      </c>
      <c r="Y126">
        <v>103</v>
      </c>
      <c r="Z126">
        <v>104</v>
      </c>
      <c r="AA126">
        <v>104</v>
      </c>
      <c r="AB126">
        <v>104</v>
      </c>
      <c r="AC126">
        <v>104</v>
      </c>
      <c r="AD126">
        <v>107</v>
      </c>
      <c r="AE126">
        <v>103</v>
      </c>
      <c r="AF126">
        <v>104</v>
      </c>
      <c r="AG126">
        <v>104</v>
      </c>
      <c r="AH126">
        <v>105</v>
      </c>
      <c r="AI126">
        <v>104</v>
      </c>
      <c r="AJ126">
        <v>111</v>
      </c>
      <c r="AK126">
        <v>103</v>
      </c>
      <c r="AL126">
        <v>116</v>
      </c>
      <c r="AM126">
        <v>114</v>
      </c>
      <c r="AN126">
        <v>123</v>
      </c>
      <c r="AO126">
        <v>126</v>
      </c>
      <c r="AP126">
        <v>102</v>
      </c>
      <c r="AQ126">
        <v>104</v>
      </c>
      <c r="AR126">
        <v>102</v>
      </c>
      <c r="AS126">
        <v>102</v>
      </c>
      <c r="AT126">
        <v>102</v>
      </c>
      <c r="AU126" s="8">
        <f t="shared" si="17"/>
        <v>92.88636363636364</v>
      </c>
      <c r="AV126">
        <f t="shared" si="18"/>
        <v>103</v>
      </c>
      <c r="AW126" s="8">
        <f t="shared" si="19"/>
        <v>19.422135428651497</v>
      </c>
      <c r="AX126" s="6">
        <f t="shared" si="20"/>
        <v>0.20909565912910835</v>
      </c>
      <c r="AY126">
        <f t="shared" si="21"/>
        <v>62</v>
      </c>
      <c r="AZ126">
        <f t="shared" si="22"/>
        <v>126</v>
      </c>
      <c r="BA126">
        <f t="shared" si="23"/>
        <v>64</v>
      </c>
      <c r="BB126" s="7">
        <f t="shared" si="24"/>
        <v>1.0140779441104764</v>
      </c>
      <c r="BC126" s="8">
        <f t="shared" si="25"/>
        <v>0.62132081787577786</v>
      </c>
    </row>
    <row r="127" spans="1:55" x14ac:dyDescent="0.25">
      <c r="A127">
        <v>153</v>
      </c>
      <c r="B127">
        <v>64005</v>
      </c>
      <c r="C127">
        <v>8</v>
      </c>
      <c r="D127">
        <v>8</v>
      </c>
      <c r="E127">
        <v>8</v>
      </c>
      <c r="F127">
        <v>8</v>
      </c>
      <c r="G127">
        <v>8</v>
      </c>
      <c r="H127">
        <v>8</v>
      </c>
      <c r="I127">
        <v>8</v>
      </c>
      <c r="J127">
        <v>8</v>
      </c>
      <c r="K127">
        <v>8</v>
      </c>
      <c r="L127">
        <v>8</v>
      </c>
      <c r="M127">
        <v>8</v>
      </c>
      <c r="N127">
        <v>8</v>
      </c>
      <c r="O127">
        <v>8</v>
      </c>
      <c r="P127">
        <v>8</v>
      </c>
      <c r="Q127">
        <v>8</v>
      </c>
      <c r="R127">
        <v>8</v>
      </c>
      <c r="S127">
        <v>8</v>
      </c>
      <c r="T127">
        <v>8</v>
      </c>
      <c r="U127">
        <v>25</v>
      </c>
      <c r="V127">
        <v>25</v>
      </c>
      <c r="W127">
        <v>36</v>
      </c>
      <c r="X127">
        <v>35</v>
      </c>
      <c r="Y127">
        <v>35</v>
      </c>
      <c r="Z127">
        <v>35</v>
      </c>
      <c r="AA127">
        <v>35</v>
      </c>
      <c r="AB127">
        <v>35</v>
      </c>
      <c r="AC127">
        <v>35</v>
      </c>
      <c r="AD127">
        <v>35</v>
      </c>
      <c r="AE127">
        <v>35</v>
      </c>
      <c r="AF127">
        <v>35</v>
      </c>
      <c r="AG127">
        <v>35</v>
      </c>
      <c r="AH127">
        <v>38</v>
      </c>
      <c r="AI127">
        <v>50</v>
      </c>
      <c r="AJ127">
        <v>50</v>
      </c>
      <c r="AK127">
        <v>46</v>
      </c>
      <c r="AL127">
        <v>46</v>
      </c>
      <c r="AM127">
        <v>46</v>
      </c>
      <c r="AN127">
        <v>46</v>
      </c>
      <c r="AO127">
        <v>28</v>
      </c>
      <c r="AP127">
        <v>37</v>
      </c>
      <c r="AQ127">
        <v>45</v>
      </c>
      <c r="AR127">
        <v>34</v>
      </c>
      <c r="AS127">
        <v>34</v>
      </c>
      <c r="AT127">
        <v>35</v>
      </c>
      <c r="AU127" s="8">
        <f t="shared" si="17"/>
        <v>25.34090909090909</v>
      </c>
      <c r="AV127">
        <f t="shared" si="18"/>
        <v>34</v>
      </c>
      <c r="AW127" s="8">
        <f t="shared" si="19"/>
        <v>15.488845471437017</v>
      </c>
      <c r="AX127" s="6">
        <f t="shared" si="20"/>
        <v>0.61121901411948765</v>
      </c>
      <c r="AY127">
        <f t="shared" si="21"/>
        <v>8</v>
      </c>
      <c r="AZ127">
        <f t="shared" si="22"/>
        <v>50</v>
      </c>
      <c r="BA127">
        <f t="shared" si="23"/>
        <v>42</v>
      </c>
      <c r="BB127" s="7">
        <f t="shared" si="24"/>
        <v>1.0538378236193218</v>
      </c>
      <c r="BC127" s="8">
        <f t="shared" si="25"/>
        <v>0.76297563138400604</v>
      </c>
    </row>
    <row r="128" spans="1:55" x14ac:dyDescent="0.25">
      <c r="A128">
        <v>154</v>
      </c>
      <c r="B128">
        <v>64047</v>
      </c>
      <c r="C128">
        <v>47</v>
      </c>
      <c r="D128">
        <v>67</v>
      </c>
      <c r="E128">
        <v>63</v>
      </c>
      <c r="F128">
        <v>49</v>
      </c>
      <c r="G128">
        <v>66</v>
      </c>
      <c r="H128">
        <v>66</v>
      </c>
      <c r="I128">
        <v>49</v>
      </c>
      <c r="J128">
        <v>46</v>
      </c>
      <c r="K128">
        <v>45</v>
      </c>
      <c r="L128">
        <v>44</v>
      </c>
      <c r="M128">
        <v>43</v>
      </c>
      <c r="N128">
        <v>44</v>
      </c>
      <c r="O128">
        <v>44</v>
      </c>
      <c r="P128">
        <v>44</v>
      </c>
      <c r="Q128">
        <v>48</v>
      </c>
      <c r="R128">
        <v>44</v>
      </c>
      <c r="S128">
        <v>46</v>
      </c>
      <c r="T128">
        <v>44</v>
      </c>
      <c r="U128">
        <v>44</v>
      </c>
      <c r="V128">
        <v>44</v>
      </c>
      <c r="W128">
        <v>44</v>
      </c>
      <c r="X128">
        <v>48</v>
      </c>
      <c r="Y128">
        <v>44</v>
      </c>
      <c r="Z128">
        <v>44</v>
      </c>
      <c r="AA128">
        <v>44</v>
      </c>
      <c r="AB128">
        <v>44</v>
      </c>
      <c r="AC128">
        <v>44</v>
      </c>
      <c r="AD128">
        <v>45</v>
      </c>
      <c r="AE128">
        <v>44</v>
      </c>
      <c r="AF128">
        <v>44</v>
      </c>
      <c r="AG128">
        <v>44</v>
      </c>
      <c r="AH128">
        <v>44</v>
      </c>
      <c r="AI128">
        <v>44</v>
      </c>
      <c r="AJ128">
        <v>44</v>
      </c>
      <c r="AK128">
        <v>45</v>
      </c>
      <c r="AL128">
        <v>45</v>
      </c>
      <c r="AM128">
        <v>46</v>
      </c>
      <c r="AN128">
        <v>44</v>
      </c>
      <c r="AO128">
        <v>44</v>
      </c>
      <c r="AP128">
        <v>46</v>
      </c>
      <c r="AQ128">
        <v>45</v>
      </c>
      <c r="AR128">
        <v>44</v>
      </c>
      <c r="AS128">
        <v>44</v>
      </c>
      <c r="AT128">
        <v>44</v>
      </c>
      <c r="AU128" s="8">
        <f t="shared" si="17"/>
        <v>46.704545454545453</v>
      </c>
      <c r="AV128">
        <f t="shared" si="18"/>
        <v>44</v>
      </c>
      <c r="AW128" s="8">
        <f t="shared" si="19"/>
        <v>6.1929425153060942</v>
      </c>
      <c r="AX128" s="6">
        <f t="shared" si="20"/>
        <v>0.13259828256616454</v>
      </c>
      <c r="AY128">
        <f t="shared" si="21"/>
        <v>43</v>
      </c>
      <c r="AZ128">
        <f t="shared" si="22"/>
        <v>67</v>
      </c>
      <c r="BA128">
        <f t="shared" si="23"/>
        <v>24</v>
      </c>
      <c r="BB128" s="7">
        <f t="shared" si="24"/>
        <v>0.99528091994481005</v>
      </c>
      <c r="BC128" s="8">
        <f t="shared" si="25"/>
        <v>0.28022526526072133</v>
      </c>
    </row>
    <row r="129" spans="1:55" x14ac:dyDescent="0.25">
      <c r="A129">
        <v>155</v>
      </c>
      <c r="B129">
        <v>64069</v>
      </c>
      <c r="C129">
        <v>17</v>
      </c>
      <c r="D129">
        <v>17</v>
      </c>
      <c r="E129">
        <v>17</v>
      </c>
      <c r="F129">
        <v>17</v>
      </c>
      <c r="G129">
        <v>17</v>
      </c>
      <c r="H129">
        <v>17</v>
      </c>
      <c r="I129">
        <v>17</v>
      </c>
      <c r="J129">
        <v>17</v>
      </c>
      <c r="K129">
        <v>17</v>
      </c>
      <c r="L129">
        <v>17</v>
      </c>
      <c r="M129">
        <v>17</v>
      </c>
      <c r="N129">
        <v>17</v>
      </c>
      <c r="O129">
        <v>17</v>
      </c>
      <c r="P129">
        <v>17</v>
      </c>
      <c r="Q129">
        <v>17</v>
      </c>
      <c r="R129">
        <v>17</v>
      </c>
      <c r="S129">
        <v>17</v>
      </c>
      <c r="T129">
        <v>17</v>
      </c>
      <c r="U129">
        <v>17</v>
      </c>
      <c r="V129">
        <v>17</v>
      </c>
      <c r="W129">
        <v>17</v>
      </c>
      <c r="X129">
        <v>17</v>
      </c>
      <c r="Y129">
        <v>17</v>
      </c>
      <c r="Z129">
        <v>17</v>
      </c>
      <c r="AA129">
        <v>17</v>
      </c>
      <c r="AB129">
        <v>17</v>
      </c>
      <c r="AC129">
        <v>17</v>
      </c>
      <c r="AD129">
        <v>17</v>
      </c>
      <c r="AE129">
        <v>17</v>
      </c>
      <c r="AF129">
        <v>17</v>
      </c>
      <c r="AG129">
        <v>17</v>
      </c>
      <c r="AH129">
        <v>17</v>
      </c>
      <c r="AI129">
        <v>17</v>
      </c>
      <c r="AJ129">
        <v>17</v>
      </c>
      <c r="AK129">
        <v>17</v>
      </c>
      <c r="AL129">
        <v>17</v>
      </c>
      <c r="AM129">
        <v>17</v>
      </c>
      <c r="AN129">
        <v>17</v>
      </c>
      <c r="AO129">
        <v>10</v>
      </c>
      <c r="AP129">
        <v>17</v>
      </c>
      <c r="AQ129">
        <v>17</v>
      </c>
      <c r="AR129">
        <v>17</v>
      </c>
      <c r="AS129">
        <v>17</v>
      </c>
      <c r="AT129">
        <v>17</v>
      </c>
      <c r="AU129" s="8">
        <f t="shared" si="17"/>
        <v>16.84090909090909</v>
      </c>
      <c r="AV129">
        <f t="shared" si="18"/>
        <v>17</v>
      </c>
      <c r="AW129" s="8">
        <f t="shared" si="19"/>
        <v>1.0552897060221726</v>
      </c>
      <c r="AX129" s="6">
        <f t="shared" si="20"/>
        <v>6.2662276740857753E-2</v>
      </c>
      <c r="AY129">
        <f t="shared" si="21"/>
        <v>10</v>
      </c>
      <c r="AZ129">
        <f t="shared" si="22"/>
        <v>17</v>
      </c>
      <c r="BA129">
        <f t="shared" si="23"/>
        <v>7</v>
      </c>
      <c r="BB129" s="7">
        <f t="shared" si="24"/>
        <v>0.99876674190006398</v>
      </c>
      <c r="BC129" s="8">
        <f t="shared" si="25"/>
        <v>3.9264467279610263E-2</v>
      </c>
    </row>
    <row r="130" spans="1:55" x14ac:dyDescent="0.25">
      <c r="A130">
        <v>156</v>
      </c>
      <c r="B130">
        <v>64071</v>
      </c>
      <c r="C130">
        <v>74</v>
      </c>
      <c r="D130">
        <v>73</v>
      </c>
      <c r="E130">
        <v>75</v>
      </c>
      <c r="F130">
        <v>75</v>
      </c>
      <c r="G130">
        <v>78</v>
      </c>
      <c r="H130">
        <v>78</v>
      </c>
      <c r="I130">
        <v>77</v>
      </c>
      <c r="J130">
        <v>76</v>
      </c>
      <c r="K130">
        <v>78</v>
      </c>
      <c r="L130">
        <v>75</v>
      </c>
      <c r="M130">
        <v>75</v>
      </c>
      <c r="N130">
        <v>73</v>
      </c>
      <c r="O130">
        <v>73</v>
      </c>
      <c r="P130">
        <v>73</v>
      </c>
      <c r="Q130">
        <v>73</v>
      </c>
      <c r="R130">
        <v>73</v>
      </c>
      <c r="S130">
        <v>73</v>
      </c>
      <c r="T130">
        <v>72</v>
      </c>
      <c r="U130">
        <v>73</v>
      </c>
      <c r="V130">
        <v>73</v>
      </c>
      <c r="W130">
        <v>73</v>
      </c>
      <c r="X130">
        <v>72</v>
      </c>
      <c r="Y130">
        <v>73</v>
      </c>
      <c r="Z130">
        <v>73</v>
      </c>
      <c r="AA130">
        <v>73</v>
      </c>
      <c r="AB130">
        <v>73</v>
      </c>
      <c r="AC130">
        <v>73</v>
      </c>
      <c r="AD130">
        <v>73</v>
      </c>
      <c r="AE130">
        <v>73</v>
      </c>
      <c r="AF130">
        <v>73</v>
      </c>
      <c r="AG130">
        <v>73</v>
      </c>
      <c r="AH130">
        <v>73</v>
      </c>
      <c r="AI130">
        <v>73</v>
      </c>
      <c r="AJ130">
        <v>73</v>
      </c>
      <c r="AK130">
        <v>72</v>
      </c>
      <c r="AL130">
        <v>72</v>
      </c>
      <c r="AM130">
        <v>73</v>
      </c>
      <c r="AN130">
        <v>73</v>
      </c>
      <c r="AO130">
        <v>73</v>
      </c>
      <c r="AP130">
        <v>73</v>
      </c>
      <c r="AQ130">
        <v>73</v>
      </c>
      <c r="AR130">
        <v>73</v>
      </c>
      <c r="AS130">
        <v>72</v>
      </c>
      <c r="AT130">
        <v>73</v>
      </c>
      <c r="AU130" s="8">
        <f t="shared" si="17"/>
        <v>73.590909090909093</v>
      </c>
      <c r="AV130">
        <f t="shared" si="18"/>
        <v>73</v>
      </c>
      <c r="AW130" s="8">
        <f t="shared" si="19"/>
        <v>1.5747747246523252</v>
      </c>
      <c r="AX130" s="6">
        <f t="shared" si="20"/>
        <v>2.1399038877301515E-2</v>
      </c>
      <c r="AY130">
        <f t="shared" si="21"/>
        <v>72</v>
      </c>
      <c r="AZ130">
        <f t="shared" si="22"/>
        <v>78</v>
      </c>
      <c r="BA130">
        <f t="shared" si="23"/>
        <v>6</v>
      </c>
      <c r="BB130" s="7">
        <f t="shared" si="24"/>
        <v>0.99900002080220662</v>
      </c>
      <c r="BC130" s="8">
        <f t="shared" si="25"/>
        <v>0.37404917647402808</v>
      </c>
    </row>
    <row r="131" spans="1:55" x14ac:dyDescent="0.25">
      <c r="A131">
        <v>157</v>
      </c>
      <c r="B131">
        <v>64331</v>
      </c>
      <c r="C131">
        <v>32</v>
      </c>
      <c r="D131">
        <v>32</v>
      </c>
      <c r="E131">
        <v>27</v>
      </c>
      <c r="F131">
        <v>31</v>
      </c>
      <c r="G131">
        <v>27</v>
      </c>
      <c r="H131">
        <v>31</v>
      </c>
      <c r="I131">
        <v>27</v>
      </c>
      <c r="J131">
        <v>33</v>
      </c>
      <c r="K131">
        <v>28</v>
      </c>
      <c r="L131">
        <v>33</v>
      </c>
      <c r="M131">
        <v>26</v>
      </c>
      <c r="N131">
        <v>26</v>
      </c>
      <c r="O131">
        <v>31</v>
      </c>
      <c r="P131">
        <v>26</v>
      </c>
      <c r="Q131">
        <v>26</v>
      </c>
      <c r="R131">
        <v>26</v>
      </c>
      <c r="S131">
        <v>27</v>
      </c>
      <c r="T131">
        <v>31</v>
      </c>
      <c r="U131">
        <v>31</v>
      </c>
      <c r="V131">
        <v>32</v>
      </c>
      <c r="W131">
        <v>31</v>
      </c>
      <c r="X131">
        <v>31</v>
      </c>
      <c r="Y131">
        <v>31</v>
      </c>
      <c r="Z131">
        <v>31</v>
      </c>
      <c r="AA131">
        <v>27</v>
      </c>
      <c r="AB131">
        <v>33</v>
      </c>
      <c r="AC131">
        <v>37</v>
      </c>
      <c r="AD131">
        <v>36</v>
      </c>
      <c r="AE131">
        <v>34</v>
      </c>
      <c r="AF131">
        <v>35</v>
      </c>
      <c r="AG131">
        <v>35</v>
      </c>
      <c r="AH131">
        <v>32</v>
      </c>
      <c r="AI131">
        <v>28</v>
      </c>
      <c r="AJ131">
        <v>33</v>
      </c>
      <c r="AK131">
        <v>29</v>
      </c>
      <c r="AL131">
        <v>33</v>
      </c>
      <c r="AM131">
        <v>32</v>
      </c>
      <c r="AN131">
        <v>32</v>
      </c>
      <c r="AO131">
        <v>32</v>
      </c>
      <c r="AP131">
        <v>32</v>
      </c>
      <c r="AQ131">
        <v>31</v>
      </c>
      <c r="AR131">
        <v>28</v>
      </c>
      <c r="AS131">
        <v>43</v>
      </c>
      <c r="AT131">
        <v>39</v>
      </c>
      <c r="AU131" s="8">
        <f t="shared" ref="AU131:AU194" si="26">AVERAGE(C131:AT131)</f>
        <v>31.09090909090909</v>
      </c>
      <c r="AV131">
        <f t="shared" ref="AV131:AV194" si="27">MEDIAN(C131:AT131)</f>
        <v>31</v>
      </c>
      <c r="AW131" s="8">
        <f t="shared" ref="AW131:AW194" si="28">_xlfn.STDEV.S(C131:AT131)</f>
        <v>3.6524485690674413</v>
      </c>
      <c r="AX131" s="6">
        <f t="shared" ref="AX131:AX194" si="29">AW131/AU131</f>
        <v>0.11747641596415748</v>
      </c>
      <c r="AY131">
        <f t="shared" ref="AY131:AY194" si="30">MIN(C131:AT131)</f>
        <v>26</v>
      </c>
      <c r="AZ131">
        <f t="shared" ref="AZ131:AZ194" si="31">MAX(C131:AT131)</f>
        <v>43</v>
      </c>
      <c r="BA131">
        <f t="shared" ref="BA131:BA194" si="32">AZ131-AY131</f>
        <v>17</v>
      </c>
      <c r="BB131" s="7">
        <f t="shared" ref="BB131:BB194" si="33">INDEX(LOGEST(C131:AT131,,TRUE,TRUE),1,1)</f>
        <v>1.0042090365691165</v>
      </c>
      <c r="BC131" s="8">
        <f t="shared" ref="BC131:BC194" si="34">INDEX(LOGEST(C131:AT131,,TRUE,TRUE),3,1)</f>
        <v>0.22188401429197138</v>
      </c>
    </row>
    <row r="132" spans="1:55" x14ac:dyDescent="0.25">
      <c r="A132">
        <v>158</v>
      </c>
      <c r="B132">
        <v>64521</v>
      </c>
      <c r="C132">
        <v>33</v>
      </c>
      <c r="D132">
        <v>37</v>
      </c>
      <c r="E132">
        <v>29</v>
      </c>
      <c r="F132">
        <v>30</v>
      </c>
      <c r="G132">
        <v>34</v>
      </c>
      <c r="H132">
        <v>40</v>
      </c>
      <c r="I132">
        <v>42</v>
      </c>
      <c r="J132">
        <v>41</v>
      </c>
      <c r="K132">
        <v>39</v>
      </c>
      <c r="L132">
        <v>31</v>
      </c>
      <c r="M132">
        <v>31</v>
      </c>
      <c r="N132">
        <v>29</v>
      </c>
      <c r="O132">
        <v>31</v>
      </c>
      <c r="P132">
        <v>45</v>
      </c>
      <c r="Q132">
        <v>45</v>
      </c>
      <c r="R132">
        <v>45</v>
      </c>
      <c r="S132">
        <v>43</v>
      </c>
      <c r="T132">
        <v>39</v>
      </c>
      <c r="U132">
        <v>36</v>
      </c>
      <c r="V132">
        <v>24</v>
      </c>
      <c r="W132">
        <v>25</v>
      </c>
      <c r="X132">
        <v>26</v>
      </c>
      <c r="Y132">
        <v>21</v>
      </c>
      <c r="Z132">
        <v>20</v>
      </c>
      <c r="AA132">
        <v>20</v>
      </c>
      <c r="AB132">
        <v>19</v>
      </c>
      <c r="AC132">
        <v>23</v>
      </c>
      <c r="AD132">
        <v>21</v>
      </c>
      <c r="AE132">
        <v>21</v>
      </c>
      <c r="AF132">
        <v>24</v>
      </c>
      <c r="AG132">
        <v>19</v>
      </c>
      <c r="AH132">
        <v>20</v>
      </c>
      <c r="AI132">
        <v>24</v>
      </c>
      <c r="AJ132">
        <v>23</v>
      </c>
      <c r="AK132">
        <v>23</v>
      </c>
      <c r="AL132">
        <v>22</v>
      </c>
      <c r="AM132">
        <v>24</v>
      </c>
      <c r="AN132">
        <v>22</v>
      </c>
      <c r="AO132">
        <v>24</v>
      </c>
      <c r="AP132">
        <v>19</v>
      </c>
      <c r="AQ132">
        <v>22</v>
      </c>
      <c r="AR132">
        <v>22</v>
      </c>
      <c r="AS132">
        <v>20</v>
      </c>
      <c r="AT132">
        <v>23</v>
      </c>
      <c r="AU132" s="8">
        <f t="shared" si="26"/>
        <v>28.431818181818183</v>
      </c>
      <c r="AV132">
        <f t="shared" si="27"/>
        <v>24</v>
      </c>
      <c r="AW132" s="8">
        <f t="shared" si="28"/>
        <v>8.4313857926664717</v>
      </c>
      <c r="AX132" s="6">
        <f t="shared" si="29"/>
        <v>0.29654754186836507</v>
      </c>
      <c r="AY132">
        <f t="shared" si="30"/>
        <v>19</v>
      </c>
      <c r="AZ132">
        <f t="shared" si="31"/>
        <v>45</v>
      </c>
      <c r="BA132">
        <f t="shared" si="32"/>
        <v>26</v>
      </c>
      <c r="BB132" s="7">
        <f t="shared" si="33"/>
        <v>0.98386787748125903</v>
      </c>
      <c r="BC132" s="8">
        <f t="shared" si="34"/>
        <v>0.55040469631081002</v>
      </c>
    </row>
    <row r="133" spans="1:55" x14ac:dyDescent="0.25">
      <c r="A133">
        <v>159</v>
      </c>
      <c r="B133">
        <v>64525</v>
      </c>
      <c r="C133">
        <v>25</v>
      </c>
      <c r="D133">
        <v>25</v>
      </c>
      <c r="E133">
        <v>25</v>
      </c>
      <c r="F133">
        <v>32</v>
      </c>
      <c r="G133">
        <v>22</v>
      </c>
      <c r="H133">
        <v>22</v>
      </c>
      <c r="I133">
        <v>22</v>
      </c>
      <c r="J133">
        <v>22</v>
      </c>
      <c r="K133">
        <v>22</v>
      </c>
      <c r="L133">
        <v>22</v>
      </c>
      <c r="M133">
        <v>22</v>
      </c>
      <c r="N133">
        <v>22</v>
      </c>
      <c r="O133">
        <v>22</v>
      </c>
      <c r="P133">
        <v>22</v>
      </c>
      <c r="Q133">
        <v>22</v>
      </c>
      <c r="R133">
        <v>22</v>
      </c>
      <c r="S133">
        <v>22</v>
      </c>
      <c r="T133">
        <v>22</v>
      </c>
      <c r="U133">
        <v>22</v>
      </c>
      <c r="V133">
        <v>22</v>
      </c>
      <c r="W133">
        <v>22</v>
      </c>
      <c r="X133">
        <v>22</v>
      </c>
      <c r="Y133">
        <v>22</v>
      </c>
      <c r="Z133">
        <v>22</v>
      </c>
      <c r="AA133">
        <v>22</v>
      </c>
      <c r="AB133">
        <v>22</v>
      </c>
      <c r="AC133">
        <v>22</v>
      </c>
      <c r="AD133">
        <v>22</v>
      </c>
      <c r="AE133">
        <v>22</v>
      </c>
      <c r="AF133">
        <v>22</v>
      </c>
      <c r="AG133">
        <v>22</v>
      </c>
      <c r="AH133">
        <v>22</v>
      </c>
      <c r="AI133">
        <v>22</v>
      </c>
      <c r="AJ133">
        <v>22</v>
      </c>
      <c r="AK133">
        <v>20</v>
      </c>
      <c r="AL133">
        <v>22</v>
      </c>
      <c r="AM133">
        <v>22</v>
      </c>
      <c r="AN133">
        <v>22</v>
      </c>
      <c r="AO133">
        <v>22</v>
      </c>
      <c r="AP133">
        <v>22</v>
      </c>
      <c r="AQ133">
        <v>22</v>
      </c>
      <c r="AR133">
        <v>22</v>
      </c>
      <c r="AS133">
        <v>22</v>
      </c>
      <c r="AT133">
        <v>22</v>
      </c>
      <c r="AU133" s="8">
        <f t="shared" si="26"/>
        <v>22.386363636363637</v>
      </c>
      <c r="AV133">
        <f t="shared" si="27"/>
        <v>22</v>
      </c>
      <c r="AW133" s="8">
        <f t="shared" si="28"/>
        <v>1.7011064674295522</v>
      </c>
      <c r="AX133" s="6">
        <f t="shared" si="29"/>
        <v>7.5988512250660195E-2</v>
      </c>
      <c r="AY133">
        <f t="shared" si="30"/>
        <v>20</v>
      </c>
      <c r="AZ133">
        <f t="shared" si="31"/>
        <v>32</v>
      </c>
      <c r="BA133">
        <f t="shared" si="32"/>
        <v>12</v>
      </c>
      <c r="BB133" s="7">
        <f t="shared" si="33"/>
        <v>0.99774954687015316</v>
      </c>
      <c r="BC133" s="8">
        <f t="shared" si="34"/>
        <v>0.19103852037028277</v>
      </c>
    </row>
    <row r="134" spans="1:55" x14ac:dyDescent="0.25">
      <c r="A134">
        <v>160</v>
      </c>
      <c r="B134">
        <v>64671</v>
      </c>
      <c r="C134">
        <v>62</v>
      </c>
      <c r="D134">
        <v>20</v>
      </c>
      <c r="E134">
        <v>59</v>
      </c>
      <c r="F134">
        <v>60</v>
      </c>
      <c r="G134">
        <v>61</v>
      </c>
      <c r="H134">
        <v>61</v>
      </c>
      <c r="I134">
        <v>51</v>
      </c>
      <c r="J134">
        <v>43</v>
      </c>
      <c r="K134">
        <v>54</v>
      </c>
      <c r="L134">
        <v>54</v>
      </c>
      <c r="M134">
        <v>55</v>
      </c>
      <c r="N134">
        <v>57</v>
      </c>
      <c r="O134">
        <v>56</v>
      </c>
      <c r="P134">
        <v>56</v>
      </c>
      <c r="Q134">
        <v>55</v>
      </c>
      <c r="R134">
        <v>57</v>
      </c>
      <c r="S134">
        <v>57</v>
      </c>
      <c r="T134">
        <v>58</v>
      </c>
      <c r="U134">
        <v>53</v>
      </c>
      <c r="V134">
        <v>56</v>
      </c>
      <c r="W134">
        <v>55</v>
      </c>
      <c r="X134">
        <v>11</v>
      </c>
      <c r="Y134">
        <v>11</v>
      </c>
      <c r="Z134">
        <v>57</v>
      </c>
      <c r="AA134">
        <v>38</v>
      </c>
      <c r="AB134">
        <v>56</v>
      </c>
      <c r="AC134">
        <v>20</v>
      </c>
      <c r="AD134">
        <v>20</v>
      </c>
      <c r="AE134">
        <v>20</v>
      </c>
      <c r="AF134">
        <v>11</v>
      </c>
      <c r="AG134">
        <v>63</v>
      </c>
      <c r="AH134">
        <v>11</v>
      </c>
      <c r="AI134">
        <v>61</v>
      </c>
      <c r="AJ134">
        <v>9</v>
      </c>
      <c r="AK134">
        <v>52</v>
      </c>
      <c r="AL134">
        <v>51</v>
      </c>
      <c r="AM134">
        <v>51</v>
      </c>
      <c r="AN134">
        <v>55</v>
      </c>
      <c r="AO134">
        <v>56</v>
      </c>
      <c r="AP134">
        <v>56</v>
      </c>
      <c r="AQ134">
        <v>53</v>
      </c>
      <c r="AR134">
        <v>54</v>
      </c>
      <c r="AS134">
        <v>53</v>
      </c>
      <c r="AT134">
        <v>53</v>
      </c>
      <c r="AU134" s="8">
        <f t="shared" si="26"/>
        <v>46.863636363636367</v>
      </c>
      <c r="AV134">
        <f t="shared" si="27"/>
        <v>54.5</v>
      </c>
      <c r="AW134" s="8">
        <f t="shared" si="28"/>
        <v>17.151297881719746</v>
      </c>
      <c r="AX134" s="6">
        <f t="shared" si="29"/>
        <v>0.36598307798044072</v>
      </c>
      <c r="AY134">
        <f t="shared" si="30"/>
        <v>9</v>
      </c>
      <c r="AZ134">
        <f t="shared" si="31"/>
        <v>63</v>
      </c>
      <c r="BA134">
        <f t="shared" si="32"/>
        <v>54</v>
      </c>
      <c r="BB134" s="7">
        <f t="shared" si="33"/>
        <v>0.99260830731272565</v>
      </c>
      <c r="BC134" s="8">
        <f t="shared" si="34"/>
        <v>2.6812178662081916E-2</v>
      </c>
    </row>
    <row r="135" spans="1:55" x14ac:dyDescent="0.25">
      <c r="A135">
        <v>161</v>
      </c>
      <c r="B135">
        <v>64680</v>
      </c>
      <c r="C135">
        <v>130</v>
      </c>
      <c r="D135">
        <v>128</v>
      </c>
      <c r="E135">
        <v>126</v>
      </c>
      <c r="F135">
        <v>118</v>
      </c>
      <c r="G135">
        <v>128</v>
      </c>
      <c r="H135">
        <v>123</v>
      </c>
      <c r="I135">
        <v>128</v>
      </c>
      <c r="J135">
        <v>118</v>
      </c>
      <c r="K135">
        <v>118</v>
      </c>
      <c r="L135">
        <v>118</v>
      </c>
      <c r="M135">
        <v>119</v>
      </c>
      <c r="N135">
        <v>118</v>
      </c>
      <c r="O135">
        <v>118</v>
      </c>
      <c r="P135">
        <v>124</v>
      </c>
      <c r="Q135">
        <v>1</v>
      </c>
      <c r="R135">
        <v>120</v>
      </c>
      <c r="S135">
        <v>1</v>
      </c>
      <c r="T135">
        <v>118</v>
      </c>
      <c r="U135">
        <v>118</v>
      </c>
      <c r="V135">
        <v>118</v>
      </c>
      <c r="W135">
        <v>121</v>
      </c>
      <c r="X135">
        <v>119</v>
      </c>
      <c r="Y135">
        <v>119</v>
      </c>
      <c r="Z135">
        <v>117</v>
      </c>
      <c r="AA135">
        <v>119</v>
      </c>
      <c r="AB135">
        <v>119</v>
      </c>
      <c r="AC135">
        <v>119</v>
      </c>
      <c r="AD135">
        <v>119</v>
      </c>
      <c r="AE135">
        <v>119</v>
      </c>
      <c r="AF135">
        <v>118</v>
      </c>
      <c r="AG135">
        <v>119</v>
      </c>
      <c r="AH135">
        <v>119</v>
      </c>
      <c r="AI135">
        <v>119</v>
      </c>
      <c r="AJ135">
        <v>119</v>
      </c>
      <c r="AK135">
        <v>119</v>
      </c>
      <c r="AL135">
        <v>1</v>
      </c>
      <c r="AM135">
        <v>119</v>
      </c>
      <c r="AN135">
        <v>118</v>
      </c>
      <c r="AO135">
        <v>119</v>
      </c>
      <c r="AP135">
        <v>118</v>
      </c>
      <c r="AQ135">
        <v>119</v>
      </c>
      <c r="AR135">
        <v>117</v>
      </c>
      <c r="AS135">
        <v>118</v>
      </c>
      <c r="AT135">
        <v>118</v>
      </c>
      <c r="AU135" s="8">
        <f t="shared" si="26"/>
        <v>111.84090909090909</v>
      </c>
      <c r="AV135">
        <f t="shared" si="27"/>
        <v>119</v>
      </c>
      <c r="AW135" s="8">
        <f t="shared" si="28"/>
        <v>30.498908239566489</v>
      </c>
      <c r="AX135" s="6">
        <f t="shared" si="29"/>
        <v>0.27269903729748535</v>
      </c>
      <c r="AY135">
        <f t="shared" si="30"/>
        <v>1</v>
      </c>
      <c r="AZ135">
        <f t="shared" si="31"/>
        <v>130</v>
      </c>
      <c r="BA135">
        <f t="shared" si="32"/>
        <v>129</v>
      </c>
      <c r="BB135" s="7">
        <f t="shared" si="33"/>
        <v>0.99851032711025256</v>
      </c>
      <c r="BC135" s="8">
        <f t="shared" si="34"/>
        <v>2.4606725126757526E-4</v>
      </c>
    </row>
    <row r="136" spans="1:55" x14ac:dyDescent="0.25">
      <c r="A136">
        <v>162</v>
      </c>
      <c r="B136">
        <v>66862</v>
      </c>
      <c r="C136">
        <v>8</v>
      </c>
      <c r="D136">
        <v>7</v>
      </c>
      <c r="E136">
        <v>10</v>
      </c>
      <c r="F136">
        <v>9</v>
      </c>
      <c r="G136">
        <v>6</v>
      </c>
      <c r="H136">
        <v>8</v>
      </c>
      <c r="I136">
        <v>5</v>
      </c>
      <c r="J136">
        <v>6</v>
      </c>
      <c r="K136">
        <v>7</v>
      </c>
      <c r="L136">
        <v>4</v>
      </c>
      <c r="M136">
        <v>6</v>
      </c>
      <c r="N136">
        <v>9</v>
      </c>
      <c r="O136">
        <v>7</v>
      </c>
      <c r="P136">
        <v>5</v>
      </c>
      <c r="Q136">
        <v>7</v>
      </c>
      <c r="R136">
        <v>7</v>
      </c>
      <c r="S136">
        <v>7</v>
      </c>
      <c r="T136">
        <v>6</v>
      </c>
      <c r="U136">
        <v>7</v>
      </c>
      <c r="V136">
        <v>8</v>
      </c>
      <c r="W136">
        <v>7</v>
      </c>
      <c r="X136">
        <v>7</v>
      </c>
      <c r="Y136">
        <v>8</v>
      </c>
      <c r="Z136">
        <v>9</v>
      </c>
      <c r="AA136">
        <v>10</v>
      </c>
      <c r="AB136">
        <v>9</v>
      </c>
      <c r="AC136">
        <v>10</v>
      </c>
      <c r="AD136">
        <v>12</v>
      </c>
      <c r="AE136">
        <v>11</v>
      </c>
      <c r="AF136">
        <v>12</v>
      </c>
      <c r="AG136">
        <v>11</v>
      </c>
      <c r="AH136">
        <v>7</v>
      </c>
      <c r="AI136">
        <v>5</v>
      </c>
      <c r="AJ136">
        <v>5</v>
      </c>
      <c r="AK136">
        <v>4</v>
      </c>
      <c r="AL136">
        <v>5</v>
      </c>
      <c r="AM136">
        <v>5</v>
      </c>
      <c r="AN136">
        <v>6</v>
      </c>
      <c r="AO136">
        <v>5</v>
      </c>
      <c r="AP136">
        <v>6</v>
      </c>
      <c r="AQ136">
        <v>7</v>
      </c>
      <c r="AR136">
        <v>9</v>
      </c>
      <c r="AS136">
        <v>6</v>
      </c>
      <c r="AT136">
        <v>8</v>
      </c>
      <c r="AU136" s="8">
        <f t="shared" si="26"/>
        <v>7.3409090909090908</v>
      </c>
      <c r="AV136">
        <f t="shared" si="27"/>
        <v>7</v>
      </c>
      <c r="AW136" s="8">
        <f t="shared" si="28"/>
        <v>2.0566758211744998</v>
      </c>
      <c r="AX136" s="6">
        <f t="shared" si="29"/>
        <v>0.28016636573274922</v>
      </c>
      <c r="AY136">
        <f t="shared" si="30"/>
        <v>4</v>
      </c>
      <c r="AZ136">
        <f t="shared" si="31"/>
        <v>12</v>
      </c>
      <c r="BA136">
        <f t="shared" si="32"/>
        <v>8</v>
      </c>
      <c r="BB136" s="7">
        <f t="shared" si="33"/>
        <v>0.99867306580512383</v>
      </c>
      <c r="BC136" s="8">
        <f t="shared" si="34"/>
        <v>3.7259254267383943E-3</v>
      </c>
    </row>
    <row r="137" spans="1:55" x14ac:dyDescent="0.25">
      <c r="A137">
        <v>163</v>
      </c>
      <c r="B137">
        <v>67470</v>
      </c>
      <c r="C137">
        <v>73</v>
      </c>
      <c r="D137">
        <v>73</v>
      </c>
      <c r="E137">
        <v>74</v>
      </c>
      <c r="F137">
        <v>74</v>
      </c>
      <c r="G137">
        <v>76</v>
      </c>
      <c r="H137">
        <v>76</v>
      </c>
      <c r="I137">
        <v>77</v>
      </c>
      <c r="J137">
        <v>75</v>
      </c>
      <c r="K137">
        <v>67</v>
      </c>
      <c r="L137">
        <v>66</v>
      </c>
      <c r="M137">
        <v>67</v>
      </c>
      <c r="N137">
        <v>68</v>
      </c>
      <c r="O137">
        <v>67</v>
      </c>
      <c r="P137">
        <v>67</v>
      </c>
      <c r="Q137">
        <v>67</v>
      </c>
      <c r="R137">
        <v>67</v>
      </c>
      <c r="S137">
        <v>67</v>
      </c>
      <c r="T137">
        <v>67</v>
      </c>
      <c r="U137">
        <v>67</v>
      </c>
      <c r="V137">
        <v>67</v>
      </c>
      <c r="W137">
        <v>67</v>
      </c>
      <c r="X137">
        <v>67</v>
      </c>
      <c r="Y137">
        <v>68</v>
      </c>
      <c r="Z137">
        <v>69</v>
      </c>
      <c r="AA137">
        <v>38</v>
      </c>
      <c r="AB137">
        <v>38</v>
      </c>
      <c r="AC137">
        <v>34</v>
      </c>
      <c r="AD137">
        <v>35</v>
      </c>
      <c r="AE137">
        <v>35</v>
      </c>
      <c r="AF137">
        <v>33</v>
      </c>
      <c r="AG137">
        <v>33</v>
      </c>
      <c r="AH137">
        <v>33</v>
      </c>
      <c r="AI137">
        <v>31</v>
      </c>
      <c r="AJ137">
        <v>35</v>
      </c>
      <c r="AK137">
        <v>33</v>
      </c>
      <c r="AL137">
        <v>32</v>
      </c>
      <c r="AM137">
        <v>32</v>
      </c>
      <c r="AN137">
        <v>35</v>
      </c>
      <c r="AO137">
        <v>34</v>
      </c>
      <c r="AP137">
        <v>38</v>
      </c>
      <c r="AQ137">
        <v>37</v>
      </c>
      <c r="AR137">
        <v>36</v>
      </c>
      <c r="AS137">
        <v>36</v>
      </c>
      <c r="AT137">
        <v>37</v>
      </c>
      <c r="AU137" s="8">
        <f t="shared" si="26"/>
        <v>53.81818181818182</v>
      </c>
      <c r="AV137">
        <f t="shared" si="27"/>
        <v>67</v>
      </c>
      <c r="AW137" s="8">
        <f t="shared" si="28"/>
        <v>17.879795960638937</v>
      </c>
      <c r="AX137" s="6">
        <f t="shared" si="29"/>
        <v>0.33222593845781806</v>
      </c>
      <c r="AY137">
        <f t="shared" si="30"/>
        <v>31</v>
      </c>
      <c r="AZ137">
        <f t="shared" si="31"/>
        <v>77</v>
      </c>
      <c r="BA137">
        <f t="shared" si="32"/>
        <v>46</v>
      </c>
      <c r="BB137" s="7">
        <f t="shared" si="33"/>
        <v>0.97597200562661524</v>
      </c>
      <c r="BC137" s="8">
        <f t="shared" si="34"/>
        <v>0.77276785292080963</v>
      </c>
    </row>
    <row r="138" spans="1:55" x14ac:dyDescent="0.25">
      <c r="A138">
        <v>164</v>
      </c>
      <c r="B138">
        <v>69321</v>
      </c>
      <c r="C138">
        <v>158</v>
      </c>
      <c r="D138">
        <v>142</v>
      </c>
      <c r="E138">
        <v>141</v>
      </c>
      <c r="F138">
        <v>142</v>
      </c>
      <c r="G138">
        <v>142</v>
      </c>
      <c r="H138">
        <v>141</v>
      </c>
      <c r="I138">
        <v>142</v>
      </c>
      <c r="J138">
        <v>141</v>
      </c>
      <c r="K138">
        <v>117</v>
      </c>
      <c r="L138">
        <v>140</v>
      </c>
      <c r="M138">
        <v>139</v>
      </c>
      <c r="N138">
        <v>141</v>
      </c>
      <c r="O138">
        <v>139</v>
      </c>
      <c r="P138">
        <v>140</v>
      </c>
      <c r="Q138">
        <v>140</v>
      </c>
      <c r="R138">
        <v>140</v>
      </c>
      <c r="S138">
        <v>132</v>
      </c>
      <c r="T138">
        <v>131</v>
      </c>
      <c r="U138">
        <v>129</v>
      </c>
      <c r="V138">
        <v>129</v>
      </c>
      <c r="W138">
        <v>131</v>
      </c>
      <c r="X138">
        <v>131</v>
      </c>
      <c r="Y138">
        <v>130</v>
      </c>
      <c r="Z138">
        <v>131</v>
      </c>
      <c r="AA138">
        <v>130</v>
      </c>
      <c r="AB138">
        <v>131</v>
      </c>
      <c r="AC138">
        <v>134</v>
      </c>
      <c r="AD138">
        <v>132</v>
      </c>
      <c r="AE138">
        <v>131</v>
      </c>
      <c r="AF138">
        <v>132</v>
      </c>
      <c r="AG138">
        <v>128</v>
      </c>
      <c r="AH138">
        <v>130</v>
      </c>
      <c r="AI138">
        <v>125</v>
      </c>
      <c r="AJ138">
        <v>128</v>
      </c>
      <c r="AK138">
        <v>130</v>
      </c>
      <c r="AL138">
        <v>128</v>
      </c>
      <c r="AM138">
        <v>128</v>
      </c>
      <c r="AN138">
        <v>128</v>
      </c>
      <c r="AO138">
        <v>132</v>
      </c>
      <c r="AP138">
        <v>134</v>
      </c>
      <c r="AQ138">
        <v>132</v>
      </c>
      <c r="AR138">
        <v>135</v>
      </c>
      <c r="AS138">
        <v>132</v>
      </c>
      <c r="AT138">
        <v>133</v>
      </c>
      <c r="AU138" s="8">
        <f t="shared" si="26"/>
        <v>134.13636363636363</v>
      </c>
      <c r="AV138">
        <f t="shared" si="27"/>
        <v>132</v>
      </c>
      <c r="AW138" s="8">
        <f t="shared" si="28"/>
        <v>6.7603182431313327</v>
      </c>
      <c r="AX138" s="6">
        <f t="shared" si="29"/>
        <v>5.0398848305282726E-2</v>
      </c>
      <c r="AY138">
        <f t="shared" si="30"/>
        <v>117</v>
      </c>
      <c r="AZ138">
        <f t="shared" si="31"/>
        <v>158</v>
      </c>
      <c r="BA138">
        <f t="shared" si="32"/>
        <v>41</v>
      </c>
      <c r="BB138" s="7">
        <f t="shared" si="33"/>
        <v>0.9976715762247188</v>
      </c>
      <c r="BC138" s="8">
        <f t="shared" si="34"/>
        <v>0.36316900508085725</v>
      </c>
    </row>
    <row r="139" spans="1:55" x14ac:dyDescent="0.25">
      <c r="A139">
        <v>165</v>
      </c>
      <c r="B139">
        <v>69389</v>
      </c>
      <c r="C139">
        <v>30</v>
      </c>
      <c r="D139">
        <v>30</v>
      </c>
      <c r="E139">
        <v>30</v>
      </c>
      <c r="F139">
        <v>30</v>
      </c>
      <c r="G139">
        <v>30</v>
      </c>
      <c r="H139">
        <v>29</v>
      </c>
      <c r="I139">
        <v>29</v>
      </c>
      <c r="J139">
        <v>30</v>
      </c>
      <c r="K139">
        <v>30</v>
      </c>
      <c r="L139">
        <v>30</v>
      </c>
      <c r="M139">
        <v>30</v>
      </c>
      <c r="N139">
        <v>30</v>
      </c>
      <c r="O139">
        <v>30</v>
      </c>
      <c r="P139">
        <v>30</v>
      </c>
      <c r="Q139">
        <v>30</v>
      </c>
      <c r="R139">
        <v>30</v>
      </c>
      <c r="S139">
        <v>30</v>
      </c>
      <c r="T139">
        <v>43</v>
      </c>
      <c r="U139">
        <v>43</v>
      </c>
      <c r="V139">
        <v>32</v>
      </c>
      <c r="W139">
        <v>38</v>
      </c>
      <c r="X139">
        <v>40</v>
      </c>
      <c r="Y139">
        <v>40</v>
      </c>
      <c r="Z139">
        <v>40</v>
      </c>
      <c r="AA139">
        <v>40</v>
      </c>
      <c r="AB139">
        <v>40</v>
      </c>
      <c r="AC139">
        <v>40</v>
      </c>
      <c r="AD139">
        <v>40</v>
      </c>
      <c r="AE139">
        <v>39</v>
      </c>
      <c r="AF139">
        <v>40</v>
      </c>
      <c r="AG139">
        <v>40</v>
      </c>
      <c r="AH139">
        <v>40</v>
      </c>
      <c r="AI139">
        <v>42</v>
      </c>
      <c r="AJ139">
        <v>40</v>
      </c>
      <c r="AK139">
        <v>40</v>
      </c>
      <c r="AL139">
        <v>41</v>
      </c>
      <c r="AM139">
        <v>39</v>
      </c>
      <c r="AN139">
        <v>41</v>
      </c>
      <c r="AO139">
        <v>39</v>
      </c>
      <c r="AP139">
        <v>41</v>
      </c>
      <c r="AQ139">
        <v>39</v>
      </c>
      <c r="AR139">
        <v>39</v>
      </c>
      <c r="AS139">
        <v>39</v>
      </c>
      <c r="AT139">
        <v>41</v>
      </c>
      <c r="AU139" s="8">
        <f t="shared" si="26"/>
        <v>36</v>
      </c>
      <c r="AV139">
        <f t="shared" si="27"/>
        <v>39</v>
      </c>
      <c r="AW139" s="8">
        <f t="shared" si="28"/>
        <v>5.1444257482317468</v>
      </c>
      <c r="AX139" s="6">
        <f t="shared" si="29"/>
        <v>0.14290071522865963</v>
      </c>
      <c r="AY139">
        <f t="shared" si="30"/>
        <v>29</v>
      </c>
      <c r="AZ139">
        <f t="shared" si="31"/>
        <v>43</v>
      </c>
      <c r="BA139">
        <f t="shared" si="32"/>
        <v>14</v>
      </c>
      <c r="BB139" s="7">
        <f t="shared" si="33"/>
        <v>1.0094773277160281</v>
      </c>
      <c r="BC139" s="8">
        <f t="shared" si="34"/>
        <v>0.67851609824422165</v>
      </c>
    </row>
    <row r="140" spans="1:55" x14ac:dyDescent="0.25">
      <c r="A140">
        <v>166</v>
      </c>
      <c r="B140">
        <v>69893</v>
      </c>
      <c r="C140">
        <v>34</v>
      </c>
      <c r="D140">
        <v>35</v>
      </c>
      <c r="E140">
        <v>35</v>
      </c>
      <c r="F140">
        <v>37</v>
      </c>
      <c r="G140">
        <v>36</v>
      </c>
      <c r="H140">
        <v>37</v>
      </c>
      <c r="I140">
        <v>36</v>
      </c>
      <c r="J140">
        <v>33</v>
      </c>
      <c r="K140">
        <v>33</v>
      </c>
      <c r="L140">
        <v>34</v>
      </c>
      <c r="M140">
        <v>34</v>
      </c>
      <c r="N140">
        <v>33</v>
      </c>
      <c r="O140">
        <v>32</v>
      </c>
      <c r="P140">
        <v>33</v>
      </c>
      <c r="Q140">
        <v>38</v>
      </c>
      <c r="R140">
        <v>37</v>
      </c>
      <c r="S140">
        <v>36</v>
      </c>
      <c r="T140">
        <v>42</v>
      </c>
      <c r="U140">
        <v>41</v>
      </c>
      <c r="V140">
        <v>33</v>
      </c>
      <c r="W140">
        <v>42</v>
      </c>
      <c r="X140">
        <v>42</v>
      </c>
      <c r="Y140">
        <v>42</v>
      </c>
      <c r="Z140">
        <v>41</v>
      </c>
      <c r="AA140">
        <v>44</v>
      </c>
      <c r="AB140">
        <v>38</v>
      </c>
      <c r="AC140">
        <v>37</v>
      </c>
      <c r="AD140">
        <v>37</v>
      </c>
      <c r="AE140">
        <v>38</v>
      </c>
      <c r="AF140">
        <v>38</v>
      </c>
      <c r="AG140">
        <v>36</v>
      </c>
      <c r="AH140">
        <v>33</v>
      </c>
      <c r="AI140">
        <v>35</v>
      </c>
      <c r="AJ140">
        <v>36</v>
      </c>
      <c r="AK140">
        <v>35</v>
      </c>
      <c r="AL140">
        <v>29</v>
      </c>
      <c r="AM140">
        <v>27</v>
      </c>
      <c r="AN140">
        <v>25</v>
      </c>
      <c r="AO140">
        <v>30</v>
      </c>
      <c r="AP140">
        <v>28</v>
      </c>
      <c r="AQ140">
        <v>27</v>
      </c>
      <c r="AR140">
        <v>25</v>
      </c>
      <c r="AS140">
        <v>28</v>
      </c>
      <c r="AT140">
        <v>27</v>
      </c>
      <c r="AU140" s="8">
        <f t="shared" si="26"/>
        <v>34.75</v>
      </c>
      <c r="AV140">
        <f t="shared" si="27"/>
        <v>35</v>
      </c>
      <c r="AW140" s="8">
        <f t="shared" si="28"/>
        <v>4.808543752869034</v>
      </c>
      <c r="AX140" s="6">
        <f t="shared" si="29"/>
        <v>0.13837535979479235</v>
      </c>
      <c r="AY140">
        <f t="shared" si="30"/>
        <v>25</v>
      </c>
      <c r="AZ140">
        <f t="shared" si="31"/>
        <v>44</v>
      </c>
      <c r="BA140">
        <f t="shared" si="32"/>
        <v>19</v>
      </c>
      <c r="BB140" s="7">
        <f t="shared" si="33"/>
        <v>0.99476425906600707</v>
      </c>
      <c r="BC140" s="8">
        <f t="shared" si="34"/>
        <v>0.22025992515945234</v>
      </c>
    </row>
    <row r="141" spans="1:55" x14ac:dyDescent="0.25">
      <c r="A141">
        <v>167</v>
      </c>
      <c r="B141">
        <v>70273</v>
      </c>
      <c r="C141">
        <v>30</v>
      </c>
      <c r="D141">
        <v>30</v>
      </c>
      <c r="E141">
        <v>30</v>
      </c>
      <c r="F141">
        <v>30</v>
      </c>
      <c r="G141">
        <v>30</v>
      </c>
      <c r="H141">
        <v>30</v>
      </c>
      <c r="I141">
        <v>30</v>
      </c>
      <c r="J141">
        <v>30</v>
      </c>
      <c r="K141">
        <v>30</v>
      </c>
      <c r="L141">
        <v>24</v>
      </c>
      <c r="M141">
        <v>30</v>
      </c>
      <c r="N141">
        <v>30</v>
      </c>
      <c r="O141">
        <v>30</v>
      </c>
      <c r="P141">
        <v>30</v>
      </c>
      <c r="Q141">
        <v>30</v>
      </c>
      <c r="R141">
        <v>30</v>
      </c>
      <c r="S141">
        <v>29</v>
      </c>
      <c r="T141">
        <v>24</v>
      </c>
      <c r="U141">
        <v>29</v>
      </c>
      <c r="V141">
        <v>29</v>
      </c>
      <c r="W141">
        <v>29</v>
      </c>
      <c r="X141">
        <v>29</v>
      </c>
      <c r="Y141">
        <v>29</v>
      </c>
      <c r="Z141">
        <v>29</v>
      </c>
      <c r="AA141">
        <v>24</v>
      </c>
      <c r="AB141">
        <v>29</v>
      </c>
      <c r="AC141">
        <v>29</v>
      </c>
      <c r="AD141">
        <v>29</v>
      </c>
      <c r="AE141">
        <v>29</v>
      </c>
      <c r="AF141">
        <v>24</v>
      </c>
      <c r="AG141">
        <v>29</v>
      </c>
      <c r="AH141">
        <v>24</v>
      </c>
      <c r="AI141">
        <v>29</v>
      </c>
      <c r="AJ141">
        <v>29</v>
      </c>
      <c r="AK141">
        <v>29</v>
      </c>
      <c r="AL141">
        <v>29</v>
      </c>
      <c r="AM141">
        <v>29</v>
      </c>
      <c r="AN141">
        <v>29</v>
      </c>
      <c r="AO141">
        <v>24</v>
      </c>
      <c r="AP141">
        <v>29</v>
      </c>
      <c r="AQ141">
        <v>29</v>
      </c>
      <c r="AR141">
        <v>29</v>
      </c>
      <c r="AS141">
        <v>29</v>
      </c>
      <c r="AT141">
        <v>29</v>
      </c>
      <c r="AU141" s="8">
        <f t="shared" si="26"/>
        <v>28.65909090909091</v>
      </c>
      <c r="AV141">
        <f t="shared" si="27"/>
        <v>29</v>
      </c>
      <c r="AW141" s="8">
        <f t="shared" si="28"/>
        <v>1.9282861630025412</v>
      </c>
      <c r="AX141" s="6">
        <f t="shared" si="29"/>
        <v>6.728357745607598E-2</v>
      </c>
      <c r="AY141">
        <f t="shared" si="30"/>
        <v>24</v>
      </c>
      <c r="AZ141">
        <f t="shared" si="31"/>
        <v>30</v>
      </c>
      <c r="BA141">
        <f t="shared" si="32"/>
        <v>6</v>
      </c>
      <c r="BB141" s="7">
        <f t="shared" si="33"/>
        <v>0.99848377555433654</v>
      </c>
      <c r="BC141" s="8">
        <f t="shared" si="34"/>
        <v>7.3194543668018447E-2</v>
      </c>
    </row>
    <row r="142" spans="1:55" x14ac:dyDescent="0.25">
      <c r="A142">
        <v>168</v>
      </c>
      <c r="B142">
        <v>70487</v>
      </c>
      <c r="C142">
        <v>17</v>
      </c>
      <c r="D142">
        <v>17</v>
      </c>
      <c r="E142">
        <v>17</v>
      </c>
      <c r="F142">
        <v>14</v>
      </c>
      <c r="G142">
        <v>14</v>
      </c>
      <c r="H142">
        <v>14</v>
      </c>
      <c r="I142">
        <v>14</v>
      </c>
      <c r="J142">
        <v>14</v>
      </c>
      <c r="K142">
        <v>14</v>
      </c>
      <c r="L142">
        <v>14</v>
      </c>
      <c r="M142">
        <v>14</v>
      </c>
      <c r="N142">
        <v>14</v>
      </c>
      <c r="O142">
        <v>14</v>
      </c>
      <c r="P142">
        <v>14</v>
      </c>
      <c r="Q142">
        <v>15</v>
      </c>
      <c r="R142">
        <v>15</v>
      </c>
      <c r="S142">
        <v>14</v>
      </c>
      <c r="T142">
        <v>14</v>
      </c>
      <c r="U142">
        <v>14</v>
      </c>
      <c r="V142">
        <v>13</v>
      </c>
      <c r="W142">
        <v>12</v>
      </c>
      <c r="X142">
        <v>12</v>
      </c>
      <c r="Y142">
        <v>11</v>
      </c>
      <c r="Z142">
        <v>12</v>
      </c>
      <c r="AA142">
        <v>12</v>
      </c>
      <c r="AB142">
        <v>13</v>
      </c>
      <c r="AC142">
        <v>13</v>
      </c>
      <c r="AD142">
        <v>13</v>
      </c>
      <c r="AE142">
        <v>15</v>
      </c>
      <c r="AF142">
        <v>16</v>
      </c>
      <c r="AG142">
        <v>16</v>
      </c>
      <c r="AH142">
        <v>16</v>
      </c>
      <c r="AI142">
        <v>11</v>
      </c>
      <c r="AJ142">
        <v>12</v>
      </c>
      <c r="AK142">
        <v>12</v>
      </c>
      <c r="AL142">
        <v>14</v>
      </c>
      <c r="AM142">
        <v>14</v>
      </c>
      <c r="AN142">
        <v>15</v>
      </c>
      <c r="AO142">
        <v>14</v>
      </c>
      <c r="AP142">
        <v>17</v>
      </c>
      <c r="AQ142">
        <v>16</v>
      </c>
      <c r="AR142">
        <v>16</v>
      </c>
      <c r="AS142">
        <v>14</v>
      </c>
      <c r="AT142">
        <v>14</v>
      </c>
      <c r="AU142" s="8">
        <f t="shared" si="26"/>
        <v>14.090909090909092</v>
      </c>
      <c r="AV142">
        <f t="shared" si="27"/>
        <v>14</v>
      </c>
      <c r="AW142" s="8">
        <f t="shared" si="28"/>
        <v>1.5673734779720898</v>
      </c>
      <c r="AX142" s="6">
        <f t="shared" si="29"/>
        <v>0.11123295650124508</v>
      </c>
      <c r="AY142">
        <f t="shared" si="30"/>
        <v>11</v>
      </c>
      <c r="AZ142">
        <f t="shared" si="31"/>
        <v>17</v>
      </c>
      <c r="BA142">
        <f t="shared" si="32"/>
        <v>6</v>
      </c>
      <c r="BB142" s="7">
        <f t="shared" si="33"/>
        <v>0.99901562699425905</v>
      </c>
      <c r="BC142" s="8">
        <f t="shared" si="34"/>
        <v>1.2747916485553299E-2</v>
      </c>
    </row>
    <row r="143" spans="1:55" x14ac:dyDescent="0.25">
      <c r="A143">
        <v>170</v>
      </c>
      <c r="B143">
        <v>70990</v>
      </c>
      <c r="C143">
        <v>118</v>
      </c>
      <c r="D143">
        <v>118</v>
      </c>
      <c r="E143">
        <v>118</v>
      </c>
      <c r="F143">
        <v>113</v>
      </c>
      <c r="G143">
        <v>113</v>
      </c>
      <c r="H143">
        <v>113</v>
      </c>
      <c r="I143">
        <v>113</v>
      </c>
      <c r="J143">
        <v>113</v>
      </c>
      <c r="K143">
        <v>52</v>
      </c>
      <c r="L143">
        <v>52</v>
      </c>
      <c r="M143">
        <v>52</v>
      </c>
      <c r="N143">
        <v>62</v>
      </c>
      <c r="O143">
        <v>61</v>
      </c>
      <c r="P143">
        <v>61</v>
      </c>
      <c r="Q143">
        <v>63</v>
      </c>
      <c r="R143">
        <v>53</v>
      </c>
      <c r="S143">
        <v>53</v>
      </c>
      <c r="T143">
        <v>55</v>
      </c>
      <c r="U143">
        <v>55</v>
      </c>
      <c r="V143">
        <v>55</v>
      </c>
      <c r="W143">
        <v>55</v>
      </c>
      <c r="X143">
        <v>56</v>
      </c>
      <c r="Y143">
        <v>55</v>
      </c>
      <c r="Z143">
        <v>57</v>
      </c>
      <c r="AA143">
        <v>55</v>
      </c>
      <c r="AB143">
        <v>55</v>
      </c>
      <c r="AC143">
        <v>55</v>
      </c>
      <c r="AD143">
        <v>55</v>
      </c>
      <c r="AE143">
        <v>55</v>
      </c>
      <c r="AF143">
        <v>55</v>
      </c>
      <c r="AG143">
        <v>55</v>
      </c>
      <c r="AH143">
        <v>55</v>
      </c>
      <c r="AI143">
        <v>55</v>
      </c>
      <c r="AJ143">
        <v>36</v>
      </c>
      <c r="AK143">
        <v>55</v>
      </c>
      <c r="AL143">
        <v>55</v>
      </c>
      <c r="AM143">
        <v>55</v>
      </c>
      <c r="AN143">
        <v>55</v>
      </c>
      <c r="AO143">
        <v>40</v>
      </c>
      <c r="AP143">
        <v>53</v>
      </c>
      <c r="AQ143">
        <v>52</v>
      </c>
      <c r="AR143">
        <v>52</v>
      </c>
      <c r="AS143">
        <v>52</v>
      </c>
      <c r="AT143">
        <v>52</v>
      </c>
      <c r="AU143" s="8">
        <f t="shared" si="26"/>
        <v>65.181818181818187</v>
      </c>
      <c r="AV143">
        <f t="shared" si="27"/>
        <v>55</v>
      </c>
      <c r="AW143" s="8">
        <f t="shared" si="28"/>
        <v>24.120118715501672</v>
      </c>
      <c r="AX143" s="6">
        <f t="shared" si="29"/>
        <v>0.37004366230197822</v>
      </c>
      <c r="AY143">
        <f t="shared" si="30"/>
        <v>36</v>
      </c>
      <c r="AZ143">
        <f t="shared" si="31"/>
        <v>118</v>
      </c>
      <c r="BA143">
        <f t="shared" si="32"/>
        <v>82</v>
      </c>
      <c r="BB143" s="7">
        <f t="shared" si="33"/>
        <v>0.98279080161376775</v>
      </c>
      <c r="BC143" s="8">
        <f t="shared" si="34"/>
        <v>0.52168307696499272</v>
      </c>
    </row>
    <row r="144" spans="1:55" x14ac:dyDescent="0.25">
      <c r="A144">
        <v>171</v>
      </c>
      <c r="B144">
        <v>71202</v>
      </c>
      <c r="C144">
        <v>93</v>
      </c>
      <c r="D144">
        <v>93</v>
      </c>
      <c r="E144">
        <v>93</v>
      </c>
      <c r="F144">
        <v>93</v>
      </c>
      <c r="G144">
        <v>93</v>
      </c>
      <c r="H144">
        <v>93</v>
      </c>
      <c r="I144">
        <v>93</v>
      </c>
      <c r="J144">
        <v>93</v>
      </c>
      <c r="K144">
        <v>93</v>
      </c>
      <c r="L144">
        <v>93</v>
      </c>
      <c r="M144">
        <v>93</v>
      </c>
      <c r="N144">
        <v>93</v>
      </c>
      <c r="O144">
        <v>93</v>
      </c>
      <c r="P144">
        <v>93</v>
      </c>
      <c r="Q144">
        <v>93</v>
      </c>
      <c r="R144">
        <v>93</v>
      </c>
      <c r="S144">
        <v>93</v>
      </c>
      <c r="T144">
        <v>93</v>
      </c>
      <c r="U144">
        <v>93</v>
      </c>
      <c r="V144">
        <v>93</v>
      </c>
      <c r="W144">
        <v>93</v>
      </c>
      <c r="X144">
        <v>93</v>
      </c>
      <c r="Y144">
        <v>93</v>
      </c>
      <c r="Z144">
        <v>93</v>
      </c>
      <c r="AA144">
        <v>99</v>
      </c>
      <c r="AB144">
        <v>99</v>
      </c>
      <c r="AC144">
        <v>99</v>
      </c>
      <c r="AD144">
        <v>99</v>
      </c>
      <c r="AE144">
        <v>99</v>
      </c>
      <c r="AF144">
        <v>99</v>
      </c>
      <c r="AG144">
        <v>99</v>
      </c>
      <c r="AH144">
        <v>99</v>
      </c>
      <c r="AI144">
        <v>99</v>
      </c>
      <c r="AJ144">
        <v>98</v>
      </c>
      <c r="AK144">
        <v>99</v>
      </c>
      <c r="AL144">
        <v>99</v>
      </c>
      <c r="AM144">
        <v>99</v>
      </c>
      <c r="AN144">
        <v>93</v>
      </c>
      <c r="AO144">
        <v>93</v>
      </c>
      <c r="AP144">
        <v>93</v>
      </c>
      <c r="AQ144">
        <v>93</v>
      </c>
      <c r="AR144">
        <v>93</v>
      </c>
      <c r="AS144">
        <v>93</v>
      </c>
      <c r="AT144">
        <v>93</v>
      </c>
      <c r="AU144" s="8">
        <f t="shared" si="26"/>
        <v>94.75</v>
      </c>
      <c r="AV144">
        <f t="shared" si="27"/>
        <v>93</v>
      </c>
      <c r="AW144" s="8">
        <f t="shared" si="28"/>
        <v>2.7375511039086793</v>
      </c>
      <c r="AX144" s="6">
        <f t="shared" si="29"/>
        <v>2.8892359935711653E-2</v>
      </c>
      <c r="AY144">
        <f t="shared" si="30"/>
        <v>93</v>
      </c>
      <c r="AZ144">
        <f t="shared" si="31"/>
        <v>99</v>
      </c>
      <c r="BA144">
        <f t="shared" si="32"/>
        <v>6</v>
      </c>
      <c r="BB144" s="7">
        <f t="shared" si="33"/>
        <v>1.0009577165525112</v>
      </c>
      <c r="BC144" s="8">
        <f t="shared" si="34"/>
        <v>0.18571690856907908</v>
      </c>
    </row>
    <row r="145" spans="1:55" x14ac:dyDescent="0.25">
      <c r="A145">
        <v>172</v>
      </c>
      <c r="B145">
        <v>71557</v>
      </c>
      <c r="C145">
        <v>91</v>
      </c>
      <c r="D145">
        <v>93</v>
      </c>
      <c r="E145">
        <v>93</v>
      </c>
      <c r="F145">
        <v>93</v>
      </c>
      <c r="G145">
        <v>92</v>
      </c>
      <c r="H145">
        <v>90</v>
      </c>
      <c r="I145">
        <v>94</v>
      </c>
      <c r="J145">
        <v>92</v>
      </c>
      <c r="K145">
        <v>97</v>
      </c>
      <c r="L145">
        <v>92</v>
      </c>
      <c r="M145">
        <v>90</v>
      </c>
      <c r="N145">
        <v>97</v>
      </c>
      <c r="O145">
        <v>91</v>
      </c>
      <c r="P145">
        <v>93</v>
      </c>
      <c r="Q145">
        <v>91</v>
      </c>
      <c r="R145">
        <v>91</v>
      </c>
      <c r="S145">
        <v>90</v>
      </c>
      <c r="T145">
        <v>92</v>
      </c>
      <c r="U145">
        <v>92</v>
      </c>
      <c r="V145">
        <v>91</v>
      </c>
      <c r="W145">
        <v>92</v>
      </c>
      <c r="X145">
        <v>93</v>
      </c>
      <c r="Y145">
        <v>92</v>
      </c>
      <c r="Z145">
        <v>91</v>
      </c>
      <c r="AA145">
        <v>94</v>
      </c>
      <c r="AB145">
        <v>102</v>
      </c>
      <c r="AC145">
        <v>97</v>
      </c>
      <c r="AD145">
        <v>102</v>
      </c>
      <c r="AE145">
        <v>95</v>
      </c>
      <c r="AF145">
        <v>96</v>
      </c>
      <c r="AG145">
        <v>96</v>
      </c>
      <c r="AH145">
        <v>102</v>
      </c>
      <c r="AI145">
        <v>96</v>
      </c>
      <c r="AJ145">
        <v>96</v>
      </c>
      <c r="AK145">
        <v>102</v>
      </c>
      <c r="AL145">
        <v>102</v>
      </c>
      <c r="AM145">
        <v>97</v>
      </c>
      <c r="AN145">
        <v>96</v>
      </c>
      <c r="AO145">
        <v>98</v>
      </c>
      <c r="AP145">
        <v>96</v>
      </c>
      <c r="AQ145">
        <v>102</v>
      </c>
      <c r="AR145">
        <v>99</v>
      </c>
      <c r="AS145">
        <v>102</v>
      </c>
      <c r="AT145">
        <v>98</v>
      </c>
      <c r="AU145" s="8">
        <f t="shared" si="26"/>
        <v>95.022727272727266</v>
      </c>
      <c r="AV145">
        <f t="shared" si="27"/>
        <v>94</v>
      </c>
      <c r="AW145" s="8">
        <f t="shared" si="28"/>
        <v>3.9028232855599123</v>
      </c>
      <c r="AX145" s="6">
        <f t="shared" si="29"/>
        <v>4.1072524411536991E-2</v>
      </c>
      <c r="AY145">
        <f t="shared" si="30"/>
        <v>90</v>
      </c>
      <c r="AZ145">
        <f t="shared" si="31"/>
        <v>102</v>
      </c>
      <c r="BA145">
        <f t="shared" si="32"/>
        <v>12</v>
      </c>
      <c r="BB145" s="7">
        <f t="shared" si="33"/>
        <v>1.0022070901976876</v>
      </c>
      <c r="BC145" s="8">
        <f t="shared" si="34"/>
        <v>0.48595379920388426</v>
      </c>
    </row>
    <row r="146" spans="1:55" x14ac:dyDescent="0.25">
      <c r="A146">
        <v>173</v>
      </c>
      <c r="B146">
        <v>72456</v>
      </c>
      <c r="C146">
        <v>83</v>
      </c>
      <c r="D146">
        <v>81</v>
      </c>
      <c r="E146">
        <v>83</v>
      </c>
      <c r="F146">
        <v>85</v>
      </c>
      <c r="G146">
        <v>88</v>
      </c>
      <c r="H146">
        <v>88</v>
      </c>
      <c r="I146">
        <v>85</v>
      </c>
      <c r="J146">
        <v>84</v>
      </c>
      <c r="K146">
        <v>81</v>
      </c>
      <c r="L146">
        <v>82</v>
      </c>
      <c r="M146">
        <v>85</v>
      </c>
      <c r="N146">
        <v>83</v>
      </c>
      <c r="O146">
        <v>82</v>
      </c>
      <c r="P146">
        <v>86</v>
      </c>
      <c r="Q146">
        <v>83</v>
      </c>
      <c r="R146">
        <v>83</v>
      </c>
      <c r="S146">
        <v>83</v>
      </c>
      <c r="T146">
        <v>81</v>
      </c>
      <c r="U146">
        <v>84</v>
      </c>
      <c r="V146">
        <v>87</v>
      </c>
      <c r="W146">
        <v>87</v>
      </c>
      <c r="X146">
        <v>85</v>
      </c>
      <c r="Y146">
        <v>85</v>
      </c>
      <c r="Z146">
        <v>89</v>
      </c>
      <c r="AA146">
        <v>87</v>
      </c>
      <c r="AB146">
        <v>83</v>
      </c>
      <c r="AC146">
        <v>91</v>
      </c>
      <c r="AD146">
        <v>93</v>
      </c>
      <c r="AE146">
        <v>89</v>
      </c>
      <c r="AF146">
        <v>86</v>
      </c>
      <c r="AG146">
        <v>83</v>
      </c>
      <c r="AH146">
        <v>81</v>
      </c>
      <c r="AI146">
        <v>81</v>
      </c>
      <c r="AJ146">
        <v>81</v>
      </c>
      <c r="AK146">
        <v>83</v>
      </c>
      <c r="AL146">
        <v>87</v>
      </c>
      <c r="AM146">
        <v>90</v>
      </c>
      <c r="AN146">
        <v>81</v>
      </c>
      <c r="AO146">
        <v>85</v>
      </c>
      <c r="AP146">
        <v>85</v>
      </c>
      <c r="AQ146">
        <v>83</v>
      </c>
      <c r="AR146">
        <v>83</v>
      </c>
      <c r="AS146">
        <v>83</v>
      </c>
      <c r="AT146">
        <v>81</v>
      </c>
      <c r="AU146" s="8">
        <f t="shared" si="26"/>
        <v>84.522727272727266</v>
      </c>
      <c r="AV146">
        <f t="shared" si="27"/>
        <v>83.5</v>
      </c>
      <c r="AW146" s="8">
        <f t="shared" si="28"/>
        <v>2.9687413068750002</v>
      </c>
      <c r="AX146" s="6">
        <f t="shared" si="29"/>
        <v>3.5123586314197368E-2</v>
      </c>
      <c r="AY146">
        <f t="shared" si="30"/>
        <v>81</v>
      </c>
      <c r="AZ146">
        <f t="shared" si="31"/>
        <v>93</v>
      </c>
      <c r="BA146">
        <f t="shared" si="32"/>
        <v>12</v>
      </c>
      <c r="BB146" s="7">
        <f t="shared" si="33"/>
        <v>1.0000504792542684</v>
      </c>
      <c r="BC146" s="8">
        <f t="shared" si="34"/>
        <v>3.5013568362329714E-4</v>
      </c>
    </row>
    <row r="147" spans="1:55" x14ac:dyDescent="0.25">
      <c r="A147">
        <v>179</v>
      </c>
      <c r="B147">
        <v>75184</v>
      </c>
      <c r="C147">
        <v>10</v>
      </c>
      <c r="D147">
        <v>10</v>
      </c>
      <c r="E147">
        <v>10</v>
      </c>
      <c r="F147">
        <v>10</v>
      </c>
      <c r="G147">
        <v>10</v>
      </c>
      <c r="H147">
        <v>10</v>
      </c>
      <c r="I147">
        <v>10</v>
      </c>
      <c r="J147">
        <v>10</v>
      </c>
      <c r="K147">
        <v>9</v>
      </c>
      <c r="L147">
        <v>10</v>
      </c>
      <c r="M147">
        <v>10</v>
      </c>
      <c r="N147">
        <v>10</v>
      </c>
      <c r="O147">
        <v>10</v>
      </c>
      <c r="P147">
        <v>10</v>
      </c>
      <c r="Q147">
        <v>10</v>
      </c>
      <c r="R147">
        <v>10</v>
      </c>
      <c r="S147">
        <v>10</v>
      </c>
      <c r="T147">
        <v>10</v>
      </c>
      <c r="U147">
        <v>10</v>
      </c>
      <c r="V147">
        <v>10</v>
      </c>
      <c r="W147">
        <v>10</v>
      </c>
      <c r="X147">
        <v>10</v>
      </c>
      <c r="Y147">
        <v>10</v>
      </c>
      <c r="Z147">
        <v>10</v>
      </c>
      <c r="AA147">
        <v>10</v>
      </c>
      <c r="AB147">
        <v>10</v>
      </c>
      <c r="AC147">
        <v>6</v>
      </c>
      <c r="AD147">
        <v>6</v>
      </c>
      <c r="AE147">
        <v>6</v>
      </c>
      <c r="AF147">
        <v>6</v>
      </c>
      <c r="AG147">
        <v>6</v>
      </c>
      <c r="AH147">
        <v>6</v>
      </c>
      <c r="AI147">
        <v>6</v>
      </c>
      <c r="AJ147">
        <v>6</v>
      </c>
      <c r="AK147">
        <v>6</v>
      </c>
      <c r="AL147">
        <v>6</v>
      </c>
      <c r="AM147">
        <v>6</v>
      </c>
      <c r="AN147">
        <v>6</v>
      </c>
      <c r="AO147">
        <v>6</v>
      </c>
      <c r="AP147">
        <v>6</v>
      </c>
      <c r="AQ147">
        <v>6</v>
      </c>
      <c r="AR147">
        <v>6</v>
      </c>
      <c r="AS147">
        <v>6</v>
      </c>
      <c r="AT147">
        <v>6</v>
      </c>
      <c r="AU147" s="8">
        <f t="shared" si="26"/>
        <v>8.3409090909090917</v>
      </c>
      <c r="AV147">
        <f t="shared" si="27"/>
        <v>10</v>
      </c>
      <c r="AW147" s="8">
        <f t="shared" si="28"/>
        <v>1.9759387738629366</v>
      </c>
      <c r="AX147" s="6">
        <f t="shared" si="29"/>
        <v>0.23689729168928939</v>
      </c>
      <c r="AY147">
        <f t="shared" si="30"/>
        <v>6</v>
      </c>
      <c r="AZ147">
        <f t="shared" si="31"/>
        <v>10</v>
      </c>
      <c r="BA147">
        <f t="shared" si="32"/>
        <v>4</v>
      </c>
      <c r="BB147" s="7">
        <f t="shared" si="33"/>
        <v>0.98349074516033907</v>
      </c>
      <c r="BC147" s="8">
        <f t="shared" si="34"/>
        <v>0.71698935014904019</v>
      </c>
    </row>
    <row r="148" spans="1:55" x14ac:dyDescent="0.25">
      <c r="A148">
        <v>184</v>
      </c>
      <c r="B148">
        <v>85864</v>
      </c>
      <c r="C148">
        <v>9</v>
      </c>
      <c r="D148">
        <v>9</v>
      </c>
      <c r="E148">
        <v>9</v>
      </c>
      <c r="F148">
        <v>9</v>
      </c>
      <c r="G148">
        <v>9</v>
      </c>
      <c r="H148">
        <v>9</v>
      </c>
      <c r="I148">
        <v>9</v>
      </c>
      <c r="J148">
        <v>9</v>
      </c>
      <c r="K148">
        <v>9</v>
      </c>
      <c r="L148">
        <v>9</v>
      </c>
      <c r="M148">
        <v>9</v>
      </c>
      <c r="N148">
        <v>9</v>
      </c>
      <c r="O148">
        <v>9</v>
      </c>
      <c r="P148">
        <v>9</v>
      </c>
      <c r="Q148">
        <v>9</v>
      </c>
      <c r="R148">
        <v>9</v>
      </c>
      <c r="S148">
        <v>9</v>
      </c>
      <c r="T148">
        <v>9</v>
      </c>
      <c r="U148">
        <v>9</v>
      </c>
      <c r="V148">
        <v>9</v>
      </c>
      <c r="W148">
        <v>9</v>
      </c>
      <c r="X148">
        <v>9</v>
      </c>
      <c r="Y148">
        <v>9</v>
      </c>
      <c r="Z148">
        <v>9</v>
      </c>
      <c r="AA148">
        <v>9</v>
      </c>
      <c r="AB148">
        <v>9</v>
      </c>
      <c r="AC148">
        <v>9</v>
      </c>
      <c r="AD148">
        <v>9</v>
      </c>
      <c r="AE148">
        <v>9</v>
      </c>
      <c r="AF148">
        <v>9</v>
      </c>
      <c r="AG148">
        <v>9</v>
      </c>
      <c r="AH148">
        <v>9</v>
      </c>
      <c r="AI148">
        <v>9</v>
      </c>
      <c r="AJ148">
        <v>9</v>
      </c>
      <c r="AK148">
        <v>9</v>
      </c>
      <c r="AL148">
        <v>9</v>
      </c>
      <c r="AM148">
        <v>9</v>
      </c>
      <c r="AN148">
        <v>9</v>
      </c>
      <c r="AO148">
        <v>9</v>
      </c>
      <c r="AP148">
        <v>9</v>
      </c>
      <c r="AQ148">
        <v>9</v>
      </c>
      <c r="AR148">
        <v>9</v>
      </c>
      <c r="AS148">
        <v>9</v>
      </c>
      <c r="AT148">
        <v>9</v>
      </c>
      <c r="AU148" s="8">
        <f t="shared" si="26"/>
        <v>9</v>
      </c>
      <c r="AV148">
        <f t="shared" si="27"/>
        <v>9</v>
      </c>
      <c r="AW148" s="8">
        <f t="shared" si="28"/>
        <v>0</v>
      </c>
      <c r="AX148" s="6">
        <f t="shared" si="29"/>
        <v>0</v>
      </c>
      <c r="AY148">
        <f t="shared" si="30"/>
        <v>9</v>
      </c>
      <c r="AZ148">
        <f t="shared" si="31"/>
        <v>9</v>
      </c>
      <c r="BA148">
        <f t="shared" si="32"/>
        <v>0</v>
      </c>
      <c r="BB148" s="7">
        <f t="shared" si="33"/>
        <v>1</v>
      </c>
      <c r="BC148" s="8">
        <f t="shared" si="34"/>
        <v>1</v>
      </c>
    </row>
    <row r="149" spans="1:55" x14ac:dyDescent="0.25">
      <c r="A149">
        <v>185</v>
      </c>
      <c r="B149">
        <v>86212</v>
      </c>
      <c r="C149">
        <v>274</v>
      </c>
      <c r="D149">
        <v>284</v>
      </c>
      <c r="E149">
        <v>204</v>
      </c>
      <c r="F149">
        <v>452</v>
      </c>
      <c r="G149">
        <v>287</v>
      </c>
      <c r="H149">
        <v>295</v>
      </c>
      <c r="I149">
        <v>283</v>
      </c>
      <c r="J149">
        <v>433</v>
      </c>
      <c r="K149">
        <v>267</v>
      </c>
      <c r="L149">
        <v>276</v>
      </c>
      <c r="M149">
        <v>272</v>
      </c>
      <c r="N149">
        <v>287</v>
      </c>
      <c r="O149">
        <v>428</v>
      </c>
      <c r="P149">
        <v>274</v>
      </c>
      <c r="Q149">
        <v>269</v>
      </c>
      <c r="R149">
        <v>270</v>
      </c>
      <c r="S149">
        <v>438</v>
      </c>
      <c r="T149">
        <v>276</v>
      </c>
      <c r="U149">
        <v>267</v>
      </c>
      <c r="V149">
        <v>272</v>
      </c>
      <c r="W149">
        <v>414</v>
      </c>
      <c r="X149">
        <v>253</v>
      </c>
      <c r="Y149">
        <v>240</v>
      </c>
      <c r="Z149">
        <v>282</v>
      </c>
      <c r="AA149">
        <v>379</v>
      </c>
      <c r="AB149">
        <v>387</v>
      </c>
      <c r="AC149">
        <v>374</v>
      </c>
      <c r="AD149">
        <v>377</v>
      </c>
      <c r="AE149">
        <v>453</v>
      </c>
      <c r="AF149">
        <v>371</v>
      </c>
      <c r="AG149">
        <v>375</v>
      </c>
      <c r="AH149">
        <v>376</v>
      </c>
      <c r="AI149">
        <v>382</v>
      </c>
      <c r="AJ149">
        <v>380</v>
      </c>
      <c r="AK149">
        <v>178</v>
      </c>
      <c r="AL149">
        <v>329</v>
      </c>
      <c r="AM149">
        <v>329</v>
      </c>
      <c r="AN149">
        <v>334</v>
      </c>
      <c r="AO149">
        <v>410</v>
      </c>
      <c r="AP149">
        <v>332</v>
      </c>
      <c r="AQ149">
        <v>324</v>
      </c>
      <c r="AR149">
        <v>333</v>
      </c>
      <c r="AS149">
        <v>407</v>
      </c>
      <c r="AT149">
        <v>331</v>
      </c>
      <c r="AU149" s="8">
        <f t="shared" si="26"/>
        <v>328.59090909090907</v>
      </c>
      <c r="AV149">
        <f t="shared" si="27"/>
        <v>329</v>
      </c>
      <c r="AW149" s="8">
        <f t="shared" si="28"/>
        <v>68.323552472117228</v>
      </c>
      <c r="AX149" s="6">
        <f t="shared" si="29"/>
        <v>0.20792891885275683</v>
      </c>
      <c r="AY149">
        <f t="shared" si="30"/>
        <v>178</v>
      </c>
      <c r="AZ149">
        <f t="shared" si="31"/>
        <v>453</v>
      </c>
      <c r="BA149">
        <f t="shared" si="32"/>
        <v>275</v>
      </c>
      <c r="BB149" s="7">
        <f t="shared" si="33"/>
        <v>1.0049262257869398</v>
      </c>
      <c r="BC149" s="8">
        <f t="shared" si="34"/>
        <v>8.6251917928375235E-2</v>
      </c>
    </row>
    <row r="150" spans="1:55" x14ac:dyDescent="0.25">
      <c r="A150">
        <v>187</v>
      </c>
      <c r="B150">
        <v>86876</v>
      </c>
      <c r="C150">
        <v>102</v>
      </c>
      <c r="D150">
        <v>102</v>
      </c>
      <c r="E150">
        <v>101</v>
      </c>
      <c r="F150">
        <v>101</v>
      </c>
      <c r="G150">
        <v>101</v>
      </c>
      <c r="H150">
        <v>101</v>
      </c>
      <c r="I150">
        <v>101</v>
      </c>
      <c r="J150">
        <v>101</v>
      </c>
      <c r="K150">
        <v>101</v>
      </c>
      <c r="L150">
        <v>101</v>
      </c>
      <c r="M150">
        <v>101</v>
      </c>
      <c r="N150">
        <v>98</v>
      </c>
      <c r="O150">
        <v>102</v>
      </c>
      <c r="P150">
        <v>102</v>
      </c>
      <c r="Q150">
        <v>102</v>
      </c>
      <c r="R150">
        <v>102</v>
      </c>
      <c r="S150">
        <v>102</v>
      </c>
      <c r="T150">
        <v>102</v>
      </c>
      <c r="U150">
        <v>102</v>
      </c>
      <c r="V150">
        <v>102</v>
      </c>
      <c r="W150">
        <v>102</v>
      </c>
      <c r="X150">
        <v>102</v>
      </c>
      <c r="Y150">
        <v>102</v>
      </c>
      <c r="Z150">
        <v>102</v>
      </c>
      <c r="AA150">
        <v>102</v>
      </c>
      <c r="AB150">
        <v>102</v>
      </c>
      <c r="AC150">
        <v>102</v>
      </c>
      <c r="AD150">
        <v>102</v>
      </c>
      <c r="AE150">
        <v>102</v>
      </c>
      <c r="AF150">
        <v>102</v>
      </c>
      <c r="AG150">
        <v>99</v>
      </c>
      <c r="AH150">
        <v>102</v>
      </c>
      <c r="AI150">
        <v>102</v>
      </c>
      <c r="AJ150">
        <v>102</v>
      </c>
      <c r="AK150">
        <v>102</v>
      </c>
      <c r="AL150">
        <v>102</v>
      </c>
      <c r="AM150">
        <v>102</v>
      </c>
      <c r="AN150">
        <v>102</v>
      </c>
      <c r="AO150">
        <v>102</v>
      </c>
      <c r="AP150">
        <v>94</v>
      </c>
      <c r="AQ150">
        <v>94</v>
      </c>
      <c r="AR150">
        <v>94</v>
      </c>
      <c r="AS150">
        <v>94</v>
      </c>
      <c r="AT150">
        <v>94</v>
      </c>
      <c r="AU150" s="8">
        <f t="shared" si="26"/>
        <v>100.72727272727273</v>
      </c>
      <c r="AV150">
        <f t="shared" si="27"/>
        <v>102</v>
      </c>
      <c r="AW150" s="8">
        <f t="shared" si="28"/>
        <v>2.5641865872285154</v>
      </c>
      <c r="AX150" s="6">
        <f t="shared" si="29"/>
        <v>2.5456726046492479E-2</v>
      </c>
      <c r="AY150">
        <f t="shared" si="30"/>
        <v>94</v>
      </c>
      <c r="AZ150">
        <f t="shared" si="31"/>
        <v>102</v>
      </c>
      <c r="BA150">
        <f t="shared" si="32"/>
        <v>8</v>
      </c>
      <c r="BB150" s="7">
        <f t="shared" si="33"/>
        <v>0.99909513735296218</v>
      </c>
      <c r="BC150" s="8">
        <f t="shared" si="34"/>
        <v>0.19765540249056762</v>
      </c>
    </row>
    <row r="151" spans="1:55" x14ac:dyDescent="0.25">
      <c r="A151">
        <v>188</v>
      </c>
      <c r="B151">
        <v>87187</v>
      </c>
      <c r="C151">
        <v>19</v>
      </c>
      <c r="D151">
        <v>19</v>
      </c>
      <c r="E151">
        <v>19</v>
      </c>
      <c r="F151">
        <v>19</v>
      </c>
      <c r="G151">
        <v>19</v>
      </c>
      <c r="H151">
        <v>19</v>
      </c>
      <c r="I151">
        <v>19</v>
      </c>
      <c r="J151">
        <v>19</v>
      </c>
      <c r="K151">
        <v>19</v>
      </c>
      <c r="L151">
        <v>19</v>
      </c>
      <c r="M151">
        <v>19</v>
      </c>
      <c r="N151">
        <v>19</v>
      </c>
      <c r="O151">
        <v>19</v>
      </c>
      <c r="P151">
        <v>19</v>
      </c>
      <c r="Q151">
        <v>19</v>
      </c>
      <c r="R151">
        <v>19</v>
      </c>
      <c r="S151">
        <v>19</v>
      </c>
      <c r="T151">
        <v>19</v>
      </c>
      <c r="U151">
        <v>19</v>
      </c>
      <c r="V151">
        <v>19</v>
      </c>
      <c r="W151">
        <v>19</v>
      </c>
      <c r="X151">
        <v>19</v>
      </c>
      <c r="Y151">
        <v>19</v>
      </c>
      <c r="Z151">
        <v>19</v>
      </c>
      <c r="AA151">
        <v>19</v>
      </c>
      <c r="AB151">
        <v>19</v>
      </c>
      <c r="AC151">
        <v>19</v>
      </c>
      <c r="AD151">
        <v>19</v>
      </c>
      <c r="AE151">
        <v>19</v>
      </c>
      <c r="AF151">
        <v>19</v>
      </c>
      <c r="AG151">
        <v>19</v>
      </c>
      <c r="AH151">
        <v>19</v>
      </c>
      <c r="AI151">
        <v>19</v>
      </c>
      <c r="AJ151">
        <v>19</v>
      </c>
      <c r="AK151">
        <v>19</v>
      </c>
      <c r="AL151">
        <v>19</v>
      </c>
      <c r="AM151">
        <v>19</v>
      </c>
      <c r="AN151">
        <v>19</v>
      </c>
      <c r="AO151">
        <v>19</v>
      </c>
      <c r="AP151">
        <v>19</v>
      </c>
      <c r="AQ151">
        <v>18</v>
      </c>
      <c r="AR151">
        <v>18</v>
      </c>
      <c r="AS151">
        <v>18</v>
      </c>
      <c r="AT151">
        <v>18</v>
      </c>
      <c r="AU151" s="8">
        <f t="shared" si="26"/>
        <v>18.90909090909091</v>
      </c>
      <c r="AV151">
        <f t="shared" si="27"/>
        <v>19</v>
      </c>
      <c r="AW151" s="8">
        <f t="shared" si="28"/>
        <v>0.29080336345115265</v>
      </c>
      <c r="AX151" s="6">
        <f t="shared" si="29"/>
        <v>1.5379024028666727E-2</v>
      </c>
      <c r="AY151">
        <f t="shared" si="30"/>
        <v>18</v>
      </c>
      <c r="AZ151">
        <f t="shared" si="31"/>
        <v>19</v>
      </c>
      <c r="BA151">
        <f t="shared" si="32"/>
        <v>1</v>
      </c>
      <c r="BB151" s="7">
        <f t="shared" si="33"/>
        <v>0.99939054834201635</v>
      </c>
      <c r="BC151" s="8">
        <f t="shared" si="34"/>
        <v>0.24806201550387597</v>
      </c>
    </row>
    <row r="152" spans="1:55" x14ac:dyDescent="0.25">
      <c r="A152">
        <v>191</v>
      </c>
      <c r="B152">
        <v>89073</v>
      </c>
      <c r="C152">
        <v>59</v>
      </c>
      <c r="D152">
        <v>59</v>
      </c>
      <c r="E152">
        <v>64</v>
      </c>
      <c r="F152">
        <v>64</v>
      </c>
      <c r="G152">
        <v>56</v>
      </c>
      <c r="H152">
        <v>56</v>
      </c>
      <c r="I152">
        <v>58</v>
      </c>
      <c r="J152">
        <v>58</v>
      </c>
      <c r="K152">
        <v>55</v>
      </c>
      <c r="L152">
        <v>56</v>
      </c>
      <c r="M152">
        <v>56</v>
      </c>
      <c r="N152">
        <v>56</v>
      </c>
      <c r="O152">
        <v>61</v>
      </c>
      <c r="P152">
        <v>61</v>
      </c>
      <c r="Q152">
        <v>63</v>
      </c>
      <c r="R152">
        <v>63</v>
      </c>
      <c r="S152">
        <v>60</v>
      </c>
      <c r="T152">
        <v>59</v>
      </c>
      <c r="U152">
        <v>59</v>
      </c>
      <c r="V152">
        <v>58</v>
      </c>
      <c r="W152">
        <v>57</v>
      </c>
      <c r="X152">
        <v>62</v>
      </c>
      <c r="Y152">
        <v>62</v>
      </c>
      <c r="Z152">
        <v>56</v>
      </c>
      <c r="AA152">
        <v>58</v>
      </c>
      <c r="AB152">
        <v>60</v>
      </c>
      <c r="AC152">
        <v>56</v>
      </c>
      <c r="AD152">
        <v>50</v>
      </c>
      <c r="AE152">
        <v>49</v>
      </c>
      <c r="AF152">
        <v>49</v>
      </c>
      <c r="AG152">
        <v>49</v>
      </c>
      <c r="AH152">
        <v>56</v>
      </c>
      <c r="AI152">
        <v>56</v>
      </c>
      <c r="AJ152">
        <v>52</v>
      </c>
      <c r="AK152">
        <v>51</v>
      </c>
      <c r="AL152">
        <v>51</v>
      </c>
      <c r="AM152">
        <v>52</v>
      </c>
      <c r="AN152">
        <v>51</v>
      </c>
      <c r="AO152">
        <v>51</v>
      </c>
      <c r="AP152">
        <v>59</v>
      </c>
      <c r="AQ152">
        <v>53</v>
      </c>
      <c r="AR152">
        <v>52</v>
      </c>
      <c r="AS152">
        <v>55</v>
      </c>
      <c r="AT152">
        <v>54</v>
      </c>
      <c r="AU152" s="8">
        <f t="shared" si="26"/>
        <v>56.409090909090907</v>
      </c>
      <c r="AV152">
        <f t="shared" si="27"/>
        <v>56</v>
      </c>
      <c r="AW152" s="8">
        <f t="shared" si="28"/>
        <v>4.2607903067453305</v>
      </c>
      <c r="AX152" s="6">
        <f t="shared" si="29"/>
        <v>7.5533752416113847E-2</v>
      </c>
      <c r="AY152">
        <f t="shared" si="30"/>
        <v>49</v>
      </c>
      <c r="AZ152">
        <f t="shared" si="31"/>
        <v>64</v>
      </c>
      <c r="BA152">
        <f t="shared" si="32"/>
        <v>15</v>
      </c>
      <c r="BB152" s="7">
        <f t="shared" si="33"/>
        <v>0.99640862174837719</v>
      </c>
      <c r="BC152" s="8">
        <f t="shared" si="34"/>
        <v>0.3687554530242409</v>
      </c>
    </row>
    <row r="153" spans="1:55" x14ac:dyDescent="0.25">
      <c r="A153">
        <v>192</v>
      </c>
      <c r="B153">
        <v>89596</v>
      </c>
      <c r="C153">
        <v>21</v>
      </c>
      <c r="D153">
        <v>21</v>
      </c>
      <c r="E153">
        <v>21</v>
      </c>
      <c r="F153">
        <v>21</v>
      </c>
      <c r="G153">
        <v>21</v>
      </c>
      <c r="H153">
        <v>21</v>
      </c>
      <c r="I153">
        <v>21</v>
      </c>
      <c r="J153">
        <v>21</v>
      </c>
      <c r="K153">
        <v>21</v>
      </c>
      <c r="L153">
        <v>21</v>
      </c>
      <c r="M153">
        <v>21</v>
      </c>
      <c r="N153">
        <v>21</v>
      </c>
      <c r="O153">
        <v>21</v>
      </c>
      <c r="P153">
        <v>21</v>
      </c>
      <c r="Q153">
        <v>21</v>
      </c>
      <c r="R153">
        <v>21</v>
      </c>
      <c r="S153">
        <v>21</v>
      </c>
      <c r="T153">
        <v>21</v>
      </c>
      <c r="U153">
        <v>21</v>
      </c>
      <c r="V153">
        <v>21</v>
      </c>
      <c r="W153">
        <v>21</v>
      </c>
      <c r="X153">
        <v>21</v>
      </c>
      <c r="Y153">
        <v>21</v>
      </c>
      <c r="Z153">
        <v>21</v>
      </c>
      <c r="AA153">
        <v>21</v>
      </c>
      <c r="AB153">
        <v>21</v>
      </c>
      <c r="AC153">
        <v>21</v>
      </c>
      <c r="AD153">
        <v>21</v>
      </c>
      <c r="AE153">
        <v>21</v>
      </c>
      <c r="AF153">
        <v>21</v>
      </c>
      <c r="AG153">
        <v>21</v>
      </c>
      <c r="AH153">
        <v>21</v>
      </c>
      <c r="AI153">
        <v>21</v>
      </c>
      <c r="AJ153">
        <v>21</v>
      </c>
      <c r="AK153">
        <v>21</v>
      </c>
      <c r="AL153">
        <v>21</v>
      </c>
      <c r="AM153">
        <v>21</v>
      </c>
      <c r="AN153">
        <v>21</v>
      </c>
      <c r="AO153">
        <v>21</v>
      </c>
      <c r="AP153">
        <v>21</v>
      </c>
      <c r="AQ153">
        <v>20</v>
      </c>
      <c r="AR153">
        <v>20</v>
      </c>
      <c r="AS153">
        <v>20</v>
      </c>
      <c r="AT153">
        <v>20</v>
      </c>
      <c r="AU153" s="8">
        <f t="shared" si="26"/>
        <v>20.90909090909091</v>
      </c>
      <c r="AV153">
        <f t="shared" si="27"/>
        <v>21</v>
      </c>
      <c r="AW153" s="8">
        <f t="shared" si="28"/>
        <v>0.29080336345115265</v>
      </c>
      <c r="AX153" s="6">
        <f t="shared" si="29"/>
        <v>1.3907986947663821E-2</v>
      </c>
      <c r="AY153">
        <f t="shared" si="30"/>
        <v>20</v>
      </c>
      <c r="AZ153">
        <f t="shared" si="31"/>
        <v>21</v>
      </c>
      <c r="BA153">
        <f t="shared" si="32"/>
        <v>1</v>
      </c>
      <c r="BB153" s="7">
        <f t="shared" si="33"/>
        <v>0.99945001554871415</v>
      </c>
      <c r="BC153" s="8">
        <f t="shared" si="34"/>
        <v>0.24806201550387585</v>
      </c>
    </row>
    <row r="154" spans="1:55" x14ac:dyDescent="0.25">
      <c r="A154">
        <v>193</v>
      </c>
      <c r="B154">
        <v>89747</v>
      </c>
      <c r="C154">
        <v>19</v>
      </c>
      <c r="D154">
        <v>23</v>
      </c>
      <c r="E154">
        <v>20</v>
      </c>
      <c r="F154">
        <v>22</v>
      </c>
      <c r="G154">
        <v>19</v>
      </c>
      <c r="H154">
        <v>18</v>
      </c>
      <c r="I154">
        <v>18</v>
      </c>
      <c r="J154">
        <v>19</v>
      </c>
      <c r="K154">
        <v>19</v>
      </c>
      <c r="L154">
        <v>18</v>
      </c>
      <c r="M154">
        <v>18</v>
      </c>
      <c r="N154">
        <v>18</v>
      </c>
      <c r="O154">
        <v>18</v>
      </c>
      <c r="P154">
        <v>18</v>
      </c>
      <c r="Q154">
        <v>18</v>
      </c>
      <c r="R154">
        <v>18</v>
      </c>
      <c r="S154">
        <v>18</v>
      </c>
      <c r="T154">
        <v>18</v>
      </c>
      <c r="U154">
        <v>18</v>
      </c>
      <c r="V154">
        <v>18</v>
      </c>
      <c r="W154">
        <v>19</v>
      </c>
      <c r="X154">
        <v>18</v>
      </c>
      <c r="Y154">
        <v>18</v>
      </c>
      <c r="Z154">
        <v>18</v>
      </c>
      <c r="AA154">
        <v>19</v>
      </c>
      <c r="AB154">
        <v>15</v>
      </c>
      <c r="AC154">
        <v>15</v>
      </c>
      <c r="AD154">
        <v>15</v>
      </c>
      <c r="AE154">
        <v>15</v>
      </c>
      <c r="AF154">
        <v>15</v>
      </c>
      <c r="AG154">
        <v>15</v>
      </c>
      <c r="AH154">
        <v>15</v>
      </c>
      <c r="AI154">
        <v>17</v>
      </c>
      <c r="AJ154">
        <v>16</v>
      </c>
      <c r="AK154">
        <v>13</v>
      </c>
      <c r="AL154">
        <v>16</v>
      </c>
      <c r="AM154">
        <v>16</v>
      </c>
      <c r="AN154">
        <v>15</v>
      </c>
      <c r="AO154">
        <v>16</v>
      </c>
      <c r="AP154">
        <v>16</v>
      </c>
      <c r="AQ154">
        <v>16</v>
      </c>
      <c r="AR154">
        <v>16</v>
      </c>
      <c r="AS154">
        <v>16</v>
      </c>
      <c r="AT154">
        <v>15</v>
      </c>
      <c r="AU154" s="8">
        <f t="shared" si="26"/>
        <v>17.272727272727273</v>
      </c>
      <c r="AV154">
        <f t="shared" si="27"/>
        <v>18</v>
      </c>
      <c r="AW154" s="8">
        <f t="shared" si="28"/>
        <v>1.9691059990559052</v>
      </c>
      <c r="AX154" s="6">
        <f t="shared" si="29"/>
        <v>0.1140008736295524</v>
      </c>
      <c r="AY154">
        <f t="shared" si="30"/>
        <v>13</v>
      </c>
      <c r="AZ154">
        <f t="shared" si="31"/>
        <v>23</v>
      </c>
      <c r="BA154">
        <f t="shared" si="32"/>
        <v>10</v>
      </c>
      <c r="BB154" s="7">
        <f t="shared" si="33"/>
        <v>0.99303113066287452</v>
      </c>
      <c r="BC154" s="8">
        <f t="shared" si="34"/>
        <v>0.63200836554018991</v>
      </c>
    </row>
    <row r="155" spans="1:55" x14ac:dyDescent="0.25">
      <c r="A155">
        <v>194</v>
      </c>
      <c r="B155">
        <v>90297</v>
      </c>
      <c r="C155">
        <v>96</v>
      </c>
      <c r="D155">
        <v>95</v>
      </c>
      <c r="E155">
        <v>96</v>
      </c>
      <c r="F155">
        <v>96</v>
      </c>
      <c r="G155">
        <v>96</v>
      </c>
      <c r="H155">
        <v>95</v>
      </c>
      <c r="I155">
        <v>96</v>
      </c>
      <c r="J155">
        <v>96</v>
      </c>
      <c r="K155">
        <v>96</v>
      </c>
      <c r="L155">
        <v>96</v>
      </c>
      <c r="M155">
        <v>95</v>
      </c>
      <c r="N155">
        <v>97</v>
      </c>
      <c r="O155">
        <v>95</v>
      </c>
      <c r="P155">
        <v>95</v>
      </c>
      <c r="Q155">
        <v>95</v>
      </c>
      <c r="R155">
        <v>96</v>
      </c>
      <c r="S155">
        <v>95</v>
      </c>
      <c r="T155">
        <v>95</v>
      </c>
      <c r="U155">
        <v>96</v>
      </c>
      <c r="V155">
        <v>96</v>
      </c>
      <c r="W155">
        <v>96</v>
      </c>
      <c r="X155">
        <v>96</v>
      </c>
      <c r="Y155">
        <v>96</v>
      </c>
      <c r="Z155">
        <v>90</v>
      </c>
      <c r="AA155">
        <v>96</v>
      </c>
      <c r="AB155">
        <v>95</v>
      </c>
      <c r="AC155">
        <v>96</v>
      </c>
      <c r="AD155">
        <v>96</v>
      </c>
      <c r="AE155">
        <v>96</v>
      </c>
      <c r="AF155">
        <v>96</v>
      </c>
      <c r="AG155">
        <v>96</v>
      </c>
      <c r="AH155">
        <v>93</v>
      </c>
      <c r="AI155">
        <v>96</v>
      </c>
      <c r="AJ155">
        <v>96</v>
      </c>
      <c r="AK155">
        <v>95</v>
      </c>
      <c r="AL155">
        <v>95</v>
      </c>
      <c r="AM155">
        <v>94</v>
      </c>
      <c r="AN155">
        <v>95</v>
      </c>
      <c r="AO155">
        <v>97</v>
      </c>
      <c r="AP155">
        <v>96</v>
      </c>
      <c r="AQ155">
        <v>96</v>
      </c>
      <c r="AR155">
        <v>95</v>
      </c>
      <c r="AS155">
        <v>96</v>
      </c>
      <c r="AT155">
        <v>95</v>
      </c>
      <c r="AU155" s="8">
        <f t="shared" si="26"/>
        <v>95.477272727272734</v>
      </c>
      <c r="AV155">
        <f t="shared" si="27"/>
        <v>96</v>
      </c>
      <c r="AW155" s="8">
        <f t="shared" si="28"/>
        <v>1.1099682870734053</v>
      </c>
      <c r="AX155" s="6">
        <f t="shared" si="29"/>
        <v>1.1625471228571729E-2</v>
      </c>
      <c r="AY155">
        <f t="shared" si="30"/>
        <v>90</v>
      </c>
      <c r="AZ155">
        <f t="shared" si="31"/>
        <v>97</v>
      </c>
      <c r="BA155">
        <f t="shared" si="32"/>
        <v>7</v>
      </c>
      <c r="BB155" s="7">
        <f t="shared" si="33"/>
        <v>0.99990663427758397</v>
      </c>
      <c r="BC155" s="8">
        <f t="shared" si="34"/>
        <v>1.0271484077518092E-2</v>
      </c>
    </row>
    <row r="156" spans="1:55" x14ac:dyDescent="0.25">
      <c r="A156">
        <v>195</v>
      </c>
      <c r="B156">
        <v>90332</v>
      </c>
      <c r="C156">
        <v>50</v>
      </c>
      <c r="D156">
        <v>48</v>
      </c>
      <c r="E156">
        <v>51</v>
      </c>
      <c r="F156">
        <v>51</v>
      </c>
      <c r="G156">
        <v>51</v>
      </c>
      <c r="H156">
        <v>51</v>
      </c>
      <c r="I156">
        <v>52</v>
      </c>
      <c r="J156">
        <v>49</v>
      </c>
      <c r="K156">
        <v>49</v>
      </c>
      <c r="L156">
        <v>48</v>
      </c>
      <c r="M156">
        <v>37</v>
      </c>
      <c r="N156">
        <v>37</v>
      </c>
      <c r="O156">
        <v>37</v>
      </c>
      <c r="P156">
        <v>37</v>
      </c>
      <c r="Q156">
        <v>37</v>
      </c>
      <c r="R156">
        <v>37</v>
      </c>
      <c r="S156">
        <v>42</v>
      </c>
      <c r="T156">
        <v>42</v>
      </c>
      <c r="U156">
        <v>40</v>
      </c>
      <c r="V156">
        <v>39</v>
      </c>
      <c r="W156">
        <v>38</v>
      </c>
      <c r="X156">
        <v>38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 s="8">
        <f t="shared" si="26"/>
        <v>22.34090909090909</v>
      </c>
      <c r="AV156">
        <f t="shared" si="27"/>
        <v>19</v>
      </c>
      <c r="AW156" s="8">
        <f t="shared" si="28"/>
        <v>22.009451650257706</v>
      </c>
      <c r="AX156" s="6">
        <f t="shared" si="29"/>
        <v>0.98516365474195233</v>
      </c>
      <c r="AY156">
        <f t="shared" si="30"/>
        <v>1</v>
      </c>
      <c r="AZ156">
        <f t="shared" si="31"/>
        <v>52</v>
      </c>
      <c r="BA156">
        <f t="shared" si="32"/>
        <v>51</v>
      </c>
      <c r="BB156" s="7">
        <f t="shared" si="33"/>
        <v>0.87753543078057195</v>
      </c>
      <c r="BC156" s="8">
        <f t="shared" si="34"/>
        <v>0.77346229052047566</v>
      </c>
    </row>
    <row r="157" spans="1:55" x14ac:dyDescent="0.25">
      <c r="A157">
        <v>196</v>
      </c>
      <c r="B157">
        <v>90842</v>
      </c>
      <c r="C157">
        <v>81</v>
      </c>
      <c r="D157">
        <v>81</v>
      </c>
      <c r="E157">
        <v>79</v>
      </c>
      <c r="F157">
        <v>80</v>
      </c>
      <c r="G157">
        <v>80</v>
      </c>
      <c r="H157">
        <v>80</v>
      </c>
      <c r="I157">
        <v>80</v>
      </c>
      <c r="J157">
        <v>80</v>
      </c>
      <c r="K157">
        <v>71</v>
      </c>
      <c r="L157">
        <v>71</v>
      </c>
      <c r="M157">
        <v>71</v>
      </c>
      <c r="N157">
        <v>71</v>
      </c>
      <c r="O157">
        <v>71</v>
      </c>
      <c r="P157">
        <v>71</v>
      </c>
      <c r="Q157">
        <v>71</v>
      </c>
      <c r="R157">
        <v>71</v>
      </c>
      <c r="S157">
        <v>71</v>
      </c>
      <c r="T157">
        <v>71</v>
      </c>
      <c r="U157">
        <v>71</v>
      </c>
      <c r="V157">
        <v>71</v>
      </c>
      <c r="W157">
        <v>71</v>
      </c>
      <c r="X157">
        <v>71</v>
      </c>
      <c r="Y157">
        <v>71</v>
      </c>
      <c r="Z157">
        <v>71</v>
      </c>
      <c r="AA157">
        <v>34</v>
      </c>
      <c r="AB157">
        <v>33</v>
      </c>
      <c r="AC157">
        <v>33</v>
      </c>
      <c r="AD157">
        <v>34</v>
      </c>
      <c r="AE157">
        <v>34</v>
      </c>
      <c r="AF157">
        <v>34</v>
      </c>
      <c r="AG157">
        <v>34</v>
      </c>
      <c r="AH157">
        <v>34</v>
      </c>
      <c r="AI157">
        <v>33</v>
      </c>
      <c r="AJ157">
        <v>33</v>
      </c>
      <c r="AK157">
        <v>32</v>
      </c>
      <c r="AL157">
        <v>31</v>
      </c>
      <c r="AM157">
        <v>30</v>
      </c>
      <c r="AN157">
        <v>32</v>
      </c>
      <c r="AO157">
        <v>33</v>
      </c>
      <c r="AP157">
        <v>36</v>
      </c>
      <c r="AQ157">
        <v>35</v>
      </c>
      <c r="AR157">
        <v>35</v>
      </c>
      <c r="AS157">
        <v>35</v>
      </c>
      <c r="AT157">
        <v>36</v>
      </c>
      <c r="AU157" s="8">
        <f t="shared" si="26"/>
        <v>55.636363636363633</v>
      </c>
      <c r="AV157">
        <f t="shared" si="27"/>
        <v>71</v>
      </c>
      <c r="AW157" s="8">
        <f t="shared" si="28"/>
        <v>20.673644506158539</v>
      </c>
      <c r="AX157" s="6">
        <f t="shared" si="29"/>
        <v>0.37158511367278418</v>
      </c>
      <c r="AY157">
        <f t="shared" si="30"/>
        <v>30</v>
      </c>
      <c r="AZ157">
        <f t="shared" si="31"/>
        <v>81</v>
      </c>
      <c r="BA157">
        <f t="shared" si="32"/>
        <v>51</v>
      </c>
      <c r="BB157" s="7">
        <f t="shared" si="33"/>
        <v>0.97269792943295041</v>
      </c>
      <c r="BC157" s="8">
        <f t="shared" si="34"/>
        <v>0.78292846553629991</v>
      </c>
    </row>
    <row r="158" spans="1:55" x14ac:dyDescent="0.25">
      <c r="A158">
        <v>197</v>
      </c>
      <c r="B158">
        <v>91929</v>
      </c>
      <c r="C158">
        <v>15</v>
      </c>
      <c r="D158">
        <v>18</v>
      </c>
      <c r="E158">
        <v>18</v>
      </c>
      <c r="F158">
        <v>13</v>
      </c>
      <c r="G158">
        <v>17</v>
      </c>
      <c r="H158">
        <v>14</v>
      </c>
      <c r="I158">
        <v>16</v>
      </c>
      <c r="J158">
        <v>16</v>
      </c>
      <c r="K158">
        <v>20</v>
      </c>
      <c r="L158">
        <v>15</v>
      </c>
      <c r="M158">
        <v>14</v>
      </c>
      <c r="N158">
        <v>17</v>
      </c>
      <c r="O158">
        <v>22</v>
      </c>
      <c r="P158">
        <v>18</v>
      </c>
      <c r="Q158">
        <v>18</v>
      </c>
      <c r="R158">
        <v>14</v>
      </c>
      <c r="S158">
        <v>16</v>
      </c>
      <c r="T158">
        <v>15</v>
      </c>
      <c r="U158">
        <v>19</v>
      </c>
      <c r="V158">
        <v>14</v>
      </c>
      <c r="W158">
        <v>15</v>
      </c>
      <c r="X158">
        <v>15</v>
      </c>
      <c r="Y158">
        <v>14</v>
      </c>
      <c r="Z158">
        <v>16</v>
      </c>
      <c r="AA158">
        <v>14</v>
      </c>
      <c r="AB158">
        <v>15</v>
      </c>
      <c r="AC158">
        <v>15</v>
      </c>
      <c r="AD158">
        <v>14</v>
      </c>
      <c r="AE158">
        <v>16</v>
      </c>
      <c r="AF158">
        <v>18</v>
      </c>
      <c r="AG158">
        <v>25</v>
      </c>
      <c r="AH158">
        <v>15</v>
      </c>
      <c r="AI158">
        <v>16</v>
      </c>
      <c r="AJ158">
        <v>21</v>
      </c>
      <c r="AK158">
        <v>15</v>
      </c>
      <c r="AL158">
        <v>20</v>
      </c>
      <c r="AM158">
        <v>14</v>
      </c>
      <c r="AN158">
        <v>20</v>
      </c>
      <c r="AO158">
        <v>18</v>
      </c>
      <c r="AP158">
        <v>20</v>
      </c>
      <c r="AQ158">
        <v>20</v>
      </c>
      <c r="AR158">
        <v>20</v>
      </c>
      <c r="AS158">
        <v>14</v>
      </c>
      <c r="AT158">
        <v>20</v>
      </c>
      <c r="AU158" s="8">
        <f t="shared" si="26"/>
        <v>16.795454545454547</v>
      </c>
      <c r="AV158">
        <f t="shared" si="27"/>
        <v>16</v>
      </c>
      <c r="AW158" s="8">
        <f t="shared" si="28"/>
        <v>2.707264520495241</v>
      </c>
      <c r="AX158" s="6">
        <f t="shared" si="29"/>
        <v>0.16119030974531881</v>
      </c>
      <c r="AY158">
        <f t="shared" si="30"/>
        <v>13</v>
      </c>
      <c r="AZ158">
        <f t="shared" si="31"/>
        <v>25</v>
      </c>
      <c r="BA158">
        <f t="shared" si="32"/>
        <v>12</v>
      </c>
      <c r="BB158" s="7">
        <f t="shared" si="33"/>
        <v>1.0031224337165647</v>
      </c>
      <c r="BC158" s="8">
        <f t="shared" si="34"/>
        <v>6.7243220134110618E-2</v>
      </c>
    </row>
    <row r="159" spans="1:55" x14ac:dyDescent="0.25">
      <c r="A159">
        <v>198</v>
      </c>
      <c r="B159">
        <v>92288</v>
      </c>
      <c r="C159">
        <v>26</v>
      </c>
      <c r="D159">
        <v>26</v>
      </c>
      <c r="E159">
        <v>26</v>
      </c>
      <c r="F159">
        <v>26</v>
      </c>
      <c r="G159">
        <v>26</v>
      </c>
      <c r="H159">
        <v>26</v>
      </c>
      <c r="I159">
        <v>26</v>
      </c>
      <c r="J159">
        <v>26</v>
      </c>
      <c r="K159">
        <v>25</v>
      </c>
      <c r="L159">
        <v>26</v>
      </c>
      <c r="M159">
        <v>26</v>
      </c>
      <c r="N159">
        <v>26</v>
      </c>
      <c r="O159">
        <v>26</v>
      </c>
      <c r="P159">
        <v>26</v>
      </c>
      <c r="Q159">
        <v>26</v>
      </c>
      <c r="R159">
        <v>26</v>
      </c>
      <c r="S159">
        <v>26</v>
      </c>
      <c r="T159">
        <v>26</v>
      </c>
      <c r="U159">
        <v>26</v>
      </c>
      <c r="V159">
        <v>26</v>
      </c>
      <c r="W159">
        <v>78</v>
      </c>
      <c r="X159">
        <v>28</v>
      </c>
      <c r="Y159">
        <v>28</v>
      </c>
      <c r="Z159">
        <v>26</v>
      </c>
      <c r="AA159">
        <v>26</v>
      </c>
      <c r="AB159">
        <v>26</v>
      </c>
      <c r="AC159">
        <v>26</v>
      </c>
      <c r="AD159">
        <v>26</v>
      </c>
      <c r="AE159">
        <v>26</v>
      </c>
      <c r="AF159">
        <v>26</v>
      </c>
      <c r="AG159">
        <v>26</v>
      </c>
      <c r="AH159">
        <v>26</v>
      </c>
      <c r="AI159">
        <v>26</v>
      </c>
      <c r="AJ159">
        <v>26</v>
      </c>
      <c r="AK159">
        <v>26</v>
      </c>
      <c r="AL159">
        <v>26</v>
      </c>
      <c r="AM159">
        <v>26</v>
      </c>
      <c r="AN159">
        <v>26</v>
      </c>
      <c r="AO159">
        <v>25</v>
      </c>
      <c r="AP159">
        <v>26</v>
      </c>
      <c r="AQ159">
        <v>27</v>
      </c>
      <c r="AR159">
        <v>26</v>
      </c>
      <c r="AS159">
        <v>27</v>
      </c>
      <c r="AT159">
        <v>26</v>
      </c>
      <c r="AU159" s="8">
        <f t="shared" si="26"/>
        <v>27.272727272727273</v>
      </c>
      <c r="AV159">
        <f t="shared" si="27"/>
        <v>26</v>
      </c>
      <c r="AW159" s="8">
        <f t="shared" si="28"/>
        <v>7.8425305490168249</v>
      </c>
      <c r="AX159" s="6">
        <f t="shared" si="29"/>
        <v>0.28755945346395023</v>
      </c>
      <c r="AY159">
        <f t="shared" si="30"/>
        <v>25</v>
      </c>
      <c r="AZ159">
        <f t="shared" si="31"/>
        <v>78</v>
      </c>
      <c r="BA159">
        <f t="shared" si="32"/>
        <v>53</v>
      </c>
      <c r="BB159" s="7">
        <f t="shared" si="33"/>
        <v>0.9999586044112776</v>
      </c>
      <c r="BC159" s="8">
        <f t="shared" si="34"/>
        <v>1.0228414123111868E-5</v>
      </c>
    </row>
    <row r="160" spans="1:55" x14ac:dyDescent="0.25">
      <c r="A160">
        <v>199</v>
      </c>
      <c r="B160">
        <v>93878</v>
      </c>
      <c r="C160">
        <v>26</v>
      </c>
      <c r="D160">
        <v>26</v>
      </c>
      <c r="E160">
        <v>26</v>
      </c>
      <c r="F160">
        <v>26</v>
      </c>
      <c r="G160">
        <v>26</v>
      </c>
      <c r="H160">
        <v>26</v>
      </c>
      <c r="I160">
        <v>26</v>
      </c>
      <c r="J160">
        <v>26</v>
      </c>
      <c r="K160">
        <v>26</v>
      </c>
      <c r="L160">
        <v>26</v>
      </c>
      <c r="M160">
        <v>26</v>
      </c>
      <c r="N160">
        <v>26</v>
      </c>
      <c r="O160">
        <v>26</v>
      </c>
      <c r="P160">
        <v>26</v>
      </c>
      <c r="Q160">
        <v>24</v>
      </c>
      <c r="R160">
        <v>26</v>
      </c>
      <c r="S160">
        <v>26</v>
      </c>
      <c r="T160">
        <v>26</v>
      </c>
      <c r="U160">
        <v>25</v>
      </c>
      <c r="V160">
        <v>26</v>
      </c>
      <c r="W160">
        <v>26</v>
      </c>
      <c r="X160">
        <v>26</v>
      </c>
      <c r="Y160">
        <v>26</v>
      </c>
      <c r="Z160">
        <v>26</v>
      </c>
      <c r="AA160">
        <v>26</v>
      </c>
      <c r="AB160">
        <v>26</v>
      </c>
      <c r="AC160">
        <v>26</v>
      </c>
      <c r="AD160">
        <v>26</v>
      </c>
      <c r="AE160">
        <v>26</v>
      </c>
      <c r="AF160">
        <v>26</v>
      </c>
      <c r="AG160">
        <v>26</v>
      </c>
      <c r="AH160">
        <v>26</v>
      </c>
      <c r="AI160">
        <v>26</v>
      </c>
      <c r="AJ160">
        <v>26</v>
      </c>
      <c r="AK160">
        <v>26</v>
      </c>
      <c r="AL160">
        <v>26</v>
      </c>
      <c r="AM160">
        <v>26</v>
      </c>
      <c r="AN160">
        <v>26</v>
      </c>
      <c r="AO160">
        <v>26</v>
      </c>
      <c r="AP160">
        <v>26</v>
      </c>
      <c r="AQ160">
        <v>26</v>
      </c>
      <c r="AR160">
        <v>26</v>
      </c>
      <c r="AS160">
        <v>26</v>
      </c>
      <c r="AT160">
        <v>26</v>
      </c>
      <c r="AU160" s="8">
        <f t="shared" si="26"/>
        <v>25.931818181818183</v>
      </c>
      <c r="AV160">
        <f t="shared" si="27"/>
        <v>26</v>
      </c>
      <c r="AW160" s="8">
        <f t="shared" si="28"/>
        <v>0.33394939546509317</v>
      </c>
      <c r="AX160" s="6">
        <f t="shared" si="29"/>
        <v>1.287797844037169E-2</v>
      </c>
      <c r="AY160">
        <f t="shared" si="30"/>
        <v>24</v>
      </c>
      <c r="AZ160">
        <f t="shared" si="31"/>
        <v>26</v>
      </c>
      <c r="BA160">
        <f t="shared" si="32"/>
        <v>2</v>
      </c>
      <c r="BB160" s="7">
        <f t="shared" si="33"/>
        <v>1.0001039649252732</v>
      </c>
      <c r="BC160" s="8">
        <f t="shared" si="34"/>
        <v>1.0060546386111566E-2</v>
      </c>
    </row>
    <row r="161" spans="1:55" x14ac:dyDescent="0.25">
      <c r="A161">
        <v>201</v>
      </c>
      <c r="B161">
        <v>96273</v>
      </c>
      <c r="C161">
        <v>77</v>
      </c>
      <c r="D161">
        <v>86</v>
      </c>
      <c r="E161">
        <v>82</v>
      </c>
      <c r="F161">
        <v>87</v>
      </c>
      <c r="G161">
        <v>83</v>
      </c>
      <c r="H161">
        <v>99</v>
      </c>
      <c r="I161">
        <v>103</v>
      </c>
      <c r="J161">
        <v>96</v>
      </c>
      <c r="K161">
        <v>97</v>
      </c>
      <c r="L161">
        <v>92</v>
      </c>
      <c r="M161">
        <v>91</v>
      </c>
      <c r="N161">
        <v>89</v>
      </c>
      <c r="O161">
        <v>92</v>
      </c>
      <c r="P161">
        <v>82</v>
      </c>
      <c r="Q161">
        <v>83</v>
      </c>
      <c r="R161">
        <v>83</v>
      </c>
      <c r="S161">
        <v>81</v>
      </c>
      <c r="T161">
        <v>87</v>
      </c>
      <c r="U161">
        <v>87</v>
      </c>
      <c r="V161">
        <v>82</v>
      </c>
      <c r="W161">
        <v>93</v>
      </c>
      <c r="X161">
        <v>84</v>
      </c>
      <c r="Y161">
        <v>85</v>
      </c>
      <c r="Z161">
        <v>82</v>
      </c>
      <c r="AA161">
        <v>77</v>
      </c>
      <c r="AB161">
        <v>86</v>
      </c>
      <c r="AC161">
        <v>82</v>
      </c>
      <c r="AD161">
        <v>90</v>
      </c>
      <c r="AE161">
        <v>91</v>
      </c>
      <c r="AF161">
        <v>89</v>
      </c>
      <c r="AG161">
        <v>85</v>
      </c>
      <c r="AH161">
        <v>74</v>
      </c>
      <c r="AI161">
        <v>81</v>
      </c>
      <c r="AJ161">
        <v>81</v>
      </c>
      <c r="AK161">
        <v>78</v>
      </c>
      <c r="AL161">
        <v>80</v>
      </c>
      <c r="AM161">
        <v>84</v>
      </c>
      <c r="AN161">
        <v>80</v>
      </c>
      <c r="AO161">
        <v>81</v>
      </c>
      <c r="AP161">
        <v>74</v>
      </c>
      <c r="AQ161">
        <v>79</v>
      </c>
      <c r="AR161">
        <v>73</v>
      </c>
      <c r="AS161">
        <v>80</v>
      </c>
      <c r="AT161">
        <v>80</v>
      </c>
      <c r="AU161" s="8">
        <f t="shared" si="26"/>
        <v>84.727272727272734</v>
      </c>
      <c r="AV161">
        <f t="shared" si="27"/>
        <v>83</v>
      </c>
      <c r="AW161" s="8">
        <f t="shared" si="28"/>
        <v>6.6625075116276378</v>
      </c>
      <c r="AX161" s="6">
        <f t="shared" si="29"/>
        <v>7.8634745308909876E-2</v>
      </c>
      <c r="AY161">
        <f t="shared" si="30"/>
        <v>73</v>
      </c>
      <c r="AZ161">
        <f t="shared" si="31"/>
        <v>103</v>
      </c>
      <c r="BA161">
        <f t="shared" si="32"/>
        <v>30</v>
      </c>
      <c r="BB161" s="7">
        <f t="shared" si="33"/>
        <v>0.99668114663739549</v>
      </c>
      <c r="BC161" s="8">
        <f t="shared" si="34"/>
        <v>0.3058993446911098</v>
      </c>
    </row>
    <row r="162" spans="1:55" x14ac:dyDescent="0.25">
      <c r="A162">
        <v>202</v>
      </c>
      <c r="B162">
        <v>96537</v>
      </c>
      <c r="C162">
        <v>13</v>
      </c>
      <c r="D162">
        <v>13</v>
      </c>
      <c r="E162">
        <v>13</v>
      </c>
      <c r="F162">
        <v>14</v>
      </c>
      <c r="G162">
        <v>14</v>
      </c>
      <c r="H162">
        <v>14</v>
      </c>
      <c r="I162">
        <v>14</v>
      </c>
      <c r="J162">
        <v>14</v>
      </c>
      <c r="K162">
        <v>14</v>
      </c>
      <c r="L162">
        <v>15</v>
      </c>
      <c r="M162">
        <v>14</v>
      </c>
      <c r="N162">
        <v>14</v>
      </c>
      <c r="O162">
        <v>14</v>
      </c>
      <c r="P162">
        <v>14</v>
      </c>
      <c r="Q162">
        <v>14</v>
      </c>
      <c r="R162">
        <v>14</v>
      </c>
      <c r="S162">
        <v>14</v>
      </c>
      <c r="T162">
        <v>15</v>
      </c>
      <c r="U162">
        <v>15</v>
      </c>
      <c r="V162">
        <v>16</v>
      </c>
      <c r="W162">
        <v>16</v>
      </c>
      <c r="X162">
        <v>17</v>
      </c>
      <c r="Y162">
        <v>17</v>
      </c>
      <c r="Z162">
        <v>17</v>
      </c>
      <c r="AA162">
        <v>17</v>
      </c>
      <c r="AB162">
        <v>17</v>
      </c>
      <c r="AC162">
        <v>16</v>
      </c>
      <c r="AD162">
        <v>18</v>
      </c>
      <c r="AE162">
        <v>19</v>
      </c>
      <c r="AF162">
        <v>19</v>
      </c>
      <c r="AG162">
        <v>19</v>
      </c>
      <c r="AH162">
        <v>19</v>
      </c>
      <c r="AI162">
        <v>19</v>
      </c>
      <c r="AJ162">
        <v>19</v>
      </c>
      <c r="AK162">
        <v>20</v>
      </c>
      <c r="AL162">
        <v>19</v>
      </c>
      <c r="AM162">
        <v>19</v>
      </c>
      <c r="AN162">
        <v>19</v>
      </c>
      <c r="AO162">
        <v>19</v>
      </c>
      <c r="AP162">
        <v>20</v>
      </c>
      <c r="AQ162">
        <v>20</v>
      </c>
      <c r="AR162">
        <v>20</v>
      </c>
      <c r="AS162">
        <v>20</v>
      </c>
      <c r="AT162">
        <v>21</v>
      </c>
      <c r="AU162" s="8">
        <f t="shared" si="26"/>
        <v>16.545454545454547</v>
      </c>
      <c r="AV162">
        <f t="shared" si="27"/>
        <v>16.5</v>
      </c>
      <c r="AW162" s="8">
        <f t="shared" si="28"/>
        <v>2.5192703396812028</v>
      </c>
      <c r="AX162" s="6">
        <f t="shared" si="29"/>
        <v>0.152263591958754</v>
      </c>
      <c r="AY162">
        <f t="shared" si="30"/>
        <v>13</v>
      </c>
      <c r="AZ162">
        <f t="shared" si="31"/>
        <v>21</v>
      </c>
      <c r="BA162">
        <f t="shared" si="32"/>
        <v>8</v>
      </c>
      <c r="BB162" s="7">
        <f t="shared" si="33"/>
        <v>1.0115026064855714</v>
      </c>
      <c r="BC162" s="8">
        <f t="shared" si="34"/>
        <v>0.92570642007451898</v>
      </c>
    </row>
    <row r="163" spans="1:55" x14ac:dyDescent="0.25">
      <c r="A163">
        <v>203</v>
      </c>
      <c r="B163">
        <v>97381</v>
      </c>
      <c r="C163">
        <v>122</v>
      </c>
      <c r="D163">
        <v>131</v>
      </c>
      <c r="E163">
        <v>128</v>
      </c>
      <c r="F163">
        <v>127</v>
      </c>
      <c r="G163">
        <v>150</v>
      </c>
      <c r="H163">
        <v>113</v>
      </c>
      <c r="I163">
        <v>127</v>
      </c>
      <c r="J163">
        <v>139</v>
      </c>
      <c r="K163">
        <v>126</v>
      </c>
      <c r="L163">
        <v>127</v>
      </c>
      <c r="M163">
        <v>130</v>
      </c>
      <c r="N163">
        <v>120</v>
      </c>
      <c r="O163">
        <v>125</v>
      </c>
      <c r="P163">
        <v>122</v>
      </c>
      <c r="Q163">
        <v>164</v>
      </c>
      <c r="R163">
        <v>135</v>
      </c>
      <c r="S163">
        <v>123</v>
      </c>
      <c r="T163">
        <v>135</v>
      </c>
      <c r="U163">
        <v>135</v>
      </c>
      <c r="V163">
        <v>131</v>
      </c>
      <c r="W163">
        <v>135</v>
      </c>
      <c r="X163">
        <v>127</v>
      </c>
      <c r="Y163">
        <v>121</v>
      </c>
      <c r="Z163">
        <v>146</v>
      </c>
      <c r="AA163">
        <v>128</v>
      </c>
      <c r="AB163">
        <v>135</v>
      </c>
      <c r="AC163">
        <v>131</v>
      </c>
      <c r="AD163">
        <v>121</v>
      </c>
      <c r="AE163">
        <v>121</v>
      </c>
      <c r="AF163">
        <v>97</v>
      </c>
      <c r="AG163">
        <v>115</v>
      </c>
      <c r="AH163">
        <v>105</v>
      </c>
      <c r="AI163">
        <v>116</v>
      </c>
      <c r="AJ163">
        <v>139</v>
      </c>
      <c r="AK163">
        <v>121</v>
      </c>
      <c r="AL163">
        <v>142</v>
      </c>
      <c r="AM163">
        <v>168</v>
      </c>
      <c r="AN163">
        <v>171</v>
      </c>
      <c r="AO163">
        <v>147</v>
      </c>
      <c r="AP163">
        <v>146</v>
      </c>
      <c r="AQ163">
        <v>168</v>
      </c>
      <c r="AR163">
        <v>61</v>
      </c>
      <c r="AS163">
        <v>61</v>
      </c>
      <c r="AT163">
        <v>61</v>
      </c>
      <c r="AU163" s="8">
        <f t="shared" si="26"/>
        <v>127.11363636363636</v>
      </c>
      <c r="AV163">
        <f t="shared" si="27"/>
        <v>127.5</v>
      </c>
      <c r="AW163" s="8">
        <f t="shared" si="28"/>
        <v>23.814414150952032</v>
      </c>
      <c r="AX163" s="6">
        <f t="shared" si="29"/>
        <v>0.18734743834112094</v>
      </c>
      <c r="AY163">
        <f t="shared" si="30"/>
        <v>61</v>
      </c>
      <c r="AZ163">
        <f t="shared" si="31"/>
        <v>171</v>
      </c>
      <c r="BA163">
        <f t="shared" si="32"/>
        <v>110</v>
      </c>
      <c r="BB163" s="7">
        <f t="shared" si="33"/>
        <v>0.99519150453709504</v>
      </c>
      <c r="BC163" s="8">
        <f t="shared" si="34"/>
        <v>7.4890756552113469E-2</v>
      </c>
    </row>
    <row r="164" spans="1:55" x14ac:dyDescent="0.25">
      <c r="A164">
        <v>204</v>
      </c>
      <c r="B164">
        <v>98909</v>
      </c>
      <c r="C164">
        <v>138</v>
      </c>
      <c r="D164">
        <v>135</v>
      </c>
      <c r="E164">
        <v>132</v>
      </c>
      <c r="F164">
        <v>139</v>
      </c>
      <c r="G164">
        <v>124</v>
      </c>
      <c r="H164">
        <v>122</v>
      </c>
      <c r="I164">
        <v>125</v>
      </c>
      <c r="J164">
        <v>125</v>
      </c>
      <c r="K164">
        <v>122</v>
      </c>
      <c r="L164">
        <v>152</v>
      </c>
      <c r="M164">
        <v>148</v>
      </c>
      <c r="N164">
        <v>153</v>
      </c>
      <c r="O164">
        <v>166</v>
      </c>
      <c r="P164">
        <v>169</v>
      </c>
      <c r="Q164">
        <v>174</v>
      </c>
      <c r="R164">
        <v>166</v>
      </c>
      <c r="S164">
        <v>178</v>
      </c>
      <c r="T164">
        <v>182</v>
      </c>
      <c r="U164">
        <v>178</v>
      </c>
      <c r="V164">
        <v>190</v>
      </c>
      <c r="W164">
        <v>197</v>
      </c>
      <c r="X164">
        <v>203</v>
      </c>
      <c r="Y164">
        <v>196</v>
      </c>
      <c r="Z164">
        <v>204</v>
      </c>
      <c r="AA164">
        <v>205</v>
      </c>
      <c r="AB164">
        <v>239</v>
      </c>
      <c r="AC164">
        <v>258</v>
      </c>
      <c r="AD164">
        <v>267</v>
      </c>
      <c r="AE164">
        <v>256</v>
      </c>
      <c r="AF164">
        <v>261</v>
      </c>
      <c r="AG164">
        <v>267</v>
      </c>
      <c r="AH164">
        <v>282</v>
      </c>
      <c r="AI164">
        <v>345</v>
      </c>
      <c r="AJ164">
        <v>338</v>
      </c>
      <c r="AK164">
        <v>308</v>
      </c>
      <c r="AL164">
        <v>313</v>
      </c>
      <c r="AM164">
        <v>307</v>
      </c>
      <c r="AN164">
        <v>304</v>
      </c>
      <c r="AO164">
        <v>302</v>
      </c>
      <c r="AP164">
        <v>289</v>
      </c>
      <c r="AQ164">
        <v>284</v>
      </c>
      <c r="AR164">
        <v>268</v>
      </c>
      <c r="AS164">
        <v>235</v>
      </c>
      <c r="AT164">
        <v>234</v>
      </c>
      <c r="AU164" s="8">
        <f t="shared" si="26"/>
        <v>213.18181818181819</v>
      </c>
      <c r="AV164">
        <f t="shared" si="27"/>
        <v>200</v>
      </c>
      <c r="AW164" s="8">
        <f t="shared" si="28"/>
        <v>67.719075230733239</v>
      </c>
      <c r="AX164" s="6">
        <f t="shared" si="29"/>
        <v>0.31765877506953755</v>
      </c>
      <c r="AY164">
        <f t="shared" si="30"/>
        <v>122</v>
      </c>
      <c r="AZ164">
        <f t="shared" si="31"/>
        <v>345</v>
      </c>
      <c r="BA164">
        <f t="shared" si="32"/>
        <v>223</v>
      </c>
      <c r="BB164" s="7">
        <f t="shared" si="33"/>
        <v>1.0236334503208635</v>
      </c>
      <c r="BC164" s="8">
        <f t="shared" si="34"/>
        <v>0.85254805362698272</v>
      </c>
    </row>
    <row r="165" spans="1:55" x14ac:dyDescent="0.25">
      <c r="A165">
        <v>206</v>
      </c>
      <c r="B165">
        <v>99358</v>
      </c>
      <c r="C165">
        <v>76</v>
      </c>
      <c r="D165">
        <v>76</v>
      </c>
      <c r="E165">
        <v>75</v>
      </c>
      <c r="F165">
        <v>75</v>
      </c>
      <c r="G165">
        <v>75</v>
      </c>
      <c r="H165">
        <v>75</v>
      </c>
      <c r="I165">
        <v>75</v>
      </c>
      <c r="J165">
        <v>75</v>
      </c>
      <c r="K165">
        <v>66</v>
      </c>
      <c r="L165">
        <v>66</v>
      </c>
      <c r="M165">
        <v>66</v>
      </c>
      <c r="N165">
        <v>66</v>
      </c>
      <c r="O165">
        <v>66</v>
      </c>
      <c r="P165">
        <v>66</v>
      </c>
      <c r="Q165">
        <v>66</v>
      </c>
      <c r="R165">
        <v>66</v>
      </c>
      <c r="S165">
        <v>66</v>
      </c>
      <c r="T165">
        <v>66</v>
      </c>
      <c r="U165">
        <v>66</v>
      </c>
      <c r="V165">
        <v>66</v>
      </c>
      <c r="W165">
        <v>66</v>
      </c>
      <c r="X165">
        <v>66</v>
      </c>
      <c r="Y165">
        <v>66</v>
      </c>
      <c r="Z165">
        <v>66</v>
      </c>
      <c r="AA165">
        <v>23</v>
      </c>
      <c r="AB165">
        <v>22</v>
      </c>
      <c r="AC165">
        <v>23</v>
      </c>
      <c r="AD165">
        <v>23</v>
      </c>
      <c r="AE165">
        <v>23</v>
      </c>
      <c r="AF165">
        <v>22</v>
      </c>
      <c r="AG165">
        <v>23</v>
      </c>
      <c r="AH165">
        <v>23</v>
      </c>
      <c r="AI165">
        <v>23</v>
      </c>
      <c r="AJ165">
        <v>23</v>
      </c>
      <c r="AK165">
        <v>22</v>
      </c>
      <c r="AL165">
        <v>22</v>
      </c>
      <c r="AM165">
        <v>21</v>
      </c>
      <c r="AN165">
        <v>25</v>
      </c>
      <c r="AO165">
        <v>26</v>
      </c>
      <c r="AP165">
        <v>24</v>
      </c>
      <c r="AQ165">
        <v>24</v>
      </c>
      <c r="AR165">
        <v>24</v>
      </c>
      <c r="AS165">
        <v>24</v>
      </c>
      <c r="AT165">
        <v>25</v>
      </c>
      <c r="AU165" s="8">
        <f t="shared" si="26"/>
        <v>48.25</v>
      </c>
      <c r="AV165">
        <f t="shared" si="27"/>
        <v>66</v>
      </c>
      <c r="AW165" s="8">
        <f t="shared" si="28"/>
        <v>23.328917079303601</v>
      </c>
      <c r="AX165" s="6">
        <f t="shared" si="29"/>
        <v>0.48350087210991921</v>
      </c>
      <c r="AY165">
        <f t="shared" si="30"/>
        <v>21</v>
      </c>
      <c r="AZ165">
        <f t="shared" si="31"/>
        <v>76</v>
      </c>
      <c r="BA165">
        <f t="shared" si="32"/>
        <v>55</v>
      </c>
      <c r="BB165" s="7">
        <f t="shared" si="33"/>
        <v>0.9631236165405862</v>
      </c>
      <c r="BC165" s="8">
        <f t="shared" si="34"/>
        <v>0.7667231144927602</v>
      </c>
    </row>
    <row r="166" spans="1:55" x14ac:dyDescent="0.25">
      <c r="A166">
        <v>207</v>
      </c>
      <c r="B166">
        <v>100052</v>
      </c>
      <c r="C166">
        <v>20</v>
      </c>
      <c r="D166">
        <v>20</v>
      </c>
      <c r="E166">
        <v>22</v>
      </c>
      <c r="F166">
        <v>23</v>
      </c>
      <c r="G166">
        <v>19</v>
      </c>
      <c r="H166">
        <v>24</v>
      </c>
      <c r="I166">
        <v>22</v>
      </c>
      <c r="J166">
        <v>25</v>
      </c>
      <c r="K166">
        <v>20</v>
      </c>
      <c r="L166">
        <v>25</v>
      </c>
      <c r="M166">
        <v>23</v>
      </c>
      <c r="N166">
        <v>20</v>
      </c>
      <c r="O166">
        <v>19</v>
      </c>
      <c r="P166">
        <v>21</v>
      </c>
      <c r="Q166">
        <v>25</v>
      </c>
      <c r="R166">
        <v>24</v>
      </c>
      <c r="S166">
        <v>26</v>
      </c>
      <c r="T166">
        <v>21</v>
      </c>
      <c r="U166">
        <v>22</v>
      </c>
      <c r="V166">
        <v>18</v>
      </c>
      <c r="W166">
        <v>19</v>
      </c>
      <c r="X166">
        <v>19</v>
      </c>
      <c r="Y166">
        <v>22</v>
      </c>
      <c r="Z166">
        <v>17</v>
      </c>
      <c r="AA166">
        <v>20</v>
      </c>
      <c r="AB166">
        <v>18</v>
      </c>
      <c r="AC166">
        <v>20</v>
      </c>
      <c r="AD166">
        <v>18</v>
      </c>
      <c r="AE166">
        <v>22</v>
      </c>
      <c r="AF166">
        <v>21</v>
      </c>
      <c r="AG166">
        <v>22</v>
      </c>
      <c r="AH166">
        <v>15</v>
      </c>
      <c r="AI166">
        <v>18</v>
      </c>
      <c r="AJ166">
        <v>19</v>
      </c>
      <c r="AK166">
        <v>18</v>
      </c>
      <c r="AL166">
        <v>23</v>
      </c>
      <c r="AM166">
        <v>18</v>
      </c>
      <c r="AN166">
        <v>18</v>
      </c>
      <c r="AO166">
        <v>19</v>
      </c>
      <c r="AP166">
        <v>20</v>
      </c>
      <c r="AQ166">
        <v>22</v>
      </c>
      <c r="AR166">
        <v>18</v>
      </c>
      <c r="AS166">
        <v>18</v>
      </c>
      <c r="AT166">
        <v>21</v>
      </c>
      <c r="AU166" s="8">
        <f t="shared" si="26"/>
        <v>20.545454545454547</v>
      </c>
      <c r="AV166">
        <f t="shared" si="27"/>
        <v>20</v>
      </c>
      <c r="AW166" s="8">
        <f t="shared" si="28"/>
        <v>2.4820710168666769</v>
      </c>
      <c r="AX166" s="6">
        <f t="shared" si="29"/>
        <v>0.12080876630767011</v>
      </c>
      <c r="AY166">
        <f t="shared" si="30"/>
        <v>15</v>
      </c>
      <c r="AZ166">
        <f t="shared" si="31"/>
        <v>26</v>
      </c>
      <c r="BA166">
        <f t="shared" si="32"/>
        <v>11</v>
      </c>
      <c r="BB166" s="7">
        <f t="shared" si="33"/>
        <v>0.99596334713134893</v>
      </c>
      <c r="BC166" s="8">
        <f t="shared" si="34"/>
        <v>0.1860235520134664</v>
      </c>
    </row>
    <row r="167" spans="1:55" x14ac:dyDescent="0.25">
      <c r="A167">
        <v>210</v>
      </c>
      <c r="B167">
        <v>102788</v>
      </c>
      <c r="C167">
        <v>43</v>
      </c>
      <c r="D167">
        <v>43</v>
      </c>
      <c r="E167">
        <v>44</v>
      </c>
      <c r="F167">
        <v>58</v>
      </c>
      <c r="G167">
        <v>58</v>
      </c>
      <c r="H167">
        <v>58</v>
      </c>
      <c r="I167">
        <v>58</v>
      </c>
      <c r="J167">
        <v>57</v>
      </c>
      <c r="K167">
        <v>57</v>
      </c>
      <c r="L167">
        <v>57</v>
      </c>
      <c r="M167">
        <v>58</v>
      </c>
      <c r="N167">
        <v>58</v>
      </c>
      <c r="O167">
        <v>57</v>
      </c>
      <c r="P167">
        <v>58</v>
      </c>
      <c r="Q167">
        <v>58</v>
      </c>
      <c r="R167">
        <v>58</v>
      </c>
      <c r="S167">
        <v>58</v>
      </c>
      <c r="T167">
        <v>58</v>
      </c>
      <c r="U167">
        <v>57</v>
      </c>
      <c r="V167">
        <v>57</v>
      </c>
      <c r="W167">
        <v>58</v>
      </c>
      <c r="X167">
        <v>58</v>
      </c>
      <c r="Y167">
        <v>58</v>
      </c>
      <c r="Z167">
        <v>58</v>
      </c>
      <c r="AA167">
        <v>58</v>
      </c>
      <c r="AB167">
        <v>59</v>
      </c>
      <c r="AC167">
        <v>58</v>
      </c>
      <c r="AD167">
        <v>58</v>
      </c>
      <c r="AE167">
        <v>58</v>
      </c>
      <c r="AF167">
        <v>58</v>
      </c>
      <c r="AG167">
        <v>58</v>
      </c>
      <c r="AH167">
        <v>58</v>
      </c>
      <c r="AI167">
        <v>58</v>
      </c>
      <c r="AJ167">
        <v>58</v>
      </c>
      <c r="AK167">
        <v>58</v>
      </c>
      <c r="AL167">
        <v>57</v>
      </c>
      <c r="AM167">
        <v>57</v>
      </c>
      <c r="AN167">
        <v>57</v>
      </c>
      <c r="AO167">
        <v>57</v>
      </c>
      <c r="AP167">
        <v>57</v>
      </c>
      <c r="AQ167">
        <v>57</v>
      </c>
      <c r="AR167">
        <v>57</v>
      </c>
      <c r="AS167">
        <v>57</v>
      </c>
      <c r="AT167">
        <v>57</v>
      </c>
      <c r="AU167" s="8">
        <f t="shared" si="26"/>
        <v>56.68181818181818</v>
      </c>
      <c r="AV167">
        <f t="shared" si="27"/>
        <v>58</v>
      </c>
      <c r="AW167" s="8">
        <f t="shared" si="28"/>
        <v>3.6901674964992939</v>
      </c>
      <c r="AX167" s="6">
        <f t="shared" si="29"/>
        <v>6.5103195607846401E-2</v>
      </c>
      <c r="AY167">
        <f t="shared" si="30"/>
        <v>43</v>
      </c>
      <c r="AZ167">
        <f t="shared" si="31"/>
        <v>59</v>
      </c>
      <c r="BA167">
        <f t="shared" si="32"/>
        <v>16</v>
      </c>
      <c r="BB167" s="7">
        <f t="shared" si="33"/>
        <v>1.0022929293400862</v>
      </c>
      <c r="BC167" s="8">
        <f t="shared" si="34"/>
        <v>0.16055281510196048</v>
      </c>
    </row>
    <row r="168" spans="1:55" x14ac:dyDescent="0.25">
      <c r="A168">
        <v>211</v>
      </c>
      <c r="B168">
        <v>103487</v>
      </c>
      <c r="C168">
        <v>17</v>
      </c>
      <c r="D168">
        <v>17</v>
      </c>
      <c r="E168">
        <v>17</v>
      </c>
      <c r="F168">
        <v>15</v>
      </c>
      <c r="G168">
        <v>13</v>
      </c>
      <c r="H168">
        <v>14</v>
      </c>
      <c r="I168">
        <v>17</v>
      </c>
      <c r="J168">
        <v>17</v>
      </c>
      <c r="K168">
        <v>17</v>
      </c>
      <c r="L168">
        <v>17</v>
      </c>
      <c r="M168">
        <v>17</v>
      </c>
      <c r="N168">
        <v>17</v>
      </c>
      <c r="O168">
        <v>17</v>
      </c>
      <c r="P168">
        <v>14</v>
      </c>
      <c r="Q168">
        <v>14</v>
      </c>
      <c r="R168">
        <v>18</v>
      </c>
      <c r="S168">
        <v>17</v>
      </c>
      <c r="T168">
        <v>15</v>
      </c>
      <c r="U168">
        <v>6</v>
      </c>
      <c r="V168">
        <v>13</v>
      </c>
      <c r="W168">
        <v>17</v>
      </c>
      <c r="X168">
        <v>13</v>
      </c>
      <c r="Y168">
        <v>14</v>
      </c>
      <c r="Z168">
        <v>14</v>
      </c>
      <c r="AA168">
        <v>15</v>
      </c>
      <c r="AB168">
        <v>13</v>
      </c>
      <c r="AC168">
        <v>13</v>
      </c>
      <c r="AD168">
        <v>17</v>
      </c>
      <c r="AE168">
        <v>15</v>
      </c>
      <c r="AF168">
        <v>15</v>
      </c>
      <c r="AG168">
        <v>14</v>
      </c>
      <c r="AH168">
        <v>17</v>
      </c>
      <c r="AI168">
        <v>17</v>
      </c>
      <c r="AJ168">
        <v>17</v>
      </c>
      <c r="AK168">
        <v>13</v>
      </c>
      <c r="AL168">
        <v>13</v>
      </c>
      <c r="AM168">
        <v>13</v>
      </c>
      <c r="AN168">
        <v>14</v>
      </c>
      <c r="AO168">
        <v>15</v>
      </c>
      <c r="AP168">
        <v>13</v>
      </c>
      <c r="AQ168">
        <v>14</v>
      </c>
      <c r="AR168">
        <v>13</v>
      </c>
      <c r="AS168">
        <v>14</v>
      </c>
      <c r="AT168">
        <v>14</v>
      </c>
      <c r="AU168" s="8">
        <f t="shared" si="26"/>
        <v>14.909090909090908</v>
      </c>
      <c r="AV168">
        <f t="shared" si="27"/>
        <v>15</v>
      </c>
      <c r="AW168" s="8">
        <f t="shared" si="28"/>
        <v>2.1761731059114267</v>
      </c>
      <c r="AX168" s="6">
        <f t="shared" si="29"/>
        <v>0.14596283027454693</v>
      </c>
      <c r="AY168">
        <f t="shared" si="30"/>
        <v>6</v>
      </c>
      <c r="AZ168">
        <f t="shared" si="31"/>
        <v>18</v>
      </c>
      <c r="BA168">
        <f t="shared" si="32"/>
        <v>12</v>
      </c>
      <c r="BB168" s="7">
        <f t="shared" si="33"/>
        <v>0.99635624499554565</v>
      </c>
      <c r="BC168" s="8">
        <f t="shared" si="34"/>
        <v>6.9551035199024266E-2</v>
      </c>
    </row>
    <row r="169" spans="1:55" x14ac:dyDescent="0.25">
      <c r="A169">
        <v>213</v>
      </c>
      <c r="B169">
        <v>104069</v>
      </c>
      <c r="C169">
        <v>34</v>
      </c>
      <c r="D169">
        <v>34</v>
      </c>
      <c r="E169">
        <v>34</v>
      </c>
      <c r="F169">
        <v>34</v>
      </c>
      <c r="G169">
        <v>34</v>
      </c>
      <c r="H169">
        <v>34</v>
      </c>
      <c r="I169">
        <v>34</v>
      </c>
      <c r="J169">
        <v>34</v>
      </c>
      <c r="K169">
        <v>34</v>
      </c>
      <c r="L169">
        <v>32</v>
      </c>
      <c r="M169">
        <v>34</v>
      </c>
      <c r="N169">
        <v>33</v>
      </c>
      <c r="O169">
        <v>33</v>
      </c>
      <c r="P169">
        <v>34</v>
      </c>
      <c r="Q169">
        <v>33</v>
      </c>
      <c r="R169">
        <v>32</v>
      </c>
      <c r="S169">
        <v>33</v>
      </c>
      <c r="T169">
        <v>34</v>
      </c>
      <c r="U169">
        <v>34</v>
      </c>
      <c r="V169">
        <v>33</v>
      </c>
      <c r="W169">
        <v>34</v>
      </c>
      <c r="X169">
        <v>34</v>
      </c>
      <c r="Y169">
        <v>33</v>
      </c>
      <c r="Z169">
        <v>34</v>
      </c>
      <c r="AA169">
        <v>34</v>
      </c>
      <c r="AB169">
        <v>31</v>
      </c>
      <c r="AC169">
        <v>31</v>
      </c>
      <c r="AD169">
        <v>31</v>
      </c>
      <c r="AE169">
        <v>31</v>
      </c>
      <c r="AF169">
        <v>31</v>
      </c>
      <c r="AG169">
        <v>28</v>
      </c>
      <c r="AH169">
        <v>27</v>
      </c>
      <c r="AI169">
        <v>29</v>
      </c>
      <c r="AJ169">
        <v>29</v>
      </c>
      <c r="AK169">
        <v>29</v>
      </c>
      <c r="AL169">
        <v>29</v>
      </c>
      <c r="AM169">
        <v>29</v>
      </c>
      <c r="AN169">
        <v>30</v>
      </c>
      <c r="AO169">
        <v>29</v>
      </c>
      <c r="AP169">
        <v>30</v>
      </c>
      <c r="AQ169">
        <v>29</v>
      </c>
      <c r="AR169">
        <v>31</v>
      </c>
      <c r="AS169">
        <v>29</v>
      </c>
      <c r="AT169">
        <v>29</v>
      </c>
      <c r="AU169" s="8">
        <f t="shared" si="26"/>
        <v>31.863636363636363</v>
      </c>
      <c r="AV169">
        <f t="shared" si="27"/>
        <v>33</v>
      </c>
      <c r="AW169" s="8">
        <f t="shared" si="28"/>
        <v>2.205605006815317</v>
      </c>
      <c r="AX169" s="6">
        <f t="shared" si="29"/>
        <v>6.9220128601907238E-2</v>
      </c>
      <c r="AY169">
        <f t="shared" si="30"/>
        <v>27</v>
      </c>
      <c r="AZ169">
        <f t="shared" si="31"/>
        <v>34</v>
      </c>
      <c r="BA169">
        <f t="shared" si="32"/>
        <v>7</v>
      </c>
      <c r="BB169" s="7">
        <f t="shared" si="33"/>
        <v>0.99545713887343934</v>
      </c>
      <c r="BC169" s="8">
        <f t="shared" si="34"/>
        <v>0.68577296849187286</v>
      </c>
    </row>
    <row r="170" spans="1:55" x14ac:dyDescent="0.25">
      <c r="A170">
        <v>214</v>
      </c>
      <c r="B170">
        <v>104241</v>
      </c>
      <c r="C170">
        <v>48</v>
      </c>
      <c r="D170">
        <v>53</v>
      </c>
      <c r="E170">
        <v>47</v>
      </c>
      <c r="F170">
        <v>49</v>
      </c>
      <c r="G170">
        <v>50</v>
      </c>
      <c r="H170">
        <v>45</v>
      </c>
      <c r="I170">
        <v>46</v>
      </c>
      <c r="J170">
        <v>50</v>
      </c>
      <c r="K170">
        <v>55</v>
      </c>
      <c r="L170">
        <v>53</v>
      </c>
      <c r="M170">
        <v>51</v>
      </c>
      <c r="N170">
        <v>51</v>
      </c>
      <c r="O170">
        <v>51</v>
      </c>
      <c r="P170">
        <v>46</v>
      </c>
      <c r="Q170">
        <v>51</v>
      </c>
      <c r="R170">
        <v>51</v>
      </c>
      <c r="S170">
        <v>51</v>
      </c>
      <c r="T170">
        <v>60</v>
      </c>
      <c r="U170">
        <v>52</v>
      </c>
      <c r="V170">
        <v>52</v>
      </c>
      <c r="W170">
        <v>48</v>
      </c>
      <c r="X170">
        <v>47</v>
      </c>
      <c r="Y170">
        <v>51</v>
      </c>
      <c r="Z170">
        <v>51</v>
      </c>
      <c r="AA170">
        <v>52</v>
      </c>
      <c r="AB170">
        <v>47</v>
      </c>
      <c r="AC170">
        <v>47</v>
      </c>
      <c r="AD170">
        <v>53</v>
      </c>
      <c r="AE170">
        <v>58</v>
      </c>
      <c r="AF170">
        <v>55</v>
      </c>
      <c r="AG170">
        <v>51</v>
      </c>
      <c r="AH170">
        <v>51</v>
      </c>
      <c r="AI170">
        <v>58</v>
      </c>
      <c r="AJ170">
        <v>54</v>
      </c>
      <c r="AK170">
        <v>50</v>
      </c>
      <c r="AL170">
        <v>52</v>
      </c>
      <c r="AM170">
        <v>57</v>
      </c>
      <c r="AN170">
        <v>60</v>
      </c>
      <c r="AO170">
        <v>60</v>
      </c>
      <c r="AP170">
        <v>60</v>
      </c>
      <c r="AQ170">
        <v>53</v>
      </c>
      <c r="AR170">
        <v>44</v>
      </c>
      <c r="AS170">
        <v>54</v>
      </c>
      <c r="AT170">
        <v>57</v>
      </c>
      <c r="AU170" s="8">
        <f t="shared" si="26"/>
        <v>51.863636363636367</v>
      </c>
      <c r="AV170">
        <f t="shared" si="27"/>
        <v>51</v>
      </c>
      <c r="AW170" s="8">
        <f t="shared" si="28"/>
        <v>4.190747888467337</v>
      </c>
      <c r="AX170" s="6">
        <f t="shared" si="29"/>
        <v>8.0803202056337786E-2</v>
      </c>
      <c r="AY170">
        <f t="shared" si="30"/>
        <v>44</v>
      </c>
      <c r="AZ170">
        <f t="shared" si="31"/>
        <v>60</v>
      </c>
      <c r="BA170">
        <f t="shared" si="32"/>
        <v>16</v>
      </c>
      <c r="BB170" s="7">
        <f t="shared" si="33"/>
        <v>1.0028075197015638</v>
      </c>
      <c r="BC170" s="8">
        <f t="shared" si="34"/>
        <v>0.20189091733489972</v>
      </c>
    </row>
    <row r="171" spans="1:55" x14ac:dyDescent="0.25">
      <c r="A171">
        <v>215</v>
      </c>
      <c r="B171">
        <v>104262</v>
      </c>
      <c r="C171">
        <v>105</v>
      </c>
      <c r="D171">
        <v>119</v>
      </c>
      <c r="E171">
        <v>137</v>
      </c>
      <c r="F171">
        <v>137</v>
      </c>
      <c r="G171">
        <v>137</v>
      </c>
      <c r="H171">
        <v>137</v>
      </c>
      <c r="I171">
        <v>127</v>
      </c>
      <c r="J171">
        <v>121</v>
      </c>
      <c r="K171">
        <v>131</v>
      </c>
      <c r="L171">
        <v>150</v>
      </c>
      <c r="M171">
        <v>135</v>
      </c>
      <c r="N171">
        <v>126</v>
      </c>
      <c r="O171">
        <v>136</v>
      </c>
      <c r="P171">
        <v>118</v>
      </c>
      <c r="Q171">
        <v>121</v>
      </c>
      <c r="R171">
        <v>121</v>
      </c>
      <c r="S171">
        <v>134</v>
      </c>
      <c r="T171">
        <v>142</v>
      </c>
      <c r="U171">
        <v>137</v>
      </c>
      <c r="V171">
        <v>142</v>
      </c>
      <c r="W171">
        <v>150</v>
      </c>
      <c r="X171">
        <v>137</v>
      </c>
      <c r="Y171">
        <v>140</v>
      </c>
      <c r="Z171">
        <v>149</v>
      </c>
      <c r="AA171">
        <v>157</v>
      </c>
      <c r="AB171">
        <v>149</v>
      </c>
      <c r="AC171">
        <v>139</v>
      </c>
      <c r="AD171">
        <v>141</v>
      </c>
      <c r="AE171">
        <v>140</v>
      </c>
      <c r="AF171">
        <v>154</v>
      </c>
      <c r="AG171">
        <v>134</v>
      </c>
      <c r="AH171">
        <v>125</v>
      </c>
      <c r="AI171">
        <v>131</v>
      </c>
      <c r="AJ171">
        <v>139</v>
      </c>
      <c r="AK171">
        <v>138</v>
      </c>
      <c r="AL171">
        <v>124</v>
      </c>
      <c r="AM171">
        <v>162</v>
      </c>
      <c r="AN171">
        <v>138</v>
      </c>
      <c r="AO171">
        <v>142</v>
      </c>
      <c r="AP171">
        <v>140</v>
      </c>
      <c r="AQ171">
        <v>133</v>
      </c>
      <c r="AR171">
        <v>121</v>
      </c>
      <c r="AS171">
        <v>133</v>
      </c>
      <c r="AT171">
        <v>127</v>
      </c>
      <c r="AU171" s="8">
        <f t="shared" si="26"/>
        <v>135.36363636363637</v>
      </c>
      <c r="AV171">
        <f t="shared" si="27"/>
        <v>137</v>
      </c>
      <c r="AW171" s="8">
        <f t="shared" si="28"/>
        <v>11.252061121972293</v>
      </c>
      <c r="AX171" s="6">
        <f t="shared" si="29"/>
        <v>8.3124695998452125E-2</v>
      </c>
      <c r="AY171">
        <f t="shared" si="30"/>
        <v>105</v>
      </c>
      <c r="AZ171">
        <f t="shared" si="31"/>
        <v>162</v>
      </c>
      <c r="BA171">
        <f t="shared" si="32"/>
        <v>57</v>
      </c>
      <c r="BB171" s="7">
        <f t="shared" si="33"/>
        <v>1.0017797563363429</v>
      </c>
      <c r="BC171" s="8">
        <f t="shared" si="34"/>
        <v>7.3446913693453103E-2</v>
      </c>
    </row>
    <row r="172" spans="1:55" x14ac:dyDescent="0.25">
      <c r="A172">
        <v>216</v>
      </c>
      <c r="B172">
        <v>104975</v>
      </c>
      <c r="C172">
        <v>43</v>
      </c>
      <c r="D172">
        <v>71</v>
      </c>
      <c r="E172">
        <v>71</v>
      </c>
      <c r="F172">
        <v>71</v>
      </c>
      <c r="G172">
        <v>71</v>
      </c>
      <c r="H172">
        <v>43</v>
      </c>
      <c r="I172">
        <v>43</v>
      </c>
      <c r="J172">
        <v>2</v>
      </c>
      <c r="K172">
        <v>71</v>
      </c>
      <c r="L172">
        <v>71</v>
      </c>
      <c r="M172">
        <v>71</v>
      </c>
      <c r="N172">
        <v>71</v>
      </c>
      <c r="O172">
        <v>71</v>
      </c>
      <c r="P172">
        <v>43</v>
      </c>
      <c r="Q172">
        <v>71</v>
      </c>
      <c r="R172">
        <v>71</v>
      </c>
      <c r="S172">
        <v>71</v>
      </c>
      <c r="T172">
        <v>71</v>
      </c>
      <c r="U172">
        <v>71</v>
      </c>
      <c r="V172">
        <v>71</v>
      </c>
      <c r="W172">
        <v>71</v>
      </c>
      <c r="X172">
        <v>71</v>
      </c>
      <c r="Y172">
        <v>71</v>
      </c>
      <c r="Z172">
        <v>71</v>
      </c>
      <c r="AA172">
        <v>71</v>
      </c>
      <c r="AB172">
        <v>71</v>
      </c>
      <c r="AC172">
        <v>71</v>
      </c>
      <c r="AD172">
        <v>71</v>
      </c>
      <c r="AE172">
        <v>71</v>
      </c>
      <c r="AF172">
        <v>43</v>
      </c>
      <c r="AG172">
        <v>71</v>
      </c>
      <c r="AH172">
        <v>71</v>
      </c>
      <c r="AI172">
        <v>71</v>
      </c>
      <c r="AJ172">
        <v>69</v>
      </c>
      <c r="AK172">
        <v>69</v>
      </c>
      <c r="AL172">
        <v>69</v>
      </c>
      <c r="AM172">
        <v>35</v>
      </c>
      <c r="AN172">
        <v>35</v>
      </c>
      <c r="AO172">
        <v>36</v>
      </c>
      <c r="AP172">
        <v>36</v>
      </c>
      <c r="AQ172">
        <v>63</v>
      </c>
      <c r="AR172">
        <v>63</v>
      </c>
      <c r="AS172">
        <v>63</v>
      </c>
      <c r="AT172">
        <v>63</v>
      </c>
      <c r="AU172" s="8">
        <f t="shared" si="26"/>
        <v>62.159090909090907</v>
      </c>
      <c r="AV172">
        <f t="shared" si="27"/>
        <v>71</v>
      </c>
      <c r="AW172" s="8">
        <f t="shared" si="28"/>
        <v>15.665015356873353</v>
      </c>
      <c r="AX172" s="6">
        <f t="shared" si="29"/>
        <v>0.25201487228607955</v>
      </c>
      <c r="AY172">
        <f t="shared" si="30"/>
        <v>2</v>
      </c>
      <c r="AZ172">
        <f t="shared" si="31"/>
        <v>71</v>
      </c>
      <c r="BA172">
        <f t="shared" si="32"/>
        <v>69</v>
      </c>
      <c r="BB172" s="7">
        <f t="shared" si="33"/>
        <v>1.0034085204617627</v>
      </c>
      <c r="BC172" s="8">
        <f t="shared" si="34"/>
        <v>5.8814252708694476E-3</v>
      </c>
    </row>
    <row r="173" spans="1:55" x14ac:dyDescent="0.25">
      <c r="A173">
        <v>217</v>
      </c>
      <c r="B173">
        <v>105234</v>
      </c>
      <c r="C173">
        <v>75</v>
      </c>
      <c r="D173">
        <v>77</v>
      </c>
      <c r="E173">
        <v>71</v>
      </c>
      <c r="F173">
        <v>69</v>
      </c>
      <c r="G173">
        <v>68</v>
      </c>
      <c r="H173">
        <v>75</v>
      </c>
      <c r="I173">
        <v>75</v>
      </c>
      <c r="J173">
        <v>78</v>
      </c>
      <c r="K173">
        <v>73</v>
      </c>
      <c r="L173">
        <v>71</v>
      </c>
      <c r="M173">
        <v>71</v>
      </c>
      <c r="N173">
        <v>69</v>
      </c>
      <c r="O173">
        <v>73</v>
      </c>
      <c r="P173">
        <v>68</v>
      </c>
      <c r="Q173">
        <v>72</v>
      </c>
      <c r="R173">
        <v>73</v>
      </c>
      <c r="S173">
        <v>69</v>
      </c>
      <c r="T173">
        <v>73</v>
      </c>
      <c r="U173">
        <v>76</v>
      </c>
      <c r="V173">
        <v>70</v>
      </c>
      <c r="W173">
        <v>76</v>
      </c>
      <c r="X173">
        <v>72</v>
      </c>
      <c r="Y173">
        <v>75</v>
      </c>
      <c r="Z173">
        <v>72</v>
      </c>
      <c r="AA173">
        <v>71</v>
      </c>
      <c r="AB173">
        <v>75</v>
      </c>
      <c r="AC173">
        <v>74</v>
      </c>
      <c r="AD173">
        <v>73</v>
      </c>
      <c r="AE173">
        <v>71</v>
      </c>
      <c r="AF173">
        <v>70</v>
      </c>
      <c r="AG173">
        <v>68</v>
      </c>
      <c r="AH173">
        <v>76</v>
      </c>
      <c r="AI173">
        <v>73</v>
      </c>
      <c r="AJ173">
        <v>74</v>
      </c>
      <c r="AK173">
        <v>16</v>
      </c>
      <c r="AL173">
        <v>13</v>
      </c>
      <c r="AM173">
        <v>13</v>
      </c>
      <c r="AN173">
        <v>14</v>
      </c>
      <c r="AO173">
        <v>13</v>
      </c>
      <c r="AP173">
        <v>14</v>
      </c>
      <c r="AQ173">
        <v>15</v>
      </c>
      <c r="AR173">
        <v>14</v>
      </c>
      <c r="AS173">
        <v>14</v>
      </c>
      <c r="AT173">
        <v>14</v>
      </c>
      <c r="AU173" s="8">
        <f t="shared" si="26"/>
        <v>59.227272727272727</v>
      </c>
      <c r="AV173">
        <f t="shared" si="27"/>
        <v>71</v>
      </c>
      <c r="AW173" s="8">
        <f t="shared" si="28"/>
        <v>24.930474147641384</v>
      </c>
      <c r="AX173" s="6">
        <f t="shared" si="29"/>
        <v>0.4209289572126711</v>
      </c>
      <c r="AY173">
        <f t="shared" si="30"/>
        <v>13</v>
      </c>
      <c r="AZ173">
        <f t="shared" si="31"/>
        <v>78</v>
      </c>
      <c r="BA173">
        <f t="shared" si="32"/>
        <v>65</v>
      </c>
      <c r="BB173" s="7">
        <f t="shared" si="33"/>
        <v>0.96129606296014714</v>
      </c>
      <c r="BC173" s="8">
        <f t="shared" si="34"/>
        <v>0.52573267277715618</v>
      </c>
    </row>
    <row r="174" spans="1:55" x14ac:dyDescent="0.25">
      <c r="A174">
        <v>220</v>
      </c>
      <c r="B174">
        <v>106183</v>
      </c>
      <c r="C174">
        <v>14</v>
      </c>
      <c r="D174">
        <v>16</v>
      </c>
      <c r="E174">
        <v>14</v>
      </c>
      <c r="F174">
        <v>16</v>
      </c>
      <c r="G174">
        <v>16</v>
      </c>
      <c r="H174">
        <v>16</v>
      </c>
      <c r="I174">
        <v>16</v>
      </c>
      <c r="J174">
        <v>16</v>
      </c>
      <c r="K174">
        <v>16</v>
      </c>
      <c r="L174">
        <v>16</v>
      </c>
      <c r="M174">
        <v>14</v>
      </c>
      <c r="N174">
        <v>16</v>
      </c>
      <c r="O174">
        <v>14</v>
      </c>
      <c r="P174">
        <v>17</v>
      </c>
      <c r="Q174">
        <v>15</v>
      </c>
      <c r="R174">
        <v>17</v>
      </c>
      <c r="S174">
        <v>18</v>
      </c>
      <c r="T174">
        <v>18</v>
      </c>
      <c r="U174">
        <v>18</v>
      </c>
      <c r="V174">
        <v>18</v>
      </c>
      <c r="W174">
        <v>18</v>
      </c>
      <c r="X174">
        <v>18</v>
      </c>
      <c r="Y174">
        <v>18</v>
      </c>
      <c r="Z174">
        <v>18</v>
      </c>
      <c r="AA174">
        <v>18</v>
      </c>
      <c r="AB174">
        <v>18</v>
      </c>
      <c r="AC174">
        <v>18</v>
      </c>
      <c r="AD174">
        <v>18</v>
      </c>
      <c r="AE174">
        <v>18</v>
      </c>
      <c r="AF174">
        <v>18</v>
      </c>
      <c r="AG174">
        <v>18</v>
      </c>
      <c r="AH174">
        <v>18</v>
      </c>
      <c r="AI174">
        <v>18</v>
      </c>
      <c r="AJ174">
        <v>18</v>
      </c>
      <c r="AK174">
        <v>18</v>
      </c>
      <c r="AL174">
        <v>13</v>
      </c>
      <c r="AM174">
        <v>13</v>
      </c>
      <c r="AN174">
        <v>13</v>
      </c>
      <c r="AO174">
        <v>13</v>
      </c>
      <c r="AP174">
        <v>13</v>
      </c>
      <c r="AQ174">
        <v>13</v>
      </c>
      <c r="AR174">
        <v>13</v>
      </c>
      <c r="AS174">
        <v>13</v>
      </c>
      <c r="AT174">
        <v>13</v>
      </c>
      <c r="AU174" s="8">
        <f t="shared" si="26"/>
        <v>16.09090909090909</v>
      </c>
      <c r="AV174">
        <f t="shared" si="27"/>
        <v>16</v>
      </c>
      <c r="AW174" s="8">
        <f t="shared" si="28"/>
        <v>2.0210310725455241</v>
      </c>
      <c r="AX174" s="6">
        <f t="shared" si="29"/>
        <v>0.12560080111864841</v>
      </c>
      <c r="AY174">
        <f t="shared" si="30"/>
        <v>13</v>
      </c>
      <c r="AZ174">
        <f t="shared" si="31"/>
        <v>18</v>
      </c>
      <c r="BA174">
        <f t="shared" si="32"/>
        <v>5</v>
      </c>
      <c r="BB174" s="7">
        <f t="shared" si="33"/>
        <v>0.99760442266029459</v>
      </c>
      <c r="BC174" s="8">
        <f t="shared" si="34"/>
        <v>5.5591700066017186E-2</v>
      </c>
    </row>
    <row r="175" spans="1:55" x14ac:dyDescent="0.25">
      <c r="A175">
        <v>221</v>
      </c>
      <c r="B175">
        <v>106511</v>
      </c>
      <c r="C175">
        <v>24</v>
      </c>
      <c r="D175">
        <v>29</v>
      </c>
      <c r="E175">
        <v>29</v>
      </c>
      <c r="F175">
        <v>25</v>
      </c>
      <c r="G175">
        <v>27</v>
      </c>
      <c r="H175">
        <v>25</v>
      </c>
      <c r="I175">
        <v>24</v>
      </c>
      <c r="J175">
        <v>27</v>
      </c>
      <c r="K175">
        <v>28</v>
      </c>
      <c r="L175">
        <v>29</v>
      </c>
      <c r="M175">
        <v>25</v>
      </c>
      <c r="N175">
        <v>23</v>
      </c>
      <c r="O175">
        <v>25</v>
      </c>
      <c r="P175">
        <v>24</v>
      </c>
      <c r="Q175">
        <v>29</v>
      </c>
      <c r="R175">
        <v>25</v>
      </c>
      <c r="S175">
        <v>27</v>
      </c>
      <c r="T175">
        <v>28</v>
      </c>
      <c r="U175">
        <v>26</v>
      </c>
      <c r="V175">
        <v>23</v>
      </c>
      <c r="W175">
        <v>24</v>
      </c>
      <c r="X175">
        <v>28</v>
      </c>
      <c r="Y175">
        <v>28</v>
      </c>
      <c r="Z175">
        <v>27</v>
      </c>
      <c r="AA175">
        <v>28</v>
      </c>
      <c r="AB175">
        <v>28</v>
      </c>
      <c r="AC175">
        <v>25</v>
      </c>
      <c r="AD175">
        <v>23</v>
      </c>
      <c r="AE175">
        <v>22</v>
      </c>
      <c r="AF175">
        <v>29</v>
      </c>
      <c r="AG175">
        <v>26</v>
      </c>
      <c r="AH175">
        <v>25</v>
      </c>
      <c r="AI175">
        <v>26</v>
      </c>
      <c r="AJ175">
        <v>26</v>
      </c>
      <c r="AK175">
        <v>31</v>
      </c>
      <c r="AL175">
        <v>26</v>
      </c>
      <c r="AM175">
        <v>27</v>
      </c>
      <c r="AN175">
        <v>25</v>
      </c>
      <c r="AO175">
        <v>27</v>
      </c>
      <c r="AP175">
        <v>30</v>
      </c>
      <c r="AQ175">
        <v>26</v>
      </c>
      <c r="AR175">
        <v>27</v>
      </c>
      <c r="AS175">
        <v>28</v>
      </c>
      <c r="AT175">
        <v>31</v>
      </c>
      <c r="AU175" s="8">
        <f t="shared" si="26"/>
        <v>26.477272727272727</v>
      </c>
      <c r="AV175">
        <f t="shared" si="27"/>
        <v>26.5</v>
      </c>
      <c r="AW175" s="8">
        <f t="shared" si="28"/>
        <v>2.1726485429843279</v>
      </c>
      <c r="AX175" s="6">
        <f t="shared" si="29"/>
        <v>8.2057112353056155E-2</v>
      </c>
      <c r="AY175">
        <f t="shared" si="30"/>
        <v>22</v>
      </c>
      <c r="AZ175">
        <f t="shared" si="31"/>
        <v>31</v>
      </c>
      <c r="BA175">
        <f t="shared" si="32"/>
        <v>9</v>
      </c>
      <c r="BB175" s="7">
        <f t="shared" si="33"/>
        <v>1.0012437176350815</v>
      </c>
      <c r="BC175" s="8">
        <f t="shared" si="34"/>
        <v>3.7593162593441878E-2</v>
      </c>
    </row>
    <row r="176" spans="1:55" x14ac:dyDescent="0.25">
      <c r="A176">
        <v>222</v>
      </c>
      <c r="B176">
        <v>106772</v>
      </c>
      <c r="C176">
        <v>81</v>
      </c>
      <c r="D176">
        <v>81</v>
      </c>
      <c r="E176">
        <v>81</v>
      </c>
      <c r="F176">
        <v>81</v>
      </c>
      <c r="G176">
        <v>81</v>
      </c>
      <c r="H176">
        <v>81</v>
      </c>
      <c r="I176">
        <v>81</v>
      </c>
      <c r="J176">
        <v>81</v>
      </c>
      <c r="K176">
        <v>72</v>
      </c>
      <c r="L176">
        <v>72</v>
      </c>
      <c r="M176">
        <v>72</v>
      </c>
      <c r="N176">
        <v>72</v>
      </c>
      <c r="O176">
        <v>72</v>
      </c>
      <c r="P176">
        <v>72</v>
      </c>
      <c r="Q176">
        <v>72</v>
      </c>
      <c r="R176">
        <v>71</v>
      </c>
      <c r="S176">
        <v>71</v>
      </c>
      <c r="T176">
        <v>71</v>
      </c>
      <c r="U176">
        <v>71</v>
      </c>
      <c r="V176">
        <v>71</v>
      </c>
      <c r="W176">
        <v>71</v>
      </c>
      <c r="X176">
        <v>71</v>
      </c>
      <c r="Y176">
        <v>71</v>
      </c>
      <c r="Z176">
        <v>71</v>
      </c>
      <c r="AA176">
        <v>32</v>
      </c>
      <c r="AB176">
        <v>32</v>
      </c>
      <c r="AC176">
        <v>34</v>
      </c>
      <c r="AD176">
        <v>36</v>
      </c>
      <c r="AE176">
        <v>35</v>
      </c>
      <c r="AF176">
        <v>33</v>
      </c>
      <c r="AG176">
        <v>33</v>
      </c>
      <c r="AH176">
        <v>34</v>
      </c>
      <c r="AI176">
        <v>35</v>
      </c>
      <c r="AJ176">
        <v>34</v>
      </c>
      <c r="AK176">
        <v>34</v>
      </c>
      <c r="AL176">
        <v>32</v>
      </c>
      <c r="AM176">
        <v>32</v>
      </c>
      <c r="AN176">
        <v>34</v>
      </c>
      <c r="AO176">
        <v>33</v>
      </c>
      <c r="AP176">
        <v>37</v>
      </c>
      <c r="AQ176">
        <v>36</v>
      </c>
      <c r="AR176">
        <v>35</v>
      </c>
      <c r="AS176">
        <v>36</v>
      </c>
      <c r="AT176">
        <v>36</v>
      </c>
      <c r="AU176" s="8">
        <f t="shared" si="26"/>
        <v>56.227272727272727</v>
      </c>
      <c r="AV176">
        <f t="shared" si="27"/>
        <v>71</v>
      </c>
      <c r="AW176" s="8">
        <f t="shared" si="28"/>
        <v>20.691379663739347</v>
      </c>
      <c r="AX176" s="6">
        <f t="shared" si="29"/>
        <v>0.36799543460166989</v>
      </c>
      <c r="AY176">
        <f t="shared" si="30"/>
        <v>32</v>
      </c>
      <c r="AZ176">
        <f t="shared" si="31"/>
        <v>81</v>
      </c>
      <c r="BA176">
        <f t="shared" si="32"/>
        <v>49</v>
      </c>
      <c r="BB176" s="7">
        <f t="shared" si="33"/>
        <v>0.97310396065105165</v>
      </c>
      <c r="BC176" s="8">
        <f t="shared" si="34"/>
        <v>0.77816115117879614</v>
      </c>
    </row>
    <row r="177" spans="1:55" x14ac:dyDescent="0.25">
      <c r="A177">
        <v>223</v>
      </c>
      <c r="B177">
        <v>106851</v>
      </c>
      <c r="C177">
        <v>80</v>
      </c>
      <c r="D177">
        <v>80</v>
      </c>
      <c r="E177">
        <v>78</v>
      </c>
      <c r="F177">
        <v>79</v>
      </c>
      <c r="G177">
        <v>79</v>
      </c>
      <c r="H177">
        <v>79</v>
      </c>
      <c r="I177">
        <v>79</v>
      </c>
      <c r="J177">
        <v>79</v>
      </c>
      <c r="K177">
        <v>70</v>
      </c>
      <c r="L177">
        <v>70</v>
      </c>
      <c r="M177">
        <v>70</v>
      </c>
      <c r="N177">
        <v>71</v>
      </c>
      <c r="O177">
        <v>69</v>
      </c>
      <c r="P177">
        <v>69</v>
      </c>
      <c r="Q177">
        <v>69</v>
      </c>
      <c r="R177">
        <v>69</v>
      </c>
      <c r="S177">
        <v>69</v>
      </c>
      <c r="T177">
        <v>70</v>
      </c>
      <c r="U177">
        <v>70</v>
      </c>
      <c r="V177">
        <v>70</v>
      </c>
      <c r="W177">
        <v>70</v>
      </c>
      <c r="X177">
        <v>70</v>
      </c>
      <c r="Y177">
        <v>71</v>
      </c>
      <c r="Z177">
        <v>72</v>
      </c>
      <c r="AA177">
        <v>23</v>
      </c>
      <c r="AB177">
        <v>22</v>
      </c>
      <c r="AC177">
        <v>23</v>
      </c>
      <c r="AD177">
        <v>23</v>
      </c>
      <c r="AE177">
        <v>23</v>
      </c>
      <c r="AF177">
        <v>23</v>
      </c>
      <c r="AG177">
        <v>23</v>
      </c>
      <c r="AH177">
        <v>23</v>
      </c>
      <c r="AI177">
        <v>23</v>
      </c>
      <c r="AJ177">
        <v>23</v>
      </c>
      <c r="AK177">
        <v>23</v>
      </c>
      <c r="AL177">
        <v>23</v>
      </c>
      <c r="AM177">
        <v>22</v>
      </c>
      <c r="AN177">
        <v>22</v>
      </c>
      <c r="AO177">
        <v>22</v>
      </c>
      <c r="AP177">
        <v>25</v>
      </c>
      <c r="AQ177">
        <v>25</v>
      </c>
      <c r="AR177">
        <v>24</v>
      </c>
      <c r="AS177">
        <v>24</v>
      </c>
      <c r="AT177">
        <v>25</v>
      </c>
      <c r="AU177" s="8">
        <f t="shared" si="26"/>
        <v>50.363636363636367</v>
      </c>
      <c r="AV177">
        <f t="shared" si="27"/>
        <v>69</v>
      </c>
      <c r="AW177" s="8">
        <f t="shared" si="28"/>
        <v>25.305657892120998</v>
      </c>
      <c r="AX177" s="6">
        <f t="shared" si="29"/>
        <v>0.50245891121539887</v>
      </c>
      <c r="AY177">
        <f t="shared" si="30"/>
        <v>22</v>
      </c>
      <c r="AZ177">
        <f t="shared" si="31"/>
        <v>80</v>
      </c>
      <c r="BA177">
        <f t="shared" si="32"/>
        <v>58</v>
      </c>
      <c r="BB177" s="7">
        <f t="shared" si="33"/>
        <v>0.96129019663362691</v>
      </c>
      <c r="BC177" s="8">
        <f t="shared" si="34"/>
        <v>0.76658494905059371</v>
      </c>
    </row>
    <row r="178" spans="1:55" x14ac:dyDescent="0.25">
      <c r="A178">
        <v>224</v>
      </c>
      <c r="B178">
        <v>107076</v>
      </c>
      <c r="C178">
        <v>112</v>
      </c>
      <c r="D178">
        <v>101</v>
      </c>
      <c r="E178">
        <v>103</v>
      </c>
      <c r="F178">
        <v>126</v>
      </c>
      <c r="G178">
        <v>109</v>
      </c>
      <c r="H178">
        <v>118</v>
      </c>
      <c r="I178">
        <v>116</v>
      </c>
      <c r="J178">
        <v>118</v>
      </c>
      <c r="K178">
        <v>105</v>
      </c>
      <c r="L178">
        <v>91</v>
      </c>
      <c r="M178">
        <v>98</v>
      </c>
      <c r="N178">
        <v>95</v>
      </c>
      <c r="O178">
        <v>83</v>
      </c>
      <c r="P178">
        <v>91</v>
      </c>
      <c r="Q178">
        <v>94</v>
      </c>
      <c r="R178">
        <v>93</v>
      </c>
      <c r="S178">
        <v>103</v>
      </c>
      <c r="T178">
        <v>105</v>
      </c>
      <c r="U178">
        <v>101</v>
      </c>
      <c r="V178">
        <v>102</v>
      </c>
      <c r="W178">
        <v>94</v>
      </c>
      <c r="X178">
        <v>99</v>
      </c>
      <c r="Y178">
        <v>99</v>
      </c>
      <c r="Z178">
        <v>100</v>
      </c>
      <c r="AA178">
        <v>96</v>
      </c>
      <c r="AB178">
        <v>96</v>
      </c>
      <c r="AC178">
        <v>85</v>
      </c>
      <c r="AD178">
        <v>93</v>
      </c>
      <c r="AE178">
        <v>87</v>
      </c>
      <c r="AF178">
        <v>91</v>
      </c>
      <c r="AG178">
        <v>86</v>
      </c>
      <c r="AH178">
        <v>95</v>
      </c>
      <c r="AI178">
        <v>92</v>
      </c>
      <c r="AJ178">
        <v>92</v>
      </c>
      <c r="AK178">
        <v>95</v>
      </c>
      <c r="AL178">
        <v>92</v>
      </c>
      <c r="AM178">
        <v>96</v>
      </c>
      <c r="AN178">
        <v>91</v>
      </c>
      <c r="AO178">
        <v>93</v>
      </c>
      <c r="AP178">
        <v>99</v>
      </c>
      <c r="AQ178">
        <v>101</v>
      </c>
      <c r="AR178">
        <v>100</v>
      </c>
      <c r="AS178">
        <v>105</v>
      </c>
      <c r="AT178">
        <v>100</v>
      </c>
      <c r="AU178" s="8">
        <f t="shared" si="26"/>
        <v>98.659090909090907</v>
      </c>
      <c r="AV178">
        <f t="shared" si="27"/>
        <v>97</v>
      </c>
      <c r="AW178" s="8">
        <f t="shared" si="28"/>
        <v>9.1115648001768843</v>
      </c>
      <c r="AX178" s="6">
        <f t="shared" si="29"/>
        <v>9.2354031607413706E-2</v>
      </c>
      <c r="AY178">
        <f t="shared" si="30"/>
        <v>83</v>
      </c>
      <c r="AZ178">
        <f t="shared" si="31"/>
        <v>126</v>
      </c>
      <c r="BA178">
        <f t="shared" si="32"/>
        <v>43</v>
      </c>
      <c r="BB178" s="7">
        <f t="shared" si="33"/>
        <v>0.99681856830658599</v>
      </c>
      <c r="BC178" s="8">
        <f t="shared" si="34"/>
        <v>0.20978942659600702</v>
      </c>
    </row>
    <row r="179" spans="1:55" x14ac:dyDescent="0.25">
      <c r="A179">
        <v>225</v>
      </c>
      <c r="B179">
        <v>107349</v>
      </c>
      <c r="C179">
        <v>21</v>
      </c>
      <c r="D179">
        <v>21</v>
      </c>
      <c r="E179">
        <v>21</v>
      </c>
      <c r="F179">
        <v>21</v>
      </c>
      <c r="G179">
        <v>20</v>
      </c>
      <c r="H179">
        <v>21</v>
      </c>
      <c r="I179">
        <v>20</v>
      </c>
      <c r="J179">
        <v>20</v>
      </c>
      <c r="K179">
        <v>20</v>
      </c>
      <c r="L179">
        <v>20</v>
      </c>
      <c r="M179">
        <v>20</v>
      </c>
      <c r="N179">
        <v>18</v>
      </c>
      <c r="O179">
        <v>18</v>
      </c>
      <c r="P179">
        <v>18</v>
      </c>
      <c r="Q179">
        <v>18</v>
      </c>
      <c r="R179">
        <v>18</v>
      </c>
      <c r="S179">
        <v>18</v>
      </c>
      <c r="T179">
        <v>18</v>
      </c>
      <c r="U179">
        <v>18</v>
      </c>
      <c r="V179">
        <v>18</v>
      </c>
      <c r="W179">
        <v>18</v>
      </c>
      <c r="X179">
        <v>17</v>
      </c>
      <c r="Y179">
        <v>17</v>
      </c>
      <c r="Z179">
        <v>17</v>
      </c>
      <c r="AA179">
        <v>17</v>
      </c>
      <c r="AB179">
        <v>17</v>
      </c>
      <c r="AC179">
        <v>17</v>
      </c>
      <c r="AD179">
        <v>17</v>
      </c>
      <c r="AE179">
        <v>17</v>
      </c>
      <c r="AF179">
        <v>17</v>
      </c>
      <c r="AG179">
        <v>17</v>
      </c>
      <c r="AH179">
        <v>17</v>
      </c>
      <c r="AI179">
        <v>17</v>
      </c>
      <c r="AJ179">
        <v>17</v>
      </c>
      <c r="AK179">
        <v>17</v>
      </c>
      <c r="AL179">
        <v>17</v>
      </c>
      <c r="AM179">
        <v>17</v>
      </c>
      <c r="AN179">
        <v>17</v>
      </c>
      <c r="AO179">
        <v>17</v>
      </c>
      <c r="AP179">
        <v>17</v>
      </c>
      <c r="AQ179">
        <v>16</v>
      </c>
      <c r="AR179">
        <v>16</v>
      </c>
      <c r="AS179">
        <v>16</v>
      </c>
      <c r="AT179">
        <v>16</v>
      </c>
      <c r="AU179" s="8">
        <f t="shared" si="26"/>
        <v>18</v>
      </c>
      <c r="AV179">
        <f t="shared" si="27"/>
        <v>17</v>
      </c>
      <c r="AW179" s="8">
        <f t="shared" si="28"/>
        <v>1.5551863718419059</v>
      </c>
      <c r="AX179" s="6">
        <f t="shared" si="29"/>
        <v>8.6399242880105878E-2</v>
      </c>
      <c r="AY179">
        <f t="shared" si="30"/>
        <v>16</v>
      </c>
      <c r="AZ179">
        <f t="shared" si="31"/>
        <v>21</v>
      </c>
      <c r="BA179">
        <f t="shared" si="32"/>
        <v>5</v>
      </c>
      <c r="BB179" s="7">
        <f t="shared" si="33"/>
        <v>0.99402988517874724</v>
      </c>
      <c r="BC179" s="8">
        <f t="shared" si="34"/>
        <v>0.84115123396061875</v>
      </c>
    </row>
    <row r="180" spans="1:55" x14ac:dyDescent="0.25">
      <c r="A180">
        <v>227</v>
      </c>
      <c r="B180">
        <v>107598</v>
      </c>
      <c r="C180">
        <v>125</v>
      </c>
      <c r="D180">
        <v>125</v>
      </c>
      <c r="E180">
        <v>125</v>
      </c>
      <c r="F180">
        <v>125</v>
      </c>
      <c r="G180">
        <v>125</v>
      </c>
      <c r="H180">
        <v>125</v>
      </c>
      <c r="I180">
        <v>125</v>
      </c>
      <c r="J180">
        <v>125</v>
      </c>
      <c r="K180">
        <v>125</v>
      </c>
      <c r="L180">
        <v>125</v>
      </c>
      <c r="M180">
        <v>125</v>
      </c>
      <c r="N180">
        <v>125</v>
      </c>
      <c r="O180">
        <v>125</v>
      </c>
      <c r="P180">
        <v>125</v>
      </c>
      <c r="Q180">
        <v>125</v>
      </c>
      <c r="R180">
        <v>125</v>
      </c>
      <c r="S180">
        <v>125</v>
      </c>
      <c r="T180">
        <v>127</v>
      </c>
      <c r="U180">
        <v>127</v>
      </c>
      <c r="V180">
        <v>127</v>
      </c>
      <c r="W180">
        <v>127</v>
      </c>
      <c r="X180">
        <v>127</v>
      </c>
      <c r="Y180">
        <v>127</v>
      </c>
      <c r="Z180">
        <v>127</v>
      </c>
      <c r="AA180">
        <v>127</v>
      </c>
      <c r="AB180">
        <v>127</v>
      </c>
      <c r="AC180">
        <v>127</v>
      </c>
      <c r="AD180">
        <v>127</v>
      </c>
      <c r="AE180">
        <v>127</v>
      </c>
      <c r="AF180">
        <v>127</v>
      </c>
      <c r="AG180">
        <v>127</v>
      </c>
      <c r="AH180">
        <v>127</v>
      </c>
      <c r="AI180">
        <v>127</v>
      </c>
      <c r="AJ180">
        <v>127</v>
      </c>
      <c r="AK180">
        <v>127</v>
      </c>
      <c r="AL180">
        <v>127</v>
      </c>
      <c r="AM180">
        <v>127</v>
      </c>
      <c r="AN180">
        <v>127</v>
      </c>
      <c r="AO180">
        <v>125</v>
      </c>
      <c r="AP180">
        <v>125</v>
      </c>
      <c r="AQ180">
        <v>125</v>
      </c>
      <c r="AR180">
        <v>125</v>
      </c>
      <c r="AS180">
        <v>125</v>
      </c>
      <c r="AT180">
        <v>125</v>
      </c>
      <c r="AU180" s="8">
        <f t="shared" si="26"/>
        <v>125.95454545454545</v>
      </c>
      <c r="AV180">
        <f t="shared" si="27"/>
        <v>125</v>
      </c>
      <c r="AW180" s="8">
        <f t="shared" si="28"/>
        <v>1.0105155362727607</v>
      </c>
      <c r="AX180" s="6">
        <f t="shared" si="29"/>
        <v>8.0228588228079163E-3</v>
      </c>
      <c r="AY180">
        <f t="shared" si="30"/>
        <v>125</v>
      </c>
      <c r="AZ180">
        <f t="shared" si="31"/>
        <v>127</v>
      </c>
      <c r="BA180">
        <f t="shared" si="32"/>
        <v>2</v>
      </c>
      <c r="BB180" s="7">
        <f t="shared" si="33"/>
        <v>1.0002584367473819</v>
      </c>
      <c r="BC180" s="8">
        <f t="shared" si="34"/>
        <v>0.17128412537917131</v>
      </c>
    </row>
    <row r="181" spans="1:55" x14ac:dyDescent="0.25">
      <c r="A181">
        <v>228</v>
      </c>
      <c r="B181">
        <v>108079</v>
      </c>
      <c r="C181">
        <v>40</v>
      </c>
      <c r="D181">
        <v>40</v>
      </c>
      <c r="E181">
        <v>41</v>
      </c>
      <c r="F181">
        <v>39</v>
      </c>
      <c r="G181">
        <v>41</v>
      </c>
      <c r="H181">
        <v>41</v>
      </c>
      <c r="I181">
        <v>40</v>
      </c>
      <c r="J181">
        <v>40</v>
      </c>
      <c r="K181">
        <v>40</v>
      </c>
      <c r="L181">
        <v>40</v>
      </c>
      <c r="M181">
        <v>40</v>
      </c>
      <c r="N181">
        <v>41</v>
      </c>
      <c r="O181">
        <v>40</v>
      </c>
      <c r="P181">
        <v>41</v>
      </c>
      <c r="Q181">
        <v>41</v>
      </c>
      <c r="R181">
        <v>40</v>
      </c>
      <c r="S181">
        <v>40</v>
      </c>
      <c r="T181">
        <v>40</v>
      </c>
      <c r="U181">
        <v>40</v>
      </c>
      <c r="V181">
        <v>40</v>
      </c>
      <c r="W181">
        <v>40</v>
      </c>
      <c r="X181">
        <v>40</v>
      </c>
      <c r="Y181">
        <v>8</v>
      </c>
      <c r="Z181">
        <v>10</v>
      </c>
      <c r="AA181">
        <v>11</v>
      </c>
      <c r="AB181">
        <v>10</v>
      </c>
      <c r="AC181">
        <v>10</v>
      </c>
      <c r="AD181">
        <v>9</v>
      </c>
      <c r="AE181">
        <v>9</v>
      </c>
      <c r="AF181">
        <v>9</v>
      </c>
      <c r="AG181">
        <v>9</v>
      </c>
      <c r="AH181">
        <v>9</v>
      </c>
      <c r="AI181">
        <v>8</v>
      </c>
      <c r="AJ181">
        <v>9</v>
      </c>
      <c r="AK181">
        <v>9</v>
      </c>
      <c r="AL181">
        <v>9</v>
      </c>
      <c r="AM181">
        <v>9</v>
      </c>
      <c r="AN181">
        <v>9</v>
      </c>
      <c r="AO181">
        <v>9</v>
      </c>
      <c r="AP181">
        <v>9</v>
      </c>
      <c r="AQ181">
        <v>8</v>
      </c>
      <c r="AR181">
        <v>8</v>
      </c>
      <c r="AS181">
        <v>9</v>
      </c>
      <c r="AT181">
        <v>8</v>
      </c>
      <c r="AU181" s="8">
        <f t="shared" si="26"/>
        <v>24.613636363636363</v>
      </c>
      <c r="AV181">
        <f t="shared" si="27"/>
        <v>25</v>
      </c>
      <c r="AW181" s="8">
        <f t="shared" si="28"/>
        <v>15.807292854868514</v>
      </c>
      <c r="AX181" s="6">
        <f t="shared" si="29"/>
        <v>0.64221688422365153</v>
      </c>
      <c r="AY181">
        <f t="shared" si="30"/>
        <v>8</v>
      </c>
      <c r="AZ181">
        <f t="shared" si="31"/>
        <v>41</v>
      </c>
      <c r="BA181">
        <f t="shared" si="32"/>
        <v>33</v>
      </c>
      <c r="BB181" s="7">
        <f t="shared" si="33"/>
        <v>0.94928222280980445</v>
      </c>
      <c r="BC181" s="8">
        <f t="shared" si="34"/>
        <v>0.77151780598083275</v>
      </c>
    </row>
    <row r="182" spans="1:55" x14ac:dyDescent="0.25">
      <c r="A182">
        <v>230</v>
      </c>
      <c r="B182">
        <v>109313</v>
      </c>
      <c r="C182">
        <v>8</v>
      </c>
      <c r="D182">
        <v>8</v>
      </c>
      <c r="E182">
        <v>8</v>
      </c>
      <c r="F182">
        <v>8</v>
      </c>
      <c r="G182">
        <v>8</v>
      </c>
      <c r="H182">
        <v>8</v>
      </c>
      <c r="I182">
        <v>8</v>
      </c>
      <c r="J182">
        <v>8</v>
      </c>
      <c r="K182">
        <v>8</v>
      </c>
      <c r="L182">
        <v>8</v>
      </c>
      <c r="M182">
        <v>8</v>
      </c>
      <c r="N182">
        <v>8</v>
      </c>
      <c r="O182">
        <v>8</v>
      </c>
      <c r="P182">
        <v>8</v>
      </c>
      <c r="Q182">
        <v>8</v>
      </c>
      <c r="R182">
        <v>8</v>
      </c>
      <c r="S182">
        <v>8</v>
      </c>
      <c r="T182">
        <v>8</v>
      </c>
      <c r="U182">
        <v>8</v>
      </c>
      <c r="V182">
        <v>8</v>
      </c>
      <c r="W182">
        <v>8</v>
      </c>
      <c r="X182">
        <v>8</v>
      </c>
      <c r="Y182">
        <v>8</v>
      </c>
      <c r="Z182">
        <v>8</v>
      </c>
      <c r="AA182">
        <v>8</v>
      </c>
      <c r="AB182">
        <v>8</v>
      </c>
      <c r="AC182">
        <v>8</v>
      </c>
      <c r="AD182">
        <v>8</v>
      </c>
      <c r="AE182">
        <v>8</v>
      </c>
      <c r="AF182">
        <v>8</v>
      </c>
      <c r="AG182">
        <v>8</v>
      </c>
      <c r="AH182">
        <v>8</v>
      </c>
      <c r="AI182">
        <v>8</v>
      </c>
      <c r="AJ182">
        <v>8</v>
      </c>
      <c r="AK182">
        <v>6</v>
      </c>
      <c r="AL182">
        <v>6</v>
      </c>
      <c r="AM182">
        <v>8</v>
      </c>
      <c r="AN182">
        <v>8</v>
      </c>
      <c r="AO182">
        <v>8</v>
      </c>
      <c r="AP182">
        <v>8</v>
      </c>
      <c r="AQ182">
        <v>8</v>
      </c>
      <c r="AR182">
        <v>8</v>
      </c>
      <c r="AS182">
        <v>8</v>
      </c>
      <c r="AT182">
        <v>8</v>
      </c>
      <c r="AU182" s="8">
        <f t="shared" si="26"/>
        <v>7.9090909090909092</v>
      </c>
      <c r="AV182">
        <f t="shared" si="27"/>
        <v>8</v>
      </c>
      <c r="AW182" s="8">
        <f t="shared" si="28"/>
        <v>0.42141410988297084</v>
      </c>
      <c r="AX182" s="6">
        <f t="shared" si="29"/>
        <v>5.3282243778306655E-2</v>
      </c>
      <c r="AY182">
        <f t="shared" si="30"/>
        <v>6</v>
      </c>
      <c r="AZ182">
        <f t="shared" si="31"/>
        <v>8</v>
      </c>
      <c r="BA182">
        <f t="shared" si="32"/>
        <v>2</v>
      </c>
      <c r="BB182" s="7">
        <f t="shared" si="33"/>
        <v>0.99894632944275075</v>
      </c>
      <c r="BC182" s="8">
        <f t="shared" si="34"/>
        <v>4.990771502399368E-2</v>
      </c>
    </row>
    <row r="183" spans="1:55" x14ac:dyDescent="0.25">
      <c r="A183">
        <v>231</v>
      </c>
      <c r="B183">
        <v>109445</v>
      </c>
      <c r="C183">
        <v>42</v>
      </c>
      <c r="D183">
        <v>42</v>
      </c>
      <c r="E183">
        <v>42</v>
      </c>
      <c r="F183">
        <v>42</v>
      </c>
      <c r="G183">
        <v>42</v>
      </c>
      <c r="H183">
        <v>42</v>
      </c>
      <c r="I183">
        <v>42</v>
      </c>
      <c r="J183">
        <v>42</v>
      </c>
      <c r="K183">
        <v>42</v>
      </c>
      <c r="L183">
        <v>42</v>
      </c>
      <c r="M183">
        <v>42</v>
      </c>
      <c r="N183">
        <v>42</v>
      </c>
      <c r="O183">
        <v>42</v>
      </c>
      <c r="P183">
        <v>42</v>
      </c>
      <c r="Q183">
        <v>42</v>
      </c>
      <c r="R183">
        <v>42</v>
      </c>
      <c r="S183">
        <v>42</v>
      </c>
      <c r="T183">
        <v>42</v>
      </c>
      <c r="U183">
        <v>42</v>
      </c>
      <c r="V183">
        <v>42</v>
      </c>
      <c r="W183">
        <v>42</v>
      </c>
      <c r="X183">
        <v>42</v>
      </c>
      <c r="Y183">
        <v>42</v>
      </c>
      <c r="Z183">
        <v>42</v>
      </c>
      <c r="AA183">
        <v>42</v>
      </c>
      <c r="AB183">
        <v>42</v>
      </c>
      <c r="AC183">
        <v>42</v>
      </c>
      <c r="AD183">
        <v>42</v>
      </c>
      <c r="AE183">
        <v>42</v>
      </c>
      <c r="AF183">
        <v>42</v>
      </c>
      <c r="AG183">
        <v>42</v>
      </c>
      <c r="AH183">
        <v>42</v>
      </c>
      <c r="AI183">
        <v>42</v>
      </c>
      <c r="AJ183">
        <v>42</v>
      </c>
      <c r="AK183">
        <v>42</v>
      </c>
      <c r="AL183">
        <v>42</v>
      </c>
      <c r="AM183">
        <v>42</v>
      </c>
      <c r="AN183">
        <v>42</v>
      </c>
      <c r="AO183">
        <v>42</v>
      </c>
      <c r="AP183">
        <v>42</v>
      </c>
      <c r="AQ183">
        <v>42</v>
      </c>
      <c r="AR183">
        <v>42</v>
      </c>
      <c r="AS183">
        <v>42</v>
      </c>
      <c r="AT183">
        <v>42</v>
      </c>
      <c r="AU183" s="8">
        <f t="shared" si="26"/>
        <v>42</v>
      </c>
      <c r="AV183">
        <f t="shared" si="27"/>
        <v>42</v>
      </c>
      <c r="AW183" s="8">
        <f t="shared" si="28"/>
        <v>0</v>
      </c>
      <c r="AX183" s="6">
        <f t="shared" si="29"/>
        <v>0</v>
      </c>
      <c r="AY183">
        <f t="shared" si="30"/>
        <v>42</v>
      </c>
      <c r="AZ183">
        <f t="shared" si="31"/>
        <v>42</v>
      </c>
      <c r="BA183">
        <f t="shared" si="32"/>
        <v>0</v>
      </c>
      <c r="BB183" s="7">
        <f t="shared" si="33"/>
        <v>1</v>
      </c>
      <c r="BC183" s="8">
        <f t="shared" si="34"/>
        <v>1</v>
      </c>
    </row>
    <row r="184" spans="1:55" x14ac:dyDescent="0.25">
      <c r="A184">
        <v>232</v>
      </c>
      <c r="B184">
        <v>109733</v>
      </c>
      <c r="C184">
        <v>96</v>
      </c>
      <c r="D184">
        <v>96</v>
      </c>
      <c r="E184">
        <v>96</v>
      </c>
      <c r="F184">
        <v>96</v>
      </c>
      <c r="G184">
        <v>96</v>
      </c>
      <c r="H184">
        <v>96</v>
      </c>
      <c r="I184">
        <v>96</v>
      </c>
      <c r="J184">
        <v>96</v>
      </c>
      <c r="K184">
        <v>96</v>
      </c>
      <c r="L184">
        <v>96</v>
      </c>
      <c r="M184">
        <v>96</v>
      </c>
      <c r="N184">
        <v>96</v>
      </c>
      <c r="O184">
        <v>96</v>
      </c>
      <c r="P184">
        <v>96</v>
      </c>
      <c r="Q184">
        <v>96</v>
      </c>
      <c r="R184">
        <v>96</v>
      </c>
      <c r="S184">
        <v>96</v>
      </c>
      <c r="T184">
        <v>96</v>
      </c>
      <c r="U184">
        <v>96</v>
      </c>
      <c r="V184">
        <v>96</v>
      </c>
      <c r="W184">
        <v>96</v>
      </c>
      <c r="X184">
        <v>96</v>
      </c>
      <c r="Y184">
        <v>96</v>
      </c>
      <c r="Z184">
        <v>96</v>
      </c>
      <c r="AA184">
        <v>96</v>
      </c>
      <c r="AB184">
        <v>96</v>
      </c>
      <c r="AC184">
        <v>96</v>
      </c>
      <c r="AD184">
        <v>96</v>
      </c>
      <c r="AE184">
        <v>96</v>
      </c>
      <c r="AF184">
        <v>96</v>
      </c>
      <c r="AG184">
        <v>96</v>
      </c>
      <c r="AH184">
        <v>96</v>
      </c>
      <c r="AI184">
        <v>96</v>
      </c>
      <c r="AJ184">
        <v>96</v>
      </c>
      <c r="AK184">
        <v>96</v>
      </c>
      <c r="AL184">
        <v>96</v>
      </c>
      <c r="AM184">
        <v>96</v>
      </c>
      <c r="AN184">
        <v>96</v>
      </c>
      <c r="AO184">
        <v>96</v>
      </c>
      <c r="AP184">
        <v>96</v>
      </c>
      <c r="AQ184">
        <v>96</v>
      </c>
      <c r="AR184">
        <v>96</v>
      </c>
      <c r="AS184">
        <v>96</v>
      </c>
      <c r="AT184">
        <v>96</v>
      </c>
      <c r="AU184" s="8">
        <f t="shared" si="26"/>
        <v>96</v>
      </c>
      <c r="AV184">
        <f t="shared" si="27"/>
        <v>96</v>
      </c>
      <c r="AW184" s="8">
        <f t="shared" si="28"/>
        <v>0</v>
      </c>
      <c r="AX184" s="6">
        <f t="shared" si="29"/>
        <v>0</v>
      </c>
      <c r="AY184">
        <f t="shared" si="30"/>
        <v>96</v>
      </c>
      <c r="AZ184">
        <f t="shared" si="31"/>
        <v>96</v>
      </c>
      <c r="BA184">
        <f t="shared" si="32"/>
        <v>0</v>
      </c>
      <c r="BB184" s="7">
        <f t="shared" si="33"/>
        <v>1</v>
      </c>
      <c r="BC184" s="8">
        <f t="shared" si="34"/>
        <v>1</v>
      </c>
    </row>
    <row r="185" spans="1:55" x14ac:dyDescent="0.25">
      <c r="A185">
        <v>235</v>
      </c>
      <c r="B185">
        <v>110833</v>
      </c>
      <c r="C185">
        <v>27</v>
      </c>
      <c r="D185">
        <v>27</v>
      </c>
      <c r="E185">
        <v>27</v>
      </c>
      <c r="F185">
        <v>27</v>
      </c>
      <c r="G185">
        <v>27</v>
      </c>
      <c r="H185">
        <v>27</v>
      </c>
      <c r="I185">
        <v>27</v>
      </c>
      <c r="J185">
        <v>27</v>
      </c>
      <c r="K185">
        <v>27</v>
      </c>
      <c r="L185">
        <v>27</v>
      </c>
      <c r="M185">
        <v>27</v>
      </c>
      <c r="N185">
        <v>27</v>
      </c>
      <c r="O185">
        <v>27</v>
      </c>
      <c r="P185">
        <v>27</v>
      </c>
      <c r="Q185">
        <v>25</v>
      </c>
      <c r="R185">
        <v>27</v>
      </c>
      <c r="S185">
        <v>27</v>
      </c>
      <c r="T185">
        <v>27</v>
      </c>
      <c r="U185">
        <v>27</v>
      </c>
      <c r="V185">
        <v>27</v>
      </c>
      <c r="W185">
        <v>27</v>
      </c>
      <c r="X185">
        <v>27</v>
      </c>
      <c r="Y185">
        <v>27</v>
      </c>
      <c r="Z185">
        <v>27</v>
      </c>
      <c r="AA185">
        <v>27</v>
      </c>
      <c r="AB185">
        <v>27</v>
      </c>
      <c r="AC185">
        <v>27</v>
      </c>
      <c r="AD185">
        <v>27</v>
      </c>
      <c r="AE185">
        <v>27</v>
      </c>
      <c r="AF185">
        <v>27</v>
      </c>
      <c r="AG185">
        <v>27</v>
      </c>
      <c r="AH185">
        <v>27</v>
      </c>
      <c r="AI185">
        <v>27</v>
      </c>
      <c r="AJ185">
        <v>27</v>
      </c>
      <c r="AK185">
        <v>27</v>
      </c>
      <c r="AL185">
        <v>27</v>
      </c>
      <c r="AM185">
        <v>25</v>
      </c>
      <c r="AN185">
        <v>27</v>
      </c>
      <c r="AO185">
        <v>27</v>
      </c>
      <c r="AP185">
        <v>27</v>
      </c>
      <c r="AQ185">
        <v>26</v>
      </c>
      <c r="AR185">
        <v>26</v>
      </c>
      <c r="AS185">
        <v>26</v>
      </c>
      <c r="AT185">
        <v>26</v>
      </c>
      <c r="AU185" s="8">
        <f t="shared" si="26"/>
        <v>26.818181818181817</v>
      </c>
      <c r="AV185">
        <f t="shared" si="27"/>
        <v>27</v>
      </c>
      <c r="AW185" s="8">
        <f t="shared" si="28"/>
        <v>0.49522028327205997</v>
      </c>
      <c r="AX185" s="6">
        <f t="shared" si="29"/>
        <v>1.8465841071161559E-2</v>
      </c>
      <c r="AY185">
        <f t="shared" si="30"/>
        <v>25</v>
      </c>
      <c r="AZ185">
        <f t="shared" si="31"/>
        <v>27</v>
      </c>
      <c r="BA185">
        <f t="shared" si="32"/>
        <v>2</v>
      </c>
      <c r="BB185" s="7">
        <f t="shared" si="33"/>
        <v>0.99949865235148405</v>
      </c>
      <c r="BC185" s="8">
        <f t="shared" si="34"/>
        <v>0.1156275309485566</v>
      </c>
    </row>
    <row r="186" spans="1:55" x14ac:dyDescent="0.25">
      <c r="A186">
        <v>237</v>
      </c>
      <c r="B186">
        <v>113053</v>
      </c>
      <c r="C186">
        <v>11</v>
      </c>
      <c r="D186">
        <v>11</v>
      </c>
      <c r="E186">
        <v>11</v>
      </c>
      <c r="F186">
        <v>11</v>
      </c>
      <c r="G186">
        <v>11</v>
      </c>
      <c r="H186">
        <v>11</v>
      </c>
      <c r="I186">
        <v>11</v>
      </c>
      <c r="J186">
        <v>11</v>
      </c>
      <c r="K186">
        <v>11</v>
      </c>
      <c r="L186">
        <v>11</v>
      </c>
      <c r="M186">
        <v>11</v>
      </c>
      <c r="N186">
        <v>11</v>
      </c>
      <c r="O186">
        <v>11</v>
      </c>
      <c r="P186">
        <v>11</v>
      </c>
      <c r="Q186">
        <v>11</v>
      </c>
      <c r="R186">
        <v>11</v>
      </c>
      <c r="S186">
        <v>10</v>
      </c>
      <c r="T186">
        <v>10</v>
      </c>
      <c r="U186">
        <v>10</v>
      </c>
      <c r="V186">
        <v>10</v>
      </c>
      <c r="W186">
        <v>10</v>
      </c>
      <c r="X186">
        <v>10</v>
      </c>
      <c r="Y186">
        <v>10</v>
      </c>
      <c r="Z186">
        <v>10</v>
      </c>
      <c r="AA186">
        <v>10</v>
      </c>
      <c r="AB186">
        <v>70</v>
      </c>
      <c r="AC186">
        <v>70</v>
      </c>
      <c r="AD186">
        <v>70</v>
      </c>
      <c r="AE186">
        <v>70</v>
      </c>
      <c r="AF186">
        <v>70</v>
      </c>
      <c r="AG186">
        <v>70</v>
      </c>
      <c r="AH186">
        <v>70</v>
      </c>
      <c r="AI186">
        <v>70</v>
      </c>
      <c r="AJ186">
        <v>70</v>
      </c>
      <c r="AK186">
        <v>70</v>
      </c>
      <c r="AL186">
        <v>70</v>
      </c>
      <c r="AM186">
        <v>70</v>
      </c>
      <c r="AN186">
        <v>70</v>
      </c>
      <c r="AO186">
        <v>70</v>
      </c>
      <c r="AP186">
        <v>70</v>
      </c>
      <c r="AQ186">
        <v>70</v>
      </c>
      <c r="AR186">
        <v>70</v>
      </c>
      <c r="AS186">
        <v>70</v>
      </c>
      <c r="AT186">
        <v>71</v>
      </c>
      <c r="AU186" s="8">
        <f t="shared" si="26"/>
        <v>36.295454545454547</v>
      </c>
      <c r="AV186">
        <f t="shared" si="27"/>
        <v>11</v>
      </c>
      <c r="AW186" s="8">
        <f t="shared" si="28"/>
        <v>29.771673399355397</v>
      </c>
      <c r="AX186" s="6">
        <f t="shared" si="29"/>
        <v>0.82025900411498898</v>
      </c>
      <c r="AY186">
        <f t="shared" si="30"/>
        <v>10</v>
      </c>
      <c r="AZ186">
        <f t="shared" si="31"/>
        <v>71</v>
      </c>
      <c r="BA186">
        <f t="shared" si="32"/>
        <v>61</v>
      </c>
      <c r="BB186" s="7">
        <f t="shared" si="33"/>
        <v>1.0641451834744482</v>
      </c>
      <c r="BC186" s="8">
        <f t="shared" si="34"/>
        <v>0.71347557199320943</v>
      </c>
    </row>
    <row r="187" spans="1:55" x14ac:dyDescent="0.25">
      <c r="A187">
        <v>238</v>
      </c>
      <c r="B187">
        <v>113245</v>
      </c>
      <c r="C187">
        <v>136</v>
      </c>
      <c r="D187">
        <v>137</v>
      </c>
      <c r="E187">
        <v>138</v>
      </c>
      <c r="F187">
        <v>137</v>
      </c>
      <c r="G187">
        <v>137</v>
      </c>
      <c r="H187">
        <v>134</v>
      </c>
      <c r="I187">
        <v>136</v>
      </c>
      <c r="J187">
        <v>137</v>
      </c>
      <c r="K187">
        <v>138</v>
      </c>
      <c r="L187">
        <v>138</v>
      </c>
      <c r="M187">
        <v>138</v>
      </c>
      <c r="N187">
        <v>137</v>
      </c>
      <c r="O187">
        <v>137</v>
      </c>
      <c r="P187">
        <v>133</v>
      </c>
      <c r="Q187">
        <v>117</v>
      </c>
      <c r="R187">
        <v>140</v>
      </c>
      <c r="S187">
        <v>120</v>
      </c>
      <c r="T187">
        <v>121</v>
      </c>
      <c r="U187">
        <v>121</v>
      </c>
      <c r="V187">
        <v>121</v>
      </c>
      <c r="W187">
        <v>121</v>
      </c>
      <c r="X187">
        <v>85</v>
      </c>
      <c r="Y187">
        <v>70</v>
      </c>
      <c r="Z187">
        <v>71</v>
      </c>
      <c r="AA187">
        <v>70</v>
      </c>
      <c r="AB187">
        <v>72</v>
      </c>
      <c r="AC187">
        <v>72</v>
      </c>
      <c r="AD187">
        <v>73</v>
      </c>
      <c r="AE187">
        <v>73</v>
      </c>
      <c r="AF187">
        <v>75</v>
      </c>
      <c r="AG187">
        <v>75</v>
      </c>
      <c r="AH187">
        <v>75</v>
      </c>
      <c r="AI187">
        <v>75</v>
      </c>
      <c r="AJ187">
        <v>66</v>
      </c>
      <c r="AK187">
        <v>67</v>
      </c>
      <c r="AL187">
        <v>67</v>
      </c>
      <c r="AM187">
        <v>66</v>
      </c>
      <c r="AN187">
        <v>67</v>
      </c>
      <c r="AO187">
        <v>67</v>
      </c>
      <c r="AP187">
        <v>72</v>
      </c>
      <c r="AQ187">
        <v>72</v>
      </c>
      <c r="AR187">
        <v>72</v>
      </c>
      <c r="AS187">
        <v>72</v>
      </c>
      <c r="AT187">
        <v>70</v>
      </c>
      <c r="AU187" s="8">
        <f t="shared" si="26"/>
        <v>100.40909090909091</v>
      </c>
      <c r="AV187">
        <f t="shared" si="27"/>
        <v>80</v>
      </c>
      <c r="AW187" s="8">
        <f t="shared" si="28"/>
        <v>31.24123555742208</v>
      </c>
      <c r="AX187" s="6">
        <f t="shared" si="29"/>
        <v>0.31113951211556623</v>
      </c>
      <c r="AY187">
        <f t="shared" si="30"/>
        <v>66</v>
      </c>
      <c r="AZ187">
        <f t="shared" si="31"/>
        <v>140</v>
      </c>
      <c r="BA187">
        <f t="shared" si="32"/>
        <v>74</v>
      </c>
      <c r="BB187" s="7">
        <f t="shared" si="33"/>
        <v>0.97808432349205621</v>
      </c>
      <c r="BC187" s="8">
        <f t="shared" si="34"/>
        <v>0.81315765105320303</v>
      </c>
    </row>
    <row r="188" spans="1:55" x14ac:dyDescent="0.25">
      <c r="A188">
        <v>241</v>
      </c>
      <c r="B188">
        <v>114500</v>
      </c>
      <c r="C188">
        <v>48</v>
      </c>
      <c r="D188">
        <v>48</v>
      </c>
      <c r="E188">
        <v>47</v>
      </c>
      <c r="F188">
        <v>48</v>
      </c>
      <c r="G188">
        <v>47</v>
      </c>
      <c r="H188">
        <v>48</v>
      </c>
      <c r="I188">
        <v>48</v>
      </c>
      <c r="J188">
        <v>47</v>
      </c>
      <c r="K188">
        <v>47</v>
      </c>
      <c r="L188">
        <v>47</v>
      </c>
      <c r="M188">
        <v>47</v>
      </c>
      <c r="N188">
        <v>47</v>
      </c>
      <c r="O188">
        <v>47</v>
      </c>
      <c r="P188">
        <v>47</v>
      </c>
      <c r="Q188">
        <v>47</v>
      </c>
      <c r="R188">
        <v>47</v>
      </c>
      <c r="S188">
        <v>48</v>
      </c>
      <c r="T188">
        <v>48</v>
      </c>
      <c r="U188">
        <v>47</v>
      </c>
      <c r="V188">
        <v>47</v>
      </c>
      <c r="W188">
        <v>47</v>
      </c>
      <c r="X188">
        <v>47</v>
      </c>
      <c r="Y188">
        <v>47</v>
      </c>
      <c r="Z188">
        <v>47</v>
      </c>
      <c r="AA188">
        <v>47</v>
      </c>
      <c r="AB188">
        <v>47</v>
      </c>
      <c r="AC188">
        <v>47</v>
      </c>
      <c r="AD188">
        <v>47</v>
      </c>
      <c r="AE188">
        <v>47</v>
      </c>
      <c r="AF188">
        <v>47</v>
      </c>
      <c r="AG188">
        <v>47</v>
      </c>
      <c r="AH188">
        <v>47</v>
      </c>
      <c r="AI188">
        <v>47</v>
      </c>
      <c r="AJ188">
        <v>45</v>
      </c>
      <c r="AK188">
        <v>39</v>
      </c>
      <c r="AL188">
        <v>39</v>
      </c>
      <c r="AM188">
        <v>39</v>
      </c>
      <c r="AN188">
        <v>39</v>
      </c>
      <c r="AO188">
        <v>39</v>
      </c>
      <c r="AP188">
        <v>39</v>
      </c>
      <c r="AQ188">
        <v>38</v>
      </c>
      <c r="AR188">
        <v>38</v>
      </c>
      <c r="AS188">
        <v>38</v>
      </c>
      <c r="AT188">
        <v>38</v>
      </c>
      <c r="AU188" s="8">
        <f t="shared" si="26"/>
        <v>45.204545454545453</v>
      </c>
      <c r="AV188">
        <f t="shared" si="27"/>
        <v>47</v>
      </c>
      <c r="AW188" s="8">
        <f t="shared" si="28"/>
        <v>3.6636463311496512</v>
      </c>
      <c r="AX188" s="6">
        <f t="shared" si="29"/>
        <v>8.1045972132018432E-2</v>
      </c>
      <c r="AY188">
        <f t="shared" si="30"/>
        <v>38</v>
      </c>
      <c r="AZ188">
        <f t="shared" si="31"/>
        <v>48</v>
      </c>
      <c r="BA188">
        <f t="shared" si="32"/>
        <v>10</v>
      </c>
      <c r="BB188" s="7">
        <f t="shared" si="33"/>
        <v>0.99487495334789089</v>
      </c>
      <c r="BC188" s="8">
        <f t="shared" si="34"/>
        <v>0.59374584797219887</v>
      </c>
    </row>
    <row r="189" spans="1:55" x14ac:dyDescent="0.25">
      <c r="A189">
        <v>243</v>
      </c>
      <c r="B189">
        <v>114858</v>
      </c>
      <c r="C189">
        <v>44</v>
      </c>
      <c r="D189">
        <v>40</v>
      </c>
      <c r="E189">
        <v>40</v>
      </c>
      <c r="F189">
        <v>38</v>
      </c>
      <c r="G189">
        <v>42</v>
      </c>
      <c r="H189">
        <v>38</v>
      </c>
      <c r="I189">
        <v>38</v>
      </c>
      <c r="J189">
        <v>38</v>
      </c>
      <c r="K189">
        <v>38</v>
      </c>
      <c r="L189">
        <v>38</v>
      </c>
      <c r="M189">
        <v>38</v>
      </c>
      <c r="N189">
        <v>42</v>
      </c>
      <c r="O189">
        <v>34</v>
      </c>
      <c r="P189">
        <v>34</v>
      </c>
      <c r="Q189">
        <v>38</v>
      </c>
      <c r="R189">
        <v>34</v>
      </c>
      <c r="S189">
        <v>34</v>
      </c>
      <c r="T189">
        <v>34</v>
      </c>
      <c r="U189">
        <v>34</v>
      </c>
      <c r="V189">
        <v>31</v>
      </c>
      <c r="W189">
        <v>38</v>
      </c>
      <c r="X189">
        <v>38</v>
      </c>
      <c r="Y189">
        <v>38</v>
      </c>
      <c r="Z189">
        <v>38</v>
      </c>
      <c r="AA189">
        <v>34</v>
      </c>
      <c r="AB189">
        <v>33</v>
      </c>
      <c r="AC189">
        <v>33</v>
      </c>
      <c r="AD189">
        <v>26</v>
      </c>
      <c r="AE189">
        <v>26</v>
      </c>
      <c r="AF189">
        <v>26</v>
      </c>
      <c r="AG189">
        <v>22</v>
      </c>
      <c r="AH189">
        <v>22</v>
      </c>
      <c r="AI189">
        <v>22</v>
      </c>
      <c r="AJ189">
        <v>26</v>
      </c>
      <c r="AK189">
        <v>26</v>
      </c>
      <c r="AL189">
        <v>22</v>
      </c>
      <c r="AM189">
        <v>30</v>
      </c>
      <c r="AN189">
        <v>26</v>
      </c>
      <c r="AO189">
        <v>26</v>
      </c>
      <c r="AP189">
        <v>26</v>
      </c>
      <c r="AQ189">
        <v>26</v>
      </c>
      <c r="AR189">
        <v>30</v>
      </c>
      <c r="AS189">
        <v>27</v>
      </c>
      <c r="AT189">
        <v>27</v>
      </c>
      <c r="AU189" s="8">
        <f t="shared" si="26"/>
        <v>32.613636363636367</v>
      </c>
      <c r="AV189">
        <f t="shared" si="27"/>
        <v>34</v>
      </c>
      <c r="AW189" s="8">
        <f t="shared" si="28"/>
        <v>6.2884756502850738</v>
      </c>
      <c r="AX189" s="6">
        <f t="shared" si="29"/>
        <v>0.19281737185543082</v>
      </c>
      <c r="AY189">
        <f t="shared" si="30"/>
        <v>22</v>
      </c>
      <c r="AZ189">
        <f t="shared" si="31"/>
        <v>44</v>
      </c>
      <c r="BA189">
        <f t="shared" si="32"/>
        <v>22</v>
      </c>
      <c r="BB189" s="7">
        <f t="shared" si="33"/>
        <v>0.98707011394243171</v>
      </c>
      <c r="BC189" s="8">
        <f t="shared" si="34"/>
        <v>0.6876230886167729</v>
      </c>
    </row>
    <row r="190" spans="1:55" x14ac:dyDescent="0.25">
      <c r="A190">
        <v>244</v>
      </c>
      <c r="B190">
        <v>114901</v>
      </c>
      <c r="C190">
        <v>86</v>
      </c>
      <c r="D190">
        <v>86</v>
      </c>
      <c r="E190">
        <v>86</v>
      </c>
      <c r="F190">
        <v>84</v>
      </c>
      <c r="G190">
        <v>81</v>
      </c>
      <c r="H190">
        <v>80</v>
      </c>
      <c r="I190">
        <v>80</v>
      </c>
      <c r="J190">
        <v>80</v>
      </c>
      <c r="K190">
        <v>80</v>
      </c>
      <c r="L190">
        <v>80</v>
      </c>
      <c r="M190">
        <v>80</v>
      </c>
      <c r="N190">
        <v>80</v>
      </c>
      <c r="O190">
        <v>80</v>
      </c>
      <c r="P190">
        <v>80</v>
      </c>
      <c r="Q190">
        <v>81</v>
      </c>
      <c r="R190">
        <v>81</v>
      </c>
      <c r="S190">
        <v>82</v>
      </c>
      <c r="T190">
        <v>82</v>
      </c>
      <c r="U190">
        <v>81</v>
      </c>
      <c r="V190">
        <v>80</v>
      </c>
      <c r="W190">
        <v>80</v>
      </c>
      <c r="X190">
        <v>80</v>
      </c>
      <c r="Y190">
        <v>80</v>
      </c>
      <c r="Z190">
        <v>80</v>
      </c>
      <c r="AA190">
        <v>80</v>
      </c>
      <c r="AB190">
        <v>80</v>
      </c>
      <c r="AC190">
        <v>80</v>
      </c>
      <c r="AD190">
        <v>79</v>
      </c>
      <c r="AE190">
        <v>80</v>
      </c>
      <c r="AF190">
        <v>80</v>
      </c>
      <c r="AG190">
        <v>80</v>
      </c>
      <c r="AH190">
        <v>80</v>
      </c>
      <c r="AI190">
        <v>80</v>
      </c>
      <c r="AJ190">
        <v>80</v>
      </c>
      <c r="AK190">
        <v>80</v>
      </c>
      <c r="AL190">
        <v>80</v>
      </c>
      <c r="AM190">
        <v>80</v>
      </c>
      <c r="AN190">
        <v>80</v>
      </c>
      <c r="AO190">
        <v>80</v>
      </c>
      <c r="AP190">
        <v>80</v>
      </c>
      <c r="AQ190">
        <v>80</v>
      </c>
      <c r="AR190">
        <v>80</v>
      </c>
      <c r="AS190">
        <v>80</v>
      </c>
      <c r="AT190">
        <v>80</v>
      </c>
      <c r="AU190" s="8">
        <f t="shared" si="26"/>
        <v>80.659090909090907</v>
      </c>
      <c r="AV190">
        <f t="shared" si="27"/>
        <v>80</v>
      </c>
      <c r="AW190" s="8">
        <f t="shared" si="28"/>
        <v>1.6557606531079758</v>
      </c>
      <c r="AX190" s="6">
        <f t="shared" si="29"/>
        <v>2.0527886372710889E-2</v>
      </c>
      <c r="AY190">
        <f t="shared" si="30"/>
        <v>79</v>
      </c>
      <c r="AZ190">
        <f t="shared" si="31"/>
        <v>86</v>
      </c>
      <c r="BA190">
        <f t="shared" si="32"/>
        <v>7</v>
      </c>
      <c r="BB190" s="7">
        <f t="shared" si="33"/>
        <v>0.99914043498635696</v>
      </c>
      <c r="BC190" s="8">
        <f t="shared" si="34"/>
        <v>0.30421996257679157</v>
      </c>
    </row>
    <row r="191" spans="1:55" x14ac:dyDescent="0.25">
      <c r="A191">
        <v>246</v>
      </c>
      <c r="B191">
        <v>116298</v>
      </c>
      <c r="C191">
        <v>73</v>
      </c>
      <c r="D191">
        <v>73</v>
      </c>
      <c r="E191">
        <v>71</v>
      </c>
      <c r="F191">
        <v>72</v>
      </c>
      <c r="G191">
        <v>72</v>
      </c>
      <c r="H191">
        <v>72</v>
      </c>
      <c r="I191">
        <v>72</v>
      </c>
      <c r="J191">
        <v>72</v>
      </c>
      <c r="K191">
        <v>64</v>
      </c>
      <c r="L191">
        <v>63</v>
      </c>
      <c r="M191">
        <v>63</v>
      </c>
      <c r="N191">
        <v>64</v>
      </c>
      <c r="O191">
        <v>63</v>
      </c>
      <c r="P191">
        <v>63</v>
      </c>
      <c r="Q191">
        <v>63</v>
      </c>
      <c r="R191">
        <v>63</v>
      </c>
      <c r="S191">
        <v>63</v>
      </c>
      <c r="T191">
        <v>63</v>
      </c>
      <c r="U191">
        <v>63</v>
      </c>
      <c r="V191">
        <v>63</v>
      </c>
      <c r="W191">
        <v>63</v>
      </c>
      <c r="X191">
        <v>63</v>
      </c>
      <c r="Y191">
        <v>63</v>
      </c>
      <c r="Z191">
        <v>62</v>
      </c>
      <c r="AA191">
        <v>23</v>
      </c>
      <c r="AB191">
        <v>23</v>
      </c>
      <c r="AC191">
        <v>23</v>
      </c>
      <c r="AD191">
        <v>23</v>
      </c>
      <c r="AE191">
        <v>23</v>
      </c>
      <c r="AF191">
        <v>23</v>
      </c>
      <c r="AG191">
        <v>23</v>
      </c>
      <c r="AH191">
        <v>23</v>
      </c>
      <c r="AI191">
        <v>23</v>
      </c>
      <c r="AJ191">
        <v>23</v>
      </c>
      <c r="AK191">
        <v>23</v>
      </c>
      <c r="AL191">
        <v>23</v>
      </c>
      <c r="AM191">
        <v>22</v>
      </c>
      <c r="AN191">
        <v>22</v>
      </c>
      <c r="AO191">
        <v>23</v>
      </c>
      <c r="AP191">
        <v>25</v>
      </c>
      <c r="AQ191">
        <v>25</v>
      </c>
      <c r="AR191">
        <v>24</v>
      </c>
      <c r="AS191">
        <v>24</v>
      </c>
      <c r="AT191">
        <v>25</v>
      </c>
      <c r="AU191" s="8">
        <f t="shared" si="26"/>
        <v>46.636363636363633</v>
      </c>
      <c r="AV191">
        <f t="shared" si="27"/>
        <v>63</v>
      </c>
      <c r="AW191" s="8">
        <f t="shared" si="28"/>
        <v>21.795125238083937</v>
      </c>
      <c r="AX191" s="6">
        <f t="shared" si="29"/>
        <v>0.46734186670355427</v>
      </c>
      <c r="AY191">
        <f t="shared" si="30"/>
        <v>22</v>
      </c>
      <c r="AZ191">
        <f t="shared" si="31"/>
        <v>73</v>
      </c>
      <c r="BA191">
        <f t="shared" si="32"/>
        <v>51</v>
      </c>
      <c r="BB191" s="7">
        <f t="shared" si="33"/>
        <v>0.96447885139898148</v>
      </c>
      <c r="BC191" s="8">
        <f t="shared" si="34"/>
        <v>0.77690859228128617</v>
      </c>
    </row>
    <row r="192" spans="1:55" x14ac:dyDescent="0.25">
      <c r="A192">
        <v>247</v>
      </c>
      <c r="B192">
        <v>116460</v>
      </c>
      <c r="C192">
        <v>40</v>
      </c>
      <c r="D192">
        <v>37</v>
      </c>
      <c r="E192">
        <v>38</v>
      </c>
      <c r="F192">
        <v>41</v>
      </c>
      <c r="G192">
        <v>39</v>
      </c>
      <c r="H192">
        <v>41</v>
      </c>
      <c r="I192">
        <v>44</v>
      </c>
      <c r="J192">
        <v>1</v>
      </c>
      <c r="K192">
        <v>42</v>
      </c>
      <c r="L192">
        <v>40</v>
      </c>
      <c r="M192">
        <v>41</v>
      </c>
      <c r="N192">
        <v>41</v>
      </c>
      <c r="O192">
        <v>41</v>
      </c>
      <c r="P192">
        <v>40</v>
      </c>
      <c r="Q192">
        <v>41</v>
      </c>
      <c r="R192">
        <v>40</v>
      </c>
      <c r="S192">
        <v>39</v>
      </c>
      <c r="T192">
        <v>39</v>
      </c>
      <c r="U192">
        <v>37</v>
      </c>
      <c r="V192">
        <v>39</v>
      </c>
      <c r="W192">
        <v>39</v>
      </c>
      <c r="X192">
        <v>39</v>
      </c>
      <c r="Y192">
        <v>39</v>
      </c>
      <c r="Z192">
        <v>40</v>
      </c>
      <c r="AA192">
        <v>40</v>
      </c>
      <c r="AB192">
        <v>42</v>
      </c>
      <c r="AC192">
        <v>41</v>
      </c>
      <c r="AD192">
        <v>37</v>
      </c>
      <c r="AE192">
        <v>37</v>
      </c>
      <c r="AF192">
        <v>38</v>
      </c>
      <c r="AG192">
        <v>38</v>
      </c>
      <c r="AH192">
        <v>39</v>
      </c>
      <c r="AI192">
        <v>39</v>
      </c>
      <c r="AJ192">
        <v>40</v>
      </c>
      <c r="AK192">
        <v>39</v>
      </c>
      <c r="AL192">
        <v>38</v>
      </c>
      <c r="AM192">
        <v>39</v>
      </c>
      <c r="AN192">
        <v>40</v>
      </c>
      <c r="AO192">
        <v>38</v>
      </c>
      <c r="AP192">
        <v>38</v>
      </c>
      <c r="AQ192">
        <v>40</v>
      </c>
      <c r="AR192">
        <v>18</v>
      </c>
      <c r="AS192">
        <v>20</v>
      </c>
      <c r="AT192">
        <v>20</v>
      </c>
      <c r="AU192" s="8">
        <f t="shared" si="26"/>
        <v>37.25</v>
      </c>
      <c r="AV192">
        <f t="shared" si="27"/>
        <v>39</v>
      </c>
      <c r="AW192" s="8">
        <f t="shared" si="28"/>
        <v>7.7373302288171368</v>
      </c>
      <c r="AX192" s="6">
        <f t="shared" si="29"/>
        <v>0.20771356318972178</v>
      </c>
      <c r="AY192">
        <f t="shared" si="30"/>
        <v>1</v>
      </c>
      <c r="AZ192">
        <f t="shared" si="31"/>
        <v>44</v>
      </c>
      <c r="BA192">
        <f t="shared" si="32"/>
        <v>43</v>
      </c>
      <c r="BB192" s="7">
        <f t="shared" si="33"/>
        <v>1.0004808106816674</v>
      </c>
      <c r="BC192" s="8">
        <f t="shared" si="34"/>
        <v>1.1433379476669722E-4</v>
      </c>
    </row>
    <row r="193" spans="1:55" x14ac:dyDescent="0.25">
      <c r="A193">
        <v>248</v>
      </c>
      <c r="B193">
        <v>116652</v>
      </c>
      <c r="C193">
        <v>39</v>
      </c>
      <c r="D193">
        <v>38</v>
      </c>
      <c r="E193">
        <v>39</v>
      </c>
      <c r="F193">
        <v>39</v>
      </c>
      <c r="G193">
        <v>41</v>
      </c>
      <c r="H193">
        <v>42</v>
      </c>
      <c r="I193">
        <v>43</v>
      </c>
      <c r="J193">
        <v>44</v>
      </c>
      <c r="K193">
        <v>40</v>
      </c>
      <c r="L193">
        <v>36</v>
      </c>
      <c r="M193">
        <v>38</v>
      </c>
      <c r="N193">
        <v>35</v>
      </c>
      <c r="O193">
        <v>38</v>
      </c>
      <c r="P193">
        <v>35</v>
      </c>
      <c r="Q193">
        <v>39</v>
      </c>
      <c r="R193">
        <v>35</v>
      </c>
      <c r="S193">
        <v>37</v>
      </c>
      <c r="T193">
        <v>36</v>
      </c>
      <c r="U193">
        <v>30</v>
      </c>
      <c r="V193">
        <v>37</v>
      </c>
      <c r="W193">
        <v>37</v>
      </c>
      <c r="X193">
        <v>41</v>
      </c>
      <c r="Y193">
        <v>44</v>
      </c>
      <c r="Z193">
        <v>34</v>
      </c>
      <c r="AA193">
        <v>40</v>
      </c>
      <c r="AB193">
        <v>35</v>
      </c>
      <c r="AC193">
        <v>53</v>
      </c>
      <c r="AD193">
        <v>53</v>
      </c>
      <c r="AE193">
        <v>33</v>
      </c>
      <c r="AF193">
        <v>38</v>
      </c>
      <c r="AG193">
        <v>33</v>
      </c>
      <c r="AH193">
        <v>33</v>
      </c>
      <c r="AI193">
        <v>40</v>
      </c>
      <c r="AJ193">
        <v>41</v>
      </c>
      <c r="AK193">
        <v>28</v>
      </c>
      <c r="AL193">
        <v>48</v>
      </c>
      <c r="AM193">
        <v>54</v>
      </c>
      <c r="AN193">
        <v>53</v>
      </c>
      <c r="AO193">
        <v>45</v>
      </c>
      <c r="AP193">
        <v>31</v>
      </c>
      <c r="AQ193">
        <v>41</v>
      </c>
      <c r="AR193">
        <v>43</v>
      </c>
      <c r="AS193">
        <v>39</v>
      </c>
      <c r="AT193">
        <v>38</v>
      </c>
      <c r="AU193" s="8">
        <f t="shared" si="26"/>
        <v>39.454545454545453</v>
      </c>
      <c r="AV193">
        <f t="shared" si="27"/>
        <v>39</v>
      </c>
      <c r="AW193" s="8">
        <f t="shared" si="28"/>
        <v>5.9628873350063225</v>
      </c>
      <c r="AX193" s="6">
        <f t="shared" si="29"/>
        <v>0.15113308913610496</v>
      </c>
      <c r="AY193">
        <f t="shared" si="30"/>
        <v>28</v>
      </c>
      <c r="AZ193">
        <f t="shared" si="31"/>
        <v>54</v>
      </c>
      <c r="BA193">
        <f t="shared" si="32"/>
        <v>26</v>
      </c>
      <c r="BB193" s="7">
        <f t="shared" si="33"/>
        <v>1.0012407061509514</v>
      </c>
      <c r="BC193" s="8">
        <f t="shared" si="34"/>
        <v>1.1824352010236201E-2</v>
      </c>
    </row>
    <row r="194" spans="1:55" x14ac:dyDescent="0.25">
      <c r="A194">
        <v>249</v>
      </c>
      <c r="B194">
        <v>116905</v>
      </c>
      <c r="C194">
        <v>3</v>
      </c>
      <c r="D194">
        <v>3</v>
      </c>
      <c r="E194">
        <v>3</v>
      </c>
      <c r="F194">
        <v>3</v>
      </c>
      <c r="G194">
        <v>3</v>
      </c>
      <c r="H194">
        <v>3</v>
      </c>
      <c r="I194">
        <v>3</v>
      </c>
      <c r="J194">
        <v>3</v>
      </c>
      <c r="K194">
        <v>3</v>
      </c>
      <c r="L194">
        <v>3</v>
      </c>
      <c r="M194">
        <v>3</v>
      </c>
      <c r="N194">
        <v>3</v>
      </c>
      <c r="O194">
        <v>3</v>
      </c>
      <c r="P194">
        <v>3</v>
      </c>
      <c r="Q194">
        <v>3</v>
      </c>
      <c r="R194">
        <v>3</v>
      </c>
      <c r="S194">
        <v>3</v>
      </c>
      <c r="T194">
        <v>3</v>
      </c>
      <c r="U194">
        <v>3</v>
      </c>
      <c r="V194">
        <v>3</v>
      </c>
      <c r="W194">
        <v>3</v>
      </c>
      <c r="X194">
        <v>3</v>
      </c>
      <c r="Y194">
        <v>3</v>
      </c>
      <c r="Z194">
        <v>3</v>
      </c>
      <c r="AA194">
        <v>3</v>
      </c>
      <c r="AB194">
        <v>3</v>
      </c>
      <c r="AC194">
        <v>3</v>
      </c>
      <c r="AD194">
        <v>3</v>
      </c>
      <c r="AE194">
        <v>3</v>
      </c>
      <c r="AF194">
        <v>3</v>
      </c>
      <c r="AG194">
        <v>3</v>
      </c>
      <c r="AH194">
        <v>3</v>
      </c>
      <c r="AI194">
        <v>3</v>
      </c>
      <c r="AJ194">
        <v>3</v>
      </c>
      <c r="AK194">
        <v>3</v>
      </c>
      <c r="AL194">
        <v>3</v>
      </c>
      <c r="AM194">
        <v>3</v>
      </c>
      <c r="AN194">
        <v>3</v>
      </c>
      <c r="AO194">
        <v>3</v>
      </c>
      <c r="AP194">
        <v>3</v>
      </c>
      <c r="AQ194">
        <v>3</v>
      </c>
      <c r="AR194">
        <v>3</v>
      </c>
      <c r="AS194">
        <v>3</v>
      </c>
      <c r="AT194">
        <v>3</v>
      </c>
      <c r="AU194" s="8">
        <f t="shared" si="26"/>
        <v>3</v>
      </c>
      <c r="AV194">
        <f t="shared" si="27"/>
        <v>3</v>
      </c>
      <c r="AW194" s="8">
        <f t="shared" si="28"/>
        <v>0</v>
      </c>
      <c r="AX194" s="6">
        <f t="shared" si="29"/>
        <v>0</v>
      </c>
      <c r="AY194">
        <f t="shared" si="30"/>
        <v>3</v>
      </c>
      <c r="AZ194">
        <f t="shared" si="31"/>
        <v>3</v>
      </c>
      <c r="BA194">
        <f t="shared" si="32"/>
        <v>0</v>
      </c>
      <c r="BB194" s="7">
        <f t="shared" si="33"/>
        <v>1</v>
      </c>
      <c r="BC194" s="8">
        <f t="shared" si="34"/>
        <v>1</v>
      </c>
    </row>
    <row r="195" spans="1:55" x14ac:dyDescent="0.25">
      <c r="A195">
        <v>250</v>
      </c>
      <c r="B195">
        <v>117335</v>
      </c>
      <c r="C195">
        <v>6</v>
      </c>
      <c r="D195">
        <v>6</v>
      </c>
      <c r="E195">
        <v>6</v>
      </c>
      <c r="F195">
        <v>6</v>
      </c>
      <c r="G195">
        <v>6</v>
      </c>
      <c r="H195">
        <v>6</v>
      </c>
      <c r="I195">
        <v>6</v>
      </c>
      <c r="J195">
        <v>6</v>
      </c>
      <c r="K195">
        <v>6</v>
      </c>
      <c r="L195">
        <v>6</v>
      </c>
      <c r="M195">
        <v>6</v>
      </c>
      <c r="N195">
        <v>6</v>
      </c>
      <c r="O195">
        <v>6</v>
      </c>
      <c r="P195">
        <v>6</v>
      </c>
      <c r="Q195">
        <v>6</v>
      </c>
      <c r="R195">
        <v>6</v>
      </c>
      <c r="S195">
        <v>6</v>
      </c>
      <c r="T195">
        <v>6</v>
      </c>
      <c r="U195">
        <v>6</v>
      </c>
      <c r="V195">
        <v>6</v>
      </c>
      <c r="W195">
        <v>6</v>
      </c>
      <c r="X195">
        <v>6</v>
      </c>
      <c r="Y195">
        <v>6</v>
      </c>
      <c r="Z195">
        <v>6</v>
      </c>
      <c r="AA195">
        <v>6</v>
      </c>
      <c r="AB195">
        <v>6</v>
      </c>
      <c r="AC195">
        <v>6</v>
      </c>
      <c r="AD195">
        <v>6</v>
      </c>
      <c r="AE195">
        <v>6</v>
      </c>
      <c r="AF195">
        <v>6</v>
      </c>
      <c r="AG195">
        <v>6</v>
      </c>
      <c r="AH195">
        <v>6</v>
      </c>
      <c r="AI195">
        <v>6</v>
      </c>
      <c r="AJ195">
        <v>6</v>
      </c>
      <c r="AK195">
        <v>6</v>
      </c>
      <c r="AL195">
        <v>6</v>
      </c>
      <c r="AM195">
        <v>6</v>
      </c>
      <c r="AN195">
        <v>6</v>
      </c>
      <c r="AO195">
        <v>6</v>
      </c>
      <c r="AP195">
        <v>6</v>
      </c>
      <c r="AQ195">
        <v>6</v>
      </c>
      <c r="AR195">
        <v>6</v>
      </c>
      <c r="AS195">
        <v>6</v>
      </c>
      <c r="AT195">
        <v>6</v>
      </c>
      <c r="AU195" s="8">
        <f t="shared" ref="AU195:AU258" si="35">AVERAGE(C195:AT195)</f>
        <v>6</v>
      </c>
      <c r="AV195">
        <f t="shared" ref="AV195:AV258" si="36">MEDIAN(C195:AT195)</f>
        <v>6</v>
      </c>
      <c r="AW195" s="8">
        <f t="shared" ref="AW195:AW258" si="37">_xlfn.STDEV.S(C195:AT195)</f>
        <v>0</v>
      </c>
      <c r="AX195" s="6">
        <f t="shared" ref="AX195:AX258" si="38">AW195/AU195</f>
        <v>0</v>
      </c>
      <c r="AY195">
        <f t="shared" ref="AY195:AY258" si="39">MIN(C195:AT195)</f>
        <v>6</v>
      </c>
      <c r="AZ195">
        <f t="shared" ref="AZ195:AZ258" si="40">MAX(C195:AT195)</f>
        <v>6</v>
      </c>
      <c r="BA195">
        <f t="shared" ref="BA195:BA258" si="41">AZ195-AY195</f>
        <v>0</v>
      </c>
      <c r="BB195" s="7">
        <f t="shared" ref="BB195:BB258" si="42">INDEX(LOGEST(C195:AT195,,TRUE,TRUE),1,1)</f>
        <v>1</v>
      </c>
      <c r="BC195" s="8">
        <f t="shared" ref="BC195:BC258" si="43">INDEX(LOGEST(C195:AT195,,TRUE,TRUE),3,1)</f>
        <v>1</v>
      </c>
    </row>
    <row r="196" spans="1:55" x14ac:dyDescent="0.25">
      <c r="A196">
        <v>251</v>
      </c>
      <c r="B196">
        <v>117522</v>
      </c>
      <c r="C196">
        <v>13</v>
      </c>
      <c r="D196">
        <v>13</v>
      </c>
      <c r="E196">
        <v>13</v>
      </c>
      <c r="F196">
        <v>13</v>
      </c>
      <c r="G196">
        <v>13</v>
      </c>
      <c r="H196">
        <v>13</v>
      </c>
      <c r="I196">
        <v>16</v>
      </c>
      <c r="J196">
        <v>13</v>
      </c>
      <c r="K196">
        <v>13</v>
      </c>
      <c r="L196">
        <v>13</v>
      </c>
      <c r="M196">
        <v>13</v>
      </c>
      <c r="N196">
        <v>13</v>
      </c>
      <c r="O196">
        <v>13</v>
      </c>
      <c r="P196">
        <v>13</v>
      </c>
      <c r="Q196">
        <v>13</v>
      </c>
      <c r="R196">
        <v>13</v>
      </c>
      <c r="S196">
        <v>13</v>
      </c>
      <c r="T196">
        <v>13</v>
      </c>
      <c r="U196">
        <v>13</v>
      </c>
      <c r="V196">
        <v>13</v>
      </c>
      <c r="W196">
        <v>26</v>
      </c>
      <c r="X196">
        <v>26</v>
      </c>
      <c r="Y196">
        <v>26</v>
      </c>
      <c r="Z196">
        <v>26</v>
      </c>
      <c r="AA196">
        <v>26</v>
      </c>
      <c r="AB196">
        <v>13</v>
      </c>
      <c r="AC196">
        <v>13</v>
      </c>
      <c r="AD196">
        <v>13</v>
      </c>
      <c r="AE196">
        <v>38</v>
      </c>
      <c r="AF196">
        <v>38</v>
      </c>
      <c r="AG196">
        <v>38</v>
      </c>
      <c r="AH196">
        <v>38</v>
      </c>
      <c r="AI196">
        <v>38</v>
      </c>
      <c r="AJ196">
        <v>38</v>
      </c>
      <c r="AK196">
        <v>13</v>
      </c>
      <c r="AL196">
        <v>13</v>
      </c>
      <c r="AM196">
        <v>13</v>
      </c>
      <c r="AN196">
        <v>13</v>
      </c>
      <c r="AO196">
        <v>13</v>
      </c>
      <c r="AP196">
        <v>13</v>
      </c>
      <c r="AQ196">
        <v>13</v>
      </c>
      <c r="AR196">
        <v>13</v>
      </c>
      <c r="AS196">
        <v>13</v>
      </c>
      <c r="AT196">
        <v>13</v>
      </c>
      <c r="AU196" s="8">
        <f t="shared" si="35"/>
        <v>17.954545454545453</v>
      </c>
      <c r="AV196">
        <f t="shared" si="36"/>
        <v>13</v>
      </c>
      <c r="AW196" s="8">
        <f t="shared" si="37"/>
        <v>9.0526998297297006</v>
      </c>
      <c r="AX196" s="6">
        <f t="shared" si="38"/>
        <v>0.50420100317481875</v>
      </c>
      <c r="AY196">
        <f t="shared" si="39"/>
        <v>13</v>
      </c>
      <c r="AZ196">
        <f t="shared" si="40"/>
        <v>38</v>
      </c>
      <c r="BA196">
        <f t="shared" si="41"/>
        <v>25</v>
      </c>
      <c r="BB196" s="7">
        <f t="shared" si="42"/>
        <v>1.0079861738665497</v>
      </c>
      <c r="BC196" s="8">
        <f t="shared" si="43"/>
        <v>6.3894305724706335E-2</v>
      </c>
    </row>
    <row r="197" spans="1:55" x14ac:dyDescent="0.25">
      <c r="A197">
        <v>253</v>
      </c>
      <c r="B197">
        <v>118749</v>
      </c>
      <c r="C197">
        <v>38</v>
      </c>
      <c r="D197">
        <v>37</v>
      </c>
      <c r="E197">
        <v>38</v>
      </c>
      <c r="F197">
        <v>37</v>
      </c>
      <c r="G197">
        <v>38</v>
      </c>
      <c r="H197">
        <v>37</v>
      </c>
      <c r="I197">
        <v>37</v>
      </c>
      <c r="J197">
        <v>37</v>
      </c>
      <c r="K197">
        <v>37</v>
      </c>
      <c r="L197">
        <v>37</v>
      </c>
      <c r="M197">
        <v>37</v>
      </c>
      <c r="N197">
        <v>37</v>
      </c>
      <c r="O197">
        <v>37</v>
      </c>
      <c r="P197">
        <v>37</v>
      </c>
      <c r="Q197">
        <v>37</v>
      </c>
      <c r="R197">
        <v>37</v>
      </c>
      <c r="S197">
        <v>37</v>
      </c>
      <c r="T197">
        <v>37</v>
      </c>
      <c r="U197">
        <v>38</v>
      </c>
      <c r="V197">
        <v>37</v>
      </c>
      <c r="W197">
        <v>37</v>
      </c>
      <c r="X197">
        <v>37</v>
      </c>
      <c r="Y197">
        <v>37</v>
      </c>
      <c r="Z197">
        <v>37</v>
      </c>
      <c r="AA197">
        <v>37</v>
      </c>
      <c r="AB197">
        <v>37</v>
      </c>
      <c r="AC197">
        <v>37</v>
      </c>
      <c r="AD197">
        <v>37</v>
      </c>
      <c r="AE197">
        <v>37</v>
      </c>
      <c r="AF197">
        <v>38</v>
      </c>
      <c r="AG197">
        <v>37</v>
      </c>
      <c r="AH197">
        <v>37</v>
      </c>
      <c r="AI197">
        <v>37</v>
      </c>
      <c r="AJ197">
        <v>37</v>
      </c>
      <c r="AK197">
        <v>37</v>
      </c>
      <c r="AL197">
        <v>37</v>
      </c>
      <c r="AM197">
        <v>37</v>
      </c>
      <c r="AN197">
        <v>37</v>
      </c>
      <c r="AO197">
        <v>37</v>
      </c>
      <c r="AP197">
        <v>37</v>
      </c>
      <c r="AQ197">
        <v>37</v>
      </c>
      <c r="AR197">
        <v>37</v>
      </c>
      <c r="AS197">
        <v>37</v>
      </c>
      <c r="AT197">
        <v>37</v>
      </c>
      <c r="AU197" s="8">
        <f t="shared" si="35"/>
        <v>37.113636363636367</v>
      </c>
      <c r="AV197">
        <f t="shared" si="36"/>
        <v>37</v>
      </c>
      <c r="AW197" s="8">
        <f t="shared" si="37"/>
        <v>0.32103822064055026</v>
      </c>
      <c r="AX197" s="6">
        <f t="shared" si="38"/>
        <v>8.6501418911109681E-3</v>
      </c>
      <c r="AY197">
        <f t="shared" si="39"/>
        <v>37</v>
      </c>
      <c r="AZ197">
        <f t="shared" si="40"/>
        <v>38</v>
      </c>
      <c r="BA197">
        <f t="shared" si="41"/>
        <v>1</v>
      </c>
      <c r="BB197" s="7">
        <f t="shared" si="42"/>
        <v>0.99979516975211258</v>
      </c>
      <c r="BC197" s="8">
        <f t="shared" si="43"/>
        <v>9.4462333532099846E-2</v>
      </c>
    </row>
    <row r="198" spans="1:55" x14ac:dyDescent="0.25">
      <c r="A198">
        <v>254</v>
      </c>
      <c r="B198">
        <v>119037</v>
      </c>
      <c r="C198">
        <v>100</v>
      </c>
      <c r="D198">
        <v>108</v>
      </c>
      <c r="E198">
        <v>93</v>
      </c>
      <c r="F198">
        <v>116</v>
      </c>
      <c r="G198">
        <v>126</v>
      </c>
      <c r="H198">
        <v>95</v>
      </c>
      <c r="I198">
        <v>109</v>
      </c>
      <c r="J198">
        <v>93</v>
      </c>
      <c r="K198">
        <v>92</v>
      </c>
      <c r="L198">
        <v>102</v>
      </c>
      <c r="M198">
        <v>91</v>
      </c>
      <c r="N198">
        <v>113</v>
      </c>
      <c r="O198">
        <v>95</v>
      </c>
      <c r="P198">
        <v>104</v>
      </c>
      <c r="Q198">
        <v>79</v>
      </c>
      <c r="R198">
        <v>79</v>
      </c>
      <c r="S198">
        <v>97</v>
      </c>
      <c r="T198">
        <v>79</v>
      </c>
      <c r="U198">
        <v>86</v>
      </c>
      <c r="V198">
        <v>106</v>
      </c>
      <c r="W198">
        <v>96</v>
      </c>
      <c r="X198">
        <v>86</v>
      </c>
      <c r="Y198">
        <v>91</v>
      </c>
      <c r="Z198">
        <v>97</v>
      </c>
      <c r="AA198">
        <v>101</v>
      </c>
      <c r="AB198">
        <v>97</v>
      </c>
      <c r="AC198">
        <v>97</v>
      </c>
      <c r="AD198">
        <v>99</v>
      </c>
      <c r="AE198">
        <v>105</v>
      </c>
      <c r="AF198">
        <v>114</v>
      </c>
      <c r="AG198">
        <v>105</v>
      </c>
      <c r="AH198">
        <v>96</v>
      </c>
      <c r="AI198">
        <v>85</v>
      </c>
      <c r="AJ198">
        <v>132</v>
      </c>
      <c r="AK198">
        <v>86</v>
      </c>
      <c r="AL198">
        <v>93</v>
      </c>
      <c r="AM198">
        <v>86</v>
      </c>
      <c r="AN198">
        <v>84</v>
      </c>
      <c r="AO198">
        <v>111</v>
      </c>
      <c r="AP198">
        <v>94</v>
      </c>
      <c r="AQ198">
        <v>109</v>
      </c>
      <c r="AR198">
        <v>85</v>
      </c>
      <c r="AS198">
        <v>103</v>
      </c>
      <c r="AT198">
        <v>94</v>
      </c>
      <c r="AU198" s="8">
        <f t="shared" si="35"/>
        <v>97.931818181818187</v>
      </c>
      <c r="AV198">
        <f t="shared" si="36"/>
        <v>96.5</v>
      </c>
      <c r="AW198" s="8">
        <f t="shared" si="37"/>
        <v>11.785678591967052</v>
      </c>
      <c r="AX198" s="6">
        <f t="shared" si="38"/>
        <v>0.12034575494234168</v>
      </c>
      <c r="AY198">
        <f t="shared" si="39"/>
        <v>79</v>
      </c>
      <c r="AZ198">
        <f t="shared" si="40"/>
        <v>132</v>
      </c>
      <c r="BA198">
        <f t="shared" si="41"/>
        <v>53</v>
      </c>
      <c r="BB198" s="7">
        <f t="shared" si="42"/>
        <v>0.998946615261461</v>
      </c>
      <c r="BC198" s="8">
        <f t="shared" si="43"/>
        <v>1.3245775037750672E-2</v>
      </c>
    </row>
    <row r="199" spans="1:55" x14ac:dyDescent="0.25">
      <c r="A199">
        <v>255</v>
      </c>
      <c r="B199">
        <v>119130</v>
      </c>
      <c r="C199">
        <v>56</v>
      </c>
      <c r="D199">
        <v>55</v>
      </c>
      <c r="E199">
        <v>57</v>
      </c>
      <c r="F199">
        <v>55</v>
      </c>
      <c r="G199">
        <v>56</v>
      </c>
      <c r="H199">
        <v>56</v>
      </c>
      <c r="I199">
        <v>55</v>
      </c>
      <c r="J199">
        <v>59</v>
      </c>
      <c r="K199">
        <v>55</v>
      </c>
      <c r="L199">
        <v>57</v>
      </c>
      <c r="M199">
        <v>56</v>
      </c>
      <c r="N199">
        <v>55</v>
      </c>
      <c r="O199">
        <v>60</v>
      </c>
      <c r="P199">
        <v>56</v>
      </c>
      <c r="Q199">
        <v>57</v>
      </c>
      <c r="R199">
        <v>55</v>
      </c>
      <c r="S199">
        <v>59</v>
      </c>
      <c r="T199">
        <v>56</v>
      </c>
      <c r="U199">
        <v>56</v>
      </c>
      <c r="V199">
        <v>57</v>
      </c>
      <c r="W199">
        <v>56</v>
      </c>
      <c r="X199">
        <v>55</v>
      </c>
      <c r="Y199">
        <v>55</v>
      </c>
      <c r="Z199">
        <v>55</v>
      </c>
      <c r="AA199">
        <v>55</v>
      </c>
      <c r="AB199">
        <v>55</v>
      </c>
      <c r="AC199">
        <v>57</v>
      </c>
      <c r="AD199">
        <v>55</v>
      </c>
      <c r="AE199">
        <v>58</v>
      </c>
      <c r="AF199">
        <v>56</v>
      </c>
      <c r="AG199">
        <v>56</v>
      </c>
      <c r="AH199">
        <v>54</v>
      </c>
      <c r="AI199">
        <v>56</v>
      </c>
      <c r="AJ199">
        <v>55</v>
      </c>
      <c r="AK199">
        <v>58</v>
      </c>
      <c r="AL199">
        <v>56</v>
      </c>
      <c r="AM199">
        <v>55</v>
      </c>
      <c r="AN199">
        <v>55</v>
      </c>
      <c r="AO199">
        <v>55</v>
      </c>
      <c r="AP199">
        <v>55</v>
      </c>
      <c r="AQ199">
        <v>57</v>
      </c>
      <c r="AR199">
        <v>54</v>
      </c>
      <c r="AS199">
        <v>54</v>
      </c>
      <c r="AT199">
        <v>56</v>
      </c>
      <c r="AU199" s="8">
        <f t="shared" si="35"/>
        <v>55.93181818181818</v>
      </c>
      <c r="AV199">
        <f t="shared" si="36"/>
        <v>56</v>
      </c>
      <c r="AW199" s="8">
        <f t="shared" si="37"/>
        <v>1.3363909620252099</v>
      </c>
      <c r="AX199" s="6">
        <f t="shared" si="38"/>
        <v>2.3893215087000909E-2</v>
      </c>
      <c r="AY199">
        <f t="shared" si="39"/>
        <v>54</v>
      </c>
      <c r="AZ199">
        <f t="shared" si="40"/>
        <v>60</v>
      </c>
      <c r="BA199">
        <f t="shared" si="41"/>
        <v>6</v>
      </c>
      <c r="BB199" s="7">
        <f t="shared" si="42"/>
        <v>0.99954457626870596</v>
      </c>
      <c r="BC199" s="8">
        <f t="shared" si="43"/>
        <v>6.1501858083746773E-2</v>
      </c>
    </row>
    <row r="200" spans="1:55" x14ac:dyDescent="0.25">
      <c r="A200">
        <v>256</v>
      </c>
      <c r="B200">
        <v>119235</v>
      </c>
      <c r="C200">
        <v>82</v>
      </c>
      <c r="D200">
        <v>82</v>
      </c>
      <c r="E200">
        <v>81</v>
      </c>
      <c r="F200">
        <v>81</v>
      </c>
      <c r="G200">
        <v>81</v>
      </c>
      <c r="H200">
        <v>81</v>
      </c>
      <c r="I200">
        <v>81</v>
      </c>
      <c r="J200">
        <v>81</v>
      </c>
      <c r="K200">
        <v>72</v>
      </c>
      <c r="L200">
        <v>72</v>
      </c>
      <c r="M200">
        <v>72</v>
      </c>
      <c r="N200">
        <v>73</v>
      </c>
      <c r="O200">
        <v>72</v>
      </c>
      <c r="P200">
        <v>72</v>
      </c>
      <c r="Q200">
        <v>72</v>
      </c>
      <c r="R200">
        <v>72</v>
      </c>
      <c r="S200">
        <v>72</v>
      </c>
      <c r="T200">
        <v>72</v>
      </c>
      <c r="U200">
        <v>72</v>
      </c>
      <c r="V200">
        <v>72</v>
      </c>
      <c r="W200">
        <v>72</v>
      </c>
      <c r="X200">
        <v>72</v>
      </c>
      <c r="Y200">
        <v>72</v>
      </c>
      <c r="Z200">
        <v>72</v>
      </c>
      <c r="AA200">
        <v>33</v>
      </c>
      <c r="AB200">
        <v>33</v>
      </c>
      <c r="AC200">
        <v>32</v>
      </c>
      <c r="AD200">
        <v>32</v>
      </c>
      <c r="AE200">
        <v>31</v>
      </c>
      <c r="AF200">
        <v>30</v>
      </c>
      <c r="AG200">
        <v>30</v>
      </c>
      <c r="AH200">
        <v>30</v>
      </c>
      <c r="AI200">
        <v>29</v>
      </c>
      <c r="AJ200">
        <v>31</v>
      </c>
      <c r="AK200">
        <v>30</v>
      </c>
      <c r="AL200">
        <v>28</v>
      </c>
      <c r="AM200">
        <v>27</v>
      </c>
      <c r="AN200">
        <v>31</v>
      </c>
      <c r="AO200">
        <v>32</v>
      </c>
      <c r="AP200">
        <v>35</v>
      </c>
      <c r="AQ200">
        <v>36</v>
      </c>
      <c r="AR200">
        <v>34</v>
      </c>
      <c r="AS200">
        <v>34</v>
      </c>
      <c r="AT200">
        <v>35</v>
      </c>
      <c r="AU200" s="8">
        <f t="shared" si="35"/>
        <v>55.363636363636367</v>
      </c>
      <c r="AV200">
        <f t="shared" si="36"/>
        <v>72</v>
      </c>
      <c r="AW200" s="8">
        <f t="shared" si="37"/>
        <v>22.19479397274506</v>
      </c>
      <c r="AX200" s="6">
        <f t="shared" si="38"/>
        <v>0.40089118834186477</v>
      </c>
      <c r="AY200">
        <f t="shared" si="39"/>
        <v>27</v>
      </c>
      <c r="AZ200">
        <f t="shared" si="40"/>
        <v>82</v>
      </c>
      <c r="BA200">
        <f t="shared" si="41"/>
        <v>55</v>
      </c>
      <c r="BB200" s="7">
        <f t="shared" si="42"/>
        <v>0.97045557543166638</v>
      </c>
      <c r="BC200" s="8">
        <f t="shared" si="43"/>
        <v>0.76313294339532678</v>
      </c>
    </row>
    <row r="201" spans="1:55" x14ac:dyDescent="0.25">
      <c r="A201">
        <v>258</v>
      </c>
      <c r="B201">
        <v>120187</v>
      </c>
      <c r="C201">
        <v>34</v>
      </c>
      <c r="D201">
        <v>34</v>
      </c>
      <c r="E201">
        <v>35</v>
      </c>
      <c r="F201">
        <v>36</v>
      </c>
      <c r="G201">
        <v>35</v>
      </c>
      <c r="H201">
        <v>35</v>
      </c>
      <c r="I201">
        <v>35</v>
      </c>
      <c r="J201">
        <v>35</v>
      </c>
      <c r="K201">
        <v>35</v>
      </c>
      <c r="L201">
        <v>35</v>
      </c>
      <c r="M201">
        <v>35</v>
      </c>
      <c r="N201">
        <v>35</v>
      </c>
      <c r="O201">
        <v>35</v>
      </c>
      <c r="P201">
        <v>35</v>
      </c>
      <c r="Q201">
        <v>35</v>
      </c>
      <c r="R201">
        <v>35</v>
      </c>
      <c r="S201">
        <v>35</v>
      </c>
      <c r="T201">
        <v>35</v>
      </c>
      <c r="U201">
        <v>35</v>
      </c>
      <c r="V201">
        <v>35</v>
      </c>
      <c r="W201">
        <v>35</v>
      </c>
      <c r="X201">
        <v>35</v>
      </c>
      <c r="Y201">
        <v>35</v>
      </c>
      <c r="Z201">
        <v>35</v>
      </c>
      <c r="AA201">
        <v>36</v>
      </c>
      <c r="AB201">
        <v>35</v>
      </c>
      <c r="AC201">
        <v>35</v>
      </c>
      <c r="AD201">
        <v>36</v>
      </c>
      <c r="AE201">
        <v>33</v>
      </c>
      <c r="AF201">
        <v>36</v>
      </c>
      <c r="AG201">
        <v>39</v>
      </c>
      <c r="AH201">
        <v>39</v>
      </c>
      <c r="AI201">
        <v>39</v>
      </c>
      <c r="AJ201">
        <v>39</v>
      </c>
      <c r="AK201">
        <v>39</v>
      </c>
      <c r="AL201">
        <v>39</v>
      </c>
      <c r="AM201">
        <v>39</v>
      </c>
      <c r="AN201">
        <v>30</v>
      </c>
      <c r="AO201">
        <v>30</v>
      </c>
      <c r="AP201">
        <v>30</v>
      </c>
      <c r="AQ201">
        <v>30</v>
      </c>
      <c r="AR201">
        <v>31</v>
      </c>
      <c r="AS201">
        <v>31</v>
      </c>
      <c r="AT201">
        <v>31</v>
      </c>
      <c r="AU201" s="8">
        <f t="shared" si="35"/>
        <v>34.909090909090907</v>
      </c>
      <c r="AV201">
        <f t="shared" si="36"/>
        <v>35</v>
      </c>
      <c r="AW201" s="8">
        <f t="shared" si="37"/>
        <v>2.5041192279566897</v>
      </c>
      <c r="AX201" s="6">
        <f t="shared" si="38"/>
        <v>7.173258205084268E-2</v>
      </c>
      <c r="AY201">
        <f t="shared" si="39"/>
        <v>30</v>
      </c>
      <c r="AZ201">
        <f t="shared" si="40"/>
        <v>39</v>
      </c>
      <c r="BA201">
        <f t="shared" si="41"/>
        <v>9</v>
      </c>
      <c r="BB201" s="7">
        <f t="shared" si="42"/>
        <v>0.99880490853161119</v>
      </c>
      <c r="BC201" s="8">
        <f t="shared" si="43"/>
        <v>4.4429837198798727E-2</v>
      </c>
    </row>
    <row r="202" spans="1:55" x14ac:dyDescent="0.25">
      <c r="A202">
        <v>259</v>
      </c>
      <c r="B202">
        <v>120408</v>
      </c>
      <c r="C202">
        <v>39</v>
      </c>
      <c r="D202">
        <v>39</v>
      </c>
      <c r="E202">
        <v>39</v>
      </c>
      <c r="F202">
        <v>39</v>
      </c>
      <c r="G202">
        <v>39</v>
      </c>
      <c r="H202">
        <v>39</v>
      </c>
      <c r="I202">
        <v>39</v>
      </c>
      <c r="J202">
        <v>39</v>
      </c>
      <c r="K202">
        <v>39</v>
      </c>
      <c r="L202">
        <v>39</v>
      </c>
      <c r="M202">
        <v>39</v>
      </c>
      <c r="N202">
        <v>39</v>
      </c>
      <c r="O202">
        <v>39</v>
      </c>
      <c r="P202">
        <v>39</v>
      </c>
      <c r="Q202">
        <v>39</v>
      </c>
      <c r="R202">
        <v>39</v>
      </c>
      <c r="S202">
        <v>39</v>
      </c>
      <c r="T202">
        <v>39</v>
      </c>
      <c r="U202">
        <v>39</v>
      </c>
      <c r="V202">
        <v>39</v>
      </c>
      <c r="W202">
        <v>39</v>
      </c>
      <c r="X202">
        <v>39</v>
      </c>
      <c r="Y202">
        <v>39</v>
      </c>
      <c r="Z202">
        <v>39</v>
      </c>
      <c r="AA202">
        <v>39</v>
      </c>
      <c r="AB202">
        <v>39</v>
      </c>
      <c r="AC202">
        <v>39</v>
      </c>
      <c r="AD202">
        <v>39</v>
      </c>
      <c r="AE202">
        <v>39</v>
      </c>
      <c r="AF202">
        <v>39</v>
      </c>
      <c r="AG202">
        <v>39</v>
      </c>
      <c r="AH202">
        <v>39</v>
      </c>
      <c r="AI202">
        <v>39</v>
      </c>
      <c r="AJ202">
        <v>39</v>
      </c>
      <c r="AK202">
        <v>39</v>
      </c>
      <c r="AL202">
        <v>39</v>
      </c>
      <c r="AM202">
        <v>39</v>
      </c>
      <c r="AN202">
        <v>39</v>
      </c>
      <c r="AO202">
        <v>39</v>
      </c>
      <c r="AP202">
        <v>39</v>
      </c>
      <c r="AQ202">
        <v>39</v>
      </c>
      <c r="AR202">
        <v>39</v>
      </c>
      <c r="AS202">
        <v>39</v>
      </c>
      <c r="AT202">
        <v>39</v>
      </c>
      <c r="AU202" s="8">
        <f t="shared" si="35"/>
        <v>39</v>
      </c>
      <c r="AV202">
        <f t="shared" si="36"/>
        <v>39</v>
      </c>
      <c r="AW202" s="8">
        <f t="shared" si="37"/>
        <v>0</v>
      </c>
      <c r="AX202" s="6">
        <f t="shared" si="38"/>
        <v>0</v>
      </c>
      <c r="AY202">
        <f t="shared" si="39"/>
        <v>39</v>
      </c>
      <c r="AZ202">
        <f t="shared" si="40"/>
        <v>39</v>
      </c>
      <c r="BA202">
        <f t="shared" si="41"/>
        <v>0</v>
      </c>
      <c r="BB202" s="7">
        <f t="shared" si="42"/>
        <v>1</v>
      </c>
      <c r="BC202" s="8">
        <f t="shared" si="43"/>
        <v>1</v>
      </c>
    </row>
    <row r="203" spans="1:55" x14ac:dyDescent="0.25">
      <c r="A203">
        <v>260</v>
      </c>
      <c r="B203">
        <v>121723</v>
      </c>
      <c r="C203">
        <v>40</v>
      </c>
      <c r="D203">
        <v>40</v>
      </c>
      <c r="E203">
        <v>40</v>
      </c>
      <c r="F203">
        <v>40</v>
      </c>
      <c r="G203">
        <v>40</v>
      </c>
      <c r="H203">
        <v>40</v>
      </c>
      <c r="I203">
        <v>40</v>
      </c>
      <c r="J203">
        <v>40</v>
      </c>
      <c r="K203">
        <v>40</v>
      </c>
      <c r="L203">
        <v>40</v>
      </c>
      <c r="M203">
        <v>40</v>
      </c>
      <c r="N203">
        <v>40</v>
      </c>
      <c r="O203">
        <v>40</v>
      </c>
      <c r="P203">
        <v>40</v>
      </c>
      <c r="Q203">
        <v>40</v>
      </c>
      <c r="R203">
        <v>40</v>
      </c>
      <c r="S203">
        <v>40</v>
      </c>
      <c r="T203">
        <v>40</v>
      </c>
      <c r="U203">
        <v>40</v>
      </c>
      <c r="V203">
        <v>40</v>
      </c>
      <c r="W203">
        <v>40</v>
      </c>
      <c r="X203">
        <v>40</v>
      </c>
      <c r="Y203">
        <v>41</v>
      </c>
      <c r="Z203">
        <v>40</v>
      </c>
      <c r="AA203">
        <v>40</v>
      </c>
      <c r="AB203">
        <v>40</v>
      </c>
      <c r="AC203">
        <v>42</v>
      </c>
      <c r="AD203">
        <v>43</v>
      </c>
      <c r="AE203">
        <v>43</v>
      </c>
      <c r="AF203">
        <v>43</v>
      </c>
      <c r="AG203">
        <v>43</v>
      </c>
      <c r="AH203">
        <v>42</v>
      </c>
      <c r="AI203">
        <v>42</v>
      </c>
      <c r="AJ203">
        <v>42</v>
      </c>
      <c r="AK203">
        <v>37</v>
      </c>
      <c r="AL203">
        <v>43</v>
      </c>
      <c r="AM203">
        <v>43</v>
      </c>
      <c r="AN203">
        <v>41</v>
      </c>
      <c r="AO203">
        <v>44</v>
      </c>
      <c r="AP203">
        <v>45</v>
      </c>
      <c r="AQ203">
        <v>44</v>
      </c>
      <c r="AR203">
        <v>44</v>
      </c>
      <c r="AS203">
        <v>44</v>
      </c>
      <c r="AT203">
        <v>44</v>
      </c>
      <c r="AU203" s="8">
        <f t="shared" si="35"/>
        <v>41.136363636363633</v>
      </c>
      <c r="AV203">
        <f t="shared" si="36"/>
        <v>40</v>
      </c>
      <c r="AW203" s="8">
        <f t="shared" si="37"/>
        <v>1.7332709914522098</v>
      </c>
      <c r="AX203" s="6">
        <f t="shared" si="38"/>
        <v>4.2134764433092393E-2</v>
      </c>
      <c r="AY203">
        <f t="shared" si="39"/>
        <v>37</v>
      </c>
      <c r="AZ203">
        <f t="shared" si="40"/>
        <v>45</v>
      </c>
      <c r="BA203">
        <f t="shared" si="41"/>
        <v>8</v>
      </c>
      <c r="BB203" s="7">
        <f t="shared" si="42"/>
        <v>1.0023262534720729</v>
      </c>
      <c r="BC203" s="8">
        <f t="shared" si="43"/>
        <v>0.51041213111684158</v>
      </c>
    </row>
    <row r="204" spans="1:55" x14ac:dyDescent="0.25">
      <c r="A204">
        <v>262</v>
      </c>
      <c r="B204">
        <v>122736</v>
      </c>
      <c r="C204">
        <v>48</v>
      </c>
      <c r="D204">
        <v>48</v>
      </c>
      <c r="E204">
        <v>48</v>
      </c>
      <c r="F204">
        <v>47</v>
      </c>
      <c r="G204">
        <v>47</v>
      </c>
      <c r="H204">
        <v>47</v>
      </c>
      <c r="I204">
        <v>47</v>
      </c>
      <c r="J204">
        <v>47</v>
      </c>
      <c r="K204">
        <v>47</v>
      </c>
      <c r="L204">
        <v>47</v>
      </c>
      <c r="M204">
        <v>47</v>
      </c>
      <c r="N204">
        <v>47</v>
      </c>
      <c r="O204">
        <v>47</v>
      </c>
      <c r="P204">
        <v>47</v>
      </c>
      <c r="Q204">
        <v>47</v>
      </c>
      <c r="R204">
        <v>47</v>
      </c>
      <c r="S204">
        <v>47</v>
      </c>
      <c r="T204">
        <v>47</v>
      </c>
      <c r="U204">
        <v>47</v>
      </c>
      <c r="V204">
        <v>47</v>
      </c>
      <c r="W204">
        <v>47</v>
      </c>
      <c r="X204">
        <v>47</v>
      </c>
      <c r="Y204">
        <v>47</v>
      </c>
      <c r="Z204">
        <v>47</v>
      </c>
      <c r="AA204">
        <v>47</v>
      </c>
      <c r="AB204">
        <v>47</v>
      </c>
      <c r="AC204">
        <v>47</v>
      </c>
      <c r="AD204">
        <v>47</v>
      </c>
      <c r="AE204">
        <v>47</v>
      </c>
      <c r="AF204">
        <v>47</v>
      </c>
      <c r="AG204">
        <v>47</v>
      </c>
      <c r="AH204">
        <v>47</v>
      </c>
      <c r="AI204">
        <v>47</v>
      </c>
      <c r="AJ204">
        <v>47</v>
      </c>
      <c r="AK204">
        <v>47</v>
      </c>
      <c r="AL204">
        <v>47</v>
      </c>
      <c r="AM204">
        <v>47</v>
      </c>
      <c r="AN204">
        <v>47</v>
      </c>
      <c r="AO204">
        <v>47</v>
      </c>
      <c r="AP204">
        <v>47</v>
      </c>
      <c r="AQ204">
        <v>47</v>
      </c>
      <c r="AR204">
        <v>47</v>
      </c>
      <c r="AS204">
        <v>47</v>
      </c>
      <c r="AT204">
        <v>47</v>
      </c>
      <c r="AU204" s="8">
        <f t="shared" si="35"/>
        <v>47.06818181818182</v>
      </c>
      <c r="AV204">
        <f t="shared" si="36"/>
        <v>47</v>
      </c>
      <c r="AW204" s="8">
        <f t="shared" si="37"/>
        <v>0.25497170592935298</v>
      </c>
      <c r="AX204" s="6">
        <f t="shared" si="38"/>
        <v>5.4170714924633174E-3</v>
      </c>
      <c r="AY204">
        <f t="shared" si="39"/>
        <v>47</v>
      </c>
      <c r="AZ204">
        <f t="shared" si="40"/>
        <v>48</v>
      </c>
      <c r="BA204">
        <f t="shared" si="41"/>
        <v>1</v>
      </c>
      <c r="BB204" s="7">
        <f t="shared" si="42"/>
        <v>0.99981752409745261</v>
      </c>
      <c r="BC204" s="8">
        <f t="shared" si="43"/>
        <v>0.19069767441860444</v>
      </c>
    </row>
    <row r="205" spans="1:55" x14ac:dyDescent="0.25">
      <c r="A205">
        <v>263</v>
      </c>
      <c r="B205">
        <v>122813</v>
      </c>
      <c r="C205">
        <v>38</v>
      </c>
      <c r="D205">
        <v>37</v>
      </c>
      <c r="E205">
        <v>39</v>
      </c>
      <c r="F205">
        <v>34</v>
      </c>
      <c r="G205">
        <v>32</v>
      </c>
      <c r="H205">
        <v>36</v>
      </c>
      <c r="I205">
        <v>36</v>
      </c>
      <c r="J205">
        <v>35</v>
      </c>
      <c r="K205">
        <v>45</v>
      </c>
      <c r="L205">
        <v>40</v>
      </c>
      <c r="M205">
        <v>36</v>
      </c>
      <c r="N205">
        <v>37</v>
      </c>
      <c r="O205">
        <v>30</v>
      </c>
      <c r="P205">
        <v>34</v>
      </c>
      <c r="Q205">
        <v>36</v>
      </c>
      <c r="R205">
        <v>37</v>
      </c>
      <c r="S205">
        <v>33</v>
      </c>
      <c r="T205">
        <v>33</v>
      </c>
      <c r="U205">
        <v>36</v>
      </c>
      <c r="V205">
        <v>28</v>
      </c>
      <c r="W205">
        <v>38</v>
      </c>
      <c r="X205">
        <v>37</v>
      </c>
      <c r="Y205">
        <v>33</v>
      </c>
      <c r="Z205">
        <v>32</v>
      </c>
      <c r="AA205">
        <v>26</v>
      </c>
      <c r="AB205">
        <v>28</v>
      </c>
      <c r="AC205">
        <v>30</v>
      </c>
      <c r="AD205">
        <v>28</v>
      </c>
      <c r="AE205">
        <v>28</v>
      </c>
      <c r="AF205">
        <v>32</v>
      </c>
      <c r="AG205">
        <v>38</v>
      </c>
      <c r="AH205">
        <v>33</v>
      </c>
      <c r="AI205">
        <v>27</v>
      </c>
      <c r="AJ205">
        <v>28</v>
      </c>
      <c r="AK205">
        <v>28</v>
      </c>
      <c r="AL205">
        <v>30</v>
      </c>
      <c r="AM205">
        <v>23</v>
      </c>
      <c r="AN205">
        <v>22</v>
      </c>
      <c r="AO205">
        <v>23</v>
      </c>
      <c r="AP205">
        <v>23</v>
      </c>
      <c r="AQ205">
        <v>23</v>
      </c>
      <c r="AR205">
        <v>21</v>
      </c>
      <c r="AS205">
        <v>22</v>
      </c>
      <c r="AT205">
        <v>21</v>
      </c>
      <c r="AU205" s="8">
        <f t="shared" si="35"/>
        <v>31.5</v>
      </c>
      <c r="AV205">
        <f t="shared" si="36"/>
        <v>32.5</v>
      </c>
      <c r="AW205" s="8">
        <f t="shared" si="37"/>
        <v>5.9357019921433789</v>
      </c>
      <c r="AX205" s="6">
        <f t="shared" si="38"/>
        <v>0.18843498387756757</v>
      </c>
      <c r="AY205">
        <f t="shared" si="39"/>
        <v>21</v>
      </c>
      <c r="AZ205">
        <f t="shared" si="40"/>
        <v>45</v>
      </c>
      <c r="BA205">
        <f t="shared" si="41"/>
        <v>24</v>
      </c>
      <c r="BB205" s="7">
        <f t="shared" si="42"/>
        <v>0.98749383510906807</v>
      </c>
      <c r="BC205" s="8">
        <f t="shared" si="43"/>
        <v>0.6694765874021954</v>
      </c>
    </row>
    <row r="206" spans="1:55" x14ac:dyDescent="0.25">
      <c r="A206">
        <v>264</v>
      </c>
      <c r="B206">
        <v>123309</v>
      </c>
      <c r="C206">
        <v>126</v>
      </c>
      <c r="D206">
        <v>129</v>
      </c>
      <c r="E206">
        <v>128</v>
      </c>
      <c r="F206">
        <v>129</v>
      </c>
      <c r="G206">
        <v>127</v>
      </c>
      <c r="H206">
        <v>131</v>
      </c>
      <c r="I206">
        <v>127</v>
      </c>
      <c r="J206">
        <v>123</v>
      </c>
      <c r="K206">
        <v>129</v>
      </c>
      <c r="L206">
        <v>126</v>
      </c>
      <c r="M206">
        <v>129</v>
      </c>
      <c r="N206">
        <v>126</v>
      </c>
      <c r="O206">
        <v>128</v>
      </c>
      <c r="P206">
        <v>123</v>
      </c>
      <c r="Q206">
        <v>124</v>
      </c>
      <c r="R206">
        <v>125</v>
      </c>
      <c r="S206">
        <v>163</v>
      </c>
      <c r="T206">
        <v>158</v>
      </c>
      <c r="U206">
        <v>158</v>
      </c>
      <c r="V206">
        <v>214</v>
      </c>
      <c r="W206">
        <v>196</v>
      </c>
      <c r="X206">
        <v>194</v>
      </c>
      <c r="Y206">
        <v>193</v>
      </c>
      <c r="Z206">
        <v>201</v>
      </c>
      <c r="AA206">
        <v>192</v>
      </c>
      <c r="AB206">
        <v>217</v>
      </c>
      <c r="AC206">
        <v>219</v>
      </c>
      <c r="AD206">
        <v>225</v>
      </c>
      <c r="AE206">
        <v>224</v>
      </c>
      <c r="AF206">
        <v>218</v>
      </c>
      <c r="AG206">
        <v>219</v>
      </c>
      <c r="AH206">
        <v>222</v>
      </c>
      <c r="AI206">
        <v>220</v>
      </c>
      <c r="AJ206">
        <v>225</v>
      </c>
      <c r="AK206">
        <v>219</v>
      </c>
      <c r="AL206">
        <v>219</v>
      </c>
      <c r="AM206">
        <v>221</v>
      </c>
      <c r="AN206">
        <v>221</v>
      </c>
      <c r="AO206">
        <v>222</v>
      </c>
      <c r="AP206">
        <v>218</v>
      </c>
      <c r="AQ206">
        <v>218</v>
      </c>
      <c r="AR206">
        <v>220</v>
      </c>
      <c r="AS206">
        <v>219</v>
      </c>
      <c r="AT206">
        <v>218</v>
      </c>
      <c r="AU206" s="8">
        <f t="shared" si="35"/>
        <v>179.15909090909091</v>
      </c>
      <c r="AV206">
        <f t="shared" si="36"/>
        <v>195</v>
      </c>
      <c r="AW206" s="8">
        <f t="shared" si="37"/>
        <v>43.039161821730765</v>
      </c>
      <c r="AX206" s="6">
        <f t="shared" si="38"/>
        <v>0.24022873527288516</v>
      </c>
      <c r="AY206">
        <f t="shared" si="39"/>
        <v>123</v>
      </c>
      <c r="AZ206">
        <f t="shared" si="40"/>
        <v>225</v>
      </c>
      <c r="BA206">
        <f t="shared" si="41"/>
        <v>102</v>
      </c>
      <c r="BB206" s="7">
        <f t="shared" si="42"/>
        <v>1.0180216616473179</v>
      </c>
      <c r="BC206" s="8">
        <f t="shared" si="43"/>
        <v>0.81086341178811117</v>
      </c>
    </row>
    <row r="207" spans="1:55" x14ac:dyDescent="0.25">
      <c r="A207">
        <v>265</v>
      </c>
      <c r="B207">
        <v>123498</v>
      </c>
      <c r="C207">
        <v>12</v>
      </c>
      <c r="D207">
        <v>12</v>
      </c>
      <c r="E207">
        <v>12</v>
      </c>
      <c r="F207">
        <v>12</v>
      </c>
      <c r="G207">
        <v>13</v>
      </c>
      <c r="H207">
        <v>13</v>
      </c>
      <c r="I207">
        <v>13</v>
      </c>
      <c r="J207">
        <v>13</v>
      </c>
      <c r="K207">
        <v>13</v>
      </c>
      <c r="L207">
        <v>13</v>
      </c>
      <c r="M207">
        <v>13</v>
      </c>
      <c r="N207">
        <v>13</v>
      </c>
      <c r="O207">
        <v>13</v>
      </c>
      <c r="P207">
        <v>13</v>
      </c>
      <c r="Q207">
        <v>13</v>
      </c>
      <c r="R207">
        <v>13</v>
      </c>
      <c r="S207">
        <v>13</v>
      </c>
      <c r="T207">
        <v>13</v>
      </c>
      <c r="U207">
        <v>13</v>
      </c>
      <c r="V207">
        <v>13</v>
      </c>
      <c r="W207">
        <v>13</v>
      </c>
      <c r="X207">
        <v>13</v>
      </c>
      <c r="Y207">
        <v>13</v>
      </c>
      <c r="Z207">
        <v>13</v>
      </c>
      <c r="AA207">
        <v>13</v>
      </c>
      <c r="AB207">
        <v>13</v>
      </c>
      <c r="AC207">
        <v>13</v>
      </c>
      <c r="AD207">
        <v>13</v>
      </c>
      <c r="AE207">
        <v>13</v>
      </c>
      <c r="AF207">
        <v>13</v>
      </c>
      <c r="AG207">
        <v>13</v>
      </c>
      <c r="AH207">
        <v>13</v>
      </c>
      <c r="AI207">
        <v>13</v>
      </c>
      <c r="AJ207">
        <v>13</v>
      </c>
      <c r="AK207">
        <v>13</v>
      </c>
      <c r="AL207">
        <v>13</v>
      </c>
      <c r="AM207">
        <v>13</v>
      </c>
      <c r="AN207">
        <v>13</v>
      </c>
      <c r="AO207">
        <v>13</v>
      </c>
      <c r="AP207">
        <v>13</v>
      </c>
      <c r="AQ207">
        <v>13</v>
      </c>
      <c r="AR207">
        <v>13</v>
      </c>
      <c r="AS207">
        <v>13</v>
      </c>
      <c r="AT207">
        <v>13</v>
      </c>
      <c r="AU207" s="8">
        <f t="shared" si="35"/>
        <v>12.909090909090908</v>
      </c>
      <c r="AV207">
        <f t="shared" si="36"/>
        <v>13</v>
      </c>
      <c r="AW207" s="8">
        <f t="shared" si="37"/>
        <v>0.29080336345115271</v>
      </c>
      <c r="AX207" s="6">
        <f t="shared" si="38"/>
        <v>2.252702111241324E-2</v>
      </c>
      <c r="AY207">
        <f t="shared" si="39"/>
        <v>12</v>
      </c>
      <c r="AZ207">
        <f t="shared" si="40"/>
        <v>13</v>
      </c>
      <c r="BA207">
        <f t="shared" si="41"/>
        <v>1</v>
      </c>
      <c r="BB207" s="7">
        <f t="shared" si="42"/>
        <v>1.0009029326435479</v>
      </c>
      <c r="BC207" s="8">
        <f t="shared" si="43"/>
        <v>0.24806201550387655</v>
      </c>
    </row>
    <row r="208" spans="1:55" x14ac:dyDescent="0.25">
      <c r="A208">
        <v>266</v>
      </c>
      <c r="B208">
        <v>123787</v>
      </c>
      <c r="C208">
        <v>54</v>
      </c>
      <c r="D208">
        <v>54</v>
      </c>
      <c r="E208">
        <v>54</v>
      </c>
      <c r="F208">
        <v>54</v>
      </c>
      <c r="G208">
        <v>54</v>
      </c>
      <c r="H208">
        <v>54</v>
      </c>
      <c r="I208">
        <v>54</v>
      </c>
      <c r="J208">
        <v>54</v>
      </c>
      <c r="K208">
        <v>53</v>
      </c>
      <c r="L208">
        <v>53</v>
      </c>
      <c r="M208">
        <v>53</v>
      </c>
      <c r="N208">
        <v>53</v>
      </c>
      <c r="O208">
        <v>53</v>
      </c>
      <c r="P208">
        <v>53</v>
      </c>
      <c r="Q208">
        <v>53</v>
      </c>
      <c r="R208">
        <v>53</v>
      </c>
      <c r="S208">
        <v>53</v>
      </c>
      <c r="T208">
        <v>53</v>
      </c>
      <c r="U208">
        <v>53</v>
      </c>
      <c r="V208">
        <v>53</v>
      </c>
      <c r="W208">
        <v>53</v>
      </c>
      <c r="X208">
        <v>53</v>
      </c>
      <c r="Y208">
        <v>53</v>
      </c>
      <c r="Z208">
        <v>53</v>
      </c>
      <c r="AA208">
        <v>53</v>
      </c>
      <c r="AB208">
        <v>53</v>
      </c>
      <c r="AC208">
        <v>53</v>
      </c>
      <c r="AD208">
        <v>53</v>
      </c>
      <c r="AE208">
        <v>53</v>
      </c>
      <c r="AF208">
        <v>53</v>
      </c>
      <c r="AG208">
        <v>53</v>
      </c>
      <c r="AH208">
        <v>53</v>
      </c>
      <c r="AI208">
        <v>53</v>
      </c>
      <c r="AJ208">
        <v>53</v>
      </c>
      <c r="AK208">
        <v>53</v>
      </c>
      <c r="AL208">
        <v>53</v>
      </c>
      <c r="AM208">
        <v>53</v>
      </c>
      <c r="AN208">
        <v>53</v>
      </c>
      <c r="AO208">
        <v>53</v>
      </c>
      <c r="AP208">
        <v>53</v>
      </c>
      <c r="AQ208">
        <v>53</v>
      </c>
      <c r="AR208">
        <v>53</v>
      </c>
      <c r="AS208">
        <v>53</v>
      </c>
      <c r="AT208">
        <v>53</v>
      </c>
      <c r="AU208" s="8">
        <f t="shared" si="35"/>
        <v>53.18181818181818</v>
      </c>
      <c r="AV208">
        <f t="shared" si="36"/>
        <v>53</v>
      </c>
      <c r="AW208" s="8">
        <f t="shared" si="37"/>
        <v>0.39015365325741275</v>
      </c>
      <c r="AX208" s="6">
        <f t="shared" si="38"/>
        <v>7.336222539882975E-3</v>
      </c>
      <c r="AY208">
        <f t="shared" si="39"/>
        <v>53</v>
      </c>
      <c r="AZ208">
        <f t="shared" si="40"/>
        <v>54</v>
      </c>
      <c r="BA208">
        <f t="shared" si="41"/>
        <v>1</v>
      </c>
      <c r="BB208" s="7">
        <f t="shared" si="42"/>
        <v>0.99962069673820897</v>
      </c>
      <c r="BC208" s="8">
        <f t="shared" si="43"/>
        <v>0.44651162790697735</v>
      </c>
    </row>
    <row r="209" spans="1:55" x14ac:dyDescent="0.25">
      <c r="A209">
        <v>269</v>
      </c>
      <c r="B209">
        <v>124650</v>
      </c>
      <c r="C209">
        <v>15</v>
      </c>
      <c r="D209">
        <v>15</v>
      </c>
      <c r="E209">
        <v>15</v>
      </c>
      <c r="F209">
        <v>15</v>
      </c>
      <c r="G209">
        <v>15</v>
      </c>
      <c r="H209">
        <v>15</v>
      </c>
      <c r="I209">
        <v>15</v>
      </c>
      <c r="J209">
        <v>15</v>
      </c>
      <c r="K209">
        <v>15</v>
      </c>
      <c r="L209">
        <v>15</v>
      </c>
      <c r="M209">
        <v>16</v>
      </c>
      <c r="N209">
        <v>16</v>
      </c>
      <c r="O209">
        <v>16</v>
      </c>
      <c r="P209">
        <v>15</v>
      </c>
      <c r="Q209">
        <v>15</v>
      </c>
      <c r="R209">
        <v>16</v>
      </c>
      <c r="S209">
        <v>16</v>
      </c>
      <c r="T209">
        <v>15</v>
      </c>
      <c r="U209">
        <v>15</v>
      </c>
      <c r="V209">
        <v>15</v>
      </c>
      <c r="W209">
        <v>15</v>
      </c>
      <c r="X209">
        <v>15</v>
      </c>
      <c r="Y209">
        <v>15</v>
      </c>
      <c r="Z209">
        <v>15</v>
      </c>
      <c r="AA209">
        <v>15</v>
      </c>
      <c r="AB209">
        <v>15</v>
      </c>
      <c r="AC209">
        <v>15</v>
      </c>
      <c r="AD209">
        <v>15</v>
      </c>
      <c r="AE209">
        <v>15</v>
      </c>
      <c r="AF209">
        <v>15</v>
      </c>
      <c r="AG209">
        <v>15</v>
      </c>
      <c r="AH209">
        <v>15</v>
      </c>
      <c r="AI209">
        <v>15</v>
      </c>
      <c r="AJ209">
        <v>15</v>
      </c>
      <c r="AK209">
        <v>16</v>
      </c>
      <c r="AL209">
        <v>15</v>
      </c>
      <c r="AM209">
        <v>15</v>
      </c>
      <c r="AN209">
        <v>15</v>
      </c>
      <c r="AO209">
        <v>15</v>
      </c>
      <c r="AP209">
        <v>16</v>
      </c>
      <c r="AQ209">
        <v>16</v>
      </c>
      <c r="AR209">
        <v>16</v>
      </c>
      <c r="AS209">
        <v>17</v>
      </c>
      <c r="AT209">
        <v>18</v>
      </c>
      <c r="AU209" s="8">
        <f t="shared" si="35"/>
        <v>15.318181818181818</v>
      </c>
      <c r="AV209">
        <f t="shared" si="36"/>
        <v>15</v>
      </c>
      <c r="AW209" s="8">
        <f t="shared" si="37"/>
        <v>0.63877525518642142</v>
      </c>
      <c r="AX209" s="6">
        <f t="shared" si="38"/>
        <v>4.1700461762911784E-2</v>
      </c>
      <c r="AY209">
        <f t="shared" si="39"/>
        <v>15</v>
      </c>
      <c r="AZ209">
        <f t="shared" si="40"/>
        <v>18</v>
      </c>
      <c r="BA209">
        <f t="shared" si="41"/>
        <v>3</v>
      </c>
      <c r="BB209" s="7">
        <f t="shared" si="42"/>
        <v>1.0011376376933196</v>
      </c>
      <c r="BC209" s="8">
        <f t="shared" si="43"/>
        <v>0.13397853524005285</v>
      </c>
    </row>
    <row r="210" spans="1:55" x14ac:dyDescent="0.25">
      <c r="A210">
        <v>270</v>
      </c>
      <c r="B210">
        <v>124904</v>
      </c>
      <c r="C210">
        <v>18</v>
      </c>
      <c r="D210">
        <v>18</v>
      </c>
      <c r="E210">
        <v>18</v>
      </c>
      <c r="F210">
        <v>18</v>
      </c>
      <c r="G210">
        <v>18</v>
      </c>
      <c r="H210">
        <v>18</v>
      </c>
      <c r="I210">
        <v>18</v>
      </c>
      <c r="J210">
        <v>18</v>
      </c>
      <c r="K210">
        <v>18</v>
      </c>
      <c r="L210">
        <v>18</v>
      </c>
      <c r="M210">
        <v>18</v>
      </c>
      <c r="N210">
        <v>18</v>
      </c>
      <c r="O210">
        <v>18</v>
      </c>
      <c r="P210">
        <v>18</v>
      </c>
      <c r="Q210">
        <v>18</v>
      </c>
      <c r="R210">
        <v>18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 s="8">
        <f t="shared" si="35"/>
        <v>7.1818181818181817</v>
      </c>
      <c r="AV210">
        <f t="shared" si="36"/>
        <v>1</v>
      </c>
      <c r="AW210" s="8">
        <f t="shared" si="37"/>
        <v>8.2723206925621522</v>
      </c>
      <c r="AX210" s="6">
        <f t="shared" si="38"/>
        <v>1.1518421217491606</v>
      </c>
      <c r="AY210">
        <f t="shared" si="39"/>
        <v>1</v>
      </c>
      <c r="AZ210">
        <f t="shared" si="40"/>
        <v>18</v>
      </c>
      <c r="BA210">
        <f t="shared" si="41"/>
        <v>17</v>
      </c>
      <c r="BB210" s="7">
        <f t="shared" si="42"/>
        <v>0.91278632996227027</v>
      </c>
      <c r="BC210" s="8">
        <f t="shared" si="43"/>
        <v>0.69457364341085304</v>
      </c>
    </row>
    <row r="211" spans="1:55" x14ac:dyDescent="0.25">
      <c r="A211">
        <v>271</v>
      </c>
      <c r="B211">
        <v>125084</v>
      </c>
      <c r="C211">
        <v>79</v>
      </c>
      <c r="D211">
        <v>71</v>
      </c>
      <c r="E211">
        <v>77</v>
      </c>
      <c r="F211">
        <v>73</v>
      </c>
      <c r="G211">
        <v>73</v>
      </c>
      <c r="H211">
        <v>72</v>
      </c>
      <c r="I211">
        <v>79</v>
      </c>
      <c r="J211">
        <v>87</v>
      </c>
      <c r="K211">
        <v>73</v>
      </c>
      <c r="L211">
        <v>73</v>
      </c>
      <c r="M211">
        <v>79</v>
      </c>
      <c r="N211">
        <v>79</v>
      </c>
      <c r="O211">
        <v>84</v>
      </c>
      <c r="P211">
        <v>90</v>
      </c>
      <c r="Q211">
        <v>95</v>
      </c>
      <c r="R211">
        <v>83</v>
      </c>
      <c r="S211">
        <v>75</v>
      </c>
      <c r="T211">
        <v>80</v>
      </c>
      <c r="U211">
        <v>76</v>
      </c>
      <c r="V211">
        <v>78</v>
      </c>
      <c r="W211">
        <v>80</v>
      </c>
      <c r="X211">
        <v>77</v>
      </c>
      <c r="Y211">
        <v>82</v>
      </c>
      <c r="Z211">
        <v>81</v>
      </c>
      <c r="AA211">
        <v>72</v>
      </c>
      <c r="AB211">
        <v>79</v>
      </c>
      <c r="AC211">
        <v>88</v>
      </c>
      <c r="AD211">
        <v>71</v>
      </c>
      <c r="AE211">
        <v>71</v>
      </c>
      <c r="AF211">
        <v>78</v>
      </c>
      <c r="AG211">
        <v>73</v>
      </c>
      <c r="AH211">
        <v>77</v>
      </c>
      <c r="AI211">
        <v>60</v>
      </c>
      <c r="AJ211">
        <v>65</v>
      </c>
      <c r="AK211">
        <v>68</v>
      </c>
      <c r="AL211">
        <v>72</v>
      </c>
      <c r="AM211">
        <v>74</v>
      </c>
      <c r="AN211">
        <v>74</v>
      </c>
      <c r="AO211">
        <v>67</v>
      </c>
      <c r="AP211">
        <v>70</v>
      </c>
      <c r="AQ211">
        <v>65</v>
      </c>
      <c r="AR211">
        <v>69</v>
      </c>
      <c r="AS211">
        <v>72</v>
      </c>
      <c r="AT211">
        <v>79</v>
      </c>
      <c r="AU211" s="8">
        <f t="shared" si="35"/>
        <v>75.909090909090907</v>
      </c>
      <c r="AV211">
        <f t="shared" si="36"/>
        <v>75.5</v>
      </c>
      <c r="AW211" s="8">
        <f t="shared" si="37"/>
        <v>6.8431537059097352</v>
      </c>
      <c r="AX211" s="6">
        <f t="shared" si="38"/>
        <v>9.0149330257493526E-2</v>
      </c>
      <c r="AY211">
        <f t="shared" si="39"/>
        <v>60</v>
      </c>
      <c r="AZ211">
        <f t="shared" si="40"/>
        <v>95</v>
      </c>
      <c r="BA211">
        <f t="shared" si="41"/>
        <v>35</v>
      </c>
      <c r="BB211" s="7">
        <f t="shared" si="42"/>
        <v>0.99711851018213493</v>
      </c>
      <c r="BC211" s="8">
        <f t="shared" si="43"/>
        <v>0.17117792616277991</v>
      </c>
    </row>
    <row r="212" spans="1:55" x14ac:dyDescent="0.25">
      <c r="A212">
        <v>272</v>
      </c>
      <c r="B212">
        <v>125173</v>
      </c>
      <c r="C212">
        <v>100</v>
      </c>
      <c r="D212">
        <v>100</v>
      </c>
      <c r="E212">
        <v>100</v>
      </c>
      <c r="F212">
        <v>100</v>
      </c>
      <c r="G212">
        <v>100</v>
      </c>
      <c r="H212">
        <v>101</v>
      </c>
      <c r="I212">
        <v>101</v>
      </c>
      <c r="J212">
        <v>101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87</v>
      </c>
      <c r="T212">
        <v>87</v>
      </c>
      <c r="U212">
        <v>88</v>
      </c>
      <c r="V212">
        <v>87</v>
      </c>
      <c r="W212">
        <v>87</v>
      </c>
      <c r="X212">
        <v>87</v>
      </c>
      <c r="Y212">
        <v>87</v>
      </c>
      <c r="Z212">
        <v>87</v>
      </c>
      <c r="AA212">
        <v>87</v>
      </c>
      <c r="AB212">
        <v>87</v>
      </c>
      <c r="AC212">
        <v>87</v>
      </c>
      <c r="AD212">
        <v>98</v>
      </c>
      <c r="AE212">
        <v>98</v>
      </c>
      <c r="AF212">
        <v>98</v>
      </c>
      <c r="AG212">
        <v>98</v>
      </c>
      <c r="AH212">
        <v>98</v>
      </c>
      <c r="AI212">
        <v>98</v>
      </c>
      <c r="AJ212">
        <v>96</v>
      </c>
      <c r="AK212">
        <v>96</v>
      </c>
      <c r="AL212">
        <v>97</v>
      </c>
      <c r="AM212">
        <v>97</v>
      </c>
      <c r="AN212">
        <v>91</v>
      </c>
      <c r="AO212">
        <v>91</v>
      </c>
      <c r="AP212">
        <v>91</v>
      </c>
      <c r="AQ212">
        <v>90</v>
      </c>
      <c r="AR212">
        <v>90</v>
      </c>
      <c r="AS212">
        <v>90</v>
      </c>
      <c r="AT212">
        <v>92</v>
      </c>
      <c r="AU212" s="8">
        <f t="shared" si="35"/>
        <v>94.772727272727266</v>
      </c>
      <c r="AV212">
        <f t="shared" si="36"/>
        <v>97.5</v>
      </c>
      <c r="AW212" s="8">
        <f t="shared" si="37"/>
        <v>5.5315737966763212</v>
      </c>
      <c r="AX212" s="6">
        <f t="shared" si="38"/>
        <v>5.8366725912172221E-2</v>
      </c>
      <c r="AY212">
        <f t="shared" si="39"/>
        <v>87</v>
      </c>
      <c r="AZ212">
        <f t="shared" si="40"/>
        <v>101</v>
      </c>
      <c r="BA212">
        <f t="shared" si="41"/>
        <v>14</v>
      </c>
      <c r="BB212" s="7">
        <f t="shared" si="42"/>
        <v>0.9978650393639561</v>
      </c>
      <c r="BC212" s="8">
        <f t="shared" si="43"/>
        <v>0.21576730635956903</v>
      </c>
    </row>
    <row r="213" spans="1:55" x14ac:dyDescent="0.25">
      <c r="A213">
        <v>273</v>
      </c>
      <c r="B213">
        <v>125185</v>
      </c>
      <c r="C213">
        <v>50</v>
      </c>
      <c r="D213">
        <v>50</v>
      </c>
      <c r="E213">
        <v>49</v>
      </c>
      <c r="F213">
        <v>50</v>
      </c>
      <c r="G213">
        <v>50</v>
      </c>
      <c r="H213">
        <v>49</v>
      </c>
      <c r="I213">
        <v>50</v>
      </c>
      <c r="J213">
        <v>50</v>
      </c>
      <c r="K213">
        <v>50</v>
      </c>
      <c r="L213">
        <v>50</v>
      </c>
      <c r="M213">
        <v>50</v>
      </c>
      <c r="N213">
        <v>37</v>
      </c>
      <c r="O213">
        <v>37</v>
      </c>
      <c r="P213">
        <v>36</v>
      </c>
      <c r="Q213">
        <v>37</v>
      </c>
      <c r="R213">
        <v>37</v>
      </c>
      <c r="S213">
        <v>35</v>
      </c>
      <c r="T213">
        <v>37</v>
      </c>
      <c r="U213">
        <v>37</v>
      </c>
      <c r="V213">
        <v>36</v>
      </c>
      <c r="W213">
        <v>37</v>
      </c>
      <c r="X213">
        <v>35</v>
      </c>
      <c r="Y213">
        <v>37</v>
      </c>
      <c r="Z213">
        <v>37</v>
      </c>
      <c r="AA213">
        <v>37</v>
      </c>
      <c r="AB213">
        <v>37</v>
      </c>
      <c r="AC213">
        <v>37</v>
      </c>
      <c r="AD213">
        <v>37</v>
      </c>
      <c r="AE213">
        <v>35</v>
      </c>
      <c r="AF213">
        <v>25</v>
      </c>
      <c r="AG213">
        <v>25</v>
      </c>
      <c r="AH213">
        <v>37</v>
      </c>
      <c r="AI213">
        <v>25</v>
      </c>
      <c r="AJ213">
        <v>25</v>
      </c>
      <c r="AK213">
        <v>23</v>
      </c>
      <c r="AL213">
        <v>23</v>
      </c>
      <c r="AM213">
        <v>23</v>
      </c>
      <c r="AN213">
        <v>23</v>
      </c>
      <c r="AO213">
        <v>35</v>
      </c>
      <c r="AP213">
        <v>35</v>
      </c>
      <c r="AQ213">
        <v>35</v>
      </c>
      <c r="AR213">
        <v>35</v>
      </c>
      <c r="AS213">
        <v>35</v>
      </c>
      <c r="AT213">
        <v>35</v>
      </c>
      <c r="AU213" s="8">
        <f t="shared" si="35"/>
        <v>37.386363636363633</v>
      </c>
      <c r="AV213">
        <f t="shared" si="36"/>
        <v>37</v>
      </c>
      <c r="AW213" s="8">
        <f t="shared" si="37"/>
        <v>8.6272038885412261</v>
      </c>
      <c r="AX213" s="6">
        <f t="shared" si="38"/>
        <v>0.23075803714031246</v>
      </c>
      <c r="AY213">
        <f t="shared" si="39"/>
        <v>23</v>
      </c>
      <c r="AZ213">
        <f t="shared" si="40"/>
        <v>50</v>
      </c>
      <c r="BA213">
        <f t="shared" si="41"/>
        <v>27</v>
      </c>
      <c r="BB213" s="7">
        <f t="shared" si="42"/>
        <v>0.9857951648058314</v>
      </c>
      <c r="BC213" s="8">
        <f t="shared" si="43"/>
        <v>0.57878008623668631</v>
      </c>
    </row>
    <row r="214" spans="1:55" x14ac:dyDescent="0.25">
      <c r="A214">
        <v>274</v>
      </c>
      <c r="B214">
        <v>126847</v>
      </c>
      <c r="C214">
        <v>95</v>
      </c>
      <c r="D214">
        <v>95</v>
      </c>
      <c r="E214">
        <v>96</v>
      </c>
      <c r="F214">
        <v>95</v>
      </c>
      <c r="G214">
        <v>95</v>
      </c>
      <c r="H214">
        <v>95</v>
      </c>
      <c r="I214">
        <v>95</v>
      </c>
      <c r="J214">
        <v>95</v>
      </c>
      <c r="K214">
        <v>95</v>
      </c>
      <c r="L214">
        <v>95</v>
      </c>
      <c r="M214">
        <v>95</v>
      </c>
      <c r="N214">
        <v>95</v>
      </c>
      <c r="O214">
        <v>95</v>
      </c>
      <c r="P214">
        <v>95</v>
      </c>
      <c r="Q214">
        <v>95</v>
      </c>
      <c r="R214">
        <v>95</v>
      </c>
      <c r="S214">
        <v>95</v>
      </c>
      <c r="T214">
        <v>95</v>
      </c>
      <c r="U214">
        <v>95</v>
      </c>
      <c r="V214">
        <v>95</v>
      </c>
      <c r="W214">
        <v>95</v>
      </c>
      <c r="X214">
        <v>95</v>
      </c>
      <c r="Y214">
        <v>95</v>
      </c>
      <c r="Z214">
        <v>95</v>
      </c>
      <c r="AA214">
        <v>95</v>
      </c>
      <c r="AB214">
        <v>95</v>
      </c>
      <c r="AC214">
        <v>95</v>
      </c>
      <c r="AD214">
        <v>95</v>
      </c>
      <c r="AE214">
        <v>95</v>
      </c>
      <c r="AF214">
        <v>95</v>
      </c>
      <c r="AG214">
        <v>95</v>
      </c>
      <c r="AH214">
        <v>95</v>
      </c>
      <c r="AI214">
        <v>95</v>
      </c>
      <c r="AJ214">
        <v>95</v>
      </c>
      <c r="AK214">
        <v>95</v>
      </c>
      <c r="AL214">
        <v>95</v>
      </c>
      <c r="AM214">
        <v>95</v>
      </c>
      <c r="AN214">
        <v>95</v>
      </c>
      <c r="AO214">
        <v>95</v>
      </c>
      <c r="AP214">
        <v>95</v>
      </c>
      <c r="AQ214">
        <v>95</v>
      </c>
      <c r="AR214">
        <v>95</v>
      </c>
      <c r="AS214">
        <v>108</v>
      </c>
      <c r="AT214">
        <v>108</v>
      </c>
      <c r="AU214" s="8">
        <f t="shared" si="35"/>
        <v>95.61363636363636</v>
      </c>
      <c r="AV214">
        <f t="shared" si="36"/>
        <v>95</v>
      </c>
      <c r="AW214" s="8">
        <f t="shared" si="37"/>
        <v>2.7383232782710945</v>
      </c>
      <c r="AX214" s="6">
        <f t="shared" si="38"/>
        <v>2.8639463808872868E-2</v>
      </c>
      <c r="AY214">
        <f t="shared" si="39"/>
        <v>95</v>
      </c>
      <c r="AZ214">
        <f t="shared" si="40"/>
        <v>108</v>
      </c>
      <c r="BA214">
        <f t="shared" si="41"/>
        <v>13</v>
      </c>
      <c r="BB214" s="7">
        <f t="shared" si="42"/>
        <v>1.000730709649392</v>
      </c>
      <c r="BC214" s="8">
        <f t="shared" si="43"/>
        <v>0.12060371860999097</v>
      </c>
    </row>
    <row r="215" spans="1:55" x14ac:dyDescent="0.25">
      <c r="A215">
        <v>276</v>
      </c>
      <c r="B215">
        <v>128445</v>
      </c>
      <c r="C215">
        <v>24</v>
      </c>
      <c r="D215">
        <v>27</v>
      </c>
      <c r="E215">
        <v>27</v>
      </c>
      <c r="F215">
        <v>27</v>
      </c>
      <c r="G215">
        <v>27</v>
      </c>
      <c r="H215">
        <v>27</v>
      </c>
      <c r="I215">
        <v>27</v>
      </c>
      <c r="J215">
        <v>27</v>
      </c>
      <c r="K215">
        <v>27</v>
      </c>
      <c r="L215">
        <v>27</v>
      </c>
      <c r="M215">
        <v>27</v>
      </c>
      <c r="N215">
        <v>27</v>
      </c>
      <c r="O215">
        <v>27</v>
      </c>
      <c r="P215">
        <v>27</v>
      </c>
      <c r="Q215">
        <v>26</v>
      </c>
      <c r="R215">
        <v>26</v>
      </c>
      <c r="S215">
        <v>26</v>
      </c>
      <c r="T215">
        <v>26</v>
      </c>
      <c r="U215">
        <v>26</v>
      </c>
      <c r="V215">
        <v>26</v>
      </c>
      <c r="W215">
        <v>26</v>
      </c>
      <c r="X215">
        <v>26</v>
      </c>
      <c r="Y215">
        <v>26</v>
      </c>
      <c r="Z215">
        <v>26</v>
      </c>
      <c r="AA215">
        <v>26</v>
      </c>
      <c r="AB215">
        <v>26</v>
      </c>
      <c r="AC215">
        <v>26</v>
      </c>
      <c r="AD215">
        <v>26</v>
      </c>
      <c r="AE215">
        <v>26</v>
      </c>
      <c r="AF215">
        <v>26</v>
      </c>
      <c r="AG215">
        <v>26</v>
      </c>
      <c r="AH215">
        <v>26</v>
      </c>
      <c r="AI215">
        <v>26</v>
      </c>
      <c r="AJ215">
        <v>26</v>
      </c>
      <c r="AK215">
        <v>24</v>
      </c>
      <c r="AL215">
        <v>26</v>
      </c>
      <c r="AM215">
        <v>26</v>
      </c>
      <c r="AN215">
        <v>26</v>
      </c>
      <c r="AO215">
        <v>26</v>
      </c>
      <c r="AP215">
        <v>26</v>
      </c>
      <c r="AQ215">
        <v>26</v>
      </c>
      <c r="AR215">
        <v>26</v>
      </c>
      <c r="AS215">
        <v>26</v>
      </c>
      <c r="AT215">
        <v>26</v>
      </c>
      <c r="AU215" s="8">
        <f t="shared" si="35"/>
        <v>26.204545454545453</v>
      </c>
      <c r="AV215">
        <f t="shared" si="36"/>
        <v>26</v>
      </c>
      <c r="AW215" s="8">
        <f t="shared" si="37"/>
        <v>0.66750299901932186</v>
      </c>
      <c r="AX215" s="6">
        <f t="shared" si="38"/>
        <v>2.5472794411838823E-2</v>
      </c>
      <c r="AY215">
        <f t="shared" si="39"/>
        <v>24</v>
      </c>
      <c r="AZ215">
        <f t="shared" si="40"/>
        <v>27</v>
      </c>
      <c r="BA215">
        <f t="shared" si="41"/>
        <v>3</v>
      </c>
      <c r="BB215" s="7">
        <f t="shared" si="42"/>
        <v>0.99909925475821659</v>
      </c>
      <c r="BC215" s="8">
        <f t="shared" si="43"/>
        <v>0.19973239900374773</v>
      </c>
    </row>
    <row r="216" spans="1:55" x14ac:dyDescent="0.25">
      <c r="A216">
        <v>278</v>
      </c>
      <c r="B216">
        <v>128572</v>
      </c>
      <c r="C216">
        <v>56</v>
      </c>
      <c r="D216">
        <v>56</v>
      </c>
      <c r="E216">
        <v>56</v>
      </c>
      <c r="F216">
        <v>54</v>
      </c>
      <c r="G216">
        <v>56</v>
      </c>
      <c r="H216">
        <v>54</v>
      </c>
      <c r="I216">
        <v>54</v>
      </c>
      <c r="J216">
        <v>55</v>
      </c>
      <c r="K216">
        <v>56</v>
      </c>
      <c r="L216">
        <v>56</v>
      </c>
      <c r="M216">
        <v>57</v>
      </c>
      <c r="N216">
        <v>58</v>
      </c>
      <c r="O216">
        <v>56</v>
      </c>
      <c r="P216">
        <v>56</v>
      </c>
      <c r="Q216">
        <v>56</v>
      </c>
      <c r="R216">
        <v>56</v>
      </c>
      <c r="S216">
        <v>56</v>
      </c>
      <c r="T216">
        <v>56</v>
      </c>
      <c r="U216">
        <v>56</v>
      </c>
      <c r="V216">
        <v>56</v>
      </c>
      <c r="W216">
        <v>57</v>
      </c>
      <c r="X216">
        <v>56</v>
      </c>
      <c r="Y216">
        <v>57</v>
      </c>
      <c r="Z216">
        <v>57</v>
      </c>
      <c r="AA216">
        <v>56</v>
      </c>
      <c r="AB216">
        <v>55</v>
      </c>
      <c r="AC216">
        <v>55</v>
      </c>
      <c r="AD216">
        <v>55</v>
      </c>
      <c r="AE216">
        <v>56</v>
      </c>
      <c r="AF216">
        <v>56</v>
      </c>
      <c r="AG216">
        <v>55</v>
      </c>
      <c r="AH216">
        <v>55</v>
      </c>
      <c r="AI216">
        <v>54</v>
      </c>
      <c r="AJ216">
        <v>50</v>
      </c>
      <c r="AK216">
        <v>48</v>
      </c>
      <c r="AL216">
        <v>47</v>
      </c>
      <c r="AM216">
        <v>47</v>
      </c>
      <c r="AN216">
        <v>43</v>
      </c>
      <c r="AO216">
        <v>43</v>
      </c>
      <c r="AP216">
        <v>41</v>
      </c>
      <c r="AQ216">
        <v>37</v>
      </c>
      <c r="AR216">
        <v>41</v>
      </c>
      <c r="AS216">
        <v>39</v>
      </c>
      <c r="AT216">
        <v>41</v>
      </c>
      <c r="AU216" s="8">
        <f t="shared" si="35"/>
        <v>52.659090909090907</v>
      </c>
      <c r="AV216">
        <f t="shared" si="36"/>
        <v>56</v>
      </c>
      <c r="AW216" s="8">
        <f t="shared" si="37"/>
        <v>5.8347124112312505</v>
      </c>
      <c r="AX216" s="6">
        <f t="shared" si="38"/>
        <v>0.11080161678643721</v>
      </c>
      <c r="AY216">
        <f t="shared" si="39"/>
        <v>37</v>
      </c>
      <c r="AZ216">
        <f t="shared" si="40"/>
        <v>58</v>
      </c>
      <c r="BA216">
        <f t="shared" si="41"/>
        <v>21</v>
      </c>
      <c r="BB216" s="7">
        <f t="shared" si="42"/>
        <v>0.99307184609401489</v>
      </c>
      <c r="BC216" s="8">
        <f t="shared" si="43"/>
        <v>0.53898390276406771</v>
      </c>
    </row>
    <row r="217" spans="1:55" x14ac:dyDescent="0.25">
      <c r="A217">
        <v>279</v>
      </c>
      <c r="B217">
        <v>128987</v>
      </c>
      <c r="C217">
        <v>27</v>
      </c>
      <c r="D217">
        <v>26</v>
      </c>
      <c r="E217">
        <v>10</v>
      </c>
      <c r="F217">
        <v>9</v>
      </c>
      <c r="G217">
        <v>26</v>
      </c>
      <c r="H217">
        <v>29</v>
      </c>
      <c r="I217">
        <v>29</v>
      </c>
      <c r="J217">
        <v>10</v>
      </c>
      <c r="K217">
        <v>10</v>
      </c>
      <c r="L217">
        <v>21</v>
      </c>
      <c r="M217">
        <v>21</v>
      </c>
      <c r="N217">
        <v>3</v>
      </c>
      <c r="O217">
        <v>3</v>
      </c>
      <c r="P217">
        <v>22</v>
      </c>
      <c r="Q217">
        <v>24</v>
      </c>
      <c r="R217">
        <v>21</v>
      </c>
      <c r="S217">
        <v>16</v>
      </c>
      <c r="T217">
        <v>16</v>
      </c>
      <c r="U217">
        <v>14</v>
      </c>
      <c r="V217">
        <v>13</v>
      </c>
      <c r="W217">
        <v>6</v>
      </c>
      <c r="X217">
        <v>5</v>
      </c>
      <c r="Y217">
        <v>4</v>
      </c>
      <c r="Z217">
        <v>4</v>
      </c>
      <c r="AA217">
        <v>5</v>
      </c>
      <c r="AB217">
        <v>4</v>
      </c>
      <c r="AC217">
        <v>3</v>
      </c>
      <c r="AD217">
        <v>4</v>
      </c>
      <c r="AE217">
        <v>3</v>
      </c>
      <c r="AF217">
        <v>3</v>
      </c>
      <c r="AG217">
        <v>3</v>
      </c>
      <c r="AH217">
        <v>5</v>
      </c>
      <c r="AI217">
        <v>6</v>
      </c>
      <c r="AJ217">
        <v>3</v>
      </c>
      <c r="AK217">
        <v>3</v>
      </c>
      <c r="AL217">
        <v>5</v>
      </c>
      <c r="AM217">
        <v>3</v>
      </c>
      <c r="AN217">
        <v>4</v>
      </c>
      <c r="AO217">
        <v>4</v>
      </c>
      <c r="AP217">
        <v>5</v>
      </c>
      <c r="AQ217">
        <v>4</v>
      </c>
      <c r="AR217">
        <v>4</v>
      </c>
      <c r="AS217">
        <v>3</v>
      </c>
      <c r="AT217">
        <v>3</v>
      </c>
      <c r="AU217" s="8">
        <f t="shared" si="35"/>
        <v>10.136363636363637</v>
      </c>
      <c r="AV217">
        <f t="shared" si="36"/>
        <v>5</v>
      </c>
      <c r="AW217" s="8">
        <f t="shared" si="37"/>
        <v>8.7699033674263358</v>
      </c>
      <c r="AX217" s="6">
        <f t="shared" si="38"/>
        <v>0.86519226046358466</v>
      </c>
      <c r="AY217">
        <f t="shared" si="39"/>
        <v>3</v>
      </c>
      <c r="AZ217">
        <f t="shared" si="40"/>
        <v>29</v>
      </c>
      <c r="BA217">
        <f t="shared" si="41"/>
        <v>26</v>
      </c>
      <c r="BB217" s="7">
        <f t="shared" si="42"/>
        <v>0.95242475960608697</v>
      </c>
      <c r="BC217" s="8">
        <f t="shared" si="43"/>
        <v>0.57288322424542304</v>
      </c>
    </row>
    <row r="218" spans="1:55" x14ac:dyDescent="0.25">
      <c r="A218">
        <v>282</v>
      </c>
      <c r="B218">
        <v>129485</v>
      </c>
      <c r="C218">
        <v>67</v>
      </c>
      <c r="D218">
        <v>66</v>
      </c>
      <c r="E218">
        <v>67</v>
      </c>
      <c r="F218">
        <v>70</v>
      </c>
      <c r="G218">
        <v>71</v>
      </c>
      <c r="H218">
        <v>71</v>
      </c>
      <c r="I218">
        <v>70</v>
      </c>
      <c r="J218">
        <v>69</v>
      </c>
      <c r="K218">
        <v>69</v>
      </c>
      <c r="L218">
        <v>71</v>
      </c>
      <c r="M218">
        <v>70</v>
      </c>
      <c r="N218">
        <v>68</v>
      </c>
      <c r="O218">
        <v>74</v>
      </c>
      <c r="P218">
        <v>68</v>
      </c>
      <c r="Q218">
        <v>66</v>
      </c>
      <c r="R218">
        <v>71</v>
      </c>
      <c r="S218">
        <v>71</v>
      </c>
      <c r="T218">
        <v>78</v>
      </c>
      <c r="U218">
        <v>72</v>
      </c>
      <c r="V218">
        <v>79</v>
      </c>
      <c r="W218">
        <v>72</v>
      </c>
      <c r="X218">
        <v>72</v>
      </c>
      <c r="Y218">
        <v>70</v>
      </c>
      <c r="Z218">
        <v>59</v>
      </c>
      <c r="AA218">
        <v>63</v>
      </c>
      <c r="AB218">
        <v>52</v>
      </c>
      <c r="AC218">
        <v>62</v>
      </c>
      <c r="AD218">
        <v>60</v>
      </c>
      <c r="AE218">
        <v>60</v>
      </c>
      <c r="AF218">
        <v>60</v>
      </c>
      <c r="AG218">
        <v>60</v>
      </c>
      <c r="AH218">
        <v>60</v>
      </c>
      <c r="AI218">
        <v>60</v>
      </c>
      <c r="AJ218">
        <v>58</v>
      </c>
      <c r="AK218">
        <v>51</v>
      </c>
      <c r="AL218">
        <v>52</v>
      </c>
      <c r="AM218">
        <v>53</v>
      </c>
      <c r="AN218">
        <v>60</v>
      </c>
      <c r="AO218">
        <v>57</v>
      </c>
      <c r="AP218">
        <v>43</v>
      </c>
      <c r="AQ218">
        <v>43</v>
      </c>
      <c r="AR218">
        <v>43</v>
      </c>
      <c r="AS218">
        <v>43</v>
      </c>
      <c r="AT218">
        <v>43</v>
      </c>
      <c r="AU218" s="8">
        <f t="shared" si="35"/>
        <v>62.81818181818182</v>
      </c>
      <c r="AV218">
        <f t="shared" si="36"/>
        <v>66</v>
      </c>
      <c r="AW218" s="8">
        <f t="shared" si="37"/>
        <v>9.8341425354747383</v>
      </c>
      <c r="AX218" s="6">
        <f t="shared" si="38"/>
        <v>0.15654930230133446</v>
      </c>
      <c r="AY218">
        <f t="shared" si="39"/>
        <v>43</v>
      </c>
      <c r="AZ218">
        <f t="shared" si="40"/>
        <v>79</v>
      </c>
      <c r="BA218">
        <f t="shared" si="41"/>
        <v>36</v>
      </c>
      <c r="BB218" s="7">
        <f t="shared" si="42"/>
        <v>0.98950315723097859</v>
      </c>
      <c r="BC218" s="8">
        <f t="shared" si="43"/>
        <v>0.63903589771460945</v>
      </c>
    </row>
    <row r="219" spans="1:55" x14ac:dyDescent="0.25">
      <c r="A219">
        <v>283</v>
      </c>
      <c r="B219">
        <v>129496</v>
      </c>
      <c r="C219">
        <v>38</v>
      </c>
      <c r="D219">
        <v>38</v>
      </c>
      <c r="E219">
        <v>37</v>
      </c>
      <c r="F219">
        <v>39</v>
      </c>
      <c r="G219">
        <v>39</v>
      </c>
      <c r="H219">
        <v>41</v>
      </c>
      <c r="I219">
        <v>40</v>
      </c>
      <c r="J219">
        <v>41</v>
      </c>
      <c r="K219">
        <v>41</v>
      </c>
      <c r="L219">
        <v>40</v>
      </c>
      <c r="M219">
        <v>42</v>
      </c>
      <c r="N219">
        <v>42</v>
      </c>
      <c r="O219">
        <v>41</v>
      </c>
      <c r="P219">
        <v>39</v>
      </c>
      <c r="Q219">
        <v>41</v>
      </c>
      <c r="R219">
        <v>41</v>
      </c>
      <c r="S219">
        <v>42</v>
      </c>
      <c r="T219">
        <v>43</v>
      </c>
      <c r="U219">
        <v>41</v>
      </c>
      <c r="V219">
        <v>39</v>
      </c>
      <c r="W219">
        <v>37</v>
      </c>
      <c r="X219">
        <v>38</v>
      </c>
      <c r="Y219">
        <v>40</v>
      </c>
      <c r="Z219">
        <v>40</v>
      </c>
      <c r="AA219">
        <v>41</v>
      </c>
      <c r="AB219">
        <v>41</v>
      </c>
      <c r="AC219">
        <v>40</v>
      </c>
      <c r="AD219">
        <v>41</v>
      </c>
      <c r="AE219">
        <v>42</v>
      </c>
      <c r="AF219">
        <v>42</v>
      </c>
      <c r="AG219">
        <v>43</v>
      </c>
      <c r="AH219">
        <v>39</v>
      </c>
      <c r="AI219">
        <v>41</v>
      </c>
      <c r="AJ219">
        <v>40</v>
      </c>
      <c r="AK219">
        <v>34</v>
      </c>
      <c r="AL219">
        <v>34</v>
      </c>
      <c r="AM219">
        <v>34</v>
      </c>
      <c r="AN219">
        <v>33</v>
      </c>
      <c r="AO219">
        <v>34</v>
      </c>
      <c r="AP219">
        <v>34</v>
      </c>
      <c r="AQ219">
        <v>34</v>
      </c>
      <c r="AR219">
        <v>36</v>
      </c>
      <c r="AS219">
        <v>34</v>
      </c>
      <c r="AT219">
        <v>34</v>
      </c>
      <c r="AU219" s="8">
        <f t="shared" si="35"/>
        <v>38.886363636363633</v>
      </c>
      <c r="AV219">
        <f t="shared" si="36"/>
        <v>40</v>
      </c>
      <c r="AW219" s="8">
        <f t="shared" si="37"/>
        <v>2.9822413070592821</v>
      </c>
      <c r="AX219" s="6">
        <f t="shared" si="38"/>
        <v>7.669118498574426E-2</v>
      </c>
      <c r="AY219">
        <f t="shared" si="39"/>
        <v>33</v>
      </c>
      <c r="AZ219">
        <f t="shared" si="40"/>
        <v>43</v>
      </c>
      <c r="BA219">
        <f t="shared" si="41"/>
        <v>10</v>
      </c>
      <c r="BB219" s="7">
        <f t="shared" si="42"/>
        <v>0.99665094219933259</v>
      </c>
      <c r="BC219" s="8">
        <f t="shared" si="43"/>
        <v>0.29702410431321213</v>
      </c>
    </row>
    <row r="220" spans="1:55" x14ac:dyDescent="0.25">
      <c r="A220">
        <v>284</v>
      </c>
      <c r="B220">
        <v>129730</v>
      </c>
      <c r="C220">
        <v>106</v>
      </c>
      <c r="D220">
        <v>107</v>
      </c>
      <c r="E220">
        <v>108</v>
      </c>
      <c r="F220">
        <v>107</v>
      </c>
      <c r="G220">
        <v>109</v>
      </c>
      <c r="H220">
        <v>110</v>
      </c>
      <c r="I220">
        <v>110</v>
      </c>
      <c r="J220">
        <v>109</v>
      </c>
      <c r="K220">
        <v>110</v>
      </c>
      <c r="L220">
        <v>108</v>
      </c>
      <c r="M220">
        <v>110</v>
      </c>
      <c r="N220">
        <v>110</v>
      </c>
      <c r="O220">
        <v>109</v>
      </c>
      <c r="P220">
        <v>108</v>
      </c>
      <c r="Q220">
        <v>113</v>
      </c>
      <c r="R220">
        <v>114</v>
      </c>
      <c r="S220">
        <v>113</v>
      </c>
      <c r="T220">
        <v>119</v>
      </c>
      <c r="U220">
        <v>117</v>
      </c>
      <c r="V220">
        <v>114</v>
      </c>
      <c r="W220">
        <v>117</v>
      </c>
      <c r="X220">
        <v>117</v>
      </c>
      <c r="Y220">
        <v>120</v>
      </c>
      <c r="Z220">
        <v>122</v>
      </c>
      <c r="AA220">
        <v>123</v>
      </c>
      <c r="AB220">
        <v>120</v>
      </c>
      <c r="AC220">
        <v>119</v>
      </c>
      <c r="AD220">
        <v>121</v>
      </c>
      <c r="AE220">
        <v>120</v>
      </c>
      <c r="AF220">
        <v>116</v>
      </c>
      <c r="AG220">
        <v>115</v>
      </c>
      <c r="AH220">
        <v>116</v>
      </c>
      <c r="AI220">
        <v>117</v>
      </c>
      <c r="AJ220">
        <v>108</v>
      </c>
      <c r="AK220">
        <v>111</v>
      </c>
      <c r="AL220">
        <v>110</v>
      </c>
      <c r="AM220">
        <v>111</v>
      </c>
      <c r="AN220">
        <v>104</v>
      </c>
      <c r="AO220">
        <v>104</v>
      </c>
      <c r="AP220">
        <v>103</v>
      </c>
      <c r="AQ220">
        <v>113</v>
      </c>
      <c r="AR220">
        <v>115</v>
      </c>
      <c r="AS220">
        <v>113</v>
      </c>
      <c r="AT220">
        <v>113</v>
      </c>
      <c r="AU220" s="8">
        <f t="shared" si="35"/>
        <v>112.70454545454545</v>
      </c>
      <c r="AV220">
        <f t="shared" si="36"/>
        <v>113</v>
      </c>
      <c r="AW220" s="8">
        <f t="shared" si="37"/>
        <v>5.1605820180797135</v>
      </c>
      <c r="AX220" s="6">
        <f t="shared" si="38"/>
        <v>4.5788588182195479E-2</v>
      </c>
      <c r="AY220">
        <f t="shared" si="39"/>
        <v>103</v>
      </c>
      <c r="AZ220">
        <f t="shared" si="40"/>
        <v>123</v>
      </c>
      <c r="BA220">
        <f t="shared" si="41"/>
        <v>20</v>
      </c>
      <c r="BB220" s="7">
        <f t="shared" si="42"/>
        <v>1.0007571258844348</v>
      </c>
      <c r="BC220" s="8">
        <f t="shared" si="43"/>
        <v>4.5251439758007272E-2</v>
      </c>
    </row>
    <row r="221" spans="1:55" x14ac:dyDescent="0.25">
      <c r="A221">
        <v>285</v>
      </c>
      <c r="B221">
        <v>129740</v>
      </c>
      <c r="C221">
        <v>26</v>
      </c>
      <c r="D221">
        <v>26</v>
      </c>
      <c r="E221">
        <v>26</v>
      </c>
      <c r="F221">
        <v>27</v>
      </c>
      <c r="G221">
        <v>27</v>
      </c>
      <c r="H221">
        <v>27</v>
      </c>
      <c r="I221">
        <v>27</v>
      </c>
      <c r="J221">
        <v>27</v>
      </c>
      <c r="K221">
        <v>29</v>
      </c>
      <c r="L221">
        <v>20</v>
      </c>
      <c r="M221">
        <v>20</v>
      </c>
      <c r="N221">
        <v>20</v>
      </c>
      <c r="O221">
        <v>20</v>
      </c>
      <c r="P221">
        <v>20</v>
      </c>
      <c r="Q221">
        <v>17</v>
      </c>
      <c r="R221">
        <v>19</v>
      </c>
      <c r="S221">
        <v>19</v>
      </c>
      <c r="T221">
        <v>21</v>
      </c>
      <c r="U221">
        <v>21</v>
      </c>
      <c r="V221">
        <v>21</v>
      </c>
      <c r="W221">
        <v>21</v>
      </c>
      <c r="X221">
        <v>21</v>
      </c>
      <c r="Y221">
        <v>21</v>
      </c>
      <c r="Z221">
        <v>22</v>
      </c>
      <c r="AA221">
        <v>21</v>
      </c>
      <c r="AB221">
        <v>21</v>
      </c>
      <c r="AC221">
        <v>21</v>
      </c>
      <c r="AD221">
        <v>21</v>
      </c>
      <c r="AE221">
        <v>21</v>
      </c>
      <c r="AF221">
        <v>16</v>
      </c>
      <c r="AG221">
        <v>21</v>
      </c>
      <c r="AH221">
        <v>21</v>
      </c>
      <c r="AI221">
        <v>21</v>
      </c>
      <c r="AJ221">
        <v>21</v>
      </c>
      <c r="AK221">
        <v>21</v>
      </c>
      <c r="AL221">
        <v>21</v>
      </c>
      <c r="AM221">
        <v>21</v>
      </c>
      <c r="AN221">
        <v>21</v>
      </c>
      <c r="AO221">
        <v>19</v>
      </c>
      <c r="AP221">
        <v>19</v>
      </c>
      <c r="AQ221">
        <v>18</v>
      </c>
      <c r="AR221">
        <v>18</v>
      </c>
      <c r="AS221">
        <v>18</v>
      </c>
      <c r="AT221">
        <v>18</v>
      </c>
      <c r="AU221" s="8">
        <f t="shared" si="35"/>
        <v>21.454545454545453</v>
      </c>
      <c r="AV221">
        <f t="shared" si="36"/>
        <v>21</v>
      </c>
      <c r="AW221" s="8">
        <f t="shared" si="37"/>
        <v>3.0837499480457078</v>
      </c>
      <c r="AX221" s="6">
        <f t="shared" si="38"/>
        <v>0.14373410774789316</v>
      </c>
      <c r="AY221">
        <f t="shared" si="39"/>
        <v>16</v>
      </c>
      <c r="AZ221">
        <f t="shared" si="40"/>
        <v>29</v>
      </c>
      <c r="BA221">
        <f t="shared" si="41"/>
        <v>13</v>
      </c>
      <c r="BB221" s="7">
        <f t="shared" si="42"/>
        <v>0.99289596692744508</v>
      </c>
      <c r="BC221" s="8">
        <f t="shared" si="43"/>
        <v>0.4406484636038539</v>
      </c>
    </row>
    <row r="222" spans="1:55" x14ac:dyDescent="0.25">
      <c r="A222">
        <v>287</v>
      </c>
      <c r="B222">
        <v>130123</v>
      </c>
      <c r="C222">
        <v>167</v>
      </c>
      <c r="D222">
        <v>165</v>
      </c>
      <c r="E222">
        <v>167</v>
      </c>
      <c r="F222">
        <v>162</v>
      </c>
      <c r="G222">
        <v>166</v>
      </c>
      <c r="H222">
        <v>168</v>
      </c>
      <c r="I222">
        <v>168</v>
      </c>
      <c r="J222">
        <v>164</v>
      </c>
      <c r="K222">
        <v>163</v>
      </c>
      <c r="L222">
        <v>169</v>
      </c>
      <c r="M222">
        <v>170</v>
      </c>
      <c r="N222">
        <v>167</v>
      </c>
      <c r="O222">
        <v>162</v>
      </c>
      <c r="P222">
        <v>165</v>
      </c>
      <c r="Q222">
        <v>167</v>
      </c>
      <c r="R222">
        <v>168</v>
      </c>
      <c r="S222">
        <v>164</v>
      </c>
      <c r="T222">
        <v>166</v>
      </c>
      <c r="U222">
        <v>165</v>
      </c>
      <c r="V222">
        <v>163</v>
      </c>
      <c r="W222">
        <v>166</v>
      </c>
      <c r="X222">
        <v>160</v>
      </c>
      <c r="Y222">
        <v>166</v>
      </c>
      <c r="Z222">
        <v>168</v>
      </c>
      <c r="AA222">
        <v>167</v>
      </c>
      <c r="AB222">
        <v>159</v>
      </c>
      <c r="AC222">
        <v>164</v>
      </c>
      <c r="AD222">
        <v>159</v>
      </c>
      <c r="AE222">
        <v>161</v>
      </c>
      <c r="AF222">
        <v>175</v>
      </c>
      <c r="AG222">
        <v>175</v>
      </c>
      <c r="AH222">
        <v>176</v>
      </c>
      <c r="AI222">
        <v>143</v>
      </c>
      <c r="AJ222">
        <v>143</v>
      </c>
      <c r="AK222">
        <v>141</v>
      </c>
      <c r="AL222">
        <v>143</v>
      </c>
      <c r="AM222">
        <v>143</v>
      </c>
      <c r="AN222">
        <v>144</v>
      </c>
      <c r="AO222">
        <v>52</v>
      </c>
      <c r="AP222">
        <v>53</v>
      </c>
      <c r="AQ222">
        <v>53</v>
      </c>
      <c r="AR222">
        <v>61</v>
      </c>
      <c r="AS222">
        <v>54</v>
      </c>
      <c r="AT222">
        <v>52</v>
      </c>
      <c r="AU222" s="8">
        <f t="shared" si="35"/>
        <v>147.59090909090909</v>
      </c>
      <c r="AV222">
        <f t="shared" si="36"/>
        <v>164</v>
      </c>
      <c r="AW222" s="8">
        <f t="shared" si="37"/>
        <v>38.562735465682337</v>
      </c>
      <c r="AX222" s="6">
        <f t="shared" si="38"/>
        <v>0.26128123814136478</v>
      </c>
      <c r="AY222">
        <f t="shared" si="39"/>
        <v>52</v>
      </c>
      <c r="AZ222">
        <f t="shared" si="40"/>
        <v>176</v>
      </c>
      <c r="BA222">
        <f t="shared" si="41"/>
        <v>124</v>
      </c>
      <c r="BB222" s="7">
        <f t="shared" si="42"/>
        <v>0.98066261414823319</v>
      </c>
      <c r="BC222" s="8">
        <f t="shared" si="43"/>
        <v>0.42316045115218975</v>
      </c>
    </row>
    <row r="223" spans="1:55" x14ac:dyDescent="0.25">
      <c r="A223">
        <v>289</v>
      </c>
      <c r="B223">
        <v>130942</v>
      </c>
      <c r="C223">
        <v>59</v>
      </c>
      <c r="D223">
        <v>60</v>
      </c>
      <c r="E223">
        <v>60</v>
      </c>
      <c r="F223">
        <v>61</v>
      </c>
      <c r="G223">
        <v>60</v>
      </c>
      <c r="H223">
        <v>60</v>
      </c>
      <c r="I223">
        <v>59</v>
      </c>
      <c r="J223">
        <v>59</v>
      </c>
      <c r="K223">
        <v>61</v>
      </c>
      <c r="L223">
        <v>62</v>
      </c>
      <c r="M223">
        <v>61</v>
      </c>
      <c r="N223">
        <v>60</v>
      </c>
      <c r="O223">
        <v>61</v>
      </c>
      <c r="P223">
        <v>61</v>
      </c>
      <c r="Q223">
        <v>61</v>
      </c>
      <c r="R223">
        <v>61</v>
      </c>
      <c r="S223">
        <v>61</v>
      </c>
      <c r="T223">
        <v>60</v>
      </c>
      <c r="U223">
        <v>62</v>
      </c>
      <c r="V223">
        <v>61</v>
      </c>
      <c r="W223">
        <v>61</v>
      </c>
      <c r="X223">
        <v>62</v>
      </c>
      <c r="Y223">
        <v>62</v>
      </c>
      <c r="Z223">
        <v>61</v>
      </c>
      <c r="AA223">
        <v>61</v>
      </c>
      <c r="AB223">
        <v>62</v>
      </c>
      <c r="AC223">
        <v>61</v>
      </c>
      <c r="AD223">
        <v>61</v>
      </c>
      <c r="AE223">
        <v>61</v>
      </c>
      <c r="AF223">
        <v>60</v>
      </c>
      <c r="AG223">
        <v>60</v>
      </c>
      <c r="AH223">
        <v>61</v>
      </c>
      <c r="AI223">
        <v>60</v>
      </c>
      <c r="AJ223">
        <v>60</v>
      </c>
      <c r="AK223">
        <v>59</v>
      </c>
      <c r="AL223">
        <v>60</v>
      </c>
      <c r="AM223">
        <v>59</v>
      </c>
      <c r="AN223">
        <v>59</v>
      </c>
      <c r="AO223">
        <v>59</v>
      </c>
      <c r="AP223">
        <v>59</v>
      </c>
      <c r="AQ223">
        <v>61</v>
      </c>
      <c r="AR223">
        <v>61</v>
      </c>
      <c r="AS223">
        <v>62</v>
      </c>
      <c r="AT223">
        <v>61</v>
      </c>
      <c r="AU223" s="8">
        <f t="shared" si="35"/>
        <v>60.522727272727273</v>
      </c>
      <c r="AV223">
        <f t="shared" si="36"/>
        <v>61</v>
      </c>
      <c r="AW223" s="8">
        <f t="shared" si="37"/>
        <v>0.95207573383624822</v>
      </c>
      <c r="AX223" s="6">
        <f t="shared" si="38"/>
        <v>1.5730879567703689E-2</v>
      </c>
      <c r="AY223">
        <f t="shared" si="39"/>
        <v>59</v>
      </c>
      <c r="AZ223">
        <f t="shared" si="40"/>
        <v>62</v>
      </c>
      <c r="BA223">
        <f t="shared" si="41"/>
        <v>3</v>
      </c>
      <c r="BB223" s="7">
        <f t="shared" si="42"/>
        <v>0.99998823438682705</v>
      </c>
      <c r="BC223" s="8">
        <f t="shared" si="43"/>
        <v>9.1936580179941709E-5</v>
      </c>
    </row>
    <row r="224" spans="1:55" x14ac:dyDescent="0.25">
      <c r="A224">
        <v>290</v>
      </c>
      <c r="B224">
        <v>131396</v>
      </c>
      <c r="C224">
        <v>125</v>
      </c>
      <c r="D224">
        <v>125</v>
      </c>
      <c r="E224">
        <v>125</v>
      </c>
      <c r="F224">
        <v>125</v>
      </c>
      <c r="G224">
        <v>125</v>
      </c>
      <c r="H224">
        <v>127</v>
      </c>
      <c r="I224">
        <v>125</v>
      </c>
      <c r="J224">
        <v>126</v>
      </c>
      <c r="K224">
        <v>124</v>
      </c>
      <c r="L224">
        <v>125</v>
      </c>
      <c r="M224">
        <v>125</v>
      </c>
      <c r="N224">
        <v>125</v>
      </c>
      <c r="O224">
        <v>124</v>
      </c>
      <c r="P224">
        <v>128</v>
      </c>
      <c r="Q224">
        <v>126</v>
      </c>
      <c r="R224">
        <v>124</v>
      </c>
      <c r="S224">
        <v>124</v>
      </c>
      <c r="T224">
        <v>126</v>
      </c>
      <c r="U224">
        <v>125</v>
      </c>
      <c r="V224">
        <v>124</v>
      </c>
      <c r="W224">
        <v>121</v>
      </c>
      <c r="X224">
        <v>121</v>
      </c>
      <c r="Y224">
        <v>123</v>
      </c>
      <c r="Z224">
        <v>124</v>
      </c>
      <c r="AA224">
        <v>122</v>
      </c>
      <c r="AB224">
        <v>125</v>
      </c>
      <c r="AC224">
        <v>124</v>
      </c>
      <c r="AD224">
        <v>124</v>
      </c>
      <c r="AE224">
        <v>123</v>
      </c>
      <c r="AF224">
        <v>124</v>
      </c>
      <c r="AG224">
        <v>131</v>
      </c>
      <c r="AH224">
        <v>125</v>
      </c>
      <c r="AI224">
        <v>123</v>
      </c>
      <c r="AJ224">
        <v>123</v>
      </c>
      <c r="AK224">
        <v>123</v>
      </c>
      <c r="AL224">
        <v>123</v>
      </c>
      <c r="AM224">
        <v>123</v>
      </c>
      <c r="AN224">
        <v>122</v>
      </c>
      <c r="AO224">
        <v>123</v>
      </c>
      <c r="AP224">
        <v>125</v>
      </c>
      <c r="AQ224">
        <v>123</v>
      </c>
      <c r="AR224">
        <v>125</v>
      </c>
      <c r="AS224">
        <v>123</v>
      </c>
      <c r="AT224">
        <v>124</v>
      </c>
      <c r="AU224" s="8">
        <f t="shared" si="35"/>
        <v>124.31818181818181</v>
      </c>
      <c r="AV224">
        <f t="shared" si="36"/>
        <v>124</v>
      </c>
      <c r="AW224" s="8">
        <f t="shared" si="37"/>
        <v>1.7490559217292492</v>
      </c>
      <c r="AX224" s="6">
        <f t="shared" si="38"/>
        <v>1.4069188401478422E-2</v>
      </c>
      <c r="AY224">
        <f t="shared" si="39"/>
        <v>121</v>
      </c>
      <c r="AZ224">
        <f t="shared" si="40"/>
        <v>131</v>
      </c>
      <c r="BA224">
        <f t="shared" si="41"/>
        <v>10</v>
      </c>
      <c r="BB224" s="7">
        <f t="shared" si="42"/>
        <v>0.99962112350542753</v>
      </c>
      <c r="BC224" s="8">
        <f t="shared" si="43"/>
        <v>0.12154188885892538</v>
      </c>
    </row>
    <row r="225" spans="1:55" x14ac:dyDescent="0.25">
      <c r="A225">
        <v>292</v>
      </c>
      <c r="B225">
        <v>131992</v>
      </c>
      <c r="C225">
        <v>47</v>
      </c>
      <c r="D225">
        <v>47</v>
      </c>
      <c r="E225">
        <v>49</v>
      </c>
      <c r="F225">
        <v>49</v>
      </c>
      <c r="G225">
        <v>51</v>
      </c>
      <c r="H225">
        <v>53</v>
      </c>
      <c r="I225">
        <v>53</v>
      </c>
      <c r="J225">
        <v>52</v>
      </c>
      <c r="K225">
        <v>50</v>
      </c>
      <c r="L225">
        <v>50</v>
      </c>
      <c r="M225">
        <v>50</v>
      </c>
      <c r="N225">
        <v>50</v>
      </c>
      <c r="O225">
        <v>50</v>
      </c>
      <c r="P225">
        <v>42</v>
      </c>
      <c r="Q225">
        <v>40</v>
      </c>
      <c r="R225">
        <v>40</v>
      </c>
      <c r="S225">
        <v>40</v>
      </c>
      <c r="T225">
        <v>40</v>
      </c>
      <c r="U225">
        <v>40</v>
      </c>
      <c r="V225">
        <v>40</v>
      </c>
      <c r="W225">
        <v>40</v>
      </c>
      <c r="X225">
        <v>38</v>
      </c>
      <c r="Y225">
        <v>38</v>
      </c>
      <c r="Z225">
        <v>40</v>
      </c>
      <c r="AA225">
        <v>38</v>
      </c>
      <c r="AB225">
        <v>38</v>
      </c>
      <c r="AC225">
        <v>36</v>
      </c>
      <c r="AD225">
        <v>38</v>
      </c>
      <c r="AE225">
        <v>38</v>
      </c>
      <c r="AF225">
        <v>36</v>
      </c>
      <c r="AG225">
        <v>32</v>
      </c>
      <c r="AH225">
        <v>32</v>
      </c>
      <c r="AI225">
        <v>32</v>
      </c>
      <c r="AJ225">
        <v>32</v>
      </c>
      <c r="AK225">
        <v>32</v>
      </c>
      <c r="AL225">
        <v>32</v>
      </c>
      <c r="AM225">
        <v>32</v>
      </c>
      <c r="AN225">
        <v>32</v>
      </c>
      <c r="AO225">
        <v>35</v>
      </c>
      <c r="AP225">
        <v>37</v>
      </c>
      <c r="AQ225">
        <v>36</v>
      </c>
      <c r="AR225">
        <v>36</v>
      </c>
      <c r="AS225">
        <v>38</v>
      </c>
      <c r="AT225">
        <v>38</v>
      </c>
      <c r="AU225" s="8">
        <f t="shared" si="35"/>
        <v>40.659090909090907</v>
      </c>
      <c r="AV225">
        <f t="shared" si="36"/>
        <v>39</v>
      </c>
      <c r="AW225" s="8">
        <f t="shared" si="37"/>
        <v>6.8026779330871516</v>
      </c>
      <c r="AX225" s="6">
        <f t="shared" si="38"/>
        <v>0.16731013362539671</v>
      </c>
      <c r="AY225">
        <f t="shared" si="39"/>
        <v>32</v>
      </c>
      <c r="AZ225">
        <f t="shared" si="40"/>
        <v>53</v>
      </c>
      <c r="BA225">
        <f t="shared" si="41"/>
        <v>21</v>
      </c>
      <c r="BB225" s="7">
        <f t="shared" si="42"/>
        <v>0.98904891435603282</v>
      </c>
      <c r="BC225" s="8">
        <f t="shared" si="43"/>
        <v>0.74209016068404277</v>
      </c>
    </row>
    <row r="226" spans="1:55" x14ac:dyDescent="0.25">
      <c r="A226">
        <v>293</v>
      </c>
      <c r="B226">
        <v>132366</v>
      </c>
      <c r="C226">
        <v>133</v>
      </c>
      <c r="D226">
        <v>133</v>
      </c>
      <c r="E226">
        <v>133</v>
      </c>
      <c r="F226">
        <v>133</v>
      </c>
      <c r="G226">
        <v>133</v>
      </c>
      <c r="H226">
        <v>133</v>
      </c>
      <c r="I226">
        <v>133</v>
      </c>
      <c r="J226">
        <v>136</v>
      </c>
      <c r="K226">
        <v>134</v>
      </c>
      <c r="L226">
        <v>135</v>
      </c>
      <c r="M226">
        <v>133</v>
      </c>
      <c r="N226">
        <v>133</v>
      </c>
      <c r="O226">
        <v>136</v>
      </c>
      <c r="P226">
        <v>134</v>
      </c>
      <c r="Q226">
        <v>137</v>
      </c>
      <c r="R226">
        <v>133</v>
      </c>
      <c r="S226">
        <v>134</v>
      </c>
      <c r="T226">
        <v>133</v>
      </c>
      <c r="U226">
        <v>133</v>
      </c>
      <c r="V226">
        <v>133</v>
      </c>
      <c r="W226">
        <v>135</v>
      </c>
      <c r="X226">
        <v>134</v>
      </c>
      <c r="Y226">
        <v>133</v>
      </c>
      <c r="Z226">
        <v>133</v>
      </c>
      <c r="AA226">
        <v>133</v>
      </c>
      <c r="AB226">
        <v>130</v>
      </c>
      <c r="AC226">
        <v>130</v>
      </c>
      <c r="AD226">
        <v>131</v>
      </c>
      <c r="AE226">
        <v>131</v>
      </c>
      <c r="AF226">
        <v>130</v>
      </c>
      <c r="AG226">
        <v>130</v>
      </c>
      <c r="AH226">
        <v>131</v>
      </c>
      <c r="AI226">
        <v>131</v>
      </c>
      <c r="AJ226">
        <v>130</v>
      </c>
      <c r="AK226">
        <v>130</v>
      </c>
      <c r="AL226">
        <v>142</v>
      </c>
      <c r="AM226">
        <v>142</v>
      </c>
      <c r="AN226">
        <v>142</v>
      </c>
      <c r="AO226">
        <v>138</v>
      </c>
      <c r="AP226">
        <v>142</v>
      </c>
      <c r="AQ226">
        <v>141</v>
      </c>
      <c r="AR226">
        <v>142</v>
      </c>
      <c r="AS226">
        <v>142</v>
      </c>
      <c r="AT226">
        <v>141</v>
      </c>
      <c r="AU226" s="8">
        <f t="shared" si="35"/>
        <v>134.52272727272728</v>
      </c>
      <c r="AV226">
        <f t="shared" si="36"/>
        <v>133</v>
      </c>
      <c r="AW226" s="8">
        <f t="shared" si="37"/>
        <v>3.8968600142167915</v>
      </c>
      <c r="AX226" s="6">
        <f t="shared" si="38"/>
        <v>2.8968042004652615E-2</v>
      </c>
      <c r="AY226">
        <f t="shared" si="39"/>
        <v>130</v>
      </c>
      <c r="AZ226">
        <f t="shared" si="40"/>
        <v>142</v>
      </c>
      <c r="BA226">
        <f t="shared" si="41"/>
        <v>12</v>
      </c>
      <c r="BB226" s="7">
        <f t="shared" si="42"/>
        <v>1.0009592179903735</v>
      </c>
      <c r="BC226" s="8">
        <f t="shared" si="43"/>
        <v>0.18533877834894977</v>
      </c>
    </row>
    <row r="227" spans="1:55" x14ac:dyDescent="0.25">
      <c r="A227">
        <v>294</v>
      </c>
      <c r="B227">
        <v>132378</v>
      </c>
      <c r="C227">
        <v>224</v>
      </c>
      <c r="D227">
        <v>234</v>
      </c>
      <c r="E227">
        <v>194</v>
      </c>
      <c r="F227">
        <v>180</v>
      </c>
      <c r="G227">
        <v>207</v>
      </c>
      <c r="H227">
        <v>211</v>
      </c>
      <c r="I227">
        <v>203</v>
      </c>
      <c r="J227">
        <v>202</v>
      </c>
      <c r="K227">
        <v>205</v>
      </c>
      <c r="L227">
        <v>278</v>
      </c>
      <c r="M227">
        <v>295</v>
      </c>
      <c r="N227">
        <v>285</v>
      </c>
      <c r="O227">
        <v>295</v>
      </c>
      <c r="P227">
        <v>287</v>
      </c>
      <c r="Q227">
        <v>282</v>
      </c>
      <c r="R227">
        <v>284</v>
      </c>
      <c r="S227">
        <v>279</v>
      </c>
      <c r="T227">
        <v>191</v>
      </c>
      <c r="U227">
        <v>158</v>
      </c>
      <c r="V227">
        <v>203</v>
      </c>
      <c r="W227">
        <v>241</v>
      </c>
      <c r="X227">
        <v>243</v>
      </c>
      <c r="Y227">
        <v>229</v>
      </c>
      <c r="Z227">
        <v>229</v>
      </c>
      <c r="AA227">
        <v>229</v>
      </c>
      <c r="AB227">
        <v>227</v>
      </c>
      <c r="AC227">
        <v>203</v>
      </c>
      <c r="AD227">
        <v>227</v>
      </c>
      <c r="AE227">
        <v>232</v>
      </c>
      <c r="AF227">
        <v>232</v>
      </c>
      <c r="AG227">
        <v>231</v>
      </c>
      <c r="AH227">
        <v>239</v>
      </c>
      <c r="AI227">
        <v>231</v>
      </c>
      <c r="AJ227">
        <v>237</v>
      </c>
      <c r="AK227">
        <v>219</v>
      </c>
      <c r="AL227">
        <v>230</v>
      </c>
      <c r="AM227">
        <v>226</v>
      </c>
      <c r="AN227">
        <v>228</v>
      </c>
      <c r="AO227">
        <v>228</v>
      </c>
      <c r="AP227">
        <v>231</v>
      </c>
      <c r="AQ227">
        <v>232</v>
      </c>
      <c r="AR227">
        <v>232</v>
      </c>
      <c r="AS227">
        <v>234</v>
      </c>
      <c r="AT227">
        <v>238</v>
      </c>
      <c r="AU227" s="8">
        <f t="shared" si="35"/>
        <v>232.38636363636363</v>
      </c>
      <c r="AV227">
        <f t="shared" si="36"/>
        <v>230.5</v>
      </c>
      <c r="AW227" s="8">
        <f t="shared" si="37"/>
        <v>30.698243195768548</v>
      </c>
      <c r="AX227" s="6">
        <f t="shared" si="38"/>
        <v>0.13210001961993312</v>
      </c>
      <c r="AY227">
        <f t="shared" si="39"/>
        <v>158</v>
      </c>
      <c r="AZ227">
        <f t="shared" si="40"/>
        <v>295</v>
      </c>
      <c r="BA227">
        <f t="shared" si="41"/>
        <v>137</v>
      </c>
      <c r="BB227" s="7">
        <f t="shared" si="42"/>
        <v>1.0005556026943045</v>
      </c>
      <c r="BC227" s="8">
        <f t="shared" si="43"/>
        <v>2.912287141209544E-3</v>
      </c>
    </row>
    <row r="228" spans="1:55" x14ac:dyDescent="0.25">
      <c r="A228">
        <v>296</v>
      </c>
      <c r="B228">
        <v>132501</v>
      </c>
      <c r="C228">
        <v>100</v>
      </c>
      <c r="D228">
        <v>100</v>
      </c>
      <c r="E228">
        <v>100</v>
      </c>
      <c r="F228">
        <v>100</v>
      </c>
      <c r="G228">
        <v>100</v>
      </c>
      <c r="H228">
        <v>100</v>
      </c>
      <c r="I228">
        <v>100</v>
      </c>
      <c r="J228">
        <v>100</v>
      </c>
      <c r="K228">
        <v>104</v>
      </c>
      <c r="L228">
        <v>102</v>
      </c>
      <c r="M228">
        <v>110</v>
      </c>
      <c r="N228">
        <v>110</v>
      </c>
      <c r="O228">
        <v>110</v>
      </c>
      <c r="P228">
        <v>100</v>
      </c>
      <c r="Q228">
        <v>95</v>
      </c>
      <c r="R228">
        <v>100</v>
      </c>
      <c r="S228">
        <v>100</v>
      </c>
      <c r="T228">
        <v>100</v>
      </c>
      <c r="U228">
        <v>100</v>
      </c>
      <c r="V228">
        <v>100</v>
      </c>
      <c r="W228">
        <v>118</v>
      </c>
      <c r="X228">
        <v>100</v>
      </c>
      <c r="Y228">
        <v>100</v>
      </c>
      <c r="Z228">
        <v>95</v>
      </c>
      <c r="AA228">
        <v>92</v>
      </c>
      <c r="AB228">
        <v>95</v>
      </c>
      <c r="AC228">
        <v>102</v>
      </c>
      <c r="AD228">
        <v>103</v>
      </c>
      <c r="AE228">
        <v>103</v>
      </c>
      <c r="AF228">
        <v>106</v>
      </c>
      <c r="AG228">
        <v>103</v>
      </c>
      <c r="AH228">
        <v>103</v>
      </c>
      <c r="AI228">
        <v>103</v>
      </c>
      <c r="AJ228">
        <v>102</v>
      </c>
      <c r="AK228">
        <v>90</v>
      </c>
      <c r="AL228">
        <v>107</v>
      </c>
      <c r="AM228">
        <v>107</v>
      </c>
      <c r="AN228">
        <v>97</v>
      </c>
      <c r="AO228">
        <v>97</v>
      </c>
      <c r="AP228">
        <v>97</v>
      </c>
      <c r="AQ228">
        <v>96</v>
      </c>
      <c r="AR228">
        <v>96</v>
      </c>
      <c r="AS228">
        <v>117</v>
      </c>
      <c r="AT228">
        <v>99</v>
      </c>
      <c r="AU228" s="8">
        <f t="shared" si="35"/>
        <v>101.34090909090909</v>
      </c>
      <c r="AV228">
        <f t="shared" si="36"/>
        <v>100</v>
      </c>
      <c r="AW228" s="8">
        <f t="shared" si="37"/>
        <v>5.5821275506336594</v>
      </c>
      <c r="AX228" s="6">
        <f t="shared" si="38"/>
        <v>5.5082667016793228E-2</v>
      </c>
      <c r="AY228">
        <f t="shared" si="39"/>
        <v>90</v>
      </c>
      <c r="AZ228">
        <f t="shared" si="40"/>
        <v>118</v>
      </c>
      <c r="BA228">
        <f t="shared" si="41"/>
        <v>28</v>
      </c>
      <c r="BB228" s="7">
        <f t="shared" si="42"/>
        <v>0.99976946682221035</v>
      </c>
      <c r="BC228" s="8">
        <f t="shared" si="43"/>
        <v>3.0200437822754506E-3</v>
      </c>
    </row>
    <row r="229" spans="1:55" x14ac:dyDescent="0.25">
      <c r="A229">
        <v>297</v>
      </c>
      <c r="B229">
        <v>133278</v>
      </c>
      <c r="C229">
        <v>64</v>
      </c>
      <c r="D229">
        <v>64</v>
      </c>
      <c r="E229">
        <v>64</v>
      </c>
      <c r="F229">
        <v>64</v>
      </c>
      <c r="G229">
        <v>64</v>
      </c>
      <c r="H229">
        <v>64</v>
      </c>
      <c r="I229">
        <v>64</v>
      </c>
      <c r="J229">
        <v>64</v>
      </c>
      <c r="K229">
        <v>64</v>
      </c>
      <c r="L229">
        <v>64</v>
      </c>
      <c r="M229">
        <v>64</v>
      </c>
      <c r="N229">
        <v>64</v>
      </c>
      <c r="O229">
        <v>64</v>
      </c>
      <c r="P229">
        <v>64</v>
      </c>
      <c r="Q229">
        <v>64</v>
      </c>
      <c r="R229">
        <v>64</v>
      </c>
      <c r="S229">
        <v>63</v>
      </c>
      <c r="T229">
        <v>63</v>
      </c>
      <c r="U229">
        <v>63</v>
      </c>
      <c r="V229">
        <v>63</v>
      </c>
      <c r="W229">
        <v>63</v>
      </c>
      <c r="X229">
        <v>63</v>
      </c>
      <c r="Y229">
        <v>63</v>
      </c>
      <c r="Z229">
        <v>63</v>
      </c>
      <c r="AA229">
        <v>63</v>
      </c>
      <c r="AB229">
        <v>63</v>
      </c>
      <c r="AC229">
        <v>63</v>
      </c>
      <c r="AD229">
        <v>63</v>
      </c>
      <c r="AE229">
        <v>63</v>
      </c>
      <c r="AF229">
        <v>63</v>
      </c>
      <c r="AG229">
        <v>63</v>
      </c>
      <c r="AH229">
        <v>63</v>
      </c>
      <c r="AI229">
        <v>63</v>
      </c>
      <c r="AJ229">
        <v>63</v>
      </c>
      <c r="AK229">
        <v>63</v>
      </c>
      <c r="AL229">
        <v>63</v>
      </c>
      <c r="AM229">
        <v>63</v>
      </c>
      <c r="AN229">
        <v>63</v>
      </c>
      <c r="AO229">
        <v>63</v>
      </c>
      <c r="AP229">
        <v>63</v>
      </c>
      <c r="AQ229">
        <v>63</v>
      </c>
      <c r="AR229">
        <v>63</v>
      </c>
      <c r="AS229">
        <v>63</v>
      </c>
      <c r="AT229">
        <v>63</v>
      </c>
      <c r="AU229" s="8">
        <f t="shared" si="35"/>
        <v>63.363636363636367</v>
      </c>
      <c r="AV229">
        <f t="shared" si="36"/>
        <v>63</v>
      </c>
      <c r="AW229" s="8">
        <f t="shared" si="37"/>
        <v>0.48660709956247977</v>
      </c>
      <c r="AX229" s="6">
        <f t="shared" si="38"/>
        <v>7.6795955454623775E-3</v>
      </c>
      <c r="AY229">
        <f t="shared" si="39"/>
        <v>63</v>
      </c>
      <c r="AZ229">
        <f t="shared" si="40"/>
        <v>64</v>
      </c>
      <c r="BA229">
        <f t="shared" si="41"/>
        <v>1</v>
      </c>
      <c r="BB229" s="7">
        <f t="shared" si="42"/>
        <v>0.99950292387069917</v>
      </c>
      <c r="BC229" s="8">
        <f t="shared" si="43"/>
        <v>0.69457364341085226</v>
      </c>
    </row>
    <row r="230" spans="1:55" x14ac:dyDescent="0.25">
      <c r="A230">
        <v>298</v>
      </c>
      <c r="B230">
        <v>133481</v>
      </c>
      <c r="C230">
        <v>178</v>
      </c>
      <c r="D230">
        <v>179</v>
      </c>
      <c r="E230">
        <v>176</v>
      </c>
      <c r="F230">
        <v>118</v>
      </c>
      <c r="G230">
        <v>116</v>
      </c>
      <c r="H230">
        <v>116</v>
      </c>
      <c r="I230">
        <v>125</v>
      </c>
      <c r="J230">
        <v>121</v>
      </c>
      <c r="K230">
        <v>116</v>
      </c>
      <c r="L230">
        <v>112</v>
      </c>
      <c r="M230">
        <v>115</v>
      </c>
      <c r="N230">
        <v>113</v>
      </c>
      <c r="O230">
        <v>114</v>
      </c>
      <c r="P230">
        <v>116</v>
      </c>
      <c r="Q230">
        <v>115</v>
      </c>
      <c r="R230">
        <v>117</v>
      </c>
      <c r="S230">
        <v>98</v>
      </c>
      <c r="T230">
        <v>98</v>
      </c>
      <c r="U230">
        <v>97</v>
      </c>
      <c r="V230">
        <v>100</v>
      </c>
      <c r="W230">
        <v>99</v>
      </c>
      <c r="X230">
        <v>100</v>
      </c>
      <c r="Y230">
        <v>102</v>
      </c>
      <c r="Z230">
        <v>102</v>
      </c>
      <c r="AA230">
        <v>142</v>
      </c>
      <c r="AB230">
        <v>95</v>
      </c>
      <c r="AC230">
        <v>96</v>
      </c>
      <c r="AD230">
        <v>114</v>
      </c>
      <c r="AE230">
        <v>109</v>
      </c>
      <c r="AF230">
        <v>105</v>
      </c>
      <c r="AG230">
        <v>103</v>
      </c>
      <c r="AH230">
        <v>86</v>
      </c>
      <c r="AI230">
        <v>86</v>
      </c>
      <c r="AJ230">
        <v>87</v>
      </c>
      <c r="AK230">
        <v>79</v>
      </c>
      <c r="AL230">
        <v>89</v>
      </c>
      <c r="AM230">
        <v>89</v>
      </c>
      <c r="AN230">
        <v>73</v>
      </c>
      <c r="AO230">
        <v>75</v>
      </c>
      <c r="AP230">
        <v>123</v>
      </c>
      <c r="AQ230">
        <v>123</v>
      </c>
      <c r="AR230">
        <v>126</v>
      </c>
      <c r="AS230">
        <v>120</v>
      </c>
      <c r="AT230">
        <v>95</v>
      </c>
      <c r="AU230" s="8">
        <f t="shared" si="35"/>
        <v>110.40909090909091</v>
      </c>
      <c r="AV230">
        <f t="shared" si="36"/>
        <v>110.5</v>
      </c>
      <c r="AW230" s="8">
        <f t="shared" si="37"/>
        <v>23.573061272541267</v>
      </c>
      <c r="AX230" s="6">
        <f t="shared" si="38"/>
        <v>0.21350652449399254</v>
      </c>
      <c r="AY230">
        <f t="shared" si="39"/>
        <v>73</v>
      </c>
      <c r="AZ230">
        <f t="shared" si="40"/>
        <v>179</v>
      </c>
      <c r="BA230">
        <f t="shared" si="41"/>
        <v>106</v>
      </c>
      <c r="BB230" s="7">
        <f t="shared" si="42"/>
        <v>0.99106808173605077</v>
      </c>
      <c r="BC230" s="8">
        <f t="shared" si="43"/>
        <v>0.33820370504591191</v>
      </c>
    </row>
    <row r="231" spans="1:55" x14ac:dyDescent="0.25">
      <c r="A231">
        <v>302</v>
      </c>
      <c r="B231">
        <v>135026</v>
      </c>
      <c r="C231">
        <v>133</v>
      </c>
      <c r="D231">
        <v>133</v>
      </c>
      <c r="E231">
        <v>133</v>
      </c>
      <c r="F231">
        <v>94</v>
      </c>
      <c r="G231">
        <v>94</v>
      </c>
      <c r="H231">
        <v>94</v>
      </c>
      <c r="I231">
        <v>94</v>
      </c>
      <c r="J231">
        <v>94</v>
      </c>
      <c r="K231">
        <v>94</v>
      </c>
      <c r="L231">
        <v>94</v>
      </c>
      <c r="M231">
        <v>94</v>
      </c>
      <c r="N231">
        <v>94</v>
      </c>
      <c r="O231">
        <v>98</v>
      </c>
      <c r="P231">
        <v>108</v>
      </c>
      <c r="Q231">
        <v>94</v>
      </c>
      <c r="R231">
        <v>94</v>
      </c>
      <c r="S231">
        <v>94</v>
      </c>
      <c r="T231">
        <v>94</v>
      </c>
      <c r="U231">
        <v>94</v>
      </c>
      <c r="V231">
        <v>94</v>
      </c>
      <c r="W231">
        <v>94</v>
      </c>
      <c r="X231">
        <v>88</v>
      </c>
      <c r="Y231">
        <v>94</v>
      </c>
      <c r="Z231">
        <v>94</v>
      </c>
      <c r="AA231">
        <v>94</v>
      </c>
      <c r="AB231">
        <v>94</v>
      </c>
      <c r="AC231">
        <v>94</v>
      </c>
      <c r="AD231">
        <v>94</v>
      </c>
      <c r="AE231">
        <v>94</v>
      </c>
      <c r="AF231">
        <v>98</v>
      </c>
      <c r="AG231">
        <v>108</v>
      </c>
      <c r="AH231">
        <v>98</v>
      </c>
      <c r="AI231">
        <v>98</v>
      </c>
      <c r="AJ231">
        <v>98</v>
      </c>
      <c r="AK231">
        <v>98</v>
      </c>
      <c r="AL231">
        <v>98</v>
      </c>
      <c r="AM231">
        <v>98</v>
      </c>
      <c r="AN231">
        <v>98</v>
      </c>
      <c r="AO231">
        <v>98</v>
      </c>
      <c r="AP231">
        <v>98</v>
      </c>
      <c r="AQ231">
        <v>98</v>
      </c>
      <c r="AR231">
        <v>98</v>
      </c>
      <c r="AS231">
        <v>97</v>
      </c>
      <c r="AT231">
        <v>97</v>
      </c>
      <c r="AU231" s="8">
        <f t="shared" si="35"/>
        <v>98.477272727272734</v>
      </c>
      <c r="AV231">
        <f t="shared" si="36"/>
        <v>94</v>
      </c>
      <c r="AW231" s="8">
        <f t="shared" si="37"/>
        <v>10.040588874520576</v>
      </c>
      <c r="AX231" s="6">
        <f t="shared" si="38"/>
        <v>0.10195843768264605</v>
      </c>
      <c r="AY231">
        <f t="shared" si="39"/>
        <v>88</v>
      </c>
      <c r="AZ231">
        <f t="shared" si="40"/>
        <v>133</v>
      </c>
      <c r="BA231">
        <f t="shared" si="41"/>
        <v>45</v>
      </c>
      <c r="BB231" s="7">
        <f t="shared" si="42"/>
        <v>0.99810919878977056</v>
      </c>
      <c r="BC231" s="8">
        <f t="shared" si="43"/>
        <v>7.2531627684331815E-2</v>
      </c>
    </row>
    <row r="232" spans="1:55" x14ac:dyDescent="0.25">
      <c r="A232">
        <v>305</v>
      </c>
      <c r="B232">
        <v>136529</v>
      </c>
      <c r="C232">
        <v>16</v>
      </c>
      <c r="D232">
        <v>16</v>
      </c>
      <c r="E232">
        <v>16</v>
      </c>
      <c r="F232">
        <v>16</v>
      </c>
      <c r="G232">
        <v>16</v>
      </c>
      <c r="H232">
        <v>16</v>
      </c>
      <c r="I232">
        <v>16</v>
      </c>
      <c r="J232">
        <v>16</v>
      </c>
      <c r="K232">
        <v>16</v>
      </c>
      <c r="L232">
        <v>16</v>
      </c>
      <c r="M232">
        <v>16</v>
      </c>
      <c r="N232">
        <v>16</v>
      </c>
      <c r="O232">
        <v>16</v>
      </c>
      <c r="P232">
        <v>16</v>
      </c>
      <c r="Q232">
        <v>16</v>
      </c>
      <c r="R232">
        <v>16</v>
      </c>
      <c r="S232">
        <v>16</v>
      </c>
      <c r="T232">
        <v>16</v>
      </c>
      <c r="U232">
        <v>16</v>
      </c>
      <c r="V232">
        <v>16</v>
      </c>
      <c r="W232">
        <v>16</v>
      </c>
      <c r="X232">
        <v>16</v>
      </c>
      <c r="Y232">
        <v>16</v>
      </c>
      <c r="Z232">
        <v>16</v>
      </c>
      <c r="AA232">
        <v>16</v>
      </c>
      <c r="AB232">
        <v>16</v>
      </c>
      <c r="AC232">
        <v>16</v>
      </c>
      <c r="AD232">
        <v>16</v>
      </c>
      <c r="AE232">
        <v>16</v>
      </c>
      <c r="AF232">
        <v>16</v>
      </c>
      <c r="AG232">
        <v>16</v>
      </c>
      <c r="AH232">
        <v>16</v>
      </c>
      <c r="AI232">
        <v>16</v>
      </c>
      <c r="AJ232">
        <v>16</v>
      </c>
      <c r="AK232">
        <v>16</v>
      </c>
      <c r="AL232">
        <v>16</v>
      </c>
      <c r="AM232">
        <v>16</v>
      </c>
      <c r="AN232">
        <v>16</v>
      </c>
      <c r="AO232">
        <v>16</v>
      </c>
      <c r="AP232">
        <v>16</v>
      </c>
      <c r="AQ232">
        <v>16</v>
      </c>
      <c r="AR232">
        <v>18</v>
      </c>
      <c r="AS232">
        <v>18</v>
      </c>
      <c r="AT232">
        <v>18</v>
      </c>
      <c r="AU232" s="8">
        <f t="shared" si="35"/>
        <v>16.136363636363637</v>
      </c>
      <c r="AV232">
        <f t="shared" si="36"/>
        <v>16</v>
      </c>
      <c r="AW232" s="8">
        <f t="shared" si="37"/>
        <v>0.5099434118587054</v>
      </c>
      <c r="AX232" s="6">
        <f t="shared" si="38"/>
        <v>3.1602126932088782E-2</v>
      </c>
      <c r="AY232">
        <f t="shared" si="39"/>
        <v>16</v>
      </c>
      <c r="AZ232">
        <f t="shared" si="40"/>
        <v>18</v>
      </c>
      <c r="BA232">
        <f t="shared" si="41"/>
        <v>2</v>
      </c>
      <c r="BB232" s="7">
        <f t="shared" si="42"/>
        <v>1.0010214736667553</v>
      </c>
      <c r="BC232" s="8">
        <f t="shared" si="43"/>
        <v>0.19069767441860433</v>
      </c>
    </row>
    <row r="233" spans="1:55" x14ac:dyDescent="0.25">
      <c r="A233">
        <v>306</v>
      </c>
      <c r="B233">
        <v>136847</v>
      </c>
      <c r="C233">
        <v>111</v>
      </c>
      <c r="D233">
        <v>174</v>
      </c>
      <c r="E233">
        <v>175</v>
      </c>
      <c r="F233">
        <v>122</v>
      </c>
      <c r="G233">
        <v>132</v>
      </c>
      <c r="H233">
        <v>121</v>
      </c>
      <c r="I233">
        <v>121</v>
      </c>
      <c r="J233">
        <v>121</v>
      </c>
      <c r="K233">
        <v>121</v>
      </c>
      <c r="L233">
        <v>114</v>
      </c>
      <c r="M233">
        <v>112</v>
      </c>
      <c r="N233">
        <v>112</v>
      </c>
      <c r="O233">
        <v>112</v>
      </c>
      <c r="P233">
        <v>112</v>
      </c>
      <c r="Q233">
        <v>112</v>
      </c>
      <c r="R233">
        <v>112</v>
      </c>
      <c r="S233">
        <v>112</v>
      </c>
      <c r="T233">
        <v>114</v>
      </c>
      <c r="U233">
        <v>114</v>
      </c>
      <c r="V233">
        <v>100</v>
      </c>
      <c r="W233">
        <v>106</v>
      </c>
      <c r="X233">
        <v>106</v>
      </c>
      <c r="Y233">
        <v>106</v>
      </c>
      <c r="Z233">
        <v>106</v>
      </c>
      <c r="AA233">
        <v>104</v>
      </c>
      <c r="AB233">
        <v>104</v>
      </c>
      <c r="AC233">
        <v>104</v>
      </c>
      <c r="AD233">
        <v>104</v>
      </c>
      <c r="AE233">
        <v>104</v>
      </c>
      <c r="AF233">
        <v>104</v>
      </c>
      <c r="AG233">
        <v>104</v>
      </c>
      <c r="AH233">
        <v>104</v>
      </c>
      <c r="AI233">
        <v>104</v>
      </c>
      <c r="AJ233">
        <v>104</v>
      </c>
      <c r="AK233">
        <v>104</v>
      </c>
      <c r="AL233">
        <v>104</v>
      </c>
      <c r="AM233">
        <v>104</v>
      </c>
      <c r="AN233">
        <v>103</v>
      </c>
      <c r="AO233">
        <v>101</v>
      </c>
      <c r="AP233">
        <v>101</v>
      </c>
      <c r="AQ233">
        <v>100</v>
      </c>
      <c r="AR233">
        <v>99</v>
      </c>
      <c r="AS233">
        <v>100</v>
      </c>
      <c r="AT233">
        <v>100</v>
      </c>
      <c r="AU233" s="8">
        <f t="shared" si="35"/>
        <v>111.45454545454545</v>
      </c>
      <c r="AV233">
        <f t="shared" si="36"/>
        <v>106</v>
      </c>
      <c r="AW233" s="8">
        <f t="shared" si="37"/>
        <v>15.760496016061921</v>
      </c>
      <c r="AX233" s="6">
        <f t="shared" si="38"/>
        <v>0.14140738676727663</v>
      </c>
      <c r="AY233">
        <f t="shared" si="39"/>
        <v>99</v>
      </c>
      <c r="AZ233">
        <f t="shared" si="40"/>
        <v>175</v>
      </c>
      <c r="BA233">
        <f t="shared" si="41"/>
        <v>76</v>
      </c>
      <c r="BB233" s="7">
        <f t="shared" si="42"/>
        <v>0.9931202975695177</v>
      </c>
      <c r="BC233" s="8">
        <f t="shared" si="43"/>
        <v>0.54201295369854019</v>
      </c>
    </row>
    <row r="234" spans="1:55" x14ac:dyDescent="0.25">
      <c r="A234">
        <v>307</v>
      </c>
      <c r="B234">
        <v>137277</v>
      </c>
      <c r="C234">
        <v>94</v>
      </c>
      <c r="D234">
        <v>94</v>
      </c>
      <c r="E234">
        <v>96</v>
      </c>
      <c r="F234">
        <v>96</v>
      </c>
      <c r="G234">
        <v>96</v>
      </c>
      <c r="H234">
        <v>76</v>
      </c>
      <c r="I234">
        <v>80</v>
      </c>
      <c r="J234">
        <v>80</v>
      </c>
      <c r="K234">
        <v>102</v>
      </c>
      <c r="L234">
        <v>102</v>
      </c>
      <c r="M234">
        <v>102</v>
      </c>
      <c r="N234">
        <v>98</v>
      </c>
      <c r="O234">
        <v>102</v>
      </c>
      <c r="P234">
        <v>102</v>
      </c>
      <c r="Q234">
        <v>102</v>
      </c>
      <c r="R234">
        <v>102</v>
      </c>
      <c r="S234">
        <v>102</v>
      </c>
      <c r="T234">
        <v>102</v>
      </c>
      <c r="U234">
        <v>81</v>
      </c>
      <c r="V234">
        <v>102</v>
      </c>
      <c r="W234">
        <v>102</v>
      </c>
      <c r="X234">
        <v>102</v>
      </c>
      <c r="Y234">
        <v>102</v>
      </c>
      <c r="Z234">
        <v>102</v>
      </c>
      <c r="AA234">
        <v>102</v>
      </c>
      <c r="AB234">
        <v>102</v>
      </c>
      <c r="AC234">
        <v>102</v>
      </c>
      <c r="AD234">
        <v>102</v>
      </c>
      <c r="AE234">
        <v>102</v>
      </c>
      <c r="AF234">
        <v>102</v>
      </c>
      <c r="AG234">
        <v>102</v>
      </c>
      <c r="AH234">
        <v>102</v>
      </c>
      <c r="AI234">
        <v>102</v>
      </c>
      <c r="AJ234">
        <v>94</v>
      </c>
      <c r="AK234">
        <v>94</v>
      </c>
      <c r="AL234">
        <v>90</v>
      </c>
      <c r="AM234">
        <v>94</v>
      </c>
      <c r="AN234">
        <v>94</v>
      </c>
      <c r="AO234">
        <v>86</v>
      </c>
      <c r="AP234">
        <v>86</v>
      </c>
      <c r="AQ234">
        <v>85</v>
      </c>
      <c r="AR234">
        <v>85</v>
      </c>
      <c r="AS234">
        <v>85</v>
      </c>
      <c r="AT234">
        <v>85</v>
      </c>
      <c r="AU234" s="8">
        <f t="shared" si="35"/>
        <v>95.795454545454547</v>
      </c>
      <c r="AV234">
        <f t="shared" si="36"/>
        <v>102</v>
      </c>
      <c r="AW234" s="8">
        <f t="shared" si="37"/>
        <v>7.9404163251362601</v>
      </c>
      <c r="AX234" s="6">
        <f t="shared" si="38"/>
        <v>8.2889280736890975E-2</v>
      </c>
      <c r="AY234">
        <f t="shared" si="39"/>
        <v>76</v>
      </c>
      <c r="AZ234">
        <f t="shared" si="40"/>
        <v>102</v>
      </c>
      <c r="BA234">
        <f t="shared" si="41"/>
        <v>26</v>
      </c>
      <c r="BB234" s="7">
        <f t="shared" si="42"/>
        <v>0.99910935543142221</v>
      </c>
      <c r="BC234" s="8">
        <f t="shared" si="43"/>
        <v>1.7401294260773425E-2</v>
      </c>
    </row>
    <row r="235" spans="1:55" x14ac:dyDescent="0.25">
      <c r="A235">
        <v>308</v>
      </c>
      <c r="B235">
        <v>137523</v>
      </c>
      <c r="C235">
        <v>37</v>
      </c>
      <c r="D235">
        <v>37</v>
      </c>
      <c r="E235">
        <v>37</v>
      </c>
      <c r="F235">
        <v>37</v>
      </c>
      <c r="G235">
        <v>37</v>
      </c>
      <c r="H235">
        <v>37</v>
      </c>
      <c r="I235">
        <v>37</v>
      </c>
      <c r="J235">
        <v>37</v>
      </c>
      <c r="K235">
        <v>37</v>
      </c>
      <c r="L235">
        <v>37</v>
      </c>
      <c r="M235">
        <v>37</v>
      </c>
      <c r="N235">
        <v>37</v>
      </c>
      <c r="O235">
        <v>37</v>
      </c>
      <c r="P235">
        <v>37</v>
      </c>
      <c r="Q235">
        <v>37</v>
      </c>
      <c r="R235">
        <v>37</v>
      </c>
      <c r="S235">
        <v>37</v>
      </c>
      <c r="T235">
        <v>37</v>
      </c>
      <c r="U235">
        <v>37</v>
      </c>
      <c r="V235">
        <v>37</v>
      </c>
      <c r="W235">
        <v>37</v>
      </c>
      <c r="X235">
        <v>37</v>
      </c>
      <c r="Y235">
        <v>37</v>
      </c>
      <c r="Z235">
        <v>37</v>
      </c>
      <c r="AA235">
        <v>37</v>
      </c>
      <c r="AB235">
        <v>37</v>
      </c>
      <c r="AC235">
        <v>37</v>
      </c>
      <c r="AD235">
        <v>37</v>
      </c>
      <c r="AE235">
        <v>37</v>
      </c>
      <c r="AF235">
        <v>37</v>
      </c>
      <c r="AG235">
        <v>37</v>
      </c>
      <c r="AH235">
        <v>37</v>
      </c>
      <c r="AI235">
        <v>37</v>
      </c>
      <c r="AJ235">
        <v>37</v>
      </c>
      <c r="AK235">
        <v>37</v>
      </c>
      <c r="AL235">
        <v>37</v>
      </c>
      <c r="AM235">
        <v>37</v>
      </c>
      <c r="AN235">
        <v>37</v>
      </c>
      <c r="AO235">
        <v>37</v>
      </c>
      <c r="AP235">
        <v>37</v>
      </c>
      <c r="AQ235">
        <v>37</v>
      </c>
      <c r="AR235">
        <v>37</v>
      </c>
      <c r="AS235">
        <v>37</v>
      </c>
      <c r="AT235">
        <v>37</v>
      </c>
      <c r="AU235" s="8">
        <f t="shared" si="35"/>
        <v>37</v>
      </c>
      <c r="AV235">
        <f t="shared" si="36"/>
        <v>37</v>
      </c>
      <c r="AW235" s="8">
        <f t="shared" si="37"/>
        <v>0</v>
      </c>
      <c r="AX235" s="6">
        <f t="shared" si="38"/>
        <v>0</v>
      </c>
      <c r="AY235">
        <f t="shared" si="39"/>
        <v>37</v>
      </c>
      <c r="AZ235">
        <f t="shared" si="40"/>
        <v>37</v>
      </c>
      <c r="BA235">
        <f t="shared" si="41"/>
        <v>0</v>
      </c>
      <c r="BB235" s="7">
        <f t="shared" si="42"/>
        <v>1</v>
      </c>
      <c r="BC235" s="8">
        <f t="shared" si="43"/>
        <v>1</v>
      </c>
    </row>
    <row r="236" spans="1:55" x14ac:dyDescent="0.25">
      <c r="A236">
        <v>309</v>
      </c>
      <c r="B236">
        <v>138597</v>
      </c>
      <c r="C236">
        <v>47</v>
      </c>
      <c r="D236">
        <v>39</v>
      </c>
      <c r="E236">
        <v>39</v>
      </c>
      <c r="F236">
        <v>39</v>
      </c>
      <c r="G236">
        <v>41</v>
      </c>
      <c r="H236">
        <v>41</v>
      </c>
      <c r="I236">
        <v>41</v>
      </c>
      <c r="J236">
        <v>47</v>
      </c>
      <c r="K236">
        <v>47</v>
      </c>
      <c r="L236">
        <v>47</v>
      </c>
      <c r="M236">
        <v>47</v>
      </c>
      <c r="N236">
        <v>47</v>
      </c>
      <c r="O236">
        <v>47</v>
      </c>
      <c r="P236">
        <v>47</v>
      </c>
      <c r="Q236">
        <v>31</v>
      </c>
      <c r="R236">
        <v>31</v>
      </c>
      <c r="S236">
        <v>31</v>
      </c>
      <c r="T236">
        <v>31</v>
      </c>
      <c r="U236">
        <v>31</v>
      </c>
      <c r="V236">
        <v>31</v>
      </c>
      <c r="W236">
        <v>31</v>
      </c>
      <c r="X236">
        <v>30</v>
      </c>
      <c r="Y236">
        <v>31</v>
      </c>
      <c r="Z236">
        <v>31</v>
      </c>
      <c r="AA236">
        <v>31</v>
      </c>
      <c r="AB236">
        <v>30</v>
      </c>
      <c r="AC236">
        <v>30</v>
      </c>
      <c r="AD236">
        <v>30</v>
      </c>
      <c r="AE236">
        <v>30</v>
      </c>
      <c r="AF236">
        <v>30</v>
      </c>
      <c r="AG236">
        <v>30</v>
      </c>
      <c r="AH236">
        <v>30</v>
      </c>
      <c r="AI236">
        <v>30</v>
      </c>
      <c r="AJ236">
        <v>30</v>
      </c>
      <c r="AK236">
        <v>28</v>
      </c>
      <c r="AL236">
        <v>30</v>
      </c>
      <c r="AM236">
        <v>30</v>
      </c>
      <c r="AN236">
        <v>30</v>
      </c>
      <c r="AO236">
        <v>30</v>
      </c>
      <c r="AP236">
        <v>30</v>
      </c>
      <c r="AQ236">
        <v>29</v>
      </c>
      <c r="AR236">
        <v>29</v>
      </c>
      <c r="AS236">
        <v>29</v>
      </c>
      <c r="AT236">
        <v>29</v>
      </c>
      <c r="AU236" s="8">
        <f t="shared" si="35"/>
        <v>34.545454545454547</v>
      </c>
      <c r="AV236">
        <f t="shared" si="36"/>
        <v>31</v>
      </c>
      <c r="AW236" s="8">
        <f t="shared" si="37"/>
        <v>6.8656697210698976</v>
      </c>
      <c r="AX236" s="6">
        <f t="shared" si="38"/>
        <v>0.19874307087307597</v>
      </c>
      <c r="AY236">
        <f t="shared" si="39"/>
        <v>28</v>
      </c>
      <c r="AZ236">
        <f t="shared" si="40"/>
        <v>47</v>
      </c>
      <c r="BA236">
        <f t="shared" si="41"/>
        <v>19</v>
      </c>
      <c r="BB236" s="7">
        <f t="shared" si="42"/>
        <v>0.98863956264292641</v>
      </c>
      <c r="BC236" s="8">
        <f t="shared" si="43"/>
        <v>0.63462205583665898</v>
      </c>
    </row>
    <row r="237" spans="1:55" x14ac:dyDescent="0.25">
      <c r="A237">
        <v>311</v>
      </c>
      <c r="B237">
        <v>139371</v>
      </c>
      <c r="C237">
        <v>45</v>
      </c>
      <c r="D237">
        <v>45</v>
      </c>
      <c r="E237">
        <v>45</v>
      </c>
      <c r="F237">
        <v>45</v>
      </c>
      <c r="G237">
        <v>45</v>
      </c>
      <c r="H237">
        <v>45</v>
      </c>
      <c r="I237">
        <v>45</v>
      </c>
      <c r="J237">
        <v>45</v>
      </c>
      <c r="K237">
        <v>45</v>
      </c>
      <c r="L237">
        <v>45</v>
      </c>
      <c r="M237">
        <v>45</v>
      </c>
      <c r="N237">
        <v>45</v>
      </c>
      <c r="O237">
        <v>45</v>
      </c>
      <c r="P237">
        <v>45</v>
      </c>
      <c r="Q237">
        <v>45</v>
      </c>
      <c r="R237">
        <v>45</v>
      </c>
      <c r="S237">
        <v>46</v>
      </c>
      <c r="T237">
        <v>46</v>
      </c>
      <c r="U237">
        <v>46</v>
      </c>
      <c r="V237">
        <v>46</v>
      </c>
      <c r="W237">
        <v>46</v>
      </c>
      <c r="X237">
        <v>46</v>
      </c>
      <c r="Y237">
        <v>46</v>
      </c>
      <c r="Z237">
        <v>46</v>
      </c>
      <c r="AA237">
        <v>46</v>
      </c>
      <c r="AB237">
        <v>46</v>
      </c>
      <c r="AC237">
        <v>46</v>
      </c>
      <c r="AD237">
        <v>46</v>
      </c>
      <c r="AE237">
        <v>46</v>
      </c>
      <c r="AF237">
        <v>46</v>
      </c>
      <c r="AG237">
        <v>46</v>
      </c>
      <c r="AH237">
        <v>46</v>
      </c>
      <c r="AI237">
        <v>46</v>
      </c>
      <c r="AJ237">
        <v>46</v>
      </c>
      <c r="AK237">
        <v>46</v>
      </c>
      <c r="AL237">
        <v>46</v>
      </c>
      <c r="AM237">
        <v>46</v>
      </c>
      <c r="AN237">
        <v>46</v>
      </c>
      <c r="AO237">
        <v>46</v>
      </c>
      <c r="AP237">
        <v>46</v>
      </c>
      <c r="AQ237">
        <v>45</v>
      </c>
      <c r="AR237">
        <v>45</v>
      </c>
      <c r="AS237">
        <v>45</v>
      </c>
      <c r="AT237">
        <v>45</v>
      </c>
      <c r="AU237" s="8">
        <f t="shared" si="35"/>
        <v>45.545454545454547</v>
      </c>
      <c r="AV237">
        <f t="shared" si="36"/>
        <v>46</v>
      </c>
      <c r="AW237" s="8">
        <f t="shared" si="37"/>
        <v>0.50368620050931479</v>
      </c>
      <c r="AX237" s="6">
        <f t="shared" si="38"/>
        <v>1.1058978454296332E-2</v>
      </c>
      <c r="AY237">
        <f t="shared" si="39"/>
        <v>45</v>
      </c>
      <c r="AZ237">
        <f t="shared" si="40"/>
        <v>46</v>
      </c>
      <c r="BA237">
        <f t="shared" si="41"/>
        <v>1</v>
      </c>
      <c r="BB237" s="7">
        <f t="shared" si="42"/>
        <v>1.000446183029077</v>
      </c>
      <c r="BC237" s="8">
        <f t="shared" si="43"/>
        <v>0.26790697674418601</v>
      </c>
    </row>
    <row r="238" spans="1:55" x14ac:dyDescent="0.25">
      <c r="A238">
        <v>314</v>
      </c>
      <c r="B238">
        <v>141021</v>
      </c>
      <c r="C238">
        <v>47</v>
      </c>
      <c r="D238">
        <v>51</v>
      </c>
      <c r="E238">
        <v>50</v>
      </c>
      <c r="F238">
        <v>50</v>
      </c>
      <c r="G238">
        <v>50</v>
      </c>
      <c r="H238">
        <v>50</v>
      </c>
      <c r="I238">
        <v>50</v>
      </c>
      <c r="J238">
        <v>50</v>
      </c>
      <c r="K238">
        <v>47</v>
      </c>
      <c r="L238">
        <v>50</v>
      </c>
      <c r="M238">
        <v>50</v>
      </c>
      <c r="N238">
        <v>50</v>
      </c>
      <c r="O238">
        <v>47</v>
      </c>
      <c r="P238">
        <v>47</v>
      </c>
      <c r="Q238">
        <v>47</v>
      </c>
      <c r="R238">
        <v>46</v>
      </c>
      <c r="S238">
        <v>50</v>
      </c>
      <c r="T238">
        <v>49</v>
      </c>
      <c r="U238">
        <v>45</v>
      </c>
      <c r="V238">
        <v>45</v>
      </c>
      <c r="W238">
        <v>45</v>
      </c>
      <c r="X238">
        <v>45</v>
      </c>
      <c r="Y238">
        <v>47</v>
      </c>
      <c r="Z238">
        <v>46</v>
      </c>
      <c r="AA238">
        <v>45</v>
      </c>
      <c r="AB238">
        <v>47</v>
      </c>
      <c r="AC238">
        <v>45</v>
      </c>
      <c r="AD238">
        <v>50</v>
      </c>
      <c r="AE238">
        <v>47</v>
      </c>
      <c r="AF238">
        <v>51</v>
      </c>
      <c r="AG238">
        <v>48</v>
      </c>
      <c r="AH238">
        <v>45</v>
      </c>
      <c r="AI238">
        <v>49</v>
      </c>
      <c r="AJ238">
        <v>45</v>
      </c>
      <c r="AK238">
        <v>50</v>
      </c>
      <c r="AL238">
        <v>50</v>
      </c>
      <c r="AM238">
        <v>42</v>
      </c>
      <c r="AN238">
        <v>47</v>
      </c>
      <c r="AO238">
        <v>45</v>
      </c>
      <c r="AP238">
        <v>45</v>
      </c>
      <c r="AQ238">
        <v>45</v>
      </c>
      <c r="AR238">
        <v>47</v>
      </c>
      <c r="AS238">
        <v>45</v>
      </c>
      <c r="AT238">
        <v>47</v>
      </c>
      <c r="AU238" s="8">
        <f t="shared" si="35"/>
        <v>47.477272727272727</v>
      </c>
      <c r="AV238">
        <f t="shared" si="36"/>
        <v>47</v>
      </c>
      <c r="AW238" s="8">
        <f t="shared" si="37"/>
        <v>2.2771732411921786</v>
      </c>
      <c r="AX238" s="6">
        <f t="shared" si="38"/>
        <v>4.7963438301797924E-2</v>
      </c>
      <c r="AY238">
        <f t="shared" si="39"/>
        <v>42</v>
      </c>
      <c r="AZ238">
        <f t="shared" si="40"/>
        <v>51</v>
      </c>
      <c r="BA238">
        <f t="shared" si="41"/>
        <v>9</v>
      </c>
      <c r="BB238" s="7">
        <f t="shared" si="42"/>
        <v>0.99816411556041718</v>
      </c>
      <c r="BC238" s="8">
        <f t="shared" si="43"/>
        <v>0.24016225007680192</v>
      </c>
    </row>
    <row r="239" spans="1:55" x14ac:dyDescent="0.25">
      <c r="A239">
        <v>315</v>
      </c>
      <c r="B239">
        <v>141029</v>
      </c>
      <c r="C239">
        <v>42</v>
      </c>
      <c r="D239">
        <v>43</v>
      </c>
      <c r="E239">
        <v>42</v>
      </c>
      <c r="F239">
        <v>43</v>
      </c>
      <c r="G239">
        <v>44</v>
      </c>
      <c r="H239">
        <v>42</v>
      </c>
      <c r="I239">
        <v>43</v>
      </c>
      <c r="J239">
        <v>42</v>
      </c>
      <c r="K239">
        <v>42</v>
      </c>
      <c r="L239">
        <v>42</v>
      </c>
      <c r="M239">
        <v>42</v>
      </c>
      <c r="N239">
        <v>44</v>
      </c>
      <c r="O239">
        <v>43</v>
      </c>
      <c r="P239">
        <v>42</v>
      </c>
      <c r="Q239">
        <v>42</v>
      </c>
      <c r="R239">
        <v>42</v>
      </c>
      <c r="S239">
        <v>43</v>
      </c>
      <c r="T239">
        <v>45</v>
      </c>
      <c r="U239">
        <v>44</v>
      </c>
      <c r="V239">
        <v>42</v>
      </c>
      <c r="W239">
        <v>42</v>
      </c>
      <c r="X239">
        <v>43</v>
      </c>
      <c r="Y239">
        <v>44</v>
      </c>
      <c r="Z239">
        <v>45</v>
      </c>
      <c r="AA239">
        <v>43</v>
      </c>
      <c r="AB239">
        <v>43</v>
      </c>
      <c r="AC239">
        <v>43</v>
      </c>
      <c r="AD239">
        <v>44</v>
      </c>
      <c r="AE239">
        <v>43</v>
      </c>
      <c r="AF239">
        <v>45</v>
      </c>
      <c r="AG239">
        <v>45</v>
      </c>
      <c r="AH239">
        <v>42</v>
      </c>
      <c r="AI239">
        <v>42</v>
      </c>
      <c r="AJ239">
        <v>43</v>
      </c>
      <c r="AK239">
        <v>44</v>
      </c>
      <c r="AL239">
        <v>42</v>
      </c>
      <c r="AM239">
        <v>42</v>
      </c>
      <c r="AN239">
        <v>44</v>
      </c>
      <c r="AO239">
        <v>43</v>
      </c>
      <c r="AP239">
        <v>42</v>
      </c>
      <c r="AQ239">
        <v>42</v>
      </c>
      <c r="AR239">
        <v>44</v>
      </c>
      <c r="AS239">
        <v>42</v>
      </c>
      <c r="AT239">
        <v>42</v>
      </c>
      <c r="AU239" s="8">
        <f t="shared" si="35"/>
        <v>42.909090909090907</v>
      </c>
      <c r="AV239">
        <f t="shared" si="36"/>
        <v>43</v>
      </c>
      <c r="AW239" s="8">
        <f t="shared" si="37"/>
        <v>1.0073724010186296</v>
      </c>
      <c r="AX239" s="6">
        <f t="shared" si="38"/>
        <v>2.3476899176281624E-2</v>
      </c>
      <c r="AY239">
        <f t="shared" si="39"/>
        <v>42</v>
      </c>
      <c r="AZ239">
        <f t="shared" si="40"/>
        <v>45</v>
      </c>
      <c r="BA239">
        <f t="shared" si="41"/>
        <v>3</v>
      </c>
      <c r="BB239" s="7">
        <f t="shared" si="42"/>
        <v>1.000187767483478</v>
      </c>
      <c r="BC239" s="8">
        <f t="shared" si="43"/>
        <v>1.0724964472849709E-2</v>
      </c>
    </row>
    <row r="240" spans="1:55" x14ac:dyDescent="0.25">
      <c r="A240">
        <v>316</v>
      </c>
      <c r="B240">
        <v>141042</v>
      </c>
      <c r="C240">
        <v>364</v>
      </c>
      <c r="D240">
        <v>356</v>
      </c>
      <c r="E240">
        <v>353</v>
      </c>
      <c r="F240">
        <v>353</v>
      </c>
      <c r="G240">
        <v>360</v>
      </c>
      <c r="H240">
        <v>346</v>
      </c>
      <c r="I240">
        <v>352</v>
      </c>
      <c r="J240">
        <v>348</v>
      </c>
      <c r="K240">
        <v>352</v>
      </c>
      <c r="L240">
        <v>349</v>
      </c>
      <c r="M240">
        <v>347</v>
      </c>
      <c r="N240">
        <v>346</v>
      </c>
      <c r="O240">
        <v>348</v>
      </c>
      <c r="P240">
        <v>346</v>
      </c>
      <c r="Q240">
        <v>347</v>
      </c>
      <c r="R240">
        <v>348</v>
      </c>
      <c r="S240">
        <v>347</v>
      </c>
      <c r="T240">
        <v>347</v>
      </c>
      <c r="U240">
        <v>346</v>
      </c>
      <c r="V240">
        <v>348</v>
      </c>
      <c r="W240">
        <v>348</v>
      </c>
      <c r="X240">
        <v>350</v>
      </c>
      <c r="Y240">
        <v>348</v>
      </c>
      <c r="Z240">
        <v>347</v>
      </c>
      <c r="AA240">
        <v>351</v>
      </c>
      <c r="AB240">
        <v>354</v>
      </c>
      <c r="AC240">
        <v>356</v>
      </c>
      <c r="AD240">
        <v>356</v>
      </c>
      <c r="AE240">
        <v>348</v>
      </c>
      <c r="AF240">
        <v>352</v>
      </c>
      <c r="AG240">
        <v>346</v>
      </c>
      <c r="AH240">
        <v>348</v>
      </c>
      <c r="AI240">
        <v>347</v>
      </c>
      <c r="AJ240">
        <v>350</v>
      </c>
      <c r="AK240">
        <v>347</v>
      </c>
      <c r="AL240">
        <v>348</v>
      </c>
      <c r="AM240">
        <v>348</v>
      </c>
      <c r="AN240">
        <v>349</v>
      </c>
      <c r="AO240">
        <v>349</v>
      </c>
      <c r="AP240">
        <v>347</v>
      </c>
      <c r="AQ240">
        <v>349</v>
      </c>
      <c r="AR240">
        <v>348</v>
      </c>
      <c r="AS240">
        <v>352</v>
      </c>
      <c r="AT240">
        <v>353</v>
      </c>
      <c r="AU240" s="8">
        <f t="shared" si="35"/>
        <v>349.86363636363637</v>
      </c>
      <c r="AV240">
        <f t="shared" si="36"/>
        <v>348</v>
      </c>
      <c r="AW240" s="8">
        <f t="shared" si="37"/>
        <v>3.9271914876884386</v>
      </c>
      <c r="AX240" s="6">
        <f t="shared" si="38"/>
        <v>1.1224920453312413E-2</v>
      </c>
      <c r="AY240">
        <f t="shared" si="39"/>
        <v>346</v>
      </c>
      <c r="AZ240">
        <f t="shared" si="40"/>
        <v>364</v>
      </c>
      <c r="BA240">
        <f t="shared" si="41"/>
        <v>18</v>
      </c>
      <c r="BB240" s="7">
        <f t="shared" si="42"/>
        <v>0.99976698411612974</v>
      </c>
      <c r="BC240" s="8">
        <f t="shared" si="43"/>
        <v>7.239108190908615E-2</v>
      </c>
    </row>
    <row r="241" spans="1:55" x14ac:dyDescent="0.25">
      <c r="A241">
        <v>317</v>
      </c>
      <c r="B241">
        <v>141050</v>
      </c>
      <c r="C241">
        <v>25</v>
      </c>
      <c r="D241">
        <v>27</v>
      </c>
      <c r="E241">
        <v>26</v>
      </c>
      <c r="F241">
        <v>31</v>
      </c>
      <c r="G241">
        <v>25</v>
      </c>
      <c r="H241">
        <v>27</v>
      </c>
      <c r="I241">
        <v>27</v>
      </c>
      <c r="J241">
        <v>27</v>
      </c>
      <c r="K241">
        <v>26</v>
      </c>
      <c r="L241">
        <v>25</v>
      </c>
      <c r="M241">
        <v>24</v>
      </c>
      <c r="N241">
        <v>24</v>
      </c>
      <c r="O241">
        <v>24</v>
      </c>
      <c r="P241">
        <v>26</v>
      </c>
      <c r="Q241">
        <v>25</v>
      </c>
      <c r="R241">
        <v>24</v>
      </c>
      <c r="S241">
        <v>27</v>
      </c>
      <c r="T241">
        <v>26</v>
      </c>
      <c r="U241">
        <v>25</v>
      </c>
      <c r="V241">
        <v>24</v>
      </c>
      <c r="W241">
        <v>25</v>
      </c>
      <c r="X241">
        <v>24</v>
      </c>
      <c r="Y241">
        <v>24</v>
      </c>
      <c r="Z241">
        <v>29</v>
      </c>
      <c r="AA241">
        <v>29</v>
      </c>
      <c r="AB241">
        <v>28</v>
      </c>
      <c r="AC241">
        <v>25</v>
      </c>
      <c r="AD241">
        <v>26</v>
      </c>
      <c r="AE241">
        <v>25</v>
      </c>
      <c r="AF241">
        <v>25</v>
      </c>
      <c r="AG241">
        <v>26</v>
      </c>
      <c r="AH241">
        <v>25</v>
      </c>
      <c r="AI241">
        <v>25</v>
      </c>
      <c r="AJ241">
        <v>26</v>
      </c>
      <c r="AK241">
        <v>25</v>
      </c>
      <c r="AL241">
        <v>26</v>
      </c>
      <c r="AM241">
        <v>27</v>
      </c>
      <c r="AN241">
        <v>26</v>
      </c>
      <c r="AO241">
        <v>25</v>
      </c>
      <c r="AP241">
        <v>26</v>
      </c>
      <c r="AQ241">
        <v>24</v>
      </c>
      <c r="AR241">
        <v>25</v>
      </c>
      <c r="AS241">
        <v>23</v>
      </c>
      <c r="AT241">
        <v>23</v>
      </c>
      <c r="AU241" s="8">
        <f t="shared" si="35"/>
        <v>25.613636363636363</v>
      </c>
      <c r="AV241">
        <f t="shared" si="36"/>
        <v>25</v>
      </c>
      <c r="AW241" s="8">
        <f t="shared" si="37"/>
        <v>1.6025547785276542</v>
      </c>
      <c r="AX241" s="6">
        <f t="shared" si="38"/>
        <v>6.2566468726900429E-2</v>
      </c>
      <c r="AY241">
        <f t="shared" si="39"/>
        <v>23</v>
      </c>
      <c r="AZ241">
        <f t="shared" si="40"/>
        <v>31</v>
      </c>
      <c r="BA241">
        <f t="shared" si="41"/>
        <v>8</v>
      </c>
      <c r="BB241" s="7">
        <f t="shared" si="42"/>
        <v>0.99872707222173962</v>
      </c>
      <c r="BC241" s="8">
        <f t="shared" si="43"/>
        <v>7.2287615429539986E-2</v>
      </c>
    </row>
    <row r="242" spans="1:55" x14ac:dyDescent="0.25">
      <c r="A242">
        <v>319</v>
      </c>
      <c r="B242">
        <v>141894</v>
      </c>
      <c r="C242">
        <v>213</v>
      </c>
      <c r="D242">
        <v>221</v>
      </c>
      <c r="E242">
        <v>219</v>
      </c>
      <c r="F242">
        <v>222</v>
      </c>
      <c r="G242">
        <v>217</v>
      </c>
      <c r="H242">
        <v>221</v>
      </c>
      <c r="I242">
        <v>226</v>
      </c>
      <c r="J242">
        <v>230</v>
      </c>
      <c r="K242">
        <v>229</v>
      </c>
      <c r="L242">
        <v>226</v>
      </c>
      <c r="M242">
        <v>229</v>
      </c>
      <c r="N242">
        <v>247</v>
      </c>
      <c r="O242">
        <v>250</v>
      </c>
      <c r="P242">
        <v>245</v>
      </c>
      <c r="Q242">
        <v>231</v>
      </c>
      <c r="R242">
        <v>238</v>
      </c>
      <c r="S242">
        <v>239</v>
      </c>
      <c r="T242">
        <v>244</v>
      </c>
      <c r="U242">
        <v>177</v>
      </c>
      <c r="V242">
        <v>171</v>
      </c>
      <c r="W242">
        <v>171</v>
      </c>
      <c r="X242">
        <v>169</v>
      </c>
      <c r="Y242">
        <v>172</v>
      </c>
      <c r="Z242">
        <v>172</v>
      </c>
      <c r="AA242">
        <v>172</v>
      </c>
      <c r="AB242">
        <v>172</v>
      </c>
      <c r="AC242">
        <v>174</v>
      </c>
      <c r="AD242">
        <v>172</v>
      </c>
      <c r="AE242">
        <v>173</v>
      </c>
      <c r="AF242">
        <v>172</v>
      </c>
      <c r="AG242">
        <v>173</v>
      </c>
      <c r="AH242">
        <v>172</v>
      </c>
      <c r="AI242">
        <v>166</v>
      </c>
      <c r="AJ242">
        <v>164</v>
      </c>
      <c r="AK242">
        <v>163</v>
      </c>
      <c r="AL242">
        <v>181</v>
      </c>
      <c r="AM242">
        <v>234</v>
      </c>
      <c r="AN242">
        <v>226</v>
      </c>
      <c r="AO242">
        <v>176</v>
      </c>
      <c r="AP242">
        <v>178</v>
      </c>
      <c r="AQ242">
        <v>176</v>
      </c>
      <c r="AR242">
        <v>176</v>
      </c>
      <c r="AS242">
        <v>176</v>
      </c>
      <c r="AT242">
        <v>176</v>
      </c>
      <c r="AU242" s="8">
        <f t="shared" si="35"/>
        <v>198.88636363636363</v>
      </c>
      <c r="AV242">
        <f t="shared" si="36"/>
        <v>177.5</v>
      </c>
      <c r="AW242" s="8">
        <f t="shared" si="37"/>
        <v>30.051286323968899</v>
      </c>
      <c r="AX242" s="6">
        <f t="shared" si="38"/>
        <v>0.15109777148378833</v>
      </c>
      <c r="AY242">
        <f t="shared" si="39"/>
        <v>163</v>
      </c>
      <c r="AZ242">
        <f t="shared" si="40"/>
        <v>250</v>
      </c>
      <c r="BA242">
        <f t="shared" si="41"/>
        <v>87</v>
      </c>
      <c r="BB242" s="7">
        <f t="shared" si="42"/>
        <v>0.99245026447719209</v>
      </c>
      <c r="BC242" s="8">
        <f t="shared" si="43"/>
        <v>0.42650166041807502</v>
      </c>
    </row>
    <row r="243" spans="1:55" x14ac:dyDescent="0.25">
      <c r="A243">
        <v>320</v>
      </c>
      <c r="B243">
        <v>141927</v>
      </c>
      <c r="C243">
        <v>8</v>
      </c>
      <c r="D243">
        <v>8</v>
      </c>
      <c r="E243">
        <v>8</v>
      </c>
      <c r="F243">
        <v>8</v>
      </c>
      <c r="G243">
        <v>8</v>
      </c>
      <c r="H243">
        <v>8</v>
      </c>
      <c r="I243">
        <v>8</v>
      </c>
      <c r="J243">
        <v>8</v>
      </c>
      <c r="K243">
        <v>8</v>
      </c>
      <c r="L243">
        <v>8</v>
      </c>
      <c r="M243">
        <v>8</v>
      </c>
      <c r="N243">
        <v>8</v>
      </c>
      <c r="O243">
        <v>8</v>
      </c>
      <c r="P243">
        <v>8</v>
      </c>
      <c r="Q243">
        <v>8</v>
      </c>
      <c r="R243">
        <v>8</v>
      </c>
      <c r="S243">
        <v>8</v>
      </c>
      <c r="T243">
        <v>8</v>
      </c>
      <c r="U243">
        <v>8</v>
      </c>
      <c r="V243">
        <v>8</v>
      </c>
      <c r="W243">
        <v>8</v>
      </c>
      <c r="X243">
        <v>8</v>
      </c>
      <c r="Y243">
        <v>8</v>
      </c>
      <c r="Z243">
        <v>8</v>
      </c>
      <c r="AA243">
        <v>8</v>
      </c>
      <c r="AB243">
        <v>8</v>
      </c>
      <c r="AC243">
        <v>8</v>
      </c>
      <c r="AD243">
        <v>8</v>
      </c>
      <c r="AE243">
        <v>8</v>
      </c>
      <c r="AF243">
        <v>8</v>
      </c>
      <c r="AG243">
        <v>8</v>
      </c>
      <c r="AH243">
        <v>8</v>
      </c>
      <c r="AI243">
        <v>8</v>
      </c>
      <c r="AJ243">
        <v>8</v>
      </c>
      <c r="AK243">
        <v>8</v>
      </c>
      <c r="AL243">
        <v>8</v>
      </c>
      <c r="AM243">
        <v>8</v>
      </c>
      <c r="AN243">
        <v>8</v>
      </c>
      <c r="AO243">
        <v>8</v>
      </c>
      <c r="AP243">
        <v>8</v>
      </c>
      <c r="AQ243">
        <v>8</v>
      </c>
      <c r="AR243">
        <v>8</v>
      </c>
      <c r="AS243">
        <v>8</v>
      </c>
      <c r="AT243">
        <v>8</v>
      </c>
      <c r="AU243" s="8">
        <f t="shared" si="35"/>
        <v>8</v>
      </c>
      <c r="AV243">
        <f t="shared" si="36"/>
        <v>8</v>
      </c>
      <c r="AW243" s="8">
        <f t="shared" si="37"/>
        <v>0</v>
      </c>
      <c r="AX243" s="6">
        <f t="shared" si="38"/>
        <v>0</v>
      </c>
      <c r="AY243">
        <f t="shared" si="39"/>
        <v>8</v>
      </c>
      <c r="AZ243">
        <f t="shared" si="40"/>
        <v>8</v>
      </c>
      <c r="BA243">
        <f t="shared" si="41"/>
        <v>0</v>
      </c>
      <c r="BB243" s="7">
        <f t="shared" si="42"/>
        <v>1</v>
      </c>
      <c r="BC243" s="8">
        <f t="shared" si="43"/>
        <v>1</v>
      </c>
    </row>
    <row r="244" spans="1:55" x14ac:dyDescent="0.25">
      <c r="A244">
        <v>321</v>
      </c>
      <c r="B244">
        <v>142029</v>
      </c>
      <c r="C244">
        <v>83</v>
      </c>
      <c r="D244">
        <v>83</v>
      </c>
      <c r="E244">
        <v>83</v>
      </c>
      <c r="F244">
        <v>82</v>
      </c>
      <c r="G244">
        <v>82</v>
      </c>
      <c r="H244">
        <v>83</v>
      </c>
      <c r="I244">
        <v>83</v>
      </c>
      <c r="J244">
        <v>83</v>
      </c>
      <c r="K244">
        <v>83</v>
      </c>
      <c r="L244">
        <v>82</v>
      </c>
      <c r="M244">
        <v>83</v>
      </c>
      <c r="N244">
        <v>83</v>
      </c>
      <c r="O244">
        <v>83</v>
      </c>
      <c r="P244">
        <v>83</v>
      </c>
      <c r="Q244">
        <v>83</v>
      </c>
      <c r="R244">
        <v>83</v>
      </c>
      <c r="S244">
        <v>82</v>
      </c>
      <c r="T244">
        <v>81</v>
      </c>
      <c r="U244">
        <v>83</v>
      </c>
      <c r="V244">
        <v>83</v>
      </c>
      <c r="W244">
        <v>83</v>
      </c>
      <c r="X244">
        <v>82</v>
      </c>
      <c r="Y244">
        <v>83</v>
      </c>
      <c r="Z244">
        <v>83</v>
      </c>
      <c r="AA244">
        <v>83</v>
      </c>
      <c r="AB244">
        <v>83</v>
      </c>
      <c r="AC244">
        <v>83</v>
      </c>
      <c r="AD244">
        <v>83</v>
      </c>
      <c r="AE244">
        <v>83</v>
      </c>
      <c r="AF244">
        <v>83</v>
      </c>
      <c r="AG244">
        <v>83</v>
      </c>
      <c r="AH244">
        <v>83</v>
      </c>
      <c r="AI244">
        <v>83</v>
      </c>
      <c r="AJ244">
        <v>82</v>
      </c>
      <c r="AK244">
        <v>83</v>
      </c>
      <c r="AL244">
        <v>82</v>
      </c>
      <c r="AM244">
        <v>82</v>
      </c>
      <c r="AN244">
        <v>83</v>
      </c>
      <c r="AO244">
        <v>83</v>
      </c>
      <c r="AP244">
        <v>83</v>
      </c>
      <c r="AQ244">
        <v>83</v>
      </c>
      <c r="AR244">
        <v>83</v>
      </c>
      <c r="AS244">
        <v>20</v>
      </c>
      <c r="AT244">
        <v>27</v>
      </c>
      <c r="AU244" s="8">
        <f t="shared" si="35"/>
        <v>80.068181818181813</v>
      </c>
      <c r="AV244">
        <f t="shared" si="36"/>
        <v>83</v>
      </c>
      <c r="AW244" s="8">
        <f t="shared" si="37"/>
        <v>12.518633046843517</v>
      </c>
      <c r="AX244" s="6">
        <f t="shared" si="38"/>
        <v>0.15634966053395252</v>
      </c>
      <c r="AY244">
        <f t="shared" si="39"/>
        <v>20</v>
      </c>
      <c r="AZ244">
        <f t="shared" si="40"/>
        <v>83</v>
      </c>
      <c r="BA244">
        <f t="shared" si="41"/>
        <v>63</v>
      </c>
      <c r="BB244" s="7">
        <f t="shared" si="42"/>
        <v>0.99255404423674021</v>
      </c>
      <c r="BC244" s="8">
        <f t="shared" si="43"/>
        <v>0.12676176234217565</v>
      </c>
    </row>
    <row r="245" spans="1:55" x14ac:dyDescent="0.25">
      <c r="A245">
        <v>324</v>
      </c>
      <c r="B245">
        <v>142766</v>
      </c>
      <c r="C245">
        <v>124</v>
      </c>
      <c r="D245">
        <v>124</v>
      </c>
      <c r="E245">
        <v>124</v>
      </c>
      <c r="F245">
        <v>124</v>
      </c>
      <c r="G245">
        <v>124</v>
      </c>
      <c r="H245">
        <v>124</v>
      </c>
      <c r="I245">
        <v>124</v>
      </c>
      <c r="J245">
        <v>124</v>
      </c>
      <c r="K245">
        <v>124</v>
      </c>
      <c r="L245">
        <v>124</v>
      </c>
      <c r="M245">
        <v>124</v>
      </c>
      <c r="N245">
        <v>124</v>
      </c>
      <c r="O245">
        <v>124</v>
      </c>
      <c r="P245">
        <v>124</v>
      </c>
      <c r="Q245">
        <v>124</v>
      </c>
      <c r="R245">
        <v>124</v>
      </c>
      <c r="S245">
        <v>124</v>
      </c>
      <c r="T245">
        <v>124</v>
      </c>
      <c r="U245">
        <v>124</v>
      </c>
      <c r="V245">
        <v>124</v>
      </c>
      <c r="W245">
        <v>124</v>
      </c>
      <c r="X245">
        <v>124</v>
      </c>
      <c r="Y245">
        <v>124</v>
      </c>
      <c r="Z245">
        <v>124</v>
      </c>
      <c r="AA245">
        <v>124</v>
      </c>
      <c r="AB245">
        <v>124</v>
      </c>
      <c r="AC245">
        <v>124</v>
      </c>
      <c r="AD245">
        <v>124</v>
      </c>
      <c r="AE245">
        <v>124</v>
      </c>
      <c r="AF245">
        <v>124</v>
      </c>
      <c r="AG245">
        <v>124</v>
      </c>
      <c r="AH245">
        <v>124</v>
      </c>
      <c r="AI245">
        <v>124</v>
      </c>
      <c r="AJ245">
        <v>124</v>
      </c>
      <c r="AK245">
        <v>124</v>
      </c>
      <c r="AL245">
        <v>124</v>
      </c>
      <c r="AM245">
        <v>124</v>
      </c>
      <c r="AN245">
        <v>124</v>
      </c>
      <c r="AO245">
        <v>124</v>
      </c>
      <c r="AP245">
        <v>124</v>
      </c>
      <c r="AQ245">
        <v>124</v>
      </c>
      <c r="AR245">
        <v>124</v>
      </c>
      <c r="AS245">
        <v>124</v>
      </c>
      <c r="AT245">
        <v>124</v>
      </c>
      <c r="AU245" s="8">
        <f t="shared" si="35"/>
        <v>124</v>
      </c>
      <c r="AV245">
        <f t="shared" si="36"/>
        <v>124</v>
      </c>
      <c r="AW245" s="8">
        <f t="shared" si="37"/>
        <v>0</v>
      </c>
      <c r="AX245" s="6">
        <f t="shared" si="38"/>
        <v>0</v>
      </c>
      <c r="AY245">
        <f t="shared" si="39"/>
        <v>124</v>
      </c>
      <c r="AZ245">
        <f t="shared" si="40"/>
        <v>124</v>
      </c>
      <c r="BA245">
        <f t="shared" si="41"/>
        <v>0</v>
      </c>
      <c r="BB245" s="7">
        <f t="shared" si="42"/>
        <v>1</v>
      </c>
      <c r="BC245" s="8">
        <f t="shared" si="43"/>
        <v>1</v>
      </c>
    </row>
    <row r="246" spans="1:55" x14ac:dyDescent="0.25">
      <c r="A246">
        <v>325</v>
      </c>
      <c r="B246">
        <v>143157</v>
      </c>
      <c r="C246">
        <v>33</v>
      </c>
      <c r="D246">
        <v>34</v>
      </c>
      <c r="E246">
        <v>34</v>
      </c>
      <c r="F246">
        <v>32</v>
      </c>
      <c r="G246">
        <v>32</v>
      </c>
      <c r="H246">
        <v>32</v>
      </c>
      <c r="I246">
        <v>32</v>
      </c>
      <c r="J246">
        <v>32</v>
      </c>
      <c r="K246">
        <v>32</v>
      </c>
      <c r="L246">
        <v>55</v>
      </c>
      <c r="M246">
        <v>32</v>
      </c>
      <c r="N246">
        <v>32</v>
      </c>
      <c r="O246">
        <v>63</v>
      </c>
      <c r="P246">
        <v>34</v>
      </c>
      <c r="Q246">
        <v>54</v>
      </c>
      <c r="R246">
        <v>54</v>
      </c>
      <c r="S246">
        <v>54</v>
      </c>
      <c r="T246">
        <v>79</v>
      </c>
      <c r="U246">
        <v>79</v>
      </c>
      <c r="V246">
        <v>79</v>
      </c>
      <c r="W246">
        <v>79</v>
      </c>
      <c r="X246">
        <v>78</v>
      </c>
      <c r="Y246">
        <v>78</v>
      </c>
      <c r="Z246">
        <v>78</v>
      </c>
      <c r="AA246">
        <v>126</v>
      </c>
      <c r="AB246">
        <v>78</v>
      </c>
      <c r="AC246">
        <v>78</v>
      </c>
      <c r="AD246">
        <v>126</v>
      </c>
      <c r="AE246">
        <v>78</v>
      </c>
      <c r="AF246">
        <v>78</v>
      </c>
      <c r="AG246">
        <v>78</v>
      </c>
      <c r="AH246">
        <v>88</v>
      </c>
      <c r="AI246">
        <v>78</v>
      </c>
      <c r="AJ246">
        <v>78</v>
      </c>
      <c r="AK246">
        <v>106</v>
      </c>
      <c r="AL246">
        <v>134</v>
      </c>
      <c r="AM246">
        <v>136</v>
      </c>
      <c r="AN246">
        <v>78</v>
      </c>
      <c r="AO246">
        <v>78</v>
      </c>
      <c r="AP246">
        <v>78</v>
      </c>
      <c r="AQ246">
        <v>82</v>
      </c>
      <c r="AR246">
        <v>79</v>
      </c>
      <c r="AS246">
        <v>79</v>
      </c>
      <c r="AT246">
        <v>79</v>
      </c>
      <c r="AU246" s="8">
        <f t="shared" si="35"/>
        <v>69</v>
      </c>
      <c r="AV246">
        <f t="shared" si="36"/>
        <v>78</v>
      </c>
      <c r="AW246" s="8">
        <f t="shared" si="37"/>
        <v>28.811334978716516</v>
      </c>
      <c r="AX246" s="6">
        <f t="shared" si="38"/>
        <v>0.41755557940168864</v>
      </c>
      <c r="AY246">
        <f t="shared" si="39"/>
        <v>32</v>
      </c>
      <c r="AZ246">
        <f t="shared" si="40"/>
        <v>136</v>
      </c>
      <c r="BA246">
        <f t="shared" si="41"/>
        <v>104</v>
      </c>
      <c r="BB246" s="7">
        <f t="shared" si="42"/>
        <v>1.0290549308656289</v>
      </c>
      <c r="BC246" s="8">
        <f t="shared" si="43"/>
        <v>0.65794659057058147</v>
      </c>
    </row>
    <row r="247" spans="1:55" x14ac:dyDescent="0.25">
      <c r="A247">
        <v>326</v>
      </c>
      <c r="B247">
        <v>143220</v>
      </c>
      <c r="C247">
        <v>37</v>
      </c>
      <c r="D247">
        <v>37</v>
      </c>
      <c r="E247">
        <v>37</v>
      </c>
      <c r="F247">
        <v>37</v>
      </c>
      <c r="G247">
        <v>37</v>
      </c>
      <c r="H247">
        <v>37</v>
      </c>
      <c r="I247">
        <v>37</v>
      </c>
      <c r="J247">
        <v>37</v>
      </c>
      <c r="K247">
        <v>37</v>
      </c>
      <c r="L247">
        <v>37</v>
      </c>
      <c r="M247">
        <v>37</v>
      </c>
      <c r="N247">
        <v>37</v>
      </c>
      <c r="O247">
        <v>37</v>
      </c>
      <c r="P247">
        <v>37</v>
      </c>
      <c r="Q247">
        <v>37</v>
      </c>
      <c r="R247">
        <v>37</v>
      </c>
      <c r="S247">
        <v>37</v>
      </c>
      <c r="T247">
        <v>37</v>
      </c>
      <c r="U247">
        <v>37</v>
      </c>
      <c r="V247">
        <v>37</v>
      </c>
      <c r="W247">
        <v>37</v>
      </c>
      <c r="X247">
        <v>37</v>
      </c>
      <c r="Y247">
        <v>37</v>
      </c>
      <c r="Z247">
        <v>37</v>
      </c>
      <c r="AA247">
        <v>37</v>
      </c>
      <c r="AB247">
        <v>37</v>
      </c>
      <c r="AC247">
        <v>37</v>
      </c>
      <c r="AD247">
        <v>37</v>
      </c>
      <c r="AE247">
        <v>37</v>
      </c>
      <c r="AF247">
        <v>37</v>
      </c>
      <c r="AG247">
        <v>37</v>
      </c>
      <c r="AH247">
        <v>37</v>
      </c>
      <c r="AI247">
        <v>37</v>
      </c>
      <c r="AJ247">
        <v>37</v>
      </c>
      <c r="AK247">
        <v>37</v>
      </c>
      <c r="AL247">
        <v>37</v>
      </c>
      <c r="AM247">
        <v>37</v>
      </c>
      <c r="AN247">
        <v>37</v>
      </c>
      <c r="AO247">
        <v>37</v>
      </c>
      <c r="AP247">
        <v>37</v>
      </c>
      <c r="AQ247">
        <v>37</v>
      </c>
      <c r="AR247">
        <v>37</v>
      </c>
      <c r="AS247">
        <v>37</v>
      </c>
      <c r="AT247">
        <v>37</v>
      </c>
      <c r="AU247" s="8">
        <f t="shared" si="35"/>
        <v>37</v>
      </c>
      <c r="AV247">
        <f t="shared" si="36"/>
        <v>37</v>
      </c>
      <c r="AW247" s="8">
        <f t="shared" si="37"/>
        <v>0</v>
      </c>
      <c r="AX247" s="6">
        <f t="shared" si="38"/>
        <v>0</v>
      </c>
      <c r="AY247">
        <f t="shared" si="39"/>
        <v>37</v>
      </c>
      <c r="AZ247">
        <f t="shared" si="40"/>
        <v>37</v>
      </c>
      <c r="BA247">
        <f t="shared" si="41"/>
        <v>0</v>
      </c>
      <c r="BB247" s="7">
        <f t="shared" si="42"/>
        <v>1</v>
      </c>
      <c r="BC247" s="8">
        <f t="shared" si="43"/>
        <v>1</v>
      </c>
    </row>
    <row r="248" spans="1:55" x14ac:dyDescent="0.25">
      <c r="A248">
        <v>327</v>
      </c>
      <c r="B248">
        <v>143296</v>
      </c>
      <c r="C248">
        <v>35</v>
      </c>
      <c r="D248">
        <v>35</v>
      </c>
      <c r="E248">
        <v>35</v>
      </c>
      <c r="F248">
        <v>35</v>
      </c>
      <c r="G248">
        <v>35</v>
      </c>
      <c r="H248">
        <v>35</v>
      </c>
      <c r="I248">
        <v>35</v>
      </c>
      <c r="J248">
        <v>35</v>
      </c>
      <c r="K248">
        <v>35</v>
      </c>
      <c r="L248">
        <v>28</v>
      </c>
      <c r="M248">
        <v>28</v>
      </c>
      <c r="N248">
        <v>28</v>
      </c>
      <c r="O248">
        <v>28</v>
      </c>
      <c r="P248">
        <v>28</v>
      </c>
      <c r="Q248">
        <v>28</v>
      </c>
      <c r="R248">
        <v>28</v>
      </c>
      <c r="S248">
        <v>28</v>
      </c>
      <c r="T248">
        <v>28</v>
      </c>
      <c r="U248">
        <v>28</v>
      </c>
      <c r="V248">
        <v>28</v>
      </c>
      <c r="W248">
        <v>28</v>
      </c>
      <c r="X248">
        <v>28</v>
      </c>
      <c r="Y248">
        <v>28</v>
      </c>
      <c r="Z248">
        <v>28</v>
      </c>
      <c r="AA248">
        <v>28</v>
      </c>
      <c r="AB248">
        <v>28</v>
      </c>
      <c r="AC248">
        <v>28</v>
      </c>
      <c r="AD248">
        <v>28</v>
      </c>
      <c r="AE248">
        <v>28</v>
      </c>
      <c r="AF248">
        <v>28</v>
      </c>
      <c r="AG248">
        <v>28</v>
      </c>
      <c r="AH248">
        <v>28</v>
      </c>
      <c r="AI248">
        <v>28</v>
      </c>
      <c r="AJ248">
        <v>28</v>
      </c>
      <c r="AK248">
        <v>28</v>
      </c>
      <c r="AL248">
        <v>28</v>
      </c>
      <c r="AM248">
        <v>28</v>
      </c>
      <c r="AN248">
        <v>28</v>
      </c>
      <c r="AO248">
        <v>28</v>
      </c>
      <c r="AP248">
        <v>28</v>
      </c>
      <c r="AQ248">
        <v>27</v>
      </c>
      <c r="AR248">
        <v>27</v>
      </c>
      <c r="AS248">
        <v>27</v>
      </c>
      <c r="AT248">
        <v>27</v>
      </c>
      <c r="AU248" s="8">
        <f t="shared" si="35"/>
        <v>29.34090909090909</v>
      </c>
      <c r="AV248">
        <f t="shared" si="36"/>
        <v>28</v>
      </c>
      <c r="AW248" s="8">
        <f t="shared" si="37"/>
        <v>2.9170164896424011</v>
      </c>
      <c r="AX248" s="6">
        <f t="shared" si="38"/>
        <v>9.9418067811205005E-2</v>
      </c>
      <c r="AY248">
        <f t="shared" si="39"/>
        <v>27</v>
      </c>
      <c r="AZ248">
        <f t="shared" si="40"/>
        <v>35</v>
      </c>
      <c r="BA248">
        <f t="shared" si="41"/>
        <v>8</v>
      </c>
      <c r="BB248" s="7">
        <f t="shared" si="42"/>
        <v>0.99465078942097773</v>
      </c>
      <c r="BC248" s="8">
        <f t="shared" si="43"/>
        <v>0.54492482600754011</v>
      </c>
    </row>
    <row r="249" spans="1:55" x14ac:dyDescent="0.25">
      <c r="A249">
        <v>329</v>
      </c>
      <c r="B249">
        <v>143575</v>
      </c>
      <c r="C249">
        <v>122</v>
      </c>
      <c r="D249">
        <v>122</v>
      </c>
      <c r="E249">
        <v>122</v>
      </c>
      <c r="F249">
        <v>122</v>
      </c>
      <c r="G249">
        <v>122</v>
      </c>
      <c r="H249">
        <v>122</v>
      </c>
      <c r="I249">
        <v>122</v>
      </c>
      <c r="J249">
        <v>122</v>
      </c>
      <c r="K249">
        <v>122</v>
      </c>
      <c r="L249">
        <v>122</v>
      </c>
      <c r="M249">
        <v>122</v>
      </c>
      <c r="N249">
        <v>122</v>
      </c>
      <c r="O249">
        <v>122</v>
      </c>
      <c r="P249">
        <v>122</v>
      </c>
      <c r="Q249">
        <v>122</v>
      </c>
      <c r="R249">
        <v>122</v>
      </c>
      <c r="S249">
        <v>122</v>
      </c>
      <c r="T249">
        <v>122</v>
      </c>
      <c r="U249">
        <v>122</v>
      </c>
      <c r="V249">
        <v>122</v>
      </c>
      <c r="W249">
        <v>122</v>
      </c>
      <c r="X249">
        <v>122</v>
      </c>
      <c r="Y249">
        <v>122</v>
      </c>
      <c r="Z249">
        <v>122</v>
      </c>
      <c r="AA249">
        <v>122</v>
      </c>
      <c r="AB249">
        <v>122</v>
      </c>
      <c r="AC249">
        <v>122</v>
      </c>
      <c r="AD249">
        <v>122</v>
      </c>
      <c r="AE249">
        <v>122</v>
      </c>
      <c r="AF249">
        <v>122</v>
      </c>
      <c r="AG249">
        <v>122</v>
      </c>
      <c r="AH249">
        <v>122</v>
      </c>
      <c r="AI249">
        <v>122</v>
      </c>
      <c r="AJ249">
        <v>122</v>
      </c>
      <c r="AK249">
        <v>122</v>
      </c>
      <c r="AL249">
        <v>122</v>
      </c>
      <c r="AM249">
        <v>122</v>
      </c>
      <c r="AN249">
        <v>122</v>
      </c>
      <c r="AO249">
        <v>122</v>
      </c>
      <c r="AP249">
        <v>122</v>
      </c>
      <c r="AQ249">
        <v>122</v>
      </c>
      <c r="AR249">
        <v>122</v>
      </c>
      <c r="AS249">
        <v>122</v>
      </c>
      <c r="AT249">
        <v>122</v>
      </c>
      <c r="AU249" s="8">
        <f t="shared" si="35"/>
        <v>122</v>
      </c>
      <c r="AV249">
        <f t="shared" si="36"/>
        <v>122</v>
      </c>
      <c r="AW249" s="8">
        <f t="shared" si="37"/>
        <v>0</v>
      </c>
      <c r="AX249" s="6">
        <f t="shared" si="38"/>
        <v>0</v>
      </c>
      <c r="AY249">
        <f t="shared" si="39"/>
        <v>122</v>
      </c>
      <c r="AZ249">
        <f t="shared" si="40"/>
        <v>122</v>
      </c>
      <c r="BA249">
        <f t="shared" si="41"/>
        <v>0</v>
      </c>
      <c r="BB249" s="7">
        <f t="shared" si="42"/>
        <v>1</v>
      </c>
      <c r="BC249" s="8">
        <f t="shared" si="43"/>
        <v>1</v>
      </c>
    </row>
    <row r="250" spans="1:55" x14ac:dyDescent="0.25">
      <c r="A250">
        <v>331</v>
      </c>
      <c r="B250">
        <v>144608</v>
      </c>
      <c r="C250">
        <v>53</v>
      </c>
      <c r="D250">
        <v>53</v>
      </c>
      <c r="E250">
        <v>53</v>
      </c>
      <c r="F250">
        <v>53</v>
      </c>
      <c r="G250">
        <v>53</v>
      </c>
      <c r="H250">
        <v>53</v>
      </c>
      <c r="I250">
        <v>53</v>
      </c>
      <c r="J250">
        <v>53</v>
      </c>
      <c r="K250">
        <v>51</v>
      </c>
      <c r="L250">
        <v>51</v>
      </c>
      <c r="M250">
        <v>53</v>
      </c>
      <c r="N250">
        <v>58</v>
      </c>
      <c r="O250">
        <v>58</v>
      </c>
      <c r="P250">
        <v>58</v>
      </c>
      <c r="Q250">
        <v>58</v>
      </c>
      <c r="R250">
        <v>58</v>
      </c>
      <c r="S250">
        <v>58</v>
      </c>
      <c r="T250">
        <v>58</v>
      </c>
      <c r="U250">
        <v>58</v>
      </c>
      <c r="V250">
        <v>58</v>
      </c>
      <c r="W250">
        <v>58</v>
      </c>
      <c r="X250">
        <v>58</v>
      </c>
      <c r="Y250">
        <v>58</v>
      </c>
      <c r="Z250">
        <v>58</v>
      </c>
      <c r="AA250">
        <v>58</v>
      </c>
      <c r="AB250">
        <v>58</v>
      </c>
      <c r="AC250">
        <v>58</v>
      </c>
      <c r="AD250">
        <v>58</v>
      </c>
      <c r="AE250">
        <v>58</v>
      </c>
      <c r="AF250">
        <v>58</v>
      </c>
      <c r="AG250">
        <v>58</v>
      </c>
      <c r="AH250">
        <v>58</v>
      </c>
      <c r="AI250">
        <v>57</v>
      </c>
      <c r="AJ250">
        <v>57</v>
      </c>
      <c r="AK250">
        <v>57</v>
      </c>
      <c r="AL250">
        <v>57</v>
      </c>
      <c r="AM250">
        <v>57</v>
      </c>
      <c r="AN250">
        <v>57</v>
      </c>
      <c r="AO250">
        <v>57</v>
      </c>
      <c r="AP250">
        <v>57</v>
      </c>
      <c r="AQ250">
        <v>56</v>
      </c>
      <c r="AR250">
        <v>56</v>
      </c>
      <c r="AS250">
        <v>56</v>
      </c>
      <c r="AT250">
        <v>57</v>
      </c>
      <c r="AU250" s="8">
        <f t="shared" si="35"/>
        <v>56.31818181818182</v>
      </c>
      <c r="AV250">
        <f t="shared" si="36"/>
        <v>57</v>
      </c>
      <c r="AW250" s="8">
        <f t="shared" si="37"/>
        <v>2.2595814314255485</v>
      </c>
      <c r="AX250" s="6">
        <f t="shared" si="38"/>
        <v>4.0121704189961312E-2</v>
      </c>
      <c r="AY250">
        <f t="shared" si="39"/>
        <v>51</v>
      </c>
      <c r="AZ250">
        <f t="shared" si="40"/>
        <v>58</v>
      </c>
      <c r="BA250">
        <f t="shared" si="41"/>
        <v>7</v>
      </c>
      <c r="BB250" s="7">
        <f t="shared" si="42"/>
        <v>1.0018322484075073</v>
      </c>
      <c r="BC250" s="8">
        <f t="shared" si="43"/>
        <v>0.32829656165809262</v>
      </c>
    </row>
    <row r="251" spans="1:55" x14ac:dyDescent="0.25">
      <c r="A251">
        <v>336</v>
      </c>
      <c r="B251">
        <v>145730</v>
      </c>
      <c r="C251">
        <v>63</v>
      </c>
      <c r="D251">
        <v>63</v>
      </c>
      <c r="E251">
        <v>63</v>
      </c>
      <c r="F251">
        <v>63</v>
      </c>
      <c r="G251">
        <v>63</v>
      </c>
      <c r="H251">
        <v>63</v>
      </c>
      <c r="I251">
        <v>63</v>
      </c>
      <c r="J251">
        <v>63</v>
      </c>
      <c r="K251">
        <v>63</v>
      </c>
      <c r="L251">
        <v>63</v>
      </c>
      <c r="M251">
        <v>63</v>
      </c>
      <c r="N251">
        <v>63</v>
      </c>
      <c r="O251">
        <v>63</v>
      </c>
      <c r="P251">
        <v>63</v>
      </c>
      <c r="Q251">
        <v>63</v>
      </c>
      <c r="R251">
        <v>63</v>
      </c>
      <c r="S251">
        <v>63</v>
      </c>
      <c r="T251">
        <v>63</v>
      </c>
      <c r="U251">
        <v>63</v>
      </c>
      <c r="V251">
        <v>63</v>
      </c>
      <c r="W251">
        <v>63</v>
      </c>
      <c r="X251">
        <v>63</v>
      </c>
      <c r="Y251">
        <v>63</v>
      </c>
      <c r="Z251">
        <v>63</v>
      </c>
      <c r="AA251">
        <v>63</v>
      </c>
      <c r="AB251">
        <v>63</v>
      </c>
      <c r="AC251">
        <v>63</v>
      </c>
      <c r="AD251">
        <v>63</v>
      </c>
      <c r="AE251">
        <v>63</v>
      </c>
      <c r="AF251">
        <v>63</v>
      </c>
      <c r="AG251">
        <v>63</v>
      </c>
      <c r="AH251">
        <v>63</v>
      </c>
      <c r="AI251">
        <v>63</v>
      </c>
      <c r="AJ251">
        <v>63</v>
      </c>
      <c r="AK251">
        <v>63</v>
      </c>
      <c r="AL251">
        <v>63</v>
      </c>
      <c r="AM251">
        <v>63</v>
      </c>
      <c r="AN251">
        <v>63</v>
      </c>
      <c r="AO251">
        <v>63</v>
      </c>
      <c r="AP251">
        <v>63</v>
      </c>
      <c r="AQ251">
        <v>63</v>
      </c>
      <c r="AR251">
        <v>63</v>
      </c>
      <c r="AS251">
        <v>63</v>
      </c>
      <c r="AT251">
        <v>63</v>
      </c>
      <c r="AU251" s="8">
        <f t="shared" si="35"/>
        <v>63</v>
      </c>
      <c r="AV251">
        <f t="shared" si="36"/>
        <v>63</v>
      </c>
      <c r="AW251" s="8">
        <f t="shared" si="37"/>
        <v>0</v>
      </c>
      <c r="AX251" s="6">
        <f t="shared" si="38"/>
        <v>0</v>
      </c>
      <c r="AY251">
        <f t="shared" si="39"/>
        <v>63</v>
      </c>
      <c r="AZ251">
        <f t="shared" si="40"/>
        <v>63</v>
      </c>
      <c r="BA251">
        <f t="shared" si="41"/>
        <v>0</v>
      </c>
      <c r="BB251" s="7">
        <f t="shared" si="42"/>
        <v>1</v>
      </c>
      <c r="BC251" s="8">
        <f t="shared" si="43"/>
        <v>1</v>
      </c>
    </row>
    <row r="252" spans="1:55" x14ac:dyDescent="0.25">
      <c r="A252">
        <v>337</v>
      </c>
      <c r="B252">
        <v>145940</v>
      </c>
      <c r="C252">
        <v>25</v>
      </c>
      <c r="D252">
        <v>25</v>
      </c>
      <c r="E252">
        <v>25</v>
      </c>
      <c r="F252">
        <v>20</v>
      </c>
      <c r="G252">
        <v>25</v>
      </c>
      <c r="H252">
        <v>25</v>
      </c>
      <c r="I252">
        <v>25</v>
      </c>
      <c r="J252">
        <v>25</v>
      </c>
      <c r="K252">
        <v>25</v>
      </c>
      <c r="L252">
        <v>25</v>
      </c>
      <c r="M252">
        <v>25</v>
      </c>
      <c r="N252">
        <v>25</v>
      </c>
      <c r="O252">
        <v>25</v>
      </c>
      <c r="P252">
        <v>25</v>
      </c>
      <c r="Q252">
        <v>25</v>
      </c>
      <c r="R252">
        <v>25</v>
      </c>
      <c r="S252">
        <v>25</v>
      </c>
      <c r="T252">
        <v>25</v>
      </c>
      <c r="U252">
        <v>25</v>
      </c>
      <c r="V252">
        <v>25</v>
      </c>
      <c r="W252">
        <v>25</v>
      </c>
      <c r="X252">
        <v>25</v>
      </c>
      <c r="Y252">
        <v>25</v>
      </c>
      <c r="Z252">
        <v>25</v>
      </c>
      <c r="AA252">
        <v>20</v>
      </c>
      <c r="AB252">
        <v>25</v>
      </c>
      <c r="AC252">
        <v>25</v>
      </c>
      <c r="AD252">
        <v>20</v>
      </c>
      <c r="AE252">
        <v>25</v>
      </c>
      <c r="AF252">
        <v>25</v>
      </c>
      <c r="AG252">
        <v>20</v>
      </c>
      <c r="AH252">
        <v>20</v>
      </c>
      <c r="AI252">
        <v>20</v>
      </c>
      <c r="AJ252">
        <v>20</v>
      </c>
      <c r="AK252">
        <v>20</v>
      </c>
      <c r="AL252">
        <v>20</v>
      </c>
      <c r="AM252">
        <v>20</v>
      </c>
      <c r="AN252">
        <v>20</v>
      </c>
      <c r="AO252">
        <v>20</v>
      </c>
      <c r="AP252">
        <v>20</v>
      </c>
      <c r="AQ252">
        <v>20</v>
      </c>
      <c r="AR252">
        <v>25</v>
      </c>
      <c r="AS252">
        <v>25</v>
      </c>
      <c r="AT252">
        <v>25</v>
      </c>
      <c r="AU252" s="8">
        <f t="shared" si="35"/>
        <v>23.40909090909091</v>
      </c>
      <c r="AV252">
        <f t="shared" si="36"/>
        <v>25</v>
      </c>
      <c r="AW252" s="8">
        <f t="shared" si="37"/>
        <v>2.3557764909397214</v>
      </c>
      <c r="AX252" s="6">
        <f t="shared" si="38"/>
        <v>0.10063511223431819</v>
      </c>
      <c r="AY252">
        <f t="shared" si="39"/>
        <v>20</v>
      </c>
      <c r="AZ252">
        <f t="shared" si="40"/>
        <v>25</v>
      </c>
      <c r="BA252">
        <f t="shared" si="41"/>
        <v>5</v>
      </c>
      <c r="BB252" s="7">
        <f t="shared" si="42"/>
        <v>0.99566919227468653</v>
      </c>
      <c r="BC252" s="8">
        <f t="shared" si="43"/>
        <v>0.28119601328903626</v>
      </c>
    </row>
    <row r="253" spans="1:55" x14ac:dyDescent="0.25">
      <c r="A253">
        <v>339</v>
      </c>
      <c r="B253">
        <v>146025</v>
      </c>
      <c r="C253">
        <v>18</v>
      </c>
      <c r="D253">
        <v>18</v>
      </c>
      <c r="E253">
        <v>18</v>
      </c>
      <c r="F253">
        <v>18</v>
      </c>
      <c r="G253">
        <v>18</v>
      </c>
      <c r="H253">
        <v>18</v>
      </c>
      <c r="I253">
        <v>18</v>
      </c>
      <c r="J253">
        <v>18</v>
      </c>
      <c r="K253">
        <v>18</v>
      </c>
      <c r="L253">
        <v>18</v>
      </c>
      <c r="M253">
        <v>18</v>
      </c>
      <c r="N253">
        <v>18</v>
      </c>
      <c r="O253">
        <v>18</v>
      </c>
      <c r="P253">
        <v>18</v>
      </c>
      <c r="Q253">
        <v>18</v>
      </c>
      <c r="R253">
        <v>18</v>
      </c>
      <c r="S253">
        <v>18</v>
      </c>
      <c r="T253">
        <v>18</v>
      </c>
      <c r="U253">
        <v>18</v>
      </c>
      <c r="V253">
        <v>18</v>
      </c>
      <c r="W253">
        <v>18</v>
      </c>
      <c r="X253">
        <v>18</v>
      </c>
      <c r="Y253">
        <v>18</v>
      </c>
      <c r="Z253">
        <v>18</v>
      </c>
      <c r="AA253">
        <v>18</v>
      </c>
      <c r="AB253">
        <v>18</v>
      </c>
      <c r="AC253">
        <v>18</v>
      </c>
      <c r="AD253">
        <v>18</v>
      </c>
      <c r="AE253">
        <v>18</v>
      </c>
      <c r="AF253">
        <v>18</v>
      </c>
      <c r="AG253">
        <v>18</v>
      </c>
      <c r="AH253">
        <v>18</v>
      </c>
      <c r="AI253">
        <v>18</v>
      </c>
      <c r="AJ253">
        <v>18</v>
      </c>
      <c r="AK253">
        <v>18</v>
      </c>
      <c r="AL253">
        <v>18</v>
      </c>
      <c r="AM253">
        <v>18</v>
      </c>
      <c r="AN253">
        <v>18</v>
      </c>
      <c r="AO253">
        <v>18</v>
      </c>
      <c r="AP253">
        <v>18</v>
      </c>
      <c r="AQ253">
        <v>18</v>
      </c>
      <c r="AR253">
        <v>18</v>
      </c>
      <c r="AS253">
        <v>18</v>
      </c>
      <c r="AT253">
        <v>19</v>
      </c>
      <c r="AU253" s="8">
        <f t="shared" si="35"/>
        <v>18.022727272727273</v>
      </c>
      <c r="AV253">
        <f t="shared" si="36"/>
        <v>18</v>
      </c>
      <c r="AW253" s="8">
        <f t="shared" si="37"/>
        <v>0.15075567228888181</v>
      </c>
      <c r="AX253" s="6">
        <f t="shared" si="38"/>
        <v>8.3647535696226988E-3</v>
      </c>
      <c r="AY253">
        <f t="shared" si="39"/>
        <v>18</v>
      </c>
      <c r="AZ253">
        <f t="shared" si="40"/>
        <v>19</v>
      </c>
      <c r="BA253">
        <f t="shared" si="41"/>
        <v>1</v>
      </c>
      <c r="BB253" s="7">
        <f t="shared" si="42"/>
        <v>1.0001638534869717</v>
      </c>
      <c r="BC253" s="8">
        <f t="shared" si="43"/>
        <v>6.6666666666666541E-2</v>
      </c>
    </row>
    <row r="254" spans="1:55" x14ac:dyDescent="0.25">
      <c r="A254">
        <v>341</v>
      </c>
      <c r="B254">
        <v>146532</v>
      </c>
      <c r="C254">
        <v>47</v>
      </c>
      <c r="D254">
        <v>47</v>
      </c>
      <c r="E254">
        <v>48</v>
      </c>
      <c r="F254">
        <v>47</v>
      </c>
      <c r="G254">
        <v>47</v>
      </c>
      <c r="H254">
        <v>47</v>
      </c>
      <c r="I254">
        <v>47</v>
      </c>
      <c r="J254">
        <v>47</v>
      </c>
      <c r="K254">
        <v>47</v>
      </c>
      <c r="L254">
        <v>47</v>
      </c>
      <c r="M254">
        <v>47</v>
      </c>
      <c r="N254">
        <v>48</v>
      </c>
      <c r="O254">
        <v>47</v>
      </c>
      <c r="P254">
        <v>47</v>
      </c>
      <c r="Q254">
        <v>47</v>
      </c>
      <c r="R254">
        <v>47</v>
      </c>
      <c r="S254">
        <v>47</v>
      </c>
      <c r="T254">
        <v>47</v>
      </c>
      <c r="U254">
        <v>47</v>
      </c>
      <c r="V254">
        <v>47</v>
      </c>
      <c r="W254">
        <v>47</v>
      </c>
      <c r="X254">
        <v>47</v>
      </c>
      <c r="Y254">
        <v>47</v>
      </c>
      <c r="Z254">
        <v>47</v>
      </c>
      <c r="AA254">
        <v>47</v>
      </c>
      <c r="AB254">
        <v>47</v>
      </c>
      <c r="AC254">
        <v>47</v>
      </c>
      <c r="AD254">
        <v>47</v>
      </c>
      <c r="AE254">
        <v>47</v>
      </c>
      <c r="AF254">
        <v>47</v>
      </c>
      <c r="AG254">
        <v>47</v>
      </c>
      <c r="AH254">
        <v>47</v>
      </c>
      <c r="AI254">
        <v>47</v>
      </c>
      <c r="AJ254">
        <v>39</v>
      </c>
      <c r="AK254">
        <v>39</v>
      </c>
      <c r="AL254">
        <v>39</v>
      </c>
      <c r="AM254">
        <v>39</v>
      </c>
      <c r="AN254">
        <v>39</v>
      </c>
      <c r="AO254">
        <v>39</v>
      </c>
      <c r="AP254">
        <v>39</v>
      </c>
      <c r="AQ254">
        <v>38</v>
      </c>
      <c r="AR254">
        <v>38</v>
      </c>
      <c r="AS254">
        <v>38</v>
      </c>
      <c r="AT254">
        <v>38</v>
      </c>
      <c r="AU254" s="8">
        <f t="shared" si="35"/>
        <v>44.954545454545453</v>
      </c>
      <c r="AV254">
        <f t="shared" si="36"/>
        <v>47</v>
      </c>
      <c r="AW254" s="8">
        <f t="shared" si="37"/>
        <v>3.7038920161977282</v>
      </c>
      <c r="AX254" s="6">
        <f t="shared" si="38"/>
        <v>8.2391935648483336E-2</v>
      </c>
      <c r="AY254">
        <f t="shared" si="39"/>
        <v>38</v>
      </c>
      <c r="AZ254">
        <f t="shared" si="40"/>
        <v>48</v>
      </c>
      <c r="BA254">
        <f t="shared" si="41"/>
        <v>10</v>
      </c>
      <c r="BB254" s="7">
        <f t="shared" si="42"/>
        <v>0.99485822675406388</v>
      </c>
      <c r="BC254" s="8">
        <f t="shared" si="43"/>
        <v>0.58242482379720661</v>
      </c>
    </row>
    <row r="255" spans="1:55" x14ac:dyDescent="0.25">
      <c r="A255">
        <v>342</v>
      </c>
      <c r="B255">
        <v>146534</v>
      </c>
      <c r="C255">
        <v>16</v>
      </c>
      <c r="D255">
        <v>16</v>
      </c>
      <c r="E255">
        <v>16</v>
      </c>
      <c r="F255">
        <v>16</v>
      </c>
      <c r="G255">
        <v>16</v>
      </c>
      <c r="H255">
        <v>16</v>
      </c>
      <c r="I255">
        <v>16</v>
      </c>
      <c r="J255">
        <v>16</v>
      </c>
      <c r="K255">
        <v>16</v>
      </c>
      <c r="L255">
        <v>16</v>
      </c>
      <c r="M255">
        <v>16</v>
      </c>
      <c r="N255">
        <v>16</v>
      </c>
      <c r="O255">
        <v>16</v>
      </c>
      <c r="P255">
        <v>16</v>
      </c>
      <c r="Q255">
        <v>16</v>
      </c>
      <c r="R255">
        <v>16</v>
      </c>
      <c r="S255">
        <v>16</v>
      </c>
      <c r="T255">
        <v>16</v>
      </c>
      <c r="U255">
        <v>16</v>
      </c>
      <c r="V255">
        <v>16</v>
      </c>
      <c r="W255">
        <v>16</v>
      </c>
      <c r="X255">
        <v>16</v>
      </c>
      <c r="Y255">
        <v>16</v>
      </c>
      <c r="Z255">
        <v>16</v>
      </c>
      <c r="AA255">
        <v>16</v>
      </c>
      <c r="AB255">
        <v>16</v>
      </c>
      <c r="AC255">
        <v>16</v>
      </c>
      <c r="AD255">
        <v>16</v>
      </c>
      <c r="AE255">
        <v>16</v>
      </c>
      <c r="AF255">
        <v>16</v>
      </c>
      <c r="AG255">
        <v>16</v>
      </c>
      <c r="AH255">
        <v>16</v>
      </c>
      <c r="AI255">
        <v>16</v>
      </c>
      <c r="AJ255">
        <v>16</v>
      </c>
      <c r="AK255">
        <v>16</v>
      </c>
      <c r="AL255">
        <v>16</v>
      </c>
      <c r="AM255">
        <v>11</v>
      </c>
      <c r="AN255">
        <v>16</v>
      </c>
      <c r="AO255">
        <v>16</v>
      </c>
      <c r="AP255">
        <v>16</v>
      </c>
      <c r="AQ255">
        <v>16</v>
      </c>
      <c r="AR255">
        <v>16</v>
      </c>
      <c r="AS255">
        <v>16</v>
      </c>
      <c r="AT255">
        <v>16</v>
      </c>
      <c r="AU255" s="8">
        <f t="shared" si="35"/>
        <v>15.886363636363637</v>
      </c>
      <c r="AV255">
        <f t="shared" si="36"/>
        <v>16</v>
      </c>
      <c r="AW255" s="8">
        <f t="shared" si="37"/>
        <v>0.75377836144440924</v>
      </c>
      <c r="AX255" s="6">
        <f t="shared" si="38"/>
        <v>4.744813720107869E-2</v>
      </c>
      <c r="AY255">
        <f t="shared" si="39"/>
        <v>11</v>
      </c>
      <c r="AZ255">
        <f t="shared" si="40"/>
        <v>16</v>
      </c>
      <c r="BA255">
        <f t="shared" si="41"/>
        <v>5</v>
      </c>
      <c r="BB255" s="7">
        <f t="shared" si="42"/>
        <v>0.99923453483518865</v>
      </c>
      <c r="BC255" s="8">
        <f t="shared" si="43"/>
        <v>3.0322696953308199E-2</v>
      </c>
    </row>
    <row r="256" spans="1:55" x14ac:dyDescent="0.25">
      <c r="A256">
        <v>343</v>
      </c>
      <c r="B256">
        <v>146537</v>
      </c>
      <c r="C256">
        <v>78</v>
      </c>
      <c r="D256">
        <v>78</v>
      </c>
      <c r="E256">
        <v>77</v>
      </c>
      <c r="F256">
        <v>78</v>
      </c>
      <c r="G256">
        <v>78</v>
      </c>
      <c r="H256">
        <v>77</v>
      </c>
      <c r="I256">
        <v>77</v>
      </c>
      <c r="J256">
        <v>75</v>
      </c>
      <c r="K256">
        <v>75</v>
      </c>
      <c r="L256">
        <v>68</v>
      </c>
      <c r="M256">
        <v>70</v>
      </c>
      <c r="N256">
        <v>72</v>
      </c>
      <c r="O256">
        <v>73</v>
      </c>
      <c r="P256">
        <v>70</v>
      </c>
      <c r="Q256">
        <v>69</v>
      </c>
      <c r="R256">
        <v>69</v>
      </c>
      <c r="S256">
        <v>69</v>
      </c>
      <c r="T256">
        <v>71</v>
      </c>
      <c r="U256">
        <v>70</v>
      </c>
      <c r="V256">
        <v>72</v>
      </c>
      <c r="W256">
        <v>70</v>
      </c>
      <c r="X256">
        <v>71</v>
      </c>
      <c r="Y256">
        <v>72</v>
      </c>
      <c r="Z256">
        <v>72</v>
      </c>
      <c r="AA256">
        <v>72</v>
      </c>
      <c r="AB256">
        <v>70</v>
      </c>
      <c r="AC256">
        <v>70</v>
      </c>
      <c r="AD256">
        <v>71</v>
      </c>
      <c r="AE256">
        <v>72</v>
      </c>
      <c r="AF256">
        <v>72</v>
      </c>
      <c r="AG256">
        <v>72</v>
      </c>
      <c r="AH256">
        <v>72</v>
      </c>
      <c r="AI256">
        <v>70</v>
      </c>
      <c r="AJ256">
        <v>70</v>
      </c>
      <c r="AK256">
        <v>68</v>
      </c>
      <c r="AL256">
        <v>68</v>
      </c>
      <c r="AM256">
        <v>68</v>
      </c>
      <c r="AN256">
        <v>71</v>
      </c>
      <c r="AO256">
        <v>73</v>
      </c>
      <c r="AP256">
        <v>73</v>
      </c>
      <c r="AQ256">
        <v>72</v>
      </c>
      <c r="AR256">
        <v>72</v>
      </c>
      <c r="AS256">
        <v>72</v>
      </c>
      <c r="AT256">
        <v>72</v>
      </c>
      <c r="AU256" s="8">
        <f t="shared" si="35"/>
        <v>72.068181818181813</v>
      </c>
      <c r="AV256">
        <f t="shared" si="36"/>
        <v>72</v>
      </c>
      <c r="AW256" s="8">
        <f t="shared" si="37"/>
        <v>2.9206380895095982</v>
      </c>
      <c r="AX256" s="6">
        <f t="shared" si="38"/>
        <v>4.0526040977112057E-2</v>
      </c>
      <c r="AY256">
        <f t="shared" si="39"/>
        <v>68</v>
      </c>
      <c r="AZ256">
        <f t="shared" si="40"/>
        <v>78</v>
      </c>
      <c r="BA256">
        <f t="shared" si="41"/>
        <v>10</v>
      </c>
      <c r="BB256" s="7">
        <f t="shared" si="42"/>
        <v>0.99836057828756153</v>
      </c>
      <c r="BC256" s="8">
        <f t="shared" si="43"/>
        <v>0.2780833812575646</v>
      </c>
    </row>
    <row r="257" spans="1:55" x14ac:dyDescent="0.25">
      <c r="A257">
        <v>346</v>
      </c>
      <c r="B257">
        <v>150634</v>
      </c>
      <c r="C257">
        <v>165</v>
      </c>
      <c r="D257">
        <v>165</v>
      </c>
      <c r="E257">
        <v>165</v>
      </c>
      <c r="F257">
        <v>165</v>
      </c>
      <c r="G257">
        <v>165</v>
      </c>
      <c r="H257">
        <v>165</v>
      </c>
      <c r="I257">
        <v>165</v>
      </c>
      <c r="J257">
        <v>165</v>
      </c>
      <c r="K257">
        <v>163</v>
      </c>
      <c r="L257">
        <v>163</v>
      </c>
      <c r="M257">
        <v>163</v>
      </c>
      <c r="N257">
        <v>163</v>
      </c>
      <c r="O257">
        <v>163</v>
      </c>
      <c r="P257">
        <v>163</v>
      </c>
      <c r="Q257">
        <v>165</v>
      </c>
      <c r="R257">
        <v>165</v>
      </c>
      <c r="S257">
        <v>165</v>
      </c>
      <c r="T257">
        <v>167</v>
      </c>
      <c r="U257">
        <v>167</v>
      </c>
      <c r="V257">
        <v>167</v>
      </c>
      <c r="W257">
        <v>167</v>
      </c>
      <c r="X257">
        <v>167</v>
      </c>
      <c r="Y257">
        <v>167</v>
      </c>
      <c r="Z257">
        <v>165</v>
      </c>
      <c r="AA257">
        <v>165</v>
      </c>
      <c r="AB257">
        <v>165</v>
      </c>
      <c r="AC257">
        <v>165</v>
      </c>
      <c r="AD257">
        <v>165</v>
      </c>
      <c r="AE257">
        <v>165</v>
      </c>
      <c r="AF257">
        <v>165</v>
      </c>
      <c r="AG257">
        <v>165</v>
      </c>
      <c r="AH257">
        <v>165</v>
      </c>
      <c r="AI257">
        <v>165</v>
      </c>
      <c r="AJ257">
        <v>165</v>
      </c>
      <c r="AK257">
        <v>165</v>
      </c>
      <c r="AL257">
        <v>165</v>
      </c>
      <c r="AM257">
        <v>165</v>
      </c>
      <c r="AN257">
        <v>165</v>
      </c>
      <c r="AO257">
        <v>165</v>
      </c>
      <c r="AP257">
        <v>165</v>
      </c>
      <c r="AQ257">
        <v>164</v>
      </c>
      <c r="AR257">
        <v>164</v>
      </c>
      <c r="AS257">
        <v>164</v>
      </c>
      <c r="AT257">
        <v>164</v>
      </c>
      <c r="AU257" s="8">
        <f t="shared" si="35"/>
        <v>164.90909090909091</v>
      </c>
      <c r="AV257">
        <f t="shared" si="36"/>
        <v>165</v>
      </c>
      <c r="AW257" s="8">
        <f t="shared" si="37"/>
        <v>1.0958310389662933</v>
      </c>
      <c r="AX257" s="6">
        <f t="shared" si="38"/>
        <v>6.6450614270282399E-3</v>
      </c>
      <c r="AY257">
        <f t="shared" si="39"/>
        <v>163</v>
      </c>
      <c r="AZ257">
        <f t="shared" si="40"/>
        <v>167</v>
      </c>
      <c r="BA257">
        <f t="shared" si="41"/>
        <v>4</v>
      </c>
      <c r="BB257" s="7">
        <f t="shared" si="42"/>
        <v>1.000024522397341</v>
      </c>
      <c r="BC257" s="8">
        <f t="shared" si="43"/>
        <v>2.2493976339099009E-3</v>
      </c>
    </row>
    <row r="258" spans="1:55" x14ac:dyDescent="0.25">
      <c r="A258">
        <v>347</v>
      </c>
      <c r="B258">
        <v>151213</v>
      </c>
      <c r="C258">
        <v>49</v>
      </c>
      <c r="D258">
        <v>49</v>
      </c>
      <c r="E258">
        <v>49</v>
      </c>
      <c r="F258">
        <v>49</v>
      </c>
      <c r="G258">
        <v>49</v>
      </c>
      <c r="H258">
        <v>49</v>
      </c>
      <c r="I258">
        <v>49</v>
      </c>
      <c r="J258">
        <v>49</v>
      </c>
      <c r="K258">
        <v>49</v>
      </c>
      <c r="L258">
        <v>49</v>
      </c>
      <c r="M258">
        <v>49</v>
      </c>
      <c r="N258">
        <v>49</v>
      </c>
      <c r="O258">
        <v>49</v>
      </c>
      <c r="P258">
        <v>49</v>
      </c>
      <c r="Q258">
        <v>57</v>
      </c>
      <c r="R258">
        <v>57</v>
      </c>
      <c r="S258">
        <v>57</v>
      </c>
      <c r="T258">
        <v>57</v>
      </c>
      <c r="U258">
        <v>56</v>
      </c>
      <c r="V258">
        <v>56</v>
      </c>
      <c r="W258">
        <v>56</v>
      </c>
      <c r="X258">
        <v>56</v>
      </c>
      <c r="Y258">
        <v>56</v>
      </c>
      <c r="Z258">
        <v>56</v>
      </c>
      <c r="AA258">
        <v>56</v>
      </c>
      <c r="AB258">
        <v>56</v>
      </c>
      <c r="AC258">
        <v>56</v>
      </c>
      <c r="AD258">
        <v>53</v>
      </c>
      <c r="AE258">
        <v>56</v>
      </c>
      <c r="AF258">
        <v>56</v>
      </c>
      <c r="AG258">
        <v>56</v>
      </c>
      <c r="AH258">
        <v>56</v>
      </c>
      <c r="AI258">
        <v>56</v>
      </c>
      <c r="AJ258">
        <v>56</v>
      </c>
      <c r="AK258">
        <v>56</v>
      </c>
      <c r="AL258">
        <v>56</v>
      </c>
      <c r="AM258">
        <v>56</v>
      </c>
      <c r="AN258">
        <v>56</v>
      </c>
      <c r="AO258">
        <v>56</v>
      </c>
      <c r="AP258">
        <v>56</v>
      </c>
      <c r="AQ258">
        <v>55</v>
      </c>
      <c r="AR258">
        <v>55</v>
      </c>
      <c r="AS258">
        <v>55</v>
      </c>
      <c r="AT258">
        <v>55</v>
      </c>
      <c r="AU258" s="8">
        <f t="shared" si="35"/>
        <v>53.704545454545453</v>
      </c>
      <c r="AV258">
        <f t="shared" si="36"/>
        <v>56</v>
      </c>
      <c r="AW258" s="8">
        <f t="shared" si="37"/>
        <v>3.3101643706433275</v>
      </c>
      <c r="AX258" s="6">
        <f t="shared" si="38"/>
        <v>6.1636577362804236E-2</v>
      </c>
      <c r="AY258">
        <f t="shared" si="39"/>
        <v>49</v>
      </c>
      <c r="AZ258">
        <f t="shared" si="40"/>
        <v>57</v>
      </c>
      <c r="BA258">
        <f t="shared" si="41"/>
        <v>8</v>
      </c>
      <c r="BB258" s="7">
        <f t="shared" si="42"/>
        <v>1.0036532380341192</v>
      </c>
      <c r="BC258" s="8">
        <f t="shared" si="43"/>
        <v>0.55197191495975229</v>
      </c>
    </row>
    <row r="259" spans="1:55" x14ac:dyDescent="0.25">
      <c r="A259">
        <v>348</v>
      </c>
      <c r="B259">
        <v>151457</v>
      </c>
      <c r="C259">
        <v>93</v>
      </c>
      <c r="D259">
        <v>94</v>
      </c>
      <c r="E259">
        <v>94</v>
      </c>
      <c r="F259">
        <v>94</v>
      </c>
      <c r="G259">
        <v>94</v>
      </c>
      <c r="H259">
        <v>92</v>
      </c>
      <c r="I259">
        <v>92</v>
      </c>
      <c r="J259">
        <v>92</v>
      </c>
      <c r="K259">
        <v>92</v>
      </c>
      <c r="L259">
        <v>92</v>
      </c>
      <c r="M259">
        <v>91</v>
      </c>
      <c r="N259">
        <v>90</v>
      </c>
      <c r="O259">
        <v>90</v>
      </c>
      <c r="P259">
        <v>91</v>
      </c>
      <c r="Q259">
        <v>92</v>
      </c>
      <c r="R259">
        <v>91</v>
      </c>
      <c r="S259">
        <v>90</v>
      </c>
      <c r="T259">
        <v>89</v>
      </c>
      <c r="U259">
        <v>89</v>
      </c>
      <c r="V259">
        <v>90</v>
      </c>
      <c r="W259">
        <v>92</v>
      </c>
      <c r="X259">
        <v>90</v>
      </c>
      <c r="Y259">
        <v>90</v>
      </c>
      <c r="Z259">
        <v>90</v>
      </c>
      <c r="AA259">
        <v>91</v>
      </c>
      <c r="AB259">
        <v>92</v>
      </c>
      <c r="AC259">
        <v>91</v>
      </c>
      <c r="AD259">
        <v>91</v>
      </c>
      <c r="AE259">
        <v>91</v>
      </c>
      <c r="AF259">
        <v>92</v>
      </c>
      <c r="AG259">
        <v>92</v>
      </c>
      <c r="AH259">
        <v>92</v>
      </c>
      <c r="AI259">
        <v>92</v>
      </c>
      <c r="AJ259">
        <v>92</v>
      </c>
      <c r="AK259">
        <v>92</v>
      </c>
      <c r="AL259">
        <v>90</v>
      </c>
      <c r="AM259">
        <v>89</v>
      </c>
      <c r="AN259">
        <v>88</v>
      </c>
      <c r="AO259">
        <v>88</v>
      </c>
      <c r="AP259">
        <v>90</v>
      </c>
      <c r="AQ259">
        <v>91</v>
      </c>
      <c r="AR259">
        <v>91</v>
      </c>
      <c r="AS259">
        <v>89</v>
      </c>
      <c r="AT259">
        <v>92</v>
      </c>
      <c r="AU259" s="8">
        <f t="shared" ref="AU259:AU322" si="44">AVERAGE(C259:AT259)</f>
        <v>91.13636363636364</v>
      </c>
      <c r="AV259">
        <f t="shared" ref="AV259:AV322" si="45">MEDIAN(C259:AT259)</f>
        <v>91</v>
      </c>
      <c r="AW259" s="8">
        <f t="shared" ref="AW259:AW322" si="46">_xlfn.STDEV.S(C259:AT259)</f>
        <v>1.5033437009872681</v>
      </c>
      <c r="AX259" s="6">
        <f t="shared" ref="AX259:AX322" si="47">AW259/AU259</f>
        <v>1.64955418562194E-2</v>
      </c>
      <c r="AY259">
        <f t="shared" ref="AY259:AY322" si="48">MIN(C259:AT259)</f>
        <v>88</v>
      </c>
      <c r="AZ259">
        <f t="shared" ref="AZ259:AZ322" si="49">MAX(C259:AT259)</f>
        <v>94</v>
      </c>
      <c r="BA259">
        <f t="shared" ref="BA259:BA322" si="50">AZ259-AY259</f>
        <v>6</v>
      </c>
      <c r="BB259" s="7">
        <f t="shared" ref="BB259:BB322" si="51">INDEX(LOGEST(C259:AT259,,TRUE,TRUE),1,1)</f>
        <v>0.99934951200803923</v>
      </c>
      <c r="BC259" s="8">
        <f t="shared" ref="BC259:BC322" si="52">INDEX(LOGEST(C259:AT259,,TRUE,TRUE),3,1)</f>
        <v>0.25648648837442389</v>
      </c>
    </row>
    <row r="260" spans="1:55" x14ac:dyDescent="0.25">
      <c r="A260">
        <v>350</v>
      </c>
      <c r="B260">
        <v>152034</v>
      </c>
      <c r="C260">
        <v>27</v>
      </c>
      <c r="D260">
        <v>28</v>
      </c>
      <c r="E260">
        <v>29</v>
      </c>
      <c r="F260">
        <v>33</v>
      </c>
      <c r="G260">
        <v>28</v>
      </c>
      <c r="H260">
        <v>28</v>
      </c>
      <c r="I260">
        <v>28</v>
      </c>
      <c r="J260">
        <v>28</v>
      </c>
      <c r="K260">
        <v>28</v>
      </c>
      <c r="L260">
        <v>29</v>
      </c>
      <c r="M260">
        <v>30</v>
      </c>
      <c r="N260">
        <v>28</v>
      </c>
      <c r="O260">
        <v>29</v>
      </c>
      <c r="P260">
        <v>29</v>
      </c>
      <c r="Q260">
        <v>28</v>
      </c>
      <c r="R260">
        <v>28</v>
      </c>
      <c r="S260">
        <v>28</v>
      </c>
      <c r="T260">
        <v>28</v>
      </c>
      <c r="U260">
        <v>28</v>
      </c>
      <c r="V260">
        <v>28</v>
      </c>
      <c r="W260">
        <v>28</v>
      </c>
      <c r="X260">
        <v>28</v>
      </c>
      <c r="Y260">
        <v>28</v>
      </c>
      <c r="Z260">
        <v>28</v>
      </c>
      <c r="AA260">
        <v>29</v>
      </c>
      <c r="AB260">
        <v>29</v>
      </c>
      <c r="AC260">
        <v>29</v>
      </c>
      <c r="AD260">
        <v>29</v>
      </c>
      <c r="AE260">
        <v>29</v>
      </c>
      <c r="AF260">
        <v>29</v>
      </c>
      <c r="AG260">
        <v>29</v>
      </c>
      <c r="AH260">
        <v>29</v>
      </c>
      <c r="AI260">
        <v>29</v>
      </c>
      <c r="AJ260">
        <v>29</v>
      </c>
      <c r="AK260">
        <v>29</v>
      </c>
      <c r="AL260">
        <v>29</v>
      </c>
      <c r="AM260">
        <v>29</v>
      </c>
      <c r="AN260">
        <v>29</v>
      </c>
      <c r="AO260">
        <v>29</v>
      </c>
      <c r="AP260">
        <v>29</v>
      </c>
      <c r="AQ260">
        <v>34</v>
      </c>
      <c r="AR260">
        <v>34</v>
      </c>
      <c r="AS260">
        <v>34</v>
      </c>
      <c r="AT260">
        <v>34</v>
      </c>
      <c r="AU260" s="8">
        <f t="shared" si="44"/>
        <v>29.136363636363637</v>
      </c>
      <c r="AV260">
        <f t="shared" si="45"/>
        <v>29</v>
      </c>
      <c r="AW260" s="8">
        <f t="shared" si="46"/>
        <v>1.7861340491233104</v>
      </c>
      <c r="AX260" s="6">
        <f t="shared" si="47"/>
        <v>6.1302572668818764E-2</v>
      </c>
      <c r="AY260">
        <f t="shared" si="48"/>
        <v>27</v>
      </c>
      <c r="AZ260">
        <f t="shared" si="49"/>
        <v>34</v>
      </c>
      <c r="BA260">
        <f t="shared" si="50"/>
        <v>7</v>
      </c>
      <c r="BB260" s="7">
        <f t="shared" si="51"/>
        <v>1.0023058829691249</v>
      </c>
      <c r="BC260" s="8">
        <f t="shared" si="52"/>
        <v>0.26011174851555102</v>
      </c>
    </row>
    <row r="261" spans="1:55" x14ac:dyDescent="0.25">
      <c r="A261">
        <v>352</v>
      </c>
      <c r="B261">
        <v>154719</v>
      </c>
      <c r="C261">
        <v>58</v>
      </c>
      <c r="D261">
        <v>58</v>
      </c>
      <c r="E261">
        <v>58</v>
      </c>
      <c r="F261">
        <v>58</v>
      </c>
      <c r="G261">
        <v>58</v>
      </c>
      <c r="H261">
        <v>58</v>
      </c>
      <c r="I261">
        <v>58</v>
      </c>
      <c r="J261">
        <v>58</v>
      </c>
      <c r="K261">
        <v>58</v>
      </c>
      <c r="L261">
        <v>58</v>
      </c>
      <c r="M261">
        <v>58</v>
      </c>
      <c r="N261">
        <v>58</v>
      </c>
      <c r="O261">
        <v>59</v>
      </c>
      <c r="P261">
        <v>58</v>
      </c>
      <c r="Q261">
        <v>58</v>
      </c>
      <c r="R261">
        <v>58</v>
      </c>
      <c r="S261">
        <v>58</v>
      </c>
      <c r="T261">
        <v>58</v>
      </c>
      <c r="U261">
        <v>58</v>
      </c>
      <c r="V261">
        <v>58</v>
      </c>
      <c r="W261">
        <v>58</v>
      </c>
      <c r="X261">
        <v>58</v>
      </c>
      <c r="Y261">
        <v>58</v>
      </c>
      <c r="Z261">
        <v>58</v>
      </c>
      <c r="AA261">
        <v>58</v>
      </c>
      <c r="AB261">
        <v>58</v>
      </c>
      <c r="AC261">
        <v>58</v>
      </c>
      <c r="AD261">
        <v>56</v>
      </c>
      <c r="AE261">
        <v>56</v>
      </c>
      <c r="AF261">
        <v>56</v>
      </c>
      <c r="AG261">
        <v>56</v>
      </c>
      <c r="AH261">
        <v>58</v>
      </c>
      <c r="AI261">
        <v>58</v>
      </c>
      <c r="AJ261">
        <v>58</v>
      </c>
      <c r="AK261">
        <v>58</v>
      </c>
      <c r="AL261">
        <v>58</v>
      </c>
      <c r="AM261">
        <v>58</v>
      </c>
      <c r="AN261">
        <v>58</v>
      </c>
      <c r="AO261">
        <v>58</v>
      </c>
      <c r="AP261">
        <v>58</v>
      </c>
      <c r="AQ261">
        <v>58</v>
      </c>
      <c r="AR261">
        <v>58</v>
      </c>
      <c r="AS261">
        <v>58</v>
      </c>
      <c r="AT261">
        <v>58</v>
      </c>
      <c r="AU261" s="8">
        <f t="shared" si="44"/>
        <v>57.840909090909093</v>
      </c>
      <c r="AV261">
        <f t="shared" si="45"/>
        <v>58</v>
      </c>
      <c r="AW261" s="8">
        <f t="shared" si="46"/>
        <v>0.60782424854947625</v>
      </c>
      <c r="AX261" s="6">
        <f t="shared" si="47"/>
        <v>1.0508552823645169E-2</v>
      </c>
      <c r="AY261">
        <f t="shared" si="48"/>
        <v>56</v>
      </c>
      <c r="AZ261">
        <f t="shared" si="49"/>
        <v>59</v>
      </c>
      <c r="BA261">
        <f t="shared" si="50"/>
        <v>3</v>
      </c>
      <c r="BB261" s="7">
        <f t="shared" si="51"/>
        <v>0.99983863823914843</v>
      </c>
      <c r="BC261" s="8">
        <f t="shared" si="52"/>
        <v>3.7920577344613626E-2</v>
      </c>
    </row>
    <row r="262" spans="1:55" x14ac:dyDescent="0.25">
      <c r="A262">
        <v>353</v>
      </c>
      <c r="B262">
        <v>155838</v>
      </c>
      <c r="C262">
        <v>17</v>
      </c>
      <c r="D262">
        <v>14</v>
      </c>
      <c r="E262">
        <v>17</v>
      </c>
      <c r="F262">
        <v>17</v>
      </c>
      <c r="G262">
        <v>16</v>
      </c>
      <c r="H262">
        <v>18</v>
      </c>
      <c r="I262">
        <v>17</v>
      </c>
      <c r="J262">
        <v>18</v>
      </c>
      <c r="K262">
        <v>16</v>
      </c>
      <c r="L262">
        <v>16</v>
      </c>
      <c r="M262">
        <v>17</v>
      </c>
      <c r="N262">
        <v>16</v>
      </c>
      <c r="O262">
        <v>18</v>
      </c>
      <c r="P262">
        <v>20</v>
      </c>
      <c r="Q262">
        <v>15</v>
      </c>
      <c r="R262">
        <v>17</v>
      </c>
      <c r="S262">
        <v>27</v>
      </c>
      <c r="T262">
        <v>15</v>
      </c>
      <c r="U262">
        <v>20</v>
      </c>
      <c r="V262">
        <v>25</v>
      </c>
      <c r="W262">
        <v>26</v>
      </c>
      <c r="X262">
        <v>26</v>
      </c>
      <c r="Y262">
        <v>23</v>
      </c>
      <c r="Z262">
        <v>29</v>
      </c>
      <c r="AA262">
        <v>23</v>
      </c>
      <c r="AB262">
        <v>29</v>
      </c>
      <c r="AC262">
        <v>22</v>
      </c>
      <c r="AD262">
        <v>29</v>
      </c>
      <c r="AE262">
        <v>26</v>
      </c>
      <c r="AF262">
        <v>28</v>
      </c>
      <c r="AG262">
        <v>27</v>
      </c>
      <c r="AH262">
        <v>24</v>
      </c>
      <c r="AI262">
        <v>19</v>
      </c>
      <c r="AJ262">
        <v>20</v>
      </c>
      <c r="AK262">
        <v>19</v>
      </c>
      <c r="AL262">
        <v>32</v>
      </c>
      <c r="AM262">
        <v>18</v>
      </c>
      <c r="AN262">
        <v>18</v>
      </c>
      <c r="AO262">
        <v>26</v>
      </c>
      <c r="AP262">
        <v>24</v>
      </c>
      <c r="AQ262">
        <v>25</v>
      </c>
      <c r="AR262">
        <v>253</v>
      </c>
      <c r="AS262">
        <v>164</v>
      </c>
      <c r="AT262">
        <v>169</v>
      </c>
      <c r="AU262" s="8">
        <f t="shared" si="44"/>
        <v>33.06818181818182</v>
      </c>
      <c r="AV262">
        <f t="shared" si="45"/>
        <v>20</v>
      </c>
      <c r="AW262" s="8">
        <f t="shared" si="46"/>
        <v>45.93595021547646</v>
      </c>
      <c r="AX262" s="6">
        <f t="shared" si="47"/>
        <v>1.3891283913958516</v>
      </c>
      <c r="AY262">
        <f t="shared" si="48"/>
        <v>14</v>
      </c>
      <c r="AZ262">
        <f t="shared" si="49"/>
        <v>253</v>
      </c>
      <c r="BA262">
        <f t="shared" si="50"/>
        <v>239</v>
      </c>
      <c r="BB262" s="7">
        <f t="shared" si="51"/>
        <v>1.0292975528004142</v>
      </c>
      <c r="BC262" s="8">
        <f t="shared" si="52"/>
        <v>0.36841688829932373</v>
      </c>
    </row>
    <row r="263" spans="1:55" x14ac:dyDescent="0.25">
      <c r="A263">
        <v>356</v>
      </c>
      <c r="B263">
        <v>157760</v>
      </c>
      <c r="C263">
        <v>48</v>
      </c>
      <c r="D263">
        <v>48</v>
      </c>
      <c r="E263">
        <v>48</v>
      </c>
      <c r="F263">
        <v>48</v>
      </c>
      <c r="G263">
        <v>48</v>
      </c>
      <c r="H263">
        <v>48</v>
      </c>
      <c r="I263">
        <v>48</v>
      </c>
      <c r="J263">
        <v>48</v>
      </c>
      <c r="K263">
        <v>48</v>
      </c>
      <c r="L263">
        <v>48</v>
      </c>
      <c r="M263">
        <v>48</v>
      </c>
      <c r="N263">
        <v>48</v>
      </c>
      <c r="O263">
        <v>48</v>
      </c>
      <c r="P263">
        <v>48</v>
      </c>
      <c r="Q263">
        <v>48</v>
      </c>
      <c r="R263">
        <v>48</v>
      </c>
      <c r="S263">
        <v>48</v>
      </c>
      <c r="T263">
        <v>48</v>
      </c>
      <c r="U263">
        <v>48</v>
      </c>
      <c r="V263">
        <v>48</v>
      </c>
      <c r="W263">
        <v>48</v>
      </c>
      <c r="X263">
        <v>48</v>
      </c>
      <c r="Y263">
        <v>48</v>
      </c>
      <c r="Z263">
        <v>48</v>
      </c>
      <c r="AA263">
        <v>48</v>
      </c>
      <c r="AB263">
        <v>48</v>
      </c>
      <c r="AC263">
        <v>48</v>
      </c>
      <c r="AD263">
        <v>48</v>
      </c>
      <c r="AE263">
        <v>48</v>
      </c>
      <c r="AF263">
        <v>48</v>
      </c>
      <c r="AG263">
        <v>48</v>
      </c>
      <c r="AH263">
        <v>48</v>
      </c>
      <c r="AI263">
        <v>48</v>
      </c>
      <c r="AJ263">
        <v>48</v>
      </c>
      <c r="AK263">
        <v>48</v>
      </c>
      <c r="AL263">
        <v>48</v>
      </c>
      <c r="AM263">
        <v>48</v>
      </c>
      <c r="AN263">
        <v>48</v>
      </c>
      <c r="AO263">
        <v>48</v>
      </c>
      <c r="AP263">
        <v>48</v>
      </c>
      <c r="AQ263">
        <v>48</v>
      </c>
      <c r="AR263">
        <v>48</v>
      </c>
      <c r="AS263">
        <v>48</v>
      </c>
      <c r="AT263">
        <v>48</v>
      </c>
      <c r="AU263" s="8">
        <f t="shared" si="44"/>
        <v>48</v>
      </c>
      <c r="AV263">
        <f t="shared" si="45"/>
        <v>48</v>
      </c>
      <c r="AW263" s="8">
        <f t="shared" si="46"/>
        <v>0</v>
      </c>
      <c r="AX263" s="6">
        <f t="shared" si="47"/>
        <v>0</v>
      </c>
      <c r="AY263">
        <f t="shared" si="48"/>
        <v>48</v>
      </c>
      <c r="AZ263">
        <f t="shared" si="49"/>
        <v>48</v>
      </c>
      <c r="BA263">
        <f t="shared" si="50"/>
        <v>0</v>
      </c>
      <c r="BB263" s="7">
        <f t="shared" si="51"/>
        <v>1</v>
      </c>
      <c r="BC263" s="8">
        <f t="shared" si="52"/>
        <v>1</v>
      </c>
    </row>
    <row r="264" spans="1:55" x14ac:dyDescent="0.25">
      <c r="A264">
        <v>357</v>
      </c>
      <c r="B264">
        <v>158929</v>
      </c>
      <c r="C264">
        <v>3</v>
      </c>
      <c r="D264">
        <v>3</v>
      </c>
      <c r="E264">
        <v>3</v>
      </c>
      <c r="F264">
        <v>3</v>
      </c>
      <c r="G264">
        <v>3</v>
      </c>
      <c r="H264">
        <v>3</v>
      </c>
      <c r="I264">
        <v>3</v>
      </c>
      <c r="J264">
        <v>3</v>
      </c>
      <c r="K264">
        <v>3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>
        <v>2</v>
      </c>
      <c r="V264">
        <v>2</v>
      </c>
      <c r="W264">
        <v>2</v>
      </c>
      <c r="X264">
        <v>2</v>
      </c>
      <c r="Y264">
        <v>2</v>
      </c>
      <c r="Z264">
        <v>2</v>
      </c>
      <c r="AA264">
        <v>2</v>
      </c>
      <c r="AB264">
        <v>2</v>
      </c>
      <c r="AC264">
        <v>2</v>
      </c>
      <c r="AD264">
        <v>2</v>
      </c>
      <c r="AE264">
        <v>2</v>
      </c>
      <c r="AF264">
        <v>2</v>
      </c>
      <c r="AG264">
        <v>2</v>
      </c>
      <c r="AH264">
        <v>2</v>
      </c>
      <c r="AI264">
        <v>2</v>
      </c>
      <c r="AJ264">
        <v>2</v>
      </c>
      <c r="AK264">
        <v>2</v>
      </c>
      <c r="AL264">
        <v>2</v>
      </c>
      <c r="AM264">
        <v>2</v>
      </c>
      <c r="AN264">
        <v>2</v>
      </c>
      <c r="AO264">
        <v>2</v>
      </c>
      <c r="AP264">
        <v>2</v>
      </c>
      <c r="AQ264">
        <v>1</v>
      </c>
      <c r="AR264">
        <v>1</v>
      </c>
      <c r="AS264">
        <v>1</v>
      </c>
      <c r="AT264">
        <v>1</v>
      </c>
      <c r="AU264" s="8">
        <f t="shared" si="44"/>
        <v>2.1136363636363638</v>
      </c>
      <c r="AV264">
        <f t="shared" si="45"/>
        <v>2</v>
      </c>
      <c r="AW264" s="8">
        <f t="shared" si="46"/>
        <v>0.53769140846768027</v>
      </c>
      <c r="AX264" s="6">
        <f t="shared" si="47"/>
        <v>0.25439163411374116</v>
      </c>
      <c r="AY264">
        <f t="shared" si="48"/>
        <v>1</v>
      </c>
      <c r="AZ264">
        <f t="shared" si="49"/>
        <v>3</v>
      </c>
      <c r="BA264">
        <f t="shared" si="50"/>
        <v>2</v>
      </c>
      <c r="BB264" s="7">
        <f t="shared" si="51"/>
        <v>0.98332418269113397</v>
      </c>
      <c r="BC264" s="8">
        <f t="shared" si="52"/>
        <v>0.59291682930296907</v>
      </c>
    </row>
    <row r="265" spans="1:55" x14ac:dyDescent="0.25">
      <c r="A265">
        <v>358</v>
      </c>
      <c r="B265">
        <v>159137</v>
      </c>
      <c r="C265">
        <v>120</v>
      </c>
      <c r="D265">
        <v>219</v>
      </c>
      <c r="E265">
        <v>123</v>
      </c>
      <c r="F265">
        <v>121</v>
      </c>
      <c r="G265">
        <v>120</v>
      </c>
      <c r="H265">
        <v>218</v>
      </c>
      <c r="I265">
        <v>123</v>
      </c>
      <c r="J265">
        <v>123</v>
      </c>
      <c r="K265">
        <v>121</v>
      </c>
      <c r="L265">
        <v>123</v>
      </c>
      <c r="M265">
        <v>218</v>
      </c>
      <c r="N265">
        <v>121</v>
      </c>
      <c r="O265">
        <v>123</v>
      </c>
      <c r="P265">
        <v>123</v>
      </c>
      <c r="Q265">
        <v>128</v>
      </c>
      <c r="R265">
        <v>128</v>
      </c>
      <c r="S265">
        <v>123</v>
      </c>
      <c r="T265">
        <v>221</v>
      </c>
      <c r="U265">
        <v>121</v>
      </c>
      <c r="V265">
        <v>123</v>
      </c>
      <c r="W265">
        <v>123</v>
      </c>
      <c r="X265">
        <v>123</v>
      </c>
      <c r="Y265">
        <v>123</v>
      </c>
      <c r="Z265">
        <v>123</v>
      </c>
      <c r="AA265">
        <v>121</v>
      </c>
      <c r="AB265">
        <v>219</v>
      </c>
      <c r="AC265">
        <v>123</v>
      </c>
      <c r="AD265">
        <v>123</v>
      </c>
      <c r="AE265">
        <v>123</v>
      </c>
      <c r="AF265">
        <v>123</v>
      </c>
      <c r="AG265">
        <v>219</v>
      </c>
      <c r="AH265">
        <v>219</v>
      </c>
      <c r="AI265">
        <v>119</v>
      </c>
      <c r="AJ265">
        <v>121</v>
      </c>
      <c r="AK265">
        <v>214</v>
      </c>
      <c r="AL265">
        <v>120</v>
      </c>
      <c r="AM265">
        <v>120</v>
      </c>
      <c r="AN265">
        <v>120</v>
      </c>
      <c r="AO265">
        <v>122</v>
      </c>
      <c r="AP265">
        <v>120</v>
      </c>
      <c r="AQ265">
        <v>122</v>
      </c>
      <c r="AR265">
        <v>122</v>
      </c>
      <c r="AS265">
        <v>218</v>
      </c>
      <c r="AT265">
        <v>122</v>
      </c>
      <c r="AU265" s="8">
        <f t="shared" si="44"/>
        <v>141.86363636363637</v>
      </c>
      <c r="AV265">
        <f t="shared" si="45"/>
        <v>123</v>
      </c>
      <c r="AW265" s="8">
        <f t="shared" si="46"/>
        <v>39.271026605570036</v>
      </c>
      <c r="AX265" s="6">
        <f t="shared" si="47"/>
        <v>0.27682235992391563</v>
      </c>
      <c r="AY265">
        <f t="shared" si="48"/>
        <v>119</v>
      </c>
      <c r="AZ265">
        <f t="shared" si="49"/>
        <v>221</v>
      </c>
      <c r="BA265">
        <f t="shared" si="50"/>
        <v>102</v>
      </c>
      <c r="BB265" s="7">
        <f t="shared" si="51"/>
        <v>0.99986273265114955</v>
      </c>
      <c r="BC265" s="8">
        <f t="shared" si="52"/>
        <v>5.5229110769017083E-5</v>
      </c>
    </row>
    <row r="266" spans="1:55" x14ac:dyDescent="0.25">
      <c r="A266">
        <v>360</v>
      </c>
      <c r="B266">
        <v>159854</v>
      </c>
      <c r="C266">
        <v>416</v>
      </c>
      <c r="D266">
        <v>417</v>
      </c>
      <c r="E266">
        <v>417</v>
      </c>
      <c r="F266">
        <v>418</v>
      </c>
      <c r="G266">
        <v>420</v>
      </c>
      <c r="H266">
        <v>419</v>
      </c>
      <c r="I266">
        <v>419</v>
      </c>
      <c r="J266">
        <v>420</v>
      </c>
      <c r="K266">
        <v>421</v>
      </c>
      <c r="L266">
        <v>422</v>
      </c>
      <c r="M266">
        <v>425</v>
      </c>
      <c r="N266">
        <v>425</v>
      </c>
      <c r="O266">
        <v>424</v>
      </c>
      <c r="P266">
        <v>424</v>
      </c>
      <c r="Q266">
        <v>425</v>
      </c>
      <c r="R266">
        <v>419</v>
      </c>
      <c r="S266">
        <v>427</v>
      </c>
      <c r="T266">
        <v>406</v>
      </c>
      <c r="U266">
        <v>408</v>
      </c>
      <c r="V266">
        <v>412</v>
      </c>
      <c r="W266">
        <v>413</v>
      </c>
      <c r="X266">
        <v>421</v>
      </c>
      <c r="Y266">
        <v>421</v>
      </c>
      <c r="Z266">
        <v>419</v>
      </c>
      <c r="AA266">
        <v>419</v>
      </c>
      <c r="AB266">
        <v>420</v>
      </c>
      <c r="AC266">
        <v>419</v>
      </c>
      <c r="AD266">
        <v>419</v>
      </c>
      <c r="AE266">
        <v>402</v>
      </c>
      <c r="AF266">
        <v>424</v>
      </c>
      <c r="AG266">
        <v>419</v>
      </c>
      <c r="AH266">
        <v>389</v>
      </c>
      <c r="AI266">
        <v>420</v>
      </c>
      <c r="AJ266">
        <v>419</v>
      </c>
      <c r="AK266">
        <v>421</v>
      </c>
      <c r="AL266">
        <v>421</v>
      </c>
      <c r="AM266">
        <v>421</v>
      </c>
      <c r="AN266">
        <v>422</v>
      </c>
      <c r="AO266">
        <v>421</v>
      </c>
      <c r="AP266">
        <v>483</v>
      </c>
      <c r="AQ266">
        <v>514</v>
      </c>
      <c r="AR266">
        <v>514</v>
      </c>
      <c r="AS266">
        <v>9</v>
      </c>
      <c r="AT266">
        <v>518</v>
      </c>
      <c r="AU266" s="8">
        <f t="shared" si="44"/>
        <v>417.09090909090907</v>
      </c>
      <c r="AV266">
        <f t="shared" si="45"/>
        <v>420</v>
      </c>
      <c r="AW266" s="8">
        <f t="shared" si="46"/>
        <v>68.49981095944662</v>
      </c>
      <c r="AX266" s="6">
        <f t="shared" si="47"/>
        <v>0.16423232793241344</v>
      </c>
      <c r="AY266">
        <f t="shared" si="48"/>
        <v>9</v>
      </c>
      <c r="AZ266">
        <f t="shared" si="49"/>
        <v>518</v>
      </c>
      <c r="BA266">
        <f t="shared" si="50"/>
        <v>509</v>
      </c>
      <c r="BB266" s="7">
        <f t="shared" si="51"/>
        <v>0.99092673248253937</v>
      </c>
      <c r="BC266" s="8">
        <f t="shared" si="52"/>
        <v>4.013768734599206E-2</v>
      </c>
    </row>
    <row r="267" spans="1:55" x14ac:dyDescent="0.25">
      <c r="A267">
        <v>361</v>
      </c>
      <c r="B267">
        <v>160010</v>
      </c>
      <c r="C267">
        <v>23</v>
      </c>
      <c r="D267">
        <v>25</v>
      </c>
      <c r="E267">
        <v>25</v>
      </c>
      <c r="F267">
        <v>32</v>
      </c>
      <c r="G267">
        <v>31</v>
      </c>
      <c r="H267">
        <v>31</v>
      </c>
      <c r="I267">
        <v>33</v>
      </c>
      <c r="J267">
        <v>30</v>
      </c>
      <c r="K267">
        <v>30</v>
      </c>
      <c r="L267">
        <v>30</v>
      </c>
      <c r="M267">
        <v>34</v>
      </c>
      <c r="N267">
        <v>34</v>
      </c>
      <c r="O267">
        <v>31</v>
      </c>
      <c r="P267">
        <v>34</v>
      </c>
      <c r="Q267">
        <v>12</v>
      </c>
      <c r="R267">
        <v>12</v>
      </c>
      <c r="S267">
        <v>1</v>
      </c>
      <c r="T267">
        <v>1</v>
      </c>
      <c r="U267">
        <v>1</v>
      </c>
      <c r="V267">
        <v>2</v>
      </c>
      <c r="W267">
        <v>2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2</v>
      </c>
      <c r="AE267">
        <v>2</v>
      </c>
      <c r="AF267">
        <v>2</v>
      </c>
      <c r="AG267">
        <v>2</v>
      </c>
      <c r="AH267">
        <v>2</v>
      </c>
      <c r="AI267">
        <v>2</v>
      </c>
      <c r="AJ267">
        <v>2</v>
      </c>
      <c r="AK267">
        <v>2</v>
      </c>
      <c r="AL267">
        <v>2</v>
      </c>
      <c r="AM267">
        <v>2</v>
      </c>
      <c r="AN267">
        <v>2</v>
      </c>
      <c r="AO267">
        <v>2</v>
      </c>
      <c r="AP267">
        <v>2</v>
      </c>
      <c r="AQ267">
        <v>2</v>
      </c>
      <c r="AR267">
        <v>2</v>
      </c>
      <c r="AS267">
        <v>2</v>
      </c>
      <c r="AT267">
        <v>2</v>
      </c>
      <c r="AU267" s="8">
        <f t="shared" si="44"/>
        <v>11.363636363636363</v>
      </c>
      <c r="AV267">
        <f t="shared" si="45"/>
        <v>2</v>
      </c>
      <c r="AW267" s="8">
        <f t="shared" si="46"/>
        <v>13.340079336417109</v>
      </c>
      <c r="AX267" s="6">
        <f t="shared" si="47"/>
        <v>1.1739269816047055</v>
      </c>
      <c r="AY267">
        <f t="shared" si="48"/>
        <v>1</v>
      </c>
      <c r="AZ267">
        <f t="shared" si="49"/>
        <v>34</v>
      </c>
      <c r="BA267">
        <f t="shared" si="50"/>
        <v>33</v>
      </c>
      <c r="BB267" s="7">
        <f t="shared" si="51"/>
        <v>0.92159178956561749</v>
      </c>
      <c r="BC267" s="8">
        <f t="shared" si="52"/>
        <v>0.6270926782476528</v>
      </c>
    </row>
    <row r="268" spans="1:55" x14ac:dyDescent="0.25">
      <c r="A268">
        <v>362</v>
      </c>
      <c r="B268">
        <v>160033</v>
      </c>
      <c r="C268">
        <v>4</v>
      </c>
      <c r="D268">
        <v>4</v>
      </c>
      <c r="E268">
        <v>4</v>
      </c>
      <c r="F268">
        <v>4</v>
      </c>
      <c r="G268">
        <v>4</v>
      </c>
      <c r="H268">
        <v>4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  <c r="AK268">
        <v>4</v>
      </c>
      <c r="AL268">
        <v>4</v>
      </c>
      <c r="AM268">
        <v>4</v>
      </c>
      <c r="AN268">
        <v>4</v>
      </c>
      <c r="AO268">
        <v>4</v>
      </c>
      <c r="AP268">
        <v>4</v>
      </c>
      <c r="AQ268">
        <v>4</v>
      </c>
      <c r="AR268">
        <v>4</v>
      </c>
      <c r="AS268">
        <v>4</v>
      </c>
      <c r="AT268">
        <v>4</v>
      </c>
      <c r="AU268" s="8">
        <f t="shared" si="44"/>
        <v>4</v>
      </c>
      <c r="AV268">
        <f t="shared" si="45"/>
        <v>4</v>
      </c>
      <c r="AW268" s="8">
        <f t="shared" si="46"/>
        <v>0</v>
      </c>
      <c r="AX268" s="6">
        <f t="shared" si="47"/>
        <v>0</v>
      </c>
      <c r="AY268">
        <f t="shared" si="48"/>
        <v>4</v>
      </c>
      <c r="AZ268">
        <f t="shared" si="49"/>
        <v>4</v>
      </c>
      <c r="BA268">
        <f t="shared" si="50"/>
        <v>0</v>
      </c>
      <c r="BB268" s="7">
        <f t="shared" si="51"/>
        <v>1</v>
      </c>
      <c r="BC268" s="8">
        <f t="shared" si="52"/>
        <v>1</v>
      </c>
    </row>
    <row r="269" spans="1:55" x14ac:dyDescent="0.25">
      <c r="A269">
        <v>363</v>
      </c>
      <c r="B269">
        <v>160397</v>
      </c>
      <c r="C269">
        <v>37</v>
      </c>
      <c r="D269">
        <v>37</v>
      </c>
      <c r="E269">
        <v>38</v>
      </c>
      <c r="F269">
        <v>38</v>
      </c>
      <c r="G269">
        <v>38</v>
      </c>
      <c r="H269">
        <v>37</v>
      </c>
      <c r="I269">
        <v>37</v>
      </c>
      <c r="J269">
        <v>37</v>
      </c>
      <c r="K269">
        <v>37</v>
      </c>
      <c r="L269">
        <v>37</v>
      </c>
      <c r="M269">
        <v>37</v>
      </c>
      <c r="N269">
        <v>37</v>
      </c>
      <c r="O269">
        <v>37</v>
      </c>
      <c r="P269">
        <v>37</v>
      </c>
      <c r="Q269">
        <v>37</v>
      </c>
      <c r="R269">
        <v>36</v>
      </c>
      <c r="S269">
        <v>37</v>
      </c>
      <c r="T269">
        <v>37</v>
      </c>
      <c r="U269">
        <v>37</v>
      </c>
      <c r="V269">
        <v>38</v>
      </c>
      <c r="W269">
        <v>39</v>
      </c>
      <c r="X269">
        <v>36</v>
      </c>
      <c r="Y269">
        <v>37</v>
      </c>
      <c r="Z269">
        <v>37</v>
      </c>
      <c r="AA269">
        <v>38</v>
      </c>
      <c r="AB269">
        <v>38</v>
      </c>
      <c r="AC269">
        <v>40</v>
      </c>
      <c r="AD269">
        <v>40</v>
      </c>
      <c r="AE269">
        <v>36</v>
      </c>
      <c r="AF269">
        <v>7</v>
      </c>
      <c r="AG269">
        <v>8</v>
      </c>
      <c r="AH269">
        <v>8</v>
      </c>
      <c r="AI269">
        <v>8</v>
      </c>
      <c r="AJ269">
        <v>5</v>
      </c>
      <c r="AK269">
        <v>5</v>
      </c>
      <c r="AL269">
        <v>5</v>
      </c>
      <c r="AM269">
        <v>5</v>
      </c>
      <c r="AN269">
        <v>5</v>
      </c>
      <c r="AO269">
        <v>5</v>
      </c>
      <c r="AP269">
        <v>5</v>
      </c>
      <c r="AQ269">
        <v>5</v>
      </c>
      <c r="AR269">
        <v>5</v>
      </c>
      <c r="AS269">
        <v>5</v>
      </c>
      <c r="AT269">
        <v>5</v>
      </c>
      <c r="AU269" s="8">
        <f t="shared" si="44"/>
        <v>26.59090909090909</v>
      </c>
      <c r="AV269">
        <f t="shared" si="45"/>
        <v>37</v>
      </c>
      <c r="AW269" s="8">
        <f t="shared" si="46"/>
        <v>15.212171047932092</v>
      </c>
      <c r="AX269" s="6">
        <f t="shared" si="47"/>
        <v>0.57208164624701885</v>
      </c>
      <c r="AY269">
        <f t="shared" si="48"/>
        <v>5</v>
      </c>
      <c r="AZ269">
        <f t="shared" si="49"/>
        <v>40</v>
      </c>
      <c r="BA269">
        <f t="shared" si="50"/>
        <v>35</v>
      </c>
      <c r="BB269" s="7">
        <f t="shared" si="51"/>
        <v>0.942511384778423</v>
      </c>
      <c r="BC269" s="8">
        <f t="shared" si="52"/>
        <v>0.68914384174750654</v>
      </c>
    </row>
    <row r="270" spans="1:55" x14ac:dyDescent="0.25">
      <c r="A270">
        <v>364</v>
      </c>
      <c r="B270">
        <v>160782</v>
      </c>
      <c r="C270">
        <v>27</v>
      </c>
      <c r="D270">
        <v>28</v>
      </c>
      <c r="E270">
        <v>32</v>
      </c>
      <c r="F270">
        <v>29</v>
      </c>
      <c r="G270">
        <v>27</v>
      </c>
      <c r="H270">
        <v>25</v>
      </c>
      <c r="I270">
        <v>24</v>
      </c>
      <c r="J270">
        <v>22</v>
      </c>
      <c r="K270">
        <v>27</v>
      </c>
      <c r="L270">
        <v>33</v>
      </c>
      <c r="M270">
        <v>25</v>
      </c>
      <c r="N270">
        <v>20</v>
      </c>
      <c r="O270">
        <v>20</v>
      </c>
      <c r="P270">
        <v>23</v>
      </c>
      <c r="Q270">
        <v>22</v>
      </c>
      <c r="R270">
        <v>23</v>
      </c>
      <c r="S270">
        <v>28</v>
      </c>
      <c r="T270">
        <v>27</v>
      </c>
      <c r="U270">
        <v>30</v>
      </c>
      <c r="V270">
        <v>29</v>
      </c>
      <c r="W270">
        <v>21</v>
      </c>
      <c r="X270">
        <v>27</v>
      </c>
      <c r="Y270">
        <v>20</v>
      </c>
      <c r="Z270">
        <v>21</v>
      </c>
      <c r="AA270">
        <v>23</v>
      </c>
      <c r="AB270">
        <v>31</v>
      </c>
      <c r="AC270">
        <v>29</v>
      </c>
      <c r="AD270">
        <v>31</v>
      </c>
      <c r="AE270">
        <v>24</v>
      </c>
      <c r="AF270">
        <v>26</v>
      </c>
      <c r="AG270">
        <v>21</v>
      </c>
      <c r="AH270">
        <v>19</v>
      </c>
      <c r="AI270">
        <v>24</v>
      </c>
      <c r="AJ270">
        <v>27</v>
      </c>
      <c r="AK270">
        <v>28</v>
      </c>
      <c r="AL270">
        <v>27</v>
      </c>
      <c r="AM270">
        <v>26</v>
      </c>
      <c r="AN270">
        <v>32</v>
      </c>
      <c r="AO270">
        <v>27</v>
      </c>
      <c r="AP270">
        <v>24</v>
      </c>
      <c r="AQ270">
        <v>24</v>
      </c>
      <c r="AR270">
        <v>25</v>
      </c>
      <c r="AS270">
        <v>22</v>
      </c>
      <c r="AT270">
        <v>23</v>
      </c>
      <c r="AU270" s="8">
        <f t="shared" si="44"/>
        <v>25.522727272727273</v>
      </c>
      <c r="AV270">
        <f t="shared" si="45"/>
        <v>25.5</v>
      </c>
      <c r="AW270" s="8">
        <f t="shared" si="46"/>
        <v>3.6183552499150387</v>
      </c>
      <c r="AX270" s="6">
        <f t="shared" si="47"/>
        <v>0.14176992964938709</v>
      </c>
      <c r="AY270">
        <f t="shared" si="48"/>
        <v>19</v>
      </c>
      <c r="AZ270">
        <f t="shared" si="49"/>
        <v>33</v>
      </c>
      <c r="BA270">
        <f t="shared" si="50"/>
        <v>14</v>
      </c>
      <c r="BB270" s="7">
        <f t="shared" si="51"/>
        <v>0.99868519039914372</v>
      </c>
      <c r="BC270" s="8">
        <f t="shared" si="52"/>
        <v>1.4023943558456927E-2</v>
      </c>
    </row>
    <row r="271" spans="1:55" x14ac:dyDescent="0.25">
      <c r="A271">
        <v>365</v>
      </c>
      <c r="B271">
        <v>162303</v>
      </c>
      <c r="C271">
        <v>29</v>
      </c>
      <c r="D271">
        <v>29</v>
      </c>
      <c r="E271">
        <v>29</v>
      </c>
      <c r="F271">
        <v>29</v>
      </c>
      <c r="G271">
        <v>29</v>
      </c>
      <c r="H271">
        <v>29</v>
      </c>
      <c r="I271">
        <v>29</v>
      </c>
      <c r="J271">
        <v>29</v>
      </c>
      <c r="K271">
        <v>29</v>
      </c>
      <c r="L271">
        <v>29</v>
      </c>
      <c r="M271">
        <v>29</v>
      </c>
      <c r="N271">
        <v>29</v>
      </c>
      <c r="O271">
        <v>29</v>
      </c>
      <c r="P271">
        <v>29</v>
      </c>
      <c r="Q271">
        <v>29</v>
      </c>
      <c r="R271">
        <v>29</v>
      </c>
      <c r="S271">
        <v>29</v>
      </c>
      <c r="T271">
        <v>29</v>
      </c>
      <c r="U271">
        <v>29</v>
      </c>
      <c r="V271">
        <v>29</v>
      </c>
      <c r="W271">
        <v>29</v>
      </c>
      <c r="X271">
        <v>29</v>
      </c>
      <c r="Y271">
        <v>29</v>
      </c>
      <c r="Z271">
        <v>29</v>
      </c>
      <c r="AA271">
        <v>29</v>
      </c>
      <c r="AB271">
        <v>29</v>
      </c>
      <c r="AC271">
        <v>29</v>
      </c>
      <c r="AD271">
        <v>29</v>
      </c>
      <c r="AE271">
        <v>29</v>
      </c>
      <c r="AF271">
        <v>29</v>
      </c>
      <c r="AG271">
        <v>29</v>
      </c>
      <c r="AH271">
        <v>29</v>
      </c>
      <c r="AI271">
        <v>29</v>
      </c>
      <c r="AJ271">
        <v>29</v>
      </c>
      <c r="AK271">
        <v>29</v>
      </c>
      <c r="AL271">
        <v>29</v>
      </c>
      <c r="AM271">
        <v>29</v>
      </c>
      <c r="AN271">
        <v>29</v>
      </c>
      <c r="AO271">
        <v>28</v>
      </c>
      <c r="AP271">
        <v>28</v>
      </c>
      <c r="AQ271">
        <v>28</v>
      </c>
      <c r="AR271">
        <v>28</v>
      </c>
      <c r="AS271">
        <v>28</v>
      </c>
      <c r="AT271">
        <v>28</v>
      </c>
      <c r="AU271" s="8">
        <f t="shared" si="44"/>
        <v>28.863636363636363</v>
      </c>
      <c r="AV271">
        <f t="shared" si="45"/>
        <v>29</v>
      </c>
      <c r="AW271" s="8">
        <f t="shared" si="46"/>
        <v>0.34714175717877416</v>
      </c>
      <c r="AX271" s="6">
        <f t="shared" si="47"/>
        <v>1.2026958516429971E-2</v>
      </c>
      <c r="AY271">
        <f t="shared" si="48"/>
        <v>28</v>
      </c>
      <c r="AZ271">
        <f t="shared" si="49"/>
        <v>29</v>
      </c>
      <c r="BA271">
        <f t="shared" si="50"/>
        <v>1</v>
      </c>
      <c r="BB271" s="7">
        <f t="shared" si="51"/>
        <v>0.9994363237654148</v>
      </c>
      <c r="BC271" s="8">
        <f t="shared" si="52"/>
        <v>0.3534883720930232</v>
      </c>
    </row>
    <row r="272" spans="1:55" x14ac:dyDescent="0.25">
      <c r="A272">
        <v>366</v>
      </c>
      <c r="B272">
        <v>162311</v>
      </c>
      <c r="C272">
        <v>11</v>
      </c>
      <c r="D272">
        <v>9</v>
      </c>
      <c r="E272">
        <v>8</v>
      </c>
      <c r="F272">
        <v>8</v>
      </c>
      <c r="G272">
        <v>11</v>
      </c>
      <c r="H272">
        <v>10</v>
      </c>
      <c r="I272">
        <v>11</v>
      </c>
      <c r="J272">
        <v>9</v>
      </c>
      <c r="K272">
        <v>8</v>
      </c>
      <c r="L272">
        <v>10</v>
      </c>
      <c r="M272">
        <v>8</v>
      </c>
      <c r="N272">
        <v>9</v>
      </c>
      <c r="O272">
        <v>8</v>
      </c>
      <c r="P272">
        <v>10</v>
      </c>
      <c r="Q272">
        <v>10</v>
      </c>
      <c r="R272">
        <v>9</v>
      </c>
      <c r="S272">
        <v>8</v>
      </c>
      <c r="T272">
        <v>9</v>
      </c>
      <c r="U272">
        <v>8</v>
      </c>
      <c r="V272">
        <v>8</v>
      </c>
      <c r="W272">
        <v>10</v>
      </c>
      <c r="X272">
        <v>9</v>
      </c>
      <c r="Y272">
        <v>11</v>
      </c>
      <c r="Z272">
        <v>10</v>
      </c>
      <c r="AA272">
        <v>8</v>
      </c>
      <c r="AB272">
        <v>8</v>
      </c>
      <c r="AC272">
        <v>10</v>
      </c>
      <c r="AD272">
        <v>11</v>
      </c>
      <c r="AE272">
        <v>9</v>
      </c>
      <c r="AF272">
        <v>10</v>
      </c>
      <c r="AG272">
        <v>8</v>
      </c>
      <c r="AH272">
        <v>9</v>
      </c>
      <c r="AI272">
        <v>9</v>
      </c>
      <c r="AJ272">
        <v>8</v>
      </c>
      <c r="AK272">
        <v>11</v>
      </c>
      <c r="AL272">
        <v>8</v>
      </c>
      <c r="AM272">
        <v>10</v>
      </c>
      <c r="AN272">
        <v>9</v>
      </c>
      <c r="AO272">
        <v>10</v>
      </c>
      <c r="AP272">
        <v>8</v>
      </c>
      <c r="AQ272">
        <v>9</v>
      </c>
      <c r="AR272">
        <v>9</v>
      </c>
      <c r="AS272">
        <v>9</v>
      </c>
      <c r="AT272">
        <v>9</v>
      </c>
      <c r="AU272" s="8">
        <f t="shared" si="44"/>
        <v>9.1818181818181817</v>
      </c>
      <c r="AV272">
        <f t="shared" si="45"/>
        <v>9</v>
      </c>
      <c r="AW272" s="8">
        <f t="shared" si="46"/>
        <v>1.0404097420197678</v>
      </c>
      <c r="AX272" s="6">
        <f t="shared" si="47"/>
        <v>0.11331195210116282</v>
      </c>
      <c r="AY272">
        <f t="shared" si="48"/>
        <v>8</v>
      </c>
      <c r="AZ272">
        <f t="shared" si="49"/>
        <v>11</v>
      </c>
      <c r="BA272">
        <f t="shared" si="50"/>
        <v>3</v>
      </c>
      <c r="BB272" s="7">
        <f t="shared" si="51"/>
        <v>0.99940050054610641</v>
      </c>
      <c r="BC272" s="8">
        <f t="shared" si="52"/>
        <v>4.7388033499584838E-3</v>
      </c>
    </row>
    <row r="273" spans="1:55" x14ac:dyDescent="0.25">
      <c r="A273">
        <v>368</v>
      </c>
      <c r="B273">
        <v>162920</v>
      </c>
      <c r="C273">
        <v>28</v>
      </c>
      <c r="D273">
        <v>28</v>
      </c>
      <c r="E273">
        <v>28</v>
      </c>
      <c r="F273">
        <v>28</v>
      </c>
      <c r="G273">
        <v>28</v>
      </c>
      <c r="H273">
        <v>29</v>
      </c>
      <c r="I273">
        <v>90</v>
      </c>
      <c r="J273">
        <v>89</v>
      </c>
      <c r="K273">
        <v>89</v>
      </c>
      <c r="L273">
        <v>89</v>
      </c>
      <c r="M273">
        <v>89</v>
      </c>
      <c r="N273">
        <v>89</v>
      </c>
      <c r="O273">
        <v>89</v>
      </c>
      <c r="P273">
        <v>89</v>
      </c>
      <c r="Q273">
        <v>89</v>
      </c>
      <c r="R273">
        <v>89</v>
      </c>
      <c r="S273">
        <v>89</v>
      </c>
      <c r="T273">
        <v>89</v>
      </c>
      <c r="U273">
        <v>89</v>
      </c>
      <c r="V273">
        <v>89</v>
      </c>
      <c r="W273">
        <v>1</v>
      </c>
      <c r="X273">
        <v>89</v>
      </c>
      <c r="Y273">
        <v>90</v>
      </c>
      <c r="Z273">
        <v>90</v>
      </c>
      <c r="AA273">
        <v>91</v>
      </c>
      <c r="AB273">
        <v>88</v>
      </c>
      <c r="AC273">
        <v>87</v>
      </c>
      <c r="AD273">
        <v>87</v>
      </c>
      <c r="AE273">
        <v>87</v>
      </c>
      <c r="AF273">
        <v>86</v>
      </c>
      <c r="AG273">
        <v>86</v>
      </c>
      <c r="AH273">
        <v>68</v>
      </c>
      <c r="AI273">
        <v>68</v>
      </c>
      <c r="AJ273">
        <v>68</v>
      </c>
      <c r="AK273">
        <v>68</v>
      </c>
      <c r="AL273">
        <v>68</v>
      </c>
      <c r="AM273">
        <v>68</v>
      </c>
      <c r="AN273">
        <v>68</v>
      </c>
      <c r="AO273">
        <v>68</v>
      </c>
      <c r="AP273">
        <v>68</v>
      </c>
      <c r="AQ273">
        <v>68</v>
      </c>
      <c r="AR273">
        <v>68</v>
      </c>
      <c r="AS273">
        <v>68</v>
      </c>
      <c r="AT273">
        <v>68</v>
      </c>
      <c r="AU273" s="8">
        <f t="shared" si="44"/>
        <v>72.318181818181813</v>
      </c>
      <c r="AV273">
        <f t="shared" si="45"/>
        <v>86.5</v>
      </c>
      <c r="AW273" s="8">
        <f t="shared" si="46"/>
        <v>23.365421407446696</v>
      </c>
      <c r="AX273" s="6">
        <f t="shared" si="47"/>
        <v>0.32309193649517748</v>
      </c>
      <c r="AY273">
        <f t="shared" si="48"/>
        <v>1</v>
      </c>
      <c r="AZ273">
        <f t="shared" si="49"/>
        <v>91</v>
      </c>
      <c r="BA273">
        <f t="shared" si="50"/>
        <v>90</v>
      </c>
      <c r="BB273" s="7">
        <f t="shared" si="51"/>
        <v>1.0117241905098184</v>
      </c>
      <c r="BC273" s="8">
        <f t="shared" si="52"/>
        <v>4.0271177638828516E-2</v>
      </c>
    </row>
    <row r="274" spans="1:55" x14ac:dyDescent="0.25">
      <c r="A274">
        <v>369</v>
      </c>
      <c r="B274">
        <v>164376</v>
      </c>
      <c r="C274">
        <v>34</v>
      </c>
      <c r="D274">
        <v>35</v>
      </c>
      <c r="E274">
        <v>34</v>
      </c>
      <c r="F274">
        <v>41</v>
      </c>
      <c r="G274">
        <v>41</v>
      </c>
      <c r="H274">
        <v>41</v>
      </c>
      <c r="I274">
        <v>41</v>
      </c>
      <c r="J274">
        <v>41</v>
      </c>
      <c r="K274">
        <v>41</v>
      </c>
      <c r="L274">
        <v>33</v>
      </c>
      <c r="M274">
        <v>33</v>
      </c>
      <c r="N274">
        <v>33</v>
      </c>
      <c r="O274">
        <v>33</v>
      </c>
      <c r="P274">
        <v>33</v>
      </c>
      <c r="Q274">
        <v>33</v>
      </c>
      <c r="R274">
        <v>33</v>
      </c>
      <c r="S274">
        <v>33</v>
      </c>
      <c r="T274">
        <v>33</v>
      </c>
      <c r="U274">
        <v>33</v>
      </c>
      <c r="V274">
        <v>33</v>
      </c>
      <c r="W274">
        <v>33</v>
      </c>
      <c r="X274">
        <v>33</v>
      </c>
      <c r="Y274">
        <v>33</v>
      </c>
      <c r="Z274">
        <v>33</v>
      </c>
      <c r="AA274">
        <v>34</v>
      </c>
      <c r="AB274">
        <v>34</v>
      </c>
      <c r="AC274">
        <v>37</v>
      </c>
      <c r="AD274">
        <v>37</v>
      </c>
      <c r="AE274">
        <v>43</v>
      </c>
      <c r="AF274">
        <v>43</v>
      </c>
      <c r="AG274">
        <v>34</v>
      </c>
      <c r="AH274">
        <v>34</v>
      </c>
      <c r="AI274">
        <v>34</v>
      </c>
      <c r="AJ274">
        <v>34</v>
      </c>
      <c r="AK274">
        <v>34</v>
      </c>
      <c r="AL274">
        <v>34</v>
      </c>
      <c r="AM274">
        <v>34</v>
      </c>
      <c r="AN274">
        <v>34</v>
      </c>
      <c r="AO274">
        <v>34</v>
      </c>
      <c r="AP274">
        <v>34</v>
      </c>
      <c r="AQ274">
        <v>34</v>
      </c>
      <c r="AR274">
        <v>34</v>
      </c>
      <c r="AS274">
        <v>34</v>
      </c>
      <c r="AT274">
        <v>34</v>
      </c>
      <c r="AU274" s="8">
        <f t="shared" si="44"/>
        <v>35.18181818181818</v>
      </c>
      <c r="AV274">
        <f t="shared" si="45"/>
        <v>34</v>
      </c>
      <c r="AW274" s="8">
        <f t="shared" si="46"/>
        <v>3.156924668331857</v>
      </c>
      <c r="AX274" s="6">
        <f t="shared" si="47"/>
        <v>8.9731708918993361E-2</v>
      </c>
      <c r="AY274">
        <f t="shared" si="48"/>
        <v>33</v>
      </c>
      <c r="AZ274">
        <f t="shared" si="49"/>
        <v>43</v>
      </c>
      <c r="BA274">
        <f t="shared" si="50"/>
        <v>10</v>
      </c>
      <c r="BB274" s="7">
        <f t="shared" si="51"/>
        <v>0.99831426882398278</v>
      </c>
      <c r="BC274" s="8">
        <f t="shared" si="52"/>
        <v>6.5551982787771954E-2</v>
      </c>
    </row>
    <row r="275" spans="1:55" x14ac:dyDescent="0.25">
      <c r="A275">
        <v>370</v>
      </c>
      <c r="B275">
        <v>164889</v>
      </c>
      <c r="C275">
        <v>21</v>
      </c>
      <c r="D275">
        <v>23</v>
      </c>
      <c r="E275">
        <v>23</v>
      </c>
      <c r="F275">
        <v>25</v>
      </c>
      <c r="G275">
        <v>23</v>
      </c>
      <c r="H275">
        <v>25</v>
      </c>
      <c r="I275">
        <v>23</v>
      </c>
      <c r="J275">
        <v>29</v>
      </c>
      <c r="K275">
        <v>31</v>
      </c>
      <c r="L275">
        <v>33</v>
      </c>
      <c r="M275">
        <v>10</v>
      </c>
      <c r="N275">
        <v>33</v>
      </c>
      <c r="O275">
        <v>31</v>
      </c>
      <c r="P275">
        <v>29</v>
      </c>
      <c r="Q275">
        <v>31</v>
      </c>
      <c r="R275">
        <v>31</v>
      </c>
      <c r="S275">
        <v>29</v>
      </c>
      <c r="T275">
        <v>29</v>
      </c>
      <c r="U275">
        <v>31</v>
      </c>
      <c r="V275">
        <v>30</v>
      </c>
      <c r="W275">
        <v>29</v>
      </c>
      <c r="X275">
        <v>33</v>
      </c>
      <c r="Y275">
        <v>29</v>
      </c>
      <c r="Z275">
        <v>31</v>
      </c>
      <c r="AA275">
        <v>24</v>
      </c>
      <c r="AB275">
        <v>22</v>
      </c>
      <c r="AC275">
        <v>11</v>
      </c>
      <c r="AD275">
        <v>20</v>
      </c>
      <c r="AE275">
        <v>20</v>
      </c>
      <c r="AF275">
        <v>22</v>
      </c>
      <c r="AG275">
        <v>20</v>
      </c>
      <c r="AH275">
        <v>20</v>
      </c>
      <c r="AI275">
        <v>20</v>
      </c>
      <c r="AJ275">
        <v>18</v>
      </c>
      <c r="AK275">
        <v>10</v>
      </c>
      <c r="AL275">
        <v>20</v>
      </c>
      <c r="AM275">
        <v>18</v>
      </c>
      <c r="AN275">
        <v>16</v>
      </c>
      <c r="AO275">
        <v>14</v>
      </c>
      <c r="AP275">
        <v>14</v>
      </c>
      <c r="AQ275">
        <v>12</v>
      </c>
      <c r="AR275">
        <v>14</v>
      </c>
      <c r="AS275">
        <v>12</v>
      </c>
      <c r="AT275">
        <v>12</v>
      </c>
      <c r="AU275" s="8">
        <f t="shared" si="44"/>
        <v>22.75</v>
      </c>
      <c r="AV275">
        <f t="shared" si="45"/>
        <v>23</v>
      </c>
      <c r="AW275" s="8">
        <f t="shared" si="46"/>
        <v>7.1564737321581617</v>
      </c>
      <c r="AX275" s="6">
        <f t="shared" si="47"/>
        <v>0.31457027394101811</v>
      </c>
      <c r="AY275">
        <f t="shared" si="48"/>
        <v>10</v>
      </c>
      <c r="AZ275">
        <f t="shared" si="49"/>
        <v>33</v>
      </c>
      <c r="BA275">
        <f t="shared" si="50"/>
        <v>23</v>
      </c>
      <c r="BB275" s="7">
        <f t="shared" si="51"/>
        <v>0.98327977168568392</v>
      </c>
      <c r="BC275" s="8">
        <f t="shared" si="52"/>
        <v>0.36979405651663377</v>
      </c>
    </row>
    <row r="276" spans="1:55" x14ac:dyDescent="0.25">
      <c r="A276">
        <v>371</v>
      </c>
      <c r="B276">
        <v>165144</v>
      </c>
      <c r="C276">
        <v>9</v>
      </c>
      <c r="D276">
        <v>9</v>
      </c>
      <c r="E276">
        <v>9</v>
      </c>
      <c r="F276">
        <v>9</v>
      </c>
      <c r="G276">
        <v>9</v>
      </c>
      <c r="H276">
        <v>9</v>
      </c>
      <c r="I276">
        <v>9</v>
      </c>
      <c r="J276">
        <v>9</v>
      </c>
      <c r="K276">
        <v>9</v>
      </c>
      <c r="L276">
        <v>9</v>
      </c>
      <c r="M276">
        <v>9</v>
      </c>
      <c r="N276">
        <v>9</v>
      </c>
      <c r="O276">
        <v>11</v>
      </c>
      <c r="P276">
        <v>9</v>
      </c>
      <c r="Q276">
        <v>9</v>
      </c>
      <c r="R276">
        <v>9</v>
      </c>
      <c r="S276">
        <v>9</v>
      </c>
      <c r="T276">
        <v>9</v>
      </c>
      <c r="U276">
        <v>9</v>
      </c>
      <c r="V276">
        <v>9</v>
      </c>
      <c r="W276">
        <v>9</v>
      </c>
      <c r="X276">
        <v>9</v>
      </c>
      <c r="Y276">
        <v>9</v>
      </c>
      <c r="Z276">
        <v>9</v>
      </c>
      <c r="AA276">
        <v>9</v>
      </c>
      <c r="AB276">
        <v>9</v>
      </c>
      <c r="AC276">
        <v>9</v>
      </c>
      <c r="AD276">
        <v>9</v>
      </c>
      <c r="AE276">
        <v>9</v>
      </c>
      <c r="AF276">
        <v>9</v>
      </c>
      <c r="AG276">
        <v>9</v>
      </c>
      <c r="AH276">
        <v>9</v>
      </c>
      <c r="AI276">
        <v>9</v>
      </c>
      <c r="AJ276">
        <v>9</v>
      </c>
      <c r="AK276">
        <v>9</v>
      </c>
      <c r="AL276">
        <v>9</v>
      </c>
      <c r="AM276">
        <v>9</v>
      </c>
      <c r="AN276">
        <v>11</v>
      </c>
      <c r="AO276">
        <v>11</v>
      </c>
      <c r="AP276">
        <v>11</v>
      </c>
      <c r="AQ276">
        <v>11</v>
      </c>
      <c r="AR276">
        <v>11</v>
      </c>
      <c r="AS276">
        <v>11</v>
      </c>
      <c r="AT276">
        <v>11</v>
      </c>
      <c r="AU276" s="8">
        <f t="shared" si="44"/>
        <v>9.3636363636363633</v>
      </c>
      <c r="AV276">
        <f t="shared" si="45"/>
        <v>9</v>
      </c>
      <c r="AW276" s="8">
        <f t="shared" si="46"/>
        <v>0.78030730651482605</v>
      </c>
      <c r="AX276" s="6">
        <f t="shared" si="47"/>
        <v>8.3333790016146478E-2</v>
      </c>
      <c r="AY276">
        <f t="shared" si="48"/>
        <v>9</v>
      </c>
      <c r="AZ276">
        <f t="shared" si="49"/>
        <v>11</v>
      </c>
      <c r="BA276">
        <f t="shared" si="50"/>
        <v>2</v>
      </c>
      <c r="BB276" s="7">
        <f t="shared" si="51"/>
        <v>1.0033997736994387</v>
      </c>
      <c r="BC276" s="8">
        <f t="shared" si="52"/>
        <v>0.31007751937984479</v>
      </c>
    </row>
    <row r="277" spans="1:55" x14ac:dyDescent="0.25">
      <c r="A277">
        <v>372</v>
      </c>
      <c r="B277">
        <v>165712</v>
      </c>
      <c r="C277">
        <v>12</v>
      </c>
      <c r="D277">
        <v>12</v>
      </c>
      <c r="E277">
        <v>12</v>
      </c>
      <c r="F277">
        <v>12</v>
      </c>
      <c r="G277">
        <v>12</v>
      </c>
      <c r="H277">
        <v>12</v>
      </c>
      <c r="I277">
        <v>12</v>
      </c>
      <c r="J277">
        <v>12</v>
      </c>
      <c r="K277">
        <v>12</v>
      </c>
      <c r="L277">
        <v>13</v>
      </c>
      <c r="M277">
        <v>13</v>
      </c>
      <c r="N277">
        <v>13</v>
      </c>
      <c r="O277">
        <v>13</v>
      </c>
      <c r="P277">
        <v>13</v>
      </c>
      <c r="Q277">
        <v>13</v>
      </c>
      <c r="R277">
        <v>13</v>
      </c>
      <c r="S277">
        <v>13</v>
      </c>
      <c r="T277">
        <v>13</v>
      </c>
      <c r="U277">
        <v>12</v>
      </c>
      <c r="V277">
        <v>13</v>
      </c>
      <c r="W277">
        <v>13</v>
      </c>
      <c r="X277">
        <v>13</v>
      </c>
      <c r="Y277">
        <v>13</v>
      </c>
      <c r="Z277">
        <v>12</v>
      </c>
      <c r="AA277">
        <v>13</v>
      </c>
      <c r="AB277">
        <v>13</v>
      </c>
      <c r="AC277">
        <v>13</v>
      </c>
      <c r="AD277">
        <v>13</v>
      </c>
      <c r="AE277">
        <v>13</v>
      </c>
      <c r="AF277">
        <v>13</v>
      </c>
      <c r="AG277">
        <v>13</v>
      </c>
      <c r="AH277">
        <v>13</v>
      </c>
      <c r="AI277">
        <v>13</v>
      </c>
      <c r="AJ277">
        <v>13</v>
      </c>
      <c r="AK277">
        <v>13</v>
      </c>
      <c r="AL277">
        <v>13</v>
      </c>
      <c r="AM277">
        <v>13</v>
      </c>
      <c r="AN277">
        <v>13</v>
      </c>
      <c r="AO277">
        <v>13</v>
      </c>
      <c r="AP277">
        <v>13</v>
      </c>
      <c r="AQ277">
        <v>12</v>
      </c>
      <c r="AR277">
        <v>13</v>
      </c>
      <c r="AS277">
        <v>13</v>
      </c>
      <c r="AT277">
        <v>13</v>
      </c>
      <c r="AU277" s="8">
        <f t="shared" si="44"/>
        <v>12.727272727272727</v>
      </c>
      <c r="AV277">
        <f t="shared" si="45"/>
        <v>13</v>
      </c>
      <c r="AW277" s="8">
        <f t="shared" si="46"/>
        <v>0.45051063346696668</v>
      </c>
      <c r="AX277" s="6">
        <f t="shared" si="47"/>
        <v>3.5397264058118813E-2</v>
      </c>
      <c r="AY277">
        <f t="shared" si="48"/>
        <v>12</v>
      </c>
      <c r="AZ277">
        <f t="shared" si="49"/>
        <v>13</v>
      </c>
      <c r="BA277">
        <f t="shared" si="50"/>
        <v>1</v>
      </c>
      <c r="BB277" s="7">
        <f t="shared" si="51"/>
        <v>1.0015919665799922</v>
      </c>
      <c r="BC277" s="8">
        <f t="shared" si="52"/>
        <v>0.32107558139534814</v>
      </c>
    </row>
    <row r="278" spans="1:55" x14ac:dyDescent="0.25">
      <c r="A278">
        <v>373</v>
      </c>
      <c r="B278">
        <v>165956</v>
      </c>
      <c r="C278">
        <v>3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>
        <v>2</v>
      </c>
      <c r="V278">
        <v>2</v>
      </c>
      <c r="W278">
        <v>2</v>
      </c>
      <c r="X278">
        <v>2</v>
      </c>
      <c r="Y278">
        <v>2</v>
      </c>
      <c r="Z278">
        <v>2</v>
      </c>
      <c r="AA278">
        <v>2</v>
      </c>
      <c r="AB278">
        <v>2</v>
      </c>
      <c r="AC278">
        <v>2</v>
      </c>
      <c r="AD278">
        <v>2</v>
      </c>
      <c r="AE278">
        <v>2</v>
      </c>
      <c r="AF278">
        <v>2</v>
      </c>
      <c r="AG278">
        <v>2</v>
      </c>
      <c r="AH278">
        <v>2</v>
      </c>
      <c r="AI278">
        <v>3</v>
      </c>
      <c r="AJ278">
        <v>2</v>
      </c>
      <c r="AK278">
        <v>2</v>
      </c>
      <c r="AL278">
        <v>3</v>
      </c>
      <c r="AM278">
        <v>2</v>
      </c>
      <c r="AN278">
        <v>2</v>
      </c>
      <c r="AO278">
        <v>2</v>
      </c>
      <c r="AP278">
        <v>2</v>
      </c>
      <c r="AQ278">
        <v>2</v>
      </c>
      <c r="AR278">
        <v>2</v>
      </c>
      <c r="AS278">
        <v>2</v>
      </c>
      <c r="AT278">
        <v>2</v>
      </c>
      <c r="AU278" s="8">
        <f t="shared" si="44"/>
        <v>2.0681818181818183</v>
      </c>
      <c r="AV278">
        <f t="shared" si="45"/>
        <v>2</v>
      </c>
      <c r="AW278" s="8">
        <f t="shared" si="46"/>
        <v>0.25497170592935209</v>
      </c>
      <c r="AX278" s="6">
        <f t="shared" si="47"/>
        <v>0.12328302264715923</v>
      </c>
      <c r="AY278">
        <f t="shared" si="48"/>
        <v>2</v>
      </c>
      <c r="AZ278">
        <f t="shared" si="49"/>
        <v>3</v>
      </c>
      <c r="BA278">
        <f t="shared" si="50"/>
        <v>1</v>
      </c>
      <c r="BB278" s="7">
        <f t="shared" si="51"/>
        <v>1.0001428802233583</v>
      </c>
      <c r="BC278" s="8">
        <f t="shared" si="52"/>
        <v>3.1511943026410683E-4</v>
      </c>
    </row>
    <row r="279" spans="1:55" x14ac:dyDescent="0.25">
      <c r="A279">
        <v>380</v>
      </c>
      <c r="B279">
        <v>172042</v>
      </c>
      <c r="C279">
        <v>98</v>
      </c>
      <c r="D279">
        <v>98</v>
      </c>
      <c r="E279">
        <v>97</v>
      </c>
      <c r="F279">
        <v>98</v>
      </c>
      <c r="G279">
        <v>98</v>
      </c>
      <c r="H279">
        <v>98</v>
      </c>
      <c r="I279">
        <v>98</v>
      </c>
      <c r="J279">
        <v>99</v>
      </c>
      <c r="K279">
        <v>99</v>
      </c>
      <c r="L279">
        <v>99</v>
      </c>
      <c r="M279">
        <v>98</v>
      </c>
      <c r="N279">
        <v>98</v>
      </c>
      <c r="O279">
        <v>97</v>
      </c>
      <c r="P279">
        <v>97</v>
      </c>
      <c r="Q279">
        <v>97</v>
      </c>
      <c r="R279">
        <v>96</v>
      </c>
      <c r="S279">
        <v>96</v>
      </c>
      <c r="T279">
        <v>96</v>
      </c>
      <c r="U279">
        <v>98</v>
      </c>
      <c r="V279">
        <v>96</v>
      </c>
      <c r="W279">
        <v>97</v>
      </c>
      <c r="X279">
        <v>98</v>
      </c>
      <c r="Y279">
        <v>98</v>
      </c>
      <c r="Z279">
        <v>98</v>
      </c>
      <c r="AA279">
        <v>98</v>
      </c>
      <c r="AB279">
        <v>98</v>
      </c>
      <c r="AC279">
        <v>98</v>
      </c>
      <c r="AD279">
        <v>97</v>
      </c>
      <c r="AE279">
        <v>98</v>
      </c>
      <c r="AF279">
        <v>98</v>
      </c>
      <c r="AG279">
        <v>98</v>
      </c>
      <c r="AH279">
        <v>98</v>
      </c>
      <c r="AI279">
        <v>98</v>
      </c>
      <c r="AJ279">
        <v>98</v>
      </c>
      <c r="AK279">
        <v>96</v>
      </c>
      <c r="AL279">
        <v>96</v>
      </c>
      <c r="AM279">
        <v>96</v>
      </c>
      <c r="AN279">
        <v>97</v>
      </c>
      <c r="AO279">
        <v>97</v>
      </c>
      <c r="AP279">
        <v>96</v>
      </c>
      <c r="AQ279">
        <v>98</v>
      </c>
      <c r="AR279">
        <v>99</v>
      </c>
      <c r="AS279">
        <v>99</v>
      </c>
      <c r="AT279">
        <v>99</v>
      </c>
      <c r="AU279" s="8">
        <f t="shared" si="44"/>
        <v>97.590909090909093</v>
      </c>
      <c r="AV279">
        <f t="shared" si="45"/>
        <v>98</v>
      </c>
      <c r="AW279" s="8">
        <f t="shared" si="46"/>
        <v>0.94790299322588745</v>
      </c>
      <c r="AX279" s="6">
        <f t="shared" si="47"/>
        <v>9.7130255477268397E-3</v>
      </c>
      <c r="AY279">
        <f t="shared" si="48"/>
        <v>96</v>
      </c>
      <c r="AZ279">
        <f t="shared" si="49"/>
        <v>99</v>
      </c>
      <c r="BA279">
        <f t="shared" si="50"/>
        <v>3</v>
      </c>
      <c r="BB279" s="7">
        <f t="shared" si="51"/>
        <v>0.99992972144094927</v>
      </c>
      <c r="BC279" s="8">
        <f t="shared" si="52"/>
        <v>8.6017837174710045E-3</v>
      </c>
    </row>
    <row r="280" spans="1:55" x14ac:dyDescent="0.25">
      <c r="A280">
        <v>381</v>
      </c>
      <c r="B280">
        <v>172437</v>
      </c>
      <c r="C280">
        <v>27</v>
      </c>
      <c r="D280">
        <v>27</v>
      </c>
      <c r="E280">
        <v>27</v>
      </c>
      <c r="F280">
        <v>27</v>
      </c>
      <c r="G280">
        <v>27</v>
      </c>
      <c r="H280">
        <v>27</v>
      </c>
      <c r="I280">
        <v>27</v>
      </c>
      <c r="J280">
        <v>27</v>
      </c>
      <c r="K280">
        <v>27</v>
      </c>
      <c r="L280">
        <v>27</v>
      </c>
      <c r="M280">
        <v>27</v>
      </c>
      <c r="N280">
        <v>27</v>
      </c>
      <c r="O280">
        <v>27</v>
      </c>
      <c r="P280">
        <v>27</v>
      </c>
      <c r="Q280">
        <v>27</v>
      </c>
      <c r="R280">
        <v>27</v>
      </c>
      <c r="S280">
        <v>27</v>
      </c>
      <c r="T280">
        <v>27</v>
      </c>
      <c r="U280">
        <v>27</v>
      </c>
      <c r="V280">
        <v>27</v>
      </c>
      <c r="W280">
        <v>27</v>
      </c>
      <c r="X280">
        <v>27</v>
      </c>
      <c r="Y280">
        <v>27</v>
      </c>
      <c r="Z280">
        <v>27</v>
      </c>
      <c r="AA280">
        <v>27</v>
      </c>
      <c r="AB280">
        <v>27</v>
      </c>
      <c r="AC280">
        <v>27</v>
      </c>
      <c r="AD280">
        <v>27</v>
      </c>
      <c r="AE280">
        <v>27</v>
      </c>
      <c r="AF280">
        <v>27</v>
      </c>
      <c r="AG280">
        <v>27</v>
      </c>
      <c r="AH280">
        <v>27</v>
      </c>
      <c r="AI280">
        <v>27</v>
      </c>
      <c r="AJ280">
        <v>27</v>
      </c>
      <c r="AK280">
        <v>27</v>
      </c>
      <c r="AL280">
        <v>27</v>
      </c>
      <c r="AM280">
        <v>27</v>
      </c>
      <c r="AN280">
        <v>27</v>
      </c>
      <c r="AO280">
        <v>27</v>
      </c>
      <c r="AP280">
        <v>27</v>
      </c>
      <c r="AQ280">
        <v>26</v>
      </c>
      <c r="AR280">
        <v>26</v>
      </c>
      <c r="AS280">
        <v>26</v>
      </c>
      <c r="AT280">
        <v>26</v>
      </c>
      <c r="AU280" s="8">
        <f t="shared" si="44"/>
        <v>26.90909090909091</v>
      </c>
      <c r="AV280">
        <f t="shared" si="45"/>
        <v>27</v>
      </c>
      <c r="AW280" s="8">
        <f t="shared" si="46"/>
        <v>0.29080336345115265</v>
      </c>
      <c r="AX280" s="6">
        <f t="shared" si="47"/>
        <v>1.0806881749873916E-2</v>
      </c>
      <c r="AY280">
        <f t="shared" si="48"/>
        <v>26</v>
      </c>
      <c r="AZ280">
        <f t="shared" si="49"/>
        <v>27</v>
      </c>
      <c r="BA280">
        <f t="shared" si="50"/>
        <v>1</v>
      </c>
      <c r="BB280" s="7">
        <f t="shared" si="51"/>
        <v>0.99957454772026322</v>
      </c>
      <c r="BC280" s="8">
        <f t="shared" si="52"/>
        <v>0.24806201550387594</v>
      </c>
    </row>
    <row r="281" spans="1:55" x14ac:dyDescent="0.25">
      <c r="A281">
        <v>382</v>
      </c>
      <c r="B281">
        <v>173267</v>
      </c>
      <c r="C281">
        <v>160</v>
      </c>
      <c r="D281">
        <v>158</v>
      </c>
      <c r="E281">
        <v>159</v>
      </c>
      <c r="F281">
        <v>5</v>
      </c>
      <c r="G281">
        <v>6</v>
      </c>
      <c r="H281">
        <v>6</v>
      </c>
      <c r="I281">
        <v>7</v>
      </c>
      <c r="J281">
        <v>8</v>
      </c>
      <c r="K281">
        <v>7</v>
      </c>
      <c r="L281">
        <v>8</v>
      </c>
      <c r="M281">
        <v>7</v>
      </c>
      <c r="N281">
        <v>7</v>
      </c>
      <c r="O281">
        <v>7</v>
      </c>
      <c r="P281">
        <v>7</v>
      </c>
      <c r="Q281">
        <v>8</v>
      </c>
      <c r="R281">
        <v>7</v>
      </c>
      <c r="S281">
        <v>7</v>
      </c>
      <c r="T281">
        <v>6</v>
      </c>
      <c r="U281">
        <v>9</v>
      </c>
      <c r="V281">
        <v>6</v>
      </c>
      <c r="W281">
        <v>8</v>
      </c>
      <c r="X281">
        <v>7</v>
      </c>
      <c r="Y281">
        <v>6</v>
      </c>
      <c r="Z281">
        <v>5</v>
      </c>
      <c r="AA281">
        <v>6</v>
      </c>
      <c r="AB281">
        <v>8</v>
      </c>
      <c r="AC281">
        <v>4</v>
      </c>
      <c r="AD281">
        <v>8</v>
      </c>
      <c r="AE281">
        <v>9</v>
      </c>
      <c r="AF281">
        <v>8</v>
      </c>
      <c r="AG281">
        <v>5</v>
      </c>
      <c r="AH281">
        <v>6</v>
      </c>
      <c r="AI281">
        <v>9</v>
      </c>
      <c r="AJ281">
        <v>7</v>
      </c>
      <c r="AK281">
        <v>6</v>
      </c>
      <c r="AL281">
        <v>5</v>
      </c>
      <c r="AM281">
        <v>5</v>
      </c>
      <c r="AN281">
        <v>5</v>
      </c>
      <c r="AO281">
        <v>5</v>
      </c>
      <c r="AP281">
        <v>6</v>
      </c>
      <c r="AQ281">
        <v>6</v>
      </c>
      <c r="AR281">
        <v>5</v>
      </c>
      <c r="AS281">
        <v>5</v>
      </c>
      <c r="AT281">
        <v>10</v>
      </c>
      <c r="AU281" s="8">
        <f t="shared" si="44"/>
        <v>17.022727272727273</v>
      </c>
      <c r="AV281">
        <f t="shared" si="45"/>
        <v>7</v>
      </c>
      <c r="AW281" s="8">
        <f t="shared" si="46"/>
        <v>38.872773180139689</v>
      </c>
      <c r="AX281" s="6">
        <f t="shared" si="47"/>
        <v>2.2835808009694878</v>
      </c>
      <c r="AY281">
        <f t="shared" si="48"/>
        <v>4</v>
      </c>
      <c r="AZ281">
        <f t="shared" si="49"/>
        <v>160</v>
      </c>
      <c r="BA281">
        <f t="shared" si="50"/>
        <v>156</v>
      </c>
      <c r="BB281" s="7">
        <f t="shared" si="51"/>
        <v>0.9694679630500711</v>
      </c>
      <c r="BC281" s="8">
        <f t="shared" si="52"/>
        <v>0.2246020319412618</v>
      </c>
    </row>
    <row r="282" spans="1:55" x14ac:dyDescent="0.25">
      <c r="A282">
        <v>384</v>
      </c>
      <c r="B282">
        <v>174580</v>
      </c>
      <c r="C282">
        <v>26</v>
      </c>
      <c r="D282">
        <v>23</v>
      </c>
      <c r="E282">
        <v>30</v>
      </c>
      <c r="F282">
        <v>27</v>
      </c>
      <c r="G282">
        <v>27</v>
      </c>
      <c r="H282">
        <v>27</v>
      </c>
      <c r="I282">
        <v>24</v>
      </c>
      <c r="J282">
        <v>21</v>
      </c>
      <c r="K282">
        <v>30</v>
      </c>
      <c r="L282">
        <v>30</v>
      </c>
      <c r="M282">
        <v>30</v>
      </c>
      <c r="N282">
        <v>30</v>
      </c>
      <c r="O282">
        <v>30</v>
      </c>
      <c r="P282">
        <v>24</v>
      </c>
      <c r="Q282">
        <v>30</v>
      </c>
      <c r="R282">
        <v>31</v>
      </c>
      <c r="S282">
        <v>25</v>
      </c>
      <c r="T282">
        <v>29</v>
      </c>
      <c r="U282">
        <v>28</v>
      </c>
      <c r="V282">
        <v>31</v>
      </c>
      <c r="W282">
        <v>25</v>
      </c>
      <c r="X282">
        <v>25</v>
      </c>
      <c r="Y282">
        <v>28</v>
      </c>
      <c r="Z282">
        <v>22</v>
      </c>
      <c r="AA282">
        <v>22</v>
      </c>
      <c r="AB282">
        <v>25</v>
      </c>
      <c r="AC282">
        <v>25</v>
      </c>
      <c r="AD282">
        <v>28</v>
      </c>
      <c r="AE282">
        <v>28</v>
      </c>
      <c r="AF282">
        <v>37</v>
      </c>
      <c r="AG282">
        <v>37</v>
      </c>
      <c r="AH282">
        <v>36</v>
      </c>
      <c r="AI282">
        <v>35</v>
      </c>
      <c r="AJ282">
        <v>36</v>
      </c>
      <c r="AK282">
        <v>35</v>
      </c>
      <c r="AL282">
        <v>30</v>
      </c>
      <c r="AM282">
        <v>27</v>
      </c>
      <c r="AN282">
        <v>33</v>
      </c>
      <c r="AO282">
        <v>27</v>
      </c>
      <c r="AP282">
        <v>35</v>
      </c>
      <c r="AQ282">
        <v>35</v>
      </c>
      <c r="AR282">
        <v>32</v>
      </c>
      <c r="AS282">
        <v>35</v>
      </c>
      <c r="AT282">
        <v>32</v>
      </c>
      <c r="AU282" s="8">
        <f t="shared" si="44"/>
        <v>29.15909090909091</v>
      </c>
      <c r="AV282">
        <f t="shared" si="45"/>
        <v>29.5</v>
      </c>
      <c r="AW282" s="8">
        <f t="shared" si="46"/>
        <v>4.3559271665071906</v>
      </c>
      <c r="AX282" s="6">
        <f t="shared" si="47"/>
        <v>0.14938487554662228</v>
      </c>
      <c r="AY282">
        <f t="shared" si="48"/>
        <v>21</v>
      </c>
      <c r="AZ282">
        <f t="shared" si="49"/>
        <v>37</v>
      </c>
      <c r="BA282">
        <f t="shared" si="50"/>
        <v>16</v>
      </c>
      <c r="BB282" s="7">
        <f t="shared" si="51"/>
        <v>1.0060483015121682</v>
      </c>
      <c r="BC282" s="8">
        <f t="shared" si="52"/>
        <v>0.26418628806642602</v>
      </c>
    </row>
    <row r="283" spans="1:55" x14ac:dyDescent="0.25">
      <c r="A283">
        <v>385</v>
      </c>
      <c r="B283">
        <v>174766</v>
      </c>
      <c r="C283">
        <v>129</v>
      </c>
      <c r="D283">
        <v>129</v>
      </c>
      <c r="E283">
        <v>132</v>
      </c>
      <c r="F283">
        <v>132</v>
      </c>
      <c r="G283">
        <v>131</v>
      </c>
      <c r="H283">
        <v>131</v>
      </c>
      <c r="I283">
        <v>131</v>
      </c>
      <c r="J283">
        <v>131</v>
      </c>
      <c r="K283">
        <v>132</v>
      </c>
      <c r="L283">
        <v>132</v>
      </c>
      <c r="M283">
        <v>132</v>
      </c>
      <c r="N283">
        <v>133</v>
      </c>
      <c r="O283">
        <v>127</v>
      </c>
      <c r="P283">
        <v>128</v>
      </c>
      <c r="Q283">
        <v>129</v>
      </c>
      <c r="R283">
        <v>131</v>
      </c>
      <c r="S283">
        <v>131</v>
      </c>
      <c r="T283">
        <v>131</v>
      </c>
      <c r="U283">
        <v>131</v>
      </c>
      <c r="V283">
        <v>131</v>
      </c>
      <c r="W283">
        <v>131</v>
      </c>
      <c r="X283">
        <v>130</v>
      </c>
      <c r="Y283">
        <v>130</v>
      </c>
      <c r="Z283">
        <v>130</v>
      </c>
      <c r="AA283">
        <v>130</v>
      </c>
      <c r="AB283">
        <v>130</v>
      </c>
      <c r="AC283">
        <v>130</v>
      </c>
      <c r="AD283">
        <v>129</v>
      </c>
      <c r="AE283">
        <v>132</v>
      </c>
      <c r="AF283">
        <v>130</v>
      </c>
      <c r="AG283">
        <v>130</v>
      </c>
      <c r="AH283">
        <v>128</v>
      </c>
      <c r="AI283">
        <v>130</v>
      </c>
      <c r="AJ283">
        <v>130</v>
      </c>
      <c r="AK283">
        <v>128</v>
      </c>
      <c r="AL283">
        <v>130</v>
      </c>
      <c r="AM283">
        <v>130</v>
      </c>
      <c r="AN283">
        <v>130</v>
      </c>
      <c r="AO283">
        <v>130</v>
      </c>
      <c r="AP283">
        <v>126</v>
      </c>
      <c r="AQ283">
        <v>127</v>
      </c>
      <c r="AR283">
        <v>126</v>
      </c>
      <c r="AS283">
        <v>131</v>
      </c>
      <c r="AT283">
        <v>130</v>
      </c>
      <c r="AU283" s="8">
        <f t="shared" si="44"/>
        <v>130.04545454545453</v>
      </c>
      <c r="AV283">
        <f t="shared" si="45"/>
        <v>130</v>
      </c>
      <c r="AW283" s="8">
        <f t="shared" si="46"/>
        <v>1.5987574456367222</v>
      </c>
      <c r="AX283" s="6">
        <f t="shared" si="47"/>
        <v>1.2293835653270847E-2</v>
      </c>
      <c r="AY283">
        <f t="shared" si="48"/>
        <v>126</v>
      </c>
      <c r="AZ283">
        <f t="shared" si="49"/>
        <v>133</v>
      </c>
      <c r="BA283">
        <f t="shared" si="50"/>
        <v>7</v>
      </c>
      <c r="BB283" s="7">
        <f t="shared" si="51"/>
        <v>0.99957073902572713</v>
      </c>
      <c r="BC283" s="8">
        <f t="shared" si="52"/>
        <v>0.19922741451234649</v>
      </c>
    </row>
    <row r="284" spans="1:55" x14ac:dyDescent="0.25">
      <c r="A284">
        <v>386</v>
      </c>
      <c r="B284">
        <v>175941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 s="8">
        <f t="shared" si="44"/>
        <v>1</v>
      </c>
      <c r="AV284">
        <f t="shared" si="45"/>
        <v>1</v>
      </c>
      <c r="AW284" s="8">
        <f t="shared" si="46"/>
        <v>0</v>
      </c>
      <c r="AX284" s="6">
        <f t="shared" si="47"/>
        <v>0</v>
      </c>
      <c r="AY284">
        <f t="shared" si="48"/>
        <v>1</v>
      </c>
      <c r="AZ284">
        <f t="shared" si="49"/>
        <v>1</v>
      </c>
      <c r="BA284">
        <f t="shared" si="50"/>
        <v>0</v>
      </c>
      <c r="BB284" s="7">
        <f t="shared" si="51"/>
        <v>1</v>
      </c>
      <c r="BC284" s="8">
        <f t="shared" si="52"/>
        <v>1</v>
      </c>
    </row>
    <row r="285" spans="1:55" x14ac:dyDescent="0.25">
      <c r="A285">
        <v>387</v>
      </c>
      <c r="B285">
        <v>176151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4</v>
      </c>
      <c r="J285">
        <v>4</v>
      </c>
      <c r="K285">
        <v>4</v>
      </c>
      <c r="L285">
        <v>4</v>
      </c>
      <c r="M285">
        <v>4</v>
      </c>
      <c r="N285">
        <v>4</v>
      </c>
      <c r="O285">
        <v>4</v>
      </c>
      <c r="P285">
        <v>4</v>
      </c>
      <c r="Q285">
        <v>4</v>
      </c>
      <c r="R285">
        <v>4</v>
      </c>
      <c r="S285">
        <v>4</v>
      </c>
      <c r="T285">
        <v>4</v>
      </c>
      <c r="U285">
        <v>4</v>
      </c>
      <c r="V285">
        <v>4</v>
      </c>
      <c r="W285">
        <v>4</v>
      </c>
      <c r="X285">
        <v>4</v>
      </c>
      <c r="Y285">
        <v>4</v>
      </c>
      <c r="Z285">
        <v>4</v>
      </c>
      <c r="AA285">
        <v>4</v>
      </c>
      <c r="AB285">
        <v>4</v>
      </c>
      <c r="AC285">
        <v>4</v>
      </c>
      <c r="AD285">
        <v>4</v>
      </c>
      <c r="AE285">
        <v>4</v>
      </c>
      <c r="AF285">
        <v>4</v>
      </c>
      <c r="AG285">
        <v>4</v>
      </c>
      <c r="AH285">
        <v>4</v>
      </c>
      <c r="AI285">
        <v>4</v>
      </c>
      <c r="AJ285">
        <v>4</v>
      </c>
      <c r="AK285">
        <v>4</v>
      </c>
      <c r="AL285">
        <v>4</v>
      </c>
      <c r="AM285">
        <v>4</v>
      </c>
      <c r="AN285">
        <v>4</v>
      </c>
      <c r="AO285">
        <v>4</v>
      </c>
      <c r="AP285">
        <v>4</v>
      </c>
      <c r="AQ285">
        <v>4</v>
      </c>
      <c r="AR285">
        <v>5</v>
      </c>
      <c r="AS285">
        <v>5</v>
      </c>
      <c r="AT285">
        <v>5</v>
      </c>
      <c r="AU285" s="8">
        <f t="shared" si="44"/>
        <v>3.7954545454545454</v>
      </c>
      <c r="AV285">
        <f t="shared" si="45"/>
        <v>4</v>
      </c>
      <c r="AW285" s="8">
        <f t="shared" si="46"/>
        <v>0.76491511778805765</v>
      </c>
      <c r="AX285" s="6">
        <f t="shared" si="47"/>
        <v>0.20153452205194333</v>
      </c>
      <c r="AY285">
        <f t="shared" si="48"/>
        <v>2</v>
      </c>
      <c r="AZ285">
        <f t="shared" si="49"/>
        <v>5</v>
      </c>
      <c r="BA285">
        <f t="shared" si="50"/>
        <v>3</v>
      </c>
      <c r="BB285" s="7">
        <f t="shared" si="51"/>
        <v>1.0131572790268095</v>
      </c>
      <c r="BC285" s="8">
        <f t="shared" si="52"/>
        <v>0.43996952624293234</v>
      </c>
    </row>
    <row r="286" spans="1:55" x14ac:dyDescent="0.25">
      <c r="A286">
        <v>389</v>
      </c>
      <c r="B286">
        <v>178015</v>
      </c>
      <c r="C286">
        <v>63</v>
      </c>
      <c r="D286">
        <v>62</v>
      </c>
      <c r="E286">
        <v>62</v>
      </c>
      <c r="F286">
        <v>63</v>
      </c>
      <c r="G286">
        <v>63</v>
      </c>
      <c r="H286">
        <v>63</v>
      </c>
      <c r="I286">
        <v>62</v>
      </c>
      <c r="J286">
        <v>63</v>
      </c>
      <c r="K286">
        <v>62</v>
      </c>
      <c r="L286">
        <v>69</v>
      </c>
      <c r="M286">
        <v>69</v>
      </c>
      <c r="N286">
        <v>69</v>
      </c>
      <c r="O286">
        <v>69</v>
      </c>
      <c r="P286">
        <v>68</v>
      </c>
      <c r="Q286">
        <v>68</v>
      </c>
      <c r="R286">
        <v>69</v>
      </c>
      <c r="S286">
        <v>68</v>
      </c>
      <c r="T286">
        <v>68</v>
      </c>
      <c r="U286">
        <v>68</v>
      </c>
      <c r="V286">
        <v>69</v>
      </c>
      <c r="W286">
        <v>68</v>
      </c>
      <c r="X286">
        <v>68</v>
      </c>
      <c r="Y286">
        <v>68</v>
      </c>
      <c r="Z286">
        <v>69</v>
      </c>
      <c r="AA286">
        <v>68</v>
      </c>
      <c r="AB286">
        <v>69</v>
      </c>
      <c r="AC286">
        <v>68</v>
      </c>
      <c r="AD286">
        <v>69</v>
      </c>
      <c r="AE286">
        <v>68</v>
      </c>
      <c r="AF286">
        <v>68</v>
      </c>
      <c r="AG286">
        <v>68</v>
      </c>
      <c r="AH286">
        <v>68</v>
      </c>
      <c r="AI286">
        <v>68</v>
      </c>
      <c r="AJ286">
        <v>68</v>
      </c>
      <c r="AK286">
        <v>68</v>
      </c>
      <c r="AL286">
        <v>68</v>
      </c>
      <c r="AM286">
        <v>68</v>
      </c>
      <c r="AN286">
        <v>68</v>
      </c>
      <c r="AO286">
        <v>68</v>
      </c>
      <c r="AP286">
        <v>68</v>
      </c>
      <c r="AQ286">
        <v>67</v>
      </c>
      <c r="AR286">
        <v>67</v>
      </c>
      <c r="AS286">
        <v>67</v>
      </c>
      <c r="AT286">
        <v>67</v>
      </c>
      <c r="AU286" s="8">
        <f t="shared" si="44"/>
        <v>67</v>
      </c>
      <c r="AV286">
        <f t="shared" si="45"/>
        <v>68</v>
      </c>
      <c r="AW286" s="8">
        <f t="shared" si="46"/>
        <v>2.352633358798228</v>
      </c>
      <c r="AX286" s="6">
        <f t="shared" si="47"/>
        <v>3.5113930728331764E-2</v>
      </c>
      <c r="AY286">
        <f t="shared" si="48"/>
        <v>62</v>
      </c>
      <c r="AZ286">
        <f t="shared" si="49"/>
        <v>69</v>
      </c>
      <c r="BA286">
        <f t="shared" si="50"/>
        <v>7</v>
      </c>
      <c r="BB286" s="7">
        <f t="shared" si="51"/>
        <v>1.0015977672317924</v>
      </c>
      <c r="BC286" s="8">
        <f t="shared" si="52"/>
        <v>0.32520875336641986</v>
      </c>
    </row>
    <row r="287" spans="1:55" x14ac:dyDescent="0.25">
      <c r="A287">
        <v>390</v>
      </c>
      <c r="B287">
        <v>178140</v>
      </c>
      <c r="C287">
        <v>9</v>
      </c>
      <c r="D287">
        <v>9</v>
      </c>
      <c r="E287">
        <v>9</v>
      </c>
      <c r="F287">
        <v>9</v>
      </c>
      <c r="G287">
        <v>9</v>
      </c>
      <c r="H287">
        <v>9</v>
      </c>
      <c r="I287">
        <v>9</v>
      </c>
      <c r="J287">
        <v>9</v>
      </c>
      <c r="K287">
        <v>9</v>
      </c>
      <c r="L287">
        <v>9</v>
      </c>
      <c r="M287">
        <v>9</v>
      </c>
      <c r="N287">
        <v>9</v>
      </c>
      <c r="O287">
        <v>9</v>
      </c>
      <c r="P287">
        <v>9</v>
      </c>
      <c r="Q287">
        <v>9</v>
      </c>
      <c r="R287">
        <v>9</v>
      </c>
      <c r="S287">
        <v>9</v>
      </c>
      <c r="T287">
        <v>9</v>
      </c>
      <c r="U287">
        <v>9</v>
      </c>
      <c r="V287">
        <v>9</v>
      </c>
      <c r="W287">
        <v>9</v>
      </c>
      <c r="X287">
        <v>9</v>
      </c>
      <c r="Y287">
        <v>9</v>
      </c>
      <c r="Z287">
        <v>9</v>
      </c>
      <c r="AA287">
        <v>9</v>
      </c>
      <c r="AB287">
        <v>9</v>
      </c>
      <c r="AC287">
        <v>9</v>
      </c>
      <c r="AD287">
        <v>8</v>
      </c>
      <c r="AE287">
        <v>8</v>
      </c>
      <c r="AF287">
        <v>8</v>
      </c>
      <c r="AG287">
        <v>8</v>
      </c>
      <c r="AH287">
        <v>9</v>
      </c>
      <c r="AI287">
        <v>9</v>
      </c>
      <c r="AJ287">
        <v>9</v>
      </c>
      <c r="AK287">
        <v>9</v>
      </c>
      <c r="AL287">
        <v>9</v>
      </c>
      <c r="AM287">
        <v>9</v>
      </c>
      <c r="AN287">
        <v>9</v>
      </c>
      <c r="AO287">
        <v>9</v>
      </c>
      <c r="AP287">
        <v>9</v>
      </c>
      <c r="AQ287">
        <v>8</v>
      </c>
      <c r="AR287">
        <v>8</v>
      </c>
      <c r="AS287">
        <v>8</v>
      </c>
      <c r="AT287">
        <v>8</v>
      </c>
      <c r="AU287" s="8">
        <f t="shared" si="44"/>
        <v>8.8181818181818183</v>
      </c>
      <c r="AV287">
        <f t="shared" si="45"/>
        <v>9</v>
      </c>
      <c r="AW287" s="8">
        <f t="shared" si="46"/>
        <v>0.39015365325741302</v>
      </c>
      <c r="AX287" s="6">
        <f t="shared" si="47"/>
        <v>4.4244228719912813E-2</v>
      </c>
      <c r="AY287">
        <f t="shared" si="48"/>
        <v>8</v>
      </c>
      <c r="AZ287">
        <f t="shared" si="49"/>
        <v>9</v>
      </c>
      <c r="BA287">
        <f t="shared" si="50"/>
        <v>1</v>
      </c>
      <c r="BB287" s="7">
        <f t="shared" si="51"/>
        <v>0.99820871439585235</v>
      </c>
      <c r="BC287" s="8">
        <f t="shared" si="52"/>
        <v>0.2511627906976745</v>
      </c>
    </row>
    <row r="288" spans="1:55" x14ac:dyDescent="0.25">
      <c r="A288">
        <v>391</v>
      </c>
      <c r="B288">
        <v>178453</v>
      </c>
      <c r="C288">
        <v>37</v>
      </c>
      <c r="D288">
        <v>37</v>
      </c>
      <c r="E288">
        <v>35</v>
      </c>
      <c r="F288">
        <v>37</v>
      </c>
      <c r="G288">
        <v>34</v>
      </c>
      <c r="H288">
        <v>34</v>
      </c>
      <c r="I288">
        <v>35</v>
      </c>
      <c r="J288">
        <v>38</v>
      </c>
      <c r="K288">
        <v>36</v>
      </c>
      <c r="L288">
        <v>37</v>
      </c>
      <c r="M288">
        <v>35</v>
      </c>
      <c r="N288">
        <v>36</v>
      </c>
      <c r="O288">
        <v>35</v>
      </c>
      <c r="P288">
        <v>37</v>
      </c>
      <c r="Q288">
        <v>36</v>
      </c>
      <c r="R288">
        <v>37</v>
      </c>
      <c r="S288">
        <v>38</v>
      </c>
      <c r="T288">
        <v>38</v>
      </c>
      <c r="U288">
        <v>36</v>
      </c>
      <c r="V288">
        <v>34</v>
      </c>
      <c r="W288">
        <v>37</v>
      </c>
      <c r="X288">
        <v>36</v>
      </c>
      <c r="Y288">
        <v>37</v>
      </c>
      <c r="Z288">
        <v>38</v>
      </c>
      <c r="AA288">
        <v>35</v>
      </c>
      <c r="AB288">
        <v>36</v>
      </c>
      <c r="AC288">
        <v>37</v>
      </c>
      <c r="AD288">
        <v>38</v>
      </c>
      <c r="AE288">
        <v>36</v>
      </c>
      <c r="AF288">
        <v>36</v>
      </c>
      <c r="AG288">
        <v>36</v>
      </c>
      <c r="AH288">
        <v>36</v>
      </c>
      <c r="AI288">
        <v>37</v>
      </c>
      <c r="AJ288">
        <v>37</v>
      </c>
      <c r="AK288">
        <v>37</v>
      </c>
      <c r="AL288">
        <v>37</v>
      </c>
      <c r="AM288">
        <v>37</v>
      </c>
      <c r="AN288">
        <v>38</v>
      </c>
      <c r="AO288">
        <v>35</v>
      </c>
      <c r="AP288">
        <v>37</v>
      </c>
      <c r="AQ288">
        <v>37</v>
      </c>
      <c r="AR288">
        <v>38</v>
      </c>
      <c r="AS288">
        <v>38</v>
      </c>
      <c r="AT288">
        <v>37</v>
      </c>
      <c r="AU288" s="8">
        <f t="shared" si="44"/>
        <v>36.477272727272727</v>
      </c>
      <c r="AV288">
        <f t="shared" si="45"/>
        <v>37</v>
      </c>
      <c r="AW288" s="8">
        <f t="shared" si="46"/>
        <v>1.1511094014569696</v>
      </c>
      <c r="AX288" s="6">
        <f t="shared" si="47"/>
        <v>3.1556893248664585E-2</v>
      </c>
      <c r="AY288">
        <f t="shared" si="48"/>
        <v>34</v>
      </c>
      <c r="AZ288">
        <f t="shared" si="49"/>
        <v>38</v>
      </c>
      <c r="BA288">
        <f t="shared" si="50"/>
        <v>4</v>
      </c>
      <c r="BB288" s="7">
        <f t="shared" si="51"/>
        <v>1.0008680047639451</v>
      </c>
      <c r="BC288" s="8">
        <f t="shared" si="52"/>
        <v>0.12238963133124599</v>
      </c>
    </row>
    <row r="289" spans="1:55" x14ac:dyDescent="0.25">
      <c r="A289">
        <v>392</v>
      </c>
      <c r="B289">
        <v>178539</v>
      </c>
      <c r="C289">
        <v>63</v>
      </c>
      <c r="D289">
        <v>63</v>
      </c>
      <c r="E289">
        <v>63</v>
      </c>
      <c r="F289">
        <v>63</v>
      </c>
      <c r="G289">
        <v>63</v>
      </c>
      <c r="H289">
        <v>63</v>
      </c>
      <c r="I289">
        <v>62</v>
      </c>
      <c r="J289">
        <v>63</v>
      </c>
      <c r="K289">
        <v>63</v>
      </c>
      <c r="L289">
        <v>63</v>
      </c>
      <c r="M289">
        <v>63</v>
      </c>
      <c r="N289">
        <v>63</v>
      </c>
      <c r="O289">
        <v>63</v>
      </c>
      <c r="P289">
        <v>63</v>
      </c>
      <c r="Q289">
        <v>61</v>
      </c>
      <c r="R289">
        <v>61</v>
      </c>
      <c r="S289">
        <v>62</v>
      </c>
      <c r="T289">
        <v>62</v>
      </c>
      <c r="U289">
        <v>62</v>
      </c>
      <c r="V289">
        <v>62</v>
      </c>
      <c r="W289">
        <v>62</v>
      </c>
      <c r="X289">
        <v>62</v>
      </c>
      <c r="Y289">
        <v>62</v>
      </c>
      <c r="Z289">
        <v>62</v>
      </c>
      <c r="AA289">
        <v>62</v>
      </c>
      <c r="AB289">
        <v>62</v>
      </c>
      <c r="AC289">
        <v>62</v>
      </c>
      <c r="AD289">
        <v>62</v>
      </c>
      <c r="AE289">
        <v>62</v>
      </c>
      <c r="AF289">
        <v>61</v>
      </c>
      <c r="AG289">
        <v>61</v>
      </c>
      <c r="AH289">
        <v>61</v>
      </c>
      <c r="AI289">
        <v>61</v>
      </c>
      <c r="AJ289">
        <v>61</v>
      </c>
      <c r="AK289">
        <v>61</v>
      </c>
      <c r="AL289">
        <v>61</v>
      </c>
      <c r="AM289">
        <v>61</v>
      </c>
      <c r="AN289">
        <v>61</v>
      </c>
      <c r="AO289">
        <v>61</v>
      </c>
      <c r="AP289">
        <v>63</v>
      </c>
      <c r="AQ289">
        <v>63</v>
      </c>
      <c r="AR289">
        <v>63</v>
      </c>
      <c r="AS289">
        <v>63</v>
      </c>
      <c r="AT289">
        <v>63</v>
      </c>
      <c r="AU289" s="8">
        <f t="shared" si="44"/>
        <v>62.136363636363633</v>
      </c>
      <c r="AV289">
        <f t="shared" si="45"/>
        <v>62</v>
      </c>
      <c r="AW289" s="8">
        <f t="shared" si="46"/>
        <v>0.82380030010973448</v>
      </c>
      <c r="AX289" s="6">
        <f t="shared" si="47"/>
        <v>1.3257941918371733E-2</v>
      </c>
      <c r="AY289">
        <f t="shared" si="48"/>
        <v>61</v>
      </c>
      <c r="AZ289">
        <f t="shared" si="49"/>
        <v>63</v>
      </c>
      <c r="BA289">
        <f t="shared" si="50"/>
        <v>2</v>
      </c>
      <c r="BB289" s="7">
        <f t="shared" si="51"/>
        <v>0.99953842251133485</v>
      </c>
      <c r="BC289" s="8">
        <f t="shared" si="52"/>
        <v>0.19938253304336717</v>
      </c>
    </row>
    <row r="290" spans="1:55" x14ac:dyDescent="0.25">
      <c r="A290">
        <v>393</v>
      </c>
      <c r="B290">
        <v>179841</v>
      </c>
      <c r="C290">
        <v>332</v>
      </c>
      <c r="D290">
        <v>357</v>
      </c>
      <c r="E290">
        <v>359</v>
      </c>
      <c r="F290">
        <v>327</v>
      </c>
      <c r="G290">
        <v>352</v>
      </c>
      <c r="H290">
        <v>353</v>
      </c>
      <c r="I290">
        <v>356</v>
      </c>
      <c r="J290">
        <v>352</v>
      </c>
      <c r="K290">
        <v>354</v>
      </c>
      <c r="L290">
        <v>355</v>
      </c>
      <c r="M290">
        <v>351</v>
      </c>
      <c r="N290">
        <v>332</v>
      </c>
      <c r="O290">
        <v>284</v>
      </c>
      <c r="P290">
        <v>350</v>
      </c>
      <c r="Q290">
        <v>382</v>
      </c>
      <c r="R290">
        <v>379</v>
      </c>
      <c r="S290">
        <v>68</v>
      </c>
      <c r="T290">
        <v>377</v>
      </c>
      <c r="U290">
        <v>329</v>
      </c>
      <c r="V290">
        <v>348</v>
      </c>
      <c r="W290">
        <v>366</v>
      </c>
      <c r="X290">
        <v>279</v>
      </c>
      <c r="Y290">
        <v>252</v>
      </c>
      <c r="Z290">
        <v>204</v>
      </c>
      <c r="AA290">
        <v>221</v>
      </c>
      <c r="AB290">
        <v>165</v>
      </c>
      <c r="AC290">
        <v>6</v>
      </c>
      <c r="AD290">
        <v>216</v>
      </c>
      <c r="AE290">
        <v>221</v>
      </c>
      <c r="AF290">
        <v>212</v>
      </c>
      <c r="AG290">
        <v>209</v>
      </c>
      <c r="AH290">
        <v>203</v>
      </c>
      <c r="AI290">
        <v>208</v>
      </c>
      <c r="AJ290">
        <v>202</v>
      </c>
      <c r="AK290">
        <v>204</v>
      </c>
      <c r="AL290">
        <v>207</v>
      </c>
      <c r="AM290">
        <v>204</v>
      </c>
      <c r="AN290">
        <v>206</v>
      </c>
      <c r="AO290">
        <v>277</v>
      </c>
      <c r="AP290">
        <v>277</v>
      </c>
      <c r="AQ290">
        <v>275</v>
      </c>
      <c r="AR290">
        <v>280</v>
      </c>
      <c r="AS290">
        <v>254</v>
      </c>
      <c r="AT290">
        <v>409</v>
      </c>
      <c r="AU290" s="8">
        <f t="shared" si="44"/>
        <v>278.5</v>
      </c>
      <c r="AV290">
        <f t="shared" si="45"/>
        <v>279.5</v>
      </c>
      <c r="AW290" s="8">
        <f t="shared" si="46"/>
        <v>86.763109725864055</v>
      </c>
      <c r="AX290" s="6">
        <f t="shared" si="47"/>
        <v>0.31153719829753701</v>
      </c>
      <c r="AY290">
        <f t="shared" si="48"/>
        <v>6</v>
      </c>
      <c r="AZ290">
        <f t="shared" si="49"/>
        <v>409</v>
      </c>
      <c r="BA290">
        <f t="shared" si="50"/>
        <v>403</v>
      </c>
      <c r="BB290" s="7">
        <f t="shared" si="51"/>
        <v>0.98700445392583402</v>
      </c>
      <c r="BC290" s="8">
        <f t="shared" si="52"/>
        <v>6.4518917122661654E-2</v>
      </c>
    </row>
    <row r="291" spans="1:55" x14ac:dyDescent="0.25">
      <c r="A291">
        <v>394</v>
      </c>
      <c r="B291">
        <v>179863</v>
      </c>
      <c r="C291">
        <v>19</v>
      </c>
      <c r="D291">
        <v>15</v>
      </c>
      <c r="E291">
        <v>15</v>
      </c>
      <c r="F291">
        <v>17</v>
      </c>
      <c r="G291">
        <v>15</v>
      </c>
      <c r="H291">
        <v>15</v>
      </c>
      <c r="I291">
        <v>15</v>
      </c>
      <c r="J291">
        <v>15</v>
      </c>
      <c r="K291">
        <v>15</v>
      </c>
      <c r="L291">
        <v>7</v>
      </c>
      <c r="M291">
        <v>7</v>
      </c>
      <c r="N291">
        <v>8</v>
      </c>
      <c r="O291">
        <v>25</v>
      </c>
      <c r="P291">
        <v>25</v>
      </c>
      <c r="Q291">
        <v>15</v>
      </c>
      <c r="R291">
        <v>12</v>
      </c>
      <c r="S291">
        <v>24</v>
      </c>
      <c r="T291">
        <v>8</v>
      </c>
      <c r="U291">
        <v>13</v>
      </c>
      <c r="V291">
        <v>7</v>
      </c>
      <c r="W291">
        <v>46</v>
      </c>
      <c r="X291">
        <v>12</v>
      </c>
      <c r="Y291">
        <v>8</v>
      </c>
      <c r="Z291">
        <v>10</v>
      </c>
      <c r="AA291">
        <v>8</v>
      </c>
      <c r="AB291">
        <v>8</v>
      </c>
      <c r="AC291">
        <v>20</v>
      </c>
      <c r="AD291">
        <v>32</v>
      </c>
      <c r="AE291">
        <v>27</v>
      </c>
      <c r="AF291">
        <v>29</v>
      </c>
      <c r="AG291">
        <v>7</v>
      </c>
      <c r="AH291">
        <v>7</v>
      </c>
      <c r="AI291">
        <v>8</v>
      </c>
      <c r="AJ291">
        <v>10</v>
      </c>
      <c r="AK291">
        <v>9</v>
      </c>
      <c r="AL291">
        <v>10</v>
      </c>
      <c r="AM291">
        <v>10</v>
      </c>
      <c r="AN291">
        <v>10</v>
      </c>
      <c r="AO291">
        <v>10</v>
      </c>
      <c r="AP291">
        <v>7</v>
      </c>
      <c r="AQ291">
        <v>6</v>
      </c>
      <c r="AR291">
        <v>6</v>
      </c>
      <c r="AS291">
        <v>6</v>
      </c>
      <c r="AT291">
        <v>6</v>
      </c>
      <c r="AU291" s="8">
        <f t="shared" si="44"/>
        <v>13.727272727272727</v>
      </c>
      <c r="AV291">
        <f t="shared" si="45"/>
        <v>10</v>
      </c>
      <c r="AW291" s="8">
        <f t="shared" si="46"/>
        <v>8.4285330356588375</v>
      </c>
      <c r="AX291" s="6">
        <f t="shared" si="47"/>
        <v>0.61399909531289543</v>
      </c>
      <c r="AY291">
        <f t="shared" si="48"/>
        <v>6</v>
      </c>
      <c r="AZ291">
        <f t="shared" si="49"/>
        <v>46</v>
      </c>
      <c r="BA291">
        <f t="shared" si="50"/>
        <v>40</v>
      </c>
      <c r="BB291" s="7">
        <f t="shared" si="51"/>
        <v>0.98295552653771812</v>
      </c>
      <c r="BC291" s="8">
        <f t="shared" si="52"/>
        <v>0.17939454725969714</v>
      </c>
    </row>
    <row r="292" spans="1:55" x14ac:dyDescent="0.25">
      <c r="A292">
        <v>395</v>
      </c>
      <c r="B292">
        <v>181087</v>
      </c>
      <c r="C292">
        <v>21</v>
      </c>
      <c r="D292">
        <v>21</v>
      </c>
      <c r="E292">
        <v>21</v>
      </c>
      <c r="F292">
        <v>21</v>
      </c>
      <c r="G292">
        <v>21</v>
      </c>
      <c r="H292">
        <v>21</v>
      </c>
      <c r="I292">
        <v>21</v>
      </c>
      <c r="J292">
        <v>21</v>
      </c>
      <c r="K292">
        <v>21</v>
      </c>
      <c r="L292">
        <v>21</v>
      </c>
      <c r="M292">
        <v>21</v>
      </c>
      <c r="N292">
        <v>21</v>
      </c>
      <c r="O292">
        <v>21</v>
      </c>
      <c r="P292">
        <v>21</v>
      </c>
      <c r="Q292">
        <v>21</v>
      </c>
      <c r="R292">
        <v>21</v>
      </c>
      <c r="S292">
        <v>21</v>
      </c>
      <c r="T292">
        <v>21</v>
      </c>
      <c r="U292">
        <v>21</v>
      </c>
      <c r="V292">
        <v>21</v>
      </c>
      <c r="W292">
        <v>21</v>
      </c>
      <c r="X292">
        <v>21</v>
      </c>
      <c r="Y292">
        <v>21</v>
      </c>
      <c r="Z292">
        <v>21</v>
      </c>
      <c r="AA292">
        <v>21</v>
      </c>
      <c r="AB292">
        <v>21</v>
      </c>
      <c r="AC292">
        <v>21</v>
      </c>
      <c r="AD292">
        <v>21</v>
      </c>
      <c r="AE292">
        <v>21</v>
      </c>
      <c r="AF292">
        <v>21</v>
      </c>
      <c r="AG292">
        <v>21</v>
      </c>
      <c r="AH292">
        <v>21</v>
      </c>
      <c r="AI292">
        <v>21</v>
      </c>
      <c r="AJ292">
        <v>21</v>
      </c>
      <c r="AK292">
        <v>21</v>
      </c>
      <c r="AL292">
        <v>21</v>
      </c>
      <c r="AM292">
        <v>21</v>
      </c>
      <c r="AN292">
        <v>21</v>
      </c>
      <c r="AO292">
        <v>21</v>
      </c>
      <c r="AP292">
        <v>21</v>
      </c>
      <c r="AQ292">
        <v>21</v>
      </c>
      <c r="AR292">
        <v>21</v>
      </c>
      <c r="AS292">
        <v>21</v>
      </c>
      <c r="AT292">
        <v>21</v>
      </c>
      <c r="AU292" s="8">
        <f t="shared" si="44"/>
        <v>21</v>
      </c>
      <c r="AV292">
        <f t="shared" si="45"/>
        <v>21</v>
      </c>
      <c r="AW292" s="8">
        <f t="shared" si="46"/>
        <v>0</v>
      </c>
      <c r="AX292" s="6">
        <f t="shared" si="47"/>
        <v>0</v>
      </c>
      <c r="AY292">
        <f t="shared" si="48"/>
        <v>21</v>
      </c>
      <c r="AZ292">
        <f t="shared" si="49"/>
        <v>21</v>
      </c>
      <c r="BA292">
        <f t="shared" si="50"/>
        <v>0</v>
      </c>
      <c r="BB292" s="7">
        <f t="shared" si="51"/>
        <v>1</v>
      </c>
      <c r="BC292" s="8">
        <f t="shared" si="52"/>
        <v>1</v>
      </c>
    </row>
    <row r="293" spans="1:55" x14ac:dyDescent="0.25">
      <c r="A293">
        <v>397</v>
      </c>
      <c r="B293">
        <v>182646</v>
      </c>
      <c r="C293">
        <v>19</v>
      </c>
      <c r="D293">
        <v>19</v>
      </c>
      <c r="E293">
        <v>19</v>
      </c>
      <c r="F293">
        <v>19</v>
      </c>
      <c r="G293">
        <v>19</v>
      </c>
      <c r="H293">
        <v>19</v>
      </c>
      <c r="I293">
        <v>19</v>
      </c>
      <c r="J293">
        <v>19</v>
      </c>
      <c r="K293">
        <v>19</v>
      </c>
      <c r="L293">
        <v>19</v>
      </c>
      <c r="M293">
        <v>19</v>
      </c>
      <c r="N293">
        <v>19</v>
      </c>
      <c r="O293">
        <v>19</v>
      </c>
      <c r="P293">
        <v>19</v>
      </c>
      <c r="Q293">
        <v>19</v>
      </c>
      <c r="R293">
        <v>19</v>
      </c>
      <c r="S293">
        <v>19</v>
      </c>
      <c r="T293">
        <v>19</v>
      </c>
      <c r="U293">
        <v>19</v>
      </c>
      <c r="V293">
        <v>19</v>
      </c>
      <c r="W293">
        <v>19</v>
      </c>
      <c r="X293">
        <v>19</v>
      </c>
      <c r="Y293">
        <v>19</v>
      </c>
      <c r="Z293">
        <v>19</v>
      </c>
      <c r="AA293">
        <v>19</v>
      </c>
      <c r="AB293">
        <v>19</v>
      </c>
      <c r="AC293">
        <v>19</v>
      </c>
      <c r="AD293">
        <v>19</v>
      </c>
      <c r="AE293">
        <v>19</v>
      </c>
      <c r="AF293">
        <v>19</v>
      </c>
      <c r="AG293">
        <v>19</v>
      </c>
      <c r="AH293">
        <v>19</v>
      </c>
      <c r="AI293">
        <v>19</v>
      </c>
      <c r="AJ293">
        <v>19</v>
      </c>
      <c r="AK293">
        <v>19</v>
      </c>
      <c r="AL293">
        <v>19</v>
      </c>
      <c r="AM293">
        <v>19</v>
      </c>
      <c r="AN293">
        <v>19</v>
      </c>
      <c r="AO293">
        <v>19</v>
      </c>
      <c r="AP293">
        <v>19</v>
      </c>
      <c r="AQ293">
        <v>19</v>
      </c>
      <c r="AR293">
        <v>19</v>
      </c>
      <c r="AS293">
        <v>19</v>
      </c>
      <c r="AT293">
        <v>19</v>
      </c>
      <c r="AU293" s="8">
        <f t="shared" si="44"/>
        <v>19</v>
      </c>
      <c r="AV293">
        <f t="shared" si="45"/>
        <v>19</v>
      </c>
      <c r="AW293" s="8">
        <f t="shared" si="46"/>
        <v>0</v>
      </c>
      <c r="AX293" s="6">
        <f t="shared" si="47"/>
        <v>0</v>
      </c>
      <c r="AY293">
        <f t="shared" si="48"/>
        <v>19</v>
      </c>
      <c r="AZ293">
        <f t="shared" si="49"/>
        <v>19</v>
      </c>
      <c r="BA293">
        <f t="shared" si="50"/>
        <v>0</v>
      </c>
      <c r="BB293" s="7">
        <f t="shared" si="51"/>
        <v>1</v>
      </c>
      <c r="BC293" s="8">
        <f t="shared" si="52"/>
        <v>1</v>
      </c>
    </row>
    <row r="294" spans="1:55" x14ac:dyDescent="0.25">
      <c r="A294">
        <v>398</v>
      </c>
      <c r="B294">
        <v>183370</v>
      </c>
      <c r="C294">
        <v>9</v>
      </c>
      <c r="D294">
        <v>9</v>
      </c>
      <c r="E294">
        <v>9</v>
      </c>
      <c r="F294">
        <v>9</v>
      </c>
      <c r="G294">
        <v>9</v>
      </c>
      <c r="H294">
        <v>9</v>
      </c>
      <c r="I294">
        <v>9</v>
      </c>
      <c r="J294">
        <v>9</v>
      </c>
      <c r="K294">
        <v>9</v>
      </c>
      <c r="L294">
        <v>9</v>
      </c>
      <c r="M294">
        <v>9</v>
      </c>
      <c r="N294">
        <v>9</v>
      </c>
      <c r="O294">
        <v>9</v>
      </c>
      <c r="P294">
        <v>9</v>
      </c>
      <c r="Q294">
        <v>9</v>
      </c>
      <c r="R294">
        <v>16</v>
      </c>
      <c r="S294">
        <v>16</v>
      </c>
      <c r="T294">
        <v>16</v>
      </c>
      <c r="U294">
        <v>16</v>
      </c>
      <c r="V294">
        <v>16</v>
      </c>
      <c r="W294">
        <v>16</v>
      </c>
      <c r="X294">
        <v>16</v>
      </c>
      <c r="Y294">
        <v>16</v>
      </c>
      <c r="Z294">
        <v>16</v>
      </c>
      <c r="AA294">
        <v>16</v>
      </c>
      <c r="AB294">
        <v>16</v>
      </c>
      <c r="AC294">
        <v>16</v>
      </c>
      <c r="AD294">
        <v>16</v>
      </c>
      <c r="AE294">
        <v>16</v>
      </c>
      <c r="AF294">
        <v>16</v>
      </c>
      <c r="AG294">
        <v>16</v>
      </c>
      <c r="AH294">
        <v>16</v>
      </c>
      <c r="AI294">
        <v>16</v>
      </c>
      <c r="AJ294">
        <v>14</v>
      </c>
      <c r="AK294">
        <v>14</v>
      </c>
      <c r="AL294">
        <v>14</v>
      </c>
      <c r="AM294">
        <v>8</v>
      </c>
      <c r="AN294">
        <v>8</v>
      </c>
      <c r="AO294">
        <v>8</v>
      </c>
      <c r="AP294">
        <v>8</v>
      </c>
      <c r="AQ294">
        <v>8</v>
      </c>
      <c r="AR294">
        <v>8</v>
      </c>
      <c r="AS294">
        <v>8</v>
      </c>
      <c r="AT294">
        <v>8</v>
      </c>
      <c r="AU294" s="8">
        <f t="shared" si="44"/>
        <v>12.022727272727273</v>
      </c>
      <c r="AV294">
        <f t="shared" si="45"/>
        <v>9</v>
      </c>
      <c r="AW294" s="8">
        <f t="shared" si="46"/>
        <v>3.6183552499150418</v>
      </c>
      <c r="AX294" s="6">
        <f t="shared" si="47"/>
        <v>0.30095960490786733</v>
      </c>
      <c r="AY294">
        <f t="shared" si="48"/>
        <v>8</v>
      </c>
      <c r="AZ294">
        <f t="shared" si="49"/>
        <v>16</v>
      </c>
      <c r="BA294">
        <f t="shared" si="50"/>
        <v>8</v>
      </c>
      <c r="BB294" s="7">
        <f t="shared" si="51"/>
        <v>1.0028682465560506</v>
      </c>
      <c r="BC294" s="8">
        <f t="shared" si="52"/>
        <v>1.4428013732655103E-2</v>
      </c>
    </row>
    <row r="295" spans="1:55" x14ac:dyDescent="0.25">
      <c r="A295">
        <v>399</v>
      </c>
      <c r="B295">
        <v>185130</v>
      </c>
      <c r="C295">
        <v>21</v>
      </c>
      <c r="D295">
        <v>21</v>
      </c>
      <c r="E295">
        <v>21</v>
      </c>
      <c r="F295">
        <v>21</v>
      </c>
      <c r="G295">
        <v>21</v>
      </c>
      <c r="H295">
        <v>21</v>
      </c>
      <c r="I295">
        <v>21</v>
      </c>
      <c r="J295">
        <v>21</v>
      </c>
      <c r="K295">
        <v>21</v>
      </c>
      <c r="L295">
        <v>21</v>
      </c>
      <c r="M295">
        <v>21</v>
      </c>
      <c r="N295">
        <v>23</v>
      </c>
      <c r="O295">
        <v>24</v>
      </c>
      <c r="P295">
        <v>24</v>
      </c>
      <c r="Q295">
        <v>24</v>
      </c>
      <c r="R295">
        <v>24</v>
      </c>
      <c r="S295">
        <v>24</v>
      </c>
      <c r="T295">
        <v>24</v>
      </c>
      <c r="U295">
        <v>24</v>
      </c>
      <c r="V295">
        <v>24</v>
      </c>
      <c r="W295">
        <v>24</v>
      </c>
      <c r="X295">
        <v>24</v>
      </c>
      <c r="Y295">
        <v>24</v>
      </c>
      <c r="Z295">
        <v>23</v>
      </c>
      <c r="AA295">
        <v>24</v>
      </c>
      <c r="AB295">
        <v>24</v>
      </c>
      <c r="AC295">
        <v>24</v>
      </c>
      <c r="AD295">
        <v>24</v>
      </c>
      <c r="AE295">
        <v>24</v>
      </c>
      <c r="AF295">
        <v>25</v>
      </c>
      <c r="AG295">
        <v>25</v>
      </c>
      <c r="AH295">
        <v>25</v>
      </c>
      <c r="AI295">
        <v>25</v>
      </c>
      <c r="AJ295">
        <v>25</v>
      </c>
      <c r="AK295">
        <v>25</v>
      </c>
      <c r="AL295">
        <v>25</v>
      </c>
      <c r="AM295">
        <v>25</v>
      </c>
      <c r="AN295">
        <v>25</v>
      </c>
      <c r="AO295">
        <v>25</v>
      </c>
      <c r="AP295">
        <v>24</v>
      </c>
      <c r="AQ295">
        <v>24</v>
      </c>
      <c r="AR295">
        <v>25</v>
      </c>
      <c r="AS295">
        <v>25</v>
      </c>
      <c r="AT295">
        <v>25</v>
      </c>
      <c r="AU295" s="8">
        <f t="shared" si="44"/>
        <v>23.5</v>
      </c>
      <c r="AV295">
        <f t="shared" si="45"/>
        <v>24</v>
      </c>
      <c r="AW295" s="8">
        <f t="shared" si="46"/>
        <v>1.547691454137194</v>
      </c>
      <c r="AX295" s="6">
        <f t="shared" si="47"/>
        <v>6.5859210814348687E-2</v>
      </c>
      <c r="AY295">
        <f t="shared" si="48"/>
        <v>21</v>
      </c>
      <c r="AZ295">
        <f t="shared" si="49"/>
        <v>25</v>
      </c>
      <c r="BA295">
        <f t="shared" si="50"/>
        <v>4</v>
      </c>
      <c r="BB295" s="7">
        <f t="shared" si="51"/>
        <v>1.004524394056366</v>
      </c>
      <c r="BC295" s="8">
        <f t="shared" si="52"/>
        <v>0.73159195759787954</v>
      </c>
    </row>
    <row r="296" spans="1:55" x14ac:dyDescent="0.25">
      <c r="A296">
        <v>400</v>
      </c>
      <c r="B296">
        <v>186584</v>
      </c>
      <c r="C296">
        <v>116</v>
      </c>
      <c r="D296">
        <v>116</v>
      </c>
      <c r="E296">
        <v>116</v>
      </c>
      <c r="F296">
        <v>116</v>
      </c>
      <c r="G296">
        <v>116</v>
      </c>
      <c r="H296">
        <v>116</v>
      </c>
      <c r="I296">
        <v>123</v>
      </c>
      <c r="J296">
        <v>123</v>
      </c>
      <c r="K296">
        <v>123</v>
      </c>
      <c r="L296">
        <v>123</v>
      </c>
      <c r="M296">
        <v>123</v>
      </c>
      <c r="N296">
        <v>123</v>
      </c>
      <c r="O296">
        <v>123</v>
      </c>
      <c r="P296">
        <v>123</v>
      </c>
      <c r="Q296">
        <v>123</v>
      </c>
      <c r="R296">
        <v>123</v>
      </c>
      <c r="S296">
        <v>123</v>
      </c>
      <c r="T296">
        <v>123</v>
      </c>
      <c r="U296">
        <v>123</v>
      </c>
      <c r="V296">
        <v>123</v>
      </c>
      <c r="W296">
        <v>123</v>
      </c>
      <c r="X296">
        <v>123</v>
      </c>
      <c r="Y296">
        <v>123</v>
      </c>
      <c r="Z296">
        <v>123</v>
      </c>
      <c r="AA296">
        <v>123</v>
      </c>
      <c r="AB296">
        <v>123</v>
      </c>
      <c r="AC296">
        <v>123</v>
      </c>
      <c r="AD296">
        <v>123</v>
      </c>
      <c r="AE296">
        <v>123</v>
      </c>
      <c r="AF296">
        <v>123</v>
      </c>
      <c r="AG296">
        <v>123</v>
      </c>
      <c r="AH296">
        <v>123</v>
      </c>
      <c r="AI296">
        <v>123</v>
      </c>
      <c r="AJ296">
        <v>123</v>
      </c>
      <c r="AK296">
        <v>123</v>
      </c>
      <c r="AL296">
        <v>123</v>
      </c>
      <c r="AM296">
        <v>123</v>
      </c>
      <c r="AN296">
        <v>123</v>
      </c>
      <c r="AO296">
        <v>123</v>
      </c>
      <c r="AP296">
        <v>123</v>
      </c>
      <c r="AQ296">
        <v>122</v>
      </c>
      <c r="AR296">
        <v>122</v>
      </c>
      <c r="AS296">
        <v>122</v>
      </c>
      <c r="AT296">
        <v>122</v>
      </c>
      <c r="AU296" s="8">
        <f t="shared" si="44"/>
        <v>121.95454545454545</v>
      </c>
      <c r="AV296">
        <f t="shared" si="45"/>
        <v>123</v>
      </c>
      <c r="AW296" s="8">
        <f t="shared" si="46"/>
        <v>2.4107756684244261</v>
      </c>
      <c r="AX296" s="6">
        <f t="shared" si="47"/>
        <v>1.9767821358679605E-2</v>
      </c>
      <c r="AY296">
        <f t="shared" si="48"/>
        <v>116</v>
      </c>
      <c r="AZ296">
        <f t="shared" si="49"/>
        <v>123</v>
      </c>
      <c r="BA296">
        <f t="shared" si="50"/>
        <v>7</v>
      </c>
      <c r="BB296" s="7">
        <f t="shared" si="51"/>
        <v>1.0008497857930794</v>
      </c>
      <c r="BC296" s="8">
        <f t="shared" si="52"/>
        <v>0.29233995706099664</v>
      </c>
    </row>
    <row r="297" spans="1:55" x14ac:dyDescent="0.25">
      <c r="A297">
        <v>401</v>
      </c>
      <c r="B297">
        <v>187821</v>
      </c>
      <c r="C297">
        <v>6</v>
      </c>
      <c r="D297">
        <v>6</v>
      </c>
      <c r="E297">
        <v>6</v>
      </c>
      <c r="F297">
        <v>6</v>
      </c>
      <c r="G297">
        <v>6</v>
      </c>
      <c r="H297">
        <v>6</v>
      </c>
      <c r="I297">
        <v>6</v>
      </c>
      <c r="J297">
        <v>6</v>
      </c>
      <c r="K297">
        <v>6</v>
      </c>
      <c r="L297">
        <v>6</v>
      </c>
      <c r="M297">
        <v>6</v>
      </c>
      <c r="N297">
        <v>6</v>
      </c>
      <c r="O297">
        <v>6</v>
      </c>
      <c r="P297">
        <v>6</v>
      </c>
      <c r="Q297">
        <v>6</v>
      </c>
      <c r="R297">
        <v>6</v>
      </c>
      <c r="S297">
        <v>6</v>
      </c>
      <c r="T297">
        <v>6</v>
      </c>
      <c r="U297">
        <v>6</v>
      </c>
      <c r="V297">
        <v>6</v>
      </c>
      <c r="W297">
        <v>6</v>
      </c>
      <c r="X297">
        <v>6</v>
      </c>
      <c r="Y297">
        <v>6</v>
      </c>
      <c r="Z297">
        <v>6</v>
      </c>
      <c r="AA297">
        <v>6</v>
      </c>
      <c r="AB297">
        <v>6</v>
      </c>
      <c r="AC297">
        <v>6</v>
      </c>
      <c r="AD297">
        <v>6</v>
      </c>
      <c r="AE297">
        <v>6</v>
      </c>
      <c r="AF297">
        <v>6</v>
      </c>
      <c r="AG297">
        <v>6</v>
      </c>
      <c r="AH297">
        <v>6</v>
      </c>
      <c r="AI297">
        <v>6</v>
      </c>
      <c r="AJ297">
        <v>6</v>
      </c>
      <c r="AK297">
        <v>6</v>
      </c>
      <c r="AL297">
        <v>6</v>
      </c>
      <c r="AM297">
        <v>6</v>
      </c>
      <c r="AN297">
        <v>6</v>
      </c>
      <c r="AO297">
        <v>6</v>
      </c>
      <c r="AP297">
        <v>6</v>
      </c>
      <c r="AQ297">
        <v>6</v>
      </c>
      <c r="AR297">
        <v>6</v>
      </c>
      <c r="AS297">
        <v>6</v>
      </c>
      <c r="AT297">
        <v>6</v>
      </c>
      <c r="AU297" s="8">
        <f t="shared" si="44"/>
        <v>6</v>
      </c>
      <c r="AV297">
        <f t="shared" si="45"/>
        <v>6</v>
      </c>
      <c r="AW297" s="8">
        <f t="shared" si="46"/>
        <v>0</v>
      </c>
      <c r="AX297" s="6">
        <f t="shared" si="47"/>
        <v>0</v>
      </c>
      <c r="AY297">
        <f t="shared" si="48"/>
        <v>6</v>
      </c>
      <c r="AZ297">
        <f t="shared" si="49"/>
        <v>6</v>
      </c>
      <c r="BA297">
        <f t="shared" si="50"/>
        <v>0</v>
      </c>
      <c r="BB297" s="7">
        <f t="shared" si="51"/>
        <v>1</v>
      </c>
      <c r="BC297" s="8">
        <f t="shared" si="52"/>
        <v>1</v>
      </c>
    </row>
    <row r="298" spans="1:55" x14ac:dyDescent="0.25">
      <c r="A298">
        <v>403</v>
      </c>
      <c r="B298">
        <v>188407</v>
      </c>
      <c r="C298">
        <v>127</v>
      </c>
      <c r="D298">
        <v>127</v>
      </c>
      <c r="E298">
        <v>127</v>
      </c>
      <c r="F298">
        <v>127</v>
      </c>
      <c r="G298">
        <v>126</v>
      </c>
      <c r="H298">
        <v>126</v>
      </c>
      <c r="I298">
        <v>131</v>
      </c>
      <c r="J298">
        <v>131</v>
      </c>
      <c r="K298">
        <v>131</v>
      </c>
      <c r="L298">
        <v>130</v>
      </c>
      <c r="M298">
        <v>131</v>
      </c>
      <c r="N298">
        <v>131</v>
      </c>
      <c r="O298">
        <v>130</v>
      </c>
      <c r="P298">
        <v>130</v>
      </c>
      <c r="Q298">
        <v>130</v>
      </c>
      <c r="R298">
        <v>131</v>
      </c>
      <c r="S298">
        <v>131</v>
      </c>
      <c r="T298">
        <v>130</v>
      </c>
      <c r="U298">
        <v>130</v>
      </c>
      <c r="V298">
        <v>134</v>
      </c>
      <c r="W298">
        <v>134</v>
      </c>
      <c r="X298">
        <v>134</v>
      </c>
      <c r="Y298">
        <v>134</v>
      </c>
      <c r="Z298">
        <v>134</v>
      </c>
      <c r="AA298">
        <v>134</v>
      </c>
      <c r="AB298">
        <v>134</v>
      </c>
      <c r="AC298">
        <v>138</v>
      </c>
      <c r="AD298">
        <v>138</v>
      </c>
      <c r="AE298">
        <v>134</v>
      </c>
      <c r="AF298">
        <v>134</v>
      </c>
      <c r="AG298">
        <v>134</v>
      </c>
      <c r="AH298">
        <v>134</v>
      </c>
      <c r="AI298">
        <v>134</v>
      </c>
      <c r="AJ298">
        <v>134</v>
      </c>
      <c r="AK298">
        <v>134</v>
      </c>
      <c r="AL298">
        <v>134</v>
      </c>
      <c r="AM298">
        <v>134</v>
      </c>
      <c r="AN298">
        <v>134</v>
      </c>
      <c r="AO298">
        <v>134</v>
      </c>
      <c r="AP298">
        <v>134</v>
      </c>
      <c r="AQ298">
        <v>133</v>
      </c>
      <c r="AR298">
        <v>133</v>
      </c>
      <c r="AS298">
        <v>140</v>
      </c>
      <c r="AT298">
        <v>158</v>
      </c>
      <c r="AU298" s="8">
        <f t="shared" si="44"/>
        <v>132.79545454545453</v>
      </c>
      <c r="AV298">
        <f t="shared" si="45"/>
        <v>134</v>
      </c>
      <c r="AW298" s="8">
        <f t="shared" si="46"/>
        <v>4.9770615476452189</v>
      </c>
      <c r="AX298" s="6">
        <f t="shared" si="47"/>
        <v>3.7479155929554961E-2</v>
      </c>
      <c r="AY298">
        <f t="shared" si="48"/>
        <v>126</v>
      </c>
      <c r="AZ298">
        <f t="shared" si="49"/>
        <v>158</v>
      </c>
      <c r="BA298">
        <f t="shared" si="50"/>
        <v>32</v>
      </c>
      <c r="BB298" s="7">
        <f t="shared" si="51"/>
        <v>1.00197286787051</v>
      </c>
      <c r="BC298" s="8">
        <f t="shared" si="52"/>
        <v>0.50128577625668724</v>
      </c>
    </row>
    <row r="299" spans="1:55" x14ac:dyDescent="0.25">
      <c r="A299">
        <v>404</v>
      </c>
      <c r="B299">
        <v>189446</v>
      </c>
      <c r="C299">
        <v>105</v>
      </c>
      <c r="D299">
        <v>134</v>
      </c>
      <c r="E299">
        <v>134</v>
      </c>
      <c r="F299">
        <v>134</v>
      </c>
      <c r="G299">
        <v>133</v>
      </c>
      <c r="H299">
        <v>136</v>
      </c>
      <c r="I299">
        <v>136</v>
      </c>
      <c r="J299">
        <v>136</v>
      </c>
      <c r="K299">
        <v>136</v>
      </c>
      <c r="L299">
        <v>136</v>
      </c>
      <c r="M299">
        <v>136</v>
      </c>
      <c r="N299">
        <v>136</v>
      </c>
      <c r="O299">
        <v>136</v>
      </c>
      <c r="P299">
        <v>136</v>
      </c>
      <c r="Q299">
        <v>138</v>
      </c>
      <c r="R299">
        <v>138</v>
      </c>
      <c r="S299">
        <v>138</v>
      </c>
      <c r="T299">
        <v>138</v>
      </c>
      <c r="U299">
        <v>138</v>
      </c>
      <c r="V299">
        <v>138</v>
      </c>
      <c r="W299">
        <v>138</v>
      </c>
      <c r="X299">
        <v>138</v>
      </c>
      <c r="Y299">
        <v>138</v>
      </c>
      <c r="Z299">
        <v>138</v>
      </c>
      <c r="AA299">
        <v>138</v>
      </c>
      <c r="AB299">
        <v>138</v>
      </c>
      <c r="AC299">
        <v>138</v>
      </c>
      <c r="AD299">
        <v>138</v>
      </c>
      <c r="AE299">
        <v>139</v>
      </c>
      <c r="AF299">
        <v>140</v>
      </c>
      <c r="AG299">
        <v>112</v>
      </c>
      <c r="AH299">
        <v>139</v>
      </c>
      <c r="AI299">
        <v>139</v>
      </c>
      <c r="AJ299">
        <v>139</v>
      </c>
      <c r="AK299">
        <v>139</v>
      </c>
      <c r="AL299">
        <v>139</v>
      </c>
      <c r="AM299">
        <v>139</v>
      </c>
      <c r="AN299">
        <v>139</v>
      </c>
      <c r="AO299">
        <v>140</v>
      </c>
      <c r="AP299">
        <v>140</v>
      </c>
      <c r="AQ299">
        <v>140</v>
      </c>
      <c r="AR299">
        <v>140</v>
      </c>
      <c r="AS299">
        <v>140</v>
      </c>
      <c r="AT299">
        <v>140</v>
      </c>
      <c r="AU299" s="8">
        <f t="shared" si="44"/>
        <v>136.36363636363637</v>
      </c>
      <c r="AV299">
        <f t="shared" si="45"/>
        <v>138</v>
      </c>
      <c r="AW299" s="8">
        <f t="shared" si="46"/>
        <v>6.4559001645363834</v>
      </c>
      <c r="AX299" s="6">
        <f t="shared" si="47"/>
        <v>4.7343267873266807E-2</v>
      </c>
      <c r="AY299">
        <f t="shared" si="48"/>
        <v>105</v>
      </c>
      <c r="AZ299">
        <f t="shared" si="49"/>
        <v>140</v>
      </c>
      <c r="BA299">
        <f t="shared" si="50"/>
        <v>35</v>
      </c>
      <c r="BB299" s="7">
        <f t="shared" si="51"/>
        <v>1.0014862665666591</v>
      </c>
      <c r="BC299" s="8">
        <f t="shared" si="52"/>
        <v>0.13221776831831378</v>
      </c>
    </row>
    <row r="300" spans="1:55" x14ac:dyDescent="0.25">
      <c r="A300">
        <v>405</v>
      </c>
      <c r="B300">
        <v>189799</v>
      </c>
      <c r="C300">
        <v>25</v>
      </c>
      <c r="D300">
        <v>25</v>
      </c>
      <c r="E300">
        <v>25</v>
      </c>
      <c r="F300">
        <v>25</v>
      </c>
      <c r="G300">
        <v>25</v>
      </c>
      <c r="H300">
        <v>25</v>
      </c>
      <c r="I300">
        <v>25</v>
      </c>
      <c r="J300">
        <v>25</v>
      </c>
      <c r="K300">
        <v>25</v>
      </c>
      <c r="L300">
        <v>25</v>
      </c>
      <c r="M300">
        <v>25</v>
      </c>
      <c r="N300">
        <v>25</v>
      </c>
      <c r="O300">
        <v>25</v>
      </c>
      <c r="P300">
        <v>25</v>
      </c>
      <c r="Q300">
        <v>25</v>
      </c>
      <c r="R300">
        <v>25</v>
      </c>
      <c r="S300">
        <v>25</v>
      </c>
      <c r="T300">
        <v>25</v>
      </c>
      <c r="U300">
        <v>25</v>
      </c>
      <c r="V300">
        <v>25</v>
      </c>
      <c r="W300">
        <v>25</v>
      </c>
      <c r="X300">
        <v>25</v>
      </c>
      <c r="Y300">
        <v>25</v>
      </c>
      <c r="Z300">
        <v>25</v>
      </c>
      <c r="AA300">
        <v>25</v>
      </c>
      <c r="AB300">
        <v>25</v>
      </c>
      <c r="AC300">
        <v>25</v>
      </c>
      <c r="AD300">
        <v>25</v>
      </c>
      <c r="AE300">
        <v>25</v>
      </c>
      <c r="AF300">
        <v>25</v>
      </c>
      <c r="AG300">
        <v>25</v>
      </c>
      <c r="AH300">
        <v>25</v>
      </c>
      <c r="AI300">
        <v>25</v>
      </c>
      <c r="AJ300">
        <v>25</v>
      </c>
      <c r="AK300">
        <v>25</v>
      </c>
      <c r="AL300">
        <v>25</v>
      </c>
      <c r="AM300">
        <v>25</v>
      </c>
      <c r="AN300">
        <v>25</v>
      </c>
      <c r="AO300">
        <v>25</v>
      </c>
      <c r="AP300">
        <v>25</v>
      </c>
      <c r="AQ300">
        <v>25</v>
      </c>
      <c r="AR300">
        <v>25</v>
      </c>
      <c r="AS300">
        <v>25</v>
      </c>
      <c r="AT300">
        <v>25</v>
      </c>
      <c r="AU300" s="8">
        <f t="shared" si="44"/>
        <v>25</v>
      </c>
      <c r="AV300">
        <f t="shared" si="45"/>
        <v>25</v>
      </c>
      <c r="AW300" s="8">
        <f t="shared" si="46"/>
        <v>0</v>
      </c>
      <c r="AX300" s="6">
        <f t="shared" si="47"/>
        <v>0</v>
      </c>
      <c r="AY300">
        <f t="shared" si="48"/>
        <v>25</v>
      </c>
      <c r="AZ300">
        <f t="shared" si="49"/>
        <v>25</v>
      </c>
      <c r="BA300">
        <f t="shared" si="50"/>
        <v>0</v>
      </c>
      <c r="BB300" s="7">
        <f t="shared" si="51"/>
        <v>1</v>
      </c>
      <c r="BC300" s="8">
        <f t="shared" si="52"/>
        <v>1</v>
      </c>
    </row>
    <row r="301" spans="1:55" x14ac:dyDescent="0.25">
      <c r="A301">
        <v>406</v>
      </c>
      <c r="B301">
        <v>190587</v>
      </c>
      <c r="C301">
        <v>53</v>
      </c>
      <c r="D301">
        <v>52</v>
      </c>
      <c r="E301">
        <v>49</v>
      </c>
      <c r="F301">
        <v>47</v>
      </c>
      <c r="G301">
        <v>46</v>
      </c>
      <c r="H301">
        <v>50</v>
      </c>
      <c r="I301">
        <v>47</v>
      </c>
      <c r="J301">
        <v>48</v>
      </c>
      <c r="K301">
        <v>47</v>
      </c>
      <c r="L301">
        <v>48</v>
      </c>
      <c r="M301">
        <v>47</v>
      </c>
      <c r="N301">
        <v>53</v>
      </c>
      <c r="O301">
        <v>53</v>
      </c>
      <c r="P301">
        <v>53</v>
      </c>
      <c r="Q301">
        <v>53</v>
      </c>
      <c r="R301">
        <v>53</v>
      </c>
      <c r="S301">
        <v>51</v>
      </c>
      <c r="T301">
        <v>49</v>
      </c>
      <c r="U301">
        <v>50</v>
      </c>
      <c r="V301">
        <v>51</v>
      </c>
      <c r="W301">
        <v>53</v>
      </c>
      <c r="X301">
        <v>53</v>
      </c>
      <c r="Y301">
        <v>53</v>
      </c>
      <c r="Z301">
        <v>53</v>
      </c>
      <c r="AA301">
        <v>53</v>
      </c>
      <c r="AB301">
        <v>50</v>
      </c>
      <c r="AC301">
        <v>48</v>
      </c>
      <c r="AD301">
        <v>53</v>
      </c>
      <c r="AE301">
        <v>52</v>
      </c>
      <c r="AF301">
        <v>52</v>
      </c>
      <c r="AG301">
        <v>52</v>
      </c>
      <c r="AH301">
        <v>50</v>
      </c>
      <c r="AI301">
        <v>49</v>
      </c>
      <c r="AJ301">
        <v>47</v>
      </c>
      <c r="AK301">
        <v>52</v>
      </c>
      <c r="AL301">
        <v>52</v>
      </c>
      <c r="AM301">
        <v>48</v>
      </c>
      <c r="AN301">
        <v>47</v>
      </c>
      <c r="AO301">
        <v>46</v>
      </c>
      <c r="AP301">
        <v>47</v>
      </c>
      <c r="AQ301">
        <v>47</v>
      </c>
      <c r="AR301">
        <v>47</v>
      </c>
      <c r="AS301">
        <v>47</v>
      </c>
      <c r="AT301">
        <v>52</v>
      </c>
      <c r="AU301" s="8">
        <f t="shared" si="44"/>
        <v>50.06818181818182</v>
      </c>
      <c r="AV301">
        <f t="shared" si="45"/>
        <v>50</v>
      </c>
      <c r="AW301" s="8">
        <f t="shared" si="46"/>
        <v>2.5462944099195037</v>
      </c>
      <c r="AX301" s="6">
        <f t="shared" si="47"/>
        <v>5.0856538373335522E-2</v>
      </c>
      <c r="AY301">
        <f t="shared" si="48"/>
        <v>46</v>
      </c>
      <c r="AZ301">
        <f t="shared" si="49"/>
        <v>53</v>
      </c>
      <c r="BA301">
        <f t="shared" si="50"/>
        <v>7</v>
      </c>
      <c r="BB301" s="7">
        <f t="shared" si="51"/>
        <v>0.99950401617358375</v>
      </c>
      <c r="BC301" s="8">
        <f t="shared" si="52"/>
        <v>1.5539251006525446E-2</v>
      </c>
    </row>
    <row r="302" spans="1:55" x14ac:dyDescent="0.25">
      <c r="A302">
        <v>408</v>
      </c>
      <c r="B302">
        <v>194299</v>
      </c>
      <c r="C302">
        <v>33</v>
      </c>
      <c r="D302">
        <v>33</v>
      </c>
      <c r="E302">
        <v>33</v>
      </c>
      <c r="F302">
        <v>33</v>
      </c>
      <c r="G302">
        <v>33</v>
      </c>
      <c r="H302">
        <v>33</v>
      </c>
      <c r="I302">
        <v>33</v>
      </c>
      <c r="J302">
        <v>33</v>
      </c>
      <c r="K302">
        <v>33</v>
      </c>
      <c r="L302">
        <v>33</v>
      </c>
      <c r="M302">
        <v>33</v>
      </c>
      <c r="N302">
        <v>33</v>
      </c>
      <c r="O302">
        <v>33</v>
      </c>
      <c r="P302">
        <v>33</v>
      </c>
      <c r="Q302">
        <v>33</v>
      </c>
      <c r="R302">
        <v>33</v>
      </c>
      <c r="S302">
        <v>33</v>
      </c>
      <c r="T302">
        <v>33</v>
      </c>
      <c r="U302">
        <v>33</v>
      </c>
      <c r="V302">
        <v>33</v>
      </c>
      <c r="W302">
        <v>33</v>
      </c>
      <c r="X302">
        <v>33</v>
      </c>
      <c r="Y302">
        <v>31</v>
      </c>
      <c r="Z302">
        <v>31</v>
      </c>
      <c r="AA302">
        <v>31</v>
      </c>
      <c r="AB302">
        <v>31</v>
      </c>
      <c r="AC302">
        <v>31</v>
      </c>
      <c r="AD302">
        <v>31</v>
      </c>
      <c r="AE302">
        <v>31</v>
      </c>
      <c r="AF302">
        <v>31</v>
      </c>
      <c r="AG302">
        <v>31</v>
      </c>
      <c r="AH302">
        <v>31</v>
      </c>
      <c r="AI302">
        <v>31</v>
      </c>
      <c r="AJ302">
        <v>31</v>
      </c>
      <c r="AK302">
        <v>31</v>
      </c>
      <c r="AL302">
        <v>31</v>
      </c>
      <c r="AM302">
        <v>31</v>
      </c>
      <c r="AN302">
        <v>31</v>
      </c>
      <c r="AO302">
        <v>31</v>
      </c>
      <c r="AP302">
        <v>31</v>
      </c>
      <c r="AQ302">
        <v>31</v>
      </c>
      <c r="AR302">
        <v>31</v>
      </c>
      <c r="AS302">
        <v>31</v>
      </c>
      <c r="AT302">
        <v>31</v>
      </c>
      <c r="AU302" s="8">
        <f t="shared" si="44"/>
        <v>32</v>
      </c>
      <c r="AV302">
        <f t="shared" si="45"/>
        <v>32</v>
      </c>
      <c r="AW302" s="8">
        <f t="shared" si="46"/>
        <v>1.0115610777177464</v>
      </c>
      <c r="AX302" s="6">
        <f t="shared" si="47"/>
        <v>3.1611283678679575E-2</v>
      </c>
      <c r="AY302">
        <f t="shared" si="48"/>
        <v>31</v>
      </c>
      <c r="AZ302">
        <f t="shared" si="49"/>
        <v>33</v>
      </c>
      <c r="BA302">
        <f t="shared" si="50"/>
        <v>2</v>
      </c>
      <c r="BB302" s="7">
        <f t="shared" si="51"/>
        <v>0.99786979482195026</v>
      </c>
      <c r="BC302" s="8">
        <f t="shared" si="52"/>
        <v>0.75038759689922452</v>
      </c>
    </row>
    <row r="303" spans="1:55" x14ac:dyDescent="0.25">
      <c r="A303">
        <v>409</v>
      </c>
      <c r="B303">
        <v>196216</v>
      </c>
      <c r="C303">
        <v>19</v>
      </c>
      <c r="D303">
        <v>18</v>
      </c>
      <c r="E303">
        <v>18</v>
      </c>
      <c r="F303">
        <v>20</v>
      </c>
      <c r="G303">
        <v>20</v>
      </c>
      <c r="H303">
        <v>20</v>
      </c>
      <c r="I303">
        <v>20</v>
      </c>
      <c r="J303">
        <v>20</v>
      </c>
      <c r="K303">
        <v>20</v>
      </c>
      <c r="L303">
        <v>20</v>
      </c>
      <c r="M303">
        <v>20</v>
      </c>
      <c r="N303">
        <v>20</v>
      </c>
      <c r="O303">
        <v>20</v>
      </c>
      <c r="P303">
        <v>20</v>
      </c>
      <c r="Q303">
        <v>20</v>
      </c>
      <c r="R303">
        <v>20</v>
      </c>
      <c r="S303">
        <v>20</v>
      </c>
      <c r="T303">
        <v>20</v>
      </c>
      <c r="U303">
        <v>24</v>
      </c>
      <c r="V303">
        <v>20</v>
      </c>
      <c r="W303">
        <v>20</v>
      </c>
      <c r="X303">
        <v>20</v>
      </c>
      <c r="Y303">
        <v>20</v>
      </c>
      <c r="Z303">
        <v>20</v>
      </c>
      <c r="AA303">
        <v>20</v>
      </c>
      <c r="AB303">
        <v>20</v>
      </c>
      <c r="AC303">
        <v>24</v>
      </c>
      <c r="AD303">
        <v>20</v>
      </c>
      <c r="AE303">
        <v>20</v>
      </c>
      <c r="AF303">
        <v>20</v>
      </c>
      <c r="AG303">
        <v>20</v>
      </c>
      <c r="AH303">
        <v>20</v>
      </c>
      <c r="AI303">
        <v>20</v>
      </c>
      <c r="AJ303">
        <v>20</v>
      </c>
      <c r="AK303">
        <v>20</v>
      </c>
      <c r="AL303">
        <v>20</v>
      </c>
      <c r="AM303">
        <v>20</v>
      </c>
      <c r="AN303">
        <v>20</v>
      </c>
      <c r="AO303">
        <v>20</v>
      </c>
      <c r="AP303">
        <v>20</v>
      </c>
      <c r="AQ303">
        <v>20</v>
      </c>
      <c r="AR303">
        <v>20</v>
      </c>
      <c r="AS303">
        <v>24</v>
      </c>
      <c r="AT303">
        <v>20</v>
      </c>
      <c r="AU303" s="8">
        <f t="shared" si="44"/>
        <v>20.15909090909091</v>
      </c>
      <c r="AV303">
        <f t="shared" si="45"/>
        <v>20</v>
      </c>
      <c r="AW303" s="8">
        <f t="shared" si="46"/>
        <v>1.1400363482206479</v>
      </c>
      <c r="AX303" s="6">
        <f t="shared" si="47"/>
        <v>5.6551972177799892E-2</v>
      </c>
      <c r="AY303">
        <f t="shared" si="48"/>
        <v>18</v>
      </c>
      <c r="AZ303">
        <f t="shared" si="49"/>
        <v>24</v>
      </c>
      <c r="BA303">
        <f t="shared" si="50"/>
        <v>6</v>
      </c>
      <c r="BB303" s="7">
        <f t="shared" si="51"/>
        <v>1.0013027703392636</v>
      </c>
      <c r="BC303" s="8">
        <f t="shared" si="52"/>
        <v>9.8003150531474237E-2</v>
      </c>
    </row>
    <row r="304" spans="1:55" x14ac:dyDescent="0.25">
      <c r="A304">
        <v>411</v>
      </c>
      <c r="B304">
        <v>196526</v>
      </c>
      <c r="C304">
        <v>12</v>
      </c>
      <c r="D304">
        <v>12</v>
      </c>
      <c r="E304">
        <v>12</v>
      </c>
      <c r="F304">
        <v>12</v>
      </c>
      <c r="G304">
        <v>12</v>
      </c>
      <c r="H304">
        <v>12</v>
      </c>
      <c r="I304">
        <v>12</v>
      </c>
      <c r="J304">
        <v>12</v>
      </c>
      <c r="K304">
        <v>12</v>
      </c>
      <c r="L304">
        <v>12</v>
      </c>
      <c r="M304">
        <v>12</v>
      </c>
      <c r="N304">
        <v>12</v>
      </c>
      <c r="O304">
        <v>12</v>
      </c>
      <c r="P304">
        <v>12</v>
      </c>
      <c r="Q304">
        <v>12</v>
      </c>
      <c r="R304">
        <v>12</v>
      </c>
      <c r="S304">
        <v>12</v>
      </c>
      <c r="T304">
        <v>12</v>
      </c>
      <c r="U304">
        <v>12</v>
      </c>
      <c r="V304">
        <v>12</v>
      </c>
      <c r="W304">
        <v>12</v>
      </c>
      <c r="X304">
        <v>12</v>
      </c>
      <c r="Y304">
        <v>12</v>
      </c>
      <c r="Z304">
        <v>12</v>
      </c>
      <c r="AA304">
        <v>12</v>
      </c>
      <c r="AB304">
        <v>12</v>
      </c>
      <c r="AC304">
        <v>12</v>
      </c>
      <c r="AD304">
        <v>12</v>
      </c>
      <c r="AE304">
        <v>12</v>
      </c>
      <c r="AF304">
        <v>12</v>
      </c>
      <c r="AG304">
        <v>12</v>
      </c>
      <c r="AH304">
        <v>12</v>
      </c>
      <c r="AI304">
        <v>12</v>
      </c>
      <c r="AJ304">
        <v>12</v>
      </c>
      <c r="AK304">
        <v>12</v>
      </c>
      <c r="AL304">
        <v>12</v>
      </c>
      <c r="AM304">
        <v>12</v>
      </c>
      <c r="AN304">
        <v>12</v>
      </c>
      <c r="AO304">
        <v>12</v>
      </c>
      <c r="AP304">
        <v>12</v>
      </c>
      <c r="AQ304">
        <v>12</v>
      </c>
      <c r="AR304">
        <v>12</v>
      </c>
      <c r="AS304">
        <v>12</v>
      </c>
      <c r="AT304">
        <v>12</v>
      </c>
      <c r="AU304" s="8">
        <f t="shared" si="44"/>
        <v>12</v>
      </c>
      <c r="AV304">
        <f t="shared" si="45"/>
        <v>12</v>
      </c>
      <c r="AW304" s="8">
        <f t="shared" si="46"/>
        <v>0</v>
      </c>
      <c r="AX304" s="6">
        <f t="shared" si="47"/>
        <v>0</v>
      </c>
      <c r="AY304">
        <f t="shared" si="48"/>
        <v>12</v>
      </c>
      <c r="AZ304">
        <f t="shared" si="49"/>
        <v>12</v>
      </c>
      <c r="BA304">
        <f t="shared" si="50"/>
        <v>0</v>
      </c>
      <c r="BB304" s="7">
        <f t="shared" si="51"/>
        <v>1</v>
      </c>
      <c r="BC304" s="8">
        <f t="shared" si="52"/>
        <v>1</v>
      </c>
    </row>
    <row r="305" spans="1:55" x14ac:dyDescent="0.25">
      <c r="A305">
        <v>412</v>
      </c>
      <c r="B305">
        <v>196873</v>
      </c>
      <c r="C305">
        <v>48</v>
      </c>
      <c r="D305">
        <v>48</v>
      </c>
      <c r="E305">
        <v>48</v>
      </c>
      <c r="F305">
        <v>48</v>
      </c>
      <c r="G305">
        <v>48</v>
      </c>
      <c r="H305">
        <v>48</v>
      </c>
      <c r="I305">
        <v>48</v>
      </c>
      <c r="J305">
        <v>48</v>
      </c>
      <c r="K305">
        <v>48</v>
      </c>
      <c r="L305">
        <v>48</v>
      </c>
      <c r="M305">
        <v>48</v>
      </c>
      <c r="N305">
        <v>50</v>
      </c>
      <c r="O305">
        <v>50</v>
      </c>
      <c r="P305">
        <v>50</v>
      </c>
      <c r="Q305">
        <v>49</v>
      </c>
      <c r="R305">
        <v>49</v>
      </c>
      <c r="S305">
        <v>52</v>
      </c>
      <c r="T305">
        <v>52</v>
      </c>
      <c r="U305">
        <v>53</v>
      </c>
      <c r="V305">
        <v>53</v>
      </c>
      <c r="W305">
        <v>53</v>
      </c>
      <c r="X305">
        <v>53</v>
      </c>
      <c r="Y305">
        <v>53</v>
      </c>
      <c r="Z305">
        <v>53</v>
      </c>
      <c r="AA305">
        <v>53</v>
      </c>
      <c r="AB305">
        <v>53</v>
      </c>
      <c r="AC305">
        <v>53</v>
      </c>
      <c r="AD305">
        <v>53</v>
      </c>
      <c r="AE305">
        <v>53</v>
      </c>
      <c r="AF305">
        <v>53</v>
      </c>
      <c r="AG305">
        <v>53</v>
      </c>
      <c r="AH305">
        <v>53</v>
      </c>
      <c r="AI305">
        <v>53</v>
      </c>
      <c r="AJ305">
        <v>53</v>
      </c>
      <c r="AK305">
        <v>53</v>
      </c>
      <c r="AL305">
        <v>53</v>
      </c>
      <c r="AM305">
        <v>53</v>
      </c>
      <c r="AN305">
        <v>53</v>
      </c>
      <c r="AO305">
        <v>53</v>
      </c>
      <c r="AP305">
        <v>53</v>
      </c>
      <c r="AQ305">
        <v>53</v>
      </c>
      <c r="AR305">
        <v>53</v>
      </c>
      <c r="AS305">
        <v>53</v>
      </c>
      <c r="AT305">
        <v>53</v>
      </c>
      <c r="AU305" s="8">
        <f t="shared" si="44"/>
        <v>51.31818181818182</v>
      </c>
      <c r="AV305">
        <f t="shared" si="45"/>
        <v>53</v>
      </c>
      <c r="AW305" s="8">
        <f t="shared" si="46"/>
        <v>2.2180310488393129</v>
      </c>
      <c r="AX305" s="6">
        <f t="shared" si="47"/>
        <v>4.3221154184645602E-2</v>
      </c>
      <c r="AY305">
        <f t="shared" si="48"/>
        <v>48</v>
      </c>
      <c r="AZ305">
        <f t="shared" si="49"/>
        <v>53</v>
      </c>
      <c r="BA305">
        <f t="shared" si="50"/>
        <v>5</v>
      </c>
      <c r="BB305" s="7">
        <f t="shared" si="51"/>
        <v>1.002954991270482</v>
      </c>
      <c r="BC305" s="8">
        <f t="shared" si="52"/>
        <v>0.74601594370542679</v>
      </c>
    </row>
    <row r="306" spans="1:55" x14ac:dyDescent="0.25">
      <c r="A306">
        <v>415</v>
      </c>
      <c r="B306">
        <v>200119</v>
      </c>
      <c r="C306">
        <v>135</v>
      </c>
      <c r="D306">
        <v>135</v>
      </c>
      <c r="E306">
        <v>135</v>
      </c>
      <c r="F306">
        <v>135</v>
      </c>
      <c r="G306">
        <v>131</v>
      </c>
      <c r="H306">
        <v>135</v>
      </c>
      <c r="I306">
        <v>135</v>
      </c>
      <c r="J306">
        <v>135</v>
      </c>
      <c r="K306">
        <v>135</v>
      </c>
      <c r="L306">
        <v>135</v>
      </c>
      <c r="M306">
        <v>135</v>
      </c>
      <c r="N306">
        <v>135</v>
      </c>
      <c r="O306">
        <v>135</v>
      </c>
      <c r="P306">
        <v>135</v>
      </c>
      <c r="Q306">
        <v>135</v>
      </c>
      <c r="R306">
        <v>135</v>
      </c>
      <c r="S306">
        <v>135</v>
      </c>
      <c r="T306">
        <v>135</v>
      </c>
      <c r="U306">
        <v>135</v>
      </c>
      <c r="V306">
        <v>135</v>
      </c>
      <c r="W306">
        <v>135</v>
      </c>
      <c r="X306">
        <v>135</v>
      </c>
      <c r="Y306">
        <v>135</v>
      </c>
      <c r="Z306">
        <v>135</v>
      </c>
      <c r="AA306">
        <v>135</v>
      </c>
      <c r="AB306">
        <v>134</v>
      </c>
      <c r="AC306">
        <v>135</v>
      </c>
      <c r="AD306">
        <v>135</v>
      </c>
      <c r="AE306">
        <v>135</v>
      </c>
      <c r="AF306">
        <v>135</v>
      </c>
      <c r="AG306">
        <v>135</v>
      </c>
      <c r="AH306">
        <v>135</v>
      </c>
      <c r="AI306">
        <v>135</v>
      </c>
      <c r="AJ306">
        <v>135</v>
      </c>
      <c r="AK306">
        <v>135</v>
      </c>
      <c r="AL306">
        <v>131</v>
      </c>
      <c r="AM306">
        <v>131</v>
      </c>
      <c r="AN306">
        <v>135</v>
      </c>
      <c r="AO306">
        <v>135</v>
      </c>
      <c r="AP306">
        <v>135</v>
      </c>
      <c r="AQ306">
        <v>134</v>
      </c>
      <c r="AR306">
        <v>135</v>
      </c>
      <c r="AS306">
        <v>135</v>
      </c>
      <c r="AT306">
        <v>135</v>
      </c>
      <c r="AU306" s="8">
        <f t="shared" si="44"/>
        <v>134.68181818181819</v>
      </c>
      <c r="AV306">
        <f t="shared" si="45"/>
        <v>135</v>
      </c>
      <c r="AW306" s="8">
        <f t="shared" si="46"/>
        <v>1.0291727830331272</v>
      </c>
      <c r="AX306" s="6">
        <f t="shared" si="47"/>
        <v>7.6415123951160306E-3</v>
      </c>
      <c r="AY306">
        <f t="shared" si="48"/>
        <v>131</v>
      </c>
      <c r="AZ306">
        <f t="shared" si="49"/>
        <v>135</v>
      </c>
      <c r="BA306">
        <f t="shared" si="50"/>
        <v>4</v>
      </c>
      <c r="BB306" s="7">
        <f t="shared" si="51"/>
        <v>0.99993243599548653</v>
      </c>
      <c r="BC306" s="8">
        <f t="shared" si="52"/>
        <v>1.2586208485030375E-2</v>
      </c>
    </row>
    <row r="307" spans="1:55" x14ac:dyDescent="0.25">
      <c r="A307">
        <v>416</v>
      </c>
      <c r="B307">
        <v>201214</v>
      </c>
      <c r="C307">
        <v>30</v>
      </c>
      <c r="D307">
        <v>30</v>
      </c>
      <c r="E307">
        <v>30</v>
      </c>
      <c r="F307">
        <v>30</v>
      </c>
      <c r="G307">
        <v>30</v>
      </c>
      <c r="H307">
        <v>30</v>
      </c>
      <c r="I307">
        <v>30</v>
      </c>
      <c r="J307">
        <v>30</v>
      </c>
      <c r="K307">
        <v>30</v>
      </c>
      <c r="L307">
        <v>30</v>
      </c>
      <c r="M307">
        <v>30</v>
      </c>
      <c r="N307">
        <v>30</v>
      </c>
      <c r="O307">
        <v>30</v>
      </c>
      <c r="P307">
        <v>30</v>
      </c>
      <c r="Q307">
        <v>30</v>
      </c>
      <c r="R307">
        <v>30</v>
      </c>
      <c r="S307">
        <v>30</v>
      </c>
      <c r="T307">
        <v>30</v>
      </c>
      <c r="U307">
        <v>30</v>
      </c>
      <c r="V307">
        <v>30</v>
      </c>
      <c r="W307">
        <v>30</v>
      </c>
      <c r="X307">
        <v>30</v>
      </c>
      <c r="Y307">
        <v>30</v>
      </c>
      <c r="Z307">
        <v>30</v>
      </c>
      <c r="AA307">
        <v>30</v>
      </c>
      <c r="AB307">
        <v>30</v>
      </c>
      <c r="AC307">
        <v>30</v>
      </c>
      <c r="AD307">
        <v>30</v>
      </c>
      <c r="AE307">
        <v>30</v>
      </c>
      <c r="AF307">
        <v>30</v>
      </c>
      <c r="AG307">
        <v>30</v>
      </c>
      <c r="AH307">
        <v>30</v>
      </c>
      <c r="AI307">
        <v>30</v>
      </c>
      <c r="AJ307">
        <v>30</v>
      </c>
      <c r="AK307">
        <v>30</v>
      </c>
      <c r="AL307">
        <v>20</v>
      </c>
      <c r="AM307">
        <v>20</v>
      </c>
      <c r="AN307">
        <v>20</v>
      </c>
      <c r="AO307">
        <v>20</v>
      </c>
      <c r="AP307">
        <v>20</v>
      </c>
      <c r="AQ307">
        <v>20</v>
      </c>
      <c r="AR307">
        <v>20</v>
      </c>
      <c r="AS307">
        <v>20</v>
      </c>
      <c r="AT307">
        <v>20</v>
      </c>
      <c r="AU307" s="8">
        <f t="shared" si="44"/>
        <v>27.954545454545453</v>
      </c>
      <c r="AV307">
        <f t="shared" si="45"/>
        <v>30</v>
      </c>
      <c r="AW307" s="8">
        <f t="shared" si="46"/>
        <v>4.0803245735839146</v>
      </c>
      <c r="AX307" s="6">
        <f t="shared" si="47"/>
        <v>0.14596283027454654</v>
      </c>
      <c r="AY307">
        <f t="shared" si="48"/>
        <v>20</v>
      </c>
      <c r="AZ307">
        <f t="shared" si="49"/>
        <v>30</v>
      </c>
      <c r="BA307">
        <f t="shared" si="50"/>
        <v>10</v>
      </c>
      <c r="BB307" s="7">
        <f t="shared" si="51"/>
        <v>0.99103957497213091</v>
      </c>
      <c r="BC307" s="8">
        <f t="shared" si="52"/>
        <v>0.48837209302325585</v>
      </c>
    </row>
    <row r="308" spans="1:55" x14ac:dyDescent="0.25">
      <c r="A308">
        <v>417</v>
      </c>
      <c r="B308">
        <v>201388</v>
      </c>
      <c r="C308">
        <v>12</v>
      </c>
      <c r="D308">
        <v>12</v>
      </c>
      <c r="E308">
        <v>12</v>
      </c>
      <c r="F308">
        <v>12</v>
      </c>
      <c r="G308">
        <v>13</v>
      </c>
      <c r="H308">
        <v>13</v>
      </c>
      <c r="I308">
        <v>13</v>
      </c>
      <c r="J308">
        <v>13</v>
      </c>
      <c r="K308">
        <v>13</v>
      </c>
      <c r="L308">
        <v>13</v>
      </c>
      <c r="M308">
        <v>13</v>
      </c>
      <c r="N308">
        <v>13</v>
      </c>
      <c r="O308">
        <v>12</v>
      </c>
      <c r="P308">
        <v>12</v>
      </c>
      <c r="Q308">
        <v>13</v>
      </c>
      <c r="R308">
        <v>11</v>
      </c>
      <c r="S308">
        <v>11</v>
      </c>
      <c r="T308">
        <v>10</v>
      </c>
      <c r="U308">
        <v>10</v>
      </c>
      <c r="V308">
        <v>10</v>
      </c>
      <c r="W308">
        <v>10</v>
      </c>
      <c r="X308">
        <v>8</v>
      </c>
      <c r="Y308">
        <v>8</v>
      </c>
      <c r="Z308">
        <v>10</v>
      </c>
      <c r="AA308">
        <v>10</v>
      </c>
      <c r="AB308">
        <v>10</v>
      </c>
      <c r="AC308">
        <v>10</v>
      </c>
      <c r="AD308">
        <v>10</v>
      </c>
      <c r="AE308">
        <v>6</v>
      </c>
      <c r="AF308">
        <v>10</v>
      </c>
      <c r="AG308">
        <v>10</v>
      </c>
      <c r="AH308">
        <v>10</v>
      </c>
      <c r="AI308">
        <v>10</v>
      </c>
      <c r="AJ308">
        <v>10</v>
      </c>
      <c r="AK308">
        <v>10</v>
      </c>
      <c r="AL308">
        <v>10</v>
      </c>
      <c r="AM308">
        <v>10</v>
      </c>
      <c r="AN308">
        <v>10</v>
      </c>
      <c r="AO308">
        <v>10</v>
      </c>
      <c r="AP308">
        <v>9</v>
      </c>
      <c r="AQ308">
        <v>9</v>
      </c>
      <c r="AR308">
        <v>9</v>
      </c>
      <c r="AS308">
        <v>9</v>
      </c>
      <c r="AT308">
        <v>9</v>
      </c>
      <c r="AU308" s="8">
        <f t="shared" si="44"/>
        <v>10.636363636363637</v>
      </c>
      <c r="AV308">
        <f t="shared" si="45"/>
        <v>10</v>
      </c>
      <c r="AW308" s="8">
        <f t="shared" si="46"/>
        <v>1.6578342427158841</v>
      </c>
      <c r="AX308" s="6">
        <f t="shared" si="47"/>
        <v>0.15586475786217713</v>
      </c>
      <c r="AY308">
        <f t="shared" si="48"/>
        <v>6</v>
      </c>
      <c r="AZ308">
        <f t="shared" si="49"/>
        <v>13</v>
      </c>
      <c r="BA308">
        <f t="shared" si="50"/>
        <v>7</v>
      </c>
      <c r="BB308" s="7">
        <f t="shared" si="51"/>
        <v>0.99102616192801984</v>
      </c>
      <c r="BC308" s="8">
        <f t="shared" si="52"/>
        <v>0.50266717077823353</v>
      </c>
    </row>
    <row r="309" spans="1:55" x14ac:dyDescent="0.25">
      <c r="A309">
        <v>418</v>
      </c>
      <c r="B309">
        <v>201641</v>
      </c>
      <c r="C309">
        <v>10</v>
      </c>
      <c r="D309">
        <v>10</v>
      </c>
      <c r="E309">
        <v>10</v>
      </c>
      <c r="F309">
        <v>10</v>
      </c>
      <c r="G309">
        <v>10</v>
      </c>
      <c r="H309">
        <v>10</v>
      </c>
      <c r="I309">
        <v>10</v>
      </c>
      <c r="J309">
        <v>10</v>
      </c>
      <c r="K309">
        <v>10</v>
      </c>
      <c r="L309">
        <v>10</v>
      </c>
      <c r="M309">
        <v>10</v>
      </c>
      <c r="N309">
        <v>10</v>
      </c>
      <c r="O309">
        <v>10</v>
      </c>
      <c r="P309">
        <v>10</v>
      </c>
      <c r="Q309">
        <v>9</v>
      </c>
      <c r="R309">
        <v>10</v>
      </c>
      <c r="S309">
        <v>10</v>
      </c>
      <c r="T309">
        <v>13</v>
      </c>
      <c r="U309">
        <v>13</v>
      </c>
      <c r="V309">
        <v>13</v>
      </c>
      <c r="W309">
        <v>10</v>
      </c>
      <c r="X309">
        <v>10</v>
      </c>
      <c r="Y309">
        <v>10</v>
      </c>
      <c r="Z309">
        <v>10</v>
      </c>
      <c r="AA309">
        <v>10</v>
      </c>
      <c r="AB309">
        <v>10</v>
      </c>
      <c r="AC309">
        <v>11</v>
      </c>
      <c r="AD309">
        <v>11</v>
      </c>
      <c r="AE309">
        <v>11</v>
      </c>
      <c r="AF309">
        <v>11</v>
      </c>
      <c r="AG309">
        <v>11</v>
      </c>
      <c r="AH309">
        <v>11</v>
      </c>
      <c r="AI309">
        <v>11</v>
      </c>
      <c r="AJ309">
        <v>12</v>
      </c>
      <c r="AK309">
        <v>10</v>
      </c>
      <c r="AL309">
        <v>13</v>
      </c>
      <c r="AM309">
        <v>13</v>
      </c>
      <c r="AN309">
        <v>12</v>
      </c>
      <c r="AO309">
        <v>13</v>
      </c>
      <c r="AP309">
        <v>13</v>
      </c>
      <c r="AQ309">
        <v>12</v>
      </c>
      <c r="AR309">
        <v>12</v>
      </c>
      <c r="AS309">
        <v>12</v>
      </c>
      <c r="AT309">
        <v>12</v>
      </c>
      <c r="AU309" s="8">
        <f t="shared" si="44"/>
        <v>10.886363636363637</v>
      </c>
      <c r="AV309">
        <f t="shared" si="45"/>
        <v>10</v>
      </c>
      <c r="AW309" s="8">
        <f t="shared" si="46"/>
        <v>1.1854919318609451</v>
      </c>
      <c r="AX309" s="6">
        <f t="shared" si="47"/>
        <v>0.10889696242564005</v>
      </c>
      <c r="AY309">
        <f t="shared" si="48"/>
        <v>9</v>
      </c>
      <c r="AZ309">
        <f t="shared" si="49"/>
        <v>13</v>
      </c>
      <c r="BA309">
        <f t="shared" si="50"/>
        <v>4</v>
      </c>
      <c r="BB309" s="7">
        <f t="shared" si="51"/>
        <v>1.0054856261320773</v>
      </c>
      <c r="BC309" s="8">
        <f t="shared" si="52"/>
        <v>0.44348230253722404</v>
      </c>
    </row>
    <row r="310" spans="1:55" x14ac:dyDescent="0.25">
      <c r="A310">
        <v>419</v>
      </c>
      <c r="B310">
        <v>202108</v>
      </c>
      <c r="C310">
        <v>28</v>
      </c>
      <c r="D310">
        <v>31</v>
      </c>
      <c r="E310">
        <v>28</v>
      </c>
      <c r="F310">
        <v>26</v>
      </c>
      <c r="G310">
        <v>28</v>
      </c>
      <c r="H310">
        <v>26</v>
      </c>
      <c r="I310">
        <v>27</v>
      </c>
      <c r="J310">
        <v>26</v>
      </c>
      <c r="K310">
        <v>24</v>
      </c>
      <c r="L310">
        <v>18</v>
      </c>
      <c r="M310">
        <v>18</v>
      </c>
      <c r="N310">
        <v>18</v>
      </c>
      <c r="O310">
        <v>17</v>
      </c>
      <c r="P310">
        <v>20</v>
      </c>
      <c r="Q310">
        <v>20</v>
      </c>
      <c r="R310">
        <v>20</v>
      </c>
      <c r="S310">
        <v>20</v>
      </c>
      <c r="T310">
        <v>19</v>
      </c>
      <c r="U310">
        <v>19</v>
      </c>
      <c r="V310">
        <v>19</v>
      </c>
      <c r="W310">
        <v>18</v>
      </c>
      <c r="X310">
        <v>18</v>
      </c>
      <c r="Y310">
        <v>18</v>
      </c>
      <c r="Z310">
        <v>25</v>
      </c>
      <c r="AA310">
        <v>24</v>
      </c>
      <c r="AB310">
        <v>36</v>
      </c>
      <c r="AC310">
        <v>36</v>
      </c>
      <c r="AD310">
        <v>21</v>
      </c>
      <c r="AE310">
        <v>21</v>
      </c>
      <c r="AF310">
        <v>21</v>
      </c>
      <c r="AG310">
        <v>21</v>
      </c>
      <c r="AH310">
        <v>21</v>
      </c>
      <c r="AI310">
        <v>21</v>
      </c>
      <c r="AJ310">
        <v>21</v>
      </c>
      <c r="AK310">
        <v>21</v>
      </c>
      <c r="AL310">
        <v>21</v>
      </c>
      <c r="AM310">
        <v>21</v>
      </c>
      <c r="AN310">
        <v>18</v>
      </c>
      <c r="AO310">
        <v>21</v>
      </c>
      <c r="AP310">
        <v>23</v>
      </c>
      <c r="AQ310">
        <v>20</v>
      </c>
      <c r="AR310">
        <v>20</v>
      </c>
      <c r="AS310">
        <v>20</v>
      </c>
      <c r="AT310">
        <v>23</v>
      </c>
      <c r="AU310" s="8">
        <f t="shared" si="44"/>
        <v>22.318181818181817</v>
      </c>
      <c r="AV310">
        <f t="shared" si="45"/>
        <v>21</v>
      </c>
      <c r="AW310" s="8">
        <f t="shared" si="46"/>
        <v>4.5020549688911595</v>
      </c>
      <c r="AX310" s="6">
        <f t="shared" si="47"/>
        <v>0.20172140390143689</v>
      </c>
      <c r="AY310">
        <f t="shared" si="48"/>
        <v>17</v>
      </c>
      <c r="AZ310">
        <f t="shared" si="49"/>
        <v>36</v>
      </c>
      <c r="BA310">
        <f t="shared" si="50"/>
        <v>19</v>
      </c>
      <c r="BB310" s="7">
        <f t="shared" si="51"/>
        <v>0.99607567487061888</v>
      </c>
      <c r="BC310" s="8">
        <f t="shared" si="52"/>
        <v>7.6279398017205707E-2</v>
      </c>
    </row>
    <row r="311" spans="1:55" x14ac:dyDescent="0.25">
      <c r="A311">
        <v>421</v>
      </c>
      <c r="B311">
        <v>203367</v>
      </c>
      <c r="C311">
        <v>37</v>
      </c>
      <c r="D311">
        <v>40</v>
      </c>
      <c r="E311">
        <v>42</v>
      </c>
      <c r="F311">
        <v>43</v>
      </c>
      <c r="G311">
        <v>37</v>
      </c>
      <c r="H311">
        <v>39</v>
      </c>
      <c r="I311">
        <v>40</v>
      </c>
      <c r="J311">
        <v>40</v>
      </c>
      <c r="K311">
        <v>41</v>
      </c>
      <c r="L311">
        <v>39</v>
      </c>
      <c r="M311">
        <v>25</v>
      </c>
      <c r="N311">
        <v>27</v>
      </c>
      <c r="O311">
        <v>24</v>
      </c>
      <c r="P311">
        <v>10</v>
      </c>
      <c r="Q311">
        <v>24</v>
      </c>
      <c r="R311">
        <v>10</v>
      </c>
      <c r="S311">
        <v>30</v>
      </c>
      <c r="T311">
        <v>32</v>
      </c>
      <c r="U311">
        <v>9</v>
      </c>
      <c r="V311">
        <v>27</v>
      </c>
      <c r="W311">
        <v>22</v>
      </c>
      <c r="X311">
        <v>28</v>
      </c>
      <c r="Y311">
        <v>25</v>
      </c>
      <c r="Z311">
        <v>21</v>
      </c>
      <c r="AA311">
        <v>20</v>
      </c>
      <c r="AB311">
        <v>21</v>
      </c>
      <c r="AC311">
        <v>21</v>
      </c>
      <c r="AD311">
        <v>14</v>
      </c>
      <c r="AE311">
        <v>23</v>
      </c>
      <c r="AF311">
        <v>21</v>
      </c>
      <c r="AG311">
        <v>19</v>
      </c>
      <c r="AH311">
        <v>12</v>
      </c>
      <c r="AI311">
        <v>22</v>
      </c>
      <c r="AJ311">
        <v>22</v>
      </c>
      <c r="AK311">
        <v>27</v>
      </c>
      <c r="AL311">
        <v>22</v>
      </c>
      <c r="AM311">
        <v>22</v>
      </c>
      <c r="AN311">
        <v>23</v>
      </c>
      <c r="AO311">
        <v>28</v>
      </c>
      <c r="AP311">
        <v>27</v>
      </c>
      <c r="AQ311">
        <v>15</v>
      </c>
      <c r="AR311">
        <v>34</v>
      </c>
      <c r="AS311">
        <v>34</v>
      </c>
      <c r="AT311">
        <v>34</v>
      </c>
      <c r="AU311" s="8">
        <f t="shared" si="44"/>
        <v>26.65909090909091</v>
      </c>
      <c r="AV311">
        <f t="shared" si="45"/>
        <v>25</v>
      </c>
      <c r="AW311" s="8">
        <f t="shared" si="46"/>
        <v>9.313514016759763</v>
      </c>
      <c r="AX311" s="6">
        <f t="shared" si="47"/>
        <v>0.34935602449908743</v>
      </c>
      <c r="AY311">
        <f t="shared" si="48"/>
        <v>9</v>
      </c>
      <c r="AZ311">
        <f t="shared" si="49"/>
        <v>43</v>
      </c>
      <c r="BA311">
        <f t="shared" si="50"/>
        <v>34</v>
      </c>
      <c r="BB311" s="7">
        <f t="shared" si="51"/>
        <v>0.98958009553523396</v>
      </c>
      <c r="BC311" s="8">
        <f t="shared" si="52"/>
        <v>0.11440982211288275</v>
      </c>
    </row>
    <row r="312" spans="1:55" x14ac:dyDescent="0.25">
      <c r="A312">
        <v>422</v>
      </c>
      <c r="B312">
        <v>203994</v>
      </c>
      <c r="C312">
        <v>86</v>
      </c>
      <c r="D312">
        <v>95</v>
      </c>
      <c r="E312">
        <v>95</v>
      </c>
      <c r="F312">
        <v>100</v>
      </c>
      <c r="G312">
        <v>98</v>
      </c>
      <c r="H312">
        <v>95</v>
      </c>
      <c r="I312">
        <v>95</v>
      </c>
      <c r="J312">
        <v>98</v>
      </c>
      <c r="K312">
        <v>96</v>
      </c>
      <c r="L312">
        <v>95</v>
      </c>
      <c r="M312">
        <v>95</v>
      </c>
      <c r="N312">
        <v>101</v>
      </c>
      <c r="O312">
        <v>101</v>
      </c>
      <c r="P312">
        <v>97</v>
      </c>
      <c r="Q312">
        <v>95</v>
      </c>
      <c r="R312">
        <v>95</v>
      </c>
      <c r="S312">
        <v>95</v>
      </c>
      <c r="T312">
        <v>95</v>
      </c>
      <c r="U312">
        <v>78</v>
      </c>
      <c r="V312">
        <v>96</v>
      </c>
      <c r="W312">
        <v>98</v>
      </c>
      <c r="X312">
        <v>96</v>
      </c>
      <c r="Y312">
        <v>96</v>
      </c>
      <c r="Z312">
        <v>153</v>
      </c>
      <c r="AA312">
        <v>151</v>
      </c>
      <c r="AB312">
        <v>156</v>
      </c>
      <c r="AC312">
        <v>97</v>
      </c>
      <c r="AD312">
        <v>96</v>
      </c>
      <c r="AE312">
        <v>97</v>
      </c>
      <c r="AF312">
        <v>103</v>
      </c>
      <c r="AG312">
        <v>101</v>
      </c>
      <c r="AH312">
        <v>98</v>
      </c>
      <c r="AI312">
        <v>98</v>
      </c>
      <c r="AJ312">
        <v>92</v>
      </c>
      <c r="AK312">
        <v>89</v>
      </c>
      <c r="AL312">
        <v>88</v>
      </c>
      <c r="AM312">
        <v>91</v>
      </c>
      <c r="AN312">
        <v>86</v>
      </c>
      <c r="AO312">
        <v>83</v>
      </c>
      <c r="AP312">
        <v>84</v>
      </c>
      <c r="AQ312">
        <v>82</v>
      </c>
      <c r="AR312">
        <v>82</v>
      </c>
      <c r="AS312">
        <v>74</v>
      </c>
      <c r="AT312">
        <v>82</v>
      </c>
      <c r="AU312" s="8">
        <f t="shared" si="44"/>
        <v>97.13636363636364</v>
      </c>
      <c r="AV312">
        <f t="shared" si="45"/>
        <v>95</v>
      </c>
      <c r="AW312" s="8">
        <f t="shared" si="46"/>
        <v>16.742358074990666</v>
      </c>
      <c r="AX312" s="6">
        <f t="shared" si="47"/>
        <v>0.1723593250583971</v>
      </c>
      <c r="AY312">
        <f t="shared" si="48"/>
        <v>74</v>
      </c>
      <c r="AZ312">
        <f t="shared" si="49"/>
        <v>156</v>
      </c>
      <c r="BA312">
        <f t="shared" si="50"/>
        <v>82</v>
      </c>
      <c r="BB312" s="7">
        <f t="shared" si="51"/>
        <v>0.99750444130504989</v>
      </c>
      <c r="BC312" s="8">
        <f t="shared" si="52"/>
        <v>4.6995155687355718E-2</v>
      </c>
    </row>
    <row r="313" spans="1:55" x14ac:dyDescent="0.25">
      <c r="A313">
        <v>423</v>
      </c>
      <c r="B313">
        <v>204044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2</v>
      </c>
      <c r="U313">
        <v>2</v>
      </c>
      <c r="V313">
        <v>2</v>
      </c>
      <c r="W313">
        <v>2</v>
      </c>
      <c r="X313">
        <v>2</v>
      </c>
      <c r="Y313">
        <v>2</v>
      </c>
      <c r="Z313">
        <v>2</v>
      </c>
      <c r="AA313">
        <v>2</v>
      </c>
      <c r="AB313">
        <v>2</v>
      </c>
      <c r="AC313">
        <v>2</v>
      </c>
      <c r="AD313">
        <v>2</v>
      </c>
      <c r="AE313">
        <v>2</v>
      </c>
      <c r="AF313">
        <v>2</v>
      </c>
      <c r="AG313">
        <v>2</v>
      </c>
      <c r="AH313">
        <v>2</v>
      </c>
      <c r="AI313">
        <v>2</v>
      </c>
      <c r="AJ313">
        <v>2</v>
      </c>
      <c r="AK313">
        <v>2</v>
      </c>
      <c r="AL313">
        <v>2</v>
      </c>
      <c r="AM313">
        <v>2</v>
      </c>
      <c r="AN313">
        <v>2</v>
      </c>
      <c r="AO313">
        <v>2</v>
      </c>
      <c r="AP313">
        <v>2</v>
      </c>
      <c r="AQ313">
        <v>2</v>
      </c>
      <c r="AR313">
        <v>2</v>
      </c>
      <c r="AS313">
        <v>2</v>
      </c>
      <c r="AT313">
        <v>2</v>
      </c>
      <c r="AU313" s="8">
        <f t="shared" si="44"/>
        <v>2</v>
      </c>
      <c r="AV313">
        <f t="shared" si="45"/>
        <v>2</v>
      </c>
      <c r="AW313" s="8">
        <f t="shared" si="46"/>
        <v>0</v>
      </c>
      <c r="AX313" s="6">
        <f t="shared" si="47"/>
        <v>0</v>
      </c>
      <c r="AY313">
        <f t="shared" si="48"/>
        <v>2</v>
      </c>
      <c r="AZ313">
        <f t="shared" si="49"/>
        <v>2</v>
      </c>
      <c r="BA313">
        <f t="shared" si="50"/>
        <v>0</v>
      </c>
      <c r="BB313" s="7">
        <f t="shared" si="51"/>
        <v>1</v>
      </c>
      <c r="BC313" s="8">
        <f t="shared" si="52"/>
        <v>1</v>
      </c>
    </row>
    <row r="314" spans="1:55" x14ac:dyDescent="0.25">
      <c r="A314">
        <v>424</v>
      </c>
      <c r="B314">
        <v>204091</v>
      </c>
      <c r="C314">
        <v>31</v>
      </c>
      <c r="D314">
        <v>31</v>
      </c>
      <c r="E314">
        <v>31</v>
      </c>
      <c r="F314">
        <v>31</v>
      </c>
      <c r="G314">
        <v>31</v>
      </c>
      <c r="H314">
        <v>31</v>
      </c>
      <c r="I314">
        <v>31</v>
      </c>
      <c r="J314">
        <v>31</v>
      </c>
      <c r="K314">
        <v>31</v>
      </c>
      <c r="L314">
        <v>31</v>
      </c>
      <c r="M314">
        <v>31</v>
      </c>
      <c r="N314">
        <v>31</v>
      </c>
      <c r="O314">
        <v>31</v>
      </c>
      <c r="P314">
        <v>31</v>
      </c>
      <c r="Q314">
        <v>31</v>
      </c>
      <c r="R314">
        <v>31</v>
      </c>
      <c r="S314">
        <v>31</v>
      </c>
      <c r="T314">
        <v>31</v>
      </c>
      <c r="U314">
        <v>20</v>
      </c>
      <c r="V314">
        <v>31</v>
      </c>
      <c r="W314">
        <v>31</v>
      </c>
      <c r="X314">
        <v>33</v>
      </c>
      <c r="Y314">
        <v>33</v>
      </c>
      <c r="Z314">
        <v>33</v>
      </c>
      <c r="AA314">
        <v>33</v>
      </c>
      <c r="AB314">
        <v>33</v>
      </c>
      <c r="AC314">
        <v>33</v>
      </c>
      <c r="AD314">
        <v>33</v>
      </c>
      <c r="AE314">
        <v>33</v>
      </c>
      <c r="AF314">
        <v>33</v>
      </c>
      <c r="AG314">
        <v>33</v>
      </c>
      <c r="AH314">
        <v>33</v>
      </c>
      <c r="AI314">
        <v>33</v>
      </c>
      <c r="AJ314">
        <v>31</v>
      </c>
      <c r="AK314">
        <v>31</v>
      </c>
      <c r="AL314">
        <v>31</v>
      </c>
      <c r="AM314">
        <v>25</v>
      </c>
      <c r="AN314">
        <v>25</v>
      </c>
      <c r="AO314">
        <v>25</v>
      </c>
      <c r="AP314">
        <v>25</v>
      </c>
      <c r="AQ314">
        <v>25</v>
      </c>
      <c r="AR314">
        <v>25</v>
      </c>
      <c r="AS314">
        <v>26</v>
      </c>
      <c r="AT314">
        <v>26</v>
      </c>
      <c r="AU314" s="8">
        <f t="shared" si="44"/>
        <v>30.25</v>
      </c>
      <c r="AV314">
        <f t="shared" si="45"/>
        <v>31</v>
      </c>
      <c r="AW314" s="8">
        <f t="shared" si="46"/>
        <v>3.0888019804478573</v>
      </c>
      <c r="AX314" s="6">
        <f t="shared" si="47"/>
        <v>0.10210915637844156</v>
      </c>
      <c r="AY314">
        <f t="shared" si="48"/>
        <v>20</v>
      </c>
      <c r="AZ314">
        <f t="shared" si="49"/>
        <v>33</v>
      </c>
      <c r="BA314">
        <f t="shared" si="50"/>
        <v>13</v>
      </c>
      <c r="BB314" s="7">
        <f t="shared" si="51"/>
        <v>0.99661691878148162</v>
      </c>
      <c r="BC314" s="8">
        <f t="shared" si="52"/>
        <v>0.15137712552117119</v>
      </c>
    </row>
    <row r="315" spans="1:55" x14ac:dyDescent="0.25">
      <c r="A315">
        <v>425</v>
      </c>
      <c r="B315">
        <v>204156</v>
      </c>
      <c r="C315">
        <v>35</v>
      </c>
      <c r="D315">
        <v>27</v>
      </c>
      <c r="E315">
        <v>27</v>
      </c>
      <c r="F315">
        <v>27</v>
      </c>
      <c r="G315">
        <v>31</v>
      </c>
      <c r="H315">
        <v>31</v>
      </c>
      <c r="I315">
        <v>40</v>
      </c>
      <c r="J315">
        <v>39</v>
      </c>
      <c r="K315">
        <v>35</v>
      </c>
      <c r="L315">
        <v>35</v>
      </c>
      <c r="M315">
        <v>35</v>
      </c>
      <c r="N315">
        <v>35</v>
      </c>
      <c r="O315">
        <v>35</v>
      </c>
      <c r="P315">
        <v>35</v>
      </c>
      <c r="Q315">
        <v>35</v>
      </c>
      <c r="R315">
        <v>35</v>
      </c>
      <c r="S315">
        <v>26</v>
      </c>
      <c r="T315">
        <v>30</v>
      </c>
      <c r="U315">
        <v>30</v>
      </c>
      <c r="V315">
        <v>39</v>
      </c>
      <c r="W315">
        <v>34</v>
      </c>
      <c r="X315">
        <v>34</v>
      </c>
      <c r="Y315">
        <v>43</v>
      </c>
      <c r="Z315">
        <v>34</v>
      </c>
      <c r="AA315">
        <v>43</v>
      </c>
      <c r="AB315">
        <v>39</v>
      </c>
      <c r="AC315">
        <v>39</v>
      </c>
      <c r="AD315">
        <v>40</v>
      </c>
      <c r="AE315">
        <v>40</v>
      </c>
      <c r="AF315">
        <v>31</v>
      </c>
      <c r="AG315">
        <v>40</v>
      </c>
      <c r="AH315">
        <v>40</v>
      </c>
      <c r="AI315">
        <v>40</v>
      </c>
      <c r="AJ315">
        <v>31</v>
      </c>
      <c r="AK315">
        <v>40</v>
      </c>
      <c r="AL315">
        <v>40</v>
      </c>
      <c r="AM315">
        <v>36</v>
      </c>
      <c r="AN315">
        <v>36</v>
      </c>
      <c r="AO315">
        <v>35</v>
      </c>
      <c r="AP315">
        <v>23</v>
      </c>
      <c r="AQ315">
        <v>23</v>
      </c>
      <c r="AR315">
        <v>23</v>
      </c>
      <c r="AS315">
        <v>23</v>
      </c>
      <c r="AT315">
        <v>23</v>
      </c>
      <c r="AU315" s="8">
        <f t="shared" si="44"/>
        <v>33.909090909090907</v>
      </c>
      <c r="AV315">
        <f t="shared" si="45"/>
        <v>35</v>
      </c>
      <c r="AW315" s="8">
        <f t="shared" si="46"/>
        <v>5.8102482908087145</v>
      </c>
      <c r="AX315" s="6">
        <f t="shared" si="47"/>
        <v>0.17134780482277712</v>
      </c>
      <c r="AY315">
        <f t="shared" si="48"/>
        <v>23</v>
      </c>
      <c r="AZ315">
        <f t="shared" si="49"/>
        <v>43</v>
      </c>
      <c r="BA315">
        <f t="shared" si="50"/>
        <v>20</v>
      </c>
      <c r="BB315" s="7">
        <f t="shared" si="51"/>
        <v>0.9980635421462063</v>
      </c>
      <c r="BC315" s="8">
        <f t="shared" si="52"/>
        <v>1.8288081382610712E-2</v>
      </c>
    </row>
    <row r="316" spans="1:55" x14ac:dyDescent="0.25">
      <c r="A316">
        <v>427</v>
      </c>
      <c r="B316">
        <v>204921</v>
      </c>
      <c r="C316">
        <v>158</v>
      </c>
      <c r="D316">
        <v>158</v>
      </c>
      <c r="E316">
        <v>158</v>
      </c>
      <c r="F316">
        <v>158</v>
      </c>
      <c r="G316">
        <v>154</v>
      </c>
      <c r="H316">
        <v>158</v>
      </c>
      <c r="I316">
        <v>158</v>
      </c>
      <c r="J316">
        <v>158</v>
      </c>
      <c r="K316">
        <v>154</v>
      </c>
      <c r="L316">
        <v>154</v>
      </c>
      <c r="M316">
        <v>158</v>
      </c>
      <c r="N316">
        <v>158</v>
      </c>
      <c r="O316">
        <v>154</v>
      </c>
      <c r="P316">
        <v>158</v>
      </c>
      <c r="Q316">
        <v>154</v>
      </c>
      <c r="R316">
        <v>154</v>
      </c>
      <c r="S316">
        <v>154</v>
      </c>
      <c r="T316">
        <v>154</v>
      </c>
      <c r="U316">
        <v>158</v>
      </c>
      <c r="V316">
        <v>154</v>
      </c>
      <c r="W316">
        <v>154</v>
      </c>
      <c r="X316">
        <v>154</v>
      </c>
      <c r="Y316">
        <v>158</v>
      </c>
      <c r="Z316">
        <v>154</v>
      </c>
      <c r="AA316">
        <v>158</v>
      </c>
      <c r="AB316">
        <v>158</v>
      </c>
      <c r="AC316">
        <v>154</v>
      </c>
      <c r="AD316">
        <v>158</v>
      </c>
      <c r="AE316">
        <v>154</v>
      </c>
      <c r="AF316">
        <v>158</v>
      </c>
      <c r="AG316">
        <v>154</v>
      </c>
      <c r="AH316">
        <v>154</v>
      </c>
      <c r="AI316">
        <v>158</v>
      </c>
      <c r="AJ316">
        <v>158</v>
      </c>
      <c r="AK316">
        <v>158</v>
      </c>
      <c r="AL316">
        <v>154</v>
      </c>
      <c r="AM316">
        <v>154</v>
      </c>
      <c r="AN316">
        <v>154</v>
      </c>
      <c r="AO316">
        <v>158</v>
      </c>
      <c r="AP316">
        <v>154</v>
      </c>
      <c r="AQ316">
        <v>158</v>
      </c>
      <c r="AR316">
        <v>154</v>
      </c>
      <c r="AS316">
        <v>158</v>
      </c>
      <c r="AT316">
        <v>154</v>
      </c>
      <c r="AU316" s="8">
        <f t="shared" si="44"/>
        <v>156</v>
      </c>
      <c r="AV316">
        <f t="shared" si="45"/>
        <v>156</v>
      </c>
      <c r="AW316" s="8">
        <f t="shared" si="46"/>
        <v>2.0231221554354928</v>
      </c>
      <c r="AX316" s="6">
        <f t="shared" si="47"/>
        <v>1.2968731765612133E-2</v>
      </c>
      <c r="AY316">
        <f t="shared" si="48"/>
        <v>154</v>
      </c>
      <c r="AZ316">
        <f t="shared" si="49"/>
        <v>158</v>
      </c>
      <c r="BA316">
        <f t="shared" si="50"/>
        <v>4</v>
      </c>
      <c r="BB316" s="7">
        <f t="shared" si="51"/>
        <v>0.99981569507485435</v>
      </c>
      <c r="BC316" s="8">
        <f t="shared" si="52"/>
        <v>3.3326926773015755E-2</v>
      </c>
    </row>
    <row r="317" spans="1:55" x14ac:dyDescent="0.25">
      <c r="A317">
        <v>428</v>
      </c>
      <c r="B317">
        <v>205063</v>
      </c>
      <c r="C317">
        <v>15</v>
      </c>
      <c r="D317">
        <v>15</v>
      </c>
      <c r="E317">
        <v>15</v>
      </c>
      <c r="F317">
        <v>15</v>
      </c>
      <c r="G317">
        <v>15</v>
      </c>
      <c r="H317">
        <v>15</v>
      </c>
      <c r="I317">
        <v>15</v>
      </c>
      <c r="J317">
        <v>15</v>
      </c>
      <c r="K317">
        <v>15</v>
      </c>
      <c r="L317">
        <v>15</v>
      </c>
      <c r="M317">
        <v>15</v>
      </c>
      <c r="N317">
        <v>15</v>
      </c>
      <c r="O317">
        <v>15</v>
      </c>
      <c r="P317">
        <v>15</v>
      </c>
      <c r="Q317">
        <v>15</v>
      </c>
      <c r="R317">
        <v>15</v>
      </c>
      <c r="S317">
        <v>15</v>
      </c>
      <c r="T317">
        <v>15</v>
      </c>
      <c r="U317">
        <v>15</v>
      </c>
      <c r="V317">
        <v>15</v>
      </c>
      <c r="W317">
        <v>15</v>
      </c>
      <c r="X317">
        <v>15</v>
      </c>
      <c r="Y317">
        <v>15</v>
      </c>
      <c r="Z317">
        <v>11</v>
      </c>
      <c r="AA317">
        <v>11</v>
      </c>
      <c r="AB317">
        <v>11</v>
      </c>
      <c r="AC317">
        <v>11</v>
      </c>
      <c r="AD317">
        <v>11</v>
      </c>
      <c r="AE317">
        <v>11</v>
      </c>
      <c r="AF317">
        <v>11</v>
      </c>
      <c r="AG317">
        <v>11</v>
      </c>
      <c r="AH317">
        <v>11</v>
      </c>
      <c r="AI317">
        <v>11</v>
      </c>
      <c r="AJ317">
        <v>8</v>
      </c>
      <c r="AK317">
        <v>8</v>
      </c>
      <c r="AL317">
        <v>8</v>
      </c>
      <c r="AM317">
        <v>8</v>
      </c>
      <c r="AN317">
        <v>8</v>
      </c>
      <c r="AO317">
        <v>8</v>
      </c>
      <c r="AP317">
        <v>8</v>
      </c>
      <c r="AQ317">
        <v>8</v>
      </c>
      <c r="AR317">
        <v>8</v>
      </c>
      <c r="AS317">
        <v>8</v>
      </c>
      <c r="AT317">
        <v>8</v>
      </c>
      <c r="AU317" s="8">
        <f t="shared" si="44"/>
        <v>12.340909090909092</v>
      </c>
      <c r="AV317">
        <f t="shared" si="45"/>
        <v>15</v>
      </c>
      <c r="AW317" s="8">
        <f t="shared" si="46"/>
        <v>3.0034335530892671</v>
      </c>
      <c r="AX317" s="6">
        <f t="shared" si="47"/>
        <v>0.24337214794830156</v>
      </c>
      <c r="AY317">
        <f t="shared" si="48"/>
        <v>8</v>
      </c>
      <c r="AZ317">
        <f t="shared" si="49"/>
        <v>15</v>
      </c>
      <c r="BA317">
        <f t="shared" si="50"/>
        <v>7</v>
      </c>
      <c r="BB317" s="7">
        <f t="shared" si="51"/>
        <v>0.98147026489823586</v>
      </c>
      <c r="BC317" s="8">
        <f t="shared" si="52"/>
        <v>0.81955134402099883</v>
      </c>
    </row>
    <row r="318" spans="1:55" x14ac:dyDescent="0.25">
      <c r="A318">
        <v>429</v>
      </c>
      <c r="B318">
        <v>205193</v>
      </c>
      <c r="C318">
        <v>50</v>
      </c>
      <c r="D318">
        <v>50</v>
      </c>
      <c r="E318">
        <v>51</v>
      </c>
      <c r="F318">
        <v>53</v>
      </c>
      <c r="G318">
        <v>48</v>
      </c>
      <c r="H318">
        <v>50</v>
      </c>
      <c r="I318">
        <v>50</v>
      </c>
      <c r="J318">
        <v>50</v>
      </c>
      <c r="K318">
        <v>50</v>
      </c>
      <c r="L318">
        <v>50</v>
      </c>
      <c r="M318">
        <v>50</v>
      </c>
      <c r="N318">
        <v>50</v>
      </c>
      <c r="O318">
        <v>50</v>
      </c>
      <c r="P318">
        <v>56</v>
      </c>
      <c r="Q318">
        <v>57</v>
      </c>
      <c r="R318">
        <v>55</v>
      </c>
      <c r="S318">
        <v>58</v>
      </c>
      <c r="T318">
        <v>60</v>
      </c>
      <c r="U318">
        <v>55</v>
      </c>
      <c r="V318">
        <v>55</v>
      </c>
      <c r="W318">
        <v>58</v>
      </c>
      <c r="X318">
        <v>58</v>
      </c>
      <c r="Y318">
        <v>55</v>
      </c>
      <c r="Z318">
        <v>55</v>
      </c>
      <c r="AA318">
        <v>61</v>
      </c>
      <c r="AB318">
        <v>61</v>
      </c>
      <c r="AC318">
        <v>52</v>
      </c>
      <c r="AD318">
        <v>53</v>
      </c>
      <c r="AE318">
        <v>52</v>
      </c>
      <c r="AF318">
        <v>52</v>
      </c>
      <c r="AG318">
        <v>52</v>
      </c>
      <c r="AH318">
        <v>46</v>
      </c>
      <c r="AI318">
        <v>46</v>
      </c>
      <c r="AJ318">
        <v>50</v>
      </c>
      <c r="AK318">
        <v>51</v>
      </c>
      <c r="AL318">
        <v>48</v>
      </c>
      <c r="AM318">
        <v>50</v>
      </c>
      <c r="AN318">
        <v>52</v>
      </c>
      <c r="AO318">
        <v>55</v>
      </c>
      <c r="AP318">
        <v>48</v>
      </c>
      <c r="AQ318">
        <v>53</v>
      </c>
      <c r="AR318">
        <v>53</v>
      </c>
      <c r="AS318">
        <v>54</v>
      </c>
      <c r="AT318">
        <v>56</v>
      </c>
      <c r="AU318" s="8">
        <f t="shared" si="44"/>
        <v>52.704545454545453</v>
      </c>
      <c r="AV318">
        <f t="shared" si="45"/>
        <v>52</v>
      </c>
      <c r="AW318" s="8">
        <f t="shared" si="46"/>
        <v>3.7390431897251499</v>
      </c>
      <c r="AX318" s="6">
        <f t="shared" si="47"/>
        <v>7.0943467161667356E-2</v>
      </c>
      <c r="AY318">
        <f t="shared" si="48"/>
        <v>46</v>
      </c>
      <c r="AZ318">
        <f t="shared" si="49"/>
        <v>61</v>
      </c>
      <c r="BA318">
        <f t="shared" si="50"/>
        <v>15</v>
      </c>
      <c r="BB318" s="7">
        <f t="shared" si="51"/>
        <v>1.000375812247065</v>
      </c>
      <c r="BC318" s="8">
        <f t="shared" si="52"/>
        <v>4.7357454976170591E-3</v>
      </c>
    </row>
    <row r="319" spans="1:55" x14ac:dyDescent="0.25">
      <c r="A319">
        <v>430</v>
      </c>
      <c r="B319">
        <v>205359</v>
      </c>
      <c r="C319">
        <v>70</v>
      </c>
      <c r="D319">
        <v>73</v>
      </c>
      <c r="E319">
        <v>75</v>
      </c>
      <c r="F319">
        <v>80</v>
      </c>
      <c r="G319">
        <v>80</v>
      </c>
      <c r="H319">
        <v>70</v>
      </c>
      <c r="I319">
        <v>79</v>
      </c>
      <c r="J319">
        <v>74</v>
      </c>
      <c r="K319">
        <v>69</v>
      </c>
      <c r="L319">
        <v>63</v>
      </c>
      <c r="M319">
        <v>64</v>
      </c>
      <c r="N319">
        <v>60</v>
      </c>
      <c r="O319">
        <v>71</v>
      </c>
      <c r="P319">
        <v>73</v>
      </c>
      <c r="Q319">
        <v>68</v>
      </c>
      <c r="R319">
        <v>62</v>
      </c>
      <c r="S319">
        <v>68</v>
      </c>
      <c r="T319">
        <v>76</v>
      </c>
      <c r="U319">
        <v>88</v>
      </c>
      <c r="V319">
        <v>72</v>
      </c>
      <c r="W319">
        <v>63</v>
      </c>
      <c r="X319">
        <v>83</v>
      </c>
      <c r="Y319">
        <v>85</v>
      </c>
      <c r="Z319">
        <v>76</v>
      </c>
      <c r="AA319">
        <v>72</v>
      </c>
      <c r="AB319">
        <v>80</v>
      </c>
      <c r="AC319">
        <v>93</v>
      </c>
      <c r="AD319">
        <v>82</v>
      </c>
      <c r="AE319">
        <v>82</v>
      </c>
      <c r="AF319">
        <v>76</v>
      </c>
      <c r="AG319">
        <v>68</v>
      </c>
      <c r="AH319">
        <v>69</v>
      </c>
      <c r="AI319">
        <v>61</v>
      </c>
      <c r="AJ319">
        <v>70</v>
      </c>
      <c r="AK319">
        <v>71</v>
      </c>
      <c r="AL319">
        <v>68</v>
      </c>
      <c r="AM319">
        <v>77</v>
      </c>
      <c r="AN319">
        <v>83</v>
      </c>
      <c r="AO319">
        <v>71</v>
      </c>
      <c r="AP319">
        <v>69</v>
      </c>
      <c r="AQ319">
        <v>89</v>
      </c>
      <c r="AR319">
        <v>90</v>
      </c>
      <c r="AS319">
        <v>88</v>
      </c>
      <c r="AT319">
        <v>96</v>
      </c>
      <c r="AU319" s="8">
        <f t="shared" si="44"/>
        <v>74.931818181818187</v>
      </c>
      <c r="AV319">
        <f t="shared" si="45"/>
        <v>73</v>
      </c>
      <c r="AW319" s="8">
        <f t="shared" si="46"/>
        <v>8.8931584032208555</v>
      </c>
      <c r="AX319" s="6">
        <f t="shared" si="47"/>
        <v>0.11868333932111544</v>
      </c>
      <c r="AY319">
        <f t="shared" si="48"/>
        <v>60</v>
      </c>
      <c r="AZ319">
        <f t="shared" si="49"/>
        <v>96</v>
      </c>
      <c r="BA319">
        <f t="shared" si="50"/>
        <v>36</v>
      </c>
      <c r="BB319" s="7">
        <f t="shared" si="51"/>
        <v>1.0030084211964336</v>
      </c>
      <c r="BC319" s="8">
        <f t="shared" si="52"/>
        <v>0.10869254416220575</v>
      </c>
    </row>
    <row r="320" spans="1:55" x14ac:dyDescent="0.25">
      <c r="A320">
        <v>431</v>
      </c>
      <c r="B320">
        <v>206324</v>
      </c>
      <c r="C320">
        <v>82</v>
      </c>
      <c r="D320">
        <v>82</v>
      </c>
      <c r="E320">
        <v>81</v>
      </c>
      <c r="F320">
        <v>81</v>
      </c>
      <c r="G320">
        <v>81</v>
      </c>
      <c r="H320">
        <v>81</v>
      </c>
      <c r="I320">
        <v>81</v>
      </c>
      <c r="J320">
        <v>81</v>
      </c>
      <c r="K320">
        <v>72</v>
      </c>
      <c r="L320">
        <v>72</v>
      </c>
      <c r="M320">
        <v>72</v>
      </c>
      <c r="N320">
        <v>73</v>
      </c>
      <c r="O320">
        <v>72</v>
      </c>
      <c r="P320">
        <v>72</v>
      </c>
      <c r="Q320">
        <v>72</v>
      </c>
      <c r="R320">
        <v>72</v>
      </c>
      <c r="S320">
        <v>72</v>
      </c>
      <c r="T320">
        <v>72</v>
      </c>
      <c r="U320">
        <v>71</v>
      </c>
      <c r="V320">
        <v>71</v>
      </c>
      <c r="W320">
        <v>70</v>
      </c>
      <c r="X320">
        <v>70</v>
      </c>
      <c r="Y320">
        <v>70</v>
      </c>
      <c r="Z320">
        <v>70</v>
      </c>
      <c r="AA320">
        <v>35</v>
      </c>
      <c r="AB320">
        <v>34</v>
      </c>
      <c r="AC320">
        <v>34</v>
      </c>
      <c r="AD320">
        <v>35</v>
      </c>
      <c r="AE320">
        <v>33</v>
      </c>
      <c r="AF320">
        <v>33</v>
      </c>
      <c r="AG320">
        <v>33</v>
      </c>
      <c r="AH320">
        <v>33</v>
      </c>
      <c r="AI320">
        <v>33</v>
      </c>
      <c r="AJ320">
        <v>35</v>
      </c>
      <c r="AK320">
        <v>34</v>
      </c>
      <c r="AL320">
        <v>33</v>
      </c>
      <c r="AM320">
        <v>32</v>
      </c>
      <c r="AN320">
        <v>35</v>
      </c>
      <c r="AO320">
        <v>36</v>
      </c>
      <c r="AP320">
        <v>38</v>
      </c>
      <c r="AQ320">
        <v>38</v>
      </c>
      <c r="AR320">
        <v>36</v>
      </c>
      <c r="AS320">
        <v>37</v>
      </c>
      <c r="AT320">
        <v>38</v>
      </c>
      <c r="AU320" s="8">
        <f t="shared" si="44"/>
        <v>56.545454545454547</v>
      </c>
      <c r="AV320">
        <f t="shared" si="45"/>
        <v>70</v>
      </c>
      <c r="AW320" s="8">
        <f t="shared" si="46"/>
        <v>20.468301693281447</v>
      </c>
      <c r="AX320" s="6">
        <f t="shared" si="47"/>
        <v>0.36197961193906097</v>
      </c>
      <c r="AY320">
        <f t="shared" si="48"/>
        <v>32</v>
      </c>
      <c r="AZ320">
        <f t="shared" si="49"/>
        <v>82</v>
      </c>
      <c r="BA320">
        <f t="shared" si="50"/>
        <v>50</v>
      </c>
      <c r="BB320" s="7">
        <f t="shared" si="51"/>
        <v>0.97371868479283952</v>
      </c>
      <c r="BC320" s="8">
        <f t="shared" si="52"/>
        <v>0.77088388983731404</v>
      </c>
    </row>
    <row r="321" spans="1:55" x14ac:dyDescent="0.25">
      <c r="A321">
        <v>434</v>
      </c>
      <c r="B321">
        <v>208547</v>
      </c>
      <c r="C321">
        <v>204</v>
      </c>
      <c r="D321">
        <v>204</v>
      </c>
      <c r="E321">
        <v>204</v>
      </c>
      <c r="F321">
        <v>203</v>
      </c>
      <c r="G321">
        <v>207</v>
      </c>
      <c r="H321">
        <v>209</v>
      </c>
      <c r="I321">
        <v>207</v>
      </c>
      <c r="J321">
        <v>208</v>
      </c>
      <c r="K321">
        <v>206</v>
      </c>
      <c r="L321">
        <v>204</v>
      </c>
      <c r="M321">
        <v>26</v>
      </c>
      <c r="N321">
        <v>30</v>
      </c>
      <c r="O321">
        <v>30</v>
      </c>
      <c r="P321">
        <v>30</v>
      </c>
      <c r="Q321">
        <v>24</v>
      </c>
      <c r="R321">
        <v>24</v>
      </c>
      <c r="S321">
        <v>29</v>
      </c>
      <c r="T321">
        <v>29</v>
      </c>
      <c r="U321">
        <v>29</v>
      </c>
      <c r="V321">
        <v>26</v>
      </c>
      <c r="W321">
        <v>26</v>
      </c>
      <c r="X321">
        <v>26</v>
      </c>
      <c r="Y321">
        <v>24</v>
      </c>
      <c r="Z321">
        <v>35</v>
      </c>
      <c r="AA321">
        <v>35</v>
      </c>
      <c r="AB321">
        <v>36</v>
      </c>
      <c r="AC321">
        <v>34</v>
      </c>
      <c r="AD321">
        <v>38</v>
      </c>
      <c r="AE321">
        <v>38</v>
      </c>
      <c r="AF321">
        <v>34</v>
      </c>
      <c r="AG321">
        <v>34</v>
      </c>
      <c r="AH321">
        <v>34</v>
      </c>
      <c r="AI321">
        <v>34</v>
      </c>
      <c r="AJ321">
        <v>39</v>
      </c>
      <c r="AK321">
        <v>40</v>
      </c>
      <c r="AL321">
        <v>46</v>
      </c>
      <c r="AM321">
        <v>41</v>
      </c>
      <c r="AN321">
        <v>41</v>
      </c>
      <c r="AO321">
        <v>41</v>
      </c>
      <c r="AP321">
        <v>43</v>
      </c>
      <c r="AQ321">
        <v>39</v>
      </c>
      <c r="AR321">
        <v>43</v>
      </c>
      <c r="AS321">
        <v>44</v>
      </c>
      <c r="AT321">
        <v>38</v>
      </c>
      <c r="AU321" s="8">
        <f t="shared" si="44"/>
        <v>73.090909090909093</v>
      </c>
      <c r="AV321">
        <f t="shared" si="45"/>
        <v>38</v>
      </c>
      <c r="AW321" s="8">
        <f t="shared" si="46"/>
        <v>72.919139090268757</v>
      </c>
      <c r="AX321" s="6">
        <f t="shared" si="47"/>
        <v>0.99764991292656258</v>
      </c>
      <c r="AY321">
        <f t="shared" si="48"/>
        <v>24</v>
      </c>
      <c r="AZ321">
        <f t="shared" si="49"/>
        <v>209</v>
      </c>
      <c r="BA321">
        <f t="shared" si="50"/>
        <v>185</v>
      </c>
      <c r="BB321" s="7">
        <f t="shared" si="51"/>
        <v>0.96481384837119921</v>
      </c>
      <c r="BC321" s="8">
        <f t="shared" si="52"/>
        <v>0.34125515796831879</v>
      </c>
    </row>
    <row r="322" spans="1:55" x14ac:dyDescent="0.25">
      <c r="A322">
        <v>435</v>
      </c>
      <c r="B322">
        <v>208676</v>
      </c>
      <c r="C322">
        <v>44</v>
      </c>
      <c r="D322">
        <v>44</v>
      </c>
      <c r="E322">
        <v>44</v>
      </c>
      <c r="F322">
        <v>44</v>
      </c>
      <c r="G322">
        <v>44</v>
      </c>
      <c r="H322">
        <v>44</v>
      </c>
      <c r="I322">
        <v>44</v>
      </c>
      <c r="J322">
        <v>44</v>
      </c>
      <c r="K322">
        <v>44</v>
      </c>
      <c r="L322">
        <v>44</v>
      </c>
      <c r="M322">
        <v>45</v>
      </c>
      <c r="N322">
        <v>45</v>
      </c>
      <c r="O322">
        <v>45</v>
      </c>
      <c r="P322">
        <v>45</v>
      </c>
      <c r="Q322">
        <v>45</v>
      </c>
      <c r="R322">
        <v>45</v>
      </c>
      <c r="S322">
        <v>45</v>
      </c>
      <c r="T322">
        <v>45</v>
      </c>
      <c r="U322">
        <v>45</v>
      </c>
      <c r="V322">
        <v>45</v>
      </c>
      <c r="W322">
        <v>45</v>
      </c>
      <c r="X322">
        <v>45</v>
      </c>
      <c r="Y322">
        <v>45</v>
      </c>
      <c r="Z322">
        <v>45</v>
      </c>
      <c r="AA322">
        <v>45</v>
      </c>
      <c r="AB322">
        <v>45</v>
      </c>
      <c r="AC322">
        <v>45</v>
      </c>
      <c r="AD322">
        <v>45</v>
      </c>
      <c r="AE322">
        <v>45</v>
      </c>
      <c r="AF322">
        <v>45</v>
      </c>
      <c r="AG322">
        <v>44</v>
      </c>
      <c r="AH322">
        <v>44</v>
      </c>
      <c r="AI322">
        <v>44</v>
      </c>
      <c r="AJ322">
        <v>44</v>
      </c>
      <c r="AK322">
        <v>44</v>
      </c>
      <c r="AL322">
        <v>44</v>
      </c>
      <c r="AM322">
        <v>44</v>
      </c>
      <c r="AN322">
        <v>44</v>
      </c>
      <c r="AO322">
        <v>45</v>
      </c>
      <c r="AP322">
        <v>44</v>
      </c>
      <c r="AQ322">
        <v>44</v>
      </c>
      <c r="AR322">
        <v>44</v>
      </c>
      <c r="AS322">
        <v>44</v>
      </c>
      <c r="AT322">
        <v>44</v>
      </c>
      <c r="AU322" s="8">
        <f t="shared" si="44"/>
        <v>44.477272727272727</v>
      </c>
      <c r="AV322">
        <f t="shared" si="45"/>
        <v>44</v>
      </c>
      <c r="AW322" s="8">
        <f t="shared" si="46"/>
        <v>0.50525776813638035</v>
      </c>
      <c r="AX322" s="6">
        <f t="shared" si="47"/>
        <v>1.1359908941236962E-2</v>
      </c>
      <c r="AY322">
        <f t="shared" si="48"/>
        <v>44</v>
      </c>
      <c r="AZ322">
        <f t="shared" si="49"/>
        <v>45</v>
      </c>
      <c r="BA322">
        <f t="shared" si="50"/>
        <v>1</v>
      </c>
      <c r="BB322" s="7">
        <f t="shared" si="51"/>
        <v>0.99992556836389634</v>
      </c>
      <c r="BC322" s="8">
        <f t="shared" si="52"/>
        <v>7.0906960694622533E-3</v>
      </c>
    </row>
    <row r="323" spans="1:55" x14ac:dyDescent="0.25">
      <c r="A323">
        <v>437</v>
      </c>
      <c r="B323">
        <v>209392</v>
      </c>
      <c r="C323">
        <v>92</v>
      </c>
      <c r="D323">
        <v>94</v>
      </c>
      <c r="E323">
        <v>91</v>
      </c>
      <c r="F323">
        <v>93</v>
      </c>
      <c r="G323">
        <v>97</v>
      </c>
      <c r="H323">
        <v>97</v>
      </c>
      <c r="I323">
        <v>98</v>
      </c>
      <c r="J323">
        <v>94</v>
      </c>
      <c r="K323">
        <v>93</v>
      </c>
      <c r="L323">
        <v>92</v>
      </c>
      <c r="M323">
        <v>96</v>
      </c>
      <c r="N323">
        <v>94</v>
      </c>
      <c r="O323">
        <v>90</v>
      </c>
      <c r="P323">
        <v>91</v>
      </c>
      <c r="Q323">
        <v>90</v>
      </c>
      <c r="R323">
        <v>90</v>
      </c>
      <c r="S323">
        <v>90</v>
      </c>
      <c r="T323">
        <v>94</v>
      </c>
      <c r="U323">
        <v>94</v>
      </c>
      <c r="V323">
        <v>93</v>
      </c>
      <c r="W323">
        <v>89</v>
      </c>
      <c r="X323">
        <v>94</v>
      </c>
      <c r="Y323">
        <v>96</v>
      </c>
      <c r="Z323">
        <v>95</v>
      </c>
      <c r="AA323">
        <v>97</v>
      </c>
      <c r="AB323">
        <v>90</v>
      </c>
      <c r="AC323">
        <v>95</v>
      </c>
      <c r="AD323">
        <v>91</v>
      </c>
      <c r="AE323">
        <v>96</v>
      </c>
      <c r="AF323">
        <v>91</v>
      </c>
      <c r="AG323">
        <v>90</v>
      </c>
      <c r="AH323">
        <v>92</v>
      </c>
      <c r="AI323">
        <v>93</v>
      </c>
      <c r="AJ323">
        <v>93</v>
      </c>
      <c r="AK323">
        <v>90</v>
      </c>
      <c r="AL323">
        <v>94</v>
      </c>
      <c r="AM323">
        <v>93</v>
      </c>
      <c r="AN323">
        <v>98</v>
      </c>
      <c r="AO323">
        <v>97</v>
      </c>
      <c r="AP323">
        <v>94</v>
      </c>
      <c r="AQ323">
        <v>97</v>
      </c>
      <c r="AR323">
        <v>94</v>
      </c>
      <c r="AS323">
        <v>92</v>
      </c>
      <c r="AT323">
        <v>92</v>
      </c>
      <c r="AU323" s="8">
        <f t="shared" ref="AU323:AU386" si="53">AVERAGE(C323:AT323)</f>
        <v>93.318181818181813</v>
      </c>
      <c r="AV323">
        <f t="shared" ref="AV323:AV386" si="54">MEDIAN(C323:AT323)</f>
        <v>93</v>
      </c>
      <c r="AW323" s="8">
        <f t="shared" ref="AW323:AW386" si="55">_xlfn.STDEV.S(C323:AT323)</f>
        <v>2.5036970549404636</v>
      </c>
      <c r="AX323" s="6">
        <f t="shared" ref="AX323:AX386" si="56">AW323/AU323</f>
        <v>2.6829681056351778E-2</v>
      </c>
      <c r="AY323">
        <f t="shared" ref="AY323:AY386" si="57">MIN(C323:AT323)</f>
        <v>89</v>
      </c>
      <c r="AZ323">
        <f t="shared" ref="AZ323:AZ386" si="58">MAX(C323:AT323)</f>
        <v>98</v>
      </c>
      <c r="BA323">
        <f t="shared" ref="BA323:BA386" si="59">AZ323-AY323</f>
        <v>9</v>
      </c>
      <c r="BB323" s="7">
        <f t="shared" ref="BB323:BB386" si="60">INDEX(LOGEST(C323:AT323,,TRUE,TRUE),1,1)</f>
        <v>1.0000627446872721</v>
      </c>
      <c r="BC323" s="8">
        <f t="shared" ref="BC323:BC386" si="61">INDEX(LOGEST(C323:AT323,,TRUE,TRUE),3,1)</f>
        <v>9.0591777900608913E-4</v>
      </c>
    </row>
    <row r="324" spans="1:55" x14ac:dyDescent="0.25">
      <c r="A324">
        <v>438</v>
      </c>
      <c r="B324">
        <v>209562</v>
      </c>
      <c r="C324">
        <v>99</v>
      </c>
      <c r="D324">
        <v>99</v>
      </c>
      <c r="E324">
        <v>99</v>
      </c>
      <c r="F324">
        <v>102</v>
      </c>
      <c r="G324">
        <v>119</v>
      </c>
      <c r="H324">
        <v>117</v>
      </c>
      <c r="I324">
        <v>120</v>
      </c>
      <c r="J324">
        <v>120</v>
      </c>
      <c r="K324">
        <v>122</v>
      </c>
      <c r="L324">
        <v>115</v>
      </c>
      <c r="M324">
        <v>118</v>
      </c>
      <c r="N324">
        <v>123</v>
      </c>
      <c r="O324">
        <v>127</v>
      </c>
      <c r="P324">
        <v>123</v>
      </c>
      <c r="Q324">
        <v>123</v>
      </c>
      <c r="R324">
        <v>127</v>
      </c>
      <c r="S324">
        <v>125</v>
      </c>
      <c r="T324">
        <v>125</v>
      </c>
      <c r="U324">
        <v>125</v>
      </c>
      <c r="V324">
        <v>128</v>
      </c>
      <c r="W324">
        <v>125</v>
      </c>
      <c r="X324">
        <v>116</v>
      </c>
      <c r="Y324">
        <v>125</v>
      </c>
      <c r="Z324">
        <v>123</v>
      </c>
      <c r="AA324">
        <v>129</v>
      </c>
      <c r="AB324">
        <v>64</v>
      </c>
      <c r="AC324">
        <v>120</v>
      </c>
      <c r="AD324">
        <v>127</v>
      </c>
      <c r="AE324">
        <v>124</v>
      </c>
      <c r="AF324">
        <v>127</v>
      </c>
      <c r="AG324">
        <v>126</v>
      </c>
      <c r="AH324">
        <v>123</v>
      </c>
      <c r="AI324">
        <v>129</v>
      </c>
      <c r="AJ324">
        <v>129</v>
      </c>
      <c r="AK324">
        <v>94</v>
      </c>
      <c r="AL324">
        <v>123</v>
      </c>
      <c r="AM324">
        <v>123</v>
      </c>
      <c r="AN324">
        <v>125</v>
      </c>
      <c r="AO324">
        <v>127</v>
      </c>
      <c r="AP324">
        <v>122</v>
      </c>
      <c r="AQ324">
        <v>128</v>
      </c>
      <c r="AR324">
        <v>124</v>
      </c>
      <c r="AS324">
        <v>125</v>
      </c>
      <c r="AT324">
        <v>125</v>
      </c>
      <c r="AU324" s="8">
        <f t="shared" si="53"/>
        <v>119.52272727272727</v>
      </c>
      <c r="AV324">
        <f t="shared" si="54"/>
        <v>123</v>
      </c>
      <c r="AW324" s="8">
        <f t="shared" si="55"/>
        <v>12.255968904348432</v>
      </c>
      <c r="AX324" s="6">
        <f t="shared" si="56"/>
        <v>0.10254090735716506</v>
      </c>
      <c r="AY324">
        <f t="shared" si="57"/>
        <v>64</v>
      </c>
      <c r="AZ324">
        <f t="shared" si="58"/>
        <v>129</v>
      </c>
      <c r="BA324">
        <f t="shared" si="59"/>
        <v>65</v>
      </c>
      <c r="BB324" s="7">
        <f t="shared" si="60"/>
        <v>1.0025202285760042</v>
      </c>
      <c r="BC324" s="8">
        <f t="shared" si="61"/>
        <v>6.8725437182749302E-2</v>
      </c>
    </row>
    <row r="325" spans="1:55" x14ac:dyDescent="0.25">
      <c r="A325">
        <v>439</v>
      </c>
      <c r="B325">
        <v>210665</v>
      </c>
      <c r="C325">
        <v>126</v>
      </c>
      <c r="D325">
        <v>128</v>
      </c>
      <c r="E325">
        <v>126</v>
      </c>
      <c r="F325">
        <v>137</v>
      </c>
      <c r="G325">
        <v>128</v>
      </c>
      <c r="H325">
        <v>134</v>
      </c>
      <c r="I325">
        <v>126</v>
      </c>
      <c r="J325">
        <v>122</v>
      </c>
      <c r="K325">
        <v>128</v>
      </c>
      <c r="L325">
        <v>126</v>
      </c>
      <c r="M325">
        <v>126</v>
      </c>
      <c r="N325">
        <v>128</v>
      </c>
      <c r="O325">
        <v>128</v>
      </c>
      <c r="P325">
        <v>128</v>
      </c>
      <c r="Q325">
        <v>140</v>
      </c>
      <c r="R325">
        <v>136</v>
      </c>
      <c r="S325">
        <v>126</v>
      </c>
      <c r="T325">
        <v>128</v>
      </c>
      <c r="U325">
        <v>136</v>
      </c>
      <c r="V325">
        <v>134</v>
      </c>
      <c r="W325">
        <v>126</v>
      </c>
      <c r="X325">
        <v>134</v>
      </c>
      <c r="Y325">
        <v>126</v>
      </c>
      <c r="Z325">
        <v>126</v>
      </c>
      <c r="AA325">
        <v>134</v>
      </c>
      <c r="AB325">
        <v>128</v>
      </c>
      <c r="AC325">
        <v>126</v>
      </c>
      <c r="AD325">
        <v>126</v>
      </c>
      <c r="AE325">
        <v>126</v>
      </c>
      <c r="AF325">
        <v>132</v>
      </c>
      <c r="AG325">
        <v>122</v>
      </c>
      <c r="AH325">
        <v>112</v>
      </c>
      <c r="AI325">
        <v>126</v>
      </c>
      <c r="AJ325">
        <v>124</v>
      </c>
      <c r="AK325">
        <v>124</v>
      </c>
      <c r="AL325">
        <v>140</v>
      </c>
      <c r="AM325">
        <v>43</v>
      </c>
      <c r="AN325">
        <v>118</v>
      </c>
      <c r="AO325">
        <v>128</v>
      </c>
      <c r="AP325">
        <v>126</v>
      </c>
      <c r="AQ325">
        <v>117</v>
      </c>
      <c r="AR325">
        <v>117</v>
      </c>
      <c r="AS325">
        <v>117</v>
      </c>
      <c r="AT325">
        <v>117</v>
      </c>
      <c r="AU325" s="8">
        <f t="shared" si="53"/>
        <v>125.13636363636364</v>
      </c>
      <c r="AV325">
        <f t="shared" si="54"/>
        <v>126</v>
      </c>
      <c r="AW325" s="8">
        <f t="shared" si="55"/>
        <v>14.077180791177007</v>
      </c>
      <c r="AX325" s="6">
        <f t="shared" si="56"/>
        <v>0.11249472481143993</v>
      </c>
      <c r="AY325">
        <f t="shared" si="57"/>
        <v>43</v>
      </c>
      <c r="AZ325">
        <f t="shared" si="58"/>
        <v>140</v>
      </c>
      <c r="BA325">
        <f t="shared" si="59"/>
        <v>97</v>
      </c>
      <c r="BB325" s="7">
        <f t="shared" si="60"/>
        <v>0.99616848448366679</v>
      </c>
      <c r="BC325" s="8">
        <f t="shared" si="61"/>
        <v>8.3949321252098252E-2</v>
      </c>
    </row>
    <row r="326" spans="1:55" x14ac:dyDescent="0.25">
      <c r="A326">
        <v>441</v>
      </c>
      <c r="B326">
        <v>211510</v>
      </c>
      <c r="C326">
        <v>14</v>
      </c>
      <c r="D326">
        <v>14</v>
      </c>
      <c r="E326">
        <v>14</v>
      </c>
      <c r="F326">
        <v>14</v>
      </c>
      <c r="G326">
        <v>14</v>
      </c>
      <c r="H326">
        <v>14</v>
      </c>
      <c r="I326">
        <v>14</v>
      </c>
      <c r="J326">
        <v>14</v>
      </c>
      <c r="K326">
        <v>14</v>
      </c>
      <c r="L326">
        <v>14</v>
      </c>
      <c r="M326">
        <v>16</v>
      </c>
      <c r="N326">
        <v>16</v>
      </c>
      <c r="O326">
        <v>14</v>
      </c>
      <c r="P326">
        <v>15</v>
      </c>
      <c r="Q326">
        <v>14</v>
      </c>
      <c r="R326">
        <v>14</v>
      </c>
      <c r="S326">
        <v>14</v>
      </c>
      <c r="T326">
        <v>14</v>
      </c>
      <c r="U326">
        <v>11</v>
      </c>
      <c r="V326">
        <v>15</v>
      </c>
      <c r="W326">
        <v>15</v>
      </c>
      <c r="X326">
        <v>14</v>
      </c>
      <c r="Y326">
        <v>14</v>
      </c>
      <c r="Z326">
        <v>14</v>
      </c>
      <c r="AA326">
        <v>14</v>
      </c>
      <c r="AB326">
        <v>14</v>
      </c>
      <c r="AC326">
        <v>14</v>
      </c>
      <c r="AD326">
        <v>14</v>
      </c>
      <c r="AE326">
        <v>16</v>
      </c>
      <c r="AF326">
        <v>16</v>
      </c>
      <c r="AG326">
        <v>16</v>
      </c>
      <c r="AH326">
        <v>14</v>
      </c>
      <c r="AI326">
        <v>14</v>
      </c>
      <c r="AJ326">
        <v>14</v>
      </c>
      <c r="AK326">
        <v>14</v>
      </c>
      <c r="AL326">
        <v>14</v>
      </c>
      <c r="AM326">
        <v>14</v>
      </c>
      <c r="AN326">
        <v>14</v>
      </c>
      <c r="AO326">
        <v>14</v>
      </c>
      <c r="AP326">
        <v>12</v>
      </c>
      <c r="AQ326">
        <v>12</v>
      </c>
      <c r="AR326">
        <v>14</v>
      </c>
      <c r="AS326">
        <v>14</v>
      </c>
      <c r="AT326">
        <v>14</v>
      </c>
      <c r="AU326" s="8">
        <f t="shared" si="53"/>
        <v>14.136363636363637</v>
      </c>
      <c r="AV326">
        <f t="shared" si="54"/>
        <v>14</v>
      </c>
      <c r="AW326" s="8">
        <f t="shared" si="55"/>
        <v>0.95457062284347061</v>
      </c>
      <c r="AX326" s="6">
        <f t="shared" si="56"/>
        <v>6.752589614969888E-2</v>
      </c>
      <c r="AY326">
        <f t="shared" si="57"/>
        <v>11</v>
      </c>
      <c r="AZ326">
        <f t="shared" si="58"/>
        <v>16</v>
      </c>
      <c r="BA326">
        <f t="shared" si="59"/>
        <v>5</v>
      </c>
      <c r="BB326" s="7">
        <f t="shared" si="60"/>
        <v>0.9992249654033668</v>
      </c>
      <c r="BC326" s="8">
        <f t="shared" si="61"/>
        <v>2.0632942782093457E-2</v>
      </c>
    </row>
    <row r="327" spans="1:55" x14ac:dyDescent="0.25">
      <c r="A327">
        <v>442</v>
      </c>
      <c r="B327">
        <v>211718</v>
      </c>
      <c r="C327">
        <v>26</v>
      </c>
      <c r="D327">
        <v>22</v>
      </c>
      <c r="E327">
        <v>29</v>
      </c>
      <c r="F327">
        <v>30</v>
      </c>
      <c r="G327">
        <v>31</v>
      </c>
      <c r="H327">
        <v>33</v>
      </c>
      <c r="I327">
        <v>31</v>
      </c>
      <c r="J327">
        <v>34</v>
      </c>
      <c r="K327">
        <v>23</v>
      </c>
      <c r="L327">
        <v>23</v>
      </c>
      <c r="M327">
        <v>27</v>
      </c>
      <c r="N327">
        <v>31</v>
      </c>
      <c r="O327">
        <v>23</v>
      </c>
      <c r="P327">
        <v>25</v>
      </c>
      <c r="Q327">
        <v>30</v>
      </c>
      <c r="R327">
        <v>30</v>
      </c>
      <c r="S327">
        <v>27</v>
      </c>
      <c r="T327">
        <v>27</v>
      </c>
      <c r="U327">
        <v>28</v>
      </c>
      <c r="V327">
        <v>29</v>
      </c>
      <c r="W327">
        <v>30</v>
      </c>
      <c r="X327">
        <v>23</v>
      </c>
      <c r="Y327">
        <v>29</v>
      </c>
      <c r="Z327">
        <v>26</v>
      </c>
      <c r="AA327">
        <v>27</v>
      </c>
      <c r="AB327">
        <v>32</v>
      </c>
      <c r="AC327">
        <v>27</v>
      </c>
      <c r="AD327">
        <v>28</v>
      </c>
      <c r="AE327">
        <v>26</v>
      </c>
      <c r="AF327">
        <v>28</v>
      </c>
      <c r="AG327">
        <v>21</v>
      </c>
      <c r="AH327">
        <v>22</v>
      </c>
      <c r="AI327">
        <v>25</v>
      </c>
      <c r="AJ327">
        <v>26</v>
      </c>
      <c r="AK327">
        <v>32</v>
      </c>
      <c r="AL327">
        <v>29</v>
      </c>
      <c r="AM327">
        <v>27</v>
      </c>
      <c r="AN327">
        <v>30</v>
      </c>
      <c r="AO327">
        <v>23</v>
      </c>
      <c r="AP327">
        <v>28</v>
      </c>
      <c r="AQ327">
        <v>28</v>
      </c>
      <c r="AR327">
        <v>29</v>
      </c>
      <c r="AS327">
        <v>28</v>
      </c>
      <c r="AT327">
        <v>31</v>
      </c>
      <c r="AU327" s="8">
        <f t="shared" si="53"/>
        <v>27.59090909090909</v>
      </c>
      <c r="AV327">
        <f t="shared" si="54"/>
        <v>28</v>
      </c>
      <c r="AW327" s="8">
        <f t="shared" si="55"/>
        <v>3.171956932595545</v>
      </c>
      <c r="AX327" s="6">
        <f t="shared" si="56"/>
        <v>0.11496384269703788</v>
      </c>
      <c r="AY327">
        <f t="shared" si="57"/>
        <v>21</v>
      </c>
      <c r="AZ327">
        <f t="shared" si="58"/>
        <v>34</v>
      </c>
      <c r="BA327">
        <f t="shared" si="59"/>
        <v>13</v>
      </c>
      <c r="BB327" s="7">
        <f t="shared" si="60"/>
        <v>0.99964250180741443</v>
      </c>
      <c r="BC327" s="8">
        <f t="shared" si="61"/>
        <v>1.5125003703497853E-3</v>
      </c>
    </row>
    <row r="328" spans="1:55" x14ac:dyDescent="0.25">
      <c r="A328">
        <v>443</v>
      </c>
      <c r="B328">
        <v>212158</v>
      </c>
      <c r="C328">
        <v>20</v>
      </c>
      <c r="D328">
        <v>20</v>
      </c>
      <c r="E328">
        <v>21</v>
      </c>
      <c r="F328">
        <v>22</v>
      </c>
      <c r="G328">
        <v>21</v>
      </c>
      <c r="H328">
        <v>21</v>
      </c>
      <c r="I328">
        <v>21</v>
      </c>
      <c r="J328">
        <v>22</v>
      </c>
      <c r="K328">
        <v>22</v>
      </c>
      <c r="L328">
        <v>21</v>
      </c>
      <c r="M328">
        <v>21</v>
      </c>
      <c r="N328">
        <v>21</v>
      </c>
      <c r="O328">
        <v>21</v>
      </c>
      <c r="P328">
        <v>21</v>
      </c>
      <c r="Q328">
        <v>21</v>
      </c>
      <c r="R328">
        <v>21</v>
      </c>
      <c r="S328">
        <v>21</v>
      </c>
      <c r="T328">
        <v>22</v>
      </c>
      <c r="U328">
        <v>21</v>
      </c>
      <c r="V328">
        <v>21</v>
      </c>
      <c r="W328">
        <v>22</v>
      </c>
      <c r="X328">
        <v>22</v>
      </c>
      <c r="Y328">
        <v>21</v>
      </c>
      <c r="Z328">
        <v>21</v>
      </c>
      <c r="AA328">
        <v>31</v>
      </c>
      <c r="AB328">
        <v>31</v>
      </c>
      <c r="AC328">
        <v>31</v>
      </c>
      <c r="AD328">
        <v>31</v>
      </c>
      <c r="AE328">
        <v>31</v>
      </c>
      <c r="AF328">
        <v>31</v>
      </c>
      <c r="AG328">
        <v>31</v>
      </c>
      <c r="AH328">
        <v>30</v>
      </c>
      <c r="AI328">
        <v>30</v>
      </c>
      <c r="AJ328">
        <v>31</v>
      </c>
      <c r="AK328">
        <v>31</v>
      </c>
      <c r="AL328">
        <v>31</v>
      </c>
      <c r="AM328">
        <v>31</v>
      </c>
      <c r="AN328">
        <v>31</v>
      </c>
      <c r="AO328">
        <v>31</v>
      </c>
      <c r="AP328">
        <v>31</v>
      </c>
      <c r="AQ328">
        <v>31</v>
      </c>
      <c r="AR328">
        <v>31</v>
      </c>
      <c r="AS328">
        <v>31</v>
      </c>
      <c r="AT328">
        <v>31</v>
      </c>
      <c r="AU328" s="8">
        <f t="shared" si="53"/>
        <v>25.59090909090909</v>
      </c>
      <c r="AV328">
        <f t="shared" si="54"/>
        <v>22</v>
      </c>
      <c r="AW328" s="8">
        <f t="shared" si="55"/>
        <v>4.9241605674336952</v>
      </c>
      <c r="AX328" s="6">
        <f t="shared" si="56"/>
        <v>0.19241835254625453</v>
      </c>
      <c r="AY328">
        <f t="shared" si="57"/>
        <v>20</v>
      </c>
      <c r="AZ328">
        <f t="shared" si="58"/>
        <v>31</v>
      </c>
      <c r="BA328">
        <f t="shared" si="59"/>
        <v>11</v>
      </c>
      <c r="BB328" s="7">
        <f t="shared" si="60"/>
        <v>1.0131083383068138</v>
      </c>
      <c r="BC328" s="8">
        <f t="shared" si="61"/>
        <v>0.76055674078900426</v>
      </c>
    </row>
    <row r="329" spans="1:55" x14ac:dyDescent="0.25">
      <c r="A329">
        <v>444</v>
      </c>
      <c r="B329">
        <v>213245</v>
      </c>
      <c r="C329">
        <v>38</v>
      </c>
      <c r="D329">
        <v>39</v>
      </c>
      <c r="E329">
        <v>39</v>
      </c>
      <c r="F329">
        <v>39</v>
      </c>
      <c r="G329">
        <v>39</v>
      </c>
      <c r="H329">
        <v>39</v>
      </c>
      <c r="I329">
        <v>39</v>
      </c>
      <c r="J329">
        <v>39</v>
      </c>
      <c r="K329">
        <v>39</v>
      </c>
      <c r="L329">
        <v>39</v>
      </c>
      <c r="M329">
        <v>39</v>
      </c>
      <c r="N329">
        <v>39</v>
      </c>
      <c r="O329">
        <v>39</v>
      </c>
      <c r="P329">
        <v>39</v>
      </c>
      <c r="Q329">
        <v>39</v>
      </c>
      <c r="R329">
        <v>39</v>
      </c>
      <c r="S329">
        <v>39</v>
      </c>
      <c r="T329">
        <v>39</v>
      </c>
      <c r="U329">
        <v>39</v>
      </c>
      <c r="V329">
        <v>39</v>
      </c>
      <c r="W329">
        <v>39</v>
      </c>
      <c r="X329">
        <v>39</v>
      </c>
      <c r="Y329">
        <v>39</v>
      </c>
      <c r="Z329">
        <v>39</v>
      </c>
      <c r="AA329">
        <v>39</v>
      </c>
      <c r="AB329">
        <v>39</v>
      </c>
      <c r="AC329">
        <v>27</v>
      </c>
      <c r="AD329">
        <v>27</v>
      </c>
      <c r="AE329">
        <v>27</v>
      </c>
      <c r="AF329">
        <v>27</v>
      </c>
      <c r="AG329">
        <v>38</v>
      </c>
      <c r="AH329">
        <v>38</v>
      </c>
      <c r="AI329">
        <v>39</v>
      </c>
      <c r="AJ329">
        <v>39</v>
      </c>
      <c r="AK329">
        <v>39</v>
      </c>
      <c r="AL329">
        <v>39</v>
      </c>
      <c r="AM329">
        <v>39</v>
      </c>
      <c r="AN329">
        <v>39</v>
      </c>
      <c r="AO329">
        <v>27</v>
      </c>
      <c r="AP329">
        <v>27</v>
      </c>
      <c r="AQ329">
        <v>27</v>
      </c>
      <c r="AR329">
        <v>27</v>
      </c>
      <c r="AS329">
        <v>27</v>
      </c>
      <c r="AT329">
        <v>27</v>
      </c>
      <c r="AU329" s="8">
        <f t="shared" si="53"/>
        <v>36.204545454545453</v>
      </c>
      <c r="AV329">
        <f t="shared" si="54"/>
        <v>39</v>
      </c>
      <c r="AW329" s="8">
        <f t="shared" si="55"/>
        <v>5.0558717669129196</v>
      </c>
      <c r="AX329" s="6">
        <f t="shared" si="56"/>
        <v>0.13964743110117292</v>
      </c>
      <c r="AY329">
        <f t="shared" si="57"/>
        <v>27</v>
      </c>
      <c r="AZ329">
        <f t="shared" si="58"/>
        <v>39</v>
      </c>
      <c r="BA329">
        <f t="shared" si="59"/>
        <v>12</v>
      </c>
      <c r="BB329" s="7">
        <f t="shared" si="60"/>
        <v>0.99288587629216529</v>
      </c>
      <c r="BC329" s="8">
        <f t="shared" si="61"/>
        <v>0.3498457898100602</v>
      </c>
    </row>
    <row r="330" spans="1:55" x14ac:dyDescent="0.25">
      <c r="A330">
        <v>446</v>
      </c>
      <c r="B330">
        <v>213890</v>
      </c>
      <c r="C330">
        <v>31</v>
      </c>
      <c r="D330">
        <v>31</v>
      </c>
      <c r="E330">
        <v>33</v>
      </c>
      <c r="F330">
        <v>32</v>
      </c>
      <c r="G330">
        <v>35</v>
      </c>
      <c r="H330">
        <v>36</v>
      </c>
      <c r="I330">
        <v>33</v>
      </c>
      <c r="J330">
        <v>36</v>
      </c>
      <c r="K330">
        <v>32</v>
      </c>
      <c r="L330">
        <v>33</v>
      </c>
      <c r="M330">
        <v>31</v>
      </c>
      <c r="N330">
        <v>33</v>
      </c>
      <c r="O330">
        <v>35</v>
      </c>
      <c r="P330">
        <v>35</v>
      </c>
      <c r="Q330">
        <v>36</v>
      </c>
      <c r="R330">
        <v>33</v>
      </c>
      <c r="S330">
        <v>35</v>
      </c>
      <c r="T330">
        <v>36</v>
      </c>
      <c r="U330">
        <v>38</v>
      </c>
      <c r="V330">
        <v>36</v>
      </c>
      <c r="W330">
        <v>35</v>
      </c>
      <c r="X330">
        <v>35</v>
      </c>
      <c r="Y330">
        <v>33</v>
      </c>
      <c r="Z330">
        <v>37</v>
      </c>
      <c r="AA330">
        <v>37</v>
      </c>
      <c r="AB330">
        <v>36</v>
      </c>
      <c r="AC330">
        <v>39</v>
      </c>
      <c r="AD330">
        <v>39</v>
      </c>
      <c r="AE330">
        <v>37</v>
      </c>
      <c r="AF330">
        <v>38</v>
      </c>
      <c r="AG330">
        <v>35</v>
      </c>
      <c r="AH330">
        <v>31</v>
      </c>
      <c r="AI330">
        <v>36</v>
      </c>
      <c r="AJ330">
        <v>34</v>
      </c>
      <c r="AK330">
        <v>40</v>
      </c>
      <c r="AL330">
        <v>39</v>
      </c>
      <c r="AM330">
        <v>38</v>
      </c>
      <c r="AN330">
        <v>40</v>
      </c>
      <c r="AO330">
        <v>36</v>
      </c>
      <c r="AP330">
        <v>31</v>
      </c>
      <c r="AQ330">
        <v>39</v>
      </c>
      <c r="AR330">
        <v>38</v>
      </c>
      <c r="AS330">
        <v>37</v>
      </c>
      <c r="AT330">
        <v>39</v>
      </c>
      <c r="AU330" s="8">
        <f t="shared" si="53"/>
        <v>35.43181818181818</v>
      </c>
      <c r="AV330">
        <f t="shared" si="54"/>
        <v>36</v>
      </c>
      <c r="AW330" s="8">
        <f t="shared" si="55"/>
        <v>2.6623798348053218</v>
      </c>
      <c r="AX330" s="6">
        <f t="shared" si="56"/>
        <v>7.5140931835429234E-2</v>
      </c>
      <c r="AY330">
        <f t="shared" si="57"/>
        <v>31</v>
      </c>
      <c r="AZ330">
        <f t="shared" si="58"/>
        <v>40</v>
      </c>
      <c r="BA330">
        <f t="shared" si="59"/>
        <v>9</v>
      </c>
      <c r="BB330" s="7">
        <f t="shared" si="60"/>
        <v>1.0034664139954799</v>
      </c>
      <c r="BC330" s="8">
        <f t="shared" si="61"/>
        <v>0.34349663048904522</v>
      </c>
    </row>
    <row r="331" spans="1:55" x14ac:dyDescent="0.25">
      <c r="A331">
        <v>447</v>
      </c>
      <c r="B331">
        <v>213897</v>
      </c>
      <c r="C331">
        <v>42</v>
      </c>
      <c r="D331">
        <v>43</v>
      </c>
      <c r="E331">
        <v>42</v>
      </c>
      <c r="F331">
        <v>42</v>
      </c>
      <c r="G331">
        <v>42</v>
      </c>
      <c r="H331">
        <v>42</v>
      </c>
      <c r="I331">
        <v>43</v>
      </c>
      <c r="J331">
        <v>42</v>
      </c>
      <c r="K331">
        <v>42</v>
      </c>
      <c r="L331">
        <v>42</v>
      </c>
      <c r="M331">
        <v>42</v>
      </c>
      <c r="N331">
        <v>42</v>
      </c>
      <c r="O331">
        <v>42</v>
      </c>
      <c r="P331">
        <v>42</v>
      </c>
      <c r="Q331">
        <v>42</v>
      </c>
      <c r="R331">
        <v>42</v>
      </c>
      <c r="S331">
        <v>42</v>
      </c>
      <c r="T331">
        <v>42</v>
      </c>
      <c r="U331">
        <v>42</v>
      </c>
      <c r="V331">
        <v>41</v>
      </c>
      <c r="W331">
        <v>42</v>
      </c>
      <c r="X331">
        <v>41</v>
      </c>
      <c r="Y331">
        <v>41</v>
      </c>
      <c r="Z331">
        <v>45</v>
      </c>
      <c r="AA331">
        <v>42</v>
      </c>
      <c r="AB331">
        <v>42</v>
      </c>
      <c r="AC331">
        <v>40</v>
      </c>
      <c r="AD331">
        <v>38</v>
      </c>
      <c r="AE331">
        <v>38</v>
      </c>
      <c r="AF331">
        <v>38</v>
      </c>
      <c r="AG331">
        <v>40</v>
      </c>
      <c r="AH331">
        <v>39</v>
      </c>
      <c r="AI331">
        <v>40</v>
      </c>
      <c r="AJ331">
        <v>41</v>
      </c>
      <c r="AK331">
        <v>41</v>
      </c>
      <c r="AL331">
        <v>40</v>
      </c>
      <c r="AM331">
        <v>40</v>
      </c>
      <c r="AN331">
        <v>40</v>
      </c>
      <c r="AO331">
        <v>40</v>
      </c>
      <c r="AP331">
        <v>40</v>
      </c>
      <c r="AQ331">
        <v>40</v>
      </c>
      <c r="AR331">
        <v>40</v>
      </c>
      <c r="AS331">
        <v>40</v>
      </c>
      <c r="AT331">
        <v>40</v>
      </c>
      <c r="AU331" s="8">
        <f t="shared" si="53"/>
        <v>41.113636363636367</v>
      </c>
      <c r="AV331">
        <f t="shared" si="54"/>
        <v>42</v>
      </c>
      <c r="AW331" s="8">
        <f t="shared" si="55"/>
        <v>1.4177595999668275</v>
      </c>
      <c r="AX331" s="6">
        <f t="shared" si="56"/>
        <v>3.4483926146235716E-2</v>
      </c>
      <c r="AY331">
        <f t="shared" si="57"/>
        <v>38</v>
      </c>
      <c r="AZ331">
        <f t="shared" si="58"/>
        <v>45</v>
      </c>
      <c r="BA331">
        <f t="shared" si="59"/>
        <v>7</v>
      </c>
      <c r="BB331" s="7">
        <f t="shared" si="60"/>
        <v>0.99820480162238745</v>
      </c>
      <c r="BC331" s="8">
        <f t="shared" si="61"/>
        <v>0.44266798100854315</v>
      </c>
    </row>
    <row r="332" spans="1:55" x14ac:dyDescent="0.25">
      <c r="A332">
        <v>448</v>
      </c>
      <c r="B332">
        <v>214946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 s="8">
        <f t="shared" si="53"/>
        <v>1</v>
      </c>
      <c r="AV332">
        <f t="shared" si="54"/>
        <v>1</v>
      </c>
      <c r="AW332" s="8">
        <f t="shared" si="55"/>
        <v>0</v>
      </c>
      <c r="AX332" s="6">
        <f t="shared" si="56"/>
        <v>0</v>
      </c>
      <c r="AY332">
        <f t="shared" si="57"/>
        <v>1</v>
      </c>
      <c r="AZ332">
        <f t="shared" si="58"/>
        <v>1</v>
      </c>
      <c r="BA332">
        <f t="shared" si="59"/>
        <v>0</v>
      </c>
      <c r="BB332" s="7">
        <f t="shared" si="60"/>
        <v>1</v>
      </c>
      <c r="BC332" s="8">
        <f t="shared" si="61"/>
        <v>1</v>
      </c>
    </row>
    <row r="333" spans="1:55" x14ac:dyDescent="0.25">
      <c r="A333">
        <v>450</v>
      </c>
      <c r="B333">
        <v>217004</v>
      </c>
      <c r="C333">
        <v>56</v>
      </c>
      <c r="D333">
        <v>56</v>
      </c>
      <c r="E333">
        <v>56</v>
      </c>
      <c r="F333">
        <v>56</v>
      </c>
      <c r="G333">
        <v>56</v>
      </c>
      <c r="H333">
        <v>56</v>
      </c>
      <c r="I333">
        <v>56</v>
      </c>
      <c r="J333">
        <v>56</v>
      </c>
      <c r="K333">
        <v>56</v>
      </c>
      <c r="L333">
        <v>56</v>
      </c>
      <c r="M333">
        <v>56</v>
      </c>
      <c r="N333">
        <v>56</v>
      </c>
      <c r="O333">
        <v>56</v>
      </c>
      <c r="P333">
        <v>56</v>
      </c>
      <c r="Q333">
        <v>56</v>
      </c>
      <c r="R333">
        <v>56</v>
      </c>
      <c r="S333">
        <v>56</v>
      </c>
      <c r="T333">
        <v>56</v>
      </c>
      <c r="U333">
        <v>56</v>
      </c>
      <c r="V333">
        <v>56</v>
      </c>
      <c r="W333">
        <v>56</v>
      </c>
      <c r="X333">
        <v>56</v>
      </c>
      <c r="Y333">
        <v>56</v>
      </c>
      <c r="Z333">
        <v>56</v>
      </c>
      <c r="AA333">
        <v>56</v>
      </c>
      <c r="AB333">
        <v>56</v>
      </c>
      <c r="AC333">
        <v>56</v>
      </c>
      <c r="AD333">
        <v>57</v>
      </c>
      <c r="AE333">
        <v>57</v>
      </c>
      <c r="AF333">
        <v>57</v>
      </c>
      <c r="AG333">
        <v>57</v>
      </c>
      <c r="AH333">
        <v>57</v>
      </c>
      <c r="AI333">
        <v>57</v>
      </c>
      <c r="AJ333">
        <v>57</v>
      </c>
      <c r="AK333">
        <v>57</v>
      </c>
      <c r="AL333">
        <v>57</v>
      </c>
      <c r="AM333">
        <v>57</v>
      </c>
      <c r="AN333">
        <v>57</v>
      </c>
      <c r="AO333">
        <v>57</v>
      </c>
      <c r="AP333">
        <v>57</v>
      </c>
      <c r="AQ333">
        <v>57</v>
      </c>
      <c r="AR333">
        <v>57</v>
      </c>
      <c r="AS333">
        <v>57</v>
      </c>
      <c r="AT333">
        <v>57</v>
      </c>
      <c r="AU333" s="8">
        <f t="shared" si="53"/>
        <v>56.386363636363633</v>
      </c>
      <c r="AV333">
        <f t="shared" si="54"/>
        <v>56</v>
      </c>
      <c r="AW333" s="8">
        <f t="shared" si="55"/>
        <v>0.49254484347415617</v>
      </c>
      <c r="AX333" s="6">
        <f t="shared" si="56"/>
        <v>8.7351765872079289E-3</v>
      </c>
      <c r="AY333">
        <f t="shared" si="57"/>
        <v>56</v>
      </c>
      <c r="AZ333">
        <f t="shared" si="58"/>
        <v>57</v>
      </c>
      <c r="BA333">
        <f t="shared" si="59"/>
        <v>1</v>
      </c>
      <c r="BB333" s="7">
        <f t="shared" si="60"/>
        <v>1.000572687241194</v>
      </c>
      <c r="BC333" s="8">
        <f t="shared" si="61"/>
        <v>0.71162790697674427</v>
      </c>
    </row>
    <row r="334" spans="1:55" x14ac:dyDescent="0.25">
      <c r="A334">
        <v>451</v>
      </c>
      <c r="B334">
        <v>217133</v>
      </c>
      <c r="C334">
        <v>63</v>
      </c>
      <c r="D334">
        <v>63</v>
      </c>
      <c r="E334">
        <v>60</v>
      </c>
      <c r="F334">
        <v>60</v>
      </c>
      <c r="G334">
        <v>60</v>
      </c>
      <c r="H334">
        <v>60</v>
      </c>
      <c r="I334">
        <v>60</v>
      </c>
      <c r="J334">
        <v>60</v>
      </c>
      <c r="K334">
        <v>60</v>
      </c>
      <c r="L334">
        <v>60</v>
      </c>
      <c r="M334">
        <v>60</v>
      </c>
      <c r="N334">
        <v>60</v>
      </c>
      <c r="O334">
        <v>60</v>
      </c>
      <c r="P334">
        <v>60</v>
      </c>
      <c r="Q334">
        <v>60</v>
      </c>
      <c r="R334">
        <v>60</v>
      </c>
      <c r="S334">
        <v>60</v>
      </c>
      <c r="T334">
        <v>60</v>
      </c>
      <c r="U334">
        <v>60</v>
      </c>
      <c r="V334">
        <v>60</v>
      </c>
      <c r="W334">
        <v>60</v>
      </c>
      <c r="X334">
        <v>60</v>
      </c>
      <c r="Y334">
        <v>60</v>
      </c>
      <c r="Z334">
        <v>60</v>
      </c>
      <c r="AA334">
        <v>60</v>
      </c>
      <c r="AB334">
        <v>60</v>
      </c>
      <c r="AC334">
        <v>60</v>
      </c>
      <c r="AD334">
        <v>60</v>
      </c>
      <c r="AE334">
        <v>60</v>
      </c>
      <c r="AF334">
        <v>60</v>
      </c>
      <c r="AG334">
        <v>60</v>
      </c>
      <c r="AH334">
        <v>61</v>
      </c>
      <c r="AI334">
        <v>61</v>
      </c>
      <c r="AJ334">
        <v>61</v>
      </c>
      <c r="AK334">
        <v>61</v>
      </c>
      <c r="AL334">
        <v>61</v>
      </c>
      <c r="AM334">
        <v>61</v>
      </c>
      <c r="AN334">
        <v>61</v>
      </c>
      <c r="AO334">
        <v>61</v>
      </c>
      <c r="AP334">
        <v>61</v>
      </c>
      <c r="AQ334">
        <v>60</v>
      </c>
      <c r="AR334">
        <v>60</v>
      </c>
      <c r="AS334">
        <v>60</v>
      </c>
      <c r="AT334">
        <v>60</v>
      </c>
      <c r="AU334" s="8">
        <f t="shared" si="53"/>
        <v>60.340909090909093</v>
      </c>
      <c r="AV334">
        <f t="shared" si="54"/>
        <v>60</v>
      </c>
      <c r="AW334" s="8">
        <f t="shared" si="55"/>
        <v>0.71343198754027448</v>
      </c>
      <c r="AX334" s="6">
        <f t="shared" si="56"/>
        <v>1.182335497241886E-2</v>
      </c>
      <c r="AY334">
        <f t="shared" si="57"/>
        <v>60</v>
      </c>
      <c r="AZ334">
        <f t="shared" si="58"/>
        <v>63</v>
      </c>
      <c r="BA334">
        <f t="shared" si="59"/>
        <v>3</v>
      </c>
      <c r="BB334" s="7">
        <f t="shared" si="60"/>
        <v>0.99999423867649162</v>
      </c>
      <c r="BC334" s="8">
        <f t="shared" si="61"/>
        <v>4.0321249956986433E-5</v>
      </c>
    </row>
    <row r="335" spans="1:55" x14ac:dyDescent="0.25">
      <c r="A335">
        <v>452</v>
      </c>
      <c r="B335">
        <v>217508</v>
      </c>
      <c r="C335">
        <v>9</v>
      </c>
      <c r="D335">
        <v>9</v>
      </c>
      <c r="E335">
        <v>9</v>
      </c>
      <c r="F335">
        <v>9</v>
      </c>
      <c r="G335">
        <v>9</v>
      </c>
      <c r="H335">
        <v>9</v>
      </c>
      <c r="I335">
        <v>9</v>
      </c>
      <c r="J335">
        <v>9</v>
      </c>
      <c r="K335">
        <v>9</v>
      </c>
      <c r="L335">
        <v>9</v>
      </c>
      <c r="M335">
        <v>9</v>
      </c>
      <c r="N335">
        <v>9</v>
      </c>
      <c r="O335">
        <v>9</v>
      </c>
      <c r="P335">
        <v>9</v>
      </c>
      <c r="Q335">
        <v>9</v>
      </c>
      <c r="R335">
        <v>9</v>
      </c>
      <c r="S335">
        <v>9</v>
      </c>
      <c r="T335">
        <v>9</v>
      </c>
      <c r="U335">
        <v>9</v>
      </c>
      <c r="V335">
        <v>9</v>
      </c>
      <c r="W335">
        <v>9</v>
      </c>
      <c r="X335">
        <v>9</v>
      </c>
      <c r="Y335">
        <v>9</v>
      </c>
      <c r="Z335">
        <v>9</v>
      </c>
      <c r="AA335">
        <v>9</v>
      </c>
      <c r="AB335">
        <v>9</v>
      </c>
      <c r="AC335">
        <v>9</v>
      </c>
      <c r="AD335">
        <v>9</v>
      </c>
      <c r="AE335">
        <v>9</v>
      </c>
      <c r="AF335">
        <v>9</v>
      </c>
      <c r="AG335">
        <v>9</v>
      </c>
      <c r="AH335">
        <v>9</v>
      </c>
      <c r="AI335">
        <v>9</v>
      </c>
      <c r="AJ335">
        <v>9</v>
      </c>
      <c r="AK335">
        <v>9</v>
      </c>
      <c r="AL335">
        <v>9</v>
      </c>
      <c r="AM335">
        <v>9</v>
      </c>
      <c r="AN335">
        <v>9</v>
      </c>
      <c r="AO335">
        <v>9</v>
      </c>
      <c r="AP335">
        <v>9</v>
      </c>
      <c r="AQ335">
        <v>9</v>
      </c>
      <c r="AR335">
        <v>9</v>
      </c>
      <c r="AS335">
        <v>11</v>
      </c>
      <c r="AT335">
        <v>11</v>
      </c>
      <c r="AU335" s="8">
        <f t="shared" si="53"/>
        <v>9.0909090909090917</v>
      </c>
      <c r="AV335">
        <f t="shared" si="54"/>
        <v>9</v>
      </c>
      <c r="AW335" s="8">
        <f t="shared" si="55"/>
        <v>0.4214141098829709</v>
      </c>
      <c r="AX335" s="6">
        <f t="shared" si="56"/>
        <v>4.6355552087126793E-2</v>
      </c>
      <c r="AY335">
        <f t="shared" si="57"/>
        <v>9</v>
      </c>
      <c r="AZ335">
        <f t="shared" si="58"/>
        <v>11</v>
      </c>
      <c r="BA335">
        <f t="shared" si="59"/>
        <v>2</v>
      </c>
      <c r="BB335" s="7">
        <f t="shared" si="60"/>
        <v>1.0011886084727832</v>
      </c>
      <c r="BC335" s="8">
        <f t="shared" si="61"/>
        <v>0.13023255813953499</v>
      </c>
    </row>
    <row r="336" spans="1:55" x14ac:dyDescent="0.25">
      <c r="A336">
        <v>453</v>
      </c>
      <c r="B336">
        <v>217708</v>
      </c>
      <c r="C336">
        <v>549</v>
      </c>
      <c r="D336">
        <v>547</v>
      </c>
      <c r="E336">
        <v>263</v>
      </c>
      <c r="F336">
        <v>273</v>
      </c>
      <c r="G336">
        <v>286</v>
      </c>
      <c r="H336">
        <v>291</v>
      </c>
      <c r="I336">
        <v>298</v>
      </c>
      <c r="J336">
        <v>303</v>
      </c>
      <c r="K336">
        <v>308</v>
      </c>
      <c r="L336">
        <v>309</v>
      </c>
      <c r="M336">
        <v>312</v>
      </c>
      <c r="N336">
        <v>317</v>
      </c>
      <c r="O336">
        <v>327</v>
      </c>
      <c r="P336">
        <v>346</v>
      </c>
      <c r="Q336">
        <v>355</v>
      </c>
      <c r="R336">
        <v>365</v>
      </c>
      <c r="S336">
        <v>372</v>
      </c>
      <c r="T336">
        <v>384</v>
      </c>
      <c r="U336">
        <v>388</v>
      </c>
      <c r="V336">
        <v>391</v>
      </c>
      <c r="W336">
        <v>395</v>
      </c>
      <c r="X336">
        <v>395</v>
      </c>
      <c r="Y336">
        <v>407</v>
      </c>
      <c r="Z336">
        <v>415</v>
      </c>
      <c r="AA336">
        <v>380</v>
      </c>
      <c r="AB336">
        <v>387</v>
      </c>
      <c r="AC336">
        <v>389</v>
      </c>
      <c r="AD336">
        <v>402</v>
      </c>
      <c r="AE336">
        <v>411</v>
      </c>
      <c r="AF336">
        <v>421</v>
      </c>
      <c r="AG336">
        <v>426</v>
      </c>
      <c r="AH336">
        <v>431</v>
      </c>
      <c r="AI336">
        <v>431</v>
      </c>
      <c r="AJ336">
        <v>445</v>
      </c>
      <c r="AK336">
        <v>464</v>
      </c>
      <c r="AL336">
        <v>470</v>
      </c>
      <c r="AM336">
        <v>480</v>
      </c>
      <c r="AN336">
        <v>496</v>
      </c>
      <c r="AO336">
        <v>479</v>
      </c>
      <c r="AP336">
        <v>483</v>
      </c>
      <c r="AQ336">
        <v>489</v>
      </c>
      <c r="AR336">
        <v>490</v>
      </c>
      <c r="AS336">
        <v>494</v>
      </c>
      <c r="AT336">
        <v>507</v>
      </c>
      <c r="AU336" s="8">
        <f t="shared" si="53"/>
        <v>399.34090909090907</v>
      </c>
      <c r="AV336">
        <f t="shared" si="54"/>
        <v>395</v>
      </c>
      <c r="AW336" s="8">
        <f t="shared" si="55"/>
        <v>75.908127818579374</v>
      </c>
      <c r="AX336" s="6">
        <f t="shared" si="56"/>
        <v>0.19008352535527248</v>
      </c>
      <c r="AY336">
        <f t="shared" si="57"/>
        <v>263</v>
      </c>
      <c r="AZ336">
        <f t="shared" si="58"/>
        <v>549</v>
      </c>
      <c r="BA336">
        <f t="shared" si="59"/>
        <v>286</v>
      </c>
      <c r="BB336" s="7">
        <f t="shared" si="60"/>
        <v>1.0107850189533152</v>
      </c>
      <c r="BC336" s="8">
        <f t="shared" si="61"/>
        <v>0.4985377805381272</v>
      </c>
    </row>
    <row r="337" spans="1:55" x14ac:dyDescent="0.25">
      <c r="A337">
        <v>456</v>
      </c>
      <c r="B337">
        <v>218940</v>
      </c>
      <c r="C337">
        <v>42</v>
      </c>
      <c r="D337">
        <v>42</v>
      </c>
      <c r="E337">
        <v>42</v>
      </c>
      <c r="F337">
        <v>42</v>
      </c>
      <c r="G337">
        <v>42</v>
      </c>
      <c r="H337">
        <v>42</v>
      </c>
      <c r="I337">
        <v>42</v>
      </c>
      <c r="J337">
        <v>42</v>
      </c>
      <c r="K337">
        <v>42</v>
      </c>
      <c r="L337">
        <v>42</v>
      </c>
      <c r="M337">
        <v>42</v>
      </c>
      <c r="N337">
        <v>42</v>
      </c>
      <c r="O337">
        <v>42</v>
      </c>
      <c r="P337">
        <v>42</v>
      </c>
      <c r="Q337">
        <v>42</v>
      </c>
      <c r="R337">
        <v>42</v>
      </c>
      <c r="S337">
        <v>42</v>
      </c>
      <c r="T337">
        <v>42</v>
      </c>
      <c r="U337">
        <v>42</v>
      </c>
      <c r="V337">
        <v>42</v>
      </c>
      <c r="W337">
        <v>42</v>
      </c>
      <c r="X337">
        <v>42</v>
      </c>
      <c r="Y337">
        <v>42</v>
      </c>
      <c r="Z337">
        <v>42</v>
      </c>
      <c r="AA337">
        <v>42</v>
      </c>
      <c r="AB337">
        <v>42</v>
      </c>
      <c r="AC337">
        <v>42</v>
      </c>
      <c r="AD337">
        <v>42</v>
      </c>
      <c r="AE337">
        <v>42</v>
      </c>
      <c r="AF337">
        <v>42</v>
      </c>
      <c r="AG337">
        <v>42</v>
      </c>
      <c r="AH337">
        <v>42</v>
      </c>
      <c r="AI337">
        <v>42</v>
      </c>
      <c r="AJ337">
        <v>42</v>
      </c>
      <c r="AK337">
        <v>42</v>
      </c>
      <c r="AL337">
        <v>42</v>
      </c>
      <c r="AM337">
        <v>42</v>
      </c>
      <c r="AN337">
        <v>42</v>
      </c>
      <c r="AO337">
        <v>42</v>
      </c>
      <c r="AP337">
        <v>42</v>
      </c>
      <c r="AQ337">
        <v>42</v>
      </c>
      <c r="AR337">
        <v>42</v>
      </c>
      <c r="AS337">
        <v>42</v>
      </c>
      <c r="AT337">
        <v>42</v>
      </c>
      <c r="AU337" s="8">
        <f t="shared" si="53"/>
        <v>42</v>
      </c>
      <c r="AV337">
        <f t="shared" si="54"/>
        <v>42</v>
      </c>
      <c r="AW337" s="8">
        <f t="shared" si="55"/>
        <v>0</v>
      </c>
      <c r="AX337" s="6">
        <f t="shared" si="56"/>
        <v>0</v>
      </c>
      <c r="AY337">
        <f t="shared" si="57"/>
        <v>42</v>
      </c>
      <c r="AZ337">
        <f t="shared" si="58"/>
        <v>42</v>
      </c>
      <c r="BA337">
        <f t="shared" si="59"/>
        <v>0</v>
      </c>
      <c r="BB337" s="7">
        <f t="shared" si="60"/>
        <v>1</v>
      </c>
      <c r="BC337" s="8">
        <f t="shared" si="61"/>
        <v>1</v>
      </c>
    </row>
    <row r="338" spans="1:55" x14ac:dyDescent="0.25">
      <c r="A338">
        <v>457</v>
      </c>
      <c r="B338">
        <v>219410</v>
      </c>
      <c r="C338">
        <v>247</v>
      </c>
      <c r="D338">
        <v>244</v>
      </c>
      <c r="E338">
        <v>244</v>
      </c>
      <c r="F338">
        <v>244</v>
      </c>
      <c r="G338">
        <v>244</v>
      </c>
      <c r="H338">
        <v>166</v>
      </c>
      <c r="I338">
        <v>166</v>
      </c>
      <c r="J338">
        <v>166</v>
      </c>
      <c r="K338">
        <v>223</v>
      </c>
      <c r="L338">
        <v>223</v>
      </c>
      <c r="M338">
        <v>220</v>
      </c>
      <c r="N338">
        <v>219</v>
      </c>
      <c r="O338">
        <v>219</v>
      </c>
      <c r="P338">
        <v>219</v>
      </c>
      <c r="Q338">
        <v>219</v>
      </c>
      <c r="R338">
        <v>219</v>
      </c>
      <c r="S338">
        <v>218</v>
      </c>
      <c r="T338">
        <v>218</v>
      </c>
      <c r="U338">
        <v>218</v>
      </c>
      <c r="V338">
        <v>218</v>
      </c>
      <c r="W338">
        <v>218</v>
      </c>
      <c r="X338">
        <v>218</v>
      </c>
      <c r="Y338">
        <v>218</v>
      </c>
      <c r="Z338">
        <v>218</v>
      </c>
      <c r="AA338">
        <v>218</v>
      </c>
      <c r="AB338">
        <v>218</v>
      </c>
      <c r="AC338">
        <v>218</v>
      </c>
      <c r="AD338">
        <v>219</v>
      </c>
      <c r="AE338">
        <v>219</v>
      </c>
      <c r="AF338">
        <v>219</v>
      </c>
      <c r="AG338">
        <v>219</v>
      </c>
      <c r="AH338">
        <v>219</v>
      </c>
      <c r="AI338">
        <v>219</v>
      </c>
      <c r="AJ338">
        <v>220</v>
      </c>
      <c r="AK338">
        <v>220</v>
      </c>
      <c r="AL338">
        <v>220</v>
      </c>
      <c r="AM338">
        <v>220</v>
      </c>
      <c r="AN338">
        <v>221</v>
      </c>
      <c r="AO338">
        <v>222</v>
      </c>
      <c r="AP338">
        <v>222</v>
      </c>
      <c r="AQ338">
        <v>222</v>
      </c>
      <c r="AR338">
        <v>222</v>
      </c>
      <c r="AS338">
        <v>222</v>
      </c>
      <c r="AT338">
        <v>222</v>
      </c>
      <c r="AU338" s="8">
        <f t="shared" si="53"/>
        <v>218.79545454545453</v>
      </c>
      <c r="AV338">
        <f t="shared" si="54"/>
        <v>219</v>
      </c>
      <c r="AW338" s="8">
        <f t="shared" si="55"/>
        <v>16.576222176631461</v>
      </c>
      <c r="AX338" s="6">
        <f t="shared" si="56"/>
        <v>7.5761273062406181E-2</v>
      </c>
      <c r="AY338">
        <f t="shared" si="57"/>
        <v>166</v>
      </c>
      <c r="AZ338">
        <f t="shared" si="58"/>
        <v>247</v>
      </c>
      <c r="BA338">
        <f t="shared" si="59"/>
        <v>81</v>
      </c>
      <c r="BB338" s="7">
        <f t="shared" si="60"/>
        <v>1.0004953020615439</v>
      </c>
      <c r="BC338" s="8">
        <f t="shared" si="61"/>
        <v>5.9376879222469868E-3</v>
      </c>
    </row>
    <row r="339" spans="1:55" x14ac:dyDescent="0.25">
      <c r="A339">
        <v>458</v>
      </c>
      <c r="B339">
        <v>222180</v>
      </c>
      <c r="C339">
        <v>22</v>
      </c>
      <c r="D339">
        <v>26</v>
      </c>
      <c r="E339">
        <v>22</v>
      </c>
      <c r="F339">
        <v>22</v>
      </c>
      <c r="G339">
        <v>30</v>
      </c>
      <c r="H339">
        <v>22</v>
      </c>
      <c r="I339">
        <v>22</v>
      </c>
      <c r="J339">
        <v>29</v>
      </c>
      <c r="K339">
        <v>23</v>
      </c>
      <c r="L339">
        <v>23</v>
      </c>
      <c r="M339">
        <v>23</v>
      </c>
      <c r="N339">
        <v>23</v>
      </c>
      <c r="O339">
        <v>23</v>
      </c>
      <c r="P339">
        <v>23</v>
      </c>
      <c r="Q339">
        <v>23</v>
      </c>
      <c r="R339">
        <v>23</v>
      </c>
      <c r="S339">
        <v>23</v>
      </c>
      <c r="T339">
        <v>26</v>
      </c>
      <c r="U339">
        <v>26</v>
      </c>
      <c r="V339">
        <v>26</v>
      </c>
      <c r="W339">
        <v>26</v>
      </c>
      <c r="X339">
        <v>26</v>
      </c>
      <c r="Y339">
        <v>26</v>
      </c>
      <c r="Z339">
        <v>26</v>
      </c>
      <c r="AA339">
        <v>26</v>
      </c>
      <c r="AB339">
        <v>26</v>
      </c>
      <c r="AC339">
        <v>26</v>
      </c>
      <c r="AD339">
        <v>26</v>
      </c>
      <c r="AE339">
        <v>23</v>
      </c>
      <c r="AF339">
        <v>29</v>
      </c>
      <c r="AG339">
        <v>29</v>
      </c>
      <c r="AH339">
        <v>33</v>
      </c>
      <c r="AI339">
        <v>32</v>
      </c>
      <c r="AJ339">
        <v>32</v>
      </c>
      <c r="AK339">
        <v>30</v>
      </c>
      <c r="AL339">
        <v>26</v>
      </c>
      <c r="AM339">
        <v>26</v>
      </c>
      <c r="AN339">
        <v>22</v>
      </c>
      <c r="AO339">
        <v>22</v>
      </c>
      <c r="AP339">
        <v>32</v>
      </c>
      <c r="AQ339">
        <v>28</v>
      </c>
      <c r="AR339">
        <v>24</v>
      </c>
      <c r="AS339">
        <v>24</v>
      </c>
      <c r="AT339">
        <v>24</v>
      </c>
      <c r="AU339" s="8">
        <f t="shared" si="53"/>
        <v>25.545454545454547</v>
      </c>
      <c r="AV339">
        <f t="shared" si="54"/>
        <v>26</v>
      </c>
      <c r="AW339" s="8">
        <f t="shared" si="55"/>
        <v>3.1435023087835834</v>
      </c>
      <c r="AX339" s="6">
        <f t="shared" si="56"/>
        <v>0.12305525052177728</v>
      </c>
      <c r="AY339">
        <f t="shared" si="57"/>
        <v>22</v>
      </c>
      <c r="AZ339">
        <f t="shared" si="58"/>
        <v>33</v>
      </c>
      <c r="BA339">
        <f t="shared" si="59"/>
        <v>11</v>
      </c>
      <c r="BB339" s="7">
        <f t="shared" si="60"/>
        <v>1.0036696663114653</v>
      </c>
      <c r="BC339" s="8">
        <f t="shared" si="61"/>
        <v>0.15696638176595956</v>
      </c>
    </row>
    <row r="340" spans="1:55" x14ac:dyDescent="0.25">
      <c r="A340">
        <v>459</v>
      </c>
      <c r="B340">
        <v>222444</v>
      </c>
      <c r="C340">
        <v>23</v>
      </c>
      <c r="D340">
        <v>23</v>
      </c>
      <c r="E340">
        <v>23</v>
      </c>
      <c r="F340">
        <v>23</v>
      </c>
      <c r="G340">
        <v>23</v>
      </c>
      <c r="H340">
        <v>23</v>
      </c>
      <c r="I340">
        <v>23</v>
      </c>
      <c r="J340">
        <v>23</v>
      </c>
      <c r="K340">
        <v>23</v>
      </c>
      <c r="L340">
        <v>23</v>
      </c>
      <c r="M340">
        <v>23</v>
      </c>
      <c r="N340">
        <v>23</v>
      </c>
      <c r="O340">
        <v>23</v>
      </c>
      <c r="P340">
        <v>23</v>
      </c>
      <c r="Q340">
        <v>23</v>
      </c>
      <c r="R340">
        <v>23</v>
      </c>
      <c r="S340">
        <v>23</v>
      </c>
      <c r="T340">
        <v>23</v>
      </c>
      <c r="U340">
        <v>23</v>
      </c>
      <c r="V340">
        <v>23</v>
      </c>
      <c r="W340">
        <v>23</v>
      </c>
      <c r="X340">
        <v>23</v>
      </c>
      <c r="Y340">
        <v>23</v>
      </c>
      <c r="Z340">
        <v>23</v>
      </c>
      <c r="AA340">
        <v>23</v>
      </c>
      <c r="AB340">
        <v>23</v>
      </c>
      <c r="AC340">
        <v>23</v>
      </c>
      <c r="AD340">
        <v>23</v>
      </c>
      <c r="AE340">
        <v>23</v>
      </c>
      <c r="AF340">
        <v>23</v>
      </c>
      <c r="AG340">
        <v>23</v>
      </c>
      <c r="AH340">
        <v>23</v>
      </c>
      <c r="AI340">
        <v>23</v>
      </c>
      <c r="AJ340">
        <v>23</v>
      </c>
      <c r="AK340">
        <v>23</v>
      </c>
      <c r="AL340">
        <v>23</v>
      </c>
      <c r="AM340">
        <v>23</v>
      </c>
      <c r="AN340">
        <v>23</v>
      </c>
      <c r="AO340">
        <v>23</v>
      </c>
      <c r="AP340">
        <v>23</v>
      </c>
      <c r="AQ340">
        <v>22</v>
      </c>
      <c r="AR340">
        <v>22</v>
      </c>
      <c r="AS340">
        <v>22</v>
      </c>
      <c r="AT340">
        <v>22</v>
      </c>
      <c r="AU340" s="8">
        <f t="shared" si="53"/>
        <v>22.90909090909091</v>
      </c>
      <c r="AV340">
        <f t="shared" si="54"/>
        <v>23</v>
      </c>
      <c r="AW340" s="8">
        <f t="shared" si="55"/>
        <v>0.29080336345115265</v>
      </c>
      <c r="AX340" s="6">
        <f t="shared" si="56"/>
        <v>1.2693797610963013E-2</v>
      </c>
      <c r="AY340">
        <f t="shared" si="57"/>
        <v>22</v>
      </c>
      <c r="AZ340">
        <f t="shared" si="58"/>
        <v>23</v>
      </c>
      <c r="BA340">
        <f t="shared" si="59"/>
        <v>1</v>
      </c>
      <c r="BB340" s="7">
        <f t="shared" si="60"/>
        <v>0.99949890768798044</v>
      </c>
      <c r="BC340" s="8">
        <f t="shared" si="61"/>
        <v>0.24806201550387583</v>
      </c>
    </row>
    <row r="341" spans="1:55" x14ac:dyDescent="0.25">
      <c r="A341">
        <v>462</v>
      </c>
      <c r="B341">
        <v>225165</v>
      </c>
      <c r="C341">
        <v>59</v>
      </c>
      <c r="D341">
        <v>59</v>
      </c>
      <c r="E341">
        <v>61</v>
      </c>
      <c r="F341">
        <v>61</v>
      </c>
      <c r="G341">
        <v>61</v>
      </c>
      <c r="H341">
        <v>60</v>
      </c>
      <c r="I341">
        <v>58</v>
      </c>
      <c r="J341">
        <v>60</v>
      </c>
      <c r="K341">
        <v>63</v>
      </c>
      <c r="L341">
        <v>61</v>
      </c>
      <c r="M341">
        <v>60</v>
      </c>
      <c r="N341">
        <v>58</v>
      </c>
      <c r="O341">
        <v>60</v>
      </c>
      <c r="P341">
        <v>61</v>
      </c>
      <c r="Q341">
        <v>57</v>
      </c>
      <c r="R341">
        <v>57</v>
      </c>
      <c r="S341">
        <v>61</v>
      </c>
      <c r="T341">
        <v>64</v>
      </c>
      <c r="U341">
        <v>62</v>
      </c>
      <c r="V341">
        <v>59</v>
      </c>
      <c r="W341">
        <v>62</v>
      </c>
      <c r="X341">
        <v>60</v>
      </c>
      <c r="Y341">
        <v>61</v>
      </c>
      <c r="Z341">
        <v>61</v>
      </c>
      <c r="AA341">
        <v>67</v>
      </c>
      <c r="AB341">
        <v>59</v>
      </c>
      <c r="AC341">
        <v>62</v>
      </c>
      <c r="AD341">
        <v>59</v>
      </c>
      <c r="AE341">
        <v>61</v>
      </c>
      <c r="AF341">
        <v>60</v>
      </c>
      <c r="AG341">
        <v>59</v>
      </c>
      <c r="AH341">
        <v>59</v>
      </c>
      <c r="AI341">
        <v>59</v>
      </c>
      <c r="AJ341">
        <v>58</v>
      </c>
      <c r="AK341">
        <v>58</v>
      </c>
      <c r="AL341">
        <v>60</v>
      </c>
      <c r="AM341">
        <v>60</v>
      </c>
      <c r="AN341">
        <v>61</v>
      </c>
      <c r="AO341">
        <v>57</v>
      </c>
      <c r="AP341">
        <v>59</v>
      </c>
      <c r="AQ341">
        <v>60</v>
      </c>
      <c r="AR341">
        <v>62</v>
      </c>
      <c r="AS341">
        <v>62</v>
      </c>
      <c r="AT341">
        <v>65</v>
      </c>
      <c r="AU341" s="8">
        <f t="shared" si="53"/>
        <v>60.295454545454547</v>
      </c>
      <c r="AV341">
        <f t="shared" si="54"/>
        <v>60</v>
      </c>
      <c r="AW341" s="8">
        <f t="shared" si="55"/>
        <v>2.0297731051403134</v>
      </c>
      <c r="AX341" s="6">
        <f t="shared" si="56"/>
        <v>3.3663783123322195E-2</v>
      </c>
      <c r="AY341">
        <f t="shared" si="57"/>
        <v>57</v>
      </c>
      <c r="AZ341">
        <f t="shared" si="58"/>
        <v>67</v>
      </c>
      <c r="BA341">
        <f t="shared" si="59"/>
        <v>10</v>
      </c>
      <c r="BB341" s="7">
        <f t="shared" si="60"/>
        <v>1.0001617172904615</v>
      </c>
      <c r="BC341" s="8">
        <f t="shared" si="61"/>
        <v>3.9114722876640879E-3</v>
      </c>
    </row>
    <row r="342" spans="1:55" x14ac:dyDescent="0.25">
      <c r="A342">
        <v>464</v>
      </c>
      <c r="B342">
        <v>225238</v>
      </c>
      <c r="C342">
        <v>42</v>
      </c>
      <c r="D342">
        <v>40</v>
      </c>
      <c r="E342">
        <v>42</v>
      </c>
      <c r="F342">
        <v>40</v>
      </c>
      <c r="G342">
        <v>39</v>
      </c>
      <c r="H342">
        <v>39</v>
      </c>
      <c r="I342">
        <v>40</v>
      </c>
      <c r="J342">
        <v>40</v>
      </c>
      <c r="K342">
        <v>39</v>
      </c>
      <c r="L342">
        <v>41</v>
      </c>
      <c r="M342">
        <v>40</v>
      </c>
      <c r="N342">
        <v>41</v>
      </c>
      <c r="O342">
        <v>41</v>
      </c>
      <c r="P342">
        <v>38</v>
      </c>
      <c r="Q342">
        <v>40</v>
      </c>
      <c r="R342">
        <v>39</v>
      </c>
      <c r="S342">
        <v>43</v>
      </c>
      <c r="T342">
        <v>45</v>
      </c>
      <c r="U342">
        <v>42</v>
      </c>
      <c r="V342">
        <v>44</v>
      </c>
      <c r="W342">
        <v>40</v>
      </c>
      <c r="X342">
        <v>40</v>
      </c>
      <c r="Y342">
        <v>41</v>
      </c>
      <c r="Z342">
        <v>38</v>
      </c>
      <c r="AA342">
        <v>41</v>
      </c>
      <c r="AB342">
        <v>38</v>
      </c>
      <c r="AC342">
        <v>40</v>
      </c>
      <c r="AD342">
        <v>39</v>
      </c>
      <c r="AE342">
        <v>40</v>
      </c>
      <c r="AF342">
        <v>39</v>
      </c>
      <c r="AG342">
        <v>38</v>
      </c>
      <c r="AH342">
        <v>40</v>
      </c>
      <c r="AI342">
        <v>41</v>
      </c>
      <c r="AJ342">
        <v>40</v>
      </c>
      <c r="AK342">
        <v>41</v>
      </c>
      <c r="AL342">
        <v>40</v>
      </c>
      <c r="AM342">
        <v>40</v>
      </c>
      <c r="AN342">
        <v>40</v>
      </c>
      <c r="AO342">
        <v>39</v>
      </c>
      <c r="AP342">
        <v>39</v>
      </c>
      <c r="AQ342">
        <v>38</v>
      </c>
      <c r="AR342">
        <v>39</v>
      </c>
      <c r="AS342">
        <v>40</v>
      </c>
      <c r="AT342">
        <v>39</v>
      </c>
      <c r="AU342" s="8">
        <f t="shared" si="53"/>
        <v>40.113636363636367</v>
      </c>
      <c r="AV342">
        <f t="shared" si="54"/>
        <v>40</v>
      </c>
      <c r="AW342" s="8">
        <f t="shared" si="55"/>
        <v>1.5129811799027642</v>
      </c>
      <c r="AX342" s="6">
        <f t="shared" si="56"/>
        <v>3.7717377855932925E-2</v>
      </c>
      <c r="AY342">
        <f t="shared" si="57"/>
        <v>38</v>
      </c>
      <c r="AZ342">
        <f t="shared" si="58"/>
        <v>45</v>
      </c>
      <c r="BA342">
        <f t="shared" si="59"/>
        <v>7</v>
      </c>
      <c r="BB342" s="7">
        <f t="shared" si="60"/>
        <v>0.99921610375325698</v>
      </c>
      <c r="BC342" s="8">
        <f t="shared" si="61"/>
        <v>7.400792159379381E-2</v>
      </c>
    </row>
    <row r="343" spans="1:55" x14ac:dyDescent="0.25">
      <c r="A343">
        <v>465</v>
      </c>
      <c r="B343">
        <v>225688</v>
      </c>
      <c r="C343">
        <v>28</v>
      </c>
      <c r="D343">
        <v>28</v>
      </c>
      <c r="E343">
        <v>28</v>
      </c>
      <c r="F343">
        <v>28</v>
      </c>
      <c r="G343">
        <v>28</v>
      </c>
      <c r="H343">
        <v>28</v>
      </c>
      <c r="I343">
        <v>28</v>
      </c>
      <c r="J343">
        <v>28</v>
      </c>
      <c r="K343">
        <v>28</v>
      </c>
      <c r="L343">
        <v>28</v>
      </c>
      <c r="M343">
        <v>28</v>
      </c>
      <c r="N343">
        <v>28</v>
      </c>
      <c r="O343">
        <v>28</v>
      </c>
      <c r="P343">
        <v>28</v>
      </c>
      <c r="Q343">
        <v>28</v>
      </c>
      <c r="R343">
        <v>28</v>
      </c>
      <c r="S343">
        <v>28</v>
      </c>
      <c r="T343">
        <v>28</v>
      </c>
      <c r="U343">
        <v>28</v>
      </c>
      <c r="V343">
        <v>28</v>
      </c>
      <c r="W343">
        <v>28</v>
      </c>
      <c r="X343">
        <v>28</v>
      </c>
      <c r="Y343">
        <v>28</v>
      </c>
      <c r="Z343">
        <v>28</v>
      </c>
      <c r="AA343">
        <v>28</v>
      </c>
      <c r="AB343">
        <v>28</v>
      </c>
      <c r="AC343">
        <v>28</v>
      </c>
      <c r="AD343">
        <v>28</v>
      </c>
      <c r="AE343">
        <v>28</v>
      </c>
      <c r="AF343">
        <v>28</v>
      </c>
      <c r="AG343">
        <v>28</v>
      </c>
      <c r="AH343">
        <v>28</v>
      </c>
      <c r="AI343">
        <v>28</v>
      </c>
      <c r="AJ343">
        <v>28</v>
      </c>
      <c r="AK343">
        <v>28</v>
      </c>
      <c r="AL343">
        <v>28</v>
      </c>
      <c r="AM343">
        <v>28</v>
      </c>
      <c r="AN343">
        <v>28</v>
      </c>
      <c r="AO343">
        <v>28</v>
      </c>
      <c r="AP343">
        <v>28</v>
      </c>
      <c r="AQ343">
        <v>28</v>
      </c>
      <c r="AR343">
        <v>28</v>
      </c>
      <c r="AS343">
        <v>28</v>
      </c>
      <c r="AT343">
        <v>28</v>
      </c>
      <c r="AU343" s="8">
        <f t="shared" si="53"/>
        <v>28</v>
      </c>
      <c r="AV343">
        <f t="shared" si="54"/>
        <v>28</v>
      </c>
      <c r="AW343" s="8">
        <f t="shared" si="55"/>
        <v>0</v>
      </c>
      <c r="AX343" s="6">
        <f t="shared" si="56"/>
        <v>0</v>
      </c>
      <c r="AY343">
        <f t="shared" si="57"/>
        <v>28</v>
      </c>
      <c r="AZ343">
        <f t="shared" si="58"/>
        <v>28</v>
      </c>
      <c r="BA343">
        <f t="shared" si="59"/>
        <v>0</v>
      </c>
      <c r="BB343" s="7">
        <f t="shared" si="60"/>
        <v>1</v>
      </c>
      <c r="BC343" s="8">
        <f t="shared" si="61"/>
        <v>1</v>
      </c>
    </row>
    <row r="344" spans="1:55" x14ac:dyDescent="0.25">
      <c r="A344">
        <v>466</v>
      </c>
      <c r="B344">
        <v>225737</v>
      </c>
      <c r="C344">
        <v>11</v>
      </c>
      <c r="D344">
        <v>11</v>
      </c>
      <c r="E344">
        <v>11</v>
      </c>
      <c r="F344">
        <v>11</v>
      </c>
      <c r="G344">
        <v>11</v>
      </c>
      <c r="H344">
        <v>11</v>
      </c>
      <c r="I344">
        <v>11</v>
      </c>
      <c r="J344">
        <v>11</v>
      </c>
      <c r="K344">
        <v>11</v>
      </c>
      <c r="L344">
        <v>11</v>
      </c>
      <c r="M344">
        <v>11</v>
      </c>
      <c r="N344">
        <v>11</v>
      </c>
      <c r="O344">
        <v>11</v>
      </c>
      <c r="P344">
        <v>11</v>
      </c>
      <c r="Q344">
        <v>11</v>
      </c>
      <c r="R344">
        <v>11</v>
      </c>
      <c r="S344">
        <v>11</v>
      </c>
      <c r="T344">
        <v>11</v>
      </c>
      <c r="U344">
        <v>11</v>
      </c>
      <c r="V344">
        <v>11</v>
      </c>
      <c r="W344">
        <v>11</v>
      </c>
      <c r="X344">
        <v>11</v>
      </c>
      <c r="Y344">
        <v>11</v>
      </c>
      <c r="Z344">
        <v>11</v>
      </c>
      <c r="AA344">
        <v>11</v>
      </c>
      <c r="AB344">
        <v>11</v>
      </c>
      <c r="AC344">
        <v>11</v>
      </c>
      <c r="AD344">
        <v>11</v>
      </c>
      <c r="AE344">
        <v>11</v>
      </c>
      <c r="AF344">
        <v>11</v>
      </c>
      <c r="AG344">
        <v>11</v>
      </c>
      <c r="AH344">
        <v>11</v>
      </c>
      <c r="AI344">
        <v>11</v>
      </c>
      <c r="AJ344">
        <v>11</v>
      </c>
      <c r="AK344">
        <v>11</v>
      </c>
      <c r="AL344">
        <v>11</v>
      </c>
      <c r="AM344">
        <v>11</v>
      </c>
      <c r="AN344">
        <v>11</v>
      </c>
      <c r="AO344">
        <v>11</v>
      </c>
      <c r="AP344">
        <v>11</v>
      </c>
      <c r="AQ344">
        <v>11</v>
      </c>
      <c r="AR344">
        <v>11</v>
      </c>
      <c r="AS344">
        <v>11</v>
      </c>
      <c r="AT344">
        <v>11</v>
      </c>
      <c r="AU344" s="8">
        <f t="shared" si="53"/>
        <v>11</v>
      </c>
      <c r="AV344">
        <f t="shared" si="54"/>
        <v>11</v>
      </c>
      <c r="AW344" s="8">
        <f t="shared" si="55"/>
        <v>0</v>
      </c>
      <c r="AX344" s="6">
        <f t="shared" si="56"/>
        <v>0</v>
      </c>
      <c r="AY344">
        <f t="shared" si="57"/>
        <v>11</v>
      </c>
      <c r="AZ344">
        <f t="shared" si="58"/>
        <v>11</v>
      </c>
      <c r="BA344">
        <f t="shared" si="59"/>
        <v>0</v>
      </c>
      <c r="BB344" s="7">
        <f t="shared" si="60"/>
        <v>1</v>
      </c>
      <c r="BC344" s="8">
        <f t="shared" si="61"/>
        <v>1</v>
      </c>
    </row>
    <row r="345" spans="1:55" x14ac:dyDescent="0.25">
      <c r="A345">
        <v>469</v>
      </c>
      <c r="B345">
        <v>228380</v>
      </c>
      <c r="C345">
        <v>86</v>
      </c>
      <c r="D345">
        <v>86</v>
      </c>
      <c r="E345">
        <v>86</v>
      </c>
      <c r="F345">
        <v>86</v>
      </c>
      <c r="G345">
        <v>86</v>
      </c>
      <c r="H345">
        <v>86</v>
      </c>
      <c r="I345">
        <v>86</v>
      </c>
      <c r="J345">
        <v>86</v>
      </c>
      <c r="K345">
        <v>86</v>
      </c>
      <c r="L345">
        <v>86</v>
      </c>
      <c r="M345">
        <v>86</v>
      </c>
      <c r="N345">
        <v>86</v>
      </c>
      <c r="O345">
        <v>86</v>
      </c>
      <c r="P345">
        <v>86</v>
      </c>
      <c r="Q345">
        <v>84</v>
      </c>
      <c r="R345">
        <v>86</v>
      </c>
      <c r="S345">
        <v>86</v>
      </c>
      <c r="T345">
        <v>86</v>
      </c>
      <c r="U345">
        <v>86</v>
      </c>
      <c r="V345">
        <v>86</v>
      </c>
      <c r="W345">
        <v>86</v>
      </c>
      <c r="X345">
        <v>86</v>
      </c>
      <c r="Y345">
        <v>86</v>
      </c>
      <c r="Z345">
        <v>86</v>
      </c>
      <c r="AA345">
        <v>86</v>
      </c>
      <c r="AB345">
        <v>86</v>
      </c>
      <c r="AC345">
        <v>86</v>
      </c>
      <c r="AD345">
        <v>86</v>
      </c>
      <c r="AE345">
        <v>86</v>
      </c>
      <c r="AF345">
        <v>86</v>
      </c>
      <c r="AG345">
        <v>86</v>
      </c>
      <c r="AH345">
        <v>86</v>
      </c>
      <c r="AI345">
        <v>86</v>
      </c>
      <c r="AJ345">
        <v>86</v>
      </c>
      <c r="AK345">
        <v>86</v>
      </c>
      <c r="AL345">
        <v>86</v>
      </c>
      <c r="AM345">
        <v>86</v>
      </c>
      <c r="AN345">
        <v>86</v>
      </c>
      <c r="AO345">
        <v>86</v>
      </c>
      <c r="AP345">
        <v>85</v>
      </c>
      <c r="AQ345">
        <v>85</v>
      </c>
      <c r="AR345">
        <v>87</v>
      </c>
      <c r="AS345">
        <v>87</v>
      </c>
      <c r="AT345">
        <v>86</v>
      </c>
      <c r="AU345" s="8">
        <f t="shared" si="53"/>
        <v>85.954545454545453</v>
      </c>
      <c r="AV345">
        <f t="shared" si="54"/>
        <v>86</v>
      </c>
      <c r="AW345" s="8">
        <f t="shared" si="55"/>
        <v>0.42887334578292963</v>
      </c>
      <c r="AX345" s="6">
        <f t="shared" si="56"/>
        <v>4.9895365453328675E-3</v>
      </c>
      <c r="AY345">
        <f t="shared" si="57"/>
        <v>84</v>
      </c>
      <c r="AZ345">
        <f t="shared" si="58"/>
        <v>87</v>
      </c>
      <c r="BA345">
        <f t="shared" si="59"/>
        <v>3</v>
      </c>
      <c r="BB345" s="7">
        <f t="shared" si="60"/>
        <v>1.0000307057843298</v>
      </c>
      <c r="BC345" s="8">
        <f t="shared" si="61"/>
        <v>6.1839899771618887E-3</v>
      </c>
    </row>
    <row r="346" spans="1:55" x14ac:dyDescent="0.25">
      <c r="A346">
        <v>470</v>
      </c>
      <c r="B346">
        <v>228675</v>
      </c>
      <c r="C346">
        <v>92</v>
      </c>
      <c r="D346">
        <v>75</v>
      </c>
      <c r="E346">
        <v>75</v>
      </c>
      <c r="F346">
        <v>81</v>
      </c>
      <c r="G346">
        <v>79</v>
      </c>
      <c r="H346">
        <v>77</v>
      </c>
      <c r="I346">
        <v>80</v>
      </c>
      <c r="J346">
        <v>74</v>
      </c>
      <c r="K346">
        <v>76</v>
      </c>
      <c r="L346">
        <v>80</v>
      </c>
      <c r="M346">
        <v>79</v>
      </c>
      <c r="N346">
        <v>80</v>
      </c>
      <c r="O346">
        <v>81</v>
      </c>
      <c r="P346">
        <v>79</v>
      </c>
      <c r="Q346">
        <v>82</v>
      </c>
      <c r="R346">
        <v>80</v>
      </c>
      <c r="S346">
        <v>76</v>
      </c>
      <c r="T346">
        <v>89</v>
      </c>
      <c r="U346">
        <v>94</v>
      </c>
      <c r="V346">
        <v>90</v>
      </c>
      <c r="W346">
        <v>82</v>
      </c>
      <c r="X346">
        <v>74</v>
      </c>
      <c r="Y346">
        <v>80</v>
      </c>
      <c r="Z346">
        <v>85</v>
      </c>
      <c r="AA346">
        <v>86</v>
      </c>
      <c r="AB346">
        <v>85</v>
      </c>
      <c r="AC346">
        <v>84</v>
      </c>
      <c r="AD346">
        <v>85</v>
      </c>
      <c r="AE346">
        <v>84</v>
      </c>
      <c r="AF346">
        <v>89</v>
      </c>
      <c r="AG346">
        <v>82</v>
      </c>
      <c r="AH346">
        <v>78</v>
      </c>
      <c r="AI346">
        <v>76</v>
      </c>
      <c r="AJ346">
        <v>79</v>
      </c>
      <c r="AK346">
        <v>78</v>
      </c>
      <c r="AL346">
        <v>74</v>
      </c>
      <c r="AM346">
        <v>74</v>
      </c>
      <c r="AN346">
        <v>76</v>
      </c>
      <c r="AO346">
        <v>78</v>
      </c>
      <c r="AP346">
        <v>73</v>
      </c>
      <c r="AQ346">
        <v>81</v>
      </c>
      <c r="AR346">
        <v>88</v>
      </c>
      <c r="AS346">
        <v>89</v>
      </c>
      <c r="AT346">
        <v>86</v>
      </c>
      <c r="AU346" s="8">
        <f t="shared" si="53"/>
        <v>81.022727272727266</v>
      </c>
      <c r="AV346">
        <f t="shared" si="54"/>
        <v>80</v>
      </c>
      <c r="AW346" s="8">
        <f t="shared" si="55"/>
        <v>5.3417558143090007</v>
      </c>
      <c r="AX346" s="6">
        <f t="shared" si="56"/>
        <v>6.5929104019522039E-2</v>
      </c>
      <c r="AY346">
        <f t="shared" si="57"/>
        <v>73</v>
      </c>
      <c r="AZ346">
        <f t="shared" si="58"/>
        <v>94</v>
      </c>
      <c r="BA346">
        <f t="shared" si="59"/>
        <v>21</v>
      </c>
      <c r="BB346" s="7">
        <f t="shared" si="60"/>
        <v>1.0004043396485931</v>
      </c>
      <c r="BC346" s="8">
        <f t="shared" si="61"/>
        <v>6.3799621152783904E-3</v>
      </c>
    </row>
    <row r="347" spans="1:55" x14ac:dyDescent="0.25">
      <c r="A347">
        <v>471</v>
      </c>
      <c r="B347">
        <v>228904</v>
      </c>
      <c r="C347">
        <v>14</v>
      </c>
      <c r="D347">
        <v>14</v>
      </c>
      <c r="E347">
        <v>15</v>
      </c>
      <c r="F347">
        <v>14</v>
      </c>
      <c r="G347">
        <v>14</v>
      </c>
      <c r="H347">
        <v>14</v>
      </c>
      <c r="I347">
        <v>13</v>
      </c>
      <c r="J347">
        <v>14</v>
      </c>
      <c r="K347">
        <v>14</v>
      </c>
      <c r="L347">
        <v>14</v>
      </c>
      <c r="M347">
        <v>15</v>
      </c>
      <c r="N347">
        <v>15</v>
      </c>
      <c r="O347">
        <v>17</v>
      </c>
      <c r="P347">
        <v>13</v>
      </c>
      <c r="Q347">
        <v>14</v>
      </c>
      <c r="R347">
        <v>14</v>
      </c>
      <c r="S347">
        <v>14</v>
      </c>
      <c r="T347">
        <v>14</v>
      </c>
      <c r="U347">
        <v>14</v>
      </c>
      <c r="V347">
        <v>14</v>
      </c>
      <c r="W347">
        <v>14</v>
      </c>
      <c r="X347">
        <v>14</v>
      </c>
      <c r="Y347">
        <v>14</v>
      </c>
      <c r="Z347">
        <v>16</v>
      </c>
      <c r="AA347">
        <v>14</v>
      </c>
      <c r="AB347">
        <v>13</v>
      </c>
      <c r="AC347">
        <v>13</v>
      </c>
      <c r="AD347">
        <v>14</v>
      </c>
      <c r="AE347">
        <v>13</v>
      </c>
      <c r="AF347">
        <v>13</v>
      </c>
      <c r="AG347">
        <v>13</v>
      </c>
      <c r="AH347">
        <v>13</v>
      </c>
      <c r="AI347">
        <v>13</v>
      </c>
      <c r="AJ347">
        <v>13</v>
      </c>
      <c r="AK347">
        <v>13</v>
      </c>
      <c r="AL347">
        <v>13</v>
      </c>
      <c r="AM347">
        <v>12</v>
      </c>
      <c r="AN347">
        <v>12</v>
      </c>
      <c r="AO347">
        <v>12</v>
      </c>
      <c r="AP347">
        <v>13</v>
      </c>
      <c r="AQ347">
        <v>14</v>
      </c>
      <c r="AR347">
        <v>14</v>
      </c>
      <c r="AS347">
        <v>14</v>
      </c>
      <c r="AT347">
        <v>14</v>
      </c>
      <c r="AU347" s="8">
        <f t="shared" si="53"/>
        <v>13.75</v>
      </c>
      <c r="AV347">
        <f t="shared" si="54"/>
        <v>14</v>
      </c>
      <c r="AW347" s="8">
        <f t="shared" si="55"/>
        <v>0.94315156985551918</v>
      </c>
      <c r="AX347" s="6">
        <f t="shared" si="56"/>
        <v>6.8592841444037753E-2</v>
      </c>
      <c r="AY347">
        <f t="shared" si="57"/>
        <v>12</v>
      </c>
      <c r="AZ347">
        <f t="shared" si="58"/>
        <v>17</v>
      </c>
      <c r="BA347">
        <f t="shared" si="59"/>
        <v>5</v>
      </c>
      <c r="BB347" s="7">
        <f t="shared" si="60"/>
        <v>0.99750625823763661</v>
      </c>
      <c r="BC347" s="8">
        <f t="shared" si="61"/>
        <v>0.22748559582988348</v>
      </c>
    </row>
    <row r="348" spans="1:55" x14ac:dyDescent="0.25">
      <c r="A348">
        <v>477</v>
      </c>
      <c r="B348">
        <v>231938</v>
      </c>
      <c r="C348">
        <v>150</v>
      </c>
      <c r="D348">
        <v>150</v>
      </c>
      <c r="E348">
        <v>123</v>
      </c>
      <c r="F348">
        <v>123</v>
      </c>
      <c r="G348">
        <v>126</v>
      </c>
      <c r="H348">
        <v>120</v>
      </c>
      <c r="I348">
        <v>120</v>
      </c>
      <c r="J348">
        <v>125</v>
      </c>
      <c r="K348">
        <v>124</v>
      </c>
      <c r="L348">
        <v>125</v>
      </c>
      <c r="M348">
        <v>126</v>
      </c>
      <c r="N348">
        <v>124</v>
      </c>
      <c r="O348">
        <v>129</v>
      </c>
      <c r="P348">
        <v>122</v>
      </c>
      <c r="Q348">
        <v>131</v>
      </c>
      <c r="R348">
        <v>125</v>
      </c>
      <c r="S348">
        <v>127</v>
      </c>
      <c r="T348">
        <v>124</v>
      </c>
      <c r="U348">
        <v>125</v>
      </c>
      <c r="V348">
        <v>129</v>
      </c>
      <c r="W348">
        <v>126</v>
      </c>
      <c r="X348">
        <v>126</v>
      </c>
      <c r="Y348">
        <v>126</v>
      </c>
      <c r="Z348">
        <v>117</v>
      </c>
      <c r="AA348">
        <v>128</v>
      </c>
      <c r="AB348">
        <v>124</v>
      </c>
      <c r="AC348">
        <v>128</v>
      </c>
      <c r="AD348">
        <v>128</v>
      </c>
      <c r="AE348">
        <v>127</v>
      </c>
      <c r="AF348">
        <v>126</v>
      </c>
      <c r="AG348">
        <v>129</v>
      </c>
      <c r="AH348">
        <v>122</v>
      </c>
      <c r="AI348">
        <v>127</v>
      </c>
      <c r="AJ348">
        <v>120</v>
      </c>
      <c r="AK348">
        <v>125</v>
      </c>
      <c r="AL348">
        <v>119</v>
      </c>
      <c r="AM348">
        <v>123</v>
      </c>
      <c r="AN348">
        <v>124</v>
      </c>
      <c r="AO348">
        <v>125</v>
      </c>
      <c r="AP348">
        <v>126</v>
      </c>
      <c r="AQ348">
        <v>124</v>
      </c>
      <c r="AR348">
        <v>124</v>
      </c>
      <c r="AS348">
        <v>120</v>
      </c>
      <c r="AT348">
        <v>125</v>
      </c>
      <c r="AU348" s="8">
        <f t="shared" si="53"/>
        <v>125.84090909090909</v>
      </c>
      <c r="AV348">
        <f t="shared" si="54"/>
        <v>125</v>
      </c>
      <c r="AW348" s="8">
        <f t="shared" si="55"/>
        <v>6.0729793531759597</v>
      </c>
      <c r="AX348" s="6">
        <f t="shared" si="56"/>
        <v>4.8259182145519636E-2</v>
      </c>
      <c r="AY348">
        <f t="shared" si="57"/>
        <v>117</v>
      </c>
      <c r="AZ348">
        <f t="shared" si="58"/>
        <v>150</v>
      </c>
      <c r="BA348">
        <f t="shared" si="59"/>
        <v>33</v>
      </c>
      <c r="BB348" s="7">
        <f t="shared" si="60"/>
        <v>0.99882779826908574</v>
      </c>
      <c r="BC348" s="8">
        <f t="shared" si="61"/>
        <v>0.10965412126030702</v>
      </c>
    </row>
    <row r="349" spans="1:55" x14ac:dyDescent="0.25">
      <c r="A349">
        <v>478</v>
      </c>
      <c r="B349">
        <v>232342</v>
      </c>
      <c r="C349">
        <v>39</v>
      </c>
      <c r="D349">
        <v>39</v>
      </c>
      <c r="E349">
        <v>39</v>
      </c>
      <c r="F349">
        <v>39</v>
      </c>
      <c r="G349">
        <v>39</v>
      </c>
      <c r="H349">
        <v>41</v>
      </c>
      <c r="I349">
        <v>41</v>
      </c>
      <c r="J349">
        <v>41</v>
      </c>
      <c r="K349">
        <v>41</v>
      </c>
      <c r="L349">
        <v>41</v>
      </c>
      <c r="M349">
        <v>41</v>
      </c>
      <c r="N349">
        <v>42</v>
      </c>
      <c r="O349">
        <v>42</v>
      </c>
      <c r="P349">
        <v>43</v>
      </c>
      <c r="Q349">
        <v>43</v>
      </c>
      <c r="R349">
        <v>44</v>
      </c>
      <c r="S349">
        <v>44</v>
      </c>
      <c r="T349">
        <v>44</v>
      </c>
      <c r="U349">
        <v>45</v>
      </c>
      <c r="V349">
        <v>45</v>
      </c>
      <c r="W349">
        <v>45</v>
      </c>
      <c r="X349">
        <v>46</v>
      </c>
      <c r="Y349">
        <v>46</v>
      </c>
      <c r="Z349">
        <v>46</v>
      </c>
      <c r="AA349">
        <v>46</v>
      </c>
      <c r="AB349">
        <v>46</v>
      </c>
      <c r="AC349">
        <v>46</v>
      </c>
      <c r="AD349">
        <v>46</v>
      </c>
      <c r="AE349">
        <v>47</v>
      </c>
      <c r="AF349">
        <v>47</v>
      </c>
      <c r="AG349">
        <v>47</v>
      </c>
      <c r="AH349">
        <v>47</v>
      </c>
      <c r="AI349">
        <v>47</v>
      </c>
      <c r="AJ349">
        <v>47</v>
      </c>
      <c r="AK349">
        <v>47</v>
      </c>
      <c r="AL349">
        <v>13</v>
      </c>
      <c r="AM349">
        <v>13</v>
      </c>
      <c r="AN349">
        <v>13</v>
      </c>
      <c r="AO349">
        <v>13</v>
      </c>
      <c r="AP349">
        <v>41</v>
      </c>
      <c r="AQ349">
        <v>41</v>
      </c>
      <c r="AR349">
        <v>41</v>
      </c>
      <c r="AS349">
        <v>41</v>
      </c>
      <c r="AT349">
        <v>42</v>
      </c>
      <c r="AU349" s="8">
        <f t="shared" si="53"/>
        <v>40.613636363636367</v>
      </c>
      <c r="AV349">
        <f t="shared" si="54"/>
        <v>42.5</v>
      </c>
      <c r="AW349" s="8">
        <f t="shared" si="55"/>
        <v>9.228912881860607</v>
      </c>
      <c r="AX349" s="6">
        <f t="shared" si="56"/>
        <v>0.22723680291094944</v>
      </c>
      <c r="AY349">
        <f t="shared" si="57"/>
        <v>13</v>
      </c>
      <c r="AZ349">
        <f t="shared" si="58"/>
        <v>47</v>
      </c>
      <c r="BA349">
        <f t="shared" si="59"/>
        <v>34</v>
      </c>
      <c r="BB349" s="7">
        <f t="shared" si="60"/>
        <v>0.99220326232740819</v>
      </c>
      <c r="BC349" s="8">
        <f t="shared" si="61"/>
        <v>8.0100475377400615E-2</v>
      </c>
    </row>
    <row r="350" spans="1:55" x14ac:dyDescent="0.25">
      <c r="A350">
        <v>479</v>
      </c>
      <c r="B350">
        <v>232488</v>
      </c>
      <c r="C350">
        <v>34</v>
      </c>
      <c r="D350">
        <v>34</v>
      </c>
      <c r="E350">
        <v>33</v>
      </c>
      <c r="F350">
        <v>33</v>
      </c>
      <c r="G350">
        <v>33</v>
      </c>
      <c r="H350">
        <v>33</v>
      </c>
      <c r="I350">
        <v>33</v>
      </c>
      <c r="J350">
        <v>33</v>
      </c>
      <c r="K350">
        <v>33</v>
      </c>
      <c r="L350">
        <v>33</v>
      </c>
      <c r="M350">
        <v>33</v>
      </c>
      <c r="N350">
        <v>33</v>
      </c>
      <c r="O350">
        <v>34</v>
      </c>
      <c r="P350">
        <v>34</v>
      </c>
      <c r="Q350">
        <v>34</v>
      </c>
      <c r="R350">
        <v>34</v>
      </c>
      <c r="S350">
        <v>34</v>
      </c>
      <c r="T350">
        <v>34</v>
      </c>
      <c r="U350">
        <v>34</v>
      </c>
      <c r="V350">
        <v>34</v>
      </c>
      <c r="W350">
        <v>34</v>
      </c>
      <c r="X350">
        <v>34</v>
      </c>
      <c r="Y350">
        <v>34</v>
      </c>
      <c r="Z350">
        <v>34</v>
      </c>
      <c r="AA350">
        <v>34</v>
      </c>
      <c r="AB350">
        <v>34</v>
      </c>
      <c r="AC350">
        <v>34</v>
      </c>
      <c r="AD350">
        <v>34</v>
      </c>
      <c r="AE350">
        <v>34</v>
      </c>
      <c r="AF350">
        <v>34</v>
      </c>
      <c r="AG350">
        <v>34</v>
      </c>
      <c r="AH350">
        <v>34</v>
      </c>
      <c r="AI350">
        <v>34</v>
      </c>
      <c r="AJ350">
        <v>34</v>
      </c>
      <c r="AK350">
        <v>34</v>
      </c>
      <c r="AL350">
        <v>34</v>
      </c>
      <c r="AM350">
        <v>34</v>
      </c>
      <c r="AN350">
        <v>34</v>
      </c>
      <c r="AO350">
        <v>34</v>
      </c>
      <c r="AP350">
        <v>34</v>
      </c>
      <c r="AQ350">
        <v>34</v>
      </c>
      <c r="AR350">
        <v>59</v>
      </c>
      <c r="AS350">
        <v>59</v>
      </c>
      <c r="AT350">
        <v>59</v>
      </c>
      <c r="AU350" s="8">
        <f t="shared" si="53"/>
        <v>35.477272727272727</v>
      </c>
      <c r="AV350">
        <f t="shared" si="54"/>
        <v>34</v>
      </c>
      <c r="AW350" s="8">
        <f t="shared" si="55"/>
        <v>6.4501257833909307</v>
      </c>
      <c r="AX350" s="6">
        <f t="shared" si="56"/>
        <v>0.18181007973683597</v>
      </c>
      <c r="AY350">
        <f t="shared" si="57"/>
        <v>33</v>
      </c>
      <c r="AZ350">
        <f t="shared" si="58"/>
        <v>59</v>
      </c>
      <c r="BA350">
        <f t="shared" si="59"/>
        <v>26</v>
      </c>
      <c r="BB350" s="7">
        <f t="shared" si="60"/>
        <v>1.005423438238505</v>
      </c>
      <c r="BC350" s="8">
        <f t="shared" si="61"/>
        <v>0.23625137195622248</v>
      </c>
    </row>
    <row r="351" spans="1:55" x14ac:dyDescent="0.25">
      <c r="A351">
        <v>480</v>
      </c>
      <c r="B351">
        <v>232652</v>
      </c>
      <c r="C351">
        <v>53</v>
      </c>
      <c r="D351">
        <v>50</v>
      </c>
      <c r="E351">
        <v>49</v>
      </c>
      <c r="F351">
        <v>55</v>
      </c>
      <c r="G351">
        <v>56</v>
      </c>
      <c r="H351">
        <v>58</v>
      </c>
      <c r="I351">
        <v>57</v>
      </c>
      <c r="J351">
        <v>54</v>
      </c>
      <c r="K351">
        <v>58</v>
      </c>
      <c r="L351">
        <v>56</v>
      </c>
      <c r="M351">
        <v>56</v>
      </c>
      <c r="N351">
        <v>55</v>
      </c>
      <c r="O351">
        <v>56</v>
      </c>
      <c r="P351">
        <v>58</v>
      </c>
      <c r="Q351">
        <v>54</v>
      </c>
      <c r="R351">
        <v>55</v>
      </c>
      <c r="S351">
        <v>80</v>
      </c>
      <c r="T351">
        <v>81</v>
      </c>
      <c r="U351">
        <v>66</v>
      </c>
      <c r="V351">
        <v>68</v>
      </c>
      <c r="W351">
        <v>63</v>
      </c>
      <c r="X351">
        <v>64</v>
      </c>
      <c r="Y351">
        <v>31</v>
      </c>
      <c r="Z351">
        <v>41</v>
      </c>
      <c r="AA351">
        <v>58</v>
      </c>
      <c r="AB351">
        <v>51</v>
      </c>
      <c r="AC351">
        <v>40</v>
      </c>
      <c r="AD351">
        <v>27</v>
      </c>
      <c r="AE351">
        <v>24</v>
      </c>
      <c r="AF351">
        <v>25</v>
      </c>
      <c r="AG351">
        <v>25</v>
      </c>
      <c r="AH351">
        <v>24</v>
      </c>
      <c r="AI351">
        <v>22</v>
      </c>
      <c r="AJ351">
        <v>23</v>
      </c>
      <c r="AK351">
        <v>23</v>
      </c>
      <c r="AL351">
        <v>21</v>
      </c>
      <c r="AM351">
        <v>18</v>
      </c>
      <c r="AN351">
        <v>19</v>
      </c>
      <c r="AO351">
        <v>21</v>
      </c>
      <c r="AP351">
        <v>21</v>
      </c>
      <c r="AQ351">
        <v>22</v>
      </c>
      <c r="AR351">
        <v>22</v>
      </c>
      <c r="AS351">
        <v>20</v>
      </c>
      <c r="AT351">
        <v>21</v>
      </c>
      <c r="AU351" s="8">
        <f t="shared" si="53"/>
        <v>43.204545454545453</v>
      </c>
      <c r="AV351">
        <f t="shared" si="54"/>
        <v>50.5</v>
      </c>
      <c r="AW351" s="8">
        <f t="shared" si="55"/>
        <v>18.722675650384847</v>
      </c>
      <c r="AX351" s="6">
        <f t="shared" si="56"/>
        <v>0.4333496731283184</v>
      </c>
      <c r="AY351">
        <f t="shared" si="57"/>
        <v>18</v>
      </c>
      <c r="AZ351">
        <f t="shared" si="58"/>
        <v>81</v>
      </c>
      <c r="BA351">
        <f t="shared" si="59"/>
        <v>63</v>
      </c>
      <c r="BB351" s="7">
        <f t="shared" si="60"/>
        <v>0.96937823124048805</v>
      </c>
      <c r="BC351" s="8">
        <f t="shared" si="61"/>
        <v>0.68985240905738177</v>
      </c>
    </row>
    <row r="352" spans="1:55" x14ac:dyDescent="0.25">
      <c r="A352">
        <v>481</v>
      </c>
      <c r="B352">
        <v>233129</v>
      </c>
      <c r="C352">
        <v>40</v>
      </c>
      <c r="D352">
        <v>40</v>
      </c>
      <c r="E352">
        <v>42</v>
      </c>
      <c r="F352">
        <v>44</v>
      </c>
      <c r="G352">
        <v>40</v>
      </c>
      <c r="H352">
        <v>40</v>
      </c>
      <c r="I352">
        <v>42</v>
      </c>
      <c r="J352">
        <v>40</v>
      </c>
      <c r="K352">
        <v>40</v>
      </c>
      <c r="L352">
        <v>40</v>
      </c>
      <c r="M352">
        <v>40</v>
      </c>
      <c r="N352">
        <v>46</v>
      </c>
      <c r="O352">
        <v>46</v>
      </c>
      <c r="P352">
        <v>46</v>
      </c>
      <c r="Q352">
        <v>40</v>
      </c>
      <c r="R352">
        <v>31</v>
      </c>
      <c r="S352">
        <v>33</v>
      </c>
      <c r="T352">
        <v>33</v>
      </c>
      <c r="U352">
        <v>34</v>
      </c>
      <c r="V352">
        <v>32</v>
      </c>
      <c r="W352">
        <v>33</v>
      </c>
      <c r="X352">
        <v>34</v>
      </c>
      <c r="Y352">
        <v>34</v>
      </c>
      <c r="Z352">
        <v>34</v>
      </c>
      <c r="AA352">
        <v>34</v>
      </c>
      <c r="AB352">
        <v>34</v>
      </c>
      <c r="AC352">
        <v>34</v>
      </c>
      <c r="AD352">
        <v>34</v>
      </c>
      <c r="AE352">
        <v>34</v>
      </c>
      <c r="AF352">
        <v>33</v>
      </c>
      <c r="AG352">
        <v>33</v>
      </c>
      <c r="AH352">
        <v>33</v>
      </c>
      <c r="AI352">
        <v>32</v>
      </c>
      <c r="AJ352">
        <v>32</v>
      </c>
      <c r="AK352">
        <v>32</v>
      </c>
      <c r="AL352">
        <v>32</v>
      </c>
      <c r="AM352">
        <v>26</v>
      </c>
      <c r="AN352">
        <v>25</v>
      </c>
      <c r="AO352">
        <v>26</v>
      </c>
      <c r="AP352">
        <v>25</v>
      </c>
      <c r="AQ352">
        <v>25</v>
      </c>
      <c r="AR352">
        <v>25</v>
      </c>
      <c r="AS352">
        <v>25</v>
      </c>
      <c r="AT352">
        <v>25</v>
      </c>
      <c r="AU352" s="8">
        <f t="shared" si="53"/>
        <v>34.613636363636367</v>
      </c>
      <c r="AV352">
        <f t="shared" si="54"/>
        <v>34</v>
      </c>
      <c r="AW352" s="8">
        <f t="shared" si="55"/>
        <v>6.1311856628335164</v>
      </c>
      <c r="AX352" s="6">
        <f t="shared" si="56"/>
        <v>0.17713208743576803</v>
      </c>
      <c r="AY352">
        <f t="shared" si="57"/>
        <v>25</v>
      </c>
      <c r="AZ352">
        <f t="shared" si="58"/>
        <v>46</v>
      </c>
      <c r="BA352">
        <f t="shared" si="59"/>
        <v>21</v>
      </c>
      <c r="BB352" s="7">
        <f t="shared" si="60"/>
        <v>0.98761227007342767</v>
      </c>
      <c r="BC352" s="8">
        <f t="shared" si="61"/>
        <v>0.78136439085707321</v>
      </c>
    </row>
    <row r="353" spans="1:55" x14ac:dyDescent="0.25">
      <c r="A353">
        <v>483</v>
      </c>
      <c r="B353">
        <v>234994</v>
      </c>
      <c r="C353">
        <v>140</v>
      </c>
      <c r="D353">
        <v>140</v>
      </c>
      <c r="E353">
        <v>140</v>
      </c>
      <c r="F353">
        <v>140</v>
      </c>
      <c r="G353">
        <v>140</v>
      </c>
      <c r="H353">
        <v>140</v>
      </c>
      <c r="I353">
        <v>140</v>
      </c>
      <c r="J353">
        <v>140</v>
      </c>
      <c r="K353">
        <v>140</v>
      </c>
      <c r="L353">
        <v>140</v>
      </c>
      <c r="M353">
        <v>140</v>
      </c>
      <c r="N353">
        <v>140</v>
      </c>
      <c r="O353">
        <v>140</v>
      </c>
      <c r="P353">
        <v>140</v>
      </c>
      <c r="Q353">
        <v>140</v>
      </c>
      <c r="R353">
        <v>140</v>
      </c>
      <c r="S353">
        <v>140</v>
      </c>
      <c r="T353">
        <v>140</v>
      </c>
      <c r="U353">
        <v>140</v>
      </c>
      <c r="V353">
        <v>140</v>
      </c>
      <c r="W353">
        <v>140</v>
      </c>
      <c r="X353">
        <v>140</v>
      </c>
      <c r="Y353">
        <v>140</v>
      </c>
      <c r="Z353">
        <v>140</v>
      </c>
      <c r="AA353">
        <v>140</v>
      </c>
      <c r="AB353">
        <v>140</v>
      </c>
      <c r="AC353">
        <v>140</v>
      </c>
      <c r="AD353">
        <v>140</v>
      </c>
      <c r="AE353">
        <v>139</v>
      </c>
      <c r="AF353">
        <v>139</v>
      </c>
      <c r="AG353">
        <v>139</v>
      </c>
      <c r="AH353">
        <v>139</v>
      </c>
      <c r="AI353">
        <v>139</v>
      </c>
      <c r="AJ353">
        <v>139</v>
      </c>
      <c r="AK353">
        <v>145</v>
      </c>
      <c r="AL353">
        <v>146</v>
      </c>
      <c r="AM353">
        <v>139</v>
      </c>
      <c r="AN353">
        <v>139</v>
      </c>
      <c r="AO353">
        <v>139</v>
      </c>
      <c r="AP353">
        <v>139</v>
      </c>
      <c r="AQ353">
        <v>139</v>
      </c>
      <c r="AR353">
        <v>139</v>
      </c>
      <c r="AS353">
        <v>139</v>
      </c>
      <c r="AT353">
        <v>139</v>
      </c>
      <c r="AU353" s="8">
        <f t="shared" si="53"/>
        <v>139.93181818181819</v>
      </c>
      <c r="AV353">
        <f t="shared" si="54"/>
        <v>140</v>
      </c>
      <c r="AW353" s="8">
        <f t="shared" si="55"/>
        <v>1.3188742076011979</v>
      </c>
      <c r="AX353" s="6">
        <f t="shared" si="56"/>
        <v>9.4251202102408164E-3</v>
      </c>
      <c r="AY353">
        <f t="shared" si="57"/>
        <v>139</v>
      </c>
      <c r="AZ353">
        <f t="shared" si="58"/>
        <v>146</v>
      </c>
      <c r="BA353">
        <f t="shared" si="59"/>
        <v>7</v>
      </c>
      <c r="BB353" s="7">
        <f t="shared" si="60"/>
        <v>0.9999416221788523</v>
      </c>
      <c r="BC353" s="8">
        <f t="shared" si="61"/>
        <v>6.5363231818092284E-3</v>
      </c>
    </row>
    <row r="354" spans="1:55" x14ac:dyDescent="0.25">
      <c r="A354">
        <v>488</v>
      </c>
      <c r="B354">
        <v>238288</v>
      </c>
      <c r="C354">
        <v>66</v>
      </c>
      <c r="D354">
        <v>68</v>
      </c>
      <c r="E354">
        <v>69</v>
      </c>
      <c r="F354">
        <v>72</v>
      </c>
      <c r="G354">
        <v>69</v>
      </c>
      <c r="H354">
        <v>71</v>
      </c>
      <c r="I354">
        <v>68</v>
      </c>
      <c r="J354">
        <v>71</v>
      </c>
      <c r="K354">
        <v>68</v>
      </c>
      <c r="L354">
        <v>67</v>
      </c>
      <c r="M354">
        <v>67</v>
      </c>
      <c r="N354">
        <v>66</v>
      </c>
      <c r="O354">
        <v>64</v>
      </c>
      <c r="P354">
        <v>66</v>
      </c>
      <c r="Q354">
        <v>63</v>
      </c>
      <c r="R354">
        <v>64</v>
      </c>
      <c r="S354">
        <v>62</v>
      </c>
      <c r="T354">
        <v>62</v>
      </c>
      <c r="U354">
        <v>67</v>
      </c>
      <c r="V354">
        <v>61</v>
      </c>
      <c r="W354">
        <v>63</v>
      </c>
      <c r="X354">
        <v>67</v>
      </c>
      <c r="Y354">
        <v>64</v>
      </c>
      <c r="Z354">
        <v>65</v>
      </c>
      <c r="AA354">
        <v>63</v>
      </c>
      <c r="AB354">
        <v>65</v>
      </c>
      <c r="AC354">
        <v>65</v>
      </c>
      <c r="AD354">
        <v>64</v>
      </c>
      <c r="AE354">
        <v>63</v>
      </c>
      <c r="AF354">
        <v>64</v>
      </c>
      <c r="AG354">
        <v>63</v>
      </c>
      <c r="AH354">
        <v>64</v>
      </c>
      <c r="AI354">
        <v>64</v>
      </c>
      <c r="AJ354">
        <v>64</v>
      </c>
      <c r="AK354">
        <v>66</v>
      </c>
      <c r="AL354">
        <v>67</v>
      </c>
      <c r="AM354">
        <v>68</v>
      </c>
      <c r="AN354">
        <v>63</v>
      </c>
      <c r="AO354">
        <v>67</v>
      </c>
      <c r="AP354">
        <v>68</v>
      </c>
      <c r="AQ354">
        <v>63</v>
      </c>
      <c r="AR354">
        <v>66</v>
      </c>
      <c r="AS354">
        <v>67</v>
      </c>
      <c r="AT354">
        <v>65</v>
      </c>
      <c r="AU354" s="8">
        <f t="shared" si="53"/>
        <v>65.659090909090907</v>
      </c>
      <c r="AV354">
        <f t="shared" si="54"/>
        <v>65.5</v>
      </c>
      <c r="AW354" s="8">
        <f t="shared" si="55"/>
        <v>2.5603704475627436</v>
      </c>
      <c r="AX354" s="6">
        <f t="shared" si="56"/>
        <v>3.8994911627816105E-2</v>
      </c>
      <c r="AY354">
        <f t="shared" si="57"/>
        <v>61</v>
      </c>
      <c r="AZ354">
        <f t="shared" si="58"/>
        <v>72</v>
      </c>
      <c r="BA354">
        <f t="shared" si="59"/>
        <v>11</v>
      </c>
      <c r="BB354" s="7">
        <f t="shared" si="60"/>
        <v>0.9988417010680618</v>
      </c>
      <c r="BC354" s="8">
        <f t="shared" si="61"/>
        <v>0.1480547222841633</v>
      </c>
    </row>
    <row r="355" spans="1:55" x14ac:dyDescent="0.25">
      <c r="A355">
        <v>490</v>
      </c>
      <c r="B355">
        <v>239198</v>
      </c>
      <c r="C355">
        <v>42</v>
      </c>
      <c r="D355">
        <v>42</v>
      </c>
      <c r="E355">
        <v>42</v>
      </c>
      <c r="F355">
        <v>42</v>
      </c>
      <c r="G355">
        <v>42</v>
      </c>
      <c r="H355">
        <v>44</v>
      </c>
      <c r="I355">
        <v>44</v>
      </c>
      <c r="J355">
        <v>45</v>
      </c>
      <c r="K355">
        <v>45</v>
      </c>
      <c r="L355">
        <v>45</v>
      </c>
      <c r="M355">
        <v>45</v>
      </c>
      <c r="N355">
        <v>44</v>
      </c>
      <c r="O355">
        <v>43</v>
      </c>
      <c r="P355">
        <v>43</v>
      </c>
      <c r="Q355">
        <v>43</v>
      </c>
      <c r="R355">
        <v>45</v>
      </c>
      <c r="S355">
        <v>44</v>
      </c>
      <c r="T355">
        <v>44</v>
      </c>
      <c r="U355">
        <v>44</v>
      </c>
      <c r="V355">
        <v>44</v>
      </c>
      <c r="W355">
        <v>42</v>
      </c>
      <c r="X355">
        <v>44</v>
      </c>
      <c r="Y355">
        <v>43</v>
      </c>
      <c r="Z355">
        <v>45</v>
      </c>
      <c r="AA355">
        <v>45</v>
      </c>
      <c r="AB355">
        <v>294</v>
      </c>
      <c r="AC355">
        <v>41</v>
      </c>
      <c r="AD355">
        <v>300</v>
      </c>
      <c r="AE355">
        <v>308</v>
      </c>
      <c r="AF355">
        <v>274</v>
      </c>
      <c r="AG355">
        <v>42</v>
      </c>
      <c r="AH355">
        <v>43</v>
      </c>
      <c r="AI355">
        <v>43</v>
      </c>
      <c r="AJ355">
        <v>42</v>
      </c>
      <c r="AK355">
        <v>44</v>
      </c>
      <c r="AL355">
        <v>46</v>
      </c>
      <c r="AM355">
        <v>47</v>
      </c>
      <c r="AN355">
        <v>44</v>
      </c>
      <c r="AO355">
        <v>44</v>
      </c>
      <c r="AP355">
        <v>44</v>
      </c>
      <c r="AQ355">
        <v>44</v>
      </c>
      <c r="AR355">
        <v>42</v>
      </c>
      <c r="AS355">
        <v>42</v>
      </c>
      <c r="AT355">
        <v>44</v>
      </c>
      <c r="AU355" s="8">
        <f t="shared" si="53"/>
        <v>66.340909090909093</v>
      </c>
      <c r="AV355">
        <f t="shared" si="54"/>
        <v>44</v>
      </c>
      <c r="AW355" s="8">
        <f t="shared" si="55"/>
        <v>72.936080069458896</v>
      </c>
      <c r="AX355" s="6">
        <f t="shared" si="56"/>
        <v>1.0994133343803327</v>
      </c>
      <c r="AY355">
        <f t="shared" si="57"/>
        <v>41</v>
      </c>
      <c r="AZ355">
        <f t="shared" si="58"/>
        <v>308</v>
      </c>
      <c r="BA355">
        <f t="shared" si="59"/>
        <v>267</v>
      </c>
      <c r="BB355" s="7">
        <f t="shared" si="60"/>
        <v>1.006435595135833</v>
      </c>
      <c r="BC355" s="8">
        <f t="shared" si="61"/>
        <v>2.1970067175893646E-2</v>
      </c>
    </row>
    <row r="356" spans="1:55" x14ac:dyDescent="0.25">
      <c r="A356">
        <v>491</v>
      </c>
      <c r="B356">
        <v>239266</v>
      </c>
      <c r="C356">
        <v>79</v>
      </c>
      <c r="D356">
        <v>79</v>
      </c>
      <c r="E356">
        <v>77</v>
      </c>
      <c r="F356">
        <v>77</v>
      </c>
      <c r="G356">
        <v>77</v>
      </c>
      <c r="H356">
        <v>83</v>
      </c>
      <c r="I356">
        <v>85</v>
      </c>
      <c r="J356">
        <v>85</v>
      </c>
      <c r="K356">
        <v>85</v>
      </c>
      <c r="L356">
        <v>83</v>
      </c>
      <c r="M356">
        <v>86</v>
      </c>
      <c r="N356">
        <v>84</v>
      </c>
      <c r="O356">
        <v>82</v>
      </c>
      <c r="P356">
        <v>84</v>
      </c>
      <c r="Q356">
        <v>82</v>
      </c>
      <c r="R356">
        <v>86</v>
      </c>
      <c r="S356">
        <v>80</v>
      </c>
      <c r="T356">
        <v>84</v>
      </c>
      <c r="U356">
        <v>80</v>
      </c>
      <c r="V356">
        <v>80</v>
      </c>
      <c r="W356">
        <v>84</v>
      </c>
      <c r="X356">
        <v>80</v>
      </c>
      <c r="Y356">
        <v>82</v>
      </c>
      <c r="Z356">
        <v>86</v>
      </c>
      <c r="AA356">
        <v>83</v>
      </c>
      <c r="AB356">
        <v>90</v>
      </c>
      <c r="AC356">
        <v>84</v>
      </c>
      <c r="AD356">
        <v>78</v>
      </c>
      <c r="AE356">
        <v>82</v>
      </c>
      <c r="AF356">
        <v>82</v>
      </c>
      <c r="AG356">
        <v>84</v>
      </c>
      <c r="AH356">
        <v>76</v>
      </c>
      <c r="AI356">
        <v>79</v>
      </c>
      <c r="AJ356">
        <v>81</v>
      </c>
      <c r="AK356">
        <v>81</v>
      </c>
      <c r="AL356">
        <v>77</v>
      </c>
      <c r="AM356">
        <v>77</v>
      </c>
      <c r="AN356">
        <v>81</v>
      </c>
      <c r="AO356">
        <v>81</v>
      </c>
      <c r="AP356">
        <v>74</v>
      </c>
      <c r="AQ356">
        <v>85</v>
      </c>
      <c r="AR356">
        <v>84</v>
      </c>
      <c r="AS356">
        <v>79</v>
      </c>
      <c r="AT356">
        <v>77</v>
      </c>
      <c r="AU356" s="8">
        <f t="shared" si="53"/>
        <v>81.477272727272734</v>
      </c>
      <c r="AV356">
        <f t="shared" si="54"/>
        <v>82</v>
      </c>
      <c r="AW356" s="8">
        <f t="shared" si="55"/>
        <v>3.3721750372763277</v>
      </c>
      <c r="AX356" s="6">
        <f t="shared" si="56"/>
        <v>4.1387922354298022E-2</v>
      </c>
      <c r="AY356">
        <f t="shared" si="57"/>
        <v>74</v>
      </c>
      <c r="AZ356">
        <f t="shared" si="58"/>
        <v>90</v>
      </c>
      <c r="BA356">
        <f t="shared" si="59"/>
        <v>16</v>
      </c>
      <c r="BB356" s="7">
        <f t="shared" si="60"/>
        <v>0.99945109536294352</v>
      </c>
      <c r="BC356" s="8">
        <f t="shared" si="61"/>
        <v>2.8904563959464297E-2</v>
      </c>
    </row>
    <row r="357" spans="1:55" x14ac:dyDescent="0.25">
      <c r="A357">
        <v>492</v>
      </c>
      <c r="B357">
        <v>240354</v>
      </c>
      <c r="C357">
        <v>130</v>
      </c>
      <c r="D357">
        <v>129</v>
      </c>
      <c r="E357">
        <v>130</v>
      </c>
      <c r="F357">
        <v>130</v>
      </c>
      <c r="G357">
        <v>130</v>
      </c>
      <c r="H357">
        <v>131</v>
      </c>
      <c r="I357">
        <v>130</v>
      </c>
      <c r="J357">
        <v>132</v>
      </c>
      <c r="K357">
        <v>133</v>
      </c>
      <c r="L357">
        <v>133</v>
      </c>
      <c r="M357">
        <v>136</v>
      </c>
      <c r="N357">
        <v>136</v>
      </c>
      <c r="O357">
        <v>140</v>
      </c>
      <c r="P357">
        <v>140</v>
      </c>
      <c r="Q357">
        <v>141</v>
      </c>
      <c r="R357">
        <v>139</v>
      </c>
      <c r="S357">
        <v>134</v>
      </c>
      <c r="T357">
        <v>138</v>
      </c>
      <c r="U357">
        <v>133</v>
      </c>
      <c r="V357">
        <v>137</v>
      </c>
      <c r="W357">
        <v>137</v>
      </c>
      <c r="X357">
        <v>136</v>
      </c>
      <c r="Y357">
        <v>140</v>
      </c>
      <c r="Z357">
        <v>140</v>
      </c>
      <c r="AA357">
        <v>137</v>
      </c>
      <c r="AB357">
        <v>137</v>
      </c>
      <c r="AC357">
        <v>137</v>
      </c>
      <c r="AD357">
        <v>140</v>
      </c>
      <c r="AE357">
        <v>142</v>
      </c>
      <c r="AF357">
        <v>142</v>
      </c>
      <c r="AG357">
        <v>142</v>
      </c>
      <c r="AH357">
        <v>140</v>
      </c>
      <c r="AI357">
        <v>137</v>
      </c>
      <c r="AJ357">
        <v>129</v>
      </c>
      <c r="AK357">
        <v>129</v>
      </c>
      <c r="AL357">
        <v>129</v>
      </c>
      <c r="AM357">
        <v>129</v>
      </c>
      <c r="AN357">
        <v>129</v>
      </c>
      <c r="AO357">
        <v>129</v>
      </c>
      <c r="AP357">
        <v>129</v>
      </c>
      <c r="AQ357">
        <v>127</v>
      </c>
      <c r="AR357">
        <v>128</v>
      </c>
      <c r="AS357">
        <v>129</v>
      </c>
      <c r="AT357">
        <v>126</v>
      </c>
      <c r="AU357" s="8">
        <f t="shared" si="53"/>
        <v>134.13636363636363</v>
      </c>
      <c r="AV357">
        <f t="shared" si="54"/>
        <v>133.5</v>
      </c>
      <c r="AW357" s="8">
        <f t="shared" si="55"/>
        <v>4.9017837716246957</v>
      </c>
      <c r="AX357" s="6">
        <f t="shared" si="56"/>
        <v>3.6543288029733417E-2</v>
      </c>
      <c r="AY357">
        <f t="shared" si="57"/>
        <v>126</v>
      </c>
      <c r="AZ357">
        <f t="shared" si="58"/>
        <v>142</v>
      </c>
      <c r="BA357">
        <f t="shared" si="59"/>
        <v>16</v>
      </c>
      <c r="BB357" s="7">
        <f t="shared" si="60"/>
        <v>0.99959110808497009</v>
      </c>
      <c r="BC357" s="8">
        <f t="shared" si="61"/>
        <v>2.0719955133961097E-2</v>
      </c>
    </row>
    <row r="358" spans="1:55" x14ac:dyDescent="0.25">
      <c r="A358">
        <v>493</v>
      </c>
      <c r="B358">
        <v>240726</v>
      </c>
      <c r="C358">
        <v>6</v>
      </c>
      <c r="D358">
        <v>6</v>
      </c>
      <c r="E358">
        <v>6</v>
      </c>
      <c r="F358">
        <v>6</v>
      </c>
      <c r="G358">
        <v>6</v>
      </c>
      <c r="H358">
        <v>6</v>
      </c>
      <c r="I358">
        <v>6</v>
      </c>
      <c r="J358">
        <v>6</v>
      </c>
      <c r="K358">
        <v>6</v>
      </c>
      <c r="L358">
        <v>6</v>
      </c>
      <c r="M358">
        <v>6</v>
      </c>
      <c r="N358">
        <v>6</v>
      </c>
      <c r="O358">
        <v>6</v>
      </c>
      <c r="P358">
        <v>6</v>
      </c>
      <c r="Q358">
        <v>6</v>
      </c>
      <c r="R358">
        <v>6</v>
      </c>
      <c r="S358">
        <v>6</v>
      </c>
      <c r="T358">
        <v>6</v>
      </c>
      <c r="U358">
        <v>7</v>
      </c>
      <c r="V358">
        <v>7</v>
      </c>
      <c r="W358">
        <v>7</v>
      </c>
      <c r="X358">
        <v>7</v>
      </c>
      <c r="Y358">
        <v>7</v>
      </c>
      <c r="Z358">
        <v>6</v>
      </c>
      <c r="AA358">
        <v>6</v>
      </c>
      <c r="AB358">
        <v>6</v>
      </c>
      <c r="AC358">
        <v>6</v>
      </c>
      <c r="AD358">
        <v>6</v>
      </c>
      <c r="AE358">
        <v>6</v>
      </c>
      <c r="AF358">
        <v>6</v>
      </c>
      <c r="AG358">
        <v>6</v>
      </c>
      <c r="AH358">
        <v>6</v>
      </c>
      <c r="AI358">
        <v>7</v>
      </c>
      <c r="AJ358">
        <v>8</v>
      </c>
      <c r="AK358">
        <v>8</v>
      </c>
      <c r="AL358">
        <v>8</v>
      </c>
      <c r="AM358">
        <v>8</v>
      </c>
      <c r="AN358">
        <v>8</v>
      </c>
      <c r="AO358">
        <v>8</v>
      </c>
      <c r="AP358">
        <v>7</v>
      </c>
      <c r="AQ358">
        <v>7</v>
      </c>
      <c r="AR358">
        <v>7</v>
      </c>
      <c r="AS358">
        <v>7</v>
      </c>
      <c r="AT358">
        <v>6</v>
      </c>
      <c r="AU358" s="8">
        <f t="shared" si="53"/>
        <v>6.5</v>
      </c>
      <c r="AV358">
        <f t="shared" si="54"/>
        <v>6</v>
      </c>
      <c r="AW358" s="8">
        <f t="shared" si="55"/>
        <v>0.73135745086122728</v>
      </c>
      <c r="AX358" s="6">
        <f t="shared" si="56"/>
        <v>0.11251653090172728</v>
      </c>
      <c r="AY358">
        <f t="shared" si="57"/>
        <v>6</v>
      </c>
      <c r="AZ358">
        <f t="shared" si="58"/>
        <v>8</v>
      </c>
      <c r="BA358">
        <f t="shared" si="59"/>
        <v>2</v>
      </c>
      <c r="BB358" s="7">
        <f t="shared" si="60"/>
        <v>1.0051355093075911</v>
      </c>
      <c r="BC358" s="8">
        <f t="shared" si="61"/>
        <v>0.37874508368123799</v>
      </c>
    </row>
    <row r="359" spans="1:55" x14ac:dyDescent="0.25">
      <c r="A359">
        <v>494</v>
      </c>
      <c r="B359">
        <v>241281</v>
      </c>
      <c r="C359">
        <v>3</v>
      </c>
      <c r="D359">
        <v>3</v>
      </c>
      <c r="E359">
        <v>3</v>
      </c>
      <c r="F359">
        <v>3</v>
      </c>
      <c r="G359">
        <v>3</v>
      </c>
      <c r="H359">
        <v>4</v>
      </c>
      <c r="I359">
        <v>3</v>
      </c>
      <c r="J359">
        <v>3</v>
      </c>
      <c r="K359">
        <v>3</v>
      </c>
      <c r="L359">
        <v>4</v>
      </c>
      <c r="M359">
        <v>4</v>
      </c>
      <c r="N359">
        <v>4</v>
      </c>
      <c r="O359">
        <v>4</v>
      </c>
      <c r="P359">
        <v>3</v>
      </c>
      <c r="Q359">
        <v>3</v>
      </c>
      <c r="R359">
        <v>3</v>
      </c>
      <c r="S359">
        <v>3</v>
      </c>
      <c r="T359">
        <v>3</v>
      </c>
      <c r="U359">
        <v>3</v>
      </c>
      <c r="V359">
        <v>3</v>
      </c>
      <c r="W359">
        <v>3</v>
      </c>
      <c r="X359">
        <v>3</v>
      </c>
      <c r="Y359">
        <v>4</v>
      </c>
      <c r="Z359">
        <v>3</v>
      </c>
      <c r="AA359">
        <v>3</v>
      </c>
      <c r="AB359">
        <v>3</v>
      </c>
      <c r="AC359">
        <v>4</v>
      </c>
      <c r="AD359">
        <v>4</v>
      </c>
      <c r="AE359">
        <v>4</v>
      </c>
      <c r="AF359">
        <v>5</v>
      </c>
      <c r="AG359">
        <v>3</v>
      </c>
      <c r="AH359">
        <v>3</v>
      </c>
      <c r="AI359">
        <v>3</v>
      </c>
      <c r="AJ359">
        <v>3</v>
      </c>
      <c r="AK359">
        <v>3</v>
      </c>
      <c r="AL359">
        <v>3</v>
      </c>
      <c r="AM359">
        <v>3</v>
      </c>
      <c r="AN359">
        <v>5</v>
      </c>
      <c r="AO359">
        <v>5</v>
      </c>
      <c r="AP359">
        <v>5</v>
      </c>
      <c r="AQ359">
        <v>4</v>
      </c>
      <c r="AR359">
        <v>5</v>
      </c>
      <c r="AS359">
        <v>5</v>
      </c>
      <c r="AT359">
        <v>4</v>
      </c>
      <c r="AU359" s="8">
        <f t="shared" si="53"/>
        <v>3.5227272727272729</v>
      </c>
      <c r="AV359">
        <f t="shared" si="54"/>
        <v>3</v>
      </c>
      <c r="AW359" s="8">
        <f t="shared" si="55"/>
        <v>0.7309960189385557</v>
      </c>
      <c r="AX359" s="6">
        <f t="shared" si="56"/>
        <v>0.20750854731158999</v>
      </c>
      <c r="AY359">
        <f t="shared" si="57"/>
        <v>3</v>
      </c>
      <c r="AZ359">
        <f t="shared" si="58"/>
        <v>5</v>
      </c>
      <c r="BA359">
        <f t="shared" si="59"/>
        <v>2</v>
      </c>
      <c r="BB359" s="7">
        <f t="shared" si="60"/>
        <v>1.0068653475972633</v>
      </c>
      <c r="BC359" s="8">
        <f t="shared" si="61"/>
        <v>0.20835164858158239</v>
      </c>
    </row>
    <row r="360" spans="1:55" x14ac:dyDescent="0.25">
      <c r="A360">
        <v>498</v>
      </c>
      <c r="B360">
        <v>242026</v>
      </c>
      <c r="C360">
        <v>111</v>
      </c>
      <c r="D360">
        <v>112</v>
      </c>
      <c r="E360">
        <v>112</v>
      </c>
      <c r="F360">
        <v>111</v>
      </c>
      <c r="G360">
        <v>114</v>
      </c>
      <c r="H360">
        <v>114</v>
      </c>
      <c r="I360">
        <v>111</v>
      </c>
      <c r="J360">
        <v>111</v>
      </c>
      <c r="K360">
        <v>111</v>
      </c>
      <c r="L360">
        <v>111</v>
      </c>
      <c r="M360">
        <v>113</v>
      </c>
      <c r="N360">
        <v>114</v>
      </c>
      <c r="O360">
        <v>111</v>
      </c>
      <c r="P360">
        <v>111</v>
      </c>
      <c r="Q360">
        <v>114</v>
      </c>
      <c r="R360">
        <v>115</v>
      </c>
      <c r="S360">
        <v>111</v>
      </c>
      <c r="T360">
        <v>112</v>
      </c>
      <c r="U360">
        <v>111</v>
      </c>
      <c r="V360">
        <v>111</v>
      </c>
      <c r="W360">
        <v>111</v>
      </c>
      <c r="X360">
        <v>111</v>
      </c>
      <c r="Y360">
        <v>111</v>
      </c>
      <c r="Z360">
        <v>113</v>
      </c>
      <c r="AA360">
        <v>106</v>
      </c>
      <c r="AB360">
        <v>111</v>
      </c>
      <c r="AC360">
        <v>111</v>
      </c>
      <c r="AD360">
        <v>113</v>
      </c>
      <c r="AE360">
        <v>111</v>
      </c>
      <c r="AF360">
        <v>117</v>
      </c>
      <c r="AG360">
        <v>117</v>
      </c>
      <c r="AH360">
        <v>117</v>
      </c>
      <c r="AI360">
        <v>121</v>
      </c>
      <c r="AJ360">
        <v>119</v>
      </c>
      <c r="AK360">
        <v>117</v>
      </c>
      <c r="AL360">
        <v>118</v>
      </c>
      <c r="AM360">
        <v>117</v>
      </c>
      <c r="AN360">
        <v>117</v>
      </c>
      <c r="AO360">
        <v>118</v>
      </c>
      <c r="AP360">
        <v>117</v>
      </c>
      <c r="AQ360">
        <v>117</v>
      </c>
      <c r="AR360">
        <v>117</v>
      </c>
      <c r="AS360">
        <v>116</v>
      </c>
      <c r="AT360">
        <v>113</v>
      </c>
      <c r="AU360" s="8">
        <f t="shared" si="53"/>
        <v>113.56818181818181</v>
      </c>
      <c r="AV360">
        <f t="shared" si="54"/>
        <v>113</v>
      </c>
      <c r="AW360" s="8">
        <f t="shared" si="55"/>
        <v>3.1133450736416459</v>
      </c>
      <c r="AX360" s="6">
        <f t="shared" si="56"/>
        <v>2.7413884979033906E-2</v>
      </c>
      <c r="AY360">
        <f t="shared" si="57"/>
        <v>106</v>
      </c>
      <c r="AZ360">
        <f t="shared" si="58"/>
        <v>121</v>
      </c>
      <c r="BA360">
        <f t="shared" si="59"/>
        <v>15</v>
      </c>
      <c r="BB360" s="7">
        <f t="shared" si="60"/>
        <v>1.0012859289287765</v>
      </c>
      <c r="BC360" s="8">
        <f t="shared" si="61"/>
        <v>0.36506449511471767</v>
      </c>
    </row>
    <row r="361" spans="1:55" x14ac:dyDescent="0.25">
      <c r="A361">
        <v>500</v>
      </c>
      <c r="B361">
        <v>243579</v>
      </c>
      <c r="C361">
        <v>239</v>
      </c>
      <c r="D361">
        <v>239</v>
      </c>
      <c r="E361">
        <v>239</v>
      </c>
      <c r="F361">
        <v>239</v>
      </c>
      <c r="G361">
        <v>239</v>
      </c>
      <c r="H361">
        <v>239</v>
      </c>
      <c r="I361">
        <v>239</v>
      </c>
      <c r="J361">
        <v>239</v>
      </c>
      <c r="K361">
        <v>239</v>
      </c>
      <c r="L361">
        <v>239</v>
      </c>
      <c r="M361">
        <v>239</v>
      </c>
      <c r="N361">
        <v>239</v>
      </c>
      <c r="O361">
        <v>239</v>
      </c>
      <c r="P361">
        <v>239</v>
      </c>
      <c r="Q361">
        <v>239</v>
      </c>
      <c r="R361">
        <v>239</v>
      </c>
      <c r="S361">
        <v>239</v>
      </c>
      <c r="T361">
        <v>239</v>
      </c>
      <c r="U361">
        <v>239</v>
      </c>
      <c r="V361">
        <v>239</v>
      </c>
      <c r="W361">
        <v>239</v>
      </c>
      <c r="X361">
        <v>239</v>
      </c>
      <c r="Y361">
        <v>239</v>
      </c>
      <c r="Z361">
        <v>239</v>
      </c>
      <c r="AA361">
        <v>239</v>
      </c>
      <c r="AB361">
        <v>239</v>
      </c>
      <c r="AC361">
        <v>239</v>
      </c>
      <c r="AD361">
        <v>239</v>
      </c>
      <c r="AE361">
        <v>239</v>
      </c>
      <c r="AF361">
        <v>239</v>
      </c>
      <c r="AG361">
        <v>239</v>
      </c>
      <c r="AH361">
        <v>239</v>
      </c>
      <c r="AI361">
        <v>239</v>
      </c>
      <c r="AJ361">
        <v>239</v>
      </c>
      <c r="AK361">
        <v>239</v>
      </c>
      <c r="AL361">
        <v>239</v>
      </c>
      <c r="AM361">
        <v>239</v>
      </c>
      <c r="AN361">
        <v>239</v>
      </c>
      <c r="AO361">
        <v>239</v>
      </c>
      <c r="AP361">
        <v>239</v>
      </c>
      <c r="AQ361">
        <v>239</v>
      </c>
      <c r="AR361">
        <v>239</v>
      </c>
      <c r="AS361">
        <v>239</v>
      </c>
      <c r="AT361">
        <v>239</v>
      </c>
      <c r="AU361" s="8">
        <f t="shared" si="53"/>
        <v>239</v>
      </c>
      <c r="AV361">
        <f t="shared" si="54"/>
        <v>239</v>
      </c>
      <c r="AW361" s="8">
        <f t="shared" si="55"/>
        <v>0</v>
      </c>
      <c r="AX361" s="6">
        <f t="shared" si="56"/>
        <v>0</v>
      </c>
      <c r="AY361">
        <f t="shared" si="57"/>
        <v>239</v>
      </c>
      <c r="AZ361">
        <f t="shared" si="58"/>
        <v>239</v>
      </c>
      <c r="BA361">
        <f t="shared" si="59"/>
        <v>0</v>
      </c>
      <c r="BB361" s="7">
        <f t="shared" si="60"/>
        <v>1</v>
      </c>
      <c r="BC361" s="8">
        <f t="shared" si="61"/>
        <v>1</v>
      </c>
    </row>
    <row r="362" spans="1:55" x14ac:dyDescent="0.25">
      <c r="A362">
        <v>501</v>
      </c>
      <c r="B362">
        <v>243850</v>
      </c>
      <c r="C362">
        <v>132</v>
      </c>
      <c r="D362">
        <v>130</v>
      </c>
      <c r="E362">
        <v>146</v>
      </c>
      <c r="F362">
        <v>140</v>
      </c>
      <c r="G362">
        <v>133</v>
      </c>
      <c r="H362">
        <v>142</v>
      </c>
      <c r="I362">
        <v>143</v>
      </c>
      <c r="J362">
        <v>141</v>
      </c>
      <c r="K362">
        <v>141</v>
      </c>
      <c r="L362">
        <v>142</v>
      </c>
      <c r="M362">
        <v>136</v>
      </c>
      <c r="N362">
        <v>135</v>
      </c>
      <c r="O362">
        <v>134</v>
      </c>
      <c r="P362">
        <v>136</v>
      </c>
      <c r="Q362">
        <v>150</v>
      </c>
      <c r="R362">
        <v>149</v>
      </c>
      <c r="S362">
        <v>149</v>
      </c>
      <c r="T362">
        <v>109</v>
      </c>
      <c r="U362">
        <v>114</v>
      </c>
      <c r="V362">
        <v>110</v>
      </c>
      <c r="W362">
        <v>109</v>
      </c>
      <c r="X362">
        <v>115</v>
      </c>
      <c r="Y362">
        <v>118</v>
      </c>
      <c r="Z362">
        <v>118</v>
      </c>
      <c r="AA362">
        <v>121</v>
      </c>
      <c r="AB362">
        <v>123</v>
      </c>
      <c r="AC362">
        <v>117</v>
      </c>
      <c r="AD362">
        <v>124</v>
      </c>
      <c r="AE362">
        <v>118</v>
      </c>
      <c r="AF362">
        <v>123</v>
      </c>
      <c r="AG362">
        <v>119</v>
      </c>
      <c r="AH362">
        <v>119</v>
      </c>
      <c r="AI362">
        <v>117</v>
      </c>
      <c r="AJ362">
        <v>115</v>
      </c>
      <c r="AK362">
        <v>116</v>
      </c>
      <c r="AL362">
        <v>115</v>
      </c>
      <c r="AM362">
        <v>124</v>
      </c>
      <c r="AN362">
        <v>114</v>
      </c>
      <c r="AO362">
        <v>115</v>
      </c>
      <c r="AP362">
        <v>115</v>
      </c>
      <c r="AQ362">
        <v>108</v>
      </c>
      <c r="AR362">
        <v>113</v>
      </c>
      <c r="AS362">
        <v>112</v>
      </c>
      <c r="AT362">
        <v>102</v>
      </c>
      <c r="AU362" s="8">
        <f t="shared" si="53"/>
        <v>125.04545454545455</v>
      </c>
      <c r="AV362">
        <f t="shared" si="54"/>
        <v>120</v>
      </c>
      <c r="AW362" s="8">
        <f t="shared" si="55"/>
        <v>13.190825820815556</v>
      </c>
      <c r="AX362" s="6">
        <f t="shared" si="56"/>
        <v>0.10548824720390484</v>
      </c>
      <c r="AY362">
        <f t="shared" si="57"/>
        <v>102</v>
      </c>
      <c r="AZ362">
        <f t="shared" si="58"/>
        <v>150</v>
      </c>
      <c r="BA362">
        <f t="shared" si="59"/>
        <v>48</v>
      </c>
      <c r="BB362" s="7">
        <f t="shared" si="60"/>
        <v>0.99384144709580502</v>
      </c>
      <c r="BC362" s="8">
        <f t="shared" si="61"/>
        <v>0.58206738870794661</v>
      </c>
    </row>
    <row r="363" spans="1:55" x14ac:dyDescent="0.25">
      <c r="A363">
        <v>504</v>
      </c>
      <c r="B363">
        <v>244204</v>
      </c>
      <c r="C363">
        <v>35</v>
      </c>
      <c r="D363">
        <v>29</v>
      </c>
      <c r="E363">
        <v>30</v>
      </c>
      <c r="F363">
        <v>31</v>
      </c>
      <c r="G363">
        <v>34</v>
      </c>
      <c r="H363">
        <v>31</v>
      </c>
      <c r="I363">
        <v>33</v>
      </c>
      <c r="J363">
        <v>32</v>
      </c>
      <c r="K363">
        <v>33</v>
      </c>
      <c r="L363">
        <v>32</v>
      </c>
      <c r="M363">
        <v>32</v>
      </c>
      <c r="N363">
        <v>32</v>
      </c>
      <c r="O363">
        <v>34</v>
      </c>
      <c r="P363">
        <v>35</v>
      </c>
      <c r="Q363">
        <v>35</v>
      </c>
      <c r="R363">
        <v>34</v>
      </c>
      <c r="S363">
        <v>35</v>
      </c>
      <c r="T363">
        <v>31</v>
      </c>
      <c r="U363">
        <v>34</v>
      </c>
      <c r="V363">
        <v>24</v>
      </c>
      <c r="W363">
        <v>24</v>
      </c>
      <c r="X363">
        <v>24</v>
      </c>
      <c r="Y363">
        <v>24</v>
      </c>
      <c r="Z363">
        <v>23</v>
      </c>
      <c r="AA363">
        <v>21</v>
      </c>
      <c r="AB363">
        <v>15</v>
      </c>
      <c r="AC363">
        <v>11</v>
      </c>
      <c r="AD363">
        <v>14</v>
      </c>
      <c r="AE363">
        <v>14</v>
      </c>
      <c r="AF363">
        <v>14</v>
      </c>
      <c r="AG363">
        <v>14</v>
      </c>
      <c r="AH363">
        <v>14</v>
      </c>
      <c r="AI363">
        <v>14</v>
      </c>
      <c r="AJ363">
        <v>14</v>
      </c>
      <c r="AK363">
        <v>14</v>
      </c>
      <c r="AL363">
        <v>14</v>
      </c>
      <c r="AM363">
        <v>14</v>
      </c>
      <c r="AN363">
        <v>14</v>
      </c>
      <c r="AO363">
        <v>14</v>
      </c>
      <c r="AP363">
        <v>14</v>
      </c>
      <c r="AQ363">
        <v>14</v>
      </c>
      <c r="AR363">
        <v>14</v>
      </c>
      <c r="AS363">
        <v>14</v>
      </c>
      <c r="AT363">
        <v>14</v>
      </c>
      <c r="AU363" s="8">
        <f t="shared" si="53"/>
        <v>23.318181818181817</v>
      </c>
      <c r="AV363">
        <f t="shared" si="54"/>
        <v>24</v>
      </c>
      <c r="AW363" s="8">
        <f t="shared" si="55"/>
        <v>8.9566727815082423</v>
      </c>
      <c r="AX363" s="6">
        <f t="shared" si="56"/>
        <v>0.38410682493797532</v>
      </c>
      <c r="AY363">
        <f t="shared" si="57"/>
        <v>11</v>
      </c>
      <c r="AZ363">
        <f t="shared" si="58"/>
        <v>35</v>
      </c>
      <c r="BA363">
        <f t="shared" si="59"/>
        <v>24</v>
      </c>
      <c r="BB363" s="7">
        <f t="shared" si="60"/>
        <v>0.97219982822780093</v>
      </c>
      <c r="BC363" s="8">
        <f t="shared" si="61"/>
        <v>0.78850255116177514</v>
      </c>
    </row>
    <row r="364" spans="1:55" x14ac:dyDescent="0.25">
      <c r="A364">
        <v>507</v>
      </c>
      <c r="B364">
        <v>245648</v>
      </c>
      <c r="C364">
        <v>26</v>
      </c>
      <c r="D364">
        <v>26</v>
      </c>
      <c r="E364">
        <v>26</v>
      </c>
      <c r="F364">
        <v>26</v>
      </c>
      <c r="G364">
        <v>26</v>
      </c>
      <c r="H364">
        <v>26</v>
      </c>
      <c r="I364">
        <v>26</v>
      </c>
      <c r="J364">
        <v>26</v>
      </c>
      <c r="K364">
        <v>21</v>
      </c>
      <c r="L364">
        <v>27</v>
      </c>
      <c r="M364">
        <v>23</v>
      </c>
      <c r="N364">
        <v>22</v>
      </c>
      <c r="O364">
        <v>22</v>
      </c>
      <c r="P364">
        <v>26</v>
      </c>
      <c r="Q364">
        <v>27</v>
      </c>
      <c r="R364">
        <v>26</v>
      </c>
      <c r="S364">
        <v>26</v>
      </c>
      <c r="T364">
        <v>26</v>
      </c>
      <c r="U364">
        <v>27</v>
      </c>
      <c r="V364">
        <v>27</v>
      </c>
      <c r="W364">
        <v>22</v>
      </c>
      <c r="X364">
        <v>22</v>
      </c>
      <c r="Y364">
        <v>22</v>
      </c>
      <c r="Z364">
        <v>22</v>
      </c>
      <c r="AA364">
        <v>22</v>
      </c>
      <c r="AB364">
        <v>22</v>
      </c>
      <c r="AC364">
        <v>22</v>
      </c>
      <c r="AD364">
        <v>22</v>
      </c>
      <c r="AE364">
        <v>22</v>
      </c>
      <c r="AF364">
        <v>22</v>
      </c>
      <c r="AG364">
        <v>22</v>
      </c>
      <c r="AH364">
        <v>22</v>
      </c>
      <c r="AI364">
        <v>23</v>
      </c>
      <c r="AJ364">
        <v>22</v>
      </c>
      <c r="AK364">
        <v>18</v>
      </c>
      <c r="AL364">
        <v>24</v>
      </c>
      <c r="AM364">
        <v>23</v>
      </c>
      <c r="AN364">
        <v>24</v>
      </c>
      <c r="AO364">
        <v>23</v>
      </c>
      <c r="AP364">
        <v>23</v>
      </c>
      <c r="AQ364">
        <v>22</v>
      </c>
      <c r="AR364">
        <v>22</v>
      </c>
      <c r="AS364">
        <v>22</v>
      </c>
      <c r="AT364">
        <v>22</v>
      </c>
      <c r="AU364" s="8">
        <f t="shared" si="53"/>
        <v>23.636363636363637</v>
      </c>
      <c r="AV364">
        <f t="shared" si="54"/>
        <v>23</v>
      </c>
      <c r="AW364" s="8">
        <f t="shared" si="55"/>
        <v>2.1790856743876219</v>
      </c>
      <c r="AX364" s="6">
        <f t="shared" si="56"/>
        <v>9.2192086224091696E-2</v>
      </c>
      <c r="AY364">
        <f t="shared" si="57"/>
        <v>18</v>
      </c>
      <c r="AZ364">
        <f t="shared" si="58"/>
        <v>27</v>
      </c>
      <c r="BA364">
        <f t="shared" si="59"/>
        <v>9</v>
      </c>
      <c r="BB364" s="7">
        <f t="shared" si="60"/>
        <v>0.99566799104748605</v>
      </c>
      <c r="BC364" s="8">
        <f t="shared" si="61"/>
        <v>0.3621720606477159</v>
      </c>
    </row>
    <row r="365" spans="1:55" x14ac:dyDescent="0.25">
      <c r="A365">
        <v>509</v>
      </c>
      <c r="B365">
        <v>246456</v>
      </c>
      <c r="C365">
        <v>57</v>
      </c>
      <c r="D365">
        <v>56</v>
      </c>
      <c r="E365">
        <v>56</v>
      </c>
      <c r="F365">
        <v>54</v>
      </c>
      <c r="G365">
        <v>53</v>
      </c>
      <c r="H365">
        <v>54</v>
      </c>
      <c r="I365">
        <v>54</v>
      </c>
      <c r="J365">
        <v>58</v>
      </c>
      <c r="K365">
        <v>58</v>
      </c>
      <c r="L365">
        <v>64</v>
      </c>
      <c r="M365">
        <v>64</v>
      </c>
      <c r="N365">
        <v>64</v>
      </c>
      <c r="O365">
        <v>65</v>
      </c>
      <c r="P365">
        <v>52</v>
      </c>
      <c r="Q365">
        <v>62</v>
      </c>
      <c r="R365">
        <v>64</v>
      </c>
      <c r="S365">
        <v>55</v>
      </c>
      <c r="T365">
        <v>54</v>
      </c>
      <c r="U365">
        <v>50</v>
      </c>
      <c r="V365">
        <v>52</v>
      </c>
      <c r="W365">
        <v>62</v>
      </c>
      <c r="X365">
        <v>58</v>
      </c>
      <c r="Y365">
        <v>57</v>
      </c>
      <c r="Z365">
        <v>65</v>
      </c>
      <c r="AA365">
        <v>64</v>
      </c>
      <c r="AB365">
        <v>60</v>
      </c>
      <c r="AC365">
        <v>55</v>
      </c>
      <c r="AD365">
        <v>61</v>
      </c>
      <c r="AE365">
        <v>53</v>
      </c>
      <c r="AF365">
        <v>56</v>
      </c>
      <c r="AG365">
        <v>54</v>
      </c>
      <c r="AH365">
        <v>54</v>
      </c>
      <c r="AI365">
        <v>57</v>
      </c>
      <c r="AJ365">
        <v>59</v>
      </c>
      <c r="AK365">
        <v>57</v>
      </c>
      <c r="AL365">
        <v>49</v>
      </c>
      <c r="AM365">
        <v>60</v>
      </c>
      <c r="AN365">
        <v>60</v>
      </c>
      <c r="AO365">
        <v>60</v>
      </c>
      <c r="AP365">
        <v>49</v>
      </c>
      <c r="AQ365">
        <v>53</v>
      </c>
      <c r="AR365">
        <v>55</v>
      </c>
      <c r="AS365">
        <v>53</v>
      </c>
      <c r="AT365">
        <v>55</v>
      </c>
      <c r="AU365" s="8">
        <f t="shared" si="53"/>
        <v>57.090909090909093</v>
      </c>
      <c r="AV365">
        <f t="shared" si="54"/>
        <v>56.5</v>
      </c>
      <c r="AW365" s="8">
        <f t="shared" si="55"/>
        <v>4.4346321093222292</v>
      </c>
      <c r="AX365" s="6">
        <f t="shared" si="56"/>
        <v>7.7676677074115477E-2</v>
      </c>
      <c r="AY365">
        <f t="shared" si="57"/>
        <v>49</v>
      </c>
      <c r="AZ365">
        <f t="shared" si="58"/>
        <v>65</v>
      </c>
      <c r="BA365">
        <f t="shared" si="59"/>
        <v>16</v>
      </c>
      <c r="BB365" s="7">
        <f t="shared" si="60"/>
        <v>0.9989380856547837</v>
      </c>
      <c r="BC365" s="8">
        <f t="shared" si="61"/>
        <v>3.1117161510601177E-2</v>
      </c>
    </row>
    <row r="366" spans="1:55" x14ac:dyDescent="0.25">
      <c r="A366">
        <v>511</v>
      </c>
      <c r="B366">
        <v>246835</v>
      </c>
      <c r="C366">
        <v>13</v>
      </c>
      <c r="D366">
        <v>14</v>
      </c>
      <c r="E366">
        <v>12</v>
      </c>
      <c r="F366">
        <v>11</v>
      </c>
      <c r="G366">
        <v>14</v>
      </c>
      <c r="H366">
        <v>14</v>
      </c>
      <c r="I366">
        <v>14</v>
      </c>
      <c r="J366">
        <v>12</v>
      </c>
      <c r="K366">
        <v>12</v>
      </c>
      <c r="L366">
        <v>12</v>
      </c>
      <c r="M366">
        <v>13</v>
      </c>
      <c r="N366">
        <v>13</v>
      </c>
      <c r="O366">
        <v>12</v>
      </c>
      <c r="P366">
        <v>14</v>
      </c>
      <c r="Q366">
        <v>13</v>
      </c>
      <c r="R366">
        <v>12</v>
      </c>
      <c r="S366">
        <v>15</v>
      </c>
      <c r="T366">
        <v>12</v>
      </c>
      <c r="U366">
        <v>14</v>
      </c>
      <c r="V366">
        <v>17</v>
      </c>
      <c r="W366">
        <v>15</v>
      </c>
      <c r="X366">
        <v>14</v>
      </c>
      <c r="Y366">
        <v>13</v>
      </c>
      <c r="Z366">
        <v>14</v>
      </c>
      <c r="AA366">
        <v>13</v>
      </c>
      <c r="AB366">
        <v>12</v>
      </c>
      <c r="AC366">
        <v>14</v>
      </c>
      <c r="AD366">
        <v>16</v>
      </c>
      <c r="AE366">
        <v>15</v>
      </c>
      <c r="AF366">
        <v>14</v>
      </c>
      <c r="AG366">
        <v>14</v>
      </c>
      <c r="AH366">
        <v>12</v>
      </c>
      <c r="AI366">
        <v>1</v>
      </c>
      <c r="AJ366">
        <v>1</v>
      </c>
      <c r="AK366">
        <v>1</v>
      </c>
      <c r="AL366">
        <v>1</v>
      </c>
      <c r="AM366">
        <v>3</v>
      </c>
      <c r="AN366">
        <v>3</v>
      </c>
      <c r="AO366">
        <v>3</v>
      </c>
      <c r="AP366">
        <v>3</v>
      </c>
      <c r="AQ366">
        <v>3</v>
      </c>
      <c r="AR366">
        <v>3</v>
      </c>
      <c r="AS366">
        <v>3</v>
      </c>
      <c r="AT366">
        <v>3</v>
      </c>
      <c r="AU366" s="8">
        <f t="shared" si="53"/>
        <v>10.386363636363637</v>
      </c>
      <c r="AV366">
        <f t="shared" si="54"/>
        <v>12.5</v>
      </c>
      <c r="AW366" s="8">
        <f t="shared" si="55"/>
        <v>5.140879976663614</v>
      </c>
      <c r="AX366" s="6">
        <f t="shared" si="56"/>
        <v>0.49496437412078559</v>
      </c>
      <c r="AY366">
        <f t="shared" si="57"/>
        <v>1</v>
      </c>
      <c r="AZ366">
        <f t="shared" si="58"/>
        <v>17</v>
      </c>
      <c r="BA366">
        <f t="shared" si="59"/>
        <v>16</v>
      </c>
      <c r="BB366" s="7">
        <f t="shared" si="60"/>
        <v>0.95457223614380127</v>
      </c>
      <c r="BC366" s="8">
        <f t="shared" si="61"/>
        <v>0.45553173088893961</v>
      </c>
    </row>
    <row r="367" spans="1:55" x14ac:dyDescent="0.25">
      <c r="A367">
        <v>514</v>
      </c>
      <c r="B367">
        <v>249375</v>
      </c>
      <c r="C367">
        <v>43</v>
      </c>
      <c r="D367">
        <v>43</v>
      </c>
      <c r="E367">
        <v>38</v>
      </c>
      <c r="F367">
        <v>43</v>
      </c>
      <c r="G367">
        <v>38</v>
      </c>
      <c r="H367">
        <v>38</v>
      </c>
      <c r="I367">
        <v>43</v>
      </c>
      <c r="J367">
        <v>43</v>
      </c>
      <c r="K367">
        <v>43</v>
      </c>
      <c r="L367">
        <v>43</v>
      </c>
      <c r="M367">
        <v>43</v>
      </c>
      <c r="N367">
        <v>43</v>
      </c>
      <c r="O367">
        <v>43</v>
      </c>
      <c r="P367">
        <v>43</v>
      </c>
      <c r="Q367">
        <v>41</v>
      </c>
      <c r="R367">
        <v>41</v>
      </c>
      <c r="S367">
        <v>41</v>
      </c>
      <c r="T367">
        <v>41</v>
      </c>
      <c r="U367">
        <v>36</v>
      </c>
      <c r="V367">
        <v>36</v>
      </c>
      <c r="W367">
        <v>41</v>
      </c>
      <c r="X367">
        <v>41</v>
      </c>
      <c r="Y367">
        <v>41</v>
      </c>
      <c r="Z367">
        <v>41</v>
      </c>
      <c r="AA367">
        <v>41</v>
      </c>
      <c r="AB367">
        <v>41</v>
      </c>
      <c r="AC367">
        <v>41</v>
      </c>
      <c r="AD367">
        <v>36</v>
      </c>
      <c r="AE367">
        <v>41</v>
      </c>
      <c r="AF367">
        <v>41</v>
      </c>
      <c r="AG367">
        <v>41</v>
      </c>
      <c r="AH367">
        <v>41</v>
      </c>
      <c r="AI367">
        <v>41</v>
      </c>
      <c r="AJ367">
        <v>39</v>
      </c>
      <c r="AK367">
        <v>39</v>
      </c>
      <c r="AL367">
        <v>39</v>
      </c>
      <c r="AM367">
        <v>28</v>
      </c>
      <c r="AN367">
        <v>33</v>
      </c>
      <c r="AO367">
        <v>28</v>
      </c>
      <c r="AP367">
        <v>28</v>
      </c>
      <c r="AQ367">
        <v>28</v>
      </c>
      <c r="AR367">
        <v>28</v>
      </c>
      <c r="AS367">
        <v>28</v>
      </c>
      <c r="AT367">
        <v>28</v>
      </c>
      <c r="AU367" s="8">
        <f t="shared" si="53"/>
        <v>38.56818181818182</v>
      </c>
      <c r="AV367">
        <f t="shared" si="54"/>
        <v>41</v>
      </c>
      <c r="AW367" s="8">
        <f t="shared" si="55"/>
        <v>5.1597626016812317</v>
      </c>
      <c r="AX367" s="6">
        <f t="shared" si="56"/>
        <v>0.1337828841920885</v>
      </c>
      <c r="AY367">
        <f t="shared" si="57"/>
        <v>28</v>
      </c>
      <c r="AZ367">
        <f t="shared" si="58"/>
        <v>43</v>
      </c>
      <c r="BA367">
        <f t="shared" si="59"/>
        <v>15</v>
      </c>
      <c r="BB367" s="7">
        <f t="shared" si="60"/>
        <v>0.99191878648738763</v>
      </c>
      <c r="BC367" s="8">
        <f t="shared" si="61"/>
        <v>0.4953837342428235</v>
      </c>
    </row>
    <row r="368" spans="1:55" x14ac:dyDescent="0.25">
      <c r="A368">
        <v>515</v>
      </c>
      <c r="B368">
        <v>250208</v>
      </c>
      <c r="C368">
        <v>47</v>
      </c>
      <c r="D368">
        <v>47</v>
      </c>
      <c r="E368">
        <v>47</v>
      </c>
      <c r="F368">
        <v>47</v>
      </c>
      <c r="G368">
        <v>47</v>
      </c>
      <c r="H368">
        <v>47</v>
      </c>
      <c r="I368">
        <v>47</v>
      </c>
      <c r="J368">
        <v>47</v>
      </c>
      <c r="K368">
        <v>47</v>
      </c>
      <c r="L368">
        <v>47</v>
      </c>
      <c r="M368">
        <v>47</v>
      </c>
      <c r="N368">
        <v>47</v>
      </c>
      <c r="O368">
        <v>47</v>
      </c>
      <c r="P368">
        <v>47</v>
      </c>
      <c r="Q368">
        <v>47</v>
      </c>
      <c r="R368">
        <v>48</v>
      </c>
      <c r="S368">
        <v>48</v>
      </c>
      <c r="T368">
        <v>48</v>
      </c>
      <c r="U368">
        <v>48</v>
      </c>
      <c r="V368">
        <v>49</v>
      </c>
      <c r="W368">
        <v>49</v>
      </c>
      <c r="X368">
        <v>49</v>
      </c>
      <c r="Y368">
        <v>49</v>
      </c>
      <c r="Z368">
        <v>49</v>
      </c>
      <c r="AA368">
        <v>49</v>
      </c>
      <c r="AB368">
        <v>49</v>
      </c>
      <c r="AC368">
        <v>49</v>
      </c>
      <c r="AD368">
        <v>49</v>
      </c>
      <c r="AE368">
        <v>49</v>
      </c>
      <c r="AF368">
        <v>49</v>
      </c>
      <c r="AG368">
        <v>49</v>
      </c>
      <c r="AH368">
        <v>49</v>
      </c>
      <c r="AI368">
        <v>47</v>
      </c>
      <c r="AJ368">
        <v>47</v>
      </c>
      <c r="AK368">
        <v>47</v>
      </c>
      <c r="AL368">
        <v>47</v>
      </c>
      <c r="AM368">
        <v>47</v>
      </c>
      <c r="AN368">
        <v>47</v>
      </c>
      <c r="AO368">
        <v>47</v>
      </c>
      <c r="AP368">
        <v>47</v>
      </c>
      <c r="AQ368">
        <v>47</v>
      </c>
      <c r="AR368">
        <v>47</v>
      </c>
      <c r="AS368">
        <v>47</v>
      </c>
      <c r="AT368">
        <v>47</v>
      </c>
      <c r="AU368" s="8">
        <f t="shared" si="53"/>
        <v>47.68181818181818</v>
      </c>
      <c r="AV368">
        <f t="shared" si="54"/>
        <v>47</v>
      </c>
      <c r="AW368" s="8">
        <f t="shared" si="55"/>
        <v>0.90919661119103845</v>
      </c>
      <c r="AX368" s="6">
        <f t="shared" si="56"/>
        <v>1.906799375233827E-2</v>
      </c>
      <c r="AY368">
        <f t="shared" si="57"/>
        <v>47</v>
      </c>
      <c r="AZ368">
        <f t="shared" si="58"/>
        <v>49</v>
      </c>
      <c r="BA368">
        <f t="shared" si="59"/>
        <v>2</v>
      </c>
      <c r="BB368" s="7">
        <f t="shared" si="60"/>
        <v>1.0002079200623126</v>
      </c>
      <c r="BC368" s="8">
        <f t="shared" si="61"/>
        <v>1.9856327833336979E-2</v>
      </c>
    </row>
    <row r="369" spans="1:55" x14ac:dyDescent="0.25">
      <c r="A369">
        <v>516</v>
      </c>
      <c r="B369">
        <v>251285</v>
      </c>
      <c r="C369">
        <v>22</v>
      </c>
      <c r="D369">
        <v>22</v>
      </c>
      <c r="E369">
        <v>23</v>
      </c>
      <c r="F369">
        <v>23</v>
      </c>
      <c r="G369">
        <v>15</v>
      </c>
      <c r="H369">
        <v>17</v>
      </c>
      <c r="I369">
        <v>14</v>
      </c>
      <c r="J369">
        <v>15</v>
      </c>
      <c r="K369">
        <v>16</v>
      </c>
      <c r="L369">
        <v>16</v>
      </c>
      <c r="M369">
        <v>18</v>
      </c>
      <c r="N369">
        <v>18</v>
      </c>
      <c r="O369">
        <v>16</v>
      </c>
      <c r="P369">
        <v>14</v>
      </c>
      <c r="Q369">
        <v>16</v>
      </c>
      <c r="R369">
        <v>16</v>
      </c>
      <c r="S369">
        <v>18</v>
      </c>
      <c r="T369">
        <v>17</v>
      </c>
      <c r="U369">
        <v>16</v>
      </c>
      <c r="V369">
        <v>19</v>
      </c>
      <c r="W369">
        <v>14</v>
      </c>
      <c r="X369">
        <v>13</v>
      </c>
      <c r="Y369">
        <v>15</v>
      </c>
      <c r="Z369">
        <v>14</v>
      </c>
      <c r="AA369">
        <v>15</v>
      </c>
      <c r="AB369">
        <v>13</v>
      </c>
      <c r="AC369">
        <v>14</v>
      </c>
      <c r="AD369">
        <v>15</v>
      </c>
      <c r="AE369">
        <v>14</v>
      </c>
      <c r="AF369">
        <v>16</v>
      </c>
      <c r="AG369">
        <v>16</v>
      </c>
      <c r="AH369">
        <v>13</v>
      </c>
      <c r="AI369">
        <v>13</v>
      </c>
      <c r="AJ369">
        <v>12</v>
      </c>
      <c r="AK369">
        <v>13</v>
      </c>
      <c r="AL369">
        <v>12</v>
      </c>
      <c r="AM369">
        <v>12</v>
      </c>
      <c r="AN369">
        <v>13</v>
      </c>
      <c r="AO369">
        <v>13</v>
      </c>
      <c r="AP369">
        <v>17</v>
      </c>
      <c r="AQ369">
        <v>16</v>
      </c>
      <c r="AR369">
        <v>16</v>
      </c>
      <c r="AS369">
        <v>14</v>
      </c>
      <c r="AT369">
        <v>16</v>
      </c>
      <c r="AU369" s="8">
        <f t="shared" si="53"/>
        <v>15.681818181818182</v>
      </c>
      <c r="AV369">
        <f t="shared" si="54"/>
        <v>15.5</v>
      </c>
      <c r="AW369" s="8">
        <f t="shared" si="55"/>
        <v>2.7851159824935103</v>
      </c>
      <c r="AX369" s="6">
        <f t="shared" si="56"/>
        <v>0.17760159888364413</v>
      </c>
      <c r="AY369">
        <f t="shared" si="57"/>
        <v>12</v>
      </c>
      <c r="AZ369">
        <f t="shared" si="58"/>
        <v>23</v>
      </c>
      <c r="BA369">
        <f t="shared" si="59"/>
        <v>11</v>
      </c>
      <c r="BB369" s="7">
        <f t="shared" si="60"/>
        <v>0.9921507364825507</v>
      </c>
      <c r="BC369" s="8">
        <f t="shared" si="61"/>
        <v>0.36939988055754536</v>
      </c>
    </row>
    <row r="370" spans="1:55" x14ac:dyDescent="0.25">
      <c r="A370">
        <v>518</v>
      </c>
      <c r="B370">
        <v>252700</v>
      </c>
      <c r="C370">
        <v>9</v>
      </c>
      <c r="D370">
        <v>9</v>
      </c>
      <c r="E370">
        <v>9</v>
      </c>
      <c r="F370">
        <v>9</v>
      </c>
      <c r="G370">
        <v>9</v>
      </c>
      <c r="H370">
        <v>9</v>
      </c>
      <c r="I370">
        <v>9</v>
      </c>
      <c r="J370">
        <v>9</v>
      </c>
      <c r="K370">
        <v>9</v>
      </c>
      <c r="L370">
        <v>9</v>
      </c>
      <c r="M370">
        <v>9</v>
      </c>
      <c r="N370">
        <v>9</v>
      </c>
      <c r="O370">
        <v>9</v>
      </c>
      <c r="P370">
        <v>9</v>
      </c>
      <c r="Q370">
        <v>9</v>
      </c>
      <c r="R370">
        <v>9</v>
      </c>
      <c r="S370">
        <v>9</v>
      </c>
      <c r="T370">
        <v>9</v>
      </c>
      <c r="U370">
        <v>9</v>
      </c>
      <c r="V370">
        <v>9</v>
      </c>
      <c r="W370">
        <v>9</v>
      </c>
      <c r="X370">
        <v>9</v>
      </c>
      <c r="Y370">
        <v>9</v>
      </c>
      <c r="Z370">
        <v>9</v>
      </c>
      <c r="AA370">
        <v>9</v>
      </c>
      <c r="AB370">
        <v>9</v>
      </c>
      <c r="AC370">
        <v>9</v>
      </c>
      <c r="AD370">
        <v>9</v>
      </c>
      <c r="AE370">
        <v>9</v>
      </c>
      <c r="AF370">
        <v>9</v>
      </c>
      <c r="AG370">
        <v>9</v>
      </c>
      <c r="AH370">
        <v>9</v>
      </c>
      <c r="AI370">
        <v>9</v>
      </c>
      <c r="AJ370">
        <v>9</v>
      </c>
      <c r="AK370">
        <v>9</v>
      </c>
      <c r="AL370">
        <v>9</v>
      </c>
      <c r="AM370">
        <v>9</v>
      </c>
      <c r="AN370">
        <v>9</v>
      </c>
      <c r="AO370">
        <v>9</v>
      </c>
      <c r="AP370">
        <v>9</v>
      </c>
      <c r="AQ370">
        <v>9</v>
      </c>
      <c r="AR370">
        <v>9</v>
      </c>
      <c r="AS370">
        <v>9</v>
      </c>
      <c r="AT370">
        <v>9</v>
      </c>
      <c r="AU370" s="8">
        <f t="shared" si="53"/>
        <v>9</v>
      </c>
      <c r="AV370">
        <f t="shared" si="54"/>
        <v>9</v>
      </c>
      <c r="AW370" s="8">
        <f t="shared" si="55"/>
        <v>0</v>
      </c>
      <c r="AX370" s="6">
        <f t="shared" si="56"/>
        <v>0</v>
      </c>
      <c r="AY370">
        <f t="shared" si="57"/>
        <v>9</v>
      </c>
      <c r="AZ370">
        <f t="shared" si="58"/>
        <v>9</v>
      </c>
      <c r="BA370">
        <f t="shared" si="59"/>
        <v>0</v>
      </c>
      <c r="BB370" s="7">
        <f t="shared" si="60"/>
        <v>1</v>
      </c>
      <c r="BC370" s="8">
        <f t="shared" si="61"/>
        <v>1</v>
      </c>
    </row>
    <row r="371" spans="1:55" x14ac:dyDescent="0.25">
      <c r="A371">
        <v>519</v>
      </c>
      <c r="B371">
        <v>253132</v>
      </c>
      <c r="C371">
        <v>21</v>
      </c>
      <c r="D371">
        <v>21</v>
      </c>
      <c r="E371">
        <v>21</v>
      </c>
      <c r="F371">
        <v>23</v>
      </c>
      <c r="G371">
        <v>23</v>
      </c>
      <c r="H371">
        <v>23</v>
      </c>
      <c r="I371">
        <v>23</v>
      </c>
      <c r="J371">
        <v>23</v>
      </c>
      <c r="K371">
        <v>23</v>
      </c>
      <c r="L371">
        <v>23</v>
      </c>
      <c r="M371">
        <v>23</v>
      </c>
      <c r="N371">
        <v>23</v>
      </c>
      <c r="O371">
        <v>24</v>
      </c>
      <c r="P371">
        <v>24</v>
      </c>
      <c r="Q371">
        <v>24</v>
      </c>
      <c r="R371">
        <v>24</v>
      </c>
      <c r="S371">
        <v>24</v>
      </c>
      <c r="T371">
        <v>24</v>
      </c>
      <c r="U371">
        <v>24</v>
      </c>
      <c r="V371">
        <v>24</v>
      </c>
      <c r="W371">
        <v>24</v>
      </c>
      <c r="X371">
        <v>24</v>
      </c>
      <c r="Y371">
        <v>24</v>
      </c>
      <c r="Z371">
        <v>24</v>
      </c>
      <c r="AA371">
        <v>24</v>
      </c>
      <c r="AB371">
        <v>24</v>
      </c>
      <c r="AC371">
        <v>24</v>
      </c>
      <c r="AD371">
        <v>25</v>
      </c>
      <c r="AE371">
        <v>25</v>
      </c>
      <c r="AF371">
        <v>25</v>
      </c>
      <c r="AG371">
        <v>25</v>
      </c>
      <c r="AH371">
        <v>25</v>
      </c>
      <c r="AI371">
        <v>25</v>
      </c>
      <c r="AJ371">
        <v>25</v>
      </c>
      <c r="AK371">
        <v>25</v>
      </c>
      <c r="AL371">
        <v>25</v>
      </c>
      <c r="AM371">
        <v>25</v>
      </c>
      <c r="AN371">
        <v>25</v>
      </c>
      <c r="AO371">
        <v>25</v>
      </c>
      <c r="AP371">
        <v>25</v>
      </c>
      <c r="AQ371">
        <v>25</v>
      </c>
      <c r="AR371">
        <v>25</v>
      </c>
      <c r="AS371">
        <v>25</v>
      </c>
      <c r="AT371">
        <v>25</v>
      </c>
      <c r="AU371" s="8">
        <f t="shared" si="53"/>
        <v>23.977272727272727</v>
      </c>
      <c r="AV371">
        <f t="shared" si="54"/>
        <v>24</v>
      </c>
      <c r="AW371" s="8">
        <f t="shared" si="55"/>
        <v>1.1099682870734056</v>
      </c>
      <c r="AX371" s="6">
        <f t="shared" si="56"/>
        <v>4.6292516238132554E-2</v>
      </c>
      <c r="AY371">
        <f t="shared" si="57"/>
        <v>21</v>
      </c>
      <c r="AZ371">
        <f t="shared" si="58"/>
        <v>25</v>
      </c>
      <c r="BA371">
        <f t="shared" si="59"/>
        <v>4</v>
      </c>
      <c r="BB371" s="7">
        <f t="shared" si="60"/>
        <v>1.0032660489539629</v>
      </c>
      <c r="BC371" s="8">
        <f t="shared" si="61"/>
        <v>0.77022743706329455</v>
      </c>
    </row>
    <row r="372" spans="1:55" x14ac:dyDescent="0.25">
      <c r="A372">
        <v>520</v>
      </c>
      <c r="B372">
        <v>253274</v>
      </c>
      <c r="C372">
        <v>153</v>
      </c>
      <c r="D372">
        <v>153</v>
      </c>
      <c r="E372">
        <v>153</v>
      </c>
      <c r="F372">
        <v>153</v>
      </c>
      <c r="G372">
        <v>153</v>
      </c>
      <c r="H372">
        <v>153</v>
      </c>
      <c r="I372">
        <v>153</v>
      </c>
      <c r="J372">
        <v>153</v>
      </c>
      <c r="K372">
        <v>153</v>
      </c>
      <c r="L372">
        <v>153</v>
      </c>
      <c r="M372">
        <v>153</v>
      </c>
      <c r="N372">
        <v>153</v>
      </c>
      <c r="O372">
        <v>153</v>
      </c>
      <c r="P372">
        <v>153</v>
      </c>
      <c r="Q372">
        <v>153</v>
      </c>
      <c r="R372">
        <v>153</v>
      </c>
      <c r="S372">
        <v>153</v>
      </c>
      <c r="T372">
        <v>153</v>
      </c>
      <c r="U372">
        <v>153</v>
      </c>
      <c r="V372">
        <v>153</v>
      </c>
      <c r="W372">
        <v>153</v>
      </c>
      <c r="X372">
        <v>153</v>
      </c>
      <c r="Y372">
        <v>153</v>
      </c>
      <c r="Z372">
        <v>153</v>
      </c>
      <c r="AA372">
        <v>153</v>
      </c>
      <c r="AB372">
        <v>153</v>
      </c>
      <c r="AC372">
        <v>153</v>
      </c>
      <c r="AD372">
        <v>153</v>
      </c>
      <c r="AE372">
        <v>153</v>
      </c>
      <c r="AF372">
        <v>153</v>
      </c>
      <c r="AG372">
        <v>153</v>
      </c>
      <c r="AH372">
        <v>153</v>
      </c>
      <c r="AI372">
        <v>153</v>
      </c>
      <c r="AJ372">
        <v>153</v>
      </c>
      <c r="AK372">
        <v>153</v>
      </c>
      <c r="AL372">
        <v>153</v>
      </c>
      <c r="AM372">
        <v>145</v>
      </c>
      <c r="AN372">
        <v>144</v>
      </c>
      <c r="AO372">
        <v>142</v>
      </c>
      <c r="AP372">
        <v>141</v>
      </c>
      <c r="AQ372">
        <v>141</v>
      </c>
      <c r="AR372">
        <v>141</v>
      </c>
      <c r="AS372">
        <v>141</v>
      </c>
      <c r="AT372">
        <v>141</v>
      </c>
      <c r="AU372" s="8">
        <f t="shared" si="53"/>
        <v>151</v>
      </c>
      <c r="AV372">
        <f t="shared" si="54"/>
        <v>153</v>
      </c>
      <c r="AW372" s="8">
        <f t="shared" si="55"/>
        <v>4.3401853995337092</v>
      </c>
      <c r="AX372" s="6">
        <f t="shared" si="56"/>
        <v>2.8742949665786152E-2</v>
      </c>
      <c r="AY372">
        <f t="shared" si="57"/>
        <v>141</v>
      </c>
      <c r="AZ372">
        <f t="shared" si="58"/>
        <v>153</v>
      </c>
      <c r="BA372">
        <f t="shared" si="59"/>
        <v>12</v>
      </c>
      <c r="BB372" s="7">
        <f t="shared" si="60"/>
        <v>0.99846304567901056</v>
      </c>
      <c r="BC372" s="8">
        <f t="shared" si="61"/>
        <v>0.44913528477498155</v>
      </c>
    </row>
    <row r="373" spans="1:55" x14ac:dyDescent="0.25">
      <c r="A373">
        <v>521</v>
      </c>
      <c r="B373">
        <v>253279</v>
      </c>
      <c r="C373">
        <v>12</v>
      </c>
      <c r="D373">
        <v>12</v>
      </c>
      <c r="E373">
        <v>12</v>
      </c>
      <c r="F373">
        <v>12</v>
      </c>
      <c r="G373">
        <v>12</v>
      </c>
      <c r="H373">
        <v>12</v>
      </c>
      <c r="I373">
        <v>12</v>
      </c>
      <c r="J373">
        <v>12</v>
      </c>
      <c r="K373">
        <v>12</v>
      </c>
      <c r="L373">
        <v>12</v>
      </c>
      <c r="M373">
        <v>12</v>
      </c>
      <c r="N373">
        <v>12</v>
      </c>
      <c r="O373">
        <v>12</v>
      </c>
      <c r="P373">
        <v>12</v>
      </c>
      <c r="Q373">
        <v>12</v>
      </c>
      <c r="R373">
        <v>12</v>
      </c>
      <c r="S373">
        <v>12</v>
      </c>
      <c r="T373">
        <v>12</v>
      </c>
      <c r="U373">
        <v>12</v>
      </c>
      <c r="V373">
        <v>12</v>
      </c>
      <c r="W373">
        <v>12</v>
      </c>
      <c r="X373">
        <v>12</v>
      </c>
      <c r="Y373">
        <v>12</v>
      </c>
      <c r="Z373">
        <v>12</v>
      </c>
      <c r="AA373">
        <v>12</v>
      </c>
      <c r="AB373">
        <v>12</v>
      </c>
      <c r="AC373">
        <v>12</v>
      </c>
      <c r="AD373">
        <v>12</v>
      </c>
      <c r="AE373">
        <v>12</v>
      </c>
      <c r="AF373">
        <v>12</v>
      </c>
      <c r="AG373">
        <v>12</v>
      </c>
      <c r="AH373">
        <v>12</v>
      </c>
      <c r="AI373">
        <v>12</v>
      </c>
      <c r="AJ373">
        <v>12</v>
      </c>
      <c r="AK373">
        <v>12</v>
      </c>
      <c r="AL373">
        <v>12</v>
      </c>
      <c r="AM373">
        <v>12</v>
      </c>
      <c r="AN373">
        <v>12</v>
      </c>
      <c r="AO373">
        <v>12</v>
      </c>
      <c r="AP373">
        <v>12</v>
      </c>
      <c r="AQ373">
        <v>12</v>
      </c>
      <c r="AR373">
        <v>12</v>
      </c>
      <c r="AS373">
        <v>12</v>
      </c>
      <c r="AT373">
        <v>12</v>
      </c>
      <c r="AU373" s="8">
        <f t="shared" si="53"/>
        <v>12</v>
      </c>
      <c r="AV373">
        <f t="shared" si="54"/>
        <v>12</v>
      </c>
      <c r="AW373" s="8">
        <f t="shared" si="55"/>
        <v>0</v>
      </c>
      <c r="AX373" s="6">
        <f t="shared" si="56"/>
        <v>0</v>
      </c>
      <c r="AY373">
        <f t="shared" si="57"/>
        <v>12</v>
      </c>
      <c r="AZ373">
        <f t="shared" si="58"/>
        <v>12</v>
      </c>
      <c r="BA373">
        <f t="shared" si="59"/>
        <v>0</v>
      </c>
      <c r="BB373" s="7">
        <f t="shared" si="60"/>
        <v>1</v>
      </c>
      <c r="BC373" s="8">
        <f t="shared" si="61"/>
        <v>1</v>
      </c>
    </row>
    <row r="374" spans="1:55" x14ac:dyDescent="0.25">
      <c r="A374">
        <v>524</v>
      </c>
      <c r="B374">
        <v>254922</v>
      </c>
      <c r="C374">
        <v>27</v>
      </c>
      <c r="D374">
        <v>23</v>
      </c>
      <c r="E374">
        <v>23</v>
      </c>
      <c r="F374">
        <v>27</v>
      </c>
      <c r="G374">
        <v>23</v>
      </c>
      <c r="H374">
        <v>27</v>
      </c>
      <c r="I374">
        <v>23</v>
      </c>
      <c r="J374">
        <v>27</v>
      </c>
      <c r="K374">
        <v>23</v>
      </c>
      <c r="L374">
        <v>25</v>
      </c>
      <c r="M374">
        <v>25</v>
      </c>
      <c r="N374">
        <v>26</v>
      </c>
      <c r="O374">
        <v>25</v>
      </c>
      <c r="P374">
        <v>25</v>
      </c>
      <c r="Q374">
        <v>25</v>
      </c>
      <c r="R374">
        <v>29</v>
      </c>
      <c r="S374">
        <v>25</v>
      </c>
      <c r="T374">
        <v>25</v>
      </c>
      <c r="U374">
        <v>25</v>
      </c>
      <c r="V374">
        <v>25</v>
      </c>
      <c r="W374">
        <v>25</v>
      </c>
      <c r="X374">
        <v>28</v>
      </c>
      <c r="Y374">
        <v>25</v>
      </c>
      <c r="Z374">
        <v>25</v>
      </c>
      <c r="AA374">
        <v>28</v>
      </c>
      <c r="AB374">
        <v>25</v>
      </c>
      <c r="AC374">
        <v>28</v>
      </c>
      <c r="AD374">
        <v>25</v>
      </c>
      <c r="AE374">
        <v>25</v>
      </c>
      <c r="AF374">
        <v>25</v>
      </c>
      <c r="AG374">
        <v>25</v>
      </c>
      <c r="AH374">
        <v>25</v>
      </c>
      <c r="AI374">
        <v>25</v>
      </c>
      <c r="AJ374">
        <v>25</v>
      </c>
      <c r="AK374">
        <v>25</v>
      </c>
      <c r="AL374">
        <v>25</v>
      </c>
      <c r="AM374">
        <v>22</v>
      </c>
      <c r="AN374">
        <v>22</v>
      </c>
      <c r="AO374">
        <v>22</v>
      </c>
      <c r="AP374">
        <v>22</v>
      </c>
      <c r="AQ374">
        <v>22</v>
      </c>
      <c r="AR374">
        <v>22</v>
      </c>
      <c r="AS374">
        <v>22</v>
      </c>
      <c r="AT374">
        <v>22</v>
      </c>
      <c r="AU374" s="8">
        <f t="shared" si="53"/>
        <v>24.727272727272727</v>
      </c>
      <c r="AV374">
        <f t="shared" si="54"/>
        <v>25</v>
      </c>
      <c r="AW374" s="8">
        <f t="shared" si="55"/>
        <v>1.8597778857581835</v>
      </c>
      <c r="AX374" s="6">
        <f t="shared" si="56"/>
        <v>7.5211605674044182E-2</v>
      </c>
      <c r="AY374">
        <f t="shared" si="57"/>
        <v>22</v>
      </c>
      <c r="AZ374">
        <f t="shared" si="58"/>
        <v>29</v>
      </c>
      <c r="BA374">
        <f t="shared" si="59"/>
        <v>7</v>
      </c>
      <c r="BB374" s="7">
        <f t="shared" si="60"/>
        <v>0.99756468390361752</v>
      </c>
      <c r="BC374" s="8">
        <f t="shared" si="61"/>
        <v>0.17359473033137976</v>
      </c>
    </row>
    <row r="375" spans="1:55" x14ac:dyDescent="0.25">
      <c r="A375">
        <v>525</v>
      </c>
      <c r="B375">
        <v>255382</v>
      </c>
      <c r="C375">
        <v>82</v>
      </c>
      <c r="D375">
        <v>82</v>
      </c>
      <c r="E375">
        <v>81</v>
      </c>
      <c r="F375">
        <v>82</v>
      </c>
      <c r="G375">
        <v>82</v>
      </c>
      <c r="H375">
        <v>81</v>
      </c>
      <c r="I375">
        <v>82</v>
      </c>
      <c r="J375">
        <v>82</v>
      </c>
      <c r="K375">
        <v>82</v>
      </c>
      <c r="L375">
        <v>81</v>
      </c>
      <c r="M375">
        <v>82</v>
      </c>
      <c r="N375">
        <v>81</v>
      </c>
      <c r="O375">
        <v>82</v>
      </c>
      <c r="P375">
        <v>81</v>
      </c>
      <c r="Q375">
        <v>81</v>
      </c>
      <c r="R375">
        <v>82</v>
      </c>
      <c r="S375">
        <v>82</v>
      </c>
      <c r="T375">
        <v>83</v>
      </c>
      <c r="U375">
        <v>82</v>
      </c>
      <c r="V375">
        <v>83</v>
      </c>
      <c r="W375">
        <v>82</v>
      </c>
      <c r="X375">
        <v>83</v>
      </c>
      <c r="Y375">
        <v>83</v>
      </c>
      <c r="Z375">
        <v>83</v>
      </c>
      <c r="AA375">
        <v>82</v>
      </c>
      <c r="AB375">
        <v>83</v>
      </c>
      <c r="AC375">
        <v>83</v>
      </c>
      <c r="AD375">
        <v>82</v>
      </c>
      <c r="AE375">
        <v>83</v>
      </c>
      <c r="AF375">
        <v>83</v>
      </c>
      <c r="AG375">
        <v>83</v>
      </c>
      <c r="AH375">
        <v>82</v>
      </c>
      <c r="AI375">
        <v>82</v>
      </c>
      <c r="AJ375">
        <v>82</v>
      </c>
      <c r="AK375">
        <v>83</v>
      </c>
      <c r="AL375">
        <v>83</v>
      </c>
      <c r="AM375">
        <v>82</v>
      </c>
      <c r="AN375">
        <v>82</v>
      </c>
      <c r="AO375">
        <v>82</v>
      </c>
      <c r="AP375">
        <v>82</v>
      </c>
      <c r="AQ375">
        <v>82</v>
      </c>
      <c r="AR375">
        <v>82</v>
      </c>
      <c r="AS375">
        <v>82</v>
      </c>
      <c r="AT375">
        <v>82</v>
      </c>
      <c r="AU375" s="8">
        <f t="shared" si="53"/>
        <v>82.13636363636364</v>
      </c>
      <c r="AV375">
        <f t="shared" si="54"/>
        <v>82</v>
      </c>
      <c r="AW375" s="8">
        <f t="shared" si="55"/>
        <v>0.63212116482445635</v>
      </c>
      <c r="AX375" s="6">
        <f t="shared" si="56"/>
        <v>7.6959964726829215E-3</v>
      </c>
      <c r="AY375">
        <f t="shared" si="57"/>
        <v>81</v>
      </c>
      <c r="AZ375">
        <f t="shared" si="58"/>
        <v>83</v>
      </c>
      <c r="BA375">
        <f t="shared" si="59"/>
        <v>2</v>
      </c>
      <c r="BB375" s="7">
        <f t="shared" si="60"/>
        <v>1.0002168587932789</v>
      </c>
      <c r="BC375" s="8">
        <f t="shared" si="61"/>
        <v>0.13086155909472325</v>
      </c>
    </row>
    <row r="376" spans="1:55" x14ac:dyDescent="0.25">
      <c r="A376">
        <v>526</v>
      </c>
      <c r="B376">
        <v>255656</v>
      </c>
      <c r="C376">
        <v>133</v>
      </c>
      <c r="D376">
        <v>126</v>
      </c>
      <c r="E376">
        <v>134</v>
      </c>
      <c r="F376">
        <v>122</v>
      </c>
      <c r="G376">
        <v>119</v>
      </c>
      <c r="H376">
        <v>125</v>
      </c>
      <c r="I376">
        <v>119</v>
      </c>
      <c r="J376">
        <v>118</v>
      </c>
      <c r="K376">
        <v>116</v>
      </c>
      <c r="L376">
        <v>127</v>
      </c>
      <c r="M376">
        <v>109</v>
      </c>
      <c r="N376">
        <v>106</v>
      </c>
      <c r="O376">
        <v>112</v>
      </c>
      <c r="P376">
        <v>114</v>
      </c>
      <c r="Q376">
        <v>121</v>
      </c>
      <c r="R376">
        <v>115</v>
      </c>
      <c r="S376">
        <v>120</v>
      </c>
      <c r="T376">
        <v>120</v>
      </c>
      <c r="U376">
        <v>120</v>
      </c>
      <c r="V376">
        <v>118</v>
      </c>
      <c r="W376">
        <v>113</v>
      </c>
      <c r="X376">
        <v>118</v>
      </c>
      <c r="Y376">
        <v>119</v>
      </c>
      <c r="Z376">
        <v>117</v>
      </c>
      <c r="AA376">
        <v>123</v>
      </c>
      <c r="AB376">
        <v>134</v>
      </c>
      <c r="AC376">
        <v>138</v>
      </c>
      <c r="AD376">
        <v>127</v>
      </c>
      <c r="AE376">
        <v>127</v>
      </c>
      <c r="AF376">
        <v>128</v>
      </c>
      <c r="AG376">
        <v>127</v>
      </c>
      <c r="AH376">
        <v>113</v>
      </c>
      <c r="AI376">
        <v>114</v>
      </c>
      <c r="AJ376">
        <v>106</v>
      </c>
      <c r="AK376">
        <v>106</v>
      </c>
      <c r="AL376">
        <v>107</v>
      </c>
      <c r="AM376">
        <v>107</v>
      </c>
      <c r="AN376">
        <v>108</v>
      </c>
      <c r="AO376">
        <v>108</v>
      </c>
      <c r="AP376">
        <v>107</v>
      </c>
      <c r="AQ376">
        <v>112</v>
      </c>
      <c r="AR376">
        <v>113</v>
      </c>
      <c r="AS376">
        <v>112</v>
      </c>
      <c r="AT376">
        <v>109</v>
      </c>
      <c r="AU376" s="8">
        <f t="shared" si="53"/>
        <v>117.88636363636364</v>
      </c>
      <c r="AV376">
        <f t="shared" si="54"/>
        <v>118</v>
      </c>
      <c r="AW376" s="8">
        <f t="shared" si="55"/>
        <v>8.5241542145831559</v>
      </c>
      <c r="AX376" s="6">
        <f t="shared" si="56"/>
        <v>7.2308229312060698E-2</v>
      </c>
      <c r="AY376">
        <f t="shared" si="57"/>
        <v>106</v>
      </c>
      <c r="AZ376">
        <f t="shared" si="58"/>
        <v>138</v>
      </c>
      <c r="BA376">
        <f t="shared" si="59"/>
        <v>32</v>
      </c>
      <c r="BB376" s="7">
        <f t="shared" si="60"/>
        <v>0.99744601636100394</v>
      </c>
      <c r="BC376" s="8">
        <f t="shared" si="61"/>
        <v>0.2111695884552314</v>
      </c>
    </row>
    <row r="377" spans="1:55" x14ac:dyDescent="0.25">
      <c r="A377">
        <v>527</v>
      </c>
      <c r="B377">
        <v>255730</v>
      </c>
      <c r="C377">
        <v>21</v>
      </c>
      <c r="D377">
        <v>21</v>
      </c>
      <c r="E377">
        <v>21</v>
      </c>
      <c r="F377">
        <v>21</v>
      </c>
      <c r="G377">
        <v>21</v>
      </c>
      <c r="H377">
        <v>21</v>
      </c>
      <c r="I377">
        <v>21</v>
      </c>
      <c r="J377">
        <v>21</v>
      </c>
      <c r="K377">
        <v>21</v>
      </c>
      <c r="L377">
        <v>21</v>
      </c>
      <c r="M377">
        <v>21</v>
      </c>
      <c r="N377">
        <v>21</v>
      </c>
      <c r="O377">
        <v>21</v>
      </c>
      <c r="P377">
        <v>21</v>
      </c>
      <c r="Q377">
        <v>21</v>
      </c>
      <c r="R377">
        <v>21</v>
      </c>
      <c r="S377">
        <v>21</v>
      </c>
      <c r="T377">
        <v>21</v>
      </c>
      <c r="U377">
        <v>21</v>
      </c>
      <c r="V377">
        <v>21</v>
      </c>
      <c r="W377">
        <v>21</v>
      </c>
      <c r="X377">
        <v>21</v>
      </c>
      <c r="Y377">
        <v>21</v>
      </c>
      <c r="Z377">
        <v>21</v>
      </c>
      <c r="AA377">
        <v>21</v>
      </c>
      <c r="AB377">
        <v>21</v>
      </c>
      <c r="AC377">
        <v>21</v>
      </c>
      <c r="AD377">
        <v>21</v>
      </c>
      <c r="AE377">
        <v>21</v>
      </c>
      <c r="AF377">
        <v>21</v>
      </c>
      <c r="AG377">
        <v>21</v>
      </c>
      <c r="AH377">
        <v>21</v>
      </c>
      <c r="AI377">
        <v>21</v>
      </c>
      <c r="AJ377">
        <v>21</v>
      </c>
      <c r="AK377">
        <v>21</v>
      </c>
      <c r="AL377">
        <v>4</v>
      </c>
      <c r="AM377">
        <v>5</v>
      </c>
      <c r="AN377">
        <v>5</v>
      </c>
      <c r="AO377">
        <v>5</v>
      </c>
      <c r="AP377">
        <v>5</v>
      </c>
      <c r="AQ377">
        <v>6</v>
      </c>
      <c r="AR377">
        <v>5</v>
      </c>
      <c r="AS377">
        <v>5</v>
      </c>
      <c r="AT377">
        <v>5</v>
      </c>
      <c r="AU377" s="8">
        <f t="shared" si="53"/>
        <v>17.727272727272727</v>
      </c>
      <c r="AV377">
        <f t="shared" si="54"/>
        <v>21</v>
      </c>
      <c r="AW377" s="8">
        <f t="shared" si="55"/>
        <v>6.5320805345568544</v>
      </c>
      <c r="AX377" s="6">
        <f t="shared" si="56"/>
        <v>0.36847633784679695</v>
      </c>
      <c r="AY377">
        <f t="shared" si="57"/>
        <v>4</v>
      </c>
      <c r="AZ377">
        <f t="shared" si="58"/>
        <v>21</v>
      </c>
      <c r="BA377">
        <f t="shared" si="59"/>
        <v>17</v>
      </c>
      <c r="BB377" s="7">
        <f t="shared" si="60"/>
        <v>0.96869425412632315</v>
      </c>
      <c r="BC377" s="8">
        <f t="shared" si="61"/>
        <v>0.48106646451087404</v>
      </c>
    </row>
    <row r="378" spans="1:55" x14ac:dyDescent="0.25">
      <c r="A378">
        <v>528</v>
      </c>
      <c r="B378">
        <v>256153</v>
      </c>
      <c r="C378">
        <v>36</v>
      </c>
      <c r="D378">
        <v>36</v>
      </c>
      <c r="E378">
        <v>36</v>
      </c>
      <c r="F378">
        <v>36</v>
      </c>
      <c r="G378">
        <v>41</v>
      </c>
      <c r="H378">
        <v>41</v>
      </c>
      <c r="I378">
        <v>41</v>
      </c>
      <c r="J378">
        <v>41</v>
      </c>
      <c r="K378">
        <v>41</v>
      </c>
      <c r="L378">
        <v>41</v>
      </c>
      <c r="M378">
        <v>41</v>
      </c>
      <c r="N378">
        <v>18</v>
      </c>
      <c r="O378">
        <v>18</v>
      </c>
      <c r="P378">
        <v>18</v>
      </c>
      <c r="Q378">
        <v>18</v>
      </c>
      <c r="R378">
        <v>18</v>
      </c>
      <c r="S378">
        <v>18</v>
      </c>
      <c r="T378">
        <v>18</v>
      </c>
      <c r="U378">
        <v>22</v>
      </c>
      <c r="V378">
        <v>22</v>
      </c>
      <c r="W378">
        <v>22</v>
      </c>
      <c r="X378">
        <v>22</v>
      </c>
      <c r="Y378">
        <v>22</v>
      </c>
      <c r="Z378">
        <v>22</v>
      </c>
      <c r="AA378">
        <v>22</v>
      </c>
      <c r="AB378">
        <v>22</v>
      </c>
      <c r="AC378">
        <v>22</v>
      </c>
      <c r="AD378">
        <v>22</v>
      </c>
      <c r="AE378">
        <v>22</v>
      </c>
      <c r="AF378">
        <v>22</v>
      </c>
      <c r="AG378">
        <v>22</v>
      </c>
      <c r="AH378">
        <v>22</v>
      </c>
      <c r="AI378">
        <v>22</v>
      </c>
      <c r="AJ378">
        <v>22</v>
      </c>
      <c r="AK378">
        <v>22</v>
      </c>
      <c r="AL378">
        <v>26</v>
      </c>
      <c r="AM378">
        <v>26</v>
      </c>
      <c r="AN378">
        <v>27</v>
      </c>
      <c r="AO378">
        <v>27</v>
      </c>
      <c r="AP378">
        <v>27</v>
      </c>
      <c r="AQ378">
        <v>27</v>
      </c>
      <c r="AR378">
        <v>27</v>
      </c>
      <c r="AS378">
        <v>27</v>
      </c>
      <c r="AT378">
        <v>31</v>
      </c>
      <c r="AU378" s="8">
        <f t="shared" si="53"/>
        <v>26.727272727272727</v>
      </c>
      <c r="AV378">
        <f t="shared" si="54"/>
        <v>22</v>
      </c>
      <c r="AW378" s="8">
        <f t="shared" si="55"/>
        <v>7.9280591963963323</v>
      </c>
      <c r="AX378" s="6">
        <f t="shared" si="56"/>
        <v>0.29662806517129137</v>
      </c>
      <c r="AY378">
        <f t="shared" si="57"/>
        <v>18</v>
      </c>
      <c r="AZ378">
        <f t="shared" si="58"/>
        <v>41</v>
      </c>
      <c r="BA378">
        <f t="shared" si="59"/>
        <v>23</v>
      </c>
      <c r="BB378" s="7">
        <f t="shared" si="60"/>
        <v>0.99187518198730829</v>
      </c>
      <c r="BC378" s="8">
        <f t="shared" si="61"/>
        <v>0.1417967543105218</v>
      </c>
    </row>
    <row r="379" spans="1:55" x14ac:dyDescent="0.25">
      <c r="A379">
        <v>529</v>
      </c>
      <c r="B379">
        <v>257335</v>
      </c>
      <c r="C379">
        <v>14</v>
      </c>
      <c r="D379">
        <v>16</v>
      </c>
      <c r="E379">
        <v>17</v>
      </c>
      <c r="F379">
        <v>17</v>
      </c>
      <c r="G379">
        <v>21</v>
      </c>
      <c r="H379">
        <v>19</v>
      </c>
      <c r="I379">
        <v>21</v>
      </c>
      <c r="J379">
        <v>22</v>
      </c>
      <c r="K379">
        <v>21</v>
      </c>
      <c r="L379">
        <v>19</v>
      </c>
      <c r="M379">
        <v>21</v>
      </c>
      <c r="N379">
        <v>25</v>
      </c>
      <c r="O379">
        <v>25</v>
      </c>
      <c r="P379">
        <v>19</v>
      </c>
      <c r="Q379">
        <v>20</v>
      </c>
      <c r="R379">
        <v>20</v>
      </c>
      <c r="S379">
        <v>20</v>
      </c>
      <c r="T379">
        <v>22</v>
      </c>
      <c r="U379">
        <v>13</v>
      </c>
      <c r="V379">
        <v>20</v>
      </c>
      <c r="W379">
        <v>21</v>
      </c>
      <c r="X379">
        <v>19</v>
      </c>
      <c r="Y379">
        <v>22</v>
      </c>
      <c r="Z379">
        <v>18</v>
      </c>
      <c r="AA379">
        <v>13</v>
      </c>
      <c r="AB379">
        <v>17</v>
      </c>
      <c r="AC379">
        <v>19</v>
      </c>
      <c r="AD379">
        <v>19</v>
      </c>
      <c r="AE379">
        <v>20</v>
      </c>
      <c r="AF379">
        <v>22</v>
      </c>
      <c r="AG379">
        <v>21</v>
      </c>
      <c r="AH379">
        <v>17</v>
      </c>
      <c r="AI379">
        <v>15</v>
      </c>
      <c r="AJ379">
        <v>15</v>
      </c>
      <c r="AK379">
        <v>16</v>
      </c>
      <c r="AL379">
        <v>13</v>
      </c>
      <c r="AM379">
        <v>14</v>
      </c>
      <c r="AN379">
        <v>13</v>
      </c>
      <c r="AO379">
        <v>14</v>
      </c>
      <c r="AP379">
        <v>16</v>
      </c>
      <c r="AQ379">
        <v>16</v>
      </c>
      <c r="AR379">
        <v>15</v>
      </c>
      <c r="AS379">
        <v>18</v>
      </c>
      <c r="AT379">
        <v>14</v>
      </c>
      <c r="AU379" s="8">
        <f t="shared" si="53"/>
        <v>18.15909090909091</v>
      </c>
      <c r="AV379">
        <f t="shared" si="54"/>
        <v>19</v>
      </c>
      <c r="AW379" s="8">
        <f t="shared" si="55"/>
        <v>3.2417564993141719</v>
      </c>
      <c r="AX379" s="6">
        <f t="shared" si="56"/>
        <v>0.17851975715872787</v>
      </c>
      <c r="AY379">
        <f t="shared" si="57"/>
        <v>13</v>
      </c>
      <c r="AZ379">
        <f t="shared" si="58"/>
        <v>25</v>
      </c>
      <c r="BA379">
        <f t="shared" si="59"/>
        <v>12</v>
      </c>
      <c r="BB379" s="7">
        <f t="shared" si="60"/>
        <v>0.99352016943779409</v>
      </c>
      <c r="BC379" s="8">
        <f t="shared" si="61"/>
        <v>0.20899067483043834</v>
      </c>
    </row>
    <row r="380" spans="1:55" x14ac:dyDescent="0.25">
      <c r="A380">
        <v>531</v>
      </c>
      <c r="B380">
        <v>258605</v>
      </c>
      <c r="C380">
        <v>93</v>
      </c>
      <c r="D380">
        <v>93</v>
      </c>
      <c r="E380">
        <v>94</v>
      </c>
      <c r="F380">
        <v>92</v>
      </c>
      <c r="G380">
        <v>92</v>
      </c>
      <c r="H380">
        <v>92</v>
      </c>
      <c r="I380">
        <v>92</v>
      </c>
      <c r="J380">
        <v>93</v>
      </c>
      <c r="K380">
        <v>93</v>
      </c>
      <c r="L380">
        <v>93</v>
      </c>
      <c r="M380">
        <v>94</v>
      </c>
      <c r="N380">
        <v>94</v>
      </c>
      <c r="O380">
        <v>96</v>
      </c>
      <c r="P380">
        <v>93</v>
      </c>
      <c r="Q380">
        <v>98</v>
      </c>
      <c r="R380">
        <v>96</v>
      </c>
      <c r="S380">
        <v>96</v>
      </c>
      <c r="T380">
        <v>97</v>
      </c>
      <c r="U380">
        <v>96</v>
      </c>
      <c r="V380">
        <v>94</v>
      </c>
      <c r="W380">
        <v>95</v>
      </c>
      <c r="X380">
        <v>97</v>
      </c>
      <c r="Y380">
        <v>98</v>
      </c>
      <c r="Z380">
        <v>96</v>
      </c>
      <c r="AA380">
        <v>96</v>
      </c>
      <c r="AB380">
        <v>96</v>
      </c>
      <c r="AC380">
        <v>96</v>
      </c>
      <c r="AD380">
        <v>96</v>
      </c>
      <c r="AE380">
        <v>96</v>
      </c>
      <c r="AF380">
        <v>96</v>
      </c>
      <c r="AG380">
        <v>96</v>
      </c>
      <c r="AH380">
        <v>96</v>
      </c>
      <c r="AI380">
        <v>98</v>
      </c>
      <c r="AJ380">
        <v>97</v>
      </c>
      <c r="AK380">
        <v>97</v>
      </c>
      <c r="AL380">
        <v>99</v>
      </c>
      <c r="AM380">
        <v>101</v>
      </c>
      <c r="AN380">
        <v>100</v>
      </c>
      <c r="AO380">
        <v>98</v>
      </c>
      <c r="AP380">
        <v>97</v>
      </c>
      <c r="AQ380">
        <v>97</v>
      </c>
      <c r="AR380">
        <v>97</v>
      </c>
      <c r="AS380">
        <v>100</v>
      </c>
      <c r="AT380">
        <v>98</v>
      </c>
      <c r="AU380" s="8">
        <f t="shared" si="53"/>
        <v>95.772727272727266</v>
      </c>
      <c r="AV380">
        <f t="shared" si="54"/>
        <v>96</v>
      </c>
      <c r="AW380" s="8">
        <f t="shared" si="55"/>
        <v>2.2911725074236076</v>
      </c>
      <c r="AX380" s="6">
        <f t="shared" si="56"/>
        <v>2.3923016214199986E-2</v>
      </c>
      <c r="AY380">
        <f t="shared" si="57"/>
        <v>92</v>
      </c>
      <c r="AZ380">
        <f t="shared" si="58"/>
        <v>101</v>
      </c>
      <c r="BA380">
        <f t="shared" si="59"/>
        <v>9</v>
      </c>
      <c r="BB380" s="7">
        <f t="shared" si="60"/>
        <v>1.0015479449992786</v>
      </c>
      <c r="BC380" s="8">
        <f t="shared" si="61"/>
        <v>0.68995767232525218</v>
      </c>
    </row>
    <row r="381" spans="1:55" x14ac:dyDescent="0.25">
      <c r="A381">
        <v>532</v>
      </c>
      <c r="B381">
        <v>258737</v>
      </c>
      <c r="C381">
        <v>48</v>
      </c>
      <c r="D381">
        <v>48</v>
      </c>
      <c r="E381">
        <v>48</v>
      </c>
      <c r="F381">
        <v>48</v>
      </c>
      <c r="G381">
        <v>48</v>
      </c>
      <c r="H381">
        <v>48</v>
      </c>
      <c r="I381">
        <v>48</v>
      </c>
      <c r="J381">
        <v>48</v>
      </c>
      <c r="K381">
        <v>48</v>
      </c>
      <c r="L381">
        <v>48</v>
      </c>
      <c r="M381">
        <v>48</v>
      </c>
      <c r="N381">
        <v>48</v>
      </c>
      <c r="O381">
        <v>48</v>
      </c>
      <c r="P381">
        <v>48</v>
      </c>
      <c r="Q381">
        <v>48</v>
      </c>
      <c r="R381">
        <v>48</v>
      </c>
      <c r="S381">
        <v>48</v>
      </c>
      <c r="T381">
        <v>48</v>
      </c>
      <c r="U381">
        <v>48</v>
      </c>
      <c r="V381">
        <v>48</v>
      </c>
      <c r="W381">
        <v>48</v>
      </c>
      <c r="X381">
        <v>48</v>
      </c>
      <c r="Y381">
        <v>48</v>
      </c>
      <c r="Z381">
        <v>48</v>
      </c>
      <c r="AA381">
        <v>48</v>
      </c>
      <c r="AB381">
        <v>48</v>
      </c>
      <c r="AC381">
        <v>48</v>
      </c>
      <c r="AD381">
        <v>48</v>
      </c>
      <c r="AE381">
        <v>48</v>
      </c>
      <c r="AF381">
        <v>48</v>
      </c>
      <c r="AG381">
        <v>48</v>
      </c>
      <c r="AH381">
        <v>48</v>
      </c>
      <c r="AI381">
        <v>48</v>
      </c>
      <c r="AJ381">
        <v>48</v>
      </c>
      <c r="AK381">
        <v>48</v>
      </c>
      <c r="AL381">
        <v>48</v>
      </c>
      <c r="AM381">
        <v>48</v>
      </c>
      <c r="AN381">
        <v>48</v>
      </c>
      <c r="AO381">
        <v>48</v>
      </c>
      <c r="AP381">
        <v>48</v>
      </c>
      <c r="AQ381">
        <v>48</v>
      </c>
      <c r="AR381">
        <v>48</v>
      </c>
      <c r="AS381">
        <v>48</v>
      </c>
      <c r="AT381">
        <v>48</v>
      </c>
      <c r="AU381" s="8">
        <f t="shared" si="53"/>
        <v>48</v>
      </c>
      <c r="AV381">
        <f t="shared" si="54"/>
        <v>48</v>
      </c>
      <c r="AW381" s="8">
        <f t="shared" si="55"/>
        <v>0</v>
      </c>
      <c r="AX381" s="6">
        <f t="shared" si="56"/>
        <v>0</v>
      </c>
      <c r="AY381">
        <f t="shared" si="57"/>
        <v>48</v>
      </c>
      <c r="AZ381">
        <f t="shared" si="58"/>
        <v>48</v>
      </c>
      <c r="BA381">
        <f t="shared" si="59"/>
        <v>0</v>
      </c>
      <c r="BB381" s="7">
        <f t="shared" si="60"/>
        <v>1</v>
      </c>
      <c r="BC381" s="8">
        <f t="shared" si="61"/>
        <v>1</v>
      </c>
    </row>
    <row r="382" spans="1:55" x14ac:dyDescent="0.25">
      <c r="A382">
        <v>533</v>
      </c>
      <c r="B382">
        <v>259786</v>
      </c>
      <c r="C382">
        <v>51</v>
      </c>
      <c r="D382">
        <v>53</v>
      </c>
      <c r="E382">
        <v>56</v>
      </c>
      <c r="F382">
        <v>55</v>
      </c>
      <c r="G382">
        <v>52</v>
      </c>
      <c r="H382">
        <v>54</v>
      </c>
      <c r="I382">
        <v>53</v>
      </c>
      <c r="J382">
        <v>55</v>
      </c>
      <c r="K382">
        <v>56</v>
      </c>
      <c r="L382">
        <v>63</v>
      </c>
      <c r="M382">
        <v>64</v>
      </c>
      <c r="N382">
        <v>63</v>
      </c>
      <c r="O382">
        <v>62</v>
      </c>
      <c r="P382">
        <v>64</v>
      </c>
      <c r="Q382">
        <v>61</v>
      </c>
      <c r="R382">
        <v>60</v>
      </c>
      <c r="S382">
        <v>58</v>
      </c>
      <c r="T382">
        <v>59</v>
      </c>
      <c r="U382">
        <v>57</v>
      </c>
      <c r="V382">
        <v>56</v>
      </c>
      <c r="W382">
        <v>56</v>
      </c>
      <c r="X382">
        <v>57</v>
      </c>
      <c r="Y382">
        <v>52</v>
      </c>
      <c r="Z382">
        <v>57</v>
      </c>
      <c r="AA382">
        <v>57</v>
      </c>
      <c r="AB382">
        <v>58</v>
      </c>
      <c r="AC382">
        <v>60</v>
      </c>
      <c r="AD382">
        <v>57</v>
      </c>
      <c r="AE382">
        <v>58</v>
      </c>
      <c r="AF382">
        <v>59</v>
      </c>
      <c r="AG382">
        <v>59</v>
      </c>
      <c r="AH382">
        <v>51</v>
      </c>
      <c r="AI382">
        <v>59</v>
      </c>
      <c r="AJ382">
        <v>57</v>
      </c>
      <c r="AK382">
        <v>57</v>
      </c>
      <c r="AL382">
        <v>55</v>
      </c>
      <c r="AM382">
        <v>50</v>
      </c>
      <c r="AN382">
        <v>50</v>
      </c>
      <c r="AO382">
        <v>50</v>
      </c>
      <c r="AP382">
        <v>52</v>
      </c>
      <c r="AQ382">
        <v>51</v>
      </c>
      <c r="AR382">
        <v>54</v>
      </c>
      <c r="AS382">
        <v>53</v>
      </c>
      <c r="AT382">
        <v>54</v>
      </c>
      <c r="AU382" s="8">
        <f t="shared" si="53"/>
        <v>56.25</v>
      </c>
      <c r="AV382">
        <f t="shared" si="54"/>
        <v>56.5</v>
      </c>
      <c r="AW382" s="8">
        <f t="shared" si="55"/>
        <v>3.8707309567489814</v>
      </c>
      <c r="AX382" s="6">
        <f t="shared" si="56"/>
        <v>6.8812994786648554E-2</v>
      </c>
      <c r="AY382">
        <f t="shared" si="57"/>
        <v>50</v>
      </c>
      <c r="AZ382">
        <f t="shared" si="58"/>
        <v>64</v>
      </c>
      <c r="BA382">
        <f t="shared" si="59"/>
        <v>14</v>
      </c>
      <c r="BB382" s="7">
        <f t="shared" si="60"/>
        <v>0.99846505275671993</v>
      </c>
      <c r="BC382" s="8">
        <f t="shared" si="61"/>
        <v>8.2691900907839566E-2</v>
      </c>
    </row>
    <row r="383" spans="1:55" x14ac:dyDescent="0.25">
      <c r="A383">
        <v>534</v>
      </c>
      <c r="B383">
        <v>260516</v>
      </c>
      <c r="C383">
        <v>6</v>
      </c>
      <c r="D383">
        <v>6</v>
      </c>
      <c r="E383">
        <v>6</v>
      </c>
      <c r="F383">
        <v>6</v>
      </c>
      <c r="G383">
        <v>6</v>
      </c>
      <c r="H383">
        <v>6</v>
      </c>
      <c r="I383">
        <v>6</v>
      </c>
      <c r="J383">
        <v>6</v>
      </c>
      <c r="K383">
        <v>6</v>
      </c>
      <c r="L383">
        <v>6</v>
      </c>
      <c r="M383">
        <v>6</v>
      </c>
      <c r="N383">
        <v>6</v>
      </c>
      <c r="O383">
        <v>6</v>
      </c>
      <c r="P383">
        <v>6</v>
      </c>
      <c r="Q383">
        <v>6</v>
      </c>
      <c r="R383">
        <v>6</v>
      </c>
      <c r="S383">
        <v>6</v>
      </c>
      <c r="T383">
        <v>6</v>
      </c>
      <c r="U383">
        <v>6</v>
      </c>
      <c r="V383">
        <v>6</v>
      </c>
      <c r="W383">
        <v>6</v>
      </c>
      <c r="X383">
        <v>6</v>
      </c>
      <c r="Y383">
        <v>6</v>
      </c>
      <c r="Z383">
        <v>6</v>
      </c>
      <c r="AA383">
        <v>6</v>
      </c>
      <c r="AB383">
        <v>6</v>
      </c>
      <c r="AC383">
        <v>6</v>
      </c>
      <c r="AD383">
        <v>6</v>
      </c>
      <c r="AE383">
        <v>6</v>
      </c>
      <c r="AF383">
        <v>6</v>
      </c>
      <c r="AG383">
        <v>6</v>
      </c>
      <c r="AH383">
        <v>6</v>
      </c>
      <c r="AI383">
        <v>6</v>
      </c>
      <c r="AJ383">
        <v>6</v>
      </c>
      <c r="AK383">
        <v>6</v>
      </c>
      <c r="AL383">
        <v>6</v>
      </c>
      <c r="AM383">
        <v>6</v>
      </c>
      <c r="AN383">
        <v>6</v>
      </c>
      <c r="AO383">
        <v>6</v>
      </c>
      <c r="AP383">
        <v>6</v>
      </c>
      <c r="AQ383">
        <v>6</v>
      </c>
      <c r="AR383">
        <v>6</v>
      </c>
      <c r="AS383">
        <v>6</v>
      </c>
      <c r="AT383">
        <v>6</v>
      </c>
      <c r="AU383" s="8">
        <f t="shared" si="53"/>
        <v>6</v>
      </c>
      <c r="AV383">
        <f t="shared" si="54"/>
        <v>6</v>
      </c>
      <c r="AW383" s="8">
        <f t="shared" si="55"/>
        <v>0</v>
      </c>
      <c r="AX383" s="6">
        <f t="shared" si="56"/>
        <v>0</v>
      </c>
      <c r="AY383">
        <f t="shared" si="57"/>
        <v>6</v>
      </c>
      <c r="AZ383">
        <f t="shared" si="58"/>
        <v>6</v>
      </c>
      <c r="BA383">
        <f t="shared" si="59"/>
        <v>0</v>
      </c>
      <c r="BB383" s="7">
        <f t="shared" si="60"/>
        <v>1</v>
      </c>
      <c r="BC383" s="8">
        <f t="shared" si="61"/>
        <v>1</v>
      </c>
    </row>
    <row r="384" spans="1:55" x14ac:dyDescent="0.25">
      <c r="A384">
        <v>535</v>
      </c>
      <c r="B384">
        <v>261569</v>
      </c>
      <c r="C384">
        <v>22</v>
      </c>
      <c r="D384">
        <v>22</v>
      </c>
      <c r="E384">
        <v>22</v>
      </c>
      <c r="F384">
        <v>20</v>
      </c>
      <c r="G384">
        <v>20</v>
      </c>
      <c r="H384">
        <v>20</v>
      </c>
      <c r="I384">
        <v>20</v>
      </c>
      <c r="J384">
        <v>21</v>
      </c>
      <c r="K384">
        <v>20</v>
      </c>
      <c r="L384">
        <v>20</v>
      </c>
      <c r="M384">
        <v>20</v>
      </c>
      <c r="N384">
        <v>20</v>
      </c>
      <c r="O384">
        <v>20</v>
      </c>
      <c r="P384">
        <v>21</v>
      </c>
      <c r="Q384">
        <v>21</v>
      </c>
      <c r="R384">
        <v>21</v>
      </c>
      <c r="S384">
        <v>21</v>
      </c>
      <c r="T384">
        <v>21</v>
      </c>
      <c r="U384">
        <v>21</v>
      </c>
      <c r="V384">
        <v>21</v>
      </c>
      <c r="W384">
        <v>21</v>
      </c>
      <c r="X384">
        <v>23</v>
      </c>
      <c r="Y384">
        <v>24</v>
      </c>
      <c r="Z384">
        <v>23</v>
      </c>
      <c r="AA384">
        <v>23</v>
      </c>
      <c r="AB384">
        <v>23</v>
      </c>
      <c r="AC384">
        <v>23</v>
      </c>
      <c r="AD384">
        <v>25</v>
      </c>
      <c r="AE384">
        <v>24</v>
      </c>
      <c r="AF384">
        <v>24</v>
      </c>
      <c r="AG384">
        <v>23</v>
      </c>
      <c r="AH384">
        <v>23</v>
      </c>
      <c r="AI384">
        <v>23</v>
      </c>
      <c r="AJ384">
        <v>23</v>
      </c>
      <c r="AK384">
        <v>23</v>
      </c>
      <c r="AL384">
        <v>24</v>
      </c>
      <c r="AM384">
        <v>24</v>
      </c>
      <c r="AN384">
        <v>24</v>
      </c>
      <c r="AO384">
        <v>24</v>
      </c>
      <c r="AP384">
        <v>24</v>
      </c>
      <c r="AQ384">
        <v>23</v>
      </c>
      <c r="AR384">
        <v>23</v>
      </c>
      <c r="AS384">
        <v>23</v>
      </c>
      <c r="AT384">
        <v>24</v>
      </c>
      <c r="AU384" s="8">
        <f t="shared" si="53"/>
        <v>22.15909090909091</v>
      </c>
      <c r="AV384">
        <f t="shared" si="54"/>
        <v>23</v>
      </c>
      <c r="AW384" s="8">
        <f t="shared" si="55"/>
        <v>1.5393018927828084</v>
      </c>
      <c r="AX384" s="6">
        <f t="shared" si="56"/>
        <v>6.9465931571736986E-2</v>
      </c>
      <c r="AY384">
        <f t="shared" si="57"/>
        <v>20</v>
      </c>
      <c r="AZ384">
        <f t="shared" si="58"/>
        <v>25</v>
      </c>
      <c r="BA384">
        <f t="shared" si="59"/>
        <v>5</v>
      </c>
      <c r="BB384" s="7">
        <f t="shared" si="60"/>
        <v>1.0043110254215362</v>
      </c>
      <c r="BC384" s="8">
        <f t="shared" si="61"/>
        <v>0.62409110169669313</v>
      </c>
    </row>
    <row r="385" spans="1:55" x14ac:dyDescent="0.25">
      <c r="A385">
        <v>537</v>
      </c>
      <c r="B385">
        <v>263193</v>
      </c>
      <c r="C385">
        <v>119</v>
      </c>
      <c r="D385">
        <v>116</v>
      </c>
      <c r="E385">
        <v>121</v>
      </c>
      <c r="F385">
        <v>119</v>
      </c>
      <c r="G385">
        <v>105</v>
      </c>
      <c r="H385">
        <v>113</v>
      </c>
      <c r="I385">
        <v>116</v>
      </c>
      <c r="J385">
        <v>115</v>
      </c>
      <c r="K385">
        <v>117</v>
      </c>
      <c r="L385">
        <v>114</v>
      </c>
      <c r="M385">
        <v>119</v>
      </c>
      <c r="N385">
        <v>120</v>
      </c>
      <c r="O385">
        <v>119</v>
      </c>
      <c r="P385">
        <v>114</v>
      </c>
      <c r="Q385">
        <v>113</v>
      </c>
      <c r="R385">
        <v>118</v>
      </c>
      <c r="S385">
        <v>119</v>
      </c>
      <c r="T385">
        <v>114</v>
      </c>
      <c r="U385">
        <v>116</v>
      </c>
      <c r="V385">
        <v>92</v>
      </c>
      <c r="W385">
        <v>118</v>
      </c>
      <c r="X385">
        <v>124</v>
      </c>
      <c r="Y385">
        <v>112</v>
      </c>
      <c r="Z385">
        <v>116</v>
      </c>
      <c r="AA385">
        <v>114</v>
      </c>
      <c r="AB385">
        <v>116</v>
      </c>
      <c r="AC385">
        <v>106</v>
      </c>
      <c r="AD385">
        <v>116</v>
      </c>
      <c r="AE385">
        <v>111</v>
      </c>
      <c r="AF385">
        <v>114</v>
      </c>
      <c r="AG385">
        <v>104</v>
      </c>
      <c r="AH385">
        <v>102</v>
      </c>
      <c r="AI385">
        <v>114</v>
      </c>
      <c r="AJ385">
        <v>102</v>
      </c>
      <c r="AK385">
        <v>55</v>
      </c>
      <c r="AL385">
        <v>104</v>
      </c>
      <c r="AM385">
        <v>109</v>
      </c>
      <c r="AN385">
        <v>117</v>
      </c>
      <c r="AO385">
        <v>104</v>
      </c>
      <c r="AP385">
        <v>99</v>
      </c>
      <c r="AQ385">
        <v>108</v>
      </c>
      <c r="AR385">
        <v>109</v>
      </c>
      <c r="AS385">
        <v>109</v>
      </c>
      <c r="AT385">
        <v>108</v>
      </c>
      <c r="AU385" s="8">
        <f t="shared" si="53"/>
        <v>111.13636363636364</v>
      </c>
      <c r="AV385">
        <f t="shared" si="54"/>
        <v>114</v>
      </c>
      <c r="AW385" s="8">
        <f t="shared" si="55"/>
        <v>10.900375306299404</v>
      </c>
      <c r="AX385" s="6">
        <f t="shared" si="56"/>
        <v>9.8081086600649028E-2</v>
      </c>
      <c r="AY385">
        <f t="shared" si="57"/>
        <v>55</v>
      </c>
      <c r="AZ385">
        <f t="shared" si="58"/>
        <v>124</v>
      </c>
      <c r="BA385">
        <f t="shared" si="59"/>
        <v>69</v>
      </c>
      <c r="BB385" s="7">
        <f t="shared" si="60"/>
        <v>0.9963657251961674</v>
      </c>
      <c r="BC385" s="8">
        <f t="shared" si="61"/>
        <v>0.14339131600128285</v>
      </c>
    </row>
    <row r="386" spans="1:55" x14ac:dyDescent="0.25">
      <c r="A386">
        <v>543</v>
      </c>
      <c r="B386">
        <v>265951</v>
      </c>
      <c r="C386">
        <v>97</v>
      </c>
      <c r="D386">
        <v>97</v>
      </c>
      <c r="E386">
        <v>97</v>
      </c>
      <c r="F386">
        <v>70</v>
      </c>
      <c r="G386">
        <v>69</v>
      </c>
      <c r="H386">
        <v>71</v>
      </c>
      <c r="I386">
        <v>80</v>
      </c>
      <c r="J386">
        <v>81</v>
      </c>
      <c r="K386">
        <v>80</v>
      </c>
      <c r="L386">
        <v>81</v>
      </c>
      <c r="M386">
        <v>81</v>
      </c>
      <c r="N386">
        <v>84</v>
      </c>
      <c r="O386">
        <v>82</v>
      </c>
      <c r="P386">
        <v>81</v>
      </c>
      <c r="Q386">
        <v>82</v>
      </c>
      <c r="R386">
        <v>83</v>
      </c>
      <c r="S386">
        <v>82</v>
      </c>
      <c r="T386">
        <v>82</v>
      </c>
      <c r="U386">
        <v>80</v>
      </c>
      <c r="V386">
        <v>81</v>
      </c>
      <c r="W386">
        <v>79</v>
      </c>
      <c r="X386">
        <v>80</v>
      </c>
      <c r="Y386">
        <v>81</v>
      </c>
      <c r="Z386">
        <v>81</v>
      </c>
      <c r="AA386">
        <v>84</v>
      </c>
      <c r="AB386">
        <v>82</v>
      </c>
      <c r="AC386">
        <v>81</v>
      </c>
      <c r="AD386">
        <v>80</v>
      </c>
      <c r="AE386">
        <v>82</v>
      </c>
      <c r="AF386">
        <v>82</v>
      </c>
      <c r="AG386">
        <v>82</v>
      </c>
      <c r="AH386">
        <v>82</v>
      </c>
      <c r="AI386">
        <v>81</v>
      </c>
      <c r="AJ386">
        <v>82</v>
      </c>
      <c r="AK386">
        <v>82</v>
      </c>
      <c r="AL386">
        <v>85</v>
      </c>
      <c r="AM386">
        <v>82</v>
      </c>
      <c r="AN386">
        <v>81</v>
      </c>
      <c r="AO386">
        <v>84</v>
      </c>
      <c r="AP386">
        <v>80</v>
      </c>
      <c r="AQ386">
        <v>82</v>
      </c>
      <c r="AR386">
        <v>81</v>
      </c>
      <c r="AS386">
        <v>81</v>
      </c>
      <c r="AT386">
        <v>82</v>
      </c>
      <c r="AU386" s="8">
        <f t="shared" si="53"/>
        <v>81.818181818181813</v>
      </c>
      <c r="AV386">
        <f t="shared" si="54"/>
        <v>81.5</v>
      </c>
      <c r="AW386" s="8">
        <f t="shared" si="55"/>
        <v>5.2263764283511494</v>
      </c>
      <c r="AX386" s="6">
        <f t="shared" si="56"/>
        <v>6.3877934124291824E-2</v>
      </c>
      <c r="AY386">
        <f t="shared" si="57"/>
        <v>69</v>
      </c>
      <c r="AZ386">
        <f t="shared" si="58"/>
        <v>97</v>
      </c>
      <c r="BA386">
        <f t="shared" si="59"/>
        <v>28</v>
      </c>
      <c r="BB386" s="7">
        <f t="shared" si="60"/>
        <v>0.99980618774647734</v>
      </c>
      <c r="BC386" s="8">
        <f t="shared" si="61"/>
        <v>1.5725258493099533E-3</v>
      </c>
    </row>
    <row r="387" spans="1:55" x14ac:dyDescent="0.25">
      <c r="A387">
        <v>546</v>
      </c>
      <c r="B387">
        <v>267407</v>
      </c>
      <c r="C387">
        <v>23</v>
      </c>
      <c r="D387">
        <v>23</v>
      </c>
      <c r="E387">
        <v>23</v>
      </c>
      <c r="F387">
        <v>23</v>
      </c>
      <c r="G387">
        <v>23</v>
      </c>
      <c r="H387">
        <v>23</v>
      </c>
      <c r="I387">
        <v>23</v>
      </c>
      <c r="J387">
        <v>23</v>
      </c>
      <c r="K387">
        <v>23</v>
      </c>
      <c r="L387">
        <v>23</v>
      </c>
      <c r="M387">
        <v>23</v>
      </c>
      <c r="N387">
        <v>23</v>
      </c>
      <c r="O387">
        <v>23</v>
      </c>
      <c r="P387">
        <v>23</v>
      </c>
      <c r="Q387">
        <v>23</v>
      </c>
      <c r="R387">
        <v>23</v>
      </c>
      <c r="S387">
        <v>24</v>
      </c>
      <c r="T387">
        <v>24</v>
      </c>
      <c r="U387">
        <v>24</v>
      </c>
      <c r="V387">
        <v>24</v>
      </c>
      <c r="W387">
        <v>24</v>
      </c>
      <c r="X387">
        <v>24</v>
      </c>
      <c r="Y387">
        <v>23</v>
      </c>
      <c r="Z387">
        <v>23</v>
      </c>
      <c r="AA387">
        <v>23</v>
      </c>
      <c r="AB387">
        <v>23</v>
      </c>
      <c r="AC387">
        <v>23</v>
      </c>
      <c r="AD387">
        <v>23</v>
      </c>
      <c r="AE387">
        <v>23</v>
      </c>
      <c r="AF387">
        <v>23</v>
      </c>
      <c r="AG387">
        <v>23</v>
      </c>
      <c r="AH387">
        <v>23</v>
      </c>
      <c r="AI387">
        <v>23</v>
      </c>
      <c r="AJ387">
        <v>23</v>
      </c>
      <c r="AK387">
        <v>23</v>
      </c>
      <c r="AL387">
        <v>23</v>
      </c>
      <c r="AM387">
        <v>23</v>
      </c>
      <c r="AN387">
        <v>23</v>
      </c>
      <c r="AO387">
        <v>23</v>
      </c>
      <c r="AP387">
        <v>23</v>
      </c>
      <c r="AQ387">
        <v>23</v>
      </c>
      <c r="AR387">
        <v>23</v>
      </c>
      <c r="AS387">
        <v>23</v>
      </c>
      <c r="AT387">
        <v>23</v>
      </c>
      <c r="AU387" s="8">
        <f t="shared" ref="AU387:AU450" si="62">AVERAGE(C387:AT387)</f>
        <v>23.136363636363637</v>
      </c>
      <c r="AV387">
        <f t="shared" ref="AV387:AV450" si="63">MEDIAN(C387:AT387)</f>
        <v>23</v>
      </c>
      <c r="AW387" s="8">
        <f t="shared" ref="AW387:AW450" si="64">_xlfn.STDEV.S(C387:AT387)</f>
        <v>0.34714175717877405</v>
      </c>
      <c r="AX387" s="6">
        <f t="shared" ref="AX387:AX450" si="65">AW387/AU387</f>
        <v>1.5004162392795735E-2</v>
      </c>
      <c r="AY387">
        <f t="shared" ref="AY387:AY450" si="66">MIN(C387:AT387)</f>
        <v>23</v>
      </c>
      <c r="AZ387">
        <f t="shared" ref="AZ387:AZ450" si="67">MAX(C387:AT387)</f>
        <v>24</v>
      </c>
      <c r="BA387">
        <f t="shared" ref="BA387:BA450" si="68">AZ387-AY387</f>
        <v>1</v>
      </c>
      <c r="BB387" s="7">
        <f t="shared" ref="BB387:BB450" si="69">INDEX(LOGEST(C387:AT387,,TRUE,TRUE),1,1)</f>
        <v>0.99989203217714251</v>
      </c>
      <c r="BC387" s="8">
        <f t="shared" ref="BC387:BC450" si="70">INDEX(LOGEST(C387:AT387,,TRUE,TRUE),3,1)</f>
        <v>8.81272949816303E-3</v>
      </c>
    </row>
    <row r="388" spans="1:55" x14ac:dyDescent="0.25">
      <c r="A388">
        <v>547</v>
      </c>
      <c r="B388">
        <v>267517</v>
      </c>
      <c r="C388">
        <v>51</v>
      </c>
      <c r="D388">
        <v>50</v>
      </c>
      <c r="E388">
        <v>49</v>
      </c>
      <c r="F388">
        <v>50</v>
      </c>
      <c r="G388">
        <v>50</v>
      </c>
      <c r="H388">
        <v>50</v>
      </c>
      <c r="I388">
        <v>50</v>
      </c>
      <c r="J388">
        <v>50</v>
      </c>
      <c r="K388">
        <v>50</v>
      </c>
      <c r="L388">
        <v>50</v>
      </c>
      <c r="M388">
        <v>8</v>
      </c>
      <c r="N388">
        <v>8</v>
      </c>
      <c r="O388">
        <v>14</v>
      </c>
      <c r="P388">
        <v>13</v>
      </c>
      <c r="Q388">
        <v>13</v>
      </c>
      <c r="R388">
        <v>15</v>
      </c>
      <c r="S388">
        <v>19</v>
      </c>
      <c r="T388">
        <v>19</v>
      </c>
      <c r="U388">
        <v>15</v>
      </c>
      <c r="V388">
        <v>15</v>
      </c>
      <c r="W388">
        <v>15</v>
      </c>
      <c r="X388">
        <v>14</v>
      </c>
      <c r="Y388">
        <v>12</v>
      </c>
      <c r="Z388">
        <v>12</v>
      </c>
      <c r="AA388">
        <v>14</v>
      </c>
      <c r="AB388">
        <v>14</v>
      </c>
      <c r="AC388">
        <v>10</v>
      </c>
      <c r="AD388">
        <v>11</v>
      </c>
      <c r="AE388">
        <v>9</v>
      </c>
      <c r="AF388">
        <v>8</v>
      </c>
      <c r="AG388">
        <v>8</v>
      </c>
      <c r="AH388">
        <v>8</v>
      </c>
      <c r="AI388">
        <v>8</v>
      </c>
      <c r="AJ388">
        <v>12</v>
      </c>
      <c r="AK388">
        <v>13</v>
      </c>
      <c r="AL388">
        <v>11</v>
      </c>
      <c r="AM388">
        <v>11</v>
      </c>
      <c r="AN388">
        <v>11</v>
      </c>
      <c r="AO388">
        <v>14</v>
      </c>
      <c r="AP388">
        <v>12</v>
      </c>
      <c r="AQ388">
        <v>13</v>
      </c>
      <c r="AR388">
        <v>13</v>
      </c>
      <c r="AS388">
        <v>14</v>
      </c>
      <c r="AT388">
        <v>14</v>
      </c>
      <c r="AU388" s="8">
        <f t="shared" si="62"/>
        <v>20.90909090909091</v>
      </c>
      <c r="AV388">
        <f t="shared" si="63"/>
        <v>14</v>
      </c>
      <c r="AW388" s="8">
        <f t="shared" si="64"/>
        <v>16.160270234066477</v>
      </c>
      <c r="AX388" s="6">
        <f t="shared" si="65"/>
        <v>0.77288248945535321</v>
      </c>
      <c r="AY388">
        <f t="shared" si="66"/>
        <v>8</v>
      </c>
      <c r="AZ388">
        <f t="shared" si="67"/>
        <v>51</v>
      </c>
      <c r="BA388">
        <f t="shared" si="68"/>
        <v>43</v>
      </c>
      <c r="BB388" s="7">
        <f t="shared" si="69"/>
        <v>0.96512869486241359</v>
      </c>
      <c r="BC388" s="8">
        <f t="shared" si="70"/>
        <v>0.50601263645429972</v>
      </c>
    </row>
    <row r="389" spans="1:55" x14ac:dyDescent="0.25">
      <c r="A389">
        <v>548</v>
      </c>
      <c r="B389">
        <v>268019</v>
      </c>
      <c r="C389">
        <v>6</v>
      </c>
      <c r="D389">
        <v>6</v>
      </c>
      <c r="E389">
        <v>6</v>
      </c>
      <c r="F389">
        <v>4</v>
      </c>
      <c r="G389">
        <v>6</v>
      </c>
      <c r="H389">
        <v>4</v>
      </c>
      <c r="I389">
        <v>6</v>
      </c>
      <c r="J389">
        <v>4</v>
      </c>
      <c r="K389">
        <v>6</v>
      </c>
      <c r="L389">
        <v>6</v>
      </c>
      <c r="M389">
        <v>4</v>
      </c>
      <c r="N389">
        <v>6</v>
      </c>
      <c r="O389">
        <v>6</v>
      </c>
      <c r="P389">
        <v>6</v>
      </c>
      <c r="Q389">
        <v>4</v>
      </c>
      <c r="R389">
        <v>6</v>
      </c>
      <c r="S389">
        <v>6</v>
      </c>
      <c r="T389">
        <v>4</v>
      </c>
      <c r="U389">
        <v>6</v>
      </c>
      <c r="V389">
        <v>6</v>
      </c>
      <c r="W389">
        <v>6</v>
      </c>
      <c r="X389">
        <v>6</v>
      </c>
      <c r="Y389">
        <v>6</v>
      </c>
      <c r="Z389">
        <v>6</v>
      </c>
      <c r="AA389">
        <v>6</v>
      </c>
      <c r="AB389">
        <v>6</v>
      </c>
      <c r="AC389">
        <v>6</v>
      </c>
      <c r="AD389">
        <v>6</v>
      </c>
      <c r="AE389">
        <v>6</v>
      </c>
      <c r="AF389">
        <v>6</v>
      </c>
      <c r="AG389">
        <v>6</v>
      </c>
      <c r="AH389">
        <v>6</v>
      </c>
      <c r="AI389">
        <v>6</v>
      </c>
      <c r="AJ389">
        <v>6</v>
      </c>
      <c r="AK389">
        <v>4</v>
      </c>
      <c r="AL389">
        <v>6</v>
      </c>
      <c r="AM389">
        <v>6</v>
      </c>
      <c r="AN389">
        <v>6</v>
      </c>
      <c r="AO389">
        <v>6</v>
      </c>
      <c r="AP389">
        <v>6</v>
      </c>
      <c r="AQ389">
        <v>6</v>
      </c>
      <c r="AR389">
        <v>6</v>
      </c>
      <c r="AS389">
        <v>6</v>
      </c>
      <c r="AT389">
        <v>6</v>
      </c>
      <c r="AU389" s="8">
        <f t="shared" si="62"/>
        <v>5.6818181818181817</v>
      </c>
      <c r="AV389">
        <f t="shared" si="63"/>
        <v>6</v>
      </c>
      <c r="AW389" s="8">
        <f t="shared" si="64"/>
        <v>0.73997885804893571</v>
      </c>
      <c r="AX389" s="6">
        <f t="shared" si="65"/>
        <v>0.13023627901661269</v>
      </c>
      <c r="AY389">
        <f t="shared" si="66"/>
        <v>4</v>
      </c>
      <c r="AZ389">
        <f t="shared" si="67"/>
        <v>6</v>
      </c>
      <c r="BA389">
        <f t="shared" si="68"/>
        <v>2</v>
      </c>
      <c r="BB389" s="7">
        <f t="shared" si="69"/>
        <v>1.0034634383000787</v>
      </c>
      <c r="BC389" s="8">
        <f t="shared" si="70"/>
        <v>8.764179461853995E-2</v>
      </c>
    </row>
    <row r="390" spans="1:55" x14ac:dyDescent="0.25">
      <c r="A390">
        <v>549</v>
      </c>
      <c r="B390">
        <v>268165</v>
      </c>
      <c r="C390">
        <v>107</v>
      </c>
      <c r="D390">
        <v>189</v>
      </c>
      <c r="E390">
        <v>191</v>
      </c>
      <c r="F390">
        <v>161</v>
      </c>
      <c r="G390">
        <v>161</v>
      </c>
      <c r="H390">
        <v>150</v>
      </c>
      <c r="I390">
        <v>151</v>
      </c>
      <c r="J390">
        <v>150</v>
      </c>
      <c r="K390">
        <v>140</v>
      </c>
      <c r="L390">
        <v>150</v>
      </c>
      <c r="M390">
        <v>146</v>
      </c>
      <c r="N390">
        <v>144</v>
      </c>
      <c r="O390">
        <v>143</v>
      </c>
      <c r="P390">
        <v>144</v>
      </c>
      <c r="Q390">
        <v>144</v>
      </c>
      <c r="R390">
        <v>144</v>
      </c>
      <c r="S390">
        <v>144</v>
      </c>
      <c r="T390">
        <v>143</v>
      </c>
      <c r="U390">
        <v>133</v>
      </c>
      <c r="V390">
        <v>140</v>
      </c>
      <c r="W390">
        <v>140</v>
      </c>
      <c r="X390">
        <v>148</v>
      </c>
      <c r="Y390">
        <v>148</v>
      </c>
      <c r="Z390">
        <v>158</v>
      </c>
      <c r="AA390">
        <v>158</v>
      </c>
      <c r="AB390">
        <v>158</v>
      </c>
      <c r="AC390">
        <v>153</v>
      </c>
      <c r="AD390">
        <v>147</v>
      </c>
      <c r="AE390">
        <v>148</v>
      </c>
      <c r="AF390">
        <v>148</v>
      </c>
      <c r="AG390">
        <v>148</v>
      </c>
      <c r="AH390">
        <v>148</v>
      </c>
      <c r="AI390">
        <v>147</v>
      </c>
      <c r="AJ390">
        <v>144</v>
      </c>
      <c r="AK390">
        <v>142</v>
      </c>
      <c r="AL390">
        <v>144</v>
      </c>
      <c r="AM390">
        <v>144</v>
      </c>
      <c r="AN390">
        <v>144</v>
      </c>
      <c r="AO390">
        <v>144</v>
      </c>
      <c r="AP390">
        <v>144</v>
      </c>
      <c r="AQ390">
        <v>145</v>
      </c>
      <c r="AR390">
        <v>145</v>
      </c>
      <c r="AS390">
        <v>145</v>
      </c>
      <c r="AT390">
        <v>145</v>
      </c>
      <c r="AU390" s="8">
        <f t="shared" si="62"/>
        <v>147.95454545454547</v>
      </c>
      <c r="AV390">
        <f t="shared" si="63"/>
        <v>145</v>
      </c>
      <c r="AW390" s="8">
        <f t="shared" si="64"/>
        <v>12.403965130206316</v>
      </c>
      <c r="AX390" s="6">
        <f t="shared" si="65"/>
        <v>8.3836323460687839E-2</v>
      </c>
      <c r="AY390">
        <f t="shared" si="66"/>
        <v>107</v>
      </c>
      <c r="AZ390">
        <f t="shared" si="67"/>
        <v>191</v>
      </c>
      <c r="BA390">
        <f t="shared" si="68"/>
        <v>84</v>
      </c>
      <c r="BB390" s="7">
        <f t="shared" si="69"/>
        <v>0.9988784301303163</v>
      </c>
      <c r="BC390" s="8">
        <f t="shared" si="70"/>
        <v>3.0441787927708117E-2</v>
      </c>
    </row>
    <row r="391" spans="1:55" x14ac:dyDescent="0.25">
      <c r="A391">
        <v>551</v>
      </c>
      <c r="B391">
        <v>268223</v>
      </c>
      <c r="C391">
        <v>33</v>
      </c>
      <c r="D391">
        <v>24</v>
      </c>
      <c r="E391">
        <v>24</v>
      </c>
      <c r="F391">
        <v>33</v>
      </c>
      <c r="G391">
        <v>33</v>
      </c>
      <c r="H391">
        <v>24</v>
      </c>
      <c r="I391">
        <v>33</v>
      </c>
      <c r="J391">
        <v>24</v>
      </c>
      <c r="K391">
        <v>24</v>
      </c>
      <c r="L391">
        <v>24</v>
      </c>
      <c r="M391">
        <v>33</v>
      </c>
      <c r="N391">
        <v>24</v>
      </c>
      <c r="O391">
        <v>24</v>
      </c>
      <c r="P391">
        <v>24</v>
      </c>
      <c r="Q391">
        <v>24</v>
      </c>
      <c r="R391">
        <v>24</v>
      </c>
      <c r="S391">
        <v>24</v>
      </c>
      <c r="T391">
        <v>24</v>
      </c>
      <c r="U391">
        <v>33</v>
      </c>
      <c r="V391">
        <v>24</v>
      </c>
      <c r="W391">
        <v>24</v>
      </c>
      <c r="X391">
        <v>24</v>
      </c>
      <c r="Y391">
        <v>33</v>
      </c>
      <c r="Z391">
        <v>24</v>
      </c>
      <c r="AA391">
        <v>24</v>
      </c>
      <c r="AB391">
        <v>24</v>
      </c>
      <c r="AC391">
        <v>33</v>
      </c>
      <c r="AD391">
        <v>33</v>
      </c>
      <c r="AE391">
        <v>33</v>
      </c>
      <c r="AF391">
        <v>24</v>
      </c>
      <c r="AG391">
        <v>24</v>
      </c>
      <c r="AH391">
        <v>24</v>
      </c>
      <c r="AI391">
        <v>24</v>
      </c>
      <c r="AJ391">
        <v>24</v>
      </c>
      <c r="AK391">
        <v>24</v>
      </c>
      <c r="AL391">
        <v>24</v>
      </c>
      <c r="AM391">
        <v>33</v>
      </c>
      <c r="AN391">
        <v>24</v>
      </c>
      <c r="AO391">
        <v>24</v>
      </c>
      <c r="AP391">
        <v>24</v>
      </c>
      <c r="AQ391">
        <v>24</v>
      </c>
      <c r="AR391">
        <v>24</v>
      </c>
      <c r="AS391">
        <v>24</v>
      </c>
      <c r="AT391">
        <v>24</v>
      </c>
      <c r="AU391" s="8">
        <f t="shared" si="62"/>
        <v>26.25</v>
      </c>
      <c r="AV391">
        <f t="shared" si="63"/>
        <v>24</v>
      </c>
      <c r="AW391" s="8">
        <f t="shared" si="64"/>
        <v>3.942169158524099</v>
      </c>
      <c r="AX391" s="6">
        <f t="shared" si="65"/>
        <v>0.15017787270567995</v>
      </c>
      <c r="AY391">
        <f t="shared" si="66"/>
        <v>24</v>
      </c>
      <c r="AZ391">
        <f t="shared" si="67"/>
        <v>33</v>
      </c>
      <c r="BA391">
        <f t="shared" si="68"/>
        <v>9</v>
      </c>
      <c r="BB391" s="7">
        <f t="shared" si="69"/>
        <v>0.99746725288519988</v>
      </c>
      <c r="BC391" s="8">
        <f t="shared" si="70"/>
        <v>5.4536912465031215E-2</v>
      </c>
    </row>
    <row r="392" spans="1:55" x14ac:dyDescent="0.25">
      <c r="A392">
        <v>554</v>
      </c>
      <c r="B392">
        <v>269507</v>
      </c>
      <c r="C392">
        <v>48</v>
      </c>
      <c r="D392">
        <v>49</v>
      </c>
      <c r="E392">
        <v>46</v>
      </c>
      <c r="F392">
        <v>49</v>
      </c>
      <c r="G392">
        <v>49</v>
      </c>
      <c r="H392">
        <v>51</v>
      </c>
      <c r="I392">
        <v>51</v>
      </c>
      <c r="J392">
        <v>50</v>
      </c>
      <c r="K392">
        <v>54</v>
      </c>
      <c r="L392">
        <v>52</v>
      </c>
      <c r="M392">
        <v>51</v>
      </c>
      <c r="N392">
        <v>52</v>
      </c>
      <c r="O392">
        <v>52</v>
      </c>
      <c r="P392">
        <v>50</v>
      </c>
      <c r="Q392">
        <v>49</v>
      </c>
      <c r="R392">
        <v>56</v>
      </c>
      <c r="S392">
        <v>56</v>
      </c>
      <c r="T392">
        <v>52</v>
      </c>
      <c r="U392">
        <v>51</v>
      </c>
      <c r="V392">
        <v>51</v>
      </c>
      <c r="W392">
        <v>52</v>
      </c>
      <c r="X392">
        <v>51</v>
      </c>
      <c r="Y392">
        <v>52</v>
      </c>
      <c r="Z392">
        <v>49</v>
      </c>
      <c r="AA392">
        <v>48</v>
      </c>
      <c r="AB392">
        <v>48</v>
      </c>
      <c r="AC392">
        <v>50</v>
      </c>
      <c r="AD392">
        <v>47</v>
      </c>
      <c r="AE392">
        <v>47</v>
      </c>
      <c r="AF392">
        <v>49</v>
      </c>
      <c r="AG392">
        <v>49</v>
      </c>
      <c r="AH392">
        <v>50</v>
      </c>
      <c r="AI392">
        <v>46</v>
      </c>
      <c r="AJ392">
        <v>48</v>
      </c>
      <c r="AK392">
        <v>47</v>
      </c>
      <c r="AL392">
        <v>47</v>
      </c>
      <c r="AM392">
        <v>47</v>
      </c>
      <c r="AN392">
        <v>49</v>
      </c>
      <c r="AO392">
        <v>52</v>
      </c>
      <c r="AP392">
        <v>52</v>
      </c>
      <c r="AQ392">
        <v>51</v>
      </c>
      <c r="AR392">
        <v>50</v>
      </c>
      <c r="AS392">
        <v>48</v>
      </c>
      <c r="AT392">
        <v>48</v>
      </c>
      <c r="AU392" s="8">
        <f t="shared" si="62"/>
        <v>49.909090909090907</v>
      </c>
      <c r="AV392">
        <f t="shared" si="63"/>
        <v>50</v>
      </c>
      <c r="AW392" s="8">
        <f t="shared" si="64"/>
        <v>2.3409219195444768</v>
      </c>
      <c r="AX392" s="6">
        <f t="shared" si="65"/>
        <v>4.6903717877940336E-2</v>
      </c>
      <c r="AY392">
        <f t="shared" si="66"/>
        <v>46</v>
      </c>
      <c r="AZ392">
        <f t="shared" si="67"/>
        <v>56</v>
      </c>
      <c r="BA392">
        <f t="shared" si="68"/>
        <v>10</v>
      </c>
      <c r="BB392" s="7">
        <f t="shared" si="69"/>
        <v>0.99906983949617767</v>
      </c>
      <c r="BC392" s="8">
        <f t="shared" si="70"/>
        <v>6.6347571818947917E-2</v>
      </c>
    </row>
    <row r="393" spans="1:55" x14ac:dyDescent="0.25">
      <c r="A393">
        <v>555</v>
      </c>
      <c r="B393">
        <v>269900</v>
      </c>
      <c r="C393">
        <v>352</v>
      </c>
      <c r="D393">
        <v>359</v>
      </c>
      <c r="E393">
        <v>354</v>
      </c>
      <c r="F393">
        <v>338</v>
      </c>
      <c r="G393">
        <v>344</v>
      </c>
      <c r="H393">
        <v>344</v>
      </c>
      <c r="I393">
        <v>352</v>
      </c>
      <c r="J393">
        <v>351</v>
      </c>
      <c r="K393">
        <v>349</v>
      </c>
      <c r="L393">
        <v>307</v>
      </c>
      <c r="M393">
        <v>306</v>
      </c>
      <c r="N393">
        <v>325</v>
      </c>
      <c r="O393">
        <v>321</v>
      </c>
      <c r="P393">
        <v>317</v>
      </c>
      <c r="Q393">
        <v>335</v>
      </c>
      <c r="R393">
        <v>344</v>
      </c>
      <c r="S393">
        <v>351</v>
      </c>
      <c r="T393">
        <v>355</v>
      </c>
      <c r="U393">
        <v>345</v>
      </c>
      <c r="V393">
        <v>340</v>
      </c>
      <c r="W393">
        <v>318</v>
      </c>
      <c r="X393">
        <v>306</v>
      </c>
      <c r="Y393">
        <v>303</v>
      </c>
      <c r="Z393">
        <v>299</v>
      </c>
      <c r="AA393">
        <v>299</v>
      </c>
      <c r="AB393">
        <v>281</v>
      </c>
      <c r="AC393">
        <v>312</v>
      </c>
      <c r="AD393">
        <v>295</v>
      </c>
      <c r="AE393">
        <v>316</v>
      </c>
      <c r="AF393">
        <v>280</v>
      </c>
      <c r="AG393">
        <v>281</v>
      </c>
      <c r="AH393">
        <v>276</v>
      </c>
      <c r="AI393">
        <v>266</v>
      </c>
      <c r="AJ393">
        <v>273</v>
      </c>
      <c r="AK393">
        <v>217</v>
      </c>
      <c r="AL393">
        <v>218</v>
      </c>
      <c r="AM393">
        <v>272</v>
      </c>
      <c r="AN393">
        <v>249</v>
      </c>
      <c r="AO393">
        <v>269</v>
      </c>
      <c r="AP393">
        <v>284</v>
      </c>
      <c r="AQ393">
        <v>306</v>
      </c>
      <c r="AR393">
        <v>303</v>
      </c>
      <c r="AS393">
        <v>311</v>
      </c>
      <c r="AT393">
        <v>305</v>
      </c>
      <c r="AU393" s="8">
        <f t="shared" si="62"/>
        <v>309.72727272727275</v>
      </c>
      <c r="AV393">
        <f t="shared" si="63"/>
        <v>309</v>
      </c>
      <c r="AW393" s="8">
        <f t="shared" si="64"/>
        <v>35.632728381698414</v>
      </c>
      <c r="AX393" s="6">
        <f t="shared" si="65"/>
        <v>0.11504549815047917</v>
      </c>
      <c r="AY393">
        <f t="shared" si="66"/>
        <v>217</v>
      </c>
      <c r="AZ393">
        <f t="shared" si="67"/>
        <v>359</v>
      </c>
      <c r="BA393">
        <f t="shared" si="68"/>
        <v>142</v>
      </c>
      <c r="BB393" s="7">
        <f t="shared" si="69"/>
        <v>0.99318640497274224</v>
      </c>
      <c r="BC393" s="8">
        <f t="shared" si="70"/>
        <v>0.52080736265881589</v>
      </c>
    </row>
    <row r="394" spans="1:55" x14ac:dyDescent="0.25">
      <c r="A394">
        <v>556</v>
      </c>
      <c r="B394">
        <v>272250</v>
      </c>
      <c r="C394">
        <v>59</v>
      </c>
      <c r="D394">
        <v>59</v>
      </c>
      <c r="E394">
        <v>59</v>
      </c>
      <c r="F394">
        <v>59</v>
      </c>
      <c r="G394">
        <v>59</v>
      </c>
      <c r="H394">
        <v>59</v>
      </c>
      <c r="I394">
        <v>59</v>
      </c>
      <c r="J394">
        <v>59</v>
      </c>
      <c r="K394">
        <v>59</v>
      </c>
      <c r="L394">
        <v>59</v>
      </c>
      <c r="M394">
        <v>59</v>
      </c>
      <c r="N394">
        <v>59</v>
      </c>
      <c r="O394">
        <v>59</v>
      </c>
      <c r="P394">
        <v>59</v>
      </c>
      <c r="Q394">
        <v>59</v>
      </c>
      <c r="R394">
        <v>59</v>
      </c>
      <c r="S394">
        <v>59</v>
      </c>
      <c r="T394">
        <v>59</v>
      </c>
      <c r="U394">
        <v>59</v>
      </c>
      <c r="V394">
        <v>59</v>
      </c>
      <c r="W394">
        <v>59</v>
      </c>
      <c r="X394">
        <v>59</v>
      </c>
      <c r="Y394">
        <v>59</v>
      </c>
      <c r="Z394">
        <v>59</v>
      </c>
      <c r="AA394">
        <v>59</v>
      </c>
      <c r="AB394">
        <v>59</v>
      </c>
      <c r="AC394">
        <v>59</v>
      </c>
      <c r="AD394">
        <v>59</v>
      </c>
      <c r="AE394">
        <v>59</v>
      </c>
      <c r="AF394">
        <v>59</v>
      </c>
      <c r="AG394">
        <v>59</v>
      </c>
      <c r="AH394">
        <v>59</v>
      </c>
      <c r="AI394">
        <v>59</v>
      </c>
      <c r="AJ394">
        <v>59</v>
      </c>
      <c r="AK394">
        <v>60</v>
      </c>
      <c r="AL394">
        <v>60</v>
      </c>
      <c r="AM394">
        <v>60</v>
      </c>
      <c r="AN394">
        <v>60</v>
      </c>
      <c r="AO394">
        <v>60</v>
      </c>
      <c r="AP394">
        <v>60</v>
      </c>
      <c r="AQ394">
        <v>60</v>
      </c>
      <c r="AR394">
        <v>60</v>
      </c>
      <c r="AS394">
        <v>60</v>
      </c>
      <c r="AT394">
        <v>60</v>
      </c>
      <c r="AU394" s="8">
        <f t="shared" si="62"/>
        <v>59.227272727272727</v>
      </c>
      <c r="AV394">
        <f t="shared" si="63"/>
        <v>59</v>
      </c>
      <c r="AW394" s="8">
        <f t="shared" si="64"/>
        <v>0.42391510578572128</v>
      </c>
      <c r="AX394" s="6">
        <f t="shared" si="65"/>
        <v>7.1574307960751097E-3</v>
      </c>
      <c r="AY394">
        <f t="shared" si="66"/>
        <v>59</v>
      </c>
      <c r="AZ394">
        <f t="shared" si="67"/>
        <v>60</v>
      </c>
      <c r="BA394">
        <f t="shared" si="68"/>
        <v>1</v>
      </c>
      <c r="BB394" s="7">
        <f t="shared" si="69"/>
        <v>1.0004027886541327</v>
      </c>
      <c r="BC394" s="8">
        <f t="shared" si="70"/>
        <v>0.52713178294573637</v>
      </c>
    </row>
    <row r="395" spans="1:55" x14ac:dyDescent="0.25">
      <c r="A395">
        <v>559</v>
      </c>
      <c r="B395">
        <v>274690</v>
      </c>
      <c r="C395">
        <v>33</v>
      </c>
      <c r="D395">
        <v>33</v>
      </c>
      <c r="E395">
        <v>33</v>
      </c>
      <c r="F395">
        <v>33</v>
      </c>
      <c r="G395">
        <v>33</v>
      </c>
      <c r="H395">
        <v>33</v>
      </c>
      <c r="I395">
        <v>26</v>
      </c>
      <c r="J395">
        <v>26</v>
      </c>
      <c r="K395">
        <v>26</v>
      </c>
      <c r="L395">
        <v>26</v>
      </c>
      <c r="M395">
        <v>26</v>
      </c>
      <c r="N395">
        <v>26</v>
      </c>
      <c r="O395">
        <v>26</v>
      </c>
      <c r="P395">
        <v>26</v>
      </c>
      <c r="Q395">
        <v>26</v>
      </c>
      <c r="R395">
        <v>26</v>
      </c>
      <c r="S395">
        <v>26</v>
      </c>
      <c r="T395">
        <v>2</v>
      </c>
      <c r="U395">
        <v>2</v>
      </c>
      <c r="V395">
        <v>2</v>
      </c>
      <c r="W395">
        <v>2</v>
      </c>
      <c r="X395">
        <v>2</v>
      </c>
      <c r="Y395">
        <v>2</v>
      </c>
      <c r="Z395">
        <v>2</v>
      </c>
      <c r="AA395">
        <v>2</v>
      </c>
      <c r="AB395">
        <v>2</v>
      </c>
      <c r="AC395">
        <v>2</v>
      </c>
      <c r="AD395">
        <v>2</v>
      </c>
      <c r="AE395">
        <v>2</v>
      </c>
      <c r="AF395">
        <v>2</v>
      </c>
      <c r="AG395">
        <v>2</v>
      </c>
      <c r="AH395">
        <v>2</v>
      </c>
      <c r="AI395">
        <v>2</v>
      </c>
      <c r="AJ395">
        <v>2</v>
      </c>
      <c r="AK395">
        <v>2</v>
      </c>
      <c r="AL395">
        <v>2</v>
      </c>
      <c r="AM395">
        <v>3</v>
      </c>
      <c r="AN395">
        <v>2</v>
      </c>
      <c r="AO395">
        <v>2</v>
      </c>
      <c r="AP395">
        <v>2</v>
      </c>
      <c r="AQ395">
        <v>1</v>
      </c>
      <c r="AR395">
        <v>1</v>
      </c>
      <c r="AS395">
        <v>1</v>
      </c>
      <c r="AT395">
        <v>1</v>
      </c>
      <c r="AU395" s="8">
        <f t="shared" si="62"/>
        <v>12.159090909090908</v>
      </c>
      <c r="AV395">
        <f t="shared" si="63"/>
        <v>2</v>
      </c>
      <c r="AW395" s="8">
        <f t="shared" si="64"/>
        <v>13.264646458385613</v>
      </c>
      <c r="AX395" s="6">
        <f t="shared" si="65"/>
        <v>1.0909241947083494</v>
      </c>
      <c r="AY395">
        <f t="shared" si="66"/>
        <v>1</v>
      </c>
      <c r="AZ395">
        <f t="shared" si="67"/>
        <v>33</v>
      </c>
      <c r="BA395">
        <f t="shared" si="68"/>
        <v>32</v>
      </c>
      <c r="BB395" s="7">
        <f t="shared" si="69"/>
        <v>0.9104781489290481</v>
      </c>
      <c r="BC395" s="8">
        <f t="shared" si="70"/>
        <v>0.77780800004474648</v>
      </c>
    </row>
    <row r="396" spans="1:55" x14ac:dyDescent="0.25">
      <c r="A396">
        <v>560</v>
      </c>
      <c r="B396">
        <v>275243</v>
      </c>
      <c r="C396">
        <v>74</v>
      </c>
      <c r="D396">
        <v>81</v>
      </c>
      <c r="E396">
        <v>87</v>
      </c>
      <c r="F396">
        <v>88</v>
      </c>
      <c r="G396">
        <v>72</v>
      </c>
      <c r="H396">
        <v>79</v>
      </c>
      <c r="I396">
        <v>68</v>
      </c>
      <c r="J396">
        <v>73</v>
      </c>
      <c r="K396">
        <v>76</v>
      </c>
      <c r="L396">
        <v>77</v>
      </c>
      <c r="M396">
        <v>81</v>
      </c>
      <c r="N396">
        <v>62</v>
      </c>
      <c r="O396">
        <v>71</v>
      </c>
      <c r="P396">
        <v>67</v>
      </c>
      <c r="Q396">
        <v>68</v>
      </c>
      <c r="R396">
        <v>73</v>
      </c>
      <c r="S396">
        <v>77</v>
      </c>
      <c r="T396">
        <v>79</v>
      </c>
      <c r="U396">
        <v>73</v>
      </c>
      <c r="V396">
        <v>76</v>
      </c>
      <c r="W396">
        <v>79</v>
      </c>
      <c r="X396">
        <v>75</v>
      </c>
      <c r="Y396">
        <v>75</v>
      </c>
      <c r="Z396">
        <v>55</v>
      </c>
      <c r="AA396">
        <v>67</v>
      </c>
      <c r="AB396">
        <v>67</v>
      </c>
      <c r="AC396">
        <v>78</v>
      </c>
      <c r="AD396">
        <v>68</v>
      </c>
      <c r="AE396">
        <v>76</v>
      </c>
      <c r="AF396">
        <v>71</v>
      </c>
      <c r="AG396">
        <v>70</v>
      </c>
      <c r="AH396">
        <v>73</v>
      </c>
      <c r="AI396">
        <v>75</v>
      </c>
      <c r="AJ396">
        <v>65</v>
      </c>
      <c r="AK396">
        <v>80</v>
      </c>
      <c r="AL396">
        <v>69</v>
      </c>
      <c r="AM396">
        <v>75</v>
      </c>
      <c r="AN396">
        <v>79</v>
      </c>
      <c r="AO396">
        <v>71</v>
      </c>
      <c r="AP396">
        <v>73</v>
      </c>
      <c r="AQ396">
        <v>71</v>
      </c>
      <c r="AR396">
        <v>82</v>
      </c>
      <c r="AS396">
        <v>77</v>
      </c>
      <c r="AT396">
        <v>82</v>
      </c>
      <c r="AU396" s="8">
        <f t="shared" si="62"/>
        <v>73.977272727272734</v>
      </c>
      <c r="AV396">
        <f t="shared" si="63"/>
        <v>74.5</v>
      </c>
      <c r="AW396" s="8">
        <f t="shared" si="64"/>
        <v>6.3116305944739324</v>
      </c>
      <c r="AX396" s="6">
        <f t="shared" si="65"/>
        <v>8.5318508803948701E-2</v>
      </c>
      <c r="AY396">
        <f t="shared" si="66"/>
        <v>55</v>
      </c>
      <c r="AZ396">
        <f t="shared" si="67"/>
        <v>88</v>
      </c>
      <c r="BA396">
        <f t="shared" si="68"/>
        <v>33</v>
      </c>
      <c r="BB396" s="7">
        <f t="shared" si="69"/>
        <v>0.99932410666277371</v>
      </c>
      <c r="BC396" s="8">
        <f t="shared" si="70"/>
        <v>9.8217626487324787E-3</v>
      </c>
    </row>
    <row r="397" spans="1:55" x14ac:dyDescent="0.25">
      <c r="A397">
        <v>565</v>
      </c>
      <c r="B397">
        <v>278073</v>
      </c>
      <c r="C397">
        <v>37</v>
      </c>
      <c r="D397">
        <v>37</v>
      </c>
      <c r="E397">
        <v>39</v>
      </c>
      <c r="F397">
        <v>38</v>
      </c>
      <c r="G397">
        <v>33</v>
      </c>
      <c r="H397">
        <v>33</v>
      </c>
      <c r="I397">
        <v>33</v>
      </c>
      <c r="J397">
        <v>34</v>
      </c>
      <c r="K397">
        <v>33</v>
      </c>
      <c r="L397">
        <v>33</v>
      </c>
      <c r="M397">
        <v>34</v>
      </c>
      <c r="N397">
        <v>33</v>
      </c>
      <c r="O397">
        <v>33</v>
      </c>
      <c r="P397">
        <v>34</v>
      </c>
      <c r="Q397">
        <v>34</v>
      </c>
      <c r="R397">
        <v>33</v>
      </c>
      <c r="S397">
        <v>33</v>
      </c>
      <c r="T397">
        <v>33</v>
      </c>
      <c r="U397">
        <v>33</v>
      </c>
      <c r="V397">
        <v>33</v>
      </c>
      <c r="W397">
        <v>33</v>
      </c>
      <c r="X397">
        <v>33</v>
      </c>
      <c r="Y397">
        <v>33</v>
      </c>
      <c r="Z397">
        <v>33</v>
      </c>
      <c r="AA397">
        <v>33</v>
      </c>
      <c r="AB397">
        <v>35</v>
      </c>
      <c r="AC397">
        <v>37</v>
      </c>
      <c r="AD397">
        <v>36</v>
      </c>
      <c r="AE397">
        <v>36</v>
      </c>
      <c r="AF397">
        <v>36</v>
      </c>
      <c r="AG397">
        <v>36</v>
      </c>
      <c r="AH397">
        <v>38</v>
      </c>
      <c r="AI397">
        <v>37</v>
      </c>
      <c r="AJ397">
        <v>39</v>
      </c>
      <c r="AK397">
        <v>37</v>
      </c>
      <c r="AL397">
        <v>36</v>
      </c>
      <c r="AM397">
        <v>36</v>
      </c>
      <c r="AN397">
        <v>36</v>
      </c>
      <c r="AO397">
        <v>36</v>
      </c>
      <c r="AP397">
        <v>38</v>
      </c>
      <c r="AQ397">
        <v>36</v>
      </c>
      <c r="AR397">
        <v>36</v>
      </c>
      <c r="AS397">
        <v>37</v>
      </c>
      <c r="AT397">
        <v>51</v>
      </c>
      <c r="AU397" s="8">
        <f t="shared" si="62"/>
        <v>35.386363636363633</v>
      </c>
      <c r="AV397">
        <f t="shared" si="63"/>
        <v>35.5</v>
      </c>
      <c r="AW397" s="8">
        <f t="shared" si="64"/>
        <v>3.1045046722532539</v>
      </c>
      <c r="AX397" s="6">
        <f t="shared" si="65"/>
        <v>8.77316670386276E-2</v>
      </c>
      <c r="AY397">
        <f t="shared" si="66"/>
        <v>33</v>
      </c>
      <c r="AZ397">
        <f t="shared" si="67"/>
        <v>51</v>
      </c>
      <c r="BA397">
        <f t="shared" si="68"/>
        <v>18</v>
      </c>
      <c r="BB397" s="7">
        <f t="shared" si="69"/>
        <v>1.0027979996934155</v>
      </c>
      <c r="BC397" s="8">
        <f t="shared" si="70"/>
        <v>0.20399839231844197</v>
      </c>
    </row>
    <row r="398" spans="1:55" x14ac:dyDescent="0.25">
      <c r="A398">
        <v>566</v>
      </c>
      <c r="B398">
        <v>278366</v>
      </c>
      <c r="C398">
        <v>194</v>
      </c>
      <c r="D398">
        <v>191</v>
      </c>
      <c r="E398">
        <v>191</v>
      </c>
      <c r="F398">
        <v>191</v>
      </c>
      <c r="G398">
        <v>191</v>
      </c>
      <c r="H398">
        <v>191</v>
      </c>
      <c r="I398">
        <v>191</v>
      </c>
      <c r="J398">
        <v>191</v>
      </c>
      <c r="K398">
        <v>191</v>
      </c>
      <c r="L398">
        <v>191</v>
      </c>
      <c r="M398">
        <v>191</v>
      </c>
      <c r="N398">
        <v>191</v>
      </c>
      <c r="O398">
        <v>191</v>
      </c>
      <c r="P398">
        <v>191</v>
      </c>
      <c r="Q398">
        <v>191</v>
      </c>
      <c r="R398">
        <v>191</v>
      </c>
      <c r="S398">
        <v>191</v>
      </c>
      <c r="T398">
        <v>191</v>
      </c>
      <c r="U398">
        <v>195</v>
      </c>
      <c r="V398">
        <v>196</v>
      </c>
      <c r="W398">
        <v>195</v>
      </c>
      <c r="X398">
        <v>195</v>
      </c>
      <c r="Y398">
        <v>191</v>
      </c>
      <c r="Z398">
        <v>196</v>
      </c>
      <c r="AA398">
        <v>191</v>
      </c>
      <c r="AB398">
        <v>191</v>
      </c>
      <c r="AC398">
        <v>191</v>
      </c>
      <c r="AD398">
        <v>191</v>
      </c>
      <c r="AE398">
        <v>194</v>
      </c>
      <c r="AF398">
        <v>191</v>
      </c>
      <c r="AG398">
        <v>191</v>
      </c>
      <c r="AH398">
        <v>193</v>
      </c>
      <c r="AI398">
        <v>195</v>
      </c>
      <c r="AJ398">
        <v>195</v>
      </c>
      <c r="AK398">
        <v>188</v>
      </c>
      <c r="AL398">
        <v>185</v>
      </c>
      <c r="AM398">
        <v>186</v>
      </c>
      <c r="AN398">
        <v>188</v>
      </c>
      <c r="AO398">
        <v>187</v>
      </c>
      <c r="AP398">
        <v>186</v>
      </c>
      <c r="AQ398">
        <v>186</v>
      </c>
      <c r="AR398">
        <v>188</v>
      </c>
      <c r="AS398">
        <v>186</v>
      </c>
      <c r="AT398">
        <v>185</v>
      </c>
      <c r="AU398" s="8">
        <f t="shared" si="62"/>
        <v>190.84090909090909</v>
      </c>
      <c r="AV398">
        <f t="shared" si="63"/>
        <v>191</v>
      </c>
      <c r="AW398" s="8">
        <f t="shared" si="64"/>
        <v>2.9170164896423993</v>
      </c>
      <c r="AX398" s="6">
        <f t="shared" si="65"/>
        <v>1.528506913710439E-2</v>
      </c>
      <c r="AY398">
        <f t="shared" si="66"/>
        <v>185</v>
      </c>
      <c r="AZ398">
        <f t="shared" si="67"/>
        <v>196</v>
      </c>
      <c r="BA398">
        <f t="shared" si="68"/>
        <v>11</v>
      </c>
      <c r="BB398" s="7">
        <f t="shared" si="69"/>
        <v>0.99944759428710761</v>
      </c>
      <c r="BC398" s="8">
        <f t="shared" si="70"/>
        <v>0.21468962872474404</v>
      </c>
    </row>
    <row r="399" spans="1:55" x14ac:dyDescent="0.25">
      <c r="A399">
        <v>567</v>
      </c>
      <c r="B399">
        <v>279420</v>
      </c>
      <c r="C399">
        <v>46</v>
      </c>
      <c r="D399">
        <v>47</v>
      </c>
      <c r="E399">
        <v>47</v>
      </c>
      <c r="F399">
        <v>45</v>
      </c>
      <c r="G399">
        <v>45</v>
      </c>
      <c r="H399">
        <v>49</v>
      </c>
      <c r="I399">
        <v>50</v>
      </c>
      <c r="J399">
        <v>50</v>
      </c>
      <c r="K399">
        <v>48</v>
      </c>
      <c r="L399">
        <v>50</v>
      </c>
      <c r="M399">
        <v>50</v>
      </c>
      <c r="N399">
        <v>50</v>
      </c>
      <c r="O399">
        <v>50</v>
      </c>
      <c r="P399">
        <v>49</v>
      </c>
      <c r="Q399">
        <v>49</v>
      </c>
      <c r="R399">
        <v>48</v>
      </c>
      <c r="S399">
        <v>48</v>
      </c>
      <c r="T399">
        <v>44</v>
      </c>
      <c r="U399">
        <v>44</v>
      </c>
      <c r="V399">
        <v>47</v>
      </c>
      <c r="W399">
        <v>47</v>
      </c>
      <c r="X399">
        <v>50</v>
      </c>
      <c r="Y399">
        <v>50</v>
      </c>
      <c r="Z399">
        <v>48</v>
      </c>
      <c r="AA399">
        <v>48</v>
      </c>
      <c r="AB399">
        <v>47</v>
      </c>
      <c r="AC399">
        <v>52</v>
      </c>
      <c r="AD399">
        <v>50</v>
      </c>
      <c r="AE399">
        <v>51</v>
      </c>
      <c r="AF399">
        <v>51</v>
      </c>
      <c r="AG399">
        <v>46</v>
      </c>
      <c r="AH399">
        <v>48</v>
      </c>
      <c r="AI399">
        <v>48</v>
      </c>
      <c r="AJ399">
        <v>50</v>
      </c>
      <c r="AK399">
        <v>51</v>
      </c>
      <c r="AL399">
        <v>55</v>
      </c>
      <c r="AM399">
        <v>57</v>
      </c>
      <c r="AN399">
        <v>53</v>
      </c>
      <c r="AO399">
        <v>53</v>
      </c>
      <c r="AP399">
        <v>47</v>
      </c>
      <c r="AQ399">
        <v>53</v>
      </c>
      <c r="AR399">
        <v>52</v>
      </c>
      <c r="AS399">
        <v>51</v>
      </c>
      <c r="AT399">
        <v>50</v>
      </c>
      <c r="AU399" s="8">
        <f t="shared" si="62"/>
        <v>49.18181818181818</v>
      </c>
      <c r="AV399">
        <f t="shared" si="63"/>
        <v>49.5</v>
      </c>
      <c r="AW399" s="8">
        <f t="shared" si="64"/>
        <v>2.7388057766940008</v>
      </c>
      <c r="AX399" s="6">
        <f t="shared" si="65"/>
        <v>5.5687363296920533E-2</v>
      </c>
      <c r="AY399">
        <f t="shared" si="66"/>
        <v>44</v>
      </c>
      <c r="AZ399">
        <f t="shared" si="67"/>
        <v>57</v>
      </c>
      <c r="BA399">
        <f t="shared" si="68"/>
        <v>13</v>
      </c>
      <c r="BB399" s="7">
        <f t="shared" si="69"/>
        <v>1.0022635529601891</v>
      </c>
      <c r="BC399" s="8">
        <f t="shared" si="70"/>
        <v>0.27586459962787391</v>
      </c>
    </row>
    <row r="400" spans="1:55" x14ac:dyDescent="0.25">
      <c r="A400">
        <v>568</v>
      </c>
      <c r="B400">
        <v>280230</v>
      </c>
      <c r="C400">
        <v>69</v>
      </c>
      <c r="D400">
        <v>69</v>
      </c>
      <c r="E400">
        <v>69</v>
      </c>
      <c r="F400">
        <v>74</v>
      </c>
      <c r="G400">
        <v>70</v>
      </c>
      <c r="H400">
        <v>70</v>
      </c>
      <c r="I400">
        <v>68</v>
      </c>
      <c r="J400">
        <v>64</v>
      </c>
      <c r="K400">
        <v>71</v>
      </c>
      <c r="L400">
        <v>71</v>
      </c>
      <c r="M400">
        <v>73</v>
      </c>
      <c r="N400">
        <v>69</v>
      </c>
      <c r="O400">
        <v>69</v>
      </c>
      <c r="P400">
        <v>72</v>
      </c>
      <c r="Q400">
        <v>69</v>
      </c>
      <c r="R400">
        <v>65</v>
      </c>
      <c r="S400">
        <v>65</v>
      </c>
      <c r="T400">
        <v>65</v>
      </c>
      <c r="U400">
        <v>65</v>
      </c>
      <c r="V400">
        <v>65</v>
      </c>
      <c r="W400">
        <v>65</v>
      </c>
      <c r="X400">
        <v>65</v>
      </c>
      <c r="Y400">
        <v>65</v>
      </c>
      <c r="Z400">
        <v>67</v>
      </c>
      <c r="AA400">
        <v>69</v>
      </c>
      <c r="AB400">
        <v>67</v>
      </c>
      <c r="AC400">
        <v>485</v>
      </c>
      <c r="AD400">
        <v>451</v>
      </c>
      <c r="AE400">
        <v>407</v>
      </c>
      <c r="AF400">
        <v>355</v>
      </c>
      <c r="AG400">
        <v>319</v>
      </c>
      <c r="AH400">
        <v>295</v>
      </c>
      <c r="AI400">
        <v>283</v>
      </c>
      <c r="AJ400">
        <v>278</v>
      </c>
      <c r="AK400">
        <v>294</v>
      </c>
      <c r="AL400">
        <v>291</v>
      </c>
      <c r="AM400">
        <v>265</v>
      </c>
      <c r="AN400">
        <v>303</v>
      </c>
      <c r="AO400">
        <v>338</v>
      </c>
      <c r="AP400">
        <v>335</v>
      </c>
      <c r="AQ400">
        <v>385</v>
      </c>
      <c r="AR400">
        <v>389</v>
      </c>
      <c r="AS400">
        <v>451</v>
      </c>
      <c r="AT400">
        <v>116</v>
      </c>
      <c r="AU400" s="8">
        <f t="shared" si="62"/>
        <v>177.5</v>
      </c>
      <c r="AV400">
        <f t="shared" si="63"/>
        <v>71</v>
      </c>
      <c r="AW400" s="8">
        <f t="shared" si="64"/>
        <v>143.61633320340238</v>
      </c>
      <c r="AX400" s="6">
        <f t="shared" si="65"/>
        <v>0.80910610255437954</v>
      </c>
      <c r="AY400">
        <f t="shared" si="66"/>
        <v>64</v>
      </c>
      <c r="AZ400">
        <f t="shared" si="67"/>
        <v>485</v>
      </c>
      <c r="BA400">
        <f t="shared" si="68"/>
        <v>421</v>
      </c>
      <c r="BB400" s="7">
        <f t="shared" si="69"/>
        <v>1.0503742188008161</v>
      </c>
      <c r="BC400" s="8">
        <f t="shared" si="70"/>
        <v>0.62348128889138665</v>
      </c>
    </row>
    <row r="401" spans="1:55" x14ac:dyDescent="0.25">
      <c r="A401">
        <v>569</v>
      </c>
      <c r="B401">
        <v>283304</v>
      </c>
      <c r="C401">
        <v>7</v>
      </c>
      <c r="D401">
        <v>7</v>
      </c>
      <c r="E401">
        <v>7</v>
      </c>
      <c r="F401">
        <v>7</v>
      </c>
      <c r="G401">
        <v>7</v>
      </c>
      <c r="H401">
        <v>7</v>
      </c>
      <c r="I401">
        <v>7</v>
      </c>
      <c r="J401">
        <v>7</v>
      </c>
      <c r="K401">
        <v>7</v>
      </c>
      <c r="L401">
        <v>7</v>
      </c>
      <c r="M401">
        <v>7</v>
      </c>
      <c r="N401">
        <v>7</v>
      </c>
      <c r="O401">
        <v>7</v>
      </c>
      <c r="P401">
        <v>7</v>
      </c>
      <c r="Q401">
        <v>7</v>
      </c>
      <c r="R401">
        <v>7</v>
      </c>
      <c r="S401">
        <v>7</v>
      </c>
      <c r="T401">
        <v>7</v>
      </c>
      <c r="U401">
        <v>7</v>
      </c>
      <c r="V401">
        <v>7</v>
      </c>
      <c r="W401">
        <v>7</v>
      </c>
      <c r="X401">
        <v>7</v>
      </c>
      <c r="Y401">
        <v>7</v>
      </c>
      <c r="Z401">
        <v>7</v>
      </c>
      <c r="AA401">
        <v>7</v>
      </c>
      <c r="AB401">
        <v>7</v>
      </c>
      <c r="AC401">
        <v>7</v>
      </c>
      <c r="AD401">
        <v>7</v>
      </c>
      <c r="AE401">
        <v>7</v>
      </c>
      <c r="AF401">
        <v>7</v>
      </c>
      <c r="AG401">
        <v>7</v>
      </c>
      <c r="AH401">
        <v>7</v>
      </c>
      <c r="AI401">
        <v>7</v>
      </c>
      <c r="AJ401">
        <v>7</v>
      </c>
      <c r="AK401">
        <v>7</v>
      </c>
      <c r="AL401">
        <v>7</v>
      </c>
      <c r="AM401">
        <v>7</v>
      </c>
      <c r="AN401">
        <v>7</v>
      </c>
      <c r="AO401">
        <v>7</v>
      </c>
      <c r="AP401">
        <v>7</v>
      </c>
      <c r="AQ401">
        <v>7</v>
      </c>
      <c r="AR401">
        <v>7</v>
      </c>
      <c r="AS401">
        <v>7</v>
      </c>
      <c r="AT401">
        <v>7</v>
      </c>
      <c r="AU401" s="8">
        <f t="shared" si="62"/>
        <v>7</v>
      </c>
      <c r="AV401">
        <f t="shared" si="63"/>
        <v>7</v>
      </c>
      <c r="AW401" s="8">
        <f t="shared" si="64"/>
        <v>0</v>
      </c>
      <c r="AX401" s="6">
        <f t="shared" si="65"/>
        <v>0</v>
      </c>
      <c r="AY401">
        <f t="shared" si="66"/>
        <v>7</v>
      </c>
      <c r="AZ401">
        <f t="shared" si="67"/>
        <v>7</v>
      </c>
      <c r="BA401">
        <f t="shared" si="68"/>
        <v>0</v>
      </c>
      <c r="BB401" s="7">
        <f t="shared" si="69"/>
        <v>1</v>
      </c>
      <c r="BC401" s="8">
        <f t="shared" si="70"/>
        <v>1</v>
      </c>
    </row>
    <row r="402" spans="1:55" x14ac:dyDescent="0.25">
      <c r="A402">
        <v>570</v>
      </c>
      <c r="B402">
        <v>283771</v>
      </c>
      <c r="C402">
        <v>3</v>
      </c>
      <c r="D402">
        <v>3</v>
      </c>
      <c r="E402">
        <v>3</v>
      </c>
      <c r="F402">
        <v>3</v>
      </c>
      <c r="G402">
        <v>18</v>
      </c>
      <c r="H402">
        <v>18</v>
      </c>
      <c r="I402">
        <v>18</v>
      </c>
      <c r="J402">
        <v>21</v>
      </c>
      <c r="K402">
        <v>21</v>
      </c>
      <c r="L402">
        <v>21</v>
      </c>
      <c r="M402">
        <v>21</v>
      </c>
      <c r="N402">
        <v>21</v>
      </c>
      <c r="O402">
        <v>21</v>
      </c>
      <c r="P402">
        <v>20</v>
      </c>
      <c r="Q402">
        <v>20</v>
      </c>
      <c r="R402">
        <v>23</v>
      </c>
      <c r="S402">
        <v>24</v>
      </c>
      <c r="T402">
        <v>25</v>
      </c>
      <c r="U402">
        <v>25</v>
      </c>
      <c r="V402">
        <v>28</v>
      </c>
      <c r="W402">
        <v>28</v>
      </c>
      <c r="X402">
        <v>25</v>
      </c>
      <c r="Y402">
        <v>24</v>
      </c>
      <c r="Z402">
        <v>25</v>
      </c>
      <c r="AA402">
        <v>25</v>
      </c>
      <c r="AB402">
        <v>25</v>
      </c>
      <c r="AC402">
        <v>25</v>
      </c>
      <c r="AD402">
        <v>26</v>
      </c>
      <c r="AE402">
        <v>27</v>
      </c>
      <c r="AF402">
        <v>27</v>
      </c>
      <c r="AG402">
        <v>27</v>
      </c>
      <c r="AH402">
        <v>27</v>
      </c>
      <c r="AI402">
        <v>2</v>
      </c>
      <c r="AJ402">
        <v>27</v>
      </c>
      <c r="AK402">
        <v>24</v>
      </c>
      <c r="AL402">
        <v>24</v>
      </c>
      <c r="AM402">
        <v>24</v>
      </c>
      <c r="AN402">
        <v>24</v>
      </c>
      <c r="AO402">
        <v>24</v>
      </c>
      <c r="AP402">
        <v>24</v>
      </c>
      <c r="AQ402">
        <v>23</v>
      </c>
      <c r="AR402">
        <v>23</v>
      </c>
      <c r="AS402">
        <v>23</v>
      </c>
      <c r="AT402">
        <v>23</v>
      </c>
      <c r="AU402" s="8">
        <f t="shared" si="62"/>
        <v>21.204545454545453</v>
      </c>
      <c r="AV402">
        <f t="shared" si="63"/>
        <v>24</v>
      </c>
      <c r="AW402" s="8">
        <f t="shared" si="64"/>
        <v>7.1384303709342545</v>
      </c>
      <c r="AX402" s="6">
        <f t="shared" si="65"/>
        <v>0.33664623399904309</v>
      </c>
      <c r="AY402">
        <f t="shared" si="66"/>
        <v>2</v>
      </c>
      <c r="AZ402">
        <f t="shared" si="67"/>
        <v>28</v>
      </c>
      <c r="BA402">
        <f t="shared" si="68"/>
        <v>26</v>
      </c>
      <c r="BB402" s="7">
        <f t="shared" si="69"/>
        <v>1.0241051699074954</v>
      </c>
      <c r="BC402" s="8">
        <f t="shared" si="70"/>
        <v>0.19276558481465242</v>
      </c>
    </row>
    <row r="403" spans="1:55" x14ac:dyDescent="0.25">
      <c r="A403">
        <v>571</v>
      </c>
      <c r="B403">
        <v>283883</v>
      </c>
      <c r="C403">
        <v>27</v>
      </c>
      <c r="D403">
        <v>22</v>
      </c>
      <c r="E403">
        <v>22</v>
      </c>
      <c r="F403">
        <v>22</v>
      </c>
      <c r="G403">
        <v>20</v>
      </c>
      <c r="H403">
        <v>19</v>
      </c>
      <c r="I403">
        <v>14</v>
      </c>
      <c r="J403">
        <v>22</v>
      </c>
      <c r="K403">
        <v>11</v>
      </c>
      <c r="L403">
        <v>21</v>
      </c>
      <c r="M403">
        <v>20</v>
      </c>
      <c r="N403">
        <v>18</v>
      </c>
      <c r="O403">
        <v>18</v>
      </c>
      <c r="P403">
        <v>23</v>
      </c>
      <c r="Q403">
        <v>24</v>
      </c>
      <c r="R403">
        <v>21</v>
      </c>
      <c r="S403">
        <v>24</v>
      </c>
      <c r="T403">
        <v>23</v>
      </c>
      <c r="U403">
        <v>23</v>
      </c>
      <c r="V403">
        <v>23</v>
      </c>
      <c r="W403">
        <v>18</v>
      </c>
      <c r="X403">
        <v>22</v>
      </c>
      <c r="Y403">
        <v>19</v>
      </c>
      <c r="Z403">
        <v>22</v>
      </c>
      <c r="AA403">
        <v>25</v>
      </c>
      <c r="AB403">
        <v>20</v>
      </c>
      <c r="AC403">
        <v>19</v>
      </c>
      <c r="AD403">
        <v>24</v>
      </c>
      <c r="AE403">
        <v>22</v>
      </c>
      <c r="AF403">
        <v>24</v>
      </c>
      <c r="AG403">
        <v>19</v>
      </c>
      <c r="AH403">
        <v>16</v>
      </c>
      <c r="AI403">
        <v>21</v>
      </c>
      <c r="AJ403">
        <v>23</v>
      </c>
      <c r="AK403">
        <v>22</v>
      </c>
      <c r="AL403">
        <v>25</v>
      </c>
      <c r="AM403">
        <v>25</v>
      </c>
      <c r="AN403">
        <v>21</v>
      </c>
      <c r="AO403">
        <v>27</v>
      </c>
      <c r="AP403">
        <v>21</v>
      </c>
      <c r="AQ403">
        <v>21</v>
      </c>
      <c r="AR403">
        <v>19</v>
      </c>
      <c r="AS403">
        <v>21</v>
      </c>
      <c r="AT403">
        <v>24</v>
      </c>
      <c r="AU403" s="8">
        <f t="shared" si="62"/>
        <v>21.295454545454547</v>
      </c>
      <c r="AV403">
        <f t="shared" si="63"/>
        <v>22</v>
      </c>
      <c r="AW403" s="8">
        <f t="shared" si="64"/>
        <v>3.0997340130040563</v>
      </c>
      <c r="AX403" s="6">
        <f t="shared" si="65"/>
        <v>0.14555848086678599</v>
      </c>
      <c r="AY403">
        <f t="shared" si="66"/>
        <v>11</v>
      </c>
      <c r="AZ403">
        <f t="shared" si="67"/>
        <v>27</v>
      </c>
      <c r="BA403">
        <f t="shared" si="68"/>
        <v>16</v>
      </c>
      <c r="BB403" s="7">
        <f t="shared" si="69"/>
        <v>1.0026987865998993</v>
      </c>
      <c r="BC403" s="8">
        <f t="shared" si="70"/>
        <v>4.4807845930266814E-2</v>
      </c>
    </row>
    <row r="404" spans="1:55" x14ac:dyDescent="0.25">
      <c r="A404">
        <v>572</v>
      </c>
      <c r="B404">
        <v>284654</v>
      </c>
      <c r="C404">
        <v>75</v>
      </c>
      <c r="D404">
        <v>71</v>
      </c>
      <c r="E404">
        <v>70</v>
      </c>
      <c r="F404">
        <v>71</v>
      </c>
      <c r="G404">
        <v>71</v>
      </c>
      <c r="H404">
        <v>71</v>
      </c>
      <c r="I404">
        <v>73</v>
      </c>
      <c r="J404">
        <v>73</v>
      </c>
      <c r="K404">
        <v>71</v>
      </c>
      <c r="L404">
        <v>73</v>
      </c>
      <c r="M404">
        <v>73</v>
      </c>
      <c r="N404">
        <v>72</v>
      </c>
      <c r="O404">
        <v>71</v>
      </c>
      <c r="P404">
        <v>77</v>
      </c>
      <c r="Q404">
        <v>77</v>
      </c>
      <c r="R404">
        <v>73</v>
      </c>
      <c r="S404">
        <v>71</v>
      </c>
      <c r="T404">
        <v>72</v>
      </c>
      <c r="U404">
        <v>73</v>
      </c>
      <c r="V404">
        <v>73</v>
      </c>
      <c r="W404">
        <v>72</v>
      </c>
      <c r="X404">
        <v>71</v>
      </c>
      <c r="Y404">
        <v>73</v>
      </c>
      <c r="Z404">
        <v>73</v>
      </c>
      <c r="AA404">
        <v>74</v>
      </c>
      <c r="AB404">
        <v>70</v>
      </c>
      <c r="AC404">
        <v>71</v>
      </c>
      <c r="AD404">
        <v>70</v>
      </c>
      <c r="AE404">
        <v>70</v>
      </c>
      <c r="AF404">
        <v>70</v>
      </c>
      <c r="AG404">
        <v>67</v>
      </c>
      <c r="AH404">
        <v>70</v>
      </c>
      <c r="AI404">
        <v>71</v>
      </c>
      <c r="AJ404">
        <v>70</v>
      </c>
      <c r="AK404">
        <v>70</v>
      </c>
      <c r="AL404">
        <v>74</v>
      </c>
      <c r="AM404">
        <v>71</v>
      </c>
      <c r="AN404">
        <v>70</v>
      </c>
      <c r="AO404">
        <v>67</v>
      </c>
      <c r="AP404">
        <v>67</v>
      </c>
      <c r="AQ404">
        <v>67</v>
      </c>
      <c r="AR404">
        <v>67</v>
      </c>
      <c r="AS404">
        <v>67</v>
      </c>
      <c r="AT404">
        <v>67</v>
      </c>
      <c r="AU404" s="8">
        <f t="shared" si="62"/>
        <v>71.13636363636364</v>
      </c>
      <c r="AV404">
        <f t="shared" si="63"/>
        <v>71</v>
      </c>
      <c r="AW404" s="8">
        <f t="shared" si="64"/>
        <v>2.4833483500073341</v>
      </c>
      <c r="AX404" s="6">
        <f t="shared" si="65"/>
        <v>3.4909689265278813E-2</v>
      </c>
      <c r="AY404">
        <f t="shared" si="66"/>
        <v>67</v>
      </c>
      <c r="AZ404">
        <f t="shared" si="67"/>
        <v>77</v>
      </c>
      <c r="BA404">
        <f t="shared" si="68"/>
        <v>10</v>
      </c>
      <c r="BB404" s="7">
        <f t="shared" si="69"/>
        <v>0.99835443370907395</v>
      </c>
      <c r="BC404" s="8">
        <f t="shared" si="70"/>
        <v>0.36728436619876986</v>
      </c>
    </row>
    <row r="405" spans="1:55" x14ac:dyDescent="0.25">
      <c r="A405">
        <v>575</v>
      </c>
      <c r="B405">
        <v>285204</v>
      </c>
      <c r="C405">
        <v>87</v>
      </c>
      <c r="D405">
        <v>88</v>
      </c>
      <c r="E405">
        <v>77</v>
      </c>
      <c r="F405">
        <v>66</v>
      </c>
      <c r="G405">
        <v>56</v>
      </c>
      <c r="H405">
        <v>83</v>
      </c>
      <c r="I405">
        <v>68</v>
      </c>
      <c r="J405">
        <v>63</v>
      </c>
      <c r="K405">
        <v>64</v>
      </c>
      <c r="L405">
        <v>75</v>
      </c>
      <c r="M405">
        <v>69</v>
      </c>
      <c r="N405">
        <v>61</v>
      </c>
      <c r="O405">
        <v>67</v>
      </c>
      <c r="P405">
        <v>75</v>
      </c>
      <c r="Q405">
        <v>70</v>
      </c>
      <c r="R405">
        <v>92</v>
      </c>
      <c r="S405">
        <v>76</v>
      </c>
      <c r="T405">
        <v>43</v>
      </c>
      <c r="U405">
        <v>42</v>
      </c>
      <c r="V405">
        <v>44</v>
      </c>
      <c r="W405">
        <v>68</v>
      </c>
      <c r="X405">
        <v>39</v>
      </c>
      <c r="Y405">
        <v>27</v>
      </c>
      <c r="Z405">
        <v>57</v>
      </c>
      <c r="AA405">
        <v>47</v>
      </c>
      <c r="AB405">
        <v>50</v>
      </c>
      <c r="AC405">
        <v>32</v>
      </c>
      <c r="AD405">
        <v>28</v>
      </c>
      <c r="AE405">
        <v>34</v>
      </c>
      <c r="AF405">
        <v>20</v>
      </c>
      <c r="AG405">
        <v>27</v>
      </c>
      <c r="AH405">
        <v>26</v>
      </c>
      <c r="AI405">
        <v>32</v>
      </c>
      <c r="AJ405">
        <v>39</v>
      </c>
      <c r="AK405">
        <v>39</v>
      </c>
      <c r="AL405">
        <v>38</v>
      </c>
      <c r="AM405">
        <v>47</v>
      </c>
      <c r="AN405">
        <v>60</v>
      </c>
      <c r="AO405">
        <v>65</v>
      </c>
      <c r="AP405">
        <v>49</v>
      </c>
      <c r="AQ405">
        <v>42</v>
      </c>
      <c r="AR405">
        <v>66</v>
      </c>
      <c r="AS405">
        <v>51</v>
      </c>
      <c r="AT405">
        <v>33</v>
      </c>
      <c r="AU405" s="8">
        <f t="shared" si="62"/>
        <v>54.136363636363633</v>
      </c>
      <c r="AV405">
        <f t="shared" si="63"/>
        <v>53.5</v>
      </c>
      <c r="AW405" s="8">
        <f t="shared" si="64"/>
        <v>19.062432199304098</v>
      </c>
      <c r="AX405" s="6">
        <f t="shared" si="65"/>
        <v>0.3521188147646433</v>
      </c>
      <c r="AY405">
        <f t="shared" si="66"/>
        <v>20</v>
      </c>
      <c r="AZ405">
        <f t="shared" si="67"/>
        <v>92</v>
      </c>
      <c r="BA405">
        <f t="shared" si="68"/>
        <v>72</v>
      </c>
      <c r="BB405" s="7">
        <f t="shared" si="69"/>
        <v>0.98260053590632068</v>
      </c>
      <c r="BC405" s="8">
        <f t="shared" si="70"/>
        <v>0.34575156256669382</v>
      </c>
    </row>
    <row r="406" spans="1:55" x14ac:dyDescent="0.25">
      <c r="A406">
        <v>576</v>
      </c>
      <c r="B406">
        <v>286717</v>
      </c>
      <c r="C406">
        <v>87</v>
      </c>
      <c r="D406">
        <v>87</v>
      </c>
      <c r="E406">
        <v>87</v>
      </c>
      <c r="F406">
        <v>87</v>
      </c>
      <c r="G406">
        <v>87</v>
      </c>
      <c r="H406">
        <v>87</v>
      </c>
      <c r="I406">
        <v>87</v>
      </c>
      <c r="J406">
        <v>87</v>
      </c>
      <c r="K406">
        <v>87</v>
      </c>
      <c r="L406">
        <v>87</v>
      </c>
      <c r="M406">
        <v>87</v>
      </c>
      <c r="N406">
        <v>87</v>
      </c>
      <c r="O406">
        <v>87</v>
      </c>
      <c r="P406">
        <v>87</v>
      </c>
      <c r="Q406">
        <v>87</v>
      </c>
      <c r="R406">
        <v>87</v>
      </c>
      <c r="S406">
        <v>87</v>
      </c>
      <c r="T406">
        <v>24</v>
      </c>
      <c r="U406">
        <v>23</v>
      </c>
      <c r="V406">
        <v>26</v>
      </c>
      <c r="W406">
        <v>26</v>
      </c>
      <c r="X406">
        <v>17</v>
      </c>
      <c r="Y406">
        <v>18</v>
      </c>
      <c r="Z406">
        <v>42</v>
      </c>
      <c r="AA406">
        <v>34</v>
      </c>
      <c r="AB406">
        <v>31</v>
      </c>
      <c r="AC406">
        <v>28</v>
      </c>
      <c r="AD406">
        <v>22</v>
      </c>
      <c r="AE406">
        <v>18</v>
      </c>
      <c r="AF406">
        <v>16</v>
      </c>
      <c r="AG406">
        <v>17</v>
      </c>
      <c r="AH406">
        <v>18</v>
      </c>
      <c r="AI406">
        <v>19</v>
      </c>
      <c r="AJ406">
        <v>16</v>
      </c>
      <c r="AK406">
        <v>17</v>
      </c>
      <c r="AL406">
        <v>11</v>
      </c>
      <c r="AM406">
        <v>12</v>
      </c>
      <c r="AN406">
        <v>12</v>
      </c>
      <c r="AO406">
        <v>9</v>
      </c>
      <c r="AP406">
        <v>11</v>
      </c>
      <c r="AQ406">
        <v>11</v>
      </c>
      <c r="AR406">
        <v>11</v>
      </c>
      <c r="AS406">
        <v>12</v>
      </c>
      <c r="AT406">
        <v>12</v>
      </c>
      <c r="AU406" s="8">
        <f t="shared" si="62"/>
        <v>45.272727272727273</v>
      </c>
      <c r="AV406">
        <f t="shared" si="63"/>
        <v>26</v>
      </c>
      <c r="AW406" s="8">
        <f t="shared" si="64"/>
        <v>34.08222863411482</v>
      </c>
      <c r="AX406" s="6">
        <f t="shared" si="65"/>
        <v>0.75282031119530723</v>
      </c>
      <c r="AY406">
        <f t="shared" si="66"/>
        <v>9</v>
      </c>
      <c r="AZ406">
        <f t="shared" si="67"/>
        <v>87</v>
      </c>
      <c r="BA406">
        <f t="shared" si="68"/>
        <v>78</v>
      </c>
      <c r="BB406" s="7">
        <f t="shared" si="69"/>
        <v>0.94055651926936945</v>
      </c>
      <c r="BC406" s="8">
        <f t="shared" si="70"/>
        <v>0.86090385331108432</v>
      </c>
    </row>
    <row r="407" spans="1:55" x14ac:dyDescent="0.25">
      <c r="A407">
        <v>579</v>
      </c>
      <c r="B407">
        <v>287168</v>
      </c>
      <c r="C407">
        <v>348</v>
      </c>
      <c r="D407">
        <v>342</v>
      </c>
      <c r="E407">
        <v>349</v>
      </c>
      <c r="F407">
        <v>347</v>
      </c>
      <c r="G407">
        <v>348</v>
      </c>
      <c r="H407">
        <v>351</v>
      </c>
      <c r="I407">
        <v>345</v>
      </c>
      <c r="J407">
        <v>347</v>
      </c>
      <c r="K407">
        <v>350</v>
      </c>
      <c r="L407">
        <v>344</v>
      </c>
      <c r="M407">
        <v>348</v>
      </c>
      <c r="N407">
        <v>345</v>
      </c>
      <c r="O407">
        <v>348</v>
      </c>
      <c r="P407">
        <v>351</v>
      </c>
      <c r="Q407">
        <v>351</v>
      </c>
      <c r="R407">
        <v>352</v>
      </c>
      <c r="S407">
        <v>361</v>
      </c>
      <c r="T407">
        <v>360</v>
      </c>
      <c r="U407">
        <v>127</v>
      </c>
      <c r="V407">
        <v>366</v>
      </c>
      <c r="W407">
        <v>361</v>
      </c>
      <c r="X407">
        <v>360</v>
      </c>
      <c r="Y407">
        <v>356</v>
      </c>
      <c r="Z407">
        <v>363</v>
      </c>
      <c r="AA407">
        <v>371</v>
      </c>
      <c r="AB407">
        <v>367</v>
      </c>
      <c r="AC407">
        <v>363</v>
      </c>
      <c r="AD407">
        <v>367</v>
      </c>
      <c r="AE407">
        <v>366</v>
      </c>
      <c r="AF407">
        <v>363</v>
      </c>
      <c r="AG407">
        <v>363</v>
      </c>
      <c r="AH407">
        <v>362</v>
      </c>
      <c r="AI407">
        <v>361</v>
      </c>
      <c r="AJ407">
        <v>364</v>
      </c>
      <c r="AK407">
        <v>371</v>
      </c>
      <c r="AL407">
        <v>363</v>
      </c>
      <c r="AM407">
        <v>369</v>
      </c>
      <c r="AN407">
        <v>368</v>
      </c>
      <c r="AO407">
        <v>368</v>
      </c>
      <c r="AP407">
        <v>369</v>
      </c>
      <c r="AQ407">
        <v>369</v>
      </c>
      <c r="AR407">
        <v>362</v>
      </c>
      <c r="AS407">
        <v>365</v>
      </c>
      <c r="AT407">
        <v>355</v>
      </c>
      <c r="AU407" s="8">
        <f t="shared" si="62"/>
        <v>352.86363636363637</v>
      </c>
      <c r="AV407">
        <f t="shared" si="63"/>
        <v>361</v>
      </c>
      <c r="AW407" s="8">
        <f t="shared" si="64"/>
        <v>35.907238959924982</v>
      </c>
      <c r="AX407" s="6">
        <f t="shared" si="65"/>
        <v>0.1017595333142277</v>
      </c>
      <c r="AY407">
        <f t="shared" si="66"/>
        <v>127</v>
      </c>
      <c r="AZ407">
        <f t="shared" si="67"/>
        <v>371</v>
      </c>
      <c r="BA407">
        <f t="shared" si="68"/>
        <v>244</v>
      </c>
      <c r="BB407" s="7">
        <f t="shared" si="69"/>
        <v>1.0020860250198707</v>
      </c>
      <c r="BC407" s="8">
        <f t="shared" si="70"/>
        <v>2.8657238966513093E-2</v>
      </c>
    </row>
    <row r="408" spans="1:55" x14ac:dyDescent="0.25">
      <c r="A408">
        <v>580</v>
      </c>
      <c r="B408">
        <v>287169</v>
      </c>
      <c r="C408">
        <v>79</v>
      </c>
      <c r="D408">
        <v>79</v>
      </c>
      <c r="E408">
        <v>78</v>
      </c>
      <c r="F408">
        <v>78</v>
      </c>
      <c r="G408">
        <v>78</v>
      </c>
      <c r="H408">
        <v>78</v>
      </c>
      <c r="I408">
        <v>78</v>
      </c>
      <c r="J408">
        <v>78</v>
      </c>
      <c r="K408">
        <v>69</v>
      </c>
      <c r="L408">
        <v>69</v>
      </c>
      <c r="M408">
        <v>69</v>
      </c>
      <c r="N408">
        <v>69</v>
      </c>
      <c r="O408">
        <v>69</v>
      </c>
      <c r="P408">
        <v>69</v>
      </c>
      <c r="Q408">
        <v>69</v>
      </c>
      <c r="R408">
        <v>69</v>
      </c>
      <c r="S408">
        <v>69</v>
      </c>
      <c r="T408">
        <v>69</v>
      </c>
      <c r="U408">
        <v>69</v>
      </c>
      <c r="V408">
        <v>69</v>
      </c>
      <c r="W408">
        <v>69</v>
      </c>
      <c r="X408">
        <v>69</v>
      </c>
      <c r="Y408">
        <v>69</v>
      </c>
      <c r="Z408">
        <v>69</v>
      </c>
      <c r="AA408">
        <v>39</v>
      </c>
      <c r="AB408">
        <v>39</v>
      </c>
      <c r="AC408">
        <v>37</v>
      </c>
      <c r="AD408">
        <v>38</v>
      </c>
      <c r="AE408">
        <v>37</v>
      </c>
      <c r="AF408">
        <v>35</v>
      </c>
      <c r="AG408">
        <v>35</v>
      </c>
      <c r="AH408">
        <v>35</v>
      </c>
      <c r="AI408">
        <v>34</v>
      </c>
      <c r="AJ408">
        <v>35</v>
      </c>
      <c r="AK408">
        <v>34</v>
      </c>
      <c r="AL408">
        <v>33</v>
      </c>
      <c r="AM408">
        <v>32</v>
      </c>
      <c r="AN408">
        <v>38</v>
      </c>
      <c r="AO408">
        <v>37</v>
      </c>
      <c r="AP408">
        <v>37</v>
      </c>
      <c r="AQ408">
        <v>37</v>
      </c>
      <c r="AR408">
        <v>36</v>
      </c>
      <c r="AS408">
        <v>36</v>
      </c>
      <c r="AT408">
        <v>37</v>
      </c>
      <c r="AU408" s="8">
        <f t="shared" si="62"/>
        <v>55.704545454545453</v>
      </c>
      <c r="AV408">
        <f t="shared" si="63"/>
        <v>69</v>
      </c>
      <c r="AW408" s="8">
        <f t="shared" si="64"/>
        <v>18.483908206309646</v>
      </c>
      <c r="AX408" s="6">
        <f t="shared" si="65"/>
        <v>0.33182046555594635</v>
      </c>
      <c r="AY408">
        <f t="shared" si="66"/>
        <v>32</v>
      </c>
      <c r="AZ408">
        <f t="shared" si="67"/>
        <v>79</v>
      </c>
      <c r="BA408">
        <f t="shared" si="68"/>
        <v>47</v>
      </c>
      <c r="BB408" s="7">
        <f t="shared" si="69"/>
        <v>0.97555041059406877</v>
      </c>
      <c r="BC408" s="8">
        <f t="shared" si="70"/>
        <v>0.80954537008838112</v>
      </c>
    </row>
    <row r="409" spans="1:55" x14ac:dyDescent="0.25">
      <c r="A409">
        <v>581</v>
      </c>
      <c r="B409">
        <v>287420</v>
      </c>
      <c r="C409">
        <v>28</v>
      </c>
      <c r="D409">
        <v>28</v>
      </c>
      <c r="E409">
        <v>28</v>
      </c>
      <c r="F409">
        <v>28</v>
      </c>
      <c r="G409">
        <v>28</v>
      </c>
      <c r="H409">
        <v>28</v>
      </c>
      <c r="I409">
        <v>28</v>
      </c>
      <c r="J409">
        <v>28</v>
      </c>
      <c r="K409">
        <v>28</v>
      </c>
      <c r="L409">
        <v>28</v>
      </c>
      <c r="M409">
        <v>28</v>
      </c>
      <c r="N409">
        <v>28</v>
      </c>
      <c r="O409">
        <v>28</v>
      </c>
      <c r="P409">
        <v>28</v>
      </c>
      <c r="Q409">
        <v>28</v>
      </c>
      <c r="R409">
        <v>28</v>
      </c>
      <c r="S409">
        <v>28</v>
      </c>
      <c r="T409">
        <v>28</v>
      </c>
      <c r="U409">
        <v>28</v>
      </c>
      <c r="V409">
        <v>28</v>
      </c>
      <c r="W409">
        <v>28</v>
      </c>
      <c r="X409">
        <v>28</v>
      </c>
      <c r="Y409">
        <v>28</v>
      </c>
      <c r="Z409">
        <v>28</v>
      </c>
      <c r="AA409">
        <v>28</v>
      </c>
      <c r="AB409">
        <v>28</v>
      </c>
      <c r="AC409">
        <v>28</v>
      </c>
      <c r="AD409">
        <v>28</v>
      </c>
      <c r="AE409">
        <v>28</v>
      </c>
      <c r="AF409">
        <v>28</v>
      </c>
      <c r="AG409">
        <v>28</v>
      </c>
      <c r="AH409">
        <v>28</v>
      </c>
      <c r="AI409">
        <v>28</v>
      </c>
      <c r="AJ409">
        <v>28</v>
      </c>
      <c r="AK409">
        <v>28</v>
      </c>
      <c r="AL409">
        <v>28</v>
      </c>
      <c r="AM409">
        <v>28</v>
      </c>
      <c r="AN409">
        <v>29</v>
      </c>
      <c r="AO409">
        <v>29</v>
      </c>
      <c r="AP409">
        <v>29</v>
      </c>
      <c r="AQ409">
        <v>29</v>
      </c>
      <c r="AR409">
        <v>29</v>
      </c>
      <c r="AS409">
        <v>29</v>
      </c>
      <c r="AT409">
        <v>29</v>
      </c>
      <c r="AU409" s="8">
        <f t="shared" si="62"/>
        <v>28.15909090909091</v>
      </c>
      <c r="AV409">
        <f t="shared" si="63"/>
        <v>28</v>
      </c>
      <c r="AW409" s="8">
        <f t="shared" si="64"/>
        <v>0.36998942902446824</v>
      </c>
      <c r="AX409" s="6">
        <f t="shared" si="65"/>
        <v>1.3139253330973851E-2</v>
      </c>
      <c r="AY409">
        <f t="shared" si="66"/>
        <v>28</v>
      </c>
      <c r="AZ409">
        <f t="shared" si="67"/>
        <v>29</v>
      </c>
      <c r="BA409">
        <f t="shared" si="68"/>
        <v>1</v>
      </c>
      <c r="BB409" s="7">
        <f t="shared" si="69"/>
        <v>1.0006407021197716</v>
      </c>
      <c r="BC409" s="8">
        <f t="shared" si="70"/>
        <v>0.40155038759689932</v>
      </c>
    </row>
    <row r="410" spans="1:55" x14ac:dyDescent="0.25">
      <c r="A410">
        <v>582</v>
      </c>
      <c r="B410">
        <v>287784</v>
      </c>
      <c r="C410">
        <v>4</v>
      </c>
      <c r="D410">
        <v>3</v>
      </c>
      <c r="E410">
        <v>3</v>
      </c>
      <c r="F410">
        <v>3</v>
      </c>
      <c r="G410">
        <v>3</v>
      </c>
      <c r="H410">
        <v>3</v>
      </c>
      <c r="I410">
        <v>3</v>
      </c>
      <c r="J410">
        <v>3</v>
      </c>
      <c r="K410">
        <v>3</v>
      </c>
      <c r="L410">
        <v>3</v>
      </c>
      <c r="M410">
        <v>3</v>
      </c>
      <c r="N410">
        <v>3</v>
      </c>
      <c r="O410">
        <v>3</v>
      </c>
      <c r="P410">
        <v>3</v>
      </c>
      <c r="Q410">
        <v>3</v>
      </c>
      <c r="R410">
        <v>3</v>
      </c>
      <c r="S410">
        <v>3</v>
      </c>
      <c r="T410">
        <v>3</v>
      </c>
      <c r="U410">
        <v>3</v>
      </c>
      <c r="V410">
        <v>3</v>
      </c>
      <c r="W410">
        <v>3</v>
      </c>
      <c r="X410">
        <v>3</v>
      </c>
      <c r="Y410">
        <v>3</v>
      </c>
      <c r="Z410">
        <v>3</v>
      </c>
      <c r="AA410">
        <v>3</v>
      </c>
      <c r="AB410">
        <v>3</v>
      </c>
      <c r="AC410">
        <v>4</v>
      </c>
      <c r="AD410">
        <v>4</v>
      </c>
      <c r="AE410">
        <v>4</v>
      </c>
      <c r="AF410">
        <v>4</v>
      </c>
      <c r="AG410">
        <v>4</v>
      </c>
      <c r="AH410">
        <v>4</v>
      </c>
      <c r="AI410">
        <v>4</v>
      </c>
      <c r="AJ410">
        <v>4</v>
      </c>
      <c r="AK410">
        <v>4</v>
      </c>
      <c r="AL410">
        <v>4</v>
      </c>
      <c r="AM410">
        <v>4</v>
      </c>
      <c r="AN410">
        <v>4</v>
      </c>
      <c r="AO410">
        <v>4</v>
      </c>
      <c r="AP410">
        <v>4</v>
      </c>
      <c r="AQ410">
        <v>4</v>
      </c>
      <c r="AR410">
        <v>4</v>
      </c>
      <c r="AS410">
        <v>4</v>
      </c>
      <c r="AT410">
        <v>4</v>
      </c>
      <c r="AU410" s="8">
        <f t="shared" si="62"/>
        <v>3.4318181818181817</v>
      </c>
      <c r="AV410">
        <f t="shared" si="63"/>
        <v>3</v>
      </c>
      <c r="AW410" s="8">
        <f t="shared" si="64"/>
        <v>0.50105596738531144</v>
      </c>
      <c r="AX410" s="6">
        <f t="shared" si="65"/>
        <v>0.14600306334406427</v>
      </c>
      <c r="AY410">
        <f t="shared" si="66"/>
        <v>3</v>
      </c>
      <c r="AZ410">
        <f t="shared" si="67"/>
        <v>4</v>
      </c>
      <c r="BA410">
        <f t="shared" si="68"/>
        <v>1</v>
      </c>
      <c r="BB410" s="7">
        <f t="shared" si="69"/>
        <v>1.0086534975712502</v>
      </c>
      <c r="BC410" s="8">
        <f t="shared" si="70"/>
        <v>0.58955528355773112</v>
      </c>
    </row>
    <row r="411" spans="1:55" x14ac:dyDescent="0.25">
      <c r="A411">
        <v>583</v>
      </c>
      <c r="B411">
        <v>287853</v>
      </c>
      <c r="C411">
        <v>286</v>
      </c>
      <c r="D411">
        <v>270</v>
      </c>
      <c r="E411">
        <v>272</v>
      </c>
      <c r="F411">
        <v>276</v>
      </c>
      <c r="G411">
        <v>267</v>
      </c>
      <c r="H411">
        <v>261</v>
      </c>
      <c r="I411">
        <v>254</v>
      </c>
      <c r="J411">
        <v>246</v>
      </c>
      <c r="K411">
        <v>251</v>
      </c>
      <c r="L411">
        <v>265</v>
      </c>
      <c r="M411">
        <v>264</v>
      </c>
      <c r="N411">
        <v>270</v>
      </c>
      <c r="O411">
        <v>265</v>
      </c>
      <c r="P411">
        <v>287</v>
      </c>
      <c r="Q411">
        <v>274</v>
      </c>
      <c r="R411">
        <v>269</v>
      </c>
      <c r="S411">
        <v>297</v>
      </c>
      <c r="T411">
        <v>277</v>
      </c>
      <c r="U411">
        <v>277</v>
      </c>
      <c r="V411">
        <v>295</v>
      </c>
      <c r="W411">
        <v>282</v>
      </c>
      <c r="X411">
        <v>270</v>
      </c>
      <c r="Y411">
        <v>260</v>
      </c>
      <c r="Z411">
        <v>265</v>
      </c>
      <c r="AA411">
        <v>309</v>
      </c>
      <c r="AB411">
        <v>306</v>
      </c>
      <c r="AC411">
        <v>294</v>
      </c>
      <c r="AD411">
        <v>290</v>
      </c>
      <c r="AE411">
        <v>263</v>
      </c>
      <c r="AF411">
        <v>282</v>
      </c>
      <c r="AG411">
        <v>243</v>
      </c>
      <c r="AH411">
        <v>236</v>
      </c>
      <c r="AI411">
        <v>249</v>
      </c>
      <c r="AJ411">
        <v>249</v>
      </c>
      <c r="AK411">
        <v>279</v>
      </c>
      <c r="AL411">
        <v>281</v>
      </c>
      <c r="AM411">
        <v>262</v>
      </c>
      <c r="AN411">
        <v>264</v>
      </c>
      <c r="AO411">
        <v>272</v>
      </c>
      <c r="AP411">
        <v>265</v>
      </c>
      <c r="AQ411">
        <v>268</v>
      </c>
      <c r="AR411">
        <v>275</v>
      </c>
      <c r="AS411">
        <v>245</v>
      </c>
      <c r="AT411">
        <v>277</v>
      </c>
      <c r="AU411" s="8">
        <f t="shared" si="62"/>
        <v>270.65909090909093</v>
      </c>
      <c r="AV411">
        <f t="shared" si="63"/>
        <v>270</v>
      </c>
      <c r="AW411" s="8">
        <f t="shared" si="64"/>
        <v>16.325102915474854</v>
      </c>
      <c r="AX411" s="6">
        <f t="shared" si="65"/>
        <v>6.0316107841203587E-2</v>
      </c>
      <c r="AY411">
        <f t="shared" si="66"/>
        <v>236</v>
      </c>
      <c r="AZ411">
        <f t="shared" si="67"/>
        <v>309</v>
      </c>
      <c r="BA411">
        <f t="shared" si="68"/>
        <v>73</v>
      </c>
      <c r="BB411" s="7">
        <f t="shared" si="69"/>
        <v>0.99968148307957716</v>
      </c>
      <c r="BC411" s="8">
        <f t="shared" si="70"/>
        <v>4.6156839431459058E-3</v>
      </c>
    </row>
    <row r="412" spans="1:55" x14ac:dyDescent="0.25">
      <c r="A412">
        <v>584</v>
      </c>
      <c r="B412">
        <v>289696</v>
      </c>
      <c r="C412">
        <v>50</v>
      </c>
      <c r="D412">
        <v>50</v>
      </c>
      <c r="E412">
        <v>50</v>
      </c>
      <c r="F412">
        <v>50</v>
      </c>
      <c r="G412">
        <v>50</v>
      </c>
      <c r="H412">
        <v>50</v>
      </c>
      <c r="I412">
        <v>50</v>
      </c>
      <c r="J412">
        <v>50</v>
      </c>
      <c r="K412">
        <v>50</v>
      </c>
      <c r="L412">
        <v>47</v>
      </c>
      <c r="M412">
        <v>47</v>
      </c>
      <c r="N412">
        <v>50</v>
      </c>
      <c r="O412">
        <v>50</v>
      </c>
      <c r="P412">
        <v>50</v>
      </c>
      <c r="Q412">
        <v>50</v>
      </c>
      <c r="R412">
        <v>50</v>
      </c>
      <c r="S412">
        <v>50</v>
      </c>
      <c r="T412">
        <v>50</v>
      </c>
      <c r="U412">
        <v>50</v>
      </c>
      <c r="V412">
        <v>50</v>
      </c>
      <c r="W412">
        <v>50</v>
      </c>
      <c r="X412">
        <v>50</v>
      </c>
      <c r="Y412">
        <v>50</v>
      </c>
      <c r="Z412">
        <v>51</v>
      </c>
      <c r="AA412">
        <v>47</v>
      </c>
      <c r="AB412">
        <v>47</v>
      </c>
      <c r="AC412">
        <v>50</v>
      </c>
      <c r="AD412">
        <v>50</v>
      </c>
      <c r="AE412">
        <v>50</v>
      </c>
      <c r="AF412">
        <v>50</v>
      </c>
      <c r="AG412">
        <v>50</v>
      </c>
      <c r="AH412">
        <v>50</v>
      </c>
      <c r="AI412">
        <v>50</v>
      </c>
      <c r="AJ412">
        <v>50</v>
      </c>
      <c r="AK412">
        <v>50</v>
      </c>
      <c r="AL412">
        <v>50</v>
      </c>
      <c r="AM412">
        <v>50</v>
      </c>
      <c r="AN412">
        <v>49</v>
      </c>
      <c r="AO412">
        <v>49</v>
      </c>
      <c r="AP412">
        <v>49</v>
      </c>
      <c r="AQ412">
        <v>49</v>
      </c>
      <c r="AR412">
        <v>49</v>
      </c>
      <c r="AS412">
        <v>49</v>
      </c>
      <c r="AT412">
        <v>46</v>
      </c>
      <c r="AU412" s="8">
        <f t="shared" si="62"/>
        <v>49.522727272727273</v>
      </c>
      <c r="AV412">
        <f t="shared" si="63"/>
        <v>50</v>
      </c>
      <c r="AW412" s="8">
        <f t="shared" si="64"/>
        <v>1.0672424010011574</v>
      </c>
      <c r="AX412" s="6">
        <f t="shared" si="65"/>
        <v>2.1550557890798957E-2</v>
      </c>
      <c r="AY412">
        <f t="shared" si="66"/>
        <v>46</v>
      </c>
      <c r="AZ412">
        <f t="shared" si="67"/>
        <v>51</v>
      </c>
      <c r="BA412">
        <f t="shared" si="68"/>
        <v>5</v>
      </c>
      <c r="BB412" s="7">
        <f t="shared" si="69"/>
        <v>0.99960104707651776</v>
      </c>
      <c r="BC412" s="8">
        <f t="shared" si="70"/>
        <v>5.41556875479366E-2</v>
      </c>
    </row>
    <row r="413" spans="1:55" x14ac:dyDescent="0.25">
      <c r="A413">
        <v>585</v>
      </c>
      <c r="B413">
        <v>289958</v>
      </c>
      <c r="C413">
        <v>34</v>
      </c>
      <c r="D413">
        <v>34</v>
      </c>
      <c r="E413">
        <v>32</v>
      </c>
      <c r="F413">
        <v>32</v>
      </c>
      <c r="G413">
        <v>32</v>
      </c>
      <c r="H413">
        <v>31</v>
      </c>
      <c r="I413">
        <v>32</v>
      </c>
      <c r="J413">
        <v>34</v>
      </c>
      <c r="K413">
        <v>34</v>
      </c>
      <c r="L413">
        <v>34</v>
      </c>
      <c r="M413">
        <v>36</v>
      </c>
      <c r="N413">
        <v>36</v>
      </c>
      <c r="O413">
        <v>36</v>
      </c>
      <c r="P413">
        <v>36</v>
      </c>
      <c r="Q413">
        <v>36</v>
      </c>
      <c r="R413">
        <v>33</v>
      </c>
      <c r="S413">
        <v>32</v>
      </c>
      <c r="T413">
        <v>35</v>
      </c>
      <c r="U413">
        <v>35</v>
      </c>
      <c r="V413">
        <v>34</v>
      </c>
      <c r="W413">
        <v>36</v>
      </c>
      <c r="X413">
        <v>34</v>
      </c>
      <c r="Y413">
        <v>34</v>
      </c>
      <c r="Z413">
        <v>34</v>
      </c>
      <c r="AA413">
        <v>35</v>
      </c>
      <c r="AB413">
        <v>35</v>
      </c>
      <c r="AC413">
        <v>35</v>
      </c>
      <c r="AD413">
        <v>32</v>
      </c>
      <c r="AE413">
        <v>32</v>
      </c>
      <c r="AF413">
        <v>32</v>
      </c>
      <c r="AG413">
        <v>32</v>
      </c>
      <c r="AH413">
        <v>32</v>
      </c>
      <c r="AI413">
        <v>34</v>
      </c>
      <c r="AJ413">
        <v>33</v>
      </c>
      <c r="AK413">
        <v>34</v>
      </c>
      <c r="AL413">
        <v>33</v>
      </c>
      <c r="AM413">
        <v>35</v>
      </c>
      <c r="AN413">
        <v>34</v>
      </c>
      <c r="AO413">
        <v>34</v>
      </c>
      <c r="AP413">
        <v>35</v>
      </c>
      <c r="AQ413">
        <v>32</v>
      </c>
      <c r="AR413">
        <v>32</v>
      </c>
      <c r="AS413">
        <v>32</v>
      </c>
      <c r="AT413">
        <v>31</v>
      </c>
      <c r="AU413" s="8">
        <f t="shared" si="62"/>
        <v>33.636363636363633</v>
      </c>
      <c r="AV413">
        <f t="shared" si="63"/>
        <v>34</v>
      </c>
      <c r="AW413" s="8">
        <f t="shared" si="64"/>
        <v>1.5110586015279432</v>
      </c>
      <c r="AX413" s="6">
        <f t="shared" si="65"/>
        <v>4.4923363829209126E-2</v>
      </c>
      <c r="AY413">
        <f t="shared" si="66"/>
        <v>31</v>
      </c>
      <c r="AZ413">
        <f t="shared" si="67"/>
        <v>36</v>
      </c>
      <c r="BA413">
        <f t="shared" si="68"/>
        <v>5</v>
      </c>
      <c r="BB413" s="7">
        <f t="shared" si="69"/>
        <v>0.99943680153104175</v>
      </c>
      <c r="BC413" s="8">
        <f t="shared" si="70"/>
        <v>2.5900416833176572E-2</v>
      </c>
    </row>
    <row r="414" spans="1:55" x14ac:dyDescent="0.25">
      <c r="A414">
        <v>586</v>
      </c>
      <c r="B414">
        <v>290778</v>
      </c>
      <c r="C414">
        <v>13</v>
      </c>
      <c r="D414">
        <v>13</v>
      </c>
      <c r="E414">
        <v>13</v>
      </c>
      <c r="F414">
        <v>13</v>
      </c>
      <c r="G414">
        <v>13</v>
      </c>
      <c r="H414">
        <v>13</v>
      </c>
      <c r="I414">
        <v>13</v>
      </c>
      <c r="J414">
        <v>13</v>
      </c>
      <c r="K414">
        <v>13</v>
      </c>
      <c r="L414">
        <v>13</v>
      </c>
      <c r="M414">
        <v>13</v>
      </c>
      <c r="N414">
        <v>13</v>
      </c>
      <c r="O414">
        <v>13</v>
      </c>
      <c r="P414">
        <v>13</v>
      </c>
      <c r="Q414">
        <v>13</v>
      </c>
      <c r="R414">
        <v>13</v>
      </c>
      <c r="S414">
        <v>13</v>
      </c>
      <c r="T414">
        <v>13</v>
      </c>
      <c r="U414">
        <v>13</v>
      </c>
      <c r="V414">
        <v>13</v>
      </c>
      <c r="W414">
        <v>13</v>
      </c>
      <c r="X414">
        <v>13</v>
      </c>
      <c r="Y414">
        <v>13</v>
      </c>
      <c r="Z414">
        <v>13</v>
      </c>
      <c r="AA414">
        <v>13</v>
      </c>
      <c r="AB414">
        <v>13</v>
      </c>
      <c r="AC414">
        <v>13</v>
      </c>
      <c r="AD414">
        <v>13</v>
      </c>
      <c r="AE414">
        <v>13</v>
      </c>
      <c r="AF414">
        <v>13</v>
      </c>
      <c r="AG414">
        <v>13</v>
      </c>
      <c r="AH414">
        <v>13</v>
      </c>
      <c r="AI414">
        <v>13</v>
      </c>
      <c r="AJ414">
        <v>13</v>
      </c>
      <c r="AK414">
        <v>13</v>
      </c>
      <c r="AL414">
        <v>13</v>
      </c>
      <c r="AM414">
        <v>13</v>
      </c>
      <c r="AN414">
        <v>13</v>
      </c>
      <c r="AO414">
        <v>13</v>
      </c>
      <c r="AP414">
        <v>13</v>
      </c>
      <c r="AQ414">
        <v>13</v>
      </c>
      <c r="AR414">
        <v>13</v>
      </c>
      <c r="AS414">
        <v>13</v>
      </c>
      <c r="AT414">
        <v>13</v>
      </c>
      <c r="AU414" s="8">
        <f t="shared" si="62"/>
        <v>13</v>
      </c>
      <c r="AV414">
        <f t="shared" si="63"/>
        <v>13</v>
      </c>
      <c r="AW414" s="8">
        <f t="shared" si="64"/>
        <v>0</v>
      </c>
      <c r="AX414" s="6">
        <f t="shared" si="65"/>
        <v>0</v>
      </c>
      <c r="AY414">
        <f t="shared" si="66"/>
        <v>13</v>
      </c>
      <c r="AZ414">
        <f t="shared" si="67"/>
        <v>13</v>
      </c>
      <c r="BA414">
        <f t="shared" si="68"/>
        <v>0</v>
      </c>
      <c r="BB414" s="7">
        <f t="shared" si="69"/>
        <v>1</v>
      </c>
      <c r="BC414" s="8">
        <f t="shared" si="70"/>
        <v>1</v>
      </c>
    </row>
    <row r="415" spans="1:55" x14ac:dyDescent="0.25">
      <c r="A415">
        <v>589</v>
      </c>
      <c r="B415">
        <v>292383</v>
      </c>
      <c r="C415">
        <v>38</v>
      </c>
      <c r="D415">
        <v>39</v>
      </c>
      <c r="E415">
        <v>39</v>
      </c>
      <c r="F415">
        <v>37</v>
      </c>
      <c r="G415">
        <v>37</v>
      </c>
      <c r="H415">
        <v>37</v>
      </c>
      <c r="I415">
        <v>40</v>
      </c>
      <c r="J415">
        <v>41</v>
      </c>
      <c r="K415">
        <v>40</v>
      </c>
      <c r="L415">
        <v>39</v>
      </c>
      <c r="M415">
        <v>38</v>
      </c>
      <c r="N415">
        <v>38</v>
      </c>
      <c r="O415">
        <v>38</v>
      </c>
      <c r="P415">
        <v>39</v>
      </c>
      <c r="Q415">
        <v>39</v>
      </c>
      <c r="R415">
        <v>38</v>
      </c>
      <c r="S415">
        <v>39</v>
      </c>
      <c r="T415">
        <v>39</v>
      </c>
      <c r="U415">
        <v>37</v>
      </c>
      <c r="V415">
        <v>37</v>
      </c>
      <c r="W415">
        <v>39</v>
      </c>
      <c r="X415">
        <v>38</v>
      </c>
      <c r="Y415">
        <v>38</v>
      </c>
      <c r="Z415">
        <v>38</v>
      </c>
      <c r="AA415">
        <v>40</v>
      </c>
      <c r="AB415">
        <v>39</v>
      </c>
      <c r="AC415">
        <v>40</v>
      </c>
      <c r="AD415">
        <v>43</v>
      </c>
      <c r="AE415">
        <v>41</v>
      </c>
      <c r="AF415">
        <v>41</v>
      </c>
      <c r="AG415">
        <v>41</v>
      </c>
      <c r="AH415">
        <v>39</v>
      </c>
      <c r="AI415">
        <v>39</v>
      </c>
      <c r="AJ415">
        <v>40</v>
      </c>
      <c r="AK415">
        <v>40</v>
      </c>
      <c r="AL415">
        <v>40</v>
      </c>
      <c r="AM415">
        <v>39</v>
      </c>
      <c r="AN415">
        <v>39</v>
      </c>
      <c r="AO415">
        <v>40</v>
      </c>
      <c r="AP415">
        <v>39</v>
      </c>
      <c r="AQ415">
        <v>38</v>
      </c>
      <c r="AR415">
        <v>40</v>
      </c>
      <c r="AS415">
        <v>40</v>
      </c>
      <c r="AT415">
        <v>40</v>
      </c>
      <c r="AU415" s="8">
        <f t="shared" si="62"/>
        <v>39.090909090909093</v>
      </c>
      <c r="AV415">
        <f t="shared" si="63"/>
        <v>39</v>
      </c>
      <c r="AW415" s="8">
        <f t="shared" si="64"/>
        <v>1.2907214823623698</v>
      </c>
      <c r="AX415" s="6">
        <f t="shared" si="65"/>
        <v>3.3018456525548995E-2</v>
      </c>
      <c r="AY415">
        <f t="shared" si="66"/>
        <v>37</v>
      </c>
      <c r="AZ415">
        <f t="shared" si="67"/>
        <v>43</v>
      </c>
      <c r="BA415">
        <f t="shared" si="68"/>
        <v>6</v>
      </c>
      <c r="BB415" s="7">
        <f t="shared" si="69"/>
        <v>1.0010449430522517</v>
      </c>
      <c r="BC415" s="8">
        <f t="shared" si="70"/>
        <v>0.16687763501093228</v>
      </c>
    </row>
    <row r="416" spans="1:55" x14ac:dyDescent="0.25">
      <c r="A416">
        <v>592</v>
      </c>
      <c r="B416">
        <v>293011</v>
      </c>
      <c r="C416">
        <v>36</v>
      </c>
      <c r="D416">
        <v>36</v>
      </c>
      <c r="E416">
        <v>28</v>
      </c>
      <c r="F416">
        <v>37</v>
      </c>
      <c r="G416">
        <v>36</v>
      </c>
      <c r="H416">
        <v>36</v>
      </c>
      <c r="I416">
        <v>36</v>
      </c>
      <c r="J416">
        <v>36</v>
      </c>
      <c r="K416">
        <v>36</v>
      </c>
      <c r="L416">
        <v>36</v>
      </c>
      <c r="M416">
        <v>36</v>
      </c>
      <c r="N416">
        <v>36</v>
      </c>
      <c r="O416">
        <v>36</v>
      </c>
      <c r="P416">
        <v>36</v>
      </c>
      <c r="Q416">
        <v>36</v>
      </c>
      <c r="R416">
        <v>36</v>
      </c>
      <c r="S416">
        <v>36</v>
      </c>
      <c r="T416">
        <v>36</v>
      </c>
      <c r="U416">
        <v>28</v>
      </c>
      <c r="V416">
        <v>28</v>
      </c>
      <c r="W416">
        <v>37</v>
      </c>
      <c r="X416">
        <v>36</v>
      </c>
      <c r="Y416">
        <v>36</v>
      </c>
      <c r="Z416">
        <v>36</v>
      </c>
      <c r="AA416">
        <v>36</v>
      </c>
      <c r="AB416">
        <v>36</v>
      </c>
      <c r="AC416">
        <v>37</v>
      </c>
      <c r="AD416">
        <v>37</v>
      </c>
      <c r="AE416">
        <v>36</v>
      </c>
      <c r="AF416">
        <v>39</v>
      </c>
      <c r="AG416">
        <v>36</v>
      </c>
      <c r="AH416">
        <v>36</v>
      </c>
      <c r="AI416">
        <v>36</v>
      </c>
      <c r="AJ416">
        <v>36</v>
      </c>
      <c r="AK416">
        <v>36</v>
      </c>
      <c r="AL416">
        <v>37</v>
      </c>
      <c r="AM416">
        <v>28</v>
      </c>
      <c r="AN416">
        <v>36</v>
      </c>
      <c r="AO416">
        <v>36</v>
      </c>
      <c r="AP416">
        <v>28</v>
      </c>
      <c r="AQ416">
        <v>28</v>
      </c>
      <c r="AR416">
        <v>36</v>
      </c>
      <c r="AS416">
        <v>37</v>
      </c>
      <c r="AT416">
        <v>36</v>
      </c>
      <c r="AU416" s="8">
        <f t="shared" si="62"/>
        <v>35.113636363636367</v>
      </c>
      <c r="AV416">
        <f t="shared" si="63"/>
        <v>36</v>
      </c>
      <c r="AW416" s="8">
        <f t="shared" si="64"/>
        <v>2.9112125587747566</v>
      </c>
      <c r="AX416" s="6">
        <f t="shared" si="65"/>
        <v>8.2908318825947749E-2</v>
      </c>
      <c r="AY416">
        <f t="shared" si="66"/>
        <v>28</v>
      </c>
      <c r="AZ416">
        <f t="shared" si="67"/>
        <v>39</v>
      </c>
      <c r="BA416">
        <f t="shared" si="68"/>
        <v>11</v>
      </c>
      <c r="BB416" s="7">
        <f t="shared" si="69"/>
        <v>0.99929201043022209</v>
      </c>
      <c r="BC416" s="8">
        <f t="shared" si="70"/>
        <v>1.0065139955061603E-2</v>
      </c>
    </row>
    <row r="417" spans="1:55" x14ac:dyDescent="0.25">
      <c r="A417">
        <v>596</v>
      </c>
      <c r="B417">
        <v>294134</v>
      </c>
      <c r="C417">
        <v>4</v>
      </c>
      <c r="D417">
        <v>4</v>
      </c>
      <c r="E417">
        <v>4</v>
      </c>
      <c r="F417">
        <v>4</v>
      </c>
      <c r="G417">
        <v>4</v>
      </c>
      <c r="H417">
        <v>4</v>
      </c>
      <c r="I417">
        <v>4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  <c r="T417">
        <v>2</v>
      </c>
      <c r="U417">
        <v>2</v>
      </c>
      <c r="V417">
        <v>2</v>
      </c>
      <c r="W417">
        <v>2</v>
      </c>
      <c r="X417">
        <v>2</v>
      </c>
      <c r="Y417">
        <v>2</v>
      </c>
      <c r="Z417">
        <v>2</v>
      </c>
      <c r="AA417">
        <v>2</v>
      </c>
      <c r="AB417">
        <v>2</v>
      </c>
      <c r="AC417">
        <v>2</v>
      </c>
      <c r="AD417">
        <v>2</v>
      </c>
      <c r="AE417">
        <v>2</v>
      </c>
      <c r="AF417">
        <v>2</v>
      </c>
      <c r="AG417">
        <v>2</v>
      </c>
      <c r="AH417">
        <v>2</v>
      </c>
      <c r="AI417">
        <v>2</v>
      </c>
      <c r="AJ417">
        <v>2</v>
      </c>
      <c r="AK417">
        <v>2</v>
      </c>
      <c r="AL417">
        <v>2</v>
      </c>
      <c r="AM417">
        <v>2</v>
      </c>
      <c r="AN417">
        <v>2</v>
      </c>
      <c r="AO417">
        <v>2</v>
      </c>
      <c r="AP417">
        <v>2</v>
      </c>
      <c r="AQ417">
        <v>2</v>
      </c>
      <c r="AR417">
        <v>2</v>
      </c>
      <c r="AS417">
        <v>2</v>
      </c>
      <c r="AT417">
        <v>2</v>
      </c>
      <c r="AU417" s="8">
        <f t="shared" si="62"/>
        <v>2.3181818181818183</v>
      </c>
      <c r="AV417">
        <f t="shared" si="63"/>
        <v>2</v>
      </c>
      <c r="AW417" s="8">
        <f t="shared" si="64"/>
        <v>0.73997885804893626</v>
      </c>
      <c r="AX417" s="6">
        <f t="shared" si="65"/>
        <v>0.31920656621718818</v>
      </c>
      <c r="AY417">
        <f t="shared" si="66"/>
        <v>2</v>
      </c>
      <c r="AZ417">
        <f t="shared" si="67"/>
        <v>4</v>
      </c>
      <c r="BA417">
        <f t="shared" si="68"/>
        <v>2</v>
      </c>
      <c r="BB417" s="7">
        <f t="shared" si="69"/>
        <v>0.98742817049507448</v>
      </c>
      <c r="BC417" s="8">
        <f t="shared" si="70"/>
        <v>0.40155038759689865</v>
      </c>
    </row>
    <row r="418" spans="1:55" x14ac:dyDescent="0.25">
      <c r="A418">
        <v>597</v>
      </c>
      <c r="B418">
        <v>294326</v>
      </c>
      <c r="C418">
        <v>38</v>
      </c>
      <c r="D418">
        <v>31</v>
      </c>
      <c r="E418">
        <v>31</v>
      </c>
      <c r="F418">
        <v>23</v>
      </c>
      <c r="G418">
        <v>29</v>
      </c>
      <c r="H418">
        <v>24</v>
      </c>
      <c r="I418">
        <v>36</v>
      </c>
      <c r="J418">
        <v>31</v>
      </c>
      <c r="K418">
        <v>31</v>
      </c>
      <c r="L418">
        <v>33</v>
      </c>
      <c r="M418">
        <v>31</v>
      </c>
      <c r="N418">
        <v>37</v>
      </c>
      <c r="O418">
        <v>35</v>
      </c>
      <c r="P418">
        <v>33</v>
      </c>
      <c r="Q418">
        <v>36</v>
      </c>
      <c r="R418">
        <v>33</v>
      </c>
      <c r="S418">
        <v>33</v>
      </c>
      <c r="T418">
        <v>33</v>
      </c>
      <c r="U418">
        <v>38</v>
      </c>
      <c r="V418">
        <v>36</v>
      </c>
      <c r="W418">
        <v>31</v>
      </c>
      <c r="X418">
        <v>33</v>
      </c>
      <c r="Y418">
        <v>39</v>
      </c>
      <c r="Z418">
        <v>34</v>
      </c>
      <c r="AA418">
        <v>24</v>
      </c>
      <c r="AB418">
        <v>32</v>
      </c>
      <c r="AC418">
        <v>36</v>
      </c>
      <c r="AD418">
        <v>31</v>
      </c>
      <c r="AE418">
        <v>35</v>
      </c>
      <c r="AF418">
        <v>33</v>
      </c>
      <c r="AG418">
        <v>23</v>
      </c>
      <c r="AH418">
        <v>22</v>
      </c>
      <c r="AI418">
        <v>26</v>
      </c>
      <c r="AJ418">
        <v>29</v>
      </c>
      <c r="AK418">
        <v>24</v>
      </c>
      <c r="AL418">
        <v>25</v>
      </c>
      <c r="AM418">
        <v>27</v>
      </c>
      <c r="AN418">
        <v>23</v>
      </c>
      <c r="AO418">
        <v>27</v>
      </c>
      <c r="AP418">
        <v>26</v>
      </c>
      <c r="AQ418">
        <v>24</v>
      </c>
      <c r="AR418">
        <v>33</v>
      </c>
      <c r="AS418">
        <v>36</v>
      </c>
      <c r="AT418">
        <v>27</v>
      </c>
      <c r="AU418" s="8">
        <f t="shared" si="62"/>
        <v>30.727272727272727</v>
      </c>
      <c r="AV418">
        <f t="shared" si="63"/>
        <v>31</v>
      </c>
      <c r="AW418" s="8">
        <f t="shared" si="64"/>
        <v>4.8338132492413495</v>
      </c>
      <c r="AX418" s="6">
        <f t="shared" si="65"/>
        <v>0.15731344893980723</v>
      </c>
      <c r="AY418">
        <f t="shared" si="66"/>
        <v>22</v>
      </c>
      <c r="AZ418">
        <f t="shared" si="67"/>
        <v>39</v>
      </c>
      <c r="BA418">
        <f t="shared" si="68"/>
        <v>17</v>
      </c>
      <c r="BB418" s="7">
        <f t="shared" si="69"/>
        <v>0.99555015669140479</v>
      </c>
      <c r="BC418" s="8">
        <f t="shared" si="70"/>
        <v>0.1227371269262921</v>
      </c>
    </row>
    <row r="419" spans="1:55" x14ac:dyDescent="0.25">
      <c r="A419">
        <v>599</v>
      </c>
      <c r="B419">
        <v>295643</v>
      </c>
      <c r="C419">
        <v>98</v>
      </c>
      <c r="D419">
        <v>98</v>
      </c>
      <c r="E419">
        <v>98</v>
      </c>
      <c r="F419">
        <v>47</v>
      </c>
      <c r="G419">
        <v>47</v>
      </c>
      <c r="H419">
        <v>47</v>
      </c>
      <c r="I419">
        <v>47</v>
      </c>
      <c r="J419">
        <v>47</v>
      </c>
      <c r="K419">
        <v>47</v>
      </c>
      <c r="L419">
        <v>47</v>
      </c>
      <c r="M419">
        <v>47</v>
      </c>
      <c r="N419">
        <v>47</v>
      </c>
      <c r="O419">
        <v>49</v>
      </c>
      <c r="P419">
        <v>49</v>
      </c>
      <c r="Q419">
        <v>49</v>
      </c>
      <c r="R419">
        <v>49</v>
      </c>
      <c r="S419">
        <v>49</v>
      </c>
      <c r="T419">
        <v>49</v>
      </c>
      <c r="U419">
        <v>49</v>
      </c>
      <c r="V419">
        <v>35</v>
      </c>
      <c r="W419">
        <v>35</v>
      </c>
      <c r="X419">
        <v>35</v>
      </c>
      <c r="Y419">
        <v>35</v>
      </c>
      <c r="Z419">
        <v>35</v>
      </c>
      <c r="AA419">
        <v>29</v>
      </c>
      <c r="AB419">
        <v>35</v>
      </c>
      <c r="AC419">
        <v>35</v>
      </c>
      <c r="AD419">
        <v>35</v>
      </c>
      <c r="AE419">
        <v>31</v>
      </c>
      <c r="AF419">
        <v>35</v>
      </c>
      <c r="AG419">
        <v>35</v>
      </c>
      <c r="AH419">
        <v>35</v>
      </c>
      <c r="AI419">
        <v>35</v>
      </c>
      <c r="AJ419">
        <v>35</v>
      </c>
      <c r="AK419">
        <v>29</v>
      </c>
      <c r="AL419">
        <v>29</v>
      </c>
      <c r="AM419">
        <v>35</v>
      </c>
      <c r="AN419">
        <v>35</v>
      </c>
      <c r="AO419">
        <v>35</v>
      </c>
      <c r="AP419">
        <v>35</v>
      </c>
      <c r="AQ419">
        <v>35</v>
      </c>
      <c r="AR419">
        <v>35</v>
      </c>
      <c r="AS419">
        <v>29</v>
      </c>
      <c r="AT419">
        <v>35</v>
      </c>
      <c r="AU419" s="8">
        <f t="shared" si="62"/>
        <v>43.340909090909093</v>
      </c>
      <c r="AV419">
        <f t="shared" si="63"/>
        <v>35</v>
      </c>
      <c r="AW419" s="8">
        <f t="shared" si="64"/>
        <v>16.47682400788733</v>
      </c>
      <c r="AX419" s="6">
        <f t="shared" si="65"/>
        <v>0.38016793725592163</v>
      </c>
      <c r="AY419">
        <f t="shared" si="66"/>
        <v>29</v>
      </c>
      <c r="AZ419">
        <f t="shared" si="67"/>
        <v>98</v>
      </c>
      <c r="BA419">
        <f t="shared" si="68"/>
        <v>69</v>
      </c>
      <c r="BB419" s="7">
        <f t="shared" si="69"/>
        <v>0.98224467176447261</v>
      </c>
      <c r="BC419" s="8">
        <f t="shared" si="70"/>
        <v>0.61126301794944349</v>
      </c>
    </row>
    <row r="420" spans="1:55" x14ac:dyDescent="0.25">
      <c r="A420">
        <v>601</v>
      </c>
      <c r="B420">
        <v>296127</v>
      </c>
      <c r="C420">
        <v>35</v>
      </c>
      <c r="D420">
        <v>27</v>
      </c>
      <c r="E420">
        <v>27</v>
      </c>
      <c r="F420">
        <v>27</v>
      </c>
      <c r="G420">
        <v>27</v>
      </c>
      <c r="H420">
        <v>27</v>
      </c>
      <c r="I420">
        <v>27</v>
      </c>
      <c r="J420">
        <v>27</v>
      </c>
      <c r="K420">
        <v>27</v>
      </c>
      <c r="L420">
        <v>27</v>
      </c>
      <c r="M420">
        <v>26</v>
      </c>
      <c r="N420">
        <v>26</v>
      </c>
      <c r="O420">
        <v>26</v>
      </c>
      <c r="P420">
        <v>26</v>
      </c>
      <c r="Q420">
        <v>26</v>
      </c>
      <c r="R420">
        <v>27</v>
      </c>
      <c r="S420">
        <v>27</v>
      </c>
      <c r="T420">
        <v>27</v>
      </c>
      <c r="U420">
        <v>27</v>
      </c>
      <c r="V420">
        <v>27</v>
      </c>
      <c r="W420">
        <v>27</v>
      </c>
      <c r="X420">
        <v>27</v>
      </c>
      <c r="Y420">
        <v>27</v>
      </c>
      <c r="Z420">
        <v>35</v>
      </c>
      <c r="AA420">
        <v>35</v>
      </c>
      <c r="AB420">
        <v>35</v>
      </c>
      <c r="AC420">
        <v>35</v>
      </c>
      <c r="AD420">
        <v>35</v>
      </c>
      <c r="AE420">
        <v>35</v>
      </c>
      <c r="AF420">
        <v>35</v>
      </c>
      <c r="AG420">
        <v>35</v>
      </c>
      <c r="AH420">
        <v>35</v>
      </c>
      <c r="AI420">
        <v>35</v>
      </c>
      <c r="AJ420">
        <v>33</v>
      </c>
      <c r="AK420">
        <v>34</v>
      </c>
      <c r="AL420">
        <v>28</v>
      </c>
      <c r="AM420">
        <v>28</v>
      </c>
      <c r="AN420">
        <v>27</v>
      </c>
      <c r="AO420">
        <v>27</v>
      </c>
      <c r="AP420">
        <v>27</v>
      </c>
      <c r="AQ420">
        <v>31</v>
      </c>
      <c r="AR420">
        <v>31</v>
      </c>
      <c r="AS420">
        <v>32</v>
      </c>
      <c r="AT420">
        <v>33</v>
      </c>
      <c r="AU420" s="8">
        <f t="shared" si="62"/>
        <v>29.65909090909091</v>
      </c>
      <c r="AV420">
        <f t="shared" si="63"/>
        <v>27</v>
      </c>
      <c r="AW420" s="8">
        <f t="shared" si="64"/>
        <v>3.6659538675473162</v>
      </c>
      <c r="AX420" s="6">
        <f t="shared" si="65"/>
        <v>0.1236030422774574</v>
      </c>
      <c r="AY420">
        <f t="shared" si="66"/>
        <v>26</v>
      </c>
      <c r="AZ420">
        <f t="shared" si="67"/>
        <v>35</v>
      </c>
      <c r="BA420">
        <f t="shared" si="68"/>
        <v>9</v>
      </c>
      <c r="BB420" s="7">
        <f t="shared" si="69"/>
        <v>1.0043842781477728</v>
      </c>
      <c r="BC420" s="8">
        <f t="shared" si="70"/>
        <v>0.21893113922692956</v>
      </c>
    </row>
    <row r="421" spans="1:55" x14ac:dyDescent="0.25">
      <c r="A421">
        <v>602</v>
      </c>
      <c r="B421">
        <v>296281</v>
      </c>
      <c r="C421">
        <v>48</v>
      </c>
      <c r="D421">
        <v>50</v>
      </c>
      <c r="E421">
        <v>50</v>
      </c>
      <c r="F421">
        <v>49</v>
      </c>
      <c r="G421">
        <v>49</v>
      </c>
      <c r="H421">
        <v>49</v>
      </c>
      <c r="I421">
        <v>49</v>
      </c>
      <c r="J421">
        <v>48</v>
      </c>
      <c r="K421">
        <v>48</v>
      </c>
      <c r="L421">
        <v>48</v>
      </c>
      <c r="M421">
        <v>48</v>
      </c>
      <c r="N421">
        <v>50</v>
      </c>
      <c r="O421">
        <v>51</v>
      </c>
      <c r="P421">
        <v>51</v>
      </c>
      <c r="Q421">
        <v>49</v>
      </c>
      <c r="R421">
        <v>49</v>
      </c>
      <c r="S421">
        <v>49</v>
      </c>
      <c r="T421">
        <v>49</v>
      </c>
      <c r="U421">
        <v>48</v>
      </c>
      <c r="V421">
        <v>48</v>
      </c>
      <c r="W421">
        <v>48</v>
      </c>
      <c r="X421">
        <v>48</v>
      </c>
      <c r="Y421">
        <v>48</v>
      </c>
      <c r="Z421">
        <v>49</v>
      </c>
      <c r="AA421">
        <v>49</v>
      </c>
      <c r="AB421">
        <v>49</v>
      </c>
      <c r="AC421">
        <v>51</v>
      </c>
      <c r="AD421">
        <v>51</v>
      </c>
      <c r="AE421">
        <v>50</v>
      </c>
      <c r="AF421">
        <v>51</v>
      </c>
      <c r="AG421">
        <v>51</v>
      </c>
      <c r="AH421">
        <v>46</v>
      </c>
      <c r="AI421">
        <v>47</v>
      </c>
      <c r="AJ421">
        <v>47</v>
      </c>
      <c r="AK421">
        <v>49</v>
      </c>
      <c r="AL421">
        <v>49</v>
      </c>
      <c r="AM421">
        <v>49</v>
      </c>
      <c r="AN421">
        <v>49</v>
      </c>
      <c r="AO421">
        <v>49</v>
      </c>
      <c r="AP421">
        <v>49</v>
      </c>
      <c r="AQ421">
        <v>49</v>
      </c>
      <c r="AR421">
        <v>48</v>
      </c>
      <c r="AS421">
        <v>48</v>
      </c>
      <c r="AT421">
        <v>48</v>
      </c>
      <c r="AU421" s="8">
        <f t="shared" si="62"/>
        <v>48.909090909090907</v>
      </c>
      <c r="AV421">
        <f t="shared" si="63"/>
        <v>49</v>
      </c>
      <c r="AW421" s="8">
        <f t="shared" si="64"/>
        <v>1.1577480510382543</v>
      </c>
      <c r="AX421" s="6">
        <f t="shared" si="65"/>
        <v>2.3671428552826761E-2</v>
      </c>
      <c r="AY421">
        <f t="shared" si="66"/>
        <v>46</v>
      </c>
      <c r="AZ421">
        <f t="shared" si="67"/>
        <v>51</v>
      </c>
      <c r="BA421">
        <f t="shared" si="68"/>
        <v>5</v>
      </c>
      <c r="BB421" s="7">
        <f t="shared" si="69"/>
        <v>0.9997627062092499</v>
      </c>
      <c r="BC421" s="8">
        <f t="shared" si="70"/>
        <v>1.6631187749081372E-2</v>
      </c>
    </row>
    <row r="422" spans="1:55" x14ac:dyDescent="0.25">
      <c r="A422">
        <v>604</v>
      </c>
      <c r="B422">
        <v>297153</v>
      </c>
      <c r="C422">
        <v>65</v>
      </c>
      <c r="D422">
        <v>66</v>
      </c>
      <c r="E422">
        <v>66</v>
      </c>
      <c r="F422">
        <v>66</v>
      </c>
      <c r="G422">
        <v>65</v>
      </c>
      <c r="H422">
        <v>65</v>
      </c>
      <c r="I422">
        <v>69</v>
      </c>
      <c r="J422">
        <v>69</v>
      </c>
      <c r="K422">
        <v>70</v>
      </c>
      <c r="L422">
        <v>69</v>
      </c>
      <c r="M422">
        <v>69</v>
      </c>
      <c r="N422">
        <v>66</v>
      </c>
      <c r="O422">
        <v>65</v>
      </c>
      <c r="P422">
        <v>65</v>
      </c>
      <c r="Q422">
        <v>63</v>
      </c>
      <c r="R422">
        <v>58</v>
      </c>
      <c r="S422">
        <v>58</v>
      </c>
      <c r="T422">
        <v>59</v>
      </c>
      <c r="U422">
        <v>64</v>
      </c>
      <c r="V422">
        <v>64</v>
      </c>
      <c r="W422">
        <v>65</v>
      </c>
      <c r="X422">
        <v>64</v>
      </c>
      <c r="Y422">
        <v>64</v>
      </c>
      <c r="Z422">
        <v>65</v>
      </c>
      <c r="AA422">
        <v>66</v>
      </c>
      <c r="AB422">
        <v>66</v>
      </c>
      <c r="AC422">
        <v>66</v>
      </c>
      <c r="AD422">
        <v>66</v>
      </c>
      <c r="AE422">
        <v>67</v>
      </c>
      <c r="AF422">
        <v>67</v>
      </c>
      <c r="AG422">
        <v>67</v>
      </c>
      <c r="AH422">
        <v>67</v>
      </c>
      <c r="AI422">
        <v>67</v>
      </c>
      <c r="AJ422">
        <v>66</v>
      </c>
      <c r="AK422">
        <v>69</v>
      </c>
      <c r="AL422">
        <v>69</v>
      </c>
      <c r="AM422">
        <v>70</v>
      </c>
      <c r="AN422">
        <v>69</v>
      </c>
      <c r="AO422">
        <v>68</v>
      </c>
      <c r="AP422">
        <v>68</v>
      </c>
      <c r="AQ422">
        <v>66</v>
      </c>
      <c r="AR422">
        <v>66</v>
      </c>
      <c r="AS422">
        <v>66</v>
      </c>
      <c r="AT422">
        <v>65</v>
      </c>
      <c r="AU422" s="8">
        <f t="shared" si="62"/>
        <v>65.909090909090907</v>
      </c>
      <c r="AV422">
        <f t="shared" si="63"/>
        <v>66</v>
      </c>
      <c r="AW422" s="8">
        <f t="shared" si="64"/>
        <v>2.7178837682266406</v>
      </c>
      <c r="AX422" s="6">
        <f t="shared" si="65"/>
        <v>4.123685717309386E-2</v>
      </c>
      <c r="AY422">
        <f t="shared" si="66"/>
        <v>58</v>
      </c>
      <c r="AZ422">
        <f t="shared" si="67"/>
        <v>70</v>
      </c>
      <c r="BA422">
        <f t="shared" si="68"/>
        <v>12</v>
      </c>
      <c r="BB422" s="7">
        <f t="shared" si="69"/>
        <v>1.0006400653947052</v>
      </c>
      <c r="BC422" s="8">
        <f t="shared" si="70"/>
        <v>3.7614596509703696E-2</v>
      </c>
    </row>
    <row r="423" spans="1:55" x14ac:dyDescent="0.25">
      <c r="A423">
        <v>605</v>
      </c>
      <c r="B423">
        <v>297746</v>
      </c>
      <c r="C423">
        <v>19</v>
      </c>
      <c r="D423">
        <v>19</v>
      </c>
      <c r="E423">
        <v>20</v>
      </c>
      <c r="F423">
        <v>21</v>
      </c>
      <c r="G423">
        <v>20</v>
      </c>
      <c r="H423">
        <v>20</v>
      </c>
      <c r="I423">
        <v>20</v>
      </c>
      <c r="J423">
        <v>21</v>
      </c>
      <c r="K423">
        <v>21</v>
      </c>
      <c r="L423">
        <v>20</v>
      </c>
      <c r="M423">
        <v>20</v>
      </c>
      <c r="N423">
        <v>20</v>
      </c>
      <c r="O423">
        <v>21</v>
      </c>
      <c r="P423">
        <v>21</v>
      </c>
      <c r="Q423">
        <v>21</v>
      </c>
      <c r="R423">
        <v>21</v>
      </c>
      <c r="S423">
        <v>20</v>
      </c>
      <c r="T423">
        <v>21</v>
      </c>
      <c r="U423">
        <v>20</v>
      </c>
      <c r="V423">
        <v>20</v>
      </c>
      <c r="W423">
        <v>21</v>
      </c>
      <c r="X423">
        <v>21</v>
      </c>
      <c r="Y423">
        <v>20</v>
      </c>
      <c r="Z423">
        <v>20</v>
      </c>
      <c r="AA423">
        <v>29</v>
      </c>
      <c r="AB423">
        <v>29</v>
      </c>
      <c r="AC423">
        <v>29</v>
      </c>
      <c r="AD423">
        <v>29</v>
      </c>
      <c r="AE423">
        <v>29</v>
      </c>
      <c r="AF423">
        <v>29</v>
      </c>
      <c r="AG423">
        <v>29</v>
      </c>
      <c r="AH423">
        <v>29</v>
      </c>
      <c r="AI423">
        <v>29</v>
      </c>
      <c r="AJ423">
        <v>29</v>
      </c>
      <c r="AK423">
        <v>29</v>
      </c>
      <c r="AL423">
        <v>29</v>
      </c>
      <c r="AM423">
        <v>29</v>
      </c>
      <c r="AN423">
        <v>29</v>
      </c>
      <c r="AO423">
        <v>29</v>
      </c>
      <c r="AP423">
        <v>29</v>
      </c>
      <c r="AQ423">
        <v>29</v>
      </c>
      <c r="AR423">
        <v>29</v>
      </c>
      <c r="AS423">
        <v>29</v>
      </c>
      <c r="AT423">
        <v>29</v>
      </c>
      <c r="AU423" s="8">
        <f t="shared" si="62"/>
        <v>24.272727272727273</v>
      </c>
      <c r="AV423">
        <f t="shared" si="63"/>
        <v>21</v>
      </c>
      <c r="AW423" s="8">
        <f t="shared" si="64"/>
        <v>4.390071442781684</v>
      </c>
      <c r="AX423" s="6">
        <f t="shared" si="65"/>
        <v>0.18086436655654878</v>
      </c>
      <c r="AY423">
        <f t="shared" si="66"/>
        <v>19</v>
      </c>
      <c r="AZ423">
        <f t="shared" si="67"/>
        <v>29</v>
      </c>
      <c r="BA423">
        <f t="shared" si="68"/>
        <v>10</v>
      </c>
      <c r="BB423" s="7">
        <f t="shared" si="69"/>
        <v>1.0123636718173987</v>
      </c>
      <c r="BC423" s="8">
        <f t="shared" si="70"/>
        <v>0.76430753067630564</v>
      </c>
    </row>
    <row r="424" spans="1:55" x14ac:dyDescent="0.25">
      <c r="A424">
        <v>608</v>
      </c>
      <c r="B424">
        <v>299273</v>
      </c>
      <c r="C424">
        <v>64</v>
      </c>
      <c r="D424">
        <v>64</v>
      </c>
      <c r="E424">
        <v>65</v>
      </c>
      <c r="F424">
        <v>65</v>
      </c>
      <c r="G424">
        <v>66</v>
      </c>
      <c r="H424">
        <v>64</v>
      </c>
      <c r="I424">
        <v>73</v>
      </c>
      <c r="J424">
        <v>57</v>
      </c>
      <c r="K424">
        <v>58</v>
      </c>
      <c r="L424">
        <v>65</v>
      </c>
      <c r="M424">
        <v>64</v>
      </c>
      <c r="N424">
        <v>71</v>
      </c>
      <c r="O424">
        <v>71</v>
      </c>
      <c r="P424">
        <v>75</v>
      </c>
      <c r="Q424">
        <v>58</v>
      </c>
      <c r="R424">
        <v>67</v>
      </c>
      <c r="S424">
        <v>78</v>
      </c>
      <c r="T424">
        <v>75</v>
      </c>
      <c r="U424">
        <v>74</v>
      </c>
      <c r="V424">
        <v>67</v>
      </c>
      <c r="W424">
        <v>74</v>
      </c>
      <c r="X424">
        <v>71</v>
      </c>
      <c r="Y424">
        <v>78</v>
      </c>
      <c r="Z424">
        <v>76</v>
      </c>
      <c r="AA424">
        <v>75</v>
      </c>
      <c r="AB424">
        <v>75</v>
      </c>
      <c r="AC424">
        <v>76</v>
      </c>
      <c r="AD424">
        <v>69</v>
      </c>
      <c r="AE424">
        <v>72</v>
      </c>
      <c r="AF424">
        <v>70</v>
      </c>
      <c r="AG424">
        <v>70</v>
      </c>
      <c r="AH424">
        <v>65</v>
      </c>
      <c r="AI424">
        <v>68</v>
      </c>
      <c r="AJ424">
        <v>68</v>
      </c>
      <c r="AK424">
        <v>64</v>
      </c>
      <c r="AL424">
        <v>63</v>
      </c>
      <c r="AM424">
        <v>69</v>
      </c>
      <c r="AN424">
        <v>69</v>
      </c>
      <c r="AO424">
        <v>68</v>
      </c>
      <c r="AP424">
        <v>70</v>
      </c>
      <c r="AQ424">
        <v>75</v>
      </c>
      <c r="AR424">
        <v>76</v>
      </c>
      <c r="AS424">
        <v>64</v>
      </c>
      <c r="AT424">
        <v>63</v>
      </c>
      <c r="AU424" s="8">
        <f t="shared" si="62"/>
        <v>68.840909090909093</v>
      </c>
      <c r="AV424">
        <f t="shared" si="63"/>
        <v>69</v>
      </c>
      <c r="AW424" s="8">
        <f t="shared" si="64"/>
        <v>5.4343574610803032</v>
      </c>
      <c r="AX424" s="6">
        <f t="shared" si="65"/>
        <v>7.8940814885286675E-2</v>
      </c>
      <c r="AY424">
        <f t="shared" si="66"/>
        <v>57</v>
      </c>
      <c r="AZ424">
        <f t="shared" si="67"/>
        <v>78</v>
      </c>
      <c r="BA424">
        <f t="shared" si="68"/>
        <v>21</v>
      </c>
      <c r="BB424" s="7">
        <f t="shared" si="69"/>
        <v>1.001509956049464</v>
      </c>
      <c r="BC424" s="8">
        <f t="shared" si="70"/>
        <v>5.8664223844533653E-2</v>
      </c>
    </row>
    <row r="425" spans="1:55" x14ac:dyDescent="0.25">
      <c r="A425">
        <v>610</v>
      </c>
      <c r="B425">
        <v>300045</v>
      </c>
      <c r="C425">
        <v>56</v>
      </c>
      <c r="D425">
        <v>56</v>
      </c>
      <c r="E425">
        <v>55</v>
      </c>
      <c r="F425">
        <v>53</v>
      </c>
      <c r="G425">
        <v>55</v>
      </c>
      <c r="H425">
        <v>55</v>
      </c>
      <c r="I425">
        <v>53</v>
      </c>
      <c r="J425">
        <v>56</v>
      </c>
      <c r="K425">
        <v>52</v>
      </c>
      <c r="L425">
        <v>58</v>
      </c>
      <c r="M425">
        <v>54</v>
      </c>
      <c r="N425">
        <v>54</v>
      </c>
      <c r="O425">
        <v>55</v>
      </c>
      <c r="P425">
        <v>57</v>
      </c>
      <c r="Q425">
        <v>55</v>
      </c>
      <c r="R425">
        <v>56</v>
      </c>
      <c r="S425">
        <v>55</v>
      </c>
      <c r="T425">
        <v>54</v>
      </c>
      <c r="U425">
        <v>56</v>
      </c>
      <c r="V425">
        <v>54</v>
      </c>
      <c r="W425">
        <v>55</v>
      </c>
      <c r="X425">
        <v>54</v>
      </c>
      <c r="Y425">
        <v>54</v>
      </c>
      <c r="Z425">
        <v>54</v>
      </c>
      <c r="AA425">
        <v>54</v>
      </c>
      <c r="AB425">
        <v>52</v>
      </c>
      <c r="AC425">
        <v>57</v>
      </c>
      <c r="AD425">
        <v>57</v>
      </c>
      <c r="AE425">
        <v>55</v>
      </c>
      <c r="AF425">
        <v>54</v>
      </c>
      <c r="AG425">
        <v>55</v>
      </c>
      <c r="AH425">
        <v>52</v>
      </c>
      <c r="AI425">
        <v>52</v>
      </c>
      <c r="AJ425">
        <v>55</v>
      </c>
      <c r="AK425">
        <v>52</v>
      </c>
      <c r="AL425">
        <v>53</v>
      </c>
      <c r="AM425">
        <v>55</v>
      </c>
      <c r="AN425">
        <v>54</v>
      </c>
      <c r="AO425">
        <v>52</v>
      </c>
      <c r="AP425">
        <v>53</v>
      </c>
      <c r="AQ425">
        <v>55</v>
      </c>
      <c r="AR425">
        <v>58</v>
      </c>
      <c r="AS425">
        <v>53</v>
      </c>
      <c r="AT425">
        <v>54</v>
      </c>
      <c r="AU425" s="8">
        <f t="shared" si="62"/>
        <v>54.5</v>
      </c>
      <c r="AV425">
        <f t="shared" si="63"/>
        <v>54.5</v>
      </c>
      <c r="AW425" s="8">
        <f t="shared" si="64"/>
        <v>1.5921318164430458</v>
      </c>
      <c r="AX425" s="6">
        <f t="shared" si="65"/>
        <v>2.9213427824643041E-2</v>
      </c>
      <c r="AY425">
        <f t="shared" si="66"/>
        <v>52</v>
      </c>
      <c r="AZ425">
        <f t="shared" si="67"/>
        <v>58</v>
      </c>
      <c r="BA425">
        <f t="shared" si="68"/>
        <v>6</v>
      </c>
      <c r="BB425" s="7">
        <f t="shared" si="69"/>
        <v>0.99944111404009528</v>
      </c>
      <c r="BC425" s="8">
        <f t="shared" si="70"/>
        <v>6.0715901952481222E-2</v>
      </c>
    </row>
    <row r="426" spans="1:55" x14ac:dyDescent="0.25">
      <c r="A426">
        <v>611</v>
      </c>
      <c r="B426">
        <v>300060</v>
      </c>
      <c r="C426">
        <v>3</v>
      </c>
      <c r="D426">
        <v>3</v>
      </c>
      <c r="E426">
        <v>3</v>
      </c>
      <c r="F426">
        <v>3</v>
      </c>
      <c r="G426">
        <v>3</v>
      </c>
      <c r="H426">
        <v>3</v>
      </c>
      <c r="I426">
        <v>3</v>
      </c>
      <c r="J426">
        <v>3</v>
      </c>
      <c r="K426">
        <v>3</v>
      </c>
      <c r="L426">
        <v>3</v>
      </c>
      <c r="M426">
        <v>3</v>
      </c>
      <c r="N426">
        <v>3</v>
      </c>
      <c r="O426">
        <v>3</v>
      </c>
      <c r="P426">
        <v>3</v>
      </c>
      <c r="Q426">
        <v>3</v>
      </c>
      <c r="R426">
        <v>3</v>
      </c>
      <c r="S426">
        <v>3</v>
      </c>
      <c r="T426">
        <v>3</v>
      </c>
      <c r="U426">
        <v>3</v>
      </c>
      <c r="V426">
        <v>3</v>
      </c>
      <c r="W426">
        <v>3</v>
      </c>
      <c r="X426">
        <v>3</v>
      </c>
      <c r="Y426">
        <v>3</v>
      </c>
      <c r="Z426">
        <v>3</v>
      </c>
      <c r="AA426">
        <v>3</v>
      </c>
      <c r="AB426">
        <v>3</v>
      </c>
      <c r="AC426">
        <v>3</v>
      </c>
      <c r="AD426">
        <v>3</v>
      </c>
      <c r="AE426">
        <v>3</v>
      </c>
      <c r="AF426">
        <v>3</v>
      </c>
      <c r="AG426">
        <v>3</v>
      </c>
      <c r="AH426">
        <v>3</v>
      </c>
      <c r="AI426">
        <v>3</v>
      </c>
      <c r="AJ426">
        <v>3</v>
      </c>
      <c r="AK426">
        <v>3</v>
      </c>
      <c r="AL426">
        <v>3</v>
      </c>
      <c r="AM426">
        <v>3</v>
      </c>
      <c r="AN426">
        <v>4</v>
      </c>
      <c r="AO426">
        <v>4</v>
      </c>
      <c r="AP426">
        <v>4</v>
      </c>
      <c r="AQ426">
        <v>4</v>
      </c>
      <c r="AR426">
        <v>4</v>
      </c>
      <c r="AS426">
        <v>4</v>
      </c>
      <c r="AT426">
        <v>4</v>
      </c>
      <c r="AU426" s="8">
        <f t="shared" si="62"/>
        <v>3.1590909090909092</v>
      </c>
      <c r="AV426">
        <f t="shared" si="63"/>
        <v>3</v>
      </c>
      <c r="AW426" s="8">
        <f t="shared" si="64"/>
        <v>0.36998942902446785</v>
      </c>
      <c r="AX426" s="6">
        <f t="shared" si="65"/>
        <v>0.11711895595019126</v>
      </c>
      <c r="AY426">
        <f t="shared" si="66"/>
        <v>3</v>
      </c>
      <c r="AZ426">
        <f t="shared" si="67"/>
        <v>4</v>
      </c>
      <c r="BA426">
        <f t="shared" si="68"/>
        <v>1</v>
      </c>
      <c r="BB426" s="7">
        <f t="shared" si="69"/>
        <v>1.0052646666223481</v>
      </c>
      <c r="BC426" s="8">
        <f t="shared" si="70"/>
        <v>0.40155038759689932</v>
      </c>
    </row>
    <row r="427" spans="1:55" x14ac:dyDescent="0.25">
      <c r="A427">
        <v>612</v>
      </c>
      <c r="B427">
        <v>300468</v>
      </c>
      <c r="C427">
        <v>49</v>
      </c>
      <c r="D427">
        <v>68</v>
      </c>
      <c r="E427">
        <v>55</v>
      </c>
      <c r="F427">
        <v>59</v>
      </c>
      <c r="G427">
        <v>56</v>
      </c>
      <c r="H427">
        <v>67</v>
      </c>
      <c r="I427">
        <v>58</v>
      </c>
      <c r="J427">
        <v>68</v>
      </c>
      <c r="K427">
        <v>65</v>
      </c>
      <c r="L427">
        <v>63</v>
      </c>
      <c r="M427">
        <v>71</v>
      </c>
      <c r="N427">
        <v>71</v>
      </c>
      <c r="O427">
        <v>74</v>
      </c>
      <c r="P427">
        <v>75</v>
      </c>
      <c r="Q427">
        <v>55</v>
      </c>
      <c r="R427">
        <v>54</v>
      </c>
      <c r="S427">
        <v>56</v>
      </c>
      <c r="T427">
        <v>58</v>
      </c>
      <c r="U427">
        <v>75</v>
      </c>
      <c r="V427">
        <v>57</v>
      </c>
      <c r="W427">
        <v>56</v>
      </c>
      <c r="X427">
        <v>59</v>
      </c>
      <c r="Y427">
        <v>54</v>
      </c>
      <c r="Z427">
        <v>65</v>
      </c>
      <c r="AA427">
        <v>60</v>
      </c>
      <c r="AB427">
        <v>62</v>
      </c>
      <c r="AC427">
        <v>61</v>
      </c>
      <c r="AD427">
        <v>61</v>
      </c>
      <c r="AE427">
        <v>59</v>
      </c>
      <c r="AF427">
        <v>57</v>
      </c>
      <c r="AG427">
        <v>66</v>
      </c>
      <c r="AH427">
        <v>62</v>
      </c>
      <c r="AI427">
        <v>61</v>
      </c>
      <c r="AJ427">
        <v>60</v>
      </c>
      <c r="AK427">
        <v>44</v>
      </c>
      <c r="AL427">
        <v>53</v>
      </c>
      <c r="AM427">
        <v>53</v>
      </c>
      <c r="AN427">
        <v>34</v>
      </c>
      <c r="AO427">
        <v>57</v>
      </c>
      <c r="AP427">
        <v>51</v>
      </c>
      <c r="AQ427">
        <v>52</v>
      </c>
      <c r="AR427">
        <v>49</v>
      </c>
      <c r="AS427">
        <v>50</v>
      </c>
      <c r="AT427">
        <v>53</v>
      </c>
      <c r="AU427" s="8">
        <f t="shared" si="62"/>
        <v>58.93181818181818</v>
      </c>
      <c r="AV427">
        <f t="shared" si="63"/>
        <v>58.5</v>
      </c>
      <c r="AW427" s="8">
        <f t="shared" si="64"/>
        <v>8.204926844543623</v>
      </c>
      <c r="AX427" s="6">
        <f t="shared" si="65"/>
        <v>0.13922745127648262</v>
      </c>
      <c r="AY427">
        <f t="shared" si="66"/>
        <v>34</v>
      </c>
      <c r="AZ427">
        <f t="shared" si="67"/>
        <v>75</v>
      </c>
      <c r="BA427">
        <f t="shared" si="68"/>
        <v>41</v>
      </c>
      <c r="BB427" s="7">
        <f t="shared" si="69"/>
        <v>0.99469233051605876</v>
      </c>
      <c r="BC427" s="8">
        <f t="shared" si="70"/>
        <v>0.21696154515392685</v>
      </c>
    </row>
    <row r="428" spans="1:55" x14ac:dyDescent="0.25">
      <c r="A428">
        <v>613</v>
      </c>
      <c r="B428">
        <v>300522</v>
      </c>
      <c r="C428">
        <v>236</v>
      </c>
      <c r="D428">
        <v>235</v>
      </c>
      <c r="E428">
        <v>241</v>
      </c>
      <c r="F428">
        <v>238</v>
      </c>
      <c r="G428">
        <v>237</v>
      </c>
      <c r="H428">
        <v>240</v>
      </c>
      <c r="I428">
        <v>239</v>
      </c>
      <c r="J428">
        <v>237</v>
      </c>
      <c r="K428">
        <v>238</v>
      </c>
      <c r="L428">
        <v>235</v>
      </c>
      <c r="M428">
        <v>235</v>
      </c>
      <c r="N428">
        <v>235</v>
      </c>
      <c r="O428">
        <v>238</v>
      </c>
      <c r="P428">
        <v>235</v>
      </c>
      <c r="Q428">
        <v>236</v>
      </c>
      <c r="R428">
        <v>235</v>
      </c>
      <c r="S428">
        <v>236</v>
      </c>
      <c r="T428">
        <v>236</v>
      </c>
      <c r="U428">
        <v>240</v>
      </c>
      <c r="V428">
        <v>238</v>
      </c>
      <c r="W428">
        <v>235</v>
      </c>
      <c r="X428">
        <v>238</v>
      </c>
      <c r="Y428">
        <v>241</v>
      </c>
      <c r="Z428">
        <v>239</v>
      </c>
      <c r="AA428">
        <v>235</v>
      </c>
      <c r="AB428">
        <v>236</v>
      </c>
      <c r="AC428">
        <v>91</v>
      </c>
      <c r="AD428">
        <v>84</v>
      </c>
      <c r="AE428">
        <v>91</v>
      </c>
      <c r="AF428">
        <v>91</v>
      </c>
      <c r="AG428">
        <v>91</v>
      </c>
      <c r="AH428">
        <v>94</v>
      </c>
      <c r="AI428">
        <v>91</v>
      </c>
      <c r="AJ428">
        <v>91</v>
      </c>
      <c r="AK428">
        <v>91</v>
      </c>
      <c r="AL428">
        <v>92</v>
      </c>
      <c r="AM428">
        <v>93</v>
      </c>
      <c r="AN428">
        <v>99</v>
      </c>
      <c r="AO428">
        <v>94</v>
      </c>
      <c r="AP428">
        <v>94</v>
      </c>
      <c r="AQ428">
        <v>94</v>
      </c>
      <c r="AR428">
        <v>91</v>
      </c>
      <c r="AS428">
        <v>95</v>
      </c>
      <c r="AT428">
        <v>95</v>
      </c>
      <c r="AU428" s="8">
        <f t="shared" si="62"/>
        <v>177.86363636363637</v>
      </c>
      <c r="AV428">
        <f t="shared" si="63"/>
        <v>235</v>
      </c>
      <c r="AW428" s="8">
        <f t="shared" si="64"/>
        <v>72.029254686241146</v>
      </c>
      <c r="AX428" s="6">
        <f t="shared" si="65"/>
        <v>0.40496897600237802</v>
      </c>
      <c r="AY428">
        <f t="shared" si="66"/>
        <v>84</v>
      </c>
      <c r="AZ428">
        <f t="shared" si="67"/>
        <v>241</v>
      </c>
      <c r="BA428">
        <f t="shared" si="68"/>
        <v>157</v>
      </c>
      <c r="BB428" s="7">
        <f t="shared" si="69"/>
        <v>0.96960766106277885</v>
      </c>
      <c r="BC428" s="8">
        <f t="shared" si="70"/>
        <v>0.7123415030222251</v>
      </c>
    </row>
    <row r="429" spans="1:55" x14ac:dyDescent="0.25">
      <c r="A429">
        <v>617</v>
      </c>
      <c r="B429">
        <v>301097</v>
      </c>
      <c r="C429">
        <v>39</v>
      </c>
      <c r="D429">
        <v>39</v>
      </c>
      <c r="E429">
        <v>39</v>
      </c>
      <c r="F429">
        <v>39</v>
      </c>
      <c r="G429">
        <v>39</v>
      </c>
      <c r="H429">
        <v>39</v>
      </c>
      <c r="I429">
        <v>39</v>
      </c>
      <c r="J429">
        <v>39</v>
      </c>
      <c r="K429">
        <v>39</v>
      </c>
      <c r="L429">
        <v>39</v>
      </c>
      <c r="M429">
        <v>39</v>
      </c>
      <c r="N429">
        <v>39</v>
      </c>
      <c r="O429">
        <v>39</v>
      </c>
      <c r="P429">
        <v>39</v>
      </c>
      <c r="Q429">
        <v>41</v>
      </c>
      <c r="R429">
        <v>41</v>
      </c>
      <c r="S429">
        <v>41</v>
      </c>
      <c r="T429">
        <v>41</v>
      </c>
      <c r="U429">
        <v>41</v>
      </c>
      <c r="V429">
        <v>41</v>
      </c>
      <c r="W429">
        <v>41</v>
      </c>
      <c r="X429">
        <v>41</v>
      </c>
      <c r="Y429">
        <v>41</v>
      </c>
      <c r="Z429">
        <v>41</v>
      </c>
      <c r="AA429">
        <v>41</v>
      </c>
      <c r="AB429">
        <v>41</v>
      </c>
      <c r="AC429">
        <v>41</v>
      </c>
      <c r="AD429">
        <v>41</v>
      </c>
      <c r="AE429">
        <v>41</v>
      </c>
      <c r="AF429">
        <v>41</v>
      </c>
      <c r="AG429">
        <v>41</v>
      </c>
      <c r="AH429">
        <v>41</v>
      </c>
      <c r="AI429">
        <v>41</v>
      </c>
      <c r="AJ429">
        <v>41</v>
      </c>
      <c r="AK429">
        <v>41</v>
      </c>
      <c r="AL429">
        <v>41</v>
      </c>
      <c r="AM429">
        <v>41</v>
      </c>
      <c r="AN429">
        <v>41</v>
      </c>
      <c r="AO429">
        <v>41</v>
      </c>
      <c r="AP429">
        <v>41</v>
      </c>
      <c r="AQ429">
        <v>40</v>
      </c>
      <c r="AR429">
        <v>40</v>
      </c>
      <c r="AS429">
        <v>40</v>
      </c>
      <c r="AT429">
        <v>40</v>
      </c>
      <c r="AU429" s="8">
        <f t="shared" si="62"/>
        <v>40.272727272727273</v>
      </c>
      <c r="AV429">
        <f t="shared" si="63"/>
        <v>41</v>
      </c>
      <c r="AW429" s="8">
        <f t="shared" si="64"/>
        <v>0.92418754674821357</v>
      </c>
      <c r="AX429" s="6">
        <f t="shared" si="65"/>
        <v>2.2948223508420653E-2</v>
      </c>
      <c r="AY429">
        <f t="shared" si="66"/>
        <v>39</v>
      </c>
      <c r="AZ429">
        <f t="shared" si="67"/>
        <v>41</v>
      </c>
      <c r="BA429">
        <f t="shared" si="68"/>
        <v>2</v>
      </c>
      <c r="BB429" s="7">
        <f t="shared" si="69"/>
        <v>1.0012025236241475</v>
      </c>
      <c r="BC429" s="8">
        <f t="shared" si="70"/>
        <v>0.44656416319254383</v>
      </c>
    </row>
    <row r="430" spans="1:55" x14ac:dyDescent="0.25">
      <c r="A430">
        <v>618</v>
      </c>
      <c r="B430">
        <v>301253</v>
      </c>
      <c r="C430">
        <v>25</v>
      </c>
      <c r="D430">
        <v>25</v>
      </c>
      <c r="E430">
        <v>25</v>
      </c>
      <c r="F430">
        <v>25</v>
      </c>
      <c r="G430">
        <v>25</v>
      </c>
      <c r="H430">
        <v>25</v>
      </c>
      <c r="I430">
        <v>39</v>
      </c>
      <c r="J430">
        <v>39</v>
      </c>
      <c r="K430">
        <v>38</v>
      </c>
      <c r="L430">
        <v>38</v>
      </c>
      <c r="M430">
        <v>39</v>
      </c>
      <c r="N430">
        <v>38</v>
      </c>
      <c r="O430">
        <v>39</v>
      </c>
      <c r="P430">
        <v>38</v>
      </c>
      <c r="Q430">
        <v>38</v>
      </c>
      <c r="R430">
        <v>39</v>
      </c>
      <c r="S430">
        <v>38</v>
      </c>
      <c r="T430">
        <v>38</v>
      </c>
      <c r="U430">
        <v>38</v>
      </c>
      <c r="V430">
        <v>38</v>
      </c>
      <c r="W430">
        <v>38</v>
      </c>
      <c r="X430">
        <v>38</v>
      </c>
      <c r="Y430">
        <v>38</v>
      </c>
      <c r="Z430">
        <v>38</v>
      </c>
      <c r="AA430">
        <v>38</v>
      </c>
      <c r="AB430">
        <v>38</v>
      </c>
      <c r="AC430">
        <v>38</v>
      </c>
      <c r="AD430">
        <v>38</v>
      </c>
      <c r="AE430">
        <v>38</v>
      </c>
      <c r="AF430">
        <v>38</v>
      </c>
      <c r="AG430">
        <v>38</v>
      </c>
      <c r="AH430">
        <v>38</v>
      </c>
      <c r="AI430">
        <v>38</v>
      </c>
      <c r="AJ430">
        <v>38</v>
      </c>
      <c r="AK430">
        <v>38</v>
      </c>
      <c r="AL430">
        <v>39</v>
      </c>
      <c r="AM430">
        <v>39</v>
      </c>
      <c r="AN430">
        <v>39</v>
      </c>
      <c r="AO430">
        <v>40</v>
      </c>
      <c r="AP430">
        <v>38</v>
      </c>
      <c r="AQ430">
        <v>39</v>
      </c>
      <c r="AR430">
        <v>40</v>
      </c>
      <c r="AS430">
        <v>38</v>
      </c>
      <c r="AT430">
        <v>38</v>
      </c>
      <c r="AU430" s="8">
        <f t="shared" si="62"/>
        <v>36.522727272727273</v>
      </c>
      <c r="AV430">
        <f t="shared" si="63"/>
        <v>38</v>
      </c>
      <c r="AW430" s="8">
        <f t="shared" si="64"/>
        <v>4.6630094901560515</v>
      </c>
      <c r="AX430" s="6">
        <f t="shared" si="65"/>
        <v>0.12767418641373135</v>
      </c>
      <c r="AY430">
        <f t="shared" si="66"/>
        <v>25</v>
      </c>
      <c r="AZ430">
        <f t="shared" si="67"/>
        <v>40</v>
      </c>
      <c r="BA430">
        <f t="shared" si="68"/>
        <v>15</v>
      </c>
      <c r="BB430" s="7">
        <f t="shared" si="69"/>
        <v>1.007029017772509</v>
      </c>
      <c r="BC430" s="8">
        <f t="shared" si="70"/>
        <v>0.36425270569019863</v>
      </c>
    </row>
    <row r="431" spans="1:55" x14ac:dyDescent="0.25">
      <c r="A431">
        <v>619</v>
      </c>
      <c r="B431">
        <v>301414</v>
      </c>
      <c r="C431">
        <v>276</v>
      </c>
      <c r="D431">
        <v>276</v>
      </c>
      <c r="E431">
        <v>275</v>
      </c>
      <c r="F431">
        <v>275</v>
      </c>
      <c r="G431">
        <v>275</v>
      </c>
      <c r="H431">
        <v>275</v>
      </c>
      <c r="I431">
        <v>275</v>
      </c>
      <c r="J431">
        <v>275</v>
      </c>
      <c r="K431">
        <v>276</v>
      </c>
      <c r="L431">
        <v>275</v>
      </c>
      <c r="M431">
        <v>276</v>
      </c>
      <c r="N431">
        <v>275</v>
      </c>
      <c r="O431">
        <v>275</v>
      </c>
      <c r="P431">
        <v>275</v>
      </c>
      <c r="Q431">
        <v>272</v>
      </c>
      <c r="R431">
        <v>261</v>
      </c>
      <c r="S431">
        <v>261</v>
      </c>
      <c r="T431">
        <v>261</v>
      </c>
      <c r="U431">
        <v>261</v>
      </c>
      <c r="V431">
        <v>261</v>
      </c>
      <c r="W431">
        <v>261</v>
      </c>
      <c r="X431">
        <v>261</v>
      </c>
      <c r="Y431">
        <v>261</v>
      </c>
      <c r="Z431">
        <v>261</v>
      </c>
      <c r="AA431">
        <v>240</v>
      </c>
      <c r="AB431">
        <v>240</v>
      </c>
      <c r="AC431">
        <v>240</v>
      </c>
      <c r="AD431">
        <v>240</v>
      </c>
      <c r="AE431">
        <v>240</v>
      </c>
      <c r="AF431">
        <v>240</v>
      </c>
      <c r="AG431">
        <v>240</v>
      </c>
      <c r="AH431">
        <v>240</v>
      </c>
      <c r="AI431">
        <v>240</v>
      </c>
      <c r="AJ431">
        <v>240</v>
      </c>
      <c r="AK431">
        <v>240</v>
      </c>
      <c r="AL431">
        <v>240</v>
      </c>
      <c r="AM431">
        <v>240</v>
      </c>
      <c r="AN431">
        <v>241</v>
      </c>
      <c r="AO431">
        <v>242</v>
      </c>
      <c r="AP431">
        <v>241</v>
      </c>
      <c r="AQ431">
        <v>243</v>
      </c>
      <c r="AR431">
        <v>243</v>
      </c>
      <c r="AS431">
        <v>268</v>
      </c>
      <c r="AT431">
        <v>268</v>
      </c>
      <c r="AU431" s="8">
        <f t="shared" si="62"/>
        <v>257.75</v>
      </c>
      <c r="AV431">
        <f t="shared" si="63"/>
        <v>261</v>
      </c>
      <c r="AW431" s="8">
        <f t="shared" si="64"/>
        <v>15.368534753356167</v>
      </c>
      <c r="AX431" s="6">
        <f t="shared" si="65"/>
        <v>5.9625741041149045E-2</v>
      </c>
      <c r="AY431">
        <f t="shared" si="66"/>
        <v>240</v>
      </c>
      <c r="AZ431">
        <f t="shared" si="67"/>
        <v>276</v>
      </c>
      <c r="BA431">
        <f t="shared" si="68"/>
        <v>36</v>
      </c>
      <c r="BB431" s="7">
        <f t="shared" si="69"/>
        <v>0.99630336960827004</v>
      </c>
      <c r="BC431" s="8">
        <f t="shared" si="70"/>
        <v>0.63175888297333249</v>
      </c>
    </row>
    <row r="432" spans="1:55" x14ac:dyDescent="0.25">
      <c r="A432">
        <v>622</v>
      </c>
      <c r="B432">
        <v>302380</v>
      </c>
      <c r="C432">
        <v>29</v>
      </c>
      <c r="D432">
        <v>30</v>
      </c>
      <c r="E432">
        <v>29</v>
      </c>
      <c r="F432">
        <v>29</v>
      </c>
      <c r="G432">
        <v>30</v>
      </c>
      <c r="H432">
        <v>29</v>
      </c>
      <c r="I432">
        <v>29</v>
      </c>
      <c r="J432">
        <v>29</v>
      </c>
      <c r="K432">
        <v>29</v>
      </c>
      <c r="L432">
        <v>29</v>
      </c>
      <c r="M432">
        <v>29</v>
      </c>
      <c r="N432">
        <v>29</v>
      </c>
      <c r="O432">
        <v>29</v>
      </c>
      <c r="P432">
        <v>29</v>
      </c>
      <c r="Q432">
        <v>29</v>
      </c>
      <c r="R432">
        <v>29</v>
      </c>
      <c r="S432">
        <v>29</v>
      </c>
      <c r="T432">
        <v>29</v>
      </c>
      <c r="U432">
        <v>32</v>
      </c>
      <c r="V432">
        <v>30</v>
      </c>
      <c r="W432">
        <v>29</v>
      </c>
      <c r="X432">
        <v>29</v>
      </c>
      <c r="Y432">
        <v>29</v>
      </c>
      <c r="Z432">
        <v>29</v>
      </c>
      <c r="AA432">
        <v>29</v>
      </c>
      <c r="AB432">
        <v>29</v>
      </c>
      <c r="AC432">
        <v>31</v>
      </c>
      <c r="AD432">
        <v>29</v>
      </c>
      <c r="AE432">
        <v>30</v>
      </c>
      <c r="AF432">
        <v>29</v>
      </c>
      <c r="AG432">
        <v>29</v>
      </c>
      <c r="AH432">
        <v>29</v>
      </c>
      <c r="AI432">
        <v>30</v>
      </c>
      <c r="AJ432">
        <v>29</v>
      </c>
      <c r="AK432">
        <v>29</v>
      </c>
      <c r="AL432">
        <v>29</v>
      </c>
      <c r="AM432">
        <v>30</v>
      </c>
      <c r="AN432">
        <v>30</v>
      </c>
      <c r="AO432">
        <v>30</v>
      </c>
      <c r="AP432">
        <v>30</v>
      </c>
      <c r="AQ432">
        <v>30</v>
      </c>
      <c r="AR432">
        <v>30</v>
      </c>
      <c r="AS432">
        <v>30</v>
      </c>
      <c r="AT432">
        <v>29</v>
      </c>
      <c r="AU432" s="8">
        <f t="shared" si="62"/>
        <v>29.386363636363637</v>
      </c>
      <c r="AV432">
        <f t="shared" si="63"/>
        <v>29</v>
      </c>
      <c r="AW432" s="8">
        <f t="shared" si="64"/>
        <v>0.65471133674382642</v>
      </c>
      <c r="AX432" s="6">
        <f t="shared" si="65"/>
        <v>2.2279426772411726E-2</v>
      </c>
      <c r="AY432">
        <f t="shared" si="66"/>
        <v>29</v>
      </c>
      <c r="AZ432">
        <f t="shared" si="67"/>
        <v>32</v>
      </c>
      <c r="BA432">
        <f t="shared" si="68"/>
        <v>3</v>
      </c>
      <c r="BB432" s="7">
        <f t="shared" si="69"/>
        <v>1.0004668918418709</v>
      </c>
      <c r="BC432" s="8">
        <f t="shared" si="70"/>
        <v>7.5427313435688315E-2</v>
      </c>
    </row>
    <row r="433" spans="1:55" x14ac:dyDescent="0.25">
      <c r="A433">
        <v>623</v>
      </c>
      <c r="B433">
        <v>303153</v>
      </c>
      <c r="C433">
        <v>44</v>
      </c>
      <c r="D433">
        <v>44</v>
      </c>
      <c r="E433">
        <v>44</v>
      </c>
      <c r="F433">
        <v>44</v>
      </c>
      <c r="G433">
        <v>44</v>
      </c>
      <c r="H433">
        <v>44</v>
      </c>
      <c r="I433">
        <v>44</v>
      </c>
      <c r="J433">
        <v>44</v>
      </c>
      <c r="K433">
        <v>44</v>
      </c>
      <c r="L433">
        <v>44</v>
      </c>
      <c r="M433">
        <v>44</v>
      </c>
      <c r="N433">
        <v>44</v>
      </c>
      <c r="O433">
        <v>44</v>
      </c>
      <c r="P433">
        <v>44</v>
      </c>
      <c r="Q433">
        <v>44</v>
      </c>
      <c r="R433">
        <v>44</v>
      </c>
      <c r="S433">
        <v>44</v>
      </c>
      <c r="T433">
        <v>44</v>
      </c>
      <c r="U433">
        <v>44</v>
      </c>
      <c r="V433">
        <v>44</v>
      </c>
      <c r="W433">
        <v>44</v>
      </c>
      <c r="X433">
        <v>48</v>
      </c>
      <c r="Y433">
        <v>48</v>
      </c>
      <c r="Z433">
        <v>48</v>
      </c>
      <c r="AA433">
        <v>48</v>
      </c>
      <c r="AB433">
        <v>48</v>
      </c>
      <c r="AC433">
        <v>48</v>
      </c>
      <c r="AD433">
        <v>48</v>
      </c>
      <c r="AE433">
        <v>48</v>
      </c>
      <c r="AF433">
        <v>48</v>
      </c>
      <c r="AG433">
        <v>48</v>
      </c>
      <c r="AH433">
        <v>48</v>
      </c>
      <c r="AI433">
        <v>48</v>
      </c>
      <c r="AJ433">
        <v>48</v>
      </c>
      <c r="AK433">
        <v>48</v>
      </c>
      <c r="AL433">
        <v>48</v>
      </c>
      <c r="AM433">
        <v>48</v>
      </c>
      <c r="AN433">
        <v>48</v>
      </c>
      <c r="AO433">
        <v>50</v>
      </c>
      <c r="AP433">
        <v>50</v>
      </c>
      <c r="AQ433">
        <v>50</v>
      </c>
      <c r="AR433">
        <v>50</v>
      </c>
      <c r="AS433">
        <v>50</v>
      </c>
      <c r="AT433">
        <v>50</v>
      </c>
      <c r="AU433" s="8">
        <f t="shared" si="62"/>
        <v>46.363636363636367</v>
      </c>
      <c r="AV433">
        <f t="shared" si="63"/>
        <v>48</v>
      </c>
      <c r="AW433" s="8">
        <f t="shared" si="64"/>
        <v>2.373212023093155</v>
      </c>
      <c r="AX433" s="6">
        <f t="shared" si="65"/>
        <v>5.1186925988283734E-2</v>
      </c>
      <c r="AY433">
        <f t="shared" si="66"/>
        <v>44</v>
      </c>
      <c r="AZ433">
        <f t="shared" si="67"/>
        <v>50</v>
      </c>
      <c r="BA433">
        <f t="shared" si="68"/>
        <v>6</v>
      </c>
      <c r="BB433" s="7">
        <f t="shared" si="69"/>
        <v>1.0036241631418477</v>
      </c>
      <c r="BC433" s="8">
        <f t="shared" si="70"/>
        <v>0.82840168260017411</v>
      </c>
    </row>
    <row r="434" spans="1:55" x14ac:dyDescent="0.25">
      <c r="A434">
        <v>626</v>
      </c>
      <c r="B434">
        <v>304186</v>
      </c>
      <c r="C434">
        <v>58</v>
      </c>
      <c r="D434">
        <v>58</v>
      </c>
      <c r="E434">
        <v>58</v>
      </c>
      <c r="F434">
        <v>58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7</v>
      </c>
      <c r="AM434">
        <v>7</v>
      </c>
      <c r="AN434">
        <v>13</v>
      </c>
      <c r="AO434">
        <v>13</v>
      </c>
      <c r="AP434">
        <v>13</v>
      </c>
      <c r="AQ434">
        <v>13</v>
      </c>
      <c r="AR434">
        <v>13</v>
      </c>
      <c r="AS434">
        <v>13</v>
      </c>
      <c r="AT434">
        <v>13</v>
      </c>
      <c r="AU434" s="8">
        <f t="shared" si="62"/>
        <v>8.3636363636363633</v>
      </c>
      <c r="AV434">
        <f t="shared" si="63"/>
        <v>1</v>
      </c>
      <c r="AW434" s="8">
        <f t="shared" si="64"/>
        <v>16.48831990974486</v>
      </c>
      <c r="AX434" s="6">
        <f t="shared" si="65"/>
        <v>1.9714295544260159</v>
      </c>
      <c r="AY434">
        <f t="shared" si="66"/>
        <v>1</v>
      </c>
      <c r="AZ434">
        <f t="shared" si="67"/>
        <v>58</v>
      </c>
      <c r="BA434">
        <f t="shared" si="68"/>
        <v>57</v>
      </c>
      <c r="BB434" s="7">
        <f t="shared" si="69"/>
        <v>1.0087499668086084</v>
      </c>
      <c r="BC434" s="8">
        <f t="shared" si="70"/>
        <v>6.2178670901184016E-3</v>
      </c>
    </row>
    <row r="435" spans="1:55" x14ac:dyDescent="0.25">
      <c r="A435">
        <v>628</v>
      </c>
      <c r="B435">
        <v>305170</v>
      </c>
      <c r="C435">
        <v>38</v>
      </c>
      <c r="D435">
        <v>38</v>
      </c>
      <c r="E435">
        <v>38</v>
      </c>
      <c r="F435">
        <v>38</v>
      </c>
      <c r="G435">
        <v>38</v>
      </c>
      <c r="H435">
        <v>38</v>
      </c>
      <c r="I435">
        <v>38</v>
      </c>
      <c r="J435">
        <v>38</v>
      </c>
      <c r="K435">
        <v>38</v>
      </c>
      <c r="L435">
        <v>38</v>
      </c>
      <c r="M435">
        <v>38</v>
      </c>
      <c r="N435">
        <v>38</v>
      </c>
      <c r="O435">
        <v>38</v>
      </c>
      <c r="P435">
        <v>38</v>
      </c>
      <c r="Q435">
        <v>38</v>
      </c>
      <c r="R435">
        <v>38</v>
      </c>
      <c r="S435">
        <v>38</v>
      </c>
      <c r="T435">
        <v>38</v>
      </c>
      <c r="U435">
        <v>38</v>
      </c>
      <c r="V435">
        <v>38</v>
      </c>
      <c r="W435">
        <v>38</v>
      </c>
      <c r="X435">
        <v>38</v>
      </c>
      <c r="Y435">
        <v>38</v>
      </c>
      <c r="Z435">
        <v>38</v>
      </c>
      <c r="AA435">
        <v>34</v>
      </c>
      <c r="AB435">
        <v>38</v>
      </c>
      <c r="AC435">
        <v>38</v>
      </c>
      <c r="AD435">
        <v>38</v>
      </c>
      <c r="AE435">
        <v>38</v>
      </c>
      <c r="AF435">
        <v>38</v>
      </c>
      <c r="AG435">
        <v>38</v>
      </c>
      <c r="AH435">
        <v>38</v>
      </c>
      <c r="AI435">
        <v>38</v>
      </c>
      <c r="AJ435">
        <v>38</v>
      </c>
      <c r="AK435">
        <v>34</v>
      </c>
      <c r="AL435">
        <v>38</v>
      </c>
      <c r="AM435">
        <v>38</v>
      </c>
      <c r="AN435">
        <v>38</v>
      </c>
      <c r="AO435">
        <v>38</v>
      </c>
      <c r="AP435">
        <v>38</v>
      </c>
      <c r="AQ435">
        <v>41</v>
      </c>
      <c r="AR435">
        <v>41</v>
      </c>
      <c r="AS435">
        <v>41</v>
      </c>
      <c r="AT435">
        <v>41</v>
      </c>
      <c r="AU435" s="8">
        <f t="shared" si="62"/>
        <v>38.090909090909093</v>
      </c>
      <c r="AV435">
        <f t="shared" si="63"/>
        <v>38</v>
      </c>
      <c r="AW435" s="8">
        <f t="shared" si="64"/>
        <v>1.2541685250466779</v>
      </c>
      <c r="AX435" s="6">
        <f t="shared" si="65"/>
        <v>3.2925665335354307E-2</v>
      </c>
      <c r="AY435">
        <f t="shared" si="66"/>
        <v>34</v>
      </c>
      <c r="AZ435">
        <f t="shared" si="67"/>
        <v>41</v>
      </c>
      <c r="BA435">
        <f t="shared" si="68"/>
        <v>7</v>
      </c>
      <c r="BB435" s="7">
        <f t="shared" si="69"/>
        <v>1.000621826521314</v>
      </c>
      <c r="BC435" s="8">
        <f t="shared" si="70"/>
        <v>5.7494044429123696E-2</v>
      </c>
    </row>
    <row r="436" spans="1:55" x14ac:dyDescent="0.25">
      <c r="A436">
        <v>629</v>
      </c>
      <c r="B436">
        <v>306091</v>
      </c>
      <c r="C436">
        <v>42</v>
      </c>
      <c r="D436">
        <v>42</v>
      </c>
      <c r="E436">
        <v>42</v>
      </c>
      <c r="F436">
        <v>42</v>
      </c>
      <c r="G436">
        <v>42</v>
      </c>
      <c r="H436">
        <v>42</v>
      </c>
      <c r="I436">
        <v>42</v>
      </c>
      <c r="J436">
        <v>41</v>
      </c>
      <c r="K436">
        <v>41</v>
      </c>
      <c r="L436">
        <v>42</v>
      </c>
      <c r="M436">
        <v>42</v>
      </c>
      <c r="N436">
        <v>42</v>
      </c>
      <c r="O436">
        <v>42</v>
      </c>
      <c r="P436">
        <v>42</v>
      </c>
      <c r="Q436">
        <v>42</v>
      </c>
      <c r="R436">
        <v>42</v>
      </c>
      <c r="S436">
        <v>42</v>
      </c>
      <c r="T436">
        <v>42</v>
      </c>
      <c r="U436">
        <v>42</v>
      </c>
      <c r="V436">
        <v>42</v>
      </c>
      <c r="W436">
        <v>42</v>
      </c>
      <c r="X436">
        <v>42</v>
      </c>
      <c r="Y436">
        <v>42</v>
      </c>
      <c r="Z436">
        <v>42</v>
      </c>
      <c r="AA436">
        <v>42</v>
      </c>
      <c r="AB436">
        <v>42</v>
      </c>
      <c r="AC436">
        <v>42</v>
      </c>
      <c r="AD436">
        <v>42</v>
      </c>
      <c r="AE436">
        <v>42</v>
      </c>
      <c r="AF436">
        <v>42</v>
      </c>
      <c r="AG436">
        <v>42</v>
      </c>
      <c r="AH436">
        <v>43</v>
      </c>
      <c r="AI436">
        <v>42</v>
      </c>
      <c r="AJ436">
        <v>42</v>
      </c>
      <c r="AK436">
        <v>42</v>
      </c>
      <c r="AL436">
        <v>42</v>
      </c>
      <c r="AM436">
        <v>42</v>
      </c>
      <c r="AN436">
        <v>42</v>
      </c>
      <c r="AO436">
        <v>42</v>
      </c>
      <c r="AP436">
        <v>42</v>
      </c>
      <c r="AQ436">
        <v>42</v>
      </c>
      <c r="AR436">
        <v>42</v>
      </c>
      <c r="AS436">
        <v>42</v>
      </c>
      <c r="AT436">
        <v>53</v>
      </c>
      <c r="AU436" s="8">
        <f t="shared" si="62"/>
        <v>42.227272727272727</v>
      </c>
      <c r="AV436">
        <f t="shared" si="63"/>
        <v>42</v>
      </c>
      <c r="AW436" s="8">
        <f t="shared" si="64"/>
        <v>1.6825179962220298</v>
      </c>
      <c r="AX436" s="6">
        <f t="shared" si="65"/>
        <v>3.98443443669372E-2</v>
      </c>
      <c r="AY436">
        <f t="shared" si="66"/>
        <v>41</v>
      </c>
      <c r="AZ436">
        <f t="shared" si="67"/>
        <v>53</v>
      </c>
      <c r="BA436">
        <f t="shared" si="68"/>
        <v>12</v>
      </c>
      <c r="BB436" s="7">
        <f t="shared" si="69"/>
        <v>1.0008318680822121</v>
      </c>
      <c r="BC436" s="8">
        <f t="shared" si="70"/>
        <v>8.9445919956475217E-2</v>
      </c>
    </row>
    <row r="437" spans="1:55" x14ac:dyDescent="0.25">
      <c r="A437">
        <v>630</v>
      </c>
      <c r="B437">
        <v>306482</v>
      </c>
      <c r="C437">
        <v>625</v>
      </c>
      <c r="D437">
        <v>625</v>
      </c>
      <c r="E437">
        <v>625</v>
      </c>
      <c r="F437">
        <v>625</v>
      </c>
      <c r="G437">
        <v>72</v>
      </c>
      <c r="H437">
        <v>72</v>
      </c>
      <c r="I437">
        <v>72</v>
      </c>
      <c r="J437">
        <v>72</v>
      </c>
      <c r="K437">
        <v>72</v>
      </c>
      <c r="L437">
        <v>72</v>
      </c>
      <c r="M437">
        <v>72</v>
      </c>
      <c r="N437">
        <v>72</v>
      </c>
      <c r="O437">
        <v>72</v>
      </c>
      <c r="P437">
        <v>72</v>
      </c>
      <c r="Q437">
        <v>73</v>
      </c>
      <c r="R437">
        <v>72</v>
      </c>
      <c r="S437">
        <v>72</v>
      </c>
      <c r="T437">
        <v>72</v>
      </c>
      <c r="U437">
        <v>73</v>
      </c>
      <c r="V437">
        <v>72</v>
      </c>
      <c r="W437">
        <v>72</v>
      </c>
      <c r="X437">
        <v>72</v>
      </c>
      <c r="Y437">
        <v>72</v>
      </c>
      <c r="Z437">
        <v>72</v>
      </c>
      <c r="AA437">
        <v>72</v>
      </c>
      <c r="AB437">
        <v>72</v>
      </c>
      <c r="AC437">
        <v>72</v>
      </c>
      <c r="AD437">
        <v>73</v>
      </c>
      <c r="AE437">
        <v>72</v>
      </c>
      <c r="AF437">
        <v>72</v>
      </c>
      <c r="AG437">
        <v>72</v>
      </c>
      <c r="AH437">
        <v>73</v>
      </c>
      <c r="AI437">
        <v>72</v>
      </c>
      <c r="AJ437">
        <v>72</v>
      </c>
      <c r="AK437">
        <v>74</v>
      </c>
      <c r="AL437">
        <v>74</v>
      </c>
      <c r="AM437">
        <v>73</v>
      </c>
      <c r="AN437">
        <v>73</v>
      </c>
      <c r="AO437">
        <v>74</v>
      </c>
      <c r="AP437">
        <v>74</v>
      </c>
      <c r="AQ437">
        <v>72</v>
      </c>
      <c r="AR437">
        <v>57</v>
      </c>
      <c r="AS437">
        <v>57</v>
      </c>
      <c r="AT437">
        <v>57</v>
      </c>
      <c r="AU437" s="8">
        <f t="shared" si="62"/>
        <v>121.56818181818181</v>
      </c>
      <c r="AV437">
        <f t="shared" si="63"/>
        <v>72</v>
      </c>
      <c r="AW437" s="8">
        <f t="shared" si="64"/>
        <v>161.08821759452218</v>
      </c>
      <c r="AX437" s="6">
        <f t="shared" si="65"/>
        <v>1.325085356918859</v>
      </c>
      <c r="AY437">
        <f t="shared" si="66"/>
        <v>57</v>
      </c>
      <c r="AZ437">
        <f t="shared" si="67"/>
        <v>625</v>
      </c>
      <c r="BA437">
        <f t="shared" si="68"/>
        <v>568</v>
      </c>
      <c r="BB437" s="7">
        <f t="shared" si="69"/>
        <v>0.97424291398684437</v>
      </c>
      <c r="BC437" s="8">
        <f t="shared" si="70"/>
        <v>0.2785402437234944</v>
      </c>
    </row>
    <row r="438" spans="1:55" x14ac:dyDescent="0.25">
      <c r="A438">
        <v>631</v>
      </c>
      <c r="B438">
        <v>307325</v>
      </c>
      <c r="C438">
        <v>48</v>
      </c>
      <c r="D438">
        <v>50</v>
      </c>
      <c r="E438">
        <v>51</v>
      </c>
      <c r="F438">
        <v>51</v>
      </c>
      <c r="G438">
        <v>51</v>
      </c>
      <c r="H438">
        <v>50</v>
      </c>
      <c r="I438">
        <v>49</v>
      </c>
      <c r="J438">
        <v>50</v>
      </c>
      <c r="K438">
        <v>50</v>
      </c>
      <c r="L438">
        <v>50</v>
      </c>
      <c r="M438">
        <v>50</v>
      </c>
      <c r="N438">
        <v>50</v>
      </c>
      <c r="O438">
        <v>51</v>
      </c>
      <c r="P438">
        <v>50</v>
      </c>
      <c r="Q438">
        <v>50</v>
      </c>
      <c r="R438">
        <v>50</v>
      </c>
      <c r="S438">
        <v>50</v>
      </c>
      <c r="T438">
        <v>50</v>
      </c>
      <c r="U438">
        <v>50</v>
      </c>
      <c r="V438">
        <v>50</v>
      </c>
      <c r="W438">
        <v>50</v>
      </c>
      <c r="X438">
        <v>50</v>
      </c>
      <c r="Y438">
        <v>51</v>
      </c>
      <c r="Z438">
        <v>51</v>
      </c>
      <c r="AA438">
        <v>53</v>
      </c>
      <c r="AB438">
        <v>53</v>
      </c>
      <c r="AC438">
        <v>53</v>
      </c>
      <c r="AD438">
        <v>52</v>
      </c>
      <c r="AE438">
        <v>52</v>
      </c>
      <c r="AF438">
        <v>52</v>
      </c>
      <c r="AG438">
        <v>52</v>
      </c>
      <c r="AH438">
        <v>52</v>
      </c>
      <c r="AI438">
        <v>51</v>
      </c>
      <c r="AJ438">
        <v>52</v>
      </c>
      <c r="AK438">
        <v>51</v>
      </c>
      <c r="AL438">
        <v>51</v>
      </c>
      <c r="AM438">
        <v>52</v>
      </c>
      <c r="AN438">
        <v>52</v>
      </c>
      <c r="AO438">
        <v>52</v>
      </c>
      <c r="AP438">
        <v>52</v>
      </c>
      <c r="AQ438">
        <v>52</v>
      </c>
      <c r="AR438">
        <v>52</v>
      </c>
      <c r="AS438">
        <v>52</v>
      </c>
      <c r="AT438">
        <v>52</v>
      </c>
      <c r="AU438" s="8">
        <f t="shared" si="62"/>
        <v>50.977272727272727</v>
      </c>
      <c r="AV438">
        <f t="shared" si="63"/>
        <v>51</v>
      </c>
      <c r="AW438" s="8">
        <f t="shared" si="64"/>
        <v>1.1307259730879298</v>
      </c>
      <c r="AX438" s="6">
        <f t="shared" si="65"/>
        <v>2.2180982084649536E-2</v>
      </c>
      <c r="AY438">
        <f t="shared" si="66"/>
        <v>48</v>
      </c>
      <c r="AZ438">
        <f t="shared" si="67"/>
        <v>53</v>
      </c>
      <c r="BA438">
        <f t="shared" si="68"/>
        <v>5</v>
      </c>
      <c r="BB438" s="7">
        <f t="shared" si="69"/>
        <v>1.0012477780248075</v>
      </c>
      <c r="BC438" s="8">
        <f t="shared" si="70"/>
        <v>0.51925977526357237</v>
      </c>
    </row>
    <row r="439" spans="1:55" x14ac:dyDescent="0.25">
      <c r="A439">
        <v>632</v>
      </c>
      <c r="B439">
        <v>307814</v>
      </c>
      <c r="C439">
        <v>90</v>
      </c>
      <c r="D439">
        <v>90</v>
      </c>
      <c r="E439">
        <v>90</v>
      </c>
      <c r="F439">
        <v>90</v>
      </c>
      <c r="G439">
        <v>90</v>
      </c>
      <c r="H439">
        <v>90</v>
      </c>
      <c r="I439">
        <v>90</v>
      </c>
      <c r="J439">
        <v>90</v>
      </c>
      <c r="K439">
        <v>90</v>
      </c>
      <c r="L439">
        <v>90</v>
      </c>
      <c r="M439">
        <v>90</v>
      </c>
      <c r="N439">
        <v>90</v>
      </c>
      <c r="O439">
        <v>90</v>
      </c>
      <c r="P439">
        <v>90</v>
      </c>
      <c r="Q439">
        <v>90</v>
      </c>
      <c r="R439">
        <v>90</v>
      </c>
      <c r="S439">
        <v>90</v>
      </c>
      <c r="T439">
        <v>90</v>
      </c>
      <c r="U439">
        <v>90</v>
      </c>
      <c r="V439">
        <v>90</v>
      </c>
      <c r="W439">
        <v>90</v>
      </c>
      <c r="X439">
        <v>90</v>
      </c>
      <c r="Y439">
        <v>103</v>
      </c>
      <c r="Z439">
        <v>102</v>
      </c>
      <c r="AA439">
        <v>102</v>
      </c>
      <c r="AB439">
        <v>102</v>
      </c>
      <c r="AC439">
        <v>102</v>
      </c>
      <c r="AD439">
        <v>102</v>
      </c>
      <c r="AE439">
        <v>102</v>
      </c>
      <c r="AF439">
        <v>102</v>
      </c>
      <c r="AG439">
        <v>102</v>
      </c>
      <c r="AH439">
        <v>102</v>
      </c>
      <c r="AI439">
        <v>101</v>
      </c>
      <c r="AJ439">
        <v>101</v>
      </c>
      <c r="AK439">
        <v>102</v>
      </c>
      <c r="AL439">
        <v>102</v>
      </c>
      <c r="AM439">
        <v>102</v>
      </c>
      <c r="AN439">
        <v>101</v>
      </c>
      <c r="AO439">
        <v>101</v>
      </c>
      <c r="AP439">
        <v>99</v>
      </c>
      <c r="AQ439">
        <v>99</v>
      </c>
      <c r="AR439">
        <v>102</v>
      </c>
      <c r="AS439">
        <v>23</v>
      </c>
      <c r="AT439">
        <v>102</v>
      </c>
      <c r="AU439" s="8">
        <f t="shared" si="62"/>
        <v>94</v>
      </c>
      <c r="AV439">
        <f t="shared" si="63"/>
        <v>90</v>
      </c>
      <c r="AW439" s="8">
        <f t="shared" si="64"/>
        <v>12.404050351247333</v>
      </c>
      <c r="AX439" s="6">
        <f t="shared" si="65"/>
        <v>0.131957982460078</v>
      </c>
      <c r="AY439">
        <f t="shared" si="66"/>
        <v>23</v>
      </c>
      <c r="AZ439">
        <f t="shared" si="67"/>
        <v>103</v>
      </c>
      <c r="BA439">
        <f t="shared" si="68"/>
        <v>80</v>
      </c>
      <c r="BB439" s="7">
        <f t="shared" si="69"/>
        <v>0.99973975434268114</v>
      </c>
      <c r="BC439" s="8">
        <f t="shared" si="70"/>
        <v>2.2472314514405115E-4</v>
      </c>
    </row>
    <row r="440" spans="1:55" x14ac:dyDescent="0.25">
      <c r="A440">
        <v>633</v>
      </c>
      <c r="B440">
        <v>307947</v>
      </c>
      <c r="C440">
        <v>44</v>
      </c>
      <c r="D440">
        <v>45</v>
      </c>
      <c r="E440">
        <v>44</v>
      </c>
      <c r="F440">
        <v>44</v>
      </c>
      <c r="G440">
        <v>44</v>
      </c>
      <c r="H440">
        <v>44</v>
      </c>
      <c r="I440">
        <v>44</v>
      </c>
      <c r="J440">
        <v>44</v>
      </c>
      <c r="K440">
        <v>44</v>
      </c>
      <c r="L440">
        <v>44</v>
      </c>
      <c r="M440">
        <v>44</v>
      </c>
      <c r="N440">
        <v>44</v>
      </c>
      <c r="O440">
        <v>44</v>
      </c>
      <c r="P440">
        <v>44</v>
      </c>
      <c r="Q440">
        <v>45</v>
      </c>
      <c r="R440">
        <v>44</v>
      </c>
      <c r="S440">
        <v>45</v>
      </c>
      <c r="T440">
        <v>44</v>
      </c>
      <c r="U440">
        <v>45</v>
      </c>
      <c r="V440">
        <v>45</v>
      </c>
      <c r="W440">
        <v>45</v>
      </c>
      <c r="X440">
        <v>44</v>
      </c>
      <c r="Y440">
        <v>45</v>
      </c>
      <c r="Z440">
        <v>44</v>
      </c>
      <c r="AA440">
        <v>45</v>
      </c>
      <c r="AB440">
        <v>45</v>
      </c>
      <c r="AC440">
        <v>45</v>
      </c>
      <c r="AD440">
        <v>44</v>
      </c>
      <c r="AE440">
        <v>45</v>
      </c>
      <c r="AF440">
        <v>45</v>
      </c>
      <c r="AG440">
        <v>44</v>
      </c>
      <c r="AH440">
        <v>44</v>
      </c>
      <c r="AI440">
        <v>44</v>
      </c>
      <c r="AJ440">
        <v>44</v>
      </c>
      <c r="AK440">
        <v>44</v>
      </c>
      <c r="AL440">
        <v>44</v>
      </c>
      <c r="AM440">
        <v>46</v>
      </c>
      <c r="AN440">
        <v>45</v>
      </c>
      <c r="AO440">
        <v>45</v>
      </c>
      <c r="AP440">
        <v>45</v>
      </c>
      <c r="AQ440">
        <v>46</v>
      </c>
      <c r="AR440">
        <v>45</v>
      </c>
      <c r="AS440">
        <v>44</v>
      </c>
      <c r="AT440">
        <v>45</v>
      </c>
      <c r="AU440" s="8">
        <f t="shared" si="62"/>
        <v>44.477272727272727</v>
      </c>
      <c r="AV440">
        <f t="shared" si="63"/>
        <v>44</v>
      </c>
      <c r="AW440" s="8">
        <f t="shared" si="64"/>
        <v>0.59017681085934726</v>
      </c>
      <c r="AX440" s="6">
        <f t="shared" si="65"/>
        <v>1.326917714757858E-2</v>
      </c>
      <c r="AY440">
        <f t="shared" si="66"/>
        <v>44</v>
      </c>
      <c r="AZ440">
        <f t="shared" si="67"/>
        <v>46</v>
      </c>
      <c r="BA440">
        <f t="shared" si="68"/>
        <v>2</v>
      </c>
      <c r="BB440" s="7">
        <f t="shared" si="69"/>
        <v>1.000442823306356</v>
      </c>
      <c r="BC440" s="8">
        <f t="shared" si="70"/>
        <v>0.18550015573573109</v>
      </c>
    </row>
    <row r="441" spans="1:55" x14ac:dyDescent="0.25">
      <c r="A441">
        <v>634</v>
      </c>
      <c r="B441">
        <v>308076</v>
      </c>
      <c r="C441">
        <v>101</v>
      </c>
      <c r="D441">
        <v>101</v>
      </c>
      <c r="E441">
        <v>102</v>
      </c>
      <c r="F441">
        <v>102</v>
      </c>
      <c r="G441">
        <v>102</v>
      </c>
      <c r="H441">
        <v>101</v>
      </c>
      <c r="I441">
        <v>102</v>
      </c>
      <c r="J441">
        <v>102</v>
      </c>
      <c r="K441">
        <v>102</v>
      </c>
      <c r="L441">
        <v>102</v>
      </c>
      <c r="M441">
        <v>102</v>
      </c>
      <c r="N441">
        <v>102</v>
      </c>
      <c r="O441">
        <v>102</v>
      </c>
      <c r="P441">
        <v>102</v>
      </c>
      <c r="Q441">
        <v>102</v>
      </c>
      <c r="R441">
        <v>102</v>
      </c>
      <c r="S441">
        <v>102</v>
      </c>
      <c r="T441">
        <v>102</v>
      </c>
      <c r="U441">
        <v>102</v>
      </c>
      <c r="V441">
        <v>102</v>
      </c>
      <c r="W441">
        <v>102</v>
      </c>
      <c r="X441">
        <v>102</v>
      </c>
      <c r="Y441">
        <v>102</v>
      </c>
      <c r="Z441">
        <v>102</v>
      </c>
      <c r="AA441">
        <v>102</v>
      </c>
      <c r="AB441">
        <v>102</v>
      </c>
      <c r="AC441">
        <v>102</v>
      </c>
      <c r="AD441">
        <v>102</v>
      </c>
      <c r="AE441">
        <v>102</v>
      </c>
      <c r="AF441">
        <v>102</v>
      </c>
      <c r="AG441">
        <v>102</v>
      </c>
      <c r="AH441">
        <v>102</v>
      </c>
      <c r="AI441">
        <v>102</v>
      </c>
      <c r="AJ441">
        <v>102</v>
      </c>
      <c r="AK441">
        <v>102</v>
      </c>
      <c r="AL441">
        <v>101</v>
      </c>
      <c r="AM441">
        <v>101</v>
      </c>
      <c r="AN441">
        <v>101</v>
      </c>
      <c r="AO441">
        <v>103</v>
      </c>
      <c r="AP441">
        <v>103</v>
      </c>
      <c r="AQ441">
        <v>102</v>
      </c>
      <c r="AR441">
        <v>102</v>
      </c>
      <c r="AS441">
        <v>102</v>
      </c>
      <c r="AT441">
        <v>102</v>
      </c>
      <c r="AU441" s="8">
        <f t="shared" si="62"/>
        <v>101.90909090909091</v>
      </c>
      <c r="AV441">
        <f t="shared" si="63"/>
        <v>102</v>
      </c>
      <c r="AW441" s="8">
        <f t="shared" si="64"/>
        <v>0.42141410988297101</v>
      </c>
      <c r="AX441" s="6">
        <f t="shared" si="65"/>
        <v>4.1351964395296001E-3</v>
      </c>
      <c r="AY441">
        <f t="shared" si="66"/>
        <v>101</v>
      </c>
      <c r="AZ441">
        <f t="shared" si="67"/>
        <v>103</v>
      </c>
      <c r="BA441">
        <f t="shared" si="68"/>
        <v>2</v>
      </c>
      <c r="BB441" s="7">
        <f t="shared" si="69"/>
        <v>1.000067584298485</v>
      </c>
      <c r="BC441" s="8">
        <f t="shared" si="70"/>
        <v>4.3961317716241968E-2</v>
      </c>
    </row>
    <row r="442" spans="1:55" x14ac:dyDescent="0.25">
      <c r="A442">
        <v>635</v>
      </c>
      <c r="B442">
        <v>308385</v>
      </c>
      <c r="C442">
        <v>60</v>
      </c>
      <c r="D442">
        <v>60</v>
      </c>
      <c r="E442">
        <v>59</v>
      </c>
      <c r="F442">
        <v>60</v>
      </c>
      <c r="G442">
        <v>60</v>
      </c>
      <c r="H442">
        <v>60</v>
      </c>
      <c r="I442">
        <v>60</v>
      </c>
      <c r="J442">
        <v>60</v>
      </c>
      <c r="K442">
        <v>60</v>
      </c>
      <c r="L442">
        <v>60</v>
      </c>
      <c r="M442">
        <v>60</v>
      </c>
      <c r="N442">
        <v>60</v>
      </c>
      <c r="O442">
        <v>79</v>
      </c>
      <c r="P442">
        <v>62</v>
      </c>
      <c r="Q442">
        <v>60</v>
      </c>
      <c r="R442">
        <v>60</v>
      </c>
      <c r="S442">
        <v>60</v>
      </c>
      <c r="T442">
        <v>60</v>
      </c>
      <c r="U442">
        <v>60</v>
      </c>
      <c r="V442">
        <v>60</v>
      </c>
      <c r="W442">
        <v>60</v>
      </c>
      <c r="X442">
        <v>62</v>
      </c>
      <c r="Y442">
        <v>57</v>
      </c>
      <c r="Z442">
        <v>63</v>
      </c>
      <c r="AA442">
        <v>57</v>
      </c>
      <c r="AB442">
        <v>73</v>
      </c>
      <c r="AC442">
        <v>57</v>
      </c>
      <c r="AD442">
        <v>57</v>
      </c>
      <c r="AE442">
        <v>57</v>
      </c>
      <c r="AF442">
        <v>58</v>
      </c>
      <c r="AG442">
        <v>57</v>
      </c>
      <c r="AH442">
        <v>57</v>
      </c>
      <c r="AI442">
        <v>57</v>
      </c>
      <c r="AJ442">
        <v>57</v>
      </c>
      <c r="AK442">
        <v>56</v>
      </c>
      <c r="AL442">
        <v>57</v>
      </c>
      <c r="AM442">
        <v>59</v>
      </c>
      <c r="AN442">
        <v>59</v>
      </c>
      <c r="AO442">
        <v>59</v>
      </c>
      <c r="AP442">
        <v>59</v>
      </c>
      <c r="AQ442">
        <v>57</v>
      </c>
      <c r="AR442">
        <v>57</v>
      </c>
      <c r="AS442">
        <v>57</v>
      </c>
      <c r="AT442">
        <v>57</v>
      </c>
      <c r="AU442" s="8">
        <f t="shared" si="62"/>
        <v>59.68181818181818</v>
      </c>
      <c r="AV442">
        <f t="shared" si="63"/>
        <v>60</v>
      </c>
      <c r="AW442" s="8">
        <f t="shared" si="64"/>
        <v>4.0160881538129409</v>
      </c>
      <c r="AX442" s="6">
        <f t="shared" si="65"/>
        <v>6.7291652234489491E-2</v>
      </c>
      <c r="AY442">
        <f t="shared" si="66"/>
        <v>56</v>
      </c>
      <c r="AZ442">
        <f t="shared" si="67"/>
        <v>79</v>
      </c>
      <c r="BA442">
        <f t="shared" si="68"/>
        <v>23</v>
      </c>
      <c r="BB442" s="7">
        <f t="shared" si="69"/>
        <v>0.99832959039262981</v>
      </c>
      <c r="BC442" s="8">
        <f t="shared" si="70"/>
        <v>0.12354400952479597</v>
      </c>
    </row>
    <row r="443" spans="1:55" x14ac:dyDescent="0.25">
      <c r="A443">
        <v>636</v>
      </c>
      <c r="B443">
        <v>308819</v>
      </c>
      <c r="C443">
        <v>29</v>
      </c>
      <c r="D443">
        <v>29</v>
      </c>
      <c r="E443">
        <v>29</v>
      </c>
      <c r="F443">
        <v>29</v>
      </c>
      <c r="G443">
        <v>29</v>
      </c>
      <c r="H443">
        <v>29</v>
      </c>
      <c r="I443">
        <v>29</v>
      </c>
      <c r="J443">
        <v>29</v>
      </c>
      <c r="K443">
        <v>29</v>
      </c>
      <c r="L443">
        <v>29</v>
      </c>
      <c r="M443">
        <v>29</v>
      </c>
      <c r="N443">
        <v>29</v>
      </c>
      <c r="O443">
        <v>29</v>
      </c>
      <c r="P443">
        <v>29</v>
      </c>
      <c r="Q443">
        <v>29</v>
      </c>
      <c r="R443">
        <v>29</v>
      </c>
      <c r="S443">
        <v>29</v>
      </c>
      <c r="T443">
        <v>29</v>
      </c>
      <c r="U443">
        <v>29</v>
      </c>
      <c r="V443">
        <v>29</v>
      </c>
      <c r="W443">
        <v>29</v>
      </c>
      <c r="X443">
        <v>29</v>
      </c>
      <c r="Y443">
        <v>29</v>
      </c>
      <c r="Z443">
        <v>29</v>
      </c>
      <c r="AA443">
        <v>29</v>
      </c>
      <c r="AB443">
        <v>30</v>
      </c>
      <c r="AC443">
        <v>30</v>
      </c>
      <c r="AD443">
        <v>30</v>
      </c>
      <c r="AE443">
        <v>30</v>
      </c>
      <c r="AF443">
        <v>30</v>
      </c>
      <c r="AG443">
        <v>30</v>
      </c>
      <c r="AH443">
        <v>30</v>
      </c>
      <c r="AI443">
        <v>30</v>
      </c>
      <c r="AJ443">
        <v>30</v>
      </c>
      <c r="AK443">
        <v>30</v>
      </c>
      <c r="AL443">
        <v>30</v>
      </c>
      <c r="AM443">
        <v>30</v>
      </c>
      <c r="AN443">
        <v>30</v>
      </c>
      <c r="AO443">
        <v>30</v>
      </c>
      <c r="AP443">
        <v>30</v>
      </c>
      <c r="AQ443">
        <v>30</v>
      </c>
      <c r="AR443">
        <v>30</v>
      </c>
      <c r="AS443">
        <v>30</v>
      </c>
      <c r="AT443">
        <v>30</v>
      </c>
      <c r="AU443" s="8">
        <f t="shared" si="62"/>
        <v>29.431818181818183</v>
      </c>
      <c r="AV443">
        <f t="shared" si="63"/>
        <v>29</v>
      </c>
      <c r="AW443" s="8">
        <f t="shared" si="64"/>
        <v>0.50105596738531255</v>
      </c>
      <c r="AX443" s="6">
        <f t="shared" si="65"/>
        <v>1.7024295416952703E-2</v>
      </c>
      <c r="AY443">
        <f t="shared" si="66"/>
        <v>29</v>
      </c>
      <c r="AZ443">
        <f t="shared" si="67"/>
        <v>30</v>
      </c>
      <c r="BA443">
        <f t="shared" si="68"/>
        <v>1</v>
      </c>
      <c r="BB443" s="7">
        <f t="shared" si="69"/>
        <v>1.0011354741170686</v>
      </c>
      <c r="BC443" s="8">
        <f t="shared" si="70"/>
        <v>0.73643410852713198</v>
      </c>
    </row>
    <row r="444" spans="1:55" x14ac:dyDescent="0.25">
      <c r="A444">
        <v>641</v>
      </c>
      <c r="B444">
        <v>310701</v>
      </c>
      <c r="C444">
        <v>20</v>
      </c>
      <c r="D444">
        <v>20</v>
      </c>
      <c r="E444">
        <v>20</v>
      </c>
      <c r="F444">
        <v>20</v>
      </c>
      <c r="G444">
        <v>20</v>
      </c>
      <c r="H444">
        <v>20</v>
      </c>
      <c r="I444">
        <v>20</v>
      </c>
      <c r="J444">
        <v>20</v>
      </c>
      <c r="K444">
        <v>20</v>
      </c>
      <c r="L444">
        <v>20</v>
      </c>
      <c r="M444">
        <v>20</v>
      </c>
      <c r="N444">
        <v>20</v>
      </c>
      <c r="O444">
        <v>20</v>
      </c>
      <c r="P444">
        <v>20</v>
      </c>
      <c r="Q444">
        <v>20</v>
      </c>
      <c r="R444">
        <v>20</v>
      </c>
      <c r="S444">
        <v>20</v>
      </c>
      <c r="T444">
        <v>20</v>
      </c>
      <c r="U444">
        <v>20</v>
      </c>
      <c r="V444">
        <v>20</v>
      </c>
      <c r="W444">
        <v>20</v>
      </c>
      <c r="X444">
        <v>20</v>
      </c>
      <c r="Y444">
        <v>20</v>
      </c>
      <c r="Z444">
        <v>20</v>
      </c>
      <c r="AA444">
        <v>20</v>
      </c>
      <c r="AB444">
        <v>20</v>
      </c>
      <c r="AC444">
        <v>20</v>
      </c>
      <c r="AD444">
        <v>20</v>
      </c>
      <c r="AE444">
        <v>20</v>
      </c>
      <c r="AF444">
        <v>20</v>
      </c>
      <c r="AG444">
        <v>20</v>
      </c>
      <c r="AH444">
        <v>20</v>
      </c>
      <c r="AI444">
        <v>20</v>
      </c>
      <c r="AJ444">
        <v>20</v>
      </c>
      <c r="AK444">
        <v>20</v>
      </c>
      <c r="AL444">
        <v>20</v>
      </c>
      <c r="AM444">
        <v>20</v>
      </c>
      <c r="AN444">
        <v>20</v>
      </c>
      <c r="AO444">
        <v>20</v>
      </c>
      <c r="AP444">
        <v>20</v>
      </c>
      <c r="AQ444">
        <v>20</v>
      </c>
      <c r="AR444">
        <v>20</v>
      </c>
      <c r="AS444">
        <v>20</v>
      </c>
      <c r="AT444">
        <v>20</v>
      </c>
      <c r="AU444" s="8">
        <f t="shared" si="62"/>
        <v>20</v>
      </c>
      <c r="AV444">
        <f t="shared" si="63"/>
        <v>20</v>
      </c>
      <c r="AW444" s="8">
        <f t="shared" si="64"/>
        <v>0</v>
      </c>
      <c r="AX444" s="6">
        <f t="shared" si="65"/>
        <v>0</v>
      </c>
      <c r="AY444">
        <f t="shared" si="66"/>
        <v>20</v>
      </c>
      <c r="AZ444">
        <f t="shared" si="67"/>
        <v>20</v>
      </c>
      <c r="BA444">
        <f t="shared" si="68"/>
        <v>0</v>
      </c>
      <c r="BB444" s="7">
        <f t="shared" si="69"/>
        <v>1</v>
      </c>
      <c r="BC444" s="8">
        <f t="shared" si="70"/>
        <v>1</v>
      </c>
    </row>
    <row r="445" spans="1:55" x14ac:dyDescent="0.25">
      <c r="A445">
        <v>643</v>
      </c>
      <c r="B445">
        <v>310833</v>
      </c>
      <c r="C445">
        <v>9</v>
      </c>
      <c r="D445">
        <v>9</v>
      </c>
      <c r="E445">
        <v>9</v>
      </c>
      <c r="F445">
        <v>9</v>
      </c>
      <c r="G445">
        <v>9</v>
      </c>
      <c r="H445">
        <v>9</v>
      </c>
      <c r="I445">
        <v>9</v>
      </c>
      <c r="J445">
        <v>9</v>
      </c>
      <c r="K445">
        <v>9</v>
      </c>
      <c r="L445">
        <v>9</v>
      </c>
      <c r="M445">
        <v>9</v>
      </c>
      <c r="N445">
        <v>9</v>
      </c>
      <c r="O445">
        <v>9</v>
      </c>
      <c r="P445">
        <v>9</v>
      </c>
      <c r="Q445">
        <v>9</v>
      </c>
      <c r="R445">
        <v>9</v>
      </c>
      <c r="S445">
        <v>9</v>
      </c>
      <c r="T445">
        <v>9</v>
      </c>
      <c r="U445">
        <v>9</v>
      </c>
      <c r="V445">
        <v>9</v>
      </c>
      <c r="W445">
        <v>9</v>
      </c>
      <c r="X445">
        <v>9</v>
      </c>
      <c r="Y445">
        <v>9</v>
      </c>
      <c r="Z445">
        <v>9</v>
      </c>
      <c r="AA445">
        <v>9</v>
      </c>
      <c r="AB445">
        <v>9</v>
      </c>
      <c r="AC445">
        <v>9</v>
      </c>
      <c r="AD445">
        <v>9</v>
      </c>
      <c r="AE445">
        <v>9</v>
      </c>
      <c r="AF445">
        <v>9</v>
      </c>
      <c r="AG445">
        <v>9</v>
      </c>
      <c r="AH445">
        <v>9</v>
      </c>
      <c r="AI445">
        <v>9</v>
      </c>
      <c r="AJ445">
        <v>9</v>
      </c>
      <c r="AK445">
        <v>9</v>
      </c>
      <c r="AL445">
        <v>9</v>
      </c>
      <c r="AM445">
        <v>9</v>
      </c>
      <c r="AN445">
        <v>9</v>
      </c>
      <c r="AO445">
        <v>9</v>
      </c>
      <c r="AP445">
        <v>9</v>
      </c>
      <c r="AQ445">
        <v>9</v>
      </c>
      <c r="AR445">
        <v>9</v>
      </c>
      <c r="AS445">
        <v>9</v>
      </c>
      <c r="AT445">
        <v>9</v>
      </c>
      <c r="AU445" s="8">
        <f t="shared" si="62"/>
        <v>9</v>
      </c>
      <c r="AV445">
        <f t="shared" si="63"/>
        <v>9</v>
      </c>
      <c r="AW445" s="8">
        <f t="shared" si="64"/>
        <v>0</v>
      </c>
      <c r="AX445" s="6">
        <f t="shared" si="65"/>
        <v>0</v>
      </c>
      <c r="AY445">
        <f t="shared" si="66"/>
        <v>9</v>
      </c>
      <c r="AZ445">
        <f t="shared" si="67"/>
        <v>9</v>
      </c>
      <c r="BA445">
        <f t="shared" si="68"/>
        <v>0</v>
      </c>
      <c r="BB445" s="7">
        <f t="shared" si="69"/>
        <v>1</v>
      </c>
      <c r="BC445" s="8">
        <f t="shared" si="70"/>
        <v>1</v>
      </c>
    </row>
    <row r="446" spans="1:55" x14ac:dyDescent="0.25">
      <c r="A446">
        <v>644</v>
      </c>
      <c r="B446">
        <v>311270</v>
      </c>
      <c r="C446">
        <v>18</v>
      </c>
      <c r="D446">
        <v>18</v>
      </c>
      <c r="E446">
        <v>18</v>
      </c>
      <c r="F446">
        <v>18</v>
      </c>
      <c r="G446">
        <v>18</v>
      </c>
      <c r="H446">
        <v>18</v>
      </c>
      <c r="I446">
        <v>18</v>
      </c>
      <c r="J446">
        <v>18</v>
      </c>
      <c r="K446">
        <v>18</v>
      </c>
      <c r="L446">
        <v>18</v>
      </c>
      <c r="M446">
        <v>18</v>
      </c>
      <c r="N446">
        <v>18</v>
      </c>
      <c r="O446">
        <v>18</v>
      </c>
      <c r="P446">
        <v>18</v>
      </c>
      <c r="Q446">
        <v>18</v>
      </c>
      <c r="R446">
        <v>18</v>
      </c>
      <c r="S446">
        <v>18</v>
      </c>
      <c r="T446">
        <v>18</v>
      </c>
      <c r="U446">
        <v>18</v>
      </c>
      <c r="V446">
        <v>18</v>
      </c>
      <c r="W446">
        <v>18</v>
      </c>
      <c r="X446">
        <v>18</v>
      </c>
      <c r="Y446">
        <v>18</v>
      </c>
      <c r="Z446">
        <v>18</v>
      </c>
      <c r="AA446">
        <v>18</v>
      </c>
      <c r="AB446">
        <v>18</v>
      </c>
      <c r="AC446">
        <v>18</v>
      </c>
      <c r="AD446">
        <v>18</v>
      </c>
      <c r="AE446">
        <v>18</v>
      </c>
      <c r="AF446">
        <v>18</v>
      </c>
      <c r="AG446">
        <v>18</v>
      </c>
      <c r="AH446">
        <v>18</v>
      </c>
      <c r="AI446">
        <v>18</v>
      </c>
      <c r="AJ446">
        <v>18</v>
      </c>
      <c r="AK446">
        <v>18</v>
      </c>
      <c r="AL446">
        <v>18</v>
      </c>
      <c r="AM446">
        <v>18</v>
      </c>
      <c r="AN446">
        <v>18</v>
      </c>
      <c r="AO446">
        <v>18</v>
      </c>
      <c r="AP446">
        <v>18</v>
      </c>
      <c r="AQ446">
        <v>18</v>
      </c>
      <c r="AR446">
        <v>18</v>
      </c>
      <c r="AS446">
        <v>18</v>
      </c>
      <c r="AT446">
        <v>18</v>
      </c>
      <c r="AU446" s="8">
        <f t="shared" si="62"/>
        <v>18</v>
      </c>
      <c r="AV446">
        <f t="shared" si="63"/>
        <v>18</v>
      </c>
      <c r="AW446" s="8">
        <f t="shared" si="64"/>
        <v>0</v>
      </c>
      <c r="AX446" s="6">
        <f t="shared" si="65"/>
        <v>0</v>
      </c>
      <c r="AY446">
        <f t="shared" si="66"/>
        <v>18</v>
      </c>
      <c r="AZ446">
        <f t="shared" si="67"/>
        <v>18</v>
      </c>
      <c r="BA446">
        <f t="shared" si="68"/>
        <v>0</v>
      </c>
      <c r="BB446" s="7">
        <f t="shared" si="69"/>
        <v>1</v>
      </c>
      <c r="BC446" s="8">
        <f t="shared" si="70"/>
        <v>1</v>
      </c>
    </row>
    <row r="447" spans="1:55" x14ac:dyDescent="0.25">
      <c r="A447">
        <v>645</v>
      </c>
      <c r="B447">
        <v>311447</v>
      </c>
      <c r="C447">
        <v>64</v>
      </c>
      <c r="D447">
        <v>56</v>
      </c>
      <c r="E447">
        <v>55</v>
      </c>
      <c r="F447">
        <v>59</v>
      </c>
      <c r="G447">
        <v>61</v>
      </c>
      <c r="H447">
        <v>61</v>
      </c>
      <c r="I447">
        <v>61</v>
      </c>
      <c r="J447">
        <v>59</v>
      </c>
      <c r="K447">
        <v>61</v>
      </c>
      <c r="L447">
        <v>63</v>
      </c>
      <c r="M447">
        <v>63</v>
      </c>
      <c r="N447">
        <v>64</v>
      </c>
      <c r="O447">
        <v>64</v>
      </c>
      <c r="P447">
        <v>63</v>
      </c>
      <c r="Q447">
        <v>61</v>
      </c>
      <c r="R447">
        <v>64</v>
      </c>
      <c r="S447">
        <v>64</v>
      </c>
      <c r="T447">
        <v>62</v>
      </c>
      <c r="U447">
        <v>64</v>
      </c>
      <c r="V447">
        <v>64</v>
      </c>
      <c r="W447">
        <v>64</v>
      </c>
      <c r="X447">
        <v>64</v>
      </c>
      <c r="Y447">
        <v>62</v>
      </c>
      <c r="Z447">
        <v>62</v>
      </c>
      <c r="AA447">
        <v>62</v>
      </c>
      <c r="AB447">
        <v>60</v>
      </c>
      <c r="AC447">
        <v>60</v>
      </c>
      <c r="AD447">
        <v>60</v>
      </c>
      <c r="AE447">
        <v>60</v>
      </c>
      <c r="AF447">
        <v>60</v>
      </c>
      <c r="AG447">
        <v>60</v>
      </c>
      <c r="AH447">
        <v>59</v>
      </c>
      <c r="AI447">
        <v>59</v>
      </c>
      <c r="AJ447">
        <v>50</v>
      </c>
      <c r="AK447">
        <v>53</v>
      </c>
      <c r="AL447">
        <v>51</v>
      </c>
      <c r="AM447">
        <v>51</v>
      </c>
      <c r="AN447">
        <v>48</v>
      </c>
      <c r="AO447">
        <v>51</v>
      </c>
      <c r="AP447">
        <v>51</v>
      </c>
      <c r="AQ447">
        <v>48</v>
      </c>
      <c r="AR447">
        <v>50</v>
      </c>
      <c r="AS447">
        <v>51</v>
      </c>
      <c r="AT447">
        <v>51</v>
      </c>
      <c r="AU447" s="8">
        <f t="shared" si="62"/>
        <v>58.636363636363633</v>
      </c>
      <c r="AV447">
        <f t="shared" si="63"/>
        <v>60</v>
      </c>
      <c r="AW447" s="8">
        <f t="shared" si="64"/>
        <v>5.234460542120746</v>
      </c>
      <c r="AX447" s="6">
        <f t="shared" si="65"/>
        <v>8.9269869710586369E-2</v>
      </c>
      <c r="AY447">
        <f t="shared" si="66"/>
        <v>48</v>
      </c>
      <c r="AZ447">
        <f t="shared" si="67"/>
        <v>64</v>
      </c>
      <c r="BA447">
        <f t="shared" si="68"/>
        <v>16</v>
      </c>
      <c r="BB447" s="7">
        <f t="shared" si="69"/>
        <v>0.99506759239169318</v>
      </c>
      <c r="BC447" s="8">
        <f t="shared" si="70"/>
        <v>0.46708882452638567</v>
      </c>
    </row>
    <row r="448" spans="1:55" x14ac:dyDescent="0.25">
      <c r="A448">
        <v>646</v>
      </c>
      <c r="B448">
        <v>312259</v>
      </c>
      <c r="C448">
        <v>29</v>
      </c>
      <c r="D448">
        <v>29</v>
      </c>
      <c r="E448">
        <v>29</v>
      </c>
      <c r="F448">
        <v>29</v>
      </c>
      <c r="G448">
        <v>29</v>
      </c>
      <c r="H448">
        <v>29</v>
      </c>
      <c r="I448">
        <v>29</v>
      </c>
      <c r="J448">
        <v>29</v>
      </c>
      <c r="K448">
        <v>29</v>
      </c>
      <c r="L448">
        <v>29</v>
      </c>
      <c r="M448">
        <v>29</v>
      </c>
      <c r="N448">
        <v>29</v>
      </c>
      <c r="O448">
        <v>29</v>
      </c>
      <c r="P448">
        <v>29</v>
      </c>
      <c r="Q448">
        <v>29</v>
      </c>
      <c r="R448">
        <v>29</v>
      </c>
      <c r="S448">
        <v>29</v>
      </c>
      <c r="T448">
        <v>29</v>
      </c>
      <c r="U448">
        <v>29</v>
      </c>
      <c r="V448">
        <v>29</v>
      </c>
      <c r="W448">
        <v>29</v>
      </c>
      <c r="X448">
        <v>29</v>
      </c>
      <c r="Y448">
        <v>29</v>
      </c>
      <c r="Z448">
        <v>29</v>
      </c>
      <c r="AA448">
        <v>29</v>
      </c>
      <c r="AB448">
        <v>29</v>
      </c>
      <c r="AC448">
        <v>29</v>
      </c>
      <c r="AD448">
        <v>29</v>
      </c>
      <c r="AE448">
        <v>29</v>
      </c>
      <c r="AF448">
        <v>29</v>
      </c>
      <c r="AG448">
        <v>29</v>
      </c>
      <c r="AH448">
        <v>29</v>
      </c>
      <c r="AI448">
        <v>29</v>
      </c>
      <c r="AJ448">
        <v>29</v>
      </c>
      <c r="AK448">
        <v>29</v>
      </c>
      <c r="AL448">
        <v>29</v>
      </c>
      <c r="AM448">
        <v>29</v>
      </c>
      <c r="AN448">
        <v>29</v>
      </c>
      <c r="AO448">
        <v>29</v>
      </c>
      <c r="AP448">
        <v>29</v>
      </c>
      <c r="AQ448">
        <v>29</v>
      </c>
      <c r="AR448">
        <v>29</v>
      </c>
      <c r="AS448">
        <v>29</v>
      </c>
      <c r="AT448">
        <v>29</v>
      </c>
      <c r="AU448" s="8">
        <f t="shared" si="62"/>
        <v>29</v>
      </c>
      <c r="AV448">
        <f t="shared" si="63"/>
        <v>29</v>
      </c>
      <c r="AW448" s="8">
        <f t="shared" si="64"/>
        <v>0</v>
      </c>
      <c r="AX448" s="6">
        <f t="shared" si="65"/>
        <v>0</v>
      </c>
      <c r="AY448">
        <f t="shared" si="66"/>
        <v>29</v>
      </c>
      <c r="AZ448">
        <f t="shared" si="67"/>
        <v>29</v>
      </c>
      <c r="BA448">
        <f t="shared" si="68"/>
        <v>0</v>
      </c>
      <c r="BB448" s="7">
        <f t="shared" si="69"/>
        <v>1</v>
      </c>
      <c r="BC448" s="8">
        <f t="shared" si="70"/>
        <v>1</v>
      </c>
    </row>
    <row r="449" spans="1:55" x14ac:dyDescent="0.25">
      <c r="A449">
        <v>648</v>
      </c>
      <c r="B449">
        <v>312417</v>
      </c>
      <c r="C449">
        <v>464</v>
      </c>
      <c r="D449">
        <v>487</v>
      </c>
      <c r="E449">
        <v>483</v>
      </c>
      <c r="F449">
        <v>455</v>
      </c>
      <c r="G449">
        <v>449</v>
      </c>
      <c r="H449">
        <v>424</v>
      </c>
      <c r="I449">
        <v>430</v>
      </c>
      <c r="J449">
        <v>418</v>
      </c>
      <c r="K449">
        <v>415</v>
      </c>
      <c r="L449">
        <v>495</v>
      </c>
      <c r="M449">
        <v>520</v>
      </c>
      <c r="N449">
        <v>437</v>
      </c>
      <c r="O449">
        <v>466</v>
      </c>
      <c r="P449">
        <v>463</v>
      </c>
      <c r="Q449">
        <v>455</v>
      </c>
      <c r="R449">
        <v>389</v>
      </c>
      <c r="S449">
        <v>367</v>
      </c>
      <c r="T449">
        <v>353</v>
      </c>
      <c r="U449">
        <v>350</v>
      </c>
      <c r="V449">
        <v>345</v>
      </c>
      <c r="W449">
        <v>465</v>
      </c>
      <c r="X449">
        <v>118</v>
      </c>
      <c r="Y449">
        <v>124</v>
      </c>
      <c r="Z449">
        <v>113</v>
      </c>
      <c r="AA449">
        <v>116</v>
      </c>
      <c r="AB449">
        <v>70</v>
      </c>
      <c r="AC449">
        <v>126</v>
      </c>
      <c r="AD449">
        <v>140</v>
      </c>
      <c r="AE449">
        <v>134</v>
      </c>
      <c r="AF449">
        <v>124</v>
      </c>
      <c r="AG449">
        <v>113</v>
      </c>
      <c r="AH449">
        <v>126</v>
      </c>
      <c r="AI449">
        <v>123</v>
      </c>
      <c r="AJ449">
        <v>131</v>
      </c>
      <c r="AK449">
        <v>113</v>
      </c>
      <c r="AL449">
        <v>115</v>
      </c>
      <c r="AM449">
        <v>104</v>
      </c>
      <c r="AN449">
        <v>92</v>
      </c>
      <c r="AO449">
        <v>94</v>
      </c>
      <c r="AP449">
        <v>90</v>
      </c>
      <c r="AQ449">
        <v>117</v>
      </c>
      <c r="AR449">
        <v>122</v>
      </c>
      <c r="AS449">
        <v>117</v>
      </c>
      <c r="AT449">
        <v>117</v>
      </c>
      <c r="AU449" s="8">
        <f t="shared" si="62"/>
        <v>267.47727272727275</v>
      </c>
      <c r="AV449">
        <f t="shared" si="63"/>
        <v>137</v>
      </c>
      <c r="AW449" s="8">
        <f t="shared" si="64"/>
        <v>165.63528000726981</v>
      </c>
      <c r="AX449" s="6">
        <f t="shared" si="65"/>
        <v>0.61924992100602183</v>
      </c>
      <c r="AY449">
        <f t="shared" si="66"/>
        <v>70</v>
      </c>
      <c r="AZ449">
        <f t="shared" si="67"/>
        <v>520</v>
      </c>
      <c r="BA449">
        <f t="shared" si="68"/>
        <v>450</v>
      </c>
      <c r="BB449" s="7">
        <f t="shared" si="69"/>
        <v>0.95397454561703643</v>
      </c>
      <c r="BC449" s="8">
        <f t="shared" si="70"/>
        <v>0.77216479187039122</v>
      </c>
    </row>
    <row r="450" spans="1:55" x14ac:dyDescent="0.25">
      <c r="A450">
        <v>649</v>
      </c>
      <c r="B450">
        <v>312546</v>
      </c>
      <c r="C450">
        <v>29</v>
      </c>
      <c r="D450">
        <v>29</v>
      </c>
      <c r="E450">
        <v>29</v>
      </c>
      <c r="F450">
        <v>29</v>
      </c>
      <c r="G450">
        <v>29</v>
      </c>
      <c r="H450">
        <v>29</v>
      </c>
      <c r="I450">
        <v>29</v>
      </c>
      <c r="J450">
        <v>29</v>
      </c>
      <c r="K450">
        <v>29</v>
      </c>
      <c r="L450">
        <v>29</v>
      </c>
      <c r="M450">
        <v>29</v>
      </c>
      <c r="N450">
        <v>29</v>
      </c>
      <c r="O450">
        <v>29</v>
      </c>
      <c r="P450">
        <v>29</v>
      </c>
      <c r="Q450">
        <v>30</v>
      </c>
      <c r="R450">
        <v>30</v>
      </c>
      <c r="S450">
        <v>30</v>
      </c>
      <c r="T450">
        <v>30</v>
      </c>
      <c r="U450">
        <v>30</v>
      </c>
      <c r="V450">
        <v>30</v>
      </c>
      <c r="W450">
        <v>30</v>
      </c>
      <c r="X450">
        <v>30</v>
      </c>
      <c r="Y450">
        <v>30</v>
      </c>
      <c r="Z450">
        <v>30</v>
      </c>
      <c r="AA450">
        <v>30</v>
      </c>
      <c r="AB450">
        <v>30</v>
      </c>
      <c r="AC450">
        <v>31</v>
      </c>
      <c r="AD450">
        <v>33</v>
      </c>
      <c r="AE450">
        <v>33</v>
      </c>
      <c r="AF450">
        <v>33</v>
      </c>
      <c r="AG450">
        <v>33</v>
      </c>
      <c r="AH450">
        <v>33</v>
      </c>
      <c r="AI450">
        <v>33</v>
      </c>
      <c r="AJ450">
        <v>33</v>
      </c>
      <c r="AK450">
        <v>33</v>
      </c>
      <c r="AL450">
        <v>33</v>
      </c>
      <c r="AM450">
        <v>33</v>
      </c>
      <c r="AN450">
        <v>33</v>
      </c>
      <c r="AO450">
        <v>33</v>
      </c>
      <c r="AP450">
        <v>33</v>
      </c>
      <c r="AQ450">
        <v>32</v>
      </c>
      <c r="AR450">
        <v>32</v>
      </c>
      <c r="AS450">
        <v>32</v>
      </c>
      <c r="AT450">
        <v>32</v>
      </c>
      <c r="AU450" s="8">
        <f t="shared" si="62"/>
        <v>30.772727272727273</v>
      </c>
      <c r="AV450">
        <f t="shared" si="63"/>
        <v>30</v>
      </c>
      <c r="AW450" s="8">
        <f t="shared" si="64"/>
        <v>1.68251799622203</v>
      </c>
      <c r="AX450" s="6">
        <f t="shared" si="65"/>
        <v>5.4675621738382064E-2</v>
      </c>
      <c r="AY450">
        <f t="shared" si="66"/>
        <v>29</v>
      </c>
      <c r="AZ450">
        <f t="shared" si="67"/>
        <v>33</v>
      </c>
      <c r="BA450">
        <f t="shared" si="68"/>
        <v>4</v>
      </c>
      <c r="BB450" s="7">
        <f t="shared" si="69"/>
        <v>1.0037673087856609</v>
      </c>
      <c r="BC450" s="8">
        <f t="shared" si="70"/>
        <v>0.79236913523915142</v>
      </c>
    </row>
    <row r="451" spans="1:55" x14ac:dyDescent="0.25">
      <c r="A451">
        <v>650</v>
      </c>
      <c r="B451">
        <v>312921</v>
      </c>
      <c r="C451">
        <v>67</v>
      </c>
      <c r="D451">
        <v>67</v>
      </c>
      <c r="E451">
        <v>32</v>
      </c>
      <c r="F451">
        <v>67</v>
      </c>
      <c r="G451">
        <v>67</v>
      </c>
      <c r="H451">
        <v>67</v>
      </c>
      <c r="I451">
        <v>68</v>
      </c>
      <c r="J451">
        <v>68</v>
      </c>
      <c r="K451">
        <v>64</v>
      </c>
      <c r="L451">
        <v>64</v>
      </c>
      <c r="M451">
        <v>64</v>
      </c>
      <c r="N451">
        <v>64</v>
      </c>
      <c r="O451">
        <v>64</v>
      </c>
      <c r="P451">
        <v>64</v>
      </c>
      <c r="Q451">
        <v>64</v>
      </c>
      <c r="R451">
        <v>64</v>
      </c>
      <c r="S451">
        <v>64</v>
      </c>
      <c r="T451">
        <v>64</v>
      </c>
      <c r="U451">
        <v>64</v>
      </c>
      <c r="V451">
        <v>64</v>
      </c>
      <c r="W451">
        <v>64</v>
      </c>
      <c r="X451">
        <v>64</v>
      </c>
      <c r="Y451">
        <v>64</v>
      </c>
      <c r="Z451">
        <v>64</v>
      </c>
      <c r="AA451">
        <v>64</v>
      </c>
      <c r="AB451">
        <v>64</v>
      </c>
      <c r="AC451">
        <v>64</v>
      </c>
      <c r="AD451">
        <v>64</v>
      </c>
      <c r="AE451">
        <v>64</v>
      </c>
      <c r="AF451">
        <v>64</v>
      </c>
      <c r="AG451">
        <v>64</v>
      </c>
      <c r="AH451">
        <v>64</v>
      </c>
      <c r="AI451">
        <v>64</v>
      </c>
      <c r="AJ451">
        <v>64</v>
      </c>
      <c r="AK451">
        <v>64</v>
      </c>
      <c r="AL451">
        <v>64</v>
      </c>
      <c r="AM451">
        <v>64</v>
      </c>
      <c r="AN451">
        <v>64</v>
      </c>
      <c r="AO451">
        <v>64</v>
      </c>
      <c r="AP451">
        <v>64</v>
      </c>
      <c r="AQ451">
        <v>64</v>
      </c>
      <c r="AR451">
        <v>64</v>
      </c>
      <c r="AS451">
        <v>64</v>
      </c>
      <c r="AT451">
        <v>64</v>
      </c>
      <c r="AU451" s="8">
        <f t="shared" ref="AU451:AU514" si="71">AVERAGE(C451:AT451)</f>
        <v>63.795454545454547</v>
      </c>
      <c r="AV451">
        <f t="shared" ref="AV451:AV514" si="72">MEDIAN(C451:AT451)</f>
        <v>64</v>
      </c>
      <c r="AW451" s="8">
        <f t="shared" ref="AW451:AW514" si="73">_xlfn.STDEV.S(C451:AT451)</f>
        <v>5.0558717669129312</v>
      </c>
      <c r="AX451" s="6">
        <f t="shared" ref="AX451:AX514" si="74">AW451/AU451</f>
        <v>7.9251285266893109E-2</v>
      </c>
      <c r="AY451">
        <f t="shared" ref="AY451:AY514" si="75">MIN(C451:AT451)</f>
        <v>32</v>
      </c>
      <c r="AZ451">
        <f t="shared" ref="AZ451:AZ514" si="76">MAX(C451:AT451)</f>
        <v>68</v>
      </c>
      <c r="BA451">
        <f t="shared" ref="BA451:BA514" si="77">AZ451-AY451</f>
        <v>36</v>
      </c>
      <c r="BB451" s="7">
        <f t="shared" ref="BB451:BB514" si="78">INDEX(LOGEST(C451:AT451,,TRUE,TRUE),1,1)</f>
        <v>1.0010391061230699</v>
      </c>
      <c r="BC451" s="8">
        <f t="shared" ref="BC451:BC514" si="79">INDEX(LOGEST(C451:AT451,,TRUE,TRUE),3,1)</f>
        <v>1.5440740582589896E-2</v>
      </c>
    </row>
    <row r="452" spans="1:55" x14ac:dyDescent="0.25">
      <c r="A452">
        <v>652</v>
      </c>
      <c r="B452">
        <v>313462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3</v>
      </c>
      <c r="J452">
        <v>3</v>
      </c>
      <c r="K452">
        <v>3</v>
      </c>
      <c r="L452">
        <v>3</v>
      </c>
      <c r="M452">
        <v>3</v>
      </c>
      <c r="N452">
        <v>3</v>
      </c>
      <c r="O452">
        <v>3</v>
      </c>
      <c r="P452">
        <v>3</v>
      </c>
      <c r="Q452">
        <v>3</v>
      </c>
      <c r="R452">
        <v>3</v>
      </c>
      <c r="S452">
        <v>3</v>
      </c>
      <c r="T452">
        <v>3</v>
      </c>
      <c r="U452">
        <v>3</v>
      </c>
      <c r="V452">
        <v>3</v>
      </c>
      <c r="W452">
        <v>3</v>
      </c>
      <c r="X452">
        <v>3</v>
      </c>
      <c r="Y452">
        <v>3</v>
      </c>
      <c r="Z452">
        <v>3</v>
      </c>
      <c r="AA452">
        <v>3</v>
      </c>
      <c r="AB452">
        <v>3</v>
      </c>
      <c r="AC452">
        <v>3</v>
      </c>
      <c r="AD452">
        <v>3</v>
      </c>
      <c r="AE452">
        <v>3</v>
      </c>
      <c r="AF452">
        <v>3</v>
      </c>
      <c r="AG452">
        <v>3</v>
      </c>
      <c r="AH452">
        <v>4</v>
      </c>
      <c r="AI452">
        <v>4</v>
      </c>
      <c r="AJ452">
        <v>4</v>
      </c>
      <c r="AK452">
        <v>4</v>
      </c>
      <c r="AL452">
        <v>4</v>
      </c>
      <c r="AM452">
        <v>4</v>
      </c>
      <c r="AN452">
        <v>4</v>
      </c>
      <c r="AO452">
        <v>4</v>
      </c>
      <c r="AP452">
        <v>4</v>
      </c>
      <c r="AQ452">
        <v>4</v>
      </c>
      <c r="AR452">
        <v>4</v>
      </c>
      <c r="AS452">
        <v>4</v>
      </c>
      <c r="AT452">
        <v>4</v>
      </c>
      <c r="AU452" s="8">
        <f t="shared" si="71"/>
        <v>3.1590909090909092</v>
      </c>
      <c r="AV452">
        <f t="shared" si="72"/>
        <v>3</v>
      </c>
      <c r="AW452" s="8">
        <f t="shared" si="73"/>
        <v>0.64495111832735996</v>
      </c>
      <c r="AX452" s="6">
        <f t="shared" si="74"/>
        <v>0.20415718853527939</v>
      </c>
      <c r="AY452">
        <f t="shared" si="75"/>
        <v>2</v>
      </c>
      <c r="AZ452">
        <f t="shared" si="76"/>
        <v>4</v>
      </c>
      <c r="BA452">
        <f t="shared" si="77"/>
        <v>2</v>
      </c>
      <c r="BB452" s="7">
        <f t="shared" si="78"/>
        <v>1.0147934809274104</v>
      </c>
      <c r="BC452" s="8">
        <f t="shared" si="79"/>
        <v>0.7561528897764398</v>
      </c>
    </row>
    <row r="453" spans="1:55" x14ac:dyDescent="0.25">
      <c r="A453">
        <v>653</v>
      </c>
      <c r="B453">
        <v>313469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4</v>
      </c>
      <c r="I453">
        <v>4</v>
      </c>
      <c r="J453">
        <v>4</v>
      </c>
      <c r="K453">
        <v>4</v>
      </c>
      <c r="L453">
        <v>4</v>
      </c>
      <c r="M453">
        <v>4</v>
      </c>
      <c r="N453">
        <v>4</v>
      </c>
      <c r="O453">
        <v>4</v>
      </c>
      <c r="P453">
        <v>4</v>
      </c>
      <c r="Q453">
        <v>4</v>
      </c>
      <c r="R453">
        <v>4</v>
      </c>
      <c r="S453">
        <v>4</v>
      </c>
      <c r="T453">
        <v>4</v>
      </c>
      <c r="U453">
        <v>4</v>
      </c>
      <c r="V453">
        <v>4</v>
      </c>
      <c r="W453">
        <v>4</v>
      </c>
      <c r="X453">
        <v>4</v>
      </c>
      <c r="Y453">
        <v>4</v>
      </c>
      <c r="Z453">
        <v>4</v>
      </c>
      <c r="AA453">
        <v>4</v>
      </c>
      <c r="AB453">
        <v>4</v>
      </c>
      <c r="AC453">
        <v>4</v>
      </c>
      <c r="AD453">
        <v>4</v>
      </c>
      <c r="AE453">
        <v>4</v>
      </c>
      <c r="AF453">
        <v>4</v>
      </c>
      <c r="AG453">
        <v>4</v>
      </c>
      <c r="AH453">
        <v>4</v>
      </c>
      <c r="AI453">
        <v>4</v>
      </c>
      <c r="AJ453">
        <v>4</v>
      </c>
      <c r="AK453">
        <v>4</v>
      </c>
      <c r="AL453">
        <v>4</v>
      </c>
      <c r="AM453">
        <v>4</v>
      </c>
      <c r="AN453">
        <v>4</v>
      </c>
      <c r="AO453">
        <v>4</v>
      </c>
      <c r="AP453">
        <v>4</v>
      </c>
      <c r="AQ453">
        <v>4</v>
      </c>
      <c r="AR453">
        <v>4</v>
      </c>
      <c r="AS453">
        <v>4</v>
      </c>
      <c r="AT453">
        <v>4</v>
      </c>
      <c r="AU453" s="8">
        <f t="shared" si="71"/>
        <v>3.7727272727272729</v>
      </c>
      <c r="AV453">
        <f t="shared" si="72"/>
        <v>4</v>
      </c>
      <c r="AW453" s="8">
        <f t="shared" si="73"/>
        <v>0.64207644128110131</v>
      </c>
      <c r="AX453" s="6">
        <f t="shared" si="74"/>
        <v>0.17018893624318346</v>
      </c>
      <c r="AY453">
        <f t="shared" si="75"/>
        <v>2</v>
      </c>
      <c r="AZ453">
        <f t="shared" si="76"/>
        <v>4</v>
      </c>
      <c r="BA453">
        <f t="shared" si="77"/>
        <v>2</v>
      </c>
      <c r="BB453" s="7">
        <f t="shared" si="78"/>
        <v>1.009570788227111</v>
      </c>
      <c r="BC453" s="8">
        <f t="shared" si="79"/>
        <v>0.30232558139534693</v>
      </c>
    </row>
    <row r="454" spans="1:55" x14ac:dyDescent="0.25">
      <c r="A454">
        <v>655</v>
      </c>
      <c r="B454">
        <v>316835</v>
      </c>
      <c r="C454">
        <v>116</v>
      </c>
      <c r="D454">
        <v>116</v>
      </c>
      <c r="E454">
        <v>116</v>
      </c>
      <c r="F454">
        <v>117</v>
      </c>
      <c r="G454">
        <v>117</v>
      </c>
      <c r="H454">
        <v>115</v>
      </c>
      <c r="I454">
        <v>121</v>
      </c>
      <c r="J454">
        <v>121</v>
      </c>
      <c r="K454">
        <v>121</v>
      </c>
      <c r="L454">
        <v>123</v>
      </c>
      <c r="M454">
        <v>123</v>
      </c>
      <c r="N454">
        <v>121</v>
      </c>
      <c r="O454">
        <v>123</v>
      </c>
      <c r="P454">
        <v>123</v>
      </c>
      <c r="Q454">
        <v>85</v>
      </c>
      <c r="R454">
        <v>88</v>
      </c>
      <c r="S454">
        <v>89</v>
      </c>
      <c r="T454">
        <v>82</v>
      </c>
      <c r="U454">
        <v>84</v>
      </c>
      <c r="V454">
        <v>88</v>
      </c>
      <c r="W454">
        <v>89</v>
      </c>
      <c r="X454">
        <v>99</v>
      </c>
      <c r="Y454">
        <v>98</v>
      </c>
      <c r="Z454">
        <v>102</v>
      </c>
      <c r="AA454">
        <v>102</v>
      </c>
      <c r="AB454">
        <v>108</v>
      </c>
      <c r="AC454">
        <v>108</v>
      </c>
      <c r="AD454">
        <v>114</v>
      </c>
      <c r="AE454">
        <v>113</v>
      </c>
      <c r="AF454">
        <v>114</v>
      </c>
      <c r="AG454">
        <v>114</v>
      </c>
      <c r="AH454">
        <v>103</v>
      </c>
      <c r="AI454">
        <v>103</v>
      </c>
      <c r="AJ454">
        <v>103</v>
      </c>
      <c r="AK454">
        <v>107</v>
      </c>
      <c r="AL454">
        <v>107</v>
      </c>
      <c r="AM454">
        <v>107</v>
      </c>
      <c r="AN454">
        <v>105</v>
      </c>
      <c r="AO454">
        <v>105</v>
      </c>
      <c r="AP454">
        <v>94</v>
      </c>
      <c r="AQ454">
        <v>93</v>
      </c>
      <c r="AR454">
        <v>92</v>
      </c>
      <c r="AS454">
        <v>92</v>
      </c>
      <c r="AT454">
        <v>85</v>
      </c>
      <c r="AU454" s="8">
        <f t="shared" si="71"/>
        <v>105.59090909090909</v>
      </c>
      <c r="AV454">
        <f t="shared" si="72"/>
        <v>107</v>
      </c>
      <c r="AW454" s="8">
        <f t="shared" si="73"/>
        <v>12.732157021107922</v>
      </c>
      <c r="AX454" s="6">
        <f t="shared" si="74"/>
        <v>0.12058004927437549</v>
      </c>
      <c r="AY454">
        <f t="shared" si="75"/>
        <v>82</v>
      </c>
      <c r="AZ454">
        <f t="shared" si="76"/>
        <v>123</v>
      </c>
      <c r="BA454">
        <f t="shared" si="77"/>
        <v>41</v>
      </c>
      <c r="BB454" s="7">
        <f t="shared" si="78"/>
        <v>0.99562529430772684</v>
      </c>
      <c r="BC454" s="8">
        <f t="shared" si="79"/>
        <v>0.20648615448864402</v>
      </c>
    </row>
    <row r="455" spans="1:55" x14ac:dyDescent="0.25">
      <c r="A455">
        <v>656</v>
      </c>
      <c r="B455">
        <v>316849</v>
      </c>
      <c r="C455">
        <v>126</v>
      </c>
      <c r="D455">
        <v>126</v>
      </c>
      <c r="E455">
        <v>126</v>
      </c>
      <c r="F455">
        <v>126</v>
      </c>
      <c r="G455">
        <v>126</v>
      </c>
      <c r="H455">
        <v>126</v>
      </c>
      <c r="I455">
        <v>126</v>
      </c>
      <c r="J455">
        <v>126</v>
      </c>
      <c r="K455">
        <v>126</v>
      </c>
      <c r="L455">
        <v>126</v>
      </c>
      <c r="M455">
        <v>126</v>
      </c>
      <c r="N455">
        <v>125</v>
      </c>
      <c r="O455">
        <v>125</v>
      </c>
      <c r="P455">
        <v>125</v>
      </c>
      <c r="Q455">
        <v>125</v>
      </c>
      <c r="R455">
        <v>125</v>
      </c>
      <c r="S455">
        <v>125</v>
      </c>
      <c r="T455">
        <v>125</v>
      </c>
      <c r="U455">
        <v>125</v>
      </c>
      <c r="V455">
        <v>125</v>
      </c>
      <c r="W455">
        <v>125</v>
      </c>
      <c r="X455">
        <v>125</v>
      </c>
      <c r="Y455">
        <v>125</v>
      </c>
      <c r="Z455">
        <v>125</v>
      </c>
      <c r="AA455">
        <v>2</v>
      </c>
      <c r="AB455">
        <v>125</v>
      </c>
      <c r="AC455">
        <v>125</v>
      </c>
      <c r="AD455">
        <v>125</v>
      </c>
      <c r="AE455">
        <v>125</v>
      </c>
      <c r="AF455">
        <v>125</v>
      </c>
      <c r="AG455">
        <v>125</v>
      </c>
      <c r="AH455">
        <v>125</v>
      </c>
      <c r="AI455">
        <v>125</v>
      </c>
      <c r="AJ455">
        <v>125</v>
      </c>
      <c r="AK455">
        <v>125</v>
      </c>
      <c r="AL455">
        <v>125</v>
      </c>
      <c r="AM455">
        <v>125</v>
      </c>
      <c r="AN455">
        <v>125</v>
      </c>
      <c r="AO455">
        <v>125</v>
      </c>
      <c r="AP455">
        <v>125</v>
      </c>
      <c r="AQ455">
        <v>128</v>
      </c>
      <c r="AR455">
        <v>128</v>
      </c>
      <c r="AS455">
        <v>128</v>
      </c>
      <c r="AT455">
        <v>128</v>
      </c>
      <c r="AU455" s="8">
        <f t="shared" si="71"/>
        <v>122.72727272727273</v>
      </c>
      <c r="AV455">
        <f t="shared" si="72"/>
        <v>125</v>
      </c>
      <c r="AW455" s="8">
        <f t="shared" si="73"/>
        <v>18.645235860561904</v>
      </c>
      <c r="AX455" s="6">
        <f t="shared" si="74"/>
        <v>0.15192414404902291</v>
      </c>
      <c r="AY455">
        <f t="shared" si="75"/>
        <v>2</v>
      </c>
      <c r="AZ455">
        <f t="shared" si="76"/>
        <v>128</v>
      </c>
      <c r="BA455">
        <f t="shared" si="77"/>
        <v>126</v>
      </c>
      <c r="BB455" s="7">
        <f t="shared" si="78"/>
        <v>0.99860747968171537</v>
      </c>
      <c r="BC455" s="8">
        <f t="shared" si="79"/>
        <v>8.2264284531785212E-4</v>
      </c>
    </row>
    <row r="456" spans="1:55" x14ac:dyDescent="0.25">
      <c r="A456">
        <v>657</v>
      </c>
      <c r="B456">
        <v>318089</v>
      </c>
      <c r="C456">
        <v>43</v>
      </c>
      <c r="D456">
        <v>43</v>
      </c>
      <c r="E456">
        <v>43</v>
      </c>
      <c r="F456">
        <v>43</v>
      </c>
      <c r="G456">
        <v>43</v>
      </c>
      <c r="H456">
        <v>43</v>
      </c>
      <c r="I456">
        <v>42</v>
      </c>
      <c r="J456">
        <v>46</v>
      </c>
      <c r="K456">
        <v>46</v>
      </c>
      <c r="L456">
        <v>46</v>
      </c>
      <c r="M456">
        <v>47</v>
      </c>
      <c r="N456">
        <v>47</v>
      </c>
      <c r="O456">
        <v>49</v>
      </c>
      <c r="P456">
        <v>57</v>
      </c>
      <c r="Q456">
        <v>49</v>
      </c>
      <c r="R456">
        <v>47</v>
      </c>
      <c r="S456">
        <v>57</v>
      </c>
      <c r="T456">
        <v>57</v>
      </c>
      <c r="U456">
        <v>57</v>
      </c>
      <c r="V456">
        <v>57</v>
      </c>
      <c r="W456">
        <v>57</v>
      </c>
      <c r="X456">
        <v>57</v>
      </c>
      <c r="Y456">
        <v>55</v>
      </c>
      <c r="Z456">
        <v>57</v>
      </c>
      <c r="AA456">
        <v>51</v>
      </c>
      <c r="AB456">
        <v>57</v>
      </c>
      <c r="AC456">
        <v>57</v>
      </c>
      <c r="AD456">
        <v>58</v>
      </c>
      <c r="AE456">
        <v>52</v>
      </c>
      <c r="AF456">
        <v>46</v>
      </c>
      <c r="AG456">
        <v>46</v>
      </c>
      <c r="AH456">
        <v>46</v>
      </c>
      <c r="AI456">
        <v>48</v>
      </c>
      <c r="AJ456">
        <v>48</v>
      </c>
      <c r="AK456">
        <v>40</v>
      </c>
      <c r="AL456">
        <v>44</v>
      </c>
      <c r="AM456">
        <v>40</v>
      </c>
      <c r="AN456">
        <v>40</v>
      </c>
      <c r="AO456">
        <v>54</v>
      </c>
      <c r="AP456">
        <v>54</v>
      </c>
      <c r="AQ456">
        <v>54</v>
      </c>
      <c r="AR456">
        <v>54</v>
      </c>
      <c r="AS456">
        <v>50</v>
      </c>
      <c r="AT456">
        <v>50</v>
      </c>
      <c r="AU456" s="8">
        <f t="shared" si="71"/>
        <v>49.477272727272727</v>
      </c>
      <c r="AV456">
        <f t="shared" si="72"/>
        <v>48.5</v>
      </c>
      <c r="AW456" s="8">
        <f t="shared" si="73"/>
        <v>5.832900416836158</v>
      </c>
      <c r="AX456" s="6">
        <f t="shared" si="74"/>
        <v>0.11789049992686769</v>
      </c>
      <c r="AY456">
        <f t="shared" si="75"/>
        <v>40</v>
      </c>
      <c r="AZ456">
        <f t="shared" si="76"/>
        <v>58</v>
      </c>
      <c r="BA456">
        <f t="shared" si="77"/>
        <v>18</v>
      </c>
      <c r="BB456" s="7">
        <f t="shared" si="78"/>
        <v>1.0022051891848034</v>
      </c>
      <c r="BC456" s="8">
        <f t="shared" si="79"/>
        <v>5.6891253294350783E-2</v>
      </c>
    </row>
    <row r="457" spans="1:55" x14ac:dyDescent="0.25">
      <c r="A457">
        <v>658</v>
      </c>
      <c r="B457">
        <v>318579</v>
      </c>
      <c r="C457">
        <v>23</v>
      </c>
      <c r="D457">
        <v>23</v>
      </c>
      <c r="E457">
        <v>23</v>
      </c>
      <c r="F457">
        <v>90</v>
      </c>
      <c r="G457">
        <v>103</v>
      </c>
      <c r="H457">
        <v>90</v>
      </c>
      <c r="I457">
        <v>64</v>
      </c>
      <c r="J457">
        <v>74</v>
      </c>
      <c r="K457">
        <v>84</v>
      </c>
      <c r="L457">
        <v>57</v>
      </c>
      <c r="M457">
        <v>71</v>
      </c>
      <c r="N457">
        <v>78</v>
      </c>
      <c r="O457">
        <v>80</v>
      </c>
      <c r="P457">
        <v>69</v>
      </c>
      <c r="Q457">
        <v>52</v>
      </c>
      <c r="R457">
        <v>51</v>
      </c>
      <c r="S457">
        <v>231</v>
      </c>
      <c r="T457">
        <v>246</v>
      </c>
      <c r="U457">
        <v>258</v>
      </c>
      <c r="V457">
        <v>277</v>
      </c>
      <c r="W457">
        <v>289</v>
      </c>
      <c r="X457">
        <v>296</v>
      </c>
      <c r="Y457">
        <v>304</v>
      </c>
      <c r="Z457">
        <v>311</v>
      </c>
      <c r="AA457">
        <v>325</v>
      </c>
      <c r="AB457">
        <v>333</v>
      </c>
      <c r="AC457">
        <v>343</v>
      </c>
      <c r="AD457">
        <v>351</v>
      </c>
      <c r="AE457">
        <v>358</v>
      </c>
      <c r="AF457">
        <v>366</v>
      </c>
      <c r="AG457">
        <v>42</v>
      </c>
      <c r="AH457">
        <v>42</v>
      </c>
      <c r="AI457">
        <v>44</v>
      </c>
      <c r="AJ457">
        <v>38</v>
      </c>
      <c r="AK457">
        <v>30</v>
      </c>
      <c r="AL457">
        <v>29</v>
      </c>
      <c r="AM457">
        <v>32</v>
      </c>
      <c r="AN457">
        <v>32</v>
      </c>
      <c r="AO457">
        <v>69</v>
      </c>
      <c r="AP457">
        <v>29</v>
      </c>
      <c r="AQ457">
        <v>30</v>
      </c>
      <c r="AR457">
        <v>31</v>
      </c>
      <c r="AS457">
        <v>31</v>
      </c>
      <c r="AT457">
        <v>70</v>
      </c>
      <c r="AU457" s="8">
        <f t="shared" si="71"/>
        <v>133.38636363636363</v>
      </c>
      <c r="AV457">
        <f t="shared" si="72"/>
        <v>70.5</v>
      </c>
      <c r="AW457" s="8">
        <f t="shared" si="73"/>
        <v>123.32302372962715</v>
      </c>
      <c r="AX457" s="6">
        <f t="shared" si="74"/>
        <v>0.92455495725057002</v>
      </c>
      <c r="AY457">
        <f t="shared" si="75"/>
        <v>23</v>
      </c>
      <c r="AZ457">
        <f t="shared" si="76"/>
        <v>366</v>
      </c>
      <c r="BA457">
        <f t="shared" si="77"/>
        <v>343</v>
      </c>
      <c r="BB457" s="7">
        <f t="shared" si="78"/>
        <v>0.99335189696214676</v>
      </c>
      <c r="BC457" s="8">
        <f t="shared" si="79"/>
        <v>7.9845510649234602E-3</v>
      </c>
    </row>
    <row r="458" spans="1:55" x14ac:dyDescent="0.25">
      <c r="A458">
        <v>659</v>
      </c>
      <c r="B458">
        <v>318613</v>
      </c>
      <c r="C458">
        <v>235</v>
      </c>
      <c r="D458">
        <v>263</v>
      </c>
      <c r="E458">
        <v>264</v>
      </c>
      <c r="F458">
        <v>256</v>
      </c>
      <c r="G458">
        <v>261</v>
      </c>
      <c r="H458">
        <v>273</v>
      </c>
      <c r="I458">
        <v>286</v>
      </c>
      <c r="J458">
        <v>283</v>
      </c>
      <c r="K458">
        <v>296</v>
      </c>
      <c r="L458">
        <v>287</v>
      </c>
      <c r="M458">
        <v>280</v>
      </c>
      <c r="N458">
        <v>281</v>
      </c>
      <c r="O458">
        <v>273</v>
      </c>
      <c r="P458">
        <v>224</v>
      </c>
      <c r="Q458">
        <v>240</v>
      </c>
      <c r="R458">
        <v>256</v>
      </c>
      <c r="S458">
        <v>254</v>
      </c>
      <c r="T458">
        <v>256</v>
      </c>
      <c r="U458">
        <v>248</v>
      </c>
      <c r="V458">
        <v>207</v>
      </c>
      <c r="W458">
        <v>253</v>
      </c>
      <c r="X458">
        <v>253</v>
      </c>
      <c r="Y458">
        <v>254</v>
      </c>
      <c r="Z458">
        <v>256</v>
      </c>
      <c r="AA458">
        <v>247</v>
      </c>
      <c r="AB458">
        <v>249</v>
      </c>
      <c r="AC458">
        <v>235</v>
      </c>
      <c r="AD458">
        <v>268</v>
      </c>
      <c r="AE458">
        <v>211</v>
      </c>
      <c r="AF458">
        <v>340</v>
      </c>
      <c r="AG458">
        <v>354</v>
      </c>
      <c r="AH458">
        <v>260</v>
      </c>
      <c r="AI458">
        <v>318</v>
      </c>
      <c r="AJ458">
        <v>296</v>
      </c>
      <c r="AK458">
        <v>299</v>
      </c>
      <c r="AL458">
        <v>283</v>
      </c>
      <c r="AM458">
        <v>293</v>
      </c>
      <c r="AN458">
        <v>272</v>
      </c>
      <c r="AO458">
        <v>263</v>
      </c>
      <c r="AP458">
        <v>265</v>
      </c>
      <c r="AQ458">
        <v>258</v>
      </c>
      <c r="AR458">
        <v>258</v>
      </c>
      <c r="AS458">
        <v>257</v>
      </c>
      <c r="AT458">
        <v>275</v>
      </c>
      <c r="AU458" s="8">
        <f t="shared" si="71"/>
        <v>266.81818181818181</v>
      </c>
      <c r="AV458">
        <f t="shared" si="72"/>
        <v>262</v>
      </c>
      <c r="AW458" s="8">
        <f t="shared" si="73"/>
        <v>28.420654728946452</v>
      </c>
      <c r="AX458" s="6">
        <f t="shared" si="74"/>
        <v>0.10651693424818091</v>
      </c>
      <c r="AY458">
        <f t="shared" si="75"/>
        <v>207</v>
      </c>
      <c r="AZ458">
        <f t="shared" si="76"/>
        <v>354</v>
      </c>
      <c r="BA458">
        <f t="shared" si="77"/>
        <v>147</v>
      </c>
      <c r="BB458" s="7">
        <f t="shared" si="78"/>
        <v>1.0012677832626897</v>
      </c>
      <c r="BC458" s="8">
        <f t="shared" si="79"/>
        <v>2.4318305012944109E-2</v>
      </c>
    </row>
    <row r="459" spans="1:55" x14ac:dyDescent="0.25">
      <c r="A459">
        <v>660</v>
      </c>
      <c r="B459">
        <v>318645</v>
      </c>
      <c r="C459">
        <v>203</v>
      </c>
      <c r="D459">
        <v>213</v>
      </c>
      <c r="E459">
        <v>209</v>
      </c>
      <c r="F459">
        <v>218</v>
      </c>
      <c r="G459">
        <v>209</v>
      </c>
      <c r="H459">
        <v>203</v>
      </c>
      <c r="I459">
        <v>193</v>
      </c>
      <c r="J459">
        <v>201</v>
      </c>
      <c r="K459">
        <v>183</v>
      </c>
      <c r="L459">
        <v>187</v>
      </c>
      <c r="M459">
        <v>184</v>
      </c>
      <c r="N459">
        <v>163</v>
      </c>
      <c r="O459">
        <v>160</v>
      </c>
      <c r="P459">
        <v>146</v>
      </c>
      <c r="Q459">
        <v>144</v>
      </c>
      <c r="R459">
        <v>149</v>
      </c>
      <c r="S459">
        <v>161</v>
      </c>
      <c r="T459">
        <v>179</v>
      </c>
      <c r="U459">
        <v>185</v>
      </c>
      <c r="V459">
        <v>186</v>
      </c>
      <c r="W459">
        <v>205</v>
      </c>
      <c r="X459">
        <v>218</v>
      </c>
      <c r="Y459">
        <v>212</v>
      </c>
      <c r="Z459">
        <v>198</v>
      </c>
      <c r="AA459">
        <v>193</v>
      </c>
      <c r="AB459">
        <v>191</v>
      </c>
      <c r="AC459">
        <v>216</v>
      </c>
      <c r="AD459">
        <v>210</v>
      </c>
      <c r="AE459">
        <v>229</v>
      </c>
      <c r="AF459">
        <v>203</v>
      </c>
      <c r="AG459">
        <v>194</v>
      </c>
      <c r="AH459">
        <v>184</v>
      </c>
      <c r="AI459">
        <v>171</v>
      </c>
      <c r="AJ459">
        <v>160</v>
      </c>
      <c r="AK459">
        <v>169</v>
      </c>
      <c r="AL459">
        <v>163</v>
      </c>
      <c r="AM459">
        <v>156</v>
      </c>
      <c r="AN459">
        <v>146</v>
      </c>
      <c r="AO459">
        <v>141</v>
      </c>
      <c r="AP459">
        <v>142</v>
      </c>
      <c r="AQ459">
        <v>150</v>
      </c>
      <c r="AR459">
        <v>162</v>
      </c>
      <c r="AS459">
        <v>173</v>
      </c>
      <c r="AT459">
        <v>186</v>
      </c>
      <c r="AU459" s="8">
        <f t="shared" si="71"/>
        <v>182.90909090909091</v>
      </c>
      <c r="AV459">
        <f t="shared" si="72"/>
        <v>185.5</v>
      </c>
      <c r="AW459" s="8">
        <f t="shared" si="73"/>
        <v>24.614061193892042</v>
      </c>
      <c r="AX459" s="6">
        <f t="shared" si="74"/>
        <v>0.1345699170640221</v>
      </c>
      <c r="AY459">
        <f t="shared" si="75"/>
        <v>141</v>
      </c>
      <c r="AZ459">
        <f t="shared" si="76"/>
        <v>229</v>
      </c>
      <c r="BA459">
        <f t="shared" si="77"/>
        <v>88</v>
      </c>
      <c r="BB459" s="7">
        <f t="shared" si="78"/>
        <v>0.9956149695108687</v>
      </c>
      <c r="BC459" s="8">
        <f t="shared" si="79"/>
        <v>0.16835441257539288</v>
      </c>
    </row>
    <row r="460" spans="1:55" x14ac:dyDescent="0.25">
      <c r="A460">
        <v>661</v>
      </c>
      <c r="B460">
        <v>319082</v>
      </c>
      <c r="C460">
        <v>373</v>
      </c>
      <c r="D460">
        <v>374</v>
      </c>
      <c r="E460">
        <v>373</v>
      </c>
      <c r="F460">
        <v>373</v>
      </c>
      <c r="G460">
        <v>372</v>
      </c>
      <c r="H460">
        <v>373</v>
      </c>
      <c r="I460">
        <v>372</v>
      </c>
      <c r="J460">
        <v>372</v>
      </c>
      <c r="K460">
        <v>373</v>
      </c>
      <c r="L460">
        <v>373</v>
      </c>
      <c r="M460">
        <v>373</v>
      </c>
      <c r="N460">
        <v>374</v>
      </c>
      <c r="O460">
        <v>374</v>
      </c>
      <c r="P460">
        <v>377</v>
      </c>
      <c r="Q460">
        <v>377</v>
      </c>
      <c r="R460">
        <v>376</v>
      </c>
      <c r="S460">
        <v>376</v>
      </c>
      <c r="T460">
        <v>301</v>
      </c>
      <c r="U460">
        <v>301</v>
      </c>
      <c r="V460">
        <v>301</v>
      </c>
      <c r="W460">
        <v>303</v>
      </c>
      <c r="X460">
        <v>302</v>
      </c>
      <c r="Y460">
        <v>301</v>
      </c>
      <c r="Z460">
        <v>302</v>
      </c>
      <c r="AA460">
        <v>302</v>
      </c>
      <c r="AB460">
        <v>302</v>
      </c>
      <c r="AC460">
        <v>304</v>
      </c>
      <c r="AD460">
        <v>300</v>
      </c>
      <c r="AE460">
        <v>300</v>
      </c>
      <c r="AF460">
        <v>300</v>
      </c>
      <c r="AG460">
        <v>300</v>
      </c>
      <c r="AH460">
        <v>299</v>
      </c>
      <c r="AI460">
        <v>299</v>
      </c>
      <c r="AJ460">
        <v>301</v>
      </c>
      <c r="AK460">
        <v>301</v>
      </c>
      <c r="AL460">
        <v>299</v>
      </c>
      <c r="AM460">
        <v>360</v>
      </c>
      <c r="AN460">
        <v>347</v>
      </c>
      <c r="AO460">
        <v>288</v>
      </c>
      <c r="AP460">
        <v>68</v>
      </c>
      <c r="AQ460">
        <v>68</v>
      </c>
      <c r="AR460">
        <v>68</v>
      </c>
      <c r="AS460">
        <v>62</v>
      </c>
      <c r="AT460">
        <v>62</v>
      </c>
      <c r="AU460" s="8">
        <f t="shared" si="71"/>
        <v>304.45454545454544</v>
      </c>
      <c r="AV460">
        <f t="shared" si="72"/>
        <v>302</v>
      </c>
      <c r="AW460" s="8">
        <f t="shared" si="73"/>
        <v>93.084471401344146</v>
      </c>
      <c r="AX460" s="6">
        <f t="shared" si="74"/>
        <v>0.30574176930868485</v>
      </c>
      <c r="AY460">
        <f t="shared" si="75"/>
        <v>62</v>
      </c>
      <c r="AZ460">
        <f t="shared" si="76"/>
        <v>377</v>
      </c>
      <c r="BA460">
        <f t="shared" si="77"/>
        <v>315</v>
      </c>
      <c r="BB460" s="7">
        <f t="shared" si="78"/>
        <v>0.97294819301682933</v>
      </c>
      <c r="BC460" s="8">
        <f t="shared" si="79"/>
        <v>0.43814232679689352</v>
      </c>
    </row>
    <row r="461" spans="1:55" x14ac:dyDescent="0.25">
      <c r="A461">
        <v>662</v>
      </c>
      <c r="B461">
        <v>319237</v>
      </c>
      <c r="C461">
        <v>88</v>
      </c>
      <c r="D461">
        <v>91</v>
      </c>
      <c r="E461">
        <v>74</v>
      </c>
      <c r="F461">
        <v>84</v>
      </c>
      <c r="G461">
        <v>89</v>
      </c>
      <c r="H461">
        <v>87</v>
      </c>
      <c r="I461">
        <v>96</v>
      </c>
      <c r="J461">
        <v>97</v>
      </c>
      <c r="K461">
        <v>90</v>
      </c>
      <c r="L461">
        <v>99</v>
      </c>
      <c r="M461">
        <v>94</v>
      </c>
      <c r="N461">
        <v>101</v>
      </c>
      <c r="O461">
        <v>101</v>
      </c>
      <c r="P461">
        <v>92</v>
      </c>
      <c r="Q461">
        <v>106</v>
      </c>
      <c r="R461">
        <v>90</v>
      </c>
      <c r="S461">
        <v>97</v>
      </c>
      <c r="T461">
        <v>96</v>
      </c>
      <c r="U461">
        <v>90</v>
      </c>
      <c r="V461">
        <v>87</v>
      </c>
      <c r="W461">
        <v>90</v>
      </c>
      <c r="X461">
        <v>90</v>
      </c>
      <c r="Y461">
        <v>97</v>
      </c>
      <c r="Z461">
        <v>103</v>
      </c>
      <c r="AA461">
        <v>173</v>
      </c>
      <c r="AB461">
        <v>166</v>
      </c>
      <c r="AC461">
        <v>76</v>
      </c>
      <c r="AD461">
        <v>88</v>
      </c>
      <c r="AE461">
        <v>89</v>
      </c>
      <c r="AF461">
        <v>86</v>
      </c>
      <c r="AG461">
        <v>91</v>
      </c>
      <c r="AH461">
        <v>84</v>
      </c>
      <c r="AI461">
        <v>88</v>
      </c>
      <c r="AJ461">
        <v>84</v>
      </c>
      <c r="AK461">
        <v>81</v>
      </c>
      <c r="AL461">
        <v>92</v>
      </c>
      <c r="AM461">
        <v>97</v>
      </c>
      <c r="AN461">
        <v>104</v>
      </c>
      <c r="AO461">
        <v>126</v>
      </c>
      <c r="AP461">
        <v>129</v>
      </c>
      <c r="AQ461">
        <v>126</v>
      </c>
      <c r="AR461">
        <v>121</v>
      </c>
      <c r="AS461">
        <v>132</v>
      </c>
      <c r="AT461">
        <v>132</v>
      </c>
      <c r="AU461" s="8">
        <f t="shared" si="71"/>
        <v>99.86363636363636</v>
      </c>
      <c r="AV461">
        <f t="shared" si="72"/>
        <v>92</v>
      </c>
      <c r="AW461" s="8">
        <f t="shared" si="73"/>
        <v>20.97239704068506</v>
      </c>
      <c r="AX461" s="6">
        <f t="shared" si="74"/>
        <v>0.21001034815433378</v>
      </c>
      <c r="AY461">
        <f t="shared" si="75"/>
        <v>74</v>
      </c>
      <c r="AZ461">
        <f t="shared" si="76"/>
        <v>173</v>
      </c>
      <c r="BA461">
        <f t="shared" si="77"/>
        <v>99</v>
      </c>
      <c r="BB461" s="7">
        <f t="shared" si="78"/>
        <v>1.0058460671516165</v>
      </c>
      <c r="BC461" s="8">
        <f t="shared" si="79"/>
        <v>0.16664859403319551</v>
      </c>
    </row>
    <row r="462" spans="1:55" x14ac:dyDescent="0.25">
      <c r="A462">
        <v>667</v>
      </c>
      <c r="B462">
        <v>320799</v>
      </c>
      <c r="C462">
        <v>110</v>
      </c>
      <c r="D462">
        <v>110</v>
      </c>
      <c r="E462">
        <v>123</v>
      </c>
      <c r="F462">
        <v>117</v>
      </c>
      <c r="G462">
        <v>117</v>
      </c>
      <c r="H462">
        <v>117</v>
      </c>
      <c r="I462">
        <v>117</v>
      </c>
      <c r="J462">
        <v>123</v>
      </c>
      <c r="K462">
        <v>123</v>
      </c>
      <c r="L462">
        <v>112</v>
      </c>
      <c r="M462">
        <v>112</v>
      </c>
      <c r="N462">
        <v>112</v>
      </c>
      <c r="O462">
        <v>111</v>
      </c>
      <c r="P462">
        <v>111</v>
      </c>
      <c r="Q462">
        <v>111</v>
      </c>
      <c r="R462">
        <v>111</v>
      </c>
      <c r="S462">
        <v>111</v>
      </c>
      <c r="T462">
        <v>111</v>
      </c>
      <c r="U462">
        <v>111</v>
      </c>
      <c r="V462">
        <v>111</v>
      </c>
      <c r="W462">
        <v>111</v>
      </c>
      <c r="X462">
        <v>111</v>
      </c>
      <c r="Y462">
        <v>111</v>
      </c>
      <c r="Z462">
        <v>111</v>
      </c>
      <c r="AA462">
        <v>111</v>
      </c>
      <c r="AB462">
        <v>111</v>
      </c>
      <c r="AC462">
        <v>109</v>
      </c>
      <c r="AD462">
        <v>109</v>
      </c>
      <c r="AE462">
        <v>109</v>
      </c>
      <c r="AF462">
        <v>109</v>
      </c>
      <c r="AG462">
        <v>109</v>
      </c>
      <c r="AH462">
        <v>109</v>
      </c>
      <c r="AI462">
        <v>107</v>
      </c>
      <c r="AJ462">
        <v>103</v>
      </c>
      <c r="AK462">
        <v>103</v>
      </c>
      <c r="AL462">
        <v>73</v>
      </c>
      <c r="AM462">
        <v>73</v>
      </c>
      <c r="AN462">
        <v>73</v>
      </c>
      <c r="AO462">
        <v>75</v>
      </c>
      <c r="AP462">
        <v>73</v>
      </c>
      <c r="AQ462">
        <v>73</v>
      </c>
      <c r="AR462">
        <v>73</v>
      </c>
      <c r="AS462">
        <v>73</v>
      </c>
      <c r="AT462">
        <v>73</v>
      </c>
      <c r="AU462" s="8">
        <f t="shared" si="71"/>
        <v>103.93181818181819</v>
      </c>
      <c r="AV462">
        <f t="shared" si="72"/>
        <v>111</v>
      </c>
      <c r="AW462" s="8">
        <f t="shared" si="73"/>
        <v>16.28153145084265</v>
      </c>
      <c r="AX462" s="6">
        <f t="shared" si="74"/>
        <v>0.15665588975225817</v>
      </c>
      <c r="AY462">
        <f t="shared" si="75"/>
        <v>73</v>
      </c>
      <c r="AZ462">
        <f t="shared" si="76"/>
        <v>123</v>
      </c>
      <c r="BA462">
        <f t="shared" si="77"/>
        <v>50</v>
      </c>
      <c r="BB462" s="7">
        <f t="shared" si="78"/>
        <v>0.98922170676400156</v>
      </c>
      <c r="BC462" s="8">
        <f t="shared" si="79"/>
        <v>0.62372677171470592</v>
      </c>
    </row>
    <row r="463" spans="1:55" x14ac:dyDescent="0.25">
      <c r="A463">
        <v>670</v>
      </c>
      <c r="B463">
        <v>322236</v>
      </c>
      <c r="C463">
        <v>83</v>
      </c>
      <c r="D463">
        <v>70</v>
      </c>
      <c r="E463">
        <v>83</v>
      </c>
      <c r="F463">
        <v>72</v>
      </c>
      <c r="G463">
        <v>79</v>
      </c>
      <c r="H463">
        <v>83</v>
      </c>
      <c r="I463">
        <v>79</v>
      </c>
      <c r="J463">
        <v>81</v>
      </c>
      <c r="K463">
        <v>83</v>
      </c>
      <c r="L463">
        <v>75</v>
      </c>
      <c r="M463">
        <v>44</v>
      </c>
      <c r="N463">
        <v>42</v>
      </c>
      <c r="O463">
        <v>44</v>
      </c>
      <c r="P463">
        <v>44</v>
      </c>
      <c r="Q463">
        <v>44</v>
      </c>
      <c r="R463">
        <v>41</v>
      </c>
      <c r="S463">
        <v>44</v>
      </c>
      <c r="T463">
        <v>46</v>
      </c>
      <c r="U463">
        <v>44</v>
      </c>
      <c r="V463">
        <v>43</v>
      </c>
      <c r="W463">
        <v>44</v>
      </c>
      <c r="X463">
        <v>47</v>
      </c>
      <c r="Y463">
        <v>47</v>
      </c>
      <c r="Z463">
        <v>42</v>
      </c>
      <c r="AA463">
        <v>44</v>
      </c>
      <c r="AB463">
        <v>45</v>
      </c>
      <c r="AC463">
        <v>44</v>
      </c>
      <c r="AD463">
        <v>34</v>
      </c>
      <c r="AE463">
        <v>50</v>
      </c>
      <c r="AF463">
        <v>46</v>
      </c>
      <c r="AG463">
        <v>48</v>
      </c>
      <c r="AH463">
        <v>45</v>
      </c>
      <c r="AI463">
        <v>45</v>
      </c>
      <c r="AJ463">
        <v>44</v>
      </c>
      <c r="AK463">
        <v>45</v>
      </c>
      <c r="AL463">
        <v>44</v>
      </c>
      <c r="AM463">
        <v>45</v>
      </c>
      <c r="AN463">
        <v>53</v>
      </c>
      <c r="AO463">
        <v>53</v>
      </c>
      <c r="AP463">
        <v>56</v>
      </c>
      <c r="AQ463">
        <v>50</v>
      </c>
      <c r="AR463">
        <v>53</v>
      </c>
      <c r="AS463">
        <v>51</v>
      </c>
      <c r="AT463">
        <v>51</v>
      </c>
      <c r="AU463" s="8">
        <f t="shared" si="71"/>
        <v>53.409090909090907</v>
      </c>
      <c r="AV463">
        <f t="shared" si="72"/>
        <v>46</v>
      </c>
      <c r="AW463" s="8">
        <f t="shared" si="73"/>
        <v>14.587854428556405</v>
      </c>
      <c r="AX463" s="6">
        <f t="shared" si="74"/>
        <v>0.27313429568360931</v>
      </c>
      <c r="AY463">
        <f t="shared" si="75"/>
        <v>34</v>
      </c>
      <c r="AZ463">
        <f t="shared" si="76"/>
        <v>83</v>
      </c>
      <c r="BA463">
        <f t="shared" si="77"/>
        <v>49</v>
      </c>
      <c r="BB463" s="7">
        <f t="shared" si="78"/>
        <v>0.98965337335697745</v>
      </c>
      <c r="BC463" s="8">
        <f t="shared" si="79"/>
        <v>0.29616961339389153</v>
      </c>
    </row>
    <row r="464" spans="1:55" x14ac:dyDescent="0.25">
      <c r="A464">
        <v>672</v>
      </c>
      <c r="B464">
        <v>323895</v>
      </c>
      <c r="C464">
        <v>121</v>
      </c>
      <c r="D464">
        <v>121</v>
      </c>
      <c r="E464">
        <v>121</v>
      </c>
      <c r="F464">
        <v>121</v>
      </c>
      <c r="G464">
        <v>121</v>
      </c>
      <c r="H464">
        <v>121</v>
      </c>
      <c r="I464">
        <v>121</v>
      </c>
      <c r="J464">
        <v>121</v>
      </c>
      <c r="K464">
        <v>121</v>
      </c>
      <c r="L464">
        <v>121</v>
      </c>
      <c r="M464">
        <v>121</v>
      </c>
      <c r="N464">
        <v>121</v>
      </c>
      <c r="O464">
        <v>121</v>
      </c>
      <c r="P464">
        <v>121</v>
      </c>
      <c r="Q464">
        <v>121</v>
      </c>
      <c r="R464">
        <v>121</v>
      </c>
      <c r="S464">
        <v>121</v>
      </c>
      <c r="T464">
        <v>121</v>
      </c>
      <c r="U464">
        <v>121</v>
      </c>
      <c r="V464">
        <v>120</v>
      </c>
      <c r="W464">
        <v>120</v>
      </c>
      <c r="X464">
        <v>120</v>
      </c>
      <c r="Y464">
        <v>121</v>
      </c>
      <c r="Z464">
        <v>121</v>
      </c>
      <c r="AA464">
        <v>121</v>
      </c>
      <c r="AB464">
        <v>121</v>
      </c>
      <c r="AC464">
        <v>121</v>
      </c>
      <c r="AD464">
        <v>121</v>
      </c>
      <c r="AE464">
        <v>121</v>
      </c>
      <c r="AF464">
        <v>121</v>
      </c>
      <c r="AG464">
        <v>121</v>
      </c>
      <c r="AH464">
        <v>121</v>
      </c>
      <c r="AI464">
        <v>121</v>
      </c>
      <c r="AJ464">
        <v>121</v>
      </c>
      <c r="AK464">
        <v>121</v>
      </c>
      <c r="AL464">
        <v>121</v>
      </c>
      <c r="AM464">
        <v>121</v>
      </c>
      <c r="AN464">
        <v>121</v>
      </c>
      <c r="AO464">
        <v>121</v>
      </c>
      <c r="AP464">
        <v>121</v>
      </c>
      <c r="AQ464">
        <v>121</v>
      </c>
      <c r="AR464">
        <v>121</v>
      </c>
      <c r="AS464">
        <v>121</v>
      </c>
      <c r="AT464">
        <v>121</v>
      </c>
      <c r="AU464" s="8">
        <f t="shared" si="71"/>
        <v>120.93181818181819</v>
      </c>
      <c r="AV464">
        <f t="shared" si="72"/>
        <v>121</v>
      </c>
      <c r="AW464" s="8">
        <f t="shared" si="73"/>
        <v>0.25497170592935248</v>
      </c>
      <c r="AX464" s="6">
        <f t="shared" si="74"/>
        <v>2.1083922309512327E-3</v>
      </c>
      <c r="AY464">
        <f t="shared" si="75"/>
        <v>120</v>
      </c>
      <c r="AZ464">
        <f t="shared" si="76"/>
        <v>121</v>
      </c>
      <c r="BA464">
        <f t="shared" si="77"/>
        <v>1</v>
      </c>
      <c r="BB464" s="7">
        <f t="shared" si="78"/>
        <v>1.0000052635251513</v>
      </c>
      <c r="BC464" s="8">
        <f t="shared" si="79"/>
        <v>1.0209869540562342E-3</v>
      </c>
    </row>
    <row r="465" spans="1:55" x14ac:dyDescent="0.25">
      <c r="A465">
        <v>673</v>
      </c>
      <c r="B465">
        <v>323944</v>
      </c>
      <c r="C465">
        <v>18</v>
      </c>
      <c r="D465">
        <v>18</v>
      </c>
      <c r="E465">
        <v>18</v>
      </c>
      <c r="F465">
        <v>18</v>
      </c>
      <c r="G465">
        <v>18</v>
      </c>
      <c r="H465">
        <v>18</v>
      </c>
      <c r="I465">
        <v>18</v>
      </c>
      <c r="J465">
        <v>18</v>
      </c>
      <c r="K465">
        <v>18</v>
      </c>
      <c r="L465">
        <v>17</v>
      </c>
      <c r="M465">
        <v>18</v>
      </c>
      <c r="N465">
        <v>18</v>
      </c>
      <c r="O465">
        <v>17</v>
      </c>
      <c r="P465">
        <v>17</v>
      </c>
      <c r="Q465">
        <v>18</v>
      </c>
      <c r="R465">
        <v>16</v>
      </c>
      <c r="S465">
        <v>17</v>
      </c>
      <c r="T465">
        <v>17</v>
      </c>
      <c r="U465">
        <v>18</v>
      </c>
      <c r="V465">
        <v>17</v>
      </c>
      <c r="W465">
        <v>18</v>
      </c>
      <c r="X465">
        <v>18</v>
      </c>
      <c r="Y465">
        <v>18</v>
      </c>
      <c r="Z465">
        <v>17</v>
      </c>
      <c r="AA465">
        <v>17</v>
      </c>
      <c r="AB465">
        <v>18</v>
      </c>
      <c r="AC465">
        <v>18</v>
      </c>
      <c r="AD465">
        <v>17</v>
      </c>
      <c r="AE465">
        <v>18</v>
      </c>
      <c r="AF465">
        <v>18</v>
      </c>
      <c r="AG465">
        <v>18</v>
      </c>
      <c r="AH465">
        <v>18</v>
      </c>
      <c r="AI465">
        <v>18</v>
      </c>
      <c r="AJ465">
        <v>18</v>
      </c>
      <c r="AK465">
        <v>18</v>
      </c>
      <c r="AL465">
        <v>18</v>
      </c>
      <c r="AM465">
        <v>18</v>
      </c>
      <c r="AN465">
        <v>18</v>
      </c>
      <c r="AO465">
        <v>18</v>
      </c>
      <c r="AP465">
        <v>18</v>
      </c>
      <c r="AQ465">
        <v>17</v>
      </c>
      <c r="AR465">
        <v>17</v>
      </c>
      <c r="AS465">
        <v>17</v>
      </c>
      <c r="AT465">
        <v>17</v>
      </c>
      <c r="AU465" s="8">
        <f t="shared" si="71"/>
        <v>17.65909090909091</v>
      </c>
      <c r="AV465">
        <f t="shared" si="72"/>
        <v>18</v>
      </c>
      <c r="AW465" s="8">
        <f t="shared" si="73"/>
        <v>0.52576331301335799</v>
      </c>
      <c r="AX465" s="6">
        <f t="shared" si="74"/>
        <v>2.9772954662275097E-2</v>
      </c>
      <c r="AY465">
        <f t="shared" si="75"/>
        <v>16</v>
      </c>
      <c r="AZ465">
        <f t="shared" si="76"/>
        <v>18</v>
      </c>
      <c r="BA465">
        <f t="shared" si="77"/>
        <v>2</v>
      </c>
      <c r="BB465" s="7">
        <f t="shared" si="78"/>
        <v>0.9997333299233524</v>
      </c>
      <c r="BC465" s="8">
        <f t="shared" si="79"/>
        <v>1.2775791186723768E-2</v>
      </c>
    </row>
    <row r="466" spans="1:55" x14ac:dyDescent="0.25">
      <c r="A466">
        <v>677</v>
      </c>
      <c r="B466">
        <v>325357</v>
      </c>
      <c r="C466">
        <v>24</v>
      </c>
      <c r="D466">
        <v>22</v>
      </c>
      <c r="E466">
        <v>21</v>
      </c>
      <c r="F466">
        <v>24</v>
      </c>
      <c r="G466">
        <v>24</v>
      </c>
      <c r="H466">
        <v>23</v>
      </c>
      <c r="I466">
        <v>24</v>
      </c>
      <c r="J466">
        <v>22</v>
      </c>
      <c r="K466">
        <v>23</v>
      </c>
      <c r="L466">
        <v>23</v>
      </c>
      <c r="M466">
        <v>17</v>
      </c>
      <c r="N466">
        <v>19</v>
      </c>
      <c r="O466">
        <v>19</v>
      </c>
      <c r="P466">
        <v>19</v>
      </c>
      <c r="Q466">
        <v>20</v>
      </c>
      <c r="R466">
        <v>17</v>
      </c>
      <c r="S466">
        <v>19</v>
      </c>
      <c r="T466">
        <v>19</v>
      </c>
      <c r="U466">
        <v>19</v>
      </c>
      <c r="V466">
        <v>19</v>
      </c>
      <c r="W466">
        <v>20</v>
      </c>
      <c r="X466">
        <v>20</v>
      </c>
      <c r="Y466">
        <v>20</v>
      </c>
      <c r="Z466">
        <v>19</v>
      </c>
      <c r="AA466">
        <v>19</v>
      </c>
      <c r="AB466">
        <v>20</v>
      </c>
      <c r="AC466">
        <v>19</v>
      </c>
      <c r="AD466">
        <v>19</v>
      </c>
      <c r="AE466">
        <v>19</v>
      </c>
      <c r="AF466">
        <v>20</v>
      </c>
      <c r="AG466">
        <v>20</v>
      </c>
      <c r="AH466">
        <v>19</v>
      </c>
      <c r="AI466">
        <v>20</v>
      </c>
      <c r="AJ466">
        <v>19</v>
      </c>
      <c r="AK466">
        <v>20</v>
      </c>
      <c r="AL466">
        <v>20</v>
      </c>
      <c r="AM466">
        <v>19</v>
      </c>
      <c r="AN466">
        <v>19</v>
      </c>
      <c r="AO466">
        <v>20</v>
      </c>
      <c r="AP466">
        <v>19</v>
      </c>
      <c r="AQ466">
        <v>20</v>
      </c>
      <c r="AR466">
        <v>20</v>
      </c>
      <c r="AS466">
        <v>19</v>
      </c>
      <c r="AT466">
        <v>20</v>
      </c>
      <c r="AU466" s="8">
        <f t="shared" si="71"/>
        <v>20.136363636363637</v>
      </c>
      <c r="AV466">
        <f t="shared" si="72"/>
        <v>20</v>
      </c>
      <c r="AW466" s="8">
        <f t="shared" si="73"/>
        <v>1.7730660488348027</v>
      </c>
      <c r="AX466" s="6">
        <f t="shared" si="74"/>
        <v>8.8052941477123378E-2</v>
      </c>
      <c r="AY466">
        <f t="shared" si="75"/>
        <v>17</v>
      </c>
      <c r="AZ466">
        <f t="shared" si="76"/>
        <v>24</v>
      </c>
      <c r="BA466">
        <f t="shared" si="77"/>
        <v>7</v>
      </c>
      <c r="BB466" s="7">
        <f t="shared" si="78"/>
        <v>0.99663072836916244</v>
      </c>
      <c r="BC466" s="8">
        <f t="shared" si="79"/>
        <v>0.25914333177466603</v>
      </c>
    </row>
    <row r="467" spans="1:55" x14ac:dyDescent="0.25">
      <c r="A467">
        <v>679</v>
      </c>
      <c r="B467">
        <v>327035</v>
      </c>
      <c r="C467">
        <v>10</v>
      </c>
      <c r="D467">
        <v>10</v>
      </c>
      <c r="E467">
        <v>10</v>
      </c>
      <c r="F467">
        <v>10</v>
      </c>
      <c r="G467">
        <v>10</v>
      </c>
      <c r="H467">
        <v>10</v>
      </c>
      <c r="I467">
        <v>10</v>
      </c>
      <c r="J467">
        <v>10</v>
      </c>
      <c r="K467">
        <v>10</v>
      </c>
      <c r="L467">
        <v>10</v>
      </c>
      <c r="M467">
        <v>10</v>
      </c>
      <c r="N467">
        <v>10</v>
      </c>
      <c r="O467">
        <v>10</v>
      </c>
      <c r="P467">
        <v>10</v>
      </c>
      <c r="Q467">
        <v>10</v>
      </c>
      <c r="R467">
        <v>10</v>
      </c>
      <c r="S467">
        <v>10</v>
      </c>
      <c r="T467">
        <v>10</v>
      </c>
      <c r="U467">
        <v>10</v>
      </c>
      <c r="V467">
        <v>10</v>
      </c>
      <c r="W467">
        <v>10</v>
      </c>
      <c r="X467">
        <v>10</v>
      </c>
      <c r="Y467">
        <v>10</v>
      </c>
      <c r="Z467">
        <v>10</v>
      </c>
      <c r="AA467">
        <v>10</v>
      </c>
      <c r="AB467">
        <v>10</v>
      </c>
      <c r="AC467">
        <v>10</v>
      </c>
      <c r="AD467">
        <v>10</v>
      </c>
      <c r="AE467">
        <v>10</v>
      </c>
      <c r="AF467">
        <v>10</v>
      </c>
      <c r="AG467">
        <v>10</v>
      </c>
      <c r="AH467">
        <v>10</v>
      </c>
      <c r="AI467">
        <v>10</v>
      </c>
      <c r="AJ467">
        <v>10</v>
      </c>
      <c r="AK467">
        <v>10</v>
      </c>
      <c r="AL467">
        <v>10</v>
      </c>
      <c r="AM467">
        <v>10</v>
      </c>
      <c r="AN467">
        <v>10</v>
      </c>
      <c r="AO467">
        <v>10</v>
      </c>
      <c r="AP467">
        <v>10</v>
      </c>
      <c r="AQ467">
        <v>10</v>
      </c>
      <c r="AR467">
        <v>10</v>
      </c>
      <c r="AS467">
        <v>10</v>
      </c>
      <c r="AT467">
        <v>10</v>
      </c>
      <c r="AU467" s="8">
        <f t="shared" si="71"/>
        <v>10</v>
      </c>
      <c r="AV467">
        <f t="shared" si="72"/>
        <v>10</v>
      </c>
      <c r="AW467" s="8">
        <f t="shared" si="73"/>
        <v>0</v>
      </c>
      <c r="AX467" s="6">
        <f t="shared" si="74"/>
        <v>0</v>
      </c>
      <c r="AY467">
        <f t="shared" si="75"/>
        <v>10</v>
      </c>
      <c r="AZ467">
        <f t="shared" si="76"/>
        <v>10</v>
      </c>
      <c r="BA467">
        <f t="shared" si="77"/>
        <v>0</v>
      </c>
      <c r="BB467" s="7">
        <f t="shared" si="78"/>
        <v>1</v>
      </c>
      <c r="BC467" s="8">
        <f t="shared" si="79"/>
        <v>1</v>
      </c>
    </row>
    <row r="468" spans="1:55" x14ac:dyDescent="0.25">
      <c r="A468">
        <v>680</v>
      </c>
      <c r="B468">
        <v>327644</v>
      </c>
      <c r="C468">
        <v>215</v>
      </c>
      <c r="D468">
        <v>217</v>
      </c>
      <c r="E468">
        <v>217</v>
      </c>
      <c r="F468">
        <v>205</v>
      </c>
      <c r="G468">
        <v>170</v>
      </c>
      <c r="H468">
        <v>161</v>
      </c>
      <c r="I468">
        <v>159</v>
      </c>
      <c r="J468">
        <v>153</v>
      </c>
      <c r="K468">
        <v>145</v>
      </c>
      <c r="L468">
        <v>149</v>
      </c>
      <c r="M468">
        <v>163</v>
      </c>
      <c r="N468">
        <v>165</v>
      </c>
      <c r="O468">
        <v>182</v>
      </c>
      <c r="P468">
        <v>185</v>
      </c>
      <c r="Q468">
        <v>171</v>
      </c>
      <c r="R468">
        <v>173</v>
      </c>
      <c r="S468">
        <v>159</v>
      </c>
      <c r="T468">
        <v>153</v>
      </c>
      <c r="U468">
        <v>151</v>
      </c>
      <c r="V468">
        <v>147</v>
      </c>
      <c r="W468">
        <v>147</v>
      </c>
      <c r="X468">
        <v>163</v>
      </c>
      <c r="Y468">
        <v>163</v>
      </c>
      <c r="Z468">
        <v>167</v>
      </c>
      <c r="AA468">
        <v>177</v>
      </c>
      <c r="AB468">
        <v>159</v>
      </c>
      <c r="AC468">
        <v>159</v>
      </c>
      <c r="AD468">
        <v>155</v>
      </c>
      <c r="AE468">
        <v>153</v>
      </c>
      <c r="AF468">
        <v>153</v>
      </c>
      <c r="AG468">
        <v>147</v>
      </c>
      <c r="AH468">
        <v>149</v>
      </c>
      <c r="AI468">
        <v>143</v>
      </c>
      <c r="AJ468">
        <v>185</v>
      </c>
      <c r="AK468">
        <v>189</v>
      </c>
      <c r="AL468">
        <v>185</v>
      </c>
      <c r="AM468">
        <v>187</v>
      </c>
      <c r="AN468">
        <v>151</v>
      </c>
      <c r="AO468">
        <v>149</v>
      </c>
      <c r="AP468">
        <v>171</v>
      </c>
      <c r="AQ468">
        <v>173</v>
      </c>
      <c r="AR468">
        <v>178</v>
      </c>
      <c r="AS468">
        <v>180</v>
      </c>
      <c r="AT468">
        <v>154</v>
      </c>
      <c r="AU468" s="8">
        <f t="shared" si="71"/>
        <v>167.65909090909091</v>
      </c>
      <c r="AV468">
        <f t="shared" si="72"/>
        <v>163</v>
      </c>
      <c r="AW468" s="8">
        <f t="shared" si="73"/>
        <v>19.58754134388802</v>
      </c>
      <c r="AX468" s="6">
        <f t="shared" si="74"/>
        <v>0.11682958101275219</v>
      </c>
      <c r="AY468">
        <f t="shared" si="75"/>
        <v>143</v>
      </c>
      <c r="AZ468">
        <f t="shared" si="76"/>
        <v>217</v>
      </c>
      <c r="BA468">
        <f t="shared" si="77"/>
        <v>74</v>
      </c>
      <c r="BB468" s="7">
        <f t="shared" si="78"/>
        <v>0.99782070603682882</v>
      </c>
      <c r="BC468" s="8">
        <f t="shared" si="79"/>
        <v>6.3171169006210628E-2</v>
      </c>
    </row>
    <row r="469" spans="1:55" x14ac:dyDescent="0.25">
      <c r="A469">
        <v>683</v>
      </c>
      <c r="B469">
        <v>330083</v>
      </c>
      <c r="C469">
        <v>36</v>
      </c>
      <c r="D469">
        <v>36</v>
      </c>
      <c r="E469">
        <v>37</v>
      </c>
      <c r="F469">
        <v>36</v>
      </c>
      <c r="G469">
        <v>36</v>
      </c>
      <c r="H469">
        <v>36</v>
      </c>
      <c r="I469">
        <v>36</v>
      </c>
      <c r="J469">
        <v>36</v>
      </c>
      <c r="K469">
        <v>38</v>
      </c>
      <c r="L469">
        <v>38</v>
      </c>
      <c r="M469">
        <v>37</v>
      </c>
      <c r="N469">
        <v>37</v>
      </c>
      <c r="O469">
        <v>38</v>
      </c>
      <c r="P469">
        <v>38</v>
      </c>
      <c r="Q469">
        <v>38</v>
      </c>
      <c r="R469">
        <v>37</v>
      </c>
      <c r="S469">
        <v>37</v>
      </c>
      <c r="T469">
        <v>37</v>
      </c>
      <c r="U469">
        <v>37</v>
      </c>
      <c r="V469">
        <v>37</v>
      </c>
      <c r="W469">
        <v>37</v>
      </c>
      <c r="X469">
        <v>37</v>
      </c>
      <c r="Y469">
        <v>37</v>
      </c>
      <c r="Z469">
        <v>37</v>
      </c>
      <c r="AA469">
        <v>37</v>
      </c>
      <c r="AB469">
        <v>37</v>
      </c>
      <c r="AC469">
        <v>37</v>
      </c>
      <c r="AD469">
        <v>37</v>
      </c>
      <c r="AE469">
        <v>37</v>
      </c>
      <c r="AF469">
        <v>37</v>
      </c>
      <c r="AG469">
        <v>39</v>
      </c>
      <c r="AH469">
        <v>39</v>
      </c>
      <c r="AI469">
        <v>39</v>
      </c>
      <c r="AJ469">
        <v>41</v>
      </c>
      <c r="AK469">
        <v>41</v>
      </c>
      <c r="AL469">
        <v>41</v>
      </c>
      <c r="AM469">
        <v>41</v>
      </c>
      <c r="AN469">
        <v>40</v>
      </c>
      <c r="AO469">
        <v>40</v>
      </c>
      <c r="AP469">
        <v>36</v>
      </c>
      <c r="AQ469">
        <v>35</v>
      </c>
      <c r="AR469">
        <v>36</v>
      </c>
      <c r="AS469">
        <v>35</v>
      </c>
      <c r="AT469">
        <v>35</v>
      </c>
      <c r="AU469" s="8">
        <f t="shared" si="71"/>
        <v>37.409090909090907</v>
      </c>
      <c r="AV469">
        <f t="shared" si="72"/>
        <v>37</v>
      </c>
      <c r="AW469" s="8">
        <f t="shared" si="73"/>
        <v>1.6184715991097083</v>
      </c>
      <c r="AX469" s="6">
        <f t="shared" si="74"/>
        <v>4.3264125371097917E-2</v>
      </c>
      <c r="AY469">
        <f t="shared" si="75"/>
        <v>35</v>
      </c>
      <c r="AZ469">
        <f t="shared" si="76"/>
        <v>41</v>
      </c>
      <c r="BA469">
        <f t="shared" si="77"/>
        <v>6</v>
      </c>
      <c r="BB469" s="7">
        <f t="shared" si="78"/>
        <v>1.0009864130728348</v>
      </c>
      <c r="BC469" s="8">
        <f t="shared" si="79"/>
        <v>8.8752457949159633E-2</v>
      </c>
    </row>
    <row r="470" spans="1:55" x14ac:dyDescent="0.25">
      <c r="A470">
        <v>684</v>
      </c>
      <c r="B470">
        <v>330305</v>
      </c>
      <c r="C470">
        <v>157</v>
      </c>
      <c r="D470">
        <v>156</v>
      </c>
      <c r="E470">
        <v>156</v>
      </c>
      <c r="F470">
        <v>158</v>
      </c>
      <c r="G470">
        <v>160</v>
      </c>
      <c r="H470">
        <v>161</v>
      </c>
      <c r="I470">
        <v>160</v>
      </c>
      <c r="J470">
        <v>159</v>
      </c>
      <c r="K470">
        <v>156</v>
      </c>
      <c r="L470">
        <v>160</v>
      </c>
      <c r="M470">
        <v>156</v>
      </c>
      <c r="N470">
        <v>160</v>
      </c>
      <c r="O470">
        <v>158</v>
      </c>
      <c r="P470">
        <v>160</v>
      </c>
      <c r="Q470">
        <v>160</v>
      </c>
      <c r="R470">
        <v>163</v>
      </c>
      <c r="S470">
        <v>163</v>
      </c>
      <c r="T470">
        <v>161</v>
      </c>
      <c r="U470">
        <v>161</v>
      </c>
      <c r="V470">
        <v>161</v>
      </c>
      <c r="W470">
        <v>161</v>
      </c>
      <c r="X470">
        <v>161</v>
      </c>
      <c r="Y470">
        <v>163</v>
      </c>
      <c r="Z470">
        <v>170</v>
      </c>
      <c r="AA470">
        <v>161</v>
      </c>
      <c r="AB470">
        <v>158</v>
      </c>
      <c r="AC470">
        <v>161</v>
      </c>
      <c r="AD470">
        <v>163</v>
      </c>
      <c r="AE470">
        <v>162</v>
      </c>
      <c r="AF470">
        <v>159</v>
      </c>
      <c r="AG470">
        <v>162</v>
      </c>
      <c r="AH470">
        <v>160</v>
      </c>
      <c r="AI470">
        <v>155</v>
      </c>
      <c r="AJ470">
        <v>157</v>
      </c>
      <c r="AK470">
        <v>157</v>
      </c>
      <c r="AL470">
        <v>161</v>
      </c>
      <c r="AM470">
        <v>159</v>
      </c>
      <c r="AN470">
        <v>153</v>
      </c>
      <c r="AO470">
        <v>148</v>
      </c>
      <c r="AP470">
        <v>149</v>
      </c>
      <c r="AQ470">
        <v>154</v>
      </c>
      <c r="AR470">
        <v>154</v>
      </c>
      <c r="AS470">
        <v>153</v>
      </c>
      <c r="AT470">
        <v>155</v>
      </c>
      <c r="AU470" s="8">
        <f t="shared" si="71"/>
        <v>158.68181818181819</v>
      </c>
      <c r="AV470">
        <f t="shared" si="72"/>
        <v>160</v>
      </c>
      <c r="AW470" s="8">
        <f t="shared" si="73"/>
        <v>3.9400904680484081</v>
      </c>
      <c r="AX470" s="6">
        <f t="shared" si="74"/>
        <v>2.4830131852496412E-2</v>
      </c>
      <c r="AY470">
        <f t="shared" si="75"/>
        <v>148</v>
      </c>
      <c r="AZ470">
        <f t="shared" si="76"/>
        <v>170</v>
      </c>
      <c r="BA470">
        <f t="shared" si="77"/>
        <v>22</v>
      </c>
      <c r="BB470" s="7">
        <f t="shared" si="78"/>
        <v>0.99934632351394292</v>
      </c>
      <c r="BC470" s="8">
        <f t="shared" si="79"/>
        <v>0.11319296322698072</v>
      </c>
    </row>
    <row r="471" spans="1:55" x14ac:dyDescent="0.25">
      <c r="A471">
        <v>685</v>
      </c>
      <c r="B471">
        <v>330554</v>
      </c>
      <c r="C471">
        <v>75</v>
      </c>
      <c r="D471">
        <v>74</v>
      </c>
      <c r="E471">
        <v>74</v>
      </c>
      <c r="F471">
        <v>74</v>
      </c>
      <c r="G471">
        <v>75</v>
      </c>
      <c r="H471">
        <v>76</v>
      </c>
      <c r="I471">
        <v>78</v>
      </c>
      <c r="J471">
        <v>78</v>
      </c>
      <c r="K471">
        <v>78</v>
      </c>
      <c r="L471">
        <v>79</v>
      </c>
      <c r="M471">
        <v>78</v>
      </c>
      <c r="N471">
        <v>78</v>
      </c>
      <c r="O471">
        <v>78</v>
      </c>
      <c r="P471">
        <v>77</v>
      </c>
      <c r="Q471">
        <v>78</v>
      </c>
      <c r="R471">
        <v>78</v>
      </c>
      <c r="S471">
        <v>110</v>
      </c>
      <c r="T471">
        <v>79</v>
      </c>
      <c r="U471">
        <v>79</v>
      </c>
      <c r="V471">
        <v>78</v>
      </c>
      <c r="W471">
        <v>112</v>
      </c>
      <c r="X471">
        <v>111</v>
      </c>
      <c r="Y471">
        <v>113</v>
      </c>
      <c r="Z471">
        <v>113</v>
      </c>
      <c r="AA471">
        <v>113</v>
      </c>
      <c r="AB471">
        <v>115</v>
      </c>
      <c r="AC471">
        <v>113</v>
      </c>
      <c r="AD471">
        <v>111</v>
      </c>
      <c r="AE471">
        <v>112</v>
      </c>
      <c r="AF471">
        <v>78</v>
      </c>
      <c r="AG471">
        <v>78</v>
      </c>
      <c r="AH471">
        <v>78</v>
      </c>
      <c r="AI471">
        <v>80</v>
      </c>
      <c r="AJ471">
        <v>79</v>
      </c>
      <c r="AK471">
        <v>72</v>
      </c>
      <c r="AL471">
        <v>72</v>
      </c>
      <c r="AM471">
        <v>72</v>
      </c>
      <c r="AN471">
        <v>73</v>
      </c>
      <c r="AO471">
        <v>73</v>
      </c>
      <c r="AP471">
        <v>74</v>
      </c>
      <c r="AQ471">
        <v>75</v>
      </c>
      <c r="AR471">
        <v>74</v>
      </c>
      <c r="AS471">
        <v>74</v>
      </c>
      <c r="AT471">
        <v>75</v>
      </c>
      <c r="AU471" s="8">
        <f t="shared" si="71"/>
        <v>84.409090909090907</v>
      </c>
      <c r="AV471">
        <f t="shared" si="72"/>
        <v>78</v>
      </c>
      <c r="AW471" s="8">
        <f t="shared" si="73"/>
        <v>15.46085557038443</v>
      </c>
      <c r="AX471" s="6">
        <f t="shared" si="74"/>
        <v>0.1831657633540428</v>
      </c>
      <c r="AY471">
        <f t="shared" si="75"/>
        <v>72</v>
      </c>
      <c r="AZ471">
        <f t="shared" si="76"/>
        <v>115</v>
      </c>
      <c r="BA471">
        <f t="shared" si="77"/>
        <v>43</v>
      </c>
      <c r="BB471" s="7">
        <f t="shared" si="78"/>
        <v>1.0002422251536183</v>
      </c>
      <c r="BC471" s="8">
        <f t="shared" si="79"/>
        <v>3.4699914507765433E-4</v>
      </c>
    </row>
    <row r="472" spans="1:55" x14ac:dyDescent="0.25">
      <c r="A472">
        <v>687</v>
      </c>
      <c r="B472">
        <v>330811</v>
      </c>
      <c r="C472">
        <v>63</v>
      </c>
      <c r="D472">
        <v>59</v>
      </c>
      <c r="E472">
        <v>57</v>
      </c>
      <c r="F472">
        <v>55</v>
      </c>
      <c r="G472">
        <v>53</v>
      </c>
      <c r="H472">
        <v>51</v>
      </c>
      <c r="I472">
        <v>55</v>
      </c>
      <c r="J472">
        <v>54</v>
      </c>
      <c r="K472">
        <v>55</v>
      </c>
      <c r="L472">
        <v>54</v>
      </c>
      <c r="M472">
        <v>54</v>
      </c>
      <c r="N472">
        <v>53</v>
      </c>
      <c r="O472">
        <v>53</v>
      </c>
      <c r="P472">
        <v>62</v>
      </c>
      <c r="Q472">
        <v>63</v>
      </c>
      <c r="R472">
        <v>58</v>
      </c>
      <c r="S472">
        <v>60</v>
      </c>
      <c r="T472">
        <v>61</v>
      </c>
      <c r="U472">
        <v>56</v>
      </c>
      <c r="V472">
        <v>59</v>
      </c>
      <c r="W472">
        <v>62</v>
      </c>
      <c r="X472">
        <v>61</v>
      </c>
      <c r="Y472">
        <v>67</v>
      </c>
      <c r="Z472">
        <v>68</v>
      </c>
      <c r="AA472">
        <v>71</v>
      </c>
      <c r="AB472">
        <v>71</v>
      </c>
      <c r="AC472">
        <v>64</v>
      </c>
      <c r="AD472">
        <v>68</v>
      </c>
      <c r="AE472">
        <v>70</v>
      </c>
      <c r="AF472">
        <v>60</v>
      </c>
      <c r="AG472">
        <v>54</v>
      </c>
      <c r="AH472">
        <v>53</v>
      </c>
      <c r="AI472">
        <v>52</v>
      </c>
      <c r="AJ472">
        <v>58</v>
      </c>
      <c r="AK472">
        <v>57</v>
      </c>
      <c r="AL472">
        <v>61</v>
      </c>
      <c r="AM472">
        <v>81</v>
      </c>
      <c r="AN472">
        <v>67</v>
      </c>
      <c r="AO472">
        <v>69</v>
      </c>
      <c r="AP472">
        <v>84</v>
      </c>
      <c r="AQ472">
        <v>87</v>
      </c>
      <c r="AR472">
        <v>72</v>
      </c>
      <c r="AS472">
        <v>76</v>
      </c>
      <c r="AT472">
        <v>74</v>
      </c>
      <c r="AU472" s="8">
        <f t="shared" si="71"/>
        <v>62.31818181818182</v>
      </c>
      <c r="AV472">
        <f t="shared" si="72"/>
        <v>60.5</v>
      </c>
      <c r="AW472" s="8">
        <f t="shared" si="73"/>
        <v>8.8967533332755604</v>
      </c>
      <c r="AX472" s="6">
        <f t="shared" si="74"/>
        <v>0.1427633649395057</v>
      </c>
      <c r="AY472">
        <f t="shared" si="75"/>
        <v>51</v>
      </c>
      <c r="AZ472">
        <f t="shared" si="76"/>
        <v>87</v>
      </c>
      <c r="BA472">
        <f t="shared" si="77"/>
        <v>36</v>
      </c>
      <c r="BB472" s="7">
        <f t="shared" si="78"/>
        <v>1.0068500980359156</v>
      </c>
      <c r="BC472" s="8">
        <f t="shared" si="79"/>
        <v>0.41620420337942021</v>
      </c>
    </row>
    <row r="473" spans="1:55" x14ac:dyDescent="0.25">
      <c r="A473">
        <v>689</v>
      </c>
      <c r="B473">
        <v>332248</v>
      </c>
      <c r="C473">
        <v>69</v>
      </c>
      <c r="D473">
        <v>69</v>
      </c>
      <c r="E473">
        <v>69</v>
      </c>
      <c r="F473">
        <v>69</v>
      </c>
      <c r="G473">
        <v>69</v>
      </c>
      <c r="H473">
        <v>69</v>
      </c>
      <c r="I473">
        <v>69</v>
      </c>
      <c r="J473">
        <v>69</v>
      </c>
      <c r="K473">
        <v>69</v>
      </c>
      <c r="L473">
        <v>69</v>
      </c>
      <c r="M473">
        <v>69</v>
      </c>
      <c r="N473">
        <v>69</v>
      </c>
      <c r="O473">
        <v>69</v>
      </c>
      <c r="P473">
        <v>68</v>
      </c>
      <c r="Q473">
        <v>68</v>
      </c>
      <c r="R473">
        <v>68</v>
      </c>
      <c r="S473">
        <v>68</v>
      </c>
      <c r="T473">
        <v>68</v>
      </c>
      <c r="U473">
        <v>68</v>
      </c>
      <c r="V473">
        <v>68</v>
      </c>
      <c r="W473">
        <v>68</v>
      </c>
      <c r="X473">
        <v>68</v>
      </c>
      <c r="Y473">
        <v>68</v>
      </c>
      <c r="Z473">
        <v>68</v>
      </c>
      <c r="AA473">
        <v>68</v>
      </c>
      <c r="AB473">
        <v>68</v>
      </c>
      <c r="AC473">
        <v>68</v>
      </c>
      <c r="AD473">
        <v>68</v>
      </c>
      <c r="AE473">
        <v>68</v>
      </c>
      <c r="AF473">
        <v>68</v>
      </c>
      <c r="AG473">
        <v>68</v>
      </c>
      <c r="AH473">
        <v>68</v>
      </c>
      <c r="AI473">
        <v>68</v>
      </c>
      <c r="AJ473">
        <v>68</v>
      </c>
      <c r="AK473">
        <v>68</v>
      </c>
      <c r="AL473">
        <v>68</v>
      </c>
      <c r="AM473">
        <v>68</v>
      </c>
      <c r="AN473">
        <v>68</v>
      </c>
      <c r="AO473">
        <v>68</v>
      </c>
      <c r="AP473">
        <v>68</v>
      </c>
      <c r="AQ473">
        <v>67</v>
      </c>
      <c r="AR473">
        <v>67</v>
      </c>
      <c r="AS473">
        <v>67</v>
      </c>
      <c r="AT473">
        <v>67</v>
      </c>
      <c r="AU473" s="8">
        <f t="shared" si="71"/>
        <v>68.204545454545453</v>
      </c>
      <c r="AV473">
        <f t="shared" si="72"/>
        <v>68</v>
      </c>
      <c r="AW473" s="8">
        <f t="shared" si="73"/>
        <v>0.59374826137500003</v>
      </c>
      <c r="AX473" s="6">
        <f t="shared" si="74"/>
        <v>8.7054060314895043E-3</v>
      </c>
      <c r="AY473">
        <f t="shared" si="75"/>
        <v>67</v>
      </c>
      <c r="AZ473">
        <f t="shared" si="76"/>
        <v>69</v>
      </c>
      <c r="BA473">
        <f t="shared" si="77"/>
        <v>2</v>
      </c>
      <c r="BB473" s="7">
        <f t="shared" si="78"/>
        <v>0.99941851092791811</v>
      </c>
      <c r="BC473" s="8">
        <f t="shared" si="79"/>
        <v>0.73601563033156459</v>
      </c>
    </row>
    <row r="474" spans="1:55" x14ac:dyDescent="0.25">
      <c r="A474">
        <v>691</v>
      </c>
      <c r="B474">
        <v>334044</v>
      </c>
      <c r="C474">
        <v>20</v>
      </c>
      <c r="D474">
        <v>21</v>
      </c>
      <c r="E474">
        <v>20</v>
      </c>
      <c r="F474">
        <v>20</v>
      </c>
      <c r="G474">
        <v>20</v>
      </c>
      <c r="H474">
        <v>20</v>
      </c>
      <c r="I474">
        <v>20</v>
      </c>
      <c r="J474">
        <v>20</v>
      </c>
      <c r="K474">
        <v>20</v>
      </c>
      <c r="L474">
        <v>20</v>
      </c>
      <c r="M474">
        <v>20</v>
      </c>
      <c r="N474">
        <v>20</v>
      </c>
      <c r="O474">
        <v>22</v>
      </c>
      <c r="P474">
        <v>22</v>
      </c>
      <c r="Q474">
        <v>22</v>
      </c>
      <c r="R474">
        <v>22</v>
      </c>
      <c r="S474">
        <v>22</v>
      </c>
      <c r="T474">
        <v>22</v>
      </c>
      <c r="U474">
        <v>22</v>
      </c>
      <c r="V474">
        <v>22</v>
      </c>
      <c r="W474">
        <v>22</v>
      </c>
      <c r="X474">
        <v>22</v>
      </c>
      <c r="Y474">
        <v>22</v>
      </c>
      <c r="Z474">
        <v>22</v>
      </c>
      <c r="AA474">
        <v>22</v>
      </c>
      <c r="AB474">
        <v>22</v>
      </c>
      <c r="AC474">
        <v>22</v>
      </c>
      <c r="AD474">
        <v>22</v>
      </c>
      <c r="AE474">
        <v>22</v>
      </c>
      <c r="AF474">
        <v>22</v>
      </c>
      <c r="AG474">
        <v>22</v>
      </c>
      <c r="AH474">
        <v>22</v>
      </c>
      <c r="AI474">
        <v>22</v>
      </c>
      <c r="AJ474">
        <v>22</v>
      </c>
      <c r="AK474">
        <v>23</v>
      </c>
      <c r="AL474">
        <v>22</v>
      </c>
      <c r="AM474">
        <v>22</v>
      </c>
      <c r="AN474">
        <v>22</v>
      </c>
      <c r="AO474">
        <v>22</v>
      </c>
      <c r="AP474">
        <v>22</v>
      </c>
      <c r="AQ474">
        <v>22</v>
      </c>
      <c r="AR474">
        <v>22</v>
      </c>
      <c r="AS474">
        <v>22</v>
      </c>
      <c r="AT474">
        <v>22</v>
      </c>
      <c r="AU474" s="8">
        <f t="shared" si="71"/>
        <v>21.5</v>
      </c>
      <c r="AV474">
        <f t="shared" si="72"/>
        <v>22</v>
      </c>
      <c r="AW474" s="8">
        <f t="shared" si="73"/>
        <v>0.90219370889631734</v>
      </c>
      <c r="AX474" s="6">
        <f t="shared" si="74"/>
        <v>4.1962498088200809E-2</v>
      </c>
      <c r="AY474">
        <f t="shared" si="75"/>
        <v>20</v>
      </c>
      <c r="AZ474">
        <f t="shared" si="76"/>
        <v>23</v>
      </c>
      <c r="BA474">
        <f t="shared" si="77"/>
        <v>3</v>
      </c>
      <c r="BB474" s="7">
        <f t="shared" si="78"/>
        <v>1.0025197306065026</v>
      </c>
      <c r="BC474" s="8">
        <f t="shared" si="79"/>
        <v>0.5688852877846966</v>
      </c>
    </row>
    <row r="475" spans="1:55" x14ac:dyDescent="0.25">
      <c r="A475">
        <v>692</v>
      </c>
      <c r="B475">
        <v>334138</v>
      </c>
      <c r="C475">
        <v>13</v>
      </c>
      <c r="D475">
        <v>13</v>
      </c>
      <c r="E475">
        <v>13</v>
      </c>
      <c r="F475">
        <v>13</v>
      </c>
      <c r="G475">
        <v>13</v>
      </c>
      <c r="H475">
        <v>14</v>
      </c>
      <c r="I475">
        <v>13</v>
      </c>
      <c r="J475">
        <v>13</v>
      </c>
      <c r="K475">
        <v>13</v>
      </c>
      <c r="L475">
        <v>13</v>
      </c>
      <c r="M475">
        <v>13</v>
      </c>
      <c r="N475">
        <v>13</v>
      </c>
      <c r="O475">
        <v>13</v>
      </c>
      <c r="P475">
        <v>14</v>
      </c>
      <c r="Q475">
        <v>14</v>
      </c>
      <c r="R475">
        <v>14</v>
      </c>
      <c r="S475">
        <v>14</v>
      </c>
      <c r="T475">
        <v>14</v>
      </c>
      <c r="U475">
        <v>15</v>
      </c>
      <c r="V475">
        <v>14</v>
      </c>
      <c r="W475">
        <v>14</v>
      </c>
      <c r="X475">
        <v>14</v>
      </c>
      <c r="Y475">
        <v>14</v>
      </c>
      <c r="Z475">
        <v>14</v>
      </c>
      <c r="AA475">
        <v>14</v>
      </c>
      <c r="AB475">
        <v>14</v>
      </c>
      <c r="AC475">
        <v>14</v>
      </c>
      <c r="AD475">
        <v>14</v>
      </c>
      <c r="AE475">
        <v>14</v>
      </c>
      <c r="AF475">
        <v>14</v>
      </c>
      <c r="AG475">
        <v>14</v>
      </c>
      <c r="AH475">
        <v>14</v>
      </c>
      <c r="AI475">
        <v>14</v>
      </c>
      <c r="AJ475">
        <v>14</v>
      </c>
      <c r="AK475">
        <v>14</v>
      </c>
      <c r="AL475">
        <v>14</v>
      </c>
      <c r="AM475">
        <v>14</v>
      </c>
      <c r="AN475">
        <v>14</v>
      </c>
      <c r="AO475">
        <v>14</v>
      </c>
      <c r="AP475">
        <v>14</v>
      </c>
      <c r="AQ475">
        <v>14</v>
      </c>
      <c r="AR475">
        <v>21</v>
      </c>
      <c r="AS475">
        <v>21</v>
      </c>
      <c r="AT475">
        <v>22</v>
      </c>
      <c r="AU475" s="8">
        <f t="shared" si="71"/>
        <v>14.25</v>
      </c>
      <c r="AV475">
        <f t="shared" si="72"/>
        <v>14</v>
      </c>
      <c r="AW475" s="8">
        <f t="shared" si="73"/>
        <v>2.0014529605984679</v>
      </c>
      <c r="AX475" s="6">
        <f t="shared" si="74"/>
        <v>0.14045283934024336</v>
      </c>
      <c r="AY475">
        <f t="shared" si="75"/>
        <v>13</v>
      </c>
      <c r="AZ475">
        <f t="shared" si="76"/>
        <v>22</v>
      </c>
      <c r="BA475">
        <f t="shared" si="77"/>
        <v>9</v>
      </c>
      <c r="BB475" s="7">
        <f t="shared" si="78"/>
        <v>1.0055693321887789</v>
      </c>
      <c r="BC475" s="8">
        <f t="shared" si="79"/>
        <v>0.36517152567387784</v>
      </c>
    </row>
    <row r="476" spans="1:55" x14ac:dyDescent="0.25">
      <c r="A476">
        <v>694</v>
      </c>
      <c r="B476">
        <v>334997</v>
      </c>
      <c r="C476">
        <v>110</v>
      </c>
      <c r="D476">
        <v>126</v>
      </c>
      <c r="E476">
        <v>127</v>
      </c>
      <c r="F476">
        <v>126</v>
      </c>
      <c r="G476">
        <v>127</v>
      </c>
      <c r="H476">
        <v>129</v>
      </c>
      <c r="I476">
        <v>126</v>
      </c>
      <c r="J476">
        <v>127</v>
      </c>
      <c r="K476">
        <v>125</v>
      </c>
      <c r="L476">
        <v>124</v>
      </c>
      <c r="M476">
        <v>125</v>
      </c>
      <c r="N476">
        <v>129</v>
      </c>
      <c r="O476">
        <v>129</v>
      </c>
      <c r="P476">
        <v>127</v>
      </c>
      <c r="Q476">
        <v>128</v>
      </c>
      <c r="R476">
        <v>129</v>
      </c>
      <c r="S476">
        <v>128</v>
      </c>
      <c r="T476">
        <v>127</v>
      </c>
      <c r="U476">
        <v>124</v>
      </c>
      <c r="V476">
        <v>126</v>
      </c>
      <c r="W476">
        <v>121</v>
      </c>
      <c r="X476">
        <v>123</v>
      </c>
      <c r="Y476">
        <v>126</v>
      </c>
      <c r="Z476">
        <v>125</v>
      </c>
      <c r="AA476">
        <v>127</v>
      </c>
      <c r="AB476">
        <v>126</v>
      </c>
      <c r="AC476">
        <v>127</v>
      </c>
      <c r="AD476">
        <v>127</v>
      </c>
      <c r="AE476">
        <v>129</v>
      </c>
      <c r="AF476">
        <v>125</v>
      </c>
      <c r="AG476">
        <v>117</v>
      </c>
      <c r="AH476">
        <v>120</v>
      </c>
      <c r="AI476">
        <v>126</v>
      </c>
      <c r="AJ476">
        <v>128</v>
      </c>
      <c r="AK476">
        <v>127</v>
      </c>
      <c r="AL476">
        <v>129</v>
      </c>
      <c r="AM476">
        <v>126</v>
      </c>
      <c r="AN476">
        <v>121</v>
      </c>
      <c r="AO476">
        <v>127</v>
      </c>
      <c r="AP476">
        <v>124</v>
      </c>
      <c r="AQ476">
        <v>125</v>
      </c>
      <c r="AR476">
        <v>124</v>
      </c>
      <c r="AS476">
        <v>126</v>
      </c>
      <c r="AT476">
        <v>129</v>
      </c>
      <c r="AU476" s="8">
        <f t="shared" si="71"/>
        <v>125.54545454545455</v>
      </c>
      <c r="AV476">
        <f t="shared" si="72"/>
        <v>126</v>
      </c>
      <c r="AW476" s="8">
        <f t="shared" si="73"/>
        <v>3.5071657241268896</v>
      </c>
      <c r="AX476" s="6">
        <f t="shared" si="74"/>
        <v>2.7935425753364072E-2</v>
      </c>
      <c r="AY476">
        <f t="shared" si="75"/>
        <v>110</v>
      </c>
      <c r="AZ476">
        <f t="shared" si="76"/>
        <v>129</v>
      </c>
      <c r="BA476">
        <f t="shared" si="77"/>
        <v>19</v>
      </c>
      <c r="BB476" s="7">
        <f t="shared" si="78"/>
        <v>1.0000951156615019</v>
      </c>
      <c r="BC476" s="8">
        <f t="shared" si="79"/>
        <v>1.7802863130109911E-3</v>
      </c>
    </row>
    <row r="477" spans="1:55" x14ac:dyDescent="0.25">
      <c r="A477">
        <v>695</v>
      </c>
      <c r="B477">
        <v>336126</v>
      </c>
      <c r="C477">
        <v>74</v>
      </c>
      <c r="D477">
        <v>75</v>
      </c>
      <c r="E477">
        <v>75</v>
      </c>
      <c r="F477">
        <v>75</v>
      </c>
      <c r="G477">
        <v>75</v>
      </c>
      <c r="H477">
        <v>75</v>
      </c>
      <c r="I477">
        <v>75</v>
      </c>
      <c r="J477">
        <v>75</v>
      </c>
      <c r="K477">
        <v>75</v>
      </c>
      <c r="L477">
        <v>75</v>
      </c>
      <c r="M477">
        <v>74</v>
      </c>
      <c r="N477">
        <v>74</v>
      </c>
      <c r="O477">
        <v>74</v>
      </c>
      <c r="P477">
        <v>74</v>
      </c>
      <c r="Q477">
        <v>74</v>
      </c>
      <c r="R477">
        <v>74</v>
      </c>
      <c r="S477">
        <v>75</v>
      </c>
      <c r="T477">
        <v>75</v>
      </c>
      <c r="U477">
        <v>75</v>
      </c>
      <c r="V477">
        <v>75</v>
      </c>
      <c r="W477">
        <v>75</v>
      </c>
      <c r="X477">
        <v>75</v>
      </c>
      <c r="Y477">
        <v>75</v>
      </c>
      <c r="Z477">
        <v>75</v>
      </c>
      <c r="AA477">
        <v>75</v>
      </c>
      <c r="AB477">
        <v>75</v>
      </c>
      <c r="AC477">
        <v>75</v>
      </c>
      <c r="AD477">
        <v>75</v>
      </c>
      <c r="AE477">
        <v>75</v>
      </c>
      <c r="AF477">
        <v>74</v>
      </c>
      <c r="AG477">
        <v>74</v>
      </c>
      <c r="AH477">
        <v>74</v>
      </c>
      <c r="AI477">
        <v>74</v>
      </c>
      <c r="AJ477">
        <v>74</v>
      </c>
      <c r="AK477">
        <v>74</v>
      </c>
      <c r="AL477">
        <v>74</v>
      </c>
      <c r="AM477">
        <v>74</v>
      </c>
      <c r="AN477">
        <v>74</v>
      </c>
      <c r="AO477">
        <v>75</v>
      </c>
      <c r="AP477">
        <v>73</v>
      </c>
      <c r="AQ477">
        <v>74</v>
      </c>
      <c r="AR477">
        <v>74</v>
      </c>
      <c r="AS477">
        <v>74</v>
      </c>
      <c r="AT477">
        <v>74</v>
      </c>
      <c r="AU477" s="8">
        <f t="shared" si="71"/>
        <v>74.5</v>
      </c>
      <c r="AV477">
        <f t="shared" si="72"/>
        <v>75</v>
      </c>
      <c r="AW477" s="8">
        <f t="shared" si="73"/>
        <v>0.5498414147691576</v>
      </c>
      <c r="AX477" s="6">
        <f t="shared" si="74"/>
        <v>7.3804216747537935E-3</v>
      </c>
      <c r="AY477">
        <f t="shared" si="75"/>
        <v>73</v>
      </c>
      <c r="AZ477">
        <f t="shared" si="76"/>
        <v>75</v>
      </c>
      <c r="BA477">
        <f t="shared" si="77"/>
        <v>2</v>
      </c>
      <c r="BB477" s="7">
        <f t="shared" si="78"/>
        <v>0.99972904475409441</v>
      </c>
      <c r="BC477" s="8">
        <f t="shared" si="79"/>
        <v>0.22174501953370959</v>
      </c>
    </row>
    <row r="478" spans="1:55" x14ac:dyDescent="0.25">
      <c r="A478">
        <v>696</v>
      </c>
      <c r="B478">
        <v>336641</v>
      </c>
      <c r="C478">
        <v>125</v>
      </c>
      <c r="D478">
        <v>125</v>
      </c>
      <c r="E478">
        <v>125</v>
      </c>
      <c r="F478">
        <v>125</v>
      </c>
      <c r="G478">
        <v>125</v>
      </c>
      <c r="H478">
        <v>125</v>
      </c>
      <c r="I478">
        <v>125</v>
      </c>
      <c r="J478">
        <v>129</v>
      </c>
      <c r="K478">
        <v>129</v>
      </c>
      <c r="L478">
        <v>129</v>
      </c>
      <c r="M478">
        <v>129</v>
      </c>
      <c r="N478">
        <v>132</v>
      </c>
      <c r="O478">
        <v>129</v>
      </c>
      <c r="P478">
        <v>129</v>
      </c>
      <c r="Q478">
        <v>129</v>
      </c>
      <c r="R478">
        <v>129</v>
      </c>
      <c r="S478">
        <v>129</v>
      </c>
      <c r="T478">
        <v>129</v>
      </c>
      <c r="U478">
        <v>129</v>
      </c>
      <c r="V478">
        <v>129</v>
      </c>
      <c r="W478">
        <v>129</v>
      </c>
      <c r="X478">
        <v>125</v>
      </c>
      <c r="Y478">
        <v>125</v>
      </c>
      <c r="Z478">
        <v>125</v>
      </c>
      <c r="AA478">
        <v>125</v>
      </c>
      <c r="AB478">
        <v>125</v>
      </c>
      <c r="AC478">
        <v>125</v>
      </c>
      <c r="AD478">
        <v>125</v>
      </c>
      <c r="AE478">
        <v>125</v>
      </c>
      <c r="AF478">
        <v>125</v>
      </c>
      <c r="AG478">
        <v>125</v>
      </c>
      <c r="AH478">
        <v>125</v>
      </c>
      <c r="AI478">
        <v>125</v>
      </c>
      <c r="AJ478">
        <v>119</v>
      </c>
      <c r="AK478">
        <v>119</v>
      </c>
      <c r="AL478">
        <v>119</v>
      </c>
      <c r="AM478">
        <v>119</v>
      </c>
      <c r="AN478">
        <v>119</v>
      </c>
      <c r="AO478">
        <v>119</v>
      </c>
      <c r="AP478">
        <v>121</v>
      </c>
      <c r="AQ478">
        <v>121</v>
      </c>
      <c r="AR478">
        <v>121</v>
      </c>
      <c r="AS478">
        <v>121</v>
      </c>
      <c r="AT478">
        <v>121</v>
      </c>
      <c r="AU478" s="8">
        <f t="shared" si="71"/>
        <v>125.06818181818181</v>
      </c>
      <c r="AV478">
        <f t="shared" si="72"/>
        <v>125</v>
      </c>
      <c r="AW478" s="8">
        <f t="shared" si="73"/>
        <v>3.5854857753508282</v>
      </c>
      <c r="AX478" s="6">
        <f t="shared" si="74"/>
        <v>2.8668248976092395E-2</v>
      </c>
      <c r="AY478">
        <f t="shared" si="75"/>
        <v>119</v>
      </c>
      <c r="AZ478">
        <f t="shared" si="76"/>
        <v>132</v>
      </c>
      <c r="BA478">
        <f t="shared" si="77"/>
        <v>13</v>
      </c>
      <c r="BB478" s="7">
        <f t="shared" si="78"/>
        <v>0.99844064871597982</v>
      </c>
      <c r="BC478" s="8">
        <f t="shared" si="79"/>
        <v>0.48436969213646996</v>
      </c>
    </row>
    <row r="479" spans="1:55" x14ac:dyDescent="0.25">
      <c r="A479">
        <v>697</v>
      </c>
      <c r="B479">
        <v>336997</v>
      </c>
      <c r="C479">
        <v>11</v>
      </c>
      <c r="D479">
        <v>11</v>
      </c>
      <c r="E479">
        <v>11</v>
      </c>
      <c r="F479">
        <v>11</v>
      </c>
      <c r="G479">
        <v>11</v>
      </c>
      <c r="H479">
        <v>11</v>
      </c>
      <c r="I479">
        <v>11</v>
      </c>
      <c r="J479">
        <v>11</v>
      </c>
      <c r="K479">
        <v>11</v>
      </c>
      <c r="L479">
        <v>11</v>
      </c>
      <c r="M479">
        <v>11</v>
      </c>
      <c r="N479">
        <v>11</v>
      </c>
      <c r="O479">
        <v>11</v>
      </c>
      <c r="P479">
        <v>11</v>
      </c>
      <c r="Q479">
        <v>12</v>
      </c>
      <c r="R479">
        <v>12</v>
      </c>
      <c r="S479">
        <v>12</v>
      </c>
      <c r="T479">
        <v>12</v>
      </c>
      <c r="U479">
        <v>12</v>
      </c>
      <c r="V479">
        <v>12</v>
      </c>
      <c r="W479">
        <v>12</v>
      </c>
      <c r="X479">
        <v>12</v>
      </c>
      <c r="Y479">
        <v>12</v>
      </c>
      <c r="Z479">
        <v>12</v>
      </c>
      <c r="AA479">
        <v>12</v>
      </c>
      <c r="AB479">
        <v>12</v>
      </c>
      <c r="AC479">
        <v>12</v>
      </c>
      <c r="AD479">
        <v>12</v>
      </c>
      <c r="AE479">
        <v>12</v>
      </c>
      <c r="AF479">
        <v>12</v>
      </c>
      <c r="AG479">
        <v>12</v>
      </c>
      <c r="AH479">
        <v>12</v>
      </c>
      <c r="AI479">
        <v>12</v>
      </c>
      <c r="AJ479">
        <v>12</v>
      </c>
      <c r="AK479">
        <v>12</v>
      </c>
      <c r="AL479">
        <v>12</v>
      </c>
      <c r="AM479">
        <v>12</v>
      </c>
      <c r="AN479">
        <v>12</v>
      </c>
      <c r="AO479">
        <v>12</v>
      </c>
      <c r="AP479">
        <v>12</v>
      </c>
      <c r="AQ479">
        <v>12</v>
      </c>
      <c r="AR479">
        <v>12</v>
      </c>
      <c r="AS479">
        <v>12</v>
      </c>
      <c r="AT479">
        <v>12</v>
      </c>
      <c r="AU479" s="8">
        <f t="shared" si="71"/>
        <v>11.681818181818182</v>
      </c>
      <c r="AV479">
        <f t="shared" si="72"/>
        <v>12</v>
      </c>
      <c r="AW479" s="8">
        <f t="shared" si="73"/>
        <v>0.47115529818794472</v>
      </c>
      <c r="AX479" s="6">
        <f t="shared" si="74"/>
        <v>4.0332360156166473E-2</v>
      </c>
      <c r="AY479">
        <f t="shared" si="75"/>
        <v>11</v>
      </c>
      <c r="AZ479">
        <f t="shared" si="76"/>
        <v>12</v>
      </c>
      <c r="BA479">
        <f t="shared" si="77"/>
        <v>1</v>
      </c>
      <c r="BB479" s="7">
        <f t="shared" si="78"/>
        <v>1.0025787087583222</v>
      </c>
      <c r="BC479" s="8">
        <f t="shared" si="79"/>
        <v>0.65116279069767413</v>
      </c>
    </row>
    <row r="480" spans="1:55" x14ac:dyDescent="0.25">
      <c r="A480">
        <v>698</v>
      </c>
      <c r="B480">
        <v>337660</v>
      </c>
      <c r="C480">
        <v>147</v>
      </c>
      <c r="D480">
        <v>147</v>
      </c>
      <c r="E480">
        <v>148</v>
      </c>
      <c r="F480">
        <v>148</v>
      </c>
      <c r="G480">
        <v>148</v>
      </c>
      <c r="H480">
        <v>136</v>
      </c>
      <c r="I480">
        <v>147</v>
      </c>
      <c r="J480">
        <v>148</v>
      </c>
      <c r="K480">
        <v>148</v>
      </c>
      <c r="L480">
        <v>147</v>
      </c>
      <c r="M480">
        <v>148</v>
      </c>
      <c r="N480">
        <v>148</v>
      </c>
      <c r="O480">
        <v>143</v>
      </c>
      <c r="P480">
        <v>148</v>
      </c>
      <c r="Q480">
        <v>148</v>
      </c>
      <c r="R480">
        <v>149</v>
      </c>
      <c r="S480">
        <v>149</v>
      </c>
      <c r="T480">
        <v>151</v>
      </c>
      <c r="U480">
        <v>151</v>
      </c>
      <c r="V480">
        <v>151</v>
      </c>
      <c r="W480">
        <v>149</v>
      </c>
      <c r="X480">
        <v>151</v>
      </c>
      <c r="Y480">
        <v>149</v>
      </c>
      <c r="Z480">
        <v>148</v>
      </c>
      <c r="AA480">
        <v>148</v>
      </c>
      <c r="AB480">
        <v>149</v>
      </c>
      <c r="AC480">
        <v>151</v>
      </c>
      <c r="AD480">
        <v>149</v>
      </c>
      <c r="AE480">
        <v>150</v>
      </c>
      <c r="AF480">
        <v>149</v>
      </c>
      <c r="AG480">
        <v>148</v>
      </c>
      <c r="AH480">
        <v>150</v>
      </c>
      <c r="AI480">
        <v>151</v>
      </c>
      <c r="AJ480">
        <v>149</v>
      </c>
      <c r="AK480">
        <v>148</v>
      </c>
      <c r="AL480">
        <v>149</v>
      </c>
      <c r="AM480">
        <v>149</v>
      </c>
      <c r="AN480">
        <v>148</v>
      </c>
      <c r="AO480">
        <v>141</v>
      </c>
      <c r="AP480">
        <v>152</v>
      </c>
      <c r="AQ480">
        <v>152</v>
      </c>
      <c r="AR480">
        <v>152</v>
      </c>
      <c r="AS480">
        <v>154</v>
      </c>
      <c r="AT480">
        <v>153</v>
      </c>
      <c r="AU480" s="8">
        <f t="shared" si="71"/>
        <v>148.61363636363637</v>
      </c>
      <c r="AV480">
        <f t="shared" si="72"/>
        <v>149</v>
      </c>
      <c r="AW480" s="8">
        <f t="shared" si="73"/>
        <v>2.9977969359755847</v>
      </c>
      <c r="AX480" s="6">
        <f t="shared" si="74"/>
        <v>2.0171748766313766E-2</v>
      </c>
      <c r="AY480">
        <f t="shared" si="75"/>
        <v>136</v>
      </c>
      <c r="AZ480">
        <f t="shared" si="76"/>
        <v>154</v>
      </c>
      <c r="BA480">
        <f t="shared" si="77"/>
        <v>18</v>
      </c>
      <c r="BB480" s="7">
        <f t="shared" si="78"/>
        <v>1.0007036330735148</v>
      </c>
      <c r="BC480" s="8">
        <f t="shared" si="79"/>
        <v>0.19256734942834261</v>
      </c>
    </row>
    <row r="481" spans="1:55" x14ac:dyDescent="0.25">
      <c r="A481">
        <v>699</v>
      </c>
      <c r="B481">
        <v>337754</v>
      </c>
      <c r="C481">
        <v>27</v>
      </c>
      <c r="D481">
        <v>27</v>
      </c>
      <c r="E481">
        <v>27</v>
      </c>
      <c r="F481">
        <v>25</v>
      </c>
      <c r="G481">
        <v>26</v>
      </c>
      <c r="H481">
        <v>28</v>
      </c>
      <c r="I481">
        <v>28</v>
      </c>
      <c r="J481">
        <v>28</v>
      </c>
      <c r="K481">
        <v>26</v>
      </c>
      <c r="L481">
        <v>25</v>
      </c>
      <c r="M481">
        <v>25</v>
      </c>
      <c r="N481">
        <v>27</v>
      </c>
      <c r="O481">
        <v>28</v>
      </c>
      <c r="P481">
        <v>28</v>
      </c>
      <c r="Q481">
        <v>27</v>
      </c>
      <c r="R481">
        <v>29</v>
      </c>
      <c r="S481">
        <v>28</v>
      </c>
      <c r="T481">
        <v>28</v>
      </c>
      <c r="U481">
        <v>26</v>
      </c>
      <c r="V481">
        <v>28</v>
      </c>
      <c r="W481">
        <v>27</v>
      </c>
      <c r="X481">
        <v>27</v>
      </c>
      <c r="Y481">
        <v>28</v>
      </c>
      <c r="Z481">
        <v>28</v>
      </c>
      <c r="AA481">
        <v>26</v>
      </c>
      <c r="AB481">
        <v>27</v>
      </c>
      <c r="AC481">
        <v>31</v>
      </c>
      <c r="AD481">
        <v>30</v>
      </c>
      <c r="AE481">
        <v>30</v>
      </c>
      <c r="AF481">
        <v>30</v>
      </c>
      <c r="AG481">
        <v>31</v>
      </c>
      <c r="AH481">
        <v>30</v>
      </c>
      <c r="AI481">
        <v>31</v>
      </c>
      <c r="AJ481">
        <v>31</v>
      </c>
      <c r="AK481">
        <v>30</v>
      </c>
      <c r="AL481">
        <v>31</v>
      </c>
      <c r="AM481">
        <v>29</v>
      </c>
      <c r="AN481">
        <v>31</v>
      </c>
      <c r="AO481">
        <v>28</v>
      </c>
      <c r="AP481">
        <v>32</v>
      </c>
      <c r="AQ481">
        <v>30</v>
      </c>
      <c r="AR481">
        <v>31</v>
      </c>
      <c r="AS481">
        <v>31</v>
      </c>
      <c r="AT481">
        <v>31</v>
      </c>
      <c r="AU481" s="8">
        <f t="shared" si="71"/>
        <v>28.454545454545453</v>
      </c>
      <c r="AV481">
        <f t="shared" si="72"/>
        <v>28</v>
      </c>
      <c r="AW481" s="8">
        <f t="shared" si="73"/>
        <v>1.958339893231182</v>
      </c>
      <c r="AX481" s="6">
        <f t="shared" si="74"/>
        <v>6.8823446726974449E-2</v>
      </c>
      <c r="AY481">
        <f t="shared" si="75"/>
        <v>25</v>
      </c>
      <c r="AZ481">
        <f t="shared" si="76"/>
        <v>32</v>
      </c>
      <c r="BA481">
        <f t="shared" si="77"/>
        <v>7</v>
      </c>
      <c r="BB481" s="7">
        <f t="shared" si="78"/>
        <v>1.004174358772663</v>
      </c>
      <c r="BC481" s="8">
        <f t="shared" si="79"/>
        <v>0.60112226902214994</v>
      </c>
    </row>
    <row r="482" spans="1:55" x14ac:dyDescent="0.25">
      <c r="A482">
        <v>700</v>
      </c>
      <c r="B482">
        <v>337812</v>
      </c>
      <c r="C482">
        <v>24</v>
      </c>
      <c r="D482">
        <v>25</v>
      </c>
      <c r="E482">
        <v>24</v>
      </c>
      <c r="F482">
        <v>22</v>
      </c>
      <c r="G482">
        <v>22</v>
      </c>
      <c r="H482">
        <v>24</v>
      </c>
      <c r="I482">
        <v>23</v>
      </c>
      <c r="J482">
        <v>25</v>
      </c>
      <c r="K482">
        <v>25</v>
      </c>
      <c r="L482">
        <v>25</v>
      </c>
      <c r="M482">
        <v>23</v>
      </c>
      <c r="N482">
        <v>26</v>
      </c>
      <c r="O482">
        <v>25</v>
      </c>
      <c r="P482">
        <v>25</v>
      </c>
      <c r="Q482">
        <v>24</v>
      </c>
      <c r="R482">
        <v>24</v>
      </c>
      <c r="S482">
        <v>24</v>
      </c>
      <c r="T482">
        <v>26</v>
      </c>
      <c r="U482">
        <v>23</v>
      </c>
      <c r="V482">
        <v>23</v>
      </c>
      <c r="W482">
        <v>23</v>
      </c>
      <c r="X482">
        <v>24</v>
      </c>
      <c r="Y482">
        <v>10</v>
      </c>
      <c r="Z482">
        <v>13</v>
      </c>
      <c r="AA482">
        <v>22</v>
      </c>
      <c r="AB482">
        <v>26</v>
      </c>
      <c r="AC482">
        <v>23</v>
      </c>
      <c r="AD482">
        <v>24</v>
      </c>
      <c r="AE482">
        <v>23</v>
      </c>
      <c r="AF482">
        <v>25</v>
      </c>
      <c r="AG482">
        <v>23</v>
      </c>
      <c r="AH482">
        <v>25</v>
      </c>
      <c r="AI482">
        <v>22</v>
      </c>
      <c r="AJ482">
        <v>24</v>
      </c>
      <c r="AK482">
        <v>22</v>
      </c>
      <c r="AL482">
        <v>23</v>
      </c>
      <c r="AM482">
        <v>24</v>
      </c>
      <c r="AN482">
        <v>24</v>
      </c>
      <c r="AO482">
        <v>25</v>
      </c>
      <c r="AP482">
        <v>35</v>
      </c>
      <c r="AQ482">
        <v>33</v>
      </c>
      <c r="AR482">
        <v>34</v>
      </c>
      <c r="AS482">
        <v>30</v>
      </c>
      <c r="AT482">
        <v>24</v>
      </c>
      <c r="AU482" s="8">
        <f t="shared" si="71"/>
        <v>24.15909090909091</v>
      </c>
      <c r="AV482">
        <f t="shared" si="72"/>
        <v>24</v>
      </c>
      <c r="AW482" s="8">
        <f t="shared" si="73"/>
        <v>4.0459177348439432</v>
      </c>
      <c r="AX482" s="6">
        <f t="shared" si="74"/>
        <v>0.16746978394462228</v>
      </c>
      <c r="AY482">
        <f t="shared" si="75"/>
        <v>10</v>
      </c>
      <c r="AZ482">
        <f t="shared" si="76"/>
        <v>35</v>
      </c>
      <c r="BA482">
        <f t="shared" si="77"/>
        <v>25</v>
      </c>
      <c r="BB482" s="7">
        <f t="shared" si="78"/>
        <v>1.0029221812614868</v>
      </c>
      <c r="BC482" s="8">
        <f t="shared" si="79"/>
        <v>3.6804208416085976E-2</v>
      </c>
    </row>
    <row r="483" spans="1:55" x14ac:dyDescent="0.25">
      <c r="A483">
        <v>702</v>
      </c>
      <c r="B483">
        <v>339265</v>
      </c>
      <c r="C483">
        <v>30</v>
      </c>
      <c r="D483">
        <v>32</v>
      </c>
      <c r="E483">
        <v>32</v>
      </c>
      <c r="F483">
        <v>32</v>
      </c>
      <c r="G483">
        <v>32</v>
      </c>
      <c r="H483">
        <v>32</v>
      </c>
      <c r="I483">
        <v>32</v>
      </c>
      <c r="J483">
        <v>32</v>
      </c>
      <c r="K483">
        <v>32</v>
      </c>
      <c r="L483">
        <v>32</v>
      </c>
      <c r="M483">
        <v>32</v>
      </c>
      <c r="N483">
        <v>32</v>
      </c>
      <c r="O483">
        <v>32</v>
      </c>
      <c r="P483">
        <v>32</v>
      </c>
      <c r="Q483">
        <v>36</v>
      </c>
      <c r="R483">
        <v>36</v>
      </c>
      <c r="S483">
        <v>38</v>
      </c>
      <c r="T483">
        <v>39</v>
      </c>
      <c r="U483">
        <v>39</v>
      </c>
      <c r="V483">
        <v>39</v>
      </c>
      <c r="W483">
        <v>39</v>
      </c>
      <c r="X483">
        <v>39</v>
      </c>
      <c r="Y483">
        <v>39</v>
      </c>
      <c r="Z483">
        <v>39</v>
      </c>
      <c r="AA483">
        <v>39</v>
      </c>
      <c r="AB483">
        <v>42</v>
      </c>
      <c r="AC483">
        <v>42</v>
      </c>
      <c r="AD483">
        <v>42</v>
      </c>
      <c r="AE483">
        <v>42</v>
      </c>
      <c r="AF483">
        <v>42</v>
      </c>
      <c r="AG483">
        <v>42</v>
      </c>
      <c r="AH483">
        <v>39</v>
      </c>
      <c r="AI483">
        <v>39</v>
      </c>
      <c r="AJ483">
        <v>39</v>
      </c>
      <c r="AK483">
        <v>39</v>
      </c>
      <c r="AL483">
        <v>39</v>
      </c>
      <c r="AM483">
        <v>39</v>
      </c>
      <c r="AN483">
        <v>39</v>
      </c>
      <c r="AO483">
        <v>39</v>
      </c>
      <c r="AP483">
        <v>39</v>
      </c>
      <c r="AQ483">
        <v>39</v>
      </c>
      <c r="AR483">
        <v>39</v>
      </c>
      <c r="AS483">
        <v>39</v>
      </c>
      <c r="AT483">
        <v>39</v>
      </c>
      <c r="AU483" s="8">
        <f t="shared" si="71"/>
        <v>36.977272727272727</v>
      </c>
      <c r="AV483">
        <f t="shared" si="72"/>
        <v>39</v>
      </c>
      <c r="AW483" s="8">
        <f t="shared" si="73"/>
        <v>3.7694527168217888</v>
      </c>
      <c r="AX483" s="6">
        <f t="shared" si="74"/>
        <v>0.10193971698841961</v>
      </c>
      <c r="AY483">
        <f t="shared" si="75"/>
        <v>30</v>
      </c>
      <c r="AZ483">
        <f t="shared" si="76"/>
        <v>42</v>
      </c>
      <c r="BA483">
        <f t="shared" si="77"/>
        <v>12</v>
      </c>
      <c r="BB483" s="7">
        <f t="shared" si="78"/>
        <v>1.0066268411665125</v>
      </c>
      <c r="BC483" s="8">
        <f t="shared" si="79"/>
        <v>0.65400660091010254</v>
      </c>
    </row>
    <row r="484" spans="1:55" x14ac:dyDescent="0.25">
      <c r="A484">
        <v>703</v>
      </c>
      <c r="B484">
        <v>339634</v>
      </c>
      <c r="C484">
        <v>24</v>
      </c>
      <c r="D484">
        <v>24</v>
      </c>
      <c r="E484">
        <v>24</v>
      </c>
      <c r="F484">
        <v>24</v>
      </c>
      <c r="G484">
        <v>24</v>
      </c>
      <c r="H484">
        <v>24</v>
      </c>
      <c r="I484">
        <v>24</v>
      </c>
      <c r="J484">
        <v>24</v>
      </c>
      <c r="K484">
        <v>24</v>
      </c>
      <c r="L484">
        <v>24</v>
      </c>
      <c r="M484">
        <v>24</v>
      </c>
      <c r="N484">
        <v>24</v>
      </c>
      <c r="O484">
        <v>24</v>
      </c>
      <c r="P484">
        <v>24</v>
      </c>
      <c r="Q484">
        <v>24</v>
      </c>
      <c r="R484">
        <v>24</v>
      </c>
      <c r="S484">
        <v>24</v>
      </c>
      <c r="T484">
        <v>24</v>
      </c>
      <c r="U484">
        <v>24</v>
      </c>
      <c r="V484">
        <v>24</v>
      </c>
      <c r="W484">
        <v>24</v>
      </c>
      <c r="X484">
        <v>24</v>
      </c>
      <c r="Y484">
        <v>24</v>
      </c>
      <c r="Z484">
        <v>24</v>
      </c>
      <c r="AA484">
        <v>24</v>
      </c>
      <c r="AB484">
        <v>24</v>
      </c>
      <c r="AC484">
        <v>24</v>
      </c>
      <c r="AD484">
        <v>24</v>
      </c>
      <c r="AE484">
        <v>24</v>
      </c>
      <c r="AF484">
        <v>24</v>
      </c>
      <c r="AG484">
        <v>24</v>
      </c>
      <c r="AH484">
        <v>24</v>
      </c>
      <c r="AI484">
        <v>24</v>
      </c>
      <c r="AJ484">
        <v>24</v>
      </c>
      <c r="AK484">
        <v>24</v>
      </c>
      <c r="AL484">
        <v>24</v>
      </c>
      <c r="AM484">
        <v>24</v>
      </c>
      <c r="AN484">
        <v>24</v>
      </c>
      <c r="AO484">
        <v>24</v>
      </c>
      <c r="AP484">
        <v>24</v>
      </c>
      <c r="AQ484">
        <v>24</v>
      </c>
      <c r="AR484">
        <v>24</v>
      </c>
      <c r="AS484">
        <v>24</v>
      </c>
      <c r="AT484">
        <v>24</v>
      </c>
      <c r="AU484" s="8">
        <f t="shared" si="71"/>
        <v>24</v>
      </c>
      <c r="AV484">
        <f t="shared" si="72"/>
        <v>24</v>
      </c>
      <c r="AW484" s="8">
        <f t="shared" si="73"/>
        <v>0</v>
      </c>
      <c r="AX484" s="6">
        <f t="shared" si="74"/>
        <v>0</v>
      </c>
      <c r="AY484">
        <f t="shared" si="75"/>
        <v>24</v>
      </c>
      <c r="AZ484">
        <f t="shared" si="76"/>
        <v>24</v>
      </c>
      <c r="BA484">
        <f t="shared" si="77"/>
        <v>0</v>
      </c>
      <c r="BB484" s="7">
        <f t="shared" si="78"/>
        <v>1</v>
      </c>
      <c r="BC484" s="8">
        <f t="shared" si="79"/>
        <v>1</v>
      </c>
    </row>
    <row r="485" spans="1:55" x14ac:dyDescent="0.25">
      <c r="A485">
        <v>705</v>
      </c>
      <c r="B485">
        <v>340266</v>
      </c>
      <c r="C485">
        <v>133</v>
      </c>
      <c r="D485">
        <v>126</v>
      </c>
      <c r="E485">
        <v>126</v>
      </c>
      <c r="F485">
        <v>126</v>
      </c>
      <c r="G485">
        <v>128</v>
      </c>
      <c r="H485">
        <v>118</v>
      </c>
      <c r="I485">
        <v>128</v>
      </c>
      <c r="J485">
        <v>129</v>
      </c>
      <c r="K485">
        <v>128</v>
      </c>
      <c r="L485">
        <v>133</v>
      </c>
      <c r="M485">
        <v>130</v>
      </c>
      <c r="N485">
        <v>133</v>
      </c>
      <c r="O485">
        <v>131</v>
      </c>
      <c r="P485">
        <v>132</v>
      </c>
      <c r="Q485">
        <v>116</v>
      </c>
      <c r="R485">
        <v>114</v>
      </c>
      <c r="S485">
        <v>114</v>
      </c>
      <c r="T485">
        <v>115</v>
      </c>
      <c r="U485">
        <v>85</v>
      </c>
      <c r="V485">
        <v>91</v>
      </c>
      <c r="W485">
        <v>107</v>
      </c>
      <c r="X485">
        <v>106</v>
      </c>
      <c r="Y485">
        <v>106</v>
      </c>
      <c r="Z485">
        <v>102</v>
      </c>
      <c r="AA485">
        <v>92</v>
      </c>
      <c r="AB485">
        <v>100</v>
      </c>
      <c r="AC485">
        <v>90</v>
      </c>
      <c r="AD485">
        <v>91</v>
      </c>
      <c r="AE485">
        <v>92</v>
      </c>
      <c r="AF485">
        <v>89</v>
      </c>
      <c r="AG485">
        <v>90</v>
      </c>
      <c r="AH485">
        <v>86</v>
      </c>
      <c r="AI485">
        <v>86</v>
      </c>
      <c r="AJ485">
        <v>77</v>
      </c>
      <c r="AK485">
        <v>79</v>
      </c>
      <c r="AL485">
        <v>78</v>
      </c>
      <c r="AM485">
        <v>86</v>
      </c>
      <c r="AN485">
        <v>83</v>
      </c>
      <c r="AO485">
        <v>76</v>
      </c>
      <c r="AP485">
        <v>87</v>
      </c>
      <c r="AQ485">
        <v>78</v>
      </c>
      <c r="AR485">
        <v>79</v>
      </c>
      <c r="AS485">
        <v>87</v>
      </c>
      <c r="AT485">
        <v>93</v>
      </c>
      <c r="AU485" s="8">
        <f t="shared" si="71"/>
        <v>104</v>
      </c>
      <c r="AV485">
        <f t="shared" si="72"/>
        <v>101</v>
      </c>
      <c r="AW485" s="8">
        <f t="shared" si="73"/>
        <v>19.910263801646696</v>
      </c>
      <c r="AX485" s="6">
        <f t="shared" si="74"/>
        <v>0.19144484424660285</v>
      </c>
      <c r="AY485">
        <f t="shared" si="75"/>
        <v>76</v>
      </c>
      <c r="AZ485">
        <f t="shared" si="76"/>
        <v>133</v>
      </c>
      <c r="BA485">
        <f t="shared" si="77"/>
        <v>57</v>
      </c>
      <c r="BB485" s="7">
        <f t="shared" si="78"/>
        <v>0.98654363929097455</v>
      </c>
      <c r="BC485" s="8">
        <f t="shared" si="79"/>
        <v>0.82157095526417212</v>
      </c>
    </row>
    <row r="486" spans="1:55" x14ac:dyDescent="0.25">
      <c r="A486">
        <v>707</v>
      </c>
      <c r="B486">
        <v>340740</v>
      </c>
      <c r="C486">
        <v>119</v>
      </c>
      <c r="D486">
        <v>119</v>
      </c>
      <c r="E486">
        <v>119</v>
      </c>
      <c r="F486">
        <v>119</v>
      </c>
      <c r="G486">
        <v>119</v>
      </c>
      <c r="H486">
        <v>121</v>
      </c>
      <c r="I486">
        <v>121</v>
      </c>
      <c r="J486">
        <v>121</v>
      </c>
      <c r="K486">
        <v>119</v>
      </c>
      <c r="L486">
        <v>119</v>
      </c>
      <c r="M486">
        <v>119</v>
      </c>
      <c r="N486">
        <v>120</v>
      </c>
      <c r="O486">
        <v>119</v>
      </c>
      <c r="P486">
        <v>119</v>
      </c>
      <c r="Q486">
        <v>119</v>
      </c>
      <c r="R486">
        <v>119</v>
      </c>
      <c r="S486">
        <v>119</v>
      </c>
      <c r="T486">
        <v>119</v>
      </c>
      <c r="U486">
        <v>119</v>
      </c>
      <c r="V486">
        <v>119</v>
      </c>
      <c r="W486">
        <v>120</v>
      </c>
      <c r="X486">
        <v>119</v>
      </c>
      <c r="Y486">
        <v>119</v>
      </c>
      <c r="Z486">
        <v>119</v>
      </c>
      <c r="AA486">
        <v>119</v>
      </c>
      <c r="AB486">
        <v>119</v>
      </c>
      <c r="AC486">
        <v>119</v>
      </c>
      <c r="AD486">
        <v>107</v>
      </c>
      <c r="AE486">
        <v>103</v>
      </c>
      <c r="AF486">
        <v>103</v>
      </c>
      <c r="AG486">
        <v>101</v>
      </c>
      <c r="AH486">
        <v>103</v>
      </c>
      <c r="AI486">
        <v>103</v>
      </c>
      <c r="AJ486">
        <v>103</v>
      </c>
      <c r="AK486">
        <v>103</v>
      </c>
      <c r="AL486">
        <v>103</v>
      </c>
      <c r="AM486">
        <v>103</v>
      </c>
      <c r="AN486">
        <v>103</v>
      </c>
      <c r="AO486">
        <v>103</v>
      </c>
      <c r="AP486">
        <v>103</v>
      </c>
      <c r="AQ486">
        <v>103</v>
      </c>
      <c r="AR486">
        <v>103</v>
      </c>
      <c r="AS486">
        <v>103</v>
      </c>
      <c r="AT486">
        <v>103</v>
      </c>
      <c r="AU486" s="8">
        <f t="shared" si="71"/>
        <v>113.04545454545455</v>
      </c>
      <c r="AV486">
        <f t="shared" si="72"/>
        <v>119</v>
      </c>
      <c r="AW486" s="8">
        <f t="shared" si="73"/>
        <v>8.0143898067557213</v>
      </c>
      <c r="AX486" s="6">
        <f t="shared" si="74"/>
        <v>7.0895285785535125E-2</v>
      </c>
      <c r="AY486">
        <f t="shared" si="75"/>
        <v>101</v>
      </c>
      <c r="AZ486">
        <f t="shared" si="76"/>
        <v>121</v>
      </c>
      <c r="BA486">
        <f t="shared" si="77"/>
        <v>20</v>
      </c>
      <c r="BB486" s="7">
        <f t="shared" si="78"/>
        <v>0.99522341072273834</v>
      </c>
      <c r="BC486" s="8">
        <f t="shared" si="79"/>
        <v>0.72511760303261874</v>
      </c>
    </row>
    <row r="487" spans="1:55" x14ac:dyDescent="0.25">
      <c r="A487">
        <v>708</v>
      </c>
      <c r="B487">
        <v>340773</v>
      </c>
      <c r="C487">
        <v>52</v>
      </c>
      <c r="D487">
        <v>52</v>
      </c>
      <c r="E487">
        <v>52</v>
      </c>
      <c r="F487">
        <v>54</v>
      </c>
      <c r="G487">
        <v>54</v>
      </c>
      <c r="H487">
        <v>54</v>
      </c>
      <c r="I487">
        <v>52</v>
      </c>
      <c r="J487">
        <v>52</v>
      </c>
      <c r="K487">
        <v>52</v>
      </c>
      <c r="L487">
        <v>52</v>
      </c>
      <c r="M487">
        <v>52</v>
      </c>
      <c r="N487">
        <v>52</v>
      </c>
      <c r="O487">
        <v>52</v>
      </c>
      <c r="P487">
        <v>52</v>
      </c>
      <c r="Q487">
        <v>51</v>
      </c>
      <c r="R487">
        <v>49</v>
      </c>
      <c r="S487">
        <v>54</v>
      </c>
      <c r="T487">
        <v>54</v>
      </c>
      <c r="U487">
        <v>52</v>
      </c>
      <c r="V487">
        <v>54</v>
      </c>
      <c r="W487">
        <v>54</v>
      </c>
      <c r="X487">
        <v>56</v>
      </c>
      <c r="Y487">
        <v>56</v>
      </c>
      <c r="Z487">
        <v>56</v>
      </c>
      <c r="AA487">
        <v>56</v>
      </c>
      <c r="AB487">
        <v>55</v>
      </c>
      <c r="AC487">
        <v>55</v>
      </c>
      <c r="AD487">
        <v>56</v>
      </c>
      <c r="AE487">
        <v>54</v>
      </c>
      <c r="AF487">
        <v>52</v>
      </c>
      <c r="AG487">
        <v>52</v>
      </c>
      <c r="AH487">
        <v>52</v>
      </c>
      <c r="AI487">
        <v>52</v>
      </c>
      <c r="AJ487">
        <v>48</v>
      </c>
      <c r="AK487">
        <v>52</v>
      </c>
      <c r="AL487">
        <v>52</v>
      </c>
      <c r="AM487">
        <v>52</v>
      </c>
      <c r="AN487">
        <v>52</v>
      </c>
      <c r="AO487">
        <v>52</v>
      </c>
      <c r="AP487">
        <v>52</v>
      </c>
      <c r="AQ487">
        <v>50</v>
      </c>
      <c r="AR487">
        <v>50</v>
      </c>
      <c r="AS487">
        <v>48</v>
      </c>
      <c r="AT487">
        <v>48</v>
      </c>
      <c r="AU487" s="8">
        <f t="shared" si="71"/>
        <v>52.5</v>
      </c>
      <c r="AV487">
        <f t="shared" si="72"/>
        <v>52</v>
      </c>
      <c r="AW487" s="8">
        <f t="shared" si="73"/>
        <v>2.0742048070032402</v>
      </c>
      <c r="AX487" s="6">
        <f t="shared" si="74"/>
        <v>3.9508662990537909E-2</v>
      </c>
      <c r="AY487">
        <f t="shared" si="75"/>
        <v>48</v>
      </c>
      <c r="AZ487">
        <f t="shared" si="76"/>
        <v>56</v>
      </c>
      <c r="BA487">
        <f t="shared" si="77"/>
        <v>8</v>
      </c>
      <c r="BB487" s="7">
        <f t="shared" si="78"/>
        <v>0.99910505717769837</v>
      </c>
      <c r="BC487" s="8">
        <f t="shared" si="79"/>
        <v>8.3710622064603279E-2</v>
      </c>
    </row>
    <row r="488" spans="1:55" x14ac:dyDescent="0.25">
      <c r="A488">
        <v>711</v>
      </c>
      <c r="B488">
        <v>342693</v>
      </c>
      <c r="C488">
        <v>75</v>
      </c>
      <c r="D488">
        <v>73</v>
      </c>
      <c r="E488">
        <v>73</v>
      </c>
      <c r="F488">
        <v>75</v>
      </c>
      <c r="G488">
        <v>74</v>
      </c>
      <c r="H488">
        <v>73</v>
      </c>
      <c r="I488">
        <v>74</v>
      </c>
      <c r="J488">
        <v>73</v>
      </c>
      <c r="K488">
        <v>76</v>
      </c>
      <c r="L488">
        <v>73</v>
      </c>
      <c r="M488">
        <v>75</v>
      </c>
      <c r="N488">
        <v>73</v>
      </c>
      <c r="O488">
        <v>73</v>
      </c>
      <c r="P488">
        <v>73</v>
      </c>
      <c r="Q488">
        <v>84</v>
      </c>
      <c r="R488">
        <v>85</v>
      </c>
      <c r="S488">
        <v>86</v>
      </c>
      <c r="T488">
        <v>93</v>
      </c>
      <c r="U488">
        <v>93</v>
      </c>
      <c r="V488">
        <v>94</v>
      </c>
      <c r="W488">
        <v>99</v>
      </c>
      <c r="X488">
        <v>98</v>
      </c>
      <c r="Y488">
        <v>82</v>
      </c>
      <c r="Z488">
        <v>82</v>
      </c>
      <c r="AA488">
        <v>82</v>
      </c>
      <c r="AB488">
        <v>82</v>
      </c>
      <c r="AC488">
        <v>82</v>
      </c>
      <c r="AD488">
        <v>83</v>
      </c>
      <c r="AE488">
        <v>82</v>
      </c>
      <c r="AF488">
        <v>268</v>
      </c>
      <c r="AG488">
        <v>273</v>
      </c>
      <c r="AH488">
        <v>273</v>
      </c>
      <c r="AI488">
        <v>273</v>
      </c>
      <c r="AJ488">
        <v>271</v>
      </c>
      <c r="AK488">
        <v>271</v>
      </c>
      <c r="AL488">
        <v>273</v>
      </c>
      <c r="AM488">
        <v>273</v>
      </c>
      <c r="AN488">
        <v>264</v>
      </c>
      <c r="AO488">
        <v>263</v>
      </c>
      <c r="AP488">
        <v>263</v>
      </c>
      <c r="AQ488">
        <v>264</v>
      </c>
      <c r="AR488">
        <v>264</v>
      </c>
      <c r="AS488">
        <v>264</v>
      </c>
      <c r="AT488">
        <v>263</v>
      </c>
      <c r="AU488" s="8">
        <f t="shared" si="71"/>
        <v>144.54545454545453</v>
      </c>
      <c r="AV488">
        <f t="shared" si="72"/>
        <v>84.5</v>
      </c>
      <c r="AW488" s="8">
        <f t="shared" si="73"/>
        <v>90.092576300379747</v>
      </c>
      <c r="AX488" s="6">
        <f t="shared" si="74"/>
        <v>0.62328197440514299</v>
      </c>
      <c r="AY488">
        <f t="shared" si="75"/>
        <v>73</v>
      </c>
      <c r="AZ488">
        <f t="shared" si="76"/>
        <v>273</v>
      </c>
      <c r="BA488">
        <f t="shared" si="77"/>
        <v>200</v>
      </c>
      <c r="BB488" s="7">
        <f t="shared" si="78"/>
        <v>1.0397304576994366</v>
      </c>
      <c r="BC488" s="8">
        <f t="shared" si="79"/>
        <v>0.73633607400556422</v>
      </c>
    </row>
    <row r="489" spans="1:55" x14ac:dyDescent="0.25">
      <c r="A489">
        <v>717</v>
      </c>
      <c r="B489">
        <v>344939</v>
      </c>
      <c r="C489">
        <v>34</v>
      </c>
      <c r="D489">
        <v>35</v>
      </c>
      <c r="E489">
        <v>34</v>
      </c>
      <c r="F489">
        <v>34</v>
      </c>
      <c r="G489">
        <v>37</v>
      </c>
      <c r="H489">
        <v>34</v>
      </c>
      <c r="I489">
        <v>36</v>
      </c>
      <c r="J489">
        <v>34</v>
      </c>
      <c r="K489">
        <v>35</v>
      </c>
      <c r="L489">
        <v>36</v>
      </c>
      <c r="M489">
        <v>33</v>
      </c>
      <c r="N489">
        <v>34</v>
      </c>
      <c r="O489">
        <v>35</v>
      </c>
      <c r="P489">
        <v>35</v>
      </c>
      <c r="Q489">
        <v>36</v>
      </c>
      <c r="R489">
        <v>35</v>
      </c>
      <c r="S489">
        <v>35</v>
      </c>
      <c r="T489">
        <v>34</v>
      </c>
      <c r="U489">
        <v>35</v>
      </c>
      <c r="V489">
        <v>35</v>
      </c>
      <c r="W489">
        <v>35</v>
      </c>
      <c r="X489">
        <v>35</v>
      </c>
      <c r="Y489">
        <v>35</v>
      </c>
      <c r="Z489">
        <v>34</v>
      </c>
      <c r="AA489">
        <v>35</v>
      </c>
      <c r="AB489">
        <v>35</v>
      </c>
      <c r="AC489">
        <v>37</v>
      </c>
      <c r="AD489">
        <v>34</v>
      </c>
      <c r="AE489">
        <v>35</v>
      </c>
      <c r="AF489">
        <v>35</v>
      </c>
      <c r="AG489">
        <v>35</v>
      </c>
      <c r="AH489">
        <v>35</v>
      </c>
      <c r="AI489">
        <v>35</v>
      </c>
      <c r="AJ489">
        <v>36</v>
      </c>
      <c r="AK489">
        <v>36</v>
      </c>
      <c r="AL489">
        <v>34</v>
      </c>
      <c r="AM489">
        <v>36</v>
      </c>
      <c r="AN489">
        <v>36</v>
      </c>
      <c r="AO489">
        <v>37</v>
      </c>
      <c r="AP489">
        <v>36</v>
      </c>
      <c r="AQ489">
        <v>35</v>
      </c>
      <c r="AR489">
        <v>36</v>
      </c>
      <c r="AS489">
        <v>35</v>
      </c>
      <c r="AT489">
        <v>36</v>
      </c>
      <c r="AU489" s="8">
        <f t="shared" si="71"/>
        <v>35.090909090909093</v>
      </c>
      <c r="AV489">
        <f t="shared" si="72"/>
        <v>35</v>
      </c>
      <c r="AW489" s="8">
        <f t="shared" si="73"/>
        <v>0.91035852426729758</v>
      </c>
      <c r="AX489" s="6">
        <f t="shared" si="74"/>
        <v>2.5942859499845265E-2</v>
      </c>
      <c r="AY489">
        <f t="shared" si="75"/>
        <v>33</v>
      </c>
      <c r="AZ489">
        <f t="shared" si="76"/>
        <v>37</v>
      </c>
      <c r="BA489">
        <f t="shared" si="77"/>
        <v>4</v>
      </c>
      <c r="BB489" s="7">
        <f t="shared" si="78"/>
        <v>1.000776095000353</v>
      </c>
      <c r="BC489" s="8">
        <f t="shared" si="79"/>
        <v>0.14806897713497807</v>
      </c>
    </row>
    <row r="490" spans="1:55" x14ac:dyDescent="0.25">
      <c r="A490">
        <v>719</v>
      </c>
      <c r="B490">
        <v>345466</v>
      </c>
      <c r="C490">
        <v>167</v>
      </c>
      <c r="D490">
        <v>167</v>
      </c>
      <c r="E490">
        <v>167</v>
      </c>
      <c r="F490">
        <v>165</v>
      </c>
      <c r="G490">
        <v>165</v>
      </c>
      <c r="H490">
        <v>165</v>
      </c>
      <c r="I490">
        <v>166</v>
      </c>
      <c r="J490">
        <v>166</v>
      </c>
      <c r="K490">
        <v>166</v>
      </c>
      <c r="L490">
        <v>166</v>
      </c>
      <c r="M490">
        <v>166</v>
      </c>
      <c r="N490">
        <v>166</v>
      </c>
      <c r="O490">
        <v>166</v>
      </c>
      <c r="P490">
        <v>166</v>
      </c>
      <c r="Q490">
        <v>166</v>
      </c>
      <c r="R490">
        <v>166</v>
      </c>
      <c r="S490">
        <v>166</v>
      </c>
      <c r="T490">
        <v>166</v>
      </c>
      <c r="U490">
        <v>166</v>
      </c>
      <c r="V490">
        <v>165</v>
      </c>
      <c r="W490">
        <v>165</v>
      </c>
      <c r="X490">
        <v>165</v>
      </c>
      <c r="Y490">
        <v>167</v>
      </c>
      <c r="Z490">
        <v>167</v>
      </c>
      <c r="AA490">
        <v>167</v>
      </c>
      <c r="AB490">
        <v>167</v>
      </c>
      <c r="AC490">
        <v>167</v>
      </c>
      <c r="AD490">
        <v>165</v>
      </c>
      <c r="AE490">
        <v>165</v>
      </c>
      <c r="AF490">
        <v>165</v>
      </c>
      <c r="AG490">
        <v>166</v>
      </c>
      <c r="AH490">
        <v>165</v>
      </c>
      <c r="AI490">
        <v>157</v>
      </c>
      <c r="AJ490">
        <v>166</v>
      </c>
      <c r="AK490">
        <v>166</v>
      </c>
      <c r="AL490">
        <v>166</v>
      </c>
      <c r="AM490">
        <v>166</v>
      </c>
      <c r="AN490">
        <v>165</v>
      </c>
      <c r="AO490">
        <v>166</v>
      </c>
      <c r="AP490">
        <v>166</v>
      </c>
      <c r="AQ490">
        <v>167</v>
      </c>
      <c r="AR490">
        <v>169</v>
      </c>
      <c r="AS490">
        <v>172</v>
      </c>
      <c r="AT490">
        <v>175</v>
      </c>
      <c r="AU490" s="8">
        <f t="shared" si="71"/>
        <v>166.15909090909091</v>
      </c>
      <c r="AV490">
        <f t="shared" si="72"/>
        <v>166</v>
      </c>
      <c r="AW490" s="8">
        <f t="shared" si="73"/>
        <v>2.2919797659135854</v>
      </c>
      <c r="AX490" s="6">
        <f t="shared" si="74"/>
        <v>1.3793887252112948E-2</v>
      </c>
      <c r="AY490">
        <f t="shared" si="75"/>
        <v>157</v>
      </c>
      <c r="AZ490">
        <f t="shared" si="76"/>
        <v>175</v>
      </c>
      <c r="BA490">
        <f t="shared" si="77"/>
        <v>18</v>
      </c>
      <c r="BB490" s="7">
        <f t="shared" si="78"/>
        <v>1.0002141688852695</v>
      </c>
      <c r="BC490" s="8">
        <f t="shared" si="79"/>
        <v>3.9826071700716545E-2</v>
      </c>
    </row>
    <row r="491" spans="1:55" x14ac:dyDescent="0.25">
      <c r="A491">
        <v>720</v>
      </c>
      <c r="B491">
        <v>346438</v>
      </c>
      <c r="C491">
        <v>97</v>
      </c>
      <c r="D491">
        <v>97</v>
      </c>
      <c r="E491">
        <v>91</v>
      </c>
      <c r="F491">
        <v>91</v>
      </c>
      <c r="G491">
        <v>89</v>
      </c>
      <c r="H491">
        <v>99</v>
      </c>
      <c r="I491">
        <v>98</v>
      </c>
      <c r="J491">
        <v>99</v>
      </c>
      <c r="K491">
        <v>97</v>
      </c>
      <c r="L491">
        <v>108</v>
      </c>
      <c r="M491">
        <v>105</v>
      </c>
      <c r="N491">
        <v>107</v>
      </c>
      <c r="O491">
        <v>108</v>
      </c>
      <c r="P491">
        <v>106</v>
      </c>
      <c r="Q491">
        <v>105</v>
      </c>
      <c r="R491">
        <v>92</v>
      </c>
      <c r="S491">
        <v>123</v>
      </c>
      <c r="T491">
        <v>121</v>
      </c>
      <c r="U491">
        <v>130</v>
      </c>
      <c r="V491">
        <v>123</v>
      </c>
      <c r="W491">
        <v>123</v>
      </c>
      <c r="X491">
        <v>123</v>
      </c>
      <c r="Y491">
        <v>121</v>
      </c>
      <c r="Z491">
        <v>123</v>
      </c>
      <c r="AA491">
        <v>123</v>
      </c>
      <c r="AB491">
        <v>123</v>
      </c>
      <c r="AC491">
        <v>123</v>
      </c>
      <c r="AD491">
        <v>123</v>
      </c>
      <c r="AE491">
        <v>123</v>
      </c>
      <c r="AF491">
        <v>126</v>
      </c>
      <c r="AG491">
        <v>126</v>
      </c>
      <c r="AH491">
        <v>125</v>
      </c>
      <c r="AI491">
        <v>124</v>
      </c>
      <c r="AJ491">
        <v>125</v>
      </c>
      <c r="AK491">
        <v>122</v>
      </c>
      <c r="AL491">
        <v>122</v>
      </c>
      <c r="AM491">
        <v>123</v>
      </c>
      <c r="AN491">
        <v>118</v>
      </c>
      <c r="AO491">
        <v>118</v>
      </c>
      <c r="AP491">
        <v>120</v>
      </c>
      <c r="AQ491">
        <v>108</v>
      </c>
      <c r="AR491">
        <v>95</v>
      </c>
      <c r="AS491">
        <v>108</v>
      </c>
      <c r="AT491">
        <v>108</v>
      </c>
      <c r="AU491" s="8">
        <f t="shared" si="71"/>
        <v>112.70454545454545</v>
      </c>
      <c r="AV491">
        <f t="shared" si="72"/>
        <v>119</v>
      </c>
      <c r="AW491" s="8">
        <f t="shared" si="73"/>
        <v>12.34500095689717</v>
      </c>
      <c r="AX491" s="6">
        <f t="shared" si="74"/>
        <v>0.10953418876859759</v>
      </c>
      <c r="AY491">
        <f t="shared" si="75"/>
        <v>89</v>
      </c>
      <c r="AZ491">
        <f t="shared" si="76"/>
        <v>130</v>
      </c>
      <c r="BA491">
        <f t="shared" si="77"/>
        <v>41</v>
      </c>
      <c r="BB491" s="7">
        <f t="shared" si="78"/>
        <v>1.0052043645846505</v>
      </c>
      <c r="BC491" s="8">
        <f t="shared" si="79"/>
        <v>0.34571526753694648</v>
      </c>
    </row>
    <row r="492" spans="1:55" x14ac:dyDescent="0.25">
      <c r="A492">
        <v>723</v>
      </c>
      <c r="B492">
        <v>347839</v>
      </c>
      <c r="C492">
        <v>25</v>
      </c>
      <c r="D492">
        <v>25</v>
      </c>
      <c r="E492">
        <v>25</v>
      </c>
      <c r="F492">
        <v>25</v>
      </c>
      <c r="G492">
        <v>25</v>
      </c>
      <c r="H492">
        <v>25</v>
      </c>
      <c r="I492">
        <v>25</v>
      </c>
      <c r="J492">
        <v>25</v>
      </c>
      <c r="K492">
        <v>25</v>
      </c>
      <c r="L492">
        <v>25</v>
      </c>
      <c r="M492">
        <v>25</v>
      </c>
      <c r="N492">
        <v>25</v>
      </c>
      <c r="O492">
        <v>25</v>
      </c>
      <c r="P492">
        <v>25</v>
      </c>
      <c r="Q492">
        <v>25</v>
      </c>
      <c r="R492">
        <v>25</v>
      </c>
      <c r="S492">
        <v>25</v>
      </c>
      <c r="T492">
        <v>25</v>
      </c>
      <c r="U492">
        <v>25</v>
      </c>
      <c r="V492">
        <v>33</v>
      </c>
      <c r="W492">
        <v>33</v>
      </c>
      <c r="X492">
        <v>33</v>
      </c>
      <c r="Y492">
        <v>33</v>
      </c>
      <c r="Z492">
        <v>33</v>
      </c>
      <c r="AA492">
        <v>33</v>
      </c>
      <c r="AB492">
        <v>33</v>
      </c>
      <c r="AC492">
        <v>33</v>
      </c>
      <c r="AD492">
        <v>33</v>
      </c>
      <c r="AE492">
        <v>33</v>
      </c>
      <c r="AF492">
        <v>33</v>
      </c>
      <c r="AG492">
        <v>33</v>
      </c>
      <c r="AH492">
        <v>33</v>
      </c>
      <c r="AI492">
        <v>33</v>
      </c>
      <c r="AJ492">
        <v>31</v>
      </c>
      <c r="AK492">
        <v>31</v>
      </c>
      <c r="AL492">
        <v>31</v>
      </c>
      <c r="AM492">
        <v>27</v>
      </c>
      <c r="AN492">
        <v>21</v>
      </c>
      <c r="AO492">
        <v>21</v>
      </c>
      <c r="AP492">
        <v>21</v>
      </c>
      <c r="AQ492">
        <v>21</v>
      </c>
      <c r="AR492">
        <v>21</v>
      </c>
      <c r="AS492">
        <v>21</v>
      </c>
      <c r="AT492">
        <v>21</v>
      </c>
      <c r="AU492" s="8">
        <f t="shared" si="71"/>
        <v>27.363636363636363</v>
      </c>
      <c r="AV492">
        <f t="shared" si="72"/>
        <v>25</v>
      </c>
      <c r="AW492" s="8">
        <f t="shared" si="73"/>
        <v>4.5088590269777251</v>
      </c>
      <c r="AX492" s="6">
        <f t="shared" si="74"/>
        <v>0.16477557905898663</v>
      </c>
      <c r="AY492">
        <f t="shared" si="75"/>
        <v>21</v>
      </c>
      <c r="AZ492">
        <f t="shared" si="76"/>
        <v>33</v>
      </c>
      <c r="BA492">
        <f t="shared" si="77"/>
        <v>12</v>
      </c>
      <c r="BB492" s="7">
        <f t="shared" si="78"/>
        <v>1.0003032489934258</v>
      </c>
      <c r="BC492" s="8">
        <f t="shared" si="79"/>
        <v>5.5479771916251339E-4</v>
      </c>
    </row>
    <row r="493" spans="1:55" x14ac:dyDescent="0.25">
      <c r="A493">
        <v>724</v>
      </c>
      <c r="B493">
        <v>348054</v>
      </c>
      <c r="C493">
        <v>94</v>
      </c>
      <c r="D493">
        <v>93</v>
      </c>
      <c r="E493">
        <v>93</v>
      </c>
      <c r="F493">
        <v>93</v>
      </c>
      <c r="G493">
        <v>94</v>
      </c>
      <c r="H493">
        <v>96</v>
      </c>
      <c r="I493">
        <v>99</v>
      </c>
      <c r="J493">
        <v>98</v>
      </c>
      <c r="K493">
        <v>97</v>
      </c>
      <c r="L493">
        <v>96</v>
      </c>
      <c r="M493">
        <v>94</v>
      </c>
      <c r="N493">
        <v>94</v>
      </c>
      <c r="O493">
        <v>92</v>
      </c>
      <c r="P493">
        <v>93</v>
      </c>
      <c r="Q493">
        <v>96</v>
      </c>
      <c r="R493">
        <v>98</v>
      </c>
      <c r="S493">
        <v>97</v>
      </c>
      <c r="T493">
        <v>97</v>
      </c>
      <c r="U493">
        <v>97</v>
      </c>
      <c r="V493">
        <v>96</v>
      </c>
      <c r="W493">
        <v>96</v>
      </c>
      <c r="X493">
        <v>95</v>
      </c>
      <c r="Y493">
        <v>96</v>
      </c>
      <c r="Z493">
        <v>93</v>
      </c>
      <c r="AA493">
        <v>94</v>
      </c>
      <c r="AB493">
        <v>95</v>
      </c>
      <c r="AC493">
        <v>96</v>
      </c>
      <c r="AD493">
        <v>98</v>
      </c>
      <c r="AE493">
        <v>97</v>
      </c>
      <c r="AF493">
        <v>95</v>
      </c>
      <c r="AG493">
        <v>98</v>
      </c>
      <c r="AH493">
        <v>93</v>
      </c>
      <c r="AI493">
        <v>95</v>
      </c>
      <c r="AJ493">
        <v>93</v>
      </c>
      <c r="AK493">
        <v>95</v>
      </c>
      <c r="AL493">
        <v>95</v>
      </c>
      <c r="AM493">
        <v>98</v>
      </c>
      <c r="AN493">
        <v>95</v>
      </c>
      <c r="AO493">
        <v>98</v>
      </c>
      <c r="AP493">
        <v>97</v>
      </c>
      <c r="AQ493">
        <v>97</v>
      </c>
      <c r="AR493">
        <v>96</v>
      </c>
      <c r="AS493">
        <v>100</v>
      </c>
      <c r="AT493">
        <v>99</v>
      </c>
      <c r="AU493" s="8">
        <f t="shared" si="71"/>
        <v>95.704545454545453</v>
      </c>
      <c r="AV493">
        <f t="shared" si="72"/>
        <v>96</v>
      </c>
      <c r="AW493" s="8">
        <f t="shared" si="73"/>
        <v>1.9716543101710471</v>
      </c>
      <c r="AX493" s="6">
        <f t="shared" si="74"/>
        <v>2.0601469875926402E-2</v>
      </c>
      <c r="AY493">
        <f t="shared" si="75"/>
        <v>92</v>
      </c>
      <c r="AZ493">
        <f t="shared" si="76"/>
        <v>100</v>
      </c>
      <c r="BA493">
        <f t="shared" si="77"/>
        <v>8</v>
      </c>
      <c r="BB493" s="7">
        <f t="shared" si="78"/>
        <v>1.0005739868718151</v>
      </c>
      <c r="BC493" s="8">
        <f t="shared" si="79"/>
        <v>0.12809682146720389</v>
      </c>
    </row>
    <row r="494" spans="1:55" x14ac:dyDescent="0.25">
      <c r="A494">
        <v>726</v>
      </c>
      <c r="B494">
        <v>348807</v>
      </c>
      <c r="C494">
        <v>8</v>
      </c>
      <c r="D494">
        <v>8</v>
      </c>
      <c r="E494">
        <v>8</v>
      </c>
      <c r="F494">
        <v>8</v>
      </c>
      <c r="G494">
        <v>8</v>
      </c>
      <c r="H494">
        <v>8</v>
      </c>
      <c r="I494">
        <v>8</v>
      </c>
      <c r="J494">
        <v>8</v>
      </c>
      <c r="K494">
        <v>8</v>
      </c>
      <c r="L494">
        <v>8</v>
      </c>
      <c r="M494">
        <v>8</v>
      </c>
      <c r="N494">
        <v>8</v>
      </c>
      <c r="O494">
        <v>8</v>
      </c>
      <c r="P494">
        <v>8</v>
      </c>
      <c r="Q494">
        <v>8</v>
      </c>
      <c r="R494">
        <v>8</v>
      </c>
      <c r="S494">
        <v>8</v>
      </c>
      <c r="T494">
        <v>8</v>
      </c>
      <c r="U494">
        <v>8</v>
      </c>
      <c r="V494">
        <v>8</v>
      </c>
      <c r="W494">
        <v>8</v>
      </c>
      <c r="X494">
        <v>8</v>
      </c>
      <c r="Y494">
        <v>8</v>
      </c>
      <c r="Z494">
        <v>8</v>
      </c>
      <c r="AA494">
        <v>8</v>
      </c>
      <c r="AB494">
        <v>8</v>
      </c>
      <c r="AC494">
        <v>8</v>
      </c>
      <c r="AD494">
        <v>8</v>
      </c>
      <c r="AE494">
        <v>8</v>
      </c>
      <c r="AF494">
        <v>8</v>
      </c>
      <c r="AG494">
        <v>8</v>
      </c>
      <c r="AH494">
        <v>8</v>
      </c>
      <c r="AI494">
        <v>8</v>
      </c>
      <c r="AJ494">
        <v>8</v>
      </c>
      <c r="AK494">
        <v>8</v>
      </c>
      <c r="AL494">
        <v>8</v>
      </c>
      <c r="AM494">
        <v>8</v>
      </c>
      <c r="AN494">
        <v>8</v>
      </c>
      <c r="AO494">
        <v>8</v>
      </c>
      <c r="AP494">
        <v>8</v>
      </c>
      <c r="AQ494">
        <v>8</v>
      </c>
      <c r="AR494">
        <v>8</v>
      </c>
      <c r="AS494">
        <v>8</v>
      </c>
      <c r="AT494">
        <v>8</v>
      </c>
      <c r="AU494" s="8">
        <f t="shared" si="71"/>
        <v>8</v>
      </c>
      <c r="AV494">
        <f t="shared" si="72"/>
        <v>8</v>
      </c>
      <c r="AW494" s="8">
        <f t="shared" si="73"/>
        <v>0</v>
      </c>
      <c r="AX494" s="6">
        <f t="shared" si="74"/>
        <v>0</v>
      </c>
      <c r="AY494">
        <f t="shared" si="75"/>
        <v>8</v>
      </c>
      <c r="AZ494">
        <f t="shared" si="76"/>
        <v>8</v>
      </c>
      <c r="BA494">
        <f t="shared" si="77"/>
        <v>0</v>
      </c>
      <c r="BB494" s="7">
        <f t="shared" si="78"/>
        <v>1</v>
      </c>
      <c r="BC494" s="8">
        <f t="shared" si="79"/>
        <v>1</v>
      </c>
    </row>
    <row r="495" spans="1:55" x14ac:dyDescent="0.25">
      <c r="A495">
        <v>728</v>
      </c>
      <c r="B495">
        <v>349678</v>
      </c>
      <c r="C495">
        <v>28</v>
      </c>
      <c r="D495">
        <v>28</v>
      </c>
      <c r="E495">
        <v>28</v>
      </c>
      <c r="F495">
        <v>28</v>
      </c>
      <c r="G495">
        <v>28</v>
      </c>
      <c r="H495">
        <v>28</v>
      </c>
      <c r="I495">
        <v>28</v>
      </c>
      <c r="J495">
        <v>28</v>
      </c>
      <c r="K495">
        <v>28</v>
      </c>
      <c r="L495">
        <v>28</v>
      </c>
      <c r="M495">
        <v>28</v>
      </c>
      <c r="N495">
        <v>28</v>
      </c>
      <c r="O495">
        <v>28</v>
      </c>
      <c r="P495">
        <v>28</v>
      </c>
      <c r="Q495">
        <v>28</v>
      </c>
      <c r="R495">
        <v>28</v>
      </c>
      <c r="S495">
        <v>28</v>
      </c>
      <c r="T495">
        <v>28</v>
      </c>
      <c r="U495">
        <v>28</v>
      </c>
      <c r="V495">
        <v>28</v>
      </c>
      <c r="W495">
        <v>28</v>
      </c>
      <c r="X495">
        <v>28</v>
      </c>
      <c r="Y495">
        <v>28</v>
      </c>
      <c r="Z495">
        <v>28</v>
      </c>
      <c r="AA495">
        <v>28</v>
      </c>
      <c r="AB495">
        <v>29</v>
      </c>
      <c r="AC495">
        <v>29</v>
      </c>
      <c r="AD495">
        <v>29</v>
      </c>
      <c r="AE495">
        <v>29</v>
      </c>
      <c r="AF495">
        <v>29</v>
      </c>
      <c r="AG495">
        <v>29</v>
      </c>
      <c r="AH495">
        <v>29</v>
      </c>
      <c r="AI495">
        <v>29</v>
      </c>
      <c r="AJ495">
        <v>29</v>
      </c>
      <c r="AK495">
        <v>29</v>
      </c>
      <c r="AL495">
        <v>29</v>
      </c>
      <c r="AM495">
        <v>29</v>
      </c>
      <c r="AN495">
        <v>29</v>
      </c>
      <c r="AO495">
        <v>28</v>
      </c>
      <c r="AP495">
        <v>29</v>
      </c>
      <c r="AQ495">
        <v>29</v>
      </c>
      <c r="AR495">
        <v>29</v>
      </c>
      <c r="AS495">
        <v>29</v>
      </c>
      <c r="AT495">
        <v>29</v>
      </c>
      <c r="AU495" s="8">
        <f t="shared" si="71"/>
        <v>28.40909090909091</v>
      </c>
      <c r="AV495">
        <f t="shared" si="72"/>
        <v>28</v>
      </c>
      <c r="AW495" s="8">
        <f t="shared" si="73"/>
        <v>0.49735027281476557</v>
      </c>
      <c r="AX495" s="6">
        <f t="shared" si="74"/>
        <v>1.7506729603079748E-2</v>
      </c>
      <c r="AY495">
        <f t="shared" si="75"/>
        <v>28</v>
      </c>
      <c r="AZ495">
        <f t="shared" si="76"/>
        <v>29</v>
      </c>
      <c r="BA495">
        <f t="shared" si="77"/>
        <v>1</v>
      </c>
      <c r="BB495" s="7">
        <f t="shared" si="78"/>
        <v>1.0010936464579601</v>
      </c>
      <c r="BC495" s="8">
        <f t="shared" si="79"/>
        <v>0.64720068906115413</v>
      </c>
    </row>
    <row r="496" spans="1:55" x14ac:dyDescent="0.25">
      <c r="A496">
        <v>731</v>
      </c>
      <c r="B496">
        <v>351953</v>
      </c>
      <c r="C496">
        <v>84</v>
      </c>
      <c r="D496">
        <v>84</v>
      </c>
      <c r="E496">
        <v>85</v>
      </c>
      <c r="F496">
        <v>86</v>
      </c>
      <c r="G496">
        <v>85</v>
      </c>
      <c r="H496">
        <v>82</v>
      </c>
      <c r="I496">
        <v>82</v>
      </c>
      <c r="J496">
        <v>81</v>
      </c>
      <c r="K496">
        <v>82</v>
      </c>
      <c r="L496">
        <v>82</v>
      </c>
      <c r="M496">
        <v>81</v>
      </c>
      <c r="N496">
        <v>82</v>
      </c>
      <c r="O496">
        <v>82</v>
      </c>
      <c r="P496">
        <v>82</v>
      </c>
      <c r="Q496">
        <v>82</v>
      </c>
      <c r="R496">
        <v>81</v>
      </c>
      <c r="S496">
        <v>81</v>
      </c>
      <c r="T496">
        <v>82</v>
      </c>
      <c r="U496">
        <v>82</v>
      </c>
      <c r="V496">
        <v>81</v>
      </c>
      <c r="W496">
        <v>79</v>
      </c>
      <c r="X496">
        <v>79</v>
      </c>
      <c r="Y496">
        <v>79</v>
      </c>
      <c r="Z496">
        <v>80</v>
      </c>
      <c r="AA496">
        <v>82</v>
      </c>
      <c r="AB496">
        <v>80</v>
      </c>
      <c r="AC496">
        <v>80</v>
      </c>
      <c r="AD496">
        <v>79</v>
      </c>
      <c r="AE496">
        <v>80</v>
      </c>
      <c r="AF496">
        <v>79</v>
      </c>
      <c r="AG496">
        <v>72</v>
      </c>
      <c r="AH496">
        <v>73</v>
      </c>
      <c r="AI496">
        <v>74</v>
      </c>
      <c r="AJ496">
        <v>74</v>
      </c>
      <c r="AK496">
        <v>68</v>
      </c>
      <c r="AL496">
        <v>73</v>
      </c>
      <c r="AM496">
        <v>73</v>
      </c>
      <c r="AN496">
        <v>73</v>
      </c>
      <c r="AO496">
        <v>73</v>
      </c>
      <c r="AP496">
        <v>73</v>
      </c>
      <c r="AQ496">
        <v>74</v>
      </c>
      <c r="AR496">
        <v>74</v>
      </c>
      <c r="AS496">
        <v>73</v>
      </c>
      <c r="AT496">
        <v>74</v>
      </c>
      <c r="AU496" s="8">
        <f t="shared" si="71"/>
        <v>78.795454545454547</v>
      </c>
      <c r="AV496">
        <f t="shared" si="72"/>
        <v>80</v>
      </c>
      <c r="AW496" s="8">
        <f t="shared" si="73"/>
        <v>4.4176156120197065</v>
      </c>
      <c r="AX496" s="6">
        <f t="shared" si="74"/>
        <v>5.6064345811614388E-2</v>
      </c>
      <c r="AY496">
        <f t="shared" si="75"/>
        <v>68</v>
      </c>
      <c r="AZ496">
        <f t="shared" si="76"/>
        <v>86</v>
      </c>
      <c r="BA496">
        <f t="shared" si="77"/>
        <v>18</v>
      </c>
      <c r="BB496" s="7">
        <f t="shared" si="78"/>
        <v>0.99608108833175024</v>
      </c>
      <c r="BC496" s="8">
        <f t="shared" si="79"/>
        <v>0.7820852124840032</v>
      </c>
    </row>
    <row r="497" spans="1:55" x14ac:dyDescent="0.25">
      <c r="A497">
        <v>732</v>
      </c>
      <c r="B497">
        <v>352620</v>
      </c>
      <c r="C497">
        <v>54</v>
      </c>
      <c r="D497">
        <v>54</v>
      </c>
      <c r="E497">
        <v>54</v>
      </c>
      <c r="F497">
        <v>58</v>
      </c>
      <c r="G497">
        <v>58</v>
      </c>
      <c r="H497">
        <v>61</v>
      </c>
      <c r="I497">
        <v>62</v>
      </c>
      <c r="J497">
        <v>62</v>
      </c>
      <c r="K497">
        <v>62</v>
      </c>
      <c r="L497">
        <v>62</v>
      </c>
      <c r="M497">
        <v>62</v>
      </c>
      <c r="N497">
        <v>60</v>
      </c>
      <c r="O497">
        <v>54</v>
      </c>
      <c r="P497">
        <v>52</v>
      </c>
      <c r="Q497">
        <v>54</v>
      </c>
      <c r="R497">
        <v>55</v>
      </c>
      <c r="S497">
        <v>57</v>
      </c>
      <c r="T497">
        <v>54</v>
      </c>
      <c r="U497">
        <v>54</v>
      </c>
      <c r="V497">
        <v>54</v>
      </c>
      <c r="W497">
        <v>54</v>
      </c>
      <c r="X497">
        <v>54</v>
      </c>
      <c r="Y497">
        <v>54</v>
      </c>
      <c r="Z497">
        <v>54</v>
      </c>
      <c r="AA497">
        <v>53</v>
      </c>
      <c r="AB497">
        <v>53</v>
      </c>
      <c r="AC497">
        <v>60</v>
      </c>
      <c r="AD497">
        <v>65</v>
      </c>
      <c r="AE497">
        <v>67</v>
      </c>
      <c r="AF497">
        <v>74</v>
      </c>
      <c r="AG497">
        <v>74</v>
      </c>
      <c r="AH497">
        <v>64</v>
      </c>
      <c r="AI497">
        <v>60</v>
      </c>
      <c r="AJ497">
        <v>60</v>
      </c>
      <c r="AK497">
        <v>62</v>
      </c>
      <c r="AL497">
        <v>62</v>
      </c>
      <c r="AM497">
        <v>63</v>
      </c>
      <c r="AN497">
        <v>63</v>
      </c>
      <c r="AO497">
        <v>58</v>
      </c>
      <c r="AP497">
        <v>58</v>
      </c>
      <c r="AQ497">
        <v>61</v>
      </c>
      <c r="AR497">
        <v>62</v>
      </c>
      <c r="AS497">
        <v>64</v>
      </c>
      <c r="AT497">
        <v>68</v>
      </c>
      <c r="AU497" s="8">
        <f t="shared" si="71"/>
        <v>59.31818181818182</v>
      </c>
      <c r="AV497">
        <f t="shared" si="72"/>
        <v>60</v>
      </c>
      <c r="AW497" s="8">
        <f t="shared" si="73"/>
        <v>5.3647112550345417</v>
      </c>
      <c r="AX497" s="6">
        <f t="shared" si="74"/>
        <v>9.0439576713225986E-2</v>
      </c>
      <c r="AY497">
        <f t="shared" si="75"/>
        <v>52</v>
      </c>
      <c r="AZ497">
        <f t="shared" si="76"/>
        <v>74</v>
      </c>
      <c r="BA497">
        <f t="shared" si="77"/>
        <v>22</v>
      </c>
      <c r="BB497" s="7">
        <f t="shared" si="78"/>
        <v>1.0029190080200872</v>
      </c>
      <c r="BC497" s="8">
        <f t="shared" si="79"/>
        <v>0.18077350745724999</v>
      </c>
    </row>
    <row r="498" spans="1:55" x14ac:dyDescent="0.25">
      <c r="A498">
        <v>733</v>
      </c>
      <c r="B498">
        <v>352811</v>
      </c>
      <c r="C498">
        <v>200</v>
      </c>
      <c r="D498">
        <v>213</v>
      </c>
      <c r="E498">
        <v>201</v>
      </c>
      <c r="F498">
        <v>201</v>
      </c>
      <c r="G498">
        <v>200</v>
      </c>
      <c r="H498">
        <v>201</v>
      </c>
      <c r="I498">
        <v>201</v>
      </c>
      <c r="J498">
        <v>201</v>
      </c>
      <c r="K498">
        <v>210</v>
      </c>
      <c r="L498">
        <v>200</v>
      </c>
      <c r="M498">
        <v>210</v>
      </c>
      <c r="N498">
        <v>200</v>
      </c>
      <c r="O498">
        <v>213</v>
      </c>
      <c r="P498">
        <v>200</v>
      </c>
      <c r="Q498">
        <v>203</v>
      </c>
      <c r="R498">
        <v>201</v>
      </c>
      <c r="S498">
        <v>201</v>
      </c>
      <c r="T498">
        <v>211</v>
      </c>
      <c r="U498">
        <v>212</v>
      </c>
      <c r="V498">
        <v>202</v>
      </c>
      <c r="W498">
        <v>200</v>
      </c>
      <c r="X498">
        <v>213</v>
      </c>
      <c r="Y498">
        <v>209</v>
      </c>
      <c r="Z498">
        <v>211</v>
      </c>
      <c r="AA498">
        <v>210</v>
      </c>
      <c r="AB498">
        <v>211</v>
      </c>
      <c r="AC498">
        <v>200</v>
      </c>
      <c r="AD498">
        <v>202</v>
      </c>
      <c r="AE498">
        <v>201</v>
      </c>
      <c r="AF498">
        <v>202</v>
      </c>
      <c r="AG498">
        <v>200</v>
      </c>
      <c r="AH498">
        <v>159</v>
      </c>
      <c r="AI498">
        <v>200</v>
      </c>
      <c r="AJ498">
        <v>212</v>
      </c>
      <c r="AK498">
        <v>213</v>
      </c>
      <c r="AL498">
        <v>200</v>
      </c>
      <c r="AM498">
        <v>201</v>
      </c>
      <c r="AN498">
        <v>201</v>
      </c>
      <c r="AO498">
        <v>213</v>
      </c>
      <c r="AP498">
        <v>200</v>
      </c>
      <c r="AQ498">
        <v>203</v>
      </c>
      <c r="AR498">
        <v>200</v>
      </c>
      <c r="AS498">
        <v>203</v>
      </c>
      <c r="AT498">
        <v>200</v>
      </c>
      <c r="AU498" s="8">
        <f t="shared" si="71"/>
        <v>203.29545454545453</v>
      </c>
      <c r="AV498">
        <f t="shared" si="72"/>
        <v>201</v>
      </c>
      <c r="AW498" s="8">
        <f t="shared" si="73"/>
        <v>8.5306003100044858</v>
      </c>
      <c r="AX498" s="6">
        <f t="shared" si="74"/>
        <v>4.1961589003934867E-2</v>
      </c>
      <c r="AY498">
        <f t="shared" si="75"/>
        <v>159</v>
      </c>
      <c r="AZ498">
        <f t="shared" si="76"/>
        <v>213</v>
      </c>
      <c r="BA498">
        <f t="shared" si="77"/>
        <v>54</v>
      </c>
      <c r="BB498" s="7">
        <f t="shared" si="78"/>
        <v>0.99963607489281592</v>
      </c>
      <c r="BC498" s="8">
        <f t="shared" si="79"/>
        <v>1.0717212042991905E-2</v>
      </c>
    </row>
    <row r="499" spans="1:55" x14ac:dyDescent="0.25">
      <c r="A499">
        <v>734</v>
      </c>
      <c r="B499">
        <v>355525</v>
      </c>
      <c r="C499">
        <v>22</v>
      </c>
      <c r="D499">
        <v>27</v>
      </c>
      <c r="E499">
        <v>27</v>
      </c>
      <c r="F499">
        <v>27</v>
      </c>
      <c r="G499">
        <v>27</v>
      </c>
      <c r="H499">
        <v>22</v>
      </c>
      <c r="I499">
        <v>22</v>
      </c>
      <c r="J499">
        <v>22</v>
      </c>
      <c r="K499">
        <v>22</v>
      </c>
      <c r="L499">
        <v>16</v>
      </c>
      <c r="M499">
        <v>16</v>
      </c>
      <c r="N499">
        <v>17</v>
      </c>
      <c r="O499">
        <v>14</v>
      </c>
      <c r="P499">
        <v>14</v>
      </c>
      <c r="Q499">
        <v>14</v>
      </c>
      <c r="R499">
        <v>14</v>
      </c>
      <c r="S499">
        <v>14</v>
      </c>
      <c r="T499">
        <v>14</v>
      </c>
      <c r="U499">
        <v>14</v>
      </c>
      <c r="V499">
        <v>14</v>
      </c>
      <c r="W499">
        <v>14</v>
      </c>
      <c r="X499">
        <v>14</v>
      </c>
      <c r="Y499">
        <v>14</v>
      </c>
      <c r="Z499">
        <v>14</v>
      </c>
      <c r="AA499">
        <v>14</v>
      </c>
      <c r="AB499">
        <v>14</v>
      </c>
      <c r="AC499">
        <v>14</v>
      </c>
      <c r="AD499">
        <v>14</v>
      </c>
      <c r="AE499">
        <v>14</v>
      </c>
      <c r="AF499">
        <v>14</v>
      </c>
      <c r="AG499">
        <v>14</v>
      </c>
      <c r="AH499">
        <v>14</v>
      </c>
      <c r="AI499">
        <v>14</v>
      </c>
      <c r="AJ499">
        <v>14</v>
      </c>
      <c r="AK499">
        <v>14</v>
      </c>
      <c r="AL499">
        <v>14</v>
      </c>
      <c r="AM499">
        <v>15</v>
      </c>
      <c r="AN499">
        <v>14</v>
      </c>
      <c r="AO499">
        <v>14</v>
      </c>
      <c r="AP499">
        <v>14</v>
      </c>
      <c r="AQ499">
        <v>13</v>
      </c>
      <c r="AR499">
        <v>13</v>
      </c>
      <c r="AS499">
        <v>13</v>
      </c>
      <c r="AT499">
        <v>13</v>
      </c>
      <c r="AU499" s="8">
        <f t="shared" si="71"/>
        <v>16.181818181818183</v>
      </c>
      <c r="AV499">
        <f t="shared" si="72"/>
        <v>14</v>
      </c>
      <c r="AW499" s="8">
        <f t="shared" si="73"/>
        <v>4.3362867368115507</v>
      </c>
      <c r="AX499" s="6">
        <f t="shared" si="74"/>
        <v>0.26797277587037671</v>
      </c>
      <c r="AY499">
        <f t="shared" si="75"/>
        <v>13</v>
      </c>
      <c r="AZ499">
        <f t="shared" si="76"/>
        <v>27</v>
      </c>
      <c r="BA499">
        <f t="shared" si="77"/>
        <v>14</v>
      </c>
      <c r="BB499" s="7">
        <f t="shared" si="78"/>
        <v>0.98643204509609783</v>
      </c>
      <c r="BC499" s="8">
        <f t="shared" si="79"/>
        <v>0.58820847482036143</v>
      </c>
    </row>
    <row r="500" spans="1:55" x14ac:dyDescent="0.25">
      <c r="A500">
        <v>735</v>
      </c>
      <c r="B500">
        <v>355560</v>
      </c>
      <c r="C500">
        <v>15</v>
      </c>
      <c r="D500">
        <v>15</v>
      </c>
      <c r="E500">
        <v>15</v>
      </c>
      <c r="F500">
        <v>15</v>
      </c>
      <c r="G500">
        <v>15</v>
      </c>
      <c r="H500">
        <v>15</v>
      </c>
      <c r="I500">
        <v>15</v>
      </c>
      <c r="J500">
        <v>15</v>
      </c>
      <c r="K500">
        <v>15</v>
      </c>
      <c r="L500">
        <v>15</v>
      </c>
      <c r="M500">
        <v>15</v>
      </c>
      <c r="N500">
        <v>15</v>
      </c>
      <c r="O500">
        <v>15</v>
      </c>
      <c r="P500">
        <v>15</v>
      </c>
      <c r="Q500">
        <v>15</v>
      </c>
      <c r="R500">
        <v>15</v>
      </c>
      <c r="S500">
        <v>15</v>
      </c>
      <c r="T500">
        <v>15</v>
      </c>
      <c r="U500">
        <v>15</v>
      </c>
      <c r="V500">
        <v>15</v>
      </c>
      <c r="W500">
        <v>15</v>
      </c>
      <c r="X500">
        <v>15</v>
      </c>
      <c r="Y500">
        <v>15</v>
      </c>
      <c r="Z500">
        <v>15</v>
      </c>
      <c r="AA500">
        <v>15</v>
      </c>
      <c r="AB500">
        <v>15</v>
      </c>
      <c r="AC500">
        <v>15</v>
      </c>
      <c r="AD500">
        <v>15</v>
      </c>
      <c r="AE500">
        <v>15</v>
      </c>
      <c r="AF500">
        <v>15</v>
      </c>
      <c r="AG500">
        <v>15</v>
      </c>
      <c r="AH500">
        <v>15</v>
      </c>
      <c r="AI500">
        <v>15</v>
      </c>
      <c r="AJ500">
        <v>15</v>
      </c>
      <c r="AK500">
        <v>15</v>
      </c>
      <c r="AL500">
        <v>15</v>
      </c>
      <c r="AM500">
        <v>15</v>
      </c>
      <c r="AN500">
        <v>15</v>
      </c>
      <c r="AO500">
        <v>15</v>
      </c>
      <c r="AP500">
        <v>15</v>
      </c>
      <c r="AQ500">
        <v>15</v>
      </c>
      <c r="AR500">
        <v>15</v>
      </c>
      <c r="AS500">
        <v>15</v>
      </c>
      <c r="AT500">
        <v>15</v>
      </c>
      <c r="AU500" s="8">
        <f t="shared" si="71"/>
        <v>15</v>
      </c>
      <c r="AV500">
        <f t="shared" si="72"/>
        <v>15</v>
      </c>
      <c r="AW500" s="8">
        <f t="shared" si="73"/>
        <v>0</v>
      </c>
      <c r="AX500" s="6">
        <f t="shared" si="74"/>
        <v>0</v>
      </c>
      <c r="AY500">
        <f t="shared" si="75"/>
        <v>15</v>
      </c>
      <c r="AZ500">
        <f t="shared" si="76"/>
        <v>15</v>
      </c>
      <c r="BA500">
        <f t="shared" si="77"/>
        <v>0</v>
      </c>
      <c r="BB500" s="7">
        <f t="shared" si="78"/>
        <v>1</v>
      </c>
      <c r="BC500" s="8">
        <f t="shared" si="79"/>
        <v>1</v>
      </c>
    </row>
    <row r="501" spans="1:55" x14ac:dyDescent="0.25">
      <c r="A501">
        <v>736</v>
      </c>
      <c r="B501">
        <v>355795</v>
      </c>
      <c r="C501">
        <v>61</v>
      </c>
      <c r="D501">
        <v>62</v>
      </c>
      <c r="E501">
        <v>62</v>
      </c>
      <c r="F501">
        <v>62</v>
      </c>
      <c r="G501">
        <v>62</v>
      </c>
      <c r="H501">
        <v>62</v>
      </c>
      <c r="I501">
        <v>62</v>
      </c>
      <c r="J501">
        <v>62</v>
      </c>
      <c r="K501">
        <v>62</v>
      </c>
      <c r="L501">
        <v>62</v>
      </c>
      <c r="M501">
        <v>62</v>
      </c>
      <c r="N501">
        <v>62</v>
      </c>
      <c r="O501">
        <v>62</v>
      </c>
      <c r="P501">
        <v>62</v>
      </c>
      <c r="Q501">
        <v>62</v>
      </c>
      <c r="R501">
        <v>62</v>
      </c>
      <c r="S501">
        <v>62</v>
      </c>
      <c r="T501">
        <v>62</v>
      </c>
      <c r="U501">
        <v>62</v>
      </c>
      <c r="V501">
        <v>62</v>
      </c>
      <c r="W501">
        <v>62</v>
      </c>
      <c r="X501">
        <v>62</v>
      </c>
      <c r="Y501">
        <v>62</v>
      </c>
      <c r="Z501">
        <v>62</v>
      </c>
      <c r="AA501">
        <v>62</v>
      </c>
      <c r="AB501">
        <v>62</v>
      </c>
      <c r="AC501">
        <v>62</v>
      </c>
      <c r="AD501">
        <v>62</v>
      </c>
      <c r="AE501">
        <v>62</v>
      </c>
      <c r="AF501">
        <v>62</v>
      </c>
      <c r="AG501">
        <v>62</v>
      </c>
      <c r="AH501">
        <v>62</v>
      </c>
      <c r="AI501">
        <v>62</v>
      </c>
      <c r="AJ501">
        <v>62</v>
      </c>
      <c r="AK501">
        <v>62</v>
      </c>
      <c r="AL501">
        <v>62</v>
      </c>
      <c r="AM501">
        <v>62</v>
      </c>
      <c r="AN501">
        <v>32</v>
      </c>
      <c r="AO501">
        <v>158</v>
      </c>
      <c r="AP501">
        <v>158</v>
      </c>
      <c r="AQ501">
        <v>157</v>
      </c>
      <c r="AR501">
        <v>157</v>
      </c>
      <c r="AS501">
        <v>157</v>
      </c>
      <c r="AT501">
        <v>157</v>
      </c>
      <c r="AU501" s="8">
        <f t="shared" si="71"/>
        <v>74.295454545454547</v>
      </c>
      <c r="AV501">
        <f t="shared" si="72"/>
        <v>62</v>
      </c>
      <c r="AW501" s="8">
        <f t="shared" si="73"/>
        <v>33.681531441632814</v>
      </c>
      <c r="AX501" s="6">
        <f t="shared" si="74"/>
        <v>0.45334578875247594</v>
      </c>
      <c r="AY501">
        <f t="shared" si="75"/>
        <v>32</v>
      </c>
      <c r="AZ501">
        <f t="shared" si="76"/>
        <v>158</v>
      </c>
      <c r="BA501">
        <f t="shared" si="77"/>
        <v>126</v>
      </c>
      <c r="BB501" s="7">
        <f t="shared" si="78"/>
        <v>1.0136558255328059</v>
      </c>
      <c r="BC501" s="8">
        <f t="shared" si="79"/>
        <v>0.25628003507073527</v>
      </c>
    </row>
    <row r="502" spans="1:55" x14ac:dyDescent="0.25">
      <c r="A502">
        <v>737</v>
      </c>
      <c r="B502">
        <v>356364</v>
      </c>
      <c r="C502">
        <v>40</v>
      </c>
      <c r="D502">
        <v>40</v>
      </c>
      <c r="E502">
        <v>40</v>
      </c>
      <c r="F502">
        <v>40</v>
      </c>
      <c r="G502">
        <v>40</v>
      </c>
      <c r="H502">
        <v>41</v>
      </c>
      <c r="I502">
        <v>40</v>
      </c>
      <c r="J502">
        <v>40</v>
      </c>
      <c r="K502">
        <v>40</v>
      </c>
      <c r="L502">
        <v>41</v>
      </c>
      <c r="M502">
        <v>40</v>
      </c>
      <c r="N502">
        <v>40</v>
      </c>
      <c r="O502">
        <v>40</v>
      </c>
      <c r="P502">
        <v>40</v>
      </c>
      <c r="Q502">
        <v>40</v>
      </c>
      <c r="R502">
        <v>40</v>
      </c>
      <c r="S502">
        <v>40</v>
      </c>
      <c r="T502">
        <v>40</v>
      </c>
      <c r="U502">
        <v>41</v>
      </c>
      <c r="V502">
        <v>40</v>
      </c>
      <c r="W502">
        <v>41</v>
      </c>
      <c r="X502">
        <v>40</v>
      </c>
      <c r="Y502">
        <v>40</v>
      </c>
      <c r="Z502">
        <v>40</v>
      </c>
      <c r="AA502">
        <v>41</v>
      </c>
      <c r="AB502">
        <v>41</v>
      </c>
      <c r="AC502">
        <v>40</v>
      </c>
      <c r="AD502">
        <v>40</v>
      </c>
      <c r="AE502">
        <v>40</v>
      </c>
      <c r="AF502">
        <v>40</v>
      </c>
      <c r="AG502">
        <v>40</v>
      </c>
      <c r="AH502">
        <v>41</v>
      </c>
      <c r="AI502">
        <v>40</v>
      </c>
      <c r="AJ502">
        <v>40</v>
      </c>
      <c r="AK502">
        <v>40</v>
      </c>
      <c r="AL502">
        <v>40</v>
      </c>
      <c r="AM502">
        <v>40</v>
      </c>
      <c r="AN502">
        <v>41</v>
      </c>
      <c r="AO502">
        <v>41</v>
      </c>
      <c r="AP502">
        <v>40</v>
      </c>
      <c r="AQ502">
        <v>41</v>
      </c>
      <c r="AR502">
        <v>41</v>
      </c>
      <c r="AS502">
        <v>41</v>
      </c>
      <c r="AT502">
        <v>2</v>
      </c>
      <c r="AU502" s="8">
        <f t="shared" si="71"/>
        <v>39.409090909090907</v>
      </c>
      <c r="AV502">
        <f t="shared" si="72"/>
        <v>40</v>
      </c>
      <c r="AW502" s="8">
        <f t="shared" si="73"/>
        <v>5.7881923989581914</v>
      </c>
      <c r="AX502" s="6">
        <f t="shared" si="74"/>
        <v>0.14687454760908905</v>
      </c>
      <c r="AY502">
        <f t="shared" si="75"/>
        <v>2</v>
      </c>
      <c r="AZ502">
        <f t="shared" si="76"/>
        <v>41</v>
      </c>
      <c r="BA502">
        <f t="shared" si="77"/>
        <v>39</v>
      </c>
      <c r="BB502" s="7">
        <f t="shared" si="78"/>
        <v>0.99121145090853147</v>
      </c>
      <c r="BC502" s="8">
        <f t="shared" si="79"/>
        <v>6.2710498134506076E-2</v>
      </c>
    </row>
    <row r="503" spans="1:55" x14ac:dyDescent="0.25">
      <c r="A503">
        <v>738</v>
      </c>
      <c r="B503">
        <v>357108</v>
      </c>
      <c r="C503">
        <v>84</v>
      </c>
      <c r="D503">
        <v>91</v>
      </c>
      <c r="E503">
        <v>93</v>
      </c>
      <c r="F503">
        <v>81</v>
      </c>
      <c r="G503">
        <v>76</v>
      </c>
      <c r="H503">
        <v>92</v>
      </c>
      <c r="I503">
        <v>89</v>
      </c>
      <c r="J503">
        <v>83</v>
      </c>
      <c r="K503">
        <v>93</v>
      </c>
      <c r="L503">
        <v>90</v>
      </c>
      <c r="M503">
        <v>72</v>
      </c>
      <c r="N503">
        <v>93</v>
      </c>
      <c r="O503">
        <v>88</v>
      </c>
      <c r="P503">
        <v>82</v>
      </c>
      <c r="Q503">
        <v>93</v>
      </c>
      <c r="R503">
        <v>92</v>
      </c>
      <c r="S503">
        <v>94</v>
      </c>
      <c r="T503">
        <v>94</v>
      </c>
      <c r="U503">
        <v>93</v>
      </c>
      <c r="V503">
        <v>93</v>
      </c>
      <c r="W503">
        <v>92</v>
      </c>
      <c r="X503">
        <v>93</v>
      </c>
      <c r="Y503">
        <v>95</v>
      </c>
      <c r="Z503">
        <v>95</v>
      </c>
      <c r="AA503">
        <v>97</v>
      </c>
      <c r="AB503">
        <v>94</v>
      </c>
      <c r="AC503">
        <v>95</v>
      </c>
      <c r="AD503">
        <v>93</v>
      </c>
      <c r="AE503">
        <v>95</v>
      </c>
      <c r="AF503">
        <v>95</v>
      </c>
      <c r="AG503">
        <v>94</v>
      </c>
      <c r="AH503">
        <v>96</v>
      </c>
      <c r="AI503">
        <v>94</v>
      </c>
      <c r="AJ503">
        <v>96</v>
      </c>
      <c r="AK503">
        <v>95</v>
      </c>
      <c r="AL503">
        <v>95</v>
      </c>
      <c r="AM503">
        <v>93</v>
      </c>
      <c r="AN503">
        <v>90</v>
      </c>
      <c r="AO503">
        <v>93</v>
      </c>
      <c r="AP503">
        <v>91</v>
      </c>
      <c r="AQ503">
        <v>93</v>
      </c>
      <c r="AR503">
        <v>93</v>
      </c>
      <c r="AS503">
        <v>95</v>
      </c>
      <c r="AT503">
        <v>93</v>
      </c>
      <c r="AU503" s="8">
        <f t="shared" si="71"/>
        <v>91.38636363636364</v>
      </c>
      <c r="AV503">
        <f t="shared" si="72"/>
        <v>93</v>
      </c>
      <c r="AW503" s="8">
        <f t="shared" si="73"/>
        <v>5.2880554701507325</v>
      </c>
      <c r="AX503" s="6">
        <f t="shared" si="74"/>
        <v>5.7864819867354443E-2</v>
      </c>
      <c r="AY503">
        <f t="shared" si="75"/>
        <v>72</v>
      </c>
      <c r="AZ503">
        <f t="shared" si="76"/>
        <v>97</v>
      </c>
      <c r="BA503">
        <f t="shared" si="77"/>
        <v>25</v>
      </c>
      <c r="BB503" s="7">
        <f t="shared" si="78"/>
        <v>1.0024990874457047</v>
      </c>
      <c r="BC503" s="8">
        <f t="shared" si="79"/>
        <v>0.26865522007538556</v>
      </c>
    </row>
    <row r="504" spans="1:55" x14ac:dyDescent="0.25">
      <c r="A504">
        <v>740</v>
      </c>
      <c r="B504">
        <v>358572</v>
      </c>
      <c r="C504">
        <v>163</v>
      </c>
      <c r="D504">
        <v>163</v>
      </c>
      <c r="E504">
        <v>166</v>
      </c>
      <c r="F504">
        <v>166</v>
      </c>
      <c r="G504">
        <v>166</v>
      </c>
      <c r="H504">
        <v>166</v>
      </c>
      <c r="I504">
        <v>168</v>
      </c>
      <c r="J504">
        <v>168</v>
      </c>
      <c r="K504">
        <v>167</v>
      </c>
      <c r="L504">
        <v>160</v>
      </c>
      <c r="M504">
        <v>158</v>
      </c>
      <c r="N504">
        <v>159</v>
      </c>
      <c r="O504">
        <v>158</v>
      </c>
      <c r="P504">
        <v>160</v>
      </c>
      <c r="Q504">
        <v>159</v>
      </c>
      <c r="R504">
        <v>159</v>
      </c>
      <c r="S504">
        <v>158</v>
      </c>
      <c r="T504">
        <v>159</v>
      </c>
      <c r="U504">
        <v>160</v>
      </c>
      <c r="V504">
        <v>162</v>
      </c>
      <c r="W504">
        <v>172</v>
      </c>
      <c r="X504">
        <v>165</v>
      </c>
      <c r="Y504">
        <v>162</v>
      </c>
      <c r="Z504">
        <v>162</v>
      </c>
      <c r="AA504">
        <v>169</v>
      </c>
      <c r="AB504">
        <v>165</v>
      </c>
      <c r="AC504">
        <v>169</v>
      </c>
      <c r="AD504">
        <v>171</v>
      </c>
      <c r="AE504">
        <v>178</v>
      </c>
      <c r="AF504">
        <v>182</v>
      </c>
      <c r="AG504">
        <v>181</v>
      </c>
      <c r="AH504">
        <v>169</v>
      </c>
      <c r="AI504">
        <v>172</v>
      </c>
      <c r="AJ504">
        <v>172</v>
      </c>
      <c r="AK504">
        <v>170</v>
      </c>
      <c r="AL504">
        <v>171</v>
      </c>
      <c r="AM504">
        <v>172</v>
      </c>
      <c r="AN504">
        <v>172</v>
      </c>
      <c r="AO504">
        <v>180</v>
      </c>
      <c r="AP504">
        <v>171</v>
      </c>
      <c r="AQ504">
        <v>171</v>
      </c>
      <c r="AR504">
        <v>181</v>
      </c>
      <c r="AS504">
        <v>185</v>
      </c>
      <c r="AT504">
        <v>177</v>
      </c>
      <c r="AU504" s="8">
        <f t="shared" si="71"/>
        <v>167.81818181818181</v>
      </c>
      <c r="AV504">
        <f t="shared" si="72"/>
        <v>167.5</v>
      </c>
      <c r="AW504" s="8">
        <f t="shared" si="73"/>
        <v>7.2793838458674287</v>
      </c>
      <c r="AX504" s="6">
        <f t="shared" si="74"/>
        <v>4.3376610132471134E-2</v>
      </c>
      <c r="AY504">
        <f t="shared" si="75"/>
        <v>158</v>
      </c>
      <c r="AZ504">
        <f t="shared" si="76"/>
        <v>185</v>
      </c>
      <c r="BA504">
        <f t="shared" si="77"/>
        <v>27</v>
      </c>
      <c r="BB504" s="7">
        <f t="shared" si="78"/>
        <v>1.0023002401283929</v>
      </c>
      <c r="BC504" s="8">
        <f t="shared" si="79"/>
        <v>0.4720339214829915</v>
      </c>
    </row>
    <row r="505" spans="1:55" x14ac:dyDescent="0.25">
      <c r="A505">
        <v>741</v>
      </c>
      <c r="B505">
        <v>362159</v>
      </c>
      <c r="C505">
        <v>108</v>
      </c>
      <c r="D505">
        <v>99</v>
      </c>
      <c r="E505">
        <v>100</v>
      </c>
      <c r="F505">
        <v>107</v>
      </c>
      <c r="G505">
        <v>107</v>
      </c>
      <c r="H505">
        <v>107</v>
      </c>
      <c r="I505">
        <v>107</v>
      </c>
      <c r="J505">
        <v>107</v>
      </c>
      <c r="K505">
        <v>107</v>
      </c>
      <c r="L505">
        <v>107</v>
      </c>
      <c r="M505">
        <v>107</v>
      </c>
      <c r="N505">
        <v>107</v>
      </c>
      <c r="O505">
        <v>107</v>
      </c>
      <c r="P505">
        <v>107</v>
      </c>
      <c r="Q505">
        <v>107</v>
      </c>
      <c r="R505">
        <v>107</v>
      </c>
      <c r="S505">
        <v>107</v>
      </c>
      <c r="T505">
        <v>107</v>
      </c>
      <c r="U505">
        <v>107</v>
      </c>
      <c r="V505">
        <v>107</v>
      </c>
      <c r="W505">
        <v>107</v>
      </c>
      <c r="X505">
        <v>107</v>
      </c>
      <c r="Y505">
        <v>107</v>
      </c>
      <c r="Z505">
        <v>107</v>
      </c>
      <c r="AA505">
        <v>108</v>
      </c>
      <c r="AB505">
        <v>108</v>
      </c>
      <c r="AC505">
        <v>109</v>
      </c>
      <c r="AD505">
        <v>109</v>
      </c>
      <c r="AE505">
        <v>109</v>
      </c>
      <c r="AF505">
        <v>109</v>
      </c>
      <c r="AG505">
        <v>109</v>
      </c>
      <c r="AH505">
        <v>109</v>
      </c>
      <c r="AI505">
        <v>109</v>
      </c>
      <c r="AJ505">
        <v>109</v>
      </c>
      <c r="AK505">
        <v>109</v>
      </c>
      <c r="AL505">
        <v>109</v>
      </c>
      <c r="AM505">
        <v>109</v>
      </c>
      <c r="AN505">
        <v>109</v>
      </c>
      <c r="AO505">
        <v>109</v>
      </c>
      <c r="AP505">
        <v>108</v>
      </c>
      <c r="AQ505">
        <v>108</v>
      </c>
      <c r="AR505">
        <v>108</v>
      </c>
      <c r="AS505">
        <v>108</v>
      </c>
      <c r="AT505">
        <v>108</v>
      </c>
      <c r="AU505" s="8">
        <f t="shared" si="71"/>
        <v>107.43181818181819</v>
      </c>
      <c r="AV505">
        <f t="shared" si="72"/>
        <v>107</v>
      </c>
      <c r="AW505" s="8">
        <f t="shared" si="73"/>
        <v>1.9576650457342402</v>
      </c>
      <c r="AX505" s="6">
        <f t="shared" si="74"/>
        <v>1.8222395179248268E-2</v>
      </c>
      <c r="AY505">
        <f t="shared" si="75"/>
        <v>99</v>
      </c>
      <c r="AZ505">
        <f t="shared" si="76"/>
        <v>109</v>
      </c>
      <c r="BA505">
        <f t="shared" si="77"/>
        <v>10</v>
      </c>
      <c r="BB505" s="7">
        <f t="shared" si="78"/>
        <v>1.0008746633440557</v>
      </c>
      <c r="BC505" s="8">
        <f t="shared" si="79"/>
        <v>0.35887085862541929</v>
      </c>
    </row>
    <row r="506" spans="1:55" x14ac:dyDescent="0.25">
      <c r="A506">
        <v>744</v>
      </c>
      <c r="B506">
        <v>373538</v>
      </c>
      <c r="C506">
        <v>154</v>
      </c>
      <c r="D506">
        <v>116</v>
      </c>
      <c r="E506">
        <v>126</v>
      </c>
      <c r="F506">
        <v>135</v>
      </c>
      <c r="G506">
        <v>142</v>
      </c>
      <c r="H506">
        <v>145</v>
      </c>
      <c r="I506">
        <v>143</v>
      </c>
      <c r="J506">
        <v>145</v>
      </c>
      <c r="K506">
        <v>143</v>
      </c>
      <c r="L506">
        <v>118</v>
      </c>
      <c r="M506">
        <v>119</v>
      </c>
      <c r="N506">
        <v>117</v>
      </c>
      <c r="O506">
        <v>109</v>
      </c>
      <c r="P506">
        <v>100</v>
      </c>
      <c r="Q506">
        <v>95</v>
      </c>
      <c r="R506">
        <v>104</v>
      </c>
      <c r="S506">
        <v>99</v>
      </c>
      <c r="T506">
        <v>107</v>
      </c>
      <c r="U506">
        <v>114</v>
      </c>
      <c r="V506">
        <v>111</v>
      </c>
      <c r="W506">
        <v>113</v>
      </c>
      <c r="X506">
        <v>114</v>
      </c>
      <c r="Y506">
        <v>111</v>
      </c>
      <c r="Z506">
        <v>123</v>
      </c>
      <c r="AA506">
        <v>115</v>
      </c>
      <c r="AB506">
        <v>132</v>
      </c>
      <c r="AC506">
        <v>115</v>
      </c>
      <c r="AD506">
        <v>116</v>
      </c>
      <c r="AE506">
        <v>116</v>
      </c>
      <c r="AF506">
        <v>124</v>
      </c>
      <c r="AG506">
        <v>130</v>
      </c>
      <c r="AH506">
        <v>122</v>
      </c>
      <c r="AI506">
        <v>122</v>
      </c>
      <c r="AJ506">
        <v>118</v>
      </c>
      <c r="AK506">
        <v>125</v>
      </c>
      <c r="AL506">
        <v>123</v>
      </c>
      <c r="AM506">
        <v>125</v>
      </c>
      <c r="AN506">
        <v>120</v>
      </c>
      <c r="AO506">
        <v>123</v>
      </c>
      <c r="AP506">
        <v>127</v>
      </c>
      <c r="AQ506">
        <v>126</v>
      </c>
      <c r="AR506">
        <v>123</v>
      </c>
      <c r="AS506">
        <v>115</v>
      </c>
      <c r="AT506">
        <v>107</v>
      </c>
      <c r="AU506" s="8">
        <f t="shared" si="71"/>
        <v>121.06818181818181</v>
      </c>
      <c r="AV506">
        <f t="shared" si="72"/>
        <v>119.5</v>
      </c>
      <c r="AW506" s="8">
        <f t="shared" si="73"/>
        <v>12.942444554099501</v>
      </c>
      <c r="AX506" s="6">
        <f t="shared" si="74"/>
        <v>0.10690211383149578</v>
      </c>
      <c r="AY506">
        <f t="shared" si="75"/>
        <v>95</v>
      </c>
      <c r="AZ506">
        <f t="shared" si="76"/>
        <v>154</v>
      </c>
      <c r="BA506">
        <f t="shared" si="77"/>
        <v>59</v>
      </c>
      <c r="BB506" s="7">
        <f t="shared" si="78"/>
        <v>0.99826189324372061</v>
      </c>
      <c r="BC506" s="8">
        <f t="shared" si="79"/>
        <v>4.4736759266001867E-2</v>
      </c>
    </row>
    <row r="507" spans="1:55" x14ac:dyDescent="0.25">
      <c r="A507">
        <v>745</v>
      </c>
      <c r="B507">
        <v>373885</v>
      </c>
      <c r="C507">
        <v>6</v>
      </c>
      <c r="D507">
        <v>4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  <c r="T507">
        <v>2</v>
      </c>
      <c r="U507">
        <v>2</v>
      </c>
      <c r="V507">
        <v>2</v>
      </c>
      <c r="W507">
        <v>2</v>
      </c>
      <c r="X507">
        <v>2</v>
      </c>
      <c r="Y507">
        <v>4</v>
      </c>
      <c r="Z507">
        <v>8</v>
      </c>
      <c r="AA507">
        <v>8</v>
      </c>
      <c r="AB507">
        <v>6</v>
      </c>
      <c r="AC507">
        <v>4</v>
      </c>
      <c r="AD507">
        <v>6</v>
      </c>
      <c r="AE507">
        <v>8</v>
      </c>
      <c r="AF507">
        <v>8</v>
      </c>
      <c r="AG507">
        <v>8</v>
      </c>
      <c r="AH507">
        <v>2</v>
      </c>
      <c r="AI507">
        <v>2</v>
      </c>
      <c r="AJ507">
        <v>2</v>
      </c>
      <c r="AK507">
        <v>4</v>
      </c>
      <c r="AL507">
        <v>4</v>
      </c>
      <c r="AM507">
        <v>4</v>
      </c>
      <c r="AN507">
        <v>4</v>
      </c>
      <c r="AO507">
        <v>4</v>
      </c>
      <c r="AP507">
        <v>2</v>
      </c>
      <c r="AQ507">
        <v>4</v>
      </c>
      <c r="AR507">
        <v>4</v>
      </c>
      <c r="AS507">
        <v>4</v>
      </c>
      <c r="AT507">
        <v>4</v>
      </c>
      <c r="AU507" s="8">
        <f t="shared" si="71"/>
        <v>3.5</v>
      </c>
      <c r="AV507">
        <f t="shared" si="72"/>
        <v>2</v>
      </c>
      <c r="AW507" s="8">
        <f t="shared" si="73"/>
        <v>2.0288615205990381</v>
      </c>
      <c r="AX507" s="6">
        <f t="shared" si="74"/>
        <v>0.57967472017115373</v>
      </c>
      <c r="AY507">
        <f t="shared" si="75"/>
        <v>2</v>
      </c>
      <c r="AZ507">
        <f t="shared" si="76"/>
        <v>8</v>
      </c>
      <c r="BA507">
        <f t="shared" si="77"/>
        <v>6</v>
      </c>
      <c r="BB507" s="7">
        <f t="shared" si="78"/>
        <v>1.0167655315029789</v>
      </c>
      <c r="BC507" s="8">
        <f t="shared" si="79"/>
        <v>0.17545020859236113</v>
      </c>
    </row>
    <row r="508" spans="1:55" x14ac:dyDescent="0.25">
      <c r="A508">
        <v>746</v>
      </c>
      <c r="B508">
        <v>374119</v>
      </c>
      <c r="C508">
        <v>93</v>
      </c>
      <c r="D508">
        <v>85</v>
      </c>
      <c r="E508">
        <v>85</v>
      </c>
      <c r="F508">
        <v>85</v>
      </c>
      <c r="G508">
        <v>85</v>
      </c>
      <c r="H508">
        <v>85</v>
      </c>
      <c r="I508">
        <v>85</v>
      </c>
      <c r="J508">
        <v>85</v>
      </c>
      <c r="K508">
        <v>85</v>
      </c>
      <c r="L508">
        <v>85</v>
      </c>
      <c r="M508">
        <v>85</v>
      </c>
      <c r="N508">
        <v>85</v>
      </c>
      <c r="O508">
        <v>85</v>
      </c>
      <c r="P508">
        <v>85</v>
      </c>
      <c r="Q508">
        <v>85</v>
      </c>
      <c r="R508">
        <v>85</v>
      </c>
      <c r="S508">
        <v>85</v>
      </c>
      <c r="T508">
        <v>93</v>
      </c>
      <c r="U508">
        <v>93</v>
      </c>
      <c r="V508">
        <v>84</v>
      </c>
      <c r="W508">
        <v>83</v>
      </c>
      <c r="X508">
        <v>85</v>
      </c>
      <c r="Y508">
        <v>85</v>
      </c>
      <c r="Z508">
        <v>85</v>
      </c>
      <c r="AA508">
        <v>85</v>
      </c>
      <c r="AB508">
        <v>85</v>
      </c>
      <c r="AC508">
        <v>92</v>
      </c>
      <c r="AD508">
        <v>92</v>
      </c>
      <c r="AE508">
        <v>83</v>
      </c>
      <c r="AF508">
        <v>83</v>
      </c>
      <c r="AG508">
        <v>83</v>
      </c>
      <c r="AH508">
        <v>83</v>
      </c>
      <c r="AI508">
        <v>83</v>
      </c>
      <c r="AJ508">
        <v>83</v>
      </c>
      <c r="AK508">
        <v>88</v>
      </c>
      <c r="AL508">
        <v>88</v>
      </c>
      <c r="AM508">
        <v>88</v>
      </c>
      <c r="AN508">
        <v>83</v>
      </c>
      <c r="AO508">
        <v>83</v>
      </c>
      <c r="AP508">
        <v>84</v>
      </c>
      <c r="AQ508">
        <v>83</v>
      </c>
      <c r="AR508">
        <v>83</v>
      </c>
      <c r="AS508">
        <v>83</v>
      </c>
      <c r="AT508">
        <v>83</v>
      </c>
      <c r="AU508" s="8">
        <f t="shared" si="71"/>
        <v>85.431818181818187</v>
      </c>
      <c r="AV508">
        <f t="shared" si="72"/>
        <v>85</v>
      </c>
      <c r="AW508" s="8">
        <f t="shared" si="73"/>
        <v>2.9046692744752076</v>
      </c>
      <c r="AX508" s="6">
        <f t="shared" si="74"/>
        <v>3.3999853172894154E-2</v>
      </c>
      <c r="AY508">
        <f t="shared" si="75"/>
        <v>83</v>
      </c>
      <c r="AZ508">
        <f t="shared" si="76"/>
        <v>93</v>
      </c>
      <c r="BA508">
        <f t="shared" si="77"/>
        <v>10</v>
      </c>
      <c r="BB508" s="7">
        <f t="shared" si="78"/>
        <v>0.99935866898914782</v>
      </c>
      <c r="BC508" s="8">
        <f t="shared" si="79"/>
        <v>6.1922052651704328E-2</v>
      </c>
    </row>
    <row r="509" spans="1:55" x14ac:dyDescent="0.25">
      <c r="A509">
        <v>747</v>
      </c>
      <c r="B509">
        <v>374627</v>
      </c>
      <c r="C509">
        <v>107</v>
      </c>
      <c r="D509">
        <v>100</v>
      </c>
      <c r="E509">
        <v>91</v>
      </c>
      <c r="F509">
        <v>90</v>
      </c>
      <c r="G509">
        <v>94</v>
      </c>
      <c r="H509">
        <v>96</v>
      </c>
      <c r="I509">
        <v>93</v>
      </c>
      <c r="J509">
        <v>95</v>
      </c>
      <c r="K509">
        <v>96</v>
      </c>
      <c r="L509">
        <v>102</v>
      </c>
      <c r="M509">
        <v>104</v>
      </c>
      <c r="N509">
        <v>93</v>
      </c>
      <c r="O509">
        <v>95</v>
      </c>
      <c r="P509">
        <v>105</v>
      </c>
      <c r="Q509">
        <v>101</v>
      </c>
      <c r="R509">
        <v>101</v>
      </c>
      <c r="S509">
        <v>101</v>
      </c>
      <c r="T509">
        <v>103</v>
      </c>
      <c r="U509">
        <v>97</v>
      </c>
      <c r="V509">
        <v>101</v>
      </c>
      <c r="W509">
        <v>103</v>
      </c>
      <c r="X509">
        <v>95</v>
      </c>
      <c r="Y509">
        <v>93</v>
      </c>
      <c r="Z509">
        <v>96</v>
      </c>
      <c r="AA509">
        <v>93</v>
      </c>
      <c r="AB509">
        <v>95</v>
      </c>
      <c r="AC509">
        <v>100</v>
      </c>
      <c r="AD509">
        <v>101</v>
      </c>
      <c r="AE509">
        <v>104</v>
      </c>
      <c r="AF509">
        <v>102</v>
      </c>
      <c r="AG509">
        <v>101</v>
      </c>
      <c r="AH509">
        <v>95</v>
      </c>
      <c r="AI509">
        <v>99</v>
      </c>
      <c r="AJ509">
        <v>96</v>
      </c>
      <c r="AK509">
        <v>95</v>
      </c>
      <c r="AL509">
        <v>100</v>
      </c>
      <c r="AM509">
        <v>103</v>
      </c>
      <c r="AN509">
        <v>100</v>
      </c>
      <c r="AO509">
        <v>97</v>
      </c>
      <c r="AP509">
        <v>96</v>
      </c>
      <c r="AQ509">
        <v>95</v>
      </c>
      <c r="AR509">
        <v>95</v>
      </c>
      <c r="AS509">
        <v>94</v>
      </c>
      <c r="AT509">
        <v>99</v>
      </c>
      <c r="AU509" s="8">
        <f t="shared" si="71"/>
        <v>98</v>
      </c>
      <c r="AV509">
        <f t="shared" si="72"/>
        <v>97</v>
      </c>
      <c r="AW509" s="8">
        <f t="shared" si="73"/>
        <v>4.091966036822841</v>
      </c>
      <c r="AX509" s="6">
        <f t="shared" si="74"/>
        <v>4.1754755477784095E-2</v>
      </c>
      <c r="AY509">
        <f t="shared" si="75"/>
        <v>90</v>
      </c>
      <c r="AZ509">
        <f t="shared" si="76"/>
        <v>107</v>
      </c>
      <c r="BA509">
        <f t="shared" si="77"/>
        <v>17</v>
      </c>
      <c r="BB509" s="7">
        <f t="shared" si="78"/>
        <v>1.0000761763646646</v>
      </c>
      <c r="BC509" s="8">
        <f t="shared" si="79"/>
        <v>5.5118892652712985E-4</v>
      </c>
    </row>
    <row r="510" spans="1:55" x14ac:dyDescent="0.25">
      <c r="A510">
        <v>748</v>
      </c>
      <c r="B510">
        <v>374744</v>
      </c>
      <c r="C510">
        <v>21</v>
      </c>
      <c r="D510">
        <v>21</v>
      </c>
      <c r="E510">
        <v>21</v>
      </c>
      <c r="F510">
        <v>21</v>
      </c>
      <c r="G510">
        <v>21</v>
      </c>
      <c r="H510">
        <v>21</v>
      </c>
      <c r="I510">
        <v>22</v>
      </c>
      <c r="J510">
        <v>22</v>
      </c>
      <c r="K510">
        <v>22</v>
      </c>
      <c r="L510">
        <v>22</v>
      </c>
      <c r="M510">
        <v>23</v>
      </c>
      <c r="N510">
        <v>23</v>
      </c>
      <c r="O510">
        <v>22</v>
      </c>
      <c r="P510">
        <v>21</v>
      </c>
      <c r="Q510">
        <v>21</v>
      </c>
      <c r="R510">
        <v>21</v>
      </c>
      <c r="S510">
        <v>21</v>
      </c>
      <c r="T510">
        <v>21</v>
      </c>
      <c r="U510">
        <v>20</v>
      </c>
      <c r="V510">
        <v>21</v>
      </c>
      <c r="W510">
        <v>21</v>
      </c>
      <c r="X510">
        <v>22</v>
      </c>
      <c r="Y510">
        <v>22</v>
      </c>
      <c r="Z510">
        <v>22</v>
      </c>
      <c r="AA510">
        <v>33</v>
      </c>
      <c r="AB510">
        <v>33</v>
      </c>
      <c r="AC510">
        <v>33</v>
      </c>
      <c r="AD510">
        <v>33</v>
      </c>
      <c r="AE510">
        <v>33</v>
      </c>
      <c r="AF510">
        <v>33</v>
      </c>
      <c r="AG510">
        <v>33</v>
      </c>
      <c r="AH510">
        <v>33</v>
      </c>
      <c r="AI510">
        <v>33</v>
      </c>
      <c r="AJ510">
        <v>33</v>
      </c>
      <c r="AK510">
        <v>33</v>
      </c>
      <c r="AL510">
        <v>33</v>
      </c>
      <c r="AM510">
        <v>33</v>
      </c>
      <c r="AN510">
        <v>33</v>
      </c>
      <c r="AO510">
        <v>33</v>
      </c>
      <c r="AP510">
        <v>33</v>
      </c>
      <c r="AQ510">
        <v>33</v>
      </c>
      <c r="AR510">
        <v>33</v>
      </c>
      <c r="AS510">
        <v>33</v>
      </c>
      <c r="AT510">
        <v>33</v>
      </c>
      <c r="AU510" s="8">
        <f t="shared" si="71"/>
        <v>26.704545454545453</v>
      </c>
      <c r="AV510">
        <f t="shared" si="72"/>
        <v>22.5</v>
      </c>
      <c r="AW510" s="8">
        <f t="shared" si="73"/>
        <v>5.837248258421428</v>
      </c>
      <c r="AX510" s="6">
        <f t="shared" si="74"/>
        <v>0.21858631776216411</v>
      </c>
      <c r="AY510">
        <f t="shared" si="75"/>
        <v>20</v>
      </c>
      <c r="AZ510">
        <f t="shared" si="76"/>
        <v>33</v>
      </c>
      <c r="BA510">
        <f t="shared" si="77"/>
        <v>13</v>
      </c>
      <c r="BB510" s="7">
        <f t="shared" si="78"/>
        <v>1.0147187615849671</v>
      </c>
      <c r="BC510" s="8">
        <f t="shared" si="79"/>
        <v>0.73838652531105697</v>
      </c>
    </row>
    <row r="511" spans="1:55" x14ac:dyDescent="0.25">
      <c r="A511">
        <v>752</v>
      </c>
      <c r="B511">
        <v>375995</v>
      </c>
      <c r="C511">
        <v>173</v>
      </c>
      <c r="D511">
        <v>173</v>
      </c>
      <c r="E511">
        <v>173</v>
      </c>
      <c r="F511">
        <v>157</v>
      </c>
      <c r="G511">
        <v>157</v>
      </c>
      <c r="H511">
        <v>157</v>
      </c>
      <c r="I511">
        <v>157</v>
      </c>
      <c r="J511">
        <v>157</v>
      </c>
      <c r="K511">
        <v>157</v>
      </c>
      <c r="L511">
        <v>157</v>
      </c>
      <c r="M511">
        <v>157</v>
      </c>
      <c r="N511">
        <v>157</v>
      </c>
      <c r="O511">
        <v>157</v>
      </c>
      <c r="P511">
        <v>159</v>
      </c>
      <c r="Q511">
        <v>159</v>
      </c>
      <c r="R511">
        <v>159</v>
      </c>
      <c r="S511">
        <v>159</v>
      </c>
      <c r="T511">
        <v>159</v>
      </c>
      <c r="U511">
        <v>159</v>
      </c>
      <c r="V511">
        <v>161</v>
      </c>
      <c r="W511">
        <v>161</v>
      </c>
      <c r="X511">
        <v>161</v>
      </c>
      <c r="Y511">
        <v>161</v>
      </c>
      <c r="Z511">
        <v>161</v>
      </c>
      <c r="AA511">
        <v>161</v>
      </c>
      <c r="AB511">
        <v>162</v>
      </c>
      <c r="AC511">
        <v>162</v>
      </c>
      <c r="AD511">
        <v>159</v>
      </c>
      <c r="AE511">
        <v>159</v>
      </c>
      <c r="AF511">
        <v>159</v>
      </c>
      <c r="AG511">
        <v>159</v>
      </c>
      <c r="AH511">
        <v>157</v>
      </c>
      <c r="AI511">
        <v>159</v>
      </c>
      <c r="AJ511">
        <v>159</v>
      </c>
      <c r="AK511">
        <v>159</v>
      </c>
      <c r="AL511">
        <v>159</v>
      </c>
      <c r="AM511">
        <v>159</v>
      </c>
      <c r="AN511">
        <v>159</v>
      </c>
      <c r="AO511">
        <v>159</v>
      </c>
      <c r="AP511">
        <v>159</v>
      </c>
      <c r="AQ511">
        <v>156</v>
      </c>
      <c r="AR511">
        <v>159</v>
      </c>
      <c r="AS511">
        <v>159</v>
      </c>
      <c r="AT511">
        <v>159</v>
      </c>
      <c r="AU511" s="8">
        <f t="shared" si="71"/>
        <v>159.79545454545453</v>
      </c>
      <c r="AV511">
        <f t="shared" si="72"/>
        <v>159</v>
      </c>
      <c r="AW511" s="8">
        <f t="shared" si="73"/>
        <v>3.9033649493889748</v>
      </c>
      <c r="AX511" s="6">
        <f t="shared" si="74"/>
        <v>2.442725896360616E-2</v>
      </c>
      <c r="AY511">
        <f t="shared" si="75"/>
        <v>156</v>
      </c>
      <c r="AZ511">
        <f t="shared" si="76"/>
        <v>173</v>
      </c>
      <c r="BA511">
        <f t="shared" si="77"/>
        <v>17</v>
      </c>
      <c r="BB511" s="7">
        <f t="shared" si="78"/>
        <v>0.99947290029412372</v>
      </c>
      <c r="BC511" s="8">
        <f t="shared" si="79"/>
        <v>8.1670398716034223E-2</v>
      </c>
    </row>
    <row r="512" spans="1:55" x14ac:dyDescent="0.25">
      <c r="A512">
        <v>753</v>
      </c>
      <c r="B512">
        <v>376494</v>
      </c>
      <c r="C512">
        <v>15</v>
      </c>
      <c r="D512">
        <v>14</v>
      </c>
      <c r="E512">
        <v>12</v>
      </c>
      <c r="F512">
        <v>14</v>
      </c>
      <c r="G512">
        <v>14</v>
      </c>
      <c r="H512">
        <v>14</v>
      </c>
      <c r="I512">
        <v>14</v>
      </c>
      <c r="J512">
        <v>14</v>
      </c>
      <c r="K512">
        <v>14</v>
      </c>
      <c r="L512">
        <v>14</v>
      </c>
      <c r="M512">
        <v>14</v>
      </c>
      <c r="N512">
        <v>13</v>
      </c>
      <c r="O512">
        <v>14</v>
      </c>
      <c r="P512">
        <v>14</v>
      </c>
      <c r="Q512">
        <v>12</v>
      </c>
      <c r="R512">
        <v>13</v>
      </c>
      <c r="S512">
        <v>15</v>
      </c>
      <c r="T512">
        <v>13</v>
      </c>
      <c r="U512">
        <v>10</v>
      </c>
      <c r="V512">
        <v>15</v>
      </c>
      <c r="W512">
        <v>12</v>
      </c>
      <c r="X512">
        <v>14</v>
      </c>
      <c r="Y512">
        <v>13</v>
      </c>
      <c r="Z512">
        <v>14</v>
      </c>
      <c r="AA512">
        <v>14</v>
      </c>
      <c r="AB512">
        <v>13</v>
      </c>
      <c r="AC512">
        <v>12</v>
      </c>
      <c r="AD512">
        <v>12</v>
      </c>
      <c r="AE512">
        <v>14</v>
      </c>
      <c r="AF512">
        <v>13</v>
      </c>
      <c r="AG512">
        <v>12</v>
      </c>
      <c r="AH512">
        <v>13</v>
      </c>
      <c r="AI512">
        <v>12</v>
      </c>
      <c r="AJ512">
        <v>12</v>
      </c>
      <c r="AK512">
        <v>13</v>
      </c>
      <c r="AL512">
        <v>13</v>
      </c>
      <c r="AM512">
        <v>12</v>
      </c>
      <c r="AN512">
        <v>12</v>
      </c>
      <c r="AO512">
        <v>12</v>
      </c>
      <c r="AP512">
        <v>13</v>
      </c>
      <c r="AQ512">
        <v>14</v>
      </c>
      <c r="AR512">
        <v>14</v>
      </c>
      <c r="AS512">
        <v>13</v>
      </c>
      <c r="AT512">
        <v>15</v>
      </c>
      <c r="AU512" s="8">
        <f t="shared" si="71"/>
        <v>13.25</v>
      </c>
      <c r="AV512">
        <f t="shared" si="72"/>
        <v>13</v>
      </c>
      <c r="AW512" s="8">
        <f t="shared" si="73"/>
        <v>1.0810201899885084</v>
      </c>
      <c r="AX512" s="6">
        <f t="shared" si="74"/>
        <v>8.1586429433094965E-2</v>
      </c>
      <c r="AY512">
        <f t="shared" si="75"/>
        <v>10</v>
      </c>
      <c r="AZ512">
        <f t="shared" si="76"/>
        <v>15</v>
      </c>
      <c r="BA512">
        <f t="shared" si="77"/>
        <v>5</v>
      </c>
      <c r="BB512" s="7">
        <f t="shared" si="78"/>
        <v>0.99815561964512345</v>
      </c>
      <c r="BC512" s="8">
        <f t="shared" si="79"/>
        <v>7.9595879923067672E-2</v>
      </c>
    </row>
    <row r="513" spans="1:55" x14ac:dyDescent="0.25">
      <c r="A513">
        <v>754</v>
      </c>
      <c r="B513">
        <v>376813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5</v>
      </c>
      <c r="O513">
        <v>5</v>
      </c>
      <c r="P513">
        <v>5</v>
      </c>
      <c r="Q513">
        <v>5</v>
      </c>
      <c r="R513">
        <v>5</v>
      </c>
      <c r="S513">
        <v>5</v>
      </c>
      <c r="T513">
        <v>5</v>
      </c>
      <c r="U513">
        <v>5</v>
      </c>
      <c r="V513">
        <v>5</v>
      </c>
      <c r="W513">
        <v>5</v>
      </c>
      <c r="X513">
        <v>5</v>
      </c>
      <c r="Y513">
        <v>5</v>
      </c>
      <c r="Z513">
        <v>5</v>
      </c>
      <c r="AA513">
        <v>5</v>
      </c>
      <c r="AB513">
        <v>5</v>
      </c>
      <c r="AC513">
        <v>5</v>
      </c>
      <c r="AD513">
        <v>5</v>
      </c>
      <c r="AE513">
        <v>5</v>
      </c>
      <c r="AF513">
        <v>5</v>
      </c>
      <c r="AG513">
        <v>5</v>
      </c>
      <c r="AH513">
        <v>5</v>
      </c>
      <c r="AI513">
        <v>5</v>
      </c>
      <c r="AJ513">
        <v>5</v>
      </c>
      <c r="AK513">
        <v>5</v>
      </c>
      <c r="AL513">
        <v>5</v>
      </c>
      <c r="AM513">
        <v>5</v>
      </c>
      <c r="AN513">
        <v>5</v>
      </c>
      <c r="AO513">
        <v>5</v>
      </c>
      <c r="AP513">
        <v>5</v>
      </c>
      <c r="AQ513">
        <v>5</v>
      </c>
      <c r="AR513">
        <v>5</v>
      </c>
      <c r="AS513">
        <v>5</v>
      </c>
      <c r="AT513">
        <v>5</v>
      </c>
      <c r="AU513" s="8">
        <f t="shared" si="71"/>
        <v>4.25</v>
      </c>
      <c r="AV513">
        <f t="shared" si="72"/>
        <v>5</v>
      </c>
      <c r="AW513" s="8">
        <f t="shared" si="73"/>
        <v>1.3140563861746997</v>
      </c>
      <c r="AX513" s="6">
        <f t="shared" si="74"/>
        <v>0.30918973792345872</v>
      </c>
      <c r="AY513">
        <f t="shared" si="75"/>
        <v>2</v>
      </c>
      <c r="AZ513">
        <f t="shared" si="76"/>
        <v>5</v>
      </c>
      <c r="BA513">
        <f t="shared" si="77"/>
        <v>3</v>
      </c>
      <c r="BB513" s="7">
        <f t="shared" si="78"/>
        <v>1.0237168712503775</v>
      </c>
      <c r="BC513" s="8">
        <f t="shared" si="79"/>
        <v>0.56279069767441792</v>
      </c>
    </row>
    <row r="514" spans="1:55" x14ac:dyDescent="0.25">
      <c r="A514">
        <v>755</v>
      </c>
      <c r="B514">
        <v>377197</v>
      </c>
      <c r="C514">
        <v>19</v>
      </c>
      <c r="D514">
        <v>19</v>
      </c>
      <c r="E514">
        <v>19</v>
      </c>
      <c r="F514">
        <v>19</v>
      </c>
      <c r="G514">
        <v>18</v>
      </c>
      <c r="H514">
        <v>18</v>
      </c>
      <c r="I514">
        <v>18</v>
      </c>
      <c r="J514">
        <v>18</v>
      </c>
      <c r="K514">
        <v>18</v>
      </c>
      <c r="L514">
        <v>18</v>
      </c>
      <c r="M514">
        <v>15</v>
      </c>
      <c r="N514">
        <v>15</v>
      </c>
      <c r="O514">
        <v>15</v>
      </c>
      <c r="P514">
        <v>15</v>
      </c>
      <c r="Q514">
        <v>15</v>
      </c>
      <c r="R514">
        <v>15</v>
      </c>
      <c r="S514">
        <v>15</v>
      </c>
      <c r="T514">
        <v>19</v>
      </c>
      <c r="U514">
        <v>19</v>
      </c>
      <c r="V514">
        <v>19</v>
      </c>
      <c r="W514">
        <v>19</v>
      </c>
      <c r="X514">
        <v>19</v>
      </c>
      <c r="Y514">
        <v>19</v>
      </c>
      <c r="Z514">
        <v>19</v>
      </c>
      <c r="AA514">
        <v>22</v>
      </c>
      <c r="AB514">
        <v>23</v>
      </c>
      <c r="AC514">
        <v>23</v>
      </c>
      <c r="AD514">
        <v>23</v>
      </c>
      <c r="AE514">
        <v>23</v>
      </c>
      <c r="AF514">
        <v>23</v>
      </c>
      <c r="AG514">
        <v>23</v>
      </c>
      <c r="AH514">
        <v>23</v>
      </c>
      <c r="AI514">
        <v>23</v>
      </c>
      <c r="AJ514">
        <v>23</v>
      </c>
      <c r="AK514">
        <v>23</v>
      </c>
      <c r="AL514">
        <v>23</v>
      </c>
      <c r="AM514">
        <v>23</v>
      </c>
      <c r="AN514">
        <v>23</v>
      </c>
      <c r="AO514">
        <v>23</v>
      </c>
      <c r="AP514">
        <v>23</v>
      </c>
      <c r="AQ514">
        <v>23</v>
      </c>
      <c r="AR514">
        <v>23</v>
      </c>
      <c r="AS514">
        <v>19</v>
      </c>
      <c r="AT514">
        <v>19</v>
      </c>
      <c r="AU514" s="8">
        <f t="shared" si="71"/>
        <v>19.84090909090909</v>
      </c>
      <c r="AV514">
        <f t="shared" si="72"/>
        <v>19</v>
      </c>
      <c r="AW514" s="8">
        <f t="shared" si="73"/>
        <v>2.9249780903030111</v>
      </c>
      <c r="AX514" s="6">
        <f t="shared" si="74"/>
        <v>0.1474215761435653</v>
      </c>
      <c r="AY514">
        <f t="shared" si="75"/>
        <v>15</v>
      </c>
      <c r="AZ514">
        <f t="shared" si="76"/>
        <v>23</v>
      </c>
      <c r="BA514">
        <f t="shared" si="77"/>
        <v>8</v>
      </c>
      <c r="BB514" s="7">
        <f t="shared" si="78"/>
        <v>1.0080163136808467</v>
      </c>
      <c r="BC514" s="8">
        <f t="shared" si="79"/>
        <v>0.4499686504452538</v>
      </c>
    </row>
    <row r="515" spans="1:55" x14ac:dyDescent="0.25">
      <c r="A515">
        <v>756</v>
      </c>
      <c r="B515">
        <v>377962</v>
      </c>
      <c r="C515">
        <v>71</v>
      </c>
      <c r="D515">
        <v>71</v>
      </c>
      <c r="E515">
        <v>71</v>
      </c>
      <c r="F515">
        <v>72</v>
      </c>
      <c r="G515">
        <v>74</v>
      </c>
      <c r="H515">
        <v>71</v>
      </c>
      <c r="I515">
        <v>71</v>
      </c>
      <c r="J515">
        <v>69</v>
      </c>
      <c r="K515">
        <v>71</v>
      </c>
      <c r="L515">
        <v>71</v>
      </c>
      <c r="M515">
        <v>74</v>
      </c>
      <c r="N515">
        <v>71</v>
      </c>
      <c r="O515">
        <v>73</v>
      </c>
      <c r="P515">
        <v>73</v>
      </c>
      <c r="Q515">
        <v>79</v>
      </c>
      <c r="R515">
        <v>83</v>
      </c>
      <c r="S515">
        <v>147</v>
      </c>
      <c r="T515">
        <v>141</v>
      </c>
      <c r="U515">
        <v>110</v>
      </c>
      <c r="V515">
        <v>109</v>
      </c>
      <c r="W515">
        <v>100</v>
      </c>
      <c r="X515">
        <v>74</v>
      </c>
      <c r="Y515">
        <v>114</v>
      </c>
      <c r="Z515">
        <v>116</v>
      </c>
      <c r="AA515">
        <v>73</v>
      </c>
      <c r="AB515">
        <v>100</v>
      </c>
      <c r="AC515">
        <v>121</v>
      </c>
      <c r="AD515">
        <v>86</v>
      </c>
      <c r="AE515">
        <v>71</v>
      </c>
      <c r="AF515">
        <v>71</v>
      </c>
      <c r="AG515">
        <v>71</v>
      </c>
      <c r="AH515">
        <v>73</v>
      </c>
      <c r="AI515">
        <v>91</v>
      </c>
      <c r="AJ515">
        <v>93</v>
      </c>
      <c r="AK515">
        <v>106</v>
      </c>
      <c r="AL515">
        <v>107</v>
      </c>
      <c r="AM515">
        <v>95</v>
      </c>
      <c r="AN515">
        <v>108</v>
      </c>
      <c r="AO515">
        <v>106</v>
      </c>
      <c r="AP515">
        <v>96</v>
      </c>
      <c r="AQ515">
        <v>156</v>
      </c>
      <c r="AR515">
        <v>196</v>
      </c>
      <c r="AS515">
        <v>131</v>
      </c>
      <c r="AT515">
        <v>96</v>
      </c>
      <c r="AU515" s="8">
        <f t="shared" ref="AU515:AU578" si="80">AVERAGE(C515:AT515)</f>
        <v>93.704545454545453</v>
      </c>
      <c r="AV515">
        <f t="shared" ref="AV515:AV578" si="81">MEDIAN(C515:AT515)</f>
        <v>84.5</v>
      </c>
      <c r="AW515" s="8">
        <f t="shared" ref="AW515:AW578" si="82">_xlfn.STDEV.S(C515:AT515)</f>
        <v>28.024556960134802</v>
      </c>
      <c r="AX515" s="6">
        <f t="shared" ref="AX515:AX578" si="83">AW515/AU515</f>
        <v>0.29907361296287444</v>
      </c>
      <c r="AY515">
        <f t="shared" ref="AY515:AY578" si="84">MIN(C515:AT515)</f>
        <v>69</v>
      </c>
      <c r="AZ515">
        <f t="shared" ref="AZ515:AZ578" si="85">MAX(C515:AT515)</f>
        <v>196</v>
      </c>
      <c r="BA515">
        <f t="shared" ref="BA515:BA578" si="86">AZ515-AY515</f>
        <v>127</v>
      </c>
      <c r="BB515" s="7">
        <f t="shared" ref="BB515:BB578" si="87">INDEX(LOGEST(C515:AT515,,TRUE,TRUE),1,1)</f>
        <v>1.0120020776234784</v>
      </c>
      <c r="BC515" s="8">
        <f t="shared" ref="BC515:BC578" si="88">INDEX(LOGEST(C515:AT515,,TRUE,TRUE),3,1)</f>
        <v>0.33867558456200042</v>
      </c>
    </row>
    <row r="516" spans="1:55" x14ac:dyDescent="0.25">
      <c r="A516">
        <v>757</v>
      </c>
      <c r="B516">
        <v>378165</v>
      </c>
      <c r="C516">
        <v>46</v>
      </c>
      <c r="D516">
        <v>46</v>
      </c>
      <c r="E516">
        <v>46</v>
      </c>
      <c r="F516">
        <v>46</v>
      </c>
      <c r="G516">
        <v>46</v>
      </c>
      <c r="H516">
        <v>45</v>
      </c>
      <c r="I516">
        <v>45</v>
      </c>
      <c r="J516">
        <v>45</v>
      </c>
      <c r="K516">
        <v>46</v>
      </c>
      <c r="L516">
        <v>40</v>
      </c>
      <c r="M516">
        <v>40</v>
      </c>
      <c r="N516">
        <v>40</v>
      </c>
      <c r="O516">
        <v>40</v>
      </c>
      <c r="P516">
        <v>40</v>
      </c>
      <c r="Q516">
        <v>37</v>
      </c>
      <c r="R516">
        <v>42</v>
      </c>
      <c r="S516">
        <v>42</v>
      </c>
      <c r="T516">
        <v>44</v>
      </c>
      <c r="U516">
        <v>44</v>
      </c>
      <c r="V516">
        <v>44</v>
      </c>
      <c r="W516">
        <v>44</v>
      </c>
      <c r="X516">
        <v>44</v>
      </c>
      <c r="Y516">
        <v>44</v>
      </c>
      <c r="Z516">
        <v>44</v>
      </c>
      <c r="AA516">
        <v>44</v>
      </c>
      <c r="AB516">
        <v>48</v>
      </c>
      <c r="AC516">
        <v>48</v>
      </c>
      <c r="AD516">
        <v>48</v>
      </c>
      <c r="AE516">
        <v>48</v>
      </c>
      <c r="AF516">
        <v>48</v>
      </c>
      <c r="AG516">
        <v>48</v>
      </c>
      <c r="AH516">
        <v>48</v>
      </c>
      <c r="AI516">
        <v>48</v>
      </c>
      <c r="AJ516">
        <v>48</v>
      </c>
      <c r="AK516">
        <v>43</v>
      </c>
      <c r="AL516">
        <v>48</v>
      </c>
      <c r="AM516">
        <v>48</v>
      </c>
      <c r="AN516">
        <v>48</v>
      </c>
      <c r="AO516">
        <v>46</v>
      </c>
      <c r="AP516">
        <v>46</v>
      </c>
      <c r="AQ516">
        <v>41</v>
      </c>
      <c r="AR516">
        <v>43</v>
      </c>
      <c r="AS516">
        <v>43</v>
      </c>
      <c r="AT516">
        <v>41</v>
      </c>
      <c r="AU516" s="8">
        <f t="shared" si="80"/>
        <v>44.613636363636367</v>
      </c>
      <c r="AV516">
        <f t="shared" si="81"/>
        <v>45</v>
      </c>
      <c r="AW516" s="8">
        <f t="shared" si="82"/>
        <v>2.9271456776494436</v>
      </c>
      <c r="AX516" s="6">
        <f t="shared" si="83"/>
        <v>6.5611008566773057E-2</v>
      </c>
      <c r="AY516">
        <f t="shared" si="84"/>
        <v>37</v>
      </c>
      <c r="AZ516">
        <f t="shared" si="85"/>
        <v>48</v>
      </c>
      <c r="BA516">
        <f t="shared" si="86"/>
        <v>11</v>
      </c>
      <c r="BB516" s="7">
        <f t="shared" si="87"/>
        <v>1.0011310689824222</v>
      </c>
      <c r="BC516" s="8">
        <f t="shared" si="88"/>
        <v>4.6855686976171998E-2</v>
      </c>
    </row>
    <row r="517" spans="1:55" x14ac:dyDescent="0.25">
      <c r="A517">
        <v>759</v>
      </c>
      <c r="B517">
        <v>378556</v>
      </c>
      <c r="C517">
        <v>6</v>
      </c>
      <c r="D517">
        <v>6</v>
      </c>
      <c r="E517">
        <v>6</v>
      </c>
      <c r="F517">
        <v>6</v>
      </c>
      <c r="G517">
        <v>6</v>
      </c>
      <c r="H517">
        <v>6</v>
      </c>
      <c r="I517">
        <v>6</v>
      </c>
      <c r="J517">
        <v>6</v>
      </c>
      <c r="K517">
        <v>6</v>
      </c>
      <c r="L517">
        <v>6</v>
      </c>
      <c r="M517">
        <v>6</v>
      </c>
      <c r="N517">
        <v>6</v>
      </c>
      <c r="O517">
        <v>6</v>
      </c>
      <c r="P517">
        <v>6</v>
      </c>
      <c r="Q517">
        <v>7</v>
      </c>
      <c r="R517">
        <v>7</v>
      </c>
      <c r="S517">
        <v>7</v>
      </c>
      <c r="T517">
        <v>7</v>
      </c>
      <c r="U517">
        <v>7</v>
      </c>
      <c r="V517">
        <v>7</v>
      </c>
      <c r="W517">
        <v>7</v>
      </c>
      <c r="X517">
        <v>7</v>
      </c>
      <c r="Y517">
        <v>7</v>
      </c>
      <c r="Z517">
        <v>7</v>
      </c>
      <c r="AA517">
        <v>7</v>
      </c>
      <c r="AB517">
        <v>7</v>
      </c>
      <c r="AC517">
        <v>7</v>
      </c>
      <c r="AD517">
        <v>7</v>
      </c>
      <c r="AE517">
        <v>7</v>
      </c>
      <c r="AF517">
        <v>7</v>
      </c>
      <c r="AG517">
        <v>7</v>
      </c>
      <c r="AH517">
        <v>7</v>
      </c>
      <c r="AI517">
        <v>7</v>
      </c>
      <c r="AJ517">
        <v>7</v>
      </c>
      <c r="AK517">
        <v>7</v>
      </c>
      <c r="AL517">
        <v>7</v>
      </c>
      <c r="AM517">
        <v>7</v>
      </c>
      <c r="AN517">
        <v>7</v>
      </c>
      <c r="AO517">
        <v>7</v>
      </c>
      <c r="AP517">
        <v>7</v>
      </c>
      <c r="AQ517">
        <v>7</v>
      </c>
      <c r="AR517">
        <v>7</v>
      </c>
      <c r="AS517">
        <v>6</v>
      </c>
      <c r="AT517">
        <v>6</v>
      </c>
      <c r="AU517" s="8">
        <f t="shared" si="80"/>
        <v>6.6363636363636367</v>
      </c>
      <c r="AV517">
        <f t="shared" si="81"/>
        <v>7</v>
      </c>
      <c r="AW517" s="8">
        <f t="shared" si="82"/>
        <v>0.48660709956247938</v>
      </c>
      <c r="AX517" s="6">
        <f t="shared" si="83"/>
        <v>7.3324357468318807E-2</v>
      </c>
      <c r="AY517">
        <f t="shared" si="84"/>
        <v>6</v>
      </c>
      <c r="AZ517">
        <f t="shared" si="85"/>
        <v>7</v>
      </c>
      <c r="BA517">
        <f t="shared" si="86"/>
        <v>1</v>
      </c>
      <c r="BB517" s="7">
        <f t="shared" si="87"/>
        <v>1.0036567491750485</v>
      </c>
      <c r="BC517" s="8">
        <f t="shared" si="88"/>
        <v>0.39069767441860492</v>
      </c>
    </row>
    <row r="518" spans="1:55" x14ac:dyDescent="0.25">
      <c r="A518">
        <v>760</v>
      </c>
      <c r="B518">
        <v>378952</v>
      </c>
      <c r="C518">
        <v>83</v>
      </c>
      <c r="D518">
        <v>79</v>
      </c>
      <c r="E518">
        <v>75</v>
      </c>
      <c r="F518">
        <v>75</v>
      </c>
      <c r="G518">
        <v>72</v>
      </c>
      <c r="H518">
        <v>75</v>
      </c>
      <c r="I518">
        <v>75</v>
      </c>
      <c r="J518">
        <v>75</v>
      </c>
      <c r="K518">
        <v>76</v>
      </c>
      <c r="L518">
        <v>83</v>
      </c>
      <c r="M518">
        <v>79</v>
      </c>
      <c r="N518">
        <v>75</v>
      </c>
      <c r="O518">
        <v>70</v>
      </c>
      <c r="P518">
        <v>78</v>
      </c>
      <c r="Q518">
        <v>70</v>
      </c>
      <c r="R518">
        <v>72</v>
      </c>
      <c r="S518">
        <v>77</v>
      </c>
      <c r="T518">
        <v>74</v>
      </c>
      <c r="U518">
        <v>81</v>
      </c>
      <c r="V518">
        <v>79</v>
      </c>
      <c r="W518">
        <v>84</v>
      </c>
      <c r="X518">
        <v>74</v>
      </c>
      <c r="Y518">
        <v>75</v>
      </c>
      <c r="Z518">
        <v>80</v>
      </c>
      <c r="AA518">
        <v>75</v>
      </c>
      <c r="AB518">
        <v>81</v>
      </c>
      <c r="AC518">
        <v>62</v>
      </c>
      <c r="AD518">
        <v>76</v>
      </c>
      <c r="AE518">
        <v>61</v>
      </c>
      <c r="AF518">
        <v>82</v>
      </c>
      <c r="AG518">
        <v>73</v>
      </c>
      <c r="AH518">
        <v>73</v>
      </c>
      <c r="AI518">
        <v>77</v>
      </c>
      <c r="AJ518">
        <v>76</v>
      </c>
      <c r="AK518">
        <v>74</v>
      </c>
      <c r="AL518">
        <v>74</v>
      </c>
      <c r="AM518">
        <v>77</v>
      </c>
      <c r="AN518">
        <v>76</v>
      </c>
      <c r="AO518">
        <v>79</v>
      </c>
      <c r="AP518">
        <v>85</v>
      </c>
      <c r="AQ518">
        <v>73</v>
      </c>
      <c r="AR518">
        <v>77</v>
      </c>
      <c r="AS518">
        <v>63</v>
      </c>
      <c r="AT518">
        <v>80</v>
      </c>
      <c r="AU518" s="8">
        <f t="shared" si="80"/>
        <v>75.681818181818187</v>
      </c>
      <c r="AV518">
        <f t="shared" si="81"/>
        <v>75.5</v>
      </c>
      <c r="AW518" s="8">
        <f t="shared" si="82"/>
        <v>5.1614525054652356</v>
      </c>
      <c r="AX518" s="6">
        <f t="shared" si="83"/>
        <v>6.8199372444585696E-2</v>
      </c>
      <c r="AY518">
        <f t="shared" si="84"/>
        <v>61</v>
      </c>
      <c r="AZ518">
        <f t="shared" si="85"/>
        <v>85</v>
      </c>
      <c r="BA518">
        <f t="shared" si="86"/>
        <v>24</v>
      </c>
      <c r="BB518" s="7">
        <f t="shared" si="87"/>
        <v>0.99941493196710396</v>
      </c>
      <c r="BC518" s="8">
        <f t="shared" si="88"/>
        <v>1.1243086145171149E-2</v>
      </c>
    </row>
    <row r="519" spans="1:55" x14ac:dyDescent="0.25">
      <c r="A519">
        <v>761</v>
      </c>
      <c r="B519">
        <v>378989</v>
      </c>
      <c r="C519">
        <v>39</v>
      </c>
      <c r="D519">
        <v>39</v>
      </c>
      <c r="E519">
        <v>39</v>
      </c>
      <c r="F519">
        <v>39</v>
      </c>
      <c r="G519">
        <v>39</v>
      </c>
      <c r="H519">
        <v>39</v>
      </c>
      <c r="I519">
        <v>39</v>
      </c>
      <c r="J519">
        <v>39</v>
      </c>
      <c r="K519">
        <v>39</v>
      </c>
      <c r="L519">
        <v>39</v>
      </c>
      <c r="M519">
        <v>39</v>
      </c>
      <c r="N519">
        <v>39</v>
      </c>
      <c r="O519">
        <v>39</v>
      </c>
      <c r="P519">
        <v>39</v>
      </c>
      <c r="Q519">
        <v>39</v>
      </c>
      <c r="R519">
        <v>39</v>
      </c>
      <c r="S519">
        <v>39</v>
      </c>
      <c r="T519">
        <v>39</v>
      </c>
      <c r="U519">
        <v>39</v>
      </c>
      <c r="V519">
        <v>39</v>
      </c>
      <c r="W519">
        <v>36</v>
      </c>
      <c r="X519">
        <v>36</v>
      </c>
      <c r="Y519">
        <v>36</v>
      </c>
      <c r="Z519">
        <v>36</v>
      </c>
      <c r="AA519">
        <v>36</v>
      </c>
      <c r="AB519">
        <v>36</v>
      </c>
      <c r="AC519">
        <v>36</v>
      </c>
      <c r="AD519">
        <v>36</v>
      </c>
      <c r="AE519">
        <v>38</v>
      </c>
      <c r="AF519">
        <v>38</v>
      </c>
      <c r="AG519">
        <v>38</v>
      </c>
      <c r="AH519">
        <v>38</v>
      </c>
      <c r="AI519">
        <v>36</v>
      </c>
      <c r="AJ519">
        <v>36</v>
      </c>
      <c r="AK519">
        <v>36</v>
      </c>
      <c r="AL519">
        <v>36</v>
      </c>
      <c r="AM519">
        <v>36</v>
      </c>
      <c r="AN519">
        <v>36</v>
      </c>
      <c r="AO519">
        <v>36</v>
      </c>
      <c r="AP519">
        <v>36</v>
      </c>
      <c r="AQ519">
        <v>36</v>
      </c>
      <c r="AR519">
        <v>34</v>
      </c>
      <c r="AS519">
        <v>34</v>
      </c>
      <c r="AT519">
        <v>34</v>
      </c>
      <c r="AU519" s="8">
        <f t="shared" si="80"/>
        <v>37.409090909090907</v>
      </c>
      <c r="AV519">
        <f t="shared" si="81"/>
        <v>38</v>
      </c>
      <c r="AW519" s="8">
        <f t="shared" si="82"/>
        <v>1.6749617394891871</v>
      </c>
      <c r="AX519" s="6">
        <f t="shared" si="83"/>
        <v>4.4774189876989209E-2</v>
      </c>
      <c r="AY519">
        <f t="shared" si="84"/>
        <v>34</v>
      </c>
      <c r="AZ519">
        <f t="shared" si="85"/>
        <v>39</v>
      </c>
      <c r="BA519">
        <f t="shared" si="86"/>
        <v>5</v>
      </c>
      <c r="BB519" s="7">
        <f t="shared" si="87"/>
        <v>0.99704519980341255</v>
      </c>
      <c r="BC519" s="8">
        <f t="shared" si="88"/>
        <v>0.70535268797096307</v>
      </c>
    </row>
    <row r="520" spans="1:55" x14ac:dyDescent="0.25">
      <c r="A520">
        <v>762</v>
      </c>
      <c r="B520">
        <v>380173</v>
      </c>
      <c r="C520">
        <v>34</v>
      </c>
      <c r="D520">
        <v>36</v>
      </c>
      <c r="E520">
        <v>38</v>
      </c>
      <c r="F520">
        <v>40</v>
      </c>
      <c r="G520">
        <v>42</v>
      </c>
      <c r="H520">
        <v>36</v>
      </c>
      <c r="I520">
        <v>38</v>
      </c>
      <c r="J520">
        <v>40</v>
      </c>
      <c r="K520">
        <v>42</v>
      </c>
      <c r="L520">
        <v>44</v>
      </c>
      <c r="M520">
        <v>46</v>
      </c>
      <c r="N520">
        <v>48</v>
      </c>
      <c r="O520">
        <v>50</v>
      </c>
      <c r="P520">
        <v>52</v>
      </c>
      <c r="Q520">
        <v>54</v>
      </c>
      <c r="R520">
        <v>56</v>
      </c>
      <c r="S520">
        <v>34</v>
      </c>
      <c r="T520">
        <v>36</v>
      </c>
      <c r="U520">
        <v>38</v>
      </c>
      <c r="V520">
        <v>38</v>
      </c>
      <c r="W520">
        <v>36</v>
      </c>
      <c r="X520">
        <v>38</v>
      </c>
      <c r="Y520">
        <v>40</v>
      </c>
      <c r="Z520">
        <v>42</v>
      </c>
      <c r="AA520">
        <v>44</v>
      </c>
      <c r="AB520">
        <v>46</v>
      </c>
      <c r="AC520">
        <v>48</v>
      </c>
      <c r="AD520">
        <v>36</v>
      </c>
      <c r="AE520">
        <v>38</v>
      </c>
      <c r="AF520">
        <v>38</v>
      </c>
      <c r="AG520">
        <v>38</v>
      </c>
      <c r="AH520">
        <v>36</v>
      </c>
      <c r="AI520">
        <v>34</v>
      </c>
      <c r="AJ520">
        <v>36</v>
      </c>
      <c r="AK520">
        <v>38</v>
      </c>
      <c r="AL520">
        <v>38</v>
      </c>
      <c r="AM520">
        <v>40</v>
      </c>
      <c r="AN520">
        <v>42</v>
      </c>
      <c r="AO520">
        <v>46</v>
      </c>
      <c r="AP520">
        <v>36</v>
      </c>
      <c r="AQ520">
        <v>36</v>
      </c>
      <c r="AR520">
        <v>38</v>
      </c>
      <c r="AS520">
        <v>40</v>
      </c>
      <c r="AT520">
        <v>42</v>
      </c>
      <c r="AU520" s="8">
        <f t="shared" si="80"/>
        <v>40.636363636363633</v>
      </c>
      <c r="AV520">
        <f t="shared" si="81"/>
        <v>38</v>
      </c>
      <c r="AW520" s="8">
        <f t="shared" si="82"/>
        <v>5.4178469468149588</v>
      </c>
      <c r="AX520" s="6">
        <f t="shared" si="83"/>
        <v>0.1333250926509274</v>
      </c>
      <c r="AY520">
        <f t="shared" si="84"/>
        <v>34</v>
      </c>
      <c r="AZ520">
        <f t="shared" si="85"/>
        <v>56</v>
      </c>
      <c r="BA520">
        <f t="shared" si="86"/>
        <v>22</v>
      </c>
      <c r="BB520" s="7">
        <f t="shared" si="87"/>
        <v>0.99858969416511489</v>
      </c>
      <c r="BC520" s="8">
        <f t="shared" si="88"/>
        <v>2.0705446292518085E-2</v>
      </c>
    </row>
    <row r="521" spans="1:55" x14ac:dyDescent="0.25">
      <c r="A521">
        <v>763</v>
      </c>
      <c r="B521">
        <v>380178</v>
      </c>
      <c r="C521">
        <v>64</v>
      </c>
      <c r="D521">
        <v>64</v>
      </c>
      <c r="E521">
        <v>64</v>
      </c>
      <c r="F521">
        <v>64</v>
      </c>
      <c r="G521">
        <v>64</v>
      </c>
      <c r="H521">
        <v>64</v>
      </c>
      <c r="I521">
        <v>64</v>
      </c>
      <c r="J521">
        <v>64</v>
      </c>
      <c r="K521">
        <v>64</v>
      </c>
      <c r="L521">
        <v>64</v>
      </c>
      <c r="M521">
        <v>64</v>
      </c>
      <c r="N521">
        <v>64</v>
      </c>
      <c r="O521">
        <v>64</v>
      </c>
      <c r="P521">
        <v>64</v>
      </c>
      <c r="Q521">
        <v>64</v>
      </c>
      <c r="R521">
        <v>64</v>
      </c>
      <c r="S521">
        <v>64</v>
      </c>
      <c r="T521">
        <v>64</v>
      </c>
      <c r="U521">
        <v>64</v>
      </c>
      <c r="V521">
        <v>64</v>
      </c>
      <c r="W521">
        <v>64</v>
      </c>
      <c r="X521">
        <v>64</v>
      </c>
      <c r="Y521">
        <v>64</v>
      </c>
      <c r="Z521">
        <v>64</v>
      </c>
      <c r="AA521">
        <v>64</v>
      </c>
      <c r="AB521">
        <v>64</v>
      </c>
      <c r="AC521">
        <v>64</v>
      </c>
      <c r="AD521">
        <v>64</v>
      </c>
      <c r="AE521">
        <v>64</v>
      </c>
      <c r="AF521">
        <v>64</v>
      </c>
      <c r="AG521">
        <v>64</v>
      </c>
      <c r="AH521">
        <v>64</v>
      </c>
      <c r="AI521">
        <v>64</v>
      </c>
      <c r="AJ521">
        <v>64</v>
      </c>
      <c r="AK521">
        <v>64</v>
      </c>
      <c r="AL521">
        <v>64</v>
      </c>
      <c r="AM521">
        <v>64</v>
      </c>
      <c r="AN521">
        <v>64</v>
      </c>
      <c r="AO521">
        <v>64</v>
      </c>
      <c r="AP521">
        <v>64</v>
      </c>
      <c r="AQ521">
        <v>64</v>
      </c>
      <c r="AR521">
        <v>64</v>
      </c>
      <c r="AS521">
        <v>64</v>
      </c>
      <c r="AT521">
        <v>64</v>
      </c>
      <c r="AU521" s="8">
        <f t="shared" si="80"/>
        <v>64</v>
      </c>
      <c r="AV521">
        <f t="shared" si="81"/>
        <v>64</v>
      </c>
      <c r="AW521" s="8">
        <f t="shared" si="82"/>
        <v>0</v>
      </c>
      <c r="AX521" s="6">
        <f t="shared" si="83"/>
        <v>0</v>
      </c>
      <c r="AY521">
        <f t="shared" si="84"/>
        <v>64</v>
      </c>
      <c r="AZ521">
        <f t="shared" si="85"/>
        <v>64</v>
      </c>
      <c r="BA521">
        <f t="shared" si="86"/>
        <v>0</v>
      </c>
      <c r="BB521" s="7">
        <f t="shared" si="87"/>
        <v>1</v>
      </c>
      <c r="BC521" s="8">
        <f t="shared" si="88"/>
        <v>1</v>
      </c>
    </row>
    <row r="522" spans="1:55" x14ac:dyDescent="0.25">
      <c r="A522">
        <v>765</v>
      </c>
      <c r="B522">
        <v>382018</v>
      </c>
      <c r="C522">
        <v>163</v>
      </c>
      <c r="D522">
        <v>208</v>
      </c>
      <c r="E522">
        <v>207</v>
      </c>
      <c r="F522">
        <v>207</v>
      </c>
      <c r="G522">
        <v>217</v>
      </c>
      <c r="H522">
        <v>203</v>
      </c>
      <c r="I522">
        <v>217</v>
      </c>
      <c r="J522">
        <v>209</v>
      </c>
      <c r="K522">
        <v>163</v>
      </c>
      <c r="L522">
        <v>185</v>
      </c>
      <c r="M522">
        <v>194</v>
      </c>
      <c r="N522">
        <v>165</v>
      </c>
      <c r="O522">
        <v>168</v>
      </c>
      <c r="P522">
        <v>170</v>
      </c>
      <c r="Q522">
        <v>174</v>
      </c>
      <c r="R522">
        <v>174</v>
      </c>
      <c r="S522">
        <v>170</v>
      </c>
      <c r="T522">
        <v>168</v>
      </c>
      <c r="U522">
        <v>166</v>
      </c>
      <c r="V522">
        <v>180</v>
      </c>
      <c r="W522">
        <v>164</v>
      </c>
      <c r="X522">
        <v>174</v>
      </c>
      <c r="Y522">
        <v>164</v>
      </c>
      <c r="Z522">
        <v>195</v>
      </c>
      <c r="AA522">
        <v>192</v>
      </c>
      <c r="AB522">
        <v>229</v>
      </c>
      <c r="AC522">
        <v>190</v>
      </c>
      <c r="AD522">
        <v>192</v>
      </c>
      <c r="AE522">
        <v>245</v>
      </c>
      <c r="AF522">
        <v>252</v>
      </c>
      <c r="AG522">
        <v>250</v>
      </c>
      <c r="AH522">
        <v>240</v>
      </c>
      <c r="AI522">
        <v>198</v>
      </c>
      <c r="AJ522">
        <v>197</v>
      </c>
      <c r="AK522">
        <v>254</v>
      </c>
      <c r="AL522">
        <v>197</v>
      </c>
      <c r="AM522">
        <v>193</v>
      </c>
      <c r="AN522">
        <v>166</v>
      </c>
      <c r="AO522">
        <v>190</v>
      </c>
      <c r="AP522">
        <v>172</v>
      </c>
      <c r="AQ522">
        <v>165</v>
      </c>
      <c r="AR522">
        <v>170</v>
      </c>
      <c r="AS522">
        <v>166</v>
      </c>
      <c r="AT522">
        <v>165</v>
      </c>
      <c r="AU522" s="8">
        <f t="shared" si="80"/>
        <v>191.54545454545453</v>
      </c>
      <c r="AV522">
        <f t="shared" si="81"/>
        <v>190</v>
      </c>
      <c r="AW522" s="8">
        <f t="shared" si="82"/>
        <v>27.01804267561112</v>
      </c>
      <c r="AX522" s="6">
        <f t="shared" si="83"/>
        <v>0.14105290433399256</v>
      </c>
      <c r="AY522">
        <f t="shared" si="84"/>
        <v>163</v>
      </c>
      <c r="AZ522">
        <f t="shared" si="85"/>
        <v>254</v>
      </c>
      <c r="BA522">
        <f t="shared" si="86"/>
        <v>91</v>
      </c>
      <c r="BB522" s="7">
        <f t="shared" si="87"/>
        <v>1.0000220818334926</v>
      </c>
      <c r="BC522" s="8">
        <f t="shared" si="88"/>
        <v>4.4364872459247313E-6</v>
      </c>
    </row>
    <row r="523" spans="1:55" x14ac:dyDescent="0.25">
      <c r="A523">
        <v>766</v>
      </c>
      <c r="B523">
        <v>382201</v>
      </c>
      <c r="C523">
        <v>82</v>
      </c>
      <c r="D523">
        <v>82</v>
      </c>
      <c r="E523">
        <v>82</v>
      </c>
      <c r="F523">
        <v>76</v>
      </c>
      <c r="G523">
        <v>76</v>
      </c>
      <c r="H523">
        <v>76</v>
      </c>
      <c r="I523">
        <v>82</v>
      </c>
      <c r="J523">
        <v>104</v>
      </c>
      <c r="K523">
        <v>110</v>
      </c>
      <c r="L523">
        <v>110</v>
      </c>
      <c r="M523">
        <v>110</v>
      </c>
      <c r="N523">
        <v>110</v>
      </c>
      <c r="O523">
        <v>103</v>
      </c>
      <c r="P523">
        <v>108</v>
      </c>
      <c r="Q523">
        <v>107</v>
      </c>
      <c r="R523">
        <v>108</v>
      </c>
      <c r="S523">
        <v>108</v>
      </c>
      <c r="T523">
        <v>108</v>
      </c>
      <c r="U523">
        <v>107</v>
      </c>
      <c r="V523">
        <v>108</v>
      </c>
      <c r="W523">
        <v>108</v>
      </c>
      <c r="X523">
        <v>109</v>
      </c>
      <c r="Y523">
        <v>109</v>
      </c>
      <c r="Z523">
        <v>109</v>
      </c>
      <c r="AA523">
        <v>109</v>
      </c>
      <c r="AB523">
        <v>110</v>
      </c>
      <c r="AC523">
        <v>110</v>
      </c>
      <c r="AD523">
        <v>110</v>
      </c>
      <c r="AE523">
        <v>111</v>
      </c>
      <c r="AF523">
        <v>111</v>
      </c>
      <c r="AG523">
        <v>111</v>
      </c>
      <c r="AH523">
        <v>111</v>
      </c>
      <c r="AI523">
        <v>110</v>
      </c>
      <c r="AJ523">
        <v>111</v>
      </c>
      <c r="AK523">
        <v>110</v>
      </c>
      <c r="AL523">
        <v>109</v>
      </c>
      <c r="AM523">
        <v>139</v>
      </c>
      <c r="AN523">
        <v>110</v>
      </c>
      <c r="AO523">
        <v>110</v>
      </c>
      <c r="AP523">
        <v>110</v>
      </c>
      <c r="AQ523">
        <v>109</v>
      </c>
      <c r="AR523">
        <v>109</v>
      </c>
      <c r="AS523">
        <v>109</v>
      </c>
      <c r="AT523">
        <v>108</v>
      </c>
      <c r="AU523" s="8">
        <f t="shared" si="80"/>
        <v>104.97727272727273</v>
      </c>
      <c r="AV523">
        <f t="shared" si="81"/>
        <v>109</v>
      </c>
      <c r="AW523" s="8">
        <f t="shared" si="82"/>
        <v>12.274929330282331</v>
      </c>
      <c r="AX523" s="6">
        <f t="shared" si="83"/>
        <v>0.11692939825339306</v>
      </c>
      <c r="AY523">
        <f t="shared" si="84"/>
        <v>76</v>
      </c>
      <c r="AZ523">
        <f t="shared" si="85"/>
        <v>139</v>
      </c>
      <c r="BA523">
        <f t="shared" si="86"/>
        <v>63</v>
      </c>
      <c r="BB523" s="7">
        <f t="shared" si="87"/>
        <v>1.0066468770197499</v>
      </c>
      <c r="BC523" s="8">
        <f t="shared" si="88"/>
        <v>0.44910082821936353</v>
      </c>
    </row>
    <row r="524" spans="1:55" x14ac:dyDescent="0.25">
      <c r="A524">
        <v>767</v>
      </c>
      <c r="B524">
        <v>382701</v>
      </c>
      <c r="C524">
        <v>99</v>
      </c>
      <c r="D524">
        <v>103</v>
      </c>
      <c r="E524">
        <v>103</v>
      </c>
      <c r="F524">
        <v>103</v>
      </c>
      <c r="G524">
        <v>103</v>
      </c>
      <c r="H524">
        <v>104</v>
      </c>
      <c r="I524">
        <v>103</v>
      </c>
      <c r="J524">
        <v>103</v>
      </c>
      <c r="K524">
        <v>103</v>
      </c>
      <c r="L524">
        <v>103</v>
      </c>
      <c r="M524">
        <v>103</v>
      </c>
      <c r="N524">
        <v>103</v>
      </c>
      <c r="O524">
        <v>138</v>
      </c>
      <c r="P524">
        <v>139</v>
      </c>
      <c r="Q524">
        <v>138</v>
      </c>
      <c r="R524">
        <v>138</v>
      </c>
      <c r="S524">
        <v>138</v>
      </c>
      <c r="T524">
        <v>138</v>
      </c>
      <c r="U524">
        <v>138</v>
      </c>
      <c r="V524">
        <v>138</v>
      </c>
      <c r="W524">
        <v>138</v>
      </c>
      <c r="X524">
        <v>138</v>
      </c>
      <c r="Y524">
        <v>138</v>
      </c>
      <c r="Z524">
        <v>139</v>
      </c>
      <c r="AA524">
        <v>138</v>
      </c>
      <c r="AB524">
        <v>138</v>
      </c>
      <c r="AC524">
        <v>138</v>
      </c>
      <c r="AD524">
        <v>144</v>
      </c>
      <c r="AE524">
        <v>140</v>
      </c>
      <c r="AF524">
        <v>139</v>
      </c>
      <c r="AG524">
        <v>139</v>
      </c>
      <c r="AH524">
        <v>139</v>
      </c>
      <c r="AI524">
        <v>139</v>
      </c>
      <c r="AJ524">
        <v>139</v>
      </c>
      <c r="AK524">
        <v>139</v>
      </c>
      <c r="AL524">
        <v>139</v>
      </c>
      <c r="AM524">
        <v>139</v>
      </c>
      <c r="AN524">
        <v>139</v>
      </c>
      <c r="AO524">
        <v>138</v>
      </c>
      <c r="AP524">
        <v>138</v>
      </c>
      <c r="AQ524">
        <v>140</v>
      </c>
      <c r="AR524">
        <v>139</v>
      </c>
      <c r="AS524">
        <v>139</v>
      </c>
      <c r="AT524">
        <v>139</v>
      </c>
      <c r="AU524" s="8">
        <f t="shared" si="80"/>
        <v>128.93181818181819</v>
      </c>
      <c r="AV524">
        <f t="shared" si="81"/>
        <v>138</v>
      </c>
      <c r="AW524" s="8">
        <f t="shared" si="82"/>
        <v>16.258661701944149</v>
      </c>
      <c r="AX524" s="6">
        <f t="shared" si="83"/>
        <v>0.12610278774643796</v>
      </c>
      <c r="AY524">
        <f t="shared" si="84"/>
        <v>99</v>
      </c>
      <c r="AZ524">
        <f t="shared" si="85"/>
        <v>144</v>
      </c>
      <c r="BA524">
        <f t="shared" si="86"/>
        <v>45</v>
      </c>
      <c r="BB524" s="7">
        <f t="shared" si="87"/>
        <v>1.0082923337665914</v>
      </c>
      <c r="BC524" s="8">
        <f t="shared" si="88"/>
        <v>0.61154171962492732</v>
      </c>
    </row>
    <row r="525" spans="1:55" x14ac:dyDescent="0.25">
      <c r="A525">
        <v>768</v>
      </c>
      <c r="B525">
        <v>382710</v>
      </c>
      <c r="C525">
        <v>30</v>
      </c>
      <c r="D525">
        <v>30</v>
      </c>
      <c r="E525">
        <v>30</v>
      </c>
      <c r="F525">
        <v>30</v>
      </c>
      <c r="G525">
        <v>30</v>
      </c>
      <c r="H525">
        <v>30</v>
      </c>
      <c r="I525">
        <v>30</v>
      </c>
      <c r="J525">
        <v>30</v>
      </c>
      <c r="K525">
        <v>30</v>
      </c>
      <c r="L525">
        <v>30</v>
      </c>
      <c r="M525">
        <v>30</v>
      </c>
      <c r="N525">
        <v>30</v>
      </c>
      <c r="O525">
        <v>30</v>
      </c>
      <c r="P525">
        <v>30</v>
      </c>
      <c r="Q525">
        <v>30</v>
      </c>
      <c r="R525">
        <v>30</v>
      </c>
      <c r="S525">
        <v>30</v>
      </c>
      <c r="T525">
        <v>30</v>
      </c>
      <c r="U525">
        <v>30</v>
      </c>
      <c r="V525">
        <v>30</v>
      </c>
      <c r="W525">
        <v>30</v>
      </c>
      <c r="X525">
        <v>30</v>
      </c>
      <c r="Y525">
        <v>30</v>
      </c>
      <c r="Z525">
        <v>30</v>
      </c>
      <c r="AA525">
        <v>30</v>
      </c>
      <c r="AB525">
        <v>30</v>
      </c>
      <c r="AC525">
        <v>30</v>
      </c>
      <c r="AD525">
        <v>30</v>
      </c>
      <c r="AE525">
        <v>30</v>
      </c>
      <c r="AF525">
        <v>30</v>
      </c>
      <c r="AG525">
        <v>30</v>
      </c>
      <c r="AH525">
        <v>30</v>
      </c>
      <c r="AI525">
        <v>30</v>
      </c>
      <c r="AJ525">
        <v>30</v>
      </c>
      <c r="AK525">
        <v>30</v>
      </c>
      <c r="AL525">
        <v>30</v>
      </c>
      <c r="AM525">
        <v>30</v>
      </c>
      <c r="AN525">
        <v>30</v>
      </c>
      <c r="AO525">
        <v>30</v>
      </c>
      <c r="AP525">
        <v>30</v>
      </c>
      <c r="AQ525">
        <v>30</v>
      </c>
      <c r="AR525">
        <v>30</v>
      </c>
      <c r="AS525">
        <v>30</v>
      </c>
      <c r="AT525">
        <v>30</v>
      </c>
      <c r="AU525" s="8">
        <f t="shared" si="80"/>
        <v>30</v>
      </c>
      <c r="AV525">
        <f t="shared" si="81"/>
        <v>30</v>
      </c>
      <c r="AW525" s="8">
        <f t="shared" si="82"/>
        <v>0</v>
      </c>
      <c r="AX525" s="6">
        <f t="shared" si="83"/>
        <v>0</v>
      </c>
      <c r="AY525">
        <f t="shared" si="84"/>
        <v>30</v>
      </c>
      <c r="AZ525">
        <f t="shared" si="85"/>
        <v>30</v>
      </c>
      <c r="BA525">
        <f t="shared" si="86"/>
        <v>0</v>
      </c>
      <c r="BB525" s="7">
        <f t="shared" si="87"/>
        <v>1</v>
      </c>
      <c r="BC525" s="8">
        <f t="shared" si="88"/>
        <v>1</v>
      </c>
    </row>
    <row r="526" spans="1:55" x14ac:dyDescent="0.25">
      <c r="A526">
        <v>769</v>
      </c>
      <c r="B526">
        <v>382905</v>
      </c>
      <c r="C526">
        <v>7</v>
      </c>
      <c r="D526">
        <v>7</v>
      </c>
      <c r="E526">
        <v>7</v>
      </c>
      <c r="F526">
        <v>7</v>
      </c>
      <c r="G526">
        <v>7</v>
      </c>
      <c r="H526">
        <v>7</v>
      </c>
      <c r="I526">
        <v>7</v>
      </c>
      <c r="J526">
        <v>7</v>
      </c>
      <c r="K526">
        <v>7</v>
      </c>
      <c r="L526">
        <v>7</v>
      </c>
      <c r="M526">
        <v>7</v>
      </c>
      <c r="N526">
        <v>7</v>
      </c>
      <c r="O526">
        <v>7</v>
      </c>
      <c r="P526">
        <v>7</v>
      </c>
      <c r="Q526">
        <v>7</v>
      </c>
      <c r="R526">
        <v>7</v>
      </c>
      <c r="S526">
        <v>7</v>
      </c>
      <c r="T526">
        <v>7</v>
      </c>
      <c r="U526">
        <v>7</v>
      </c>
      <c r="V526">
        <v>7</v>
      </c>
      <c r="W526">
        <v>7</v>
      </c>
      <c r="X526">
        <v>7</v>
      </c>
      <c r="Y526">
        <v>7</v>
      </c>
      <c r="Z526">
        <v>7</v>
      </c>
      <c r="AA526">
        <v>7</v>
      </c>
      <c r="AB526">
        <v>7</v>
      </c>
      <c r="AC526">
        <v>7</v>
      </c>
      <c r="AD526">
        <v>7</v>
      </c>
      <c r="AE526">
        <v>7</v>
      </c>
      <c r="AF526">
        <v>7</v>
      </c>
      <c r="AG526">
        <v>7</v>
      </c>
      <c r="AH526">
        <v>7</v>
      </c>
      <c r="AI526">
        <v>7</v>
      </c>
      <c r="AJ526">
        <v>9</v>
      </c>
      <c r="AK526">
        <v>9</v>
      </c>
      <c r="AL526">
        <v>9</v>
      </c>
      <c r="AM526">
        <v>9</v>
      </c>
      <c r="AN526">
        <v>9</v>
      </c>
      <c r="AO526">
        <v>9</v>
      </c>
      <c r="AP526">
        <v>8</v>
      </c>
      <c r="AQ526">
        <v>8</v>
      </c>
      <c r="AR526">
        <v>8</v>
      </c>
      <c r="AS526">
        <v>8</v>
      </c>
      <c r="AT526">
        <v>8</v>
      </c>
      <c r="AU526" s="8">
        <f t="shared" si="80"/>
        <v>7.3863636363636367</v>
      </c>
      <c r="AV526">
        <f t="shared" si="81"/>
        <v>7</v>
      </c>
      <c r="AW526" s="8">
        <f t="shared" si="82"/>
        <v>0.72226739527327521</v>
      </c>
      <c r="AX526" s="6">
        <f t="shared" si="83"/>
        <v>9.7783893513920334E-2</v>
      </c>
      <c r="AY526">
        <f t="shared" si="84"/>
        <v>7</v>
      </c>
      <c r="AZ526">
        <f t="shared" si="85"/>
        <v>9</v>
      </c>
      <c r="BA526">
        <f t="shared" si="86"/>
        <v>2</v>
      </c>
      <c r="BB526" s="7">
        <f t="shared" si="87"/>
        <v>1.0048219793084354</v>
      </c>
      <c r="BC526" s="8">
        <f t="shared" si="88"/>
        <v>0.45536644979703345</v>
      </c>
    </row>
    <row r="527" spans="1:55" x14ac:dyDescent="0.25">
      <c r="A527">
        <v>771</v>
      </c>
      <c r="B527">
        <v>383222</v>
      </c>
      <c r="C527">
        <v>305</v>
      </c>
      <c r="D527">
        <v>286</v>
      </c>
      <c r="E527">
        <v>241</v>
      </c>
      <c r="F527">
        <v>239</v>
      </c>
      <c r="G527">
        <v>213</v>
      </c>
      <c r="H527">
        <v>234</v>
      </c>
      <c r="I527">
        <v>234</v>
      </c>
      <c r="J527">
        <v>234</v>
      </c>
      <c r="K527">
        <v>234</v>
      </c>
      <c r="L527">
        <v>205</v>
      </c>
      <c r="M527">
        <v>147</v>
      </c>
      <c r="N527">
        <v>179</v>
      </c>
      <c r="O527">
        <v>187</v>
      </c>
      <c r="P527">
        <v>207</v>
      </c>
      <c r="Q527">
        <v>215</v>
      </c>
      <c r="R527">
        <v>231</v>
      </c>
      <c r="S527">
        <v>233</v>
      </c>
      <c r="T527">
        <v>244</v>
      </c>
      <c r="U527">
        <v>251</v>
      </c>
      <c r="V527">
        <v>232</v>
      </c>
      <c r="W527">
        <v>242</v>
      </c>
      <c r="X527">
        <v>235</v>
      </c>
      <c r="Y527">
        <v>218</v>
      </c>
      <c r="Z527">
        <v>173</v>
      </c>
      <c r="AA527">
        <v>166</v>
      </c>
      <c r="AB527">
        <v>169</v>
      </c>
      <c r="AC527">
        <v>158</v>
      </c>
      <c r="AD527">
        <v>149</v>
      </c>
      <c r="AE527">
        <v>183</v>
      </c>
      <c r="AF527">
        <v>182</v>
      </c>
      <c r="AG527">
        <v>174</v>
      </c>
      <c r="AH527">
        <v>175</v>
      </c>
      <c r="AI527">
        <v>174</v>
      </c>
      <c r="AJ527">
        <v>175</v>
      </c>
      <c r="AK527">
        <v>170</v>
      </c>
      <c r="AL527">
        <v>171</v>
      </c>
      <c r="AM527">
        <v>171</v>
      </c>
      <c r="AN527">
        <v>174</v>
      </c>
      <c r="AO527">
        <v>175</v>
      </c>
      <c r="AP527">
        <v>301</v>
      </c>
      <c r="AQ527">
        <v>330</v>
      </c>
      <c r="AR527">
        <v>130</v>
      </c>
      <c r="AS527">
        <v>132</v>
      </c>
      <c r="AT527">
        <v>130</v>
      </c>
      <c r="AU527" s="8">
        <f t="shared" si="80"/>
        <v>204.72727272727272</v>
      </c>
      <c r="AV527">
        <f t="shared" si="81"/>
        <v>196</v>
      </c>
      <c r="AW527" s="8">
        <f t="shared" si="82"/>
        <v>47.227486890267642</v>
      </c>
      <c r="AX527" s="6">
        <f t="shared" si="83"/>
        <v>0.2306848826789272</v>
      </c>
      <c r="AY527">
        <f t="shared" si="84"/>
        <v>130</v>
      </c>
      <c r="AZ527">
        <f t="shared" si="85"/>
        <v>330</v>
      </c>
      <c r="BA527">
        <f t="shared" si="86"/>
        <v>200</v>
      </c>
      <c r="BB527" s="7">
        <f t="shared" si="87"/>
        <v>0.99087360048580353</v>
      </c>
      <c r="BC527" s="8">
        <f t="shared" si="88"/>
        <v>0.26954739508717246</v>
      </c>
    </row>
    <row r="528" spans="1:55" x14ac:dyDescent="0.25">
      <c r="A528">
        <v>772</v>
      </c>
      <c r="B528">
        <v>383241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2</v>
      </c>
      <c r="O528">
        <v>5</v>
      </c>
      <c r="P528">
        <v>2</v>
      </c>
      <c r="Q528">
        <v>2</v>
      </c>
      <c r="R528">
        <v>2</v>
      </c>
      <c r="S528">
        <v>2</v>
      </c>
      <c r="T528">
        <v>2</v>
      </c>
      <c r="U528">
        <v>2</v>
      </c>
      <c r="V528">
        <v>2</v>
      </c>
      <c r="W528">
        <v>2</v>
      </c>
      <c r="X528">
        <v>2</v>
      </c>
      <c r="Y528">
        <v>2</v>
      </c>
      <c r="Z528">
        <v>2</v>
      </c>
      <c r="AA528">
        <v>2</v>
      </c>
      <c r="AB528">
        <v>2</v>
      </c>
      <c r="AC528">
        <v>2</v>
      </c>
      <c r="AD528">
        <v>3</v>
      </c>
      <c r="AE528">
        <v>3</v>
      </c>
      <c r="AF528">
        <v>3</v>
      </c>
      <c r="AG528">
        <v>3</v>
      </c>
      <c r="AH528">
        <v>3</v>
      </c>
      <c r="AI528">
        <v>3</v>
      </c>
      <c r="AJ528">
        <v>3</v>
      </c>
      <c r="AK528">
        <v>3</v>
      </c>
      <c r="AL528">
        <v>3</v>
      </c>
      <c r="AM528">
        <v>4</v>
      </c>
      <c r="AN528">
        <v>3</v>
      </c>
      <c r="AO528">
        <v>3</v>
      </c>
      <c r="AP528">
        <v>3</v>
      </c>
      <c r="AQ528">
        <v>3</v>
      </c>
      <c r="AR528">
        <v>3</v>
      </c>
      <c r="AS528">
        <v>3</v>
      </c>
      <c r="AT528">
        <v>3</v>
      </c>
      <c r="AU528" s="8">
        <f t="shared" si="80"/>
        <v>2.4772727272727271</v>
      </c>
      <c r="AV528">
        <f t="shared" si="81"/>
        <v>2</v>
      </c>
      <c r="AW528" s="8">
        <f t="shared" si="82"/>
        <v>0.66432817484287376</v>
      </c>
      <c r="AX528" s="6">
        <f t="shared" si="83"/>
        <v>0.26816917149620595</v>
      </c>
      <c r="AY528">
        <f t="shared" si="84"/>
        <v>2</v>
      </c>
      <c r="AZ528">
        <f t="shared" si="85"/>
        <v>5</v>
      </c>
      <c r="BA528">
        <f t="shared" si="86"/>
        <v>3</v>
      </c>
      <c r="BB528" s="7">
        <f t="shared" si="87"/>
        <v>1.0125546709130959</v>
      </c>
      <c r="BC528" s="8">
        <f t="shared" si="88"/>
        <v>0.44886752361872817</v>
      </c>
    </row>
    <row r="529" spans="1:55" x14ac:dyDescent="0.25">
      <c r="A529">
        <v>773</v>
      </c>
      <c r="B529">
        <v>383426</v>
      </c>
      <c r="C529">
        <v>28</v>
      </c>
      <c r="D529">
        <v>28</v>
      </c>
      <c r="E529">
        <v>28</v>
      </c>
      <c r="F529">
        <v>28</v>
      </c>
      <c r="G529">
        <v>27</v>
      </c>
      <c r="H529">
        <v>27</v>
      </c>
      <c r="I529">
        <v>27</v>
      </c>
      <c r="J529">
        <v>27</v>
      </c>
      <c r="K529">
        <v>27</v>
      </c>
      <c r="L529">
        <v>27</v>
      </c>
      <c r="M529">
        <v>27</v>
      </c>
      <c r="N529">
        <v>27</v>
      </c>
      <c r="O529">
        <v>27</v>
      </c>
      <c r="P529">
        <v>27</v>
      </c>
      <c r="Q529">
        <v>27</v>
      </c>
      <c r="R529">
        <v>27</v>
      </c>
      <c r="S529">
        <v>27</v>
      </c>
      <c r="T529">
        <v>27</v>
      </c>
      <c r="U529">
        <v>27</v>
      </c>
      <c r="V529">
        <v>27</v>
      </c>
      <c r="W529">
        <v>27</v>
      </c>
      <c r="X529">
        <v>27</v>
      </c>
      <c r="Y529">
        <v>27</v>
      </c>
      <c r="Z529">
        <v>27</v>
      </c>
      <c r="AA529">
        <v>34</v>
      </c>
      <c r="AB529">
        <v>34</v>
      </c>
      <c r="AC529">
        <v>34</v>
      </c>
      <c r="AD529">
        <v>34</v>
      </c>
      <c r="AE529">
        <v>34</v>
      </c>
      <c r="AF529">
        <v>34</v>
      </c>
      <c r="AG529">
        <v>34</v>
      </c>
      <c r="AH529">
        <v>34</v>
      </c>
      <c r="AI529">
        <v>34</v>
      </c>
      <c r="AJ529">
        <v>30</v>
      </c>
      <c r="AK529">
        <v>30</v>
      </c>
      <c r="AL529">
        <v>30</v>
      </c>
      <c r="AM529">
        <v>30</v>
      </c>
      <c r="AN529">
        <v>30</v>
      </c>
      <c r="AO529">
        <v>30</v>
      </c>
      <c r="AP529">
        <v>30</v>
      </c>
      <c r="AQ529">
        <v>30</v>
      </c>
      <c r="AR529">
        <v>30</v>
      </c>
      <c r="AS529">
        <v>30</v>
      </c>
      <c r="AT529">
        <v>26</v>
      </c>
      <c r="AU529" s="8">
        <f t="shared" si="80"/>
        <v>29.181818181818183</v>
      </c>
      <c r="AV529">
        <f t="shared" si="81"/>
        <v>28</v>
      </c>
      <c r="AW529" s="8">
        <f t="shared" si="82"/>
        <v>2.7557358977714808</v>
      </c>
      <c r="AX529" s="6">
        <f t="shared" si="83"/>
        <v>9.4433317369116157E-2</v>
      </c>
      <c r="AY529">
        <f t="shared" si="84"/>
        <v>26</v>
      </c>
      <c r="AZ529">
        <f t="shared" si="85"/>
        <v>34</v>
      </c>
      <c r="BA529">
        <f t="shared" si="86"/>
        <v>8</v>
      </c>
      <c r="BB529" s="7">
        <f t="shared" si="87"/>
        <v>1.003759337295232</v>
      </c>
      <c r="BC529" s="8">
        <f t="shared" si="88"/>
        <v>0.27904221927443579</v>
      </c>
    </row>
    <row r="530" spans="1:55" x14ac:dyDescent="0.25">
      <c r="A530">
        <v>774</v>
      </c>
      <c r="B530">
        <v>383569</v>
      </c>
      <c r="C530">
        <v>69</v>
      </c>
      <c r="D530">
        <v>69</v>
      </c>
      <c r="E530">
        <v>69</v>
      </c>
      <c r="F530">
        <v>69</v>
      </c>
      <c r="G530">
        <v>69</v>
      </c>
      <c r="H530">
        <v>69</v>
      </c>
      <c r="I530">
        <v>77</v>
      </c>
      <c r="J530">
        <v>77</v>
      </c>
      <c r="K530">
        <v>77</v>
      </c>
      <c r="L530">
        <v>77</v>
      </c>
      <c r="M530">
        <v>77</v>
      </c>
      <c r="N530">
        <v>77</v>
      </c>
      <c r="O530">
        <v>77</v>
      </c>
      <c r="P530">
        <v>77</v>
      </c>
      <c r="Q530">
        <v>77</v>
      </c>
      <c r="R530">
        <v>77</v>
      </c>
      <c r="S530">
        <v>77</v>
      </c>
      <c r="T530">
        <v>77</v>
      </c>
      <c r="U530">
        <v>77</v>
      </c>
      <c r="V530">
        <v>77</v>
      </c>
      <c r="W530">
        <v>77</v>
      </c>
      <c r="X530">
        <v>77</v>
      </c>
      <c r="Y530">
        <v>77</v>
      </c>
      <c r="Z530">
        <v>77</v>
      </c>
      <c r="AA530">
        <v>77</v>
      </c>
      <c r="AB530">
        <v>77</v>
      </c>
      <c r="AC530">
        <v>77</v>
      </c>
      <c r="AD530">
        <v>77</v>
      </c>
      <c r="AE530">
        <v>77</v>
      </c>
      <c r="AF530">
        <v>77</v>
      </c>
      <c r="AG530">
        <v>77</v>
      </c>
      <c r="AH530">
        <v>77</v>
      </c>
      <c r="AI530">
        <v>77</v>
      </c>
      <c r="AJ530">
        <v>77</v>
      </c>
      <c r="AK530">
        <v>77</v>
      </c>
      <c r="AL530">
        <v>77</v>
      </c>
      <c r="AM530">
        <v>77</v>
      </c>
      <c r="AN530">
        <v>77</v>
      </c>
      <c r="AO530">
        <v>77</v>
      </c>
      <c r="AP530">
        <v>77</v>
      </c>
      <c r="AQ530">
        <v>76</v>
      </c>
      <c r="AR530">
        <v>76</v>
      </c>
      <c r="AS530">
        <v>76</v>
      </c>
      <c r="AT530">
        <v>76</v>
      </c>
      <c r="AU530" s="8">
        <f t="shared" si="80"/>
        <v>75.818181818181813</v>
      </c>
      <c r="AV530">
        <f t="shared" si="81"/>
        <v>77</v>
      </c>
      <c r="AW530" s="8">
        <f t="shared" si="82"/>
        <v>2.7557358977714808</v>
      </c>
      <c r="AX530" s="6">
        <f t="shared" si="83"/>
        <v>3.6346636541350466E-2</v>
      </c>
      <c r="AY530">
        <f t="shared" si="84"/>
        <v>69</v>
      </c>
      <c r="AZ530">
        <f t="shared" si="85"/>
        <v>77</v>
      </c>
      <c r="BA530">
        <f t="shared" si="86"/>
        <v>8</v>
      </c>
      <c r="BB530" s="7">
        <f t="shared" si="87"/>
        <v>1.0016165144613818</v>
      </c>
      <c r="BC530" s="8">
        <f t="shared" si="88"/>
        <v>0.30139830414422619</v>
      </c>
    </row>
    <row r="531" spans="1:55" x14ac:dyDescent="0.25">
      <c r="A531">
        <v>775</v>
      </c>
      <c r="B531">
        <v>384396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 s="8">
        <f t="shared" si="80"/>
        <v>1.2272727272727273</v>
      </c>
      <c r="AV531">
        <f t="shared" si="81"/>
        <v>1</v>
      </c>
      <c r="AW531" s="8">
        <f t="shared" si="82"/>
        <v>0.64207644128110097</v>
      </c>
      <c r="AX531" s="6">
        <f t="shared" si="83"/>
        <v>0.52317339659941564</v>
      </c>
      <c r="AY531">
        <f t="shared" si="84"/>
        <v>1</v>
      </c>
      <c r="AZ531">
        <f t="shared" si="85"/>
        <v>3</v>
      </c>
      <c r="BA531">
        <f t="shared" si="86"/>
        <v>2</v>
      </c>
      <c r="BB531" s="7">
        <f t="shared" si="87"/>
        <v>0.99652209066896802</v>
      </c>
      <c r="BC531" s="8">
        <f t="shared" si="88"/>
        <v>1.6100178890875623E-2</v>
      </c>
    </row>
    <row r="532" spans="1:55" x14ac:dyDescent="0.25">
      <c r="A532">
        <v>776</v>
      </c>
      <c r="B532">
        <v>384867</v>
      </c>
      <c r="C532">
        <v>39</v>
      </c>
      <c r="D532">
        <v>39</v>
      </c>
      <c r="E532">
        <v>35</v>
      </c>
      <c r="F532">
        <v>39</v>
      </c>
      <c r="G532">
        <v>39</v>
      </c>
      <c r="H532">
        <v>39</v>
      </c>
      <c r="I532">
        <v>39</v>
      </c>
      <c r="J532">
        <v>39</v>
      </c>
      <c r="K532">
        <v>39</v>
      </c>
      <c r="L532">
        <v>39</v>
      </c>
      <c r="M532">
        <v>39</v>
      </c>
      <c r="N532">
        <v>39</v>
      </c>
      <c r="O532">
        <v>38</v>
      </c>
      <c r="P532">
        <v>38</v>
      </c>
      <c r="Q532">
        <v>38</v>
      </c>
      <c r="R532">
        <v>38</v>
      </c>
      <c r="S532">
        <v>38</v>
      </c>
      <c r="T532">
        <v>38</v>
      </c>
      <c r="U532">
        <v>38</v>
      </c>
      <c r="V532">
        <v>38</v>
      </c>
      <c r="W532">
        <v>38</v>
      </c>
      <c r="X532">
        <v>38</v>
      </c>
      <c r="Y532">
        <v>38</v>
      </c>
      <c r="Z532">
        <v>38</v>
      </c>
      <c r="AA532">
        <v>38</v>
      </c>
      <c r="AB532">
        <v>38</v>
      </c>
      <c r="AC532">
        <v>39</v>
      </c>
      <c r="AD532">
        <v>40</v>
      </c>
      <c r="AE532">
        <v>39</v>
      </c>
      <c r="AF532">
        <v>39</v>
      </c>
      <c r="AG532">
        <v>40</v>
      </c>
      <c r="AH532">
        <v>40</v>
      </c>
      <c r="AI532">
        <v>40</v>
      </c>
      <c r="AJ532">
        <v>40</v>
      </c>
      <c r="AK532">
        <v>40</v>
      </c>
      <c r="AL532">
        <v>40</v>
      </c>
      <c r="AM532">
        <v>40</v>
      </c>
      <c r="AN532">
        <v>40</v>
      </c>
      <c r="AO532">
        <v>40</v>
      </c>
      <c r="AP532">
        <v>40</v>
      </c>
      <c r="AQ532">
        <v>40</v>
      </c>
      <c r="AR532">
        <v>39</v>
      </c>
      <c r="AS532">
        <v>39</v>
      </c>
      <c r="AT532">
        <v>39</v>
      </c>
      <c r="AU532" s="8">
        <f t="shared" si="80"/>
        <v>38.863636363636367</v>
      </c>
      <c r="AV532">
        <f t="shared" si="81"/>
        <v>39</v>
      </c>
      <c r="AW532" s="8">
        <f t="shared" si="82"/>
        <v>0.97863001277436257</v>
      </c>
      <c r="AX532" s="6">
        <f t="shared" si="83"/>
        <v>2.5181123135714589E-2</v>
      </c>
      <c r="AY532">
        <f t="shared" si="84"/>
        <v>35</v>
      </c>
      <c r="AZ532">
        <f t="shared" si="85"/>
        <v>40</v>
      </c>
      <c r="BA532">
        <f t="shared" si="86"/>
        <v>5</v>
      </c>
      <c r="BB532" s="7">
        <f t="shared" si="87"/>
        <v>1.0010012165643292</v>
      </c>
      <c r="BC532" s="8">
        <f t="shared" si="88"/>
        <v>0.25189926165408505</v>
      </c>
    </row>
    <row r="533" spans="1:55" x14ac:dyDescent="0.25">
      <c r="A533">
        <v>777</v>
      </c>
      <c r="B533">
        <v>385025</v>
      </c>
      <c r="C533">
        <v>102</v>
      </c>
      <c r="D533">
        <v>102</v>
      </c>
      <c r="E533">
        <v>102</v>
      </c>
      <c r="F533">
        <v>102</v>
      </c>
      <c r="G533">
        <v>102</v>
      </c>
      <c r="H533">
        <v>102</v>
      </c>
      <c r="I533">
        <v>102</v>
      </c>
      <c r="J533">
        <v>102</v>
      </c>
      <c r="K533">
        <v>102</v>
      </c>
      <c r="L533">
        <v>102</v>
      </c>
      <c r="M533">
        <v>102</v>
      </c>
      <c r="N533">
        <v>102</v>
      </c>
      <c r="O533">
        <v>102</v>
      </c>
      <c r="P533">
        <v>102</v>
      </c>
      <c r="Q533">
        <v>102</v>
      </c>
      <c r="R533">
        <v>110</v>
      </c>
      <c r="S533">
        <v>110</v>
      </c>
      <c r="T533">
        <v>110</v>
      </c>
      <c r="U533">
        <v>110</v>
      </c>
      <c r="V533">
        <v>110</v>
      </c>
      <c r="W533">
        <v>110</v>
      </c>
      <c r="X533">
        <v>126</v>
      </c>
      <c r="Y533">
        <v>126</v>
      </c>
      <c r="Z533">
        <v>126</v>
      </c>
      <c r="AA533">
        <v>126</v>
      </c>
      <c r="AB533">
        <v>118</v>
      </c>
      <c r="AC533">
        <v>126</v>
      </c>
      <c r="AD533">
        <v>124</v>
      </c>
      <c r="AE533">
        <v>126</v>
      </c>
      <c r="AF533">
        <v>108</v>
      </c>
      <c r="AG533">
        <v>108</v>
      </c>
      <c r="AH533">
        <v>108</v>
      </c>
      <c r="AI533">
        <v>108</v>
      </c>
      <c r="AJ533">
        <v>100</v>
      </c>
      <c r="AK533">
        <v>100</v>
      </c>
      <c r="AL533">
        <v>106</v>
      </c>
      <c r="AM533">
        <v>106</v>
      </c>
      <c r="AN533">
        <v>106</v>
      </c>
      <c r="AO533">
        <v>106</v>
      </c>
      <c r="AP533">
        <v>106</v>
      </c>
      <c r="AQ533">
        <v>99</v>
      </c>
      <c r="AR533">
        <v>105</v>
      </c>
      <c r="AS533">
        <v>106</v>
      </c>
      <c r="AT533">
        <v>100</v>
      </c>
      <c r="AU533" s="8">
        <f t="shared" si="80"/>
        <v>108.18181818181819</v>
      </c>
      <c r="AV533">
        <f t="shared" si="81"/>
        <v>106</v>
      </c>
      <c r="AW533" s="8">
        <f t="shared" si="82"/>
        <v>8.5841192672329729</v>
      </c>
      <c r="AX533" s="6">
        <f t="shared" si="83"/>
        <v>7.9349001629884619E-2</v>
      </c>
      <c r="AY533">
        <f t="shared" si="84"/>
        <v>99</v>
      </c>
      <c r="AZ533">
        <f t="shared" si="85"/>
        <v>126</v>
      </c>
      <c r="BA533">
        <f t="shared" si="86"/>
        <v>27</v>
      </c>
      <c r="BB533" s="7">
        <f t="shared" si="87"/>
        <v>1.001111399479788</v>
      </c>
      <c r="BC533" s="8">
        <f t="shared" si="88"/>
        <v>3.5200449457807065E-2</v>
      </c>
    </row>
    <row r="534" spans="1:55" x14ac:dyDescent="0.25">
      <c r="A534">
        <v>779</v>
      </c>
      <c r="B534">
        <v>387523</v>
      </c>
      <c r="C534">
        <v>49</v>
      </c>
      <c r="D534">
        <v>48</v>
      </c>
      <c r="E534">
        <v>53</v>
      </c>
      <c r="F534">
        <v>52</v>
      </c>
      <c r="G534">
        <v>47</v>
      </c>
      <c r="H534">
        <v>50</v>
      </c>
      <c r="I534">
        <v>44</v>
      </c>
      <c r="J534">
        <v>49</v>
      </c>
      <c r="K534">
        <v>51</v>
      </c>
      <c r="L534">
        <v>46</v>
      </c>
      <c r="M534">
        <v>49</v>
      </c>
      <c r="N534">
        <v>44</v>
      </c>
      <c r="O534">
        <v>48</v>
      </c>
      <c r="P534">
        <v>52</v>
      </c>
      <c r="Q534">
        <v>50</v>
      </c>
      <c r="R534">
        <v>50</v>
      </c>
      <c r="S534">
        <v>51</v>
      </c>
      <c r="T534">
        <v>54</v>
      </c>
      <c r="U534">
        <v>54</v>
      </c>
      <c r="V534">
        <v>52</v>
      </c>
      <c r="W534">
        <v>46</v>
      </c>
      <c r="X534">
        <v>47</v>
      </c>
      <c r="Y534">
        <v>49</v>
      </c>
      <c r="Z534">
        <v>47</v>
      </c>
      <c r="AA534">
        <v>53</v>
      </c>
      <c r="AB534">
        <v>50</v>
      </c>
      <c r="AC534">
        <v>49</v>
      </c>
      <c r="AD534">
        <v>49</v>
      </c>
      <c r="AE534">
        <v>51</v>
      </c>
      <c r="AF534">
        <v>51</v>
      </c>
      <c r="AG534">
        <v>48</v>
      </c>
      <c r="AH534">
        <v>52</v>
      </c>
      <c r="AI534">
        <v>52</v>
      </c>
      <c r="AJ534">
        <v>52</v>
      </c>
      <c r="AK534">
        <v>50</v>
      </c>
      <c r="AL534">
        <v>50</v>
      </c>
      <c r="AM534">
        <v>51</v>
      </c>
      <c r="AN534">
        <v>55</v>
      </c>
      <c r="AO534">
        <v>52</v>
      </c>
      <c r="AP534">
        <v>49</v>
      </c>
      <c r="AQ534">
        <v>52</v>
      </c>
      <c r="AR534">
        <v>51</v>
      </c>
      <c r="AS534">
        <v>51</v>
      </c>
      <c r="AT534">
        <v>49</v>
      </c>
      <c r="AU534" s="8">
        <f t="shared" si="80"/>
        <v>49.977272727272727</v>
      </c>
      <c r="AV534">
        <f t="shared" si="81"/>
        <v>50</v>
      </c>
      <c r="AW534" s="8">
        <f t="shared" si="82"/>
        <v>2.4823904117701159</v>
      </c>
      <c r="AX534" s="6">
        <f t="shared" si="83"/>
        <v>4.9670385683440246E-2</v>
      </c>
      <c r="AY534">
        <f t="shared" si="84"/>
        <v>44</v>
      </c>
      <c r="AZ534">
        <f t="shared" si="85"/>
        <v>55</v>
      </c>
      <c r="BA534">
        <f t="shared" si="86"/>
        <v>11</v>
      </c>
      <c r="BB534" s="7">
        <f t="shared" si="87"/>
        <v>1.0012201470543711</v>
      </c>
      <c r="BC534" s="8">
        <f t="shared" si="88"/>
        <v>9.6800949695049474E-2</v>
      </c>
    </row>
    <row r="535" spans="1:55" x14ac:dyDescent="0.25">
      <c r="A535">
        <v>780</v>
      </c>
      <c r="B535">
        <v>387700</v>
      </c>
      <c r="C535">
        <v>164</v>
      </c>
      <c r="D535">
        <v>164</v>
      </c>
      <c r="E535">
        <v>164</v>
      </c>
      <c r="F535">
        <v>164</v>
      </c>
      <c r="G535">
        <v>164</v>
      </c>
      <c r="H535">
        <v>164</v>
      </c>
      <c r="I535">
        <v>164</v>
      </c>
      <c r="J535">
        <v>164</v>
      </c>
      <c r="K535">
        <v>164</v>
      </c>
      <c r="L535">
        <v>164</v>
      </c>
      <c r="M535">
        <v>164</v>
      </c>
      <c r="N535">
        <v>164</v>
      </c>
      <c r="O535">
        <v>164</v>
      </c>
      <c r="P535">
        <v>164</v>
      </c>
      <c r="Q535">
        <v>164</v>
      </c>
      <c r="R535">
        <v>164</v>
      </c>
      <c r="S535">
        <v>164</v>
      </c>
      <c r="T535">
        <v>164</v>
      </c>
      <c r="U535">
        <v>164</v>
      </c>
      <c r="V535">
        <v>164</v>
      </c>
      <c r="W535">
        <v>164</v>
      </c>
      <c r="X535">
        <v>164</v>
      </c>
      <c r="Y535">
        <v>164</v>
      </c>
      <c r="Z535">
        <v>164</v>
      </c>
      <c r="AA535">
        <v>164</v>
      </c>
      <c r="AB535">
        <v>164</v>
      </c>
      <c r="AC535">
        <v>163</v>
      </c>
      <c r="AD535">
        <v>163</v>
      </c>
      <c r="AE535">
        <v>163</v>
      </c>
      <c r="AF535">
        <v>163</v>
      </c>
      <c r="AG535">
        <v>163</v>
      </c>
      <c r="AH535">
        <v>163</v>
      </c>
      <c r="AI535">
        <v>163</v>
      </c>
      <c r="AJ535">
        <v>163</v>
      </c>
      <c r="AK535">
        <v>163</v>
      </c>
      <c r="AL535">
        <v>163</v>
      </c>
      <c r="AM535">
        <v>163</v>
      </c>
      <c r="AN535">
        <v>163</v>
      </c>
      <c r="AO535">
        <v>163</v>
      </c>
      <c r="AP535">
        <v>163</v>
      </c>
      <c r="AQ535">
        <v>163</v>
      </c>
      <c r="AR535">
        <v>163</v>
      </c>
      <c r="AS535">
        <v>163</v>
      </c>
      <c r="AT535">
        <v>163</v>
      </c>
      <c r="AU535" s="8">
        <f t="shared" si="80"/>
        <v>163.59090909090909</v>
      </c>
      <c r="AV535">
        <f t="shared" si="81"/>
        <v>164</v>
      </c>
      <c r="AW535" s="8">
        <f t="shared" si="82"/>
        <v>0.49735027281476557</v>
      </c>
      <c r="AX535" s="6">
        <f t="shared" si="83"/>
        <v>3.0402072803347715E-3</v>
      </c>
      <c r="AY535">
        <f t="shared" si="84"/>
        <v>163</v>
      </c>
      <c r="AZ535">
        <f t="shared" si="85"/>
        <v>164</v>
      </c>
      <c r="BA535">
        <f t="shared" si="86"/>
        <v>1</v>
      </c>
      <c r="BB535" s="7">
        <f t="shared" si="87"/>
        <v>0.99979830122877</v>
      </c>
      <c r="BC535" s="8">
        <f t="shared" si="88"/>
        <v>0.72558139534883725</v>
      </c>
    </row>
    <row r="536" spans="1:55" x14ac:dyDescent="0.25">
      <c r="A536">
        <v>781</v>
      </c>
      <c r="B536">
        <v>388008</v>
      </c>
      <c r="C536">
        <v>9</v>
      </c>
      <c r="D536">
        <v>9</v>
      </c>
      <c r="E536">
        <v>9</v>
      </c>
      <c r="F536">
        <v>9</v>
      </c>
      <c r="G536">
        <v>9</v>
      </c>
      <c r="H536">
        <v>9</v>
      </c>
      <c r="I536">
        <v>9</v>
      </c>
      <c r="J536">
        <v>9</v>
      </c>
      <c r="K536">
        <v>9</v>
      </c>
      <c r="L536">
        <v>9</v>
      </c>
      <c r="M536">
        <v>9</v>
      </c>
      <c r="N536">
        <v>9</v>
      </c>
      <c r="O536">
        <v>9</v>
      </c>
      <c r="P536">
        <v>9</v>
      </c>
      <c r="Q536">
        <v>9</v>
      </c>
      <c r="R536">
        <v>9</v>
      </c>
      <c r="S536">
        <v>9</v>
      </c>
      <c r="T536">
        <v>9</v>
      </c>
      <c r="U536">
        <v>9</v>
      </c>
      <c r="V536">
        <v>9</v>
      </c>
      <c r="W536">
        <v>9</v>
      </c>
      <c r="X536">
        <v>9</v>
      </c>
      <c r="Y536">
        <v>9</v>
      </c>
      <c r="Z536">
        <v>9</v>
      </c>
      <c r="AA536">
        <v>9</v>
      </c>
      <c r="AB536">
        <v>9</v>
      </c>
      <c r="AC536">
        <v>9</v>
      </c>
      <c r="AD536">
        <v>9</v>
      </c>
      <c r="AE536">
        <v>9</v>
      </c>
      <c r="AF536">
        <v>9</v>
      </c>
      <c r="AG536">
        <v>9</v>
      </c>
      <c r="AH536">
        <v>9</v>
      </c>
      <c r="AI536">
        <v>9</v>
      </c>
      <c r="AJ536">
        <v>9</v>
      </c>
      <c r="AK536">
        <v>9</v>
      </c>
      <c r="AL536">
        <v>9</v>
      </c>
      <c r="AM536">
        <v>9</v>
      </c>
      <c r="AN536">
        <v>9</v>
      </c>
      <c r="AO536">
        <v>9</v>
      </c>
      <c r="AP536">
        <v>9</v>
      </c>
      <c r="AQ536">
        <v>9</v>
      </c>
      <c r="AR536">
        <v>9</v>
      </c>
      <c r="AS536">
        <v>9</v>
      </c>
      <c r="AT536">
        <v>9</v>
      </c>
      <c r="AU536" s="8">
        <f t="shared" si="80"/>
        <v>9</v>
      </c>
      <c r="AV536">
        <f t="shared" si="81"/>
        <v>9</v>
      </c>
      <c r="AW536" s="8">
        <f t="shared" si="82"/>
        <v>0</v>
      </c>
      <c r="AX536" s="6">
        <f t="shared" si="83"/>
        <v>0</v>
      </c>
      <c r="AY536">
        <f t="shared" si="84"/>
        <v>9</v>
      </c>
      <c r="AZ536">
        <f t="shared" si="85"/>
        <v>9</v>
      </c>
      <c r="BA536">
        <f t="shared" si="86"/>
        <v>0</v>
      </c>
      <c r="BB536" s="7">
        <f t="shared" si="87"/>
        <v>1</v>
      </c>
      <c r="BC536" s="8">
        <f t="shared" si="88"/>
        <v>1</v>
      </c>
    </row>
    <row r="537" spans="1:55" x14ac:dyDescent="0.25">
      <c r="A537">
        <v>782</v>
      </c>
      <c r="B537">
        <v>388055</v>
      </c>
      <c r="C537">
        <v>126</v>
      </c>
      <c r="D537">
        <v>126</v>
      </c>
      <c r="E537">
        <v>126</v>
      </c>
      <c r="F537">
        <v>126</v>
      </c>
      <c r="G537">
        <v>128</v>
      </c>
      <c r="H537">
        <v>131</v>
      </c>
      <c r="I537">
        <v>128</v>
      </c>
      <c r="J537">
        <v>130</v>
      </c>
      <c r="K537">
        <v>133</v>
      </c>
      <c r="L537">
        <v>133</v>
      </c>
      <c r="M537">
        <v>133</v>
      </c>
      <c r="N537">
        <v>130</v>
      </c>
      <c r="O537">
        <v>130</v>
      </c>
      <c r="P537">
        <v>133</v>
      </c>
      <c r="Q537">
        <v>133</v>
      </c>
      <c r="R537">
        <v>133</v>
      </c>
      <c r="S537">
        <v>130</v>
      </c>
      <c r="T537">
        <v>130</v>
      </c>
      <c r="U537">
        <v>131</v>
      </c>
      <c r="V537">
        <v>131</v>
      </c>
      <c r="W537">
        <v>128</v>
      </c>
      <c r="X537">
        <v>128</v>
      </c>
      <c r="Y537">
        <v>131</v>
      </c>
      <c r="Z537">
        <v>128</v>
      </c>
      <c r="AA537">
        <v>129</v>
      </c>
      <c r="AB537">
        <v>129</v>
      </c>
      <c r="AC537">
        <v>129</v>
      </c>
      <c r="AD537">
        <v>130</v>
      </c>
      <c r="AE537">
        <v>129</v>
      </c>
      <c r="AF537">
        <v>133</v>
      </c>
      <c r="AG537">
        <v>133</v>
      </c>
      <c r="AH537">
        <v>133</v>
      </c>
      <c r="AI537">
        <v>131</v>
      </c>
      <c r="AJ537">
        <v>128</v>
      </c>
      <c r="AK537">
        <v>125</v>
      </c>
      <c r="AL537">
        <v>129</v>
      </c>
      <c r="AM537">
        <v>130</v>
      </c>
      <c r="AN537">
        <v>127</v>
      </c>
      <c r="AO537">
        <v>130</v>
      </c>
      <c r="AP537">
        <v>130</v>
      </c>
      <c r="AQ537">
        <v>129</v>
      </c>
      <c r="AR537">
        <v>129</v>
      </c>
      <c r="AS537">
        <v>129</v>
      </c>
      <c r="AT537">
        <v>129</v>
      </c>
      <c r="AU537" s="8">
        <f t="shared" si="80"/>
        <v>129.70454545454547</v>
      </c>
      <c r="AV537">
        <f t="shared" si="81"/>
        <v>130</v>
      </c>
      <c r="AW537" s="8">
        <f t="shared" si="82"/>
        <v>2.2264743790748032</v>
      </c>
      <c r="AX537" s="6">
        <f t="shared" si="83"/>
        <v>1.7165739036147071E-2</v>
      </c>
      <c r="AY537">
        <f t="shared" si="84"/>
        <v>125</v>
      </c>
      <c r="AZ537">
        <f t="shared" si="85"/>
        <v>133</v>
      </c>
      <c r="BA537">
        <f t="shared" si="86"/>
        <v>8</v>
      </c>
      <c r="BB537" s="7">
        <f t="shared" si="87"/>
        <v>1.0000367359833988</v>
      </c>
      <c r="BC537" s="8">
        <f t="shared" si="88"/>
        <v>7.5450882398229633E-4</v>
      </c>
    </row>
    <row r="538" spans="1:55" x14ac:dyDescent="0.25">
      <c r="A538">
        <v>784</v>
      </c>
      <c r="B538">
        <v>388520</v>
      </c>
      <c r="C538">
        <v>67</v>
      </c>
      <c r="D538">
        <v>67</v>
      </c>
      <c r="E538">
        <v>67</v>
      </c>
      <c r="F538">
        <v>67</v>
      </c>
      <c r="G538">
        <v>67</v>
      </c>
      <c r="H538">
        <v>67</v>
      </c>
      <c r="I538">
        <v>67</v>
      </c>
      <c r="J538">
        <v>67</v>
      </c>
      <c r="K538">
        <v>67</v>
      </c>
      <c r="L538">
        <v>67</v>
      </c>
      <c r="M538">
        <v>67</v>
      </c>
      <c r="N538">
        <v>67</v>
      </c>
      <c r="O538">
        <v>66</v>
      </c>
      <c r="P538">
        <v>66</v>
      </c>
      <c r="Q538">
        <v>84</v>
      </c>
      <c r="R538">
        <v>85</v>
      </c>
      <c r="S538">
        <v>85</v>
      </c>
      <c r="T538">
        <v>85</v>
      </c>
      <c r="U538">
        <v>85</v>
      </c>
      <c r="V538">
        <v>73</v>
      </c>
      <c r="W538">
        <v>73</v>
      </c>
      <c r="X538">
        <v>74</v>
      </c>
      <c r="Y538">
        <v>74</v>
      </c>
      <c r="Z538">
        <v>74</v>
      </c>
      <c r="AA538">
        <v>74</v>
      </c>
      <c r="AB538">
        <v>74</v>
      </c>
      <c r="AC538">
        <v>74</v>
      </c>
      <c r="AD538">
        <v>74</v>
      </c>
      <c r="AE538">
        <v>74</v>
      </c>
      <c r="AF538">
        <v>75</v>
      </c>
      <c r="AG538">
        <v>75</v>
      </c>
      <c r="AH538">
        <v>76</v>
      </c>
      <c r="AI538">
        <v>76</v>
      </c>
      <c r="AJ538">
        <v>76</v>
      </c>
      <c r="AK538">
        <v>76</v>
      </c>
      <c r="AL538">
        <v>64</v>
      </c>
      <c r="AM538">
        <v>306</v>
      </c>
      <c r="AN538">
        <v>174</v>
      </c>
      <c r="AO538">
        <v>170</v>
      </c>
      <c r="AP538">
        <v>1</v>
      </c>
      <c r="AQ538">
        <v>170</v>
      </c>
      <c r="AR538">
        <v>245</v>
      </c>
      <c r="AS538">
        <v>238</v>
      </c>
      <c r="AT538">
        <v>238</v>
      </c>
      <c r="AU538" s="8">
        <f t="shared" si="80"/>
        <v>94.5</v>
      </c>
      <c r="AV538">
        <f t="shared" si="81"/>
        <v>74</v>
      </c>
      <c r="AW538" s="8">
        <f t="shared" si="82"/>
        <v>59.756677159262118</v>
      </c>
      <c r="AX538" s="6">
        <f t="shared" si="83"/>
        <v>0.63234579004510183</v>
      </c>
      <c r="AY538">
        <f t="shared" si="84"/>
        <v>1</v>
      </c>
      <c r="AZ538">
        <f t="shared" si="85"/>
        <v>306</v>
      </c>
      <c r="BA538">
        <f t="shared" si="86"/>
        <v>305</v>
      </c>
      <c r="BB538" s="7">
        <f t="shared" si="87"/>
        <v>1.0109024127485946</v>
      </c>
      <c r="BC538" s="8">
        <f t="shared" si="88"/>
        <v>3.0954805946401633E-2</v>
      </c>
    </row>
    <row r="539" spans="1:55" x14ac:dyDescent="0.25">
      <c r="A539">
        <v>785</v>
      </c>
      <c r="B539">
        <v>388961</v>
      </c>
      <c r="C539">
        <v>216</v>
      </c>
      <c r="D539">
        <v>216</v>
      </c>
      <c r="E539">
        <v>219</v>
      </c>
      <c r="F539">
        <v>219</v>
      </c>
      <c r="G539">
        <v>230</v>
      </c>
      <c r="H539">
        <v>234</v>
      </c>
      <c r="I539">
        <v>227</v>
      </c>
      <c r="J539">
        <v>219</v>
      </c>
      <c r="K539">
        <v>220</v>
      </c>
      <c r="L539">
        <v>219</v>
      </c>
      <c r="M539">
        <v>219</v>
      </c>
      <c r="N539">
        <v>224</v>
      </c>
      <c r="O539">
        <v>219</v>
      </c>
      <c r="P539">
        <v>223</v>
      </c>
      <c r="Q539">
        <v>221</v>
      </c>
      <c r="R539">
        <v>218</v>
      </c>
      <c r="S539">
        <v>219</v>
      </c>
      <c r="T539">
        <v>219</v>
      </c>
      <c r="U539">
        <v>225</v>
      </c>
      <c r="V539">
        <v>227</v>
      </c>
      <c r="W539">
        <v>219</v>
      </c>
      <c r="X539">
        <v>219</v>
      </c>
      <c r="Y539">
        <v>236</v>
      </c>
      <c r="Z539">
        <v>227</v>
      </c>
      <c r="AA539">
        <v>220</v>
      </c>
      <c r="AB539">
        <v>223</v>
      </c>
      <c r="AC539">
        <v>224</v>
      </c>
      <c r="AD539">
        <v>224</v>
      </c>
      <c r="AE539">
        <v>219</v>
      </c>
      <c r="AF539">
        <v>226</v>
      </c>
      <c r="AG539">
        <v>222</v>
      </c>
      <c r="AH539">
        <v>220</v>
      </c>
      <c r="AI539">
        <v>220</v>
      </c>
      <c r="AJ539">
        <v>219</v>
      </c>
      <c r="AK539">
        <v>220</v>
      </c>
      <c r="AL539">
        <v>217</v>
      </c>
      <c r="AM539">
        <v>217</v>
      </c>
      <c r="AN539">
        <v>220</v>
      </c>
      <c r="AO539">
        <v>222</v>
      </c>
      <c r="AP539">
        <v>225</v>
      </c>
      <c r="AQ539">
        <v>229</v>
      </c>
      <c r="AR539">
        <v>222</v>
      </c>
      <c r="AS539">
        <v>218</v>
      </c>
      <c r="AT539">
        <v>220</v>
      </c>
      <c r="AU539" s="8">
        <f t="shared" si="80"/>
        <v>221.84090909090909</v>
      </c>
      <c r="AV539">
        <f t="shared" si="81"/>
        <v>220</v>
      </c>
      <c r="AW539" s="8">
        <f t="shared" si="82"/>
        <v>4.4874148657762678</v>
      </c>
      <c r="AX539" s="6">
        <f t="shared" si="83"/>
        <v>2.0228076436241756E-2</v>
      </c>
      <c r="AY539">
        <f t="shared" si="84"/>
        <v>216</v>
      </c>
      <c r="AZ539">
        <f t="shared" si="85"/>
        <v>236</v>
      </c>
      <c r="BA539">
        <f t="shared" si="86"/>
        <v>20</v>
      </c>
      <c r="BB539" s="7">
        <f t="shared" si="87"/>
        <v>0.9999852583998653</v>
      </c>
      <c r="BC539" s="8">
        <f t="shared" si="88"/>
        <v>8.987226023211679E-5</v>
      </c>
    </row>
    <row r="540" spans="1:55" x14ac:dyDescent="0.25">
      <c r="A540">
        <v>787</v>
      </c>
      <c r="B540">
        <v>389923</v>
      </c>
      <c r="C540">
        <v>19</v>
      </c>
      <c r="D540">
        <v>19</v>
      </c>
      <c r="E540">
        <v>19</v>
      </c>
      <c r="F540">
        <v>19</v>
      </c>
      <c r="G540">
        <v>19</v>
      </c>
      <c r="H540">
        <v>19</v>
      </c>
      <c r="I540">
        <v>19</v>
      </c>
      <c r="J540">
        <v>19</v>
      </c>
      <c r="K540">
        <v>19</v>
      </c>
      <c r="L540">
        <v>19</v>
      </c>
      <c r="M540">
        <v>19</v>
      </c>
      <c r="N540">
        <v>19</v>
      </c>
      <c r="O540">
        <v>19</v>
      </c>
      <c r="P540">
        <v>19</v>
      </c>
      <c r="Q540">
        <v>19</v>
      </c>
      <c r="R540">
        <v>19</v>
      </c>
      <c r="S540">
        <v>19</v>
      </c>
      <c r="T540">
        <v>19</v>
      </c>
      <c r="U540">
        <v>19</v>
      </c>
      <c r="V540">
        <v>19</v>
      </c>
      <c r="W540">
        <v>19</v>
      </c>
      <c r="X540">
        <v>19</v>
      </c>
      <c r="Y540">
        <v>19</v>
      </c>
      <c r="Z540">
        <v>19</v>
      </c>
      <c r="AA540">
        <v>19</v>
      </c>
      <c r="AB540">
        <v>19</v>
      </c>
      <c r="AC540">
        <v>19</v>
      </c>
      <c r="AD540">
        <v>19</v>
      </c>
      <c r="AE540">
        <v>19</v>
      </c>
      <c r="AF540">
        <v>19</v>
      </c>
      <c r="AG540">
        <v>19</v>
      </c>
      <c r="AH540">
        <v>19</v>
      </c>
      <c r="AI540">
        <v>19</v>
      </c>
      <c r="AJ540">
        <v>19</v>
      </c>
      <c r="AK540">
        <v>19</v>
      </c>
      <c r="AL540">
        <v>19</v>
      </c>
      <c r="AM540">
        <v>19</v>
      </c>
      <c r="AN540">
        <v>19</v>
      </c>
      <c r="AO540">
        <v>19</v>
      </c>
      <c r="AP540">
        <v>19</v>
      </c>
      <c r="AQ540">
        <v>19</v>
      </c>
      <c r="AR540">
        <v>19</v>
      </c>
      <c r="AS540">
        <v>19</v>
      </c>
      <c r="AT540">
        <v>19</v>
      </c>
      <c r="AU540" s="8">
        <f t="shared" si="80"/>
        <v>19</v>
      </c>
      <c r="AV540">
        <f t="shared" si="81"/>
        <v>19</v>
      </c>
      <c r="AW540" s="8">
        <f t="shared" si="82"/>
        <v>0</v>
      </c>
      <c r="AX540" s="6">
        <f t="shared" si="83"/>
        <v>0</v>
      </c>
      <c r="AY540">
        <f t="shared" si="84"/>
        <v>19</v>
      </c>
      <c r="AZ540">
        <f t="shared" si="85"/>
        <v>19</v>
      </c>
      <c r="BA540">
        <f t="shared" si="86"/>
        <v>0</v>
      </c>
      <c r="BB540" s="7">
        <f t="shared" si="87"/>
        <v>1</v>
      </c>
      <c r="BC540" s="8">
        <f t="shared" si="88"/>
        <v>1</v>
      </c>
    </row>
    <row r="541" spans="1:55" x14ac:dyDescent="0.25">
      <c r="A541">
        <v>791</v>
      </c>
      <c r="B541">
        <v>391760</v>
      </c>
      <c r="C541">
        <v>33</v>
      </c>
      <c r="D541">
        <v>31</v>
      </c>
      <c r="E541">
        <v>31</v>
      </c>
      <c r="F541">
        <v>31</v>
      </c>
      <c r="G541">
        <v>31</v>
      </c>
      <c r="H541">
        <v>31</v>
      </c>
      <c r="I541">
        <v>31</v>
      </c>
      <c r="J541">
        <v>31</v>
      </c>
      <c r="K541">
        <v>31</v>
      </c>
      <c r="L541">
        <v>31</v>
      </c>
      <c r="M541">
        <v>31</v>
      </c>
      <c r="N541">
        <v>31</v>
      </c>
      <c r="O541">
        <v>31</v>
      </c>
      <c r="P541">
        <v>31</v>
      </c>
      <c r="Q541">
        <v>30</v>
      </c>
      <c r="R541">
        <v>31</v>
      </c>
      <c r="S541">
        <v>31</v>
      </c>
      <c r="T541">
        <v>31</v>
      </c>
      <c r="U541">
        <v>31</v>
      </c>
      <c r="V541">
        <v>31</v>
      </c>
      <c r="W541">
        <v>31</v>
      </c>
      <c r="X541">
        <v>31</v>
      </c>
      <c r="Y541">
        <v>31</v>
      </c>
      <c r="Z541">
        <v>31</v>
      </c>
      <c r="AA541">
        <v>31</v>
      </c>
      <c r="AB541">
        <v>31</v>
      </c>
      <c r="AC541">
        <v>31</v>
      </c>
      <c r="AD541">
        <v>30</v>
      </c>
      <c r="AE541">
        <v>31</v>
      </c>
      <c r="AF541">
        <v>31</v>
      </c>
      <c r="AG541">
        <v>31</v>
      </c>
      <c r="AH541">
        <v>31</v>
      </c>
      <c r="AI541">
        <v>31</v>
      </c>
      <c r="AJ541">
        <v>31</v>
      </c>
      <c r="AK541">
        <v>29</v>
      </c>
      <c r="AL541">
        <v>27</v>
      </c>
      <c r="AM541">
        <v>21</v>
      </c>
      <c r="AN541">
        <v>21</v>
      </c>
      <c r="AO541">
        <v>20</v>
      </c>
      <c r="AP541">
        <v>20</v>
      </c>
      <c r="AQ541">
        <v>20</v>
      </c>
      <c r="AR541">
        <v>20</v>
      </c>
      <c r="AS541">
        <v>20</v>
      </c>
      <c r="AT541">
        <v>21</v>
      </c>
      <c r="AU541" s="8">
        <f t="shared" si="80"/>
        <v>28.931818181818183</v>
      </c>
      <c r="AV541">
        <f t="shared" si="81"/>
        <v>31</v>
      </c>
      <c r="AW541" s="8">
        <f t="shared" si="82"/>
        <v>4.1562378296250024</v>
      </c>
      <c r="AX541" s="6">
        <f t="shared" si="83"/>
        <v>0.14365629576080133</v>
      </c>
      <c r="AY541">
        <f t="shared" si="84"/>
        <v>20</v>
      </c>
      <c r="AZ541">
        <f t="shared" si="85"/>
        <v>33</v>
      </c>
      <c r="BA541">
        <f t="shared" si="86"/>
        <v>13</v>
      </c>
      <c r="BB541" s="7">
        <f t="shared" si="87"/>
        <v>0.99094005112201033</v>
      </c>
      <c r="BC541" s="8">
        <f t="shared" si="88"/>
        <v>0.50851377686610189</v>
      </c>
    </row>
    <row r="542" spans="1:55" x14ac:dyDescent="0.25">
      <c r="A542">
        <v>792</v>
      </c>
      <c r="B542">
        <v>392056</v>
      </c>
      <c r="C542">
        <v>7</v>
      </c>
      <c r="D542">
        <v>7</v>
      </c>
      <c r="E542">
        <v>7</v>
      </c>
      <c r="F542">
        <v>7</v>
      </c>
      <c r="G542">
        <v>7</v>
      </c>
      <c r="H542">
        <v>7</v>
      </c>
      <c r="I542">
        <v>7</v>
      </c>
      <c r="J542">
        <v>7</v>
      </c>
      <c r="K542">
        <v>7</v>
      </c>
      <c r="L542">
        <v>7</v>
      </c>
      <c r="M542">
        <v>7</v>
      </c>
      <c r="N542">
        <v>7</v>
      </c>
      <c r="O542">
        <v>7</v>
      </c>
      <c r="P542">
        <v>7</v>
      </c>
      <c r="Q542">
        <v>7</v>
      </c>
      <c r="R542">
        <v>7</v>
      </c>
      <c r="S542">
        <v>7</v>
      </c>
      <c r="T542">
        <v>6</v>
      </c>
      <c r="U542">
        <v>7</v>
      </c>
      <c r="V542">
        <v>7</v>
      </c>
      <c r="W542">
        <v>7</v>
      </c>
      <c r="X542">
        <v>7</v>
      </c>
      <c r="Y542">
        <v>7</v>
      </c>
      <c r="Z542">
        <v>6</v>
      </c>
      <c r="AA542">
        <v>7</v>
      </c>
      <c r="AB542">
        <v>8</v>
      </c>
      <c r="AC542">
        <v>7</v>
      </c>
      <c r="AD542">
        <v>8</v>
      </c>
      <c r="AE542">
        <v>8</v>
      </c>
      <c r="AF542">
        <v>8</v>
      </c>
      <c r="AG542">
        <v>8</v>
      </c>
      <c r="AH542">
        <v>8</v>
      </c>
      <c r="AI542">
        <v>8</v>
      </c>
      <c r="AJ542">
        <v>8</v>
      </c>
      <c r="AK542">
        <v>8</v>
      </c>
      <c r="AL542">
        <v>8</v>
      </c>
      <c r="AM542">
        <v>8</v>
      </c>
      <c r="AN542">
        <v>8</v>
      </c>
      <c r="AO542">
        <v>8</v>
      </c>
      <c r="AP542">
        <v>8</v>
      </c>
      <c r="AQ542">
        <v>7</v>
      </c>
      <c r="AR542">
        <v>7</v>
      </c>
      <c r="AS542">
        <v>7</v>
      </c>
      <c r="AT542">
        <v>7</v>
      </c>
      <c r="AU542" s="8">
        <f t="shared" si="80"/>
        <v>7.2727272727272725</v>
      </c>
      <c r="AV542">
        <f t="shared" si="81"/>
        <v>7</v>
      </c>
      <c r="AW542" s="8">
        <f t="shared" si="82"/>
        <v>0.54404327647785611</v>
      </c>
      <c r="AX542" s="6">
        <f t="shared" si="83"/>
        <v>7.4805950515705211E-2</v>
      </c>
      <c r="AY542">
        <f t="shared" si="84"/>
        <v>6</v>
      </c>
      <c r="AZ542">
        <f t="shared" si="85"/>
        <v>8</v>
      </c>
      <c r="BA542">
        <f t="shared" si="86"/>
        <v>2</v>
      </c>
      <c r="BB542" s="7">
        <f t="shared" si="87"/>
        <v>1.0029490552411422</v>
      </c>
      <c r="BC542" s="8">
        <f t="shared" si="88"/>
        <v>0.25447643779696449</v>
      </c>
    </row>
    <row r="543" spans="1:55" x14ac:dyDescent="0.25">
      <c r="A543">
        <v>794</v>
      </c>
      <c r="B543">
        <v>392399</v>
      </c>
      <c r="C543">
        <v>45</v>
      </c>
      <c r="D543">
        <v>39</v>
      </c>
      <c r="E543">
        <v>47</v>
      </c>
      <c r="F543">
        <v>27</v>
      </c>
      <c r="G543">
        <v>33</v>
      </c>
      <c r="H543">
        <v>42</v>
      </c>
      <c r="I543">
        <v>39</v>
      </c>
      <c r="J543">
        <v>43</v>
      </c>
      <c r="K543">
        <v>35</v>
      </c>
      <c r="L543">
        <v>32</v>
      </c>
      <c r="M543">
        <v>47</v>
      </c>
      <c r="N543">
        <v>39</v>
      </c>
      <c r="O543">
        <v>44</v>
      </c>
      <c r="P543">
        <v>39</v>
      </c>
      <c r="Q543">
        <v>47</v>
      </c>
      <c r="R543">
        <v>43</v>
      </c>
      <c r="S543">
        <v>33</v>
      </c>
      <c r="T543">
        <v>40</v>
      </c>
      <c r="U543">
        <v>47</v>
      </c>
      <c r="V543">
        <v>44</v>
      </c>
      <c r="W543">
        <v>38</v>
      </c>
      <c r="X543">
        <v>27</v>
      </c>
      <c r="Y543">
        <v>40</v>
      </c>
      <c r="Z543">
        <v>47</v>
      </c>
      <c r="AA543">
        <v>47</v>
      </c>
      <c r="AB543">
        <v>27</v>
      </c>
      <c r="AC543">
        <v>44</v>
      </c>
      <c r="AD543">
        <v>27</v>
      </c>
      <c r="AE543">
        <v>36</v>
      </c>
      <c r="AF543">
        <v>46</v>
      </c>
      <c r="AG543">
        <v>36</v>
      </c>
      <c r="AH543">
        <v>47</v>
      </c>
      <c r="AI543">
        <v>47</v>
      </c>
      <c r="AJ543">
        <v>46</v>
      </c>
      <c r="AK543">
        <v>47</v>
      </c>
      <c r="AL543">
        <v>35</v>
      </c>
      <c r="AM543">
        <v>39</v>
      </c>
      <c r="AN543">
        <v>44</v>
      </c>
      <c r="AO543">
        <v>41</v>
      </c>
      <c r="AP543">
        <v>43</v>
      </c>
      <c r="AQ543">
        <v>41</v>
      </c>
      <c r="AR543">
        <v>47</v>
      </c>
      <c r="AS543">
        <v>39</v>
      </c>
      <c r="AT543">
        <v>38</v>
      </c>
      <c r="AU543" s="8">
        <f t="shared" si="80"/>
        <v>40.31818181818182</v>
      </c>
      <c r="AV543">
        <f t="shared" si="81"/>
        <v>41</v>
      </c>
      <c r="AW543" s="8">
        <f t="shared" si="82"/>
        <v>6.1257091749776986</v>
      </c>
      <c r="AX543" s="6">
        <f t="shared" si="83"/>
        <v>0.1519341621753206</v>
      </c>
      <c r="AY543">
        <f t="shared" si="84"/>
        <v>27</v>
      </c>
      <c r="AZ543">
        <f t="shared" si="85"/>
        <v>47</v>
      </c>
      <c r="BA543">
        <f t="shared" si="86"/>
        <v>20</v>
      </c>
      <c r="BB543" s="7">
        <f t="shared" si="87"/>
        <v>1.0016918898024074</v>
      </c>
      <c r="BC543" s="8">
        <f t="shared" si="88"/>
        <v>1.7235071111308637E-2</v>
      </c>
    </row>
    <row r="544" spans="1:55" x14ac:dyDescent="0.25">
      <c r="A544">
        <v>796</v>
      </c>
      <c r="B544">
        <v>393071</v>
      </c>
      <c r="C544">
        <v>96</v>
      </c>
      <c r="D544">
        <v>96</v>
      </c>
      <c r="E544">
        <v>95</v>
      </c>
      <c r="F544">
        <v>95</v>
      </c>
      <c r="G544">
        <v>95</v>
      </c>
      <c r="H544">
        <v>96</v>
      </c>
      <c r="I544">
        <v>97</v>
      </c>
      <c r="J544">
        <v>89</v>
      </c>
      <c r="K544">
        <v>99</v>
      </c>
      <c r="L544">
        <v>100</v>
      </c>
      <c r="M544">
        <v>97</v>
      </c>
      <c r="N544">
        <v>97</v>
      </c>
      <c r="O544">
        <v>97</v>
      </c>
      <c r="P544">
        <v>97</v>
      </c>
      <c r="Q544">
        <v>96</v>
      </c>
      <c r="R544">
        <v>97</v>
      </c>
      <c r="S544">
        <v>97</v>
      </c>
      <c r="T544">
        <v>97</v>
      </c>
      <c r="U544">
        <v>98</v>
      </c>
      <c r="V544">
        <v>96</v>
      </c>
      <c r="W544">
        <v>96</v>
      </c>
      <c r="X544">
        <v>96</v>
      </c>
      <c r="Y544">
        <v>97</v>
      </c>
      <c r="Z544">
        <v>96</v>
      </c>
      <c r="AA544">
        <v>98</v>
      </c>
      <c r="AB544">
        <v>96</v>
      </c>
      <c r="AC544">
        <v>97</v>
      </c>
      <c r="AD544">
        <v>98</v>
      </c>
      <c r="AE544">
        <v>99</v>
      </c>
      <c r="AF544">
        <v>99</v>
      </c>
      <c r="AG544">
        <v>97</v>
      </c>
      <c r="AH544">
        <v>99</v>
      </c>
      <c r="AI544">
        <v>98</v>
      </c>
      <c r="AJ544">
        <v>99</v>
      </c>
      <c r="AK544">
        <v>99</v>
      </c>
      <c r="AL544">
        <v>98</v>
      </c>
      <c r="AM544">
        <v>98</v>
      </c>
      <c r="AN544">
        <v>95</v>
      </c>
      <c r="AO544">
        <v>98</v>
      </c>
      <c r="AP544">
        <v>99</v>
      </c>
      <c r="AQ544">
        <v>99</v>
      </c>
      <c r="AR544">
        <v>99</v>
      </c>
      <c r="AS544">
        <v>100</v>
      </c>
      <c r="AT544">
        <v>101</v>
      </c>
      <c r="AU544" s="8">
        <f t="shared" si="80"/>
        <v>97.227272727272734</v>
      </c>
      <c r="AV544">
        <f t="shared" si="81"/>
        <v>97</v>
      </c>
      <c r="AW544" s="8">
        <f t="shared" si="82"/>
        <v>1.9513100711208113</v>
      </c>
      <c r="AX544" s="6">
        <f t="shared" si="83"/>
        <v>2.0069575299045277E-2</v>
      </c>
      <c r="AY544">
        <f t="shared" si="84"/>
        <v>89</v>
      </c>
      <c r="AZ544">
        <f t="shared" si="85"/>
        <v>101</v>
      </c>
      <c r="BA544">
        <f t="shared" si="86"/>
        <v>12</v>
      </c>
      <c r="BB544" s="7">
        <f t="shared" si="87"/>
        <v>1.0008896897407686</v>
      </c>
      <c r="BC544" s="8">
        <f t="shared" si="88"/>
        <v>0.3137511538285726</v>
      </c>
    </row>
    <row r="545" spans="1:55" x14ac:dyDescent="0.25">
      <c r="A545">
        <v>797</v>
      </c>
      <c r="B545">
        <v>393732</v>
      </c>
      <c r="C545">
        <v>36</v>
      </c>
      <c r="D545">
        <v>36</v>
      </c>
      <c r="E545">
        <v>36</v>
      </c>
      <c r="F545">
        <v>36</v>
      </c>
      <c r="G545">
        <v>36</v>
      </c>
      <c r="H545">
        <v>36</v>
      </c>
      <c r="I545">
        <v>36</v>
      </c>
      <c r="J545">
        <v>36</v>
      </c>
      <c r="K545">
        <v>36</v>
      </c>
      <c r="L545">
        <v>36</v>
      </c>
      <c r="M545">
        <v>36</v>
      </c>
      <c r="N545">
        <v>36</v>
      </c>
      <c r="O545">
        <v>36</v>
      </c>
      <c r="P545">
        <v>36</v>
      </c>
      <c r="Q545">
        <v>36</v>
      </c>
      <c r="R545">
        <v>36</v>
      </c>
      <c r="S545">
        <v>36</v>
      </c>
      <c r="T545">
        <v>36</v>
      </c>
      <c r="U545">
        <v>36</v>
      </c>
      <c r="V545">
        <v>36</v>
      </c>
      <c r="W545">
        <v>36</v>
      </c>
      <c r="X545">
        <v>36</v>
      </c>
      <c r="Y545">
        <v>40</v>
      </c>
      <c r="Z545">
        <v>40</v>
      </c>
      <c r="AA545">
        <v>40</v>
      </c>
      <c r="AB545">
        <v>40</v>
      </c>
      <c r="AC545">
        <v>40</v>
      </c>
      <c r="AD545">
        <v>40</v>
      </c>
      <c r="AE545">
        <v>40</v>
      </c>
      <c r="AF545">
        <v>40</v>
      </c>
      <c r="AG545">
        <v>40</v>
      </c>
      <c r="AH545">
        <v>40</v>
      </c>
      <c r="AI545">
        <v>40</v>
      </c>
      <c r="AJ545">
        <v>32</v>
      </c>
      <c r="AK545">
        <v>32</v>
      </c>
      <c r="AL545">
        <v>32</v>
      </c>
      <c r="AM545">
        <v>32</v>
      </c>
      <c r="AN545">
        <v>32</v>
      </c>
      <c r="AO545">
        <v>32</v>
      </c>
      <c r="AP545">
        <v>32</v>
      </c>
      <c r="AQ545">
        <v>32</v>
      </c>
      <c r="AR545">
        <v>32</v>
      </c>
      <c r="AS545">
        <v>32</v>
      </c>
      <c r="AT545">
        <v>32</v>
      </c>
      <c r="AU545" s="8">
        <f t="shared" si="80"/>
        <v>36</v>
      </c>
      <c r="AV545">
        <f t="shared" si="81"/>
        <v>36</v>
      </c>
      <c r="AW545" s="8">
        <f t="shared" si="82"/>
        <v>2.8611267905543625</v>
      </c>
      <c r="AX545" s="6">
        <f t="shared" si="83"/>
        <v>7.9475744182065627E-2</v>
      </c>
      <c r="AY545">
        <f t="shared" si="84"/>
        <v>32</v>
      </c>
      <c r="AZ545">
        <f t="shared" si="85"/>
        <v>40</v>
      </c>
      <c r="BA545">
        <f t="shared" si="86"/>
        <v>8</v>
      </c>
      <c r="BB545" s="7">
        <f t="shared" si="87"/>
        <v>0.99788760285904288</v>
      </c>
      <c r="BC545" s="8">
        <f t="shared" si="88"/>
        <v>0.11566924971071135</v>
      </c>
    </row>
    <row r="546" spans="1:55" x14ac:dyDescent="0.25">
      <c r="A546">
        <v>798</v>
      </c>
      <c r="B546">
        <v>393884</v>
      </c>
      <c r="C546">
        <v>26</v>
      </c>
      <c r="D546">
        <v>26</v>
      </c>
      <c r="E546">
        <v>28</v>
      </c>
      <c r="F546">
        <v>28</v>
      </c>
      <c r="G546">
        <v>28</v>
      </c>
      <c r="H546">
        <v>28</v>
      </c>
      <c r="I546">
        <v>29</v>
      </c>
      <c r="J546">
        <v>29</v>
      </c>
      <c r="K546">
        <v>29</v>
      </c>
      <c r="L546">
        <v>31</v>
      </c>
      <c r="M546">
        <v>31</v>
      </c>
      <c r="N546">
        <v>31</v>
      </c>
      <c r="O546">
        <v>33</v>
      </c>
      <c r="P546">
        <v>33</v>
      </c>
      <c r="Q546">
        <v>33</v>
      </c>
      <c r="R546">
        <v>33</v>
      </c>
      <c r="S546">
        <v>34</v>
      </c>
      <c r="T546">
        <v>46</v>
      </c>
      <c r="U546">
        <v>46</v>
      </c>
      <c r="V546">
        <v>46</v>
      </c>
      <c r="W546">
        <v>46</v>
      </c>
      <c r="X546">
        <v>46</v>
      </c>
      <c r="Y546">
        <v>46</v>
      </c>
      <c r="Z546">
        <v>46</v>
      </c>
      <c r="AA546">
        <v>46</v>
      </c>
      <c r="AB546">
        <v>46</v>
      </c>
      <c r="AC546">
        <v>46</v>
      </c>
      <c r="AD546">
        <v>46</v>
      </c>
      <c r="AE546">
        <v>46</v>
      </c>
      <c r="AF546">
        <v>46</v>
      </c>
      <c r="AG546">
        <v>46</v>
      </c>
      <c r="AH546">
        <v>46</v>
      </c>
      <c r="AI546">
        <v>46</v>
      </c>
      <c r="AJ546">
        <v>19</v>
      </c>
      <c r="AK546">
        <v>19</v>
      </c>
      <c r="AL546">
        <v>19</v>
      </c>
      <c r="AM546">
        <v>19</v>
      </c>
      <c r="AN546">
        <v>19</v>
      </c>
      <c r="AO546">
        <v>19</v>
      </c>
      <c r="AP546">
        <v>19</v>
      </c>
      <c r="AQ546">
        <v>18</v>
      </c>
      <c r="AR546">
        <v>18</v>
      </c>
      <c r="AS546">
        <v>18</v>
      </c>
      <c r="AT546">
        <v>18</v>
      </c>
      <c r="AU546" s="8">
        <f t="shared" si="80"/>
        <v>32.977272727272727</v>
      </c>
      <c r="AV546">
        <f t="shared" si="81"/>
        <v>31</v>
      </c>
      <c r="AW546" s="8">
        <f t="shared" si="82"/>
        <v>11.033750835744181</v>
      </c>
      <c r="AX546" s="6">
        <f t="shared" si="83"/>
        <v>0.33458651741746653</v>
      </c>
      <c r="AY546">
        <f t="shared" si="84"/>
        <v>18</v>
      </c>
      <c r="AZ546">
        <f t="shared" si="85"/>
        <v>46</v>
      </c>
      <c r="BA546">
        <f t="shared" si="86"/>
        <v>28</v>
      </c>
      <c r="BB546" s="7">
        <f t="shared" si="87"/>
        <v>0.99170103443421898</v>
      </c>
      <c r="BC546" s="8">
        <f t="shared" si="88"/>
        <v>8.9714252643080236E-2</v>
      </c>
    </row>
    <row r="547" spans="1:55" x14ac:dyDescent="0.25">
      <c r="A547">
        <v>799</v>
      </c>
      <c r="B547">
        <v>393994</v>
      </c>
      <c r="C547">
        <v>41</v>
      </c>
      <c r="D547">
        <v>43</v>
      </c>
      <c r="E547">
        <v>43</v>
      </c>
      <c r="F547">
        <v>43</v>
      </c>
      <c r="G547">
        <v>43</v>
      </c>
      <c r="H547">
        <v>43</v>
      </c>
      <c r="I547">
        <v>43</v>
      </c>
      <c r="J547">
        <v>43</v>
      </c>
      <c r="K547">
        <v>43</v>
      </c>
      <c r="L547">
        <v>43</v>
      </c>
      <c r="M547">
        <v>44</v>
      </c>
      <c r="N547">
        <v>44</v>
      </c>
      <c r="O547">
        <v>43</v>
      </c>
      <c r="P547">
        <v>27</v>
      </c>
      <c r="Q547">
        <v>27</v>
      </c>
      <c r="R547">
        <v>27</v>
      </c>
      <c r="S547">
        <v>79</v>
      </c>
      <c r="T547">
        <v>117</v>
      </c>
      <c r="U547">
        <v>101</v>
      </c>
      <c r="V547">
        <v>93</v>
      </c>
      <c r="W547">
        <v>89</v>
      </c>
      <c r="X547">
        <v>93</v>
      </c>
      <c r="Y547">
        <v>86</v>
      </c>
      <c r="Z547">
        <v>74</v>
      </c>
      <c r="AA547">
        <v>90</v>
      </c>
      <c r="AB547">
        <v>65</v>
      </c>
      <c r="AC547">
        <v>117</v>
      </c>
      <c r="AD547">
        <v>93</v>
      </c>
      <c r="AE547">
        <v>93</v>
      </c>
      <c r="AF547">
        <v>61</v>
      </c>
      <c r="AG547">
        <v>101</v>
      </c>
      <c r="AH547">
        <v>109</v>
      </c>
      <c r="AI547">
        <v>78</v>
      </c>
      <c r="AJ547">
        <v>97</v>
      </c>
      <c r="AK547">
        <v>145</v>
      </c>
      <c r="AL547">
        <v>149</v>
      </c>
      <c r="AM547">
        <v>130</v>
      </c>
      <c r="AN547">
        <v>98</v>
      </c>
      <c r="AO547">
        <v>94</v>
      </c>
      <c r="AP547">
        <v>97</v>
      </c>
      <c r="AQ547">
        <v>97</v>
      </c>
      <c r="AR547">
        <v>137</v>
      </c>
      <c r="AS547">
        <v>169</v>
      </c>
      <c r="AT547">
        <v>125</v>
      </c>
      <c r="AU547" s="8">
        <f t="shared" si="80"/>
        <v>79.931818181818187</v>
      </c>
      <c r="AV547">
        <f t="shared" si="81"/>
        <v>87.5</v>
      </c>
      <c r="AW547" s="8">
        <f t="shared" si="82"/>
        <v>36.814682186925275</v>
      </c>
      <c r="AX547" s="6">
        <f t="shared" si="83"/>
        <v>0.46057606375453852</v>
      </c>
      <c r="AY547">
        <f t="shared" si="84"/>
        <v>27</v>
      </c>
      <c r="AZ547">
        <f t="shared" si="85"/>
        <v>169</v>
      </c>
      <c r="BA547">
        <f t="shared" si="86"/>
        <v>142</v>
      </c>
      <c r="BB547" s="7">
        <f t="shared" si="87"/>
        <v>1.0323451043231677</v>
      </c>
      <c r="BC547" s="8">
        <f t="shared" si="88"/>
        <v>0.65950746669300853</v>
      </c>
    </row>
    <row r="548" spans="1:55" x14ac:dyDescent="0.25">
      <c r="A548">
        <v>800</v>
      </c>
      <c r="B548">
        <v>394977</v>
      </c>
      <c r="C548">
        <v>10</v>
      </c>
      <c r="D548">
        <v>10</v>
      </c>
      <c r="E548">
        <v>10</v>
      </c>
      <c r="F548">
        <v>10</v>
      </c>
      <c r="G548">
        <v>10</v>
      </c>
      <c r="H548">
        <v>8</v>
      </c>
      <c r="I548">
        <v>8</v>
      </c>
      <c r="J548">
        <v>8</v>
      </c>
      <c r="K548">
        <v>8</v>
      </c>
      <c r="L548">
        <v>8</v>
      </c>
      <c r="M548">
        <v>8</v>
      </c>
      <c r="N548">
        <v>8</v>
      </c>
      <c r="O548">
        <v>8</v>
      </c>
      <c r="P548">
        <v>8</v>
      </c>
      <c r="Q548">
        <v>8</v>
      </c>
      <c r="R548">
        <v>8</v>
      </c>
      <c r="S548">
        <v>8</v>
      </c>
      <c r="T548">
        <v>8</v>
      </c>
      <c r="U548">
        <v>8</v>
      </c>
      <c r="V548">
        <v>8</v>
      </c>
      <c r="W548">
        <v>8</v>
      </c>
      <c r="X548">
        <v>8</v>
      </c>
      <c r="Y548">
        <v>8</v>
      </c>
      <c r="Z548">
        <v>8</v>
      </c>
      <c r="AA548">
        <v>8</v>
      </c>
      <c r="AB548">
        <v>8</v>
      </c>
      <c r="AC548">
        <v>8</v>
      </c>
      <c r="AD548">
        <v>8</v>
      </c>
      <c r="AE548">
        <v>8</v>
      </c>
      <c r="AF548">
        <v>8</v>
      </c>
      <c r="AG548">
        <v>8</v>
      </c>
      <c r="AH548">
        <v>8</v>
      </c>
      <c r="AI548">
        <v>7</v>
      </c>
      <c r="AJ548">
        <v>7</v>
      </c>
      <c r="AK548">
        <v>6</v>
      </c>
      <c r="AL548">
        <v>6</v>
      </c>
      <c r="AM548">
        <v>6</v>
      </c>
      <c r="AN548">
        <v>6</v>
      </c>
      <c r="AO548">
        <v>5</v>
      </c>
      <c r="AP548">
        <v>5</v>
      </c>
      <c r="AQ548">
        <v>5</v>
      </c>
      <c r="AR548">
        <v>5</v>
      </c>
      <c r="AS548">
        <v>5</v>
      </c>
      <c r="AT548">
        <v>5</v>
      </c>
      <c r="AU548" s="8">
        <f t="shared" si="80"/>
        <v>7.5909090909090908</v>
      </c>
      <c r="AV548">
        <f t="shared" si="81"/>
        <v>8</v>
      </c>
      <c r="AW548" s="8">
        <f t="shared" si="82"/>
        <v>1.4029567086788739</v>
      </c>
      <c r="AX548" s="6">
        <f t="shared" si="83"/>
        <v>0.18482064425709716</v>
      </c>
      <c r="AY548">
        <f t="shared" si="84"/>
        <v>5</v>
      </c>
      <c r="AZ548">
        <f t="shared" si="85"/>
        <v>10</v>
      </c>
      <c r="BA548">
        <f t="shared" si="86"/>
        <v>5</v>
      </c>
      <c r="BB548" s="7">
        <f t="shared" si="87"/>
        <v>0.98678509220962463</v>
      </c>
      <c r="BC548" s="8">
        <f t="shared" si="88"/>
        <v>0.73018859399110436</v>
      </c>
    </row>
    <row r="549" spans="1:55" x14ac:dyDescent="0.25">
      <c r="A549">
        <v>801</v>
      </c>
      <c r="B549">
        <v>395066</v>
      </c>
      <c r="C549">
        <v>28</v>
      </c>
      <c r="D549">
        <v>28</v>
      </c>
      <c r="E549">
        <v>28</v>
      </c>
      <c r="F549">
        <v>28</v>
      </c>
      <c r="G549">
        <v>28</v>
      </c>
      <c r="H549">
        <v>28</v>
      </c>
      <c r="I549">
        <v>30</v>
      </c>
      <c r="J549">
        <v>30</v>
      </c>
      <c r="K549">
        <v>30</v>
      </c>
      <c r="L549">
        <v>30</v>
      </c>
      <c r="M549">
        <v>30</v>
      </c>
      <c r="N549">
        <v>28</v>
      </c>
      <c r="O549">
        <v>28</v>
      </c>
      <c r="P549">
        <v>28</v>
      </c>
      <c r="Q549">
        <v>28</v>
      </c>
      <c r="R549">
        <v>26</v>
      </c>
      <c r="S549">
        <v>28</v>
      </c>
      <c r="T549">
        <v>28</v>
      </c>
      <c r="U549">
        <v>28</v>
      </c>
      <c r="V549">
        <v>28</v>
      </c>
      <c r="W549">
        <v>28</v>
      </c>
      <c r="X549">
        <v>28</v>
      </c>
      <c r="Y549">
        <v>28</v>
      </c>
      <c r="Z549">
        <v>28</v>
      </c>
      <c r="AA549">
        <v>28</v>
      </c>
      <c r="AB549">
        <v>28</v>
      </c>
      <c r="AC549">
        <v>28</v>
      </c>
      <c r="AD549">
        <v>28</v>
      </c>
      <c r="AE549">
        <v>28</v>
      </c>
      <c r="AF549">
        <v>28</v>
      </c>
      <c r="AG549">
        <v>28</v>
      </c>
      <c r="AH549">
        <v>28</v>
      </c>
      <c r="AI549">
        <v>27</v>
      </c>
      <c r="AJ549">
        <v>27</v>
      </c>
      <c r="AK549">
        <v>26</v>
      </c>
      <c r="AL549">
        <v>27</v>
      </c>
      <c r="AM549">
        <v>28</v>
      </c>
      <c r="AN549">
        <v>28</v>
      </c>
      <c r="AO549">
        <v>28</v>
      </c>
      <c r="AP549">
        <v>28</v>
      </c>
      <c r="AQ549">
        <v>28</v>
      </c>
      <c r="AR549">
        <v>28</v>
      </c>
      <c r="AS549">
        <v>28</v>
      </c>
      <c r="AT549">
        <v>28</v>
      </c>
      <c r="AU549" s="8">
        <f t="shared" si="80"/>
        <v>28.068181818181817</v>
      </c>
      <c r="AV549">
        <f t="shared" si="81"/>
        <v>28</v>
      </c>
      <c r="AW549" s="8">
        <f t="shared" si="82"/>
        <v>0.84627026505850889</v>
      </c>
      <c r="AX549" s="6">
        <f t="shared" si="83"/>
        <v>3.0150519564837566E-2</v>
      </c>
      <c r="AY549">
        <f t="shared" si="84"/>
        <v>26</v>
      </c>
      <c r="AZ549">
        <f t="shared" si="85"/>
        <v>30</v>
      </c>
      <c r="BA549">
        <f t="shared" si="86"/>
        <v>4</v>
      </c>
      <c r="BB549" s="7">
        <f t="shared" si="87"/>
        <v>0.99909938845437118</v>
      </c>
      <c r="BC549" s="8">
        <f t="shared" si="88"/>
        <v>0.14930931695260694</v>
      </c>
    </row>
    <row r="550" spans="1:55" x14ac:dyDescent="0.25">
      <c r="A550">
        <v>803</v>
      </c>
      <c r="B550">
        <v>395180</v>
      </c>
      <c r="C550">
        <v>40</v>
      </c>
      <c r="D550">
        <v>40</v>
      </c>
      <c r="E550">
        <v>37</v>
      </c>
      <c r="F550">
        <v>37</v>
      </c>
      <c r="G550">
        <v>37</v>
      </c>
      <c r="H550">
        <v>37</v>
      </c>
      <c r="I550">
        <v>37</v>
      </c>
      <c r="J550">
        <v>37</v>
      </c>
      <c r="K550">
        <v>37</v>
      </c>
      <c r="L550">
        <v>36</v>
      </c>
      <c r="M550">
        <v>37</v>
      </c>
      <c r="N550">
        <v>37</v>
      </c>
      <c r="O550">
        <v>35</v>
      </c>
      <c r="P550">
        <v>35</v>
      </c>
      <c r="Q550">
        <v>36</v>
      </c>
      <c r="R550">
        <v>36</v>
      </c>
      <c r="S550">
        <v>36</v>
      </c>
      <c r="T550">
        <v>36</v>
      </c>
      <c r="U550">
        <v>36</v>
      </c>
      <c r="V550">
        <v>36</v>
      </c>
      <c r="W550">
        <v>17</v>
      </c>
      <c r="X550">
        <v>17</v>
      </c>
      <c r="Y550">
        <v>17</v>
      </c>
      <c r="Z550">
        <v>20</v>
      </c>
      <c r="AA550">
        <v>19</v>
      </c>
      <c r="AB550">
        <v>19</v>
      </c>
      <c r="AC550">
        <v>18</v>
      </c>
      <c r="AD550">
        <v>20</v>
      </c>
      <c r="AE550">
        <v>22</v>
      </c>
      <c r="AF550">
        <v>23</v>
      </c>
      <c r="AG550">
        <v>20</v>
      </c>
      <c r="AH550">
        <v>20</v>
      </c>
      <c r="AI550">
        <v>20</v>
      </c>
      <c r="AJ550">
        <v>20</v>
      </c>
      <c r="AK550">
        <v>21</v>
      </c>
      <c r="AL550">
        <v>19</v>
      </c>
      <c r="AM550">
        <v>19</v>
      </c>
      <c r="AN550">
        <v>19</v>
      </c>
      <c r="AO550">
        <v>19</v>
      </c>
      <c r="AP550">
        <v>16</v>
      </c>
      <c r="AQ550">
        <v>22</v>
      </c>
      <c r="AR550">
        <v>12</v>
      </c>
      <c r="AS550">
        <v>12</v>
      </c>
      <c r="AT550">
        <v>12</v>
      </c>
      <c r="AU550" s="8">
        <f t="shared" si="80"/>
        <v>26.772727272727273</v>
      </c>
      <c r="AV550">
        <f t="shared" si="81"/>
        <v>22</v>
      </c>
      <c r="AW550" s="8">
        <f t="shared" si="82"/>
        <v>9.5085362783368605</v>
      </c>
      <c r="AX550" s="6">
        <f t="shared" si="83"/>
        <v>0.35515755199220872</v>
      </c>
      <c r="AY550">
        <f t="shared" si="84"/>
        <v>12</v>
      </c>
      <c r="AZ550">
        <f t="shared" si="85"/>
        <v>40</v>
      </c>
      <c r="BA550">
        <f t="shared" si="86"/>
        <v>28</v>
      </c>
      <c r="BB550" s="7">
        <f t="shared" si="87"/>
        <v>0.97444772243648559</v>
      </c>
      <c r="BC550" s="8">
        <f t="shared" si="88"/>
        <v>0.77016326893713216</v>
      </c>
    </row>
    <row r="551" spans="1:55" x14ac:dyDescent="0.25">
      <c r="A551">
        <v>804</v>
      </c>
      <c r="B551">
        <v>396118</v>
      </c>
      <c r="C551">
        <v>23</v>
      </c>
      <c r="D551">
        <v>23</v>
      </c>
      <c r="E551">
        <v>23</v>
      </c>
      <c r="F551">
        <v>23</v>
      </c>
      <c r="G551">
        <v>23</v>
      </c>
      <c r="H551">
        <v>23</v>
      </c>
      <c r="I551">
        <v>16</v>
      </c>
      <c r="J551">
        <v>23</v>
      </c>
      <c r="K551">
        <v>23</v>
      </c>
      <c r="L551">
        <v>23</v>
      </c>
      <c r="M551">
        <v>16</v>
      </c>
      <c r="N551">
        <v>23</v>
      </c>
      <c r="O551">
        <v>23</v>
      </c>
      <c r="P551">
        <v>23</v>
      </c>
      <c r="Q551">
        <v>23</v>
      </c>
      <c r="R551">
        <v>23</v>
      </c>
      <c r="S551">
        <v>23</v>
      </c>
      <c r="T551">
        <v>23</v>
      </c>
      <c r="U551">
        <v>23</v>
      </c>
      <c r="V551">
        <v>23</v>
      </c>
      <c r="W551">
        <v>23</v>
      </c>
      <c r="X551">
        <v>23</v>
      </c>
      <c r="Y551">
        <v>26</v>
      </c>
      <c r="Z551">
        <v>26</v>
      </c>
      <c r="AA551">
        <v>26</v>
      </c>
      <c r="AB551">
        <v>26</v>
      </c>
      <c r="AC551">
        <v>26</v>
      </c>
      <c r="AD551">
        <v>26</v>
      </c>
      <c r="AE551">
        <v>26</v>
      </c>
      <c r="AF551">
        <v>26</v>
      </c>
      <c r="AG551">
        <v>26</v>
      </c>
      <c r="AH551">
        <v>23</v>
      </c>
      <c r="AI551">
        <v>23</v>
      </c>
      <c r="AJ551">
        <v>23</v>
      </c>
      <c r="AK551">
        <v>23</v>
      </c>
      <c r="AL551">
        <v>23</v>
      </c>
      <c r="AM551">
        <v>23</v>
      </c>
      <c r="AN551">
        <v>23</v>
      </c>
      <c r="AO551">
        <v>23</v>
      </c>
      <c r="AP551">
        <v>23</v>
      </c>
      <c r="AQ551">
        <v>22</v>
      </c>
      <c r="AR551">
        <v>22</v>
      </c>
      <c r="AS551">
        <v>22</v>
      </c>
      <c r="AT551">
        <v>22</v>
      </c>
      <c r="AU551" s="8">
        <f t="shared" si="80"/>
        <v>23.204545454545453</v>
      </c>
      <c r="AV551">
        <f t="shared" si="81"/>
        <v>23</v>
      </c>
      <c r="AW551" s="8">
        <f t="shared" si="82"/>
        <v>2.0525598929543829</v>
      </c>
      <c r="AX551" s="6">
        <f t="shared" si="83"/>
        <v>8.8455078638582624E-2</v>
      </c>
      <c r="AY551">
        <f t="shared" si="84"/>
        <v>16</v>
      </c>
      <c r="AZ551">
        <f t="shared" si="85"/>
        <v>26</v>
      </c>
      <c r="BA551">
        <f t="shared" si="86"/>
        <v>10</v>
      </c>
      <c r="BB551" s="7">
        <f t="shared" si="87"/>
        <v>1.0015809102496478</v>
      </c>
      <c r="BC551" s="8">
        <f t="shared" si="88"/>
        <v>4.3641317901342951E-2</v>
      </c>
    </row>
    <row r="552" spans="1:55" x14ac:dyDescent="0.25">
      <c r="A552">
        <v>805</v>
      </c>
      <c r="B552">
        <v>396136</v>
      </c>
      <c r="C552">
        <v>118</v>
      </c>
      <c r="D552">
        <v>118</v>
      </c>
      <c r="E552">
        <v>117</v>
      </c>
      <c r="F552">
        <v>117</v>
      </c>
      <c r="G552">
        <v>117</v>
      </c>
      <c r="H552">
        <v>118</v>
      </c>
      <c r="I552">
        <v>118</v>
      </c>
      <c r="J552">
        <v>117</v>
      </c>
      <c r="K552">
        <v>117</v>
      </c>
      <c r="L552">
        <v>118</v>
      </c>
      <c r="M552">
        <v>117</v>
      </c>
      <c r="N552">
        <v>117</v>
      </c>
      <c r="O552">
        <v>118</v>
      </c>
      <c r="P552">
        <v>119</v>
      </c>
      <c r="Q552">
        <v>118</v>
      </c>
      <c r="R552">
        <v>118</v>
      </c>
      <c r="S552">
        <v>118</v>
      </c>
      <c r="T552">
        <v>123</v>
      </c>
      <c r="U552">
        <v>121</v>
      </c>
      <c r="V552">
        <v>124</v>
      </c>
      <c r="W552">
        <v>124</v>
      </c>
      <c r="X552">
        <v>123</v>
      </c>
      <c r="Y552">
        <v>123</v>
      </c>
      <c r="Z552">
        <v>124</v>
      </c>
      <c r="AA552">
        <v>124</v>
      </c>
      <c r="AB552">
        <v>123</v>
      </c>
      <c r="AC552">
        <v>124</v>
      </c>
      <c r="AD552">
        <v>123</v>
      </c>
      <c r="AE552">
        <v>125</v>
      </c>
      <c r="AF552">
        <v>126</v>
      </c>
      <c r="AG552">
        <v>132</v>
      </c>
      <c r="AH552">
        <v>132</v>
      </c>
      <c r="AI552">
        <v>131</v>
      </c>
      <c r="AJ552">
        <v>133</v>
      </c>
      <c r="AK552">
        <v>131</v>
      </c>
      <c r="AL552">
        <v>133</v>
      </c>
      <c r="AM552">
        <v>132</v>
      </c>
      <c r="AN552">
        <v>127</v>
      </c>
      <c r="AO552">
        <v>125</v>
      </c>
      <c r="AP552">
        <v>127</v>
      </c>
      <c r="AQ552">
        <v>127</v>
      </c>
      <c r="AR552">
        <v>127</v>
      </c>
      <c r="AS552">
        <v>25</v>
      </c>
      <c r="AT552">
        <v>25</v>
      </c>
      <c r="AU552" s="8">
        <f t="shared" si="80"/>
        <v>118.5</v>
      </c>
      <c r="AV552">
        <f t="shared" si="81"/>
        <v>123</v>
      </c>
      <c r="AW552" s="8">
        <f t="shared" si="82"/>
        <v>21.279425591128444</v>
      </c>
      <c r="AX552" s="6">
        <f t="shared" si="83"/>
        <v>0.17957321173948054</v>
      </c>
      <c r="AY552">
        <f t="shared" si="84"/>
        <v>25</v>
      </c>
      <c r="AZ552">
        <f t="shared" si="85"/>
        <v>133</v>
      </c>
      <c r="BA552">
        <f t="shared" si="86"/>
        <v>108</v>
      </c>
      <c r="BB552" s="7">
        <f t="shared" si="87"/>
        <v>0.99326416696536413</v>
      </c>
      <c r="BC552" s="8">
        <f t="shared" si="88"/>
        <v>6.5958031311140447E-2</v>
      </c>
    </row>
    <row r="553" spans="1:55" x14ac:dyDescent="0.25">
      <c r="A553">
        <v>808</v>
      </c>
      <c r="B553">
        <v>396860</v>
      </c>
      <c r="C553">
        <v>43</v>
      </c>
      <c r="D553">
        <v>42</v>
      </c>
      <c r="E553">
        <v>43</v>
      </c>
      <c r="F553">
        <v>43</v>
      </c>
      <c r="G553">
        <v>43</v>
      </c>
      <c r="H553">
        <v>47</v>
      </c>
      <c r="I553">
        <v>47</v>
      </c>
      <c r="J553">
        <v>47</v>
      </c>
      <c r="K553">
        <v>47</v>
      </c>
      <c r="L553">
        <v>47</v>
      </c>
      <c r="M553">
        <v>47</v>
      </c>
      <c r="N553">
        <v>47</v>
      </c>
      <c r="O553">
        <v>47</v>
      </c>
      <c r="P553">
        <v>47</v>
      </c>
      <c r="Q553">
        <v>47</v>
      </c>
      <c r="R553">
        <v>47</v>
      </c>
      <c r="S553">
        <v>47</v>
      </c>
      <c r="T553">
        <v>47</v>
      </c>
      <c r="U553">
        <v>46</v>
      </c>
      <c r="V553">
        <v>47</v>
      </c>
      <c r="W553">
        <v>46</v>
      </c>
      <c r="X553">
        <v>46</v>
      </c>
      <c r="Y553">
        <v>46</v>
      </c>
      <c r="Z553">
        <v>46</v>
      </c>
      <c r="AA553">
        <v>44</v>
      </c>
      <c r="AB553">
        <v>46</v>
      </c>
      <c r="AC553">
        <v>46</v>
      </c>
      <c r="AD553">
        <v>46</v>
      </c>
      <c r="AE553">
        <v>46</v>
      </c>
      <c r="AF553">
        <v>44</v>
      </c>
      <c r="AG553">
        <v>45</v>
      </c>
      <c r="AH553">
        <v>46</v>
      </c>
      <c r="AI553">
        <v>47</v>
      </c>
      <c r="AJ553">
        <v>47</v>
      </c>
      <c r="AK553">
        <v>44</v>
      </c>
      <c r="AL553">
        <v>47</v>
      </c>
      <c r="AM553">
        <v>47</v>
      </c>
      <c r="AN553">
        <v>46</v>
      </c>
      <c r="AO553">
        <v>46</v>
      </c>
      <c r="AP553">
        <v>46</v>
      </c>
      <c r="AQ553">
        <v>47</v>
      </c>
      <c r="AR553">
        <v>47</v>
      </c>
      <c r="AS553">
        <v>47</v>
      </c>
      <c r="AT553">
        <v>46</v>
      </c>
      <c r="AU553" s="8">
        <f t="shared" si="80"/>
        <v>45.954545454545453</v>
      </c>
      <c r="AV553">
        <f t="shared" si="81"/>
        <v>46</v>
      </c>
      <c r="AW553" s="8">
        <f t="shared" si="82"/>
        <v>1.4134658945638321</v>
      </c>
      <c r="AX553" s="6">
        <f t="shared" si="83"/>
        <v>3.0757912641349461E-2</v>
      </c>
      <c r="AY553">
        <f t="shared" si="84"/>
        <v>42</v>
      </c>
      <c r="AZ553">
        <f t="shared" si="85"/>
        <v>47</v>
      </c>
      <c r="BA553">
        <f t="shared" si="86"/>
        <v>5</v>
      </c>
      <c r="BB553" s="7">
        <f t="shared" si="87"/>
        <v>1.000735291399395</v>
      </c>
      <c r="BC553" s="8">
        <f t="shared" si="88"/>
        <v>9.0193979912749384E-2</v>
      </c>
    </row>
    <row r="554" spans="1:55" x14ac:dyDescent="0.25">
      <c r="A554">
        <v>811</v>
      </c>
      <c r="B554">
        <v>397566</v>
      </c>
      <c r="C554">
        <v>59</v>
      </c>
      <c r="D554">
        <v>59</v>
      </c>
      <c r="E554">
        <v>59</v>
      </c>
      <c r="F554">
        <v>58</v>
      </c>
      <c r="G554">
        <v>59</v>
      </c>
      <c r="H554">
        <v>58</v>
      </c>
      <c r="I554">
        <v>58</v>
      </c>
      <c r="J554">
        <v>59</v>
      </c>
      <c r="K554">
        <v>58</v>
      </c>
      <c r="L554">
        <v>58</v>
      </c>
      <c r="M554">
        <v>59</v>
      </c>
      <c r="N554">
        <v>59</v>
      </c>
      <c r="O554">
        <v>58</v>
      </c>
      <c r="P554">
        <v>59</v>
      </c>
      <c r="Q554">
        <v>59</v>
      </c>
      <c r="R554">
        <v>59</v>
      </c>
      <c r="S554">
        <v>59</v>
      </c>
      <c r="T554">
        <v>58</v>
      </c>
      <c r="U554">
        <v>59</v>
      </c>
      <c r="V554">
        <v>59</v>
      </c>
      <c r="W554">
        <v>59</v>
      </c>
      <c r="X554">
        <v>59</v>
      </c>
      <c r="Y554">
        <v>58</v>
      </c>
      <c r="Z554">
        <v>59</v>
      </c>
      <c r="AA554">
        <v>59</v>
      </c>
      <c r="AB554">
        <v>60</v>
      </c>
      <c r="AC554">
        <v>60</v>
      </c>
      <c r="AD554">
        <v>60</v>
      </c>
      <c r="AE554">
        <v>58</v>
      </c>
      <c r="AF554">
        <v>58</v>
      </c>
      <c r="AG554">
        <v>58</v>
      </c>
      <c r="AH554">
        <v>59</v>
      </c>
      <c r="AI554">
        <v>59</v>
      </c>
      <c r="AJ554">
        <v>59</v>
      </c>
      <c r="AK554">
        <v>60</v>
      </c>
      <c r="AL554">
        <v>57</v>
      </c>
      <c r="AM554">
        <v>56</v>
      </c>
      <c r="AN554">
        <v>56</v>
      </c>
      <c r="AO554">
        <v>56</v>
      </c>
      <c r="AP554">
        <v>58</v>
      </c>
      <c r="AQ554">
        <v>59</v>
      </c>
      <c r="AR554">
        <v>59</v>
      </c>
      <c r="AS554">
        <v>58</v>
      </c>
      <c r="AT554">
        <v>65</v>
      </c>
      <c r="AU554" s="8">
        <f t="shared" si="80"/>
        <v>58.68181818181818</v>
      </c>
      <c r="AV554">
        <f t="shared" si="81"/>
        <v>59</v>
      </c>
      <c r="AW554" s="8">
        <f t="shared" si="82"/>
        <v>1.3601081911946404</v>
      </c>
      <c r="AX554" s="6">
        <f t="shared" si="83"/>
        <v>2.3177676379769242E-2</v>
      </c>
      <c r="AY554">
        <f t="shared" si="84"/>
        <v>56</v>
      </c>
      <c r="AZ554">
        <f t="shared" si="85"/>
        <v>65</v>
      </c>
      <c r="BA554">
        <f t="shared" si="86"/>
        <v>9</v>
      </c>
      <c r="BB554" s="7">
        <f t="shared" si="87"/>
        <v>1.0000185119711635</v>
      </c>
      <c r="BC554" s="8">
        <f t="shared" si="88"/>
        <v>1.0924172102032006E-4</v>
      </c>
    </row>
    <row r="555" spans="1:55" x14ac:dyDescent="0.25">
      <c r="A555">
        <v>813</v>
      </c>
      <c r="B555">
        <v>398462</v>
      </c>
      <c r="C555">
        <v>33</v>
      </c>
      <c r="D555">
        <v>33</v>
      </c>
      <c r="E555">
        <v>33</v>
      </c>
      <c r="F555">
        <v>33</v>
      </c>
      <c r="G555">
        <v>33</v>
      </c>
      <c r="H555">
        <v>33</v>
      </c>
      <c r="I555">
        <v>33</v>
      </c>
      <c r="J555">
        <v>33</v>
      </c>
      <c r="K555">
        <v>33</v>
      </c>
      <c r="L555">
        <v>33</v>
      </c>
      <c r="M555">
        <v>33</v>
      </c>
      <c r="N555">
        <v>33</v>
      </c>
      <c r="O555">
        <v>33</v>
      </c>
      <c r="P555">
        <v>33</v>
      </c>
      <c r="Q555">
        <v>33</v>
      </c>
      <c r="R555">
        <v>27</v>
      </c>
      <c r="S555">
        <v>33</v>
      </c>
      <c r="T555">
        <v>33</v>
      </c>
      <c r="U555">
        <v>33</v>
      </c>
      <c r="V555">
        <v>33</v>
      </c>
      <c r="W555">
        <v>33</v>
      </c>
      <c r="X555">
        <v>33</v>
      </c>
      <c r="Y555">
        <v>33</v>
      </c>
      <c r="Z555">
        <v>30</v>
      </c>
      <c r="AA555">
        <v>33</v>
      </c>
      <c r="AB555">
        <v>33</v>
      </c>
      <c r="AC555">
        <v>33</v>
      </c>
      <c r="AD555">
        <v>33</v>
      </c>
      <c r="AE555">
        <v>33</v>
      </c>
      <c r="AF555">
        <v>30</v>
      </c>
      <c r="AG555">
        <v>33</v>
      </c>
      <c r="AH555">
        <v>33</v>
      </c>
      <c r="AI555">
        <v>33</v>
      </c>
      <c r="AJ555">
        <v>33</v>
      </c>
      <c r="AK555">
        <v>27</v>
      </c>
      <c r="AL555">
        <v>33</v>
      </c>
      <c r="AM555">
        <v>33</v>
      </c>
      <c r="AN555">
        <v>33</v>
      </c>
      <c r="AO555">
        <v>30</v>
      </c>
      <c r="AP555">
        <v>33</v>
      </c>
      <c r="AQ555">
        <v>33</v>
      </c>
      <c r="AR555">
        <v>33</v>
      </c>
      <c r="AS555">
        <v>33</v>
      </c>
      <c r="AT555">
        <v>33</v>
      </c>
      <c r="AU555" s="8">
        <f t="shared" si="80"/>
        <v>32.522727272727273</v>
      </c>
      <c r="AV555">
        <f t="shared" si="81"/>
        <v>33</v>
      </c>
      <c r="AW555" s="8">
        <f t="shared" si="82"/>
        <v>1.4384849323626059</v>
      </c>
      <c r="AX555" s="6">
        <f t="shared" si="83"/>
        <v>4.4230144670827851E-2</v>
      </c>
      <c r="AY555">
        <f t="shared" si="84"/>
        <v>27</v>
      </c>
      <c r="AZ555">
        <f t="shared" si="85"/>
        <v>33</v>
      </c>
      <c r="BA555">
        <f t="shared" si="86"/>
        <v>6</v>
      </c>
      <c r="BB555" s="7">
        <f t="shared" si="87"/>
        <v>0.99948787835909236</v>
      </c>
      <c r="BC555" s="8">
        <f t="shared" si="88"/>
        <v>1.9182513089990843E-2</v>
      </c>
    </row>
    <row r="556" spans="1:55" x14ac:dyDescent="0.25">
      <c r="A556">
        <v>815</v>
      </c>
      <c r="B556">
        <v>399047</v>
      </c>
      <c r="C556">
        <v>75</v>
      </c>
      <c r="D556">
        <v>73</v>
      </c>
      <c r="E556">
        <v>70</v>
      </c>
      <c r="F556">
        <v>75</v>
      </c>
      <c r="G556">
        <v>73</v>
      </c>
      <c r="H556">
        <v>73</v>
      </c>
      <c r="I556">
        <v>75</v>
      </c>
      <c r="J556">
        <v>74</v>
      </c>
      <c r="K556">
        <v>74</v>
      </c>
      <c r="L556">
        <v>74</v>
      </c>
      <c r="M556">
        <v>70</v>
      </c>
      <c r="N556">
        <v>71</v>
      </c>
      <c r="O556">
        <v>72</v>
      </c>
      <c r="P556">
        <v>75</v>
      </c>
      <c r="Q556">
        <v>76</v>
      </c>
      <c r="R556">
        <v>73</v>
      </c>
      <c r="S556">
        <v>73</v>
      </c>
      <c r="T556">
        <v>76</v>
      </c>
      <c r="U556">
        <v>72</v>
      </c>
      <c r="V556">
        <v>77</v>
      </c>
      <c r="W556">
        <v>74</v>
      </c>
      <c r="X556">
        <v>72</v>
      </c>
      <c r="Y556">
        <v>73</v>
      </c>
      <c r="Z556">
        <v>72</v>
      </c>
      <c r="AA556">
        <v>76</v>
      </c>
      <c r="AB556">
        <v>73</v>
      </c>
      <c r="AC556">
        <v>73</v>
      </c>
      <c r="AD556">
        <v>76</v>
      </c>
      <c r="AE556">
        <v>72</v>
      </c>
      <c r="AF556">
        <v>72</v>
      </c>
      <c r="AG556">
        <v>73</v>
      </c>
      <c r="AH556">
        <v>71</v>
      </c>
      <c r="AI556">
        <v>73</v>
      </c>
      <c r="AJ556">
        <v>73</v>
      </c>
      <c r="AK556">
        <v>71</v>
      </c>
      <c r="AL556">
        <v>71</v>
      </c>
      <c r="AM556">
        <v>71</v>
      </c>
      <c r="AN556">
        <v>72</v>
      </c>
      <c r="AO556">
        <v>72</v>
      </c>
      <c r="AP556">
        <v>73</v>
      </c>
      <c r="AQ556">
        <v>73</v>
      </c>
      <c r="AR556">
        <v>75</v>
      </c>
      <c r="AS556">
        <v>76</v>
      </c>
      <c r="AT556">
        <v>74</v>
      </c>
      <c r="AU556" s="8">
        <f t="shared" si="80"/>
        <v>73.227272727272734</v>
      </c>
      <c r="AV556">
        <f t="shared" si="81"/>
        <v>73</v>
      </c>
      <c r="AW556" s="8">
        <f t="shared" si="82"/>
        <v>1.7369264000638895</v>
      </c>
      <c r="AX556" s="6">
        <f t="shared" si="83"/>
        <v>2.3719665301927727E-2</v>
      </c>
      <c r="AY556">
        <f t="shared" si="84"/>
        <v>70</v>
      </c>
      <c r="AZ556">
        <f t="shared" si="85"/>
        <v>77</v>
      </c>
      <c r="BA556">
        <f t="shared" si="86"/>
        <v>7</v>
      </c>
      <c r="BB556" s="7">
        <f t="shared" si="87"/>
        <v>0.99982863864921323</v>
      </c>
      <c r="BC556" s="8">
        <f t="shared" si="88"/>
        <v>8.6524697964105758E-3</v>
      </c>
    </row>
    <row r="557" spans="1:55" x14ac:dyDescent="0.25">
      <c r="A557">
        <v>821</v>
      </c>
      <c r="B557">
        <v>400215</v>
      </c>
      <c r="C557">
        <v>19</v>
      </c>
      <c r="D557">
        <v>18</v>
      </c>
      <c r="E557">
        <v>19</v>
      </c>
      <c r="F557">
        <v>19</v>
      </c>
      <c r="G557">
        <v>19</v>
      </c>
      <c r="H557">
        <v>19</v>
      </c>
      <c r="I557">
        <v>18</v>
      </c>
      <c r="J557">
        <v>20</v>
      </c>
      <c r="K557">
        <v>18</v>
      </c>
      <c r="L557">
        <v>19</v>
      </c>
      <c r="M557">
        <v>19</v>
      </c>
      <c r="N557">
        <v>19</v>
      </c>
      <c r="O557">
        <v>19</v>
      </c>
      <c r="P557">
        <v>19</v>
      </c>
      <c r="Q557">
        <v>19</v>
      </c>
      <c r="R557">
        <v>18</v>
      </c>
      <c r="S557">
        <v>18</v>
      </c>
      <c r="T557">
        <v>19</v>
      </c>
      <c r="U557">
        <v>19</v>
      </c>
      <c r="V557">
        <v>18</v>
      </c>
      <c r="W557">
        <v>18</v>
      </c>
      <c r="X557">
        <v>19</v>
      </c>
      <c r="Y557">
        <v>39</v>
      </c>
      <c r="Z557">
        <v>39</v>
      </c>
      <c r="AA557">
        <v>47</v>
      </c>
      <c r="AB557">
        <v>25</v>
      </c>
      <c r="AC557">
        <v>40</v>
      </c>
      <c r="AD557">
        <v>40</v>
      </c>
      <c r="AE557">
        <v>40</v>
      </c>
      <c r="AF557">
        <v>25</v>
      </c>
      <c r="AG557">
        <v>39</v>
      </c>
      <c r="AH557">
        <v>39</v>
      </c>
      <c r="AI557">
        <v>40</v>
      </c>
      <c r="AJ557">
        <v>36</v>
      </c>
      <c r="AK557">
        <v>24</v>
      </c>
      <c r="AL557">
        <v>23</v>
      </c>
      <c r="AM557">
        <v>23</v>
      </c>
      <c r="AN557">
        <v>18</v>
      </c>
      <c r="AO557">
        <v>25</v>
      </c>
      <c r="AP557">
        <v>25</v>
      </c>
      <c r="AQ557">
        <v>25</v>
      </c>
      <c r="AR557">
        <v>25</v>
      </c>
      <c r="AS557">
        <v>25</v>
      </c>
      <c r="AT557">
        <v>25</v>
      </c>
      <c r="AU557" s="8">
        <f t="shared" si="80"/>
        <v>24.977272727272727</v>
      </c>
      <c r="AV557">
        <f t="shared" si="81"/>
        <v>19.5</v>
      </c>
      <c r="AW557" s="8">
        <f t="shared" si="82"/>
        <v>8.6521636932649884</v>
      </c>
      <c r="AX557" s="6">
        <f t="shared" si="83"/>
        <v>0.34640145814709689</v>
      </c>
      <c r="AY557">
        <f t="shared" si="84"/>
        <v>18</v>
      </c>
      <c r="AZ557">
        <f t="shared" si="85"/>
        <v>47</v>
      </c>
      <c r="BA557">
        <f t="shared" si="86"/>
        <v>29</v>
      </c>
      <c r="BB557" s="7">
        <f t="shared" si="87"/>
        <v>1.012570242984705</v>
      </c>
      <c r="BC557" s="8">
        <f t="shared" si="88"/>
        <v>0.27172832289838988</v>
      </c>
    </row>
    <row r="558" spans="1:55" x14ac:dyDescent="0.25">
      <c r="A558">
        <v>824</v>
      </c>
      <c r="B558">
        <v>402043</v>
      </c>
      <c r="C558">
        <v>29</v>
      </c>
      <c r="D558">
        <v>29</v>
      </c>
      <c r="E558">
        <v>29</v>
      </c>
      <c r="F558">
        <v>29</v>
      </c>
      <c r="G558">
        <v>29</v>
      </c>
      <c r="H558">
        <v>29</v>
      </c>
      <c r="I558">
        <v>29</v>
      </c>
      <c r="J558">
        <v>29</v>
      </c>
      <c r="K558">
        <v>29</v>
      </c>
      <c r="L558">
        <v>29</v>
      </c>
      <c r="M558">
        <v>29</v>
      </c>
      <c r="N558">
        <v>37</v>
      </c>
      <c r="O558">
        <v>39</v>
      </c>
      <c r="P558">
        <v>39</v>
      </c>
      <c r="Q558">
        <v>39</v>
      </c>
      <c r="R558">
        <v>37</v>
      </c>
      <c r="S558">
        <v>37</v>
      </c>
      <c r="T558">
        <v>37</v>
      </c>
      <c r="U558">
        <v>37</v>
      </c>
      <c r="V558">
        <v>37</v>
      </c>
      <c r="W558">
        <v>37</v>
      </c>
      <c r="X558">
        <v>37</v>
      </c>
      <c r="Y558">
        <v>37</v>
      </c>
      <c r="Z558">
        <v>37</v>
      </c>
      <c r="AA558">
        <v>37</v>
      </c>
      <c r="AB558">
        <v>37</v>
      </c>
      <c r="AC558">
        <v>37</v>
      </c>
      <c r="AD558">
        <v>37</v>
      </c>
      <c r="AE558">
        <v>37</v>
      </c>
      <c r="AF558">
        <v>37</v>
      </c>
      <c r="AG558">
        <v>37</v>
      </c>
      <c r="AH558">
        <v>37</v>
      </c>
      <c r="AI558">
        <v>37</v>
      </c>
      <c r="AJ558">
        <v>35</v>
      </c>
      <c r="AK558">
        <v>29</v>
      </c>
      <c r="AL558">
        <v>29</v>
      </c>
      <c r="AM558">
        <v>29</v>
      </c>
      <c r="AN558">
        <v>29</v>
      </c>
      <c r="AO558">
        <v>29</v>
      </c>
      <c r="AP558">
        <v>29</v>
      </c>
      <c r="AQ558">
        <v>29</v>
      </c>
      <c r="AR558">
        <v>29</v>
      </c>
      <c r="AS558">
        <v>29</v>
      </c>
      <c r="AT558">
        <v>29</v>
      </c>
      <c r="AU558" s="8">
        <f t="shared" si="80"/>
        <v>33.272727272727273</v>
      </c>
      <c r="AV558">
        <f t="shared" si="81"/>
        <v>36</v>
      </c>
      <c r="AW558" s="8">
        <f t="shared" si="82"/>
        <v>4.1728002775651971</v>
      </c>
      <c r="AX558" s="6">
        <f t="shared" si="83"/>
        <v>0.1254120302000469</v>
      </c>
      <c r="AY558">
        <f t="shared" si="84"/>
        <v>29</v>
      </c>
      <c r="AZ558">
        <f t="shared" si="85"/>
        <v>39</v>
      </c>
      <c r="BA558">
        <f t="shared" si="86"/>
        <v>10</v>
      </c>
      <c r="BB558" s="7">
        <f t="shared" si="87"/>
        <v>1.0001156071694364</v>
      </c>
      <c r="BC558" s="8">
        <f t="shared" si="88"/>
        <v>1.3811435570197569E-4</v>
      </c>
    </row>
    <row r="559" spans="1:55" x14ac:dyDescent="0.25">
      <c r="A559">
        <v>825</v>
      </c>
      <c r="B559">
        <v>402064</v>
      </c>
      <c r="C559">
        <v>99</v>
      </c>
      <c r="D559">
        <v>99</v>
      </c>
      <c r="E559">
        <v>99</v>
      </c>
      <c r="F559">
        <v>99</v>
      </c>
      <c r="G559">
        <v>99</v>
      </c>
      <c r="H559">
        <v>99</v>
      </c>
      <c r="I559">
        <v>99</v>
      </c>
      <c r="J559">
        <v>99</v>
      </c>
      <c r="K559">
        <v>99</v>
      </c>
      <c r="L559">
        <v>99</v>
      </c>
      <c r="M559">
        <v>96</v>
      </c>
      <c r="N559">
        <v>99</v>
      </c>
      <c r="O559">
        <v>99</v>
      </c>
      <c r="P559">
        <v>99</v>
      </c>
      <c r="Q559">
        <v>99</v>
      </c>
      <c r="R559">
        <v>99</v>
      </c>
      <c r="S559">
        <v>99</v>
      </c>
      <c r="T559">
        <v>99</v>
      </c>
      <c r="U559">
        <v>99</v>
      </c>
      <c r="V559">
        <v>99</v>
      </c>
      <c r="W559">
        <v>99</v>
      </c>
      <c r="X559">
        <v>99</v>
      </c>
      <c r="Y559">
        <v>99</v>
      </c>
      <c r="Z559">
        <v>99</v>
      </c>
      <c r="AA559">
        <v>99</v>
      </c>
      <c r="AB559">
        <v>99</v>
      </c>
      <c r="AC559">
        <v>100</v>
      </c>
      <c r="AD559">
        <v>99</v>
      </c>
      <c r="AE559">
        <v>99</v>
      </c>
      <c r="AF559">
        <v>99</v>
      </c>
      <c r="AG559">
        <v>99</v>
      </c>
      <c r="AH559">
        <v>99</v>
      </c>
      <c r="AI559">
        <v>99</v>
      </c>
      <c r="AJ559">
        <v>99</v>
      </c>
      <c r="AK559">
        <v>99</v>
      </c>
      <c r="AL559">
        <v>99</v>
      </c>
      <c r="AM559">
        <v>99</v>
      </c>
      <c r="AN559">
        <v>99</v>
      </c>
      <c r="AO559">
        <v>99</v>
      </c>
      <c r="AP559">
        <v>99</v>
      </c>
      <c r="AQ559">
        <v>99</v>
      </c>
      <c r="AR559">
        <v>99</v>
      </c>
      <c r="AS559">
        <v>99</v>
      </c>
      <c r="AT559">
        <v>99</v>
      </c>
      <c r="AU559" s="8">
        <f t="shared" si="80"/>
        <v>98.954545454545453</v>
      </c>
      <c r="AV559">
        <f t="shared" si="81"/>
        <v>99</v>
      </c>
      <c r="AW559" s="8">
        <f t="shared" si="82"/>
        <v>0.48004580472078012</v>
      </c>
      <c r="AX559" s="6">
        <f t="shared" si="83"/>
        <v>4.851174875451154E-3</v>
      </c>
      <c r="AY559">
        <f t="shared" si="84"/>
        <v>96</v>
      </c>
      <c r="AZ559">
        <f t="shared" si="85"/>
        <v>100</v>
      </c>
      <c r="BA559">
        <f t="shared" si="86"/>
        <v>4</v>
      </c>
      <c r="BB559" s="7">
        <f t="shared" si="87"/>
        <v>1.0000562525456118</v>
      </c>
      <c r="BC559" s="8">
        <f t="shared" si="88"/>
        <v>2.1624894760475348E-2</v>
      </c>
    </row>
    <row r="560" spans="1:55" x14ac:dyDescent="0.25">
      <c r="A560">
        <v>826</v>
      </c>
      <c r="B560">
        <v>402449</v>
      </c>
      <c r="C560">
        <v>7</v>
      </c>
      <c r="D560">
        <v>7</v>
      </c>
      <c r="E560">
        <v>7</v>
      </c>
      <c r="F560">
        <v>7</v>
      </c>
      <c r="G560">
        <v>7</v>
      </c>
      <c r="H560">
        <v>7</v>
      </c>
      <c r="I560">
        <v>7</v>
      </c>
      <c r="J560">
        <v>7</v>
      </c>
      <c r="K560">
        <v>7</v>
      </c>
      <c r="L560">
        <v>7</v>
      </c>
      <c r="M560">
        <v>7</v>
      </c>
      <c r="N560">
        <v>7</v>
      </c>
      <c r="O560">
        <v>7</v>
      </c>
      <c r="P560">
        <v>7</v>
      </c>
      <c r="Q560">
        <v>7</v>
      </c>
      <c r="R560">
        <v>7</v>
      </c>
      <c r="S560">
        <v>7</v>
      </c>
      <c r="T560">
        <v>7</v>
      </c>
      <c r="U560">
        <v>7</v>
      </c>
      <c r="V560">
        <v>7</v>
      </c>
      <c r="W560">
        <v>7</v>
      </c>
      <c r="X560">
        <v>7</v>
      </c>
      <c r="Y560">
        <v>7</v>
      </c>
      <c r="Z560">
        <v>7</v>
      </c>
      <c r="AA560">
        <v>7</v>
      </c>
      <c r="AB560">
        <v>7</v>
      </c>
      <c r="AC560">
        <v>7</v>
      </c>
      <c r="AD560">
        <v>7</v>
      </c>
      <c r="AE560">
        <v>7</v>
      </c>
      <c r="AF560">
        <v>7</v>
      </c>
      <c r="AG560">
        <v>7</v>
      </c>
      <c r="AH560">
        <v>7</v>
      </c>
      <c r="AI560">
        <v>7</v>
      </c>
      <c r="AJ560">
        <v>7</v>
      </c>
      <c r="AK560">
        <v>7</v>
      </c>
      <c r="AL560">
        <v>7</v>
      </c>
      <c r="AM560">
        <v>7</v>
      </c>
      <c r="AN560">
        <v>7</v>
      </c>
      <c r="AO560">
        <v>7</v>
      </c>
      <c r="AP560">
        <v>7</v>
      </c>
      <c r="AQ560">
        <v>7</v>
      </c>
      <c r="AR560">
        <v>7</v>
      </c>
      <c r="AS560">
        <v>7</v>
      </c>
      <c r="AT560">
        <v>7</v>
      </c>
      <c r="AU560" s="8">
        <f t="shared" si="80"/>
        <v>7</v>
      </c>
      <c r="AV560">
        <f t="shared" si="81"/>
        <v>7</v>
      </c>
      <c r="AW560" s="8">
        <f t="shared" si="82"/>
        <v>0</v>
      </c>
      <c r="AX560" s="6">
        <f t="shared" si="83"/>
        <v>0</v>
      </c>
      <c r="AY560">
        <f t="shared" si="84"/>
        <v>7</v>
      </c>
      <c r="AZ560">
        <f t="shared" si="85"/>
        <v>7</v>
      </c>
      <c r="BA560">
        <f t="shared" si="86"/>
        <v>0</v>
      </c>
      <c r="BB560" s="7">
        <f t="shared" si="87"/>
        <v>1</v>
      </c>
      <c r="BC560" s="8">
        <f t="shared" si="88"/>
        <v>1</v>
      </c>
    </row>
    <row r="561" spans="1:55" x14ac:dyDescent="0.25">
      <c r="A561">
        <v>827</v>
      </c>
      <c r="B561">
        <v>402568</v>
      </c>
      <c r="C561">
        <v>56</v>
      </c>
      <c r="D561">
        <v>64</v>
      </c>
      <c r="E561">
        <v>76</v>
      </c>
      <c r="F561">
        <v>62</v>
      </c>
      <c r="G561">
        <v>64</v>
      </c>
      <c r="H561">
        <v>66</v>
      </c>
      <c r="I561">
        <v>61</v>
      </c>
      <c r="J561">
        <v>63</v>
      </c>
      <c r="K561">
        <v>97</v>
      </c>
      <c r="L561">
        <v>99</v>
      </c>
      <c r="M561">
        <v>99</v>
      </c>
      <c r="N561">
        <v>93</v>
      </c>
      <c r="O561">
        <v>86</v>
      </c>
      <c r="P561">
        <v>102</v>
      </c>
      <c r="Q561">
        <v>100</v>
      </c>
      <c r="R561">
        <v>102</v>
      </c>
      <c r="S561">
        <v>83</v>
      </c>
      <c r="T561">
        <v>55</v>
      </c>
      <c r="U561">
        <v>65</v>
      </c>
      <c r="V561">
        <v>63</v>
      </c>
      <c r="W561">
        <v>60</v>
      </c>
      <c r="X561">
        <v>60</v>
      </c>
      <c r="Y561">
        <v>56</v>
      </c>
      <c r="Z561">
        <v>49</v>
      </c>
      <c r="AA561">
        <v>54</v>
      </c>
      <c r="AB561">
        <v>60</v>
      </c>
      <c r="AC561">
        <v>58</v>
      </c>
      <c r="AD561">
        <v>61</v>
      </c>
      <c r="AE561">
        <v>58</v>
      </c>
      <c r="AF561">
        <v>51</v>
      </c>
      <c r="AG561">
        <v>56</v>
      </c>
      <c r="AH561">
        <v>51</v>
      </c>
      <c r="AI561">
        <v>51</v>
      </c>
      <c r="AJ561">
        <v>60</v>
      </c>
      <c r="AK561">
        <v>63</v>
      </c>
      <c r="AL561">
        <v>62</v>
      </c>
      <c r="AM561">
        <v>44</v>
      </c>
      <c r="AN561">
        <v>53</v>
      </c>
      <c r="AO561">
        <v>49</v>
      </c>
      <c r="AP561">
        <v>65</v>
      </c>
      <c r="AQ561">
        <v>51</v>
      </c>
      <c r="AR561">
        <v>56</v>
      </c>
      <c r="AS561">
        <v>53</v>
      </c>
      <c r="AT561">
        <v>50</v>
      </c>
      <c r="AU561" s="8">
        <f t="shared" si="80"/>
        <v>65.61363636363636</v>
      </c>
      <c r="AV561">
        <f t="shared" si="81"/>
        <v>60.5</v>
      </c>
      <c r="AW561" s="8">
        <f t="shared" si="82"/>
        <v>16.712640960204151</v>
      </c>
      <c r="AX561" s="6">
        <f t="shared" si="83"/>
        <v>0.25471292076514812</v>
      </c>
      <c r="AY561">
        <f t="shared" si="84"/>
        <v>44</v>
      </c>
      <c r="AZ561">
        <f t="shared" si="85"/>
        <v>102</v>
      </c>
      <c r="BA561">
        <f t="shared" si="86"/>
        <v>58</v>
      </c>
      <c r="BB561" s="7">
        <f t="shared" si="87"/>
        <v>0.98977838612597158</v>
      </c>
      <c r="BC561" s="8">
        <f t="shared" si="88"/>
        <v>0.32560058134392855</v>
      </c>
    </row>
    <row r="562" spans="1:55" x14ac:dyDescent="0.25">
      <c r="A562">
        <v>829</v>
      </c>
      <c r="B562">
        <v>403051</v>
      </c>
      <c r="C562">
        <v>7</v>
      </c>
      <c r="D562">
        <v>7</v>
      </c>
      <c r="E562">
        <v>8</v>
      </c>
      <c r="F562">
        <v>8</v>
      </c>
      <c r="G562">
        <v>7</v>
      </c>
      <c r="H562">
        <v>8</v>
      </c>
      <c r="I562">
        <v>7</v>
      </c>
      <c r="J562">
        <v>7</v>
      </c>
      <c r="K562">
        <v>7</v>
      </c>
      <c r="L562">
        <v>7</v>
      </c>
      <c r="M562">
        <v>7</v>
      </c>
      <c r="N562">
        <v>7</v>
      </c>
      <c r="O562">
        <v>7</v>
      </c>
      <c r="P562">
        <v>7</v>
      </c>
      <c r="Q562">
        <v>7</v>
      </c>
      <c r="R562">
        <v>7</v>
      </c>
      <c r="S562">
        <v>7</v>
      </c>
      <c r="T562">
        <v>7</v>
      </c>
      <c r="U562">
        <v>5</v>
      </c>
      <c r="V562">
        <v>6</v>
      </c>
      <c r="W562">
        <v>5</v>
      </c>
      <c r="X562">
        <v>4</v>
      </c>
      <c r="Y562">
        <v>5</v>
      </c>
      <c r="Z562">
        <v>5</v>
      </c>
      <c r="AA562">
        <v>5</v>
      </c>
      <c r="AB562">
        <v>5</v>
      </c>
      <c r="AC562">
        <v>4</v>
      </c>
      <c r="AD562">
        <v>5</v>
      </c>
      <c r="AE562">
        <v>5</v>
      </c>
      <c r="AF562">
        <v>5</v>
      </c>
      <c r="AG562">
        <v>5</v>
      </c>
      <c r="AH562">
        <v>5</v>
      </c>
      <c r="AI562">
        <v>5</v>
      </c>
      <c r="AJ562">
        <v>5</v>
      </c>
      <c r="AK562">
        <v>6</v>
      </c>
      <c r="AL562">
        <v>5</v>
      </c>
      <c r="AM562">
        <v>5</v>
      </c>
      <c r="AN562">
        <v>7</v>
      </c>
      <c r="AO562">
        <v>5</v>
      </c>
      <c r="AP562">
        <v>5</v>
      </c>
      <c r="AQ562">
        <v>5</v>
      </c>
      <c r="AR562">
        <v>5</v>
      </c>
      <c r="AS562">
        <v>4</v>
      </c>
      <c r="AT562">
        <v>4</v>
      </c>
      <c r="AU562" s="8">
        <f t="shared" si="80"/>
        <v>5.8863636363636367</v>
      </c>
      <c r="AV562">
        <f t="shared" si="81"/>
        <v>5</v>
      </c>
      <c r="AW562" s="8">
        <f t="shared" si="82"/>
        <v>1.2049492721332205</v>
      </c>
      <c r="AX562" s="6">
        <f t="shared" si="83"/>
        <v>0.20470180684888686</v>
      </c>
      <c r="AY562">
        <f t="shared" si="84"/>
        <v>4</v>
      </c>
      <c r="AZ562">
        <f t="shared" si="85"/>
        <v>8</v>
      </c>
      <c r="BA562">
        <f t="shared" si="86"/>
        <v>4</v>
      </c>
      <c r="BB562" s="7">
        <f t="shared" si="87"/>
        <v>0.98750117294267259</v>
      </c>
      <c r="BC562" s="8">
        <f t="shared" si="88"/>
        <v>0.60750705502654145</v>
      </c>
    </row>
    <row r="563" spans="1:55" x14ac:dyDescent="0.25">
      <c r="A563">
        <v>830</v>
      </c>
      <c r="B563">
        <v>403223</v>
      </c>
      <c r="C563">
        <v>51</v>
      </c>
      <c r="D563">
        <v>16</v>
      </c>
      <c r="E563">
        <v>47</v>
      </c>
      <c r="F563">
        <v>46</v>
      </c>
      <c r="G563">
        <v>47</v>
      </c>
      <c r="H563">
        <v>45</v>
      </c>
      <c r="I563">
        <v>47</v>
      </c>
      <c r="J563">
        <v>45</v>
      </c>
      <c r="K563">
        <v>45</v>
      </c>
      <c r="L563">
        <v>45</v>
      </c>
      <c r="M563">
        <v>45</v>
      </c>
      <c r="N563">
        <v>45</v>
      </c>
      <c r="O563">
        <v>45</v>
      </c>
      <c r="P563">
        <v>48</v>
      </c>
      <c r="Q563">
        <v>45</v>
      </c>
      <c r="R563">
        <v>45</v>
      </c>
      <c r="S563">
        <v>45</v>
      </c>
      <c r="T563">
        <v>45</v>
      </c>
      <c r="U563">
        <v>49</v>
      </c>
      <c r="V563">
        <v>47</v>
      </c>
      <c r="W563">
        <v>45</v>
      </c>
      <c r="X563">
        <v>45</v>
      </c>
      <c r="Y563">
        <v>45</v>
      </c>
      <c r="Z563">
        <v>45</v>
      </c>
      <c r="AA563">
        <v>45</v>
      </c>
      <c r="AB563">
        <v>45</v>
      </c>
      <c r="AC563">
        <v>45</v>
      </c>
      <c r="AD563">
        <v>45</v>
      </c>
      <c r="AE563">
        <v>47</v>
      </c>
      <c r="AF563">
        <v>45</v>
      </c>
      <c r="AG563">
        <v>45</v>
      </c>
      <c r="AH563">
        <v>44</v>
      </c>
      <c r="AI563">
        <v>44</v>
      </c>
      <c r="AJ563">
        <v>44</v>
      </c>
      <c r="AK563">
        <v>44</v>
      </c>
      <c r="AL563">
        <v>44</v>
      </c>
      <c r="AM563">
        <v>44</v>
      </c>
      <c r="AN563">
        <v>44</v>
      </c>
      <c r="AO563">
        <v>44</v>
      </c>
      <c r="AP563">
        <v>44</v>
      </c>
      <c r="AQ563">
        <v>46</v>
      </c>
      <c r="AR563">
        <v>43</v>
      </c>
      <c r="AS563">
        <v>43</v>
      </c>
      <c r="AT563">
        <v>43</v>
      </c>
      <c r="AU563" s="8">
        <f t="shared" si="80"/>
        <v>44.56818181818182</v>
      </c>
      <c r="AV563">
        <f t="shared" si="81"/>
        <v>45</v>
      </c>
      <c r="AW563" s="8">
        <f t="shared" si="82"/>
        <v>4.6675411946101448</v>
      </c>
      <c r="AX563" s="6">
        <f t="shared" si="83"/>
        <v>0.10472810431557693</v>
      </c>
      <c r="AY563">
        <f t="shared" si="84"/>
        <v>16</v>
      </c>
      <c r="AZ563">
        <f t="shared" si="85"/>
        <v>51</v>
      </c>
      <c r="BA563">
        <f t="shared" si="86"/>
        <v>35</v>
      </c>
      <c r="BB563" s="7">
        <f t="shared" si="87"/>
        <v>1.0014140303683738</v>
      </c>
      <c r="BC563" s="8">
        <f t="shared" si="88"/>
        <v>1.2859085550107284E-2</v>
      </c>
    </row>
    <row r="564" spans="1:55" x14ac:dyDescent="0.25">
      <c r="A564">
        <v>832</v>
      </c>
      <c r="B564">
        <v>403607</v>
      </c>
      <c r="C564">
        <v>25</v>
      </c>
      <c r="D564">
        <v>27</v>
      </c>
      <c r="E564">
        <v>27</v>
      </c>
      <c r="F564">
        <v>27</v>
      </c>
      <c r="G564">
        <v>27</v>
      </c>
      <c r="H564">
        <v>27</v>
      </c>
      <c r="I564">
        <v>27</v>
      </c>
      <c r="J564">
        <v>27</v>
      </c>
      <c r="K564">
        <v>24</v>
      </c>
      <c r="L564">
        <v>27</v>
      </c>
      <c r="M564">
        <v>25</v>
      </c>
      <c r="N564">
        <v>25</v>
      </c>
      <c r="O564">
        <v>25</v>
      </c>
      <c r="P564">
        <v>21</v>
      </c>
      <c r="Q564">
        <v>21</v>
      </c>
      <c r="R564">
        <v>21</v>
      </c>
      <c r="S564">
        <v>21</v>
      </c>
      <c r="T564">
        <v>2</v>
      </c>
      <c r="U564">
        <v>20</v>
      </c>
      <c r="V564">
        <v>21</v>
      </c>
      <c r="W564">
        <v>21</v>
      </c>
      <c r="X564">
        <v>21</v>
      </c>
      <c r="Y564">
        <v>20</v>
      </c>
      <c r="Z564">
        <v>21</v>
      </c>
      <c r="AA564">
        <v>21</v>
      </c>
      <c r="AB564">
        <v>19</v>
      </c>
      <c r="AC564">
        <v>2</v>
      </c>
      <c r="AD564">
        <v>20</v>
      </c>
      <c r="AE564">
        <v>20</v>
      </c>
      <c r="AF564">
        <v>20</v>
      </c>
      <c r="AG564">
        <v>20</v>
      </c>
      <c r="AH564">
        <v>20</v>
      </c>
      <c r="AI564">
        <v>21</v>
      </c>
      <c r="AJ564">
        <v>21</v>
      </c>
      <c r="AK564">
        <v>19</v>
      </c>
      <c r="AL564">
        <v>19</v>
      </c>
      <c r="AM564">
        <v>20</v>
      </c>
      <c r="AN564">
        <v>20</v>
      </c>
      <c r="AO564">
        <v>21</v>
      </c>
      <c r="AP564">
        <v>21</v>
      </c>
      <c r="AQ564">
        <v>20</v>
      </c>
      <c r="AR564">
        <v>20</v>
      </c>
      <c r="AS564">
        <v>20</v>
      </c>
      <c r="AT564">
        <v>19</v>
      </c>
      <c r="AU564" s="8">
        <f t="shared" si="80"/>
        <v>21.204545454545453</v>
      </c>
      <c r="AV564">
        <f t="shared" si="81"/>
        <v>21</v>
      </c>
      <c r="AW564" s="8">
        <f t="shared" si="82"/>
        <v>5.0788185105398416</v>
      </c>
      <c r="AX564" s="6">
        <f t="shared" si="83"/>
        <v>0.23951555676715225</v>
      </c>
      <c r="AY564">
        <f t="shared" si="84"/>
        <v>2</v>
      </c>
      <c r="AZ564">
        <f t="shared" si="85"/>
        <v>27</v>
      </c>
      <c r="BA564">
        <f t="shared" si="86"/>
        <v>25</v>
      </c>
      <c r="BB564" s="7">
        <f t="shared" si="87"/>
        <v>0.99212751556523504</v>
      </c>
      <c r="BC564" s="8">
        <f t="shared" si="88"/>
        <v>3.8250221553731673E-2</v>
      </c>
    </row>
    <row r="565" spans="1:55" x14ac:dyDescent="0.25">
      <c r="A565">
        <v>833</v>
      </c>
      <c r="B565">
        <v>403672</v>
      </c>
      <c r="C565">
        <v>43</v>
      </c>
      <c r="D565">
        <v>43</v>
      </c>
      <c r="E565">
        <v>43</v>
      </c>
      <c r="F565">
        <v>43</v>
      </c>
      <c r="G565">
        <v>42</v>
      </c>
      <c r="H565">
        <v>42</v>
      </c>
      <c r="I565">
        <v>43</v>
      </c>
      <c r="J565">
        <v>43</v>
      </c>
      <c r="K565">
        <v>43</v>
      </c>
      <c r="L565">
        <v>43</v>
      </c>
      <c r="M565">
        <v>43</v>
      </c>
      <c r="N565">
        <v>43</v>
      </c>
      <c r="O565">
        <v>43</v>
      </c>
      <c r="P565">
        <v>43</v>
      </c>
      <c r="Q565">
        <v>43</v>
      </c>
      <c r="R565">
        <v>43</v>
      </c>
      <c r="S565">
        <v>43</v>
      </c>
      <c r="T565">
        <v>43</v>
      </c>
      <c r="U565">
        <v>43</v>
      </c>
      <c r="V565">
        <v>43</v>
      </c>
      <c r="W565">
        <v>43</v>
      </c>
      <c r="X565">
        <v>43</v>
      </c>
      <c r="Y565">
        <v>43</v>
      </c>
      <c r="Z565">
        <v>43</v>
      </c>
      <c r="AA565">
        <v>43</v>
      </c>
      <c r="AB565">
        <v>43</v>
      </c>
      <c r="AC565">
        <v>43</v>
      </c>
      <c r="AD565">
        <v>43</v>
      </c>
      <c r="AE565">
        <v>43</v>
      </c>
      <c r="AF565">
        <v>43</v>
      </c>
      <c r="AG565">
        <v>43</v>
      </c>
      <c r="AH565">
        <v>43</v>
      </c>
      <c r="AI565">
        <v>42</v>
      </c>
      <c r="AJ565">
        <v>43</v>
      </c>
      <c r="AK565">
        <v>43</v>
      </c>
      <c r="AL565">
        <v>42</v>
      </c>
      <c r="AM565">
        <v>54</v>
      </c>
      <c r="AN565">
        <v>54</v>
      </c>
      <c r="AO565">
        <v>54</v>
      </c>
      <c r="AP565">
        <v>54</v>
      </c>
      <c r="AQ565">
        <v>54</v>
      </c>
      <c r="AR565">
        <v>54</v>
      </c>
      <c r="AS565">
        <v>54</v>
      </c>
      <c r="AT565">
        <v>54</v>
      </c>
      <c r="AU565" s="8">
        <f t="shared" si="80"/>
        <v>44.909090909090907</v>
      </c>
      <c r="AV565">
        <f t="shared" si="81"/>
        <v>43</v>
      </c>
      <c r="AW565" s="8">
        <f t="shared" si="82"/>
        <v>4.3445672132691309</v>
      </c>
      <c r="AX565" s="6">
        <f t="shared" si="83"/>
        <v>9.6741375194251911E-2</v>
      </c>
      <c r="AY565">
        <f t="shared" si="84"/>
        <v>42</v>
      </c>
      <c r="AZ565">
        <f t="shared" si="85"/>
        <v>54</v>
      </c>
      <c r="BA565">
        <f t="shared" si="86"/>
        <v>12</v>
      </c>
      <c r="BB565" s="7">
        <f t="shared" si="87"/>
        <v>1.0046671209502998</v>
      </c>
      <c r="BC565" s="8">
        <f t="shared" si="88"/>
        <v>0.44022525930284817</v>
      </c>
    </row>
    <row r="566" spans="1:55" x14ac:dyDescent="0.25">
      <c r="A566">
        <v>834</v>
      </c>
      <c r="B566">
        <v>403911</v>
      </c>
      <c r="C566">
        <v>143</v>
      </c>
      <c r="D566">
        <v>134</v>
      </c>
      <c r="E566">
        <v>139</v>
      </c>
      <c r="F566">
        <v>139</v>
      </c>
      <c r="G566">
        <v>137</v>
      </c>
      <c r="H566">
        <v>143</v>
      </c>
      <c r="I566">
        <v>142</v>
      </c>
      <c r="J566">
        <v>141</v>
      </c>
      <c r="K566">
        <v>140</v>
      </c>
      <c r="L566">
        <v>141</v>
      </c>
      <c r="M566">
        <v>136</v>
      </c>
      <c r="N566">
        <v>137</v>
      </c>
      <c r="O566">
        <v>137</v>
      </c>
      <c r="P566">
        <v>136</v>
      </c>
      <c r="Q566">
        <v>139</v>
      </c>
      <c r="R566">
        <v>149</v>
      </c>
      <c r="S566">
        <v>146</v>
      </c>
      <c r="T566">
        <v>142</v>
      </c>
      <c r="U566">
        <v>149</v>
      </c>
      <c r="V566">
        <v>147</v>
      </c>
      <c r="W566">
        <v>142</v>
      </c>
      <c r="X566">
        <v>144</v>
      </c>
      <c r="Y566">
        <v>147</v>
      </c>
      <c r="Z566">
        <v>143</v>
      </c>
      <c r="AA566">
        <v>140</v>
      </c>
      <c r="AB566">
        <v>144</v>
      </c>
      <c r="AC566">
        <v>149</v>
      </c>
      <c r="AD566">
        <v>144</v>
      </c>
      <c r="AE566">
        <v>138</v>
      </c>
      <c r="AF566">
        <v>145</v>
      </c>
      <c r="AG566">
        <v>144</v>
      </c>
      <c r="AH566">
        <v>148</v>
      </c>
      <c r="AI566">
        <v>147</v>
      </c>
      <c r="AJ566">
        <v>143</v>
      </c>
      <c r="AK566">
        <v>146</v>
      </c>
      <c r="AL566">
        <v>144</v>
      </c>
      <c r="AM566">
        <v>138</v>
      </c>
      <c r="AN566">
        <v>152</v>
      </c>
      <c r="AO566">
        <v>146</v>
      </c>
      <c r="AP566">
        <v>138</v>
      </c>
      <c r="AQ566">
        <v>140</v>
      </c>
      <c r="AR566">
        <v>151</v>
      </c>
      <c r="AS566">
        <v>145</v>
      </c>
      <c r="AT566">
        <v>146</v>
      </c>
      <c r="AU566" s="8">
        <f t="shared" si="80"/>
        <v>142.75</v>
      </c>
      <c r="AV566">
        <f t="shared" si="81"/>
        <v>143</v>
      </c>
      <c r="AW566" s="8">
        <f t="shared" si="82"/>
        <v>4.3675601192598181</v>
      </c>
      <c r="AX566" s="6">
        <f t="shared" si="83"/>
        <v>3.0595867735620442E-2</v>
      </c>
      <c r="AY566">
        <f t="shared" si="84"/>
        <v>134</v>
      </c>
      <c r="AZ566">
        <f t="shared" si="85"/>
        <v>152</v>
      </c>
      <c r="BA566">
        <f t="shared" si="86"/>
        <v>18</v>
      </c>
      <c r="BB566" s="7">
        <f t="shared" si="87"/>
        <v>1.0011443823432187</v>
      </c>
      <c r="BC566" s="8">
        <f t="shared" si="88"/>
        <v>0.23062538619168613</v>
      </c>
    </row>
    <row r="567" spans="1:55" x14ac:dyDescent="0.25">
      <c r="A567">
        <v>835</v>
      </c>
      <c r="B567">
        <v>404160</v>
      </c>
      <c r="C567">
        <v>57</v>
      </c>
      <c r="D567">
        <v>57</v>
      </c>
      <c r="E567">
        <v>57</v>
      </c>
      <c r="F567">
        <v>61</v>
      </c>
      <c r="G567">
        <v>61</v>
      </c>
      <c r="H567">
        <v>61</v>
      </c>
      <c r="I567">
        <v>57</v>
      </c>
      <c r="J567">
        <v>57</v>
      </c>
      <c r="K567">
        <v>57</v>
      </c>
      <c r="L567">
        <v>59</v>
      </c>
      <c r="M567">
        <v>59</v>
      </c>
      <c r="N567">
        <v>59</v>
      </c>
      <c r="O567">
        <v>65</v>
      </c>
      <c r="P567">
        <v>65</v>
      </c>
      <c r="Q567">
        <v>65</v>
      </c>
      <c r="R567">
        <v>65</v>
      </c>
      <c r="S567">
        <v>65</v>
      </c>
      <c r="T567">
        <v>59</v>
      </c>
      <c r="U567">
        <v>57</v>
      </c>
      <c r="V567">
        <v>57</v>
      </c>
      <c r="W567">
        <v>57</v>
      </c>
      <c r="X567">
        <v>57</v>
      </c>
      <c r="Y567">
        <v>57</v>
      </c>
      <c r="Z567">
        <v>61</v>
      </c>
      <c r="AA567">
        <v>62</v>
      </c>
      <c r="AB567">
        <v>62</v>
      </c>
      <c r="AC567">
        <v>62</v>
      </c>
      <c r="AD567">
        <v>64</v>
      </c>
      <c r="AE567">
        <v>62</v>
      </c>
      <c r="AF567">
        <v>66</v>
      </c>
      <c r="AG567">
        <v>66</v>
      </c>
      <c r="AH567">
        <v>64</v>
      </c>
      <c r="AI567">
        <v>61</v>
      </c>
      <c r="AJ567">
        <v>59</v>
      </c>
      <c r="AK567">
        <v>59</v>
      </c>
      <c r="AL567">
        <v>59</v>
      </c>
      <c r="AM567">
        <v>59</v>
      </c>
      <c r="AN567">
        <v>59</v>
      </c>
      <c r="AO567">
        <v>57</v>
      </c>
      <c r="AP567">
        <v>57</v>
      </c>
      <c r="AQ567">
        <v>57</v>
      </c>
      <c r="AR567">
        <v>57</v>
      </c>
      <c r="AS567">
        <v>54</v>
      </c>
      <c r="AT567">
        <v>55</v>
      </c>
      <c r="AU567" s="8">
        <f t="shared" si="80"/>
        <v>59.840909090909093</v>
      </c>
      <c r="AV567">
        <f t="shared" si="81"/>
        <v>59</v>
      </c>
      <c r="AW567" s="8">
        <f t="shared" si="82"/>
        <v>3.2489224103928112</v>
      </c>
      <c r="AX567" s="6">
        <f t="shared" si="83"/>
        <v>5.4292664662849863E-2</v>
      </c>
      <c r="AY567">
        <f t="shared" si="84"/>
        <v>54</v>
      </c>
      <c r="AZ567">
        <f t="shared" si="85"/>
        <v>66</v>
      </c>
      <c r="BA567">
        <f t="shared" si="86"/>
        <v>12</v>
      </c>
      <c r="BB567" s="7">
        <f t="shared" si="87"/>
        <v>0.99956981345734819</v>
      </c>
      <c r="BC567" s="8">
        <f t="shared" si="88"/>
        <v>1.0580685554251387E-2</v>
      </c>
    </row>
    <row r="568" spans="1:55" x14ac:dyDescent="0.25">
      <c r="A568">
        <v>836</v>
      </c>
      <c r="B568">
        <v>405315</v>
      </c>
      <c r="C568">
        <v>148</v>
      </c>
      <c r="D568">
        <v>151</v>
      </c>
      <c r="E568">
        <v>151</v>
      </c>
      <c r="F568">
        <v>149</v>
      </c>
      <c r="G568">
        <v>147</v>
      </c>
      <c r="H568">
        <v>147</v>
      </c>
      <c r="I568">
        <v>151</v>
      </c>
      <c r="J568">
        <v>151</v>
      </c>
      <c r="K568">
        <v>151</v>
      </c>
      <c r="L568">
        <v>152</v>
      </c>
      <c r="M568">
        <v>153</v>
      </c>
      <c r="N568">
        <v>153</v>
      </c>
      <c r="O568">
        <v>150</v>
      </c>
      <c r="P568">
        <v>151</v>
      </c>
      <c r="Q568">
        <v>66</v>
      </c>
      <c r="R568">
        <v>152</v>
      </c>
      <c r="S568">
        <v>153</v>
      </c>
      <c r="T568">
        <v>152</v>
      </c>
      <c r="U568">
        <v>154</v>
      </c>
      <c r="V568">
        <v>153</v>
      </c>
      <c r="W568">
        <v>158</v>
      </c>
      <c r="X568">
        <v>157</v>
      </c>
      <c r="Y568">
        <v>156</v>
      </c>
      <c r="Z568">
        <v>146</v>
      </c>
      <c r="AA568">
        <v>147</v>
      </c>
      <c r="AB568">
        <v>149</v>
      </c>
      <c r="AC568">
        <v>151</v>
      </c>
      <c r="AD568">
        <v>153</v>
      </c>
      <c r="AE568">
        <v>154</v>
      </c>
      <c r="AF568">
        <v>155</v>
      </c>
      <c r="AG568">
        <v>154</v>
      </c>
      <c r="AH568">
        <v>151</v>
      </c>
      <c r="AI568">
        <v>151</v>
      </c>
      <c r="AJ568">
        <v>152</v>
      </c>
      <c r="AK568">
        <v>152</v>
      </c>
      <c r="AL568">
        <v>144</v>
      </c>
      <c r="AM568">
        <v>62</v>
      </c>
      <c r="AN568">
        <v>138</v>
      </c>
      <c r="AO568">
        <v>142</v>
      </c>
      <c r="AP568">
        <v>136</v>
      </c>
      <c r="AQ568">
        <v>138</v>
      </c>
      <c r="AR568">
        <v>137</v>
      </c>
      <c r="AS568">
        <v>138</v>
      </c>
      <c r="AT568">
        <v>138</v>
      </c>
      <c r="AU568" s="8">
        <f t="shared" si="80"/>
        <v>145.31818181818181</v>
      </c>
      <c r="AV568">
        <f t="shared" si="81"/>
        <v>151</v>
      </c>
      <c r="AW568" s="8">
        <f t="shared" si="82"/>
        <v>18.814606803637293</v>
      </c>
      <c r="AX568" s="6">
        <f t="shared" si="83"/>
        <v>0.12947180158899607</v>
      </c>
      <c r="AY568">
        <f t="shared" si="84"/>
        <v>62</v>
      </c>
      <c r="AZ568">
        <f t="shared" si="85"/>
        <v>158</v>
      </c>
      <c r="BA568">
        <f t="shared" si="86"/>
        <v>96</v>
      </c>
      <c r="BB568" s="7">
        <f t="shared" si="87"/>
        <v>0.99755013765892442</v>
      </c>
      <c r="BC568" s="8">
        <f t="shared" si="88"/>
        <v>2.9805049469457431E-2</v>
      </c>
    </row>
    <row r="569" spans="1:55" x14ac:dyDescent="0.25">
      <c r="A569">
        <v>838</v>
      </c>
      <c r="B569">
        <v>405770</v>
      </c>
      <c r="C569">
        <v>44</v>
      </c>
      <c r="D569">
        <v>44</v>
      </c>
      <c r="E569">
        <v>44</v>
      </c>
      <c r="F569">
        <v>44</v>
      </c>
      <c r="G569">
        <v>44</v>
      </c>
      <c r="H569">
        <v>44</v>
      </c>
      <c r="I569">
        <v>44</v>
      </c>
      <c r="J569">
        <v>44</v>
      </c>
      <c r="K569">
        <v>44</v>
      </c>
      <c r="L569">
        <v>44</v>
      </c>
      <c r="M569">
        <v>46</v>
      </c>
      <c r="N569">
        <v>44</v>
      </c>
      <c r="O569">
        <v>44</v>
      </c>
      <c r="P569">
        <v>44</v>
      </c>
      <c r="Q569">
        <v>44</v>
      </c>
      <c r="R569">
        <v>44</v>
      </c>
      <c r="S569">
        <v>44</v>
      </c>
      <c r="T569">
        <v>44</v>
      </c>
      <c r="U569">
        <v>44</v>
      </c>
      <c r="V569">
        <v>44</v>
      </c>
      <c r="W569">
        <v>44</v>
      </c>
      <c r="X569">
        <v>44</v>
      </c>
      <c r="Y569">
        <v>44</v>
      </c>
      <c r="Z569">
        <v>44</v>
      </c>
      <c r="AA569">
        <v>45</v>
      </c>
      <c r="AB569">
        <v>47</v>
      </c>
      <c r="AC569">
        <v>47</v>
      </c>
      <c r="AD569">
        <v>47</v>
      </c>
      <c r="AE569">
        <v>4</v>
      </c>
      <c r="AF569">
        <v>4</v>
      </c>
      <c r="AG569">
        <v>4</v>
      </c>
      <c r="AH569">
        <v>44</v>
      </c>
      <c r="AI569">
        <v>44</v>
      </c>
      <c r="AJ569">
        <v>36</v>
      </c>
      <c r="AK569">
        <v>36</v>
      </c>
      <c r="AL569">
        <v>36</v>
      </c>
      <c r="AM569">
        <v>37</v>
      </c>
      <c r="AN569">
        <v>39</v>
      </c>
      <c r="AO569">
        <v>74</v>
      </c>
      <c r="AP569">
        <v>74</v>
      </c>
      <c r="AQ569">
        <v>75</v>
      </c>
      <c r="AR569">
        <v>77</v>
      </c>
      <c r="AS569">
        <v>77</v>
      </c>
      <c r="AT569">
        <v>77</v>
      </c>
      <c r="AU569" s="8">
        <f t="shared" si="80"/>
        <v>45.045454545454547</v>
      </c>
      <c r="AV569">
        <f t="shared" si="81"/>
        <v>44</v>
      </c>
      <c r="AW569" s="8">
        <f t="shared" si="82"/>
        <v>16.050725616365114</v>
      </c>
      <c r="AX569" s="6">
        <f t="shared" si="83"/>
        <v>0.35632286938449292</v>
      </c>
      <c r="AY569">
        <f t="shared" si="84"/>
        <v>4</v>
      </c>
      <c r="AZ569">
        <f t="shared" si="85"/>
        <v>77</v>
      </c>
      <c r="BA569">
        <f t="shared" si="86"/>
        <v>73</v>
      </c>
      <c r="BB569" s="7">
        <f t="shared" si="87"/>
        <v>0.99951155123903879</v>
      </c>
      <c r="BC569" s="8">
        <f t="shared" si="88"/>
        <v>9.0469257759627719E-5</v>
      </c>
    </row>
    <row r="570" spans="1:55" x14ac:dyDescent="0.25">
      <c r="A570">
        <v>839</v>
      </c>
      <c r="B570">
        <v>406134</v>
      </c>
      <c r="C570">
        <v>132</v>
      </c>
      <c r="D570">
        <v>132</v>
      </c>
      <c r="E570">
        <v>132</v>
      </c>
      <c r="F570">
        <v>132</v>
      </c>
      <c r="G570">
        <v>132</v>
      </c>
      <c r="H570">
        <v>132</v>
      </c>
      <c r="I570">
        <v>132</v>
      </c>
      <c r="J570">
        <v>132</v>
      </c>
      <c r="K570">
        <v>132</v>
      </c>
      <c r="L570">
        <v>132</v>
      </c>
      <c r="M570">
        <v>140</v>
      </c>
      <c r="N570">
        <v>140</v>
      </c>
      <c r="O570">
        <v>140</v>
      </c>
      <c r="P570">
        <v>141</v>
      </c>
      <c r="Q570">
        <v>141</v>
      </c>
      <c r="R570">
        <v>140</v>
      </c>
      <c r="S570">
        <v>141</v>
      </c>
      <c r="T570">
        <v>139</v>
      </c>
      <c r="U570">
        <v>140</v>
      </c>
      <c r="V570">
        <v>140</v>
      </c>
      <c r="W570">
        <v>141</v>
      </c>
      <c r="X570">
        <v>141</v>
      </c>
      <c r="Y570">
        <v>140</v>
      </c>
      <c r="Z570">
        <v>140</v>
      </c>
      <c r="AA570">
        <v>140</v>
      </c>
      <c r="AB570">
        <v>140</v>
      </c>
      <c r="AC570">
        <v>140</v>
      </c>
      <c r="AD570">
        <v>140</v>
      </c>
      <c r="AE570">
        <v>140</v>
      </c>
      <c r="AF570">
        <v>140</v>
      </c>
      <c r="AG570">
        <v>140</v>
      </c>
      <c r="AH570">
        <v>140</v>
      </c>
      <c r="AI570">
        <v>140</v>
      </c>
      <c r="AJ570">
        <v>140</v>
      </c>
      <c r="AK570">
        <v>139</v>
      </c>
      <c r="AL570">
        <v>140</v>
      </c>
      <c r="AM570">
        <v>140</v>
      </c>
      <c r="AN570">
        <v>139</v>
      </c>
      <c r="AO570">
        <v>140</v>
      </c>
      <c r="AP570">
        <v>149</v>
      </c>
      <c r="AQ570">
        <v>139</v>
      </c>
      <c r="AR570">
        <v>139</v>
      </c>
      <c r="AS570">
        <v>139</v>
      </c>
      <c r="AT570">
        <v>139</v>
      </c>
      <c r="AU570" s="8">
        <f t="shared" si="80"/>
        <v>138.34090909090909</v>
      </c>
      <c r="AV570">
        <f t="shared" si="81"/>
        <v>140</v>
      </c>
      <c r="AW570" s="8">
        <f t="shared" si="82"/>
        <v>3.7722560137673322</v>
      </c>
      <c r="AX570" s="6">
        <f t="shared" si="83"/>
        <v>2.7267827272180484E-2</v>
      </c>
      <c r="AY570">
        <f t="shared" si="84"/>
        <v>132</v>
      </c>
      <c r="AZ570">
        <f t="shared" si="85"/>
        <v>149</v>
      </c>
      <c r="BA570">
        <f t="shared" si="86"/>
        <v>17</v>
      </c>
      <c r="BB570" s="7">
        <f t="shared" si="87"/>
        <v>1.0014364082103238</v>
      </c>
      <c r="BC570" s="8">
        <f t="shared" si="88"/>
        <v>0.4501618487137346</v>
      </c>
    </row>
    <row r="571" spans="1:55" x14ac:dyDescent="0.25">
      <c r="A571">
        <v>840</v>
      </c>
      <c r="B571">
        <v>406216</v>
      </c>
      <c r="C571">
        <v>13</v>
      </c>
      <c r="D571">
        <v>13</v>
      </c>
      <c r="E571">
        <v>13</v>
      </c>
      <c r="F571">
        <v>13</v>
      </c>
      <c r="G571">
        <v>13</v>
      </c>
      <c r="H571">
        <v>13</v>
      </c>
      <c r="I571">
        <v>13</v>
      </c>
      <c r="J571">
        <v>13</v>
      </c>
      <c r="K571">
        <v>13</v>
      </c>
      <c r="L571">
        <v>13</v>
      </c>
      <c r="M571">
        <v>13</v>
      </c>
      <c r="N571">
        <v>13</v>
      </c>
      <c r="O571">
        <v>14</v>
      </c>
      <c r="P571">
        <v>13</v>
      </c>
      <c r="Q571">
        <v>13</v>
      </c>
      <c r="R571">
        <v>13</v>
      </c>
      <c r="S571">
        <v>14</v>
      </c>
      <c r="T571">
        <v>14</v>
      </c>
      <c r="U571">
        <v>15</v>
      </c>
      <c r="V571">
        <v>14</v>
      </c>
      <c r="W571">
        <v>14</v>
      </c>
      <c r="X571">
        <v>14</v>
      </c>
      <c r="Y571">
        <v>14</v>
      </c>
      <c r="Z571">
        <v>14</v>
      </c>
      <c r="AA571">
        <v>14</v>
      </c>
      <c r="AB571">
        <v>14</v>
      </c>
      <c r="AC571">
        <v>14</v>
      </c>
      <c r="AD571">
        <v>14</v>
      </c>
      <c r="AE571">
        <v>14</v>
      </c>
      <c r="AF571">
        <v>14</v>
      </c>
      <c r="AG571">
        <v>14</v>
      </c>
      <c r="AH571">
        <v>14</v>
      </c>
      <c r="AI571">
        <v>14</v>
      </c>
      <c r="AJ571">
        <v>14</v>
      </c>
      <c r="AK571">
        <v>15</v>
      </c>
      <c r="AL571">
        <v>15</v>
      </c>
      <c r="AM571">
        <v>15</v>
      </c>
      <c r="AN571">
        <v>15</v>
      </c>
      <c r="AO571">
        <v>15</v>
      </c>
      <c r="AP571">
        <v>15</v>
      </c>
      <c r="AQ571">
        <v>15</v>
      </c>
      <c r="AR571">
        <v>15</v>
      </c>
      <c r="AS571">
        <v>16</v>
      </c>
      <c r="AT571">
        <v>16</v>
      </c>
      <c r="AU571" s="8">
        <f t="shared" si="80"/>
        <v>13.954545454545455</v>
      </c>
      <c r="AV571">
        <f t="shared" si="81"/>
        <v>14</v>
      </c>
      <c r="AW571" s="8">
        <f t="shared" si="82"/>
        <v>0.86143594167341642</v>
      </c>
      <c r="AX571" s="6">
        <f t="shared" si="83"/>
        <v>6.173156585281811E-2</v>
      </c>
      <c r="AY571">
        <f t="shared" si="84"/>
        <v>13</v>
      </c>
      <c r="AZ571">
        <f t="shared" si="85"/>
        <v>16</v>
      </c>
      <c r="BA571">
        <f t="shared" si="86"/>
        <v>3</v>
      </c>
      <c r="BB571" s="7">
        <f t="shared" si="87"/>
        <v>1.0042505996856401</v>
      </c>
      <c r="BC571" s="8">
        <f t="shared" si="88"/>
        <v>0.7990673584970609</v>
      </c>
    </row>
    <row r="572" spans="1:55" x14ac:dyDescent="0.25">
      <c r="A572">
        <v>841</v>
      </c>
      <c r="B572">
        <v>406265</v>
      </c>
      <c r="C572">
        <v>71</v>
      </c>
      <c r="D572">
        <v>69</v>
      </c>
      <c r="E572">
        <v>69</v>
      </c>
      <c r="F572">
        <v>75</v>
      </c>
      <c r="G572">
        <v>71</v>
      </c>
      <c r="H572">
        <v>76</v>
      </c>
      <c r="I572">
        <v>76</v>
      </c>
      <c r="J572">
        <v>77</v>
      </c>
      <c r="K572">
        <v>71</v>
      </c>
      <c r="L572">
        <v>79</v>
      </c>
      <c r="M572">
        <v>82</v>
      </c>
      <c r="N572">
        <v>116</v>
      </c>
      <c r="O572">
        <v>118</v>
      </c>
      <c r="P572">
        <v>108</v>
      </c>
      <c r="Q572">
        <v>113</v>
      </c>
      <c r="R572">
        <v>98</v>
      </c>
      <c r="S572">
        <v>115</v>
      </c>
      <c r="T572">
        <v>108</v>
      </c>
      <c r="U572">
        <v>103</v>
      </c>
      <c r="V572">
        <v>144</v>
      </c>
      <c r="W572">
        <v>113</v>
      </c>
      <c r="X572">
        <v>125</v>
      </c>
      <c r="Y572">
        <v>129</v>
      </c>
      <c r="Z572">
        <v>172</v>
      </c>
      <c r="AA572">
        <v>177</v>
      </c>
      <c r="AB572">
        <v>216</v>
      </c>
      <c r="AC572">
        <v>184</v>
      </c>
      <c r="AD572">
        <v>186</v>
      </c>
      <c r="AE572">
        <v>173</v>
      </c>
      <c r="AF572">
        <v>166</v>
      </c>
      <c r="AG572">
        <v>173</v>
      </c>
      <c r="AH572">
        <v>148</v>
      </c>
      <c r="AI572">
        <v>139</v>
      </c>
      <c r="AJ572">
        <v>139</v>
      </c>
      <c r="AK572">
        <v>133</v>
      </c>
      <c r="AL572">
        <v>123</v>
      </c>
      <c r="AM572">
        <v>142</v>
      </c>
      <c r="AN572">
        <v>161</v>
      </c>
      <c r="AO572">
        <v>158</v>
      </c>
      <c r="AP572">
        <v>136</v>
      </c>
      <c r="AQ572">
        <v>161</v>
      </c>
      <c r="AR572">
        <v>152</v>
      </c>
      <c r="AS572">
        <v>154</v>
      </c>
      <c r="AT572">
        <v>161</v>
      </c>
      <c r="AU572" s="8">
        <f t="shared" si="80"/>
        <v>126.36363636363636</v>
      </c>
      <c r="AV572">
        <f t="shared" si="81"/>
        <v>127</v>
      </c>
      <c r="AW572" s="8">
        <f t="shared" si="82"/>
        <v>39.125968839533343</v>
      </c>
      <c r="AX572" s="6">
        <f t="shared" si="83"/>
        <v>0.30962996923371711</v>
      </c>
      <c r="AY572">
        <f t="shared" si="84"/>
        <v>69</v>
      </c>
      <c r="AZ572">
        <f t="shared" si="85"/>
        <v>216</v>
      </c>
      <c r="BA572">
        <f t="shared" si="86"/>
        <v>147</v>
      </c>
      <c r="BB572" s="7">
        <f t="shared" si="87"/>
        <v>1.0215082715956119</v>
      </c>
      <c r="BC572" s="8">
        <f t="shared" si="88"/>
        <v>0.68363399399769165</v>
      </c>
    </row>
    <row r="573" spans="1:55" x14ac:dyDescent="0.25">
      <c r="A573">
        <v>844</v>
      </c>
      <c r="B573">
        <v>407132</v>
      </c>
      <c r="C573">
        <v>8</v>
      </c>
      <c r="D573">
        <v>8</v>
      </c>
      <c r="E573">
        <v>8</v>
      </c>
      <c r="F573">
        <v>8</v>
      </c>
      <c r="G573">
        <v>8</v>
      </c>
      <c r="H573">
        <v>8</v>
      </c>
      <c r="I573">
        <v>8</v>
      </c>
      <c r="J573">
        <v>8</v>
      </c>
      <c r="K573">
        <v>8</v>
      </c>
      <c r="L573">
        <v>8</v>
      </c>
      <c r="M573">
        <v>8</v>
      </c>
      <c r="N573">
        <v>8</v>
      </c>
      <c r="O573">
        <v>8</v>
      </c>
      <c r="P573">
        <v>8</v>
      </c>
      <c r="Q573">
        <v>8</v>
      </c>
      <c r="R573">
        <v>8</v>
      </c>
      <c r="S573">
        <v>8</v>
      </c>
      <c r="T573">
        <v>8</v>
      </c>
      <c r="U573">
        <v>8</v>
      </c>
      <c r="V573">
        <v>8</v>
      </c>
      <c r="W573">
        <v>8</v>
      </c>
      <c r="X573">
        <v>8</v>
      </c>
      <c r="Y573">
        <v>8</v>
      </c>
      <c r="Z573">
        <v>8</v>
      </c>
      <c r="AA573">
        <v>8</v>
      </c>
      <c r="AB573">
        <v>8</v>
      </c>
      <c r="AC573">
        <v>8</v>
      </c>
      <c r="AD573">
        <v>8</v>
      </c>
      <c r="AE573">
        <v>8</v>
      </c>
      <c r="AF573">
        <v>8</v>
      </c>
      <c r="AG573">
        <v>8</v>
      </c>
      <c r="AH573">
        <v>8</v>
      </c>
      <c r="AI573">
        <v>16</v>
      </c>
      <c r="AJ573">
        <v>16</v>
      </c>
      <c r="AK573">
        <v>8</v>
      </c>
      <c r="AL573">
        <v>16</v>
      </c>
      <c r="AM573">
        <v>16</v>
      </c>
      <c r="AN573">
        <v>16</v>
      </c>
      <c r="AO573">
        <v>16</v>
      </c>
      <c r="AP573">
        <v>16</v>
      </c>
      <c r="AQ573">
        <v>16</v>
      </c>
      <c r="AR573">
        <v>20</v>
      </c>
      <c r="AS573">
        <v>16</v>
      </c>
      <c r="AT573">
        <v>16</v>
      </c>
      <c r="AU573" s="8">
        <f t="shared" si="80"/>
        <v>10.090909090909092</v>
      </c>
      <c r="AV573">
        <f t="shared" si="81"/>
        <v>8</v>
      </c>
      <c r="AW573" s="8">
        <f t="shared" si="82"/>
        <v>3.7093106099173836</v>
      </c>
      <c r="AX573" s="6">
        <f t="shared" si="83"/>
        <v>0.36758933972154251</v>
      </c>
      <c r="AY573">
        <f t="shared" si="84"/>
        <v>8</v>
      </c>
      <c r="AZ573">
        <f t="shared" si="85"/>
        <v>20</v>
      </c>
      <c r="BA573">
        <f t="shared" si="86"/>
        <v>12</v>
      </c>
      <c r="BB573" s="7">
        <f t="shared" si="87"/>
        <v>1.0183152771440842</v>
      </c>
      <c r="BC573" s="8">
        <f t="shared" si="88"/>
        <v>0.55064070904077811</v>
      </c>
    </row>
    <row r="574" spans="1:55" x14ac:dyDescent="0.25">
      <c r="A574">
        <v>846</v>
      </c>
      <c r="B574">
        <v>407209</v>
      </c>
      <c r="C574">
        <v>117</v>
      </c>
      <c r="D574">
        <v>118</v>
      </c>
      <c r="E574">
        <v>116</v>
      </c>
      <c r="F574">
        <v>101</v>
      </c>
      <c r="G574">
        <v>99</v>
      </c>
      <c r="H574">
        <v>101</v>
      </c>
      <c r="I574">
        <v>102</v>
      </c>
      <c r="J574">
        <v>103</v>
      </c>
      <c r="K574">
        <v>103</v>
      </c>
      <c r="L574">
        <v>100</v>
      </c>
      <c r="M574">
        <v>102</v>
      </c>
      <c r="N574">
        <v>100</v>
      </c>
      <c r="O574">
        <v>101</v>
      </c>
      <c r="P574">
        <v>101</v>
      </c>
      <c r="Q574">
        <v>100</v>
      </c>
      <c r="R574">
        <v>103</v>
      </c>
      <c r="S574">
        <v>102</v>
      </c>
      <c r="T574">
        <v>103</v>
      </c>
      <c r="U574">
        <v>104</v>
      </c>
      <c r="V574">
        <v>100</v>
      </c>
      <c r="W574">
        <v>101</v>
      </c>
      <c r="X574">
        <v>101</v>
      </c>
      <c r="Y574">
        <v>98</v>
      </c>
      <c r="Z574">
        <v>99</v>
      </c>
      <c r="AA574">
        <v>102</v>
      </c>
      <c r="AB574">
        <v>101</v>
      </c>
      <c r="AC574">
        <v>102</v>
      </c>
      <c r="AD574">
        <v>101</v>
      </c>
      <c r="AE574">
        <v>101</v>
      </c>
      <c r="AF574">
        <v>102</v>
      </c>
      <c r="AG574">
        <v>102</v>
      </c>
      <c r="AH574">
        <v>103</v>
      </c>
      <c r="AI574">
        <v>105</v>
      </c>
      <c r="AJ574">
        <v>104</v>
      </c>
      <c r="AK574">
        <v>99</v>
      </c>
      <c r="AL574">
        <v>104</v>
      </c>
      <c r="AM574">
        <v>105</v>
      </c>
      <c r="AN574">
        <v>102</v>
      </c>
      <c r="AO574">
        <v>101</v>
      </c>
      <c r="AP574">
        <v>104</v>
      </c>
      <c r="AQ574">
        <v>100</v>
      </c>
      <c r="AR574">
        <v>102</v>
      </c>
      <c r="AS574">
        <v>101</v>
      </c>
      <c r="AT574">
        <v>106</v>
      </c>
      <c r="AU574" s="8">
        <f t="shared" si="80"/>
        <v>102.77272727272727</v>
      </c>
      <c r="AV574">
        <f t="shared" si="81"/>
        <v>102</v>
      </c>
      <c r="AW574" s="8">
        <f t="shared" si="82"/>
        <v>4.2583086300791244</v>
      </c>
      <c r="AX574" s="6">
        <f t="shared" si="83"/>
        <v>4.1434228156453229E-2</v>
      </c>
      <c r="AY574">
        <f t="shared" si="84"/>
        <v>98</v>
      </c>
      <c r="AZ574">
        <f t="shared" si="85"/>
        <v>118</v>
      </c>
      <c r="BA574">
        <f t="shared" si="86"/>
        <v>20</v>
      </c>
      <c r="BB574" s="7">
        <f t="shared" si="87"/>
        <v>0.99915081996529331</v>
      </c>
      <c r="BC574" s="8">
        <f t="shared" si="88"/>
        <v>7.6387830022076234E-2</v>
      </c>
    </row>
    <row r="575" spans="1:55" x14ac:dyDescent="0.25">
      <c r="A575">
        <v>849</v>
      </c>
      <c r="B575">
        <v>407480</v>
      </c>
      <c r="C575">
        <v>130</v>
      </c>
      <c r="D575">
        <v>128</v>
      </c>
      <c r="E575">
        <v>128</v>
      </c>
      <c r="F575">
        <v>80</v>
      </c>
      <c r="G575">
        <v>80</v>
      </c>
      <c r="H575">
        <v>80</v>
      </c>
      <c r="I575">
        <v>80</v>
      </c>
      <c r="J575">
        <v>82</v>
      </c>
      <c r="K575">
        <v>82</v>
      </c>
      <c r="L575">
        <v>82</v>
      </c>
      <c r="M575">
        <v>75</v>
      </c>
      <c r="N575">
        <v>75</v>
      </c>
      <c r="O575">
        <v>75</v>
      </c>
      <c r="P575">
        <v>75</v>
      </c>
      <c r="Q575">
        <v>73</v>
      </c>
      <c r="R575">
        <v>73</v>
      </c>
      <c r="S575">
        <v>73</v>
      </c>
      <c r="T575">
        <v>73</v>
      </c>
      <c r="U575">
        <v>73</v>
      </c>
      <c r="V575">
        <v>67</v>
      </c>
      <c r="W575">
        <v>61</v>
      </c>
      <c r="X575">
        <v>61</v>
      </c>
      <c r="Y575">
        <v>62</v>
      </c>
      <c r="Z575">
        <v>62</v>
      </c>
      <c r="AA575">
        <v>61</v>
      </c>
      <c r="AB575">
        <v>61</v>
      </c>
      <c r="AC575">
        <v>66</v>
      </c>
      <c r="AD575">
        <v>66</v>
      </c>
      <c r="AE575">
        <v>68</v>
      </c>
      <c r="AF575">
        <v>68</v>
      </c>
      <c r="AG575">
        <v>68</v>
      </c>
      <c r="AH575">
        <v>67</v>
      </c>
      <c r="AI575">
        <v>67</v>
      </c>
      <c r="AJ575">
        <v>65</v>
      </c>
      <c r="AK575">
        <v>64</v>
      </c>
      <c r="AL575">
        <v>60</v>
      </c>
      <c r="AM575">
        <v>54</v>
      </c>
      <c r="AN575">
        <v>54</v>
      </c>
      <c r="AO575">
        <v>54</v>
      </c>
      <c r="AP575">
        <v>48</v>
      </c>
      <c r="AQ575">
        <v>48</v>
      </c>
      <c r="AR575">
        <v>48</v>
      </c>
      <c r="AS575">
        <v>48</v>
      </c>
      <c r="AT575">
        <v>48</v>
      </c>
      <c r="AU575" s="8">
        <f t="shared" si="80"/>
        <v>70.75</v>
      </c>
      <c r="AV575">
        <f t="shared" si="81"/>
        <v>67.5</v>
      </c>
      <c r="AW575" s="8">
        <f t="shared" si="82"/>
        <v>18.771731592390303</v>
      </c>
      <c r="AX575" s="6">
        <f t="shared" si="83"/>
        <v>0.26532482816099368</v>
      </c>
      <c r="AY575">
        <f t="shared" si="84"/>
        <v>48</v>
      </c>
      <c r="AZ575">
        <f t="shared" si="85"/>
        <v>130</v>
      </c>
      <c r="BA575">
        <f t="shared" si="86"/>
        <v>82</v>
      </c>
      <c r="BB575" s="7">
        <f t="shared" si="87"/>
        <v>0.98426049560255169</v>
      </c>
      <c r="BC575" s="8">
        <f t="shared" si="88"/>
        <v>0.76207345622792722</v>
      </c>
    </row>
    <row r="576" spans="1:55" x14ac:dyDescent="0.25">
      <c r="A576">
        <v>851</v>
      </c>
      <c r="B576">
        <v>407782</v>
      </c>
      <c r="C576">
        <v>29</v>
      </c>
      <c r="D576">
        <v>29</v>
      </c>
      <c r="E576">
        <v>29</v>
      </c>
      <c r="F576">
        <v>29</v>
      </c>
      <c r="G576">
        <v>29</v>
      </c>
      <c r="H576">
        <v>30</v>
      </c>
      <c r="I576">
        <v>30</v>
      </c>
      <c r="J576">
        <v>30</v>
      </c>
      <c r="K576">
        <v>30</v>
      </c>
      <c r="L576">
        <v>30</v>
      </c>
      <c r="M576">
        <v>30</v>
      </c>
      <c r="N576">
        <v>30</v>
      </c>
      <c r="O576">
        <v>30</v>
      </c>
      <c r="P576">
        <v>30</v>
      </c>
      <c r="Q576">
        <v>30</v>
      </c>
      <c r="R576">
        <v>30</v>
      </c>
      <c r="S576">
        <v>30</v>
      </c>
      <c r="T576">
        <v>30</v>
      </c>
      <c r="U576">
        <v>30</v>
      </c>
      <c r="V576">
        <v>30</v>
      </c>
      <c r="W576">
        <v>30</v>
      </c>
      <c r="X576">
        <v>30</v>
      </c>
      <c r="Y576">
        <v>30</v>
      </c>
      <c r="Z576">
        <v>30</v>
      </c>
      <c r="AA576">
        <v>30</v>
      </c>
      <c r="AB576">
        <v>30</v>
      </c>
      <c r="AC576">
        <v>30</v>
      </c>
      <c r="AD576">
        <v>30</v>
      </c>
      <c r="AE576">
        <v>30</v>
      </c>
      <c r="AF576">
        <v>30</v>
      </c>
      <c r="AG576">
        <v>30</v>
      </c>
      <c r="AH576">
        <v>30</v>
      </c>
      <c r="AI576">
        <v>30</v>
      </c>
      <c r="AJ576">
        <v>30</v>
      </c>
      <c r="AK576">
        <v>30</v>
      </c>
      <c r="AL576">
        <v>30</v>
      </c>
      <c r="AM576">
        <v>14</v>
      </c>
      <c r="AN576">
        <v>30</v>
      </c>
      <c r="AO576">
        <v>30</v>
      </c>
      <c r="AP576">
        <v>30</v>
      </c>
      <c r="AQ576">
        <v>30</v>
      </c>
      <c r="AR576">
        <v>30</v>
      </c>
      <c r="AS576">
        <v>30</v>
      </c>
      <c r="AT576">
        <v>30</v>
      </c>
      <c r="AU576" s="8">
        <f t="shared" si="80"/>
        <v>29.522727272727273</v>
      </c>
      <c r="AV576">
        <f t="shared" si="81"/>
        <v>30</v>
      </c>
      <c r="AW576" s="8">
        <f t="shared" si="82"/>
        <v>2.4159223416946509</v>
      </c>
      <c r="AX576" s="6">
        <f t="shared" si="83"/>
        <v>8.1832627432305335E-2</v>
      </c>
      <c r="AY576">
        <f t="shared" si="84"/>
        <v>14</v>
      </c>
      <c r="AZ576">
        <f t="shared" si="85"/>
        <v>30</v>
      </c>
      <c r="BA576">
        <f t="shared" si="86"/>
        <v>16</v>
      </c>
      <c r="BB576" s="7">
        <f t="shared" si="87"/>
        <v>0.99890889315816933</v>
      </c>
      <c r="BC576" s="8">
        <f t="shared" si="88"/>
        <v>1.4916667776652123E-2</v>
      </c>
    </row>
    <row r="577" spans="1:55" x14ac:dyDescent="0.25">
      <c r="A577">
        <v>852</v>
      </c>
      <c r="B577">
        <v>407811</v>
      </c>
      <c r="C577">
        <v>36</v>
      </c>
      <c r="D577">
        <v>26</v>
      </c>
      <c r="E577">
        <v>26</v>
      </c>
      <c r="F577">
        <v>26</v>
      </c>
      <c r="G577">
        <v>26</v>
      </c>
      <c r="H577">
        <v>26</v>
      </c>
      <c r="I577">
        <v>34</v>
      </c>
      <c r="J577">
        <v>36</v>
      </c>
      <c r="K577">
        <v>24</v>
      </c>
      <c r="L577">
        <v>26</v>
      </c>
      <c r="M577">
        <v>36</v>
      </c>
      <c r="N577">
        <v>24</v>
      </c>
      <c r="O577">
        <v>26</v>
      </c>
      <c r="P577">
        <v>24</v>
      </c>
      <c r="Q577">
        <v>27</v>
      </c>
      <c r="R577">
        <v>35</v>
      </c>
      <c r="S577">
        <v>24</v>
      </c>
      <c r="T577">
        <v>20</v>
      </c>
      <c r="U577">
        <v>28</v>
      </c>
      <c r="V577">
        <v>36</v>
      </c>
      <c r="W577">
        <v>26</v>
      </c>
      <c r="X577">
        <v>27</v>
      </c>
      <c r="Y577">
        <v>36</v>
      </c>
      <c r="Z577">
        <v>26</v>
      </c>
      <c r="AA577">
        <v>32</v>
      </c>
      <c r="AB577">
        <v>22</v>
      </c>
      <c r="AC577">
        <v>36</v>
      </c>
      <c r="AD577">
        <v>27</v>
      </c>
      <c r="AE577">
        <v>25</v>
      </c>
      <c r="AF577">
        <v>21</v>
      </c>
      <c r="AG577">
        <v>21</v>
      </c>
      <c r="AH577">
        <v>28</v>
      </c>
      <c r="AI577">
        <v>26</v>
      </c>
      <c r="AJ577">
        <v>24</v>
      </c>
      <c r="AK577">
        <v>26</v>
      </c>
      <c r="AL577">
        <v>36</v>
      </c>
      <c r="AM577">
        <v>26</v>
      </c>
      <c r="AN577">
        <v>26</v>
      </c>
      <c r="AO577">
        <v>28</v>
      </c>
      <c r="AP577">
        <v>26</v>
      </c>
      <c r="AQ577">
        <v>36</v>
      </c>
      <c r="AR577">
        <v>34</v>
      </c>
      <c r="AS577">
        <v>34</v>
      </c>
      <c r="AT577">
        <v>27</v>
      </c>
      <c r="AU577" s="8">
        <f t="shared" si="80"/>
        <v>28.227272727272727</v>
      </c>
      <c r="AV577">
        <f t="shared" si="81"/>
        <v>26</v>
      </c>
      <c r="AW577" s="8">
        <f t="shared" si="82"/>
        <v>4.893582111028528</v>
      </c>
      <c r="AX577" s="6">
        <f t="shared" si="83"/>
        <v>0.17336361745994786</v>
      </c>
      <c r="AY577">
        <f t="shared" si="84"/>
        <v>20</v>
      </c>
      <c r="AZ577">
        <f t="shared" si="85"/>
        <v>36</v>
      </c>
      <c r="BA577">
        <f t="shared" si="86"/>
        <v>16</v>
      </c>
      <c r="BB577" s="7">
        <f t="shared" si="87"/>
        <v>1.0003324579280468</v>
      </c>
      <c r="BC577" s="8">
        <f t="shared" si="88"/>
        <v>6.3474065638572481E-4</v>
      </c>
    </row>
    <row r="578" spans="1:55" x14ac:dyDescent="0.25">
      <c r="A578">
        <v>854</v>
      </c>
      <c r="B578">
        <v>408034</v>
      </c>
      <c r="C578">
        <v>7</v>
      </c>
      <c r="D578">
        <v>7</v>
      </c>
      <c r="E578">
        <v>7</v>
      </c>
      <c r="F578">
        <v>7</v>
      </c>
      <c r="G578">
        <v>7</v>
      </c>
      <c r="H578">
        <v>7</v>
      </c>
      <c r="I578">
        <v>7</v>
      </c>
      <c r="J578">
        <v>7</v>
      </c>
      <c r="K578">
        <v>8</v>
      </c>
      <c r="L578">
        <v>7</v>
      </c>
      <c r="M578">
        <v>7</v>
      </c>
      <c r="N578">
        <v>7</v>
      </c>
      <c r="O578">
        <v>7</v>
      </c>
      <c r="P578">
        <v>7</v>
      </c>
      <c r="Q578">
        <v>7</v>
      </c>
      <c r="R578">
        <v>7</v>
      </c>
      <c r="S578">
        <v>7</v>
      </c>
      <c r="T578">
        <v>7</v>
      </c>
      <c r="U578">
        <v>7</v>
      </c>
      <c r="V578">
        <v>7</v>
      </c>
      <c r="W578">
        <v>7</v>
      </c>
      <c r="X578">
        <v>7</v>
      </c>
      <c r="Y578">
        <v>7</v>
      </c>
      <c r="Z578">
        <v>7</v>
      </c>
      <c r="AA578">
        <v>7</v>
      </c>
      <c r="AB578">
        <v>7</v>
      </c>
      <c r="AC578">
        <v>7</v>
      </c>
      <c r="AD578">
        <v>7</v>
      </c>
      <c r="AE578">
        <v>7</v>
      </c>
      <c r="AF578">
        <v>7</v>
      </c>
      <c r="AG578">
        <v>7</v>
      </c>
      <c r="AH578">
        <v>7</v>
      </c>
      <c r="AI578">
        <v>7</v>
      </c>
      <c r="AJ578">
        <v>6</v>
      </c>
      <c r="AK578">
        <v>7</v>
      </c>
      <c r="AL578">
        <v>7</v>
      </c>
      <c r="AM578">
        <v>7</v>
      </c>
      <c r="AN578">
        <v>7</v>
      </c>
      <c r="AO578">
        <v>7</v>
      </c>
      <c r="AP578">
        <v>7</v>
      </c>
      <c r="AQ578">
        <v>7</v>
      </c>
      <c r="AR578">
        <v>7</v>
      </c>
      <c r="AS578">
        <v>7</v>
      </c>
      <c r="AT578">
        <v>7</v>
      </c>
      <c r="AU578" s="8">
        <f t="shared" si="80"/>
        <v>7</v>
      </c>
      <c r="AV578">
        <f t="shared" si="81"/>
        <v>7</v>
      </c>
      <c r="AW578" s="8">
        <f t="shared" si="82"/>
        <v>0.21566554640687682</v>
      </c>
      <c r="AX578" s="6">
        <f t="shared" si="83"/>
        <v>3.0809363772410975E-2</v>
      </c>
      <c r="AY578">
        <f t="shared" si="84"/>
        <v>6</v>
      </c>
      <c r="AZ578">
        <f t="shared" si="85"/>
        <v>8</v>
      </c>
      <c r="BA578">
        <f t="shared" si="86"/>
        <v>2</v>
      </c>
      <c r="BB578" s="7">
        <f t="shared" si="87"/>
        <v>0.99949619367349374</v>
      </c>
      <c r="BC578" s="8">
        <f t="shared" si="88"/>
        <v>4.3328979438727815E-2</v>
      </c>
    </row>
    <row r="579" spans="1:55" x14ac:dyDescent="0.25">
      <c r="A579">
        <v>855</v>
      </c>
      <c r="B579">
        <v>408179</v>
      </c>
      <c r="C579">
        <v>11</v>
      </c>
      <c r="D579">
        <v>11</v>
      </c>
      <c r="E579">
        <v>11</v>
      </c>
      <c r="F579">
        <v>11</v>
      </c>
      <c r="G579">
        <v>11</v>
      </c>
      <c r="H579">
        <v>11</v>
      </c>
      <c r="I579">
        <v>11</v>
      </c>
      <c r="J579">
        <v>11</v>
      </c>
      <c r="K579">
        <v>11</v>
      </c>
      <c r="L579">
        <v>11</v>
      </c>
      <c r="M579">
        <v>11</v>
      </c>
      <c r="N579">
        <v>11</v>
      </c>
      <c r="O579">
        <v>11</v>
      </c>
      <c r="P579">
        <v>11</v>
      </c>
      <c r="Q579">
        <v>11</v>
      </c>
      <c r="R579">
        <v>11</v>
      </c>
      <c r="S579">
        <v>11</v>
      </c>
      <c r="T579">
        <v>11</v>
      </c>
      <c r="U579">
        <v>13</v>
      </c>
      <c r="V579">
        <v>13</v>
      </c>
      <c r="W579">
        <v>13</v>
      </c>
      <c r="X579">
        <v>11</v>
      </c>
      <c r="Y579">
        <v>13</v>
      </c>
      <c r="Z579">
        <v>11</v>
      </c>
      <c r="AA579">
        <v>11</v>
      </c>
      <c r="AB579">
        <v>13</v>
      </c>
      <c r="AC579">
        <v>13</v>
      </c>
      <c r="AD579">
        <v>10</v>
      </c>
      <c r="AE579">
        <v>10</v>
      </c>
      <c r="AF579">
        <v>12</v>
      </c>
      <c r="AG579">
        <v>10</v>
      </c>
      <c r="AH579">
        <v>13</v>
      </c>
      <c r="AI579">
        <v>13</v>
      </c>
      <c r="AJ579">
        <v>11</v>
      </c>
      <c r="AK579">
        <v>13</v>
      </c>
      <c r="AL579">
        <v>13</v>
      </c>
      <c r="AM579">
        <v>13</v>
      </c>
      <c r="AN579">
        <v>1</v>
      </c>
      <c r="AO579">
        <v>11</v>
      </c>
      <c r="AP579">
        <v>11</v>
      </c>
      <c r="AQ579">
        <v>10</v>
      </c>
      <c r="AR579">
        <v>10</v>
      </c>
      <c r="AS579">
        <v>10</v>
      </c>
      <c r="AT579">
        <v>10</v>
      </c>
      <c r="AU579" s="8">
        <f t="shared" ref="AU579:AU642" si="89">AVERAGE(C579:AT579)</f>
        <v>11.136363636363637</v>
      </c>
      <c r="AV579">
        <f t="shared" ref="AV579:AV642" si="90">MEDIAN(C579:AT579)</f>
        <v>11</v>
      </c>
      <c r="AW579" s="8">
        <f t="shared" ref="AW579:AW642" si="91">_xlfn.STDEV.S(C579:AT579)</f>
        <v>1.8750616621291325</v>
      </c>
      <c r="AX579" s="6">
        <f t="shared" ref="AX579:AX642" si="92">AW579/AU579</f>
        <v>0.16837288394628944</v>
      </c>
      <c r="AY579">
        <f t="shared" ref="AY579:AY642" si="93">MIN(C579:AT579)</f>
        <v>1</v>
      </c>
      <c r="AZ579">
        <f t="shared" ref="AZ579:AZ642" si="94">MAX(C579:AT579)</f>
        <v>13</v>
      </c>
      <c r="BA579">
        <f t="shared" ref="BA579:BA642" si="95">AZ579-AY579</f>
        <v>12</v>
      </c>
      <c r="BB579" s="7">
        <f t="shared" ref="BB579:BB642" si="96">INDEX(LOGEST(C579:AT579,,TRUE,TRUE),1,1)</f>
        <v>0.9949641478261565</v>
      </c>
      <c r="BC579" s="8">
        <f t="shared" ref="BC579:BC642" si="97">INDEX(LOGEST(C579:AT579,,TRUE,TRUE),3,1)</f>
        <v>2.9652990451902918E-2</v>
      </c>
    </row>
    <row r="580" spans="1:55" x14ac:dyDescent="0.25">
      <c r="A580">
        <v>857</v>
      </c>
      <c r="B580">
        <v>408568</v>
      </c>
      <c r="C580">
        <v>17</v>
      </c>
      <c r="D580">
        <v>17</v>
      </c>
      <c r="E580">
        <v>17</v>
      </c>
      <c r="F580">
        <v>17</v>
      </c>
      <c r="G580">
        <v>17</v>
      </c>
      <c r="H580">
        <v>17</v>
      </c>
      <c r="I580">
        <v>17</v>
      </c>
      <c r="J580">
        <v>17</v>
      </c>
      <c r="K580">
        <v>17</v>
      </c>
      <c r="L580">
        <v>16</v>
      </c>
      <c r="M580">
        <v>16</v>
      </c>
      <c r="N580">
        <v>16</v>
      </c>
      <c r="O580">
        <v>16</v>
      </c>
      <c r="P580">
        <v>16</v>
      </c>
      <c r="Q580">
        <v>16</v>
      </c>
      <c r="R580">
        <v>16</v>
      </c>
      <c r="S580">
        <v>16</v>
      </c>
      <c r="T580">
        <v>16</v>
      </c>
      <c r="U580">
        <v>16</v>
      </c>
      <c r="V580">
        <v>16</v>
      </c>
      <c r="W580">
        <v>16</v>
      </c>
      <c r="X580">
        <v>16</v>
      </c>
      <c r="Y580">
        <v>16</v>
      </c>
      <c r="Z580">
        <v>16</v>
      </c>
      <c r="AA580">
        <v>16</v>
      </c>
      <c r="AB580">
        <v>16</v>
      </c>
      <c r="AC580">
        <v>16</v>
      </c>
      <c r="AD580">
        <v>16</v>
      </c>
      <c r="AE580">
        <v>16</v>
      </c>
      <c r="AF580">
        <v>16</v>
      </c>
      <c r="AG580">
        <v>16</v>
      </c>
      <c r="AH580">
        <v>16</v>
      </c>
      <c r="AI580">
        <v>16</v>
      </c>
      <c r="AJ580">
        <v>16</v>
      </c>
      <c r="AK580">
        <v>16</v>
      </c>
      <c r="AL580">
        <v>16</v>
      </c>
      <c r="AM580">
        <v>16</v>
      </c>
      <c r="AN580">
        <v>16</v>
      </c>
      <c r="AO580">
        <v>16</v>
      </c>
      <c r="AP580">
        <v>16</v>
      </c>
      <c r="AQ580">
        <v>16</v>
      </c>
      <c r="AR580">
        <v>15</v>
      </c>
      <c r="AS580">
        <v>17</v>
      </c>
      <c r="AT580">
        <v>15</v>
      </c>
      <c r="AU580" s="8">
        <f t="shared" si="89"/>
        <v>16.181818181818183</v>
      </c>
      <c r="AV580">
        <f t="shared" si="90"/>
        <v>16</v>
      </c>
      <c r="AW580" s="8">
        <f t="shared" si="91"/>
        <v>0.49522028327205997</v>
      </c>
      <c r="AX580" s="6">
        <f t="shared" si="92"/>
        <v>3.0603500651644154E-2</v>
      </c>
      <c r="AY580">
        <f t="shared" si="93"/>
        <v>15</v>
      </c>
      <c r="AZ580">
        <f t="shared" si="94"/>
        <v>17</v>
      </c>
      <c r="BA580">
        <f t="shared" si="95"/>
        <v>2</v>
      </c>
      <c r="BB580" s="7">
        <f t="shared" si="96"/>
        <v>0.99845761739767191</v>
      </c>
      <c r="BC580" s="8">
        <f t="shared" si="97"/>
        <v>0.42357947395283424</v>
      </c>
    </row>
    <row r="581" spans="1:55" x14ac:dyDescent="0.25">
      <c r="A581">
        <v>858</v>
      </c>
      <c r="B581">
        <v>408750</v>
      </c>
      <c r="C581">
        <v>57</v>
      </c>
      <c r="D581">
        <v>57</v>
      </c>
      <c r="E581">
        <v>57</v>
      </c>
      <c r="F581">
        <v>57</v>
      </c>
      <c r="G581">
        <v>57</v>
      </c>
      <c r="H581">
        <v>57</v>
      </c>
      <c r="I581">
        <v>57</v>
      </c>
      <c r="J581">
        <v>57</v>
      </c>
      <c r="K581">
        <v>57</v>
      </c>
      <c r="L581">
        <v>57</v>
      </c>
      <c r="M581">
        <v>57</v>
      </c>
      <c r="N581">
        <v>57</v>
      </c>
      <c r="O581">
        <v>57</v>
      </c>
      <c r="P581">
        <v>57</v>
      </c>
      <c r="Q581">
        <v>57</v>
      </c>
      <c r="R581">
        <v>57</v>
      </c>
      <c r="S581">
        <v>1</v>
      </c>
      <c r="T581">
        <v>1</v>
      </c>
      <c r="U581">
        <v>57</v>
      </c>
      <c r="V581">
        <v>57</v>
      </c>
      <c r="W581">
        <v>57</v>
      </c>
      <c r="X581">
        <v>57</v>
      </c>
      <c r="Y581">
        <v>57</v>
      </c>
      <c r="Z581">
        <v>57</v>
      </c>
      <c r="AA581">
        <v>57</v>
      </c>
      <c r="AB581">
        <v>57</v>
      </c>
      <c r="AC581">
        <v>57</v>
      </c>
      <c r="AD581">
        <v>57</v>
      </c>
      <c r="AE581">
        <v>57</v>
      </c>
      <c r="AF581">
        <v>57</v>
      </c>
      <c r="AG581">
        <v>57</v>
      </c>
      <c r="AH581">
        <v>57</v>
      </c>
      <c r="AI581">
        <v>56</v>
      </c>
      <c r="AJ581">
        <v>56</v>
      </c>
      <c r="AK581">
        <v>56</v>
      </c>
      <c r="AL581">
        <v>56</v>
      </c>
      <c r="AM581">
        <v>56</v>
      </c>
      <c r="AN581">
        <v>56</v>
      </c>
      <c r="AO581">
        <v>56</v>
      </c>
      <c r="AP581">
        <v>56</v>
      </c>
      <c r="AQ581">
        <v>56</v>
      </c>
      <c r="AR581">
        <v>56</v>
      </c>
      <c r="AS581">
        <v>56</v>
      </c>
      <c r="AT581">
        <v>56</v>
      </c>
      <c r="AU581" s="8">
        <f t="shared" si="89"/>
        <v>54.18181818181818</v>
      </c>
      <c r="AV581">
        <f t="shared" si="90"/>
        <v>57</v>
      </c>
      <c r="AW581" s="8">
        <f t="shared" si="91"/>
        <v>11.747880021068873</v>
      </c>
      <c r="AX581" s="6">
        <f t="shared" si="92"/>
        <v>0.21682328897945907</v>
      </c>
      <c r="AY581">
        <f t="shared" si="93"/>
        <v>1</v>
      </c>
      <c r="AZ581">
        <f t="shared" si="94"/>
        <v>57</v>
      </c>
      <c r="BA581">
        <f t="shared" si="95"/>
        <v>56</v>
      </c>
      <c r="BB581" s="7">
        <f t="shared" si="96"/>
        <v>1.0052331228461229</v>
      </c>
      <c r="BC581" s="8">
        <f t="shared" si="97"/>
        <v>6.2088478929776649E-3</v>
      </c>
    </row>
    <row r="582" spans="1:55" x14ac:dyDescent="0.25">
      <c r="A582">
        <v>859</v>
      </c>
      <c r="B582">
        <v>409678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 s="8">
        <f t="shared" si="89"/>
        <v>1</v>
      </c>
      <c r="AV582">
        <f t="shared" si="90"/>
        <v>1</v>
      </c>
      <c r="AW582" s="8">
        <f t="shared" si="91"/>
        <v>0</v>
      </c>
      <c r="AX582" s="6">
        <f t="shared" si="92"/>
        <v>0</v>
      </c>
      <c r="AY582">
        <f t="shared" si="93"/>
        <v>1</v>
      </c>
      <c r="AZ582">
        <f t="shared" si="94"/>
        <v>1</v>
      </c>
      <c r="BA582">
        <f t="shared" si="95"/>
        <v>0</v>
      </c>
      <c r="BB582" s="7">
        <f t="shared" si="96"/>
        <v>1</v>
      </c>
      <c r="BC582" s="8">
        <f t="shared" si="97"/>
        <v>1</v>
      </c>
    </row>
    <row r="583" spans="1:55" x14ac:dyDescent="0.25">
      <c r="A583">
        <v>861</v>
      </c>
      <c r="B583">
        <v>411113</v>
      </c>
      <c r="C583">
        <v>14</v>
      </c>
      <c r="D583">
        <v>14</v>
      </c>
      <c r="E583">
        <v>14</v>
      </c>
      <c r="F583">
        <v>14</v>
      </c>
      <c r="G583">
        <v>14</v>
      </c>
      <c r="H583">
        <v>14</v>
      </c>
      <c r="I583">
        <v>14</v>
      </c>
      <c r="J583">
        <v>14</v>
      </c>
      <c r="K583">
        <v>14</v>
      </c>
      <c r="L583">
        <v>14</v>
      </c>
      <c r="M583">
        <v>14</v>
      </c>
      <c r="N583">
        <v>14</v>
      </c>
      <c r="O583">
        <v>14</v>
      </c>
      <c r="P583">
        <v>14</v>
      </c>
      <c r="Q583">
        <v>14</v>
      </c>
      <c r="R583">
        <v>14</v>
      </c>
      <c r="S583">
        <v>14</v>
      </c>
      <c r="T583">
        <v>14</v>
      </c>
      <c r="U583">
        <v>14</v>
      </c>
      <c r="V583">
        <v>14</v>
      </c>
      <c r="W583">
        <v>14</v>
      </c>
      <c r="X583">
        <v>14</v>
      </c>
      <c r="Y583">
        <v>14</v>
      </c>
      <c r="Z583">
        <v>14</v>
      </c>
      <c r="AA583">
        <v>14</v>
      </c>
      <c r="AB583">
        <v>14</v>
      </c>
      <c r="AC583">
        <v>14</v>
      </c>
      <c r="AD583">
        <v>14</v>
      </c>
      <c r="AE583">
        <v>14</v>
      </c>
      <c r="AF583">
        <v>14</v>
      </c>
      <c r="AG583">
        <v>14</v>
      </c>
      <c r="AH583">
        <v>14</v>
      </c>
      <c r="AI583">
        <v>14</v>
      </c>
      <c r="AJ583">
        <v>14</v>
      </c>
      <c r="AK583">
        <v>14</v>
      </c>
      <c r="AL583">
        <v>14</v>
      </c>
      <c r="AM583">
        <v>14</v>
      </c>
      <c r="AN583">
        <v>14</v>
      </c>
      <c r="AO583">
        <v>14</v>
      </c>
      <c r="AP583">
        <v>14</v>
      </c>
      <c r="AQ583">
        <v>14</v>
      </c>
      <c r="AR583">
        <v>14</v>
      </c>
      <c r="AS583">
        <v>14</v>
      </c>
      <c r="AT583">
        <v>14</v>
      </c>
      <c r="AU583" s="8">
        <f t="shared" si="89"/>
        <v>14</v>
      </c>
      <c r="AV583">
        <f t="shared" si="90"/>
        <v>14</v>
      </c>
      <c r="AW583" s="8">
        <f t="shared" si="91"/>
        <v>0</v>
      </c>
      <c r="AX583" s="6">
        <f t="shared" si="92"/>
        <v>0</v>
      </c>
      <c r="AY583">
        <f t="shared" si="93"/>
        <v>14</v>
      </c>
      <c r="AZ583">
        <f t="shared" si="94"/>
        <v>14</v>
      </c>
      <c r="BA583">
        <f t="shared" si="95"/>
        <v>0</v>
      </c>
      <c r="BB583" s="7">
        <f t="shared" si="96"/>
        <v>1</v>
      </c>
      <c r="BC583" s="8">
        <f t="shared" si="97"/>
        <v>1</v>
      </c>
    </row>
    <row r="584" spans="1:55" x14ac:dyDescent="0.25">
      <c r="A584">
        <v>862</v>
      </c>
      <c r="B584">
        <v>411373</v>
      </c>
      <c r="C584">
        <v>45</v>
      </c>
      <c r="D584">
        <v>42</v>
      </c>
      <c r="E584">
        <v>43</v>
      </c>
      <c r="F584">
        <v>51</v>
      </c>
      <c r="G584">
        <v>51</v>
      </c>
      <c r="H584">
        <v>40</v>
      </c>
      <c r="I584">
        <v>40</v>
      </c>
      <c r="J584">
        <v>49</v>
      </c>
      <c r="K584">
        <v>42</v>
      </c>
      <c r="L584">
        <v>44</v>
      </c>
      <c r="M584">
        <v>44</v>
      </c>
      <c r="N584">
        <v>50</v>
      </c>
      <c r="O584">
        <v>43</v>
      </c>
      <c r="P584">
        <v>43</v>
      </c>
      <c r="Q584">
        <v>45</v>
      </c>
      <c r="R584">
        <v>45</v>
      </c>
      <c r="S584">
        <v>45</v>
      </c>
      <c r="T584">
        <v>45</v>
      </c>
      <c r="U584">
        <v>43</v>
      </c>
      <c r="V584">
        <v>50</v>
      </c>
      <c r="W584">
        <v>42</v>
      </c>
      <c r="X584">
        <v>46</v>
      </c>
      <c r="Y584">
        <v>44</v>
      </c>
      <c r="Z584">
        <v>46</v>
      </c>
      <c r="AA584">
        <v>51</v>
      </c>
      <c r="AB584">
        <v>45</v>
      </c>
      <c r="AC584">
        <v>44</v>
      </c>
      <c r="AD584">
        <v>46</v>
      </c>
      <c r="AE584">
        <v>44</v>
      </c>
      <c r="AF584">
        <v>45</v>
      </c>
      <c r="AG584">
        <v>56</v>
      </c>
      <c r="AH584">
        <v>53</v>
      </c>
      <c r="AI584">
        <v>46</v>
      </c>
      <c r="AJ584">
        <v>46</v>
      </c>
      <c r="AK584">
        <v>45</v>
      </c>
      <c r="AL584">
        <v>45</v>
      </c>
      <c r="AM584">
        <v>47</v>
      </c>
      <c r="AN584">
        <v>47</v>
      </c>
      <c r="AO584">
        <v>43</v>
      </c>
      <c r="AP584">
        <v>47</v>
      </c>
      <c r="AQ584">
        <v>47</v>
      </c>
      <c r="AR584">
        <v>47</v>
      </c>
      <c r="AS584">
        <v>47</v>
      </c>
      <c r="AT584">
        <v>44</v>
      </c>
      <c r="AU584" s="8">
        <f t="shared" si="89"/>
        <v>45.75</v>
      </c>
      <c r="AV584">
        <f t="shared" si="90"/>
        <v>45</v>
      </c>
      <c r="AW584" s="8">
        <f t="shared" si="91"/>
        <v>3.2928746189027533</v>
      </c>
      <c r="AX584" s="6">
        <f t="shared" si="92"/>
        <v>7.197540150607111E-2</v>
      </c>
      <c r="AY584">
        <f t="shared" si="93"/>
        <v>40</v>
      </c>
      <c r="AZ584">
        <f t="shared" si="94"/>
        <v>56</v>
      </c>
      <c r="BA584">
        <f t="shared" si="95"/>
        <v>16</v>
      </c>
      <c r="BB584" s="7">
        <f t="shared" si="96"/>
        <v>1.0012667064257221</v>
      </c>
      <c r="BC584" s="8">
        <f t="shared" si="97"/>
        <v>5.3765506367424963E-2</v>
      </c>
    </row>
    <row r="585" spans="1:55" x14ac:dyDescent="0.25">
      <c r="A585">
        <v>865</v>
      </c>
      <c r="B585">
        <v>412482</v>
      </c>
      <c r="C585">
        <v>88</v>
      </c>
      <c r="D585">
        <v>88</v>
      </c>
      <c r="E585">
        <v>88</v>
      </c>
      <c r="F585">
        <v>88</v>
      </c>
      <c r="G585">
        <v>88</v>
      </c>
      <c r="H585">
        <v>88</v>
      </c>
      <c r="I585">
        <v>88</v>
      </c>
      <c r="J585">
        <v>88</v>
      </c>
      <c r="K585">
        <v>88</v>
      </c>
      <c r="L585">
        <v>88</v>
      </c>
      <c r="M585">
        <v>88</v>
      </c>
      <c r="N585">
        <v>79</v>
      </c>
      <c r="O585">
        <v>79</v>
      </c>
      <c r="P585">
        <v>79</v>
      </c>
      <c r="Q585">
        <v>79</v>
      </c>
      <c r="R585">
        <v>79</v>
      </c>
      <c r="S585">
        <v>79</v>
      </c>
      <c r="T585">
        <v>79</v>
      </c>
      <c r="U585">
        <v>79</v>
      </c>
      <c r="V585">
        <v>79</v>
      </c>
      <c r="W585">
        <v>79</v>
      </c>
      <c r="X585">
        <v>79</v>
      </c>
      <c r="Y585">
        <v>79</v>
      </c>
      <c r="Z585">
        <v>79</v>
      </c>
      <c r="AA585">
        <v>79</v>
      </c>
      <c r="AB585">
        <v>79</v>
      </c>
      <c r="AC585">
        <v>79</v>
      </c>
      <c r="AD585">
        <v>79</v>
      </c>
      <c r="AE585">
        <v>79</v>
      </c>
      <c r="AF585">
        <v>77</v>
      </c>
      <c r="AG585">
        <v>79</v>
      </c>
      <c r="AH585">
        <v>53</v>
      </c>
      <c r="AI585">
        <v>53</v>
      </c>
      <c r="AJ585">
        <v>53</v>
      </c>
      <c r="AK585">
        <v>79</v>
      </c>
      <c r="AL585">
        <v>79</v>
      </c>
      <c r="AM585">
        <v>53</v>
      </c>
      <c r="AN585">
        <v>79</v>
      </c>
      <c r="AO585">
        <v>79</v>
      </c>
      <c r="AP585">
        <v>79</v>
      </c>
      <c r="AQ585">
        <v>79</v>
      </c>
      <c r="AR585">
        <v>79</v>
      </c>
      <c r="AS585">
        <v>79</v>
      </c>
      <c r="AT585">
        <v>85</v>
      </c>
      <c r="AU585" s="8">
        <f t="shared" si="89"/>
        <v>78.977272727272734</v>
      </c>
      <c r="AV585">
        <f t="shared" si="90"/>
        <v>79</v>
      </c>
      <c r="AW585" s="8">
        <f t="shared" si="91"/>
        <v>9.1942566409527906</v>
      </c>
      <c r="AX585" s="6">
        <f t="shared" si="92"/>
        <v>0.11641648696458208</v>
      </c>
      <c r="AY585">
        <f t="shared" si="93"/>
        <v>53</v>
      </c>
      <c r="AZ585">
        <f t="shared" si="94"/>
        <v>88</v>
      </c>
      <c r="BA585">
        <f t="shared" si="95"/>
        <v>35</v>
      </c>
      <c r="BB585" s="7">
        <f t="shared" si="96"/>
        <v>0.9948601235470742</v>
      </c>
      <c r="BC585" s="8">
        <f t="shared" si="97"/>
        <v>0.24520045666732465</v>
      </c>
    </row>
    <row r="586" spans="1:55" x14ac:dyDescent="0.25">
      <c r="A586">
        <v>867</v>
      </c>
      <c r="B586">
        <v>412791</v>
      </c>
      <c r="C586">
        <v>208</v>
      </c>
      <c r="D586">
        <v>207</v>
      </c>
      <c r="E586">
        <v>203</v>
      </c>
      <c r="F586">
        <v>204</v>
      </c>
      <c r="G586">
        <v>202</v>
      </c>
      <c r="H586">
        <v>206</v>
      </c>
      <c r="I586">
        <v>208</v>
      </c>
      <c r="J586">
        <v>208</v>
      </c>
      <c r="K586">
        <v>204</v>
      </c>
      <c r="L586">
        <v>204</v>
      </c>
      <c r="M586">
        <v>206</v>
      </c>
      <c r="N586">
        <v>203</v>
      </c>
      <c r="O586">
        <v>202</v>
      </c>
      <c r="P586">
        <v>202</v>
      </c>
      <c r="Q586">
        <v>208</v>
      </c>
      <c r="R586">
        <v>212</v>
      </c>
      <c r="S586">
        <v>210</v>
      </c>
      <c r="T586">
        <v>206</v>
      </c>
      <c r="U586">
        <v>209</v>
      </c>
      <c r="V586">
        <v>214</v>
      </c>
      <c r="W586">
        <v>205</v>
      </c>
      <c r="X586">
        <v>202</v>
      </c>
      <c r="Y586">
        <v>202</v>
      </c>
      <c r="Z586">
        <v>204</v>
      </c>
      <c r="AA586">
        <v>200</v>
      </c>
      <c r="AB586">
        <v>206</v>
      </c>
      <c r="AC586">
        <v>204</v>
      </c>
      <c r="AD586">
        <v>203</v>
      </c>
      <c r="AE586">
        <v>200</v>
      </c>
      <c r="AF586">
        <v>201</v>
      </c>
      <c r="AG586">
        <v>204</v>
      </c>
      <c r="AH586">
        <v>202</v>
      </c>
      <c r="AI586">
        <v>203</v>
      </c>
      <c r="AJ586">
        <v>204</v>
      </c>
      <c r="AK586">
        <v>201</v>
      </c>
      <c r="AL586">
        <v>205</v>
      </c>
      <c r="AM586">
        <v>205</v>
      </c>
      <c r="AN586">
        <v>205</v>
      </c>
      <c r="AO586">
        <v>197</v>
      </c>
      <c r="AP586">
        <v>203</v>
      </c>
      <c r="AQ586">
        <v>201</v>
      </c>
      <c r="AR586">
        <v>198</v>
      </c>
      <c r="AS586">
        <v>200</v>
      </c>
      <c r="AT586">
        <v>204</v>
      </c>
      <c r="AU586" s="8">
        <f t="shared" si="89"/>
        <v>204.20454545454547</v>
      </c>
      <c r="AV586">
        <f t="shared" si="90"/>
        <v>204</v>
      </c>
      <c r="AW586" s="8">
        <f t="shared" si="91"/>
        <v>3.4275189036816607</v>
      </c>
      <c r="AX586" s="6">
        <f t="shared" si="92"/>
        <v>1.6784733640733785E-2</v>
      </c>
      <c r="AY586">
        <f t="shared" si="93"/>
        <v>197</v>
      </c>
      <c r="AZ586">
        <f t="shared" si="94"/>
        <v>214</v>
      </c>
      <c r="BA586">
        <f t="shared" si="95"/>
        <v>17</v>
      </c>
      <c r="BB586" s="7">
        <f t="shared" si="96"/>
        <v>0.99940677318337123</v>
      </c>
      <c r="BC586" s="8">
        <f t="shared" si="97"/>
        <v>0.20802776275971357</v>
      </c>
    </row>
    <row r="587" spans="1:55" x14ac:dyDescent="0.25">
      <c r="A587">
        <v>868</v>
      </c>
      <c r="B587">
        <v>412842</v>
      </c>
      <c r="C587">
        <v>33</v>
      </c>
      <c r="D587">
        <v>33</v>
      </c>
      <c r="E587">
        <v>33</v>
      </c>
      <c r="F587">
        <v>31</v>
      </c>
      <c r="G587">
        <v>30</v>
      </c>
      <c r="H587">
        <v>31</v>
      </c>
      <c r="I587">
        <v>35</v>
      </c>
      <c r="J587">
        <v>35</v>
      </c>
      <c r="K587">
        <v>37</v>
      </c>
      <c r="L587">
        <v>36</v>
      </c>
      <c r="M587">
        <v>35</v>
      </c>
      <c r="N587">
        <v>33</v>
      </c>
      <c r="O587">
        <v>33</v>
      </c>
      <c r="P587">
        <v>28</v>
      </c>
      <c r="Q587">
        <v>34</v>
      </c>
      <c r="R587">
        <v>32</v>
      </c>
      <c r="S587">
        <v>30</v>
      </c>
      <c r="T587">
        <v>30</v>
      </c>
      <c r="U587">
        <v>29</v>
      </c>
      <c r="V587">
        <v>30</v>
      </c>
      <c r="W587">
        <v>30</v>
      </c>
      <c r="X587">
        <v>32</v>
      </c>
      <c r="Y587">
        <v>33</v>
      </c>
      <c r="Z587">
        <v>33</v>
      </c>
      <c r="AA587">
        <v>35</v>
      </c>
      <c r="AB587">
        <v>34</v>
      </c>
      <c r="AC587">
        <v>34</v>
      </c>
      <c r="AD587">
        <v>30</v>
      </c>
      <c r="AE587">
        <v>29</v>
      </c>
      <c r="AF587">
        <v>29</v>
      </c>
      <c r="AG587">
        <v>29</v>
      </c>
      <c r="AH587">
        <v>29</v>
      </c>
      <c r="AI587">
        <v>29</v>
      </c>
      <c r="AJ587">
        <v>27</v>
      </c>
      <c r="AK587">
        <v>27</v>
      </c>
      <c r="AL587">
        <v>21</v>
      </c>
      <c r="AM587">
        <v>21</v>
      </c>
      <c r="AN587">
        <v>23</v>
      </c>
      <c r="AO587">
        <v>23</v>
      </c>
      <c r="AP587">
        <v>21</v>
      </c>
      <c r="AQ587">
        <v>22</v>
      </c>
      <c r="AR587">
        <v>22</v>
      </c>
      <c r="AS587">
        <v>22</v>
      </c>
      <c r="AT587">
        <v>22</v>
      </c>
      <c r="AU587" s="8">
        <f t="shared" si="89"/>
        <v>29.65909090909091</v>
      </c>
      <c r="AV587">
        <f t="shared" si="90"/>
        <v>30</v>
      </c>
      <c r="AW587" s="8">
        <f t="shared" si="91"/>
        <v>4.6402845833848465</v>
      </c>
      <c r="AX587" s="6">
        <f t="shared" si="92"/>
        <v>0.15645403959305229</v>
      </c>
      <c r="AY587">
        <f t="shared" si="93"/>
        <v>21</v>
      </c>
      <c r="AZ587">
        <f t="shared" si="94"/>
        <v>37</v>
      </c>
      <c r="BA587">
        <f t="shared" si="95"/>
        <v>16</v>
      </c>
      <c r="BB587" s="7">
        <f t="shared" si="96"/>
        <v>0.98975766309325497</v>
      </c>
      <c r="BC587" s="8">
        <f t="shared" si="97"/>
        <v>0.62233161332739362</v>
      </c>
    </row>
    <row r="588" spans="1:55" x14ac:dyDescent="0.25">
      <c r="A588">
        <v>869</v>
      </c>
      <c r="B588">
        <v>413123</v>
      </c>
      <c r="C588">
        <v>30</v>
      </c>
      <c r="D588">
        <v>30</v>
      </c>
      <c r="E588">
        <v>30</v>
      </c>
      <c r="F588">
        <v>30</v>
      </c>
      <c r="G588">
        <v>30</v>
      </c>
      <c r="H588">
        <v>30</v>
      </c>
      <c r="I588">
        <v>30</v>
      </c>
      <c r="J588">
        <v>30</v>
      </c>
      <c r="K588">
        <v>30</v>
      </c>
      <c r="L588">
        <v>30</v>
      </c>
      <c r="M588">
        <v>30</v>
      </c>
      <c r="N588">
        <v>29</v>
      </c>
      <c r="O588">
        <v>30</v>
      </c>
      <c r="P588">
        <v>30</v>
      </c>
      <c r="Q588">
        <v>30</v>
      </c>
      <c r="R588">
        <v>30</v>
      </c>
      <c r="S588">
        <v>30</v>
      </c>
      <c r="T588">
        <v>30</v>
      </c>
      <c r="U588">
        <v>30</v>
      </c>
      <c r="V588">
        <v>30</v>
      </c>
      <c r="W588">
        <v>30</v>
      </c>
      <c r="X588">
        <v>30</v>
      </c>
      <c r="Y588">
        <v>30</v>
      </c>
      <c r="Z588">
        <v>30</v>
      </c>
      <c r="AA588">
        <v>30</v>
      </c>
      <c r="AB588">
        <v>30</v>
      </c>
      <c r="AC588">
        <v>30</v>
      </c>
      <c r="AD588">
        <v>30</v>
      </c>
      <c r="AE588">
        <v>30</v>
      </c>
      <c r="AF588">
        <v>30</v>
      </c>
      <c r="AG588">
        <v>30</v>
      </c>
      <c r="AH588">
        <v>30</v>
      </c>
      <c r="AI588">
        <v>30</v>
      </c>
      <c r="AJ588">
        <v>30</v>
      </c>
      <c r="AK588">
        <v>30</v>
      </c>
      <c r="AL588">
        <v>30</v>
      </c>
      <c r="AM588">
        <v>30</v>
      </c>
      <c r="AN588">
        <v>30</v>
      </c>
      <c r="AO588">
        <v>30</v>
      </c>
      <c r="AP588">
        <v>30</v>
      </c>
      <c r="AQ588">
        <v>30</v>
      </c>
      <c r="AR588">
        <v>30</v>
      </c>
      <c r="AS588">
        <v>30</v>
      </c>
      <c r="AT588">
        <v>30</v>
      </c>
      <c r="AU588" s="8">
        <f t="shared" si="89"/>
        <v>29.977272727272727</v>
      </c>
      <c r="AV588">
        <f t="shared" si="90"/>
        <v>30</v>
      </c>
      <c r="AW588" s="8">
        <f t="shared" si="91"/>
        <v>0.1507556722888817</v>
      </c>
      <c r="AX588" s="6">
        <f t="shared" si="92"/>
        <v>5.0289989239657275E-3</v>
      </c>
      <c r="AY588">
        <f t="shared" si="93"/>
        <v>29</v>
      </c>
      <c r="AZ588">
        <f t="shared" si="94"/>
        <v>30</v>
      </c>
      <c r="BA588">
        <f t="shared" si="95"/>
        <v>1</v>
      </c>
      <c r="BB588" s="7">
        <f t="shared" si="96"/>
        <v>1.0000501726881483</v>
      </c>
      <c r="BC588" s="8">
        <f t="shared" si="97"/>
        <v>1.5900486749596363E-2</v>
      </c>
    </row>
    <row r="589" spans="1:55" x14ac:dyDescent="0.25">
      <c r="A589">
        <v>870</v>
      </c>
      <c r="B589">
        <v>413213</v>
      </c>
      <c r="C589">
        <v>19</v>
      </c>
      <c r="D589">
        <v>19</v>
      </c>
      <c r="E589">
        <v>19</v>
      </c>
      <c r="F589">
        <v>19</v>
      </c>
      <c r="G589">
        <v>19</v>
      </c>
      <c r="H589">
        <v>19</v>
      </c>
      <c r="I589">
        <v>21</v>
      </c>
      <c r="J589">
        <v>22</v>
      </c>
      <c r="K589">
        <v>22</v>
      </c>
      <c r="L589">
        <v>22</v>
      </c>
      <c r="M589">
        <v>22</v>
      </c>
      <c r="N589">
        <v>22</v>
      </c>
      <c r="O589">
        <v>22</v>
      </c>
      <c r="P589">
        <v>22</v>
      </c>
      <c r="Q589">
        <v>20</v>
      </c>
      <c r="R589">
        <v>20</v>
      </c>
      <c r="S589">
        <v>20</v>
      </c>
      <c r="T589">
        <v>20</v>
      </c>
      <c r="U589">
        <v>20</v>
      </c>
      <c r="V589">
        <v>20</v>
      </c>
      <c r="W589">
        <v>20</v>
      </c>
      <c r="X589">
        <v>20</v>
      </c>
      <c r="Y589">
        <v>20</v>
      </c>
      <c r="Z589">
        <v>20</v>
      </c>
      <c r="AA589">
        <v>20</v>
      </c>
      <c r="AB589">
        <v>20</v>
      </c>
      <c r="AC589">
        <v>20</v>
      </c>
      <c r="AD589">
        <v>20</v>
      </c>
      <c r="AE589">
        <v>20</v>
      </c>
      <c r="AF589">
        <v>20</v>
      </c>
      <c r="AG589">
        <v>20</v>
      </c>
      <c r="AH589">
        <v>20</v>
      </c>
      <c r="AI589">
        <v>20</v>
      </c>
      <c r="AJ589">
        <v>18</v>
      </c>
      <c r="AK589">
        <v>18</v>
      </c>
      <c r="AL589">
        <v>18</v>
      </c>
      <c r="AM589">
        <v>13</v>
      </c>
      <c r="AN589">
        <v>13</v>
      </c>
      <c r="AO589">
        <v>14</v>
      </c>
      <c r="AP589">
        <v>14</v>
      </c>
      <c r="AQ589">
        <v>12</v>
      </c>
      <c r="AR589">
        <v>12</v>
      </c>
      <c r="AS589">
        <v>12</v>
      </c>
      <c r="AT589">
        <v>12</v>
      </c>
      <c r="AU589" s="8">
        <f t="shared" si="89"/>
        <v>18.75</v>
      </c>
      <c r="AV589">
        <f t="shared" si="90"/>
        <v>20</v>
      </c>
      <c r="AW589" s="8">
        <f t="shared" si="91"/>
        <v>3.0661315677409662</v>
      </c>
      <c r="AX589" s="6">
        <f t="shared" si="92"/>
        <v>0.16352701694618485</v>
      </c>
      <c r="AY589">
        <f t="shared" si="93"/>
        <v>12</v>
      </c>
      <c r="AZ589">
        <f t="shared" si="94"/>
        <v>22</v>
      </c>
      <c r="BA589">
        <f t="shared" si="95"/>
        <v>10</v>
      </c>
      <c r="BB589" s="7">
        <f t="shared" si="96"/>
        <v>0.98984071234232263</v>
      </c>
      <c r="BC589" s="8">
        <f t="shared" si="97"/>
        <v>0.49259267322376182</v>
      </c>
    </row>
    <row r="590" spans="1:55" x14ac:dyDescent="0.25">
      <c r="A590">
        <v>871</v>
      </c>
      <c r="B590">
        <v>413263</v>
      </c>
      <c r="C590">
        <v>28</v>
      </c>
      <c r="D590">
        <v>29</v>
      </c>
      <c r="E590">
        <v>28</v>
      </c>
      <c r="F590">
        <v>35</v>
      </c>
      <c r="G590">
        <v>35</v>
      </c>
      <c r="H590">
        <v>36</v>
      </c>
      <c r="I590">
        <v>35</v>
      </c>
      <c r="J590">
        <v>35</v>
      </c>
      <c r="K590">
        <v>36</v>
      </c>
      <c r="L590">
        <v>26</v>
      </c>
      <c r="M590">
        <v>26</v>
      </c>
      <c r="N590">
        <v>25</v>
      </c>
      <c r="O590">
        <v>15</v>
      </c>
      <c r="P590">
        <v>28</v>
      </c>
      <c r="Q590">
        <v>26</v>
      </c>
      <c r="R590">
        <v>27</v>
      </c>
      <c r="S590">
        <v>27</v>
      </c>
      <c r="T590">
        <v>26</v>
      </c>
      <c r="U590">
        <v>30</v>
      </c>
      <c r="V590">
        <v>27</v>
      </c>
      <c r="W590">
        <v>24</v>
      </c>
      <c r="X590">
        <v>21</v>
      </c>
      <c r="Y590">
        <v>19</v>
      </c>
      <c r="Z590">
        <v>19</v>
      </c>
      <c r="AA590">
        <v>21</v>
      </c>
      <c r="AB590">
        <v>23</v>
      </c>
      <c r="AC590">
        <v>29</v>
      </c>
      <c r="AD590">
        <v>30</v>
      </c>
      <c r="AE590">
        <v>29</v>
      </c>
      <c r="AF590">
        <v>32</v>
      </c>
      <c r="AG590">
        <v>32</v>
      </c>
      <c r="AH590">
        <v>29</v>
      </c>
      <c r="AI590">
        <v>36</v>
      </c>
      <c r="AJ590">
        <v>36</v>
      </c>
      <c r="AK590">
        <v>35</v>
      </c>
      <c r="AL590">
        <v>21</v>
      </c>
      <c r="AM590">
        <v>21</v>
      </c>
      <c r="AN590">
        <v>23</v>
      </c>
      <c r="AO590">
        <v>28</v>
      </c>
      <c r="AP590">
        <v>29</v>
      </c>
      <c r="AQ590">
        <v>31</v>
      </c>
      <c r="AR590">
        <v>39</v>
      </c>
      <c r="AS590">
        <v>40</v>
      </c>
      <c r="AT590">
        <v>29</v>
      </c>
      <c r="AU590" s="8">
        <f t="shared" si="89"/>
        <v>28.545454545454547</v>
      </c>
      <c r="AV590">
        <f t="shared" si="90"/>
        <v>28.5</v>
      </c>
      <c r="AW590" s="8">
        <f t="shared" si="91"/>
        <v>5.7645853254705113</v>
      </c>
      <c r="AX590" s="6">
        <f t="shared" si="92"/>
        <v>0.20194407191138733</v>
      </c>
      <c r="AY590">
        <f t="shared" si="93"/>
        <v>15</v>
      </c>
      <c r="AZ590">
        <f t="shared" si="94"/>
        <v>40</v>
      </c>
      <c r="BA590">
        <f t="shared" si="95"/>
        <v>25</v>
      </c>
      <c r="BB590" s="7">
        <f t="shared" si="96"/>
        <v>1.000388095950228</v>
      </c>
      <c r="BC590" s="8">
        <f t="shared" si="97"/>
        <v>5.4428239761729108E-4</v>
      </c>
    </row>
    <row r="591" spans="1:55" x14ac:dyDescent="0.25">
      <c r="A591">
        <v>872</v>
      </c>
      <c r="B591">
        <v>413281</v>
      </c>
      <c r="C591">
        <v>206</v>
      </c>
      <c r="D591">
        <v>206</v>
      </c>
      <c r="E591">
        <v>206</v>
      </c>
      <c r="F591">
        <v>208</v>
      </c>
      <c r="G591">
        <v>206</v>
      </c>
      <c r="H591">
        <v>206</v>
      </c>
      <c r="I591">
        <v>208</v>
      </c>
      <c r="J591">
        <v>210</v>
      </c>
      <c r="K591">
        <v>210</v>
      </c>
      <c r="L591">
        <v>207</v>
      </c>
      <c r="M591">
        <v>207</v>
      </c>
      <c r="N591">
        <v>212</v>
      </c>
      <c r="O591">
        <v>201</v>
      </c>
      <c r="P591">
        <v>199</v>
      </c>
      <c r="Q591">
        <v>200</v>
      </c>
      <c r="R591">
        <v>200</v>
      </c>
      <c r="S591">
        <v>202</v>
      </c>
      <c r="T591">
        <v>202</v>
      </c>
      <c r="U591">
        <v>201</v>
      </c>
      <c r="V591">
        <v>201</v>
      </c>
      <c r="W591">
        <v>203</v>
      </c>
      <c r="X591">
        <v>203</v>
      </c>
      <c r="Y591">
        <v>201</v>
      </c>
      <c r="Z591">
        <v>201</v>
      </c>
      <c r="AA591">
        <v>201</v>
      </c>
      <c r="AB591">
        <v>203</v>
      </c>
      <c r="AC591">
        <v>201</v>
      </c>
      <c r="AD591">
        <v>201</v>
      </c>
      <c r="AE591">
        <v>201</v>
      </c>
      <c r="AF591">
        <v>227</v>
      </c>
      <c r="AG591">
        <v>227</v>
      </c>
      <c r="AH591">
        <v>225</v>
      </c>
      <c r="AI591">
        <v>225</v>
      </c>
      <c r="AJ591">
        <v>225</v>
      </c>
      <c r="AK591">
        <v>227</v>
      </c>
      <c r="AL591">
        <v>225</v>
      </c>
      <c r="AM591">
        <v>226</v>
      </c>
      <c r="AN591">
        <v>226</v>
      </c>
      <c r="AO591">
        <v>228</v>
      </c>
      <c r="AP591">
        <v>226</v>
      </c>
      <c r="AQ591">
        <v>225</v>
      </c>
      <c r="AR591">
        <v>225</v>
      </c>
      <c r="AS591">
        <v>227</v>
      </c>
      <c r="AT591">
        <v>224</v>
      </c>
      <c r="AU591" s="8">
        <f t="shared" si="89"/>
        <v>211.38636363636363</v>
      </c>
      <c r="AV591">
        <f t="shared" si="90"/>
        <v>206.5</v>
      </c>
      <c r="AW591" s="8">
        <f t="shared" si="91"/>
        <v>10.937913386932731</v>
      </c>
      <c r="AX591" s="6">
        <f t="shared" si="92"/>
        <v>5.1743703797983036E-2</v>
      </c>
      <c r="AY591">
        <f t="shared" si="93"/>
        <v>199</v>
      </c>
      <c r="AZ591">
        <f t="shared" si="94"/>
        <v>228</v>
      </c>
      <c r="BA591">
        <f t="shared" si="95"/>
        <v>29</v>
      </c>
      <c r="BB591" s="7">
        <f t="shared" si="96"/>
        <v>1.0027405741686164</v>
      </c>
      <c r="BC591" s="8">
        <f t="shared" si="97"/>
        <v>0.47198721554876932</v>
      </c>
    </row>
    <row r="592" spans="1:55" x14ac:dyDescent="0.25">
      <c r="A592">
        <v>874</v>
      </c>
      <c r="B592">
        <v>415107</v>
      </c>
      <c r="C592">
        <v>93</v>
      </c>
      <c r="D592">
        <v>93</v>
      </c>
      <c r="E592">
        <v>97</v>
      </c>
      <c r="F592">
        <v>95</v>
      </c>
      <c r="G592">
        <v>65</v>
      </c>
      <c r="H592">
        <v>73</v>
      </c>
      <c r="I592">
        <v>72</v>
      </c>
      <c r="J592">
        <v>65</v>
      </c>
      <c r="K592">
        <v>93</v>
      </c>
      <c r="L592">
        <v>95</v>
      </c>
      <c r="M592">
        <v>95</v>
      </c>
      <c r="N592">
        <v>93</v>
      </c>
      <c r="O592">
        <v>95</v>
      </c>
      <c r="P592">
        <v>100</v>
      </c>
      <c r="Q592">
        <v>99</v>
      </c>
      <c r="R592">
        <v>95</v>
      </c>
      <c r="S592">
        <v>93</v>
      </c>
      <c r="T592">
        <v>99</v>
      </c>
      <c r="U592">
        <v>95</v>
      </c>
      <c r="V592">
        <v>93</v>
      </c>
      <c r="W592">
        <v>93</v>
      </c>
      <c r="X592">
        <v>96</v>
      </c>
      <c r="Y592">
        <v>103</v>
      </c>
      <c r="Z592">
        <v>93</v>
      </c>
      <c r="AA592">
        <v>93</v>
      </c>
      <c r="AB592">
        <v>93</v>
      </c>
      <c r="AC592">
        <v>95</v>
      </c>
      <c r="AD592">
        <v>101</v>
      </c>
      <c r="AE592">
        <v>95</v>
      </c>
      <c r="AF592">
        <v>100</v>
      </c>
      <c r="AG592">
        <v>104</v>
      </c>
      <c r="AH592">
        <v>100</v>
      </c>
      <c r="AI592">
        <v>98</v>
      </c>
      <c r="AJ592">
        <v>102</v>
      </c>
      <c r="AK592">
        <v>98</v>
      </c>
      <c r="AL592">
        <v>98</v>
      </c>
      <c r="AM592">
        <v>95</v>
      </c>
      <c r="AN592">
        <v>93</v>
      </c>
      <c r="AO592">
        <v>93</v>
      </c>
      <c r="AP592">
        <v>93</v>
      </c>
      <c r="AQ592">
        <v>93</v>
      </c>
      <c r="AR592">
        <v>95</v>
      </c>
      <c r="AS592">
        <v>96</v>
      </c>
      <c r="AT592">
        <v>96</v>
      </c>
      <c r="AU592" s="8">
        <f t="shared" si="89"/>
        <v>93.5</v>
      </c>
      <c r="AV592">
        <f t="shared" si="90"/>
        <v>95</v>
      </c>
      <c r="AW592" s="8">
        <f t="shared" si="91"/>
        <v>8.5467251990400968</v>
      </c>
      <c r="AX592" s="6">
        <f t="shared" si="92"/>
        <v>9.1408825658182855E-2</v>
      </c>
      <c r="AY592">
        <f t="shared" si="93"/>
        <v>65</v>
      </c>
      <c r="AZ592">
        <f t="shared" si="94"/>
        <v>104</v>
      </c>
      <c r="BA592">
        <f t="shared" si="95"/>
        <v>39</v>
      </c>
      <c r="BB592" s="7">
        <f t="shared" si="96"/>
        <v>1.0033679193629816</v>
      </c>
      <c r="BC592" s="8">
        <f t="shared" si="97"/>
        <v>0.17429164612068315</v>
      </c>
    </row>
    <row r="593" spans="1:55" x14ac:dyDescent="0.25">
      <c r="A593">
        <v>876</v>
      </c>
      <c r="B593">
        <v>415386</v>
      </c>
      <c r="C593">
        <v>122</v>
      </c>
      <c r="D593">
        <v>123</v>
      </c>
      <c r="E593">
        <v>120</v>
      </c>
      <c r="F593">
        <v>122</v>
      </c>
      <c r="G593">
        <v>116</v>
      </c>
      <c r="H593">
        <v>114</v>
      </c>
      <c r="I593">
        <v>115</v>
      </c>
      <c r="J593">
        <v>115</v>
      </c>
      <c r="K593">
        <v>115</v>
      </c>
      <c r="L593">
        <v>115</v>
      </c>
      <c r="M593">
        <v>114</v>
      </c>
      <c r="N593">
        <v>114</v>
      </c>
      <c r="O593">
        <v>113</v>
      </c>
      <c r="P593">
        <v>119</v>
      </c>
      <c r="Q593">
        <v>121</v>
      </c>
      <c r="R593">
        <v>125</v>
      </c>
      <c r="S593">
        <v>117</v>
      </c>
      <c r="T593">
        <v>50</v>
      </c>
      <c r="U593">
        <v>1</v>
      </c>
      <c r="V593">
        <v>3</v>
      </c>
      <c r="W593">
        <v>1</v>
      </c>
      <c r="X593">
        <v>1</v>
      </c>
      <c r="Y593">
        <v>1</v>
      </c>
      <c r="Z593">
        <v>2</v>
      </c>
      <c r="AA593">
        <v>1</v>
      </c>
      <c r="AB593">
        <v>1</v>
      </c>
      <c r="AC593">
        <v>4</v>
      </c>
      <c r="AD593">
        <v>2</v>
      </c>
      <c r="AE593">
        <v>2</v>
      </c>
      <c r="AF593">
        <v>3</v>
      </c>
      <c r="AG593">
        <v>3</v>
      </c>
      <c r="AH593">
        <v>3</v>
      </c>
      <c r="AI593">
        <v>3</v>
      </c>
      <c r="AJ593">
        <v>3</v>
      </c>
      <c r="AK593">
        <v>3</v>
      </c>
      <c r="AL593">
        <v>4</v>
      </c>
      <c r="AM593">
        <v>3</v>
      </c>
      <c r="AN593">
        <v>3</v>
      </c>
      <c r="AO593">
        <v>3</v>
      </c>
      <c r="AP593">
        <v>3</v>
      </c>
      <c r="AQ593">
        <v>3</v>
      </c>
      <c r="AR593">
        <v>3</v>
      </c>
      <c r="AS593">
        <v>3</v>
      </c>
      <c r="AT593">
        <v>3</v>
      </c>
      <c r="AU593" s="8">
        <f t="shared" si="89"/>
        <v>48.06818181818182</v>
      </c>
      <c r="AV593">
        <f t="shared" si="90"/>
        <v>3</v>
      </c>
      <c r="AW593" s="8">
        <f t="shared" si="91"/>
        <v>56.351635921559023</v>
      </c>
      <c r="AX593" s="6">
        <f t="shared" si="92"/>
        <v>1.1723271775643485</v>
      </c>
      <c r="AY593">
        <f t="shared" si="93"/>
        <v>1</v>
      </c>
      <c r="AZ593">
        <f t="shared" si="94"/>
        <v>125</v>
      </c>
      <c r="BA593">
        <f t="shared" si="95"/>
        <v>124</v>
      </c>
      <c r="BB593" s="7">
        <f t="shared" si="96"/>
        <v>0.88629381621994707</v>
      </c>
      <c r="BC593" s="8">
        <f t="shared" si="97"/>
        <v>0.6141819993715546</v>
      </c>
    </row>
    <row r="594" spans="1:55" x14ac:dyDescent="0.25">
      <c r="A594">
        <v>880</v>
      </c>
      <c r="B594">
        <v>416593</v>
      </c>
      <c r="C594">
        <v>14</v>
      </c>
      <c r="D594">
        <v>14</v>
      </c>
      <c r="E594">
        <v>14</v>
      </c>
      <c r="F594">
        <v>14</v>
      </c>
      <c r="G594">
        <v>14</v>
      </c>
      <c r="H594">
        <v>14</v>
      </c>
      <c r="I594">
        <v>14</v>
      </c>
      <c r="J594">
        <v>14</v>
      </c>
      <c r="K594">
        <v>14</v>
      </c>
      <c r="L594">
        <v>22</v>
      </c>
      <c r="M594">
        <v>22</v>
      </c>
      <c r="N594">
        <v>22</v>
      </c>
      <c r="O594">
        <v>22</v>
      </c>
      <c r="P594">
        <v>22</v>
      </c>
      <c r="Q594">
        <v>22</v>
      </c>
      <c r="R594">
        <v>22</v>
      </c>
      <c r="S594">
        <v>22</v>
      </c>
      <c r="T594">
        <v>22</v>
      </c>
      <c r="U594">
        <v>22</v>
      </c>
      <c r="V594">
        <v>22</v>
      </c>
      <c r="W594">
        <v>22</v>
      </c>
      <c r="X594">
        <v>22</v>
      </c>
      <c r="Y594">
        <v>22</v>
      </c>
      <c r="Z594">
        <v>22</v>
      </c>
      <c r="AA594">
        <v>22</v>
      </c>
      <c r="AB594">
        <v>22</v>
      </c>
      <c r="AC594">
        <v>22</v>
      </c>
      <c r="AD594">
        <v>22</v>
      </c>
      <c r="AE594">
        <v>22</v>
      </c>
      <c r="AF594">
        <v>22</v>
      </c>
      <c r="AG594">
        <v>22</v>
      </c>
      <c r="AH594">
        <v>22</v>
      </c>
      <c r="AI594">
        <v>22</v>
      </c>
      <c r="AJ594">
        <v>14</v>
      </c>
      <c r="AK594">
        <v>14</v>
      </c>
      <c r="AL594">
        <v>14</v>
      </c>
      <c r="AM594">
        <v>14</v>
      </c>
      <c r="AN594">
        <v>14</v>
      </c>
      <c r="AO594">
        <v>14</v>
      </c>
      <c r="AP594">
        <v>14</v>
      </c>
      <c r="AQ594">
        <v>14</v>
      </c>
      <c r="AR594">
        <v>14</v>
      </c>
      <c r="AS594">
        <v>14</v>
      </c>
      <c r="AT594">
        <v>14</v>
      </c>
      <c r="AU594" s="8">
        <f t="shared" si="89"/>
        <v>18.363636363636363</v>
      </c>
      <c r="AV594">
        <f t="shared" si="90"/>
        <v>22</v>
      </c>
      <c r="AW594" s="8">
        <f t="shared" si="91"/>
        <v>4.0294896040745165</v>
      </c>
      <c r="AX594" s="6">
        <f t="shared" si="92"/>
        <v>0.21942765170702813</v>
      </c>
      <c r="AY594">
        <f t="shared" si="93"/>
        <v>14</v>
      </c>
      <c r="AZ594">
        <f t="shared" si="94"/>
        <v>22</v>
      </c>
      <c r="BA594">
        <f t="shared" si="95"/>
        <v>8</v>
      </c>
      <c r="BB594" s="7">
        <f t="shared" si="96"/>
        <v>0.99847225445535737</v>
      </c>
      <c r="BC594" s="8">
        <f t="shared" si="97"/>
        <v>7.4418604651162916E-3</v>
      </c>
    </row>
    <row r="595" spans="1:55" x14ac:dyDescent="0.25">
      <c r="A595">
        <v>882</v>
      </c>
      <c r="B595">
        <v>416955</v>
      </c>
      <c r="C595">
        <v>14</v>
      </c>
      <c r="D595">
        <v>14</v>
      </c>
      <c r="E595">
        <v>14</v>
      </c>
      <c r="F595">
        <v>14</v>
      </c>
      <c r="G595">
        <v>14</v>
      </c>
      <c r="H595">
        <v>14</v>
      </c>
      <c r="I595">
        <v>14</v>
      </c>
      <c r="J595">
        <v>14</v>
      </c>
      <c r="K595">
        <v>14</v>
      </c>
      <c r="L595">
        <v>14</v>
      </c>
      <c r="M595">
        <v>14</v>
      </c>
      <c r="N595">
        <v>14</v>
      </c>
      <c r="O595">
        <v>14</v>
      </c>
      <c r="P595">
        <v>14</v>
      </c>
      <c r="Q595">
        <v>14</v>
      </c>
      <c r="R595">
        <v>15</v>
      </c>
      <c r="S595">
        <v>15</v>
      </c>
      <c r="T595">
        <v>15</v>
      </c>
      <c r="U595">
        <v>15</v>
      </c>
      <c r="V595">
        <v>15</v>
      </c>
      <c r="W595">
        <v>15</v>
      </c>
      <c r="X595">
        <v>15</v>
      </c>
      <c r="Y595">
        <v>14</v>
      </c>
      <c r="Z595">
        <v>14</v>
      </c>
      <c r="AA595">
        <v>14</v>
      </c>
      <c r="AB595">
        <v>14</v>
      </c>
      <c r="AC595">
        <v>14</v>
      </c>
      <c r="AD595">
        <v>14</v>
      </c>
      <c r="AE595">
        <v>14</v>
      </c>
      <c r="AF595">
        <v>14</v>
      </c>
      <c r="AG595">
        <v>14</v>
      </c>
      <c r="AH595">
        <v>14</v>
      </c>
      <c r="AI595">
        <v>14</v>
      </c>
      <c r="AJ595">
        <v>14</v>
      </c>
      <c r="AK595">
        <v>14</v>
      </c>
      <c r="AL595">
        <v>14</v>
      </c>
      <c r="AM595">
        <v>14</v>
      </c>
      <c r="AN595">
        <v>14</v>
      </c>
      <c r="AO595">
        <v>14</v>
      </c>
      <c r="AP595">
        <v>14</v>
      </c>
      <c r="AQ595">
        <v>14</v>
      </c>
      <c r="AR595">
        <v>14</v>
      </c>
      <c r="AS595">
        <v>14</v>
      </c>
      <c r="AT595">
        <v>14</v>
      </c>
      <c r="AU595" s="8">
        <f t="shared" si="89"/>
        <v>14.159090909090908</v>
      </c>
      <c r="AV595">
        <f t="shared" si="90"/>
        <v>14</v>
      </c>
      <c r="AW595" s="8">
        <f t="shared" si="91"/>
        <v>0.36998942902446796</v>
      </c>
      <c r="AX595" s="6">
        <f t="shared" si="92"/>
        <v>2.6130874602049103E-2</v>
      </c>
      <c r="AY595">
        <f t="shared" si="93"/>
        <v>14</v>
      </c>
      <c r="AZ595">
        <f t="shared" si="94"/>
        <v>15</v>
      </c>
      <c r="BA595">
        <f t="shared" si="95"/>
        <v>1</v>
      </c>
      <c r="BB595" s="7">
        <f t="shared" si="96"/>
        <v>0.99976178660826376</v>
      </c>
      <c r="BC595" s="8">
        <f t="shared" si="97"/>
        <v>1.4372512046930385E-2</v>
      </c>
    </row>
    <row r="596" spans="1:55" x14ac:dyDescent="0.25">
      <c r="A596">
        <v>883</v>
      </c>
      <c r="B596">
        <v>417128</v>
      </c>
      <c r="C596">
        <v>81</v>
      </c>
      <c r="D596">
        <v>81</v>
      </c>
      <c r="E596">
        <v>82</v>
      </c>
      <c r="F596">
        <v>80</v>
      </c>
      <c r="G596">
        <v>80</v>
      </c>
      <c r="H596">
        <v>80</v>
      </c>
      <c r="I596">
        <v>80</v>
      </c>
      <c r="J596">
        <v>80</v>
      </c>
      <c r="K596">
        <v>79</v>
      </c>
      <c r="L596">
        <v>79</v>
      </c>
      <c r="M596">
        <v>80</v>
      </c>
      <c r="N596">
        <v>80</v>
      </c>
      <c r="O596">
        <v>80</v>
      </c>
      <c r="P596">
        <v>80</v>
      </c>
      <c r="Q596">
        <v>80</v>
      </c>
      <c r="R596">
        <v>80</v>
      </c>
      <c r="S596">
        <v>80</v>
      </c>
      <c r="T596">
        <v>80</v>
      </c>
      <c r="U596">
        <v>80</v>
      </c>
      <c r="V596">
        <v>80</v>
      </c>
      <c r="W596">
        <v>80</v>
      </c>
      <c r="X596">
        <v>80</v>
      </c>
      <c r="Y596">
        <v>80</v>
      </c>
      <c r="Z596">
        <v>80</v>
      </c>
      <c r="AA596">
        <v>80</v>
      </c>
      <c r="AB596">
        <v>80</v>
      </c>
      <c r="AC596">
        <v>80</v>
      </c>
      <c r="AD596">
        <v>80</v>
      </c>
      <c r="AE596">
        <v>80</v>
      </c>
      <c r="AF596">
        <v>80</v>
      </c>
      <c r="AG596">
        <v>80</v>
      </c>
      <c r="AH596">
        <v>80</v>
      </c>
      <c r="AI596">
        <v>80</v>
      </c>
      <c r="AJ596">
        <v>80</v>
      </c>
      <c r="AK596">
        <v>80</v>
      </c>
      <c r="AL596">
        <v>80</v>
      </c>
      <c r="AM596">
        <v>80</v>
      </c>
      <c r="AN596">
        <v>80</v>
      </c>
      <c r="AO596">
        <v>80</v>
      </c>
      <c r="AP596">
        <v>80</v>
      </c>
      <c r="AQ596">
        <v>79</v>
      </c>
      <c r="AR596">
        <v>79</v>
      </c>
      <c r="AS596">
        <v>79</v>
      </c>
      <c r="AT596">
        <v>79</v>
      </c>
      <c r="AU596" s="8">
        <f t="shared" si="89"/>
        <v>79.954545454545453</v>
      </c>
      <c r="AV596">
        <f t="shared" si="90"/>
        <v>80</v>
      </c>
      <c r="AW596" s="8">
        <f t="shared" si="91"/>
        <v>0.5262657147648877</v>
      </c>
      <c r="AX596" s="6">
        <f t="shared" si="92"/>
        <v>6.5820612420850085E-3</v>
      </c>
      <c r="AY596">
        <f t="shared" si="93"/>
        <v>79</v>
      </c>
      <c r="AZ596">
        <f t="shared" si="94"/>
        <v>82</v>
      </c>
      <c r="BA596">
        <f t="shared" si="95"/>
        <v>3</v>
      </c>
      <c r="BB596" s="7">
        <f t="shared" si="96"/>
        <v>0.99976288843609284</v>
      </c>
      <c r="BC596" s="8">
        <f t="shared" si="97"/>
        <v>0.21538669830694454</v>
      </c>
    </row>
    <row r="597" spans="1:55" x14ac:dyDescent="0.25">
      <c r="A597">
        <v>884</v>
      </c>
      <c r="B597">
        <v>417169</v>
      </c>
      <c r="C597">
        <v>4</v>
      </c>
      <c r="D597">
        <v>4</v>
      </c>
      <c r="E597">
        <v>4</v>
      </c>
      <c r="F597">
        <v>4</v>
      </c>
      <c r="G597">
        <v>4</v>
      </c>
      <c r="H597">
        <v>4</v>
      </c>
      <c r="I597">
        <v>4</v>
      </c>
      <c r="J597">
        <v>4</v>
      </c>
      <c r="K597">
        <v>4</v>
      </c>
      <c r="L597">
        <v>4</v>
      </c>
      <c r="M597">
        <v>4</v>
      </c>
      <c r="N597">
        <v>4</v>
      </c>
      <c r="O597">
        <v>4</v>
      </c>
      <c r="P597">
        <v>4</v>
      </c>
      <c r="Q597">
        <v>4</v>
      </c>
      <c r="R597">
        <v>4</v>
      </c>
      <c r="S597">
        <v>4</v>
      </c>
      <c r="T597">
        <v>4</v>
      </c>
      <c r="U597">
        <v>4</v>
      </c>
      <c r="V597">
        <v>4</v>
      </c>
      <c r="W597">
        <v>4</v>
      </c>
      <c r="X597">
        <v>4</v>
      </c>
      <c r="Y597">
        <v>4</v>
      </c>
      <c r="Z597">
        <v>4</v>
      </c>
      <c r="AA597">
        <v>4</v>
      </c>
      <c r="AB597">
        <v>4</v>
      </c>
      <c r="AC597">
        <v>4</v>
      </c>
      <c r="AD597">
        <v>4</v>
      </c>
      <c r="AE597">
        <v>4</v>
      </c>
      <c r="AF597">
        <v>4</v>
      </c>
      <c r="AG597">
        <v>4</v>
      </c>
      <c r="AH597">
        <v>4</v>
      </c>
      <c r="AI597">
        <v>4</v>
      </c>
      <c r="AJ597">
        <v>4</v>
      </c>
      <c r="AK597">
        <v>4</v>
      </c>
      <c r="AL597">
        <v>4</v>
      </c>
      <c r="AM597">
        <v>4</v>
      </c>
      <c r="AN597">
        <v>4</v>
      </c>
      <c r="AO597">
        <v>4</v>
      </c>
      <c r="AP597">
        <v>4</v>
      </c>
      <c r="AQ597">
        <v>4</v>
      </c>
      <c r="AR597">
        <v>4</v>
      </c>
      <c r="AS597">
        <v>4</v>
      </c>
      <c r="AT597">
        <v>4</v>
      </c>
      <c r="AU597" s="8">
        <f t="shared" si="89"/>
        <v>4</v>
      </c>
      <c r="AV597">
        <f t="shared" si="90"/>
        <v>4</v>
      </c>
      <c r="AW597" s="8">
        <f t="shared" si="91"/>
        <v>0</v>
      </c>
      <c r="AX597" s="6">
        <f t="shared" si="92"/>
        <v>0</v>
      </c>
      <c r="AY597">
        <f t="shared" si="93"/>
        <v>4</v>
      </c>
      <c r="AZ597">
        <f t="shared" si="94"/>
        <v>4</v>
      </c>
      <c r="BA597">
        <f t="shared" si="95"/>
        <v>0</v>
      </c>
      <c r="BB597" s="7">
        <f t="shared" si="96"/>
        <v>1</v>
      </c>
      <c r="BC597" s="8">
        <f t="shared" si="97"/>
        <v>1</v>
      </c>
    </row>
    <row r="598" spans="1:55" x14ac:dyDescent="0.25">
      <c r="A598">
        <v>885</v>
      </c>
      <c r="B598">
        <v>417279</v>
      </c>
      <c r="C598">
        <v>20</v>
      </c>
      <c r="D598">
        <v>20</v>
      </c>
      <c r="E598">
        <v>20</v>
      </c>
      <c r="F598">
        <v>20</v>
      </c>
      <c r="G598">
        <v>20</v>
      </c>
      <c r="H598">
        <v>20</v>
      </c>
      <c r="I598">
        <v>20</v>
      </c>
      <c r="J598">
        <v>20</v>
      </c>
      <c r="K598">
        <v>21</v>
      </c>
      <c r="L598">
        <v>21</v>
      </c>
      <c r="M598">
        <v>21</v>
      </c>
      <c r="N598">
        <v>21</v>
      </c>
      <c r="O598">
        <v>21</v>
      </c>
      <c r="P598">
        <v>21</v>
      </c>
      <c r="Q598">
        <v>21</v>
      </c>
      <c r="R598">
        <v>21</v>
      </c>
      <c r="S598">
        <v>21</v>
      </c>
      <c r="T598">
        <v>21</v>
      </c>
      <c r="U598">
        <v>21</v>
      </c>
      <c r="V598">
        <v>21</v>
      </c>
      <c r="W598">
        <v>21</v>
      </c>
      <c r="X598">
        <v>21</v>
      </c>
      <c r="Y598">
        <v>21</v>
      </c>
      <c r="Z598">
        <v>21</v>
      </c>
      <c r="AA598">
        <v>21</v>
      </c>
      <c r="AB598">
        <v>21</v>
      </c>
      <c r="AC598">
        <v>23</v>
      </c>
      <c r="AD598">
        <v>21</v>
      </c>
      <c r="AE598">
        <v>22</v>
      </c>
      <c r="AF598">
        <v>22</v>
      </c>
      <c r="AG598">
        <v>22</v>
      </c>
      <c r="AH598">
        <v>22</v>
      </c>
      <c r="AI598">
        <v>24</v>
      </c>
      <c r="AJ598">
        <v>24</v>
      </c>
      <c r="AK598">
        <v>24</v>
      </c>
      <c r="AL598">
        <v>24</v>
      </c>
      <c r="AM598">
        <v>24</v>
      </c>
      <c r="AN598">
        <v>24</v>
      </c>
      <c r="AO598">
        <v>24</v>
      </c>
      <c r="AP598">
        <v>24</v>
      </c>
      <c r="AQ598">
        <v>22</v>
      </c>
      <c r="AR598">
        <v>22</v>
      </c>
      <c r="AS598">
        <v>21</v>
      </c>
      <c r="AT598">
        <v>21</v>
      </c>
      <c r="AU598" s="8">
        <f t="shared" si="89"/>
        <v>21.545454545454547</v>
      </c>
      <c r="AV598">
        <f t="shared" si="90"/>
        <v>21</v>
      </c>
      <c r="AW598" s="8">
        <f t="shared" si="91"/>
        <v>1.3373793439087287</v>
      </c>
      <c r="AX598" s="6">
        <f t="shared" si="92"/>
        <v>6.2072458999983184E-2</v>
      </c>
      <c r="AY598">
        <f t="shared" si="93"/>
        <v>20</v>
      </c>
      <c r="AZ598">
        <f t="shared" si="94"/>
        <v>24</v>
      </c>
      <c r="BA598">
        <f t="shared" si="95"/>
        <v>4</v>
      </c>
      <c r="BB598" s="7">
        <f t="shared" si="96"/>
        <v>1.0036213508469392</v>
      </c>
      <c r="BC598" s="8">
        <f t="shared" si="97"/>
        <v>0.58681610312389154</v>
      </c>
    </row>
    <row r="599" spans="1:55" x14ac:dyDescent="0.25">
      <c r="A599">
        <v>886</v>
      </c>
      <c r="B599">
        <v>417347</v>
      </c>
      <c r="C599">
        <v>89</v>
      </c>
      <c r="D599">
        <v>91</v>
      </c>
      <c r="E599">
        <v>91</v>
      </c>
      <c r="F599">
        <v>91</v>
      </c>
      <c r="G599">
        <v>92</v>
      </c>
      <c r="H599">
        <v>92</v>
      </c>
      <c r="I599">
        <v>91</v>
      </c>
      <c r="J599">
        <v>95</v>
      </c>
      <c r="K599">
        <v>98</v>
      </c>
      <c r="L599">
        <v>98</v>
      </c>
      <c r="M599">
        <v>99</v>
      </c>
      <c r="N599">
        <v>99</v>
      </c>
      <c r="O599">
        <v>99</v>
      </c>
      <c r="P599">
        <v>98</v>
      </c>
      <c r="Q599">
        <v>98</v>
      </c>
      <c r="R599">
        <v>98</v>
      </c>
      <c r="S599">
        <v>98</v>
      </c>
      <c r="T599">
        <v>98</v>
      </c>
      <c r="U599">
        <v>99</v>
      </c>
      <c r="V599">
        <v>99</v>
      </c>
      <c r="W599">
        <v>99</v>
      </c>
      <c r="X599">
        <v>99</v>
      </c>
      <c r="Y599">
        <v>99</v>
      </c>
      <c r="Z599">
        <v>98</v>
      </c>
      <c r="AA599">
        <v>98</v>
      </c>
      <c r="AB599">
        <v>98</v>
      </c>
      <c r="AC599">
        <v>99</v>
      </c>
      <c r="AD599">
        <v>99</v>
      </c>
      <c r="AE599">
        <v>99</v>
      </c>
      <c r="AF599">
        <v>99</v>
      </c>
      <c r="AG599">
        <v>99</v>
      </c>
      <c r="AH599">
        <v>99</v>
      </c>
      <c r="AI599">
        <v>99</v>
      </c>
      <c r="AJ599">
        <v>97</v>
      </c>
      <c r="AK599">
        <v>97</v>
      </c>
      <c r="AL599">
        <v>95</v>
      </c>
      <c r="AM599">
        <v>95</v>
      </c>
      <c r="AN599">
        <v>96</v>
      </c>
      <c r="AO599">
        <v>96</v>
      </c>
      <c r="AP599">
        <v>99</v>
      </c>
      <c r="AQ599">
        <v>99</v>
      </c>
      <c r="AR599">
        <v>99</v>
      </c>
      <c r="AS599">
        <v>98</v>
      </c>
      <c r="AT599">
        <v>98</v>
      </c>
      <c r="AU599" s="8">
        <f t="shared" si="89"/>
        <v>96.954545454545453</v>
      </c>
      <c r="AV599">
        <f t="shared" si="90"/>
        <v>98</v>
      </c>
      <c r="AW599" s="8">
        <f t="shared" si="91"/>
        <v>2.87696986472521</v>
      </c>
      <c r="AX599" s="6">
        <f t="shared" si="92"/>
        <v>2.9673388196884493E-2</v>
      </c>
      <c r="AY599">
        <f t="shared" si="93"/>
        <v>89</v>
      </c>
      <c r="AZ599">
        <f t="shared" si="94"/>
        <v>99</v>
      </c>
      <c r="BA599">
        <f t="shared" si="95"/>
        <v>10</v>
      </c>
      <c r="BB599" s="7">
        <f t="shared" si="96"/>
        <v>1.0012803127630516</v>
      </c>
      <c r="BC599" s="8">
        <f t="shared" si="97"/>
        <v>0.29362178389386717</v>
      </c>
    </row>
    <row r="600" spans="1:55" x14ac:dyDescent="0.25">
      <c r="A600">
        <v>887</v>
      </c>
      <c r="B600">
        <v>417680</v>
      </c>
      <c r="C600">
        <v>142</v>
      </c>
      <c r="D600">
        <v>140</v>
      </c>
      <c r="E600">
        <v>140</v>
      </c>
      <c r="F600">
        <v>149</v>
      </c>
      <c r="G600">
        <v>152</v>
      </c>
      <c r="H600">
        <v>161</v>
      </c>
      <c r="I600">
        <v>161</v>
      </c>
      <c r="J600">
        <v>161</v>
      </c>
      <c r="K600">
        <v>158</v>
      </c>
      <c r="L600">
        <v>155</v>
      </c>
      <c r="M600">
        <v>155</v>
      </c>
      <c r="N600">
        <v>149</v>
      </c>
      <c r="O600">
        <v>89</v>
      </c>
      <c r="P600">
        <v>643</v>
      </c>
      <c r="Q600">
        <v>686</v>
      </c>
      <c r="R600">
        <v>89</v>
      </c>
      <c r="S600">
        <v>265</v>
      </c>
      <c r="T600">
        <v>251</v>
      </c>
      <c r="U600">
        <v>185</v>
      </c>
      <c r="V600">
        <v>182</v>
      </c>
      <c r="W600">
        <v>179</v>
      </c>
      <c r="X600">
        <v>179</v>
      </c>
      <c r="Y600">
        <v>158</v>
      </c>
      <c r="Z600">
        <v>164</v>
      </c>
      <c r="AA600">
        <v>197</v>
      </c>
      <c r="AB600">
        <v>229</v>
      </c>
      <c r="AC600">
        <v>219</v>
      </c>
      <c r="AD600">
        <v>249</v>
      </c>
      <c r="AE600">
        <v>228</v>
      </c>
      <c r="AF600">
        <v>216</v>
      </c>
      <c r="AG600">
        <v>210</v>
      </c>
      <c r="AH600">
        <v>219</v>
      </c>
      <c r="AI600">
        <v>222</v>
      </c>
      <c r="AJ600">
        <v>210</v>
      </c>
      <c r="AK600">
        <v>195</v>
      </c>
      <c r="AL600">
        <v>162</v>
      </c>
      <c r="AM600">
        <v>156</v>
      </c>
      <c r="AN600">
        <v>150</v>
      </c>
      <c r="AO600">
        <v>150</v>
      </c>
      <c r="AP600">
        <v>573</v>
      </c>
      <c r="AQ600">
        <v>573</v>
      </c>
      <c r="AR600">
        <v>573</v>
      </c>
      <c r="AS600">
        <v>153</v>
      </c>
      <c r="AT600">
        <v>156</v>
      </c>
      <c r="AU600" s="8">
        <f t="shared" si="89"/>
        <v>225.75</v>
      </c>
      <c r="AV600">
        <f t="shared" si="90"/>
        <v>171.5</v>
      </c>
      <c r="AW600" s="8">
        <f t="shared" si="91"/>
        <v>144.93865984022023</v>
      </c>
      <c r="AX600" s="6">
        <f t="shared" si="92"/>
        <v>0.64203171579278062</v>
      </c>
      <c r="AY600">
        <f t="shared" si="93"/>
        <v>89</v>
      </c>
      <c r="AZ600">
        <f t="shared" si="94"/>
        <v>686</v>
      </c>
      <c r="BA600">
        <f t="shared" si="95"/>
        <v>597</v>
      </c>
      <c r="BB600" s="7">
        <f t="shared" si="96"/>
        <v>1.0118971494902895</v>
      </c>
      <c r="BC600" s="8">
        <f t="shared" si="97"/>
        <v>0.10722911403777564</v>
      </c>
    </row>
    <row r="601" spans="1:55" x14ac:dyDescent="0.25">
      <c r="A601">
        <v>889</v>
      </c>
      <c r="B601">
        <v>418382</v>
      </c>
      <c r="C601">
        <v>9</v>
      </c>
      <c r="D601">
        <v>9</v>
      </c>
      <c r="E601">
        <v>9</v>
      </c>
      <c r="F601">
        <v>9</v>
      </c>
      <c r="G601">
        <v>9</v>
      </c>
      <c r="H601">
        <v>1</v>
      </c>
      <c r="I601">
        <v>1</v>
      </c>
      <c r="J601">
        <v>1</v>
      </c>
      <c r="K601">
        <v>9</v>
      </c>
      <c r="L601">
        <v>1</v>
      </c>
      <c r="M601">
        <v>2</v>
      </c>
      <c r="N601">
        <v>10</v>
      </c>
      <c r="O601">
        <v>2</v>
      </c>
      <c r="P601">
        <v>2</v>
      </c>
      <c r="Q601">
        <v>10</v>
      </c>
      <c r="R601">
        <v>2</v>
      </c>
      <c r="S601">
        <v>10</v>
      </c>
      <c r="T601">
        <v>2</v>
      </c>
      <c r="U601">
        <v>10</v>
      </c>
      <c r="V601">
        <v>10</v>
      </c>
      <c r="W601">
        <v>2</v>
      </c>
      <c r="X601">
        <v>10</v>
      </c>
      <c r="Y601">
        <v>2</v>
      </c>
      <c r="Z601">
        <v>2</v>
      </c>
      <c r="AA601">
        <v>10</v>
      </c>
      <c r="AB601">
        <v>2</v>
      </c>
      <c r="AC601">
        <v>2</v>
      </c>
      <c r="AD601">
        <v>2</v>
      </c>
      <c r="AE601">
        <v>2</v>
      </c>
      <c r="AF601">
        <v>2</v>
      </c>
      <c r="AG601">
        <v>2</v>
      </c>
      <c r="AH601">
        <v>2</v>
      </c>
      <c r="AI601">
        <v>2</v>
      </c>
      <c r="AJ601">
        <v>2</v>
      </c>
      <c r="AK601">
        <v>2</v>
      </c>
      <c r="AL601">
        <v>2</v>
      </c>
      <c r="AM601">
        <v>2</v>
      </c>
      <c r="AN601">
        <v>2</v>
      </c>
      <c r="AO601">
        <v>11</v>
      </c>
      <c r="AP601">
        <v>11</v>
      </c>
      <c r="AQ601">
        <v>10</v>
      </c>
      <c r="AR601">
        <v>10</v>
      </c>
      <c r="AS601">
        <v>10</v>
      </c>
      <c r="AT601">
        <v>2</v>
      </c>
      <c r="AU601" s="8">
        <f t="shared" si="89"/>
        <v>5.0909090909090908</v>
      </c>
      <c r="AV601">
        <f t="shared" si="90"/>
        <v>2</v>
      </c>
      <c r="AW601" s="8">
        <f t="shared" si="91"/>
        <v>3.9756127614183758</v>
      </c>
      <c r="AX601" s="6">
        <f t="shared" si="92"/>
        <v>0.78092393527860959</v>
      </c>
      <c r="AY601">
        <f t="shared" si="93"/>
        <v>1</v>
      </c>
      <c r="AZ601">
        <f t="shared" si="94"/>
        <v>11</v>
      </c>
      <c r="BA601">
        <f t="shared" si="95"/>
        <v>10</v>
      </c>
      <c r="BB601" s="7">
        <f t="shared" si="96"/>
        <v>0.99743769326386256</v>
      </c>
      <c r="BC601" s="8">
        <f t="shared" si="97"/>
        <v>1.4533192920291938E-3</v>
      </c>
    </row>
    <row r="602" spans="1:55" x14ac:dyDescent="0.25">
      <c r="A602">
        <v>890</v>
      </c>
      <c r="B602">
        <v>418439</v>
      </c>
      <c r="C602">
        <v>101</v>
      </c>
      <c r="D602">
        <v>86</v>
      </c>
      <c r="E602">
        <v>93</v>
      </c>
      <c r="F602">
        <v>103</v>
      </c>
      <c r="G602">
        <v>115</v>
      </c>
      <c r="H602">
        <v>121</v>
      </c>
      <c r="I602">
        <v>121</v>
      </c>
      <c r="J602">
        <v>121</v>
      </c>
      <c r="K602">
        <v>49</v>
      </c>
      <c r="L602">
        <v>40</v>
      </c>
      <c r="M602">
        <v>102</v>
      </c>
      <c r="N602">
        <v>100</v>
      </c>
      <c r="O602">
        <v>40</v>
      </c>
      <c r="P602">
        <v>102</v>
      </c>
      <c r="Q602">
        <v>98</v>
      </c>
      <c r="R602">
        <v>97</v>
      </c>
      <c r="S602">
        <v>35</v>
      </c>
      <c r="T602">
        <v>35</v>
      </c>
      <c r="U602">
        <v>35</v>
      </c>
      <c r="V602">
        <v>91</v>
      </c>
      <c r="W602">
        <v>90</v>
      </c>
      <c r="X602">
        <v>30</v>
      </c>
      <c r="Y602">
        <v>31</v>
      </c>
      <c r="Z602">
        <v>32</v>
      </c>
      <c r="AA602">
        <v>32</v>
      </c>
      <c r="AB602">
        <v>32</v>
      </c>
      <c r="AC602">
        <v>32</v>
      </c>
      <c r="AD602">
        <v>32</v>
      </c>
      <c r="AE602">
        <v>34</v>
      </c>
      <c r="AF602">
        <v>34</v>
      </c>
      <c r="AG602">
        <v>32</v>
      </c>
      <c r="AH602">
        <v>32</v>
      </c>
      <c r="AI602">
        <v>32</v>
      </c>
      <c r="AJ602">
        <v>92</v>
      </c>
      <c r="AK602">
        <v>94</v>
      </c>
      <c r="AL602">
        <v>32</v>
      </c>
      <c r="AM602">
        <v>32</v>
      </c>
      <c r="AN602">
        <v>92</v>
      </c>
      <c r="AO602">
        <v>32</v>
      </c>
      <c r="AP602">
        <v>32</v>
      </c>
      <c r="AQ602">
        <v>31</v>
      </c>
      <c r="AR602">
        <v>30</v>
      </c>
      <c r="AS602">
        <v>30</v>
      </c>
      <c r="AT602">
        <v>30</v>
      </c>
      <c r="AU602" s="8">
        <f t="shared" si="89"/>
        <v>61.06818181818182</v>
      </c>
      <c r="AV602">
        <f t="shared" si="90"/>
        <v>35</v>
      </c>
      <c r="AW602" s="8">
        <f t="shared" si="91"/>
        <v>34.532356062423354</v>
      </c>
      <c r="AX602" s="6">
        <f t="shared" si="92"/>
        <v>0.56547214988709615</v>
      </c>
      <c r="AY602">
        <f t="shared" si="93"/>
        <v>30</v>
      </c>
      <c r="AZ602">
        <f t="shared" si="94"/>
        <v>121</v>
      </c>
      <c r="BA602">
        <f t="shared" si="95"/>
        <v>91</v>
      </c>
      <c r="BB602" s="7">
        <f t="shared" si="96"/>
        <v>0.9721859931923128</v>
      </c>
      <c r="BC602" s="8">
        <f t="shared" si="97"/>
        <v>0.41646333416341008</v>
      </c>
    </row>
    <row r="603" spans="1:55" x14ac:dyDescent="0.25">
      <c r="A603">
        <v>891</v>
      </c>
      <c r="B603">
        <v>418910</v>
      </c>
      <c r="C603">
        <v>39</v>
      </c>
      <c r="D603">
        <v>42</v>
      </c>
      <c r="E603">
        <v>33</v>
      </c>
      <c r="F603">
        <v>33</v>
      </c>
      <c r="G603">
        <v>42</v>
      </c>
      <c r="H603">
        <v>32</v>
      </c>
      <c r="I603">
        <v>31</v>
      </c>
      <c r="J603">
        <v>27</v>
      </c>
      <c r="K603">
        <v>27</v>
      </c>
      <c r="L603">
        <v>35</v>
      </c>
      <c r="M603">
        <v>32</v>
      </c>
      <c r="N603">
        <v>28</v>
      </c>
      <c r="O603">
        <v>30</v>
      </c>
      <c r="P603">
        <v>41</v>
      </c>
      <c r="Q603">
        <v>32</v>
      </c>
      <c r="R603">
        <v>34</v>
      </c>
      <c r="S603">
        <v>28</v>
      </c>
      <c r="T603">
        <v>25</v>
      </c>
      <c r="U603">
        <v>37</v>
      </c>
      <c r="V603">
        <v>36</v>
      </c>
      <c r="W603">
        <v>32</v>
      </c>
      <c r="X603">
        <v>32</v>
      </c>
      <c r="Y603">
        <v>41</v>
      </c>
      <c r="Z603">
        <v>33</v>
      </c>
      <c r="AA603">
        <v>31</v>
      </c>
      <c r="AB603">
        <v>26</v>
      </c>
      <c r="AC603">
        <v>26</v>
      </c>
      <c r="AD603">
        <v>21</v>
      </c>
      <c r="AE603">
        <v>23</v>
      </c>
      <c r="AF603">
        <v>27</v>
      </c>
      <c r="AG603">
        <v>27</v>
      </c>
      <c r="AH603">
        <v>27</v>
      </c>
      <c r="AI603">
        <v>28</v>
      </c>
      <c r="AJ603">
        <v>32</v>
      </c>
      <c r="AK603">
        <v>21</v>
      </c>
      <c r="AL603">
        <v>22</v>
      </c>
      <c r="AM603">
        <v>31</v>
      </c>
      <c r="AN603">
        <v>28</v>
      </c>
      <c r="AO603">
        <v>30</v>
      </c>
      <c r="AP603">
        <v>30</v>
      </c>
      <c r="AQ603">
        <v>23</v>
      </c>
      <c r="AR603">
        <v>26</v>
      </c>
      <c r="AS603">
        <v>26</v>
      </c>
      <c r="AT603">
        <v>21</v>
      </c>
      <c r="AU603" s="8">
        <f t="shared" si="89"/>
        <v>30.181818181818183</v>
      </c>
      <c r="AV603">
        <f t="shared" si="90"/>
        <v>30</v>
      </c>
      <c r="AW603" s="8">
        <f t="shared" si="91"/>
        <v>5.5918242947107677</v>
      </c>
      <c r="AX603" s="6">
        <f t="shared" si="92"/>
        <v>0.18527128687294711</v>
      </c>
      <c r="AY603">
        <f t="shared" si="93"/>
        <v>21</v>
      </c>
      <c r="AZ603">
        <f t="shared" si="94"/>
        <v>42</v>
      </c>
      <c r="BA603">
        <f t="shared" si="95"/>
        <v>21</v>
      </c>
      <c r="BB603" s="7">
        <f t="shared" si="96"/>
        <v>0.99138937384925352</v>
      </c>
      <c r="BC603" s="8">
        <f t="shared" si="97"/>
        <v>0.36185945103203165</v>
      </c>
    </row>
    <row r="604" spans="1:55" x14ac:dyDescent="0.25">
      <c r="A604">
        <v>892</v>
      </c>
      <c r="B604">
        <v>419013</v>
      </c>
      <c r="C604">
        <v>99</v>
      </c>
      <c r="D604">
        <v>107</v>
      </c>
      <c r="E604">
        <v>107</v>
      </c>
      <c r="F604">
        <v>110</v>
      </c>
      <c r="G604">
        <v>106</v>
      </c>
      <c r="H604">
        <v>106</v>
      </c>
      <c r="I604">
        <v>106</v>
      </c>
      <c r="J604">
        <v>106</v>
      </c>
      <c r="K604">
        <v>106</v>
      </c>
      <c r="L604">
        <v>106</v>
      </c>
      <c r="M604">
        <v>106</v>
      </c>
      <c r="N604">
        <v>106</v>
      </c>
      <c r="O604">
        <v>106</v>
      </c>
      <c r="P604">
        <v>106</v>
      </c>
      <c r="Q604">
        <v>106</v>
      </c>
      <c r="R604">
        <v>106</v>
      </c>
      <c r="S604">
        <v>106</v>
      </c>
      <c r="T604">
        <v>106</v>
      </c>
      <c r="U604">
        <v>106</v>
      </c>
      <c r="V604">
        <v>106</v>
      </c>
      <c r="W604">
        <v>106</v>
      </c>
      <c r="X604">
        <v>106</v>
      </c>
      <c r="Y604">
        <v>106</v>
      </c>
      <c r="Z604">
        <v>106</v>
      </c>
      <c r="AA604">
        <v>110</v>
      </c>
      <c r="AB604">
        <v>106</v>
      </c>
      <c r="AC604">
        <v>106</v>
      </c>
      <c r="AD604">
        <v>110</v>
      </c>
      <c r="AE604">
        <v>106</v>
      </c>
      <c r="AF604">
        <v>106</v>
      </c>
      <c r="AG604">
        <v>110</v>
      </c>
      <c r="AH604">
        <v>110</v>
      </c>
      <c r="AI604">
        <v>110</v>
      </c>
      <c r="AJ604">
        <v>108</v>
      </c>
      <c r="AK604">
        <v>102</v>
      </c>
      <c r="AL604">
        <v>102</v>
      </c>
      <c r="AM604">
        <v>102</v>
      </c>
      <c r="AN604">
        <v>102</v>
      </c>
      <c r="AO604">
        <v>102</v>
      </c>
      <c r="AP604">
        <v>102</v>
      </c>
      <c r="AQ604">
        <v>101</v>
      </c>
      <c r="AR604">
        <v>97</v>
      </c>
      <c r="AS604">
        <v>97</v>
      </c>
      <c r="AT604">
        <v>97</v>
      </c>
      <c r="AU604" s="8">
        <f t="shared" si="89"/>
        <v>105.20454545454545</v>
      </c>
      <c r="AV604">
        <f t="shared" si="90"/>
        <v>106</v>
      </c>
      <c r="AW604" s="8">
        <f t="shared" si="91"/>
        <v>3.3658997584497889</v>
      </c>
      <c r="AX604" s="6">
        <f t="shared" si="92"/>
        <v>3.199386246960266E-2</v>
      </c>
      <c r="AY604">
        <f t="shared" si="93"/>
        <v>97</v>
      </c>
      <c r="AZ604">
        <f t="shared" si="94"/>
        <v>110</v>
      </c>
      <c r="BA604">
        <f t="shared" si="95"/>
        <v>13</v>
      </c>
      <c r="BB604" s="7">
        <f t="shared" si="96"/>
        <v>0.99889593600056492</v>
      </c>
      <c r="BC604" s="8">
        <f t="shared" si="97"/>
        <v>0.19066526396907252</v>
      </c>
    </row>
    <row r="605" spans="1:55" x14ac:dyDescent="0.25">
      <c r="A605">
        <v>893</v>
      </c>
      <c r="B605">
        <v>419082</v>
      </c>
      <c r="C605">
        <v>48</v>
      </c>
      <c r="D605">
        <v>48</v>
      </c>
      <c r="E605">
        <v>49</v>
      </c>
      <c r="F605">
        <v>47</v>
      </c>
      <c r="G605">
        <v>48</v>
      </c>
      <c r="H605">
        <v>49</v>
      </c>
      <c r="I605">
        <v>48</v>
      </c>
      <c r="J605">
        <v>51</v>
      </c>
      <c r="K605">
        <v>49</v>
      </c>
      <c r="L605">
        <v>48</v>
      </c>
      <c r="M605">
        <v>48</v>
      </c>
      <c r="N605">
        <v>48</v>
      </c>
      <c r="O605">
        <v>49</v>
      </c>
      <c r="P605">
        <v>49</v>
      </c>
      <c r="Q605">
        <v>48</v>
      </c>
      <c r="R605">
        <v>47</v>
      </c>
      <c r="S605">
        <v>50</v>
      </c>
      <c r="T605">
        <v>47</v>
      </c>
      <c r="U605">
        <v>47</v>
      </c>
      <c r="V605">
        <v>48</v>
      </c>
      <c r="W605">
        <v>47</v>
      </c>
      <c r="X605">
        <v>48</v>
      </c>
      <c r="Y605">
        <v>48</v>
      </c>
      <c r="Z605">
        <v>48</v>
      </c>
      <c r="AA605">
        <v>48</v>
      </c>
      <c r="AB605">
        <v>48</v>
      </c>
      <c r="AC605">
        <v>48</v>
      </c>
      <c r="AD605">
        <v>47</v>
      </c>
      <c r="AE605">
        <v>48</v>
      </c>
      <c r="AF605">
        <v>47</v>
      </c>
      <c r="AG605">
        <v>48</v>
      </c>
      <c r="AH605">
        <v>48</v>
      </c>
      <c r="AI605">
        <v>48</v>
      </c>
      <c r="AJ605">
        <v>45</v>
      </c>
      <c r="AK605">
        <v>42</v>
      </c>
      <c r="AL605">
        <v>48</v>
      </c>
      <c r="AM605">
        <v>48</v>
      </c>
      <c r="AN605">
        <v>48</v>
      </c>
      <c r="AO605">
        <v>48</v>
      </c>
      <c r="AP605">
        <v>48</v>
      </c>
      <c r="AQ605">
        <v>45</v>
      </c>
      <c r="AR605">
        <v>48</v>
      </c>
      <c r="AS605">
        <v>48</v>
      </c>
      <c r="AT605">
        <v>48</v>
      </c>
      <c r="AU605" s="8">
        <f t="shared" si="89"/>
        <v>47.795454545454547</v>
      </c>
      <c r="AV605">
        <f t="shared" si="90"/>
        <v>48</v>
      </c>
      <c r="AW605" s="8">
        <f t="shared" si="91"/>
        <v>1.3395512170134125</v>
      </c>
      <c r="AX605" s="6">
        <f t="shared" si="92"/>
        <v>2.8026749190960605E-2</v>
      </c>
      <c r="AY605">
        <f t="shared" si="93"/>
        <v>42</v>
      </c>
      <c r="AZ605">
        <f t="shared" si="94"/>
        <v>51</v>
      </c>
      <c r="BA605">
        <f t="shared" si="95"/>
        <v>9</v>
      </c>
      <c r="BB605" s="7">
        <f t="shared" si="96"/>
        <v>0.99920425903676491</v>
      </c>
      <c r="BC605" s="8">
        <f t="shared" si="97"/>
        <v>0.12568880659192896</v>
      </c>
    </row>
    <row r="606" spans="1:55" x14ac:dyDescent="0.25">
      <c r="A606">
        <v>894</v>
      </c>
      <c r="B606">
        <v>419703</v>
      </c>
      <c r="C606">
        <v>115</v>
      </c>
      <c r="D606">
        <v>114</v>
      </c>
      <c r="E606">
        <v>112</v>
      </c>
      <c r="F606">
        <v>115</v>
      </c>
      <c r="G606">
        <v>115</v>
      </c>
      <c r="H606">
        <v>114</v>
      </c>
      <c r="I606">
        <v>115</v>
      </c>
      <c r="J606">
        <v>51</v>
      </c>
      <c r="K606">
        <v>51</v>
      </c>
      <c r="L606">
        <v>50</v>
      </c>
      <c r="M606">
        <v>51</v>
      </c>
      <c r="N606">
        <v>51</v>
      </c>
      <c r="O606">
        <v>50</v>
      </c>
      <c r="P606">
        <v>51</v>
      </c>
      <c r="Q606">
        <v>50</v>
      </c>
      <c r="R606">
        <v>50</v>
      </c>
      <c r="S606">
        <v>50</v>
      </c>
      <c r="T606">
        <v>50</v>
      </c>
      <c r="U606">
        <v>51</v>
      </c>
      <c r="V606">
        <v>50</v>
      </c>
      <c r="W606">
        <v>50</v>
      </c>
      <c r="X606">
        <v>74</v>
      </c>
      <c r="Y606">
        <v>73</v>
      </c>
      <c r="Z606">
        <v>74</v>
      </c>
      <c r="AA606">
        <v>74</v>
      </c>
      <c r="AB606">
        <v>73</v>
      </c>
      <c r="AC606">
        <v>73</v>
      </c>
      <c r="AD606">
        <v>72</v>
      </c>
      <c r="AE606">
        <v>72</v>
      </c>
      <c r="AF606">
        <v>73</v>
      </c>
      <c r="AG606">
        <v>73</v>
      </c>
      <c r="AH606">
        <v>74</v>
      </c>
      <c r="AI606">
        <v>74</v>
      </c>
      <c r="AJ606">
        <v>73</v>
      </c>
      <c r="AK606">
        <v>74</v>
      </c>
      <c r="AL606">
        <v>73</v>
      </c>
      <c r="AM606">
        <v>74</v>
      </c>
      <c r="AN606">
        <v>74</v>
      </c>
      <c r="AO606">
        <v>73</v>
      </c>
      <c r="AP606">
        <v>74</v>
      </c>
      <c r="AQ606">
        <v>74</v>
      </c>
      <c r="AR606">
        <v>74</v>
      </c>
      <c r="AS606">
        <v>74</v>
      </c>
      <c r="AT606">
        <v>74</v>
      </c>
      <c r="AU606" s="8">
        <f t="shared" si="89"/>
        <v>72.63636363636364</v>
      </c>
      <c r="AV606">
        <f t="shared" si="90"/>
        <v>73</v>
      </c>
      <c r="AW606" s="8">
        <f t="shared" si="91"/>
        <v>21.066992709406389</v>
      </c>
      <c r="AX606" s="6">
        <f t="shared" si="92"/>
        <v>0.29003369186917427</v>
      </c>
      <c r="AY606">
        <f t="shared" si="93"/>
        <v>50</v>
      </c>
      <c r="AZ606">
        <f t="shared" si="94"/>
        <v>115</v>
      </c>
      <c r="BA606">
        <f t="shared" si="95"/>
        <v>65</v>
      </c>
      <c r="BB606" s="7">
        <f t="shared" si="96"/>
        <v>0.99791626896073415</v>
      </c>
      <c r="BC606" s="8">
        <f t="shared" si="97"/>
        <v>9.5115387550291693E-3</v>
      </c>
    </row>
    <row r="607" spans="1:55" x14ac:dyDescent="0.25">
      <c r="A607">
        <v>895</v>
      </c>
      <c r="B607">
        <v>419816</v>
      </c>
      <c r="C607">
        <v>159</v>
      </c>
      <c r="D607">
        <v>159</v>
      </c>
      <c r="E607">
        <v>177</v>
      </c>
      <c r="F607">
        <v>177</v>
      </c>
      <c r="G607">
        <v>179</v>
      </c>
      <c r="H607">
        <v>180</v>
      </c>
      <c r="I607">
        <v>177</v>
      </c>
      <c r="J607">
        <v>178</v>
      </c>
      <c r="K607">
        <v>177</v>
      </c>
      <c r="L607">
        <v>177</v>
      </c>
      <c r="M607">
        <v>177</v>
      </c>
      <c r="N607">
        <v>177</v>
      </c>
      <c r="O607">
        <v>176</v>
      </c>
      <c r="P607">
        <v>176</v>
      </c>
      <c r="Q607">
        <v>177</v>
      </c>
      <c r="R607">
        <v>177</v>
      </c>
      <c r="S607">
        <v>177</v>
      </c>
      <c r="T607">
        <v>177</v>
      </c>
      <c r="U607">
        <v>189</v>
      </c>
      <c r="V607">
        <v>177</v>
      </c>
      <c r="W607">
        <v>177</v>
      </c>
      <c r="X607">
        <v>180</v>
      </c>
      <c r="Y607">
        <v>177</v>
      </c>
      <c r="Z607">
        <v>175</v>
      </c>
      <c r="AA607">
        <v>175</v>
      </c>
      <c r="AB607">
        <v>176</v>
      </c>
      <c r="AC607">
        <v>60</v>
      </c>
      <c r="AD607">
        <v>57</v>
      </c>
      <c r="AE607">
        <v>74</v>
      </c>
      <c r="AF607">
        <v>87</v>
      </c>
      <c r="AG607">
        <v>57</v>
      </c>
      <c r="AH607">
        <v>57</v>
      </c>
      <c r="AI607">
        <v>57</v>
      </c>
      <c r="AJ607">
        <v>57</v>
      </c>
      <c r="AK607">
        <v>58</v>
      </c>
      <c r="AL607">
        <v>58</v>
      </c>
      <c r="AM607">
        <v>58</v>
      </c>
      <c r="AN607">
        <v>58</v>
      </c>
      <c r="AO607">
        <v>58</v>
      </c>
      <c r="AP607">
        <v>58</v>
      </c>
      <c r="AQ607">
        <v>57</v>
      </c>
      <c r="AR607">
        <v>57</v>
      </c>
      <c r="AS607">
        <v>57</v>
      </c>
      <c r="AT607">
        <v>56</v>
      </c>
      <c r="AU607" s="8">
        <f t="shared" si="89"/>
        <v>128.65909090909091</v>
      </c>
      <c r="AV607">
        <f t="shared" si="90"/>
        <v>175.5</v>
      </c>
      <c r="AW607" s="8">
        <f t="shared" si="91"/>
        <v>58.11173806968705</v>
      </c>
      <c r="AX607" s="6">
        <f t="shared" si="92"/>
        <v>0.45167222665010248</v>
      </c>
      <c r="AY607">
        <f t="shared" si="93"/>
        <v>56</v>
      </c>
      <c r="AZ607">
        <f t="shared" si="94"/>
        <v>189</v>
      </c>
      <c r="BA607">
        <f t="shared" si="95"/>
        <v>133</v>
      </c>
      <c r="BB607" s="7">
        <f t="shared" si="96"/>
        <v>0.96468188316387926</v>
      </c>
      <c r="BC607" s="8">
        <f t="shared" si="97"/>
        <v>0.72246018080109209</v>
      </c>
    </row>
    <row r="608" spans="1:55" x14ac:dyDescent="0.25">
      <c r="A608">
        <v>896</v>
      </c>
      <c r="B608">
        <v>419976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  <c r="T608">
        <v>2</v>
      </c>
      <c r="U608">
        <v>2</v>
      </c>
      <c r="V608">
        <v>2</v>
      </c>
      <c r="W608">
        <v>2</v>
      </c>
      <c r="X608">
        <v>2</v>
      </c>
      <c r="Y608">
        <v>2</v>
      </c>
      <c r="Z608">
        <v>2</v>
      </c>
      <c r="AA608">
        <v>2</v>
      </c>
      <c r="AB608">
        <v>2</v>
      </c>
      <c r="AC608">
        <v>2</v>
      </c>
      <c r="AD608">
        <v>2</v>
      </c>
      <c r="AE608">
        <v>2</v>
      </c>
      <c r="AF608">
        <v>2</v>
      </c>
      <c r="AG608">
        <v>2</v>
      </c>
      <c r="AH608">
        <v>2</v>
      </c>
      <c r="AI608">
        <v>2</v>
      </c>
      <c r="AJ608">
        <v>2</v>
      </c>
      <c r="AK608">
        <v>2</v>
      </c>
      <c r="AL608">
        <v>2</v>
      </c>
      <c r="AM608">
        <v>2</v>
      </c>
      <c r="AN608">
        <v>2</v>
      </c>
      <c r="AO608">
        <v>2</v>
      </c>
      <c r="AP608">
        <v>2</v>
      </c>
      <c r="AQ608">
        <v>2</v>
      </c>
      <c r="AR608">
        <v>2</v>
      </c>
      <c r="AS608">
        <v>2</v>
      </c>
      <c r="AT608">
        <v>2</v>
      </c>
      <c r="AU608" s="8">
        <f t="shared" si="89"/>
        <v>2</v>
      </c>
      <c r="AV608">
        <f t="shared" si="90"/>
        <v>2</v>
      </c>
      <c r="AW608" s="8">
        <f t="shared" si="91"/>
        <v>0</v>
      </c>
      <c r="AX608" s="6">
        <f t="shared" si="92"/>
        <v>0</v>
      </c>
      <c r="AY608">
        <f t="shared" si="93"/>
        <v>2</v>
      </c>
      <c r="AZ608">
        <f t="shared" si="94"/>
        <v>2</v>
      </c>
      <c r="BA608">
        <f t="shared" si="95"/>
        <v>0</v>
      </c>
      <c r="BB608" s="7">
        <f t="shared" si="96"/>
        <v>1</v>
      </c>
      <c r="BC608" s="8">
        <f t="shared" si="97"/>
        <v>1</v>
      </c>
    </row>
    <row r="609" spans="1:55" x14ac:dyDescent="0.25">
      <c r="A609">
        <v>897</v>
      </c>
      <c r="B609">
        <v>420030</v>
      </c>
      <c r="C609">
        <v>60</v>
      </c>
      <c r="D609">
        <v>60</v>
      </c>
      <c r="E609">
        <v>60</v>
      </c>
      <c r="F609">
        <v>58</v>
      </c>
      <c r="G609">
        <v>60</v>
      </c>
      <c r="H609">
        <v>60</v>
      </c>
      <c r="I609">
        <v>60</v>
      </c>
      <c r="J609">
        <v>60</v>
      </c>
      <c r="K609">
        <v>60</v>
      </c>
      <c r="L609">
        <v>62</v>
      </c>
      <c r="M609">
        <v>64</v>
      </c>
      <c r="N609">
        <v>66</v>
      </c>
      <c r="O609">
        <v>62</v>
      </c>
      <c r="P609">
        <v>64</v>
      </c>
      <c r="Q609">
        <v>60</v>
      </c>
      <c r="R609">
        <v>60</v>
      </c>
      <c r="S609">
        <v>61</v>
      </c>
      <c r="T609">
        <v>62</v>
      </c>
      <c r="U609">
        <v>59</v>
      </c>
      <c r="V609">
        <v>64</v>
      </c>
      <c r="W609">
        <v>64</v>
      </c>
      <c r="X609">
        <v>64</v>
      </c>
      <c r="Y609">
        <v>63</v>
      </c>
      <c r="Z609">
        <v>62</v>
      </c>
      <c r="AA609">
        <v>62</v>
      </c>
      <c r="AB609">
        <v>60</v>
      </c>
      <c r="AC609">
        <v>60</v>
      </c>
      <c r="AD609">
        <v>60</v>
      </c>
      <c r="AE609">
        <v>60</v>
      </c>
      <c r="AF609">
        <v>58</v>
      </c>
      <c r="AG609">
        <v>58</v>
      </c>
      <c r="AH609">
        <v>60</v>
      </c>
      <c r="AI609">
        <v>60</v>
      </c>
      <c r="AJ609">
        <v>62</v>
      </c>
      <c r="AK609">
        <v>62</v>
      </c>
      <c r="AL609">
        <v>62</v>
      </c>
      <c r="AM609">
        <v>62</v>
      </c>
      <c r="AN609">
        <v>64</v>
      </c>
      <c r="AO609">
        <v>64</v>
      </c>
      <c r="AP609">
        <v>63</v>
      </c>
      <c r="AQ609">
        <v>62</v>
      </c>
      <c r="AR609">
        <v>64</v>
      </c>
      <c r="AS609">
        <v>64</v>
      </c>
      <c r="AT609">
        <v>66</v>
      </c>
      <c r="AU609" s="8">
        <f t="shared" si="89"/>
        <v>61.545454545454547</v>
      </c>
      <c r="AV609">
        <f t="shared" si="90"/>
        <v>62</v>
      </c>
      <c r="AW609" s="8">
        <f t="shared" si="91"/>
        <v>2.0624499481401983</v>
      </c>
      <c r="AX609" s="6">
        <f t="shared" si="92"/>
        <v>3.3511003588688595E-2</v>
      </c>
      <c r="AY609">
        <f t="shared" si="93"/>
        <v>58</v>
      </c>
      <c r="AZ609">
        <f t="shared" si="94"/>
        <v>66</v>
      </c>
      <c r="BA609">
        <f t="shared" si="95"/>
        <v>8</v>
      </c>
      <c r="BB609" s="7">
        <f t="shared" si="96"/>
        <v>1.0009333167089778</v>
      </c>
      <c r="BC609" s="8">
        <f t="shared" si="97"/>
        <v>0.12884410600447521</v>
      </c>
    </row>
    <row r="610" spans="1:55" x14ac:dyDescent="0.25">
      <c r="A610">
        <v>898</v>
      </c>
      <c r="B610">
        <v>420046</v>
      </c>
      <c r="C610">
        <v>47</v>
      </c>
      <c r="D610">
        <v>47</v>
      </c>
      <c r="E610">
        <v>48</v>
      </c>
      <c r="F610">
        <v>49</v>
      </c>
      <c r="G610">
        <v>49</v>
      </c>
      <c r="H610">
        <v>47</v>
      </c>
      <c r="I610">
        <v>48</v>
      </c>
      <c r="J610">
        <v>47</v>
      </c>
      <c r="K610">
        <v>47</v>
      </c>
      <c r="L610">
        <v>48</v>
      </c>
      <c r="M610">
        <v>48</v>
      </c>
      <c r="N610">
        <v>41</v>
      </c>
      <c r="O610">
        <v>41</v>
      </c>
      <c r="P610">
        <v>44</v>
      </c>
      <c r="Q610">
        <v>44</v>
      </c>
      <c r="R610">
        <v>44</v>
      </c>
      <c r="S610">
        <v>43</v>
      </c>
      <c r="T610">
        <v>42</v>
      </c>
      <c r="U610">
        <v>41</v>
      </c>
      <c r="V610">
        <v>41</v>
      </c>
      <c r="W610">
        <v>42</v>
      </c>
      <c r="X610">
        <v>42</v>
      </c>
      <c r="Y610">
        <v>52</v>
      </c>
      <c r="Z610">
        <v>52</v>
      </c>
      <c r="AA610">
        <v>15</v>
      </c>
      <c r="AB610">
        <v>15</v>
      </c>
      <c r="AC610">
        <v>15</v>
      </c>
      <c r="AD610">
        <v>15</v>
      </c>
      <c r="AE610">
        <v>15</v>
      </c>
      <c r="AF610">
        <v>15</v>
      </c>
      <c r="AG610">
        <v>15</v>
      </c>
      <c r="AH610">
        <v>15</v>
      </c>
      <c r="AI610">
        <v>15</v>
      </c>
      <c r="AJ610">
        <v>15</v>
      </c>
      <c r="AK610">
        <v>15</v>
      </c>
      <c r="AL610">
        <v>15</v>
      </c>
      <c r="AM610">
        <v>15</v>
      </c>
      <c r="AN610">
        <v>15</v>
      </c>
      <c r="AO610">
        <v>15</v>
      </c>
      <c r="AP610">
        <v>15</v>
      </c>
      <c r="AQ610">
        <v>15</v>
      </c>
      <c r="AR610">
        <v>15</v>
      </c>
      <c r="AS610">
        <v>15</v>
      </c>
      <c r="AT610">
        <v>15</v>
      </c>
      <c r="AU610" s="8">
        <f t="shared" si="89"/>
        <v>31.681818181818183</v>
      </c>
      <c r="AV610">
        <f t="shared" si="90"/>
        <v>41</v>
      </c>
      <c r="AW610" s="8">
        <f t="shared" si="91"/>
        <v>15.611225429415651</v>
      </c>
      <c r="AX610" s="6">
        <f t="shared" si="92"/>
        <v>0.49275030049805496</v>
      </c>
      <c r="AY610">
        <f t="shared" si="93"/>
        <v>15</v>
      </c>
      <c r="AZ610">
        <f t="shared" si="94"/>
        <v>52</v>
      </c>
      <c r="BA610">
        <f t="shared" si="95"/>
        <v>37</v>
      </c>
      <c r="BB610" s="7">
        <f t="shared" si="96"/>
        <v>0.96260735140471076</v>
      </c>
      <c r="BC610" s="8">
        <f t="shared" si="97"/>
        <v>0.76087409427962793</v>
      </c>
    </row>
    <row r="611" spans="1:55" x14ac:dyDescent="0.25">
      <c r="A611">
        <v>899</v>
      </c>
      <c r="B611">
        <v>420146</v>
      </c>
      <c r="C611">
        <v>10</v>
      </c>
      <c r="D611">
        <v>10</v>
      </c>
      <c r="E611">
        <v>10</v>
      </c>
      <c r="F611">
        <v>10</v>
      </c>
      <c r="G611">
        <v>10</v>
      </c>
      <c r="H611">
        <v>10</v>
      </c>
      <c r="I611">
        <v>10</v>
      </c>
      <c r="J611">
        <v>10</v>
      </c>
      <c r="K611">
        <v>10</v>
      </c>
      <c r="L611">
        <v>10</v>
      </c>
      <c r="M611">
        <v>10</v>
      </c>
      <c r="N611">
        <v>10</v>
      </c>
      <c r="O611">
        <v>10</v>
      </c>
      <c r="P611">
        <v>10</v>
      </c>
      <c r="Q611">
        <v>10</v>
      </c>
      <c r="R611">
        <v>10</v>
      </c>
      <c r="S611">
        <v>10</v>
      </c>
      <c r="T611">
        <v>10</v>
      </c>
      <c r="U611">
        <v>10</v>
      </c>
      <c r="V611">
        <v>10</v>
      </c>
      <c r="W611">
        <v>10</v>
      </c>
      <c r="X611">
        <v>10</v>
      </c>
      <c r="Y611">
        <v>10</v>
      </c>
      <c r="Z611">
        <v>10</v>
      </c>
      <c r="AA611">
        <v>10</v>
      </c>
      <c r="AB611">
        <v>10</v>
      </c>
      <c r="AC611">
        <v>10</v>
      </c>
      <c r="AD611">
        <v>10</v>
      </c>
      <c r="AE611">
        <v>10</v>
      </c>
      <c r="AF611">
        <v>10</v>
      </c>
      <c r="AG611">
        <v>10</v>
      </c>
      <c r="AH611">
        <v>10</v>
      </c>
      <c r="AI611">
        <v>10</v>
      </c>
      <c r="AJ611">
        <v>10</v>
      </c>
      <c r="AK611">
        <v>10</v>
      </c>
      <c r="AL611">
        <v>10</v>
      </c>
      <c r="AM611">
        <v>10</v>
      </c>
      <c r="AN611">
        <v>10</v>
      </c>
      <c r="AO611">
        <v>10</v>
      </c>
      <c r="AP611">
        <v>10</v>
      </c>
      <c r="AQ611">
        <v>10</v>
      </c>
      <c r="AR611">
        <v>10</v>
      </c>
      <c r="AS611">
        <v>11</v>
      </c>
      <c r="AT611">
        <v>11</v>
      </c>
      <c r="AU611" s="8">
        <f t="shared" si="89"/>
        <v>10.045454545454545</v>
      </c>
      <c r="AV611">
        <f t="shared" si="90"/>
        <v>10</v>
      </c>
      <c r="AW611" s="8">
        <f t="shared" si="91"/>
        <v>0.21070705494148545</v>
      </c>
      <c r="AX611" s="6">
        <f t="shared" si="92"/>
        <v>2.0975362935351495E-2</v>
      </c>
      <c r="AY611">
        <f t="shared" si="93"/>
        <v>10</v>
      </c>
      <c r="AZ611">
        <f t="shared" si="94"/>
        <v>11</v>
      </c>
      <c r="BA611">
        <f t="shared" si="95"/>
        <v>1</v>
      </c>
      <c r="BB611" s="7">
        <f t="shared" si="96"/>
        <v>1.0005643632172398</v>
      </c>
      <c r="BC611" s="8">
        <f t="shared" si="97"/>
        <v>0.13023255813953483</v>
      </c>
    </row>
    <row r="612" spans="1:55" x14ac:dyDescent="0.25">
      <c r="A612">
        <v>900</v>
      </c>
      <c r="B612">
        <v>420511</v>
      </c>
      <c r="C612">
        <v>53</v>
      </c>
      <c r="D612">
        <v>53</v>
      </c>
      <c r="E612">
        <v>53</v>
      </c>
      <c r="F612">
        <v>53</v>
      </c>
      <c r="G612">
        <v>45</v>
      </c>
      <c r="H612">
        <v>53</v>
      </c>
      <c r="I612">
        <v>53</v>
      </c>
      <c r="J612">
        <v>53</v>
      </c>
      <c r="K612">
        <v>53</v>
      </c>
      <c r="L612">
        <v>53</v>
      </c>
      <c r="M612">
        <v>53</v>
      </c>
      <c r="N612">
        <v>53</v>
      </c>
      <c r="O612">
        <v>53</v>
      </c>
      <c r="P612">
        <v>53</v>
      </c>
      <c r="Q612">
        <v>53</v>
      </c>
      <c r="R612">
        <v>53</v>
      </c>
      <c r="S612">
        <v>53</v>
      </c>
      <c r="T612">
        <v>53</v>
      </c>
      <c r="U612">
        <v>53</v>
      </c>
      <c r="V612">
        <v>53</v>
      </c>
      <c r="W612">
        <v>53</v>
      </c>
      <c r="X612">
        <v>53</v>
      </c>
      <c r="Y612">
        <v>53</v>
      </c>
      <c r="Z612">
        <v>53</v>
      </c>
      <c r="AA612">
        <v>53</v>
      </c>
      <c r="AB612">
        <v>53</v>
      </c>
      <c r="AC612">
        <v>53</v>
      </c>
      <c r="AD612">
        <v>53</v>
      </c>
      <c r="AE612">
        <v>53</v>
      </c>
      <c r="AF612">
        <v>53</v>
      </c>
      <c r="AG612">
        <v>53</v>
      </c>
      <c r="AH612">
        <v>53</v>
      </c>
      <c r="AI612">
        <v>53</v>
      </c>
      <c r="AJ612">
        <v>53</v>
      </c>
      <c r="AK612">
        <v>53</v>
      </c>
      <c r="AL612">
        <v>53</v>
      </c>
      <c r="AM612">
        <v>53</v>
      </c>
      <c r="AN612">
        <v>53</v>
      </c>
      <c r="AO612">
        <v>53</v>
      </c>
      <c r="AP612">
        <v>53</v>
      </c>
      <c r="AQ612">
        <v>52</v>
      </c>
      <c r="AR612">
        <v>52</v>
      </c>
      <c r="AS612">
        <v>52</v>
      </c>
      <c r="AT612">
        <v>52</v>
      </c>
      <c r="AU612" s="8">
        <f t="shared" si="89"/>
        <v>52.727272727272727</v>
      </c>
      <c r="AV612">
        <f t="shared" si="90"/>
        <v>53</v>
      </c>
      <c r="AW612" s="8">
        <f t="shared" si="91"/>
        <v>1.226900734477796</v>
      </c>
      <c r="AX612" s="6">
        <f t="shared" si="92"/>
        <v>2.3268807033199581E-2</v>
      </c>
      <c r="AY612">
        <f t="shared" si="93"/>
        <v>45</v>
      </c>
      <c r="AZ612">
        <f t="shared" si="94"/>
        <v>53</v>
      </c>
      <c r="BA612">
        <f t="shared" si="95"/>
        <v>8</v>
      </c>
      <c r="BB612" s="7">
        <f t="shared" si="96"/>
        <v>1.0001888352081703</v>
      </c>
      <c r="BC612" s="8">
        <f t="shared" si="97"/>
        <v>9.3968243173957761E-3</v>
      </c>
    </row>
    <row r="613" spans="1:55" x14ac:dyDescent="0.25">
      <c r="A613">
        <v>901</v>
      </c>
      <c r="B613">
        <v>420711</v>
      </c>
      <c r="C613">
        <v>16</v>
      </c>
      <c r="D613">
        <v>16</v>
      </c>
      <c r="E613">
        <v>16</v>
      </c>
      <c r="F613">
        <v>17</v>
      </c>
      <c r="G613">
        <v>17</v>
      </c>
      <c r="H613">
        <v>17</v>
      </c>
      <c r="I613">
        <v>17</v>
      </c>
      <c r="J613">
        <v>16</v>
      </c>
      <c r="K613">
        <v>17</v>
      </c>
      <c r="L613">
        <v>20</v>
      </c>
      <c r="M613">
        <v>19</v>
      </c>
      <c r="N613">
        <v>21</v>
      </c>
      <c r="O613">
        <v>20</v>
      </c>
      <c r="P613">
        <v>21</v>
      </c>
      <c r="Q613">
        <v>18</v>
      </c>
      <c r="R613">
        <v>14</v>
      </c>
      <c r="S613">
        <v>19</v>
      </c>
      <c r="T613">
        <v>17</v>
      </c>
      <c r="U613">
        <v>19</v>
      </c>
      <c r="V613">
        <v>19</v>
      </c>
      <c r="W613">
        <v>18</v>
      </c>
      <c r="X613">
        <v>18</v>
      </c>
      <c r="Y613">
        <v>24</v>
      </c>
      <c r="Z613">
        <v>19</v>
      </c>
      <c r="AA613">
        <v>22</v>
      </c>
      <c r="AB613">
        <v>24</v>
      </c>
      <c r="AC613">
        <v>21</v>
      </c>
      <c r="AD613">
        <v>29</v>
      </c>
      <c r="AE613">
        <v>20</v>
      </c>
      <c r="AF613">
        <v>10</v>
      </c>
      <c r="AG613">
        <v>21</v>
      </c>
      <c r="AH613">
        <v>24</v>
      </c>
      <c r="AI613">
        <v>14</v>
      </c>
      <c r="AJ613">
        <v>10</v>
      </c>
      <c r="AK613">
        <v>12</v>
      </c>
      <c r="AL613">
        <v>12</v>
      </c>
      <c r="AM613">
        <v>13</v>
      </c>
      <c r="AN613">
        <v>23</v>
      </c>
      <c r="AO613">
        <v>22</v>
      </c>
      <c r="AP613">
        <v>20</v>
      </c>
      <c r="AQ613">
        <v>19</v>
      </c>
      <c r="AR613">
        <v>19</v>
      </c>
      <c r="AS613">
        <v>10</v>
      </c>
      <c r="AT613">
        <v>21</v>
      </c>
      <c r="AU613" s="8">
        <f t="shared" si="89"/>
        <v>18.204545454545453</v>
      </c>
      <c r="AV613">
        <f t="shared" si="90"/>
        <v>19</v>
      </c>
      <c r="AW613" s="8">
        <f t="shared" si="91"/>
        <v>4.020757451806551</v>
      </c>
      <c r="AX613" s="6">
        <f t="shared" si="92"/>
        <v>0.22086557787701405</v>
      </c>
      <c r="AY613">
        <f t="shared" si="93"/>
        <v>10</v>
      </c>
      <c r="AZ613">
        <f t="shared" si="94"/>
        <v>29</v>
      </c>
      <c r="BA613">
        <f t="shared" si="95"/>
        <v>19</v>
      </c>
      <c r="BB613" s="7">
        <f t="shared" si="96"/>
        <v>0.99887233229474204</v>
      </c>
      <c r="BC613" s="8">
        <f t="shared" si="97"/>
        <v>3.6676117658629797E-3</v>
      </c>
    </row>
    <row r="614" spans="1:55" x14ac:dyDescent="0.25">
      <c r="A614">
        <v>902</v>
      </c>
      <c r="B614">
        <v>420865</v>
      </c>
      <c r="C614">
        <v>16</v>
      </c>
      <c r="D614">
        <v>17</v>
      </c>
      <c r="E614">
        <v>17</v>
      </c>
      <c r="F614">
        <v>17</v>
      </c>
      <c r="G614">
        <v>16</v>
      </c>
      <c r="H614">
        <v>17</v>
      </c>
      <c r="I614">
        <v>17</v>
      </c>
      <c r="J614">
        <v>17</v>
      </c>
      <c r="K614">
        <v>17</v>
      </c>
      <c r="L614">
        <v>18</v>
      </c>
      <c r="M614">
        <v>16</v>
      </c>
      <c r="N614">
        <v>16</v>
      </c>
      <c r="O614">
        <v>17</v>
      </c>
      <c r="P614">
        <v>17</v>
      </c>
      <c r="Q614">
        <v>17</v>
      </c>
      <c r="R614">
        <v>17</v>
      </c>
      <c r="S614">
        <v>17</v>
      </c>
      <c r="T614">
        <v>16</v>
      </c>
      <c r="U614">
        <v>17</v>
      </c>
      <c r="V614">
        <v>16</v>
      </c>
      <c r="W614">
        <v>16</v>
      </c>
      <c r="X614">
        <v>17</v>
      </c>
      <c r="Y614">
        <v>16</v>
      </c>
      <c r="Z614">
        <v>16</v>
      </c>
      <c r="AA614">
        <v>17</v>
      </c>
      <c r="AB614">
        <v>16</v>
      </c>
      <c r="AC614">
        <v>16</v>
      </c>
      <c r="AD614">
        <v>16</v>
      </c>
      <c r="AE614">
        <v>17</v>
      </c>
      <c r="AF614">
        <v>16</v>
      </c>
      <c r="AG614">
        <v>17</v>
      </c>
      <c r="AH614">
        <v>16</v>
      </c>
      <c r="AI614">
        <v>17</v>
      </c>
      <c r="AJ614">
        <v>16</v>
      </c>
      <c r="AK614">
        <v>17</v>
      </c>
      <c r="AL614">
        <v>18</v>
      </c>
      <c r="AM614">
        <v>19</v>
      </c>
      <c r="AN614">
        <v>18</v>
      </c>
      <c r="AO614">
        <v>17</v>
      </c>
      <c r="AP614">
        <v>19</v>
      </c>
      <c r="AQ614">
        <v>21</v>
      </c>
      <c r="AR614">
        <v>20</v>
      </c>
      <c r="AS614">
        <v>19</v>
      </c>
      <c r="AT614">
        <v>21</v>
      </c>
      <c r="AU614" s="8">
        <f t="shared" si="89"/>
        <v>17.113636363636363</v>
      </c>
      <c r="AV614">
        <f t="shared" si="90"/>
        <v>17</v>
      </c>
      <c r="AW614" s="8">
        <f t="shared" si="91"/>
        <v>1.2798239175926833</v>
      </c>
      <c r="AX614" s="6">
        <f t="shared" si="92"/>
        <v>7.4783867694658793E-2</v>
      </c>
      <c r="AY614">
        <f t="shared" si="93"/>
        <v>16</v>
      </c>
      <c r="AZ614">
        <f t="shared" si="94"/>
        <v>21</v>
      </c>
      <c r="BA614">
        <f t="shared" si="95"/>
        <v>5</v>
      </c>
      <c r="BB614" s="7">
        <f t="shared" si="96"/>
        <v>1.0028157779336984</v>
      </c>
      <c r="BC614" s="8">
        <f t="shared" si="97"/>
        <v>0.25848490407957669</v>
      </c>
    </row>
    <row r="615" spans="1:55" x14ac:dyDescent="0.25">
      <c r="A615">
        <v>903</v>
      </c>
      <c r="B615">
        <v>421247</v>
      </c>
      <c r="C615">
        <v>20</v>
      </c>
      <c r="D615">
        <v>20</v>
      </c>
      <c r="E615">
        <v>20</v>
      </c>
      <c r="F615">
        <v>20</v>
      </c>
      <c r="G615">
        <v>20</v>
      </c>
      <c r="H615">
        <v>20</v>
      </c>
      <c r="I615">
        <v>20</v>
      </c>
      <c r="J615">
        <v>20</v>
      </c>
      <c r="K615">
        <v>20</v>
      </c>
      <c r="L615">
        <v>20</v>
      </c>
      <c r="M615">
        <v>20</v>
      </c>
      <c r="N615">
        <v>20</v>
      </c>
      <c r="O615">
        <v>20</v>
      </c>
      <c r="P615">
        <v>20</v>
      </c>
      <c r="Q615">
        <v>20</v>
      </c>
      <c r="R615">
        <v>19</v>
      </c>
      <c r="S615">
        <v>19</v>
      </c>
      <c r="T615">
        <v>20</v>
      </c>
      <c r="U615">
        <v>21</v>
      </c>
      <c r="V615">
        <v>19</v>
      </c>
      <c r="W615">
        <v>20</v>
      </c>
      <c r="X615">
        <v>19</v>
      </c>
      <c r="Y615">
        <v>19</v>
      </c>
      <c r="Z615">
        <v>19</v>
      </c>
      <c r="AA615">
        <v>19</v>
      </c>
      <c r="AB615">
        <v>19</v>
      </c>
      <c r="AC615">
        <v>19</v>
      </c>
      <c r="AD615">
        <v>20</v>
      </c>
      <c r="AE615">
        <v>20</v>
      </c>
      <c r="AF615">
        <v>20</v>
      </c>
      <c r="AG615">
        <v>20</v>
      </c>
      <c r="AH615">
        <v>21</v>
      </c>
      <c r="AI615">
        <v>21</v>
      </c>
      <c r="AJ615">
        <v>21</v>
      </c>
      <c r="AK615">
        <v>21</v>
      </c>
      <c r="AL615">
        <v>21</v>
      </c>
      <c r="AM615">
        <v>21</v>
      </c>
      <c r="AN615">
        <v>21</v>
      </c>
      <c r="AO615">
        <v>22</v>
      </c>
      <c r="AP615">
        <v>21</v>
      </c>
      <c r="AQ615">
        <v>21</v>
      </c>
      <c r="AR615">
        <v>22</v>
      </c>
      <c r="AS615">
        <v>21</v>
      </c>
      <c r="AT615">
        <v>19</v>
      </c>
      <c r="AU615" s="8">
        <f t="shared" si="89"/>
        <v>20.113636363636363</v>
      </c>
      <c r="AV615">
        <f t="shared" si="90"/>
        <v>20</v>
      </c>
      <c r="AW615" s="8">
        <f t="shared" si="91"/>
        <v>0.81314517399771347</v>
      </c>
      <c r="AX615" s="6">
        <f t="shared" si="92"/>
        <v>4.042755667333265E-2</v>
      </c>
      <c r="AY615">
        <f t="shared" si="93"/>
        <v>19</v>
      </c>
      <c r="AZ615">
        <f t="shared" si="94"/>
        <v>22</v>
      </c>
      <c r="BA615">
        <f t="shared" si="95"/>
        <v>3</v>
      </c>
      <c r="BB615" s="7">
        <f t="shared" si="96"/>
        <v>1.0013132804773854</v>
      </c>
      <c r="BC615" s="8">
        <f t="shared" si="97"/>
        <v>0.17553773013137597</v>
      </c>
    </row>
    <row r="616" spans="1:55" x14ac:dyDescent="0.25">
      <c r="A616">
        <v>904</v>
      </c>
      <c r="B616">
        <v>421578</v>
      </c>
      <c r="C616">
        <v>58</v>
      </c>
      <c r="D616">
        <v>66</v>
      </c>
      <c r="E616">
        <v>75</v>
      </c>
      <c r="F616">
        <v>83</v>
      </c>
      <c r="G616">
        <v>65</v>
      </c>
      <c r="H616">
        <v>72</v>
      </c>
      <c r="I616">
        <v>78</v>
      </c>
      <c r="J616">
        <v>89</v>
      </c>
      <c r="K616">
        <v>95</v>
      </c>
      <c r="L616">
        <v>68</v>
      </c>
      <c r="M616">
        <v>80</v>
      </c>
      <c r="N616">
        <v>86</v>
      </c>
      <c r="O616">
        <v>94</v>
      </c>
      <c r="P616">
        <v>70</v>
      </c>
      <c r="Q616">
        <v>77</v>
      </c>
      <c r="R616">
        <v>84</v>
      </c>
      <c r="S616">
        <v>91</v>
      </c>
      <c r="T616">
        <v>98</v>
      </c>
      <c r="U616">
        <v>75</v>
      </c>
      <c r="V616">
        <v>81</v>
      </c>
      <c r="W616">
        <v>86</v>
      </c>
      <c r="X616">
        <v>94</v>
      </c>
      <c r="Y616">
        <v>72</v>
      </c>
      <c r="Z616">
        <v>79</v>
      </c>
      <c r="AA616">
        <v>87</v>
      </c>
      <c r="AB616">
        <v>93</v>
      </c>
      <c r="AC616">
        <v>72</v>
      </c>
      <c r="AD616">
        <v>79</v>
      </c>
      <c r="AE616">
        <v>85</v>
      </c>
      <c r="AF616">
        <v>92</v>
      </c>
      <c r="AG616">
        <v>97</v>
      </c>
      <c r="AH616">
        <v>73</v>
      </c>
      <c r="AI616">
        <v>80</v>
      </c>
      <c r="AJ616">
        <v>85</v>
      </c>
      <c r="AK616">
        <v>93</v>
      </c>
      <c r="AL616">
        <v>213</v>
      </c>
      <c r="AM616">
        <v>69</v>
      </c>
      <c r="AN616">
        <v>76</v>
      </c>
      <c r="AO616">
        <v>74</v>
      </c>
      <c r="AP616">
        <v>54</v>
      </c>
      <c r="AQ616">
        <v>60</v>
      </c>
      <c r="AR616">
        <v>67</v>
      </c>
      <c r="AS616">
        <v>74</v>
      </c>
      <c r="AT616">
        <v>81</v>
      </c>
      <c r="AU616" s="8">
        <f t="shared" si="89"/>
        <v>82.272727272727266</v>
      </c>
      <c r="AV616">
        <f t="shared" si="90"/>
        <v>79.5</v>
      </c>
      <c r="AW616" s="8">
        <f t="shared" si="91"/>
        <v>22.866003643434613</v>
      </c>
      <c r="AX616" s="6">
        <f t="shared" si="92"/>
        <v>0.27792932605279641</v>
      </c>
      <c r="AY616">
        <f t="shared" si="93"/>
        <v>54</v>
      </c>
      <c r="AZ616">
        <f t="shared" si="94"/>
        <v>213</v>
      </c>
      <c r="BA616">
        <f t="shared" si="95"/>
        <v>159</v>
      </c>
      <c r="BB616" s="7">
        <f t="shared" si="96"/>
        <v>1.0013367768117214</v>
      </c>
      <c r="BC616" s="8">
        <f t="shared" si="97"/>
        <v>6.9355321203259501E-3</v>
      </c>
    </row>
    <row r="617" spans="1:55" x14ac:dyDescent="0.25">
      <c r="A617">
        <v>905</v>
      </c>
      <c r="B617">
        <v>421682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  <c r="T617">
        <v>2</v>
      </c>
      <c r="U617">
        <v>2</v>
      </c>
      <c r="V617">
        <v>2</v>
      </c>
      <c r="W617">
        <v>2</v>
      </c>
      <c r="X617">
        <v>2</v>
      </c>
      <c r="Y617">
        <v>2</v>
      </c>
      <c r="Z617">
        <v>2</v>
      </c>
      <c r="AA617">
        <v>2</v>
      </c>
      <c r="AB617">
        <v>2</v>
      </c>
      <c r="AC617">
        <v>2</v>
      </c>
      <c r="AD617">
        <v>2</v>
      </c>
      <c r="AE617">
        <v>2</v>
      </c>
      <c r="AF617">
        <v>2</v>
      </c>
      <c r="AG617">
        <v>2</v>
      </c>
      <c r="AH617">
        <v>2</v>
      </c>
      <c r="AI617">
        <v>2</v>
      </c>
      <c r="AJ617">
        <v>2</v>
      </c>
      <c r="AK617">
        <v>2</v>
      </c>
      <c r="AL617">
        <v>2</v>
      </c>
      <c r="AM617">
        <v>2</v>
      </c>
      <c r="AN617">
        <v>2</v>
      </c>
      <c r="AO617">
        <v>2</v>
      </c>
      <c r="AP617">
        <v>2</v>
      </c>
      <c r="AQ617">
        <v>2</v>
      </c>
      <c r="AR617">
        <v>2</v>
      </c>
      <c r="AS617">
        <v>2</v>
      </c>
      <c r="AT617">
        <v>2</v>
      </c>
      <c r="AU617" s="8">
        <f t="shared" si="89"/>
        <v>2</v>
      </c>
      <c r="AV617">
        <f t="shared" si="90"/>
        <v>2</v>
      </c>
      <c r="AW617" s="8">
        <f t="shared" si="91"/>
        <v>0</v>
      </c>
      <c r="AX617" s="6">
        <f t="shared" si="92"/>
        <v>0</v>
      </c>
      <c r="AY617">
        <f t="shared" si="93"/>
        <v>2</v>
      </c>
      <c r="AZ617">
        <f t="shared" si="94"/>
        <v>2</v>
      </c>
      <c r="BA617">
        <f t="shared" si="95"/>
        <v>0</v>
      </c>
      <c r="BB617" s="7">
        <f t="shared" si="96"/>
        <v>1</v>
      </c>
      <c r="BC617" s="8">
        <f t="shared" si="97"/>
        <v>1</v>
      </c>
    </row>
    <row r="618" spans="1:55" x14ac:dyDescent="0.25">
      <c r="A618">
        <v>908</v>
      </c>
      <c r="B618">
        <v>423718</v>
      </c>
      <c r="C618">
        <v>72</v>
      </c>
      <c r="D618">
        <v>74</v>
      </c>
      <c r="E618">
        <v>73</v>
      </c>
      <c r="F618">
        <v>72</v>
      </c>
      <c r="G618">
        <v>72</v>
      </c>
      <c r="H618">
        <v>72</v>
      </c>
      <c r="I618">
        <v>76</v>
      </c>
      <c r="J618">
        <v>72</v>
      </c>
      <c r="K618">
        <v>72</v>
      </c>
      <c r="L618">
        <v>75</v>
      </c>
      <c r="M618">
        <v>73</v>
      </c>
      <c r="N618">
        <v>73</v>
      </c>
      <c r="O618">
        <v>71</v>
      </c>
      <c r="P618">
        <v>76</v>
      </c>
      <c r="Q618">
        <v>77</v>
      </c>
      <c r="R618">
        <v>71</v>
      </c>
      <c r="S618">
        <v>74</v>
      </c>
      <c r="T618">
        <v>71</v>
      </c>
      <c r="U618">
        <v>71</v>
      </c>
      <c r="V618">
        <v>74</v>
      </c>
      <c r="W618">
        <v>77</v>
      </c>
      <c r="X618">
        <v>73</v>
      </c>
      <c r="Y618">
        <v>75</v>
      </c>
      <c r="Z618">
        <v>74</v>
      </c>
      <c r="AA618">
        <v>74</v>
      </c>
      <c r="AB618">
        <v>74</v>
      </c>
      <c r="AC618">
        <v>74</v>
      </c>
      <c r="AD618">
        <v>74</v>
      </c>
      <c r="AE618">
        <v>74</v>
      </c>
      <c r="AF618">
        <v>77</v>
      </c>
      <c r="AG618">
        <v>74</v>
      </c>
      <c r="AH618">
        <v>71</v>
      </c>
      <c r="AI618">
        <v>73</v>
      </c>
      <c r="AJ618">
        <v>73</v>
      </c>
      <c r="AK618">
        <v>73</v>
      </c>
      <c r="AL618">
        <v>72</v>
      </c>
      <c r="AM618">
        <v>72</v>
      </c>
      <c r="AN618">
        <v>75</v>
      </c>
      <c r="AO618">
        <v>71</v>
      </c>
      <c r="AP618">
        <v>70</v>
      </c>
      <c r="AQ618">
        <v>66</v>
      </c>
      <c r="AR618">
        <v>68</v>
      </c>
      <c r="AS618">
        <v>69</v>
      </c>
      <c r="AT618">
        <v>69</v>
      </c>
      <c r="AU618" s="8">
        <f t="shared" si="89"/>
        <v>72.795454545454547</v>
      </c>
      <c r="AV618">
        <f t="shared" si="90"/>
        <v>73</v>
      </c>
      <c r="AW618" s="8">
        <f t="shared" si="91"/>
        <v>2.3285842135826442</v>
      </c>
      <c r="AX618" s="6">
        <f t="shared" si="92"/>
        <v>3.1988044145375066E-2</v>
      </c>
      <c r="AY618">
        <f t="shared" si="93"/>
        <v>66</v>
      </c>
      <c r="AZ618">
        <f t="shared" si="94"/>
        <v>77</v>
      </c>
      <c r="BA618">
        <f t="shared" si="95"/>
        <v>11</v>
      </c>
      <c r="BB618" s="7">
        <f t="shared" si="96"/>
        <v>0.99911497037821639</v>
      </c>
      <c r="BC618" s="8">
        <f t="shared" si="97"/>
        <v>0.12415285542089559</v>
      </c>
    </row>
    <row r="619" spans="1:55" x14ac:dyDescent="0.25">
      <c r="A619">
        <v>911</v>
      </c>
      <c r="B619">
        <v>425939</v>
      </c>
      <c r="C619">
        <v>49</v>
      </c>
      <c r="D619">
        <v>55</v>
      </c>
      <c r="E619">
        <v>56</v>
      </c>
      <c r="F619">
        <v>64</v>
      </c>
      <c r="G619">
        <v>67</v>
      </c>
      <c r="H619">
        <v>65</v>
      </c>
      <c r="I619">
        <v>58</v>
      </c>
      <c r="J619">
        <v>53</v>
      </c>
      <c r="K619">
        <v>50</v>
      </c>
      <c r="L619">
        <v>48</v>
      </c>
      <c r="M619">
        <v>48</v>
      </c>
      <c r="N619">
        <v>46</v>
      </c>
      <c r="O619">
        <v>46</v>
      </c>
      <c r="P619">
        <v>46</v>
      </c>
      <c r="Q619">
        <v>49</v>
      </c>
      <c r="R619">
        <v>49</v>
      </c>
      <c r="S619">
        <v>48</v>
      </c>
      <c r="T619">
        <v>48</v>
      </c>
      <c r="U619">
        <v>48</v>
      </c>
      <c r="V619">
        <v>46</v>
      </c>
      <c r="W619">
        <v>46</v>
      </c>
      <c r="X619">
        <v>43</v>
      </c>
      <c r="Y619">
        <v>43</v>
      </c>
      <c r="Z619">
        <v>45</v>
      </c>
      <c r="AA619">
        <v>49</v>
      </c>
      <c r="AB619">
        <v>49</v>
      </c>
      <c r="AC619">
        <v>49</v>
      </c>
      <c r="AD619">
        <v>58</v>
      </c>
      <c r="AE619">
        <v>58</v>
      </c>
      <c r="AF619">
        <v>54</v>
      </c>
      <c r="AG619">
        <v>57</v>
      </c>
      <c r="AH619">
        <v>57</v>
      </c>
      <c r="AI619">
        <v>46</v>
      </c>
      <c r="AJ619">
        <v>48</v>
      </c>
      <c r="AK619">
        <v>55</v>
      </c>
      <c r="AL619">
        <v>55</v>
      </c>
      <c r="AM619">
        <v>54</v>
      </c>
      <c r="AN619">
        <v>56</v>
      </c>
      <c r="AO619">
        <v>55</v>
      </c>
      <c r="AP619">
        <v>58</v>
      </c>
      <c r="AQ619">
        <v>56</v>
      </c>
      <c r="AR619">
        <v>55</v>
      </c>
      <c r="AS619">
        <v>72</v>
      </c>
      <c r="AT619">
        <v>73</v>
      </c>
      <c r="AU619" s="8">
        <f t="shared" si="89"/>
        <v>52.954545454545453</v>
      </c>
      <c r="AV619">
        <f t="shared" si="90"/>
        <v>51.5</v>
      </c>
      <c r="AW619" s="8">
        <f t="shared" si="91"/>
        <v>7.1786328472784637</v>
      </c>
      <c r="AX619" s="6">
        <f t="shared" si="92"/>
        <v>0.1355621653563315</v>
      </c>
      <c r="AY619">
        <f t="shared" si="93"/>
        <v>43</v>
      </c>
      <c r="AZ619">
        <f t="shared" si="94"/>
        <v>73</v>
      </c>
      <c r="BA619">
        <f t="shared" si="95"/>
        <v>30</v>
      </c>
      <c r="BB619" s="7">
        <f t="shared" si="96"/>
        <v>1.002218100079123</v>
      </c>
      <c r="BC619" s="8">
        <f t="shared" si="97"/>
        <v>4.8484861792534882E-2</v>
      </c>
    </row>
    <row r="620" spans="1:55" x14ac:dyDescent="0.25">
      <c r="A620">
        <v>912</v>
      </c>
      <c r="B620">
        <v>426290</v>
      </c>
      <c r="C620">
        <v>7</v>
      </c>
      <c r="D620">
        <v>18</v>
      </c>
      <c r="E620">
        <v>20</v>
      </c>
      <c r="F620">
        <v>20</v>
      </c>
      <c r="G620">
        <v>18</v>
      </c>
      <c r="H620">
        <v>19</v>
      </c>
      <c r="I620">
        <v>19</v>
      </c>
      <c r="J620">
        <v>19</v>
      </c>
      <c r="K620">
        <v>16</v>
      </c>
      <c r="L620">
        <v>17</v>
      </c>
      <c r="M620">
        <v>17</v>
      </c>
      <c r="N620">
        <v>18</v>
      </c>
      <c r="O620">
        <v>18</v>
      </c>
      <c r="P620">
        <v>19</v>
      </c>
      <c r="Q620">
        <v>18</v>
      </c>
      <c r="R620">
        <v>19</v>
      </c>
      <c r="S620">
        <v>19</v>
      </c>
      <c r="T620">
        <v>17</v>
      </c>
      <c r="U620">
        <v>19</v>
      </c>
      <c r="V620">
        <v>20</v>
      </c>
      <c r="W620">
        <v>18</v>
      </c>
      <c r="X620">
        <v>19</v>
      </c>
      <c r="Y620">
        <v>18</v>
      </c>
      <c r="Z620">
        <v>18</v>
      </c>
      <c r="AA620">
        <v>19</v>
      </c>
      <c r="AB620">
        <v>19</v>
      </c>
      <c r="AC620">
        <v>20</v>
      </c>
      <c r="AD620">
        <v>18</v>
      </c>
      <c r="AE620">
        <v>19</v>
      </c>
      <c r="AF620">
        <v>18</v>
      </c>
      <c r="AG620">
        <v>18</v>
      </c>
      <c r="AH620">
        <v>16</v>
      </c>
      <c r="AI620">
        <v>18</v>
      </c>
      <c r="AJ620">
        <v>18</v>
      </c>
      <c r="AK620">
        <v>17</v>
      </c>
      <c r="AL620">
        <v>17</v>
      </c>
      <c r="AM620">
        <v>18</v>
      </c>
      <c r="AN620">
        <v>17</v>
      </c>
      <c r="AO620">
        <v>17</v>
      </c>
      <c r="AP620">
        <v>17</v>
      </c>
      <c r="AQ620">
        <v>18</v>
      </c>
      <c r="AR620">
        <v>17</v>
      </c>
      <c r="AS620">
        <v>16</v>
      </c>
      <c r="AT620">
        <v>20</v>
      </c>
      <c r="AU620" s="8">
        <f t="shared" si="89"/>
        <v>17.886363636363637</v>
      </c>
      <c r="AV620">
        <f t="shared" si="90"/>
        <v>18</v>
      </c>
      <c r="AW620" s="8">
        <f t="shared" si="91"/>
        <v>2.0025089970579644</v>
      </c>
      <c r="AX620" s="6">
        <f t="shared" si="92"/>
        <v>0.11195730097909838</v>
      </c>
      <c r="AY620">
        <f t="shared" si="93"/>
        <v>7</v>
      </c>
      <c r="AZ620">
        <f t="shared" si="94"/>
        <v>20</v>
      </c>
      <c r="BA620">
        <f t="shared" si="95"/>
        <v>13</v>
      </c>
      <c r="BB620" s="7">
        <f t="shared" si="96"/>
        <v>1.0013922028966886</v>
      </c>
      <c r="BC620" s="8">
        <f t="shared" si="97"/>
        <v>1.320636760935821E-2</v>
      </c>
    </row>
    <row r="621" spans="1:55" x14ac:dyDescent="0.25">
      <c r="A621">
        <v>913</v>
      </c>
      <c r="B621">
        <v>426537</v>
      </c>
      <c r="C621">
        <v>20</v>
      </c>
      <c r="D621">
        <v>29</v>
      </c>
      <c r="E621">
        <v>21</v>
      </c>
      <c r="F621">
        <v>21</v>
      </c>
      <c r="G621">
        <v>40</v>
      </c>
      <c r="H621">
        <v>40</v>
      </c>
      <c r="I621">
        <v>45</v>
      </c>
      <c r="J621">
        <v>45</v>
      </c>
      <c r="K621">
        <v>45</v>
      </c>
      <c r="L621">
        <v>45</v>
      </c>
      <c r="M621">
        <v>49</v>
      </c>
      <c r="N621">
        <v>55</v>
      </c>
      <c r="O621">
        <v>39</v>
      </c>
      <c r="P621">
        <v>39</v>
      </c>
      <c r="Q621">
        <v>39</v>
      </c>
      <c r="R621">
        <v>39</v>
      </c>
      <c r="S621">
        <v>39</v>
      </c>
      <c r="T621">
        <v>39</v>
      </c>
      <c r="U621">
        <v>39</v>
      </c>
      <c r="V621">
        <v>23</v>
      </c>
      <c r="W621">
        <v>32</v>
      </c>
      <c r="X621">
        <v>40</v>
      </c>
      <c r="Y621">
        <v>24</v>
      </c>
      <c r="Z621">
        <v>19</v>
      </c>
      <c r="AA621">
        <v>40</v>
      </c>
      <c r="AB621">
        <v>38</v>
      </c>
      <c r="AC621">
        <v>25</v>
      </c>
      <c r="AD621">
        <v>44</v>
      </c>
      <c r="AE621">
        <v>46</v>
      </c>
      <c r="AF621">
        <v>50</v>
      </c>
      <c r="AG621">
        <v>49</v>
      </c>
      <c r="AH621">
        <v>49</v>
      </c>
      <c r="AI621">
        <v>77</v>
      </c>
      <c r="AJ621">
        <v>83</v>
      </c>
      <c r="AK621">
        <v>77</v>
      </c>
      <c r="AL621">
        <v>58</v>
      </c>
      <c r="AM621">
        <v>19</v>
      </c>
      <c r="AN621">
        <v>39</v>
      </c>
      <c r="AO621">
        <v>20</v>
      </c>
      <c r="AP621">
        <v>22</v>
      </c>
      <c r="AQ621">
        <v>30</v>
      </c>
      <c r="AR621">
        <v>30</v>
      </c>
      <c r="AS621">
        <v>38</v>
      </c>
      <c r="AT621">
        <v>58</v>
      </c>
      <c r="AU621" s="8">
        <f t="shared" si="89"/>
        <v>39.954545454545453</v>
      </c>
      <c r="AV621">
        <f t="shared" si="90"/>
        <v>39</v>
      </c>
      <c r="AW621" s="8">
        <f t="shared" si="91"/>
        <v>15.138053921583497</v>
      </c>
      <c r="AX621" s="6">
        <f t="shared" si="92"/>
        <v>0.37888189564827868</v>
      </c>
      <c r="AY621">
        <f t="shared" si="93"/>
        <v>19</v>
      </c>
      <c r="AZ621">
        <f t="shared" si="94"/>
        <v>83</v>
      </c>
      <c r="BA621">
        <f t="shared" si="95"/>
        <v>64</v>
      </c>
      <c r="BB621" s="7">
        <f t="shared" si="96"/>
        <v>1.0043877813285282</v>
      </c>
      <c r="BC621" s="8">
        <f t="shared" si="97"/>
        <v>2.1991747224037329E-2</v>
      </c>
    </row>
    <row r="622" spans="1:55" x14ac:dyDescent="0.25">
      <c r="A622">
        <v>914</v>
      </c>
      <c r="B622">
        <v>426547</v>
      </c>
      <c r="C622">
        <v>45</v>
      </c>
      <c r="D622">
        <v>45</v>
      </c>
      <c r="E622">
        <v>45</v>
      </c>
      <c r="F622">
        <v>45</v>
      </c>
      <c r="G622">
        <v>45</v>
      </c>
      <c r="H622">
        <v>45</v>
      </c>
      <c r="I622">
        <v>45</v>
      </c>
      <c r="J622">
        <v>45</v>
      </c>
      <c r="K622">
        <v>45</v>
      </c>
      <c r="L622">
        <v>45</v>
      </c>
      <c r="M622">
        <v>38</v>
      </c>
      <c r="N622">
        <v>38</v>
      </c>
      <c r="O622">
        <v>38</v>
      </c>
      <c r="P622">
        <v>38</v>
      </c>
      <c r="Q622">
        <v>38</v>
      </c>
      <c r="R622">
        <v>38</v>
      </c>
      <c r="S622">
        <v>38</v>
      </c>
      <c r="T622">
        <v>38</v>
      </c>
      <c r="U622">
        <v>38</v>
      </c>
      <c r="V622">
        <v>38</v>
      </c>
      <c r="W622">
        <v>38</v>
      </c>
      <c r="X622">
        <v>38</v>
      </c>
      <c r="Y622">
        <v>37</v>
      </c>
      <c r="Z622">
        <v>38</v>
      </c>
      <c r="AA622">
        <v>2</v>
      </c>
      <c r="AB622">
        <v>2</v>
      </c>
      <c r="AC622">
        <v>2</v>
      </c>
      <c r="AD622">
        <v>2</v>
      </c>
      <c r="AE622">
        <v>2</v>
      </c>
      <c r="AF622">
        <v>2</v>
      </c>
      <c r="AG622">
        <v>2</v>
      </c>
      <c r="AH622">
        <v>2</v>
      </c>
      <c r="AI622">
        <v>2</v>
      </c>
      <c r="AJ622">
        <v>2</v>
      </c>
      <c r="AK622">
        <v>2</v>
      </c>
      <c r="AL622">
        <v>2</v>
      </c>
      <c r="AM622">
        <v>2</v>
      </c>
      <c r="AN622">
        <v>2</v>
      </c>
      <c r="AO622">
        <v>2</v>
      </c>
      <c r="AP622">
        <v>2</v>
      </c>
      <c r="AQ622">
        <v>2</v>
      </c>
      <c r="AR622">
        <v>2</v>
      </c>
      <c r="AS622">
        <v>2</v>
      </c>
      <c r="AT622">
        <v>2</v>
      </c>
      <c r="AU622" s="8">
        <f t="shared" si="89"/>
        <v>23.204545454545453</v>
      </c>
      <c r="AV622">
        <f t="shared" si="90"/>
        <v>38</v>
      </c>
      <c r="AW622" s="8">
        <f t="shared" si="91"/>
        <v>19.753809812645379</v>
      </c>
      <c r="AX622" s="6">
        <f t="shared" si="92"/>
        <v>0.8512905306135129</v>
      </c>
      <c r="AY622">
        <f t="shared" si="93"/>
        <v>2</v>
      </c>
      <c r="AZ622">
        <f t="shared" si="94"/>
        <v>45</v>
      </c>
      <c r="BA622">
        <f t="shared" si="95"/>
        <v>43</v>
      </c>
      <c r="BB622" s="7">
        <f t="shared" si="96"/>
        <v>0.90153761558223666</v>
      </c>
      <c r="BC622" s="8">
        <f t="shared" si="97"/>
        <v>0.7679981153803529</v>
      </c>
    </row>
    <row r="623" spans="1:55" x14ac:dyDescent="0.25">
      <c r="A623">
        <v>915</v>
      </c>
      <c r="B623">
        <v>426739</v>
      </c>
      <c r="C623">
        <v>30</v>
      </c>
      <c r="D623">
        <v>30</v>
      </c>
      <c r="E623">
        <v>30</v>
      </c>
      <c r="F623">
        <v>7</v>
      </c>
      <c r="G623">
        <v>30</v>
      </c>
      <c r="H623">
        <v>30</v>
      </c>
      <c r="I623">
        <v>30</v>
      </c>
      <c r="J623">
        <v>30</v>
      </c>
      <c r="K623">
        <v>30</v>
      </c>
      <c r="L623">
        <v>30</v>
      </c>
      <c r="M623">
        <v>7</v>
      </c>
      <c r="N623">
        <v>30</v>
      </c>
      <c r="O623">
        <v>30</v>
      </c>
      <c r="P623">
        <v>30</v>
      </c>
      <c r="Q623">
        <v>30</v>
      </c>
      <c r="R623">
        <v>30</v>
      </c>
      <c r="S623">
        <v>30</v>
      </c>
      <c r="T623">
        <v>30</v>
      </c>
      <c r="U623">
        <v>30</v>
      </c>
      <c r="V623">
        <v>30</v>
      </c>
      <c r="W623">
        <v>30</v>
      </c>
      <c r="X623">
        <v>30</v>
      </c>
      <c r="Y623">
        <v>30</v>
      </c>
      <c r="Z623">
        <v>30</v>
      </c>
      <c r="AA623">
        <v>7</v>
      </c>
      <c r="AB623">
        <v>31</v>
      </c>
      <c r="AC623">
        <v>31</v>
      </c>
      <c r="AD623">
        <v>7</v>
      </c>
      <c r="AE623">
        <v>31</v>
      </c>
      <c r="AF623">
        <v>31</v>
      </c>
      <c r="AG623">
        <v>7</v>
      </c>
      <c r="AH623">
        <v>7</v>
      </c>
      <c r="AI623">
        <v>7</v>
      </c>
      <c r="AJ623">
        <v>7</v>
      </c>
      <c r="AK623">
        <v>7</v>
      </c>
      <c r="AL623">
        <v>7</v>
      </c>
      <c r="AM623">
        <v>7</v>
      </c>
      <c r="AN623">
        <v>7</v>
      </c>
      <c r="AO623">
        <v>2</v>
      </c>
      <c r="AP623">
        <v>7</v>
      </c>
      <c r="AQ623">
        <v>7</v>
      </c>
      <c r="AR623">
        <v>31</v>
      </c>
      <c r="AS623">
        <v>31</v>
      </c>
      <c r="AT623">
        <v>31</v>
      </c>
      <c r="AU623" s="8">
        <f t="shared" si="89"/>
        <v>22.204545454545453</v>
      </c>
      <c r="AV623">
        <f t="shared" si="90"/>
        <v>30</v>
      </c>
      <c r="AW623" s="8">
        <f t="shared" si="91"/>
        <v>11.333382560105338</v>
      </c>
      <c r="AX623" s="6">
        <f t="shared" si="92"/>
        <v>0.51040822174476452</v>
      </c>
      <c r="AY623">
        <f t="shared" si="93"/>
        <v>2</v>
      </c>
      <c r="AZ623">
        <f t="shared" si="94"/>
        <v>31</v>
      </c>
      <c r="BA623">
        <f t="shared" si="95"/>
        <v>29</v>
      </c>
      <c r="BB623" s="7">
        <f t="shared" si="96"/>
        <v>0.97192709219005047</v>
      </c>
      <c r="BC623" s="8">
        <f t="shared" si="97"/>
        <v>0.2289860521757954</v>
      </c>
    </row>
    <row r="624" spans="1:55" x14ac:dyDescent="0.25">
      <c r="A624">
        <v>916</v>
      </c>
      <c r="B624">
        <v>426964</v>
      </c>
      <c r="C624">
        <v>18</v>
      </c>
      <c r="D624">
        <v>18</v>
      </c>
      <c r="E624">
        <v>18</v>
      </c>
      <c r="F624">
        <v>28</v>
      </c>
      <c r="G624">
        <v>28</v>
      </c>
      <c r="H624">
        <v>28</v>
      </c>
      <c r="I624">
        <v>28</v>
      </c>
      <c r="J624">
        <v>28</v>
      </c>
      <c r="K624">
        <v>40</v>
      </c>
      <c r="L624">
        <v>40</v>
      </c>
      <c r="M624">
        <v>40</v>
      </c>
      <c r="N624">
        <v>40</v>
      </c>
      <c r="O624">
        <v>40</v>
      </c>
      <c r="P624">
        <v>40</v>
      </c>
      <c r="Q624">
        <v>40</v>
      </c>
      <c r="R624">
        <v>40</v>
      </c>
      <c r="S624">
        <v>40</v>
      </c>
      <c r="T624">
        <v>40</v>
      </c>
      <c r="U624">
        <v>40</v>
      </c>
      <c r="V624">
        <v>40</v>
      </c>
      <c r="W624">
        <v>40</v>
      </c>
      <c r="X624">
        <v>40</v>
      </c>
      <c r="Y624">
        <v>40</v>
      </c>
      <c r="Z624">
        <v>40</v>
      </c>
      <c r="AA624">
        <v>40</v>
      </c>
      <c r="AB624">
        <v>40</v>
      </c>
      <c r="AC624">
        <v>40</v>
      </c>
      <c r="AD624">
        <v>40</v>
      </c>
      <c r="AE624">
        <v>40</v>
      </c>
      <c r="AF624">
        <v>40</v>
      </c>
      <c r="AG624">
        <v>40</v>
      </c>
      <c r="AH624">
        <v>40</v>
      </c>
      <c r="AI624">
        <v>40</v>
      </c>
      <c r="AJ624">
        <v>38</v>
      </c>
      <c r="AK624">
        <v>32</v>
      </c>
      <c r="AL624">
        <v>32</v>
      </c>
      <c r="AM624">
        <v>32</v>
      </c>
      <c r="AN624">
        <v>32</v>
      </c>
      <c r="AO624">
        <v>24</v>
      </c>
      <c r="AP624">
        <v>24</v>
      </c>
      <c r="AQ624">
        <v>23</v>
      </c>
      <c r="AR624">
        <v>23</v>
      </c>
      <c r="AS624">
        <v>23</v>
      </c>
      <c r="AT624">
        <v>23</v>
      </c>
      <c r="AU624" s="8">
        <f t="shared" si="89"/>
        <v>34.090909090909093</v>
      </c>
      <c r="AV624">
        <f t="shared" si="90"/>
        <v>40</v>
      </c>
      <c r="AW624" s="8">
        <f t="shared" si="91"/>
        <v>7.7213632421434921</v>
      </c>
      <c r="AX624" s="6">
        <f t="shared" si="92"/>
        <v>0.22649332176954243</v>
      </c>
      <c r="AY624">
        <f t="shared" si="93"/>
        <v>18</v>
      </c>
      <c r="AZ624">
        <f t="shared" si="94"/>
        <v>40</v>
      </c>
      <c r="BA624">
        <f t="shared" si="95"/>
        <v>22</v>
      </c>
      <c r="BB624" s="7">
        <f t="shared" si="96"/>
        <v>1.0005370157651075</v>
      </c>
      <c r="BC624" s="8">
        <f t="shared" si="97"/>
        <v>7.0276494945789613E-4</v>
      </c>
    </row>
    <row r="625" spans="1:55" x14ac:dyDescent="0.25">
      <c r="A625">
        <v>917</v>
      </c>
      <c r="B625">
        <v>428039</v>
      </c>
      <c r="C625">
        <v>131</v>
      </c>
      <c r="D625">
        <v>131</v>
      </c>
      <c r="E625">
        <v>131</v>
      </c>
      <c r="F625">
        <v>132</v>
      </c>
      <c r="G625">
        <v>131</v>
      </c>
      <c r="H625">
        <v>131</v>
      </c>
      <c r="I625">
        <v>127</v>
      </c>
      <c r="J625">
        <v>127</v>
      </c>
      <c r="K625">
        <v>131</v>
      </c>
      <c r="L625">
        <v>131</v>
      </c>
      <c r="M625">
        <v>131</v>
      </c>
      <c r="N625">
        <v>127</v>
      </c>
      <c r="O625">
        <v>127</v>
      </c>
      <c r="P625">
        <v>127</v>
      </c>
      <c r="Q625">
        <v>132</v>
      </c>
      <c r="R625">
        <v>133</v>
      </c>
      <c r="S625">
        <v>133</v>
      </c>
      <c r="T625">
        <v>134</v>
      </c>
      <c r="U625">
        <v>134</v>
      </c>
      <c r="V625">
        <v>133</v>
      </c>
      <c r="W625">
        <v>137</v>
      </c>
      <c r="X625">
        <v>140</v>
      </c>
      <c r="Y625">
        <v>141</v>
      </c>
      <c r="Z625">
        <v>140</v>
      </c>
      <c r="AA625">
        <v>142</v>
      </c>
      <c r="AB625">
        <v>142</v>
      </c>
      <c r="AC625">
        <v>148</v>
      </c>
      <c r="AD625">
        <v>154</v>
      </c>
      <c r="AE625">
        <v>129</v>
      </c>
      <c r="AF625">
        <v>127</v>
      </c>
      <c r="AG625">
        <v>120</v>
      </c>
      <c r="AH625">
        <v>122</v>
      </c>
      <c r="AI625">
        <v>120</v>
      </c>
      <c r="AJ625">
        <v>121</v>
      </c>
      <c r="AK625">
        <v>121</v>
      </c>
      <c r="AL625">
        <v>122</v>
      </c>
      <c r="AM625">
        <v>122</v>
      </c>
      <c r="AN625">
        <v>121</v>
      </c>
      <c r="AO625">
        <v>118</v>
      </c>
      <c r="AP625">
        <v>117</v>
      </c>
      <c r="AQ625">
        <v>123</v>
      </c>
      <c r="AR625">
        <v>126</v>
      </c>
      <c r="AS625">
        <v>126</v>
      </c>
      <c r="AT625">
        <v>132</v>
      </c>
      <c r="AU625" s="8">
        <f t="shared" si="89"/>
        <v>130.11363636363637</v>
      </c>
      <c r="AV625">
        <f t="shared" si="90"/>
        <v>131</v>
      </c>
      <c r="AW625" s="8">
        <f t="shared" si="91"/>
        <v>7.9539836708901079</v>
      </c>
      <c r="AX625" s="6">
        <f t="shared" si="92"/>
        <v>6.1131053540465455E-2</v>
      </c>
      <c r="AY625">
        <f t="shared" si="93"/>
        <v>117</v>
      </c>
      <c r="AZ625">
        <f t="shared" si="94"/>
        <v>154</v>
      </c>
      <c r="BA625">
        <f t="shared" si="95"/>
        <v>37</v>
      </c>
      <c r="BB625" s="7">
        <f t="shared" si="96"/>
        <v>0.99846604023655205</v>
      </c>
      <c r="BC625" s="8">
        <f t="shared" si="97"/>
        <v>0.10776351804454982</v>
      </c>
    </row>
    <row r="626" spans="1:55" x14ac:dyDescent="0.25">
      <c r="A626">
        <v>918</v>
      </c>
      <c r="B626">
        <v>428152</v>
      </c>
      <c r="C626">
        <v>25</v>
      </c>
      <c r="D626">
        <v>23</v>
      </c>
      <c r="E626">
        <v>23</v>
      </c>
      <c r="F626">
        <v>24</v>
      </c>
      <c r="G626">
        <v>22</v>
      </c>
      <c r="H626">
        <v>23</v>
      </c>
      <c r="I626">
        <v>22</v>
      </c>
      <c r="J626">
        <v>21</v>
      </c>
      <c r="K626">
        <v>23</v>
      </c>
      <c r="L626">
        <v>24</v>
      </c>
      <c r="M626">
        <v>22</v>
      </c>
      <c r="N626">
        <v>23</v>
      </c>
      <c r="O626">
        <v>23</v>
      </c>
      <c r="P626">
        <v>24</v>
      </c>
      <c r="Q626">
        <v>26</v>
      </c>
      <c r="R626">
        <v>25</v>
      </c>
      <c r="S626">
        <v>25</v>
      </c>
      <c r="T626">
        <v>24</v>
      </c>
      <c r="U626">
        <v>22</v>
      </c>
      <c r="V626">
        <v>23</v>
      </c>
      <c r="W626">
        <v>24</v>
      </c>
      <c r="X626">
        <v>23</v>
      </c>
      <c r="Y626">
        <v>23</v>
      </c>
      <c r="Z626">
        <v>23</v>
      </c>
      <c r="AA626">
        <v>25</v>
      </c>
      <c r="AB626">
        <v>25</v>
      </c>
      <c r="AC626">
        <v>25</v>
      </c>
      <c r="AD626">
        <v>23</v>
      </c>
      <c r="AE626">
        <v>24</v>
      </c>
      <c r="AF626">
        <v>22</v>
      </c>
      <c r="AG626">
        <v>22</v>
      </c>
      <c r="AH626">
        <v>22</v>
      </c>
      <c r="AI626">
        <v>23</v>
      </c>
      <c r="AJ626">
        <v>22</v>
      </c>
      <c r="AK626">
        <v>22</v>
      </c>
      <c r="AL626">
        <v>23</v>
      </c>
      <c r="AM626">
        <v>24</v>
      </c>
      <c r="AN626">
        <v>23</v>
      </c>
      <c r="AO626">
        <v>19</v>
      </c>
      <c r="AP626">
        <v>23</v>
      </c>
      <c r="AQ626">
        <v>23</v>
      </c>
      <c r="AR626">
        <v>22</v>
      </c>
      <c r="AS626">
        <v>23</v>
      </c>
      <c r="AT626">
        <v>22</v>
      </c>
      <c r="AU626" s="8">
        <f t="shared" si="89"/>
        <v>23.113636363636363</v>
      </c>
      <c r="AV626">
        <f t="shared" si="90"/>
        <v>23</v>
      </c>
      <c r="AW626" s="8">
        <f t="shared" si="91"/>
        <v>1.2798239175926831</v>
      </c>
      <c r="AX626" s="6">
        <f t="shared" si="92"/>
        <v>5.537094628719573E-2</v>
      </c>
      <c r="AY626">
        <f t="shared" si="93"/>
        <v>19</v>
      </c>
      <c r="AZ626">
        <f t="shared" si="94"/>
        <v>26</v>
      </c>
      <c r="BA626">
        <f t="shared" si="95"/>
        <v>7</v>
      </c>
      <c r="BB626" s="7">
        <f t="shared" si="96"/>
        <v>0.99892904104538482</v>
      </c>
      <c r="BC626" s="8">
        <f t="shared" si="97"/>
        <v>6.0152242605952103E-2</v>
      </c>
    </row>
    <row r="627" spans="1:55" x14ac:dyDescent="0.25">
      <c r="A627">
        <v>919</v>
      </c>
      <c r="B627">
        <v>428196</v>
      </c>
      <c r="C627">
        <v>45</v>
      </c>
      <c r="D627">
        <v>45</v>
      </c>
      <c r="E627">
        <v>44</v>
      </c>
      <c r="F627">
        <v>44</v>
      </c>
      <c r="G627">
        <v>44</v>
      </c>
      <c r="H627">
        <v>45</v>
      </c>
      <c r="I627">
        <v>44</v>
      </c>
      <c r="J627">
        <v>46</v>
      </c>
      <c r="K627">
        <v>44</v>
      </c>
      <c r="L627">
        <v>36</v>
      </c>
      <c r="M627">
        <v>36</v>
      </c>
      <c r="N627">
        <v>36</v>
      </c>
      <c r="O627">
        <v>36</v>
      </c>
      <c r="P627">
        <v>37</v>
      </c>
      <c r="Q627">
        <v>37</v>
      </c>
      <c r="R627">
        <v>37</v>
      </c>
      <c r="S627">
        <v>39</v>
      </c>
      <c r="T627">
        <v>39</v>
      </c>
      <c r="U627">
        <v>38</v>
      </c>
      <c r="V627">
        <v>38</v>
      </c>
      <c r="W627">
        <v>38</v>
      </c>
      <c r="X627">
        <v>38</v>
      </c>
      <c r="Y627">
        <v>39</v>
      </c>
      <c r="Z627">
        <v>39</v>
      </c>
      <c r="AA627">
        <v>39</v>
      </c>
      <c r="AB627">
        <v>39</v>
      </c>
      <c r="AC627">
        <v>39</v>
      </c>
      <c r="AD627">
        <v>39</v>
      </c>
      <c r="AE627">
        <v>39</v>
      </c>
      <c r="AF627">
        <v>39</v>
      </c>
      <c r="AG627">
        <v>39</v>
      </c>
      <c r="AH627">
        <v>40</v>
      </c>
      <c r="AI627">
        <v>42</v>
      </c>
      <c r="AJ627">
        <v>40</v>
      </c>
      <c r="AK627">
        <v>40</v>
      </c>
      <c r="AL627">
        <v>40</v>
      </c>
      <c r="AM627">
        <v>40</v>
      </c>
      <c r="AN627">
        <v>40</v>
      </c>
      <c r="AO627">
        <v>40</v>
      </c>
      <c r="AP627">
        <v>40</v>
      </c>
      <c r="AQ627">
        <v>39</v>
      </c>
      <c r="AR627">
        <v>39</v>
      </c>
      <c r="AS627">
        <v>38</v>
      </c>
      <c r="AT627">
        <v>39</v>
      </c>
      <c r="AU627" s="8">
        <f t="shared" si="89"/>
        <v>39.863636363636367</v>
      </c>
      <c r="AV627">
        <f t="shared" si="90"/>
        <v>39</v>
      </c>
      <c r="AW627" s="8">
        <f t="shared" si="91"/>
        <v>2.7244876547660311</v>
      </c>
      <c r="AX627" s="6">
        <f t="shared" si="92"/>
        <v>6.8345186322523011E-2</v>
      </c>
      <c r="AY627">
        <f t="shared" si="93"/>
        <v>36</v>
      </c>
      <c r="AZ627">
        <f t="shared" si="94"/>
        <v>46</v>
      </c>
      <c r="BA627">
        <f t="shared" si="95"/>
        <v>10</v>
      </c>
      <c r="BB627" s="7">
        <f t="shared" si="96"/>
        <v>0.99817108384721276</v>
      </c>
      <c r="BC627" s="8">
        <f t="shared" si="97"/>
        <v>0.12362401856684149</v>
      </c>
    </row>
    <row r="628" spans="1:55" x14ac:dyDescent="0.25">
      <c r="A628">
        <v>920</v>
      </c>
      <c r="B628">
        <v>428207</v>
      </c>
      <c r="C628">
        <v>27</v>
      </c>
      <c r="D628">
        <v>27</v>
      </c>
      <c r="E628">
        <v>27</v>
      </c>
      <c r="F628">
        <v>27</v>
      </c>
      <c r="G628">
        <v>27</v>
      </c>
      <c r="H628">
        <v>27</v>
      </c>
      <c r="I628">
        <v>27</v>
      </c>
      <c r="J628">
        <v>27</v>
      </c>
      <c r="K628">
        <v>27</v>
      </c>
      <c r="L628">
        <v>27</v>
      </c>
      <c r="M628">
        <v>28</v>
      </c>
      <c r="N628">
        <v>28</v>
      </c>
      <c r="O628">
        <v>28</v>
      </c>
      <c r="P628">
        <v>28</v>
      </c>
      <c r="Q628">
        <v>28</v>
      </c>
      <c r="R628">
        <v>28</v>
      </c>
      <c r="S628">
        <v>28</v>
      </c>
      <c r="T628">
        <v>28</v>
      </c>
      <c r="U628">
        <v>28</v>
      </c>
      <c r="V628">
        <v>28</v>
      </c>
      <c r="W628">
        <v>28</v>
      </c>
      <c r="X628">
        <v>28</v>
      </c>
      <c r="Y628">
        <v>28</v>
      </c>
      <c r="Z628">
        <v>28</v>
      </c>
      <c r="AA628">
        <v>28</v>
      </c>
      <c r="AB628">
        <v>28</v>
      </c>
      <c r="AC628">
        <v>28</v>
      </c>
      <c r="AD628">
        <v>28</v>
      </c>
      <c r="AE628">
        <v>28</v>
      </c>
      <c r="AF628">
        <v>28</v>
      </c>
      <c r="AG628">
        <v>28</v>
      </c>
      <c r="AH628">
        <v>28</v>
      </c>
      <c r="AI628">
        <v>28</v>
      </c>
      <c r="AJ628">
        <v>28</v>
      </c>
      <c r="AK628">
        <v>28</v>
      </c>
      <c r="AL628">
        <v>28</v>
      </c>
      <c r="AM628">
        <v>28</v>
      </c>
      <c r="AN628">
        <v>28</v>
      </c>
      <c r="AO628">
        <v>28</v>
      </c>
      <c r="AP628">
        <v>28</v>
      </c>
      <c r="AQ628">
        <v>28</v>
      </c>
      <c r="AR628">
        <v>28</v>
      </c>
      <c r="AS628">
        <v>28</v>
      </c>
      <c r="AT628">
        <v>28</v>
      </c>
      <c r="AU628" s="8">
        <f t="shared" si="89"/>
        <v>27.772727272727273</v>
      </c>
      <c r="AV628">
        <f t="shared" si="90"/>
        <v>28</v>
      </c>
      <c r="AW628" s="8">
        <f t="shared" si="91"/>
        <v>0.42391510578572128</v>
      </c>
      <c r="AX628" s="6">
        <f t="shared" si="92"/>
        <v>1.5263719029927771E-2</v>
      </c>
      <c r="AY628">
        <f t="shared" si="93"/>
        <v>27</v>
      </c>
      <c r="AZ628">
        <f t="shared" si="94"/>
        <v>28</v>
      </c>
      <c r="BA628">
        <f t="shared" si="95"/>
        <v>1</v>
      </c>
      <c r="BB628" s="7">
        <f t="shared" si="96"/>
        <v>1.0008717680014505</v>
      </c>
      <c r="BC628" s="8">
        <f t="shared" si="97"/>
        <v>0.52713178294573759</v>
      </c>
    </row>
    <row r="629" spans="1:55" x14ac:dyDescent="0.25">
      <c r="A629">
        <v>921</v>
      </c>
      <c r="B629">
        <v>428232</v>
      </c>
      <c r="C629">
        <v>104</v>
      </c>
      <c r="D629">
        <v>103</v>
      </c>
      <c r="E629">
        <v>101</v>
      </c>
      <c r="F629">
        <v>102</v>
      </c>
      <c r="G629">
        <v>105</v>
      </c>
      <c r="H629">
        <v>106</v>
      </c>
      <c r="I629">
        <v>101</v>
      </c>
      <c r="J629">
        <v>102</v>
      </c>
      <c r="K629">
        <v>106</v>
      </c>
      <c r="L629">
        <v>108</v>
      </c>
      <c r="M629">
        <v>109</v>
      </c>
      <c r="N629">
        <v>104</v>
      </c>
      <c r="O629">
        <v>103</v>
      </c>
      <c r="P629">
        <v>100</v>
      </c>
      <c r="Q629">
        <v>103</v>
      </c>
      <c r="R629">
        <v>99</v>
      </c>
      <c r="S629">
        <v>105</v>
      </c>
      <c r="T629">
        <v>101</v>
      </c>
      <c r="U629">
        <v>103</v>
      </c>
      <c r="V629">
        <v>105</v>
      </c>
      <c r="W629">
        <v>102</v>
      </c>
      <c r="X629">
        <v>99</v>
      </c>
      <c r="Y629">
        <v>108</v>
      </c>
      <c r="Z629">
        <v>109</v>
      </c>
      <c r="AA629">
        <v>106</v>
      </c>
      <c r="AB629">
        <v>107</v>
      </c>
      <c r="AC629">
        <v>105</v>
      </c>
      <c r="AD629">
        <v>107</v>
      </c>
      <c r="AE629">
        <v>104</v>
      </c>
      <c r="AF629">
        <v>108</v>
      </c>
      <c r="AG629">
        <v>110</v>
      </c>
      <c r="AH629">
        <v>106</v>
      </c>
      <c r="AI629">
        <v>103</v>
      </c>
      <c r="AJ629">
        <v>92</v>
      </c>
      <c r="AK629">
        <v>93</v>
      </c>
      <c r="AL629">
        <v>93</v>
      </c>
      <c r="AM629">
        <v>87</v>
      </c>
      <c r="AN629">
        <v>86</v>
      </c>
      <c r="AO629">
        <v>87</v>
      </c>
      <c r="AP629">
        <v>87</v>
      </c>
      <c r="AQ629">
        <v>84</v>
      </c>
      <c r="AR629">
        <v>89</v>
      </c>
      <c r="AS629">
        <v>90</v>
      </c>
      <c r="AT629">
        <v>90</v>
      </c>
      <c r="AU629" s="8">
        <f t="shared" si="89"/>
        <v>100.5</v>
      </c>
      <c r="AV629">
        <f t="shared" si="90"/>
        <v>103</v>
      </c>
      <c r="AW629" s="8">
        <f t="shared" si="91"/>
        <v>7.3721663850799191</v>
      </c>
      <c r="AX629" s="6">
        <f t="shared" si="92"/>
        <v>7.3354889403780293E-2</v>
      </c>
      <c r="AY629">
        <f t="shared" si="93"/>
        <v>84</v>
      </c>
      <c r="AZ629">
        <f t="shared" si="94"/>
        <v>110</v>
      </c>
      <c r="BA629">
        <f t="shared" si="95"/>
        <v>26</v>
      </c>
      <c r="BB629" s="7">
        <f t="shared" si="96"/>
        <v>0.99625357532757408</v>
      </c>
      <c r="BC629" s="8">
        <f t="shared" si="97"/>
        <v>0.4014346385909689</v>
      </c>
    </row>
    <row r="630" spans="1:55" x14ac:dyDescent="0.25">
      <c r="A630">
        <v>923</v>
      </c>
      <c r="B630">
        <v>429185</v>
      </c>
      <c r="C630">
        <v>44</v>
      </c>
      <c r="D630">
        <v>45</v>
      </c>
      <c r="E630">
        <v>45</v>
      </c>
      <c r="F630">
        <v>45</v>
      </c>
      <c r="G630">
        <v>45</v>
      </c>
      <c r="H630">
        <v>45</v>
      </c>
      <c r="I630">
        <v>45</v>
      </c>
      <c r="J630">
        <v>45</v>
      </c>
      <c r="K630">
        <v>45</v>
      </c>
      <c r="L630">
        <v>45</v>
      </c>
      <c r="M630">
        <v>45</v>
      </c>
      <c r="N630">
        <v>45</v>
      </c>
      <c r="O630">
        <v>45</v>
      </c>
      <c r="P630">
        <v>45</v>
      </c>
      <c r="Q630">
        <v>45</v>
      </c>
      <c r="R630">
        <v>45</v>
      </c>
      <c r="S630">
        <v>45</v>
      </c>
      <c r="T630">
        <v>45</v>
      </c>
      <c r="U630">
        <v>45</v>
      </c>
      <c r="V630">
        <v>45</v>
      </c>
      <c r="W630">
        <v>45</v>
      </c>
      <c r="X630">
        <v>45</v>
      </c>
      <c r="Y630">
        <v>45</v>
      </c>
      <c r="Z630">
        <v>45</v>
      </c>
      <c r="AA630">
        <v>45</v>
      </c>
      <c r="AB630">
        <v>45</v>
      </c>
      <c r="AC630">
        <v>45</v>
      </c>
      <c r="AD630">
        <v>45</v>
      </c>
      <c r="AE630">
        <v>44</v>
      </c>
      <c r="AF630">
        <v>44</v>
      </c>
      <c r="AG630">
        <v>44</v>
      </c>
      <c r="AH630">
        <v>44</v>
      </c>
      <c r="AI630">
        <v>44</v>
      </c>
      <c r="AJ630">
        <v>44</v>
      </c>
      <c r="AK630">
        <v>44</v>
      </c>
      <c r="AL630">
        <v>44</v>
      </c>
      <c r="AM630">
        <v>44</v>
      </c>
      <c r="AN630">
        <v>44</v>
      </c>
      <c r="AO630">
        <v>18</v>
      </c>
      <c r="AP630">
        <v>44</v>
      </c>
      <c r="AQ630">
        <v>39</v>
      </c>
      <c r="AR630">
        <v>47</v>
      </c>
      <c r="AS630">
        <v>47</v>
      </c>
      <c r="AT630">
        <v>47</v>
      </c>
      <c r="AU630" s="8">
        <f t="shared" si="89"/>
        <v>44.113636363636367</v>
      </c>
      <c r="AV630">
        <f t="shared" si="90"/>
        <v>45</v>
      </c>
      <c r="AW630" s="8">
        <f t="shared" si="91"/>
        <v>4.1886663753787232</v>
      </c>
      <c r="AX630" s="6">
        <f t="shared" si="92"/>
        <v>9.4951736484628443E-2</v>
      </c>
      <c r="AY630">
        <f t="shared" si="93"/>
        <v>18</v>
      </c>
      <c r="AZ630">
        <f t="shared" si="94"/>
        <v>47</v>
      </c>
      <c r="BA630">
        <f t="shared" si="95"/>
        <v>29</v>
      </c>
      <c r="BB630" s="7">
        <f t="shared" si="96"/>
        <v>0.99754017607101209</v>
      </c>
      <c r="BC630" s="8">
        <f t="shared" si="97"/>
        <v>5.1285091759033494E-2</v>
      </c>
    </row>
    <row r="631" spans="1:55" x14ac:dyDescent="0.25">
      <c r="A631">
        <v>925</v>
      </c>
      <c r="B631">
        <v>431500</v>
      </c>
      <c r="C631">
        <v>97</v>
      </c>
      <c r="D631">
        <v>97</v>
      </c>
      <c r="E631">
        <v>97</v>
      </c>
      <c r="F631">
        <v>97</v>
      </c>
      <c r="G631">
        <v>97</v>
      </c>
      <c r="H631">
        <v>97</v>
      </c>
      <c r="I631">
        <v>97</v>
      </c>
      <c r="J631">
        <v>97</v>
      </c>
      <c r="K631">
        <v>97</v>
      </c>
      <c r="L631">
        <v>97</v>
      </c>
      <c r="M631">
        <v>97</v>
      </c>
      <c r="N631">
        <v>97</v>
      </c>
      <c r="O631">
        <v>97</v>
      </c>
      <c r="P631">
        <v>97</v>
      </c>
      <c r="Q631">
        <v>97</v>
      </c>
      <c r="R631">
        <v>97</v>
      </c>
      <c r="S631">
        <v>97</v>
      </c>
      <c r="T631">
        <v>97</v>
      </c>
      <c r="U631">
        <v>97</v>
      </c>
      <c r="V631">
        <v>97</v>
      </c>
      <c r="W631">
        <v>97</v>
      </c>
      <c r="X631">
        <v>97</v>
      </c>
      <c r="Y631">
        <v>97</v>
      </c>
      <c r="Z631">
        <v>97</v>
      </c>
      <c r="AA631">
        <v>97</v>
      </c>
      <c r="AB631">
        <v>97</v>
      </c>
      <c r="AC631">
        <v>97</v>
      </c>
      <c r="AD631">
        <v>97</v>
      </c>
      <c r="AE631">
        <v>97</v>
      </c>
      <c r="AF631">
        <v>97</v>
      </c>
      <c r="AG631">
        <v>97</v>
      </c>
      <c r="AH631">
        <v>97</v>
      </c>
      <c r="AI631">
        <v>97</v>
      </c>
      <c r="AJ631">
        <v>97</v>
      </c>
      <c r="AK631">
        <v>97</v>
      </c>
      <c r="AL631">
        <v>97</v>
      </c>
      <c r="AM631">
        <v>97</v>
      </c>
      <c r="AN631">
        <v>97</v>
      </c>
      <c r="AO631">
        <v>98</v>
      </c>
      <c r="AP631">
        <v>98</v>
      </c>
      <c r="AQ631">
        <v>97</v>
      </c>
      <c r="AR631">
        <v>97</v>
      </c>
      <c r="AS631">
        <v>97</v>
      </c>
      <c r="AT631">
        <v>97</v>
      </c>
      <c r="AU631" s="8">
        <f t="shared" si="89"/>
        <v>97.045454545454547</v>
      </c>
      <c r="AV631">
        <f t="shared" si="90"/>
        <v>97</v>
      </c>
      <c r="AW631" s="8">
        <f t="shared" si="91"/>
        <v>0.21070705494148548</v>
      </c>
      <c r="AX631" s="6">
        <f t="shared" si="92"/>
        <v>2.1712202382729181E-3</v>
      </c>
      <c r="AY631">
        <f t="shared" si="93"/>
        <v>97</v>
      </c>
      <c r="AZ631">
        <f t="shared" si="94"/>
        <v>98</v>
      </c>
      <c r="BA631">
        <f t="shared" si="95"/>
        <v>1</v>
      </c>
      <c r="BB631" s="7">
        <f t="shared" si="96"/>
        <v>1.0000491514553469</v>
      </c>
      <c r="BC631" s="8">
        <f t="shared" si="97"/>
        <v>8.5345145810261966E-2</v>
      </c>
    </row>
    <row r="632" spans="1:55" x14ac:dyDescent="0.25">
      <c r="A632">
        <v>926</v>
      </c>
      <c r="B632">
        <v>433050</v>
      </c>
      <c r="C632">
        <v>10</v>
      </c>
      <c r="D632">
        <v>10</v>
      </c>
      <c r="E632">
        <v>10</v>
      </c>
      <c r="F632">
        <v>10</v>
      </c>
      <c r="G632">
        <v>10</v>
      </c>
      <c r="H632">
        <v>10</v>
      </c>
      <c r="I632">
        <v>10</v>
      </c>
      <c r="J632">
        <v>10</v>
      </c>
      <c r="K632">
        <v>10</v>
      </c>
      <c r="L632">
        <v>10</v>
      </c>
      <c r="M632">
        <v>10</v>
      </c>
      <c r="N632">
        <v>10</v>
      </c>
      <c r="O632">
        <v>10</v>
      </c>
      <c r="P632">
        <v>10</v>
      </c>
      <c r="Q632">
        <v>10</v>
      </c>
      <c r="R632">
        <v>10</v>
      </c>
      <c r="S632">
        <v>10</v>
      </c>
      <c r="T632">
        <v>10</v>
      </c>
      <c r="U632">
        <v>10</v>
      </c>
      <c r="V632">
        <v>10</v>
      </c>
      <c r="W632">
        <v>10</v>
      </c>
      <c r="X632">
        <v>10</v>
      </c>
      <c r="Y632">
        <v>10</v>
      </c>
      <c r="Z632">
        <v>10</v>
      </c>
      <c r="AA632">
        <v>10</v>
      </c>
      <c r="AB632">
        <v>15</v>
      </c>
      <c r="AC632">
        <v>11</v>
      </c>
      <c r="AD632">
        <v>11</v>
      </c>
      <c r="AE632">
        <v>11</v>
      </c>
      <c r="AF632">
        <v>11</v>
      </c>
      <c r="AG632">
        <v>11</v>
      </c>
      <c r="AH632">
        <v>10</v>
      </c>
      <c r="AI632">
        <v>10</v>
      </c>
      <c r="AJ632">
        <v>10</v>
      </c>
      <c r="AK632">
        <v>10</v>
      </c>
      <c r="AL632">
        <v>10</v>
      </c>
      <c r="AM632">
        <v>10</v>
      </c>
      <c r="AN632">
        <v>10</v>
      </c>
      <c r="AO632">
        <v>10</v>
      </c>
      <c r="AP632">
        <v>11</v>
      </c>
      <c r="AQ632">
        <v>11</v>
      </c>
      <c r="AR632">
        <v>11</v>
      </c>
      <c r="AS632">
        <v>11</v>
      </c>
      <c r="AT632">
        <v>11</v>
      </c>
      <c r="AU632" s="8">
        <f t="shared" si="89"/>
        <v>10.340909090909092</v>
      </c>
      <c r="AV632">
        <f t="shared" si="90"/>
        <v>10</v>
      </c>
      <c r="AW632" s="8">
        <f t="shared" si="91"/>
        <v>0.83368561968740484</v>
      </c>
      <c r="AX632" s="6">
        <f t="shared" si="92"/>
        <v>8.0620147837902875E-2</v>
      </c>
      <c r="AY632">
        <f t="shared" si="93"/>
        <v>10</v>
      </c>
      <c r="AZ632">
        <f t="shared" si="94"/>
        <v>15</v>
      </c>
      <c r="BA632">
        <f t="shared" si="95"/>
        <v>5</v>
      </c>
      <c r="BB632" s="7">
        <f t="shared" si="96"/>
        <v>1.0019482592085149</v>
      </c>
      <c r="BC632" s="8">
        <f t="shared" si="97"/>
        <v>0.12601461329461486</v>
      </c>
    </row>
    <row r="633" spans="1:55" x14ac:dyDescent="0.25">
      <c r="A633">
        <v>927</v>
      </c>
      <c r="B633">
        <v>433269</v>
      </c>
      <c r="C633">
        <v>90</v>
      </c>
      <c r="D633">
        <v>90</v>
      </c>
      <c r="E633">
        <v>90</v>
      </c>
      <c r="F633">
        <v>90</v>
      </c>
      <c r="G633">
        <v>90</v>
      </c>
      <c r="H633">
        <v>90</v>
      </c>
      <c r="I633">
        <v>85</v>
      </c>
      <c r="J633">
        <v>90</v>
      </c>
      <c r="K633">
        <v>90</v>
      </c>
      <c r="L633">
        <v>90</v>
      </c>
      <c r="M633">
        <v>90</v>
      </c>
      <c r="N633">
        <v>85</v>
      </c>
      <c r="O633">
        <v>85</v>
      </c>
      <c r="P633">
        <v>90</v>
      </c>
      <c r="Q633">
        <v>90</v>
      </c>
      <c r="R633">
        <v>90</v>
      </c>
      <c r="S633">
        <v>90</v>
      </c>
      <c r="T633">
        <v>85</v>
      </c>
      <c r="U633">
        <v>90</v>
      </c>
      <c r="V633">
        <v>92</v>
      </c>
      <c r="W633">
        <v>87</v>
      </c>
      <c r="X633">
        <v>92</v>
      </c>
      <c r="Y633">
        <v>87</v>
      </c>
      <c r="Z633">
        <v>87</v>
      </c>
      <c r="AA633">
        <v>87</v>
      </c>
      <c r="AB633">
        <v>87</v>
      </c>
      <c r="AC633">
        <v>92</v>
      </c>
      <c r="AD633">
        <v>87</v>
      </c>
      <c r="AE633">
        <v>87</v>
      </c>
      <c r="AF633">
        <v>92</v>
      </c>
      <c r="AG633">
        <v>92</v>
      </c>
      <c r="AH633">
        <v>92</v>
      </c>
      <c r="AI633">
        <v>92</v>
      </c>
      <c r="AJ633">
        <v>92</v>
      </c>
      <c r="AK633">
        <v>92</v>
      </c>
      <c r="AL633">
        <v>92</v>
      </c>
      <c r="AM633">
        <v>92</v>
      </c>
      <c r="AN633">
        <v>92</v>
      </c>
      <c r="AO633">
        <v>92</v>
      </c>
      <c r="AP633">
        <v>92</v>
      </c>
      <c r="AQ633">
        <v>92</v>
      </c>
      <c r="AR633">
        <v>92</v>
      </c>
      <c r="AS633">
        <v>92</v>
      </c>
      <c r="AT633">
        <v>92</v>
      </c>
      <c r="AU633" s="8">
        <f t="shared" si="89"/>
        <v>89.88636363636364</v>
      </c>
      <c r="AV633">
        <f t="shared" si="90"/>
        <v>90</v>
      </c>
      <c r="AW633" s="8">
        <f t="shared" si="91"/>
        <v>2.3349309943581575</v>
      </c>
      <c r="AX633" s="6">
        <f t="shared" si="92"/>
        <v>2.59764762962728E-2</v>
      </c>
      <c r="AY633">
        <f t="shared" si="93"/>
        <v>85</v>
      </c>
      <c r="AZ633">
        <f t="shared" si="94"/>
        <v>92</v>
      </c>
      <c r="BA633">
        <f t="shared" si="95"/>
        <v>7</v>
      </c>
      <c r="BB633" s="7">
        <f t="shared" si="96"/>
        <v>1.0009126838140159</v>
      </c>
      <c r="BC633" s="8">
        <f t="shared" si="97"/>
        <v>0.19883478601344301</v>
      </c>
    </row>
    <row r="634" spans="1:55" x14ac:dyDescent="0.25">
      <c r="A634">
        <v>929</v>
      </c>
      <c r="B634">
        <v>433544</v>
      </c>
      <c r="C634">
        <v>7</v>
      </c>
      <c r="D634">
        <v>7</v>
      </c>
      <c r="E634">
        <v>7</v>
      </c>
      <c r="F634">
        <v>9</v>
      </c>
      <c r="G634">
        <v>9</v>
      </c>
      <c r="H634">
        <v>7</v>
      </c>
      <c r="I634">
        <v>7</v>
      </c>
      <c r="J634">
        <v>7</v>
      </c>
      <c r="K634">
        <v>7</v>
      </c>
      <c r="L634">
        <v>7</v>
      </c>
      <c r="M634">
        <v>7</v>
      </c>
      <c r="N634">
        <v>7</v>
      </c>
      <c r="O634">
        <v>4</v>
      </c>
      <c r="P634">
        <v>4</v>
      </c>
      <c r="Q634">
        <v>4</v>
      </c>
      <c r="R634">
        <v>4</v>
      </c>
      <c r="S634">
        <v>4</v>
      </c>
      <c r="T634">
        <v>4</v>
      </c>
      <c r="U634">
        <v>4</v>
      </c>
      <c r="V634">
        <v>6</v>
      </c>
      <c r="W634">
        <v>6</v>
      </c>
      <c r="X634">
        <v>6</v>
      </c>
      <c r="Y634">
        <v>4</v>
      </c>
      <c r="Z634">
        <v>4</v>
      </c>
      <c r="AA634">
        <v>4</v>
      </c>
      <c r="AB634">
        <v>4</v>
      </c>
      <c r="AC634">
        <v>6</v>
      </c>
      <c r="AD634">
        <v>6</v>
      </c>
      <c r="AE634">
        <v>4</v>
      </c>
      <c r="AF634">
        <v>4</v>
      </c>
      <c r="AG634">
        <v>4</v>
      </c>
      <c r="AH634">
        <v>4</v>
      </c>
      <c r="AI634">
        <v>4</v>
      </c>
      <c r="AJ634">
        <v>4</v>
      </c>
      <c r="AK634">
        <v>4</v>
      </c>
      <c r="AL634">
        <v>4</v>
      </c>
      <c r="AM634">
        <v>4</v>
      </c>
      <c r="AN634">
        <v>4</v>
      </c>
      <c r="AO634">
        <v>4</v>
      </c>
      <c r="AP634">
        <v>4</v>
      </c>
      <c r="AQ634">
        <v>3</v>
      </c>
      <c r="AR634">
        <v>3</v>
      </c>
      <c r="AS634">
        <v>3</v>
      </c>
      <c r="AT634">
        <v>3</v>
      </c>
      <c r="AU634" s="8">
        <f t="shared" si="89"/>
        <v>5.0454545454545459</v>
      </c>
      <c r="AV634">
        <f t="shared" si="90"/>
        <v>4</v>
      </c>
      <c r="AW634" s="8">
        <f t="shared" si="91"/>
        <v>1.6418161449138544</v>
      </c>
      <c r="AX634" s="6">
        <f t="shared" si="92"/>
        <v>0.32540500169463776</v>
      </c>
      <c r="AY634">
        <f t="shared" si="93"/>
        <v>3</v>
      </c>
      <c r="AZ634">
        <f t="shared" si="94"/>
        <v>9</v>
      </c>
      <c r="BA634">
        <f t="shared" si="95"/>
        <v>6</v>
      </c>
      <c r="BB634" s="7">
        <f t="shared" si="96"/>
        <v>0.98083741847693062</v>
      </c>
      <c r="BC634" s="8">
        <f t="shared" si="97"/>
        <v>0.64613331176488698</v>
      </c>
    </row>
    <row r="635" spans="1:55" x14ac:dyDescent="0.25">
      <c r="A635">
        <v>931</v>
      </c>
      <c r="B635">
        <v>433876</v>
      </c>
      <c r="C635">
        <v>34</v>
      </c>
      <c r="D635">
        <v>35</v>
      </c>
      <c r="E635">
        <v>34</v>
      </c>
      <c r="F635">
        <v>36</v>
      </c>
      <c r="G635">
        <v>34</v>
      </c>
      <c r="H635">
        <v>34</v>
      </c>
      <c r="I635">
        <v>34</v>
      </c>
      <c r="J635">
        <v>34</v>
      </c>
      <c r="K635">
        <v>35</v>
      </c>
      <c r="L635">
        <v>36</v>
      </c>
      <c r="M635">
        <v>35</v>
      </c>
      <c r="N635">
        <v>35</v>
      </c>
      <c r="O635">
        <v>36</v>
      </c>
      <c r="P635">
        <v>34</v>
      </c>
      <c r="Q635">
        <v>39</v>
      </c>
      <c r="R635">
        <v>36</v>
      </c>
      <c r="S635">
        <v>36</v>
      </c>
      <c r="T635">
        <v>36</v>
      </c>
      <c r="U635">
        <v>36</v>
      </c>
      <c r="V635">
        <v>36</v>
      </c>
      <c r="W635">
        <v>36</v>
      </c>
      <c r="X635">
        <v>36</v>
      </c>
      <c r="Y635">
        <v>37</v>
      </c>
      <c r="Z635">
        <v>36</v>
      </c>
      <c r="AA635">
        <v>38</v>
      </c>
      <c r="AB635">
        <v>36</v>
      </c>
      <c r="AC635">
        <v>38</v>
      </c>
      <c r="AD635">
        <v>38</v>
      </c>
      <c r="AE635">
        <v>36</v>
      </c>
      <c r="AF635">
        <v>34</v>
      </c>
      <c r="AG635">
        <v>36</v>
      </c>
      <c r="AH635">
        <v>36</v>
      </c>
      <c r="AI635">
        <v>36</v>
      </c>
      <c r="AJ635">
        <v>36</v>
      </c>
      <c r="AK635">
        <v>38</v>
      </c>
      <c r="AL635">
        <v>38</v>
      </c>
      <c r="AM635">
        <v>36</v>
      </c>
      <c r="AN635">
        <v>36</v>
      </c>
      <c r="AO635">
        <v>37</v>
      </c>
      <c r="AP635">
        <v>32</v>
      </c>
      <c r="AQ635">
        <v>34</v>
      </c>
      <c r="AR635">
        <v>32</v>
      </c>
      <c r="AS635">
        <v>32</v>
      </c>
      <c r="AT635">
        <v>32</v>
      </c>
      <c r="AU635" s="8">
        <f t="shared" si="89"/>
        <v>35.477272727272727</v>
      </c>
      <c r="AV635">
        <f t="shared" si="90"/>
        <v>36</v>
      </c>
      <c r="AW635" s="8">
        <f t="shared" si="91"/>
        <v>1.6911347004460808</v>
      </c>
      <c r="AX635" s="6">
        <f t="shared" si="92"/>
        <v>4.7668114554533993E-2</v>
      </c>
      <c r="AY635">
        <f t="shared" si="93"/>
        <v>32</v>
      </c>
      <c r="AZ635">
        <f t="shared" si="94"/>
        <v>39</v>
      </c>
      <c r="BA635">
        <f t="shared" si="95"/>
        <v>7</v>
      </c>
      <c r="BB635" s="7">
        <f t="shared" si="96"/>
        <v>0.99989022741753375</v>
      </c>
      <c r="BC635" s="8">
        <f t="shared" si="97"/>
        <v>8.5781088176283427E-4</v>
      </c>
    </row>
    <row r="636" spans="1:55" x14ac:dyDescent="0.25">
      <c r="A636">
        <v>932</v>
      </c>
      <c r="B636">
        <v>434756</v>
      </c>
      <c r="C636">
        <v>22</v>
      </c>
      <c r="D636">
        <v>22</v>
      </c>
      <c r="E636">
        <v>22</v>
      </c>
      <c r="F636">
        <v>22</v>
      </c>
      <c r="G636">
        <v>22</v>
      </c>
      <c r="H636">
        <v>22</v>
      </c>
      <c r="I636">
        <v>22</v>
      </c>
      <c r="J636">
        <v>22</v>
      </c>
      <c r="K636">
        <v>22</v>
      </c>
      <c r="L636">
        <v>22</v>
      </c>
      <c r="M636">
        <v>22</v>
      </c>
      <c r="N636">
        <v>22</v>
      </c>
      <c r="O636">
        <v>22</v>
      </c>
      <c r="P636">
        <v>22</v>
      </c>
      <c r="Q636">
        <v>22</v>
      </c>
      <c r="R636">
        <v>22</v>
      </c>
      <c r="S636">
        <v>22</v>
      </c>
      <c r="T636">
        <v>22</v>
      </c>
      <c r="U636">
        <v>22</v>
      </c>
      <c r="V636">
        <v>22</v>
      </c>
      <c r="W636">
        <v>22</v>
      </c>
      <c r="X636">
        <v>22</v>
      </c>
      <c r="Y636">
        <v>22</v>
      </c>
      <c r="Z636">
        <v>22</v>
      </c>
      <c r="AA636">
        <v>22</v>
      </c>
      <c r="AB636">
        <v>22</v>
      </c>
      <c r="AC636">
        <v>22</v>
      </c>
      <c r="AD636">
        <v>22</v>
      </c>
      <c r="AE636">
        <v>20</v>
      </c>
      <c r="AF636">
        <v>20</v>
      </c>
      <c r="AG636">
        <v>20</v>
      </c>
      <c r="AH636">
        <v>20</v>
      </c>
      <c r="AI636">
        <v>20</v>
      </c>
      <c r="AJ636">
        <v>20</v>
      </c>
      <c r="AK636">
        <v>20</v>
      </c>
      <c r="AL636">
        <v>20</v>
      </c>
      <c r="AM636">
        <v>20</v>
      </c>
      <c r="AN636">
        <v>20</v>
      </c>
      <c r="AO636">
        <v>20</v>
      </c>
      <c r="AP636">
        <v>20</v>
      </c>
      <c r="AQ636">
        <v>20</v>
      </c>
      <c r="AR636">
        <v>20</v>
      </c>
      <c r="AS636">
        <v>20</v>
      </c>
      <c r="AT636">
        <v>20</v>
      </c>
      <c r="AU636" s="8">
        <f t="shared" si="89"/>
        <v>21.272727272727273</v>
      </c>
      <c r="AV636">
        <f t="shared" si="90"/>
        <v>22</v>
      </c>
      <c r="AW636" s="8">
        <f t="shared" si="91"/>
        <v>0.97321419912495888</v>
      </c>
      <c r="AX636" s="6">
        <f t="shared" si="92"/>
        <v>4.5749385428951059E-2</v>
      </c>
      <c r="AY636">
        <f t="shared" si="93"/>
        <v>20</v>
      </c>
      <c r="AZ636">
        <f t="shared" si="94"/>
        <v>22</v>
      </c>
      <c r="BA636">
        <f t="shared" si="95"/>
        <v>2</v>
      </c>
      <c r="BB636" s="7">
        <f t="shared" si="96"/>
        <v>0.99699543463894902</v>
      </c>
      <c r="BC636" s="8">
        <f t="shared" si="97"/>
        <v>0.69457364341085293</v>
      </c>
    </row>
    <row r="637" spans="1:55" x14ac:dyDescent="0.25">
      <c r="A637">
        <v>933</v>
      </c>
      <c r="B637">
        <v>436312</v>
      </c>
      <c r="C637">
        <v>57</v>
      </c>
      <c r="D637">
        <v>57</v>
      </c>
      <c r="E637">
        <v>57</v>
      </c>
      <c r="F637">
        <v>58</v>
      </c>
      <c r="G637">
        <v>57</v>
      </c>
      <c r="H637">
        <v>57</v>
      </c>
      <c r="I637">
        <v>57</v>
      </c>
      <c r="J637">
        <v>57</v>
      </c>
      <c r="K637">
        <v>57</v>
      </c>
      <c r="L637">
        <v>58</v>
      </c>
      <c r="M637">
        <v>57</v>
      </c>
      <c r="N637">
        <v>57</v>
      </c>
      <c r="O637">
        <v>59</v>
      </c>
      <c r="P637">
        <v>57</v>
      </c>
      <c r="Q637">
        <v>57</v>
      </c>
      <c r="R637">
        <v>58</v>
      </c>
      <c r="S637">
        <v>57</v>
      </c>
      <c r="T637">
        <v>57</v>
      </c>
      <c r="U637">
        <v>57</v>
      </c>
      <c r="V637">
        <v>57</v>
      </c>
      <c r="W637">
        <v>57</v>
      </c>
      <c r="X637">
        <v>57</v>
      </c>
      <c r="Y637">
        <v>57</v>
      </c>
      <c r="Z637">
        <v>57</v>
      </c>
      <c r="AA637">
        <v>57</v>
      </c>
      <c r="AB637">
        <v>63</v>
      </c>
      <c r="AC637">
        <v>56</v>
      </c>
      <c r="AD637">
        <v>58</v>
      </c>
      <c r="AE637">
        <v>58</v>
      </c>
      <c r="AF637">
        <v>58</v>
      </c>
      <c r="AG637">
        <v>58</v>
      </c>
      <c r="AH637">
        <v>57</v>
      </c>
      <c r="AI637">
        <v>58</v>
      </c>
      <c r="AJ637">
        <v>55</v>
      </c>
      <c r="AK637">
        <v>55</v>
      </c>
      <c r="AL637">
        <v>56</v>
      </c>
      <c r="AM637">
        <v>50</v>
      </c>
      <c r="AN637">
        <v>49</v>
      </c>
      <c r="AO637">
        <v>49</v>
      </c>
      <c r="AP637">
        <v>49</v>
      </c>
      <c r="AQ637">
        <v>49</v>
      </c>
      <c r="AR637">
        <v>49</v>
      </c>
      <c r="AS637">
        <v>50</v>
      </c>
      <c r="AT637">
        <v>50</v>
      </c>
      <c r="AU637" s="8">
        <f t="shared" si="89"/>
        <v>55.840909090909093</v>
      </c>
      <c r="AV637">
        <f t="shared" si="90"/>
        <v>57</v>
      </c>
      <c r="AW637" s="8">
        <f t="shared" si="91"/>
        <v>3.2915902837677873</v>
      </c>
      <c r="AX637" s="6">
        <f t="shared" si="92"/>
        <v>5.894585774757128E-2</v>
      </c>
      <c r="AY637">
        <f t="shared" si="93"/>
        <v>49</v>
      </c>
      <c r="AZ637">
        <f t="shared" si="94"/>
        <v>63</v>
      </c>
      <c r="BA637">
        <f t="shared" si="95"/>
        <v>14</v>
      </c>
      <c r="BB637" s="7">
        <f t="shared" si="96"/>
        <v>0.99693612429519773</v>
      </c>
      <c r="BC637" s="8">
        <f t="shared" si="97"/>
        <v>0.41565191878204555</v>
      </c>
    </row>
    <row r="638" spans="1:55" x14ac:dyDescent="0.25">
      <c r="A638">
        <v>935</v>
      </c>
      <c r="B638">
        <v>437285</v>
      </c>
      <c r="C638">
        <v>17</v>
      </c>
      <c r="D638">
        <v>17</v>
      </c>
      <c r="E638">
        <v>17</v>
      </c>
      <c r="F638">
        <v>17</v>
      </c>
      <c r="G638">
        <v>17</v>
      </c>
      <c r="H638">
        <v>17</v>
      </c>
      <c r="I638">
        <v>17</v>
      </c>
      <c r="J638">
        <v>17</v>
      </c>
      <c r="K638">
        <v>17</v>
      </c>
      <c r="L638">
        <v>17</v>
      </c>
      <c r="M638">
        <v>17</v>
      </c>
      <c r="N638">
        <v>17</v>
      </c>
      <c r="O638">
        <v>17</v>
      </c>
      <c r="P638">
        <v>17</v>
      </c>
      <c r="Q638">
        <v>17</v>
      </c>
      <c r="R638">
        <v>17</v>
      </c>
      <c r="S638">
        <v>17</v>
      </c>
      <c r="T638">
        <v>17</v>
      </c>
      <c r="U638">
        <v>17</v>
      </c>
      <c r="V638">
        <v>17</v>
      </c>
      <c r="W638">
        <v>17</v>
      </c>
      <c r="X638">
        <v>17</v>
      </c>
      <c r="Y638">
        <v>17</v>
      </c>
      <c r="Z638">
        <v>17</v>
      </c>
      <c r="AA638">
        <v>16</v>
      </c>
      <c r="AB638">
        <v>17</v>
      </c>
      <c r="AC638">
        <v>17</v>
      </c>
      <c r="AD638">
        <v>17</v>
      </c>
      <c r="AE638">
        <v>17</v>
      </c>
      <c r="AF638">
        <v>17</v>
      </c>
      <c r="AG638">
        <v>17</v>
      </c>
      <c r="AH638">
        <v>17</v>
      </c>
      <c r="AI638">
        <v>17</v>
      </c>
      <c r="AJ638">
        <v>17</v>
      </c>
      <c r="AK638">
        <v>17</v>
      </c>
      <c r="AL638">
        <v>17</v>
      </c>
      <c r="AM638">
        <v>17</v>
      </c>
      <c r="AN638">
        <v>17</v>
      </c>
      <c r="AO638">
        <v>17</v>
      </c>
      <c r="AP638">
        <v>17</v>
      </c>
      <c r="AQ638">
        <v>17</v>
      </c>
      <c r="AR638">
        <v>17</v>
      </c>
      <c r="AS638">
        <v>17</v>
      </c>
      <c r="AT638">
        <v>17</v>
      </c>
      <c r="AU638" s="8">
        <f t="shared" si="89"/>
        <v>16.977272727272727</v>
      </c>
      <c r="AV638">
        <f t="shared" si="90"/>
        <v>17</v>
      </c>
      <c r="AW638" s="8">
        <f t="shared" si="91"/>
        <v>0.15075567228888173</v>
      </c>
      <c r="AX638" s="6">
        <f t="shared" si="92"/>
        <v>8.8798521830131139E-3</v>
      </c>
      <c r="AY638">
        <f t="shared" si="93"/>
        <v>16</v>
      </c>
      <c r="AZ638">
        <f t="shared" si="94"/>
        <v>17</v>
      </c>
      <c r="BA638">
        <f t="shared" si="95"/>
        <v>1</v>
      </c>
      <c r="BB638" s="7">
        <f t="shared" si="96"/>
        <v>0.99997863848685786</v>
      </c>
      <c r="BC638" s="8">
        <f t="shared" si="97"/>
        <v>9.0138813773240939E-4</v>
      </c>
    </row>
    <row r="639" spans="1:55" x14ac:dyDescent="0.25">
      <c r="A639">
        <v>936</v>
      </c>
      <c r="B639">
        <v>438478</v>
      </c>
      <c r="C639">
        <v>132</v>
      </c>
      <c r="D639">
        <v>132</v>
      </c>
      <c r="E639">
        <v>128</v>
      </c>
      <c r="F639">
        <v>138</v>
      </c>
      <c r="G639">
        <v>140</v>
      </c>
      <c r="H639">
        <v>142</v>
      </c>
      <c r="I639">
        <v>141</v>
      </c>
      <c r="J639">
        <v>141</v>
      </c>
      <c r="K639">
        <v>136</v>
      </c>
      <c r="L639">
        <v>137</v>
      </c>
      <c r="M639">
        <v>138</v>
      </c>
      <c r="N639">
        <v>137</v>
      </c>
      <c r="O639">
        <v>134</v>
      </c>
      <c r="P639">
        <v>137</v>
      </c>
      <c r="Q639">
        <v>137</v>
      </c>
      <c r="R639">
        <v>142</v>
      </c>
      <c r="S639">
        <v>142</v>
      </c>
      <c r="T639">
        <v>141</v>
      </c>
      <c r="U639">
        <v>137</v>
      </c>
      <c r="V639">
        <v>133</v>
      </c>
      <c r="W639">
        <v>136</v>
      </c>
      <c r="X639">
        <v>135</v>
      </c>
      <c r="Y639">
        <v>133</v>
      </c>
      <c r="Z639">
        <v>139</v>
      </c>
      <c r="AA639">
        <v>138</v>
      </c>
      <c r="AB639">
        <v>138</v>
      </c>
      <c r="AC639">
        <v>134</v>
      </c>
      <c r="AD639">
        <v>137</v>
      </c>
      <c r="AE639">
        <v>139</v>
      </c>
      <c r="AF639">
        <v>137</v>
      </c>
      <c r="AG639">
        <v>135</v>
      </c>
      <c r="AH639">
        <v>135</v>
      </c>
      <c r="AI639">
        <v>140</v>
      </c>
      <c r="AJ639">
        <v>134</v>
      </c>
      <c r="AK639">
        <v>133</v>
      </c>
      <c r="AL639">
        <v>139</v>
      </c>
      <c r="AM639">
        <v>132</v>
      </c>
      <c r="AN639">
        <v>132</v>
      </c>
      <c r="AO639">
        <v>132</v>
      </c>
      <c r="AP639">
        <v>135</v>
      </c>
      <c r="AQ639">
        <v>134</v>
      </c>
      <c r="AR639">
        <v>132</v>
      </c>
      <c r="AS639">
        <v>133</v>
      </c>
      <c r="AT639">
        <v>131</v>
      </c>
      <c r="AU639" s="8">
        <f t="shared" si="89"/>
        <v>136.09090909090909</v>
      </c>
      <c r="AV639">
        <f t="shared" si="90"/>
        <v>136.5</v>
      </c>
      <c r="AW639" s="8">
        <f t="shared" si="91"/>
        <v>3.4291376759829366</v>
      </c>
      <c r="AX639" s="6">
        <f t="shared" si="92"/>
        <v>2.519740443274035E-2</v>
      </c>
      <c r="AY639">
        <f t="shared" si="93"/>
        <v>128</v>
      </c>
      <c r="AZ639">
        <f t="shared" si="94"/>
        <v>142</v>
      </c>
      <c r="BA639">
        <f t="shared" si="95"/>
        <v>14</v>
      </c>
      <c r="BB639" s="7">
        <f t="shared" si="96"/>
        <v>0.9993749508673635</v>
      </c>
      <c r="BC639" s="8">
        <f t="shared" si="97"/>
        <v>0.10143122641334695</v>
      </c>
    </row>
    <row r="640" spans="1:55" x14ac:dyDescent="0.25">
      <c r="A640">
        <v>937</v>
      </c>
      <c r="B640">
        <v>438572</v>
      </c>
      <c r="C640">
        <v>20</v>
      </c>
      <c r="D640">
        <v>19</v>
      </c>
      <c r="E640">
        <v>19</v>
      </c>
      <c r="F640">
        <v>19</v>
      </c>
      <c r="G640">
        <v>19</v>
      </c>
      <c r="H640">
        <v>19</v>
      </c>
      <c r="I640">
        <v>19</v>
      </c>
      <c r="J640">
        <v>20</v>
      </c>
      <c r="K640">
        <v>19</v>
      </c>
      <c r="L640">
        <v>19</v>
      </c>
      <c r="M640">
        <v>19</v>
      </c>
      <c r="N640">
        <v>19</v>
      </c>
      <c r="O640">
        <v>19</v>
      </c>
      <c r="P640">
        <v>19</v>
      </c>
      <c r="Q640">
        <v>19</v>
      </c>
      <c r="R640">
        <v>19</v>
      </c>
      <c r="S640">
        <v>19</v>
      </c>
      <c r="T640">
        <v>19</v>
      </c>
      <c r="U640">
        <v>19</v>
      </c>
      <c r="V640">
        <v>19</v>
      </c>
      <c r="W640">
        <v>19</v>
      </c>
      <c r="X640">
        <v>19</v>
      </c>
      <c r="Y640">
        <v>19</v>
      </c>
      <c r="Z640">
        <v>19</v>
      </c>
      <c r="AA640">
        <v>19</v>
      </c>
      <c r="AB640">
        <v>19</v>
      </c>
      <c r="AC640">
        <v>19</v>
      </c>
      <c r="AD640">
        <v>19</v>
      </c>
      <c r="AE640">
        <v>19</v>
      </c>
      <c r="AF640">
        <v>19</v>
      </c>
      <c r="AG640">
        <v>19</v>
      </c>
      <c r="AH640">
        <v>19</v>
      </c>
      <c r="AI640">
        <v>19</v>
      </c>
      <c r="AJ640">
        <v>19</v>
      </c>
      <c r="AK640">
        <v>19</v>
      </c>
      <c r="AL640">
        <v>19</v>
      </c>
      <c r="AM640">
        <v>19</v>
      </c>
      <c r="AN640">
        <v>19</v>
      </c>
      <c r="AO640">
        <v>19</v>
      </c>
      <c r="AP640">
        <v>20</v>
      </c>
      <c r="AQ640">
        <v>20</v>
      </c>
      <c r="AR640">
        <v>20</v>
      </c>
      <c r="AS640">
        <v>20</v>
      </c>
      <c r="AT640">
        <v>19</v>
      </c>
      <c r="AU640" s="8">
        <f t="shared" si="89"/>
        <v>19.136363636363637</v>
      </c>
      <c r="AV640">
        <f t="shared" si="90"/>
        <v>19</v>
      </c>
      <c r="AW640" s="8">
        <f t="shared" si="91"/>
        <v>0.3471417571787741</v>
      </c>
      <c r="AX640" s="6">
        <f t="shared" si="92"/>
        <v>1.8140424365636652E-2</v>
      </c>
      <c r="AY640">
        <f t="shared" si="93"/>
        <v>19</v>
      </c>
      <c r="AZ640">
        <f t="shared" si="94"/>
        <v>20</v>
      </c>
      <c r="BA640">
        <f t="shared" si="95"/>
        <v>1</v>
      </c>
      <c r="BB640" s="7">
        <f t="shared" si="96"/>
        <v>1.0002892217708175</v>
      </c>
      <c r="BC640" s="8">
        <f t="shared" si="97"/>
        <v>4.3519651842784605E-2</v>
      </c>
    </row>
    <row r="641" spans="1:55" x14ac:dyDescent="0.25">
      <c r="A641">
        <v>938</v>
      </c>
      <c r="B641">
        <v>439891</v>
      </c>
      <c r="C641">
        <v>174</v>
      </c>
      <c r="D641">
        <v>174</v>
      </c>
      <c r="E641">
        <v>187</v>
      </c>
      <c r="F641">
        <v>210</v>
      </c>
      <c r="G641">
        <v>204</v>
      </c>
      <c r="H641">
        <v>202</v>
      </c>
      <c r="I641">
        <v>213</v>
      </c>
      <c r="J641">
        <v>220</v>
      </c>
      <c r="K641">
        <v>217</v>
      </c>
      <c r="L641">
        <v>200</v>
      </c>
      <c r="M641">
        <v>202</v>
      </c>
      <c r="N641">
        <v>202</v>
      </c>
      <c r="O641">
        <v>204</v>
      </c>
      <c r="P641">
        <v>196</v>
      </c>
      <c r="Q641">
        <v>198</v>
      </c>
      <c r="R641">
        <v>199</v>
      </c>
      <c r="S641">
        <v>200</v>
      </c>
      <c r="T641">
        <v>194</v>
      </c>
      <c r="U641">
        <v>184</v>
      </c>
      <c r="V641">
        <v>182</v>
      </c>
      <c r="W641">
        <v>188</v>
      </c>
      <c r="X641">
        <v>185</v>
      </c>
      <c r="Y641">
        <v>171</v>
      </c>
      <c r="Z641">
        <v>174</v>
      </c>
      <c r="AA641">
        <v>202</v>
      </c>
      <c r="AB641">
        <v>204</v>
      </c>
      <c r="AC641">
        <v>197</v>
      </c>
      <c r="AD641">
        <v>198</v>
      </c>
      <c r="AE641">
        <v>171</v>
      </c>
      <c r="AF641">
        <v>186</v>
      </c>
      <c r="AG641">
        <v>183</v>
      </c>
      <c r="AH641">
        <v>172</v>
      </c>
      <c r="AI641">
        <v>181</v>
      </c>
      <c r="AJ641">
        <v>193</v>
      </c>
      <c r="AK641">
        <v>198</v>
      </c>
      <c r="AL641">
        <v>175</v>
      </c>
      <c r="AM641">
        <v>185</v>
      </c>
      <c r="AN641">
        <v>191</v>
      </c>
      <c r="AO641">
        <v>207</v>
      </c>
      <c r="AP641">
        <v>202</v>
      </c>
      <c r="AQ641">
        <v>196</v>
      </c>
      <c r="AR641">
        <v>163</v>
      </c>
      <c r="AS641">
        <v>179</v>
      </c>
      <c r="AT641">
        <v>195</v>
      </c>
      <c r="AU641" s="8">
        <f t="shared" si="89"/>
        <v>192.22727272727272</v>
      </c>
      <c r="AV641">
        <f t="shared" si="90"/>
        <v>195.5</v>
      </c>
      <c r="AW641" s="8">
        <f t="shared" si="91"/>
        <v>13.450795146140059</v>
      </c>
      <c r="AX641" s="6">
        <f t="shared" si="92"/>
        <v>6.9973396362043347E-2</v>
      </c>
      <c r="AY641">
        <f t="shared" si="93"/>
        <v>163</v>
      </c>
      <c r="AZ641">
        <f t="shared" si="94"/>
        <v>220</v>
      </c>
      <c r="BA641">
        <f t="shared" si="95"/>
        <v>57</v>
      </c>
      <c r="BB641" s="7">
        <f t="shared" si="96"/>
        <v>0.9982002747092823</v>
      </c>
      <c r="BC641" s="8">
        <f t="shared" si="97"/>
        <v>0.10713683310247116</v>
      </c>
    </row>
    <row r="642" spans="1:55" x14ac:dyDescent="0.25">
      <c r="A642">
        <v>941</v>
      </c>
      <c r="B642">
        <v>440334</v>
      </c>
      <c r="C642">
        <v>21</v>
      </c>
      <c r="D642">
        <v>21</v>
      </c>
      <c r="E642">
        <v>21</v>
      </c>
      <c r="F642">
        <v>23</v>
      </c>
      <c r="G642">
        <v>21</v>
      </c>
      <c r="H642">
        <v>22</v>
      </c>
      <c r="I642">
        <v>21</v>
      </c>
      <c r="J642">
        <v>21</v>
      </c>
      <c r="K642">
        <v>21</v>
      </c>
      <c r="L642">
        <v>21</v>
      </c>
      <c r="M642">
        <v>21</v>
      </c>
      <c r="N642">
        <v>22</v>
      </c>
      <c r="O642">
        <v>23</v>
      </c>
      <c r="P642">
        <v>21</v>
      </c>
      <c r="Q642">
        <v>22</v>
      </c>
      <c r="R642">
        <v>21</v>
      </c>
      <c r="S642">
        <v>23</v>
      </c>
      <c r="T642">
        <v>22</v>
      </c>
      <c r="U642">
        <v>23</v>
      </c>
      <c r="V642">
        <v>22</v>
      </c>
      <c r="W642">
        <v>24</v>
      </c>
      <c r="X642">
        <v>22</v>
      </c>
      <c r="Y642">
        <v>22</v>
      </c>
      <c r="Z642">
        <v>22</v>
      </c>
      <c r="AA642">
        <v>22</v>
      </c>
      <c r="AB642">
        <v>22</v>
      </c>
      <c r="AC642">
        <v>18</v>
      </c>
      <c r="AD642">
        <v>22</v>
      </c>
      <c r="AE642">
        <v>21</v>
      </c>
      <c r="AF642">
        <v>22</v>
      </c>
      <c r="AG642">
        <v>24</v>
      </c>
      <c r="AH642">
        <v>21</v>
      </c>
      <c r="AI642">
        <v>21</v>
      </c>
      <c r="AJ642">
        <v>25</v>
      </c>
      <c r="AK642">
        <v>18</v>
      </c>
      <c r="AL642">
        <v>23</v>
      </c>
      <c r="AM642">
        <v>24</v>
      </c>
      <c r="AN642">
        <v>21</v>
      </c>
      <c r="AO642">
        <v>22</v>
      </c>
      <c r="AP642">
        <v>20</v>
      </c>
      <c r="AQ642">
        <v>21</v>
      </c>
      <c r="AR642">
        <v>22</v>
      </c>
      <c r="AS642">
        <v>22</v>
      </c>
      <c r="AT642">
        <v>23</v>
      </c>
      <c r="AU642" s="8">
        <f t="shared" si="89"/>
        <v>21.75</v>
      </c>
      <c r="AV642">
        <f t="shared" si="90"/>
        <v>22</v>
      </c>
      <c r="AW642" s="8">
        <f t="shared" si="91"/>
        <v>1.3316365172048596</v>
      </c>
      <c r="AX642" s="6">
        <f t="shared" si="92"/>
        <v>6.1224667457694698E-2</v>
      </c>
      <c r="AY642">
        <f t="shared" si="93"/>
        <v>18</v>
      </c>
      <c r="AZ642">
        <f t="shared" si="94"/>
        <v>25</v>
      </c>
      <c r="BA642">
        <f t="shared" si="95"/>
        <v>7</v>
      </c>
      <c r="BB642" s="7">
        <f t="shared" si="96"/>
        <v>1.0004047494664454</v>
      </c>
      <c r="BC642" s="8">
        <f t="shared" si="97"/>
        <v>6.9418324584784551E-3</v>
      </c>
    </row>
    <row r="643" spans="1:55" x14ac:dyDescent="0.25">
      <c r="A643">
        <v>943</v>
      </c>
      <c r="B643">
        <v>440602</v>
      </c>
      <c r="C643">
        <v>193</v>
      </c>
      <c r="D643">
        <v>205</v>
      </c>
      <c r="E643">
        <v>216</v>
      </c>
      <c r="F643">
        <v>161</v>
      </c>
      <c r="G643">
        <v>165</v>
      </c>
      <c r="H643">
        <v>127</v>
      </c>
      <c r="I643">
        <v>175</v>
      </c>
      <c r="J643">
        <v>132</v>
      </c>
      <c r="K643">
        <v>179</v>
      </c>
      <c r="L643">
        <v>165</v>
      </c>
      <c r="M643">
        <v>185</v>
      </c>
      <c r="N643">
        <v>182</v>
      </c>
      <c r="O643">
        <v>172</v>
      </c>
      <c r="P643">
        <v>159</v>
      </c>
      <c r="Q643">
        <v>144</v>
      </c>
      <c r="R643">
        <v>139</v>
      </c>
      <c r="S643">
        <v>158</v>
      </c>
      <c r="T643">
        <v>162</v>
      </c>
      <c r="U643">
        <v>164</v>
      </c>
      <c r="V643">
        <v>138</v>
      </c>
      <c r="W643">
        <v>152</v>
      </c>
      <c r="X643">
        <v>128</v>
      </c>
      <c r="Y643">
        <v>190</v>
      </c>
      <c r="Z643">
        <v>176</v>
      </c>
      <c r="AA643">
        <v>193</v>
      </c>
      <c r="AB643">
        <v>197</v>
      </c>
      <c r="AC643">
        <v>153</v>
      </c>
      <c r="AD643">
        <v>154</v>
      </c>
      <c r="AE643">
        <v>177</v>
      </c>
      <c r="AF643">
        <v>129</v>
      </c>
      <c r="AG643">
        <v>141</v>
      </c>
      <c r="AH643">
        <v>126</v>
      </c>
      <c r="AI643">
        <v>109</v>
      </c>
      <c r="AJ643">
        <v>135</v>
      </c>
      <c r="AK643">
        <v>120</v>
      </c>
      <c r="AL643">
        <v>126</v>
      </c>
      <c r="AM643">
        <v>115</v>
      </c>
      <c r="AN643">
        <v>129</v>
      </c>
      <c r="AO643">
        <v>122</v>
      </c>
      <c r="AP643">
        <v>115</v>
      </c>
      <c r="AQ643">
        <v>104</v>
      </c>
      <c r="AR643">
        <v>111</v>
      </c>
      <c r="AS643">
        <v>104</v>
      </c>
      <c r="AT643">
        <v>119</v>
      </c>
      <c r="AU643" s="8">
        <f t="shared" ref="AU643:AU677" si="98">AVERAGE(C643:AT643)</f>
        <v>151.04545454545453</v>
      </c>
      <c r="AV643">
        <f t="shared" ref="AV643:AV677" si="99">MEDIAN(C643:AT643)</f>
        <v>152.5</v>
      </c>
      <c r="AW643" s="8">
        <f t="shared" ref="AW643:AW677" si="100">_xlfn.STDEV.S(C643:AT643)</f>
        <v>29.741486603227791</v>
      </c>
      <c r="AX643" s="6">
        <f t="shared" ref="AX643:AX677" si="101">AW643/AU643</f>
        <v>0.19690421464670824</v>
      </c>
      <c r="AY643">
        <f t="shared" ref="AY643:AY677" si="102">MIN(C643:AT643)</f>
        <v>104</v>
      </c>
      <c r="AZ643">
        <f t="shared" ref="AZ643:AZ677" si="103">MAX(C643:AT643)</f>
        <v>216</v>
      </c>
      <c r="BA643">
        <f t="shared" ref="BA643:BA677" si="104">AZ643-AY643</f>
        <v>112</v>
      </c>
      <c r="BB643" s="7">
        <f t="shared" ref="BB643:BB677" si="105">INDEX(LOGEST(C643:AT643,,TRUE,TRUE),1,1)</f>
        <v>0.98899110329814732</v>
      </c>
      <c r="BC643" s="8">
        <f t="shared" ref="BC643:BC677" si="106">INDEX(LOGEST(C643:AT643,,TRUE,TRUE),3,1)</f>
        <v>0.51544297328977517</v>
      </c>
    </row>
    <row r="644" spans="1:55" x14ac:dyDescent="0.25">
      <c r="A644">
        <v>944</v>
      </c>
      <c r="B644">
        <v>440606</v>
      </c>
      <c r="C644">
        <v>52</v>
      </c>
      <c r="D644">
        <v>47</v>
      </c>
      <c r="E644">
        <v>47</v>
      </c>
      <c r="F644">
        <v>47</v>
      </c>
      <c r="G644">
        <v>37</v>
      </c>
      <c r="H644">
        <v>37</v>
      </c>
      <c r="I644">
        <v>37</v>
      </c>
      <c r="J644">
        <v>4</v>
      </c>
      <c r="K644">
        <v>4</v>
      </c>
      <c r="L644">
        <v>4</v>
      </c>
      <c r="M644">
        <v>4</v>
      </c>
      <c r="N644">
        <v>4</v>
      </c>
      <c r="O644">
        <v>4</v>
      </c>
      <c r="P644">
        <v>4</v>
      </c>
      <c r="Q644">
        <v>4</v>
      </c>
      <c r="R644">
        <v>4</v>
      </c>
      <c r="S644">
        <v>4</v>
      </c>
      <c r="T644">
        <v>4</v>
      </c>
      <c r="U644">
        <v>14</v>
      </c>
      <c r="V644">
        <v>11</v>
      </c>
      <c r="W644">
        <v>11</v>
      </c>
      <c r="X644">
        <v>13</v>
      </c>
      <c r="Y644">
        <v>4</v>
      </c>
      <c r="Z644">
        <v>4</v>
      </c>
      <c r="AA644">
        <v>4</v>
      </c>
      <c r="AB644">
        <v>4</v>
      </c>
      <c r="AC644">
        <v>4</v>
      </c>
      <c r="AD644">
        <v>5</v>
      </c>
      <c r="AE644">
        <v>5</v>
      </c>
      <c r="AF644">
        <v>5</v>
      </c>
      <c r="AG644">
        <v>4</v>
      </c>
      <c r="AH644">
        <v>4</v>
      </c>
      <c r="AI644">
        <v>4</v>
      </c>
      <c r="AJ644">
        <v>4</v>
      </c>
      <c r="AK644">
        <v>4</v>
      </c>
      <c r="AL644">
        <v>4</v>
      </c>
      <c r="AM644">
        <v>4</v>
      </c>
      <c r="AN644">
        <v>4</v>
      </c>
      <c r="AO644">
        <v>4</v>
      </c>
      <c r="AP644">
        <v>5</v>
      </c>
      <c r="AQ644">
        <v>15</v>
      </c>
      <c r="AR644">
        <v>15</v>
      </c>
      <c r="AS644">
        <v>15</v>
      </c>
      <c r="AT644">
        <v>15</v>
      </c>
      <c r="AU644" s="8">
        <f t="shared" si="98"/>
        <v>12.113636363636363</v>
      </c>
      <c r="AV644">
        <f t="shared" si="99"/>
        <v>4</v>
      </c>
      <c r="AW644" s="8">
        <f t="shared" si="100"/>
        <v>14.457983887708949</v>
      </c>
      <c r="AX644" s="6">
        <f t="shared" si="101"/>
        <v>1.1935296267527087</v>
      </c>
      <c r="AY644">
        <f t="shared" si="102"/>
        <v>4</v>
      </c>
      <c r="AZ644">
        <f t="shared" si="103"/>
        <v>52</v>
      </c>
      <c r="BA644">
        <f t="shared" si="104"/>
        <v>48</v>
      </c>
      <c r="BB644" s="7">
        <f t="shared" si="105"/>
        <v>0.97159867320985105</v>
      </c>
      <c r="BC644" s="8">
        <f t="shared" si="106"/>
        <v>0.16859458929348328</v>
      </c>
    </row>
    <row r="645" spans="1:55" x14ac:dyDescent="0.25">
      <c r="A645">
        <v>947</v>
      </c>
      <c r="B645">
        <v>441013</v>
      </c>
      <c r="C645">
        <v>52</v>
      </c>
      <c r="D645">
        <v>52</v>
      </c>
      <c r="E645">
        <v>52</v>
      </c>
      <c r="F645">
        <v>52</v>
      </c>
      <c r="G645">
        <v>52</v>
      </c>
      <c r="H645">
        <v>52</v>
      </c>
      <c r="I645">
        <v>52</v>
      </c>
      <c r="J645">
        <v>52</v>
      </c>
      <c r="K645">
        <v>48</v>
      </c>
      <c r="L645">
        <v>48</v>
      </c>
      <c r="M645">
        <v>48</v>
      </c>
      <c r="N645">
        <v>48</v>
      </c>
      <c r="O645">
        <v>48</v>
      </c>
      <c r="P645">
        <v>49</v>
      </c>
      <c r="Q645">
        <v>49</v>
      </c>
      <c r="R645">
        <v>49</v>
      </c>
      <c r="S645">
        <v>49</v>
      </c>
      <c r="T645">
        <v>49</v>
      </c>
      <c r="U645">
        <v>49</v>
      </c>
      <c r="V645">
        <v>49</v>
      </c>
      <c r="W645">
        <v>49</v>
      </c>
      <c r="X645">
        <v>49</v>
      </c>
      <c r="Y645">
        <v>49</v>
      </c>
      <c r="Z645">
        <v>49</v>
      </c>
      <c r="AA645">
        <v>49</v>
      </c>
      <c r="AB645">
        <v>49</v>
      </c>
      <c r="AC645">
        <v>49</v>
      </c>
      <c r="AD645">
        <v>49</v>
      </c>
      <c r="AE645">
        <v>49</v>
      </c>
      <c r="AF645">
        <v>49</v>
      </c>
      <c r="AG645">
        <v>49</v>
      </c>
      <c r="AH645">
        <v>49</v>
      </c>
      <c r="AI645">
        <v>49</v>
      </c>
      <c r="AJ645">
        <v>49</v>
      </c>
      <c r="AK645">
        <v>49</v>
      </c>
      <c r="AL645">
        <v>47</v>
      </c>
      <c r="AM645">
        <v>47</v>
      </c>
      <c r="AN645">
        <v>47</v>
      </c>
      <c r="AO645">
        <v>47</v>
      </c>
      <c r="AP645">
        <v>47</v>
      </c>
      <c r="AQ645">
        <v>47</v>
      </c>
      <c r="AR645">
        <v>47</v>
      </c>
      <c r="AS645">
        <v>47</v>
      </c>
      <c r="AT645">
        <v>47</v>
      </c>
      <c r="AU645" s="8">
        <f t="shared" si="98"/>
        <v>49.022727272727273</v>
      </c>
      <c r="AV645">
        <f t="shared" si="99"/>
        <v>49</v>
      </c>
      <c r="AW645" s="8">
        <f t="shared" si="100"/>
        <v>1.6209190095492021</v>
      </c>
      <c r="AX645" s="6">
        <f t="shared" si="101"/>
        <v>3.3064643681114926E-2</v>
      </c>
      <c r="AY645">
        <f t="shared" si="102"/>
        <v>47</v>
      </c>
      <c r="AZ645">
        <f t="shared" si="103"/>
        <v>52</v>
      </c>
      <c r="BA645">
        <f t="shared" si="104"/>
        <v>5</v>
      </c>
      <c r="BB645" s="7">
        <f t="shared" si="105"/>
        <v>0.99803789457991843</v>
      </c>
      <c r="BC645" s="8">
        <f t="shared" si="106"/>
        <v>0.5949107072929809</v>
      </c>
    </row>
    <row r="646" spans="1:55" x14ac:dyDescent="0.25">
      <c r="A646">
        <v>949</v>
      </c>
      <c r="B646">
        <v>442105</v>
      </c>
      <c r="C646">
        <v>31</v>
      </c>
      <c r="D646">
        <v>31</v>
      </c>
      <c r="E646">
        <v>32</v>
      </c>
      <c r="F646">
        <v>32</v>
      </c>
      <c r="G646">
        <v>31</v>
      </c>
      <c r="H646">
        <v>31</v>
      </c>
      <c r="I646">
        <v>31</v>
      </c>
      <c r="J646">
        <v>31</v>
      </c>
      <c r="K646">
        <v>31</v>
      </c>
      <c r="L646">
        <v>31</v>
      </c>
      <c r="M646">
        <v>31</v>
      </c>
      <c r="N646">
        <v>31</v>
      </c>
      <c r="O646">
        <v>31</v>
      </c>
      <c r="P646">
        <v>31</v>
      </c>
      <c r="Q646">
        <v>31</v>
      </c>
      <c r="R646">
        <v>31</v>
      </c>
      <c r="S646">
        <v>31</v>
      </c>
      <c r="T646">
        <v>31</v>
      </c>
      <c r="U646">
        <v>31</v>
      </c>
      <c r="V646">
        <v>31</v>
      </c>
      <c r="W646">
        <v>31</v>
      </c>
      <c r="X646">
        <v>31</v>
      </c>
      <c r="Y646">
        <v>31</v>
      </c>
      <c r="Z646">
        <v>32</v>
      </c>
      <c r="AA646">
        <v>32</v>
      </c>
      <c r="AB646">
        <v>31</v>
      </c>
      <c r="AC646">
        <v>31</v>
      </c>
      <c r="AD646">
        <v>31</v>
      </c>
      <c r="AE646">
        <v>31</v>
      </c>
      <c r="AF646">
        <v>31</v>
      </c>
      <c r="AG646">
        <v>31</v>
      </c>
      <c r="AH646">
        <v>31</v>
      </c>
      <c r="AI646">
        <v>31</v>
      </c>
      <c r="AJ646">
        <v>31</v>
      </c>
      <c r="AK646">
        <v>32</v>
      </c>
      <c r="AL646">
        <v>32</v>
      </c>
      <c r="AM646">
        <v>33</v>
      </c>
      <c r="AN646">
        <v>33</v>
      </c>
      <c r="AO646">
        <v>33</v>
      </c>
      <c r="AP646">
        <v>32</v>
      </c>
      <c r="AQ646">
        <v>32</v>
      </c>
      <c r="AR646">
        <v>32</v>
      </c>
      <c r="AS646">
        <v>32</v>
      </c>
      <c r="AT646">
        <v>31</v>
      </c>
      <c r="AU646" s="8">
        <f t="shared" si="98"/>
        <v>31.363636363636363</v>
      </c>
      <c r="AV646">
        <f t="shared" si="99"/>
        <v>31</v>
      </c>
      <c r="AW646" s="8">
        <f t="shared" si="100"/>
        <v>0.61345036723889812</v>
      </c>
      <c r="AX646" s="6">
        <f t="shared" si="101"/>
        <v>1.9559287071385156E-2</v>
      </c>
      <c r="AY646">
        <f t="shared" si="102"/>
        <v>31</v>
      </c>
      <c r="AZ646">
        <f t="shared" si="103"/>
        <v>33</v>
      </c>
      <c r="BA646">
        <f t="shared" si="104"/>
        <v>2</v>
      </c>
      <c r="BB646" s="7">
        <f t="shared" si="105"/>
        <v>1.0007142941811786</v>
      </c>
      <c r="BC646" s="8">
        <f t="shared" si="106"/>
        <v>0.22595956613735785</v>
      </c>
    </row>
    <row r="647" spans="1:55" x14ac:dyDescent="0.25">
      <c r="A647">
        <v>951</v>
      </c>
      <c r="B647">
        <v>443370</v>
      </c>
      <c r="C647">
        <v>12</v>
      </c>
      <c r="D647">
        <v>12</v>
      </c>
      <c r="E647">
        <v>12</v>
      </c>
      <c r="F647">
        <v>12</v>
      </c>
      <c r="G647">
        <v>12</v>
      </c>
      <c r="H647">
        <v>12</v>
      </c>
      <c r="I647">
        <v>12</v>
      </c>
      <c r="J647">
        <v>12</v>
      </c>
      <c r="K647">
        <v>12</v>
      </c>
      <c r="L647">
        <v>12</v>
      </c>
      <c r="M647">
        <v>12</v>
      </c>
      <c r="N647">
        <v>12</v>
      </c>
      <c r="O647">
        <v>12</v>
      </c>
      <c r="P647">
        <v>12</v>
      </c>
      <c r="Q647">
        <v>12</v>
      </c>
      <c r="R647">
        <v>12</v>
      </c>
      <c r="S647">
        <v>12</v>
      </c>
      <c r="T647">
        <v>12</v>
      </c>
      <c r="U647">
        <v>12</v>
      </c>
      <c r="V647">
        <v>12</v>
      </c>
      <c r="W647">
        <v>12</v>
      </c>
      <c r="X647">
        <v>12</v>
      </c>
      <c r="Y647">
        <v>12</v>
      </c>
      <c r="Z647">
        <v>12</v>
      </c>
      <c r="AA647">
        <v>12</v>
      </c>
      <c r="AB647">
        <v>12</v>
      </c>
      <c r="AC647">
        <v>12</v>
      </c>
      <c r="AD647">
        <v>12</v>
      </c>
      <c r="AE647">
        <v>12</v>
      </c>
      <c r="AF647">
        <v>12</v>
      </c>
      <c r="AG647">
        <v>12</v>
      </c>
      <c r="AH647">
        <v>12</v>
      </c>
      <c r="AI647">
        <v>12</v>
      </c>
      <c r="AJ647">
        <v>12</v>
      </c>
      <c r="AK647">
        <v>12</v>
      </c>
      <c r="AL647">
        <v>12</v>
      </c>
      <c r="AM647">
        <v>12</v>
      </c>
      <c r="AN647">
        <v>12</v>
      </c>
      <c r="AO647">
        <v>12</v>
      </c>
      <c r="AP647">
        <v>12</v>
      </c>
      <c r="AQ647">
        <v>12</v>
      </c>
      <c r="AR647">
        <v>12</v>
      </c>
      <c r="AS647">
        <v>12</v>
      </c>
      <c r="AT647">
        <v>12</v>
      </c>
      <c r="AU647" s="8">
        <f t="shared" si="98"/>
        <v>12</v>
      </c>
      <c r="AV647">
        <f t="shared" si="99"/>
        <v>12</v>
      </c>
      <c r="AW647" s="8">
        <f t="shared" si="100"/>
        <v>0</v>
      </c>
      <c r="AX647" s="6">
        <f t="shared" si="101"/>
        <v>0</v>
      </c>
      <c r="AY647">
        <f t="shared" si="102"/>
        <v>12</v>
      </c>
      <c r="AZ647">
        <f t="shared" si="103"/>
        <v>12</v>
      </c>
      <c r="BA647">
        <f t="shared" si="104"/>
        <v>0</v>
      </c>
      <c r="BB647" s="7">
        <f t="shared" si="105"/>
        <v>1</v>
      </c>
      <c r="BC647" s="8">
        <f t="shared" si="106"/>
        <v>1</v>
      </c>
    </row>
    <row r="648" spans="1:55" x14ac:dyDescent="0.25">
      <c r="A648">
        <v>952</v>
      </c>
      <c r="B648">
        <v>443815</v>
      </c>
      <c r="C648">
        <v>351</v>
      </c>
      <c r="D648">
        <v>227</v>
      </c>
      <c r="E648">
        <v>231</v>
      </c>
      <c r="F648">
        <v>299</v>
      </c>
      <c r="G648">
        <v>319</v>
      </c>
      <c r="H648">
        <v>231</v>
      </c>
      <c r="I648">
        <v>251</v>
      </c>
      <c r="J648">
        <v>268</v>
      </c>
      <c r="K648">
        <v>267</v>
      </c>
      <c r="L648">
        <v>222</v>
      </c>
      <c r="M648">
        <v>216</v>
      </c>
      <c r="N648">
        <v>255</v>
      </c>
      <c r="O648">
        <v>243</v>
      </c>
      <c r="P648">
        <v>223</v>
      </c>
      <c r="Q648">
        <v>283</v>
      </c>
      <c r="R648">
        <v>273</v>
      </c>
      <c r="S648">
        <v>191</v>
      </c>
      <c r="T648">
        <v>263</v>
      </c>
      <c r="U648">
        <v>176</v>
      </c>
      <c r="V648">
        <v>212</v>
      </c>
      <c r="W648">
        <v>238</v>
      </c>
      <c r="X648">
        <v>240</v>
      </c>
      <c r="Y648">
        <v>10</v>
      </c>
      <c r="Z648">
        <v>223</v>
      </c>
      <c r="AA648">
        <v>285</v>
      </c>
      <c r="AB648">
        <v>302</v>
      </c>
      <c r="AC648">
        <v>235</v>
      </c>
      <c r="AD648">
        <v>270</v>
      </c>
      <c r="AE648">
        <v>227</v>
      </c>
      <c r="AF648">
        <v>230</v>
      </c>
      <c r="AG648">
        <v>175</v>
      </c>
      <c r="AH648">
        <v>9</v>
      </c>
      <c r="AI648">
        <v>283</v>
      </c>
      <c r="AJ648">
        <v>270</v>
      </c>
      <c r="AK648">
        <v>242</v>
      </c>
      <c r="AL648">
        <v>251</v>
      </c>
      <c r="AM648">
        <v>213</v>
      </c>
      <c r="AN648">
        <v>227</v>
      </c>
      <c r="AO648">
        <v>226</v>
      </c>
      <c r="AP648">
        <v>262</v>
      </c>
      <c r="AQ648">
        <v>262</v>
      </c>
      <c r="AR648">
        <v>217</v>
      </c>
      <c r="AS648">
        <v>230</v>
      </c>
      <c r="AT648">
        <v>278</v>
      </c>
      <c r="AU648" s="8">
        <f t="shared" si="98"/>
        <v>236.5</v>
      </c>
      <c r="AV648">
        <f t="shared" si="99"/>
        <v>239</v>
      </c>
      <c r="AW648" s="8">
        <f t="shared" si="100"/>
        <v>61.092952434870114</v>
      </c>
      <c r="AX648" s="6">
        <f t="shared" si="101"/>
        <v>0.25832115194448252</v>
      </c>
      <c r="AY648">
        <f t="shared" si="102"/>
        <v>9</v>
      </c>
      <c r="AZ648">
        <f t="shared" si="103"/>
        <v>351</v>
      </c>
      <c r="BA648">
        <f t="shared" si="104"/>
        <v>342</v>
      </c>
      <c r="BB648" s="7">
        <f t="shared" si="105"/>
        <v>0.99339999079809815</v>
      </c>
      <c r="BC648" s="8">
        <f t="shared" si="106"/>
        <v>1.4794510275710472E-2</v>
      </c>
    </row>
    <row r="649" spans="1:55" x14ac:dyDescent="0.25">
      <c r="A649">
        <v>953</v>
      </c>
      <c r="B649">
        <v>444052</v>
      </c>
      <c r="C649">
        <v>126</v>
      </c>
      <c r="D649">
        <v>128</v>
      </c>
      <c r="E649">
        <v>129</v>
      </c>
      <c r="F649">
        <v>129</v>
      </c>
      <c r="G649">
        <v>129</v>
      </c>
      <c r="H649">
        <v>118</v>
      </c>
      <c r="I649">
        <v>118</v>
      </c>
      <c r="J649">
        <v>118</v>
      </c>
      <c r="K649">
        <v>117</v>
      </c>
      <c r="L649">
        <v>117</v>
      </c>
      <c r="M649">
        <v>117</v>
      </c>
      <c r="N649">
        <v>116</v>
      </c>
      <c r="O649">
        <v>126</v>
      </c>
      <c r="P649">
        <v>126</v>
      </c>
      <c r="Q649">
        <v>126</v>
      </c>
      <c r="R649">
        <v>125</v>
      </c>
      <c r="S649">
        <v>125</v>
      </c>
      <c r="T649">
        <v>125</v>
      </c>
      <c r="U649">
        <v>125</v>
      </c>
      <c r="V649">
        <v>125</v>
      </c>
      <c r="W649">
        <v>126</v>
      </c>
      <c r="X649">
        <v>124</v>
      </c>
      <c r="Y649">
        <v>123</v>
      </c>
      <c r="Z649">
        <v>123</v>
      </c>
      <c r="AA649">
        <v>124</v>
      </c>
      <c r="AB649">
        <v>124</v>
      </c>
      <c r="AC649">
        <v>124</v>
      </c>
      <c r="AD649">
        <v>123</v>
      </c>
      <c r="AE649">
        <v>123</v>
      </c>
      <c r="AF649">
        <v>124</v>
      </c>
      <c r="AG649">
        <v>124</v>
      </c>
      <c r="AH649">
        <v>124</v>
      </c>
      <c r="AI649">
        <v>125</v>
      </c>
      <c r="AJ649">
        <v>123</v>
      </c>
      <c r="AK649">
        <v>116</v>
      </c>
      <c r="AL649">
        <v>116</v>
      </c>
      <c r="AM649">
        <v>116</v>
      </c>
      <c r="AN649">
        <v>114</v>
      </c>
      <c r="AO649">
        <v>116</v>
      </c>
      <c r="AP649">
        <v>116</v>
      </c>
      <c r="AQ649">
        <v>115</v>
      </c>
      <c r="AR649">
        <v>115</v>
      </c>
      <c r="AS649">
        <v>115</v>
      </c>
      <c r="AT649">
        <v>115</v>
      </c>
      <c r="AU649" s="8">
        <f t="shared" si="98"/>
        <v>121.65909090909091</v>
      </c>
      <c r="AV649">
        <f t="shared" si="99"/>
        <v>123.5</v>
      </c>
      <c r="AW649" s="8">
        <f t="shared" si="100"/>
        <v>4.6851729600903678</v>
      </c>
      <c r="AX649" s="6">
        <f t="shared" si="101"/>
        <v>3.8510668829436989E-2</v>
      </c>
      <c r="AY649">
        <f t="shared" si="102"/>
        <v>114</v>
      </c>
      <c r="AZ649">
        <f t="shared" si="103"/>
        <v>129</v>
      </c>
      <c r="BA649">
        <f t="shared" si="104"/>
        <v>15</v>
      </c>
      <c r="BB649" s="7">
        <f t="shared" si="105"/>
        <v>0.99844548172453029</v>
      </c>
      <c r="BC649" s="8">
        <f t="shared" si="106"/>
        <v>0.26649229994594392</v>
      </c>
    </row>
    <row r="650" spans="1:55" x14ac:dyDescent="0.25">
      <c r="A650">
        <v>954</v>
      </c>
      <c r="B650">
        <v>444087</v>
      </c>
      <c r="C650">
        <v>112</v>
      </c>
      <c r="D650">
        <v>111</v>
      </c>
      <c r="E650">
        <v>111</v>
      </c>
      <c r="F650">
        <v>111</v>
      </c>
      <c r="G650">
        <v>111</v>
      </c>
      <c r="H650">
        <v>112</v>
      </c>
      <c r="I650">
        <v>111</v>
      </c>
      <c r="J650">
        <v>120</v>
      </c>
      <c r="K650">
        <v>120</v>
      </c>
      <c r="L650">
        <v>105</v>
      </c>
      <c r="M650">
        <v>105</v>
      </c>
      <c r="N650">
        <v>104</v>
      </c>
      <c r="O650">
        <v>104</v>
      </c>
      <c r="P650">
        <v>103</v>
      </c>
      <c r="Q650">
        <v>103</v>
      </c>
      <c r="R650">
        <v>103</v>
      </c>
      <c r="S650">
        <v>103</v>
      </c>
      <c r="T650">
        <v>103</v>
      </c>
      <c r="U650">
        <v>104</v>
      </c>
      <c r="V650">
        <v>112</v>
      </c>
      <c r="W650">
        <v>104</v>
      </c>
      <c r="X650">
        <v>113</v>
      </c>
      <c r="Y650">
        <v>104</v>
      </c>
      <c r="Z650">
        <v>104</v>
      </c>
      <c r="AA650">
        <v>104</v>
      </c>
      <c r="AB650">
        <v>104</v>
      </c>
      <c r="AC650">
        <v>104</v>
      </c>
      <c r="AD650">
        <v>104</v>
      </c>
      <c r="AE650">
        <v>104</v>
      </c>
      <c r="AF650">
        <v>104</v>
      </c>
      <c r="AG650">
        <v>104</v>
      </c>
      <c r="AH650">
        <v>104</v>
      </c>
      <c r="AI650">
        <v>104</v>
      </c>
      <c r="AJ650">
        <v>104</v>
      </c>
      <c r="AK650">
        <v>103</v>
      </c>
      <c r="AL650">
        <v>104</v>
      </c>
      <c r="AM650">
        <v>104</v>
      </c>
      <c r="AN650">
        <v>108</v>
      </c>
      <c r="AO650">
        <v>108</v>
      </c>
      <c r="AP650">
        <v>108</v>
      </c>
      <c r="AQ650">
        <v>107</v>
      </c>
      <c r="AR650">
        <v>107</v>
      </c>
      <c r="AS650">
        <v>107</v>
      </c>
      <c r="AT650">
        <v>116</v>
      </c>
      <c r="AU650" s="8">
        <f t="shared" si="98"/>
        <v>106.93181818181819</v>
      </c>
      <c r="AV650">
        <f t="shared" si="99"/>
        <v>104</v>
      </c>
      <c r="AW650" s="8">
        <f t="shared" si="100"/>
        <v>4.5207414871987934</v>
      </c>
      <c r="AX650" s="6">
        <f t="shared" si="101"/>
        <v>4.2276859816524313E-2</v>
      </c>
      <c r="AY650">
        <f t="shared" si="102"/>
        <v>103</v>
      </c>
      <c r="AZ650">
        <f t="shared" si="103"/>
        <v>120</v>
      </c>
      <c r="BA650">
        <f t="shared" si="104"/>
        <v>17</v>
      </c>
      <c r="BB650" s="7">
        <f t="shared" si="105"/>
        <v>0.99899038745375823</v>
      </c>
      <c r="BC650" s="8">
        <f t="shared" si="106"/>
        <v>9.9267148509649336E-2</v>
      </c>
    </row>
    <row r="651" spans="1:55" x14ac:dyDescent="0.25">
      <c r="A651">
        <v>956</v>
      </c>
      <c r="B651">
        <v>444153</v>
      </c>
      <c r="C651">
        <v>143</v>
      </c>
      <c r="D651">
        <v>146</v>
      </c>
      <c r="E651">
        <v>144</v>
      </c>
      <c r="F651">
        <v>147</v>
      </c>
      <c r="G651">
        <v>147</v>
      </c>
      <c r="H651">
        <v>147</v>
      </c>
      <c r="I651">
        <v>144</v>
      </c>
      <c r="J651">
        <v>144</v>
      </c>
      <c r="K651">
        <v>122</v>
      </c>
      <c r="L651">
        <v>147</v>
      </c>
      <c r="M651">
        <v>143</v>
      </c>
      <c r="N651">
        <v>143</v>
      </c>
      <c r="O651">
        <v>143</v>
      </c>
      <c r="P651">
        <v>143</v>
      </c>
      <c r="Q651">
        <v>142</v>
      </c>
      <c r="R651">
        <v>143</v>
      </c>
      <c r="S651">
        <v>143</v>
      </c>
      <c r="T651">
        <v>145</v>
      </c>
      <c r="U651">
        <v>147</v>
      </c>
      <c r="V651">
        <v>147</v>
      </c>
      <c r="W651">
        <v>149</v>
      </c>
      <c r="X651">
        <v>147</v>
      </c>
      <c r="Y651">
        <v>139</v>
      </c>
      <c r="Z651">
        <v>142</v>
      </c>
      <c r="AA651">
        <v>143</v>
      </c>
      <c r="AB651">
        <v>143</v>
      </c>
      <c r="AC651">
        <v>131</v>
      </c>
      <c r="AD651">
        <v>131</v>
      </c>
      <c r="AE651">
        <v>132</v>
      </c>
      <c r="AF651">
        <v>133</v>
      </c>
      <c r="AG651">
        <v>135</v>
      </c>
      <c r="AH651">
        <v>128</v>
      </c>
      <c r="AI651">
        <v>131</v>
      </c>
      <c r="AJ651">
        <v>130</v>
      </c>
      <c r="AK651">
        <v>127</v>
      </c>
      <c r="AL651">
        <v>130</v>
      </c>
      <c r="AM651">
        <v>130</v>
      </c>
      <c r="AN651">
        <v>123</v>
      </c>
      <c r="AO651">
        <v>119</v>
      </c>
      <c r="AP651">
        <v>119</v>
      </c>
      <c r="AQ651">
        <v>120</v>
      </c>
      <c r="AR651">
        <v>88</v>
      </c>
      <c r="AS651">
        <v>87</v>
      </c>
      <c r="AT651">
        <v>90</v>
      </c>
      <c r="AU651" s="8">
        <f t="shared" si="98"/>
        <v>134.47727272727272</v>
      </c>
      <c r="AV651">
        <f t="shared" si="99"/>
        <v>142.5</v>
      </c>
      <c r="AW651" s="8">
        <f t="shared" si="100"/>
        <v>15.388743449260124</v>
      </c>
      <c r="AX651" s="6">
        <f t="shared" si="101"/>
        <v>0.11443378600092032</v>
      </c>
      <c r="AY651">
        <f t="shared" si="102"/>
        <v>87</v>
      </c>
      <c r="AZ651">
        <f t="shared" si="103"/>
        <v>149</v>
      </c>
      <c r="BA651">
        <f t="shared" si="104"/>
        <v>62</v>
      </c>
      <c r="BB651" s="7">
        <f t="shared" si="105"/>
        <v>0.99272823510332941</v>
      </c>
      <c r="BC651" s="8">
        <f t="shared" si="106"/>
        <v>0.51509326417689016</v>
      </c>
    </row>
    <row r="652" spans="1:55" x14ac:dyDescent="0.25">
      <c r="A652">
        <v>958</v>
      </c>
      <c r="B652">
        <v>444331</v>
      </c>
      <c r="C652">
        <v>18</v>
      </c>
      <c r="D652">
        <v>18</v>
      </c>
      <c r="E652">
        <v>18</v>
      </c>
      <c r="F652">
        <v>18</v>
      </c>
      <c r="G652">
        <v>18</v>
      </c>
      <c r="H652">
        <v>18</v>
      </c>
      <c r="I652">
        <v>18</v>
      </c>
      <c r="J652">
        <v>18</v>
      </c>
      <c r="K652">
        <v>19</v>
      </c>
      <c r="L652">
        <v>12</v>
      </c>
      <c r="M652">
        <v>15</v>
      </c>
      <c r="N652">
        <v>15</v>
      </c>
      <c r="O652">
        <v>12</v>
      </c>
      <c r="P652">
        <v>12</v>
      </c>
      <c r="Q652">
        <v>12</v>
      </c>
      <c r="R652">
        <v>12</v>
      </c>
      <c r="S652">
        <v>12</v>
      </c>
      <c r="T652">
        <v>12</v>
      </c>
      <c r="U652">
        <v>12</v>
      </c>
      <c r="V652">
        <v>15</v>
      </c>
      <c r="W652">
        <v>12</v>
      </c>
      <c r="X652">
        <v>12</v>
      </c>
      <c r="Y652">
        <v>11</v>
      </c>
      <c r="Z652">
        <v>12</v>
      </c>
      <c r="AA652">
        <v>12</v>
      </c>
      <c r="AB652">
        <v>12</v>
      </c>
      <c r="AC652">
        <v>12</v>
      </c>
      <c r="AD652">
        <v>12</v>
      </c>
      <c r="AE652">
        <v>12</v>
      </c>
      <c r="AF652">
        <v>12</v>
      </c>
      <c r="AG652">
        <v>12</v>
      </c>
      <c r="AH652">
        <v>12</v>
      </c>
      <c r="AI652">
        <v>12</v>
      </c>
      <c r="AJ652">
        <v>12</v>
      </c>
      <c r="AK652">
        <v>12</v>
      </c>
      <c r="AL652">
        <v>12</v>
      </c>
      <c r="AM652">
        <v>12</v>
      </c>
      <c r="AN652">
        <v>12</v>
      </c>
      <c r="AO652">
        <v>12</v>
      </c>
      <c r="AP652">
        <v>12</v>
      </c>
      <c r="AQ652">
        <v>12</v>
      </c>
      <c r="AR652">
        <v>12</v>
      </c>
      <c r="AS652">
        <v>12</v>
      </c>
      <c r="AT652">
        <v>12</v>
      </c>
      <c r="AU652" s="8">
        <f t="shared" si="98"/>
        <v>13.431818181818182</v>
      </c>
      <c r="AV652">
        <f t="shared" si="99"/>
        <v>12</v>
      </c>
      <c r="AW652" s="8">
        <f t="shared" si="100"/>
        <v>2.5279620183407365</v>
      </c>
      <c r="AX652" s="6">
        <f t="shared" si="101"/>
        <v>0.18820698613704298</v>
      </c>
      <c r="AY652">
        <f t="shared" si="102"/>
        <v>11</v>
      </c>
      <c r="AZ652">
        <f t="shared" si="103"/>
        <v>19</v>
      </c>
      <c r="BA652">
        <f t="shared" si="104"/>
        <v>8</v>
      </c>
      <c r="BB652" s="7">
        <f t="shared" si="105"/>
        <v>0.9901682861392973</v>
      </c>
      <c r="BC652" s="8">
        <f t="shared" si="106"/>
        <v>0.54713877317059145</v>
      </c>
    </row>
    <row r="653" spans="1:55" x14ac:dyDescent="0.25">
      <c r="A653">
        <v>959</v>
      </c>
      <c r="B653">
        <v>444385</v>
      </c>
      <c r="C653">
        <v>421</v>
      </c>
      <c r="D653">
        <v>426</v>
      </c>
      <c r="E653">
        <v>435</v>
      </c>
      <c r="F653">
        <v>427</v>
      </c>
      <c r="G653">
        <v>423</v>
      </c>
      <c r="H653">
        <v>412</v>
      </c>
      <c r="I653">
        <v>407</v>
      </c>
      <c r="J653">
        <v>430</v>
      </c>
      <c r="K653">
        <v>433</v>
      </c>
      <c r="L653">
        <v>448</v>
      </c>
      <c r="M653">
        <v>436</v>
      </c>
      <c r="N653">
        <v>429</v>
      </c>
      <c r="O653">
        <v>381</v>
      </c>
      <c r="P653">
        <v>432</v>
      </c>
      <c r="Q653">
        <v>435</v>
      </c>
      <c r="R653">
        <v>448</v>
      </c>
      <c r="S653">
        <v>410</v>
      </c>
      <c r="T653">
        <v>438</v>
      </c>
      <c r="U653">
        <v>416</v>
      </c>
      <c r="V653">
        <v>417</v>
      </c>
      <c r="W653">
        <v>442</v>
      </c>
      <c r="X653">
        <v>424</v>
      </c>
      <c r="Y653">
        <v>432</v>
      </c>
      <c r="Z653">
        <v>441</v>
      </c>
      <c r="AA653">
        <v>429</v>
      </c>
      <c r="AB653">
        <v>433</v>
      </c>
      <c r="AC653">
        <v>427</v>
      </c>
      <c r="AD653">
        <v>427</v>
      </c>
      <c r="AE653">
        <v>427</v>
      </c>
      <c r="AF653">
        <v>430</v>
      </c>
      <c r="AG653">
        <v>377</v>
      </c>
      <c r="AH653">
        <v>381</v>
      </c>
      <c r="AI653">
        <v>438</v>
      </c>
      <c r="AJ653">
        <v>434</v>
      </c>
      <c r="AK653">
        <v>426</v>
      </c>
      <c r="AL653">
        <v>415</v>
      </c>
      <c r="AM653">
        <v>428</v>
      </c>
      <c r="AN653">
        <v>429</v>
      </c>
      <c r="AO653">
        <v>442</v>
      </c>
      <c r="AP653">
        <v>427</v>
      </c>
      <c r="AQ653">
        <v>419</v>
      </c>
      <c r="AR653">
        <v>424</v>
      </c>
      <c r="AS653">
        <v>429</v>
      </c>
      <c r="AT653">
        <v>421</v>
      </c>
      <c r="AU653" s="8">
        <f t="shared" si="98"/>
        <v>425.13636363636363</v>
      </c>
      <c r="AV653">
        <f t="shared" si="99"/>
        <v>427.5</v>
      </c>
      <c r="AW653" s="8">
        <f t="shared" si="100"/>
        <v>15.413058355326287</v>
      </c>
      <c r="AX653" s="6">
        <f t="shared" si="101"/>
        <v>3.6254387235879218E-2</v>
      </c>
      <c r="AY653">
        <f t="shared" si="102"/>
        <v>377</v>
      </c>
      <c r="AZ653">
        <f t="shared" si="103"/>
        <v>448</v>
      </c>
      <c r="BA653">
        <f t="shared" si="104"/>
        <v>71</v>
      </c>
      <c r="BB653" s="7">
        <f t="shared" si="105"/>
        <v>0.99987310048620526</v>
      </c>
      <c r="BC653" s="8">
        <f t="shared" si="106"/>
        <v>1.8985595075120517E-3</v>
      </c>
    </row>
    <row r="654" spans="1:55" x14ac:dyDescent="0.25">
      <c r="A654">
        <v>961</v>
      </c>
      <c r="B654">
        <v>444419</v>
      </c>
      <c r="C654">
        <v>130</v>
      </c>
      <c r="D654">
        <v>130</v>
      </c>
      <c r="E654">
        <v>130</v>
      </c>
      <c r="F654">
        <v>94</v>
      </c>
      <c r="G654">
        <v>95</v>
      </c>
      <c r="H654">
        <v>94</v>
      </c>
      <c r="I654">
        <v>94</v>
      </c>
      <c r="J654">
        <v>100</v>
      </c>
      <c r="K654">
        <v>93</v>
      </c>
      <c r="L654">
        <v>83</v>
      </c>
      <c r="M654">
        <v>82</v>
      </c>
      <c r="N654">
        <v>82</v>
      </c>
      <c r="O654">
        <v>84</v>
      </c>
      <c r="P654">
        <v>83</v>
      </c>
      <c r="Q654">
        <v>81</v>
      </c>
      <c r="R654">
        <v>83</v>
      </c>
      <c r="S654">
        <v>84</v>
      </c>
      <c r="T654">
        <v>84</v>
      </c>
      <c r="U654">
        <v>84</v>
      </c>
      <c r="V654">
        <v>73</v>
      </c>
      <c r="W654">
        <v>71</v>
      </c>
      <c r="X654">
        <v>71</v>
      </c>
      <c r="Y654">
        <v>71</v>
      </c>
      <c r="Z654">
        <v>72</v>
      </c>
      <c r="AA654">
        <v>72</v>
      </c>
      <c r="AB654">
        <v>72</v>
      </c>
      <c r="AC654">
        <v>73</v>
      </c>
      <c r="AD654">
        <v>71</v>
      </c>
      <c r="AE654">
        <v>71</v>
      </c>
      <c r="AF654">
        <v>71</v>
      </c>
      <c r="AG654">
        <v>71</v>
      </c>
      <c r="AH654">
        <v>68</v>
      </c>
      <c r="AI654">
        <v>72</v>
      </c>
      <c r="AJ654">
        <v>71</v>
      </c>
      <c r="AK654">
        <v>71</v>
      </c>
      <c r="AL654">
        <v>72</v>
      </c>
      <c r="AM654">
        <v>72</v>
      </c>
      <c r="AN654">
        <v>73</v>
      </c>
      <c r="AO654">
        <v>72</v>
      </c>
      <c r="AP654">
        <v>73</v>
      </c>
      <c r="AQ654">
        <v>72</v>
      </c>
      <c r="AR654">
        <v>72</v>
      </c>
      <c r="AS654">
        <v>71</v>
      </c>
      <c r="AT654">
        <v>72</v>
      </c>
      <c r="AU654" s="8">
        <f t="shared" si="98"/>
        <v>81.36363636363636</v>
      </c>
      <c r="AV654">
        <f t="shared" si="99"/>
        <v>73</v>
      </c>
      <c r="AW654" s="8">
        <f t="shared" si="100"/>
        <v>15.767335840039705</v>
      </c>
      <c r="AX654" s="6">
        <f t="shared" si="101"/>
        <v>0.19378848518484554</v>
      </c>
      <c r="AY654">
        <f t="shared" si="102"/>
        <v>68</v>
      </c>
      <c r="AZ654">
        <f t="shared" si="103"/>
        <v>130</v>
      </c>
      <c r="BA654">
        <f t="shared" si="104"/>
        <v>62</v>
      </c>
      <c r="BB654" s="7">
        <f t="shared" si="105"/>
        <v>0.98946730394254634</v>
      </c>
      <c r="BC654" s="8">
        <f t="shared" si="106"/>
        <v>0.65449879473097161</v>
      </c>
    </row>
    <row r="655" spans="1:55" x14ac:dyDescent="0.25">
      <c r="A655">
        <v>962</v>
      </c>
      <c r="B655">
        <v>444429</v>
      </c>
      <c r="C655">
        <v>15</v>
      </c>
      <c r="D655">
        <v>15</v>
      </c>
      <c r="E655">
        <v>15</v>
      </c>
      <c r="F655">
        <v>15</v>
      </c>
      <c r="G655">
        <v>15</v>
      </c>
      <c r="H655">
        <v>15</v>
      </c>
      <c r="I655">
        <v>15</v>
      </c>
      <c r="J655">
        <v>15</v>
      </c>
      <c r="K655">
        <v>15</v>
      </c>
      <c r="L655">
        <v>15</v>
      </c>
      <c r="M655">
        <v>15</v>
      </c>
      <c r="N655">
        <v>15</v>
      </c>
      <c r="O655">
        <v>15</v>
      </c>
      <c r="P655">
        <v>15</v>
      </c>
      <c r="Q655">
        <v>15</v>
      </c>
      <c r="R655">
        <v>15</v>
      </c>
      <c r="S655">
        <v>15</v>
      </c>
      <c r="T655">
        <v>15</v>
      </c>
      <c r="U655">
        <v>15</v>
      </c>
      <c r="V655">
        <v>15</v>
      </c>
      <c r="W655">
        <v>15</v>
      </c>
      <c r="X655">
        <v>15</v>
      </c>
      <c r="Y655">
        <v>15</v>
      </c>
      <c r="Z655">
        <v>15</v>
      </c>
      <c r="AA655">
        <v>15</v>
      </c>
      <c r="AB655">
        <v>15</v>
      </c>
      <c r="AC655">
        <v>15</v>
      </c>
      <c r="AD655">
        <v>15</v>
      </c>
      <c r="AE655">
        <v>15</v>
      </c>
      <c r="AF655">
        <v>15</v>
      </c>
      <c r="AG655">
        <v>15</v>
      </c>
      <c r="AH655">
        <v>15</v>
      </c>
      <c r="AI655">
        <v>15</v>
      </c>
      <c r="AJ655">
        <v>15</v>
      </c>
      <c r="AK655">
        <v>15</v>
      </c>
      <c r="AL655">
        <v>15</v>
      </c>
      <c r="AM655">
        <v>15</v>
      </c>
      <c r="AN655">
        <v>26</v>
      </c>
      <c r="AO655">
        <v>26</v>
      </c>
      <c r="AP655">
        <v>26</v>
      </c>
      <c r="AQ655">
        <v>26</v>
      </c>
      <c r="AR655">
        <v>26</v>
      </c>
      <c r="AS655">
        <v>26</v>
      </c>
      <c r="AT655">
        <v>26</v>
      </c>
      <c r="AU655" s="8">
        <f t="shared" si="98"/>
        <v>16.75</v>
      </c>
      <c r="AV655">
        <f t="shared" si="99"/>
        <v>15</v>
      </c>
      <c r="AW655" s="8">
        <f t="shared" si="100"/>
        <v>4.0698837192691508</v>
      </c>
      <c r="AX655" s="6">
        <f t="shared" si="101"/>
        <v>0.24297813249368064</v>
      </c>
      <c r="AY655">
        <f t="shared" si="102"/>
        <v>15</v>
      </c>
      <c r="AZ655">
        <f t="shared" si="103"/>
        <v>26</v>
      </c>
      <c r="BA655">
        <f t="shared" si="104"/>
        <v>11</v>
      </c>
      <c r="BB655" s="7">
        <f t="shared" si="105"/>
        <v>1.0100901713625212</v>
      </c>
      <c r="BC655" s="8">
        <f t="shared" si="106"/>
        <v>0.40155038759689932</v>
      </c>
    </row>
    <row r="656" spans="1:55" x14ac:dyDescent="0.25">
      <c r="A656">
        <v>967</v>
      </c>
      <c r="B656">
        <v>448701</v>
      </c>
      <c r="C656">
        <v>64</v>
      </c>
      <c r="D656">
        <v>64</v>
      </c>
      <c r="E656">
        <v>64</v>
      </c>
      <c r="F656">
        <v>64</v>
      </c>
      <c r="G656">
        <v>64</v>
      </c>
      <c r="H656">
        <v>64</v>
      </c>
      <c r="I656">
        <v>64</v>
      </c>
      <c r="J656">
        <v>64</v>
      </c>
      <c r="K656">
        <v>64</v>
      </c>
      <c r="L656">
        <v>64</v>
      </c>
      <c r="M656">
        <v>64</v>
      </c>
      <c r="N656">
        <v>64</v>
      </c>
      <c r="O656">
        <v>64</v>
      </c>
      <c r="P656">
        <v>64</v>
      </c>
      <c r="Q656">
        <v>64</v>
      </c>
      <c r="R656">
        <v>64</v>
      </c>
      <c r="S656">
        <v>64</v>
      </c>
      <c r="T656">
        <v>64</v>
      </c>
      <c r="U656">
        <v>64</v>
      </c>
      <c r="V656">
        <v>64</v>
      </c>
      <c r="W656">
        <v>64</v>
      </c>
      <c r="X656">
        <v>64</v>
      </c>
      <c r="Y656">
        <v>64</v>
      </c>
      <c r="Z656">
        <v>64</v>
      </c>
      <c r="AA656">
        <v>60</v>
      </c>
      <c r="AB656">
        <v>60</v>
      </c>
      <c r="AC656">
        <v>60</v>
      </c>
      <c r="AD656">
        <v>60</v>
      </c>
      <c r="AE656">
        <v>60</v>
      </c>
      <c r="AF656">
        <v>60</v>
      </c>
      <c r="AG656">
        <v>60</v>
      </c>
      <c r="AH656">
        <v>60</v>
      </c>
      <c r="AI656">
        <v>60</v>
      </c>
      <c r="AJ656">
        <v>60</v>
      </c>
      <c r="AK656">
        <v>60</v>
      </c>
      <c r="AL656">
        <v>60</v>
      </c>
      <c r="AM656">
        <v>60</v>
      </c>
      <c r="AN656">
        <v>60</v>
      </c>
      <c r="AO656">
        <v>60</v>
      </c>
      <c r="AP656">
        <v>60</v>
      </c>
      <c r="AQ656">
        <v>59</v>
      </c>
      <c r="AR656">
        <v>17</v>
      </c>
      <c r="AS656">
        <v>17</v>
      </c>
      <c r="AT656">
        <v>17</v>
      </c>
      <c r="AU656" s="8">
        <f t="shared" si="98"/>
        <v>59.227272727272727</v>
      </c>
      <c r="AV656">
        <f t="shared" si="99"/>
        <v>64</v>
      </c>
      <c r="AW656" s="8">
        <f t="shared" si="100"/>
        <v>11.719321427223829</v>
      </c>
      <c r="AX656" s="6">
        <f t="shared" si="101"/>
        <v>0.19787035410508383</v>
      </c>
      <c r="AY656">
        <f t="shared" si="102"/>
        <v>17</v>
      </c>
      <c r="AZ656">
        <f t="shared" si="103"/>
        <v>64</v>
      </c>
      <c r="BA656">
        <f t="shared" si="104"/>
        <v>47</v>
      </c>
      <c r="BB656" s="7">
        <f t="shared" si="105"/>
        <v>0.98692766826795864</v>
      </c>
      <c r="BC656" s="8">
        <f t="shared" si="106"/>
        <v>0.25827779854277522</v>
      </c>
    </row>
    <row r="657" spans="1:55" x14ac:dyDescent="0.25">
      <c r="A657">
        <v>968</v>
      </c>
      <c r="B657">
        <v>449000</v>
      </c>
      <c r="C657">
        <v>127</v>
      </c>
      <c r="D657">
        <v>125</v>
      </c>
      <c r="E657">
        <v>124</v>
      </c>
      <c r="F657">
        <v>123</v>
      </c>
      <c r="G657">
        <v>123</v>
      </c>
      <c r="H657">
        <v>126</v>
      </c>
      <c r="I657">
        <v>124</v>
      </c>
      <c r="J657">
        <v>126</v>
      </c>
      <c r="K657">
        <v>126</v>
      </c>
      <c r="L657">
        <v>126</v>
      </c>
      <c r="M657">
        <v>125</v>
      </c>
      <c r="N657">
        <v>125</v>
      </c>
      <c r="O657">
        <v>125</v>
      </c>
      <c r="P657">
        <v>125</v>
      </c>
      <c r="Q657">
        <v>125</v>
      </c>
      <c r="R657">
        <v>125</v>
      </c>
      <c r="S657">
        <v>125</v>
      </c>
      <c r="T657">
        <v>124</v>
      </c>
      <c r="U657">
        <v>124</v>
      </c>
      <c r="V657">
        <v>124</v>
      </c>
      <c r="W657">
        <v>124</v>
      </c>
      <c r="X657">
        <v>123</v>
      </c>
      <c r="Y657">
        <v>123</v>
      </c>
      <c r="Z657">
        <v>123</v>
      </c>
      <c r="AA657">
        <v>123</v>
      </c>
      <c r="AB657">
        <v>124</v>
      </c>
      <c r="AC657">
        <v>124</v>
      </c>
      <c r="AD657">
        <v>124</v>
      </c>
      <c r="AE657">
        <v>124</v>
      </c>
      <c r="AF657">
        <v>124</v>
      </c>
      <c r="AG657">
        <v>124</v>
      </c>
      <c r="AH657">
        <v>124</v>
      </c>
      <c r="AI657">
        <v>124</v>
      </c>
      <c r="AJ657">
        <v>123</v>
      </c>
      <c r="AK657">
        <v>123</v>
      </c>
      <c r="AL657">
        <v>124</v>
      </c>
      <c r="AM657">
        <v>124</v>
      </c>
      <c r="AN657">
        <v>127</v>
      </c>
      <c r="AO657">
        <v>127</v>
      </c>
      <c r="AP657">
        <v>126</v>
      </c>
      <c r="AQ657">
        <v>126</v>
      </c>
      <c r="AR657">
        <v>126</v>
      </c>
      <c r="AS657">
        <v>126</v>
      </c>
      <c r="AT657">
        <v>126</v>
      </c>
      <c r="AU657" s="8">
        <f t="shared" si="98"/>
        <v>124.61363636363636</v>
      </c>
      <c r="AV657">
        <f t="shared" si="99"/>
        <v>124</v>
      </c>
      <c r="AW657" s="8">
        <f t="shared" si="100"/>
        <v>1.2049492721332196</v>
      </c>
      <c r="AX657" s="6">
        <f t="shared" si="101"/>
        <v>9.6694816658511144E-3</v>
      </c>
      <c r="AY657">
        <f t="shared" si="102"/>
        <v>123</v>
      </c>
      <c r="AZ657">
        <f t="shared" si="103"/>
        <v>127</v>
      </c>
      <c r="BA657">
        <f t="shared" si="104"/>
        <v>4</v>
      </c>
      <c r="BB657" s="7">
        <f t="shared" si="105"/>
        <v>1.000045275970602</v>
      </c>
      <c r="BC657" s="8">
        <f t="shared" si="106"/>
        <v>3.6298368615533005E-3</v>
      </c>
    </row>
    <row r="658" spans="1:55" x14ac:dyDescent="0.25">
      <c r="A658">
        <v>969</v>
      </c>
      <c r="B658">
        <v>450553</v>
      </c>
      <c r="C658">
        <v>13</v>
      </c>
      <c r="D658">
        <v>13</v>
      </c>
      <c r="E658">
        <v>13</v>
      </c>
      <c r="F658">
        <v>13</v>
      </c>
      <c r="G658">
        <v>13</v>
      </c>
      <c r="H658">
        <v>13</v>
      </c>
      <c r="I658">
        <v>13</v>
      </c>
      <c r="J658">
        <v>13</v>
      </c>
      <c r="K658">
        <v>13</v>
      </c>
      <c r="L658">
        <v>13</v>
      </c>
      <c r="M658">
        <v>13</v>
      </c>
      <c r="N658">
        <v>13</v>
      </c>
      <c r="O658">
        <v>13</v>
      </c>
      <c r="P658">
        <v>13</v>
      </c>
      <c r="Q658">
        <v>13</v>
      </c>
      <c r="R658">
        <v>13</v>
      </c>
      <c r="S658">
        <v>13</v>
      </c>
      <c r="T658">
        <v>13</v>
      </c>
      <c r="U658">
        <v>13</v>
      </c>
      <c r="V658">
        <v>13</v>
      </c>
      <c r="W658">
        <v>13</v>
      </c>
      <c r="X658">
        <v>13</v>
      </c>
      <c r="Y658">
        <v>13</v>
      </c>
      <c r="Z658">
        <v>13</v>
      </c>
      <c r="AA658">
        <v>13</v>
      </c>
      <c r="AB658">
        <v>13</v>
      </c>
      <c r="AC658">
        <v>13</v>
      </c>
      <c r="AD658">
        <v>13</v>
      </c>
      <c r="AE658">
        <v>13</v>
      </c>
      <c r="AF658">
        <v>13</v>
      </c>
      <c r="AG658">
        <v>13</v>
      </c>
      <c r="AH658">
        <v>13</v>
      </c>
      <c r="AI658">
        <v>13</v>
      </c>
      <c r="AJ658">
        <v>13</v>
      </c>
      <c r="AK658">
        <v>13</v>
      </c>
      <c r="AL658">
        <v>13</v>
      </c>
      <c r="AM658">
        <v>13</v>
      </c>
      <c r="AN658">
        <v>13</v>
      </c>
      <c r="AO658">
        <v>13</v>
      </c>
      <c r="AP658">
        <v>13</v>
      </c>
      <c r="AQ658">
        <v>13</v>
      </c>
      <c r="AR658">
        <v>13</v>
      </c>
      <c r="AS658">
        <v>13</v>
      </c>
      <c r="AT658">
        <v>13</v>
      </c>
      <c r="AU658" s="8">
        <f t="shared" si="98"/>
        <v>13</v>
      </c>
      <c r="AV658">
        <f t="shared" si="99"/>
        <v>13</v>
      </c>
      <c r="AW658" s="8">
        <f t="shared" si="100"/>
        <v>0</v>
      </c>
      <c r="AX658" s="6">
        <f t="shared" si="101"/>
        <v>0</v>
      </c>
      <c r="AY658">
        <f t="shared" si="102"/>
        <v>13</v>
      </c>
      <c r="AZ658">
        <f t="shared" si="103"/>
        <v>13</v>
      </c>
      <c r="BA658">
        <f t="shared" si="104"/>
        <v>0</v>
      </c>
      <c r="BB658" s="7">
        <f t="shared" si="105"/>
        <v>1</v>
      </c>
      <c r="BC658" s="8">
        <f t="shared" si="106"/>
        <v>1</v>
      </c>
    </row>
    <row r="659" spans="1:55" x14ac:dyDescent="0.25">
      <c r="A659">
        <v>971</v>
      </c>
      <c r="B659">
        <v>450684</v>
      </c>
      <c r="C659">
        <v>16</v>
      </c>
      <c r="D659">
        <v>16</v>
      </c>
      <c r="E659">
        <v>16</v>
      </c>
      <c r="F659">
        <v>16</v>
      </c>
      <c r="G659">
        <v>18</v>
      </c>
      <c r="H659">
        <v>18</v>
      </c>
      <c r="I659">
        <v>16</v>
      </c>
      <c r="J659">
        <v>16</v>
      </c>
      <c r="K659">
        <v>16</v>
      </c>
      <c r="L659">
        <v>16</v>
      </c>
      <c r="M659">
        <v>16</v>
      </c>
      <c r="N659">
        <v>16</v>
      </c>
      <c r="O659">
        <v>16</v>
      </c>
      <c r="P659">
        <v>16</v>
      </c>
      <c r="Q659">
        <v>16</v>
      </c>
      <c r="R659">
        <v>16</v>
      </c>
      <c r="S659">
        <v>16</v>
      </c>
      <c r="T659">
        <v>16</v>
      </c>
      <c r="U659">
        <v>16</v>
      </c>
      <c r="V659">
        <v>16</v>
      </c>
      <c r="W659">
        <v>16</v>
      </c>
      <c r="X659">
        <v>16</v>
      </c>
      <c r="Y659">
        <v>16</v>
      </c>
      <c r="Z659">
        <v>16</v>
      </c>
      <c r="AA659">
        <v>16</v>
      </c>
      <c r="AB659">
        <v>16</v>
      </c>
      <c r="AC659">
        <v>16</v>
      </c>
      <c r="AD659">
        <v>16</v>
      </c>
      <c r="AE659">
        <v>16</v>
      </c>
      <c r="AF659">
        <v>16</v>
      </c>
      <c r="AG659">
        <v>16</v>
      </c>
      <c r="AH659">
        <v>16</v>
      </c>
      <c r="AI659">
        <v>16</v>
      </c>
      <c r="AJ659">
        <v>16</v>
      </c>
      <c r="AK659">
        <v>16</v>
      </c>
      <c r="AL659">
        <v>16</v>
      </c>
      <c r="AM659">
        <v>16</v>
      </c>
      <c r="AN659">
        <v>16</v>
      </c>
      <c r="AO659">
        <v>16</v>
      </c>
      <c r="AP659">
        <v>16</v>
      </c>
      <c r="AQ659">
        <v>16</v>
      </c>
      <c r="AR659">
        <v>16</v>
      </c>
      <c r="AS659">
        <v>16</v>
      </c>
      <c r="AT659">
        <v>16</v>
      </c>
      <c r="AU659" s="8">
        <f t="shared" si="98"/>
        <v>16.09090909090909</v>
      </c>
      <c r="AV659">
        <f t="shared" si="99"/>
        <v>16</v>
      </c>
      <c r="AW659" s="8">
        <f t="shared" si="100"/>
        <v>0.42141410988297079</v>
      </c>
      <c r="AX659" s="6">
        <f t="shared" si="101"/>
        <v>2.6189577450354117E-2</v>
      </c>
      <c r="AY659">
        <f t="shared" si="102"/>
        <v>16</v>
      </c>
      <c r="AZ659">
        <f t="shared" si="103"/>
        <v>18</v>
      </c>
      <c r="BA659">
        <f t="shared" si="104"/>
        <v>2</v>
      </c>
      <c r="BB659" s="7">
        <f t="shared" si="105"/>
        <v>0.99943573033652788</v>
      </c>
      <c r="BC659" s="8">
        <f t="shared" si="106"/>
        <v>8.5345145810259815E-2</v>
      </c>
    </row>
    <row r="660" spans="1:55" x14ac:dyDescent="0.25">
      <c r="A660">
        <v>972</v>
      </c>
      <c r="B660">
        <v>450722</v>
      </c>
      <c r="C660">
        <v>86</v>
      </c>
      <c r="D660">
        <v>87</v>
      </c>
      <c r="E660">
        <v>83</v>
      </c>
      <c r="F660">
        <v>83</v>
      </c>
      <c r="G660">
        <v>87</v>
      </c>
      <c r="H660">
        <v>87</v>
      </c>
      <c r="I660">
        <v>87</v>
      </c>
      <c r="J660">
        <v>87</v>
      </c>
      <c r="K660">
        <v>87</v>
      </c>
      <c r="L660">
        <v>92</v>
      </c>
      <c r="M660">
        <v>92</v>
      </c>
      <c r="N660">
        <v>89</v>
      </c>
      <c r="O660">
        <v>89</v>
      </c>
      <c r="P660">
        <v>89</v>
      </c>
      <c r="Q660">
        <v>89</v>
      </c>
      <c r="R660">
        <v>92</v>
      </c>
      <c r="S660">
        <v>94</v>
      </c>
      <c r="T660">
        <v>96</v>
      </c>
      <c r="U660">
        <v>96</v>
      </c>
      <c r="V660">
        <v>96</v>
      </c>
      <c r="W660">
        <v>96</v>
      </c>
      <c r="X660">
        <v>103</v>
      </c>
      <c r="Y660">
        <v>103</v>
      </c>
      <c r="Z660">
        <v>104</v>
      </c>
      <c r="AA660">
        <v>104</v>
      </c>
      <c r="AB660">
        <v>101</v>
      </c>
      <c r="AC660">
        <v>102</v>
      </c>
      <c r="AD660">
        <v>104</v>
      </c>
      <c r="AE660">
        <v>104</v>
      </c>
      <c r="AF660">
        <v>100</v>
      </c>
      <c r="AG660">
        <v>100</v>
      </c>
      <c r="AH660">
        <v>100</v>
      </c>
      <c r="AI660">
        <v>102</v>
      </c>
      <c r="AJ660">
        <v>102</v>
      </c>
      <c r="AK660">
        <v>102</v>
      </c>
      <c r="AL660">
        <v>102</v>
      </c>
      <c r="AM660">
        <v>102</v>
      </c>
      <c r="AN660">
        <v>102</v>
      </c>
      <c r="AO660">
        <v>100</v>
      </c>
      <c r="AP660">
        <v>100</v>
      </c>
      <c r="AQ660">
        <v>99</v>
      </c>
      <c r="AR660">
        <v>99</v>
      </c>
      <c r="AS660">
        <v>99</v>
      </c>
      <c r="AT660">
        <v>95</v>
      </c>
      <c r="AU660" s="8">
        <f t="shared" si="98"/>
        <v>95.75</v>
      </c>
      <c r="AV660">
        <f t="shared" si="99"/>
        <v>97.5</v>
      </c>
      <c r="AW660" s="8">
        <f t="shared" si="100"/>
        <v>6.6616744874501475</v>
      </c>
      <c r="AX660" s="6">
        <f t="shared" si="101"/>
        <v>6.9573623889818775E-2</v>
      </c>
      <c r="AY660">
        <f t="shared" si="102"/>
        <v>83</v>
      </c>
      <c r="AZ660">
        <f t="shared" si="103"/>
        <v>104</v>
      </c>
      <c r="BA660">
        <f t="shared" si="104"/>
        <v>21</v>
      </c>
      <c r="BB660" s="7">
        <f t="shared" si="105"/>
        <v>1.0045409000156351</v>
      </c>
      <c r="BC660" s="8">
        <f t="shared" si="106"/>
        <v>0.67610485762096417</v>
      </c>
    </row>
    <row r="661" spans="1:55" x14ac:dyDescent="0.25">
      <c r="A661">
        <v>973</v>
      </c>
      <c r="B661">
        <v>450759</v>
      </c>
      <c r="C661">
        <v>133</v>
      </c>
      <c r="D661">
        <v>138</v>
      </c>
      <c r="E661">
        <v>137</v>
      </c>
      <c r="F661">
        <v>133</v>
      </c>
      <c r="G661">
        <v>132</v>
      </c>
      <c r="H661">
        <v>129</v>
      </c>
      <c r="I661">
        <v>91</v>
      </c>
      <c r="J661">
        <v>100</v>
      </c>
      <c r="K661">
        <v>102</v>
      </c>
      <c r="L661">
        <v>101</v>
      </c>
      <c r="M661">
        <v>105</v>
      </c>
      <c r="N661">
        <v>95</v>
      </c>
      <c r="O661">
        <v>90</v>
      </c>
      <c r="P661">
        <v>128</v>
      </c>
      <c r="Q661">
        <v>118</v>
      </c>
      <c r="R661">
        <v>130</v>
      </c>
      <c r="S661">
        <v>136</v>
      </c>
      <c r="T661">
        <v>133</v>
      </c>
      <c r="U661">
        <v>136</v>
      </c>
      <c r="V661">
        <v>135</v>
      </c>
      <c r="W661">
        <v>127</v>
      </c>
      <c r="X661">
        <v>127</v>
      </c>
      <c r="Y661">
        <v>127</v>
      </c>
      <c r="Z661">
        <v>127</v>
      </c>
      <c r="AA661">
        <v>146</v>
      </c>
      <c r="AB661">
        <v>127</v>
      </c>
      <c r="AC661">
        <v>126</v>
      </c>
      <c r="AD661">
        <v>145</v>
      </c>
      <c r="AE661">
        <v>126</v>
      </c>
      <c r="AF661">
        <v>126</v>
      </c>
      <c r="AG661">
        <v>144</v>
      </c>
      <c r="AH661">
        <v>144</v>
      </c>
      <c r="AI661">
        <v>145</v>
      </c>
      <c r="AJ661">
        <v>144</v>
      </c>
      <c r="AK661">
        <v>144</v>
      </c>
      <c r="AL661">
        <v>144</v>
      </c>
      <c r="AM661">
        <v>144</v>
      </c>
      <c r="AN661">
        <v>144</v>
      </c>
      <c r="AO661">
        <v>144</v>
      </c>
      <c r="AP661">
        <v>144</v>
      </c>
      <c r="AQ661">
        <v>144</v>
      </c>
      <c r="AR661">
        <v>127</v>
      </c>
      <c r="AS661">
        <v>127</v>
      </c>
      <c r="AT661">
        <v>125</v>
      </c>
      <c r="AU661" s="8">
        <f t="shared" si="98"/>
        <v>128.86363636363637</v>
      </c>
      <c r="AV661">
        <f t="shared" si="99"/>
        <v>131</v>
      </c>
      <c r="AW661" s="8">
        <f t="shared" si="100"/>
        <v>15.72376502207227</v>
      </c>
      <c r="AX661" s="6">
        <f t="shared" si="101"/>
        <v>0.12201863509191883</v>
      </c>
      <c r="AY661">
        <f t="shared" si="102"/>
        <v>90</v>
      </c>
      <c r="AZ661">
        <f t="shared" si="103"/>
        <v>146</v>
      </c>
      <c r="BA661">
        <f t="shared" si="104"/>
        <v>56</v>
      </c>
      <c r="BB661" s="7">
        <f t="shared" si="105"/>
        <v>1.0050409885470111</v>
      </c>
      <c r="BC661" s="8">
        <f t="shared" si="106"/>
        <v>0.23643548098313358</v>
      </c>
    </row>
    <row r="662" spans="1:55" x14ac:dyDescent="0.25">
      <c r="A662">
        <v>975</v>
      </c>
      <c r="B662">
        <v>451194</v>
      </c>
      <c r="C662">
        <v>30</v>
      </c>
      <c r="D662">
        <v>30</v>
      </c>
      <c r="E662">
        <v>30</v>
      </c>
      <c r="F662">
        <v>30</v>
      </c>
      <c r="G662">
        <v>30</v>
      </c>
      <c r="H662">
        <v>30</v>
      </c>
      <c r="I662">
        <v>30</v>
      </c>
      <c r="J662">
        <v>30</v>
      </c>
      <c r="K662">
        <v>30</v>
      </c>
      <c r="L662">
        <v>30</v>
      </c>
      <c r="M662">
        <v>30</v>
      </c>
      <c r="N662">
        <v>30</v>
      </c>
      <c r="O662">
        <v>30</v>
      </c>
      <c r="P662">
        <v>30</v>
      </c>
      <c r="Q662">
        <v>30</v>
      </c>
      <c r="R662">
        <v>30</v>
      </c>
      <c r="S662">
        <v>30</v>
      </c>
      <c r="T662">
        <v>30</v>
      </c>
      <c r="U662">
        <v>30</v>
      </c>
      <c r="V662">
        <v>30</v>
      </c>
      <c r="W662">
        <v>30</v>
      </c>
      <c r="X662">
        <v>30</v>
      </c>
      <c r="Y662">
        <v>30</v>
      </c>
      <c r="Z662">
        <v>30</v>
      </c>
      <c r="AA662">
        <v>30</v>
      </c>
      <c r="AB662">
        <v>30</v>
      </c>
      <c r="AC662">
        <v>30</v>
      </c>
      <c r="AD662">
        <v>30</v>
      </c>
      <c r="AE662">
        <v>30</v>
      </c>
      <c r="AF662">
        <v>30</v>
      </c>
      <c r="AG662">
        <v>30</v>
      </c>
      <c r="AH662">
        <v>30</v>
      </c>
      <c r="AI662">
        <v>30</v>
      </c>
      <c r="AJ662">
        <v>30</v>
      </c>
      <c r="AK662">
        <v>30</v>
      </c>
      <c r="AL662">
        <v>30</v>
      </c>
      <c r="AM662">
        <v>30</v>
      </c>
      <c r="AN662">
        <v>30</v>
      </c>
      <c r="AO662">
        <v>30</v>
      </c>
      <c r="AP662">
        <v>30</v>
      </c>
      <c r="AQ662">
        <v>28</v>
      </c>
      <c r="AR662">
        <v>29</v>
      </c>
      <c r="AS662">
        <v>29</v>
      </c>
      <c r="AT662">
        <v>29</v>
      </c>
      <c r="AU662" s="8">
        <f t="shared" si="98"/>
        <v>29.886363636363637</v>
      </c>
      <c r="AV662">
        <f t="shared" si="99"/>
        <v>30</v>
      </c>
      <c r="AW662" s="8">
        <f t="shared" si="100"/>
        <v>0.38675207435646353</v>
      </c>
      <c r="AX662" s="6">
        <f t="shared" si="101"/>
        <v>1.2940753818771402E-2</v>
      </c>
      <c r="AY662">
        <f t="shared" si="102"/>
        <v>28</v>
      </c>
      <c r="AZ662">
        <f t="shared" si="103"/>
        <v>30</v>
      </c>
      <c r="BA662">
        <f t="shared" si="104"/>
        <v>2</v>
      </c>
      <c r="BB662" s="7">
        <f t="shared" si="105"/>
        <v>0.9995263541294479</v>
      </c>
      <c r="BC662" s="8">
        <f t="shared" si="106"/>
        <v>0.21103945641147601</v>
      </c>
    </row>
    <row r="663" spans="1:55" x14ac:dyDescent="0.25">
      <c r="A663">
        <v>976</v>
      </c>
      <c r="B663">
        <v>452753</v>
      </c>
      <c r="C663">
        <v>84</v>
      </c>
      <c r="D663">
        <v>84</v>
      </c>
      <c r="E663">
        <v>83</v>
      </c>
      <c r="F663">
        <v>83</v>
      </c>
      <c r="G663">
        <v>83</v>
      </c>
      <c r="H663">
        <v>83</v>
      </c>
      <c r="I663">
        <v>83</v>
      </c>
      <c r="J663">
        <v>83</v>
      </c>
      <c r="K663">
        <v>74</v>
      </c>
      <c r="L663">
        <v>74</v>
      </c>
      <c r="M663">
        <v>74</v>
      </c>
      <c r="N663">
        <v>74</v>
      </c>
      <c r="O663">
        <v>74</v>
      </c>
      <c r="P663">
        <v>74</v>
      </c>
      <c r="Q663">
        <v>74</v>
      </c>
      <c r="R663">
        <v>74</v>
      </c>
      <c r="S663">
        <v>74</v>
      </c>
      <c r="T663">
        <v>74</v>
      </c>
      <c r="U663">
        <v>74</v>
      </c>
      <c r="V663">
        <v>74</v>
      </c>
      <c r="W663">
        <v>74</v>
      </c>
      <c r="X663">
        <v>74</v>
      </c>
      <c r="Y663">
        <v>74</v>
      </c>
      <c r="Z663">
        <v>74</v>
      </c>
      <c r="AA663">
        <v>23</v>
      </c>
      <c r="AB663">
        <v>23</v>
      </c>
      <c r="AC663">
        <v>23</v>
      </c>
      <c r="AD663">
        <v>23</v>
      </c>
      <c r="AE663">
        <v>23</v>
      </c>
      <c r="AF663">
        <v>23</v>
      </c>
      <c r="AG663">
        <v>23</v>
      </c>
      <c r="AH663">
        <v>22</v>
      </c>
      <c r="AI663">
        <v>23</v>
      </c>
      <c r="AJ663">
        <v>23</v>
      </c>
      <c r="AK663">
        <v>23</v>
      </c>
      <c r="AL663">
        <v>23</v>
      </c>
      <c r="AM663">
        <v>22</v>
      </c>
      <c r="AN663">
        <v>25</v>
      </c>
      <c r="AO663">
        <v>26</v>
      </c>
      <c r="AP663">
        <v>25</v>
      </c>
      <c r="AQ663">
        <v>25</v>
      </c>
      <c r="AR663">
        <v>24</v>
      </c>
      <c r="AS663">
        <v>24</v>
      </c>
      <c r="AT663">
        <v>25</v>
      </c>
      <c r="AU663" s="8">
        <f t="shared" si="98"/>
        <v>52.75</v>
      </c>
      <c r="AV663">
        <f t="shared" si="99"/>
        <v>74</v>
      </c>
      <c r="AW663" s="8">
        <f t="shared" si="100"/>
        <v>27.170542359198929</v>
      </c>
      <c r="AX663" s="6">
        <f t="shared" si="101"/>
        <v>0.51508137173836832</v>
      </c>
      <c r="AY663">
        <f t="shared" si="102"/>
        <v>22</v>
      </c>
      <c r="AZ663">
        <f t="shared" si="103"/>
        <v>84</v>
      </c>
      <c r="BA663">
        <f t="shared" si="104"/>
        <v>62</v>
      </c>
      <c r="BB663" s="7">
        <f t="shared" si="105"/>
        <v>0.96012039039706787</v>
      </c>
      <c r="BC663" s="8">
        <f t="shared" si="106"/>
        <v>0.76113196426366636</v>
      </c>
    </row>
    <row r="664" spans="1:55" x14ac:dyDescent="0.25">
      <c r="A664">
        <v>977</v>
      </c>
      <c r="B664">
        <v>453215</v>
      </c>
      <c r="C664">
        <v>35</v>
      </c>
      <c r="D664">
        <v>36</v>
      </c>
      <c r="E664">
        <v>36</v>
      </c>
      <c r="F664">
        <v>36</v>
      </c>
      <c r="G664">
        <v>36</v>
      </c>
      <c r="H664">
        <v>36</v>
      </c>
      <c r="I664">
        <v>36</v>
      </c>
      <c r="J664">
        <v>36</v>
      </c>
      <c r="K664">
        <v>36</v>
      </c>
      <c r="L664">
        <v>36</v>
      </c>
      <c r="M664">
        <v>36</v>
      </c>
      <c r="N664">
        <v>36</v>
      </c>
      <c r="O664">
        <v>36</v>
      </c>
      <c r="P664">
        <v>36</v>
      </c>
      <c r="Q664">
        <v>36</v>
      </c>
      <c r="R664">
        <v>36</v>
      </c>
      <c r="S664">
        <v>36</v>
      </c>
      <c r="T664">
        <v>36</v>
      </c>
      <c r="U664">
        <v>36</v>
      </c>
      <c r="V664">
        <v>36</v>
      </c>
      <c r="W664">
        <v>36</v>
      </c>
      <c r="X664">
        <v>36</v>
      </c>
      <c r="Y664">
        <v>36</v>
      </c>
      <c r="Z664">
        <v>36</v>
      </c>
      <c r="AA664">
        <v>36</v>
      </c>
      <c r="AB664">
        <v>36</v>
      </c>
      <c r="AC664">
        <v>36</v>
      </c>
      <c r="AD664">
        <v>36</v>
      </c>
      <c r="AE664">
        <v>36</v>
      </c>
      <c r="AF664">
        <v>36</v>
      </c>
      <c r="AG664">
        <v>36</v>
      </c>
      <c r="AH664">
        <v>36</v>
      </c>
      <c r="AI664">
        <v>36</v>
      </c>
      <c r="AJ664">
        <v>36</v>
      </c>
      <c r="AK664">
        <v>36</v>
      </c>
      <c r="AL664">
        <v>36</v>
      </c>
      <c r="AM664">
        <v>36</v>
      </c>
      <c r="AN664">
        <v>36</v>
      </c>
      <c r="AO664">
        <v>36</v>
      </c>
      <c r="AP664">
        <v>36</v>
      </c>
      <c r="AQ664">
        <v>35</v>
      </c>
      <c r="AR664">
        <v>35</v>
      </c>
      <c r="AS664">
        <v>35</v>
      </c>
      <c r="AT664">
        <v>35</v>
      </c>
      <c r="AU664" s="8">
        <f t="shared" si="98"/>
        <v>35.886363636363633</v>
      </c>
      <c r="AV664">
        <f t="shared" si="99"/>
        <v>36</v>
      </c>
      <c r="AW664" s="8">
        <f t="shared" si="100"/>
        <v>0.32103822064055049</v>
      </c>
      <c r="AX664" s="6">
        <f t="shared" si="101"/>
        <v>8.9459668829539093E-3</v>
      </c>
      <c r="AY664">
        <f t="shared" si="102"/>
        <v>35</v>
      </c>
      <c r="AZ664">
        <f t="shared" si="103"/>
        <v>36</v>
      </c>
      <c r="BA664">
        <f t="shared" si="104"/>
        <v>1</v>
      </c>
      <c r="BB664" s="7">
        <f t="shared" si="105"/>
        <v>0.99976775124417228</v>
      </c>
      <c r="BC664" s="8">
        <f t="shared" si="106"/>
        <v>0.10883720930232561</v>
      </c>
    </row>
    <row r="665" spans="1:55" x14ac:dyDescent="0.25">
      <c r="A665">
        <v>978</v>
      </c>
      <c r="B665">
        <v>453813</v>
      </c>
      <c r="C665">
        <v>68</v>
      </c>
      <c r="D665">
        <v>65</v>
      </c>
      <c r="E665">
        <v>65</v>
      </c>
      <c r="F665">
        <v>64</v>
      </c>
      <c r="G665">
        <v>63</v>
      </c>
      <c r="H665">
        <v>65</v>
      </c>
      <c r="I665">
        <v>65</v>
      </c>
      <c r="J665">
        <v>63</v>
      </c>
      <c r="K665">
        <v>62</v>
      </c>
      <c r="L665">
        <v>62</v>
      </c>
      <c r="M665">
        <v>65</v>
      </c>
      <c r="N665">
        <v>58</v>
      </c>
      <c r="O665">
        <v>58</v>
      </c>
      <c r="P665">
        <v>61</v>
      </c>
      <c r="Q665">
        <v>62</v>
      </c>
      <c r="R665">
        <v>62</v>
      </c>
      <c r="S665">
        <v>62</v>
      </c>
      <c r="T665">
        <v>62</v>
      </c>
      <c r="U665">
        <v>58</v>
      </c>
      <c r="V665">
        <v>62</v>
      </c>
      <c r="W665">
        <v>62</v>
      </c>
      <c r="X665">
        <v>64</v>
      </c>
      <c r="Y665">
        <v>58</v>
      </c>
      <c r="Z665">
        <v>65</v>
      </c>
      <c r="AA665">
        <v>62</v>
      </c>
      <c r="AB665">
        <v>62</v>
      </c>
      <c r="AC665">
        <v>62</v>
      </c>
      <c r="AD665">
        <v>63</v>
      </c>
      <c r="AE665">
        <v>62</v>
      </c>
      <c r="AF665">
        <v>62</v>
      </c>
      <c r="AG665">
        <v>61</v>
      </c>
      <c r="AH665">
        <v>58</v>
      </c>
      <c r="AI665">
        <v>67</v>
      </c>
      <c r="AJ665">
        <v>62</v>
      </c>
      <c r="AK665">
        <v>64</v>
      </c>
      <c r="AL665">
        <v>67</v>
      </c>
      <c r="AM665">
        <v>63</v>
      </c>
      <c r="AN665">
        <v>62</v>
      </c>
      <c r="AO665">
        <v>66</v>
      </c>
      <c r="AP665">
        <v>61</v>
      </c>
      <c r="AQ665">
        <v>70</v>
      </c>
      <c r="AR665">
        <v>69</v>
      </c>
      <c r="AS665">
        <v>75</v>
      </c>
      <c r="AT665">
        <v>76</v>
      </c>
      <c r="AU665" s="8">
        <f t="shared" si="98"/>
        <v>63.522727272727273</v>
      </c>
      <c r="AV665">
        <f t="shared" si="99"/>
        <v>62</v>
      </c>
      <c r="AW665" s="8">
        <f t="shared" si="100"/>
        <v>3.8306513889187239</v>
      </c>
      <c r="AX665" s="6">
        <f t="shared" si="101"/>
        <v>6.0303635460616761E-2</v>
      </c>
      <c r="AY665">
        <f t="shared" si="102"/>
        <v>58</v>
      </c>
      <c r="AZ665">
        <f t="shared" si="103"/>
        <v>76</v>
      </c>
      <c r="BA665">
        <f t="shared" si="104"/>
        <v>18</v>
      </c>
      <c r="BB665" s="7">
        <f t="shared" si="105"/>
        <v>1.0013907315748258</v>
      </c>
      <c r="BC665" s="8">
        <f t="shared" si="106"/>
        <v>9.3600476017213288E-2</v>
      </c>
    </row>
    <row r="666" spans="1:55" x14ac:dyDescent="0.25">
      <c r="A666">
        <v>979</v>
      </c>
      <c r="B666">
        <v>454067</v>
      </c>
      <c r="C666">
        <v>26</v>
      </c>
      <c r="D666">
        <v>26</v>
      </c>
      <c r="E666">
        <v>23</v>
      </c>
      <c r="F666">
        <v>26</v>
      </c>
      <c r="G666">
        <v>26</v>
      </c>
      <c r="H666">
        <v>26</v>
      </c>
      <c r="I666">
        <v>26</v>
      </c>
      <c r="J666">
        <v>26</v>
      </c>
      <c r="K666">
        <v>26</v>
      </c>
      <c r="L666">
        <v>26</v>
      </c>
      <c r="M666">
        <v>26</v>
      </c>
      <c r="N666">
        <v>26</v>
      </c>
      <c r="O666">
        <v>26</v>
      </c>
      <c r="P666">
        <v>26</v>
      </c>
      <c r="Q666">
        <v>26</v>
      </c>
      <c r="R666">
        <v>26</v>
      </c>
      <c r="S666">
        <v>26</v>
      </c>
      <c r="T666">
        <v>26</v>
      </c>
      <c r="U666">
        <v>26</v>
      </c>
      <c r="V666">
        <v>26</v>
      </c>
      <c r="W666">
        <v>26</v>
      </c>
      <c r="X666">
        <v>26</v>
      </c>
      <c r="Y666">
        <v>26</v>
      </c>
      <c r="Z666">
        <v>26</v>
      </c>
      <c r="AA666">
        <v>26</v>
      </c>
      <c r="AB666">
        <v>26</v>
      </c>
      <c r="AC666">
        <v>26</v>
      </c>
      <c r="AD666">
        <v>26</v>
      </c>
      <c r="AE666">
        <v>26</v>
      </c>
      <c r="AF666">
        <v>26</v>
      </c>
      <c r="AG666">
        <v>26</v>
      </c>
      <c r="AH666">
        <v>26</v>
      </c>
      <c r="AI666">
        <v>25</v>
      </c>
      <c r="AJ666">
        <v>26</v>
      </c>
      <c r="AK666">
        <v>26</v>
      </c>
      <c r="AL666">
        <v>26</v>
      </c>
      <c r="AM666">
        <v>26</v>
      </c>
      <c r="AN666">
        <v>26</v>
      </c>
      <c r="AO666">
        <v>26</v>
      </c>
      <c r="AP666">
        <v>26</v>
      </c>
      <c r="AQ666">
        <v>26</v>
      </c>
      <c r="AR666">
        <v>26</v>
      </c>
      <c r="AS666">
        <v>69</v>
      </c>
      <c r="AT666">
        <v>69</v>
      </c>
      <c r="AU666" s="8">
        <f t="shared" si="98"/>
        <v>27.863636363636363</v>
      </c>
      <c r="AV666">
        <f t="shared" si="99"/>
        <v>26</v>
      </c>
      <c r="AW666" s="8">
        <f t="shared" si="100"/>
        <v>9.0927799343468578</v>
      </c>
      <c r="AX666" s="6">
        <f t="shared" si="101"/>
        <v>0.32633141689336193</v>
      </c>
      <c r="AY666">
        <f t="shared" si="102"/>
        <v>23</v>
      </c>
      <c r="AZ666">
        <f t="shared" si="103"/>
        <v>69</v>
      </c>
      <c r="BA666">
        <f t="shared" si="104"/>
        <v>46</v>
      </c>
      <c r="BB666" s="7">
        <f t="shared" si="105"/>
        <v>1.0060749455855691</v>
      </c>
      <c r="BC666" s="8">
        <f t="shared" si="106"/>
        <v>0.14076233308190103</v>
      </c>
    </row>
    <row r="667" spans="1:55" x14ac:dyDescent="0.25">
      <c r="A667">
        <v>984</v>
      </c>
      <c r="B667">
        <v>454811</v>
      </c>
      <c r="C667">
        <v>47</v>
      </c>
      <c r="D667">
        <v>47</v>
      </c>
      <c r="E667">
        <v>46</v>
      </c>
      <c r="F667">
        <v>50</v>
      </c>
      <c r="G667">
        <v>45</v>
      </c>
      <c r="H667">
        <v>67</v>
      </c>
      <c r="I667">
        <v>67</v>
      </c>
      <c r="J667">
        <v>68</v>
      </c>
      <c r="K667">
        <v>67</v>
      </c>
      <c r="L667">
        <v>68</v>
      </c>
      <c r="M667">
        <v>68</v>
      </c>
      <c r="N667">
        <v>68</v>
      </c>
      <c r="O667">
        <v>68</v>
      </c>
      <c r="P667">
        <v>67</v>
      </c>
      <c r="Q667">
        <v>67</v>
      </c>
      <c r="R667">
        <v>67</v>
      </c>
      <c r="S667">
        <v>67</v>
      </c>
      <c r="T667">
        <v>68</v>
      </c>
      <c r="U667">
        <v>67</v>
      </c>
      <c r="V667">
        <v>67</v>
      </c>
      <c r="W667">
        <v>68</v>
      </c>
      <c r="X667">
        <v>68</v>
      </c>
      <c r="Y667">
        <v>68</v>
      </c>
      <c r="Z667">
        <v>68</v>
      </c>
      <c r="AA667">
        <v>68</v>
      </c>
      <c r="AB667">
        <v>69</v>
      </c>
      <c r="AC667">
        <v>70</v>
      </c>
      <c r="AD667">
        <v>70</v>
      </c>
      <c r="AE667">
        <v>68</v>
      </c>
      <c r="AF667">
        <v>66</v>
      </c>
      <c r="AG667">
        <v>67</v>
      </c>
      <c r="AH667">
        <v>68</v>
      </c>
      <c r="AI667">
        <v>68</v>
      </c>
      <c r="AJ667">
        <v>68</v>
      </c>
      <c r="AK667">
        <v>68</v>
      </c>
      <c r="AL667">
        <v>68</v>
      </c>
      <c r="AM667">
        <v>67</v>
      </c>
      <c r="AN667">
        <v>68</v>
      </c>
      <c r="AO667">
        <v>68</v>
      </c>
      <c r="AP667">
        <v>68</v>
      </c>
      <c r="AQ667">
        <v>67</v>
      </c>
      <c r="AR667">
        <v>67</v>
      </c>
      <c r="AS667">
        <v>68</v>
      </c>
      <c r="AT667">
        <v>68</v>
      </c>
      <c r="AU667" s="8">
        <f t="shared" si="98"/>
        <v>65.38636363636364</v>
      </c>
      <c r="AV667">
        <f t="shared" si="99"/>
        <v>68</v>
      </c>
      <c r="AW667" s="8">
        <f t="shared" si="100"/>
        <v>6.7245330402102725</v>
      </c>
      <c r="AX667" s="6">
        <f t="shared" si="101"/>
        <v>0.10284304962434897</v>
      </c>
      <c r="AY667">
        <f t="shared" si="102"/>
        <v>45</v>
      </c>
      <c r="AZ667">
        <f t="shared" si="103"/>
        <v>70</v>
      </c>
      <c r="BA667">
        <f t="shared" si="104"/>
        <v>25</v>
      </c>
      <c r="BB667" s="7">
        <f t="shared" si="105"/>
        <v>1.00514914224176</v>
      </c>
      <c r="BC667" s="8">
        <f t="shared" si="106"/>
        <v>0.30915228941413236</v>
      </c>
    </row>
    <row r="668" spans="1:55" x14ac:dyDescent="0.25">
      <c r="A668">
        <v>986</v>
      </c>
      <c r="B668">
        <v>456010</v>
      </c>
      <c r="C668">
        <v>46</v>
      </c>
      <c r="D668">
        <v>46</v>
      </c>
      <c r="E668">
        <v>46</v>
      </c>
      <c r="F668">
        <v>45</v>
      </c>
      <c r="G668">
        <v>45</v>
      </c>
      <c r="H668">
        <v>45</v>
      </c>
      <c r="I668">
        <v>45</v>
      </c>
      <c r="J668">
        <v>45</v>
      </c>
      <c r="K668">
        <v>45</v>
      </c>
      <c r="L668">
        <v>45</v>
      </c>
      <c r="M668">
        <v>45</v>
      </c>
      <c r="N668">
        <v>45</v>
      </c>
      <c r="O668">
        <v>45</v>
      </c>
      <c r="P668">
        <v>45</v>
      </c>
      <c r="Q668">
        <v>45</v>
      </c>
      <c r="R668">
        <v>45</v>
      </c>
      <c r="S668">
        <v>45</v>
      </c>
      <c r="T668">
        <v>45</v>
      </c>
      <c r="U668">
        <v>45</v>
      </c>
      <c r="V668">
        <v>45</v>
      </c>
      <c r="W668">
        <v>42</v>
      </c>
      <c r="X668">
        <v>49</v>
      </c>
      <c r="Y668">
        <v>49</v>
      </c>
      <c r="Z668">
        <v>49</v>
      </c>
      <c r="AA668">
        <v>49</v>
      </c>
      <c r="AB668">
        <v>49</v>
      </c>
      <c r="AC668">
        <v>49</v>
      </c>
      <c r="AD668">
        <v>51</v>
      </c>
      <c r="AE668">
        <v>50</v>
      </c>
      <c r="AF668">
        <v>50</v>
      </c>
      <c r="AG668">
        <v>49</v>
      </c>
      <c r="AH668">
        <v>49</v>
      </c>
      <c r="AI668">
        <v>49</v>
      </c>
      <c r="AJ668">
        <v>49</v>
      </c>
      <c r="AK668">
        <v>50</v>
      </c>
      <c r="AL668">
        <v>49</v>
      </c>
      <c r="AM668">
        <v>50</v>
      </c>
      <c r="AN668">
        <v>50</v>
      </c>
      <c r="AO668">
        <v>53</v>
      </c>
      <c r="AP668">
        <v>52</v>
      </c>
      <c r="AQ668">
        <v>52</v>
      </c>
      <c r="AR668">
        <v>52</v>
      </c>
      <c r="AS668">
        <v>52</v>
      </c>
      <c r="AT668">
        <v>52</v>
      </c>
      <c r="AU668" s="8">
        <f t="shared" si="98"/>
        <v>47.68181818181818</v>
      </c>
      <c r="AV668">
        <f t="shared" si="99"/>
        <v>49</v>
      </c>
      <c r="AW668" s="8">
        <f t="shared" si="100"/>
        <v>2.8183182126170054</v>
      </c>
      <c r="AX668" s="6">
        <f t="shared" si="101"/>
        <v>5.9106768996734151E-2</v>
      </c>
      <c r="AY668">
        <f t="shared" si="102"/>
        <v>42</v>
      </c>
      <c r="AZ668">
        <f t="shared" si="103"/>
        <v>53</v>
      </c>
      <c r="BA668">
        <f t="shared" si="104"/>
        <v>11</v>
      </c>
      <c r="BB668" s="7">
        <f t="shared" si="105"/>
        <v>1.0039213321900473</v>
      </c>
      <c r="BC668" s="8">
        <f t="shared" si="106"/>
        <v>0.72670637198232813</v>
      </c>
    </row>
    <row r="669" spans="1:55" x14ac:dyDescent="0.25">
      <c r="A669">
        <v>987</v>
      </c>
      <c r="B669">
        <v>456526</v>
      </c>
      <c r="C669">
        <v>25</v>
      </c>
      <c r="D669">
        <v>25</v>
      </c>
      <c r="E669">
        <v>25</v>
      </c>
      <c r="F669">
        <v>25</v>
      </c>
      <c r="G669">
        <v>25</v>
      </c>
      <c r="H669">
        <v>25</v>
      </c>
      <c r="I669">
        <v>25</v>
      </c>
      <c r="J669">
        <v>25</v>
      </c>
      <c r="K669">
        <v>25</v>
      </c>
      <c r="L669">
        <v>25</v>
      </c>
      <c r="M669">
        <v>25</v>
      </c>
      <c r="N669">
        <v>25</v>
      </c>
      <c r="O669">
        <v>25</v>
      </c>
      <c r="P669">
        <v>25</v>
      </c>
      <c r="Q669">
        <v>22</v>
      </c>
      <c r="R669">
        <v>25</v>
      </c>
      <c r="S669">
        <v>25</v>
      </c>
      <c r="T669">
        <v>25</v>
      </c>
      <c r="U669">
        <v>25</v>
      </c>
      <c r="V669">
        <v>25</v>
      </c>
      <c r="W669">
        <v>25</v>
      </c>
      <c r="X669">
        <v>25</v>
      </c>
      <c r="Y669">
        <v>25</v>
      </c>
      <c r="Z669">
        <v>25</v>
      </c>
      <c r="AA669">
        <v>25</v>
      </c>
      <c r="AB669">
        <v>25</v>
      </c>
      <c r="AC669">
        <v>25</v>
      </c>
      <c r="AD669">
        <v>25</v>
      </c>
      <c r="AE669">
        <v>25</v>
      </c>
      <c r="AF669">
        <v>25</v>
      </c>
      <c r="AG669">
        <v>25</v>
      </c>
      <c r="AH669">
        <v>25</v>
      </c>
      <c r="AI669">
        <v>25</v>
      </c>
      <c r="AJ669">
        <v>25</v>
      </c>
      <c r="AK669">
        <v>25</v>
      </c>
      <c r="AL669">
        <v>25</v>
      </c>
      <c r="AM669">
        <v>25</v>
      </c>
      <c r="AN669">
        <v>25</v>
      </c>
      <c r="AO669">
        <v>25</v>
      </c>
      <c r="AP669">
        <v>25</v>
      </c>
      <c r="AQ669">
        <v>25</v>
      </c>
      <c r="AR669">
        <v>25</v>
      </c>
      <c r="AS669">
        <v>25</v>
      </c>
      <c r="AT669">
        <v>25</v>
      </c>
      <c r="AU669" s="8">
        <f t="shared" si="98"/>
        <v>24.931818181818183</v>
      </c>
      <c r="AV669">
        <f t="shared" si="99"/>
        <v>25</v>
      </c>
      <c r="AW669" s="8">
        <f t="shared" si="100"/>
        <v>0.45226701686664555</v>
      </c>
      <c r="AX669" s="6">
        <f t="shared" si="101"/>
        <v>1.8140153821451597E-2</v>
      </c>
      <c r="AY669">
        <f t="shared" si="102"/>
        <v>22</v>
      </c>
      <c r="AZ669">
        <f t="shared" si="103"/>
        <v>25</v>
      </c>
      <c r="BA669">
        <f t="shared" si="104"/>
        <v>3</v>
      </c>
      <c r="BB669" s="7">
        <f t="shared" si="105"/>
        <v>1.0001351395443838</v>
      </c>
      <c r="BC669" s="8">
        <f t="shared" si="106"/>
        <v>8.1124932395908803E-3</v>
      </c>
    </row>
    <row r="670" spans="1:55" x14ac:dyDescent="0.25">
      <c r="A670">
        <v>988</v>
      </c>
      <c r="B670">
        <v>456753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 s="8">
        <f t="shared" si="98"/>
        <v>1</v>
      </c>
      <c r="AV670">
        <f t="shared" si="99"/>
        <v>1</v>
      </c>
      <c r="AW670" s="8">
        <f t="shared" si="100"/>
        <v>0</v>
      </c>
      <c r="AX670" s="6">
        <f t="shared" si="101"/>
        <v>0</v>
      </c>
      <c r="AY670">
        <f t="shared" si="102"/>
        <v>1</v>
      </c>
      <c r="AZ670">
        <f t="shared" si="103"/>
        <v>1</v>
      </c>
      <c r="BA670">
        <f t="shared" si="104"/>
        <v>0</v>
      </c>
      <c r="BB670" s="7">
        <f t="shared" si="105"/>
        <v>1</v>
      </c>
      <c r="BC670" s="8">
        <f t="shared" si="106"/>
        <v>1</v>
      </c>
    </row>
    <row r="671" spans="1:55" x14ac:dyDescent="0.25">
      <c r="A671">
        <v>991</v>
      </c>
      <c r="B671">
        <v>459024</v>
      </c>
      <c r="C671">
        <v>9</v>
      </c>
      <c r="D671">
        <v>9</v>
      </c>
      <c r="E671">
        <v>9</v>
      </c>
      <c r="F671">
        <v>9</v>
      </c>
      <c r="G671">
        <v>9</v>
      </c>
      <c r="H671">
        <v>9</v>
      </c>
      <c r="I671">
        <v>9</v>
      </c>
      <c r="J671">
        <v>9</v>
      </c>
      <c r="K671">
        <v>9</v>
      </c>
      <c r="L671">
        <v>9</v>
      </c>
      <c r="M671">
        <v>9</v>
      </c>
      <c r="N671">
        <v>9</v>
      </c>
      <c r="O671">
        <v>9</v>
      </c>
      <c r="P671">
        <v>9</v>
      </c>
      <c r="Q671">
        <v>9</v>
      </c>
      <c r="R671">
        <v>9</v>
      </c>
      <c r="S671">
        <v>9</v>
      </c>
      <c r="T671">
        <v>9</v>
      </c>
      <c r="U671">
        <v>9</v>
      </c>
      <c r="V671">
        <v>9</v>
      </c>
      <c r="W671">
        <v>9</v>
      </c>
      <c r="X671">
        <v>9</v>
      </c>
      <c r="Y671">
        <v>9</v>
      </c>
      <c r="Z671">
        <v>9</v>
      </c>
      <c r="AA671">
        <v>9</v>
      </c>
      <c r="AB671">
        <v>9</v>
      </c>
      <c r="AC671">
        <v>9</v>
      </c>
      <c r="AD671">
        <v>9</v>
      </c>
      <c r="AE671">
        <v>9</v>
      </c>
      <c r="AF671">
        <v>9</v>
      </c>
      <c r="AG671">
        <v>9</v>
      </c>
      <c r="AH671">
        <v>9</v>
      </c>
      <c r="AI671">
        <v>9</v>
      </c>
      <c r="AJ671">
        <v>9</v>
      </c>
      <c r="AK671">
        <v>9</v>
      </c>
      <c r="AL671">
        <v>9</v>
      </c>
      <c r="AM671">
        <v>9</v>
      </c>
      <c r="AN671">
        <v>9</v>
      </c>
      <c r="AO671">
        <v>9</v>
      </c>
      <c r="AP671">
        <v>9</v>
      </c>
      <c r="AQ671">
        <v>9</v>
      </c>
      <c r="AR671">
        <v>9</v>
      </c>
      <c r="AS671">
        <v>9</v>
      </c>
      <c r="AT671">
        <v>9</v>
      </c>
      <c r="AU671" s="8">
        <f t="shared" si="98"/>
        <v>9</v>
      </c>
      <c r="AV671">
        <f t="shared" si="99"/>
        <v>9</v>
      </c>
      <c r="AW671" s="8">
        <f t="shared" si="100"/>
        <v>0</v>
      </c>
      <c r="AX671" s="6">
        <f t="shared" si="101"/>
        <v>0</v>
      </c>
      <c r="AY671">
        <f t="shared" si="102"/>
        <v>9</v>
      </c>
      <c r="AZ671">
        <f t="shared" si="103"/>
        <v>9</v>
      </c>
      <c r="BA671">
        <f t="shared" si="104"/>
        <v>0</v>
      </c>
      <c r="BB671" s="7">
        <f t="shared" si="105"/>
        <v>1</v>
      </c>
      <c r="BC671" s="8">
        <f t="shared" si="106"/>
        <v>1</v>
      </c>
    </row>
    <row r="672" spans="1:55" x14ac:dyDescent="0.25">
      <c r="A672">
        <v>992</v>
      </c>
      <c r="B672">
        <v>460929</v>
      </c>
      <c r="C672">
        <v>13</v>
      </c>
      <c r="D672">
        <v>13</v>
      </c>
      <c r="E672">
        <v>13</v>
      </c>
      <c r="F672">
        <v>13</v>
      </c>
      <c r="G672">
        <v>13</v>
      </c>
      <c r="H672">
        <v>13</v>
      </c>
      <c r="I672">
        <v>13</v>
      </c>
      <c r="J672">
        <v>13</v>
      </c>
      <c r="K672">
        <v>13</v>
      </c>
      <c r="L672">
        <v>13</v>
      </c>
      <c r="M672">
        <v>13</v>
      </c>
      <c r="N672">
        <v>13</v>
      </c>
      <c r="O672">
        <v>13</v>
      </c>
      <c r="P672">
        <v>13</v>
      </c>
      <c r="Q672">
        <v>13</v>
      </c>
      <c r="R672">
        <v>13</v>
      </c>
      <c r="S672">
        <v>13</v>
      </c>
      <c r="T672">
        <v>13</v>
      </c>
      <c r="U672">
        <v>13</v>
      </c>
      <c r="V672">
        <v>10</v>
      </c>
      <c r="W672">
        <v>10</v>
      </c>
      <c r="X672">
        <v>13</v>
      </c>
      <c r="Y672">
        <v>13</v>
      </c>
      <c r="Z672">
        <v>13</v>
      </c>
      <c r="AA672">
        <v>13</v>
      </c>
      <c r="AB672">
        <v>13</v>
      </c>
      <c r="AC672">
        <v>13</v>
      </c>
      <c r="AD672">
        <v>13</v>
      </c>
      <c r="AE672">
        <v>13</v>
      </c>
      <c r="AF672">
        <v>13</v>
      </c>
      <c r="AG672">
        <v>13</v>
      </c>
      <c r="AH672">
        <v>13</v>
      </c>
      <c r="AI672">
        <v>13</v>
      </c>
      <c r="AJ672">
        <v>13</v>
      </c>
      <c r="AK672">
        <v>13</v>
      </c>
      <c r="AL672">
        <v>13</v>
      </c>
      <c r="AM672">
        <v>13</v>
      </c>
      <c r="AN672">
        <v>13</v>
      </c>
      <c r="AO672">
        <v>13</v>
      </c>
      <c r="AP672">
        <v>13</v>
      </c>
      <c r="AQ672">
        <v>13</v>
      </c>
      <c r="AR672">
        <v>13</v>
      </c>
      <c r="AS672">
        <v>13</v>
      </c>
      <c r="AT672">
        <v>13</v>
      </c>
      <c r="AU672" s="8">
        <f t="shared" si="98"/>
        <v>12.863636363636363</v>
      </c>
      <c r="AV672">
        <f t="shared" si="99"/>
        <v>13</v>
      </c>
      <c r="AW672" s="8">
        <f t="shared" si="100"/>
        <v>0.63212116482445624</v>
      </c>
      <c r="AX672" s="6">
        <f t="shared" si="101"/>
        <v>4.9140161223102607E-2</v>
      </c>
      <c r="AY672">
        <f t="shared" si="102"/>
        <v>10</v>
      </c>
      <c r="AZ672">
        <f t="shared" si="103"/>
        <v>13</v>
      </c>
      <c r="BA672">
        <f t="shared" si="104"/>
        <v>3</v>
      </c>
      <c r="BB672" s="7">
        <f t="shared" si="105"/>
        <v>1.000147925958693</v>
      </c>
      <c r="BC672" s="8">
        <f t="shared" si="106"/>
        <v>1.1812476928767042E-3</v>
      </c>
    </row>
    <row r="673" spans="1:55" x14ac:dyDescent="0.25">
      <c r="A673">
        <v>993</v>
      </c>
      <c r="B673">
        <v>461545</v>
      </c>
      <c r="C673">
        <v>48</v>
      </c>
      <c r="D673">
        <v>50</v>
      </c>
      <c r="E673">
        <v>50</v>
      </c>
      <c r="F673">
        <v>48</v>
      </c>
      <c r="G673">
        <v>48</v>
      </c>
      <c r="H673">
        <v>49</v>
      </c>
      <c r="I673">
        <v>49</v>
      </c>
      <c r="J673">
        <v>51</v>
      </c>
      <c r="K673">
        <v>49</v>
      </c>
      <c r="L673">
        <v>51</v>
      </c>
      <c r="M673">
        <v>50</v>
      </c>
      <c r="N673">
        <v>50</v>
      </c>
      <c r="O673">
        <v>48</v>
      </c>
      <c r="P673">
        <v>48</v>
      </c>
      <c r="Q673">
        <v>53</v>
      </c>
      <c r="R673">
        <v>52</v>
      </c>
      <c r="S673">
        <v>49</v>
      </c>
      <c r="T673">
        <v>48</v>
      </c>
      <c r="U673">
        <v>52</v>
      </c>
      <c r="V673">
        <v>53</v>
      </c>
      <c r="W673">
        <v>54</v>
      </c>
      <c r="X673">
        <v>52</v>
      </c>
      <c r="Y673">
        <v>53</v>
      </c>
      <c r="Z673">
        <v>53</v>
      </c>
      <c r="AA673">
        <v>52</v>
      </c>
      <c r="AB673">
        <v>52</v>
      </c>
      <c r="AC673">
        <v>56</v>
      </c>
      <c r="AD673">
        <v>56</v>
      </c>
      <c r="AE673">
        <v>60</v>
      </c>
      <c r="AF673">
        <v>53</v>
      </c>
      <c r="AG673">
        <v>51</v>
      </c>
      <c r="AH673">
        <v>51</v>
      </c>
      <c r="AI673">
        <v>54</v>
      </c>
      <c r="AJ673">
        <v>55</v>
      </c>
      <c r="AK673">
        <v>59</v>
      </c>
      <c r="AL673">
        <v>57</v>
      </c>
      <c r="AM673">
        <v>63</v>
      </c>
      <c r="AN673">
        <v>58</v>
      </c>
      <c r="AO673">
        <v>56</v>
      </c>
      <c r="AP673">
        <v>53</v>
      </c>
      <c r="AQ673">
        <v>58</v>
      </c>
      <c r="AR673">
        <v>57</v>
      </c>
      <c r="AS673">
        <v>56</v>
      </c>
      <c r="AT673">
        <v>59</v>
      </c>
      <c r="AU673" s="8">
        <f t="shared" si="98"/>
        <v>52.81818181818182</v>
      </c>
      <c r="AV673">
        <f t="shared" si="99"/>
        <v>52</v>
      </c>
      <c r="AW673" s="8">
        <f t="shared" si="100"/>
        <v>3.780443724864984</v>
      </c>
      <c r="AX673" s="6">
        <f t="shared" si="101"/>
        <v>7.1574666047357696E-2</v>
      </c>
      <c r="AY673">
        <f t="shared" si="102"/>
        <v>48</v>
      </c>
      <c r="AZ673">
        <f t="shared" si="103"/>
        <v>63</v>
      </c>
      <c r="BA673">
        <f t="shared" si="104"/>
        <v>15</v>
      </c>
      <c r="BB673" s="7">
        <f t="shared" si="105"/>
        <v>1.0044610882740341</v>
      </c>
      <c r="BC673" s="8">
        <f t="shared" si="106"/>
        <v>0.66106972899190719</v>
      </c>
    </row>
    <row r="674" spans="1:55" x14ac:dyDescent="0.25">
      <c r="A674">
        <v>994</v>
      </c>
      <c r="B674">
        <v>462280</v>
      </c>
      <c r="C674">
        <v>31</v>
      </c>
      <c r="D674">
        <v>31</v>
      </c>
      <c r="E674">
        <v>31</v>
      </c>
      <c r="F674">
        <v>31</v>
      </c>
      <c r="G674">
        <v>31</v>
      </c>
      <c r="H674">
        <v>31</v>
      </c>
      <c r="I674">
        <v>31</v>
      </c>
      <c r="J674">
        <v>31</v>
      </c>
      <c r="K674">
        <v>31</v>
      </c>
      <c r="L674">
        <v>31</v>
      </c>
      <c r="M674">
        <v>31</v>
      </c>
      <c r="N674">
        <v>31</v>
      </c>
      <c r="O674">
        <v>31</v>
      </c>
      <c r="P674">
        <v>31</v>
      </c>
      <c r="Q674">
        <v>31</v>
      </c>
      <c r="R674">
        <v>31</v>
      </c>
      <c r="S674">
        <v>31</v>
      </c>
      <c r="T674">
        <v>31</v>
      </c>
      <c r="U674">
        <v>31</v>
      </c>
      <c r="V674">
        <v>31</v>
      </c>
      <c r="W674">
        <v>31</v>
      </c>
      <c r="X674">
        <v>31</v>
      </c>
      <c r="Y674">
        <v>31</v>
      </c>
      <c r="Z674">
        <v>31</v>
      </c>
      <c r="AA674">
        <v>31</v>
      </c>
      <c r="AB674">
        <v>31</v>
      </c>
      <c r="AC674">
        <v>31</v>
      </c>
      <c r="AD674">
        <v>31</v>
      </c>
      <c r="AE674">
        <v>31</v>
      </c>
      <c r="AF674">
        <v>31</v>
      </c>
      <c r="AG674">
        <v>31</v>
      </c>
      <c r="AH674">
        <v>31</v>
      </c>
      <c r="AI674">
        <v>30</v>
      </c>
      <c r="AJ674">
        <v>31</v>
      </c>
      <c r="AK674">
        <v>31</v>
      </c>
      <c r="AL674">
        <v>31</v>
      </c>
      <c r="AM674">
        <v>31</v>
      </c>
      <c r="AN674">
        <v>31</v>
      </c>
      <c r="AO674">
        <v>31</v>
      </c>
      <c r="AP674">
        <v>31</v>
      </c>
      <c r="AQ674">
        <v>30</v>
      </c>
      <c r="AR674">
        <v>30</v>
      </c>
      <c r="AS674">
        <v>30</v>
      </c>
      <c r="AT674">
        <v>30</v>
      </c>
      <c r="AU674" s="8">
        <f t="shared" si="98"/>
        <v>30.886363636363637</v>
      </c>
      <c r="AV674">
        <f t="shared" si="99"/>
        <v>31</v>
      </c>
      <c r="AW674" s="8">
        <f t="shared" si="100"/>
        <v>0.32103822064055043</v>
      </c>
      <c r="AX674" s="6">
        <f t="shared" si="101"/>
        <v>1.0394173442372494E-2</v>
      </c>
      <c r="AY674">
        <f t="shared" si="102"/>
        <v>30</v>
      </c>
      <c r="AZ674">
        <f t="shared" si="103"/>
        <v>31</v>
      </c>
      <c r="BA674">
        <f t="shared" si="104"/>
        <v>1</v>
      </c>
      <c r="BB674" s="7">
        <f t="shared" si="105"/>
        <v>0.99958183812840706</v>
      </c>
      <c r="BC674" s="8">
        <f t="shared" si="106"/>
        <v>0.26047306698469508</v>
      </c>
    </row>
    <row r="675" spans="1:55" x14ac:dyDescent="0.25">
      <c r="A675">
        <v>995</v>
      </c>
      <c r="B675">
        <v>462322</v>
      </c>
      <c r="C675">
        <v>139</v>
      </c>
      <c r="D675">
        <v>139</v>
      </c>
      <c r="E675">
        <v>137</v>
      </c>
      <c r="F675">
        <v>139</v>
      </c>
      <c r="G675">
        <v>139</v>
      </c>
      <c r="H675">
        <v>139</v>
      </c>
      <c r="I675">
        <v>137</v>
      </c>
      <c r="J675">
        <v>136</v>
      </c>
      <c r="K675">
        <v>138</v>
      </c>
      <c r="L675">
        <v>138</v>
      </c>
      <c r="M675">
        <v>139</v>
      </c>
      <c r="N675">
        <v>125</v>
      </c>
      <c r="O675">
        <v>140</v>
      </c>
      <c r="P675">
        <v>132</v>
      </c>
      <c r="Q675">
        <v>137</v>
      </c>
      <c r="R675">
        <v>137</v>
      </c>
      <c r="S675">
        <v>137</v>
      </c>
      <c r="T675">
        <v>137</v>
      </c>
      <c r="U675">
        <v>122</v>
      </c>
      <c r="V675">
        <v>134</v>
      </c>
      <c r="W675">
        <v>136</v>
      </c>
      <c r="X675">
        <v>136</v>
      </c>
      <c r="Y675">
        <v>136</v>
      </c>
      <c r="Z675">
        <v>138</v>
      </c>
      <c r="AA675">
        <v>1</v>
      </c>
      <c r="AB675">
        <v>137</v>
      </c>
      <c r="AC675">
        <v>137</v>
      </c>
      <c r="AD675">
        <v>132</v>
      </c>
      <c r="AE675">
        <v>128</v>
      </c>
      <c r="AF675">
        <v>128</v>
      </c>
      <c r="AG675">
        <v>135</v>
      </c>
      <c r="AH675">
        <v>139</v>
      </c>
      <c r="AI675">
        <v>138</v>
      </c>
      <c r="AJ675">
        <v>139</v>
      </c>
      <c r="AK675">
        <v>138</v>
      </c>
      <c r="AL675">
        <v>138</v>
      </c>
      <c r="AM675">
        <v>134</v>
      </c>
      <c r="AN675">
        <v>138</v>
      </c>
      <c r="AO675">
        <v>133</v>
      </c>
      <c r="AP675">
        <v>137</v>
      </c>
      <c r="AQ675">
        <v>138</v>
      </c>
      <c r="AR675">
        <v>137</v>
      </c>
      <c r="AS675">
        <v>139</v>
      </c>
      <c r="AT675">
        <v>133</v>
      </c>
      <c r="AU675" s="8">
        <f t="shared" si="98"/>
        <v>132.86363636363637</v>
      </c>
      <c r="AV675">
        <f t="shared" si="99"/>
        <v>137</v>
      </c>
      <c r="AW675" s="8">
        <f t="shared" si="100"/>
        <v>20.705679379396528</v>
      </c>
      <c r="AX675" s="6">
        <f t="shared" si="101"/>
        <v>0.15584158273921436</v>
      </c>
      <c r="AY675">
        <f t="shared" si="102"/>
        <v>1</v>
      </c>
      <c r="AZ675">
        <f t="shared" si="103"/>
        <v>140</v>
      </c>
      <c r="BA675">
        <f t="shared" si="104"/>
        <v>139</v>
      </c>
      <c r="BB675" s="7">
        <f t="shared" si="105"/>
        <v>0.99803197670627997</v>
      </c>
      <c r="BC675" s="8">
        <f t="shared" si="106"/>
        <v>1.1660213492144097E-3</v>
      </c>
    </row>
    <row r="676" spans="1:55" x14ac:dyDescent="0.25">
      <c r="A676">
        <v>999</v>
      </c>
      <c r="B676">
        <v>464100</v>
      </c>
      <c r="C676">
        <v>55</v>
      </c>
      <c r="D676">
        <v>1</v>
      </c>
      <c r="E676">
        <v>1</v>
      </c>
      <c r="F676">
        <v>56</v>
      </c>
      <c r="G676">
        <v>56</v>
      </c>
      <c r="H676">
        <v>56</v>
      </c>
      <c r="I676">
        <v>56</v>
      </c>
      <c r="J676">
        <v>55</v>
      </c>
      <c r="K676">
        <v>55</v>
      </c>
      <c r="L676">
        <v>56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56</v>
      </c>
      <c r="S676">
        <v>56</v>
      </c>
      <c r="T676">
        <v>1</v>
      </c>
      <c r="U676">
        <v>1</v>
      </c>
      <c r="V676">
        <v>1</v>
      </c>
      <c r="W676">
        <v>56</v>
      </c>
      <c r="X676">
        <v>56</v>
      </c>
      <c r="Y676">
        <v>1</v>
      </c>
      <c r="Z676">
        <v>1</v>
      </c>
      <c r="AA676">
        <v>56</v>
      </c>
      <c r="AB676">
        <v>56</v>
      </c>
      <c r="AC676">
        <v>56</v>
      </c>
      <c r="AD676">
        <v>56</v>
      </c>
      <c r="AE676">
        <v>56</v>
      </c>
      <c r="AF676">
        <v>56</v>
      </c>
      <c r="AG676">
        <v>56</v>
      </c>
      <c r="AH676">
        <v>56</v>
      </c>
      <c r="AI676">
        <v>56</v>
      </c>
      <c r="AJ676">
        <v>56</v>
      </c>
      <c r="AK676">
        <v>56</v>
      </c>
      <c r="AL676">
        <v>56</v>
      </c>
      <c r="AM676">
        <v>56</v>
      </c>
      <c r="AN676">
        <v>1</v>
      </c>
      <c r="AO676">
        <v>56</v>
      </c>
      <c r="AP676">
        <v>1</v>
      </c>
      <c r="AQ676">
        <v>56</v>
      </c>
      <c r="AR676">
        <v>1</v>
      </c>
      <c r="AS676">
        <v>1</v>
      </c>
      <c r="AT676">
        <v>1</v>
      </c>
      <c r="AU676" s="8">
        <f t="shared" si="98"/>
        <v>34.68181818181818</v>
      </c>
      <c r="AV676">
        <f t="shared" si="99"/>
        <v>56</v>
      </c>
      <c r="AW676" s="8">
        <f t="shared" si="100"/>
        <v>27.036386100245021</v>
      </c>
      <c r="AX676" s="6">
        <f t="shared" si="101"/>
        <v>0.77955503827705175</v>
      </c>
      <c r="AY676">
        <f t="shared" si="102"/>
        <v>1</v>
      </c>
      <c r="AZ676">
        <f t="shared" si="103"/>
        <v>56</v>
      </c>
      <c r="BA676">
        <f t="shared" si="104"/>
        <v>55</v>
      </c>
      <c r="BB676" s="7">
        <f t="shared" si="105"/>
        <v>1.0009772133931087</v>
      </c>
      <c r="BC676" s="8">
        <f t="shared" si="106"/>
        <v>4.0083829805662208E-5</v>
      </c>
    </row>
    <row r="677" spans="1:55" x14ac:dyDescent="0.25">
      <c r="A677">
        <v>1000</v>
      </c>
      <c r="B677">
        <v>464337</v>
      </c>
      <c r="C677">
        <v>19</v>
      </c>
      <c r="D677">
        <v>19</v>
      </c>
      <c r="E677">
        <v>19</v>
      </c>
      <c r="F677">
        <v>19</v>
      </c>
      <c r="G677">
        <v>19</v>
      </c>
      <c r="H677">
        <v>19</v>
      </c>
      <c r="I677">
        <v>19</v>
      </c>
      <c r="J677">
        <v>19</v>
      </c>
      <c r="K677">
        <v>19</v>
      </c>
      <c r="L677">
        <v>19</v>
      </c>
      <c r="M677">
        <v>19</v>
      </c>
      <c r="N677">
        <v>19</v>
      </c>
      <c r="O677">
        <v>19</v>
      </c>
      <c r="P677">
        <v>19</v>
      </c>
      <c r="Q677">
        <v>19</v>
      </c>
      <c r="R677">
        <v>19</v>
      </c>
      <c r="S677">
        <v>19</v>
      </c>
      <c r="T677">
        <v>19</v>
      </c>
      <c r="U677">
        <v>19</v>
      </c>
      <c r="V677">
        <v>19</v>
      </c>
      <c r="W677">
        <v>19</v>
      </c>
      <c r="X677">
        <v>19</v>
      </c>
      <c r="Y677">
        <v>19</v>
      </c>
      <c r="Z677">
        <v>19</v>
      </c>
      <c r="AA677">
        <v>19</v>
      </c>
      <c r="AB677">
        <v>19</v>
      </c>
      <c r="AC677">
        <v>19</v>
      </c>
      <c r="AD677">
        <v>19</v>
      </c>
      <c r="AE677">
        <v>19</v>
      </c>
      <c r="AF677">
        <v>19</v>
      </c>
      <c r="AG677">
        <v>19</v>
      </c>
      <c r="AH677">
        <v>19</v>
      </c>
      <c r="AI677">
        <v>19</v>
      </c>
      <c r="AJ677">
        <v>19</v>
      </c>
      <c r="AK677">
        <v>19</v>
      </c>
      <c r="AL677">
        <v>19</v>
      </c>
      <c r="AM677">
        <v>19</v>
      </c>
      <c r="AN677">
        <v>19</v>
      </c>
      <c r="AO677">
        <v>19</v>
      </c>
      <c r="AP677">
        <v>20</v>
      </c>
      <c r="AQ677">
        <v>20</v>
      </c>
      <c r="AR677">
        <v>20</v>
      </c>
      <c r="AS677">
        <v>20</v>
      </c>
      <c r="AT677">
        <v>20</v>
      </c>
      <c r="AU677" s="8">
        <f t="shared" si="98"/>
        <v>19.113636363636363</v>
      </c>
      <c r="AV677">
        <f t="shared" si="99"/>
        <v>19</v>
      </c>
      <c r="AW677" s="8">
        <f t="shared" si="100"/>
        <v>0.32103822064055043</v>
      </c>
      <c r="AX677" s="6">
        <f t="shared" si="101"/>
        <v>1.6796292161931296E-2</v>
      </c>
      <c r="AY677">
        <f t="shared" si="102"/>
        <v>19</v>
      </c>
      <c r="AZ677">
        <f t="shared" si="103"/>
        <v>20</v>
      </c>
      <c r="BA677">
        <f t="shared" si="104"/>
        <v>1</v>
      </c>
      <c r="BB677" s="7">
        <f t="shared" si="105"/>
        <v>1.0007051246220835</v>
      </c>
      <c r="BC677" s="8">
        <f t="shared" si="106"/>
        <v>0.30232558139534899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7B0C-00F4-4EAA-845E-5364AA456CF6}">
  <sheetPr>
    <tabColor rgb="FF63BE7B"/>
  </sheetPr>
  <dimension ref="A1:A38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tr">
        <f ca="1">_xlfn.FORMULATEXT(A2)</f>
        <v>=CORREL(Table3[Relatív rang],Table3[Átlag])</v>
      </c>
    </row>
    <row r="2" spans="1:1" x14ac:dyDescent="0.25">
      <c r="A2">
        <f>CORREL(Table3[Relatív rang],Table3[Átlag])</f>
        <v>-6.7468222982624212E-2</v>
      </c>
    </row>
    <row r="3" spans="1:1" x14ac:dyDescent="0.25">
      <c r="A3" t="str">
        <f ca="1">_xlfn.FORMULATEXT(A4)</f>
        <v>=CORREL(Table3[Relatív rang],Table3[Medián])</v>
      </c>
    </row>
    <row r="4" spans="1:1" x14ac:dyDescent="0.25">
      <c r="A4">
        <f>CORREL(Table3[Relatív rang],Table3[Medián])</f>
        <v>-6.2009398763224199E-2</v>
      </c>
    </row>
    <row r="5" spans="1:1" x14ac:dyDescent="0.25">
      <c r="A5" t="str">
        <f ca="1">_xlfn.FORMULATEXT(A6)</f>
        <v>=CORREL(Table3[Relatív rang],Table3[Szórás])</v>
      </c>
    </row>
    <row r="6" spans="1:1" x14ac:dyDescent="0.25">
      <c r="A6">
        <f>CORREL(Table3[Relatív rang],Table3[Szórás])</f>
        <v>-9.1384354773657611E-2</v>
      </c>
    </row>
    <row r="7" spans="1:1" x14ac:dyDescent="0.25">
      <c r="A7" t="str">
        <f ca="1">_xlfn.FORMULATEXT(A8)</f>
        <v>=CORREL(Table3[Relatív rang],Table3[Relatív szórás])</v>
      </c>
    </row>
    <row r="8" spans="1:1" x14ac:dyDescent="0.25">
      <c r="A8">
        <f>CORREL(Table3[Relatív rang],Table3[Relatív szórás])</f>
        <v>-9.2809177526374617E-2</v>
      </c>
    </row>
    <row r="9" spans="1:1" x14ac:dyDescent="0.25">
      <c r="A9" t="str">
        <f ca="1">_xlfn.FORMULATEXT(A10)</f>
        <v>=CORREL(Table3[Relatív rang],Table3[Minimum])</v>
      </c>
    </row>
    <row r="10" spans="1:1" x14ac:dyDescent="0.25">
      <c r="A10">
        <f>CORREL(Table3[Relatív rang],Table3[Minimum])</f>
        <v>-4.7180153916908274E-2</v>
      </c>
    </row>
    <row r="11" spans="1:1" x14ac:dyDescent="0.25">
      <c r="A11" t="str">
        <f ca="1">_xlfn.FORMULATEXT(A12)</f>
        <v>=CORREL(Table3[Relatív rang],Table3[Maximum])</v>
      </c>
    </row>
    <row r="12" spans="1:1" x14ac:dyDescent="0.25">
      <c r="A12">
        <f>CORREL(Table3[Relatív rang],Table3[Maximum])</f>
        <v>-8.8586854899737139E-2</v>
      </c>
    </row>
    <row r="13" spans="1:1" x14ac:dyDescent="0.25">
      <c r="A13" t="str">
        <f ca="1">_xlfn.FORMULATEXT(A14)</f>
        <v>=CORREL(Table3[Relatív rang],Table3[Terjedelem])</v>
      </c>
    </row>
    <row r="14" spans="1:1" x14ac:dyDescent="0.25">
      <c r="A14">
        <f>CORREL(Table3[Relatív rang],Table3[Terjedelem])</f>
        <v>-8.0497424753578697E-2</v>
      </c>
    </row>
    <row r="15" spans="1:1" x14ac:dyDescent="0.25">
      <c r="A15" t="str">
        <f ca="1">_xlfn.FORMULATEXT(A16)</f>
        <v>=CORREL(Table3[Relatív rang],Table3[Meredekség])</v>
      </c>
    </row>
    <row r="16" spans="1:1" x14ac:dyDescent="0.25">
      <c r="A16">
        <f>CORREL(Table3[Relatív rang],Table3[Meredekség])</f>
        <v>0.11558907949045581</v>
      </c>
    </row>
    <row r="17" spans="1:1" x14ac:dyDescent="0.25">
      <c r="A17" t="str">
        <f ca="1">_xlfn.FORMULATEXT(A18)</f>
        <v>=CORREL(Table3[Relatív rang],Table3[R négyzet])</v>
      </c>
    </row>
    <row r="18" spans="1:1" x14ac:dyDescent="0.25">
      <c r="A18">
        <f>CORREL(Table3[Relatív rang],Table3[R négyzet])</f>
        <v>-8.3710532669412072E-2</v>
      </c>
    </row>
    <row r="21" spans="1:1" x14ac:dyDescent="0.25">
      <c r="A21" t="str">
        <f ca="1">_xlfn.FORMULATEXT(A22)</f>
        <v>=CORREL(Table3[Eredeti rang],Table3[Átlag])</v>
      </c>
    </row>
    <row r="22" spans="1:1" x14ac:dyDescent="0.25">
      <c r="A22">
        <f>CORREL(Table3[Eredeti rang],Table3[Átlag])</f>
        <v>-6.4653278782131979E-2</v>
      </c>
    </row>
    <row r="23" spans="1:1" x14ac:dyDescent="0.25">
      <c r="A23" t="str">
        <f ca="1">_xlfn.FORMULATEXT(A24)</f>
        <v>=CORREL(Table3[Eredeti rang],Table3[Medián])</v>
      </c>
    </row>
    <row r="24" spans="1:1" x14ac:dyDescent="0.25">
      <c r="A24">
        <f>CORREL(Table3[Eredeti rang],Table3[Medián])</f>
        <v>-6.008253916304624E-2</v>
      </c>
    </row>
    <row r="25" spans="1:1" x14ac:dyDescent="0.25">
      <c r="A25" t="str">
        <f ca="1">_xlfn.FORMULATEXT(A26)</f>
        <v>=CORREL(Table3[Eredeti rang],Table3[Szórás])</v>
      </c>
    </row>
    <row r="26" spans="1:1" x14ac:dyDescent="0.25">
      <c r="A26">
        <f>CORREL(Table3[Eredeti rang],Table3[Szórás])</f>
        <v>-8.7827838404908987E-2</v>
      </c>
    </row>
    <row r="27" spans="1:1" x14ac:dyDescent="0.25">
      <c r="A27" t="str">
        <f ca="1">_xlfn.FORMULATEXT(A28)</f>
        <v>=CORREL(Table3[Eredeti rang],Table3[Relatív szórás])</v>
      </c>
    </row>
    <row r="28" spans="1:1" x14ac:dyDescent="0.25">
      <c r="A28">
        <f>CORREL(Table3[Eredeti rang],Table3[Relatív szórás])</f>
        <v>-9.1215702372183016E-2</v>
      </c>
    </row>
    <row r="29" spans="1:1" x14ac:dyDescent="0.25">
      <c r="A29" t="str">
        <f ca="1">_xlfn.FORMULATEXT(A30)</f>
        <v>=CORREL(Table3[Eredeti rang],Table3[Minimum])</v>
      </c>
    </row>
    <row r="30" spans="1:1" x14ac:dyDescent="0.25">
      <c r="A30">
        <f>CORREL(Table3[Eredeti rang],Table3[Minimum])</f>
        <v>-4.3940820864770913E-2</v>
      </c>
    </row>
    <row r="31" spans="1:1" x14ac:dyDescent="0.25">
      <c r="A31" t="str">
        <f ca="1">_xlfn.FORMULATEXT(A32)</f>
        <v>=CORREL(Table3[Eredeti rang],Table3[Maximum])</v>
      </c>
    </row>
    <row r="32" spans="1:1" x14ac:dyDescent="0.25">
      <c r="A32">
        <f>CORREL(Table3[Eredeti rang],Table3[Maximum])</f>
        <v>-8.4593137525329931E-2</v>
      </c>
    </row>
    <row r="33" spans="1:1" x14ac:dyDescent="0.25">
      <c r="A33" t="str">
        <f ca="1">_xlfn.FORMULATEXT(A34)</f>
        <v>=CORREL(Table3[Eredeti rang],Table3[Terjedelem])</v>
      </c>
    </row>
    <row r="34" spans="1:1" x14ac:dyDescent="0.25">
      <c r="A34">
        <f>CORREL(Table3[Eredeti rang],Table3[Terjedelem])</f>
        <v>-7.7526837742550189E-2</v>
      </c>
    </row>
    <row r="35" spans="1:1" x14ac:dyDescent="0.25">
      <c r="A35" t="str">
        <f ca="1">_xlfn.FORMULATEXT(A36)</f>
        <v>=CORREL(Table3[Eredeti rang],Table3[Meredekség])</v>
      </c>
    </row>
    <row r="36" spans="1:1" x14ac:dyDescent="0.25">
      <c r="A36">
        <f>CORREL(Table3[Eredeti rang],Table3[Meredekség])</f>
        <v>0.11682534469706113</v>
      </c>
    </row>
    <row r="37" spans="1:1" x14ac:dyDescent="0.25">
      <c r="A37" t="str">
        <f ca="1">_xlfn.FORMULATEXT(A38)</f>
        <v>=CORREL(Table3[Eredeti rang],Table3[R négyzet])</v>
      </c>
    </row>
    <row r="38" spans="1:1" x14ac:dyDescent="0.25">
      <c r="A38">
        <f>CORREL(Table3[Eredeti rang],Table3[R négyzet])</f>
        <v>-8.3125473027053018E-2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3B7DE-9206-439C-99C8-B7BB2C081BA0}">
  <dimension ref="A1:BF60"/>
  <sheetViews>
    <sheetView topLeftCell="AD1" workbookViewId="0">
      <selection activeCell="BF7" sqref="BF7"/>
    </sheetView>
  </sheetViews>
  <sheetFormatPr defaultRowHeight="15" x14ac:dyDescent="0.25"/>
  <cols>
    <col min="1" max="1" width="61.85546875" bestFit="1" customWidth="1"/>
    <col min="2" max="45" width="7.140625" customWidth="1"/>
    <col min="46" max="47" width="10.140625" customWidth="1"/>
    <col min="48" max="48" width="10" customWidth="1"/>
    <col min="49" max="49" width="13.5703125" customWidth="1"/>
    <col min="50" max="50" width="9.7109375" customWidth="1"/>
    <col min="52" max="52" width="15.28515625" customWidth="1"/>
    <col min="53" max="53" width="11.5703125" customWidth="1"/>
    <col min="54" max="54" width="11.85546875" customWidth="1"/>
    <col min="55" max="55" width="12.85546875" customWidth="1"/>
    <col min="56" max="56" width="13.5703125" customWidth="1"/>
    <col min="57" max="57" width="11.140625" customWidth="1"/>
  </cols>
  <sheetData>
    <row r="1" spans="1:58" x14ac:dyDescent="0.25">
      <c r="A1" t="s">
        <v>2513</v>
      </c>
      <c r="B1" s="1" t="s">
        <v>2469</v>
      </c>
      <c r="C1" s="1" t="s">
        <v>2470</v>
      </c>
      <c r="D1" s="1" t="s">
        <v>2471</v>
      </c>
      <c r="E1" s="1" t="s">
        <v>2472</v>
      </c>
      <c r="F1" s="1" t="s">
        <v>2473</v>
      </c>
      <c r="G1" s="1" t="s">
        <v>2474</v>
      </c>
      <c r="H1" s="1" t="s">
        <v>2475</v>
      </c>
      <c r="I1" s="1" t="s">
        <v>2476</v>
      </c>
      <c r="J1" s="1" t="s">
        <v>2477</v>
      </c>
      <c r="K1" s="1" t="s">
        <v>2478</v>
      </c>
      <c r="L1" s="1" t="s">
        <v>2479</v>
      </c>
      <c r="M1" s="1" t="s">
        <v>2480</v>
      </c>
      <c r="N1" s="1" t="s">
        <v>2481</v>
      </c>
      <c r="O1" s="1" t="s">
        <v>2482</v>
      </c>
      <c r="P1" s="1" t="s">
        <v>2483</v>
      </c>
      <c r="Q1" s="1" t="s">
        <v>2484</v>
      </c>
      <c r="R1" s="1" t="s">
        <v>2485</v>
      </c>
      <c r="S1" s="1" t="s">
        <v>2486</v>
      </c>
      <c r="T1" s="1" t="s">
        <v>2487</v>
      </c>
      <c r="U1" s="1" t="s">
        <v>2488</v>
      </c>
      <c r="V1" s="1" t="s">
        <v>2489</v>
      </c>
      <c r="W1" s="1" t="s">
        <v>2490</v>
      </c>
      <c r="X1" s="1" t="s">
        <v>2491</v>
      </c>
      <c r="Y1" s="1" t="s">
        <v>2492</v>
      </c>
      <c r="Z1" s="1" t="s">
        <v>2493</v>
      </c>
      <c r="AA1" s="1" t="s">
        <v>2494</v>
      </c>
      <c r="AB1" s="1" t="s">
        <v>2495</v>
      </c>
      <c r="AC1" s="1" t="s">
        <v>2496</v>
      </c>
      <c r="AD1" s="1" t="s">
        <v>2497</v>
      </c>
      <c r="AE1" s="1" t="s">
        <v>2498</v>
      </c>
      <c r="AF1" s="1" t="s">
        <v>2499</v>
      </c>
      <c r="AG1" s="1" t="s">
        <v>2500</v>
      </c>
      <c r="AH1" s="1" t="s">
        <v>2501</v>
      </c>
      <c r="AI1" s="1" t="s">
        <v>2502</v>
      </c>
      <c r="AJ1" s="1" t="s">
        <v>2503</v>
      </c>
      <c r="AK1" s="1" t="s">
        <v>2504</v>
      </c>
      <c r="AL1" s="1" t="s">
        <v>2505</v>
      </c>
      <c r="AM1" s="1" t="s">
        <v>2506</v>
      </c>
      <c r="AN1" s="1" t="s">
        <v>2507</v>
      </c>
      <c r="AO1" s="1" t="s">
        <v>2508</v>
      </c>
      <c r="AP1" s="1" t="s">
        <v>2509</v>
      </c>
      <c r="AQ1" s="1" t="s">
        <v>2510</v>
      </c>
      <c r="AR1" s="1" t="s">
        <v>2511</v>
      </c>
      <c r="AS1" s="1" t="s">
        <v>2512</v>
      </c>
      <c r="AT1" s="1" t="s">
        <v>2514</v>
      </c>
      <c r="AU1" s="1" t="s">
        <v>2518</v>
      </c>
      <c r="AV1" s="1" t="s">
        <v>2515</v>
      </c>
      <c r="AW1" s="1" t="s">
        <v>2517</v>
      </c>
      <c r="AX1" t="s">
        <v>2383</v>
      </c>
      <c r="AY1" t="s">
        <v>2395</v>
      </c>
      <c r="AZ1" t="s">
        <v>30</v>
      </c>
      <c r="BA1" t="s">
        <v>31</v>
      </c>
      <c r="BB1" t="s">
        <v>2396</v>
      </c>
      <c r="BC1" t="s">
        <v>2397</v>
      </c>
      <c r="BD1" t="s">
        <v>34</v>
      </c>
      <c r="BE1" t="s">
        <v>2393</v>
      </c>
      <c r="BF1" t="s">
        <v>2386</v>
      </c>
    </row>
    <row r="2" spans="1:58" x14ac:dyDescent="0.25">
      <c r="A2" t="s">
        <v>2414</v>
      </c>
      <c r="B2">
        <v>22213</v>
      </c>
      <c r="C2">
        <v>22298</v>
      </c>
      <c r="D2">
        <v>21648</v>
      </c>
      <c r="E2">
        <v>21667</v>
      </c>
      <c r="F2">
        <v>21154</v>
      </c>
      <c r="G2">
        <v>21225</v>
      </c>
      <c r="H2">
        <v>21101</v>
      </c>
      <c r="I2">
        <v>21170</v>
      </c>
      <c r="J2">
        <v>20574</v>
      </c>
      <c r="K2">
        <v>21062</v>
      </c>
      <c r="L2">
        <v>20763</v>
      </c>
      <c r="M2">
        <v>20841</v>
      </c>
      <c r="N2">
        <v>20915</v>
      </c>
      <c r="O2">
        <v>20715</v>
      </c>
      <c r="P2">
        <v>20668</v>
      </c>
      <c r="Q2">
        <v>20618</v>
      </c>
      <c r="R2">
        <v>20880</v>
      </c>
      <c r="S2">
        <v>20868</v>
      </c>
      <c r="T2">
        <v>20494</v>
      </c>
      <c r="U2">
        <v>20435</v>
      </c>
      <c r="V2">
        <v>20724</v>
      </c>
      <c r="W2">
        <v>20316</v>
      </c>
      <c r="X2">
        <v>20313</v>
      </c>
      <c r="Y2">
        <v>20463</v>
      </c>
      <c r="Z2">
        <v>19294</v>
      </c>
      <c r="AA2">
        <v>20095</v>
      </c>
      <c r="AB2">
        <v>20098</v>
      </c>
      <c r="AC2">
        <v>19870</v>
      </c>
      <c r="AD2">
        <v>20406</v>
      </c>
      <c r="AE2">
        <v>20447</v>
      </c>
      <c r="AF2">
        <v>19384</v>
      </c>
      <c r="AG2">
        <v>19139</v>
      </c>
      <c r="AH2">
        <v>19220</v>
      </c>
      <c r="AI2">
        <v>19391</v>
      </c>
      <c r="AJ2">
        <v>19212</v>
      </c>
      <c r="AK2">
        <v>19195</v>
      </c>
      <c r="AL2">
        <v>19128</v>
      </c>
      <c r="AM2">
        <v>19254</v>
      </c>
      <c r="AN2">
        <v>19404</v>
      </c>
      <c r="AO2">
        <v>19410</v>
      </c>
      <c r="AP2">
        <v>19686</v>
      </c>
      <c r="AQ2">
        <v>19954</v>
      </c>
      <c r="AR2">
        <v>19395</v>
      </c>
      <c r="AS2">
        <v>19514</v>
      </c>
      <c r="AT2">
        <f>SUM(Table22[[#This Row],[03/06/2025]:[31/03/2026]])</f>
        <v>894621</v>
      </c>
      <c r="AU2" s="6">
        <f>Table22[[#This Row],[Sum]]/Table22[[#Totals],[Sum]]</f>
        <v>0.43771705529901156</v>
      </c>
      <c r="AV2">
        <f>Table22[[#This Row],[Sum]]</f>
        <v>894621</v>
      </c>
      <c r="AW2" s="6">
        <f>Table22[[#This Row],[Column1]]/(Table22[[#Totals],[Sum]])</f>
        <v>0.43771705529901156</v>
      </c>
      <c r="AX2">
        <f t="shared" ref="AX2:AX33" si="0">AVERAGE(B2:AS2)</f>
        <v>20332.295454545456</v>
      </c>
      <c r="AY2">
        <f t="shared" ref="AY2:AY33" si="1">MEDIAN(B2:AS2)</f>
        <v>20441</v>
      </c>
      <c r="AZ2">
        <f t="shared" ref="AZ2:AZ33" si="2">_xlfn.STDEV.S(B2:AS2)</f>
        <v>849.61722104983244</v>
      </c>
      <c r="BA2">
        <f t="shared" ref="BA2:BA33" si="3">AZ2/AX2</f>
        <v>4.1786586416138929E-2</v>
      </c>
      <c r="BB2">
        <f t="shared" ref="BB2:BB33" si="4">MIN(B2:AS2)</f>
        <v>19128</v>
      </c>
      <c r="BC2">
        <f t="shared" ref="BC2:BC33" si="5">MAX(B2:AS2)</f>
        <v>22298</v>
      </c>
      <c r="BD2">
        <f t="shared" ref="BD2:BD33" si="6">BC2-BB2</f>
        <v>3170</v>
      </c>
      <c r="BE2">
        <f t="shared" ref="BE2:BE33" si="7">INDEX(LOGEST(B2:AS2,,TRUE,TRUE),1,1)</f>
        <v>0.99706778669343166</v>
      </c>
      <c r="BF2">
        <f t="shared" ref="BF2:BF33" si="8">INDEX(LOGEST(B2:AS2,,TRUE,TRUE),3,1)</f>
        <v>0.82182291981741262</v>
      </c>
    </row>
    <row r="3" spans="1:58" x14ac:dyDescent="0.25">
      <c r="A3" t="s">
        <v>2415</v>
      </c>
      <c r="B3">
        <v>5093</v>
      </c>
      <c r="C3">
        <v>4898</v>
      </c>
      <c r="D3">
        <v>4854</v>
      </c>
      <c r="E3">
        <v>4893</v>
      </c>
      <c r="F3">
        <v>4833</v>
      </c>
      <c r="G3">
        <v>4766</v>
      </c>
      <c r="H3">
        <v>4782</v>
      </c>
      <c r="I3">
        <v>4766</v>
      </c>
      <c r="J3">
        <v>4386</v>
      </c>
      <c r="K3">
        <v>4472</v>
      </c>
      <c r="L3">
        <v>4546</v>
      </c>
      <c r="M3">
        <v>4490</v>
      </c>
      <c r="N3">
        <v>4493</v>
      </c>
      <c r="O3">
        <v>4590</v>
      </c>
      <c r="P3">
        <v>4635</v>
      </c>
      <c r="Q3">
        <v>4647</v>
      </c>
      <c r="R3">
        <v>4461</v>
      </c>
      <c r="S3">
        <v>4609</v>
      </c>
      <c r="T3">
        <v>4537</v>
      </c>
      <c r="U3">
        <v>4552</v>
      </c>
      <c r="V3">
        <v>4670</v>
      </c>
      <c r="W3">
        <v>4587</v>
      </c>
      <c r="X3">
        <v>4360</v>
      </c>
      <c r="Y3">
        <v>4563</v>
      </c>
      <c r="Z3">
        <v>4843</v>
      </c>
      <c r="AA3">
        <v>4844</v>
      </c>
      <c r="AB3">
        <v>4602</v>
      </c>
      <c r="AC3">
        <v>4708</v>
      </c>
      <c r="AD3">
        <v>4628</v>
      </c>
      <c r="AE3">
        <v>4624</v>
      </c>
      <c r="AF3">
        <v>4581</v>
      </c>
      <c r="AG3">
        <v>4389</v>
      </c>
      <c r="AH3">
        <v>4666</v>
      </c>
      <c r="AI3">
        <v>4694</v>
      </c>
      <c r="AJ3">
        <v>4741</v>
      </c>
      <c r="AK3">
        <v>4713</v>
      </c>
      <c r="AL3">
        <v>4697</v>
      </c>
      <c r="AM3">
        <v>4646</v>
      </c>
      <c r="AN3">
        <v>4693</v>
      </c>
      <c r="AO3">
        <v>4723</v>
      </c>
      <c r="AP3">
        <v>4779</v>
      </c>
      <c r="AQ3">
        <v>5110</v>
      </c>
      <c r="AR3">
        <v>5113</v>
      </c>
      <c r="AS3">
        <v>5278</v>
      </c>
      <c r="AT3">
        <f>SUM(Table22[[#This Row],[03/06/2025]:[31/03/2026]])</f>
        <v>206555</v>
      </c>
      <c r="AU3" s="6">
        <f>Table22[[#This Row],[Sum]]/Table22[[#Totals],[Sum]]</f>
        <v>0.10106251290466839</v>
      </c>
      <c r="AV3">
        <f>AV2+Table22[[#This Row],[Sum]]</f>
        <v>1101176</v>
      </c>
      <c r="AW3" s="6">
        <f>Table22[[#This Row],[Column1]]/(Table22[[#Totals],[Sum]])</f>
        <v>0.53877956820367989</v>
      </c>
      <c r="AX3">
        <f t="shared" si="0"/>
        <v>4694.431818181818</v>
      </c>
      <c r="AY3">
        <f t="shared" si="1"/>
        <v>4668</v>
      </c>
      <c r="AZ3">
        <f t="shared" si="2"/>
        <v>198.06651428330397</v>
      </c>
      <c r="BA3">
        <f t="shared" si="3"/>
        <v>4.2191796995789864E-2</v>
      </c>
      <c r="BB3">
        <f t="shared" si="4"/>
        <v>4360</v>
      </c>
      <c r="BC3">
        <f t="shared" si="5"/>
        <v>5278</v>
      </c>
      <c r="BD3">
        <f t="shared" si="6"/>
        <v>918</v>
      </c>
      <c r="BE3">
        <f t="shared" si="7"/>
        <v>1.0005217090121152</v>
      </c>
      <c r="BF3">
        <f t="shared" si="8"/>
        <v>2.6011042427743054E-2</v>
      </c>
    </row>
    <row r="4" spans="1:58" x14ac:dyDescent="0.25">
      <c r="A4" t="s">
        <v>2423</v>
      </c>
      <c r="B4">
        <v>4597</v>
      </c>
      <c r="C4">
        <v>4674</v>
      </c>
      <c r="D4">
        <v>4524</v>
      </c>
      <c r="E4">
        <v>4427</v>
      </c>
      <c r="F4">
        <v>4367</v>
      </c>
      <c r="G4">
        <v>4488</v>
      </c>
      <c r="H4">
        <v>4362</v>
      </c>
      <c r="I4">
        <v>4413</v>
      </c>
      <c r="J4">
        <v>4235</v>
      </c>
      <c r="K4">
        <v>4396</v>
      </c>
      <c r="L4">
        <v>4490</v>
      </c>
      <c r="M4">
        <v>4388</v>
      </c>
      <c r="N4">
        <v>4396</v>
      </c>
      <c r="O4">
        <v>4314</v>
      </c>
      <c r="P4">
        <v>4410</v>
      </c>
      <c r="Q4">
        <v>4431</v>
      </c>
      <c r="R4">
        <v>4367</v>
      </c>
      <c r="S4">
        <v>4547</v>
      </c>
      <c r="T4">
        <v>4441</v>
      </c>
      <c r="U4">
        <v>4465</v>
      </c>
      <c r="V4">
        <v>4478</v>
      </c>
      <c r="W4">
        <v>4483</v>
      </c>
      <c r="X4">
        <v>4473</v>
      </c>
      <c r="Y4">
        <v>4464</v>
      </c>
      <c r="Z4">
        <v>4013</v>
      </c>
      <c r="AA4">
        <v>4132</v>
      </c>
      <c r="AB4">
        <v>3962</v>
      </c>
      <c r="AC4">
        <v>4012</v>
      </c>
      <c r="AD4">
        <v>3946</v>
      </c>
      <c r="AE4">
        <v>3952</v>
      </c>
      <c r="AF4">
        <v>4024</v>
      </c>
      <c r="AG4">
        <v>3924</v>
      </c>
      <c r="AH4">
        <v>3883</v>
      </c>
      <c r="AI4">
        <v>3900</v>
      </c>
      <c r="AJ4">
        <v>4006</v>
      </c>
      <c r="AK4">
        <v>3908</v>
      </c>
      <c r="AL4">
        <v>3940</v>
      </c>
      <c r="AM4">
        <v>3907</v>
      </c>
      <c r="AN4">
        <v>3876</v>
      </c>
      <c r="AO4">
        <v>3862</v>
      </c>
      <c r="AP4">
        <v>3894</v>
      </c>
      <c r="AQ4">
        <v>3814</v>
      </c>
      <c r="AR4">
        <v>3875</v>
      </c>
      <c r="AS4">
        <v>3770</v>
      </c>
      <c r="AT4">
        <f>SUM(Table22[[#This Row],[03/06/2025]:[31/03/2026]])</f>
        <v>185230</v>
      </c>
      <c r="AU4" s="6">
        <f>Table22[[#This Row],[Sum]]/Table22[[#Totals],[Sum]]</f>
        <v>9.0628690979795812E-2</v>
      </c>
      <c r="AV4">
        <f>AV3+Table22[[#This Row],[Sum]]</f>
        <v>1286406</v>
      </c>
      <c r="AW4" s="6">
        <f>Table22[[#This Row],[Column1]]/(Table22[[#Totals],[Sum]])</f>
        <v>0.62940825918347576</v>
      </c>
      <c r="AX4">
        <f t="shared" si="0"/>
        <v>4209.772727272727</v>
      </c>
      <c r="AY4">
        <f t="shared" si="1"/>
        <v>4338</v>
      </c>
      <c r="AZ4">
        <f t="shared" si="2"/>
        <v>272.24995898830394</v>
      </c>
      <c r="BA4">
        <f t="shared" si="3"/>
        <v>6.4670939888168077E-2</v>
      </c>
      <c r="BB4">
        <f t="shared" si="4"/>
        <v>3770</v>
      </c>
      <c r="BC4">
        <f t="shared" si="5"/>
        <v>4674</v>
      </c>
      <c r="BD4">
        <f t="shared" si="6"/>
        <v>904</v>
      </c>
      <c r="BE4">
        <f t="shared" si="7"/>
        <v>0.99553670402198624</v>
      </c>
      <c r="BF4">
        <f t="shared" si="8"/>
        <v>0.78047508731647486</v>
      </c>
    </row>
    <row r="5" spans="1:58" x14ac:dyDescent="0.25">
      <c r="A5" t="s">
        <v>2416</v>
      </c>
      <c r="B5">
        <v>3770</v>
      </c>
      <c r="C5">
        <v>3942</v>
      </c>
      <c r="D5">
        <v>3863</v>
      </c>
      <c r="E5">
        <v>3549</v>
      </c>
      <c r="F5">
        <v>3603</v>
      </c>
      <c r="G5">
        <v>3610</v>
      </c>
      <c r="H5">
        <v>3650</v>
      </c>
      <c r="I5">
        <v>3637</v>
      </c>
      <c r="J5">
        <v>3625</v>
      </c>
      <c r="K5">
        <v>3648</v>
      </c>
      <c r="L5">
        <v>3634</v>
      </c>
      <c r="M5">
        <v>3667</v>
      </c>
      <c r="N5">
        <v>3640</v>
      </c>
      <c r="O5">
        <v>3636</v>
      </c>
      <c r="P5">
        <v>3521</v>
      </c>
      <c r="Q5">
        <v>3555</v>
      </c>
      <c r="R5">
        <v>3520</v>
      </c>
      <c r="S5">
        <v>3490</v>
      </c>
      <c r="T5">
        <v>3247</v>
      </c>
      <c r="U5">
        <v>3348</v>
      </c>
      <c r="V5">
        <v>3351</v>
      </c>
      <c r="W5">
        <v>3362</v>
      </c>
      <c r="X5">
        <v>3290</v>
      </c>
      <c r="Y5">
        <v>3297</v>
      </c>
      <c r="Z5">
        <v>3604</v>
      </c>
      <c r="AA5">
        <v>3664</v>
      </c>
      <c r="AB5">
        <v>3552</v>
      </c>
      <c r="AC5">
        <v>3657</v>
      </c>
      <c r="AD5">
        <v>3657</v>
      </c>
      <c r="AE5">
        <v>3667</v>
      </c>
      <c r="AF5">
        <v>3551</v>
      </c>
      <c r="AG5">
        <v>3534</v>
      </c>
      <c r="AH5">
        <v>3529</v>
      </c>
      <c r="AI5">
        <v>3554</v>
      </c>
      <c r="AJ5">
        <v>3404</v>
      </c>
      <c r="AK5">
        <v>3544</v>
      </c>
      <c r="AL5">
        <v>3552</v>
      </c>
      <c r="AM5">
        <v>3564</v>
      </c>
      <c r="AN5">
        <v>3664</v>
      </c>
      <c r="AO5">
        <v>3657</v>
      </c>
      <c r="AP5">
        <v>3645</v>
      </c>
      <c r="AQ5">
        <v>3666</v>
      </c>
      <c r="AR5">
        <v>3603</v>
      </c>
      <c r="AS5">
        <v>3596</v>
      </c>
      <c r="AT5">
        <f>SUM(Table22[[#This Row],[03/06/2025]:[31/03/2026]])</f>
        <v>157319</v>
      </c>
      <c r="AU5" s="6">
        <f>Table22[[#This Row],[Sum]]/Table22[[#Totals],[Sum]]</f>
        <v>7.6972493852240448E-2</v>
      </c>
      <c r="AV5">
        <f>AV4+Table22[[#This Row],[Sum]]</f>
        <v>1443725</v>
      </c>
      <c r="AW5" s="6">
        <f>Table22[[#This Row],[Column1]]/(Table22[[#Totals],[Sum]])</f>
        <v>0.70638075303571624</v>
      </c>
      <c r="AX5">
        <f t="shared" si="0"/>
        <v>3575.431818181818</v>
      </c>
      <c r="AY5">
        <f t="shared" si="1"/>
        <v>3603</v>
      </c>
      <c r="AZ5">
        <f t="shared" si="2"/>
        <v>137.93972356124328</v>
      </c>
      <c r="BA5">
        <f t="shared" si="3"/>
        <v>3.8579878061103266E-2</v>
      </c>
      <c r="BB5">
        <f t="shared" si="4"/>
        <v>3247</v>
      </c>
      <c r="BC5">
        <f t="shared" si="5"/>
        <v>3942</v>
      </c>
      <c r="BD5">
        <f t="shared" si="6"/>
        <v>695</v>
      </c>
      <c r="BE5">
        <f t="shared" si="7"/>
        <v>0.999358249353271</v>
      </c>
      <c r="BF5">
        <f t="shared" si="8"/>
        <v>4.498371061246105E-2</v>
      </c>
    </row>
    <row r="6" spans="1:58" x14ac:dyDescent="0.25">
      <c r="A6" t="s">
        <v>2412</v>
      </c>
      <c r="B6">
        <v>3822</v>
      </c>
      <c r="C6">
        <v>3816</v>
      </c>
      <c r="D6">
        <v>3760</v>
      </c>
      <c r="E6">
        <v>3589</v>
      </c>
      <c r="F6">
        <v>3520</v>
      </c>
      <c r="G6">
        <v>3509</v>
      </c>
      <c r="H6">
        <v>3518</v>
      </c>
      <c r="I6">
        <v>3454</v>
      </c>
      <c r="J6">
        <v>3556</v>
      </c>
      <c r="K6">
        <v>3609</v>
      </c>
      <c r="L6">
        <v>3548</v>
      </c>
      <c r="M6">
        <v>3527</v>
      </c>
      <c r="N6">
        <v>3461</v>
      </c>
      <c r="O6">
        <v>3726</v>
      </c>
      <c r="P6">
        <v>3737</v>
      </c>
      <c r="Q6">
        <v>3426</v>
      </c>
      <c r="R6">
        <v>3511</v>
      </c>
      <c r="S6">
        <v>3240</v>
      </c>
      <c r="T6">
        <v>3182</v>
      </c>
      <c r="U6">
        <v>3160</v>
      </c>
      <c r="V6">
        <v>3192</v>
      </c>
      <c r="W6">
        <v>3116</v>
      </c>
      <c r="X6">
        <v>3131</v>
      </c>
      <c r="Y6">
        <v>3172</v>
      </c>
      <c r="Z6">
        <v>3220</v>
      </c>
      <c r="AA6">
        <v>3239</v>
      </c>
      <c r="AB6">
        <v>3165</v>
      </c>
      <c r="AC6">
        <v>3216</v>
      </c>
      <c r="AD6">
        <v>3214</v>
      </c>
      <c r="AE6">
        <v>3141</v>
      </c>
      <c r="AF6">
        <v>3132</v>
      </c>
      <c r="AG6">
        <v>3075</v>
      </c>
      <c r="AH6">
        <v>3146</v>
      </c>
      <c r="AI6">
        <v>3117</v>
      </c>
      <c r="AJ6">
        <v>3080</v>
      </c>
      <c r="AK6">
        <v>3067</v>
      </c>
      <c r="AL6">
        <v>3062</v>
      </c>
      <c r="AM6">
        <v>3029</v>
      </c>
      <c r="AN6">
        <v>3048</v>
      </c>
      <c r="AO6">
        <v>3267</v>
      </c>
      <c r="AP6">
        <v>3303</v>
      </c>
      <c r="AQ6">
        <v>3325</v>
      </c>
      <c r="AR6">
        <v>3036</v>
      </c>
      <c r="AS6">
        <v>3090</v>
      </c>
      <c r="AT6">
        <f>SUM(Table22[[#This Row],[03/06/2025]:[31/03/2026]])</f>
        <v>146254</v>
      </c>
      <c r="AU6" s="6">
        <f>Table22[[#This Row],[Sum]]/Table22[[#Totals],[Sum]]</f>
        <v>7.155864908793963E-2</v>
      </c>
      <c r="AV6">
        <f>AV5+Table22[[#This Row],[Sum]]</f>
        <v>1589979</v>
      </c>
      <c r="AW6" s="6">
        <f>Table22[[#This Row],[Column1]]/(Table22[[#Totals],[Sum]])</f>
        <v>0.77793940212365587</v>
      </c>
      <c r="AX6">
        <f t="shared" si="0"/>
        <v>3323.9545454545455</v>
      </c>
      <c r="AY6">
        <f t="shared" si="1"/>
        <v>3229.5</v>
      </c>
      <c r="AZ6">
        <f t="shared" si="2"/>
        <v>238.61352956294462</v>
      </c>
      <c r="BA6">
        <f t="shared" si="3"/>
        <v>7.1786038677708386E-2</v>
      </c>
      <c r="BB6">
        <f t="shared" si="4"/>
        <v>3029</v>
      </c>
      <c r="BC6">
        <f t="shared" si="5"/>
        <v>3822</v>
      </c>
      <c r="BD6">
        <f t="shared" si="6"/>
        <v>793</v>
      </c>
      <c r="BE6">
        <f t="shared" si="7"/>
        <v>0.99544943745351955</v>
      </c>
      <c r="BF6">
        <f t="shared" si="8"/>
        <v>0.69071969741478201</v>
      </c>
    </row>
    <row r="7" spans="1:58" x14ac:dyDescent="0.25">
      <c r="A7" t="s">
        <v>2413</v>
      </c>
      <c r="B7">
        <v>1702</v>
      </c>
      <c r="C7">
        <v>1707</v>
      </c>
      <c r="D7">
        <v>1707</v>
      </c>
      <c r="E7">
        <v>1711</v>
      </c>
      <c r="F7">
        <v>1705</v>
      </c>
      <c r="G7">
        <v>1694</v>
      </c>
      <c r="H7">
        <v>1698</v>
      </c>
      <c r="I7">
        <v>1688</v>
      </c>
      <c r="J7">
        <v>1646</v>
      </c>
      <c r="K7">
        <v>1673</v>
      </c>
      <c r="L7">
        <v>1660</v>
      </c>
      <c r="M7">
        <v>1657</v>
      </c>
      <c r="N7">
        <v>1647</v>
      </c>
      <c r="O7">
        <v>1642</v>
      </c>
      <c r="P7">
        <v>1615</v>
      </c>
      <c r="Q7">
        <v>1647</v>
      </c>
      <c r="R7">
        <v>1662</v>
      </c>
      <c r="S7">
        <v>1671</v>
      </c>
      <c r="T7">
        <v>1566</v>
      </c>
      <c r="U7">
        <v>1638</v>
      </c>
      <c r="V7">
        <v>1661</v>
      </c>
      <c r="W7">
        <v>1673</v>
      </c>
      <c r="X7">
        <v>1646</v>
      </c>
      <c r="Y7">
        <v>1663</v>
      </c>
      <c r="Z7">
        <v>1654</v>
      </c>
      <c r="AA7">
        <v>1659</v>
      </c>
      <c r="AB7">
        <v>1620</v>
      </c>
      <c r="AC7">
        <v>1639</v>
      </c>
      <c r="AD7">
        <v>1597</v>
      </c>
      <c r="AE7">
        <v>1612</v>
      </c>
      <c r="AF7">
        <v>1594</v>
      </c>
      <c r="AG7">
        <v>1584</v>
      </c>
      <c r="AH7">
        <v>1561</v>
      </c>
      <c r="AI7">
        <v>1579</v>
      </c>
      <c r="AJ7">
        <v>1544</v>
      </c>
      <c r="AK7">
        <v>1619</v>
      </c>
      <c r="AL7">
        <v>1566</v>
      </c>
      <c r="AM7">
        <v>1577</v>
      </c>
      <c r="AN7">
        <v>1585</v>
      </c>
      <c r="AO7">
        <v>1560</v>
      </c>
      <c r="AP7">
        <v>1433</v>
      </c>
      <c r="AQ7">
        <v>1457</v>
      </c>
      <c r="AR7">
        <v>1431</v>
      </c>
      <c r="AS7">
        <v>1418</v>
      </c>
      <c r="AT7">
        <f>SUM(Table22[[#This Row],[03/06/2025]:[31/03/2026]])</f>
        <v>71268</v>
      </c>
      <c r="AU7" s="6">
        <f>Table22[[#This Row],[Sum]]/Table22[[#Totals],[Sum]]</f>
        <v>3.4869759481445169E-2</v>
      </c>
      <c r="AV7">
        <f>AV6+Table22[[#This Row],[Sum]]</f>
        <v>1661247</v>
      </c>
      <c r="AW7" s="6">
        <f>Table22[[#This Row],[Column1]]/(Table22[[#Totals],[Sum]])</f>
        <v>0.81280916160510097</v>
      </c>
      <c r="AX7">
        <f t="shared" si="0"/>
        <v>1619.7272727272727</v>
      </c>
      <c r="AY7">
        <f t="shared" si="1"/>
        <v>1644</v>
      </c>
      <c r="AZ7">
        <f t="shared" si="2"/>
        <v>74.830774553628544</v>
      </c>
      <c r="BA7">
        <f t="shared" si="3"/>
        <v>4.6199613856985684E-2</v>
      </c>
      <c r="BB7">
        <f t="shared" si="4"/>
        <v>1418</v>
      </c>
      <c r="BC7">
        <f t="shared" si="5"/>
        <v>1711</v>
      </c>
      <c r="BD7">
        <f t="shared" si="6"/>
        <v>293</v>
      </c>
      <c r="BE7">
        <f t="shared" si="7"/>
        <v>0.99689607935898172</v>
      </c>
      <c r="BF7">
        <f t="shared" si="8"/>
        <v>0.70237149422725476</v>
      </c>
    </row>
    <row r="8" spans="1:58" x14ac:dyDescent="0.25">
      <c r="A8" t="s">
        <v>2417</v>
      </c>
      <c r="B8">
        <v>2240</v>
      </c>
      <c r="C8">
        <v>2417</v>
      </c>
      <c r="D8">
        <v>2386</v>
      </c>
      <c r="E8">
        <v>1856</v>
      </c>
      <c r="F8">
        <v>2453</v>
      </c>
      <c r="G8">
        <v>2422</v>
      </c>
      <c r="H8">
        <v>2463</v>
      </c>
      <c r="I8">
        <v>2421</v>
      </c>
      <c r="J8">
        <v>2403</v>
      </c>
      <c r="K8">
        <v>2484</v>
      </c>
      <c r="L8">
        <v>2526</v>
      </c>
      <c r="M8">
        <v>1203</v>
      </c>
      <c r="N8">
        <v>1188</v>
      </c>
      <c r="O8">
        <v>1189</v>
      </c>
      <c r="P8">
        <v>1156</v>
      </c>
      <c r="Q8">
        <v>1214</v>
      </c>
      <c r="R8">
        <v>1200</v>
      </c>
      <c r="S8">
        <v>1204</v>
      </c>
      <c r="T8">
        <v>1168</v>
      </c>
      <c r="U8">
        <v>1216</v>
      </c>
      <c r="V8">
        <v>1234</v>
      </c>
      <c r="W8">
        <v>1220</v>
      </c>
      <c r="X8">
        <v>1208</v>
      </c>
      <c r="Y8">
        <v>1217</v>
      </c>
      <c r="Z8">
        <v>1228</v>
      </c>
      <c r="AA8">
        <v>1225</v>
      </c>
      <c r="AB8">
        <v>1214</v>
      </c>
      <c r="AC8">
        <v>1222</v>
      </c>
      <c r="AD8">
        <v>1225</v>
      </c>
      <c r="AE8">
        <v>1222</v>
      </c>
      <c r="AF8">
        <v>1215</v>
      </c>
      <c r="AG8">
        <v>1188</v>
      </c>
      <c r="AH8">
        <v>1216</v>
      </c>
      <c r="AI8">
        <v>1117</v>
      </c>
      <c r="AJ8">
        <v>1103</v>
      </c>
      <c r="AK8">
        <v>1110</v>
      </c>
      <c r="AL8">
        <v>1071</v>
      </c>
      <c r="AM8">
        <v>1098</v>
      </c>
      <c r="AN8">
        <v>1108</v>
      </c>
      <c r="AO8">
        <v>1011</v>
      </c>
      <c r="AP8">
        <v>1035</v>
      </c>
      <c r="AQ8">
        <v>1039</v>
      </c>
      <c r="AR8">
        <v>1033</v>
      </c>
      <c r="AS8">
        <v>1058</v>
      </c>
      <c r="AT8">
        <f>SUM(Table22[[#This Row],[03/06/2025]:[31/03/2026]])</f>
        <v>64426</v>
      </c>
      <c r="AU8" s="6">
        <f>Table22[[#This Row],[Sum]]/Table22[[#Totals],[Sum]]</f>
        <v>3.1522129488011259E-2</v>
      </c>
      <c r="AV8">
        <f>AV7+Table22[[#This Row],[Sum]]</f>
        <v>1725673</v>
      </c>
      <c r="AW8" s="6">
        <f>Table22[[#This Row],[Column1]]/(Table22[[#Totals],[Sum]])</f>
        <v>0.84433129109311222</v>
      </c>
      <c r="AX8">
        <f t="shared" si="0"/>
        <v>1464.2272727272727</v>
      </c>
      <c r="AY8">
        <f t="shared" si="1"/>
        <v>1214.5</v>
      </c>
      <c r="AZ8">
        <f t="shared" si="2"/>
        <v>539.9702775470605</v>
      </c>
      <c r="BA8">
        <f t="shared" si="3"/>
        <v>0.36877490783333844</v>
      </c>
      <c r="BB8">
        <f t="shared" si="4"/>
        <v>1011</v>
      </c>
      <c r="BC8">
        <f t="shared" si="5"/>
        <v>2526</v>
      </c>
      <c r="BD8">
        <f t="shared" si="6"/>
        <v>1515</v>
      </c>
      <c r="BE8">
        <f t="shared" si="7"/>
        <v>0.98015490311427012</v>
      </c>
      <c r="BF8">
        <f t="shared" si="8"/>
        <v>0.65207298787897272</v>
      </c>
    </row>
    <row r="9" spans="1:58" x14ac:dyDescent="0.25">
      <c r="A9" t="s">
        <v>2420</v>
      </c>
      <c r="B9">
        <v>1462</v>
      </c>
      <c r="C9">
        <v>1444</v>
      </c>
      <c r="D9">
        <v>1442</v>
      </c>
      <c r="E9">
        <v>1443</v>
      </c>
      <c r="F9">
        <v>1444</v>
      </c>
      <c r="G9">
        <v>1440</v>
      </c>
      <c r="H9">
        <v>1449</v>
      </c>
      <c r="I9">
        <v>1446</v>
      </c>
      <c r="J9">
        <v>1380</v>
      </c>
      <c r="K9">
        <v>1414</v>
      </c>
      <c r="L9">
        <v>1411</v>
      </c>
      <c r="M9">
        <v>1399</v>
      </c>
      <c r="N9">
        <v>1381</v>
      </c>
      <c r="O9">
        <v>1390</v>
      </c>
      <c r="P9">
        <v>1325</v>
      </c>
      <c r="Q9">
        <v>1361</v>
      </c>
      <c r="R9">
        <v>1315</v>
      </c>
      <c r="S9">
        <v>1309</v>
      </c>
      <c r="T9">
        <v>1317</v>
      </c>
      <c r="U9">
        <v>1351</v>
      </c>
      <c r="V9">
        <v>1387</v>
      </c>
      <c r="W9">
        <v>1328</v>
      </c>
      <c r="X9">
        <v>1312</v>
      </c>
      <c r="Y9">
        <v>1317</v>
      </c>
      <c r="Z9">
        <v>1343</v>
      </c>
      <c r="AA9">
        <v>1384</v>
      </c>
      <c r="AB9">
        <v>1344</v>
      </c>
      <c r="AC9">
        <v>1376</v>
      </c>
      <c r="AD9">
        <v>1373</v>
      </c>
      <c r="AE9">
        <v>1365</v>
      </c>
      <c r="AF9">
        <v>1335</v>
      </c>
      <c r="AG9">
        <v>1351</v>
      </c>
      <c r="AH9">
        <v>1350</v>
      </c>
      <c r="AI9">
        <v>1366</v>
      </c>
      <c r="AJ9">
        <v>1363</v>
      </c>
      <c r="AK9">
        <v>1337</v>
      </c>
      <c r="AL9">
        <v>1337</v>
      </c>
      <c r="AM9">
        <v>1331</v>
      </c>
      <c r="AN9">
        <v>1343</v>
      </c>
      <c r="AO9">
        <v>1302</v>
      </c>
      <c r="AP9">
        <v>1318</v>
      </c>
      <c r="AQ9">
        <v>1295</v>
      </c>
      <c r="AR9">
        <v>1294</v>
      </c>
      <c r="AS9">
        <v>1316</v>
      </c>
      <c r="AT9">
        <f>SUM(Table22[[#This Row],[03/06/2025]:[31/03/2026]])</f>
        <v>60090</v>
      </c>
      <c r="AU9" s="6">
        <f>Table22[[#This Row],[Sum]]/Table22[[#Totals],[Sum]]</f>
        <v>2.9400626469664366E-2</v>
      </c>
      <c r="AV9">
        <f>AV8+Table22[[#This Row],[Sum]]</f>
        <v>1785763</v>
      </c>
      <c r="AW9" s="6">
        <f>Table22[[#This Row],[Column1]]/(Table22[[#Totals],[Sum]])</f>
        <v>0.87373191756277657</v>
      </c>
      <c r="AX9">
        <f t="shared" si="0"/>
        <v>1365.6818181818182</v>
      </c>
      <c r="AY9">
        <f t="shared" si="1"/>
        <v>1356</v>
      </c>
      <c r="AZ9">
        <f t="shared" si="2"/>
        <v>48.500190710376785</v>
      </c>
      <c r="BA9">
        <f t="shared" si="3"/>
        <v>3.5513536216618048E-2</v>
      </c>
      <c r="BB9">
        <f t="shared" si="4"/>
        <v>1294</v>
      </c>
      <c r="BC9">
        <f t="shared" si="5"/>
        <v>1462</v>
      </c>
      <c r="BD9">
        <f t="shared" si="6"/>
        <v>168</v>
      </c>
      <c r="BE9">
        <f t="shared" si="7"/>
        <v>0.9978654796044325</v>
      </c>
      <c r="BF9">
        <f t="shared" si="8"/>
        <v>0.60648314921253466</v>
      </c>
    </row>
    <row r="10" spans="1:58" x14ac:dyDescent="0.25">
      <c r="A10" t="s">
        <v>2419</v>
      </c>
      <c r="B10">
        <v>955</v>
      </c>
      <c r="C10">
        <v>940</v>
      </c>
      <c r="D10">
        <v>944</v>
      </c>
      <c r="E10">
        <v>950</v>
      </c>
      <c r="F10">
        <v>949</v>
      </c>
      <c r="G10">
        <v>947</v>
      </c>
      <c r="H10">
        <v>950</v>
      </c>
      <c r="I10">
        <v>951</v>
      </c>
      <c r="J10">
        <v>886</v>
      </c>
      <c r="K10">
        <v>924</v>
      </c>
      <c r="L10">
        <v>925</v>
      </c>
      <c r="M10">
        <v>925</v>
      </c>
      <c r="N10">
        <v>907</v>
      </c>
      <c r="O10">
        <v>919</v>
      </c>
      <c r="P10">
        <v>922</v>
      </c>
      <c r="Q10">
        <v>946</v>
      </c>
      <c r="R10">
        <v>908</v>
      </c>
      <c r="S10">
        <v>895</v>
      </c>
      <c r="T10">
        <v>907</v>
      </c>
      <c r="U10">
        <v>934</v>
      </c>
      <c r="V10">
        <v>966</v>
      </c>
      <c r="W10">
        <v>916</v>
      </c>
      <c r="X10">
        <v>899</v>
      </c>
      <c r="Y10">
        <v>905</v>
      </c>
      <c r="Z10">
        <v>927</v>
      </c>
      <c r="AA10">
        <v>932</v>
      </c>
      <c r="AB10">
        <v>922</v>
      </c>
      <c r="AC10">
        <v>924</v>
      </c>
      <c r="AD10">
        <v>923</v>
      </c>
      <c r="AE10">
        <v>921</v>
      </c>
      <c r="AF10">
        <v>918</v>
      </c>
      <c r="AG10">
        <v>926</v>
      </c>
      <c r="AH10">
        <v>924</v>
      </c>
      <c r="AI10">
        <v>945</v>
      </c>
      <c r="AJ10">
        <v>945</v>
      </c>
      <c r="AK10">
        <v>922</v>
      </c>
      <c r="AL10">
        <v>924</v>
      </c>
      <c r="AM10">
        <v>927</v>
      </c>
      <c r="AN10">
        <v>947</v>
      </c>
      <c r="AO10">
        <v>912</v>
      </c>
      <c r="AP10">
        <v>921</v>
      </c>
      <c r="AQ10">
        <v>902</v>
      </c>
      <c r="AR10">
        <v>902</v>
      </c>
      <c r="AS10">
        <v>924</v>
      </c>
      <c r="AT10">
        <f>SUM(Table22[[#This Row],[03/06/2025]:[31/03/2026]])</f>
        <v>40758</v>
      </c>
      <c r="AU10" s="6">
        <f>Table22[[#This Row],[Sum]]/Table22[[#Totals],[Sum]]</f>
        <v>1.994193266185023E-2</v>
      </c>
      <c r="AV10">
        <f>AV9+Table22[[#This Row],[Sum]]</f>
        <v>1826521</v>
      </c>
      <c r="AW10" s="6">
        <f>Table22[[#This Row],[Column1]]/(Table22[[#Totals],[Sum]])</f>
        <v>0.89367385022462686</v>
      </c>
      <c r="AX10">
        <f t="shared" si="0"/>
        <v>926.31818181818187</v>
      </c>
      <c r="AY10">
        <f t="shared" si="1"/>
        <v>924</v>
      </c>
      <c r="AZ10">
        <f t="shared" si="2"/>
        <v>17.93758264192644</v>
      </c>
      <c r="BA10">
        <f t="shared" si="3"/>
        <v>1.9364385795298183E-2</v>
      </c>
      <c r="BB10">
        <f t="shared" si="4"/>
        <v>886</v>
      </c>
      <c r="BC10">
        <f t="shared" si="5"/>
        <v>966</v>
      </c>
      <c r="BD10">
        <f t="shared" si="6"/>
        <v>80</v>
      </c>
      <c r="BE10">
        <f t="shared" si="7"/>
        <v>0.99954370852897789</v>
      </c>
      <c r="BF10">
        <f t="shared" si="8"/>
        <v>9.1623824227576312E-2</v>
      </c>
    </row>
    <row r="11" spans="1:58" x14ac:dyDescent="0.25">
      <c r="A11" t="s">
        <v>2425</v>
      </c>
      <c r="B11">
        <v>765</v>
      </c>
      <c r="C11">
        <v>769</v>
      </c>
      <c r="D11">
        <v>770</v>
      </c>
      <c r="E11">
        <v>753</v>
      </c>
      <c r="F11">
        <v>779</v>
      </c>
      <c r="G11">
        <v>779</v>
      </c>
      <c r="H11">
        <v>796</v>
      </c>
      <c r="I11">
        <v>777</v>
      </c>
      <c r="J11">
        <v>778</v>
      </c>
      <c r="K11">
        <v>779</v>
      </c>
      <c r="L11">
        <v>753</v>
      </c>
      <c r="M11">
        <v>753</v>
      </c>
      <c r="N11">
        <v>758</v>
      </c>
      <c r="O11">
        <v>754</v>
      </c>
      <c r="P11">
        <v>763</v>
      </c>
      <c r="Q11">
        <v>799</v>
      </c>
      <c r="R11">
        <v>801</v>
      </c>
      <c r="S11">
        <v>794</v>
      </c>
      <c r="T11">
        <v>785</v>
      </c>
      <c r="U11">
        <v>820</v>
      </c>
      <c r="V11">
        <v>795</v>
      </c>
      <c r="W11">
        <v>813</v>
      </c>
      <c r="X11">
        <v>873</v>
      </c>
      <c r="Y11">
        <v>927</v>
      </c>
      <c r="Z11">
        <v>932</v>
      </c>
      <c r="AA11">
        <v>945</v>
      </c>
      <c r="AB11">
        <v>877</v>
      </c>
      <c r="AC11">
        <v>874</v>
      </c>
      <c r="AD11">
        <v>889</v>
      </c>
      <c r="AE11">
        <v>884</v>
      </c>
      <c r="AF11">
        <v>885</v>
      </c>
      <c r="AG11">
        <v>833</v>
      </c>
      <c r="AH11">
        <v>823</v>
      </c>
      <c r="AI11">
        <v>839</v>
      </c>
      <c r="AJ11">
        <v>849</v>
      </c>
      <c r="AK11">
        <v>864</v>
      </c>
      <c r="AL11">
        <v>842</v>
      </c>
      <c r="AM11">
        <v>873</v>
      </c>
      <c r="AN11">
        <v>875</v>
      </c>
      <c r="AO11">
        <v>839</v>
      </c>
      <c r="AP11">
        <v>858</v>
      </c>
      <c r="AQ11">
        <v>861</v>
      </c>
      <c r="AR11">
        <v>852</v>
      </c>
      <c r="AS11">
        <v>850</v>
      </c>
      <c r="AT11">
        <f>SUM(Table22[[#This Row],[03/06/2025]:[31/03/2026]])</f>
        <v>36277</v>
      </c>
      <c r="AU11" s="6">
        <f>Table22[[#This Row],[Sum]]/Table22[[#Totals],[Sum]]</f>
        <v>1.7749484547179468E-2</v>
      </c>
      <c r="AV11">
        <f>AV10+Table22[[#This Row],[Sum]]</f>
        <v>1862798</v>
      </c>
      <c r="AW11" s="6">
        <f>Table22[[#This Row],[Column1]]/(Table22[[#Totals],[Sum]])</f>
        <v>0.91142333477180637</v>
      </c>
      <c r="AX11">
        <f t="shared" si="0"/>
        <v>824.47727272727275</v>
      </c>
      <c r="AY11">
        <f t="shared" si="1"/>
        <v>821.5</v>
      </c>
      <c r="AZ11">
        <f t="shared" si="2"/>
        <v>53.153349294529079</v>
      </c>
      <c r="BA11">
        <f t="shared" si="3"/>
        <v>6.4469150397201511E-2</v>
      </c>
      <c r="BB11">
        <f t="shared" si="4"/>
        <v>753</v>
      </c>
      <c r="BC11">
        <f t="shared" si="5"/>
        <v>945</v>
      </c>
      <c r="BD11">
        <f t="shared" si="6"/>
        <v>192</v>
      </c>
      <c r="BE11">
        <f t="shared" si="7"/>
        <v>1.0036229005934574</v>
      </c>
      <c r="BF11">
        <f t="shared" si="8"/>
        <v>0.52849516854862721</v>
      </c>
    </row>
    <row r="12" spans="1:58" x14ac:dyDescent="0.25">
      <c r="A12" t="s">
        <v>2428</v>
      </c>
      <c r="B12">
        <v>622</v>
      </c>
      <c r="C12">
        <v>611</v>
      </c>
      <c r="D12">
        <v>609</v>
      </c>
      <c r="E12">
        <v>613</v>
      </c>
      <c r="F12">
        <v>616</v>
      </c>
      <c r="G12">
        <v>606</v>
      </c>
      <c r="H12">
        <v>604</v>
      </c>
      <c r="I12">
        <v>601</v>
      </c>
      <c r="J12">
        <v>596</v>
      </c>
      <c r="K12">
        <v>616</v>
      </c>
      <c r="L12">
        <v>618</v>
      </c>
      <c r="M12">
        <v>627</v>
      </c>
      <c r="N12">
        <v>638</v>
      </c>
      <c r="O12">
        <v>625</v>
      </c>
      <c r="P12">
        <v>624</v>
      </c>
      <c r="Q12">
        <v>628</v>
      </c>
      <c r="R12">
        <v>620</v>
      </c>
      <c r="S12">
        <v>628</v>
      </c>
      <c r="T12">
        <v>599</v>
      </c>
      <c r="U12">
        <v>631</v>
      </c>
      <c r="V12">
        <v>640</v>
      </c>
      <c r="W12">
        <v>633</v>
      </c>
      <c r="X12">
        <v>632</v>
      </c>
      <c r="Y12">
        <v>639</v>
      </c>
      <c r="Z12">
        <v>634</v>
      </c>
      <c r="AA12">
        <v>681</v>
      </c>
      <c r="AB12">
        <v>625</v>
      </c>
      <c r="AC12">
        <v>691</v>
      </c>
      <c r="AD12">
        <v>689</v>
      </c>
      <c r="AE12">
        <v>682</v>
      </c>
      <c r="AF12">
        <v>627</v>
      </c>
      <c r="AG12">
        <v>626</v>
      </c>
      <c r="AH12">
        <v>625</v>
      </c>
      <c r="AI12">
        <v>548</v>
      </c>
      <c r="AJ12">
        <v>454</v>
      </c>
      <c r="AK12">
        <v>411</v>
      </c>
      <c r="AL12">
        <v>325</v>
      </c>
      <c r="AM12">
        <v>272</v>
      </c>
      <c r="AN12">
        <v>280</v>
      </c>
      <c r="AO12">
        <v>280</v>
      </c>
      <c r="AP12">
        <v>275</v>
      </c>
      <c r="AQ12">
        <v>278</v>
      </c>
      <c r="AR12">
        <v>280</v>
      </c>
      <c r="AS12">
        <v>280</v>
      </c>
      <c r="AT12">
        <f>SUM(Table22[[#This Row],[03/06/2025]:[31/03/2026]])</f>
        <v>24439</v>
      </c>
      <c r="AU12" s="6">
        <f>Table22[[#This Row],[Sum]]/Table22[[#Totals],[Sum]]</f>
        <v>1.1957429027993467E-2</v>
      </c>
      <c r="AV12">
        <f>AV11+Table22[[#This Row],[Sum]]</f>
        <v>1887237</v>
      </c>
      <c r="AW12" s="6">
        <f>Table22[[#This Row],[Column1]]/(Table22[[#Totals],[Sum]])</f>
        <v>0.92338076379979983</v>
      </c>
      <c r="AX12">
        <f t="shared" si="0"/>
        <v>555.43181818181813</v>
      </c>
      <c r="AY12">
        <f t="shared" si="1"/>
        <v>619</v>
      </c>
      <c r="AZ12">
        <f t="shared" si="2"/>
        <v>138.18228569660531</v>
      </c>
      <c r="BA12">
        <f t="shared" si="3"/>
        <v>0.24878352512994123</v>
      </c>
      <c r="BB12">
        <f t="shared" si="4"/>
        <v>272</v>
      </c>
      <c r="BC12">
        <f t="shared" si="5"/>
        <v>691</v>
      </c>
      <c r="BD12">
        <f t="shared" si="6"/>
        <v>419</v>
      </c>
      <c r="BE12">
        <f t="shared" si="7"/>
        <v>0.983340590692514</v>
      </c>
      <c r="BF12">
        <f t="shared" si="8"/>
        <v>0.4708324573753852</v>
      </c>
    </row>
    <row r="13" spans="1:58" x14ac:dyDescent="0.25">
      <c r="A13" t="s">
        <v>2424</v>
      </c>
      <c r="B13">
        <v>494</v>
      </c>
      <c r="C13">
        <v>499</v>
      </c>
      <c r="D13">
        <v>503</v>
      </c>
      <c r="E13">
        <v>499</v>
      </c>
      <c r="F13">
        <v>499</v>
      </c>
      <c r="G13">
        <v>523</v>
      </c>
      <c r="H13">
        <v>521</v>
      </c>
      <c r="I13">
        <v>518</v>
      </c>
      <c r="J13">
        <v>516</v>
      </c>
      <c r="K13">
        <v>518</v>
      </c>
      <c r="L13">
        <v>520</v>
      </c>
      <c r="M13">
        <v>522</v>
      </c>
      <c r="N13">
        <v>520</v>
      </c>
      <c r="O13">
        <v>518</v>
      </c>
      <c r="P13">
        <v>525</v>
      </c>
      <c r="Q13">
        <v>517</v>
      </c>
      <c r="R13">
        <v>521</v>
      </c>
      <c r="S13">
        <v>523</v>
      </c>
      <c r="T13">
        <v>512</v>
      </c>
      <c r="U13">
        <v>521</v>
      </c>
      <c r="V13">
        <v>521</v>
      </c>
      <c r="W13">
        <v>524</v>
      </c>
      <c r="X13">
        <v>505</v>
      </c>
      <c r="Y13">
        <v>502</v>
      </c>
      <c r="Z13">
        <v>507</v>
      </c>
      <c r="AA13">
        <v>508</v>
      </c>
      <c r="AB13">
        <v>507</v>
      </c>
      <c r="AC13">
        <v>506</v>
      </c>
      <c r="AD13">
        <v>506</v>
      </c>
      <c r="AE13">
        <v>481</v>
      </c>
      <c r="AF13">
        <v>470</v>
      </c>
      <c r="AG13">
        <v>480</v>
      </c>
      <c r="AH13">
        <v>481</v>
      </c>
      <c r="AI13">
        <v>480</v>
      </c>
      <c r="AJ13">
        <v>480</v>
      </c>
      <c r="AK13">
        <v>482</v>
      </c>
      <c r="AL13">
        <v>479</v>
      </c>
      <c r="AM13">
        <v>480</v>
      </c>
      <c r="AN13">
        <v>476</v>
      </c>
      <c r="AO13">
        <v>482</v>
      </c>
      <c r="AP13">
        <v>491</v>
      </c>
      <c r="AQ13">
        <v>488</v>
      </c>
      <c r="AR13">
        <v>490</v>
      </c>
      <c r="AS13">
        <v>487</v>
      </c>
      <c r="AT13">
        <f>SUM(Table22[[#This Row],[03/06/2025]:[31/03/2026]])</f>
        <v>22102</v>
      </c>
      <c r="AU13" s="6">
        <f>Table22[[#This Row],[Sum]]/Table22[[#Totals],[Sum]]</f>
        <v>1.0813989785863235E-2</v>
      </c>
      <c r="AV13">
        <f>AV12+Table22[[#This Row],[Sum]]</f>
        <v>1909339</v>
      </c>
      <c r="AW13" s="6">
        <f>Table22[[#This Row],[Column1]]/(Table22[[#Totals],[Sum]])</f>
        <v>0.93419475358566306</v>
      </c>
      <c r="AX13">
        <f t="shared" si="0"/>
        <v>502.31818181818181</v>
      </c>
      <c r="AY13">
        <f t="shared" si="1"/>
        <v>505.5</v>
      </c>
      <c r="AZ13">
        <f t="shared" si="2"/>
        <v>16.997636945576147</v>
      </c>
      <c r="BA13">
        <f t="shared" si="3"/>
        <v>3.3838386824963824E-2</v>
      </c>
      <c r="BB13">
        <f t="shared" si="4"/>
        <v>470</v>
      </c>
      <c r="BC13">
        <f t="shared" si="5"/>
        <v>525</v>
      </c>
      <c r="BD13">
        <f t="shared" si="6"/>
        <v>55</v>
      </c>
      <c r="BE13">
        <f t="shared" si="7"/>
        <v>0.99821998823747482</v>
      </c>
      <c r="BF13">
        <f t="shared" si="8"/>
        <v>0.45291265300194766</v>
      </c>
    </row>
    <row r="14" spans="1:58" x14ac:dyDescent="0.25">
      <c r="A14" t="s">
        <v>2427</v>
      </c>
      <c r="B14">
        <v>439</v>
      </c>
      <c r="C14">
        <v>424</v>
      </c>
      <c r="D14">
        <v>441</v>
      </c>
      <c r="E14">
        <v>418</v>
      </c>
      <c r="F14">
        <v>464</v>
      </c>
      <c r="G14">
        <v>420</v>
      </c>
      <c r="H14">
        <v>420</v>
      </c>
      <c r="I14">
        <v>439</v>
      </c>
      <c r="J14">
        <v>445</v>
      </c>
      <c r="K14">
        <v>447</v>
      </c>
      <c r="L14">
        <v>443</v>
      </c>
      <c r="M14">
        <v>445</v>
      </c>
      <c r="N14">
        <v>433</v>
      </c>
      <c r="O14">
        <v>430</v>
      </c>
      <c r="P14">
        <v>485</v>
      </c>
      <c r="Q14">
        <v>432</v>
      </c>
      <c r="R14">
        <v>432</v>
      </c>
      <c r="S14">
        <v>439</v>
      </c>
      <c r="T14">
        <v>423</v>
      </c>
      <c r="U14">
        <v>431</v>
      </c>
      <c r="V14">
        <v>435</v>
      </c>
      <c r="W14">
        <v>444</v>
      </c>
      <c r="X14">
        <v>435</v>
      </c>
      <c r="Y14">
        <v>423</v>
      </c>
      <c r="Z14">
        <v>426</v>
      </c>
      <c r="AA14">
        <v>418</v>
      </c>
      <c r="AB14">
        <v>428</v>
      </c>
      <c r="AC14">
        <v>412</v>
      </c>
      <c r="AD14">
        <v>450</v>
      </c>
      <c r="AE14">
        <v>430</v>
      </c>
      <c r="AF14">
        <v>442</v>
      </c>
      <c r="AG14">
        <v>424</v>
      </c>
      <c r="AH14">
        <v>420</v>
      </c>
      <c r="AI14">
        <v>419</v>
      </c>
      <c r="AJ14">
        <v>425</v>
      </c>
      <c r="AK14">
        <v>413</v>
      </c>
      <c r="AL14">
        <v>409</v>
      </c>
      <c r="AM14">
        <v>416</v>
      </c>
      <c r="AN14">
        <v>395</v>
      </c>
      <c r="AO14">
        <v>379</v>
      </c>
      <c r="AP14">
        <v>378</v>
      </c>
      <c r="AQ14">
        <v>376</v>
      </c>
      <c r="AR14">
        <v>378</v>
      </c>
      <c r="AS14">
        <v>370</v>
      </c>
      <c r="AT14">
        <f>SUM(Table22[[#This Row],[03/06/2025]:[31/03/2026]])</f>
        <v>18695</v>
      </c>
      <c r="AU14" s="6">
        <f>Table22[[#This Row],[Sum]]/Table22[[#Totals],[Sum]]</f>
        <v>9.1470246605154827E-3</v>
      </c>
      <c r="AV14">
        <f>AV13+Table22[[#This Row],[Sum]]</f>
        <v>1928034</v>
      </c>
      <c r="AW14" s="6">
        <f>Table22[[#This Row],[Column1]]/(Table22[[#Totals],[Sum]])</f>
        <v>0.94334177824617849</v>
      </c>
      <c r="AX14">
        <f t="shared" si="0"/>
        <v>424.88636363636363</v>
      </c>
      <c r="AY14">
        <f t="shared" si="1"/>
        <v>427</v>
      </c>
      <c r="AZ14">
        <f t="shared" si="2"/>
        <v>23.144858195459946</v>
      </c>
      <c r="BA14">
        <f t="shared" si="3"/>
        <v>5.4473054859600835E-2</v>
      </c>
      <c r="BB14">
        <f t="shared" si="4"/>
        <v>370</v>
      </c>
      <c r="BC14">
        <f t="shared" si="5"/>
        <v>485</v>
      </c>
      <c r="BD14">
        <f t="shared" si="6"/>
        <v>115</v>
      </c>
      <c r="BE14">
        <f t="shared" si="7"/>
        <v>0.99708444302960575</v>
      </c>
      <c r="BF14">
        <f t="shared" si="8"/>
        <v>0.45705250387130664</v>
      </c>
    </row>
    <row r="15" spans="1:58" x14ac:dyDescent="0.25">
      <c r="A15" t="s">
        <v>2436</v>
      </c>
      <c r="B15">
        <v>387</v>
      </c>
      <c r="C15">
        <v>387</v>
      </c>
      <c r="D15">
        <v>386</v>
      </c>
      <c r="E15">
        <v>397</v>
      </c>
      <c r="F15">
        <v>398</v>
      </c>
      <c r="G15">
        <v>317</v>
      </c>
      <c r="H15">
        <v>326</v>
      </c>
      <c r="I15">
        <v>329</v>
      </c>
      <c r="J15">
        <v>373</v>
      </c>
      <c r="K15">
        <v>367</v>
      </c>
      <c r="L15">
        <v>368</v>
      </c>
      <c r="M15">
        <v>374</v>
      </c>
      <c r="N15">
        <v>368</v>
      </c>
      <c r="O15">
        <v>333</v>
      </c>
      <c r="P15">
        <v>385</v>
      </c>
      <c r="Q15">
        <v>391</v>
      </c>
      <c r="R15">
        <v>359</v>
      </c>
      <c r="S15">
        <v>399</v>
      </c>
      <c r="T15">
        <v>397</v>
      </c>
      <c r="U15">
        <v>389</v>
      </c>
      <c r="V15">
        <v>378</v>
      </c>
      <c r="W15">
        <v>377</v>
      </c>
      <c r="X15">
        <v>351</v>
      </c>
      <c r="Y15">
        <v>352</v>
      </c>
      <c r="Z15">
        <v>348</v>
      </c>
      <c r="AA15">
        <v>349</v>
      </c>
      <c r="AB15">
        <v>349</v>
      </c>
      <c r="AC15">
        <v>347</v>
      </c>
      <c r="AD15">
        <v>346</v>
      </c>
      <c r="AE15">
        <v>347</v>
      </c>
      <c r="AF15">
        <v>348</v>
      </c>
      <c r="AG15">
        <v>345</v>
      </c>
      <c r="AH15">
        <v>342</v>
      </c>
      <c r="AI15">
        <v>342</v>
      </c>
      <c r="AJ15">
        <v>342</v>
      </c>
      <c r="AK15">
        <v>346</v>
      </c>
      <c r="AL15">
        <v>536</v>
      </c>
      <c r="AM15">
        <v>440</v>
      </c>
      <c r="AN15">
        <v>436</v>
      </c>
      <c r="AO15">
        <v>315</v>
      </c>
      <c r="AP15">
        <v>433</v>
      </c>
      <c r="AQ15">
        <v>492</v>
      </c>
      <c r="AR15">
        <v>491</v>
      </c>
      <c r="AS15">
        <v>493</v>
      </c>
      <c r="AT15">
        <f>SUM(Table22[[#This Row],[03/06/2025]:[31/03/2026]])</f>
        <v>16675</v>
      </c>
      <c r="AU15" s="6">
        <f>Table22[[#This Row],[Sum]]/Table22[[#Totals],[Sum]]</f>
        <v>8.1586860772450212E-3</v>
      </c>
      <c r="AV15">
        <f>AV14+Table22[[#This Row],[Sum]]</f>
        <v>1944709</v>
      </c>
      <c r="AW15" s="6">
        <f>Table22[[#This Row],[Column1]]/(Table22[[#Totals],[Sum]])</f>
        <v>0.9515004643234235</v>
      </c>
      <c r="AX15">
        <f t="shared" si="0"/>
        <v>378.97727272727275</v>
      </c>
      <c r="AY15">
        <f t="shared" si="1"/>
        <v>368</v>
      </c>
      <c r="AZ15">
        <f t="shared" si="2"/>
        <v>49.568129594112989</v>
      </c>
      <c r="BA15">
        <f t="shared" si="3"/>
        <v>0.13079446489601027</v>
      </c>
      <c r="BB15">
        <f t="shared" si="4"/>
        <v>315</v>
      </c>
      <c r="BC15">
        <f t="shared" si="5"/>
        <v>536</v>
      </c>
      <c r="BD15">
        <f t="shared" si="6"/>
        <v>221</v>
      </c>
      <c r="BE15">
        <f t="shared" si="7"/>
        <v>1.0031283054617379</v>
      </c>
      <c r="BF15">
        <f t="shared" si="8"/>
        <v>0.10851729828853018</v>
      </c>
    </row>
    <row r="16" spans="1:58" x14ac:dyDescent="0.25">
      <c r="A16" t="s">
        <v>2418</v>
      </c>
      <c r="B16">
        <v>355</v>
      </c>
      <c r="C16">
        <v>348</v>
      </c>
      <c r="D16">
        <v>350</v>
      </c>
      <c r="E16">
        <v>347</v>
      </c>
      <c r="F16">
        <v>346</v>
      </c>
      <c r="G16">
        <v>350</v>
      </c>
      <c r="H16">
        <v>353</v>
      </c>
      <c r="I16">
        <v>338</v>
      </c>
      <c r="J16">
        <v>337</v>
      </c>
      <c r="K16">
        <v>348</v>
      </c>
      <c r="L16">
        <v>341</v>
      </c>
      <c r="M16">
        <v>350</v>
      </c>
      <c r="N16">
        <v>352</v>
      </c>
      <c r="O16">
        <v>353</v>
      </c>
      <c r="P16">
        <v>335</v>
      </c>
      <c r="Q16">
        <v>338</v>
      </c>
      <c r="R16">
        <v>369</v>
      </c>
      <c r="S16">
        <v>384</v>
      </c>
      <c r="T16">
        <v>372</v>
      </c>
      <c r="U16">
        <v>362</v>
      </c>
      <c r="V16">
        <v>358</v>
      </c>
      <c r="W16">
        <v>354</v>
      </c>
      <c r="X16">
        <v>340</v>
      </c>
      <c r="Y16">
        <v>352</v>
      </c>
      <c r="Z16">
        <v>351</v>
      </c>
      <c r="AA16">
        <v>352</v>
      </c>
      <c r="AB16">
        <v>372</v>
      </c>
      <c r="AC16">
        <v>350</v>
      </c>
      <c r="AD16">
        <v>347</v>
      </c>
      <c r="AE16">
        <v>308</v>
      </c>
      <c r="AF16">
        <v>340</v>
      </c>
      <c r="AG16">
        <v>326</v>
      </c>
      <c r="AH16">
        <v>335</v>
      </c>
      <c r="AI16">
        <v>326</v>
      </c>
      <c r="AJ16">
        <v>370</v>
      </c>
      <c r="AK16">
        <v>374</v>
      </c>
      <c r="AL16">
        <v>363</v>
      </c>
      <c r="AM16">
        <v>357</v>
      </c>
      <c r="AN16">
        <v>348</v>
      </c>
      <c r="AO16">
        <v>361</v>
      </c>
      <c r="AP16">
        <v>357</v>
      </c>
      <c r="AQ16">
        <v>381</v>
      </c>
      <c r="AR16">
        <v>410</v>
      </c>
      <c r="AS16">
        <v>392</v>
      </c>
      <c r="AT16">
        <f>SUM(Table22[[#This Row],[03/06/2025]:[31/03/2026]])</f>
        <v>15552</v>
      </c>
      <c r="AU16" s="6">
        <f>Table22[[#This Row],[Sum]]/Table22[[#Totals],[Sum]]</f>
        <v>7.6092285381298089E-3</v>
      </c>
      <c r="AV16">
        <f>AV15+Table22[[#This Row],[Sum]]</f>
        <v>1960261</v>
      </c>
      <c r="AW16" s="6">
        <f>Table22[[#This Row],[Column1]]/(Table22[[#Totals],[Sum]])</f>
        <v>0.95910969286155334</v>
      </c>
      <c r="AX16">
        <f t="shared" si="0"/>
        <v>353.45454545454544</v>
      </c>
      <c r="AY16">
        <f t="shared" si="1"/>
        <v>351.5</v>
      </c>
      <c r="AZ16">
        <f t="shared" si="2"/>
        <v>18.094653643721891</v>
      </c>
      <c r="BA16">
        <f t="shared" si="3"/>
        <v>5.1193721728637037E-2</v>
      </c>
      <c r="BB16">
        <f t="shared" si="4"/>
        <v>308</v>
      </c>
      <c r="BC16">
        <f t="shared" si="5"/>
        <v>410</v>
      </c>
      <c r="BD16">
        <f t="shared" si="6"/>
        <v>102</v>
      </c>
      <c r="BE16">
        <f t="shared" si="7"/>
        <v>1.0011943576705846</v>
      </c>
      <c r="BF16">
        <f t="shared" si="8"/>
        <v>9.1614297105765519E-2</v>
      </c>
    </row>
    <row r="17" spans="1:58" x14ac:dyDescent="0.25">
      <c r="A17" t="s">
        <v>2447</v>
      </c>
      <c r="B17">
        <v>205</v>
      </c>
      <c r="C17">
        <v>203</v>
      </c>
      <c r="D17">
        <v>224</v>
      </c>
      <c r="E17">
        <v>194</v>
      </c>
      <c r="F17">
        <v>193</v>
      </c>
      <c r="G17">
        <v>192</v>
      </c>
      <c r="H17">
        <v>193</v>
      </c>
      <c r="I17">
        <v>191</v>
      </c>
      <c r="J17">
        <v>194</v>
      </c>
      <c r="K17">
        <v>191</v>
      </c>
      <c r="L17">
        <v>193</v>
      </c>
      <c r="M17">
        <v>185</v>
      </c>
      <c r="N17">
        <v>188</v>
      </c>
      <c r="O17">
        <v>188</v>
      </c>
      <c r="P17">
        <v>193</v>
      </c>
      <c r="Q17">
        <v>192</v>
      </c>
      <c r="R17">
        <v>200</v>
      </c>
      <c r="S17">
        <v>191</v>
      </c>
      <c r="T17">
        <v>191</v>
      </c>
      <c r="U17">
        <v>189</v>
      </c>
      <c r="V17">
        <v>192</v>
      </c>
      <c r="W17">
        <v>197</v>
      </c>
      <c r="X17">
        <v>193</v>
      </c>
      <c r="Y17">
        <v>191</v>
      </c>
      <c r="Z17">
        <v>195</v>
      </c>
      <c r="AA17">
        <v>195</v>
      </c>
      <c r="AB17">
        <v>196</v>
      </c>
      <c r="AC17">
        <v>205</v>
      </c>
      <c r="AD17">
        <v>194</v>
      </c>
      <c r="AE17">
        <v>193</v>
      </c>
      <c r="AF17">
        <v>195</v>
      </c>
      <c r="AG17">
        <v>189</v>
      </c>
      <c r="AH17">
        <v>189</v>
      </c>
      <c r="AI17">
        <v>192</v>
      </c>
      <c r="AJ17">
        <v>196</v>
      </c>
      <c r="AK17">
        <v>199</v>
      </c>
      <c r="AL17">
        <v>192</v>
      </c>
      <c r="AM17">
        <v>195</v>
      </c>
      <c r="AN17">
        <v>195</v>
      </c>
      <c r="AO17">
        <v>194</v>
      </c>
      <c r="AP17">
        <v>199</v>
      </c>
      <c r="AQ17">
        <v>207</v>
      </c>
      <c r="AR17">
        <v>190</v>
      </c>
      <c r="AS17">
        <v>193</v>
      </c>
      <c r="AT17">
        <f>SUM(Table22[[#This Row],[03/06/2025]:[31/03/2026]])</f>
        <v>8566</v>
      </c>
      <c r="AU17" s="6">
        <f>Table22[[#This Row],[Sum]]/Table22[[#Totals],[Sum]]</f>
        <v>4.1911427248984019E-3</v>
      </c>
      <c r="AV17">
        <f>AV16+Table22[[#This Row],[Sum]]</f>
        <v>1968827</v>
      </c>
      <c r="AW17" s="6">
        <f>Table22[[#This Row],[Column1]]/(Table22[[#Totals],[Sum]])</f>
        <v>0.96330083558645174</v>
      </c>
      <c r="AX17">
        <f t="shared" si="0"/>
        <v>194.68181818181819</v>
      </c>
      <c r="AY17">
        <f t="shared" si="1"/>
        <v>193</v>
      </c>
      <c r="AZ17">
        <f t="shared" si="2"/>
        <v>6.4619556665100042</v>
      </c>
      <c r="BA17">
        <f t="shared" si="3"/>
        <v>3.3192394271123069E-2</v>
      </c>
      <c r="BB17">
        <f t="shared" si="4"/>
        <v>185</v>
      </c>
      <c r="BC17">
        <f t="shared" si="5"/>
        <v>224</v>
      </c>
      <c r="BD17">
        <f t="shared" si="6"/>
        <v>39</v>
      </c>
      <c r="BE17">
        <f t="shared" si="7"/>
        <v>0.9997892308627232</v>
      </c>
      <c r="BF17">
        <f t="shared" si="8"/>
        <v>7.1524717079371105E-3</v>
      </c>
    </row>
    <row r="18" spans="1:58" x14ac:dyDescent="0.25">
      <c r="A18" t="s">
        <v>2440</v>
      </c>
      <c r="B18">
        <v>246</v>
      </c>
      <c r="C18">
        <v>256</v>
      </c>
      <c r="D18">
        <v>254</v>
      </c>
      <c r="E18">
        <v>250</v>
      </c>
      <c r="F18">
        <v>246</v>
      </c>
      <c r="G18">
        <v>226</v>
      </c>
      <c r="H18">
        <v>239</v>
      </c>
      <c r="I18">
        <v>237</v>
      </c>
      <c r="J18">
        <v>228</v>
      </c>
      <c r="K18">
        <v>247</v>
      </c>
      <c r="L18">
        <v>247</v>
      </c>
      <c r="M18">
        <v>220</v>
      </c>
      <c r="N18">
        <v>228</v>
      </c>
      <c r="O18">
        <v>226</v>
      </c>
      <c r="P18">
        <v>203</v>
      </c>
      <c r="Q18">
        <v>192</v>
      </c>
      <c r="R18">
        <v>186</v>
      </c>
      <c r="S18">
        <v>189</v>
      </c>
      <c r="T18">
        <v>176</v>
      </c>
      <c r="U18">
        <v>181</v>
      </c>
      <c r="V18">
        <v>241</v>
      </c>
      <c r="W18">
        <v>136</v>
      </c>
      <c r="X18">
        <v>137</v>
      </c>
      <c r="Y18">
        <v>128</v>
      </c>
      <c r="Z18">
        <v>120</v>
      </c>
      <c r="AA18">
        <v>121</v>
      </c>
      <c r="AB18">
        <v>128</v>
      </c>
      <c r="AC18">
        <v>125</v>
      </c>
      <c r="AD18">
        <v>136</v>
      </c>
      <c r="AE18">
        <v>123</v>
      </c>
      <c r="AF18">
        <v>119</v>
      </c>
      <c r="AG18">
        <v>108</v>
      </c>
      <c r="AH18">
        <v>101</v>
      </c>
      <c r="AI18">
        <v>89</v>
      </c>
      <c r="AJ18">
        <v>94</v>
      </c>
      <c r="AK18">
        <v>89</v>
      </c>
      <c r="AL18">
        <v>93</v>
      </c>
      <c r="AM18">
        <v>85</v>
      </c>
      <c r="AN18">
        <v>79</v>
      </c>
      <c r="AO18">
        <v>89</v>
      </c>
      <c r="AP18">
        <v>85</v>
      </c>
      <c r="AQ18">
        <v>90</v>
      </c>
      <c r="AR18">
        <v>98</v>
      </c>
      <c r="AS18">
        <v>107</v>
      </c>
      <c r="AT18">
        <f>SUM(Table22[[#This Row],[03/06/2025]:[31/03/2026]])</f>
        <v>7198</v>
      </c>
      <c r="AU18" s="6">
        <f>Table22[[#This Row],[Sum]]/Table22[[#Totals],[Sum]]</f>
        <v>3.5218124368221687E-3</v>
      </c>
      <c r="AV18">
        <f>AV17+Table22[[#This Row],[Sum]]</f>
        <v>1976025</v>
      </c>
      <c r="AW18" s="6">
        <f>Table22[[#This Row],[Column1]]/(Table22[[#Totals],[Sum]])</f>
        <v>0.96682264802327389</v>
      </c>
      <c r="AX18">
        <f t="shared" si="0"/>
        <v>163.59090909090909</v>
      </c>
      <c r="AY18">
        <f t="shared" si="1"/>
        <v>136.5</v>
      </c>
      <c r="AZ18">
        <f t="shared" si="2"/>
        <v>63.159936588410304</v>
      </c>
      <c r="BA18">
        <f t="shared" si="3"/>
        <v>0.38608463599472814</v>
      </c>
      <c r="BB18">
        <f t="shared" si="4"/>
        <v>79</v>
      </c>
      <c r="BC18">
        <f t="shared" si="5"/>
        <v>256</v>
      </c>
      <c r="BD18">
        <f t="shared" si="6"/>
        <v>177</v>
      </c>
      <c r="BE18">
        <f t="shared" si="7"/>
        <v>0.97043067898161461</v>
      </c>
      <c r="BF18">
        <f t="shared" si="8"/>
        <v>0.90717474940807208</v>
      </c>
    </row>
    <row r="19" spans="1:58" x14ac:dyDescent="0.25">
      <c r="A19" t="s">
        <v>2446</v>
      </c>
      <c r="B19">
        <v>157</v>
      </c>
      <c r="C19">
        <v>158</v>
      </c>
      <c r="D19">
        <v>153</v>
      </c>
      <c r="E19">
        <v>147</v>
      </c>
      <c r="F19">
        <v>146</v>
      </c>
      <c r="G19">
        <v>145</v>
      </c>
      <c r="H19">
        <v>147</v>
      </c>
      <c r="I19">
        <v>148</v>
      </c>
      <c r="J19">
        <v>147</v>
      </c>
      <c r="K19">
        <v>147</v>
      </c>
      <c r="L19">
        <v>143</v>
      </c>
      <c r="M19">
        <v>143</v>
      </c>
      <c r="N19">
        <v>144</v>
      </c>
      <c r="O19">
        <v>143</v>
      </c>
      <c r="P19">
        <v>141</v>
      </c>
      <c r="Q19">
        <v>144</v>
      </c>
      <c r="R19">
        <v>143</v>
      </c>
      <c r="S19">
        <v>136</v>
      </c>
      <c r="T19">
        <v>135</v>
      </c>
      <c r="U19">
        <v>136</v>
      </c>
      <c r="V19">
        <v>138</v>
      </c>
      <c r="W19">
        <v>137</v>
      </c>
      <c r="X19">
        <v>135</v>
      </c>
      <c r="Y19">
        <v>135</v>
      </c>
      <c r="Z19">
        <v>138</v>
      </c>
      <c r="AA19">
        <v>137</v>
      </c>
      <c r="AB19">
        <v>136</v>
      </c>
      <c r="AC19">
        <v>136</v>
      </c>
      <c r="AD19">
        <v>136</v>
      </c>
      <c r="AE19">
        <v>138</v>
      </c>
      <c r="AF19">
        <v>136</v>
      </c>
      <c r="AG19">
        <v>137</v>
      </c>
      <c r="AH19">
        <v>136</v>
      </c>
      <c r="AI19">
        <v>135</v>
      </c>
      <c r="AJ19">
        <v>134</v>
      </c>
      <c r="AK19">
        <v>134</v>
      </c>
      <c r="AL19">
        <v>134</v>
      </c>
      <c r="AM19">
        <v>130</v>
      </c>
      <c r="AN19">
        <v>133</v>
      </c>
      <c r="AO19">
        <v>130</v>
      </c>
      <c r="AP19">
        <v>133</v>
      </c>
      <c r="AQ19">
        <v>129</v>
      </c>
      <c r="AR19">
        <v>131</v>
      </c>
      <c r="AS19">
        <v>131</v>
      </c>
      <c r="AT19">
        <f>SUM(Table22[[#This Row],[03/06/2025]:[31/03/2026]])</f>
        <v>6132</v>
      </c>
      <c r="AU19" s="6">
        <f>Table22[[#This Row],[Sum]]/Table22[[#Totals],[Sum]]</f>
        <v>3.000243659710133E-3</v>
      </c>
      <c r="AV19">
        <f>AV18+Table22[[#This Row],[Sum]]</f>
        <v>1982157</v>
      </c>
      <c r="AW19" s="6">
        <f>Table22[[#This Row],[Column1]]/(Table22[[#Totals],[Sum]])</f>
        <v>0.96982289168298408</v>
      </c>
      <c r="AX19">
        <f t="shared" si="0"/>
        <v>139.36363636363637</v>
      </c>
      <c r="AY19">
        <f t="shared" si="1"/>
        <v>137</v>
      </c>
      <c r="AZ19">
        <f t="shared" si="2"/>
        <v>6.9786748561897047</v>
      </c>
      <c r="BA19">
        <f t="shared" si="3"/>
        <v>5.0075292510167478E-2</v>
      </c>
      <c r="BB19">
        <f t="shared" si="4"/>
        <v>129</v>
      </c>
      <c r="BC19">
        <f t="shared" si="5"/>
        <v>158</v>
      </c>
      <c r="BD19">
        <f t="shared" si="6"/>
        <v>29</v>
      </c>
      <c r="BE19">
        <f t="shared" si="7"/>
        <v>0.99648637483423974</v>
      </c>
      <c r="BF19">
        <f t="shared" si="8"/>
        <v>0.84552107809112742</v>
      </c>
    </row>
    <row r="20" spans="1:58" x14ac:dyDescent="0.25">
      <c r="A20" t="s">
        <v>2435</v>
      </c>
      <c r="B20">
        <v>127</v>
      </c>
      <c r="C20">
        <v>127</v>
      </c>
      <c r="D20">
        <v>125</v>
      </c>
      <c r="E20">
        <v>126</v>
      </c>
      <c r="F20">
        <v>125</v>
      </c>
      <c r="G20">
        <v>124</v>
      </c>
      <c r="H20">
        <v>124</v>
      </c>
      <c r="I20">
        <v>122</v>
      </c>
      <c r="J20">
        <v>122</v>
      </c>
      <c r="K20">
        <v>124</v>
      </c>
      <c r="L20">
        <v>124</v>
      </c>
      <c r="M20">
        <v>124</v>
      </c>
      <c r="N20">
        <v>124</v>
      </c>
      <c r="O20">
        <v>124</v>
      </c>
      <c r="P20">
        <v>121</v>
      </c>
      <c r="Q20">
        <v>124</v>
      </c>
      <c r="R20">
        <v>122</v>
      </c>
      <c r="S20">
        <v>124</v>
      </c>
      <c r="T20">
        <v>124</v>
      </c>
      <c r="U20">
        <v>124</v>
      </c>
      <c r="V20">
        <v>124</v>
      </c>
      <c r="W20">
        <v>131</v>
      </c>
      <c r="X20">
        <v>130</v>
      </c>
      <c r="Y20">
        <v>129</v>
      </c>
      <c r="Z20">
        <v>127</v>
      </c>
      <c r="AA20">
        <v>128</v>
      </c>
      <c r="AB20">
        <v>128</v>
      </c>
      <c r="AC20">
        <v>127</v>
      </c>
      <c r="AD20">
        <v>127</v>
      </c>
      <c r="AE20">
        <v>126</v>
      </c>
      <c r="AF20">
        <v>126</v>
      </c>
      <c r="AG20">
        <v>126</v>
      </c>
      <c r="AH20">
        <v>126</v>
      </c>
      <c r="AI20">
        <v>125</v>
      </c>
      <c r="AJ20">
        <v>125</v>
      </c>
      <c r="AK20">
        <v>119</v>
      </c>
      <c r="AL20">
        <v>120</v>
      </c>
      <c r="AM20">
        <v>120</v>
      </c>
      <c r="AN20">
        <v>120</v>
      </c>
      <c r="AO20">
        <v>119</v>
      </c>
      <c r="AP20">
        <v>120</v>
      </c>
      <c r="AQ20">
        <v>121</v>
      </c>
      <c r="AR20">
        <v>123</v>
      </c>
      <c r="AS20">
        <v>144</v>
      </c>
      <c r="AT20">
        <f>SUM(Table22[[#This Row],[03/06/2025]:[31/03/2026]])</f>
        <v>5492</v>
      </c>
      <c r="AU20" s="6">
        <f>Table22[[#This Row],[Sum]]/Table22[[#Totals],[Sum]]</f>
        <v>2.687106682832363E-3</v>
      </c>
      <c r="AV20">
        <f>AV19+Table22[[#This Row],[Sum]]</f>
        <v>1987649</v>
      </c>
      <c r="AW20" s="6">
        <f>Table22[[#This Row],[Column1]]/(Table22[[#Totals],[Sum]])</f>
        <v>0.97250999836581642</v>
      </c>
      <c r="AX20">
        <f t="shared" si="0"/>
        <v>124.81818181818181</v>
      </c>
      <c r="AY20">
        <f t="shared" si="1"/>
        <v>124</v>
      </c>
      <c r="AZ20">
        <f t="shared" si="2"/>
        <v>4.11052380113067</v>
      </c>
      <c r="BA20">
        <f t="shared" si="3"/>
        <v>3.2932091633239166E-2</v>
      </c>
      <c r="BB20">
        <f t="shared" si="4"/>
        <v>119</v>
      </c>
      <c r="BC20">
        <f t="shared" si="5"/>
        <v>144</v>
      </c>
      <c r="BD20">
        <f t="shared" si="6"/>
        <v>25</v>
      </c>
      <c r="BE20">
        <f t="shared" si="7"/>
        <v>0.99996056121116472</v>
      </c>
      <c r="BF20">
        <f t="shared" si="8"/>
        <v>2.5249269522350961E-4</v>
      </c>
    </row>
    <row r="21" spans="1:58" x14ac:dyDescent="0.25">
      <c r="A21" t="s">
        <v>2444</v>
      </c>
      <c r="B21">
        <v>158</v>
      </c>
      <c r="C21">
        <v>158</v>
      </c>
      <c r="D21">
        <v>158</v>
      </c>
      <c r="E21">
        <v>157</v>
      </c>
      <c r="F21">
        <v>157</v>
      </c>
      <c r="G21">
        <v>157</v>
      </c>
      <c r="H21">
        <v>157</v>
      </c>
      <c r="I21">
        <v>157</v>
      </c>
      <c r="J21">
        <v>156</v>
      </c>
      <c r="K21">
        <v>156</v>
      </c>
      <c r="L21">
        <v>156</v>
      </c>
      <c r="M21">
        <v>152</v>
      </c>
      <c r="N21">
        <v>152</v>
      </c>
      <c r="O21">
        <v>153</v>
      </c>
      <c r="P21">
        <v>89</v>
      </c>
      <c r="Q21">
        <v>90</v>
      </c>
      <c r="R21">
        <v>86</v>
      </c>
      <c r="S21">
        <v>86</v>
      </c>
      <c r="T21">
        <v>86</v>
      </c>
      <c r="U21">
        <v>86</v>
      </c>
      <c r="V21">
        <v>86</v>
      </c>
      <c r="W21">
        <v>86</v>
      </c>
      <c r="X21">
        <v>86</v>
      </c>
      <c r="Y21">
        <v>86</v>
      </c>
      <c r="Z21">
        <v>88</v>
      </c>
      <c r="AA21">
        <v>88</v>
      </c>
      <c r="AB21">
        <v>88</v>
      </c>
      <c r="AC21">
        <v>88</v>
      </c>
      <c r="AD21">
        <v>88</v>
      </c>
      <c r="AE21">
        <v>88</v>
      </c>
      <c r="AF21">
        <v>88</v>
      </c>
      <c r="AG21">
        <v>88</v>
      </c>
      <c r="AH21">
        <v>88</v>
      </c>
      <c r="AI21">
        <v>88</v>
      </c>
      <c r="AJ21">
        <v>88</v>
      </c>
      <c r="AK21">
        <v>88</v>
      </c>
      <c r="AL21">
        <v>87</v>
      </c>
      <c r="AM21">
        <v>88</v>
      </c>
      <c r="AN21">
        <v>88</v>
      </c>
      <c r="AO21">
        <v>88</v>
      </c>
      <c r="AP21">
        <v>88</v>
      </c>
      <c r="AQ21">
        <v>88</v>
      </c>
      <c r="AR21">
        <v>86</v>
      </c>
      <c r="AS21">
        <v>86</v>
      </c>
      <c r="AT21">
        <f>SUM(Table22[[#This Row],[03/06/2025]:[31/03/2026]])</f>
        <v>4806</v>
      </c>
      <c r="AU21" s="6">
        <f>Table22[[#This Row],[Sum]]/Table22[[#Totals],[Sum]]</f>
        <v>2.3514629857415035E-3</v>
      </c>
      <c r="AV21">
        <f>AV20+Table22[[#This Row],[Sum]]</f>
        <v>1992455</v>
      </c>
      <c r="AW21" s="6">
        <f>Table22[[#This Row],[Column1]]/(Table22[[#Totals],[Sum]])</f>
        <v>0.97486146135155793</v>
      </c>
      <c r="AX21">
        <f t="shared" si="0"/>
        <v>109.22727272727273</v>
      </c>
      <c r="AY21">
        <f t="shared" si="1"/>
        <v>88</v>
      </c>
      <c r="AZ21">
        <f t="shared" si="2"/>
        <v>32.354765751085445</v>
      </c>
      <c r="BA21">
        <f t="shared" si="3"/>
        <v>0.29621508386345391</v>
      </c>
      <c r="BB21">
        <f t="shared" si="4"/>
        <v>86</v>
      </c>
      <c r="BC21">
        <f t="shared" si="5"/>
        <v>158</v>
      </c>
      <c r="BD21">
        <f t="shared" si="6"/>
        <v>72</v>
      </c>
      <c r="BE21">
        <f t="shared" si="7"/>
        <v>0.98297265894402275</v>
      </c>
      <c r="BF21">
        <f t="shared" si="8"/>
        <v>0.65171988461986052</v>
      </c>
    </row>
    <row r="22" spans="1:58" x14ac:dyDescent="0.25">
      <c r="A22" t="s">
        <v>2451</v>
      </c>
      <c r="B22">
        <v>84</v>
      </c>
      <c r="C22">
        <v>79</v>
      </c>
      <c r="D22">
        <v>89</v>
      </c>
      <c r="E22">
        <v>93</v>
      </c>
      <c r="F22">
        <v>99</v>
      </c>
      <c r="G22">
        <v>100</v>
      </c>
      <c r="H22">
        <v>100</v>
      </c>
      <c r="I22">
        <v>101</v>
      </c>
      <c r="J22">
        <v>100</v>
      </c>
      <c r="K22">
        <v>103</v>
      </c>
      <c r="L22">
        <v>106</v>
      </c>
      <c r="M22">
        <v>96</v>
      </c>
      <c r="N22">
        <v>80</v>
      </c>
      <c r="O22">
        <v>341</v>
      </c>
      <c r="P22">
        <v>355</v>
      </c>
      <c r="Q22">
        <v>80</v>
      </c>
      <c r="R22">
        <v>144</v>
      </c>
      <c r="S22">
        <v>138</v>
      </c>
      <c r="T22">
        <v>115</v>
      </c>
      <c r="U22">
        <v>113</v>
      </c>
      <c r="V22">
        <v>108</v>
      </c>
      <c r="W22">
        <v>111</v>
      </c>
      <c r="X22">
        <v>102</v>
      </c>
      <c r="Y22">
        <v>105</v>
      </c>
      <c r="Z22">
        <v>113</v>
      </c>
      <c r="AA22">
        <v>140</v>
      </c>
      <c r="AB22">
        <v>55</v>
      </c>
      <c r="AC22">
        <v>65</v>
      </c>
      <c r="AD22">
        <v>57</v>
      </c>
      <c r="AE22">
        <v>53</v>
      </c>
      <c r="AF22">
        <v>52</v>
      </c>
      <c r="AG22">
        <v>55</v>
      </c>
      <c r="AH22">
        <v>65</v>
      </c>
      <c r="AI22">
        <v>62</v>
      </c>
      <c r="AJ22">
        <v>57</v>
      </c>
      <c r="AK22">
        <v>45</v>
      </c>
      <c r="AL22">
        <v>42</v>
      </c>
      <c r="AM22">
        <v>42</v>
      </c>
      <c r="AN22">
        <v>42</v>
      </c>
      <c r="AO22">
        <v>253</v>
      </c>
      <c r="AP22">
        <v>244</v>
      </c>
      <c r="AQ22">
        <v>244</v>
      </c>
      <c r="AR22">
        <v>34</v>
      </c>
      <c r="AS22">
        <v>35</v>
      </c>
      <c r="AT22">
        <f>SUM(Table22[[#This Row],[03/06/2025]:[31/03/2026]])</f>
        <v>4697</v>
      </c>
      <c r="AU22" s="6">
        <f>Table22[[#This Row],[Sum]]/Table22[[#Totals],[Sum]]</f>
        <v>2.2981318443670083E-3</v>
      </c>
      <c r="AV22">
        <f>AV21+Table22[[#This Row],[Sum]]</f>
        <v>1997152</v>
      </c>
      <c r="AW22" s="6">
        <f>Table22[[#This Row],[Column1]]/(Table22[[#Totals],[Sum]])</f>
        <v>0.97715959319592494</v>
      </c>
      <c r="AX22">
        <f t="shared" si="0"/>
        <v>106.75</v>
      </c>
      <c r="AY22">
        <f t="shared" si="1"/>
        <v>97.5</v>
      </c>
      <c r="AZ22">
        <f t="shared" si="2"/>
        <v>73.345669328886245</v>
      </c>
      <c r="BA22">
        <f t="shared" si="3"/>
        <v>0.68707886959144027</v>
      </c>
      <c r="BB22">
        <f t="shared" si="4"/>
        <v>34</v>
      </c>
      <c r="BC22">
        <f t="shared" si="5"/>
        <v>355</v>
      </c>
      <c r="BD22">
        <f t="shared" si="6"/>
        <v>321</v>
      </c>
      <c r="BE22">
        <f t="shared" si="7"/>
        <v>0.9866969153947448</v>
      </c>
      <c r="BF22">
        <f t="shared" si="8"/>
        <v>9.3245844357485869E-2</v>
      </c>
    </row>
    <row r="23" spans="1:58" x14ac:dyDescent="0.25">
      <c r="A23" t="s">
        <v>2430</v>
      </c>
      <c r="B23">
        <v>92</v>
      </c>
      <c r="C23">
        <v>92</v>
      </c>
      <c r="D23">
        <v>91</v>
      </c>
      <c r="E23">
        <v>94</v>
      </c>
      <c r="F23">
        <v>95</v>
      </c>
      <c r="G23">
        <v>92</v>
      </c>
      <c r="H23">
        <v>99</v>
      </c>
      <c r="I23">
        <v>92</v>
      </c>
      <c r="J23">
        <v>101</v>
      </c>
      <c r="K23">
        <v>100</v>
      </c>
      <c r="L23">
        <v>97</v>
      </c>
      <c r="M23">
        <v>97</v>
      </c>
      <c r="N23">
        <v>99</v>
      </c>
      <c r="O23">
        <v>95</v>
      </c>
      <c r="P23">
        <v>96</v>
      </c>
      <c r="Q23">
        <v>100</v>
      </c>
      <c r="R23">
        <v>102</v>
      </c>
      <c r="S23">
        <v>99</v>
      </c>
      <c r="T23">
        <v>99</v>
      </c>
      <c r="U23">
        <v>103</v>
      </c>
      <c r="V23">
        <v>99</v>
      </c>
      <c r="W23">
        <v>94</v>
      </c>
      <c r="X23">
        <v>91</v>
      </c>
      <c r="Y23">
        <v>94</v>
      </c>
      <c r="Z23">
        <v>97</v>
      </c>
      <c r="AA23">
        <v>100</v>
      </c>
      <c r="AB23">
        <v>99</v>
      </c>
      <c r="AC23">
        <v>99</v>
      </c>
      <c r="AD23">
        <v>99</v>
      </c>
      <c r="AE23">
        <v>99</v>
      </c>
      <c r="AF23">
        <v>99</v>
      </c>
      <c r="AG23">
        <v>98</v>
      </c>
      <c r="AH23">
        <v>100</v>
      </c>
      <c r="AI23">
        <v>100</v>
      </c>
      <c r="AJ23">
        <v>93</v>
      </c>
      <c r="AK23">
        <v>99</v>
      </c>
      <c r="AL23">
        <v>101</v>
      </c>
      <c r="AM23">
        <v>102</v>
      </c>
      <c r="AN23">
        <v>106</v>
      </c>
      <c r="AO23">
        <v>104</v>
      </c>
      <c r="AP23">
        <v>104</v>
      </c>
      <c r="AQ23">
        <v>106</v>
      </c>
      <c r="AR23">
        <v>106</v>
      </c>
      <c r="AS23">
        <v>107</v>
      </c>
      <c r="AT23">
        <f>SUM(Table22[[#This Row],[03/06/2025]:[31/03/2026]])</f>
        <v>4331</v>
      </c>
      <c r="AU23" s="6">
        <f>Table22[[#This Row],[Sum]]/Table22[[#Totals],[Sum]]</f>
        <v>2.1190566357150338E-3</v>
      </c>
      <c r="AV23">
        <f>AV22+Table22[[#This Row],[Sum]]</f>
        <v>2001483</v>
      </c>
      <c r="AW23" s="6">
        <f>Table22[[#This Row],[Column1]]/(Table22[[#Totals],[Sum]])</f>
        <v>0.97927864983163992</v>
      </c>
      <c r="AX23">
        <f t="shared" si="0"/>
        <v>98.431818181818187</v>
      </c>
      <c r="AY23">
        <f t="shared" si="1"/>
        <v>99</v>
      </c>
      <c r="AZ23">
        <f t="shared" si="2"/>
        <v>4.2666785037714563</v>
      </c>
      <c r="BA23">
        <f t="shared" si="3"/>
        <v>4.3346537558518604E-2</v>
      </c>
      <c r="BB23">
        <f t="shared" si="4"/>
        <v>91</v>
      </c>
      <c r="BC23">
        <f t="shared" si="5"/>
        <v>107</v>
      </c>
      <c r="BD23">
        <f t="shared" si="6"/>
        <v>16</v>
      </c>
      <c r="BE23">
        <f t="shared" si="7"/>
        <v>1.0022962993254723</v>
      </c>
      <c r="BF23">
        <f t="shared" si="8"/>
        <v>0.46098867923898407</v>
      </c>
    </row>
    <row r="24" spans="1:58" x14ac:dyDescent="0.25">
      <c r="A24" t="s">
        <v>2429</v>
      </c>
      <c r="B24">
        <v>93</v>
      </c>
      <c r="C24">
        <v>91</v>
      </c>
      <c r="D24">
        <v>88</v>
      </c>
      <c r="E24">
        <v>90</v>
      </c>
      <c r="F24">
        <v>93</v>
      </c>
      <c r="G24">
        <v>92</v>
      </c>
      <c r="H24">
        <v>93</v>
      </c>
      <c r="I24">
        <v>92</v>
      </c>
      <c r="J24">
        <v>91</v>
      </c>
      <c r="K24">
        <v>87</v>
      </c>
      <c r="L24">
        <v>87</v>
      </c>
      <c r="M24">
        <v>86</v>
      </c>
      <c r="N24">
        <v>83</v>
      </c>
      <c r="O24">
        <v>83</v>
      </c>
      <c r="P24">
        <v>82</v>
      </c>
      <c r="Q24">
        <v>83</v>
      </c>
      <c r="R24">
        <v>85</v>
      </c>
      <c r="S24">
        <v>86</v>
      </c>
      <c r="T24">
        <v>85</v>
      </c>
      <c r="U24">
        <v>87</v>
      </c>
      <c r="V24">
        <v>85</v>
      </c>
      <c r="W24">
        <v>82</v>
      </c>
      <c r="X24">
        <v>84</v>
      </c>
      <c r="Y24">
        <v>83</v>
      </c>
      <c r="Z24">
        <v>81</v>
      </c>
      <c r="AA24">
        <v>117</v>
      </c>
      <c r="AB24">
        <v>88</v>
      </c>
      <c r="AC24">
        <v>118</v>
      </c>
      <c r="AD24">
        <v>119</v>
      </c>
      <c r="AE24">
        <v>112</v>
      </c>
      <c r="AF24">
        <v>87</v>
      </c>
      <c r="AG24">
        <v>88</v>
      </c>
      <c r="AH24">
        <v>89</v>
      </c>
      <c r="AI24">
        <v>90</v>
      </c>
      <c r="AJ24">
        <v>89</v>
      </c>
      <c r="AK24">
        <v>84</v>
      </c>
      <c r="AL24">
        <v>85</v>
      </c>
      <c r="AM24">
        <v>82</v>
      </c>
      <c r="AN24">
        <v>81</v>
      </c>
      <c r="AO24">
        <v>82</v>
      </c>
      <c r="AP24">
        <v>85</v>
      </c>
      <c r="AQ24">
        <v>87</v>
      </c>
      <c r="AR24">
        <v>87</v>
      </c>
      <c r="AS24">
        <v>86</v>
      </c>
      <c r="AT24">
        <f>SUM(Table22[[#This Row],[03/06/2025]:[31/03/2026]])</f>
        <v>3928</v>
      </c>
      <c r="AU24" s="6">
        <f>Table22[[#This Row],[Sum]]/Table22[[#Totals],[Sum]]</f>
        <v>1.921878195587313E-3</v>
      </c>
      <c r="AV24">
        <f>AV23+Table22[[#This Row],[Sum]]</f>
        <v>2005411</v>
      </c>
      <c r="AW24" s="6">
        <f>Table22[[#This Row],[Column1]]/(Table22[[#Totals],[Sum]])</f>
        <v>0.98120052802722724</v>
      </c>
      <c r="AX24">
        <f t="shared" si="0"/>
        <v>89.272727272727266</v>
      </c>
      <c r="AY24">
        <f t="shared" si="1"/>
        <v>87</v>
      </c>
      <c r="AZ24">
        <f t="shared" si="2"/>
        <v>9.3742934899393067</v>
      </c>
      <c r="BA24">
        <f t="shared" si="3"/>
        <v>0.10500736088526719</v>
      </c>
      <c r="BB24">
        <f t="shared" si="4"/>
        <v>81</v>
      </c>
      <c r="BC24">
        <f t="shared" si="5"/>
        <v>119</v>
      </c>
      <c r="BD24">
        <f t="shared" si="6"/>
        <v>38</v>
      </c>
      <c r="BE24">
        <f t="shared" si="7"/>
        <v>0.99959503606136357</v>
      </c>
      <c r="BF24">
        <f t="shared" si="8"/>
        <v>2.9919953058701724E-3</v>
      </c>
    </row>
    <row r="25" spans="1:58" x14ac:dyDescent="0.25">
      <c r="A25" t="s">
        <v>2432</v>
      </c>
      <c r="B25">
        <v>79</v>
      </c>
      <c r="C25">
        <v>79</v>
      </c>
      <c r="D25">
        <v>74</v>
      </c>
      <c r="E25">
        <v>76</v>
      </c>
      <c r="F25">
        <v>78</v>
      </c>
      <c r="G25">
        <v>74</v>
      </c>
      <c r="H25">
        <v>75</v>
      </c>
      <c r="I25">
        <v>75</v>
      </c>
      <c r="J25">
        <v>74</v>
      </c>
      <c r="K25">
        <v>81</v>
      </c>
      <c r="L25">
        <v>79</v>
      </c>
      <c r="M25">
        <v>78</v>
      </c>
      <c r="N25">
        <v>77</v>
      </c>
      <c r="O25">
        <v>78</v>
      </c>
      <c r="P25">
        <v>80</v>
      </c>
      <c r="Q25">
        <v>80</v>
      </c>
      <c r="R25">
        <v>79</v>
      </c>
      <c r="S25">
        <v>74</v>
      </c>
      <c r="T25">
        <v>80</v>
      </c>
      <c r="U25">
        <v>83</v>
      </c>
      <c r="V25">
        <v>86</v>
      </c>
      <c r="W25">
        <v>86</v>
      </c>
      <c r="X25">
        <v>85</v>
      </c>
      <c r="Y25">
        <v>85</v>
      </c>
      <c r="Z25">
        <v>91</v>
      </c>
      <c r="AA25">
        <v>86</v>
      </c>
      <c r="AB25">
        <v>84</v>
      </c>
      <c r="AC25">
        <v>78</v>
      </c>
      <c r="AD25">
        <v>74</v>
      </c>
      <c r="AE25">
        <v>81</v>
      </c>
      <c r="AF25">
        <v>78</v>
      </c>
      <c r="AG25">
        <v>81</v>
      </c>
      <c r="AH25">
        <v>83</v>
      </c>
      <c r="AI25">
        <v>84</v>
      </c>
      <c r="AJ25">
        <v>79</v>
      </c>
      <c r="AK25">
        <v>76</v>
      </c>
      <c r="AL25">
        <v>82</v>
      </c>
      <c r="AM25">
        <v>79</v>
      </c>
      <c r="AN25">
        <v>78</v>
      </c>
      <c r="AO25">
        <v>69</v>
      </c>
      <c r="AP25">
        <v>75</v>
      </c>
      <c r="AQ25">
        <v>78</v>
      </c>
      <c r="AR25">
        <v>73</v>
      </c>
      <c r="AS25">
        <v>72</v>
      </c>
      <c r="AT25">
        <f>SUM(Table22[[#This Row],[03/06/2025]:[31/03/2026]])</f>
        <v>3476</v>
      </c>
      <c r="AU25" s="6">
        <f>Table22[[#This Row],[Sum]]/Table22[[#Totals],[Sum]]</f>
        <v>1.7007252056673878E-3</v>
      </c>
      <c r="AV25">
        <f>AV24+Table22[[#This Row],[Sum]]</f>
        <v>2008887</v>
      </c>
      <c r="AW25" s="6">
        <f>Table22[[#This Row],[Column1]]/(Table22[[#Totals],[Sum]])</f>
        <v>0.98290125323289468</v>
      </c>
      <c r="AX25">
        <f t="shared" si="0"/>
        <v>79</v>
      </c>
      <c r="AY25">
        <f t="shared" si="1"/>
        <v>79</v>
      </c>
      <c r="AZ25">
        <f t="shared" si="2"/>
        <v>4.4617235172280729</v>
      </c>
      <c r="BA25">
        <f t="shared" si="3"/>
        <v>5.6477512876304724E-2</v>
      </c>
      <c r="BB25">
        <f t="shared" si="4"/>
        <v>69</v>
      </c>
      <c r="BC25">
        <f t="shared" si="5"/>
        <v>91</v>
      </c>
      <c r="BD25">
        <f t="shared" si="6"/>
        <v>22</v>
      </c>
      <c r="BE25">
        <f t="shared" si="7"/>
        <v>1.0000596235204484</v>
      </c>
      <c r="BF25">
        <f t="shared" si="8"/>
        <v>1.8570265920378451E-4</v>
      </c>
    </row>
    <row r="26" spans="1:58" x14ac:dyDescent="0.25">
      <c r="A26" t="s">
        <v>2443</v>
      </c>
      <c r="B26">
        <v>73</v>
      </c>
      <c r="C26">
        <v>74</v>
      </c>
      <c r="D26">
        <v>74</v>
      </c>
      <c r="E26">
        <v>68</v>
      </c>
      <c r="F26">
        <v>68</v>
      </c>
      <c r="G26">
        <v>70</v>
      </c>
      <c r="H26">
        <v>70</v>
      </c>
      <c r="I26">
        <v>70</v>
      </c>
      <c r="J26">
        <v>69</v>
      </c>
      <c r="K26">
        <v>69</v>
      </c>
      <c r="L26">
        <v>68</v>
      </c>
      <c r="M26">
        <v>70</v>
      </c>
      <c r="N26">
        <v>70</v>
      </c>
      <c r="O26">
        <v>71</v>
      </c>
      <c r="P26">
        <v>71</v>
      </c>
      <c r="Q26">
        <v>71</v>
      </c>
      <c r="R26">
        <v>71</v>
      </c>
      <c r="S26">
        <v>71</v>
      </c>
      <c r="T26">
        <v>71</v>
      </c>
      <c r="U26">
        <v>70</v>
      </c>
      <c r="V26">
        <v>70</v>
      </c>
      <c r="W26">
        <v>69</v>
      </c>
      <c r="X26">
        <v>69</v>
      </c>
      <c r="Y26">
        <v>69</v>
      </c>
      <c r="Z26">
        <v>67</v>
      </c>
      <c r="AA26">
        <v>67</v>
      </c>
      <c r="AB26">
        <v>72</v>
      </c>
      <c r="AC26">
        <v>76</v>
      </c>
      <c r="AD26">
        <v>74</v>
      </c>
      <c r="AE26">
        <v>74</v>
      </c>
      <c r="AF26">
        <v>73</v>
      </c>
      <c r="AG26">
        <v>73</v>
      </c>
      <c r="AH26">
        <v>72</v>
      </c>
      <c r="AI26">
        <v>72</v>
      </c>
      <c r="AJ26">
        <v>73</v>
      </c>
      <c r="AK26">
        <v>73</v>
      </c>
      <c r="AL26">
        <v>81</v>
      </c>
      <c r="AM26">
        <v>72</v>
      </c>
      <c r="AN26">
        <v>72</v>
      </c>
      <c r="AO26">
        <v>68</v>
      </c>
      <c r="AP26">
        <v>72</v>
      </c>
      <c r="AQ26">
        <v>76</v>
      </c>
      <c r="AR26">
        <v>76</v>
      </c>
      <c r="AS26">
        <v>76</v>
      </c>
      <c r="AT26">
        <f>SUM(Table22[[#This Row],[03/06/2025]:[31/03/2026]])</f>
        <v>3145</v>
      </c>
      <c r="AU26" s="6">
        <f>Table22[[#This Row],[Sum]]/Table22[[#Totals],[Sum]]</f>
        <v>1.5387746754384163E-3</v>
      </c>
      <c r="AV26">
        <f>AV25+Table22[[#This Row],[Sum]]</f>
        <v>2012032</v>
      </c>
      <c r="AW26" s="6">
        <f>Table22[[#This Row],[Column1]]/(Table22[[#Totals],[Sum]])</f>
        <v>0.98444002790833307</v>
      </c>
      <c r="AX26">
        <f t="shared" si="0"/>
        <v>71.477272727272734</v>
      </c>
      <c r="AY26">
        <f t="shared" si="1"/>
        <v>71</v>
      </c>
      <c r="AZ26">
        <f t="shared" si="2"/>
        <v>2.8406405792768377</v>
      </c>
      <c r="BA26">
        <f t="shared" si="3"/>
        <v>3.9741871379389775E-2</v>
      </c>
      <c r="BB26">
        <f t="shared" si="4"/>
        <v>67</v>
      </c>
      <c r="BC26">
        <f t="shared" si="5"/>
        <v>81</v>
      </c>
      <c r="BD26">
        <f t="shared" si="6"/>
        <v>14</v>
      </c>
      <c r="BE26">
        <f t="shared" si="7"/>
        <v>1.0013742355425166</v>
      </c>
      <c r="BF26">
        <f t="shared" si="8"/>
        <v>0.20308206565681888</v>
      </c>
    </row>
    <row r="27" spans="1:58" x14ac:dyDescent="0.25">
      <c r="A27" t="s">
        <v>2411</v>
      </c>
      <c r="B27">
        <v>71</v>
      </c>
      <c r="C27">
        <v>71</v>
      </c>
      <c r="D27">
        <v>71</v>
      </c>
      <c r="E27">
        <v>70</v>
      </c>
      <c r="F27">
        <v>70</v>
      </c>
      <c r="G27">
        <v>69</v>
      </c>
      <c r="H27">
        <v>69</v>
      </c>
      <c r="I27">
        <v>71</v>
      </c>
      <c r="J27">
        <v>69</v>
      </c>
      <c r="K27">
        <v>69</v>
      </c>
      <c r="L27">
        <v>69</v>
      </c>
      <c r="M27">
        <v>69</v>
      </c>
      <c r="N27">
        <v>69</v>
      </c>
      <c r="O27">
        <v>69</v>
      </c>
      <c r="P27">
        <v>70</v>
      </c>
      <c r="Q27">
        <v>69</v>
      </c>
      <c r="R27">
        <v>72</v>
      </c>
      <c r="S27">
        <v>71</v>
      </c>
      <c r="T27">
        <v>69</v>
      </c>
      <c r="U27">
        <v>69</v>
      </c>
      <c r="V27">
        <v>70</v>
      </c>
      <c r="W27">
        <v>70</v>
      </c>
      <c r="X27">
        <v>71</v>
      </c>
      <c r="Y27">
        <v>71</v>
      </c>
      <c r="Z27">
        <v>72</v>
      </c>
      <c r="AA27">
        <v>72</v>
      </c>
      <c r="AB27">
        <v>72</v>
      </c>
      <c r="AC27">
        <v>71</v>
      </c>
      <c r="AD27">
        <v>71</v>
      </c>
      <c r="AE27">
        <v>71</v>
      </c>
      <c r="AF27">
        <v>71</v>
      </c>
      <c r="AG27">
        <v>71</v>
      </c>
      <c r="AH27">
        <v>71</v>
      </c>
      <c r="AI27">
        <v>70</v>
      </c>
      <c r="AJ27">
        <v>70</v>
      </c>
      <c r="AK27">
        <v>72</v>
      </c>
      <c r="AL27">
        <v>71</v>
      </c>
      <c r="AM27">
        <v>72</v>
      </c>
      <c r="AN27">
        <v>71</v>
      </c>
      <c r="AO27">
        <v>71</v>
      </c>
      <c r="AP27">
        <v>71</v>
      </c>
      <c r="AQ27">
        <v>71</v>
      </c>
      <c r="AR27">
        <v>71</v>
      </c>
      <c r="AS27">
        <v>72</v>
      </c>
      <c r="AT27">
        <f>SUM(Table22[[#This Row],[03/06/2025]:[31/03/2026]])</f>
        <v>3102</v>
      </c>
      <c r="AU27" s="6">
        <f>Table22[[#This Row],[Sum]]/Table22[[#Totals],[Sum]]</f>
        <v>1.5177357848044411E-3</v>
      </c>
      <c r="AV27">
        <f>AV26+Table22[[#This Row],[Sum]]</f>
        <v>2015134</v>
      </c>
      <c r="AW27" s="6">
        <f>Table22[[#This Row],[Column1]]/(Table22[[#Totals],[Sum]])</f>
        <v>0.98595776369313748</v>
      </c>
      <c r="AX27">
        <f t="shared" si="0"/>
        <v>70.5</v>
      </c>
      <c r="AY27">
        <f t="shared" si="1"/>
        <v>71</v>
      </c>
      <c r="AZ27">
        <f t="shared" si="2"/>
        <v>1.0454775252553032</v>
      </c>
      <c r="BA27">
        <f t="shared" si="3"/>
        <v>1.4829468443337634E-2</v>
      </c>
      <c r="BB27">
        <f t="shared" si="4"/>
        <v>69</v>
      </c>
      <c r="BC27">
        <f t="shared" si="5"/>
        <v>72</v>
      </c>
      <c r="BD27">
        <f t="shared" si="6"/>
        <v>3</v>
      </c>
      <c r="BE27">
        <f t="shared" si="7"/>
        <v>1.0005975799931419</v>
      </c>
      <c r="BF27">
        <f t="shared" si="8"/>
        <v>0.26672309296598556</v>
      </c>
    </row>
    <row r="28" spans="1:58" x14ac:dyDescent="0.25">
      <c r="A28" t="s">
        <v>2439</v>
      </c>
      <c r="B28">
        <v>71</v>
      </c>
      <c r="C28">
        <v>69</v>
      </c>
      <c r="D28">
        <v>72</v>
      </c>
      <c r="E28">
        <v>69</v>
      </c>
      <c r="F28">
        <v>71</v>
      </c>
      <c r="G28">
        <v>71</v>
      </c>
      <c r="H28">
        <v>74</v>
      </c>
      <c r="I28">
        <v>71</v>
      </c>
      <c r="J28">
        <v>72</v>
      </c>
      <c r="K28">
        <v>72</v>
      </c>
      <c r="L28">
        <v>72</v>
      </c>
      <c r="M28">
        <v>66</v>
      </c>
      <c r="N28">
        <v>68</v>
      </c>
      <c r="O28">
        <v>67</v>
      </c>
      <c r="P28">
        <v>64</v>
      </c>
      <c r="Q28">
        <v>71</v>
      </c>
      <c r="R28">
        <v>68</v>
      </c>
      <c r="S28">
        <v>66</v>
      </c>
      <c r="T28">
        <v>64</v>
      </c>
      <c r="U28">
        <v>67</v>
      </c>
      <c r="V28">
        <v>70</v>
      </c>
      <c r="W28">
        <v>67</v>
      </c>
      <c r="X28">
        <v>66</v>
      </c>
      <c r="Y28">
        <v>67</v>
      </c>
      <c r="Z28">
        <v>68</v>
      </c>
      <c r="AA28">
        <v>68</v>
      </c>
      <c r="AB28">
        <v>68</v>
      </c>
      <c r="AC28">
        <v>69</v>
      </c>
      <c r="AD28">
        <v>65</v>
      </c>
      <c r="AE28">
        <v>65</v>
      </c>
      <c r="AF28">
        <v>65</v>
      </c>
      <c r="AG28">
        <v>69</v>
      </c>
      <c r="AH28">
        <v>70</v>
      </c>
      <c r="AI28">
        <v>69</v>
      </c>
      <c r="AJ28">
        <v>67</v>
      </c>
      <c r="AK28">
        <v>66</v>
      </c>
      <c r="AL28">
        <v>65</v>
      </c>
      <c r="AM28">
        <v>63</v>
      </c>
      <c r="AN28">
        <v>66</v>
      </c>
      <c r="AO28">
        <v>62</v>
      </c>
      <c r="AP28">
        <v>63</v>
      </c>
      <c r="AQ28">
        <v>62</v>
      </c>
      <c r="AR28">
        <v>61</v>
      </c>
      <c r="AS28">
        <v>62</v>
      </c>
      <c r="AT28">
        <f>SUM(Table22[[#This Row],[03/06/2025]:[31/03/2026]])</f>
        <v>2968</v>
      </c>
      <c r="AU28" s="6">
        <f>Table22[[#This Row],[Sum]]/Table22[[#Totals],[Sum]]</f>
        <v>1.452172730270658E-3</v>
      </c>
      <c r="AV28">
        <f>AV27+Table22[[#This Row],[Sum]]</f>
        <v>2018102</v>
      </c>
      <c r="AW28" s="6">
        <f>Table22[[#This Row],[Column1]]/(Table22[[#Totals],[Sum]])</f>
        <v>0.98740993642340813</v>
      </c>
      <c r="AX28">
        <f t="shared" si="0"/>
        <v>67.454545454545453</v>
      </c>
      <c r="AY28">
        <f t="shared" si="1"/>
        <v>67.5</v>
      </c>
      <c r="AZ28">
        <f t="shared" si="2"/>
        <v>3.2166322519674928</v>
      </c>
      <c r="BA28">
        <f t="shared" si="3"/>
        <v>4.768592287283345E-2</v>
      </c>
      <c r="BB28">
        <f t="shared" si="4"/>
        <v>61</v>
      </c>
      <c r="BC28">
        <f t="shared" si="5"/>
        <v>74</v>
      </c>
      <c r="BD28">
        <f t="shared" si="6"/>
        <v>13</v>
      </c>
      <c r="BE28">
        <f t="shared" si="7"/>
        <v>0.99725215497419628</v>
      </c>
      <c r="BF28">
        <f t="shared" si="8"/>
        <v>0.54429514005104074</v>
      </c>
    </row>
    <row r="29" spans="1:58" x14ac:dyDescent="0.25">
      <c r="A29" t="s">
        <v>2422</v>
      </c>
      <c r="B29">
        <v>82</v>
      </c>
      <c r="C29">
        <v>82</v>
      </c>
      <c r="D29">
        <v>81</v>
      </c>
      <c r="E29">
        <v>78</v>
      </c>
      <c r="F29">
        <v>79</v>
      </c>
      <c r="G29">
        <v>78</v>
      </c>
      <c r="H29">
        <v>78</v>
      </c>
      <c r="I29">
        <v>78</v>
      </c>
      <c r="J29">
        <v>78</v>
      </c>
      <c r="K29">
        <v>78</v>
      </c>
      <c r="L29">
        <v>78</v>
      </c>
      <c r="M29">
        <v>78</v>
      </c>
      <c r="N29">
        <v>78</v>
      </c>
      <c r="O29">
        <v>77</v>
      </c>
      <c r="P29">
        <v>77</v>
      </c>
      <c r="Q29">
        <v>76</v>
      </c>
      <c r="R29">
        <v>77</v>
      </c>
      <c r="S29">
        <v>77</v>
      </c>
      <c r="T29">
        <v>77</v>
      </c>
      <c r="U29">
        <v>77</v>
      </c>
      <c r="V29">
        <v>77</v>
      </c>
      <c r="W29">
        <v>74</v>
      </c>
      <c r="X29">
        <v>74</v>
      </c>
      <c r="Y29">
        <v>74</v>
      </c>
      <c r="Z29">
        <v>55</v>
      </c>
      <c r="AA29">
        <v>55</v>
      </c>
      <c r="AB29">
        <v>56</v>
      </c>
      <c r="AC29">
        <v>56</v>
      </c>
      <c r="AD29">
        <v>56</v>
      </c>
      <c r="AE29">
        <v>55</v>
      </c>
      <c r="AF29">
        <v>55</v>
      </c>
      <c r="AG29">
        <v>55</v>
      </c>
      <c r="AH29">
        <v>55</v>
      </c>
      <c r="AI29">
        <v>55</v>
      </c>
      <c r="AJ29">
        <v>53</v>
      </c>
      <c r="AK29">
        <v>52</v>
      </c>
      <c r="AL29">
        <v>52</v>
      </c>
      <c r="AM29">
        <v>49</v>
      </c>
      <c r="AN29">
        <v>49</v>
      </c>
      <c r="AO29">
        <v>50</v>
      </c>
      <c r="AP29">
        <v>50</v>
      </c>
      <c r="AQ29">
        <v>50</v>
      </c>
      <c r="AR29">
        <v>51</v>
      </c>
      <c r="AS29">
        <v>51</v>
      </c>
      <c r="AT29">
        <f>SUM(Table22[[#This Row],[03/06/2025]:[31/03/2026]])</f>
        <v>2923</v>
      </c>
      <c r="AU29" s="6">
        <f>Table22[[#This Row],[Sum]]/Table22[[#Totals],[Sum]]</f>
        <v>1.4301552865839398E-3</v>
      </c>
      <c r="AV29">
        <f>AV28+Table22[[#This Row],[Sum]]</f>
        <v>2021025</v>
      </c>
      <c r="AW29" s="6">
        <f>Table22[[#This Row],[Column1]]/(Table22[[#Totals],[Sum]])</f>
        <v>0.9888400917099921</v>
      </c>
      <c r="AX29">
        <f t="shared" si="0"/>
        <v>66.431818181818187</v>
      </c>
      <c r="AY29">
        <f t="shared" si="1"/>
        <v>74</v>
      </c>
      <c r="AZ29">
        <f t="shared" si="2"/>
        <v>12.60933158930178</v>
      </c>
      <c r="BA29">
        <f t="shared" si="3"/>
        <v>0.18980861783416977</v>
      </c>
      <c r="BB29">
        <f t="shared" si="4"/>
        <v>49</v>
      </c>
      <c r="BC29">
        <f t="shared" si="5"/>
        <v>82</v>
      </c>
      <c r="BD29">
        <f t="shared" si="6"/>
        <v>33</v>
      </c>
      <c r="BE29">
        <f t="shared" si="7"/>
        <v>0.98596538102091569</v>
      </c>
      <c r="BF29">
        <f t="shared" si="8"/>
        <v>0.85589876911688501</v>
      </c>
    </row>
    <row r="30" spans="1:58" x14ac:dyDescent="0.25">
      <c r="A30" t="s">
        <v>2431</v>
      </c>
      <c r="B30">
        <v>64</v>
      </c>
      <c r="C30">
        <v>44</v>
      </c>
      <c r="D30">
        <v>64</v>
      </c>
      <c r="E30">
        <v>64</v>
      </c>
      <c r="F30">
        <v>64</v>
      </c>
      <c r="G30">
        <v>64</v>
      </c>
      <c r="H30">
        <v>63</v>
      </c>
      <c r="I30">
        <v>63</v>
      </c>
      <c r="J30">
        <v>67</v>
      </c>
      <c r="K30">
        <v>67</v>
      </c>
      <c r="L30">
        <v>68</v>
      </c>
      <c r="M30">
        <v>68</v>
      </c>
      <c r="N30">
        <v>68</v>
      </c>
      <c r="O30">
        <v>68</v>
      </c>
      <c r="P30">
        <v>68</v>
      </c>
      <c r="Q30">
        <v>68</v>
      </c>
      <c r="R30">
        <v>66</v>
      </c>
      <c r="S30">
        <v>66</v>
      </c>
      <c r="T30">
        <v>66</v>
      </c>
      <c r="U30">
        <v>66</v>
      </c>
      <c r="V30">
        <v>66</v>
      </c>
      <c r="W30">
        <v>46</v>
      </c>
      <c r="X30">
        <v>46</v>
      </c>
      <c r="Y30">
        <v>66</v>
      </c>
      <c r="Z30">
        <v>69</v>
      </c>
      <c r="AA30">
        <v>70</v>
      </c>
      <c r="AB30">
        <v>50</v>
      </c>
      <c r="AC30">
        <v>50</v>
      </c>
      <c r="AD30">
        <v>50</v>
      </c>
      <c r="AE30">
        <v>50</v>
      </c>
      <c r="AF30">
        <v>70</v>
      </c>
      <c r="AG30">
        <v>50</v>
      </c>
      <c r="AH30">
        <v>70</v>
      </c>
      <c r="AI30">
        <v>50</v>
      </c>
      <c r="AJ30">
        <v>70</v>
      </c>
      <c r="AK30">
        <v>70</v>
      </c>
      <c r="AL30">
        <v>70</v>
      </c>
      <c r="AM30">
        <v>70</v>
      </c>
      <c r="AN30">
        <v>70</v>
      </c>
      <c r="AO30">
        <v>70</v>
      </c>
      <c r="AP30">
        <v>68</v>
      </c>
      <c r="AQ30">
        <v>68</v>
      </c>
      <c r="AR30">
        <v>68</v>
      </c>
      <c r="AS30">
        <v>66</v>
      </c>
      <c r="AT30">
        <f>SUM(Table22[[#This Row],[03/06/2025]:[31/03/2026]])</f>
        <v>2789</v>
      </c>
      <c r="AU30" s="6">
        <f>Table22[[#This Row],[Sum]]/Table22[[#Totals],[Sum]]</f>
        <v>1.3645922320501566E-3</v>
      </c>
      <c r="AV30">
        <f>AV29+Table22[[#This Row],[Sum]]</f>
        <v>2023814</v>
      </c>
      <c r="AW30" s="6">
        <f>Table22[[#This Row],[Column1]]/(Table22[[#Totals],[Sum]])</f>
        <v>0.99020468394204231</v>
      </c>
      <c r="AX30">
        <f t="shared" si="0"/>
        <v>63.386363636363633</v>
      </c>
      <c r="AY30">
        <f t="shared" si="1"/>
        <v>66</v>
      </c>
      <c r="AZ30">
        <f t="shared" si="2"/>
        <v>7.9948120070133148</v>
      </c>
      <c r="BA30">
        <f t="shared" si="3"/>
        <v>0.12612826400451269</v>
      </c>
      <c r="BB30">
        <f t="shared" si="4"/>
        <v>44</v>
      </c>
      <c r="BC30">
        <f t="shared" si="5"/>
        <v>70</v>
      </c>
      <c r="BD30">
        <f t="shared" si="6"/>
        <v>26</v>
      </c>
      <c r="BE30">
        <f t="shared" si="7"/>
        <v>1.0009257836370569</v>
      </c>
      <c r="BF30">
        <f t="shared" si="8"/>
        <v>7.3069405008353294E-3</v>
      </c>
    </row>
    <row r="31" spans="1:58" x14ac:dyDescent="0.25">
      <c r="A31" t="s">
        <v>2434</v>
      </c>
      <c r="B31">
        <v>51</v>
      </c>
      <c r="C31">
        <v>50</v>
      </c>
      <c r="D31">
        <v>51</v>
      </c>
      <c r="E31">
        <v>51</v>
      </c>
      <c r="F31">
        <v>52</v>
      </c>
      <c r="G31">
        <v>52</v>
      </c>
      <c r="H31">
        <v>54</v>
      </c>
      <c r="I31">
        <v>54</v>
      </c>
      <c r="J31">
        <v>56</v>
      </c>
      <c r="K31">
        <v>56</v>
      </c>
      <c r="L31">
        <v>56</v>
      </c>
      <c r="M31">
        <v>56</v>
      </c>
      <c r="N31">
        <v>61</v>
      </c>
      <c r="O31">
        <v>58</v>
      </c>
      <c r="P31">
        <v>61</v>
      </c>
      <c r="Q31">
        <v>64</v>
      </c>
      <c r="R31">
        <v>65</v>
      </c>
      <c r="S31">
        <v>64</v>
      </c>
      <c r="T31">
        <v>63</v>
      </c>
      <c r="U31">
        <v>64</v>
      </c>
      <c r="V31">
        <v>64</v>
      </c>
      <c r="W31">
        <v>63</v>
      </c>
      <c r="X31">
        <v>63</v>
      </c>
      <c r="Y31">
        <v>63</v>
      </c>
      <c r="Z31">
        <v>62</v>
      </c>
      <c r="AA31">
        <v>63</v>
      </c>
      <c r="AB31">
        <v>63</v>
      </c>
      <c r="AC31">
        <v>63</v>
      </c>
      <c r="AD31">
        <v>63</v>
      </c>
      <c r="AE31">
        <v>65</v>
      </c>
      <c r="AF31">
        <v>63</v>
      </c>
      <c r="AG31">
        <v>62</v>
      </c>
      <c r="AH31">
        <v>65</v>
      </c>
      <c r="AI31">
        <v>63</v>
      </c>
      <c r="AJ31">
        <v>59</v>
      </c>
      <c r="AK31">
        <v>66</v>
      </c>
      <c r="AL31">
        <v>64</v>
      </c>
      <c r="AM31">
        <v>64</v>
      </c>
      <c r="AN31">
        <v>67</v>
      </c>
      <c r="AO31">
        <v>64</v>
      </c>
      <c r="AP31">
        <v>64</v>
      </c>
      <c r="AQ31">
        <v>67</v>
      </c>
      <c r="AR31">
        <v>65</v>
      </c>
      <c r="AS31">
        <v>70</v>
      </c>
      <c r="AT31">
        <f>SUM(Table22[[#This Row],[03/06/2025]:[31/03/2026]])</f>
        <v>2674</v>
      </c>
      <c r="AU31" s="6">
        <f>Table22[[#This Row],[Sum]]/Table22[[#Totals],[Sum]]</f>
        <v>1.3083254315174324E-3</v>
      </c>
      <c r="AV31">
        <f>AV30+Table22[[#This Row],[Sum]]</f>
        <v>2026488</v>
      </c>
      <c r="AW31" s="6">
        <f>Table22[[#This Row],[Column1]]/(Table22[[#Totals],[Sum]])</f>
        <v>0.99151300937355968</v>
      </c>
      <c r="AX31">
        <f t="shared" si="0"/>
        <v>60.772727272727273</v>
      </c>
      <c r="AY31">
        <f t="shared" si="1"/>
        <v>63</v>
      </c>
      <c r="AZ31">
        <f t="shared" si="2"/>
        <v>5.1663654462194275</v>
      </c>
      <c r="BA31">
        <f t="shared" si="3"/>
        <v>8.501124892806837E-2</v>
      </c>
      <c r="BB31">
        <f t="shared" si="4"/>
        <v>50</v>
      </c>
      <c r="BC31">
        <f t="shared" si="5"/>
        <v>70</v>
      </c>
      <c r="BD31">
        <f t="shared" si="6"/>
        <v>20</v>
      </c>
      <c r="BE31">
        <f t="shared" si="7"/>
        <v>1.0058374484789701</v>
      </c>
      <c r="BF31">
        <f t="shared" si="8"/>
        <v>0.71723200370202722</v>
      </c>
    </row>
    <row r="32" spans="1:58" x14ac:dyDescent="0.25">
      <c r="A32" t="s">
        <v>2433</v>
      </c>
      <c r="B32">
        <v>50</v>
      </c>
      <c r="C32">
        <v>49</v>
      </c>
      <c r="D32">
        <v>50</v>
      </c>
      <c r="E32">
        <v>50</v>
      </c>
      <c r="F32">
        <v>51</v>
      </c>
      <c r="G32">
        <v>51</v>
      </c>
      <c r="H32">
        <v>53</v>
      </c>
      <c r="I32">
        <v>53</v>
      </c>
      <c r="J32">
        <v>55</v>
      </c>
      <c r="K32">
        <v>55</v>
      </c>
      <c r="L32">
        <v>55</v>
      </c>
      <c r="M32">
        <v>55</v>
      </c>
      <c r="N32">
        <v>60</v>
      </c>
      <c r="O32">
        <v>57</v>
      </c>
      <c r="P32">
        <v>59</v>
      </c>
      <c r="Q32">
        <v>62</v>
      </c>
      <c r="R32">
        <v>62</v>
      </c>
      <c r="S32">
        <v>61</v>
      </c>
      <c r="T32">
        <v>60</v>
      </c>
      <c r="U32">
        <v>61</v>
      </c>
      <c r="V32">
        <v>61</v>
      </c>
      <c r="W32">
        <v>60</v>
      </c>
      <c r="X32">
        <v>60</v>
      </c>
      <c r="Y32">
        <v>60</v>
      </c>
      <c r="Z32">
        <v>59</v>
      </c>
      <c r="AA32">
        <v>60</v>
      </c>
      <c r="AB32">
        <v>60</v>
      </c>
      <c r="AC32">
        <v>60</v>
      </c>
      <c r="AD32">
        <v>60</v>
      </c>
      <c r="AE32">
        <v>62</v>
      </c>
      <c r="AF32">
        <v>60</v>
      </c>
      <c r="AG32">
        <v>59</v>
      </c>
      <c r="AH32">
        <v>62</v>
      </c>
      <c r="AI32">
        <v>60</v>
      </c>
      <c r="AJ32">
        <v>56</v>
      </c>
      <c r="AK32">
        <v>63</v>
      </c>
      <c r="AL32">
        <v>61</v>
      </c>
      <c r="AM32">
        <v>61</v>
      </c>
      <c r="AN32">
        <v>60</v>
      </c>
      <c r="AO32">
        <v>61</v>
      </c>
      <c r="AP32">
        <v>61</v>
      </c>
      <c r="AQ32">
        <v>64</v>
      </c>
      <c r="AR32">
        <v>62</v>
      </c>
      <c r="AS32">
        <v>63</v>
      </c>
      <c r="AT32">
        <f>SUM(Table22[[#This Row],[03/06/2025]:[31/03/2026]])</f>
        <v>2564</v>
      </c>
      <c r="AU32" s="6">
        <f>Table22[[#This Row],[Sum]]/Table22[[#Totals],[Sum]]</f>
        <v>1.2545050136165657E-3</v>
      </c>
      <c r="AV32">
        <f>AV31+Table22[[#This Row],[Sum]]</f>
        <v>2029052</v>
      </c>
      <c r="AW32" s="6">
        <f>Table22[[#This Row],[Column1]]/(Table22[[#Totals],[Sum]])</f>
        <v>0.99276751438717625</v>
      </c>
      <c r="AX32">
        <f t="shared" si="0"/>
        <v>58.272727272727273</v>
      </c>
      <c r="AY32">
        <f t="shared" si="1"/>
        <v>60</v>
      </c>
      <c r="AZ32">
        <f t="shared" si="2"/>
        <v>4.1448406503644168</v>
      </c>
      <c r="BA32">
        <f t="shared" si="3"/>
        <v>7.1128310692681093E-2</v>
      </c>
      <c r="BB32">
        <f t="shared" si="4"/>
        <v>49</v>
      </c>
      <c r="BC32">
        <f t="shared" si="5"/>
        <v>64</v>
      </c>
      <c r="BD32">
        <f t="shared" si="6"/>
        <v>15</v>
      </c>
      <c r="BE32">
        <f t="shared" si="7"/>
        <v>1.004620525064851</v>
      </c>
      <c r="BF32">
        <f t="shared" si="8"/>
        <v>0.64280735493728847</v>
      </c>
    </row>
    <row r="33" spans="1:58" x14ac:dyDescent="0.25">
      <c r="A33" t="s">
        <v>2438</v>
      </c>
      <c r="B33">
        <v>50</v>
      </c>
      <c r="C33">
        <v>51</v>
      </c>
      <c r="D33">
        <v>44</v>
      </c>
      <c r="E33">
        <v>50</v>
      </c>
      <c r="F33">
        <v>50</v>
      </c>
      <c r="G33">
        <v>50</v>
      </c>
      <c r="H33">
        <v>50</v>
      </c>
      <c r="I33">
        <v>50</v>
      </c>
      <c r="J33">
        <v>49</v>
      </c>
      <c r="K33">
        <v>50</v>
      </c>
      <c r="L33">
        <v>50</v>
      </c>
      <c r="M33">
        <v>50</v>
      </c>
      <c r="N33">
        <v>49</v>
      </c>
      <c r="O33">
        <v>49</v>
      </c>
      <c r="P33">
        <v>49</v>
      </c>
      <c r="Q33">
        <v>49</v>
      </c>
      <c r="R33">
        <v>49</v>
      </c>
      <c r="S33">
        <v>49</v>
      </c>
      <c r="T33">
        <v>49</v>
      </c>
      <c r="U33">
        <v>50</v>
      </c>
      <c r="V33">
        <v>49</v>
      </c>
      <c r="W33">
        <v>50</v>
      </c>
      <c r="X33">
        <v>49</v>
      </c>
      <c r="Y33">
        <v>49</v>
      </c>
      <c r="Z33">
        <v>48</v>
      </c>
      <c r="AA33">
        <v>46</v>
      </c>
      <c r="AB33">
        <v>46</v>
      </c>
      <c r="AC33">
        <v>47</v>
      </c>
      <c r="AD33">
        <v>46</v>
      </c>
      <c r="AE33">
        <v>47</v>
      </c>
      <c r="AF33">
        <v>47</v>
      </c>
      <c r="AG33">
        <v>47</v>
      </c>
      <c r="AH33">
        <v>46</v>
      </c>
      <c r="AI33">
        <v>47</v>
      </c>
      <c r="AJ33">
        <v>47</v>
      </c>
      <c r="AK33">
        <v>47</v>
      </c>
      <c r="AL33">
        <v>46</v>
      </c>
      <c r="AM33">
        <v>45</v>
      </c>
      <c r="AN33">
        <v>47</v>
      </c>
      <c r="AO33">
        <v>47</v>
      </c>
      <c r="AP33">
        <v>46</v>
      </c>
      <c r="AQ33">
        <v>47</v>
      </c>
      <c r="AR33">
        <v>45</v>
      </c>
      <c r="AS33">
        <v>45</v>
      </c>
      <c r="AT33">
        <f>SUM(Table22[[#This Row],[03/06/2025]:[31/03/2026]])</f>
        <v>2113</v>
      </c>
      <c r="AU33" s="6">
        <f>Table22[[#This Row],[Sum]]/Table22[[#Totals],[Sum]]</f>
        <v>1.0338413002230122E-3</v>
      </c>
      <c r="AV33">
        <f>AV32+Table22[[#This Row],[Sum]]</f>
        <v>2031165</v>
      </c>
      <c r="AW33" s="6">
        <f>Table22[[#This Row],[Column1]]/(Table22[[#Totals],[Sum]])</f>
        <v>0.99380135568739925</v>
      </c>
      <c r="AX33">
        <f t="shared" si="0"/>
        <v>48.022727272727273</v>
      </c>
      <c r="AY33">
        <f t="shared" si="1"/>
        <v>49</v>
      </c>
      <c r="AZ33">
        <f t="shared" si="2"/>
        <v>1.8106742463004335</v>
      </c>
      <c r="BA33">
        <f t="shared" si="3"/>
        <v>3.7704527608717023E-2</v>
      </c>
      <c r="BB33">
        <f t="shared" si="4"/>
        <v>44</v>
      </c>
      <c r="BC33">
        <f t="shared" si="5"/>
        <v>51</v>
      </c>
      <c r="BD33">
        <f t="shared" si="6"/>
        <v>7</v>
      </c>
      <c r="BE33">
        <f t="shared" si="7"/>
        <v>0.99784917161118303</v>
      </c>
      <c r="BF33">
        <f t="shared" si="8"/>
        <v>0.53011982947461334</v>
      </c>
    </row>
    <row r="34" spans="1:58" x14ac:dyDescent="0.25">
      <c r="A34" t="s">
        <v>2441</v>
      </c>
      <c r="B34">
        <v>53</v>
      </c>
      <c r="C34">
        <v>55</v>
      </c>
      <c r="D34">
        <v>46</v>
      </c>
      <c r="E34">
        <v>39</v>
      </c>
      <c r="F34">
        <v>38</v>
      </c>
      <c r="G34">
        <v>35</v>
      </c>
      <c r="H34">
        <v>35</v>
      </c>
      <c r="I34">
        <v>34</v>
      </c>
      <c r="J34">
        <v>27</v>
      </c>
      <c r="K34">
        <v>36</v>
      </c>
      <c r="L34">
        <v>37</v>
      </c>
      <c r="M34">
        <v>35</v>
      </c>
      <c r="N34">
        <v>38</v>
      </c>
      <c r="O34">
        <v>36</v>
      </c>
      <c r="P34">
        <v>37</v>
      </c>
      <c r="Q34">
        <v>36</v>
      </c>
      <c r="R34">
        <v>36</v>
      </c>
      <c r="S34">
        <v>34</v>
      </c>
      <c r="T34">
        <v>33</v>
      </c>
      <c r="U34">
        <v>35</v>
      </c>
      <c r="V34">
        <v>34</v>
      </c>
      <c r="W34">
        <v>37</v>
      </c>
      <c r="X34">
        <v>30</v>
      </c>
      <c r="Y34">
        <v>36</v>
      </c>
      <c r="Z34">
        <v>38</v>
      </c>
      <c r="AA34">
        <v>37</v>
      </c>
      <c r="AB34">
        <v>33</v>
      </c>
      <c r="AC34">
        <v>35</v>
      </c>
      <c r="AD34">
        <v>33</v>
      </c>
      <c r="AE34">
        <v>36</v>
      </c>
      <c r="AF34">
        <v>35</v>
      </c>
      <c r="AG34">
        <v>29</v>
      </c>
      <c r="AH34">
        <v>35</v>
      </c>
      <c r="AI34">
        <v>32</v>
      </c>
      <c r="AJ34">
        <v>31</v>
      </c>
      <c r="AK34">
        <v>32</v>
      </c>
      <c r="AL34">
        <v>33</v>
      </c>
      <c r="AM34">
        <v>31</v>
      </c>
      <c r="AN34">
        <v>29</v>
      </c>
      <c r="AO34">
        <v>29</v>
      </c>
      <c r="AP34">
        <v>29</v>
      </c>
      <c r="AQ34">
        <v>35</v>
      </c>
      <c r="AR34">
        <v>31</v>
      </c>
      <c r="AS34">
        <v>31</v>
      </c>
      <c r="AT34">
        <f>SUM(Table22[[#This Row],[03/06/2025]:[31/03/2026]])</f>
        <v>1546</v>
      </c>
      <c r="AU34" s="6">
        <f>Table22[[#This Row],[Sum]]/Table22[[#Totals],[Sum]]</f>
        <v>7.5642150977036293E-4</v>
      </c>
      <c r="AV34">
        <f>AV33+Table22[[#This Row],[Sum]]</f>
        <v>2032711</v>
      </c>
      <c r="AW34" s="6">
        <f>Table22[[#This Row],[Column1]]/(Table22[[#Totals],[Sum]])</f>
        <v>0.99455777719716965</v>
      </c>
      <c r="AX34">
        <f t="shared" ref="AX34:AX59" si="9">AVERAGE(B34:AS34)</f>
        <v>35.136363636363633</v>
      </c>
      <c r="AY34">
        <f t="shared" ref="AY34:AY59" si="10">MEDIAN(B34:AS34)</f>
        <v>35</v>
      </c>
      <c r="AZ34">
        <f t="shared" ref="AZ34:AZ59" si="11">_xlfn.STDEV.S(B34:AS34)</f>
        <v>5.3769140846767973</v>
      </c>
      <c r="BA34">
        <f t="shared" ref="BA34:BA59" si="12">AZ34/AX34</f>
        <v>0.15302989632974068</v>
      </c>
      <c r="BB34">
        <f t="shared" ref="BB34:BB59" si="13">MIN(B34:AS34)</f>
        <v>27</v>
      </c>
      <c r="BC34">
        <f t="shared" ref="BC34:BC59" si="14">MAX(B34:AS34)</f>
        <v>55</v>
      </c>
      <c r="BD34">
        <f t="shared" ref="BD34:BD59" si="15">BC34-BB34</f>
        <v>28</v>
      </c>
      <c r="BE34">
        <f t="shared" ref="BE34:BE59" si="16">INDEX(LOGEST(B34:AS34,,TRUE,TRUE),1,1)</f>
        <v>0.9931501452096988</v>
      </c>
      <c r="BF34">
        <f t="shared" ref="BF34:BF59" si="17">INDEX(LOGEST(B34:AS34,,TRUE,TRUE),3,1)</f>
        <v>0.40750037933641192</v>
      </c>
    </row>
    <row r="35" spans="1:58" x14ac:dyDescent="0.25">
      <c r="A35" t="s">
        <v>2426</v>
      </c>
      <c r="B35">
        <v>36</v>
      </c>
      <c r="C35">
        <v>59</v>
      </c>
      <c r="D35">
        <v>54</v>
      </c>
      <c r="E35">
        <v>41</v>
      </c>
      <c r="F35">
        <v>58</v>
      </c>
      <c r="G35">
        <v>54</v>
      </c>
      <c r="H35">
        <v>37</v>
      </c>
      <c r="I35">
        <v>34</v>
      </c>
      <c r="J35">
        <v>33</v>
      </c>
      <c r="K35">
        <v>32</v>
      </c>
      <c r="L35">
        <v>31</v>
      </c>
      <c r="M35">
        <v>34</v>
      </c>
      <c r="N35">
        <v>33</v>
      </c>
      <c r="O35">
        <v>30</v>
      </c>
      <c r="P35">
        <v>32</v>
      </c>
      <c r="Q35">
        <v>31</v>
      </c>
      <c r="R35">
        <v>29</v>
      </c>
      <c r="S35">
        <v>25</v>
      </c>
      <c r="T35">
        <v>32</v>
      </c>
      <c r="U35">
        <v>32</v>
      </c>
      <c r="V35">
        <v>32</v>
      </c>
      <c r="W35">
        <v>35</v>
      </c>
      <c r="X35">
        <v>31</v>
      </c>
      <c r="Y35">
        <v>32</v>
      </c>
      <c r="Z35">
        <v>32</v>
      </c>
      <c r="AA35">
        <v>31</v>
      </c>
      <c r="AB35">
        <v>25</v>
      </c>
      <c r="AC35">
        <v>32</v>
      </c>
      <c r="AD35">
        <v>32</v>
      </c>
      <c r="AE35">
        <v>32</v>
      </c>
      <c r="AF35">
        <v>30</v>
      </c>
      <c r="AG35">
        <v>30</v>
      </c>
      <c r="AH35">
        <v>29</v>
      </c>
      <c r="AI35">
        <v>28</v>
      </c>
      <c r="AJ35">
        <v>30</v>
      </c>
      <c r="AK35">
        <v>30</v>
      </c>
      <c r="AL35">
        <v>30</v>
      </c>
      <c r="AM35">
        <v>33</v>
      </c>
      <c r="AN35">
        <v>29</v>
      </c>
      <c r="AO35">
        <v>31</v>
      </c>
      <c r="AP35">
        <v>31</v>
      </c>
      <c r="AQ35">
        <v>30</v>
      </c>
      <c r="AR35">
        <v>31</v>
      </c>
      <c r="AS35">
        <v>31</v>
      </c>
      <c r="AT35">
        <f>SUM(Table22[[#This Row],[03/06/2025]:[31/03/2026]])</f>
        <v>1484</v>
      </c>
      <c r="AU35" s="6">
        <f>Table22[[#This Row],[Sum]]/Table22[[#Totals],[Sum]]</f>
        <v>7.2608636513532901E-4</v>
      </c>
      <c r="AV35">
        <f>AV34+Table22[[#This Row],[Sum]]</f>
        <v>2034195</v>
      </c>
      <c r="AW35" s="6">
        <f>Table22[[#This Row],[Column1]]/(Table22[[#Totals],[Sum]])</f>
        <v>0.99528386356230492</v>
      </c>
      <c r="AX35">
        <f t="shared" si="9"/>
        <v>33.727272727272727</v>
      </c>
      <c r="AY35">
        <f t="shared" si="10"/>
        <v>32</v>
      </c>
      <c r="AZ35">
        <f t="shared" si="11"/>
        <v>7.7169810833103067</v>
      </c>
      <c r="BA35">
        <f t="shared" si="12"/>
        <v>0.22880536904693632</v>
      </c>
      <c r="BB35">
        <f t="shared" si="13"/>
        <v>25</v>
      </c>
      <c r="BC35">
        <f t="shared" si="14"/>
        <v>59</v>
      </c>
      <c r="BD35">
        <f t="shared" si="15"/>
        <v>34</v>
      </c>
      <c r="BE35">
        <f t="shared" si="16"/>
        <v>0.99114381971007415</v>
      </c>
      <c r="BF35">
        <f t="shared" si="17"/>
        <v>0.3624287285217791</v>
      </c>
    </row>
    <row r="36" spans="1:58" x14ac:dyDescent="0.25">
      <c r="A36" t="s">
        <v>2461</v>
      </c>
      <c r="B36">
        <v>58</v>
      </c>
      <c r="C36">
        <v>57</v>
      </c>
      <c r="D36">
        <v>57</v>
      </c>
      <c r="E36">
        <v>57</v>
      </c>
      <c r="F36">
        <v>57</v>
      </c>
      <c r="G36">
        <v>57</v>
      </c>
      <c r="H36">
        <v>57</v>
      </c>
      <c r="I36">
        <v>57</v>
      </c>
      <c r="J36">
        <v>57</v>
      </c>
      <c r="K36">
        <v>57</v>
      </c>
      <c r="L36">
        <v>57</v>
      </c>
      <c r="M36">
        <v>57</v>
      </c>
      <c r="N36">
        <v>57</v>
      </c>
      <c r="O36">
        <v>57</v>
      </c>
      <c r="P36">
        <v>57</v>
      </c>
      <c r="Q36">
        <v>57</v>
      </c>
      <c r="R36">
        <v>57</v>
      </c>
      <c r="S36">
        <v>25</v>
      </c>
      <c r="T36">
        <v>25</v>
      </c>
      <c r="U36">
        <v>25</v>
      </c>
      <c r="V36">
        <v>25</v>
      </c>
      <c r="W36">
        <v>25</v>
      </c>
      <c r="X36">
        <v>25</v>
      </c>
      <c r="Y36">
        <v>25</v>
      </c>
      <c r="Z36">
        <v>29</v>
      </c>
      <c r="AA36">
        <v>29</v>
      </c>
      <c r="AB36">
        <v>25</v>
      </c>
      <c r="AC36">
        <v>25</v>
      </c>
      <c r="AD36">
        <v>25</v>
      </c>
      <c r="AE36">
        <v>25</v>
      </c>
      <c r="AF36">
        <v>25</v>
      </c>
      <c r="AG36">
        <v>25</v>
      </c>
      <c r="AH36">
        <v>29</v>
      </c>
      <c r="AI36">
        <v>25</v>
      </c>
      <c r="AJ36">
        <v>25</v>
      </c>
      <c r="AK36">
        <v>25</v>
      </c>
      <c r="AL36">
        <v>2</v>
      </c>
      <c r="AM36">
        <v>2</v>
      </c>
      <c r="AN36">
        <v>2</v>
      </c>
      <c r="AO36">
        <v>2</v>
      </c>
      <c r="AP36">
        <v>2</v>
      </c>
      <c r="AQ36">
        <v>2</v>
      </c>
      <c r="AR36">
        <v>2</v>
      </c>
      <c r="AS36">
        <v>2</v>
      </c>
      <c r="AT36">
        <f>SUM(Table22[[#This Row],[03/06/2025]:[31/03/2026]])</f>
        <v>1473</v>
      </c>
      <c r="AU36" s="6">
        <f>Table22[[#This Row],[Sum]]/Table22[[#Totals],[Sum]]</f>
        <v>7.2070432334524236E-4</v>
      </c>
      <c r="AV36">
        <f>AV35+Table22[[#This Row],[Sum]]</f>
        <v>2035668</v>
      </c>
      <c r="AW36" s="6">
        <f>Table22[[#This Row],[Column1]]/(Table22[[#Totals],[Sum]])</f>
        <v>0.99600456788565017</v>
      </c>
      <c r="AX36">
        <f t="shared" si="9"/>
        <v>33.477272727272727</v>
      </c>
      <c r="AY36">
        <f t="shared" si="10"/>
        <v>25</v>
      </c>
      <c r="AZ36">
        <f t="shared" si="11"/>
        <v>20.792987006875084</v>
      </c>
      <c r="BA36">
        <f t="shared" si="12"/>
        <v>0.6211075548557391</v>
      </c>
      <c r="BB36">
        <f t="shared" si="13"/>
        <v>2</v>
      </c>
      <c r="BC36">
        <f t="shared" si="14"/>
        <v>58</v>
      </c>
      <c r="BD36">
        <f t="shared" si="15"/>
        <v>56</v>
      </c>
      <c r="BE36">
        <f t="shared" si="16"/>
        <v>0.92530759641020366</v>
      </c>
      <c r="BF36">
        <f t="shared" si="17"/>
        <v>0.69039614357121726</v>
      </c>
    </row>
    <row r="37" spans="1:58" x14ac:dyDescent="0.25">
      <c r="A37" t="s">
        <v>2442</v>
      </c>
      <c r="B37">
        <v>26</v>
      </c>
      <c r="C37">
        <v>27</v>
      </c>
      <c r="D37">
        <v>26</v>
      </c>
      <c r="E37">
        <v>27</v>
      </c>
      <c r="F37">
        <v>26</v>
      </c>
      <c r="G37">
        <v>26</v>
      </c>
      <c r="H37">
        <v>26</v>
      </c>
      <c r="I37">
        <v>25</v>
      </c>
      <c r="J37">
        <v>26</v>
      </c>
      <c r="K37">
        <v>26</v>
      </c>
      <c r="L37">
        <v>25</v>
      </c>
      <c r="M37">
        <v>25</v>
      </c>
      <c r="N37">
        <v>25</v>
      </c>
      <c r="O37">
        <v>25</v>
      </c>
      <c r="P37">
        <v>26</v>
      </c>
      <c r="Q37">
        <v>25</v>
      </c>
      <c r="R37">
        <v>25</v>
      </c>
      <c r="S37">
        <v>25</v>
      </c>
      <c r="T37">
        <v>25</v>
      </c>
      <c r="U37">
        <v>26</v>
      </c>
      <c r="V37">
        <v>27</v>
      </c>
      <c r="W37">
        <v>27</v>
      </c>
      <c r="X37">
        <v>20</v>
      </c>
      <c r="Y37">
        <v>28</v>
      </c>
      <c r="Z37">
        <v>27</v>
      </c>
      <c r="AA37">
        <v>28</v>
      </c>
      <c r="AB37">
        <v>24</v>
      </c>
      <c r="AC37">
        <v>91</v>
      </c>
      <c r="AD37">
        <v>24</v>
      </c>
      <c r="AE37">
        <v>25</v>
      </c>
      <c r="AF37">
        <v>24</v>
      </c>
      <c r="AG37">
        <v>17</v>
      </c>
      <c r="AH37">
        <v>23</v>
      </c>
      <c r="AI37">
        <v>23</v>
      </c>
      <c r="AJ37">
        <v>21</v>
      </c>
      <c r="AK37">
        <v>22</v>
      </c>
      <c r="AL37">
        <v>23</v>
      </c>
      <c r="AM37">
        <v>22</v>
      </c>
      <c r="AN37">
        <v>22</v>
      </c>
      <c r="AO37">
        <v>21</v>
      </c>
      <c r="AP37">
        <v>22</v>
      </c>
      <c r="AQ37">
        <v>21</v>
      </c>
      <c r="AR37">
        <v>23</v>
      </c>
      <c r="AS37">
        <v>22</v>
      </c>
      <c r="AT37">
        <f>SUM(Table22[[#This Row],[03/06/2025]:[31/03/2026]])</f>
        <v>1140</v>
      </c>
      <c r="AU37" s="6">
        <f>Table22[[#This Row],[Sum]]/Table22[[#Totals],[Sum]]</f>
        <v>5.577752400635277E-4</v>
      </c>
      <c r="AV37">
        <f>AV36+Table22[[#This Row],[Sum]]</f>
        <v>2036808</v>
      </c>
      <c r="AW37" s="6">
        <f>Table22[[#This Row],[Column1]]/(Table22[[#Totals],[Sum]])</f>
        <v>0.99656234312571368</v>
      </c>
      <c r="AX37">
        <f t="shared" si="9"/>
        <v>25.90909090909091</v>
      </c>
      <c r="AY37">
        <f t="shared" si="10"/>
        <v>25</v>
      </c>
      <c r="AZ37">
        <f t="shared" si="11"/>
        <v>10.306507724729819</v>
      </c>
      <c r="BA37">
        <f t="shared" si="12"/>
        <v>0.39779503498957197</v>
      </c>
      <c r="BB37">
        <f t="shared" si="13"/>
        <v>17</v>
      </c>
      <c r="BC37">
        <f t="shared" si="14"/>
        <v>91</v>
      </c>
      <c r="BD37">
        <f t="shared" si="15"/>
        <v>74</v>
      </c>
      <c r="BE37">
        <f t="shared" si="16"/>
        <v>0.99590183016692946</v>
      </c>
      <c r="BF37">
        <f t="shared" si="17"/>
        <v>5.5843934827992589E-2</v>
      </c>
    </row>
    <row r="38" spans="1:58" x14ac:dyDescent="0.25">
      <c r="A38" t="s">
        <v>2449</v>
      </c>
      <c r="B38">
        <v>23</v>
      </c>
      <c r="C38">
        <v>23</v>
      </c>
      <c r="D38">
        <v>23</v>
      </c>
      <c r="E38">
        <v>25</v>
      </c>
      <c r="F38">
        <v>23</v>
      </c>
      <c r="G38">
        <v>23</v>
      </c>
      <c r="H38">
        <v>23</v>
      </c>
      <c r="I38">
        <v>22</v>
      </c>
      <c r="J38">
        <v>23</v>
      </c>
      <c r="K38">
        <v>23</v>
      </c>
      <c r="L38">
        <v>23</v>
      </c>
      <c r="M38">
        <v>23</v>
      </c>
      <c r="N38">
        <v>23</v>
      </c>
      <c r="O38">
        <v>21</v>
      </c>
      <c r="P38">
        <v>23</v>
      </c>
      <c r="Q38">
        <v>23</v>
      </c>
      <c r="R38">
        <v>21</v>
      </c>
      <c r="S38">
        <v>23</v>
      </c>
      <c r="T38">
        <v>23</v>
      </c>
      <c r="U38">
        <v>23</v>
      </c>
      <c r="V38">
        <v>23</v>
      </c>
      <c r="W38">
        <v>23</v>
      </c>
      <c r="X38">
        <v>23</v>
      </c>
      <c r="Y38">
        <v>23</v>
      </c>
      <c r="Z38">
        <v>23</v>
      </c>
      <c r="AA38">
        <v>23</v>
      </c>
      <c r="AB38">
        <v>23</v>
      </c>
      <c r="AC38">
        <v>23</v>
      </c>
      <c r="AD38">
        <v>24</v>
      </c>
      <c r="AE38">
        <v>24</v>
      </c>
      <c r="AF38">
        <v>24</v>
      </c>
      <c r="AG38">
        <v>24</v>
      </c>
      <c r="AH38">
        <v>24</v>
      </c>
      <c r="AI38">
        <v>24</v>
      </c>
      <c r="AJ38">
        <v>24</v>
      </c>
      <c r="AK38">
        <v>24</v>
      </c>
      <c r="AL38">
        <v>24</v>
      </c>
      <c r="AM38">
        <v>24</v>
      </c>
      <c r="AN38">
        <v>24</v>
      </c>
      <c r="AO38">
        <v>24</v>
      </c>
      <c r="AP38">
        <v>24</v>
      </c>
      <c r="AQ38">
        <v>23</v>
      </c>
      <c r="AR38">
        <v>23</v>
      </c>
      <c r="AS38">
        <v>23</v>
      </c>
      <c r="AT38">
        <f>SUM(Table22[[#This Row],[03/06/2025]:[31/03/2026]])</f>
        <v>1022</v>
      </c>
      <c r="AU38" s="6">
        <f>Table22[[#This Row],[Sum]]/Table22[[#Totals],[Sum]]</f>
        <v>5.0004060995168886E-4</v>
      </c>
      <c r="AV38">
        <f>AV37+Table22[[#This Row],[Sum]]</f>
        <v>2037830</v>
      </c>
      <c r="AW38" s="6">
        <f>Table22[[#This Row],[Column1]]/(Table22[[#Totals],[Sum]])</f>
        <v>0.99706238373566547</v>
      </c>
      <c r="AX38">
        <f t="shared" si="9"/>
        <v>23.227272727272727</v>
      </c>
      <c r="AY38">
        <f t="shared" si="10"/>
        <v>23</v>
      </c>
      <c r="AZ38">
        <f t="shared" si="11"/>
        <v>0.74283042490808937</v>
      </c>
      <c r="BA38">
        <f t="shared" si="12"/>
        <v>3.1980957628136922E-2</v>
      </c>
      <c r="BB38">
        <f t="shared" si="13"/>
        <v>21</v>
      </c>
      <c r="BC38">
        <f t="shared" si="14"/>
        <v>25</v>
      </c>
      <c r="BD38">
        <f t="shared" si="15"/>
        <v>4</v>
      </c>
      <c r="BE38">
        <f t="shared" si="16"/>
        <v>1.0010282284804393</v>
      </c>
      <c r="BF38">
        <f t="shared" si="17"/>
        <v>0.1657781919594741</v>
      </c>
    </row>
    <row r="39" spans="1:58" x14ac:dyDescent="0.25">
      <c r="A39" t="s">
        <v>2457</v>
      </c>
      <c r="B39">
        <v>18</v>
      </c>
      <c r="C39">
        <v>19</v>
      </c>
      <c r="D39">
        <v>16</v>
      </c>
      <c r="E39">
        <v>18</v>
      </c>
      <c r="F39">
        <v>18</v>
      </c>
      <c r="G39">
        <v>18</v>
      </c>
      <c r="H39">
        <v>18</v>
      </c>
      <c r="I39">
        <v>18</v>
      </c>
      <c r="J39">
        <v>18</v>
      </c>
      <c r="K39">
        <v>18</v>
      </c>
      <c r="L39">
        <v>18</v>
      </c>
      <c r="M39">
        <v>18</v>
      </c>
      <c r="N39">
        <v>18</v>
      </c>
      <c r="O39">
        <v>18</v>
      </c>
      <c r="P39">
        <v>19</v>
      </c>
      <c r="Q39">
        <v>19</v>
      </c>
      <c r="R39">
        <v>19</v>
      </c>
      <c r="S39">
        <v>19</v>
      </c>
      <c r="T39">
        <v>19</v>
      </c>
      <c r="U39">
        <v>19</v>
      </c>
      <c r="V39">
        <v>19</v>
      </c>
      <c r="W39">
        <v>19</v>
      </c>
      <c r="X39">
        <v>19</v>
      </c>
      <c r="Y39">
        <v>20</v>
      </c>
      <c r="Z39">
        <v>21</v>
      </c>
      <c r="AA39">
        <v>20</v>
      </c>
      <c r="AB39">
        <v>18</v>
      </c>
      <c r="AC39">
        <v>18</v>
      </c>
      <c r="AD39">
        <v>18</v>
      </c>
      <c r="AE39">
        <v>18</v>
      </c>
      <c r="AF39">
        <v>18</v>
      </c>
      <c r="AG39">
        <v>18</v>
      </c>
      <c r="AH39">
        <v>18</v>
      </c>
      <c r="AI39">
        <v>17</v>
      </c>
      <c r="AJ39">
        <v>17</v>
      </c>
      <c r="AK39">
        <v>17</v>
      </c>
      <c r="AL39">
        <v>17</v>
      </c>
      <c r="AM39">
        <v>16</v>
      </c>
      <c r="AN39">
        <v>17</v>
      </c>
      <c r="AO39">
        <v>17</v>
      </c>
      <c r="AP39">
        <v>17</v>
      </c>
      <c r="AQ39">
        <v>17</v>
      </c>
      <c r="AR39">
        <v>17</v>
      </c>
      <c r="AS39">
        <v>17</v>
      </c>
      <c r="AT39">
        <f>SUM(Table22[[#This Row],[03/06/2025]:[31/03/2026]])</f>
        <v>795</v>
      </c>
      <c r="AU39" s="6">
        <f>Table22[[#This Row],[Sum]]/Table22[[#Totals],[Sum]]</f>
        <v>3.8897483846535481E-4</v>
      </c>
      <c r="AV39">
        <f>AV38+Table22[[#This Row],[Sum]]</f>
        <v>2038625</v>
      </c>
      <c r="AW39" s="6">
        <f>Table22[[#This Row],[Column1]]/(Table22[[#Totals],[Sum]])</f>
        <v>0.99745135857413081</v>
      </c>
      <c r="AX39">
        <f t="shared" si="9"/>
        <v>18.068181818181817</v>
      </c>
      <c r="AY39">
        <f t="shared" si="10"/>
        <v>18</v>
      </c>
      <c r="AZ39">
        <f t="shared" si="11"/>
        <v>1.0206638804577322</v>
      </c>
      <c r="BA39">
        <f t="shared" si="12"/>
        <v>5.6489573258038009E-2</v>
      </c>
      <c r="BB39">
        <f t="shared" si="13"/>
        <v>16</v>
      </c>
      <c r="BC39">
        <f t="shared" si="14"/>
        <v>21</v>
      </c>
      <c r="BD39">
        <f t="shared" si="15"/>
        <v>5</v>
      </c>
      <c r="BE39">
        <f t="shared" si="16"/>
        <v>0.99846256702574843</v>
      </c>
      <c r="BF39">
        <f t="shared" si="17"/>
        <v>0.12405546142557193</v>
      </c>
    </row>
    <row r="40" spans="1:58" x14ac:dyDescent="0.25">
      <c r="A40" t="s">
        <v>2460</v>
      </c>
      <c r="B40">
        <v>31</v>
      </c>
      <c r="C40">
        <v>31</v>
      </c>
      <c r="D40">
        <v>31</v>
      </c>
      <c r="E40">
        <v>34</v>
      </c>
      <c r="F40">
        <v>34</v>
      </c>
      <c r="G40">
        <v>34</v>
      </c>
      <c r="H40">
        <v>34</v>
      </c>
      <c r="I40">
        <v>32</v>
      </c>
      <c r="J40">
        <v>32</v>
      </c>
      <c r="K40">
        <v>32</v>
      </c>
      <c r="L40">
        <v>33</v>
      </c>
      <c r="M40">
        <v>33</v>
      </c>
      <c r="N40">
        <v>34</v>
      </c>
      <c r="O40">
        <v>32</v>
      </c>
      <c r="P40">
        <v>32</v>
      </c>
      <c r="Q40">
        <v>33</v>
      </c>
      <c r="R40">
        <v>34</v>
      </c>
      <c r="S40">
        <v>35</v>
      </c>
      <c r="T40">
        <v>35</v>
      </c>
      <c r="U40">
        <v>35</v>
      </c>
      <c r="V40">
        <v>34</v>
      </c>
      <c r="W40">
        <v>34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f>SUM(Table22[[#This Row],[03/06/2025]:[31/03/2026]])</f>
        <v>751</v>
      </c>
      <c r="AU40" s="6">
        <f>Table22[[#This Row],[Sum]]/Table22[[#Totals],[Sum]]</f>
        <v>3.6744667130500811E-4</v>
      </c>
      <c r="AV40">
        <f>AV39+Table22[[#This Row],[Sum]]</f>
        <v>2039376</v>
      </c>
      <c r="AW40" s="6">
        <f>Table22[[#This Row],[Column1]]/(Table22[[#Totals],[Sum]])</f>
        <v>0.99781880524543576</v>
      </c>
      <c r="AX40">
        <f t="shared" si="9"/>
        <v>17.068181818181817</v>
      </c>
      <c r="AY40">
        <f t="shared" si="10"/>
        <v>16</v>
      </c>
      <c r="AZ40">
        <f t="shared" si="11"/>
        <v>16.280103032747398</v>
      </c>
      <c r="BA40">
        <f t="shared" si="12"/>
        <v>0.95382760777747744</v>
      </c>
      <c r="BB40">
        <f t="shared" si="13"/>
        <v>1</v>
      </c>
      <c r="BC40">
        <f t="shared" si="14"/>
        <v>35</v>
      </c>
      <c r="BD40">
        <f t="shared" si="15"/>
        <v>34</v>
      </c>
      <c r="BE40">
        <f t="shared" si="16"/>
        <v>0.88788018522183565</v>
      </c>
      <c r="BF40">
        <f t="shared" si="17"/>
        <v>0.74446856544225959</v>
      </c>
    </row>
    <row r="41" spans="1:58" x14ac:dyDescent="0.25">
      <c r="A41" t="s">
        <v>2421</v>
      </c>
      <c r="B41">
        <v>12</v>
      </c>
      <c r="C41">
        <v>13</v>
      </c>
      <c r="D41">
        <v>12</v>
      </c>
      <c r="E41">
        <v>11</v>
      </c>
      <c r="F41">
        <v>11</v>
      </c>
      <c r="G41">
        <v>11</v>
      </c>
      <c r="H41">
        <v>11</v>
      </c>
      <c r="I41">
        <v>11</v>
      </c>
      <c r="J41">
        <v>11</v>
      </c>
      <c r="K41">
        <v>11</v>
      </c>
      <c r="L41">
        <v>12</v>
      </c>
      <c r="M41">
        <v>13</v>
      </c>
      <c r="N41">
        <v>13</v>
      </c>
      <c r="O41">
        <v>13</v>
      </c>
      <c r="P41">
        <v>13</v>
      </c>
      <c r="Q41">
        <v>12</v>
      </c>
      <c r="R41">
        <v>12</v>
      </c>
      <c r="S41">
        <v>13</v>
      </c>
      <c r="T41">
        <v>13</v>
      </c>
      <c r="U41">
        <v>13</v>
      </c>
      <c r="V41">
        <v>12</v>
      </c>
      <c r="W41">
        <v>12</v>
      </c>
      <c r="X41">
        <v>13</v>
      </c>
      <c r="Y41">
        <v>13</v>
      </c>
      <c r="Z41">
        <v>12</v>
      </c>
      <c r="AA41">
        <v>12</v>
      </c>
      <c r="AB41">
        <v>13</v>
      </c>
      <c r="AC41">
        <v>13</v>
      </c>
      <c r="AD41">
        <v>13</v>
      </c>
      <c r="AE41">
        <v>13</v>
      </c>
      <c r="AF41">
        <v>13</v>
      </c>
      <c r="AG41">
        <v>13</v>
      </c>
      <c r="AH41">
        <v>13</v>
      </c>
      <c r="AI41">
        <v>13</v>
      </c>
      <c r="AJ41">
        <v>13</v>
      </c>
      <c r="AK41">
        <v>13</v>
      </c>
      <c r="AL41">
        <v>13</v>
      </c>
      <c r="AM41">
        <v>14</v>
      </c>
      <c r="AN41">
        <v>13</v>
      </c>
      <c r="AO41">
        <v>14</v>
      </c>
      <c r="AP41">
        <v>13</v>
      </c>
      <c r="AQ41">
        <v>14</v>
      </c>
      <c r="AR41">
        <v>14</v>
      </c>
      <c r="AS41">
        <v>14</v>
      </c>
      <c r="AT41">
        <f>SUM(Table22[[#This Row],[03/06/2025]:[31/03/2026]])</f>
        <v>554</v>
      </c>
      <c r="AU41" s="6">
        <f>Table22[[#This Row],[Sum]]/Table22[[#Totals],[Sum]]</f>
        <v>2.7105919560981961E-4</v>
      </c>
      <c r="AV41">
        <f>AV40+Table22[[#This Row],[Sum]]</f>
        <v>2039930</v>
      </c>
      <c r="AW41" s="6">
        <f>Table22[[#This Row],[Column1]]/(Table22[[#Totals],[Sum]])</f>
        <v>0.99808986444104564</v>
      </c>
      <c r="AX41">
        <f t="shared" si="9"/>
        <v>12.590909090909092</v>
      </c>
      <c r="AY41">
        <f t="shared" si="10"/>
        <v>13</v>
      </c>
      <c r="AZ41">
        <f t="shared" si="11"/>
        <v>0.89749475137888268</v>
      </c>
      <c r="BA41">
        <f t="shared" si="12"/>
        <v>7.1281171589658548E-2</v>
      </c>
      <c r="BB41">
        <f t="shared" si="13"/>
        <v>11</v>
      </c>
      <c r="BC41">
        <f t="shared" si="14"/>
        <v>14</v>
      </c>
      <c r="BD41">
        <f t="shared" si="15"/>
        <v>3</v>
      </c>
      <c r="BE41">
        <f t="shared" si="16"/>
        <v>1.0042331991036459</v>
      </c>
      <c r="BF41">
        <f t="shared" si="17"/>
        <v>0.55525204938602535</v>
      </c>
    </row>
    <row r="42" spans="1:58" x14ac:dyDescent="0.25">
      <c r="A42" t="s">
        <v>2452</v>
      </c>
      <c r="B42">
        <v>11</v>
      </c>
      <c r="C42">
        <v>11</v>
      </c>
      <c r="D42">
        <v>11</v>
      </c>
      <c r="E42">
        <v>11</v>
      </c>
      <c r="F42">
        <v>11</v>
      </c>
      <c r="G42">
        <v>11</v>
      </c>
      <c r="H42">
        <v>11</v>
      </c>
      <c r="I42">
        <v>11</v>
      </c>
      <c r="J42">
        <v>12</v>
      </c>
      <c r="K42">
        <v>12</v>
      </c>
      <c r="L42">
        <v>12</v>
      </c>
      <c r="M42">
        <v>12</v>
      </c>
      <c r="N42">
        <v>12</v>
      </c>
      <c r="O42">
        <v>12</v>
      </c>
      <c r="P42">
        <v>12</v>
      </c>
      <c r="Q42">
        <v>12</v>
      </c>
      <c r="R42">
        <v>12</v>
      </c>
      <c r="S42">
        <v>11</v>
      </c>
      <c r="T42">
        <v>11</v>
      </c>
      <c r="U42">
        <v>11</v>
      </c>
      <c r="V42">
        <v>12</v>
      </c>
      <c r="W42">
        <v>12</v>
      </c>
      <c r="X42">
        <v>12</v>
      </c>
      <c r="Y42">
        <v>12</v>
      </c>
      <c r="Z42">
        <v>12</v>
      </c>
      <c r="AA42">
        <v>11</v>
      </c>
      <c r="AB42">
        <v>11</v>
      </c>
      <c r="AC42">
        <v>11</v>
      </c>
      <c r="AD42">
        <v>12</v>
      </c>
      <c r="AE42">
        <v>12</v>
      </c>
      <c r="AF42">
        <v>12</v>
      </c>
      <c r="AG42">
        <v>12</v>
      </c>
      <c r="AH42">
        <v>12</v>
      </c>
      <c r="AI42">
        <v>12</v>
      </c>
      <c r="AJ42">
        <v>11</v>
      </c>
      <c r="AK42">
        <v>11</v>
      </c>
      <c r="AL42">
        <v>11</v>
      </c>
      <c r="AM42">
        <v>11</v>
      </c>
      <c r="AN42">
        <v>11</v>
      </c>
      <c r="AO42">
        <v>11</v>
      </c>
      <c r="AP42">
        <v>5</v>
      </c>
      <c r="AQ42">
        <v>5</v>
      </c>
      <c r="AR42">
        <v>5</v>
      </c>
      <c r="AS42">
        <v>5</v>
      </c>
      <c r="AT42">
        <f>SUM(Table22[[#This Row],[03/06/2025]:[31/03/2026]])</f>
        <v>480</v>
      </c>
      <c r="AU42" s="6">
        <f>Table22[[#This Row],[Sum]]/Table22[[#Totals],[Sum]]</f>
        <v>2.3485273265832745E-4</v>
      </c>
      <c r="AV42">
        <f>AV41+Table22[[#This Row],[Sum]]</f>
        <v>2040410</v>
      </c>
      <c r="AW42" s="6">
        <f>Table22[[#This Row],[Column1]]/(Table22[[#Totals],[Sum]])</f>
        <v>0.99832471717370397</v>
      </c>
      <c r="AX42">
        <f t="shared" si="9"/>
        <v>10.909090909090908</v>
      </c>
      <c r="AY42">
        <f t="shared" si="10"/>
        <v>11</v>
      </c>
      <c r="AZ42">
        <f t="shared" si="11"/>
        <v>1.9507682662870673</v>
      </c>
      <c r="BA42">
        <f t="shared" si="12"/>
        <v>0.17882042440964785</v>
      </c>
      <c r="BB42">
        <f t="shared" si="13"/>
        <v>5</v>
      </c>
      <c r="BC42">
        <f t="shared" si="14"/>
        <v>12</v>
      </c>
      <c r="BD42">
        <f t="shared" si="15"/>
        <v>7</v>
      </c>
      <c r="BE42">
        <f t="shared" si="16"/>
        <v>0.9907966758382768</v>
      </c>
      <c r="BF42">
        <f t="shared" si="17"/>
        <v>0.23394183901236359</v>
      </c>
    </row>
    <row r="43" spans="1:58" x14ac:dyDescent="0.25">
      <c r="A43" t="s">
        <v>2445</v>
      </c>
      <c r="B43">
        <v>11</v>
      </c>
      <c r="C43">
        <v>12</v>
      </c>
      <c r="D43">
        <v>11</v>
      </c>
      <c r="E43">
        <v>8</v>
      </c>
      <c r="F43">
        <v>8</v>
      </c>
      <c r="G43">
        <v>8</v>
      </c>
      <c r="H43">
        <v>12</v>
      </c>
      <c r="I43">
        <v>11</v>
      </c>
      <c r="J43">
        <v>10</v>
      </c>
      <c r="K43">
        <v>12</v>
      </c>
      <c r="L43">
        <v>8</v>
      </c>
      <c r="M43">
        <v>8</v>
      </c>
      <c r="N43">
        <v>11</v>
      </c>
      <c r="O43">
        <v>10</v>
      </c>
      <c r="P43">
        <v>10</v>
      </c>
      <c r="Q43">
        <v>12</v>
      </c>
      <c r="R43">
        <v>10</v>
      </c>
      <c r="S43">
        <v>11</v>
      </c>
      <c r="T43">
        <v>8</v>
      </c>
      <c r="U43">
        <v>12</v>
      </c>
      <c r="V43">
        <v>13</v>
      </c>
      <c r="W43">
        <v>13</v>
      </c>
      <c r="X43">
        <v>12</v>
      </c>
      <c r="Y43">
        <v>10</v>
      </c>
      <c r="Z43">
        <v>13</v>
      </c>
      <c r="AA43">
        <v>11</v>
      </c>
      <c r="AB43">
        <v>11</v>
      </c>
      <c r="AC43">
        <v>13</v>
      </c>
      <c r="AD43">
        <v>13</v>
      </c>
      <c r="AE43">
        <v>13</v>
      </c>
      <c r="AF43">
        <v>13</v>
      </c>
      <c r="AG43">
        <v>8</v>
      </c>
      <c r="AH43">
        <v>8</v>
      </c>
      <c r="AI43">
        <v>8</v>
      </c>
      <c r="AJ43">
        <v>8</v>
      </c>
      <c r="AK43">
        <v>9</v>
      </c>
      <c r="AL43">
        <v>9</v>
      </c>
      <c r="AM43">
        <v>10</v>
      </c>
      <c r="AN43">
        <v>11</v>
      </c>
      <c r="AO43">
        <v>8</v>
      </c>
      <c r="AP43">
        <v>10</v>
      </c>
      <c r="AQ43">
        <v>11</v>
      </c>
      <c r="AR43">
        <v>10</v>
      </c>
      <c r="AS43">
        <v>10</v>
      </c>
      <c r="AT43">
        <f>SUM(Table22[[#This Row],[03/06/2025]:[31/03/2026]])</f>
        <v>458</v>
      </c>
      <c r="AU43" s="6">
        <f>Table22[[#This Row],[Sum]]/Table22[[#Totals],[Sum]]</f>
        <v>2.240886490781541E-4</v>
      </c>
      <c r="AV43">
        <f>AV42+Table22[[#This Row],[Sum]]</f>
        <v>2040868</v>
      </c>
      <c r="AW43" s="6">
        <f>Table22[[#This Row],[Column1]]/(Table22[[#Totals],[Sum]])</f>
        <v>0.99854880582278205</v>
      </c>
      <c r="AX43">
        <f t="shared" si="9"/>
        <v>10.409090909090908</v>
      </c>
      <c r="AY43">
        <f t="shared" si="10"/>
        <v>10.5</v>
      </c>
      <c r="AZ43">
        <f t="shared" si="11"/>
        <v>1.7694852992046832</v>
      </c>
      <c r="BA43">
        <f t="shared" si="12"/>
        <v>0.16999422088429272</v>
      </c>
      <c r="BB43">
        <f t="shared" si="13"/>
        <v>8</v>
      </c>
      <c r="BC43">
        <f t="shared" si="14"/>
        <v>13</v>
      </c>
      <c r="BD43">
        <f t="shared" si="15"/>
        <v>5</v>
      </c>
      <c r="BE43">
        <f t="shared" si="16"/>
        <v>0.99934995307377572</v>
      </c>
      <c r="BF43">
        <f t="shared" si="17"/>
        <v>2.3000772848786638E-3</v>
      </c>
    </row>
    <row r="44" spans="1:58" x14ac:dyDescent="0.25">
      <c r="A44" t="s">
        <v>2453</v>
      </c>
      <c r="B44">
        <v>10</v>
      </c>
      <c r="C44">
        <v>10</v>
      </c>
      <c r="D44">
        <v>10</v>
      </c>
      <c r="E44">
        <v>10</v>
      </c>
      <c r="F44">
        <v>10</v>
      </c>
      <c r="G44">
        <v>10</v>
      </c>
      <c r="H44">
        <v>10</v>
      </c>
      <c r="I44">
        <v>10</v>
      </c>
      <c r="J44">
        <v>10</v>
      </c>
      <c r="K44">
        <v>10</v>
      </c>
      <c r="L44">
        <v>10</v>
      </c>
      <c r="M44">
        <v>10</v>
      </c>
      <c r="N44">
        <v>10</v>
      </c>
      <c r="O44">
        <v>10</v>
      </c>
      <c r="P44">
        <v>10</v>
      </c>
      <c r="Q44">
        <v>10</v>
      </c>
      <c r="R44">
        <v>10</v>
      </c>
      <c r="S44">
        <v>10</v>
      </c>
      <c r="T44">
        <v>10</v>
      </c>
      <c r="U44">
        <v>10</v>
      </c>
      <c r="V44">
        <v>10</v>
      </c>
      <c r="W44">
        <v>10</v>
      </c>
      <c r="X44">
        <v>10</v>
      </c>
      <c r="Y44">
        <v>10</v>
      </c>
      <c r="Z44">
        <v>10</v>
      </c>
      <c r="AA44">
        <v>10</v>
      </c>
      <c r="AB44">
        <v>9</v>
      </c>
      <c r="AC44">
        <v>9</v>
      </c>
      <c r="AD44">
        <v>9</v>
      </c>
      <c r="AE44">
        <v>9</v>
      </c>
      <c r="AF44">
        <v>9</v>
      </c>
      <c r="AG44">
        <v>9</v>
      </c>
      <c r="AH44">
        <v>9</v>
      </c>
      <c r="AI44">
        <v>9</v>
      </c>
      <c r="AJ44">
        <v>9</v>
      </c>
      <c r="AK44">
        <v>9</v>
      </c>
      <c r="AL44">
        <v>9</v>
      </c>
      <c r="AM44">
        <v>9</v>
      </c>
      <c r="AN44">
        <v>9</v>
      </c>
      <c r="AO44">
        <v>9</v>
      </c>
      <c r="AP44">
        <v>9</v>
      </c>
      <c r="AQ44">
        <v>9</v>
      </c>
      <c r="AR44">
        <v>9</v>
      </c>
      <c r="AS44">
        <v>9</v>
      </c>
      <c r="AT44">
        <f>SUM(Table22[[#This Row],[03/06/2025]:[31/03/2026]])</f>
        <v>422</v>
      </c>
      <c r="AU44" s="6">
        <f>Table22[[#This Row],[Sum]]/Table22[[#Totals],[Sum]]</f>
        <v>2.0647469412877955E-4</v>
      </c>
      <c r="AV44">
        <f>AV43+Table22[[#This Row],[Sum]]</f>
        <v>2041290</v>
      </c>
      <c r="AW44" s="6">
        <f>Table22[[#This Row],[Column1]]/(Table22[[#Totals],[Sum]])</f>
        <v>0.99875528051691087</v>
      </c>
      <c r="AX44">
        <f t="shared" si="9"/>
        <v>9.5909090909090917</v>
      </c>
      <c r="AY44">
        <f t="shared" si="10"/>
        <v>10</v>
      </c>
      <c r="AZ44">
        <f t="shared" si="11"/>
        <v>0.49735027281476546</v>
      </c>
      <c r="BA44">
        <f t="shared" si="12"/>
        <v>5.1856426549406823E-2</v>
      </c>
      <c r="BB44">
        <f t="shared" si="13"/>
        <v>9</v>
      </c>
      <c r="BC44">
        <f t="shared" si="14"/>
        <v>10</v>
      </c>
      <c r="BD44">
        <f t="shared" si="15"/>
        <v>1</v>
      </c>
      <c r="BE44">
        <f t="shared" si="16"/>
        <v>0.99653113817990269</v>
      </c>
      <c r="BF44">
        <f t="shared" si="17"/>
        <v>0.72558139534883737</v>
      </c>
    </row>
    <row r="45" spans="1:58" x14ac:dyDescent="0.25">
      <c r="A45" t="s">
        <v>2437</v>
      </c>
      <c r="B45">
        <v>3</v>
      </c>
      <c r="C45">
        <v>3</v>
      </c>
      <c r="D45">
        <v>2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15</v>
      </c>
      <c r="T45">
        <v>15</v>
      </c>
      <c r="U45">
        <v>16</v>
      </c>
      <c r="V45">
        <v>17</v>
      </c>
      <c r="W45">
        <v>15</v>
      </c>
      <c r="X45">
        <v>17</v>
      </c>
      <c r="Y45">
        <v>16</v>
      </c>
      <c r="Z45">
        <v>16</v>
      </c>
      <c r="AA45">
        <v>17</v>
      </c>
      <c r="AB45">
        <v>17</v>
      </c>
      <c r="AC45">
        <v>16</v>
      </c>
      <c r="AD45">
        <v>16</v>
      </c>
      <c r="AE45">
        <v>15</v>
      </c>
      <c r="AF45">
        <v>15</v>
      </c>
      <c r="AG45">
        <v>17</v>
      </c>
      <c r="AH45">
        <v>17</v>
      </c>
      <c r="AI45">
        <v>13</v>
      </c>
      <c r="AJ45">
        <v>14</v>
      </c>
      <c r="AK45">
        <v>17</v>
      </c>
      <c r="AL45">
        <v>16</v>
      </c>
      <c r="AM45">
        <v>15</v>
      </c>
      <c r="AN45">
        <v>2</v>
      </c>
      <c r="AO45">
        <v>2</v>
      </c>
      <c r="AP45">
        <v>2</v>
      </c>
      <c r="AQ45">
        <v>2</v>
      </c>
      <c r="AR45">
        <v>2</v>
      </c>
      <c r="AS45">
        <v>2</v>
      </c>
      <c r="AT45">
        <f>SUM(Table22[[#This Row],[03/06/2025]:[31/03/2026]])</f>
        <v>388</v>
      </c>
      <c r="AU45" s="6">
        <f>Table22[[#This Row],[Sum]]/Table22[[#Totals],[Sum]]</f>
        <v>1.8983929223214801E-4</v>
      </c>
      <c r="AV45">
        <f>AV44+Table22[[#This Row],[Sum]]</f>
        <v>2041678</v>
      </c>
      <c r="AW45" s="6">
        <f>Table22[[#This Row],[Column1]]/(Table22[[#Totals],[Sum]])</f>
        <v>0.99894511980914302</v>
      </c>
      <c r="AX45">
        <f t="shared" si="9"/>
        <v>8.8181818181818183</v>
      </c>
      <c r="AY45">
        <f t="shared" si="10"/>
        <v>3</v>
      </c>
      <c r="AZ45">
        <f t="shared" si="11"/>
        <v>6.8106371223759226</v>
      </c>
      <c r="BA45">
        <f t="shared" si="12"/>
        <v>0.77234029222819744</v>
      </c>
      <c r="BB45">
        <f t="shared" si="13"/>
        <v>2</v>
      </c>
      <c r="BC45">
        <f t="shared" si="14"/>
        <v>17</v>
      </c>
      <c r="BD45">
        <f t="shared" si="15"/>
        <v>15</v>
      </c>
      <c r="BE45">
        <f t="shared" si="16"/>
        <v>1.0244526098980058</v>
      </c>
      <c r="BF45">
        <f t="shared" si="17"/>
        <v>0.10302312220377664</v>
      </c>
    </row>
    <row r="46" spans="1:58" x14ac:dyDescent="0.25">
      <c r="A46" t="s">
        <v>2459</v>
      </c>
      <c r="B46">
        <v>9</v>
      </c>
      <c r="C46">
        <v>9</v>
      </c>
      <c r="D46">
        <v>9</v>
      </c>
      <c r="E46">
        <v>9</v>
      </c>
      <c r="F46">
        <v>9</v>
      </c>
      <c r="G46">
        <v>9</v>
      </c>
      <c r="H46">
        <v>9</v>
      </c>
      <c r="I46">
        <v>9</v>
      </c>
      <c r="J46">
        <v>9</v>
      </c>
      <c r="K46">
        <v>9</v>
      </c>
      <c r="L46">
        <v>9</v>
      </c>
      <c r="M46">
        <v>9</v>
      </c>
      <c r="N46">
        <v>9</v>
      </c>
      <c r="O46">
        <v>9</v>
      </c>
      <c r="P46">
        <v>9</v>
      </c>
      <c r="Q46">
        <v>9</v>
      </c>
      <c r="R46">
        <v>9</v>
      </c>
      <c r="S46">
        <v>9</v>
      </c>
      <c r="T46">
        <v>9</v>
      </c>
      <c r="U46">
        <v>9</v>
      </c>
      <c r="V46">
        <v>9</v>
      </c>
      <c r="W46">
        <v>9</v>
      </c>
      <c r="X46">
        <v>9</v>
      </c>
      <c r="Y46">
        <v>9</v>
      </c>
      <c r="Z46">
        <v>9</v>
      </c>
      <c r="AA46">
        <v>9</v>
      </c>
      <c r="AB46">
        <v>8</v>
      </c>
      <c r="AC46">
        <v>8</v>
      </c>
      <c r="AD46">
        <v>8</v>
      </c>
      <c r="AE46">
        <v>8</v>
      </c>
      <c r="AF46">
        <v>8</v>
      </c>
      <c r="AG46">
        <v>8</v>
      </c>
      <c r="AH46">
        <v>8</v>
      </c>
      <c r="AI46">
        <v>8</v>
      </c>
      <c r="AJ46">
        <v>8</v>
      </c>
      <c r="AK46">
        <v>8</v>
      </c>
      <c r="AL46">
        <v>8</v>
      </c>
      <c r="AM46">
        <v>8</v>
      </c>
      <c r="AN46">
        <v>8</v>
      </c>
      <c r="AO46">
        <v>8</v>
      </c>
      <c r="AP46">
        <v>8</v>
      </c>
      <c r="AQ46">
        <v>8</v>
      </c>
      <c r="AR46">
        <v>8</v>
      </c>
      <c r="AS46">
        <v>8</v>
      </c>
      <c r="AT46">
        <f>SUM(Table22[[#This Row],[03/06/2025]:[31/03/2026]])</f>
        <v>378</v>
      </c>
      <c r="AU46" s="6">
        <f>Table22[[#This Row],[Sum]]/Table22[[#Totals],[Sum]]</f>
        <v>1.8494652696843285E-4</v>
      </c>
      <c r="AV46">
        <f>AV45+Table22[[#This Row],[Sum]]</f>
        <v>2042056</v>
      </c>
      <c r="AW46" s="6">
        <f>Table22[[#This Row],[Column1]]/(Table22[[#Totals],[Sum]])</f>
        <v>0.99913006633611146</v>
      </c>
      <c r="AX46">
        <f t="shared" si="9"/>
        <v>8.5909090909090917</v>
      </c>
      <c r="AY46">
        <f t="shared" si="10"/>
        <v>9</v>
      </c>
      <c r="AZ46">
        <f t="shared" si="11"/>
        <v>0.49735027281476546</v>
      </c>
      <c r="BA46">
        <f t="shared" si="12"/>
        <v>5.7892624348808673E-2</v>
      </c>
      <c r="BB46">
        <f t="shared" si="13"/>
        <v>8</v>
      </c>
      <c r="BC46">
        <f t="shared" si="14"/>
        <v>9</v>
      </c>
      <c r="BD46">
        <f t="shared" si="15"/>
        <v>1</v>
      </c>
      <c r="BE46">
        <f t="shared" si="16"/>
        <v>0.99612293623276105</v>
      </c>
      <c r="BF46">
        <f t="shared" si="17"/>
        <v>0.72558139534883737</v>
      </c>
    </row>
    <row r="47" spans="1:58" x14ac:dyDescent="0.25">
      <c r="A47" t="s">
        <v>2458</v>
      </c>
      <c r="B47">
        <v>9</v>
      </c>
      <c r="C47">
        <v>6</v>
      </c>
      <c r="D47">
        <v>7</v>
      </c>
      <c r="E47">
        <v>10</v>
      </c>
      <c r="F47">
        <v>8</v>
      </c>
      <c r="G47">
        <v>8</v>
      </c>
      <c r="H47">
        <v>9</v>
      </c>
      <c r="I47">
        <v>2</v>
      </c>
      <c r="J47">
        <v>9</v>
      </c>
      <c r="K47">
        <v>7</v>
      </c>
      <c r="L47">
        <v>8</v>
      </c>
      <c r="M47">
        <v>8</v>
      </c>
      <c r="N47">
        <v>8</v>
      </c>
      <c r="O47">
        <v>8</v>
      </c>
      <c r="P47">
        <v>9</v>
      </c>
      <c r="Q47">
        <v>8</v>
      </c>
      <c r="R47">
        <v>8</v>
      </c>
      <c r="S47">
        <v>8</v>
      </c>
      <c r="T47">
        <v>8</v>
      </c>
      <c r="U47">
        <v>8</v>
      </c>
      <c r="V47">
        <v>8</v>
      </c>
      <c r="W47">
        <v>8</v>
      </c>
      <c r="X47">
        <v>8</v>
      </c>
      <c r="Y47">
        <v>8</v>
      </c>
      <c r="Z47">
        <v>8</v>
      </c>
      <c r="AA47">
        <v>10</v>
      </c>
      <c r="AB47">
        <v>9</v>
      </c>
      <c r="AC47">
        <v>6</v>
      </c>
      <c r="AD47">
        <v>6</v>
      </c>
      <c r="AE47">
        <v>7</v>
      </c>
      <c r="AF47">
        <v>7</v>
      </c>
      <c r="AG47">
        <v>8</v>
      </c>
      <c r="AH47">
        <v>8</v>
      </c>
      <c r="AI47">
        <v>9</v>
      </c>
      <c r="AJ47">
        <v>8</v>
      </c>
      <c r="AK47">
        <v>7</v>
      </c>
      <c r="AL47">
        <v>8</v>
      </c>
      <c r="AM47">
        <v>9</v>
      </c>
      <c r="AN47">
        <v>9</v>
      </c>
      <c r="AO47">
        <v>9</v>
      </c>
      <c r="AP47">
        <v>9</v>
      </c>
      <c r="AQ47">
        <v>9</v>
      </c>
      <c r="AR47">
        <v>9</v>
      </c>
      <c r="AS47">
        <v>9</v>
      </c>
      <c r="AT47">
        <f>SUM(Table22[[#This Row],[03/06/2025]:[31/03/2026]])</f>
        <v>352</v>
      </c>
      <c r="AU47" s="6">
        <f>Table22[[#This Row],[Sum]]/Table22[[#Totals],[Sum]]</f>
        <v>1.7222533728277346E-4</v>
      </c>
      <c r="AV47">
        <f>AV46+Table22[[#This Row],[Sum]]</f>
        <v>2042408</v>
      </c>
      <c r="AW47" s="6">
        <f>Table22[[#This Row],[Column1]]/(Table22[[#Totals],[Sum]])</f>
        <v>0.99930229167339424</v>
      </c>
      <c r="AX47">
        <f t="shared" si="9"/>
        <v>8</v>
      </c>
      <c r="AY47">
        <f t="shared" si="10"/>
        <v>8</v>
      </c>
      <c r="AZ47">
        <f t="shared" si="11"/>
        <v>1.3118423047600423</v>
      </c>
      <c r="BA47">
        <f t="shared" si="12"/>
        <v>0.16398028809500528</v>
      </c>
      <c r="BB47">
        <f t="shared" si="13"/>
        <v>2</v>
      </c>
      <c r="BC47">
        <f t="shared" si="14"/>
        <v>10</v>
      </c>
      <c r="BD47">
        <f t="shared" si="15"/>
        <v>8</v>
      </c>
      <c r="BE47">
        <f t="shared" si="16"/>
        <v>1.0042145302090639</v>
      </c>
      <c r="BF47">
        <f t="shared" si="17"/>
        <v>4.9816687445524109E-2</v>
      </c>
    </row>
    <row r="48" spans="1:58" x14ac:dyDescent="0.25">
      <c r="A48" t="s">
        <v>2454</v>
      </c>
      <c r="B48">
        <v>7</v>
      </c>
      <c r="C48">
        <v>7</v>
      </c>
      <c r="D48">
        <v>7</v>
      </c>
      <c r="E48">
        <v>7</v>
      </c>
      <c r="F48">
        <v>7</v>
      </c>
      <c r="G48">
        <v>6</v>
      </c>
      <c r="H48">
        <v>7</v>
      </c>
      <c r="I48">
        <v>7</v>
      </c>
      <c r="J48">
        <v>6</v>
      </c>
      <c r="K48">
        <v>6</v>
      </c>
      <c r="L48">
        <v>6</v>
      </c>
      <c r="M48">
        <v>6</v>
      </c>
      <c r="N48">
        <v>6</v>
      </c>
      <c r="O48">
        <v>6</v>
      </c>
      <c r="P48">
        <v>6</v>
      </c>
      <c r="Q48">
        <v>6</v>
      </c>
      <c r="R48">
        <v>6</v>
      </c>
      <c r="S48">
        <v>6</v>
      </c>
      <c r="T48">
        <v>6</v>
      </c>
      <c r="U48">
        <v>6</v>
      </c>
      <c r="V48">
        <v>7</v>
      </c>
      <c r="W48">
        <v>6</v>
      </c>
      <c r="X48">
        <v>6</v>
      </c>
      <c r="Y48">
        <v>6</v>
      </c>
      <c r="Z48">
        <v>6</v>
      </c>
      <c r="AA48">
        <v>6</v>
      </c>
      <c r="AB48">
        <v>7</v>
      </c>
      <c r="AC48">
        <v>7</v>
      </c>
      <c r="AD48">
        <v>7</v>
      </c>
      <c r="AE48">
        <v>7</v>
      </c>
      <c r="AF48">
        <v>7</v>
      </c>
      <c r="AG48">
        <v>7</v>
      </c>
      <c r="AH48">
        <v>8</v>
      </c>
      <c r="AI48">
        <v>7</v>
      </c>
      <c r="AJ48">
        <v>7</v>
      </c>
      <c r="AK48">
        <v>7</v>
      </c>
      <c r="AL48">
        <v>7</v>
      </c>
      <c r="AM48">
        <v>7</v>
      </c>
      <c r="AN48">
        <v>7</v>
      </c>
      <c r="AO48">
        <v>6</v>
      </c>
      <c r="AP48">
        <v>6</v>
      </c>
      <c r="AQ48">
        <v>6</v>
      </c>
      <c r="AR48">
        <v>6</v>
      </c>
      <c r="AS48">
        <v>6</v>
      </c>
      <c r="AT48">
        <f>SUM(Table22[[#This Row],[03/06/2025]:[31/03/2026]])</f>
        <v>286</v>
      </c>
      <c r="AU48" s="6">
        <f>Table22[[#This Row],[Sum]]/Table22[[#Totals],[Sum]]</f>
        <v>1.3993308654225344E-4</v>
      </c>
      <c r="AV48">
        <f>AV47+Table22[[#This Row],[Sum]]</f>
        <v>2042694</v>
      </c>
      <c r="AW48" s="6">
        <f>Table22[[#This Row],[Column1]]/(Table22[[#Totals],[Sum]])</f>
        <v>0.99944222475993649</v>
      </c>
      <c r="AX48">
        <f t="shared" si="9"/>
        <v>6.5</v>
      </c>
      <c r="AY48">
        <f t="shared" si="10"/>
        <v>6</v>
      </c>
      <c r="AZ48">
        <f t="shared" si="11"/>
        <v>0.5498414147691576</v>
      </c>
      <c r="BA48">
        <f t="shared" si="12"/>
        <v>8.4590986887562711E-2</v>
      </c>
      <c r="BB48">
        <f t="shared" si="13"/>
        <v>6</v>
      </c>
      <c r="BC48">
        <f t="shared" si="14"/>
        <v>8</v>
      </c>
      <c r="BD48">
        <f t="shared" si="15"/>
        <v>2</v>
      </c>
      <c r="BE48">
        <f t="shared" si="16"/>
        <v>1.0003606301588908</v>
      </c>
      <c r="BF48">
        <f t="shared" si="17"/>
        <v>3.0768074386277261E-3</v>
      </c>
    </row>
    <row r="49" spans="1:58" x14ac:dyDescent="0.25">
      <c r="A49" t="s">
        <v>2462</v>
      </c>
      <c r="B49">
        <v>6</v>
      </c>
      <c r="C49">
        <v>10</v>
      </c>
      <c r="D49">
        <v>12</v>
      </c>
      <c r="E49">
        <v>11</v>
      </c>
      <c r="F49">
        <v>8</v>
      </c>
      <c r="G49">
        <v>10</v>
      </c>
      <c r="H49">
        <v>9</v>
      </c>
      <c r="I49">
        <v>9</v>
      </c>
      <c r="J49">
        <v>7</v>
      </c>
      <c r="K49">
        <v>9</v>
      </c>
      <c r="L49">
        <v>12</v>
      </c>
      <c r="M49">
        <v>9</v>
      </c>
      <c r="N49">
        <v>8</v>
      </c>
      <c r="O49">
        <v>11</v>
      </c>
      <c r="P49">
        <v>7</v>
      </c>
      <c r="Q49">
        <v>7</v>
      </c>
      <c r="R49">
        <v>7</v>
      </c>
      <c r="S49">
        <v>9</v>
      </c>
      <c r="T49">
        <v>6</v>
      </c>
      <c r="U49">
        <v>7</v>
      </c>
      <c r="V49">
        <v>5</v>
      </c>
      <c r="W49">
        <v>6</v>
      </c>
      <c r="X49">
        <v>7</v>
      </c>
      <c r="Y49">
        <v>3</v>
      </c>
      <c r="Z49">
        <v>3</v>
      </c>
      <c r="AA49">
        <v>3</v>
      </c>
      <c r="AB49">
        <v>6</v>
      </c>
      <c r="AC49">
        <v>3</v>
      </c>
      <c r="AD49">
        <v>4</v>
      </c>
      <c r="AE49">
        <v>3</v>
      </c>
      <c r="AF49">
        <v>3</v>
      </c>
      <c r="AG49">
        <v>3</v>
      </c>
      <c r="AH49">
        <v>3</v>
      </c>
      <c r="AI49">
        <v>3</v>
      </c>
      <c r="AJ49">
        <v>10</v>
      </c>
      <c r="AK49">
        <v>8</v>
      </c>
      <c r="AL49">
        <v>3</v>
      </c>
      <c r="AM49">
        <v>3</v>
      </c>
      <c r="AN49">
        <v>3</v>
      </c>
      <c r="AO49">
        <v>3</v>
      </c>
      <c r="AP49">
        <v>3</v>
      </c>
      <c r="AQ49">
        <v>5</v>
      </c>
      <c r="AR49">
        <v>3</v>
      </c>
      <c r="AS49">
        <v>3</v>
      </c>
      <c r="AT49">
        <f>SUM(Table22[[#This Row],[03/06/2025]:[31/03/2026]])</f>
        <v>273</v>
      </c>
      <c r="AU49" s="6">
        <f>Table22[[#This Row],[Sum]]/Table22[[#Totals],[Sum]]</f>
        <v>1.3357249169942373E-4</v>
      </c>
      <c r="AV49">
        <f>AV48+Table22[[#This Row],[Sum]]</f>
        <v>2042967</v>
      </c>
      <c r="AW49" s="6">
        <f>Table22[[#This Row],[Column1]]/(Table22[[#Totals],[Sum]])</f>
        <v>0.99957579725163592</v>
      </c>
      <c r="AX49">
        <f t="shared" si="9"/>
        <v>6.2045454545454541</v>
      </c>
      <c r="AY49">
        <f t="shared" si="10"/>
        <v>6</v>
      </c>
      <c r="AZ49">
        <f t="shared" si="11"/>
        <v>2.9772747446049688</v>
      </c>
      <c r="BA49">
        <f t="shared" si="12"/>
        <v>0.47985380499127706</v>
      </c>
      <c r="BB49">
        <f t="shared" si="13"/>
        <v>3</v>
      </c>
      <c r="BC49">
        <f t="shared" si="14"/>
        <v>12</v>
      </c>
      <c r="BD49">
        <f t="shared" si="15"/>
        <v>9</v>
      </c>
      <c r="BE49">
        <f t="shared" si="16"/>
        <v>0.96986286371377162</v>
      </c>
      <c r="BF49">
        <f t="shared" si="17"/>
        <v>0.58995924183723747</v>
      </c>
    </row>
    <row r="50" spans="1:58" x14ac:dyDescent="0.25">
      <c r="A50" t="s">
        <v>2465</v>
      </c>
      <c r="B50">
        <v>4</v>
      </c>
      <c r="C50">
        <v>4</v>
      </c>
      <c r="D50">
        <v>4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4</v>
      </c>
      <c r="W50">
        <v>4</v>
      </c>
      <c r="X50">
        <v>4</v>
      </c>
      <c r="Y50">
        <v>4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4</v>
      </c>
      <c r="AH50">
        <v>4</v>
      </c>
      <c r="AI50">
        <v>4</v>
      </c>
      <c r="AJ50">
        <v>4</v>
      </c>
      <c r="AK50">
        <v>4</v>
      </c>
      <c r="AL50">
        <v>4</v>
      </c>
      <c r="AM50">
        <v>4</v>
      </c>
      <c r="AN50">
        <v>4</v>
      </c>
      <c r="AO50">
        <v>4</v>
      </c>
      <c r="AP50">
        <v>4</v>
      </c>
      <c r="AQ50">
        <v>4</v>
      </c>
      <c r="AR50">
        <v>4</v>
      </c>
      <c r="AS50">
        <v>4</v>
      </c>
      <c r="AT50">
        <f>SUM(Table22[[#This Row],[03/06/2025]:[31/03/2026]])</f>
        <v>176</v>
      </c>
      <c r="AU50" s="6">
        <f>Table22[[#This Row],[Sum]]/Table22[[#Totals],[Sum]]</f>
        <v>8.611266864138673E-5</v>
      </c>
      <c r="AV50">
        <f>AV49+Table22[[#This Row],[Sum]]</f>
        <v>2043143</v>
      </c>
      <c r="AW50" s="6">
        <f>Table22[[#This Row],[Column1]]/(Table22[[#Totals],[Sum]])</f>
        <v>0.99966190992027726</v>
      </c>
      <c r="AX50">
        <f t="shared" si="9"/>
        <v>4</v>
      </c>
      <c r="AY50">
        <f t="shared" si="10"/>
        <v>4</v>
      </c>
      <c r="AZ50">
        <f t="shared" si="11"/>
        <v>0</v>
      </c>
      <c r="BA50">
        <f t="shared" si="12"/>
        <v>0</v>
      </c>
      <c r="BB50">
        <f t="shared" si="13"/>
        <v>4</v>
      </c>
      <c r="BC50">
        <f t="shared" si="14"/>
        <v>4</v>
      </c>
      <c r="BD50">
        <f t="shared" si="15"/>
        <v>0</v>
      </c>
      <c r="BE50">
        <f t="shared" si="16"/>
        <v>1</v>
      </c>
      <c r="BF50">
        <f t="shared" si="17"/>
        <v>1</v>
      </c>
    </row>
    <row r="51" spans="1:58" x14ac:dyDescent="0.25">
      <c r="A51" t="s">
        <v>2456</v>
      </c>
      <c r="B51">
        <v>3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3</v>
      </c>
      <c r="W51">
        <v>3</v>
      </c>
      <c r="X51">
        <v>3</v>
      </c>
      <c r="Y51">
        <v>3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3</v>
      </c>
      <c r="AM51">
        <v>3</v>
      </c>
      <c r="AN51">
        <v>3</v>
      </c>
      <c r="AO51">
        <v>3</v>
      </c>
      <c r="AP51">
        <v>3</v>
      </c>
      <c r="AQ51">
        <v>3</v>
      </c>
      <c r="AR51">
        <v>3</v>
      </c>
      <c r="AS51">
        <v>3</v>
      </c>
      <c r="AT51">
        <f>SUM(Table22[[#This Row],[03/06/2025]:[31/03/2026]])</f>
        <v>132</v>
      </c>
      <c r="AU51" s="6">
        <f>Table22[[#This Row],[Sum]]/Table22[[#Totals],[Sum]]</f>
        <v>6.4584501481040047E-5</v>
      </c>
      <c r="AV51">
        <f>AV50+Table22[[#This Row],[Sum]]</f>
        <v>2043275</v>
      </c>
      <c r="AW51" s="6">
        <f>Table22[[#This Row],[Column1]]/(Table22[[#Totals],[Sum]])</f>
        <v>0.99972649442175832</v>
      </c>
      <c r="AX51">
        <f t="shared" si="9"/>
        <v>3</v>
      </c>
      <c r="AY51">
        <f t="shared" si="10"/>
        <v>3</v>
      </c>
      <c r="AZ51">
        <f t="shared" si="11"/>
        <v>0</v>
      </c>
      <c r="BA51">
        <f t="shared" si="12"/>
        <v>0</v>
      </c>
      <c r="BB51">
        <f t="shared" si="13"/>
        <v>3</v>
      </c>
      <c r="BC51">
        <f t="shared" si="14"/>
        <v>3</v>
      </c>
      <c r="BD51">
        <f t="shared" si="15"/>
        <v>0</v>
      </c>
      <c r="BE51">
        <f t="shared" si="16"/>
        <v>1</v>
      </c>
      <c r="BF51">
        <f t="shared" si="17"/>
        <v>1</v>
      </c>
    </row>
    <row r="52" spans="1:58" x14ac:dyDescent="0.25">
      <c r="A52" t="s">
        <v>2468</v>
      </c>
      <c r="B52">
        <v>3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3</v>
      </c>
      <c r="N52">
        <v>3</v>
      </c>
      <c r="O52">
        <v>3</v>
      </c>
      <c r="P52">
        <v>3</v>
      </c>
      <c r="Q52">
        <v>3</v>
      </c>
      <c r="R52">
        <v>3</v>
      </c>
      <c r="S52">
        <v>3</v>
      </c>
      <c r="T52">
        <v>3</v>
      </c>
      <c r="U52">
        <v>3</v>
      </c>
      <c r="V52">
        <v>3</v>
      </c>
      <c r="W52">
        <v>3</v>
      </c>
      <c r="X52">
        <v>3</v>
      </c>
      <c r="Y52">
        <v>3</v>
      </c>
      <c r="Z52">
        <v>3</v>
      </c>
      <c r="AA52">
        <v>3</v>
      </c>
      <c r="AB52">
        <v>3</v>
      </c>
      <c r="AC52">
        <v>3</v>
      </c>
      <c r="AD52">
        <v>3</v>
      </c>
      <c r="AE52">
        <v>3</v>
      </c>
      <c r="AF52">
        <v>3</v>
      </c>
      <c r="AG52">
        <v>3</v>
      </c>
      <c r="AH52">
        <v>3</v>
      </c>
      <c r="AI52">
        <v>3</v>
      </c>
      <c r="AJ52">
        <v>3</v>
      </c>
      <c r="AK52">
        <v>3</v>
      </c>
      <c r="AL52">
        <v>3</v>
      </c>
      <c r="AM52">
        <v>3</v>
      </c>
      <c r="AN52">
        <v>3</v>
      </c>
      <c r="AO52">
        <v>3</v>
      </c>
      <c r="AP52">
        <v>2</v>
      </c>
      <c r="AQ52">
        <v>2</v>
      </c>
      <c r="AR52">
        <v>2</v>
      </c>
      <c r="AS52">
        <v>2</v>
      </c>
      <c r="AT52">
        <f>SUM(Table22[[#This Row],[03/06/2025]:[31/03/2026]])</f>
        <v>128</v>
      </c>
      <c r="AU52" s="6">
        <f>Table22[[#This Row],[Sum]]/Table22[[#Totals],[Sum]]</f>
        <v>6.2627395375553988E-5</v>
      </c>
      <c r="AV52">
        <f>AV51+Table22[[#This Row],[Sum]]</f>
        <v>2043403</v>
      </c>
      <c r="AW52" s="6">
        <f>Table22[[#This Row],[Column1]]/(Table22[[#Totals],[Sum]])</f>
        <v>0.99978912181713386</v>
      </c>
      <c r="AX52">
        <f t="shared" si="9"/>
        <v>2.9090909090909092</v>
      </c>
      <c r="AY52">
        <f t="shared" si="10"/>
        <v>3</v>
      </c>
      <c r="AZ52">
        <f t="shared" si="11"/>
        <v>0.2908033634511526</v>
      </c>
      <c r="BA52">
        <f t="shared" si="12"/>
        <v>9.9963656186333696E-2</v>
      </c>
      <c r="BB52">
        <f t="shared" si="13"/>
        <v>2</v>
      </c>
      <c r="BC52">
        <f t="shared" si="14"/>
        <v>3</v>
      </c>
      <c r="BD52">
        <f t="shared" si="15"/>
        <v>1</v>
      </c>
      <c r="BE52">
        <f t="shared" si="16"/>
        <v>0.9954385944121541</v>
      </c>
      <c r="BF52">
        <f t="shared" si="17"/>
        <v>0.24806201550387608</v>
      </c>
    </row>
    <row r="53" spans="1:58" x14ac:dyDescent="0.25">
      <c r="A53" t="s">
        <v>2467</v>
      </c>
      <c r="B53">
        <v>1</v>
      </c>
      <c r="C53">
        <v>1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  <c r="Z53">
        <v>3</v>
      </c>
      <c r="AA53">
        <v>3</v>
      </c>
      <c r="AB53">
        <v>3</v>
      </c>
      <c r="AC53">
        <v>3</v>
      </c>
      <c r="AD53">
        <v>3</v>
      </c>
      <c r="AE53">
        <v>3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3</v>
      </c>
      <c r="AL53">
        <v>3</v>
      </c>
      <c r="AM53">
        <v>4</v>
      </c>
      <c r="AN53">
        <v>4</v>
      </c>
      <c r="AO53">
        <v>4</v>
      </c>
      <c r="AP53">
        <v>3</v>
      </c>
      <c r="AQ53">
        <v>3</v>
      </c>
      <c r="AR53">
        <v>3</v>
      </c>
      <c r="AS53">
        <v>3</v>
      </c>
      <c r="AT53">
        <f>SUM(Table22[[#This Row],[03/06/2025]:[31/03/2026]])</f>
        <v>109</v>
      </c>
      <c r="AU53" s="6">
        <f>Table22[[#This Row],[Sum]]/Table22[[#Totals],[Sum]]</f>
        <v>5.3331141374495188E-5</v>
      </c>
      <c r="AV53">
        <f>AV52+Table22[[#This Row],[Sum]]</f>
        <v>2043512</v>
      </c>
      <c r="AW53" s="6">
        <f>Table22[[#This Row],[Column1]]/(Table22[[#Totals],[Sum]])</f>
        <v>0.99984245295850838</v>
      </c>
      <c r="AX53">
        <f t="shared" si="9"/>
        <v>2.4772727272727271</v>
      </c>
      <c r="AY53">
        <f t="shared" si="10"/>
        <v>2</v>
      </c>
      <c r="AZ53">
        <f t="shared" si="11"/>
        <v>0.69845798141122317</v>
      </c>
      <c r="BA53">
        <f t="shared" si="12"/>
        <v>0.28194634112012679</v>
      </c>
      <c r="BB53">
        <f t="shared" si="13"/>
        <v>1</v>
      </c>
      <c r="BC53">
        <f t="shared" si="14"/>
        <v>4</v>
      </c>
      <c r="BD53">
        <f t="shared" si="15"/>
        <v>3</v>
      </c>
      <c r="BE53">
        <f t="shared" si="16"/>
        <v>1.020023639179974</v>
      </c>
      <c r="BF53">
        <f t="shared" si="17"/>
        <v>0.71705989954840132</v>
      </c>
    </row>
    <row r="54" spans="1:58" x14ac:dyDescent="0.25">
      <c r="A54" t="s">
        <v>2464</v>
      </c>
      <c r="B54">
        <v>2</v>
      </c>
      <c r="C54">
        <v>1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1</v>
      </c>
      <c r="P54">
        <v>1</v>
      </c>
      <c r="Q54">
        <v>2</v>
      </c>
      <c r="R54">
        <v>1</v>
      </c>
      <c r="S54">
        <v>2</v>
      </c>
      <c r="T54">
        <v>2</v>
      </c>
      <c r="U54">
        <v>2</v>
      </c>
      <c r="V54">
        <v>2</v>
      </c>
      <c r="W54">
        <v>2</v>
      </c>
      <c r="X54">
        <v>2</v>
      </c>
      <c r="Y54">
        <v>1</v>
      </c>
      <c r="Z54">
        <v>1</v>
      </c>
      <c r="AA54">
        <v>2</v>
      </c>
      <c r="AB54">
        <v>1</v>
      </c>
      <c r="AC54">
        <v>1</v>
      </c>
      <c r="AD54">
        <v>1</v>
      </c>
      <c r="AE54">
        <v>2</v>
      </c>
      <c r="AF54">
        <v>2</v>
      </c>
      <c r="AG54">
        <v>2</v>
      </c>
      <c r="AH54">
        <v>2</v>
      </c>
      <c r="AI54">
        <v>2</v>
      </c>
      <c r="AJ54">
        <v>2</v>
      </c>
      <c r="AK54">
        <v>2</v>
      </c>
      <c r="AL54">
        <v>2</v>
      </c>
      <c r="AM54">
        <v>2</v>
      </c>
      <c r="AN54">
        <v>2</v>
      </c>
      <c r="AO54">
        <v>2</v>
      </c>
      <c r="AP54">
        <v>2</v>
      </c>
      <c r="AQ54">
        <v>2</v>
      </c>
      <c r="AR54">
        <v>1</v>
      </c>
      <c r="AS54">
        <v>1</v>
      </c>
      <c r="AT54">
        <f>SUM(Table22[[#This Row],[03/06/2025]:[31/03/2026]])</f>
        <v>77</v>
      </c>
      <c r="AU54" s="6">
        <f>Table22[[#This Row],[Sum]]/Table22[[#Totals],[Sum]]</f>
        <v>3.7674292530606691E-5</v>
      </c>
      <c r="AV54">
        <f>AV53+Table22[[#This Row],[Sum]]</f>
        <v>2043589</v>
      </c>
      <c r="AW54" s="6">
        <f>Table22[[#This Row],[Column1]]/(Table22[[#Totals],[Sum]])</f>
        <v>0.99988012725103903</v>
      </c>
      <c r="AX54">
        <f t="shared" si="9"/>
        <v>1.75</v>
      </c>
      <c r="AY54">
        <f t="shared" si="10"/>
        <v>2</v>
      </c>
      <c r="AZ54">
        <f t="shared" si="11"/>
        <v>0.43801879539156657</v>
      </c>
      <c r="BA54">
        <f t="shared" si="12"/>
        <v>0.25029645450946664</v>
      </c>
      <c r="BB54">
        <f t="shared" si="13"/>
        <v>1</v>
      </c>
      <c r="BC54">
        <f t="shared" si="14"/>
        <v>2</v>
      </c>
      <c r="BD54">
        <f t="shared" si="15"/>
        <v>1</v>
      </c>
      <c r="BE54">
        <f t="shared" si="16"/>
        <v>0.99799925332846151</v>
      </c>
      <c r="BF54">
        <f t="shared" si="17"/>
        <v>7.1796185961088303E-3</v>
      </c>
    </row>
    <row r="55" spans="1:58" x14ac:dyDescent="0.25">
      <c r="A55" t="s">
        <v>2466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2</v>
      </c>
      <c r="Q55">
        <v>2</v>
      </c>
      <c r="R55">
        <v>2</v>
      </c>
      <c r="S55">
        <v>2</v>
      </c>
      <c r="T55">
        <v>2</v>
      </c>
      <c r="U55">
        <v>2</v>
      </c>
      <c r="V55">
        <v>2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2</v>
      </c>
      <c r="AK55">
        <v>2</v>
      </c>
      <c r="AL55">
        <v>1</v>
      </c>
      <c r="AM55">
        <v>1</v>
      </c>
      <c r="AN55">
        <v>2</v>
      </c>
      <c r="AO55">
        <v>2</v>
      </c>
      <c r="AP55">
        <v>2</v>
      </c>
      <c r="AQ55">
        <v>2</v>
      </c>
      <c r="AR55">
        <v>2</v>
      </c>
      <c r="AS55">
        <v>2</v>
      </c>
      <c r="AT55">
        <f>SUM(Table22[[#This Row],[03/06/2025]:[31/03/2026]])</f>
        <v>72</v>
      </c>
      <c r="AU55" s="6">
        <f>Table22[[#This Row],[Sum]]/Table22[[#Totals],[Sum]]</f>
        <v>3.5227909898749113E-5</v>
      </c>
      <c r="AV55">
        <f>AV54+Table22[[#This Row],[Sum]]</f>
        <v>2043661</v>
      </c>
      <c r="AW55" s="6">
        <f>Table22[[#This Row],[Column1]]/(Table22[[#Totals],[Sum]])</f>
        <v>0.99991535516093777</v>
      </c>
      <c r="AX55">
        <f t="shared" si="9"/>
        <v>1.6363636363636365</v>
      </c>
      <c r="AY55">
        <f t="shared" si="10"/>
        <v>2</v>
      </c>
      <c r="AZ55">
        <f t="shared" si="11"/>
        <v>0.48660709956247966</v>
      </c>
      <c r="BA55">
        <f t="shared" si="12"/>
        <v>0.297371005288182</v>
      </c>
      <c r="BB55">
        <f t="shared" si="13"/>
        <v>1</v>
      </c>
      <c r="BC55">
        <f t="shared" si="14"/>
        <v>2</v>
      </c>
      <c r="BD55">
        <f t="shared" si="15"/>
        <v>1</v>
      </c>
      <c r="BE55">
        <f t="shared" si="16"/>
        <v>1.0177406580297073</v>
      </c>
      <c r="BF55">
        <f t="shared" si="17"/>
        <v>0.44850498338870437</v>
      </c>
    </row>
    <row r="56" spans="1:58" x14ac:dyDescent="0.25">
      <c r="A56" t="s">
        <v>2455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2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f>SUM(Table22[[#This Row],[03/06/2025]:[31/03/2026]])</f>
        <v>45</v>
      </c>
      <c r="AU56" s="6">
        <f>Table22[[#This Row],[Sum]]/Table22[[#Totals],[Sum]]</f>
        <v>2.2017443686718197E-5</v>
      </c>
      <c r="AV56">
        <f>AV55+Table22[[#This Row],[Sum]]</f>
        <v>2043706</v>
      </c>
      <c r="AW56" s="6">
        <f>Table22[[#This Row],[Column1]]/(Table22[[#Totals],[Sum]])</f>
        <v>0.99993737260462445</v>
      </c>
      <c r="AX56">
        <f t="shared" si="9"/>
        <v>1.0227272727272727</v>
      </c>
      <c r="AY56">
        <f t="shared" si="10"/>
        <v>1</v>
      </c>
      <c r="AZ56">
        <f t="shared" si="11"/>
        <v>0.15075567228888176</v>
      </c>
      <c r="BA56">
        <f t="shared" si="12"/>
        <v>0.14740554623801772</v>
      </c>
      <c r="BB56">
        <f t="shared" si="13"/>
        <v>1</v>
      </c>
      <c r="BC56">
        <f t="shared" si="14"/>
        <v>2</v>
      </c>
      <c r="BD56">
        <f t="shared" si="15"/>
        <v>1</v>
      </c>
      <c r="BE56">
        <f t="shared" si="16"/>
        <v>0.99916993580964697</v>
      </c>
      <c r="BF56">
        <f t="shared" si="17"/>
        <v>1.0420046872183808E-2</v>
      </c>
    </row>
    <row r="57" spans="1:58" x14ac:dyDescent="0.25">
      <c r="A57" t="s">
        <v>2448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f>SUM(Table22[[#This Row],[03/06/2025]:[31/03/2026]])</f>
        <v>44</v>
      </c>
      <c r="AU57" s="6">
        <f>Table22[[#This Row],[Sum]]/Table22[[#Totals],[Sum]]</f>
        <v>2.1528167160346682E-5</v>
      </c>
      <c r="AV57">
        <f>AV56+Table22[[#This Row],[Sum]]</f>
        <v>2043750</v>
      </c>
      <c r="AW57" s="6">
        <f>Table22[[#This Row],[Column1]]/(Table22[[#Totals],[Sum]])</f>
        <v>0.99995890077178484</v>
      </c>
      <c r="AX57">
        <f t="shared" si="9"/>
        <v>1</v>
      </c>
      <c r="AY57">
        <f t="shared" si="10"/>
        <v>1</v>
      </c>
      <c r="AZ57">
        <f t="shared" si="11"/>
        <v>0</v>
      </c>
      <c r="BA57">
        <f t="shared" si="12"/>
        <v>0</v>
      </c>
      <c r="BB57">
        <f t="shared" si="13"/>
        <v>1</v>
      </c>
      <c r="BC57">
        <f t="shared" si="14"/>
        <v>1</v>
      </c>
      <c r="BD57">
        <f t="shared" si="15"/>
        <v>0</v>
      </c>
      <c r="BE57">
        <f t="shared" si="16"/>
        <v>1</v>
      </c>
      <c r="BF57">
        <f t="shared" si="17"/>
        <v>1</v>
      </c>
    </row>
    <row r="58" spans="1:58" x14ac:dyDescent="0.25">
      <c r="A58" t="s">
        <v>2450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X58">
        <v>1</v>
      </c>
      <c r="Y58">
        <v>1</v>
      </c>
      <c r="Z58">
        <v>1</v>
      </c>
      <c r="AA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f>SUM(Table22[[#This Row],[03/06/2025]:[31/03/2026]])</f>
        <v>42</v>
      </c>
      <c r="AU58" s="6">
        <f>Table22[[#This Row],[Sum]]/Table22[[#Totals],[Sum]]</f>
        <v>2.0549614107603649E-5</v>
      </c>
      <c r="AV58">
        <f>AV57+Table22[[#This Row],[Sum]]</f>
        <v>2043792</v>
      </c>
      <c r="AW58" s="6">
        <f>Table22[[#This Row],[Column1]]/(Table22[[#Totals],[Sum]])</f>
        <v>0.99997945038589242</v>
      </c>
      <c r="AX58">
        <f t="shared" si="9"/>
        <v>1</v>
      </c>
      <c r="AY58">
        <f t="shared" si="10"/>
        <v>1</v>
      </c>
      <c r="AZ58">
        <f t="shared" si="11"/>
        <v>0</v>
      </c>
      <c r="BA58">
        <f t="shared" si="12"/>
        <v>0</v>
      </c>
      <c r="BB58">
        <f t="shared" si="13"/>
        <v>1</v>
      </c>
      <c r="BC58">
        <f t="shared" si="14"/>
        <v>1</v>
      </c>
      <c r="BD58">
        <f t="shared" si="15"/>
        <v>0</v>
      </c>
      <c r="BE58" t="e">
        <f t="shared" si="16"/>
        <v>#VALUE!</v>
      </c>
      <c r="BF58" t="e">
        <f t="shared" si="17"/>
        <v>#VALUE!</v>
      </c>
    </row>
    <row r="59" spans="1:58" x14ac:dyDescent="0.25">
      <c r="A59" t="s">
        <v>2463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T59">
        <f>SUM(Table22[[#This Row],[03/06/2025]:[31/03/2026]])</f>
        <v>42</v>
      </c>
      <c r="AU59" s="6">
        <f>Table22[[#This Row],[Sum]]/Table22[[#Totals],[Sum]]</f>
        <v>2.0549614107603649E-5</v>
      </c>
      <c r="AV59">
        <f>AV58+Table22[[#This Row],[Sum]]</f>
        <v>2043834</v>
      </c>
      <c r="AW59" s="6">
        <f>Table22[[#This Row],[Column1]]/(Table22[[#Totals],[Sum]])</f>
        <v>1</v>
      </c>
      <c r="AX59">
        <f t="shared" si="9"/>
        <v>1</v>
      </c>
      <c r="AY59">
        <f t="shared" si="10"/>
        <v>1</v>
      </c>
      <c r="AZ59">
        <f t="shared" si="11"/>
        <v>0</v>
      </c>
      <c r="BA59">
        <f t="shared" si="12"/>
        <v>0</v>
      </c>
      <c r="BB59">
        <f t="shared" si="13"/>
        <v>1</v>
      </c>
      <c r="BC59">
        <f t="shared" si="14"/>
        <v>1</v>
      </c>
      <c r="BD59">
        <f t="shared" si="15"/>
        <v>0</v>
      </c>
      <c r="BE59" t="e">
        <f t="shared" si="16"/>
        <v>#VALUE!</v>
      </c>
      <c r="BF59" t="e">
        <f t="shared" si="17"/>
        <v>#VALUE!</v>
      </c>
    </row>
    <row r="60" spans="1:58" x14ac:dyDescent="0.25">
      <c r="A60" t="s">
        <v>2516</v>
      </c>
      <c r="AT60">
        <f>SUBTOTAL(109,Table22[Sum])</f>
        <v>2043834</v>
      </c>
      <c r="BF60">
        <f>SUBTOTAL(103,Table22[R négyzet])</f>
        <v>58</v>
      </c>
    </row>
  </sheetData>
  <phoneticPr fontId="3" type="noConversion"/>
  <conditionalFormatting sqref="BE2:BE59">
    <cfRule type="colorScale" priority="2">
      <colorScale>
        <cfvo type="min"/>
        <cfvo type="num" val="1"/>
        <cfvo type="max"/>
        <color rgb="FF63BE7B"/>
        <color rgb="FFFFEB84"/>
        <color rgb="FFF8696B"/>
      </colorScale>
    </cfRule>
  </conditionalFormatting>
  <conditionalFormatting sqref="BF2:BF59">
    <cfRule type="colorScale" priority="1">
      <colorScale>
        <cfvo type="num" val="0"/>
        <cfvo type="percent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4CF0-3F56-472B-861C-695C91A206E3}">
  <dimension ref="A3:AY44"/>
  <sheetViews>
    <sheetView topLeftCell="AI1" workbookViewId="0">
      <selection activeCell="AX28" sqref="AX28"/>
    </sheetView>
  </sheetViews>
  <sheetFormatPr defaultRowHeight="15" x14ac:dyDescent="0.25"/>
  <cols>
    <col min="1" max="1" width="157" bestFit="1" customWidth="1"/>
    <col min="2" max="2" width="16.42578125" bestFit="1" customWidth="1"/>
    <col min="3" max="46" width="20.5703125" bestFit="1" customWidth="1"/>
    <col min="47" max="48" width="12.140625" customWidth="1"/>
    <col min="49" max="49" width="15.28515625" customWidth="1"/>
    <col min="50" max="50" width="19.140625" customWidth="1"/>
    <col min="51" max="51" width="12.140625" customWidth="1"/>
    <col min="52" max="52" width="3" bestFit="1" customWidth="1"/>
    <col min="53" max="53" width="4" bestFit="1" customWidth="1"/>
    <col min="54" max="54" width="3" bestFit="1" customWidth="1"/>
    <col min="55" max="66" width="4" bestFit="1" customWidth="1"/>
    <col min="67" max="67" width="3" bestFit="1" customWidth="1"/>
    <col min="68" max="78" width="4" bestFit="1" customWidth="1"/>
    <col min="79" max="79" width="3" bestFit="1" customWidth="1"/>
    <col min="80" max="83" width="4" bestFit="1" customWidth="1"/>
    <col min="84" max="84" width="3" bestFit="1" customWidth="1"/>
    <col min="85" max="91" width="4" bestFit="1" customWidth="1"/>
    <col min="92" max="92" width="3" bestFit="1" customWidth="1"/>
    <col min="93" max="199" width="4" bestFit="1" customWidth="1"/>
    <col min="200" max="200" width="5" bestFit="1" customWidth="1"/>
    <col min="201" max="201" width="11.28515625" bestFit="1" customWidth="1"/>
    <col min="202" max="203" width="3" bestFit="1" customWidth="1"/>
    <col min="204" max="204" width="7.85546875" bestFit="1" customWidth="1"/>
    <col min="205" max="205" width="4.85546875" bestFit="1" customWidth="1"/>
    <col min="206" max="206" width="7.85546875" bestFit="1" customWidth="1"/>
    <col min="207" max="207" width="4.85546875" bestFit="1" customWidth="1"/>
    <col min="208" max="209" width="3" bestFit="1" customWidth="1"/>
    <col min="210" max="210" width="7.85546875" bestFit="1" customWidth="1"/>
    <col min="211" max="211" width="4.85546875" bestFit="1" customWidth="1"/>
    <col min="212" max="213" width="3" bestFit="1" customWidth="1"/>
    <col min="214" max="214" width="7.85546875" bestFit="1" customWidth="1"/>
    <col min="215" max="215" width="4.85546875" bestFit="1" customWidth="1"/>
    <col min="216" max="216" width="3" bestFit="1" customWidth="1"/>
    <col min="217" max="217" width="7.85546875" bestFit="1" customWidth="1"/>
    <col min="218" max="218" width="4.85546875" bestFit="1" customWidth="1"/>
    <col min="219" max="220" width="3" bestFit="1" customWidth="1"/>
    <col min="221" max="221" width="7.85546875" bestFit="1" customWidth="1"/>
    <col min="222" max="222" width="4.85546875" bestFit="1" customWidth="1"/>
    <col min="223" max="223" width="3" bestFit="1" customWidth="1"/>
    <col min="224" max="224" width="7.85546875" bestFit="1" customWidth="1"/>
    <col min="225" max="225" width="4.85546875" bestFit="1" customWidth="1"/>
    <col min="226" max="226" width="7.85546875" bestFit="1" customWidth="1"/>
    <col min="227" max="227" width="4.85546875" bestFit="1" customWidth="1"/>
    <col min="228" max="228" width="7.85546875" bestFit="1" customWidth="1"/>
    <col min="229" max="229" width="4.85546875" bestFit="1" customWidth="1"/>
    <col min="230" max="230" width="7.85546875" bestFit="1" customWidth="1"/>
    <col min="231" max="231" width="4.85546875" bestFit="1" customWidth="1"/>
    <col min="232" max="233" width="3" bestFit="1" customWidth="1"/>
    <col min="234" max="234" width="7.85546875" bestFit="1" customWidth="1"/>
    <col min="235" max="235" width="4.85546875" bestFit="1" customWidth="1"/>
    <col min="236" max="236" width="3" bestFit="1" customWidth="1"/>
    <col min="237" max="237" width="7.85546875" bestFit="1" customWidth="1"/>
    <col min="238" max="238" width="4.85546875" bestFit="1" customWidth="1"/>
    <col min="239" max="239" width="3" bestFit="1" customWidth="1"/>
    <col min="240" max="240" width="7.85546875" bestFit="1" customWidth="1"/>
    <col min="241" max="241" width="4.85546875" bestFit="1" customWidth="1"/>
    <col min="242" max="242" width="3" bestFit="1" customWidth="1"/>
    <col min="243" max="243" width="7.85546875" bestFit="1" customWidth="1"/>
    <col min="244" max="244" width="4.85546875" bestFit="1" customWidth="1"/>
    <col min="245" max="245" width="3" bestFit="1" customWidth="1"/>
    <col min="246" max="246" width="7.85546875" bestFit="1" customWidth="1"/>
    <col min="247" max="247" width="4.85546875" bestFit="1" customWidth="1"/>
    <col min="248" max="248" width="3" bestFit="1" customWidth="1"/>
    <col min="249" max="249" width="7.85546875" bestFit="1" customWidth="1"/>
    <col min="250" max="250" width="4.85546875" bestFit="1" customWidth="1"/>
    <col min="251" max="251" width="7.85546875" bestFit="1" customWidth="1"/>
    <col min="252" max="252" width="4.85546875" bestFit="1" customWidth="1"/>
    <col min="253" max="253" width="7.85546875" bestFit="1" customWidth="1"/>
    <col min="254" max="254" width="4.85546875" bestFit="1" customWidth="1"/>
    <col min="255" max="255" width="3" bestFit="1" customWidth="1"/>
    <col min="256" max="256" width="7.85546875" bestFit="1" customWidth="1"/>
    <col min="257" max="257" width="4.85546875" bestFit="1" customWidth="1"/>
    <col min="258" max="258" width="3" bestFit="1" customWidth="1"/>
    <col min="259" max="259" width="7.85546875" bestFit="1" customWidth="1"/>
    <col min="260" max="260" width="4.85546875" bestFit="1" customWidth="1"/>
    <col min="261" max="261" width="7.85546875" bestFit="1" customWidth="1"/>
    <col min="262" max="262" width="4.85546875" bestFit="1" customWidth="1"/>
    <col min="263" max="265" width="3" bestFit="1" customWidth="1"/>
    <col min="266" max="266" width="7.85546875" bestFit="1" customWidth="1"/>
    <col min="267" max="267" width="4.85546875" bestFit="1" customWidth="1"/>
    <col min="268" max="270" width="3" bestFit="1" customWidth="1"/>
    <col min="271" max="271" width="7.85546875" bestFit="1" customWidth="1"/>
    <col min="272" max="272" width="4.85546875" bestFit="1" customWidth="1"/>
    <col min="273" max="273" width="7.85546875" bestFit="1" customWidth="1"/>
    <col min="274" max="274" width="4.85546875" bestFit="1" customWidth="1"/>
    <col min="275" max="275" width="7.85546875" bestFit="1" customWidth="1"/>
    <col min="276" max="276" width="4.85546875" bestFit="1" customWidth="1"/>
    <col min="277" max="277" width="3" bestFit="1" customWidth="1"/>
    <col min="278" max="278" width="7.85546875" bestFit="1" customWidth="1"/>
    <col min="279" max="279" width="4.85546875" bestFit="1" customWidth="1"/>
    <col min="280" max="280" width="3" bestFit="1" customWidth="1"/>
    <col min="281" max="281" width="7.85546875" bestFit="1" customWidth="1"/>
    <col min="282" max="282" width="4.85546875" bestFit="1" customWidth="1"/>
    <col min="283" max="283" width="3" bestFit="1" customWidth="1"/>
    <col min="284" max="284" width="7.85546875" bestFit="1" customWidth="1"/>
    <col min="285" max="285" width="4.85546875" bestFit="1" customWidth="1"/>
    <col min="286" max="286" width="3" bestFit="1" customWidth="1"/>
    <col min="287" max="287" width="7.85546875" bestFit="1" customWidth="1"/>
    <col min="288" max="288" width="4.85546875" bestFit="1" customWidth="1"/>
    <col min="289" max="289" width="7.85546875" bestFit="1" customWidth="1"/>
    <col min="290" max="290" width="4.85546875" bestFit="1" customWidth="1"/>
    <col min="291" max="293" width="3" bestFit="1" customWidth="1"/>
    <col min="294" max="294" width="7.85546875" bestFit="1" customWidth="1"/>
    <col min="295" max="295" width="4.85546875" bestFit="1" customWidth="1"/>
    <col min="296" max="298" width="3" bestFit="1" customWidth="1"/>
    <col min="299" max="299" width="7.85546875" bestFit="1" customWidth="1"/>
    <col min="300" max="300" width="4.85546875" bestFit="1" customWidth="1"/>
    <col min="301" max="301" width="7.85546875" bestFit="1" customWidth="1"/>
    <col min="302" max="302" width="4.85546875" bestFit="1" customWidth="1"/>
    <col min="303" max="304" width="3" bestFit="1" customWidth="1"/>
    <col min="305" max="305" width="7.85546875" bestFit="1" customWidth="1"/>
    <col min="306" max="306" width="4.85546875" bestFit="1" customWidth="1"/>
    <col min="307" max="308" width="3" bestFit="1" customWidth="1"/>
    <col min="309" max="309" width="7.85546875" bestFit="1" customWidth="1"/>
    <col min="310" max="310" width="4.85546875" bestFit="1" customWidth="1"/>
    <col min="311" max="311" width="3" bestFit="1" customWidth="1"/>
    <col min="312" max="312" width="7.85546875" bestFit="1" customWidth="1"/>
    <col min="313" max="313" width="4.85546875" bestFit="1" customWidth="1"/>
    <col min="314" max="314" width="7.85546875" bestFit="1" customWidth="1"/>
    <col min="315" max="315" width="4.85546875" bestFit="1" customWidth="1"/>
    <col min="316" max="316" width="7.85546875" bestFit="1" customWidth="1"/>
    <col min="317" max="317" width="4.85546875" bestFit="1" customWidth="1"/>
    <col min="318" max="318" width="7.85546875" bestFit="1" customWidth="1"/>
    <col min="319" max="319" width="4.85546875" bestFit="1" customWidth="1"/>
    <col min="320" max="321" width="3" bestFit="1" customWidth="1"/>
    <col min="322" max="322" width="7.85546875" bestFit="1" customWidth="1"/>
    <col min="323" max="323" width="4.85546875" bestFit="1" customWidth="1"/>
    <col min="324" max="325" width="3" bestFit="1" customWidth="1"/>
    <col min="326" max="326" width="7.85546875" bestFit="1" customWidth="1"/>
    <col min="327" max="327" width="4.85546875" bestFit="1" customWidth="1"/>
    <col min="328" max="328" width="3" bestFit="1" customWidth="1"/>
    <col min="329" max="329" width="7.85546875" bestFit="1" customWidth="1"/>
    <col min="330" max="330" width="4.85546875" bestFit="1" customWidth="1"/>
    <col min="331" max="331" width="7.85546875" bestFit="1" customWidth="1"/>
    <col min="332" max="332" width="4.85546875" bestFit="1" customWidth="1"/>
    <col min="333" max="333" width="3" bestFit="1" customWidth="1"/>
    <col min="334" max="334" width="7.85546875" bestFit="1" customWidth="1"/>
    <col min="335" max="335" width="4.85546875" bestFit="1" customWidth="1"/>
    <col min="336" max="336" width="3" bestFit="1" customWidth="1"/>
    <col min="337" max="337" width="7.85546875" bestFit="1" customWidth="1"/>
    <col min="338" max="338" width="4.85546875" bestFit="1" customWidth="1"/>
    <col min="339" max="339" width="7.85546875" bestFit="1" customWidth="1"/>
    <col min="340" max="340" width="4.85546875" bestFit="1" customWidth="1"/>
    <col min="341" max="342" width="4" bestFit="1" customWidth="1"/>
    <col min="343" max="343" width="7.85546875" bestFit="1" customWidth="1"/>
    <col min="344" max="344" width="5.85546875" bestFit="1" customWidth="1"/>
    <col min="345" max="345" width="4" bestFit="1" customWidth="1"/>
    <col min="346" max="346" width="8.85546875" bestFit="1" customWidth="1"/>
    <col min="347" max="347" width="5.85546875" bestFit="1" customWidth="1"/>
    <col min="348" max="348" width="3" bestFit="1" customWidth="1"/>
    <col min="349" max="349" width="4" bestFit="1" customWidth="1"/>
    <col min="350" max="350" width="8.85546875" bestFit="1" customWidth="1"/>
    <col min="351" max="351" width="5.85546875" bestFit="1" customWidth="1"/>
    <col min="352" max="352" width="8.85546875" bestFit="1" customWidth="1"/>
    <col min="353" max="353" width="5.85546875" bestFit="1" customWidth="1"/>
    <col min="354" max="354" width="8.85546875" bestFit="1" customWidth="1"/>
    <col min="355" max="355" width="5.85546875" bestFit="1" customWidth="1"/>
    <col min="356" max="356" width="4" bestFit="1" customWidth="1"/>
    <col min="357" max="357" width="8.85546875" bestFit="1" customWidth="1"/>
    <col min="358" max="358" width="5.85546875" bestFit="1" customWidth="1"/>
    <col min="359" max="359" width="4" bestFit="1" customWidth="1"/>
    <col min="360" max="360" width="8.85546875" bestFit="1" customWidth="1"/>
    <col min="361" max="361" width="5.85546875" bestFit="1" customWidth="1"/>
    <col min="362" max="362" width="4" bestFit="1" customWidth="1"/>
    <col min="363" max="363" width="8.85546875" bestFit="1" customWidth="1"/>
    <col min="364" max="364" width="5.85546875" bestFit="1" customWidth="1"/>
    <col min="365" max="365" width="8.85546875" bestFit="1" customWidth="1"/>
    <col min="366" max="366" width="5.85546875" bestFit="1" customWidth="1"/>
    <col min="367" max="367" width="4" bestFit="1" customWidth="1"/>
    <col min="368" max="368" width="8.85546875" bestFit="1" customWidth="1"/>
    <col min="369" max="369" width="5.85546875" bestFit="1" customWidth="1"/>
    <col min="370" max="370" width="4" bestFit="1" customWidth="1"/>
    <col min="371" max="371" width="8.85546875" bestFit="1" customWidth="1"/>
    <col min="372" max="372" width="5.85546875" bestFit="1" customWidth="1"/>
    <col min="373" max="373" width="4" bestFit="1" customWidth="1"/>
    <col min="374" max="374" width="8.85546875" bestFit="1" customWidth="1"/>
    <col min="375" max="375" width="5.85546875" bestFit="1" customWidth="1"/>
    <col min="376" max="376" width="4" bestFit="1" customWidth="1"/>
    <col min="377" max="377" width="8.85546875" bestFit="1" customWidth="1"/>
    <col min="378" max="378" width="5.85546875" bestFit="1" customWidth="1"/>
    <col min="379" max="379" width="8.85546875" bestFit="1" customWidth="1"/>
    <col min="380" max="380" width="5.85546875" bestFit="1" customWidth="1"/>
    <col min="381" max="381" width="4" bestFit="1" customWidth="1"/>
    <col min="382" max="382" width="8.85546875" bestFit="1" customWidth="1"/>
    <col min="383" max="383" width="5.85546875" bestFit="1" customWidth="1"/>
    <col min="384" max="384" width="8.85546875" bestFit="1" customWidth="1"/>
    <col min="385" max="385" width="5.85546875" bestFit="1" customWidth="1"/>
    <col min="386" max="386" width="8.85546875" bestFit="1" customWidth="1"/>
    <col min="387" max="387" width="5.85546875" bestFit="1" customWidth="1"/>
    <col min="388" max="389" width="4" bestFit="1" customWidth="1"/>
    <col min="390" max="390" width="8.85546875" bestFit="1" customWidth="1"/>
    <col min="391" max="391" width="5.85546875" bestFit="1" customWidth="1"/>
    <col min="392" max="392" width="8.85546875" bestFit="1" customWidth="1"/>
    <col min="393" max="393" width="5.85546875" bestFit="1" customWidth="1"/>
    <col min="394" max="394" width="8.85546875" bestFit="1" customWidth="1"/>
    <col min="395" max="395" width="5.85546875" bestFit="1" customWidth="1"/>
    <col min="396" max="397" width="4" bestFit="1" customWidth="1"/>
    <col min="398" max="398" width="8.85546875" bestFit="1" customWidth="1"/>
    <col min="399" max="399" width="5.85546875" bestFit="1" customWidth="1"/>
    <col min="400" max="400" width="4" bestFit="1" customWidth="1"/>
    <col min="401" max="401" width="8.85546875" bestFit="1" customWidth="1"/>
    <col min="402" max="402" width="5.85546875" bestFit="1" customWidth="1"/>
    <col min="403" max="403" width="8.85546875" bestFit="1" customWidth="1"/>
    <col min="404" max="404" width="5.85546875" bestFit="1" customWidth="1"/>
    <col min="405" max="407" width="4" bestFit="1" customWidth="1"/>
    <col min="408" max="408" width="8.85546875" bestFit="1" customWidth="1"/>
    <col min="409" max="409" width="5.85546875" bestFit="1" customWidth="1"/>
    <col min="410" max="410" width="4" bestFit="1" customWidth="1"/>
    <col min="411" max="411" width="8.85546875" bestFit="1" customWidth="1"/>
    <col min="412" max="412" width="5.85546875" bestFit="1" customWidth="1"/>
    <col min="413" max="413" width="8.85546875" bestFit="1" customWidth="1"/>
    <col min="414" max="414" width="5.85546875" bestFit="1" customWidth="1"/>
    <col min="415" max="415" width="8.85546875" bestFit="1" customWidth="1"/>
    <col min="416" max="416" width="5.85546875" bestFit="1" customWidth="1"/>
    <col min="417" max="419" width="4" bestFit="1" customWidth="1"/>
    <col min="420" max="420" width="8.85546875" bestFit="1" customWidth="1"/>
    <col min="421" max="421" width="5.85546875" bestFit="1" customWidth="1"/>
    <col min="422" max="422" width="8.85546875" bestFit="1" customWidth="1"/>
    <col min="423" max="423" width="5.85546875" bestFit="1" customWidth="1"/>
    <col min="424" max="425" width="4" bestFit="1" customWidth="1"/>
    <col min="426" max="426" width="8.85546875" bestFit="1" customWidth="1"/>
    <col min="427" max="427" width="5.85546875" bestFit="1" customWidth="1"/>
    <col min="428" max="430" width="4" bestFit="1" customWidth="1"/>
    <col min="431" max="431" width="8.85546875" bestFit="1" customWidth="1"/>
    <col min="432" max="432" width="5.85546875" bestFit="1" customWidth="1"/>
    <col min="433" max="433" width="8.85546875" bestFit="1" customWidth="1"/>
    <col min="434" max="434" width="5.85546875" bestFit="1" customWidth="1"/>
    <col min="435" max="435" width="4" bestFit="1" customWidth="1"/>
    <col min="436" max="436" width="8.85546875" bestFit="1" customWidth="1"/>
    <col min="437" max="437" width="5.85546875" bestFit="1" customWidth="1"/>
    <col min="438" max="438" width="4" bestFit="1" customWidth="1"/>
    <col min="439" max="439" width="8.85546875" bestFit="1" customWidth="1"/>
    <col min="440" max="440" width="5.85546875" bestFit="1" customWidth="1"/>
    <col min="441" max="441" width="4" bestFit="1" customWidth="1"/>
    <col min="442" max="442" width="8.85546875" bestFit="1" customWidth="1"/>
    <col min="443" max="443" width="5.85546875" bestFit="1" customWidth="1"/>
    <col min="444" max="445" width="4" bestFit="1" customWidth="1"/>
    <col min="446" max="446" width="8.85546875" bestFit="1" customWidth="1"/>
    <col min="447" max="447" width="5.85546875" bestFit="1" customWidth="1"/>
    <col min="448" max="448" width="8.85546875" bestFit="1" customWidth="1"/>
    <col min="449" max="449" width="5.85546875" bestFit="1" customWidth="1"/>
    <col min="450" max="450" width="8.85546875" bestFit="1" customWidth="1"/>
    <col min="451" max="451" width="5.85546875" bestFit="1" customWidth="1"/>
    <col min="452" max="452" width="8.85546875" bestFit="1" customWidth="1"/>
    <col min="453" max="453" width="5.85546875" bestFit="1" customWidth="1"/>
    <col min="454" max="454" width="4" bestFit="1" customWidth="1"/>
    <col min="455" max="455" width="8.85546875" bestFit="1" customWidth="1"/>
    <col min="456" max="456" width="5.85546875" bestFit="1" customWidth="1"/>
    <col min="457" max="457" width="8.85546875" bestFit="1" customWidth="1"/>
    <col min="458" max="458" width="5.85546875" bestFit="1" customWidth="1"/>
    <col min="459" max="459" width="8.85546875" bestFit="1" customWidth="1"/>
    <col min="460" max="460" width="5.85546875" bestFit="1" customWidth="1"/>
    <col min="461" max="461" width="8.85546875" bestFit="1" customWidth="1"/>
    <col min="462" max="462" width="5.85546875" bestFit="1" customWidth="1"/>
    <col min="463" max="463" width="8.85546875" bestFit="1" customWidth="1"/>
    <col min="464" max="464" width="5.85546875" bestFit="1" customWidth="1"/>
    <col min="465" max="465" width="8.85546875" bestFit="1" customWidth="1"/>
    <col min="466" max="466" width="5.85546875" bestFit="1" customWidth="1"/>
    <col min="467" max="467" width="4" bestFit="1" customWidth="1"/>
    <col min="468" max="468" width="8.85546875" bestFit="1" customWidth="1"/>
    <col min="469" max="469" width="5.85546875" bestFit="1" customWidth="1"/>
    <col min="470" max="470" width="8.85546875" bestFit="1" customWidth="1"/>
    <col min="471" max="471" width="5.85546875" bestFit="1" customWidth="1"/>
    <col min="472" max="472" width="4" bestFit="1" customWidth="1"/>
    <col min="473" max="473" width="8.85546875" bestFit="1" customWidth="1"/>
    <col min="474" max="474" width="5.85546875" bestFit="1" customWidth="1"/>
    <col min="475" max="475" width="4" bestFit="1" customWidth="1"/>
    <col min="476" max="476" width="8.85546875" bestFit="1" customWidth="1"/>
    <col min="477" max="477" width="5.85546875" bestFit="1" customWidth="1"/>
    <col min="478" max="478" width="8.85546875" bestFit="1" customWidth="1"/>
    <col min="479" max="479" width="5.85546875" bestFit="1" customWidth="1"/>
    <col min="480" max="480" width="4" bestFit="1" customWidth="1"/>
    <col min="481" max="481" width="8.85546875" bestFit="1" customWidth="1"/>
    <col min="482" max="482" width="5.85546875" bestFit="1" customWidth="1"/>
    <col min="483" max="483" width="4" bestFit="1" customWidth="1"/>
    <col min="484" max="484" width="8.85546875" bestFit="1" customWidth="1"/>
    <col min="485" max="485" width="5.85546875" bestFit="1" customWidth="1"/>
    <col min="486" max="486" width="8.85546875" bestFit="1" customWidth="1"/>
    <col min="487" max="487" width="5.85546875" bestFit="1" customWidth="1"/>
    <col min="488" max="488" width="8.85546875" bestFit="1" customWidth="1"/>
    <col min="489" max="489" width="5.85546875" bestFit="1" customWidth="1"/>
    <col min="490" max="490" width="4" bestFit="1" customWidth="1"/>
    <col min="491" max="491" width="8.85546875" bestFit="1" customWidth="1"/>
    <col min="492" max="492" width="5.85546875" bestFit="1" customWidth="1"/>
    <col min="493" max="493" width="8.85546875" bestFit="1" customWidth="1"/>
    <col min="494" max="494" width="5.85546875" bestFit="1" customWidth="1"/>
    <col min="495" max="495" width="8.85546875" bestFit="1" customWidth="1"/>
    <col min="496" max="496" width="5.85546875" bestFit="1" customWidth="1"/>
    <col min="497" max="497" width="4" bestFit="1" customWidth="1"/>
    <col min="498" max="498" width="8.85546875" bestFit="1" customWidth="1"/>
    <col min="499" max="499" width="5.85546875" bestFit="1" customWidth="1"/>
    <col min="500" max="500" width="8.85546875" bestFit="1" customWidth="1"/>
    <col min="501" max="501" width="5.85546875" bestFit="1" customWidth="1"/>
    <col min="502" max="502" width="8.85546875" bestFit="1" customWidth="1"/>
    <col min="503" max="503" width="5.85546875" bestFit="1" customWidth="1"/>
    <col min="504" max="504" width="8.85546875" bestFit="1" customWidth="1"/>
    <col min="505" max="505" width="5.85546875" bestFit="1" customWidth="1"/>
    <col min="506" max="506" width="8.85546875" bestFit="1" customWidth="1"/>
    <col min="507" max="507" width="5.85546875" bestFit="1" customWidth="1"/>
    <col min="508" max="508" width="8.85546875" bestFit="1" customWidth="1"/>
    <col min="509" max="509" width="5.85546875" bestFit="1" customWidth="1"/>
    <col min="510" max="510" width="4" bestFit="1" customWidth="1"/>
    <col min="511" max="511" width="8.85546875" bestFit="1" customWidth="1"/>
    <col min="512" max="512" width="5.85546875" bestFit="1" customWidth="1"/>
    <col min="513" max="513" width="8.85546875" bestFit="1" customWidth="1"/>
    <col min="514" max="514" width="5.85546875" bestFit="1" customWidth="1"/>
    <col min="515" max="515" width="8.85546875" bestFit="1" customWidth="1"/>
    <col min="516" max="516" width="5.85546875" bestFit="1" customWidth="1"/>
    <col min="517" max="517" width="8.85546875" bestFit="1" customWidth="1"/>
    <col min="518" max="518" width="5.85546875" bestFit="1" customWidth="1"/>
    <col min="519" max="519" width="4" bestFit="1" customWidth="1"/>
    <col min="520" max="520" width="8.85546875" bestFit="1" customWidth="1"/>
    <col min="521" max="521" width="5.85546875" bestFit="1" customWidth="1"/>
    <col min="522" max="522" width="8.85546875" bestFit="1" customWidth="1"/>
    <col min="523" max="523" width="5.85546875" bestFit="1" customWidth="1"/>
    <col min="524" max="524" width="8.85546875" bestFit="1" customWidth="1"/>
    <col min="525" max="525" width="5.85546875" bestFit="1" customWidth="1"/>
    <col min="526" max="526" width="8.85546875" bestFit="1" customWidth="1"/>
    <col min="527" max="527" width="5.85546875" bestFit="1" customWidth="1"/>
    <col min="528" max="528" width="8.85546875" bestFit="1" customWidth="1"/>
    <col min="529" max="529" width="5.85546875" bestFit="1" customWidth="1"/>
    <col min="530" max="530" width="8.85546875" bestFit="1" customWidth="1"/>
    <col min="531" max="531" width="5.85546875" bestFit="1" customWidth="1"/>
    <col min="532" max="532" width="8.85546875" bestFit="1" customWidth="1"/>
    <col min="533" max="533" width="5.85546875" bestFit="1" customWidth="1"/>
    <col min="534" max="534" width="8.85546875" bestFit="1" customWidth="1"/>
    <col min="535" max="535" width="5.85546875" bestFit="1" customWidth="1"/>
    <col min="536" max="536" width="8.85546875" bestFit="1" customWidth="1"/>
    <col min="537" max="537" width="5.85546875" bestFit="1" customWidth="1"/>
    <col min="538" max="538" width="8.85546875" bestFit="1" customWidth="1"/>
    <col min="539" max="539" width="5.85546875" bestFit="1" customWidth="1"/>
    <col min="540" max="540" width="8.85546875" bestFit="1" customWidth="1"/>
    <col min="541" max="541" width="5.85546875" bestFit="1" customWidth="1"/>
    <col min="542" max="542" width="8.85546875" bestFit="1" customWidth="1"/>
    <col min="543" max="543" width="5.85546875" bestFit="1" customWidth="1"/>
    <col min="544" max="544" width="4" bestFit="1" customWidth="1"/>
    <col min="545" max="545" width="8.85546875" bestFit="1" customWidth="1"/>
    <col min="546" max="546" width="5.85546875" bestFit="1" customWidth="1"/>
    <col min="547" max="547" width="8.85546875" bestFit="1" customWidth="1"/>
    <col min="548" max="548" width="5.85546875" bestFit="1" customWidth="1"/>
    <col min="549" max="549" width="8.85546875" bestFit="1" customWidth="1"/>
    <col min="550" max="550" width="5.85546875" bestFit="1" customWidth="1"/>
    <col min="551" max="551" width="8.85546875" bestFit="1" customWidth="1"/>
    <col min="552" max="552" width="5.85546875" bestFit="1" customWidth="1"/>
    <col min="553" max="553" width="8.85546875" bestFit="1" customWidth="1"/>
    <col min="554" max="554" width="5.85546875" bestFit="1" customWidth="1"/>
    <col min="555" max="555" width="8.85546875" bestFit="1" customWidth="1"/>
    <col min="556" max="556" width="5.85546875" bestFit="1" customWidth="1"/>
    <col min="557" max="557" width="8.85546875" bestFit="1" customWidth="1"/>
    <col min="558" max="558" width="5.85546875" bestFit="1" customWidth="1"/>
    <col min="559" max="559" width="8.85546875" bestFit="1" customWidth="1"/>
    <col min="560" max="560" width="5.85546875" bestFit="1" customWidth="1"/>
    <col min="561" max="561" width="8.85546875" bestFit="1" customWidth="1"/>
    <col min="562" max="562" width="5.85546875" bestFit="1" customWidth="1"/>
    <col min="563" max="563" width="8.85546875" bestFit="1" customWidth="1"/>
    <col min="564" max="564" width="5.85546875" bestFit="1" customWidth="1"/>
    <col min="565" max="565" width="8.85546875" bestFit="1" customWidth="1"/>
    <col min="566" max="566" width="5.85546875" bestFit="1" customWidth="1"/>
    <col min="567" max="567" width="8.85546875" bestFit="1" customWidth="1"/>
    <col min="568" max="568" width="5.85546875" bestFit="1" customWidth="1"/>
    <col min="569" max="569" width="8.85546875" bestFit="1" customWidth="1"/>
    <col min="570" max="570" width="5.85546875" bestFit="1" customWidth="1"/>
    <col min="571" max="571" width="8.85546875" bestFit="1" customWidth="1"/>
    <col min="572" max="572" width="5.85546875" bestFit="1" customWidth="1"/>
    <col min="573" max="573" width="8.85546875" bestFit="1" customWidth="1"/>
    <col min="574" max="574" width="5.85546875" bestFit="1" customWidth="1"/>
    <col min="575" max="575" width="8.85546875" bestFit="1" customWidth="1"/>
    <col min="576" max="576" width="5.85546875" bestFit="1" customWidth="1"/>
    <col min="577" max="577" width="8.85546875" bestFit="1" customWidth="1"/>
    <col min="578" max="578" width="5.85546875" bestFit="1" customWidth="1"/>
    <col min="579" max="579" width="8.85546875" bestFit="1" customWidth="1"/>
    <col min="580" max="580" width="5.85546875" bestFit="1" customWidth="1"/>
    <col min="581" max="581" width="8.85546875" bestFit="1" customWidth="1"/>
    <col min="582" max="582" width="5.85546875" bestFit="1" customWidth="1"/>
    <col min="583" max="583" width="8.85546875" bestFit="1" customWidth="1"/>
    <col min="584" max="584" width="5.85546875" bestFit="1" customWidth="1"/>
    <col min="585" max="585" width="8.85546875" bestFit="1" customWidth="1"/>
    <col min="586" max="586" width="5.85546875" bestFit="1" customWidth="1"/>
    <col min="587" max="587" width="8.85546875" bestFit="1" customWidth="1"/>
    <col min="588" max="588" width="5.85546875" bestFit="1" customWidth="1"/>
    <col min="589" max="589" width="8.85546875" bestFit="1" customWidth="1"/>
    <col min="590" max="590" width="5.85546875" bestFit="1" customWidth="1"/>
    <col min="591" max="591" width="8.85546875" bestFit="1" customWidth="1"/>
    <col min="592" max="592" width="11.28515625" bestFit="1" customWidth="1"/>
  </cols>
  <sheetData>
    <row r="3" spans="1:51" x14ac:dyDescent="0.25">
      <c r="A3" s="2" t="s">
        <v>2337</v>
      </c>
      <c r="B3" t="s">
        <v>2385</v>
      </c>
      <c r="C3" t="s">
        <v>2338</v>
      </c>
      <c r="D3" t="s">
        <v>2339</v>
      </c>
      <c r="E3" t="s">
        <v>2340</v>
      </c>
      <c r="F3" t="s">
        <v>2341</v>
      </c>
      <c r="G3" t="s">
        <v>2342</v>
      </c>
      <c r="H3" t="s">
        <v>2343</v>
      </c>
      <c r="I3" t="s">
        <v>2344</v>
      </c>
      <c r="J3" t="s">
        <v>2345</v>
      </c>
      <c r="K3" t="s">
        <v>2346</v>
      </c>
      <c r="L3" t="s">
        <v>2347</v>
      </c>
      <c r="M3" t="s">
        <v>2348</v>
      </c>
      <c r="N3" t="s">
        <v>2349</v>
      </c>
      <c r="O3" t="s">
        <v>2350</v>
      </c>
      <c r="P3" t="s">
        <v>2351</v>
      </c>
      <c r="Q3" t="s">
        <v>2352</v>
      </c>
      <c r="R3" t="s">
        <v>2353</v>
      </c>
      <c r="S3" t="s">
        <v>2354</v>
      </c>
      <c r="T3" t="s">
        <v>2355</v>
      </c>
      <c r="U3" t="s">
        <v>2356</v>
      </c>
      <c r="V3" t="s">
        <v>2357</v>
      </c>
      <c r="W3" t="s">
        <v>2358</v>
      </c>
      <c r="X3" t="s">
        <v>2359</v>
      </c>
      <c r="Y3" t="s">
        <v>2360</v>
      </c>
      <c r="Z3" t="s">
        <v>2361</v>
      </c>
      <c r="AA3" t="s">
        <v>2362</v>
      </c>
      <c r="AB3" t="s">
        <v>2363</v>
      </c>
      <c r="AC3" t="s">
        <v>2364</v>
      </c>
      <c r="AD3" t="s">
        <v>2365</v>
      </c>
      <c r="AE3" t="s">
        <v>2366</v>
      </c>
      <c r="AF3" t="s">
        <v>2367</v>
      </c>
      <c r="AG3" t="s">
        <v>2368</v>
      </c>
      <c r="AH3" t="s">
        <v>2369</v>
      </c>
      <c r="AI3" t="s">
        <v>2370</v>
      </c>
      <c r="AJ3" t="s">
        <v>2371</v>
      </c>
      <c r="AK3" t="s">
        <v>2372</v>
      </c>
      <c r="AL3" t="s">
        <v>2373</v>
      </c>
      <c r="AM3" t="s">
        <v>2374</v>
      </c>
      <c r="AN3" t="s">
        <v>2375</v>
      </c>
      <c r="AO3" t="s">
        <v>2376</v>
      </c>
      <c r="AP3" t="s">
        <v>2377</v>
      </c>
      <c r="AQ3" t="s">
        <v>2378</v>
      </c>
      <c r="AR3" t="s">
        <v>2379</v>
      </c>
      <c r="AS3" t="s">
        <v>2380</v>
      </c>
      <c r="AT3" t="s">
        <v>2381</v>
      </c>
      <c r="AU3" t="s">
        <v>2383</v>
      </c>
      <c r="AV3" t="s">
        <v>30</v>
      </c>
      <c r="AW3" t="s">
        <v>31</v>
      </c>
      <c r="AX3" t="s">
        <v>2384</v>
      </c>
      <c r="AY3" t="s">
        <v>2386</v>
      </c>
    </row>
    <row r="4" spans="1:51" x14ac:dyDescent="0.25">
      <c r="A4" s="3" t="s">
        <v>722</v>
      </c>
      <c r="B4" s="13">
        <v>18</v>
      </c>
      <c r="C4" s="13">
        <v>57.777777777777779</v>
      </c>
      <c r="D4" s="13">
        <v>59.333333333333336</v>
      </c>
      <c r="E4" s="13">
        <v>59.055555555555557</v>
      </c>
      <c r="F4" s="13">
        <v>51.388888888888886</v>
      </c>
      <c r="G4" s="13">
        <v>51.333333333333336</v>
      </c>
      <c r="H4" s="13">
        <v>50.333333333333336</v>
      </c>
      <c r="I4" s="13">
        <v>48.722222222222221</v>
      </c>
      <c r="J4" s="13">
        <v>47.388888888888886</v>
      </c>
      <c r="K4" s="13">
        <v>53</v>
      </c>
      <c r="L4" s="13">
        <v>53.722222222222221</v>
      </c>
      <c r="M4" s="13">
        <v>53.555555555555557</v>
      </c>
      <c r="N4" s="13">
        <v>53.277777777777779</v>
      </c>
      <c r="O4" s="13">
        <v>53.333333333333336</v>
      </c>
      <c r="P4" s="13">
        <v>53.277777777777779</v>
      </c>
      <c r="Q4" s="13">
        <v>53.722222222222221</v>
      </c>
      <c r="R4" s="13">
        <v>51.555555555555557</v>
      </c>
      <c r="S4" s="13">
        <v>55.444444444444443</v>
      </c>
      <c r="T4" s="13">
        <v>55.055555555555557</v>
      </c>
      <c r="U4" s="13">
        <v>55.277777777777779</v>
      </c>
      <c r="V4" s="13">
        <v>55.611111111111114</v>
      </c>
      <c r="W4" s="13">
        <v>55.444444444444443</v>
      </c>
      <c r="X4" s="13">
        <v>55.388888888888886</v>
      </c>
      <c r="Y4" s="13">
        <v>55.388888888888886</v>
      </c>
      <c r="Z4" s="13">
        <v>55.333333333333336</v>
      </c>
      <c r="AA4" s="13">
        <v>56.5</v>
      </c>
      <c r="AB4" s="13">
        <v>58.777777777777779</v>
      </c>
      <c r="AC4" s="13">
        <v>58.666666666666664</v>
      </c>
      <c r="AD4" s="13">
        <v>60.111111111111114</v>
      </c>
      <c r="AE4" s="13">
        <v>59.888888888888886</v>
      </c>
      <c r="AF4" s="13">
        <v>57.833333333333336</v>
      </c>
      <c r="AG4" s="13">
        <v>60.166666666666664</v>
      </c>
      <c r="AH4" s="13">
        <v>59.888888888888886</v>
      </c>
      <c r="AI4" s="13">
        <v>60.444444444444443</v>
      </c>
      <c r="AJ4" s="13">
        <v>59.055555555555557</v>
      </c>
      <c r="AK4" s="13">
        <v>59.277777777777779</v>
      </c>
      <c r="AL4" s="13">
        <v>59.333333333333336</v>
      </c>
      <c r="AM4" s="13">
        <v>57.388888888888886</v>
      </c>
      <c r="AN4" s="13">
        <v>56.777777777777779</v>
      </c>
      <c r="AO4" s="13">
        <v>56.5</v>
      </c>
      <c r="AP4" s="13">
        <v>56.444444444444443</v>
      </c>
      <c r="AQ4" s="13">
        <v>56.777777777777779</v>
      </c>
      <c r="AR4" s="13">
        <v>55.111111111111114</v>
      </c>
      <c r="AS4" s="13">
        <v>56</v>
      </c>
      <c r="AT4" s="13">
        <v>56.555555555555557</v>
      </c>
      <c r="AU4" s="8">
        <f>AVERAGE(C4:AT4)</f>
        <v>55.800505050505059</v>
      </c>
      <c r="AV4" s="8">
        <f>_xlfn.STDEV.P(C4:AT4)</f>
        <v>3.1374319087012164</v>
      </c>
      <c r="AW4" s="6">
        <f>AV4/AU4</f>
        <v>5.6225869387051701E-2</v>
      </c>
      <c r="AX4" s="7">
        <f>INDEX(LOGEST(C4:AT4,,TRUE,TRUE),1,1)</f>
        <v>1.0024575385708119</v>
      </c>
      <c r="AY4" s="8">
        <f>INDEX(LOGEST(C4:AT4,,TRUE,TRUE),3,1)</f>
        <v>0.29516802870972758</v>
      </c>
    </row>
    <row r="5" spans="1:51" x14ac:dyDescent="0.25">
      <c r="A5" s="3" t="s">
        <v>498</v>
      </c>
      <c r="B5" s="13">
        <v>45</v>
      </c>
      <c r="C5" s="13">
        <v>61.288888888888891</v>
      </c>
      <c r="D5" s="13">
        <v>61.111111111111114</v>
      </c>
      <c r="E5" s="13">
        <v>54.844444444444441</v>
      </c>
      <c r="F5" s="13">
        <v>56.844444444444441</v>
      </c>
      <c r="G5" s="13">
        <v>57.222222222222221</v>
      </c>
      <c r="H5" s="13">
        <v>56.511111111111113</v>
      </c>
      <c r="I5" s="13">
        <v>56.711111111111109</v>
      </c>
      <c r="J5" s="13">
        <v>57.266666666666666</v>
      </c>
      <c r="K5" s="13">
        <v>57.133333333333333</v>
      </c>
      <c r="L5" s="13">
        <v>56.511111111111113</v>
      </c>
      <c r="M5" s="13">
        <v>56.31111111111111</v>
      </c>
      <c r="N5" s="13">
        <v>56.222222222222221</v>
      </c>
      <c r="O5" s="13">
        <v>56.844444444444441</v>
      </c>
      <c r="P5" s="13">
        <v>57.37777777777778</v>
      </c>
      <c r="Q5" s="13">
        <v>57.4</v>
      </c>
      <c r="R5" s="13">
        <v>57.022222222222226</v>
      </c>
      <c r="S5" s="13">
        <v>60.666666666666664</v>
      </c>
      <c r="T5" s="13">
        <v>61.666666666666664</v>
      </c>
      <c r="U5" s="13">
        <v>62.266666666666666</v>
      </c>
      <c r="V5" s="13">
        <v>61.955555555555556</v>
      </c>
      <c r="W5" s="13">
        <v>62.088888888888889</v>
      </c>
      <c r="X5" s="13">
        <v>62.911111111111111</v>
      </c>
      <c r="Y5" s="13">
        <v>63.222222222222221</v>
      </c>
      <c r="Z5" s="13">
        <v>63.422222222222224</v>
      </c>
      <c r="AA5" s="13">
        <v>63.044444444444444</v>
      </c>
      <c r="AB5" s="13">
        <v>63.777777777777779</v>
      </c>
      <c r="AC5" s="13">
        <v>64.688888888888883</v>
      </c>
      <c r="AD5" s="13">
        <v>64.155555555555551</v>
      </c>
      <c r="AE5" s="13">
        <v>64.733333333333334</v>
      </c>
      <c r="AF5" s="13">
        <v>65</v>
      </c>
      <c r="AG5" s="13">
        <v>57.755555555555553</v>
      </c>
      <c r="AH5" s="13">
        <v>57.755555555555553</v>
      </c>
      <c r="AI5" s="13">
        <v>57.62222222222222</v>
      </c>
      <c r="AJ5" s="13">
        <v>58.177777777777777</v>
      </c>
      <c r="AK5" s="13">
        <v>58.31111111111111</v>
      </c>
      <c r="AL5" s="13">
        <v>58.62222222222222</v>
      </c>
      <c r="AM5" s="13">
        <v>64.733333333333334</v>
      </c>
      <c r="AN5" s="13">
        <v>62.044444444444444</v>
      </c>
      <c r="AO5" s="13">
        <v>61.955555555555556</v>
      </c>
      <c r="AP5" s="13">
        <v>57.133333333333333</v>
      </c>
      <c r="AQ5" s="13">
        <v>61.37777777777778</v>
      </c>
      <c r="AR5" s="13">
        <v>63.266666666666666</v>
      </c>
      <c r="AS5" s="13">
        <v>62.62222222222222</v>
      </c>
      <c r="AT5" s="13">
        <v>64.466666666666669</v>
      </c>
      <c r="AU5" s="8">
        <f t="shared" ref="AU5:AU22" si="0">AVERAGE(C5:AT5)</f>
        <v>60.137878787878776</v>
      </c>
      <c r="AV5" s="8">
        <f t="shared" ref="AV5:AV22" si="1">_xlfn.STDEV.P(C5:AT5)</f>
        <v>3.077194560741435</v>
      </c>
      <c r="AW5" s="6">
        <f t="shared" ref="AW5:AW22" si="2">AV5/AU5</f>
        <v>5.1168990705433161E-2</v>
      </c>
      <c r="AX5" s="7">
        <f t="shared" ref="AX5:AX22" si="3">INDEX(LOGEST(C5:AT5,,TRUE,TRUE),1,1)</f>
        <v>1.002042185034135</v>
      </c>
      <c r="AY5" s="8">
        <f t="shared" ref="AY5:AY22" si="4">INDEX(LOGEST(C5:AT5,,TRUE,TRUE),3,1)</f>
        <v>0.25653142162066195</v>
      </c>
    </row>
    <row r="6" spans="1:51" x14ac:dyDescent="0.25">
      <c r="A6" s="3" t="s">
        <v>1668</v>
      </c>
      <c r="B6" s="13">
        <v>1</v>
      </c>
      <c r="C6" s="13">
        <v>10</v>
      </c>
      <c r="D6" s="13">
        <v>10</v>
      </c>
      <c r="E6" s="13">
        <v>10</v>
      </c>
      <c r="F6" s="13">
        <v>10</v>
      </c>
      <c r="G6" s="13">
        <v>10</v>
      </c>
      <c r="H6" s="13">
        <v>10</v>
      </c>
      <c r="I6" s="13">
        <v>10</v>
      </c>
      <c r="J6" s="13">
        <v>10</v>
      </c>
      <c r="K6" s="13">
        <v>10</v>
      </c>
      <c r="L6" s="13">
        <v>10</v>
      </c>
      <c r="M6" s="13">
        <v>10</v>
      </c>
      <c r="N6" s="13">
        <v>10</v>
      </c>
      <c r="O6" s="13">
        <v>10</v>
      </c>
      <c r="P6" s="13">
        <v>10</v>
      </c>
      <c r="Q6" s="13">
        <v>10</v>
      </c>
      <c r="R6" s="13">
        <v>10</v>
      </c>
      <c r="S6" s="13">
        <v>10</v>
      </c>
      <c r="T6" s="13">
        <v>10</v>
      </c>
      <c r="U6" s="13">
        <v>10</v>
      </c>
      <c r="V6" s="13">
        <v>10</v>
      </c>
      <c r="W6" s="13">
        <v>10</v>
      </c>
      <c r="X6" s="13">
        <v>10</v>
      </c>
      <c r="Y6" s="13">
        <v>10</v>
      </c>
      <c r="Z6" s="13">
        <v>10</v>
      </c>
      <c r="AA6" s="13">
        <v>10</v>
      </c>
      <c r="AB6" s="13">
        <v>10</v>
      </c>
      <c r="AC6" s="13">
        <v>10</v>
      </c>
      <c r="AD6" s="13">
        <v>10</v>
      </c>
      <c r="AE6" s="13">
        <v>10</v>
      </c>
      <c r="AF6" s="13">
        <v>10</v>
      </c>
      <c r="AG6" s="13">
        <v>10</v>
      </c>
      <c r="AH6" s="13">
        <v>10</v>
      </c>
      <c r="AI6" s="13">
        <v>10</v>
      </c>
      <c r="AJ6" s="13">
        <v>10</v>
      </c>
      <c r="AK6" s="13">
        <v>10</v>
      </c>
      <c r="AL6" s="13">
        <v>10</v>
      </c>
      <c r="AM6" s="13">
        <v>10</v>
      </c>
      <c r="AN6" s="13">
        <v>10</v>
      </c>
      <c r="AO6" s="13">
        <v>10</v>
      </c>
      <c r="AP6" s="13">
        <v>10</v>
      </c>
      <c r="AQ6" s="13">
        <v>10</v>
      </c>
      <c r="AR6" s="13">
        <v>10</v>
      </c>
      <c r="AS6" s="13">
        <v>10</v>
      </c>
      <c r="AT6" s="13">
        <v>10</v>
      </c>
      <c r="AU6" s="8">
        <f t="shared" si="0"/>
        <v>10</v>
      </c>
      <c r="AV6" s="8">
        <f t="shared" si="1"/>
        <v>0</v>
      </c>
      <c r="AW6" s="6">
        <f t="shared" si="2"/>
        <v>0</v>
      </c>
      <c r="AX6" s="7">
        <f t="shared" si="3"/>
        <v>1</v>
      </c>
      <c r="AY6" s="8">
        <f t="shared" si="4"/>
        <v>1</v>
      </c>
    </row>
    <row r="7" spans="1:51" x14ac:dyDescent="0.25">
      <c r="A7" s="3" t="s">
        <v>1034</v>
      </c>
      <c r="B7" s="13">
        <v>15</v>
      </c>
      <c r="C7" s="13">
        <v>49.8</v>
      </c>
      <c r="D7" s="13">
        <v>49.6</v>
      </c>
      <c r="E7" s="13">
        <v>49.266666666666666</v>
      </c>
      <c r="F7" s="13">
        <v>49.133333333333333</v>
      </c>
      <c r="G7" s="13">
        <v>49.266666666666666</v>
      </c>
      <c r="H7" s="13">
        <v>49.2</v>
      </c>
      <c r="I7" s="13">
        <v>49.733333333333334</v>
      </c>
      <c r="J7" s="13">
        <v>49.866666666666667</v>
      </c>
      <c r="K7" s="13">
        <v>49.133333333333333</v>
      </c>
      <c r="L7" s="13">
        <v>49.8</v>
      </c>
      <c r="M7" s="13">
        <v>49.93333333333333</v>
      </c>
      <c r="N7" s="13">
        <v>48.8</v>
      </c>
      <c r="O7" s="13">
        <v>48.733333333333334</v>
      </c>
      <c r="P7" s="13">
        <v>48.4</v>
      </c>
      <c r="Q7" s="13">
        <v>43.2</v>
      </c>
      <c r="R7" s="13">
        <v>49.733333333333334</v>
      </c>
      <c r="S7" s="13">
        <v>49.4</v>
      </c>
      <c r="T7" s="13">
        <v>48</v>
      </c>
      <c r="U7" s="13">
        <v>50.133333333333333</v>
      </c>
      <c r="V7" s="13">
        <v>50.466666666666669</v>
      </c>
      <c r="W7" s="13">
        <v>50.133333333333333</v>
      </c>
      <c r="X7" s="13">
        <v>51.266666666666666</v>
      </c>
      <c r="Y7" s="13">
        <v>51.733333333333334</v>
      </c>
      <c r="Z7" s="13">
        <v>50.533333333333331</v>
      </c>
      <c r="AA7" s="13">
        <v>48.733333333333334</v>
      </c>
      <c r="AB7" s="13">
        <v>47.93333333333333</v>
      </c>
      <c r="AC7" s="13">
        <v>48.466666666666669</v>
      </c>
      <c r="AD7" s="13">
        <v>49.733333333333334</v>
      </c>
      <c r="AE7" s="13">
        <v>48</v>
      </c>
      <c r="AF7" s="13">
        <v>47.333333333333336</v>
      </c>
      <c r="AG7" s="13">
        <v>46.733333333333334</v>
      </c>
      <c r="AH7" s="13">
        <v>47.133333333333333</v>
      </c>
      <c r="AI7" s="13">
        <v>47.133333333333333</v>
      </c>
      <c r="AJ7" s="13">
        <v>47.06666666666667</v>
      </c>
      <c r="AK7" s="13">
        <v>47.133333333333333</v>
      </c>
      <c r="AL7" s="13">
        <v>47.266666666666666</v>
      </c>
      <c r="AM7" s="13">
        <v>41.333333333333336</v>
      </c>
      <c r="AN7" s="13">
        <v>47.06666666666667</v>
      </c>
      <c r="AO7" s="13">
        <v>47.4</v>
      </c>
      <c r="AP7" s="13">
        <v>46.733333333333334</v>
      </c>
      <c r="AQ7" s="13">
        <v>47.6</v>
      </c>
      <c r="AR7" s="13">
        <v>47.666666666666664</v>
      </c>
      <c r="AS7" s="13">
        <v>47.733333333333334</v>
      </c>
      <c r="AT7" s="13">
        <v>47.266666666666666</v>
      </c>
      <c r="AU7" s="8">
        <f t="shared" si="0"/>
        <v>48.425757575757579</v>
      </c>
      <c r="AV7" s="8">
        <f t="shared" si="1"/>
        <v>1.8568038091502637</v>
      </c>
      <c r="AW7" s="6">
        <f t="shared" si="2"/>
        <v>3.8343309472143358E-2</v>
      </c>
      <c r="AX7" s="7">
        <f t="shared" si="3"/>
        <v>0.99847656443257393</v>
      </c>
      <c r="AY7" s="8">
        <f t="shared" si="4"/>
        <v>0.23896149650232251</v>
      </c>
    </row>
    <row r="8" spans="1:51" x14ac:dyDescent="0.25">
      <c r="A8" s="3" t="s">
        <v>956</v>
      </c>
      <c r="B8" s="13">
        <v>5</v>
      </c>
      <c r="C8" s="13">
        <v>19.8</v>
      </c>
      <c r="D8" s="13">
        <v>19.399999999999999</v>
      </c>
      <c r="E8" s="13">
        <v>19.600000000000001</v>
      </c>
      <c r="F8" s="13">
        <v>19.399999999999999</v>
      </c>
      <c r="G8" s="13">
        <v>19.399999999999999</v>
      </c>
      <c r="H8" s="13">
        <v>19.399999999999999</v>
      </c>
      <c r="I8" s="13">
        <v>19.399999999999999</v>
      </c>
      <c r="J8" s="13">
        <v>19.399999999999999</v>
      </c>
      <c r="K8" s="13">
        <v>19.399999999999999</v>
      </c>
      <c r="L8" s="13">
        <v>19.399999999999999</v>
      </c>
      <c r="M8" s="13">
        <v>19.399999999999999</v>
      </c>
      <c r="N8" s="13">
        <v>20.2</v>
      </c>
      <c r="O8" s="13">
        <v>20</v>
      </c>
      <c r="P8" s="13">
        <v>20</v>
      </c>
      <c r="Q8" s="13">
        <v>19.8</v>
      </c>
      <c r="R8" s="13">
        <v>21.4</v>
      </c>
      <c r="S8" s="13">
        <v>21.4</v>
      </c>
      <c r="T8" s="13">
        <v>21.4</v>
      </c>
      <c r="U8" s="13">
        <v>21.4</v>
      </c>
      <c r="V8" s="13">
        <v>21.4</v>
      </c>
      <c r="W8" s="13">
        <v>21.4</v>
      </c>
      <c r="X8" s="13">
        <v>21.4</v>
      </c>
      <c r="Y8" s="13">
        <v>21.4</v>
      </c>
      <c r="Z8" s="13">
        <v>21.4</v>
      </c>
      <c r="AA8" s="13">
        <v>21.4</v>
      </c>
      <c r="AB8" s="13">
        <v>21.4</v>
      </c>
      <c r="AC8" s="13">
        <v>21.4</v>
      </c>
      <c r="AD8" s="13">
        <v>21.2</v>
      </c>
      <c r="AE8" s="13">
        <v>21.4</v>
      </c>
      <c r="AF8" s="13">
        <v>21.4</v>
      </c>
      <c r="AG8" s="13">
        <v>21.4</v>
      </c>
      <c r="AH8" s="13">
        <v>21.4</v>
      </c>
      <c r="AI8" s="13">
        <v>21.4</v>
      </c>
      <c r="AJ8" s="13">
        <v>19.399999999999999</v>
      </c>
      <c r="AK8" s="13">
        <v>19</v>
      </c>
      <c r="AL8" s="13">
        <v>18.600000000000001</v>
      </c>
      <c r="AM8" s="13">
        <v>16.2</v>
      </c>
      <c r="AN8" s="13">
        <v>16.2</v>
      </c>
      <c r="AO8" s="13">
        <v>16</v>
      </c>
      <c r="AP8" s="13">
        <v>16</v>
      </c>
      <c r="AQ8" s="13">
        <v>15.8</v>
      </c>
      <c r="AR8" s="13">
        <v>15.8</v>
      </c>
      <c r="AS8" s="13">
        <v>15.8</v>
      </c>
      <c r="AT8" s="13">
        <v>16</v>
      </c>
      <c r="AU8" s="8">
        <f t="shared" si="0"/>
        <v>19.631818181818176</v>
      </c>
      <c r="AV8" s="8">
        <f t="shared" si="1"/>
        <v>1.93904530483815</v>
      </c>
      <c r="AW8" s="6">
        <f t="shared" si="2"/>
        <v>9.8770541112385535E-2</v>
      </c>
      <c r="AX8" s="7">
        <f t="shared" si="3"/>
        <v>0.99617049642714239</v>
      </c>
      <c r="AY8" s="8">
        <f t="shared" si="4"/>
        <v>0.21805508809278712</v>
      </c>
    </row>
    <row r="9" spans="1:51" x14ac:dyDescent="0.25">
      <c r="A9" s="3" t="s">
        <v>608</v>
      </c>
      <c r="B9" s="13">
        <v>3</v>
      </c>
      <c r="C9" s="13">
        <v>27</v>
      </c>
      <c r="D9" s="13">
        <v>27</v>
      </c>
      <c r="E9" s="13">
        <v>26</v>
      </c>
      <c r="F9" s="13">
        <v>27</v>
      </c>
      <c r="G9" s="13">
        <v>27</v>
      </c>
      <c r="H9" s="13">
        <v>27</v>
      </c>
      <c r="I9" s="13">
        <v>27</v>
      </c>
      <c r="J9" s="13">
        <v>27</v>
      </c>
      <c r="K9" s="13">
        <v>27</v>
      </c>
      <c r="L9" s="13">
        <v>25</v>
      </c>
      <c r="M9" s="13">
        <v>27</v>
      </c>
      <c r="N9" s="13">
        <v>27</v>
      </c>
      <c r="O9" s="13">
        <v>27</v>
      </c>
      <c r="P9" s="13">
        <v>27</v>
      </c>
      <c r="Q9" s="13">
        <v>27</v>
      </c>
      <c r="R9" s="13">
        <v>27</v>
      </c>
      <c r="S9" s="13">
        <v>26.666666666666668</v>
      </c>
      <c r="T9" s="13">
        <v>25</v>
      </c>
      <c r="U9" s="13">
        <v>26.666666666666668</v>
      </c>
      <c r="V9" s="13">
        <v>29.333333333333332</v>
      </c>
      <c r="W9" s="13">
        <v>29.333333333333332</v>
      </c>
      <c r="X9" s="13">
        <v>29.333333333333332</v>
      </c>
      <c r="Y9" s="13">
        <v>29.333333333333332</v>
      </c>
      <c r="Z9" s="13">
        <v>29.333333333333332</v>
      </c>
      <c r="AA9" s="13">
        <v>27.666666666666668</v>
      </c>
      <c r="AB9" s="13">
        <v>29.333333333333332</v>
      </c>
      <c r="AC9" s="13">
        <v>29.333333333333332</v>
      </c>
      <c r="AD9" s="13">
        <v>29.333333333333332</v>
      </c>
      <c r="AE9" s="13">
        <v>29.333333333333332</v>
      </c>
      <c r="AF9" s="13">
        <v>27.666666666666668</v>
      </c>
      <c r="AG9" s="13">
        <v>29.333333333333332</v>
      </c>
      <c r="AH9" s="13">
        <v>27.666666666666668</v>
      </c>
      <c r="AI9" s="13">
        <v>29</v>
      </c>
      <c r="AJ9" s="13">
        <v>28.666666666666668</v>
      </c>
      <c r="AK9" s="13">
        <v>28.666666666666668</v>
      </c>
      <c r="AL9" s="13">
        <v>28.666666666666668</v>
      </c>
      <c r="AM9" s="13">
        <v>27.333333333333332</v>
      </c>
      <c r="AN9" s="13">
        <v>25.333333333333332</v>
      </c>
      <c r="AO9" s="13">
        <v>23.666666666666668</v>
      </c>
      <c r="AP9" s="13">
        <v>25.333333333333332</v>
      </c>
      <c r="AQ9" s="13">
        <v>25.333333333333332</v>
      </c>
      <c r="AR9" s="13">
        <v>25.333333333333332</v>
      </c>
      <c r="AS9" s="13">
        <v>39.666666666666664</v>
      </c>
      <c r="AT9" s="13">
        <v>39.666666666666664</v>
      </c>
      <c r="AU9" s="8">
        <f t="shared" si="0"/>
        <v>27.962121212121215</v>
      </c>
      <c r="AV9" s="8">
        <f t="shared" si="1"/>
        <v>2.93809523012226</v>
      </c>
      <c r="AW9" s="6">
        <f t="shared" si="2"/>
        <v>0.10507411822707621</v>
      </c>
      <c r="AX9" s="7">
        <f t="shared" si="3"/>
        <v>1.0024581977297022</v>
      </c>
      <c r="AY9" s="8">
        <f t="shared" si="4"/>
        <v>0.1098491896755559</v>
      </c>
    </row>
    <row r="10" spans="1:51" x14ac:dyDescent="0.25">
      <c r="A10" s="3" t="s">
        <v>282</v>
      </c>
      <c r="B10" s="13">
        <v>97</v>
      </c>
      <c r="C10" s="13">
        <v>93.649484536082468</v>
      </c>
      <c r="D10" s="13">
        <v>96.75257731958763</v>
      </c>
      <c r="E10" s="13">
        <v>95.391752577319593</v>
      </c>
      <c r="F10" s="13">
        <v>95.020618556701038</v>
      </c>
      <c r="G10" s="13">
        <v>93.701030927835049</v>
      </c>
      <c r="H10" s="13">
        <v>93.103092783505161</v>
      </c>
      <c r="I10" s="13">
        <v>92.154639175257728</v>
      </c>
      <c r="J10" s="13">
        <v>93.19587628865979</v>
      </c>
      <c r="K10" s="13">
        <v>89.886597938144334</v>
      </c>
      <c r="L10" s="13">
        <v>90.453608247422679</v>
      </c>
      <c r="M10" s="13">
        <v>90.721649484536087</v>
      </c>
      <c r="N10" s="13">
        <v>89.0618556701031</v>
      </c>
      <c r="O10" s="13">
        <v>90.175257731958766</v>
      </c>
      <c r="P10" s="13">
        <v>88.484536082474222</v>
      </c>
      <c r="Q10" s="13">
        <v>88.381443298969074</v>
      </c>
      <c r="R10" s="13">
        <v>88.845360824742272</v>
      </c>
      <c r="S10" s="13">
        <v>87.515463917525778</v>
      </c>
      <c r="T10" s="13">
        <v>87.24742268041237</v>
      </c>
      <c r="U10" s="13">
        <v>84.237113402061851</v>
      </c>
      <c r="V10" s="13">
        <v>84.742268041237111</v>
      </c>
      <c r="W10" s="13">
        <v>90.24742268041237</v>
      </c>
      <c r="X10" s="13">
        <v>82.793814432989691</v>
      </c>
      <c r="Y10" s="13">
        <v>81.144329896907223</v>
      </c>
      <c r="Z10" s="13">
        <v>81.329896907216494</v>
      </c>
      <c r="AA10" s="13">
        <v>82.113402061855666</v>
      </c>
      <c r="AB10" s="13">
        <v>85.030927835051543</v>
      </c>
      <c r="AC10" s="13">
        <v>79.329896907216494</v>
      </c>
      <c r="AD10" s="13">
        <v>84.865979381443296</v>
      </c>
      <c r="AE10" s="13">
        <v>86.453608247422679</v>
      </c>
      <c r="AF10" s="13">
        <v>85.402061855670098</v>
      </c>
      <c r="AG10" s="13">
        <v>82.288659793814432</v>
      </c>
      <c r="AH10" s="13">
        <v>79.824742268041234</v>
      </c>
      <c r="AI10" s="13">
        <v>80.608247422680407</v>
      </c>
      <c r="AJ10" s="13">
        <v>80.896907216494839</v>
      </c>
      <c r="AK10" s="13">
        <v>76.855670103092777</v>
      </c>
      <c r="AL10" s="13">
        <v>78.010309278350519</v>
      </c>
      <c r="AM10" s="13">
        <v>79.432989690721655</v>
      </c>
      <c r="AN10" s="13">
        <v>78.237113402061851</v>
      </c>
      <c r="AO10" s="13">
        <v>78.701030927835049</v>
      </c>
      <c r="AP10" s="13">
        <v>74.824742268041234</v>
      </c>
      <c r="AQ10" s="13">
        <v>75.659793814432987</v>
      </c>
      <c r="AR10" s="13">
        <v>74.206185567010309</v>
      </c>
      <c r="AS10" s="13">
        <v>75.206185567010309</v>
      </c>
      <c r="AT10" s="13">
        <v>76.474226804123717</v>
      </c>
      <c r="AU10" s="8">
        <f t="shared" si="0"/>
        <v>85.060449859418938</v>
      </c>
      <c r="AV10" s="8">
        <f t="shared" si="1"/>
        <v>6.2924718387999734</v>
      </c>
      <c r="AW10" s="6">
        <f t="shared" si="2"/>
        <v>7.3976470253797902E-2</v>
      </c>
      <c r="AX10" s="7">
        <f t="shared" si="3"/>
        <v>0.99444380872564631</v>
      </c>
      <c r="AY10" s="8">
        <f t="shared" si="4"/>
        <v>0.9088605887342589</v>
      </c>
    </row>
    <row r="11" spans="1:51" x14ac:dyDescent="0.25">
      <c r="A11" s="3" t="s">
        <v>93</v>
      </c>
      <c r="B11" s="13">
        <v>181</v>
      </c>
      <c r="C11" s="13">
        <v>83.375690607734811</v>
      </c>
      <c r="D11" s="13">
        <v>83.127071823204417</v>
      </c>
      <c r="E11" s="13">
        <v>80.806629834254139</v>
      </c>
      <c r="F11" s="13">
        <v>75.071823204419886</v>
      </c>
      <c r="G11" s="13">
        <v>79.574585635359114</v>
      </c>
      <c r="H11" s="13">
        <v>79.895027624309392</v>
      </c>
      <c r="I11" s="13">
        <v>79.95580110497238</v>
      </c>
      <c r="J11" s="13">
        <v>79.436464088397784</v>
      </c>
      <c r="K11" s="13">
        <v>73.806629834254139</v>
      </c>
      <c r="L11" s="13">
        <v>79.033149171270722</v>
      </c>
      <c r="M11" s="13">
        <v>78.513812154696126</v>
      </c>
      <c r="N11" s="13">
        <v>70.972375690607734</v>
      </c>
      <c r="O11" s="13">
        <v>70.95580110497238</v>
      </c>
      <c r="P11" s="13">
        <v>71.055248618784532</v>
      </c>
      <c r="Q11" s="13">
        <v>71.099447513812152</v>
      </c>
      <c r="R11" s="13">
        <v>70.95580110497238</v>
      </c>
      <c r="S11" s="13">
        <v>71.574585635359114</v>
      </c>
      <c r="T11" s="13">
        <v>71.232044198895025</v>
      </c>
      <c r="U11" s="13">
        <v>70.546961325966848</v>
      </c>
      <c r="V11" s="13">
        <v>71.320441988950279</v>
      </c>
      <c r="W11" s="13">
        <v>71.58011049723757</v>
      </c>
      <c r="X11" s="13">
        <v>71.325966850828735</v>
      </c>
      <c r="Y11" s="13">
        <v>71.348066298342545</v>
      </c>
      <c r="Z11" s="13">
        <v>71.348066298342545</v>
      </c>
      <c r="AA11" s="13">
        <v>65.314917127071823</v>
      </c>
      <c r="AB11" s="13">
        <v>67.563535911602216</v>
      </c>
      <c r="AC11" s="13">
        <v>66.607734806629836</v>
      </c>
      <c r="AD11" s="13">
        <v>64.458563535911608</v>
      </c>
      <c r="AE11" s="13">
        <v>66.39779005524862</v>
      </c>
      <c r="AF11" s="13">
        <v>67.756906077348063</v>
      </c>
      <c r="AG11" s="13">
        <v>63.491712707182323</v>
      </c>
      <c r="AH11" s="13">
        <v>63.215469613259671</v>
      </c>
      <c r="AI11" s="13">
        <v>63.314917127071823</v>
      </c>
      <c r="AJ11" s="13">
        <v>63.607734806629836</v>
      </c>
      <c r="AK11" s="13">
        <v>63.790055248618785</v>
      </c>
      <c r="AL11" s="13">
        <v>64.016574585635354</v>
      </c>
      <c r="AM11" s="13">
        <v>63.624309392265197</v>
      </c>
      <c r="AN11" s="13">
        <v>63.563535911602209</v>
      </c>
      <c r="AO11" s="13">
        <v>63.895027624309392</v>
      </c>
      <c r="AP11" s="13">
        <v>64.662983425414367</v>
      </c>
      <c r="AQ11" s="13">
        <v>65.215469613259671</v>
      </c>
      <c r="AR11" s="13">
        <v>69.337016574585633</v>
      </c>
      <c r="AS11" s="13">
        <v>68.342541436464089</v>
      </c>
      <c r="AT11" s="13">
        <v>68.226519337016569</v>
      </c>
      <c r="AU11" s="8">
        <f t="shared" si="0"/>
        <v>70.552611752887998</v>
      </c>
      <c r="AV11" s="8">
        <f t="shared" si="1"/>
        <v>5.9526807870127261</v>
      </c>
      <c r="AW11" s="6">
        <f t="shared" si="2"/>
        <v>8.4372224346025843E-2</v>
      </c>
      <c r="AX11" s="7">
        <f t="shared" si="3"/>
        <v>0.99433209142814849</v>
      </c>
      <c r="AY11" s="8">
        <f t="shared" si="4"/>
        <v>0.76101575009168065</v>
      </c>
    </row>
    <row r="12" spans="1:51" x14ac:dyDescent="0.25">
      <c r="A12" s="3" t="s">
        <v>341</v>
      </c>
      <c r="B12" s="13">
        <v>33</v>
      </c>
      <c r="C12" s="13">
        <v>34.090909090909093</v>
      </c>
      <c r="D12" s="13">
        <v>33.303030303030305</v>
      </c>
      <c r="E12" s="13">
        <v>34.303030303030305</v>
      </c>
      <c r="F12" s="13">
        <v>34.484848484848484</v>
      </c>
      <c r="G12" s="13">
        <v>34.606060606060609</v>
      </c>
      <c r="H12" s="13">
        <v>34.151515151515149</v>
      </c>
      <c r="I12" s="13">
        <v>34.060606060606062</v>
      </c>
      <c r="J12" s="13">
        <v>32.060606060606062</v>
      </c>
      <c r="K12" s="13">
        <v>31.787878787878789</v>
      </c>
      <c r="L12" s="13">
        <v>32</v>
      </c>
      <c r="M12" s="13">
        <v>31.727272727272727</v>
      </c>
      <c r="N12" s="13">
        <v>31.969696969696969</v>
      </c>
      <c r="O12" s="13">
        <v>31.606060606060606</v>
      </c>
      <c r="P12" s="13">
        <v>31.969696969696969</v>
      </c>
      <c r="Q12" s="13">
        <v>31.636363636363637</v>
      </c>
      <c r="R12" s="13">
        <v>31.363636363636363</v>
      </c>
      <c r="S12" s="13">
        <v>30.393939393939394</v>
      </c>
      <c r="T12" s="13">
        <v>30.424242424242426</v>
      </c>
      <c r="U12" s="13">
        <v>30.575757575757574</v>
      </c>
      <c r="V12" s="13">
        <v>30.666666666666668</v>
      </c>
      <c r="W12" s="13">
        <v>30.636363636363637</v>
      </c>
      <c r="X12" s="13">
        <v>31.242424242424242</v>
      </c>
      <c r="Y12" s="13">
        <v>31.212121212121211</v>
      </c>
      <c r="Z12" s="13">
        <v>31.363636363636363</v>
      </c>
      <c r="AA12" s="13">
        <v>31.636363636363637</v>
      </c>
      <c r="AB12" s="13">
        <v>31.666666666666668</v>
      </c>
      <c r="AC12" s="13">
        <v>31.727272727272727</v>
      </c>
      <c r="AD12" s="13">
        <v>32</v>
      </c>
      <c r="AE12" s="13">
        <v>32.030303030303031</v>
      </c>
      <c r="AF12" s="13">
        <v>31.272727272727273</v>
      </c>
      <c r="AG12" s="13">
        <v>31.393939393939394</v>
      </c>
      <c r="AH12" s="13">
        <v>31.09090909090909</v>
      </c>
      <c r="AI12" s="13">
        <v>30.757575757575758</v>
      </c>
      <c r="AJ12" s="13">
        <v>30.696969696969695</v>
      </c>
      <c r="AK12" s="13">
        <v>31.181818181818183</v>
      </c>
      <c r="AL12" s="13">
        <v>31.151515151515152</v>
      </c>
      <c r="AM12" s="13">
        <v>31.151515151515152</v>
      </c>
      <c r="AN12" s="13">
        <v>30.848484848484848</v>
      </c>
      <c r="AO12" s="13">
        <v>30.303030303030305</v>
      </c>
      <c r="AP12" s="13">
        <v>30.454545454545453</v>
      </c>
      <c r="AQ12" s="13">
        <v>30.424242424242426</v>
      </c>
      <c r="AR12" s="13">
        <v>30.363636363636363</v>
      </c>
      <c r="AS12" s="13">
        <v>30.787878787878789</v>
      </c>
      <c r="AT12" s="13">
        <v>30.757575757575758</v>
      </c>
      <c r="AU12" s="8">
        <f t="shared" si="0"/>
        <v>31.666666666666671</v>
      </c>
      <c r="AV12" s="8">
        <f t="shared" si="1"/>
        <v>1.202562169952994</v>
      </c>
      <c r="AW12" s="6">
        <f t="shared" si="2"/>
        <v>3.7975647472199808E-2</v>
      </c>
      <c r="AX12" s="7">
        <f t="shared" si="3"/>
        <v>0.99780147443430445</v>
      </c>
      <c r="AY12" s="8">
        <f t="shared" si="4"/>
        <v>0.56568031860321166</v>
      </c>
    </row>
    <row r="13" spans="1:51" x14ac:dyDescent="0.25">
      <c r="A13" s="3" t="s">
        <v>553</v>
      </c>
      <c r="B13" s="13">
        <v>1</v>
      </c>
      <c r="C13" s="13">
        <v>39</v>
      </c>
      <c r="D13" s="13">
        <v>39</v>
      </c>
      <c r="E13" s="13">
        <v>39</v>
      </c>
      <c r="F13" s="13">
        <v>39</v>
      </c>
      <c r="G13" s="13">
        <v>39</v>
      </c>
      <c r="H13" s="13">
        <v>39</v>
      </c>
      <c r="I13" s="13">
        <v>39</v>
      </c>
      <c r="J13" s="13">
        <v>39</v>
      </c>
      <c r="K13" s="13">
        <v>39</v>
      </c>
      <c r="L13" s="13">
        <v>39</v>
      </c>
      <c r="M13" s="13">
        <v>39</v>
      </c>
      <c r="N13" s="13">
        <v>39</v>
      </c>
      <c r="O13" s="13">
        <v>39</v>
      </c>
      <c r="P13" s="13">
        <v>39</v>
      </c>
      <c r="Q13" s="13">
        <v>39</v>
      </c>
      <c r="R13" s="13">
        <v>39</v>
      </c>
      <c r="S13" s="13">
        <v>39</v>
      </c>
      <c r="T13" s="13">
        <v>39</v>
      </c>
      <c r="U13" s="13">
        <v>39</v>
      </c>
      <c r="V13" s="13">
        <v>39</v>
      </c>
      <c r="W13" s="13">
        <v>39</v>
      </c>
      <c r="X13" s="13">
        <v>39</v>
      </c>
      <c r="Y13" s="13">
        <v>39</v>
      </c>
      <c r="Z13" s="13">
        <v>39</v>
      </c>
      <c r="AA13" s="13">
        <v>39</v>
      </c>
      <c r="AB13" s="13">
        <v>39</v>
      </c>
      <c r="AC13" s="13">
        <v>39</v>
      </c>
      <c r="AD13" s="13">
        <v>39</v>
      </c>
      <c r="AE13" s="13">
        <v>39</v>
      </c>
      <c r="AF13" s="13">
        <v>39</v>
      </c>
      <c r="AG13" s="13">
        <v>39</v>
      </c>
      <c r="AH13" s="13">
        <v>39</v>
      </c>
      <c r="AI13" s="13">
        <v>39</v>
      </c>
      <c r="AJ13" s="13">
        <v>39</v>
      </c>
      <c r="AK13" s="13">
        <v>39</v>
      </c>
      <c r="AL13" s="13">
        <v>39</v>
      </c>
      <c r="AM13" s="13">
        <v>39</v>
      </c>
      <c r="AN13" s="13">
        <v>39</v>
      </c>
      <c r="AO13" s="13">
        <v>39</v>
      </c>
      <c r="AP13" s="13">
        <v>39</v>
      </c>
      <c r="AQ13" s="13">
        <v>39</v>
      </c>
      <c r="AR13" s="13">
        <v>39</v>
      </c>
      <c r="AS13" s="13">
        <v>39</v>
      </c>
      <c r="AT13" s="13">
        <v>39</v>
      </c>
      <c r="AU13" s="8">
        <f t="shared" si="0"/>
        <v>39</v>
      </c>
      <c r="AV13" s="8">
        <f t="shared" si="1"/>
        <v>0</v>
      </c>
      <c r="AW13" s="6">
        <f t="shared" si="2"/>
        <v>0</v>
      </c>
      <c r="AX13" s="7">
        <f t="shared" si="3"/>
        <v>1</v>
      </c>
      <c r="AY13" s="8">
        <f t="shared" si="4"/>
        <v>1</v>
      </c>
    </row>
    <row r="14" spans="1:51" x14ac:dyDescent="0.25">
      <c r="A14" s="3" t="s">
        <v>189</v>
      </c>
      <c r="B14" s="13">
        <v>38</v>
      </c>
      <c r="C14" s="13">
        <v>72.55263157894737</v>
      </c>
      <c r="D14" s="13">
        <v>70.78947368421052</v>
      </c>
      <c r="E14" s="13">
        <v>71.868421052631575</v>
      </c>
      <c r="F14" s="13">
        <v>70.973684210526315</v>
      </c>
      <c r="G14" s="13">
        <v>68.684210526315795</v>
      </c>
      <c r="H14" s="13">
        <v>68.5</v>
      </c>
      <c r="I14" s="13">
        <v>69.184210526315795</v>
      </c>
      <c r="J14" s="13">
        <v>69.10526315789474</v>
      </c>
      <c r="K14" s="13">
        <v>70.44736842105263</v>
      </c>
      <c r="L14" s="13">
        <v>70.763157894736835</v>
      </c>
      <c r="M14" s="13">
        <v>67.184210526315795</v>
      </c>
      <c r="N14" s="13">
        <v>67.184210526315795</v>
      </c>
      <c r="O14" s="13">
        <v>65.815789473684205</v>
      </c>
      <c r="P14" s="13">
        <v>75.15789473684211</v>
      </c>
      <c r="Q14" s="13">
        <v>80.236842105263165</v>
      </c>
      <c r="R14" s="13">
        <v>64.763157894736835</v>
      </c>
      <c r="S14" s="13">
        <v>67.315789473684205</v>
      </c>
      <c r="T14" s="13">
        <v>72.868421052631575</v>
      </c>
      <c r="U14" s="13">
        <v>71.34210526315789</v>
      </c>
      <c r="V14" s="13">
        <v>61.5</v>
      </c>
      <c r="W14" s="13">
        <v>62.578947368421055</v>
      </c>
      <c r="X14" s="13">
        <v>61.578947368421055</v>
      </c>
      <c r="Y14" s="13">
        <v>59.342105263157897</v>
      </c>
      <c r="Z14" s="13">
        <v>62.078947368421055</v>
      </c>
      <c r="AA14" s="13">
        <v>64.631578947368425</v>
      </c>
      <c r="AB14" s="13">
        <v>65.5</v>
      </c>
      <c r="AC14" s="13">
        <v>63.210526315789473</v>
      </c>
      <c r="AD14" s="13">
        <v>64.44736842105263</v>
      </c>
      <c r="AE14" s="13">
        <v>64.39473684210526</v>
      </c>
      <c r="AF14" s="13">
        <v>61.315789473684212</v>
      </c>
      <c r="AG14" s="13">
        <v>65.368421052631575</v>
      </c>
      <c r="AH14" s="13">
        <v>62.89473684210526</v>
      </c>
      <c r="AI14" s="13">
        <v>63.05263157894737</v>
      </c>
      <c r="AJ14" s="13">
        <v>62.736842105263158</v>
      </c>
      <c r="AK14" s="13">
        <v>65.315789473684205</v>
      </c>
      <c r="AL14" s="13">
        <v>67.55263157894737</v>
      </c>
      <c r="AM14" s="13">
        <v>62.736842105263158</v>
      </c>
      <c r="AN14" s="13">
        <v>61.026315789473685</v>
      </c>
      <c r="AO14" s="13">
        <v>61.973684210526315</v>
      </c>
      <c r="AP14" s="13">
        <v>72.05263157894737</v>
      </c>
      <c r="AQ14" s="13">
        <v>72.473684210526315</v>
      </c>
      <c r="AR14" s="13">
        <v>72.078947368421055</v>
      </c>
      <c r="AS14" s="13">
        <v>62.710526315789473</v>
      </c>
      <c r="AT14" s="13">
        <v>62.89473684210526</v>
      </c>
      <c r="AU14" s="8">
        <f t="shared" si="0"/>
        <v>66.822368421052659</v>
      </c>
      <c r="AV14" s="8">
        <f t="shared" si="1"/>
        <v>4.5407585207587138</v>
      </c>
      <c r="AW14" s="6">
        <f t="shared" si="2"/>
        <v>6.795267255639699E-2</v>
      </c>
      <c r="AX14" s="7">
        <f t="shared" si="3"/>
        <v>0.99759971161139216</v>
      </c>
      <c r="AY14" s="8">
        <f t="shared" si="4"/>
        <v>0.20823272896283618</v>
      </c>
    </row>
    <row r="15" spans="1:51" x14ac:dyDescent="0.25">
      <c r="A15" s="3" t="s">
        <v>203</v>
      </c>
      <c r="B15" s="13">
        <v>24</v>
      </c>
      <c r="C15" s="13">
        <v>60.166666666666664</v>
      </c>
      <c r="D15" s="13">
        <v>61.041666666666664</v>
      </c>
      <c r="E15" s="13">
        <v>60.416666666666664</v>
      </c>
      <c r="F15" s="13">
        <v>61.583333333333336</v>
      </c>
      <c r="G15" s="13">
        <v>59.375</v>
      </c>
      <c r="H15" s="13">
        <v>59.125</v>
      </c>
      <c r="I15" s="13">
        <v>59.416666666666664</v>
      </c>
      <c r="J15" s="13">
        <v>59.583333333333336</v>
      </c>
      <c r="K15" s="13">
        <v>58.75</v>
      </c>
      <c r="L15" s="13">
        <v>59.666666666666664</v>
      </c>
      <c r="M15" s="13">
        <v>59.583333333333336</v>
      </c>
      <c r="N15" s="13">
        <v>59.666666666666664</v>
      </c>
      <c r="O15" s="13">
        <v>58.75</v>
      </c>
      <c r="P15" s="13">
        <v>57.291666666666664</v>
      </c>
      <c r="Q15" s="13">
        <v>57.75</v>
      </c>
      <c r="R15" s="13">
        <v>57.166666666666664</v>
      </c>
      <c r="S15" s="13">
        <v>57.041666666666664</v>
      </c>
      <c r="T15" s="13">
        <v>58</v>
      </c>
      <c r="U15" s="13">
        <v>47.583333333333336</v>
      </c>
      <c r="V15" s="13">
        <v>58.583333333333336</v>
      </c>
      <c r="W15" s="13">
        <v>59.416666666666664</v>
      </c>
      <c r="X15" s="13">
        <v>58.666666666666664</v>
      </c>
      <c r="Y15" s="13">
        <v>56.958333333333336</v>
      </c>
      <c r="Z15" s="13">
        <v>57.708333333333336</v>
      </c>
      <c r="AA15" s="13">
        <v>58.541666666666664</v>
      </c>
      <c r="AB15" s="13">
        <v>58.583333333333336</v>
      </c>
      <c r="AC15" s="13">
        <v>58</v>
      </c>
      <c r="AD15" s="13">
        <v>59.625</v>
      </c>
      <c r="AE15" s="13">
        <v>58.416666666666664</v>
      </c>
      <c r="AF15" s="13">
        <v>59.875</v>
      </c>
      <c r="AG15" s="13">
        <v>60.208333333333336</v>
      </c>
      <c r="AH15" s="13">
        <v>59.583333333333336</v>
      </c>
      <c r="AI15" s="13">
        <v>58.041666666666664</v>
      </c>
      <c r="AJ15" s="13">
        <v>59.25</v>
      </c>
      <c r="AK15" s="13">
        <v>60</v>
      </c>
      <c r="AL15" s="13">
        <v>59.5</v>
      </c>
      <c r="AM15" s="13">
        <v>57.041666666666664</v>
      </c>
      <c r="AN15" s="13">
        <v>56.166666666666664</v>
      </c>
      <c r="AO15" s="13">
        <v>63.333333333333336</v>
      </c>
      <c r="AP15" s="13">
        <v>63.083333333333336</v>
      </c>
      <c r="AQ15" s="13">
        <v>61.583333333333336</v>
      </c>
      <c r="AR15" s="13">
        <v>61.916666666666664</v>
      </c>
      <c r="AS15" s="13">
        <v>62.5</v>
      </c>
      <c r="AT15" s="13">
        <v>60.291666666666664</v>
      </c>
      <c r="AU15" s="8">
        <f t="shared" si="0"/>
        <v>59.064393939393931</v>
      </c>
      <c r="AV15" s="8">
        <f t="shared" si="1"/>
        <v>2.3773986847872015</v>
      </c>
      <c r="AW15" s="6">
        <f t="shared" si="2"/>
        <v>4.0250962148644986E-2</v>
      </c>
      <c r="AX15" s="7">
        <f t="shared" si="3"/>
        <v>1.0004881633727669</v>
      </c>
      <c r="AY15" s="8">
        <f t="shared" si="4"/>
        <v>2.1291920120575635E-2</v>
      </c>
    </row>
    <row r="16" spans="1:51" x14ac:dyDescent="0.25">
      <c r="A16" s="3" t="s">
        <v>368</v>
      </c>
      <c r="B16" s="13">
        <v>16</v>
      </c>
      <c r="C16" s="13">
        <v>59.625</v>
      </c>
      <c r="D16" s="13">
        <v>62.1875</v>
      </c>
      <c r="E16" s="13">
        <v>62.875</v>
      </c>
      <c r="F16" s="13">
        <v>62.5</v>
      </c>
      <c r="G16" s="13">
        <v>63.1875</v>
      </c>
      <c r="H16" s="13">
        <v>63.6875</v>
      </c>
      <c r="I16" s="13">
        <v>63.375</v>
      </c>
      <c r="J16" s="13">
        <v>64.625</v>
      </c>
      <c r="K16" s="13">
        <v>66.5</v>
      </c>
      <c r="L16" s="13">
        <v>66.1875</v>
      </c>
      <c r="M16" s="13">
        <v>65.125</v>
      </c>
      <c r="N16" s="13">
        <v>66.125</v>
      </c>
      <c r="O16" s="13">
        <v>65.6875</v>
      </c>
      <c r="P16" s="13">
        <v>66</v>
      </c>
      <c r="Q16" s="13">
        <v>66.5</v>
      </c>
      <c r="R16" s="13">
        <v>66.875</v>
      </c>
      <c r="S16" s="13">
        <v>68.25</v>
      </c>
      <c r="T16" s="13">
        <v>64.125</v>
      </c>
      <c r="U16" s="13">
        <v>64.6875</v>
      </c>
      <c r="V16" s="13">
        <v>64.4375</v>
      </c>
      <c r="W16" s="13">
        <v>66.0625</v>
      </c>
      <c r="X16" s="13">
        <v>67.4375</v>
      </c>
      <c r="Y16" s="13">
        <v>65.4375</v>
      </c>
      <c r="Z16" s="13">
        <v>65.375</v>
      </c>
      <c r="AA16" s="13">
        <v>62.5625</v>
      </c>
      <c r="AB16" s="13">
        <v>69.625</v>
      </c>
      <c r="AC16" s="13">
        <v>64.4375</v>
      </c>
      <c r="AD16" s="13">
        <v>65.0625</v>
      </c>
      <c r="AE16" s="13">
        <v>64.75</v>
      </c>
      <c r="AF16" s="13">
        <v>61.375</v>
      </c>
      <c r="AG16" s="13">
        <v>60.25</v>
      </c>
      <c r="AH16" s="13">
        <v>60.9375</v>
      </c>
      <c r="AI16" s="13">
        <v>59.1875</v>
      </c>
      <c r="AJ16" s="13">
        <v>60.5625</v>
      </c>
      <c r="AK16" s="13">
        <v>58.6875</v>
      </c>
      <c r="AL16" s="13">
        <v>58.3125</v>
      </c>
      <c r="AM16" s="13">
        <v>57.3125</v>
      </c>
      <c r="AN16" s="13">
        <v>58.25</v>
      </c>
      <c r="AO16" s="13">
        <v>58.0625</v>
      </c>
      <c r="AP16" s="13">
        <v>61.3125</v>
      </c>
      <c r="AQ16" s="13">
        <v>59.5625</v>
      </c>
      <c r="AR16" s="13">
        <v>60.375</v>
      </c>
      <c r="AS16" s="13">
        <v>60.5</v>
      </c>
      <c r="AT16" s="13">
        <v>60</v>
      </c>
      <c r="AU16" s="8">
        <f t="shared" si="0"/>
        <v>63.136363636363633</v>
      </c>
      <c r="AV16" s="8">
        <f t="shared" si="1"/>
        <v>3.0689945262022715</v>
      </c>
      <c r="AW16" s="6">
        <f t="shared" si="2"/>
        <v>4.860898457627788E-2</v>
      </c>
      <c r="AX16" s="7">
        <f t="shared" si="3"/>
        <v>0.9979055507365594</v>
      </c>
      <c r="AY16" s="8">
        <f t="shared" si="4"/>
        <v>0.29726250061202708</v>
      </c>
    </row>
    <row r="17" spans="1:51" x14ac:dyDescent="0.25">
      <c r="A17" s="3" t="s">
        <v>118</v>
      </c>
      <c r="B17" s="13">
        <v>72</v>
      </c>
      <c r="C17" s="13">
        <v>78.263888888888886</v>
      </c>
      <c r="D17" s="13">
        <v>80.166666666666671</v>
      </c>
      <c r="E17" s="13">
        <v>78.75</v>
      </c>
      <c r="F17" s="13">
        <v>78.013888888888886</v>
      </c>
      <c r="G17" s="13">
        <v>77.083333333333329</v>
      </c>
      <c r="H17" s="13">
        <v>78.944444444444443</v>
      </c>
      <c r="I17" s="13">
        <v>77.472222222222229</v>
      </c>
      <c r="J17" s="13">
        <v>77.111111111111114</v>
      </c>
      <c r="K17" s="13">
        <v>78</v>
      </c>
      <c r="L17" s="13">
        <v>79.180555555555557</v>
      </c>
      <c r="M17" s="13">
        <v>79.305555555555557</v>
      </c>
      <c r="N17" s="13">
        <v>78.875</v>
      </c>
      <c r="O17" s="13">
        <v>78.638888888888886</v>
      </c>
      <c r="P17" s="13">
        <v>79.305555555555557</v>
      </c>
      <c r="Q17" s="13">
        <v>74.847222222222229</v>
      </c>
      <c r="R17" s="13">
        <v>76.458333333333329</v>
      </c>
      <c r="S17" s="13">
        <v>74.555555555555557</v>
      </c>
      <c r="T17" s="13">
        <v>77.611111111111114</v>
      </c>
      <c r="U17" s="13">
        <v>75.513888888888886</v>
      </c>
      <c r="V17" s="13">
        <v>76.763888888888886</v>
      </c>
      <c r="W17" s="13">
        <v>77.055555555555557</v>
      </c>
      <c r="X17" s="13">
        <v>76.847222222222229</v>
      </c>
      <c r="Y17" s="13">
        <v>76.75</v>
      </c>
      <c r="Z17" s="13">
        <v>78.930555555555557</v>
      </c>
      <c r="AA17" s="13">
        <v>78.527777777777771</v>
      </c>
      <c r="AB17" s="13">
        <v>81.263888888888886</v>
      </c>
      <c r="AC17" s="13">
        <v>81.597222222222229</v>
      </c>
      <c r="AD17" s="13">
        <v>80.902777777777771</v>
      </c>
      <c r="AE17" s="13">
        <v>80.083333333333329</v>
      </c>
      <c r="AF17" s="13">
        <v>79.527777777777771</v>
      </c>
      <c r="AG17" s="13">
        <v>79.097222222222229</v>
      </c>
      <c r="AH17" s="13">
        <v>77.791666666666671</v>
      </c>
      <c r="AI17" s="13">
        <v>78.555555555555557</v>
      </c>
      <c r="AJ17" s="13">
        <v>78.527777777777771</v>
      </c>
      <c r="AK17" s="13">
        <v>78.861111111111114</v>
      </c>
      <c r="AL17" s="13">
        <v>75.583333333333329</v>
      </c>
      <c r="AM17" s="13">
        <v>78.013888888888886</v>
      </c>
      <c r="AN17" s="13">
        <v>78.5</v>
      </c>
      <c r="AO17" s="13">
        <v>78.180555555555557</v>
      </c>
      <c r="AP17" s="13">
        <v>77.763888888888886</v>
      </c>
      <c r="AQ17" s="13">
        <v>78.430555555555557</v>
      </c>
      <c r="AR17" s="13">
        <v>78.333333333333329</v>
      </c>
      <c r="AS17" s="13">
        <v>73.263888888888886</v>
      </c>
      <c r="AT17" s="13">
        <v>72.305555555555557</v>
      </c>
      <c r="AU17" s="8">
        <f t="shared" si="0"/>
        <v>77.944444444444457</v>
      </c>
      <c r="AV17" s="8">
        <f t="shared" si="1"/>
        <v>1.8680285661374998</v>
      </c>
      <c r="AW17" s="6">
        <f t="shared" si="2"/>
        <v>2.3966154091571625E-2</v>
      </c>
      <c r="AX17" s="7">
        <f t="shared" si="3"/>
        <v>0.99969510557060481</v>
      </c>
      <c r="AY17" s="8">
        <f t="shared" si="4"/>
        <v>2.5542516208521091E-2</v>
      </c>
    </row>
    <row r="18" spans="1:51" x14ac:dyDescent="0.25">
      <c r="A18" s="3" t="s">
        <v>771</v>
      </c>
      <c r="B18" s="13">
        <v>6</v>
      </c>
      <c r="C18" s="13">
        <v>62</v>
      </c>
      <c r="D18" s="13">
        <v>62.166666666666664</v>
      </c>
      <c r="E18" s="13">
        <v>62</v>
      </c>
      <c r="F18" s="13">
        <v>62.333333333333336</v>
      </c>
      <c r="G18" s="13">
        <v>62.333333333333336</v>
      </c>
      <c r="H18" s="13">
        <v>62.333333333333336</v>
      </c>
      <c r="I18" s="13">
        <v>62.5</v>
      </c>
      <c r="J18" s="13">
        <v>63</v>
      </c>
      <c r="K18" s="13">
        <v>63.166666666666664</v>
      </c>
      <c r="L18" s="13">
        <v>63</v>
      </c>
      <c r="M18" s="13">
        <v>63.166666666666664</v>
      </c>
      <c r="N18" s="13">
        <v>63</v>
      </c>
      <c r="O18" s="13">
        <v>62.666666666666664</v>
      </c>
      <c r="P18" s="13">
        <v>61.5</v>
      </c>
      <c r="Q18" s="13">
        <v>59.166666666666664</v>
      </c>
      <c r="R18" s="13">
        <v>62.833333333333336</v>
      </c>
      <c r="S18" s="13">
        <v>59.666666666666664</v>
      </c>
      <c r="T18" s="13">
        <v>60</v>
      </c>
      <c r="U18" s="13">
        <v>60</v>
      </c>
      <c r="V18" s="13">
        <v>59.333333333333336</v>
      </c>
      <c r="W18" s="13">
        <v>59.166666666666664</v>
      </c>
      <c r="X18" s="13">
        <v>53.5</v>
      </c>
      <c r="Y18" s="13">
        <v>51.333333333333336</v>
      </c>
      <c r="Z18" s="13">
        <v>51.5</v>
      </c>
      <c r="AA18" s="13">
        <v>51.5</v>
      </c>
      <c r="AB18" s="13">
        <v>51.833333333333336</v>
      </c>
      <c r="AC18" s="13">
        <v>51.666666666666664</v>
      </c>
      <c r="AD18" s="13">
        <v>51.833333333333336</v>
      </c>
      <c r="AE18" s="13">
        <v>52.166666666666664</v>
      </c>
      <c r="AF18" s="13">
        <v>52.5</v>
      </c>
      <c r="AG18" s="13">
        <v>52.666666666666664</v>
      </c>
      <c r="AH18" s="13">
        <v>52</v>
      </c>
      <c r="AI18" s="13">
        <v>52.333333333333336</v>
      </c>
      <c r="AJ18" s="13">
        <v>50.666666666666664</v>
      </c>
      <c r="AK18" s="13">
        <v>49.5</v>
      </c>
      <c r="AL18" s="13">
        <v>49.5</v>
      </c>
      <c r="AM18" s="13">
        <v>46.666666666666664</v>
      </c>
      <c r="AN18" s="13">
        <v>49.5</v>
      </c>
      <c r="AO18" s="13">
        <v>49.666666666666664</v>
      </c>
      <c r="AP18" s="13">
        <v>50.333333333333336</v>
      </c>
      <c r="AQ18" s="13">
        <v>50.5</v>
      </c>
      <c r="AR18" s="13">
        <v>51</v>
      </c>
      <c r="AS18" s="13">
        <v>50.666666666666664</v>
      </c>
      <c r="AT18" s="13">
        <v>50.333333333333336</v>
      </c>
      <c r="AU18" s="8">
        <f t="shared" si="0"/>
        <v>56.10227272727272</v>
      </c>
      <c r="AV18" s="8">
        <f t="shared" si="1"/>
        <v>5.5180163950210268</v>
      </c>
      <c r="AW18" s="6">
        <f t="shared" si="2"/>
        <v>9.835637892684837E-2</v>
      </c>
      <c r="AX18" s="7">
        <f t="shared" si="3"/>
        <v>0.99292682908855634</v>
      </c>
      <c r="AY18" s="8">
        <f t="shared" si="4"/>
        <v>0.83781928262072314</v>
      </c>
    </row>
    <row r="19" spans="1:51" x14ac:dyDescent="0.25">
      <c r="A19" s="3" t="s">
        <v>635</v>
      </c>
      <c r="B19" s="13">
        <v>11</v>
      </c>
      <c r="C19" s="13">
        <v>29.727272727272727</v>
      </c>
      <c r="D19" s="13">
        <v>30.181818181818183</v>
      </c>
      <c r="E19" s="13">
        <v>29.363636363636363</v>
      </c>
      <c r="F19" s="13">
        <v>29.636363636363637</v>
      </c>
      <c r="G19" s="13">
        <v>30.272727272727273</v>
      </c>
      <c r="H19" s="13">
        <v>29.727272727272727</v>
      </c>
      <c r="I19" s="13">
        <v>29.818181818181817</v>
      </c>
      <c r="J19" s="13">
        <v>30.09090909090909</v>
      </c>
      <c r="K19" s="13">
        <v>30.454545454545453</v>
      </c>
      <c r="L19" s="13">
        <v>30.09090909090909</v>
      </c>
      <c r="M19" s="13">
        <v>30</v>
      </c>
      <c r="N19" s="13">
        <v>30.636363636363637</v>
      </c>
      <c r="O19" s="13">
        <v>30</v>
      </c>
      <c r="P19" s="13">
        <v>29.272727272727273</v>
      </c>
      <c r="Q19" s="13">
        <v>27.09090909090909</v>
      </c>
      <c r="R19" s="13">
        <v>29.545454545454547</v>
      </c>
      <c r="S19" s="13">
        <v>27.09090909090909</v>
      </c>
      <c r="T19" s="13">
        <v>29.818181818181817</v>
      </c>
      <c r="U19" s="13">
        <v>26.90909090909091</v>
      </c>
      <c r="V19" s="13">
        <v>26.636363636363637</v>
      </c>
      <c r="W19" s="13">
        <v>26.727272727272727</v>
      </c>
      <c r="X19" s="13">
        <v>26.545454545454547</v>
      </c>
      <c r="Y19" s="13">
        <v>26.272727272727273</v>
      </c>
      <c r="Z19" s="13">
        <v>26.636363636363637</v>
      </c>
      <c r="AA19" s="13">
        <v>30.272727272727273</v>
      </c>
      <c r="AB19" s="13">
        <v>30.181818181818183</v>
      </c>
      <c r="AC19" s="13">
        <v>27.181818181818183</v>
      </c>
      <c r="AD19" s="13">
        <v>31.181818181818183</v>
      </c>
      <c r="AE19" s="13">
        <v>27.272727272727273</v>
      </c>
      <c r="AF19" s="13">
        <v>27.727272727272727</v>
      </c>
      <c r="AG19" s="13">
        <v>28.181818181818183</v>
      </c>
      <c r="AH19" s="13">
        <v>27.09090909090909</v>
      </c>
      <c r="AI19" s="13">
        <v>30.181818181818183</v>
      </c>
      <c r="AJ19" s="13">
        <v>29</v>
      </c>
      <c r="AK19" s="13">
        <v>28.454545454545453</v>
      </c>
      <c r="AL19" s="13">
        <v>28.818181818181817</v>
      </c>
      <c r="AM19" s="13">
        <v>28.454545454545453</v>
      </c>
      <c r="AN19" s="13">
        <v>29.545454545454547</v>
      </c>
      <c r="AO19" s="13">
        <v>31.90909090909091</v>
      </c>
      <c r="AP19" s="13">
        <v>32.363636363636367</v>
      </c>
      <c r="AQ19" s="13">
        <v>32.545454545454547</v>
      </c>
      <c r="AR19" s="13">
        <v>32.727272727272727</v>
      </c>
      <c r="AS19" s="13">
        <v>29</v>
      </c>
      <c r="AT19" s="13">
        <v>33.454545454545453</v>
      </c>
      <c r="AU19" s="8">
        <f t="shared" si="0"/>
        <v>29.274793388429746</v>
      </c>
      <c r="AV19" s="8">
        <f t="shared" si="1"/>
        <v>1.796721347883349</v>
      </c>
      <c r="AW19" s="6">
        <f t="shared" si="2"/>
        <v>6.137434768688977E-2</v>
      </c>
      <c r="AX19" s="7">
        <f t="shared" si="3"/>
        <v>1.0006190904676093</v>
      </c>
      <c r="AY19" s="8">
        <f t="shared" si="4"/>
        <v>1.6457594268714525E-2</v>
      </c>
    </row>
    <row r="20" spans="1:51" x14ac:dyDescent="0.25">
      <c r="A20" s="3" t="s">
        <v>132</v>
      </c>
      <c r="B20" s="13">
        <v>131</v>
      </c>
      <c r="C20" s="13">
        <v>70.801526717557252</v>
      </c>
      <c r="D20" s="13">
        <v>69.908396946564892</v>
      </c>
      <c r="E20" s="13">
        <v>69.25954198473282</v>
      </c>
      <c r="F20" s="13">
        <v>69.977099236641223</v>
      </c>
      <c r="G20" s="13">
        <v>66.290076335877856</v>
      </c>
      <c r="H20" s="13">
        <v>65.320610687022906</v>
      </c>
      <c r="I20" s="13">
        <v>65.992366412213741</v>
      </c>
      <c r="J20" s="13">
        <v>65.847328244274806</v>
      </c>
      <c r="K20" s="13">
        <v>65.267175572519079</v>
      </c>
      <c r="L20" s="13">
        <v>64.870229007633583</v>
      </c>
      <c r="M20" s="13">
        <v>64.977099236641223</v>
      </c>
      <c r="N20" s="13">
        <v>65.832061068702288</v>
      </c>
      <c r="O20" s="13">
        <v>65.236641221374043</v>
      </c>
      <c r="P20" s="13">
        <v>65.44274809160305</v>
      </c>
      <c r="Q20" s="13">
        <v>66.564885496183209</v>
      </c>
      <c r="R20" s="13">
        <v>66.18320610687023</v>
      </c>
      <c r="S20" s="13">
        <v>65.572519083969468</v>
      </c>
      <c r="T20" s="13">
        <v>63.152671755725194</v>
      </c>
      <c r="U20" s="13">
        <v>61.114503816793892</v>
      </c>
      <c r="V20" s="13">
        <v>62.36641221374046</v>
      </c>
      <c r="W20" s="13">
        <v>61.68702290076336</v>
      </c>
      <c r="X20" s="13">
        <v>61.824427480916029</v>
      </c>
      <c r="Y20" s="13">
        <v>60.81679389312977</v>
      </c>
      <c r="Z20" s="13">
        <v>62.458015267175576</v>
      </c>
      <c r="AA20" s="13">
        <v>62.63358778625954</v>
      </c>
      <c r="AB20" s="13">
        <v>63.099236641221374</v>
      </c>
      <c r="AC20" s="13">
        <v>62.63358778625954</v>
      </c>
      <c r="AD20" s="13">
        <v>62.725190839694655</v>
      </c>
      <c r="AE20" s="13">
        <v>62.267175572519086</v>
      </c>
      <c r="AF20" s="13">
        <v>61.992366412213741</v>
      </c>
      <c r="AG20" s="13">
        <v>61.763358778625957</v>
      </c>
      <c r="AH20" s="13">
        <v>60.061068702290079</v>
      </c>
      <c r="AI20" s="13">
        <v>62.36641221374046</v>
      </c>
      <c r="AJ20" s="13">
        <v>62.099236641221374</v>
      </c>
      <c r="AK20" s="13">
        <v>61.648854961832058</v>
      </c>
      <c r="AL20" s="13">
        <v>61.503816793893129</v>
      </c>
      <c r="AM20" s="13">
        <v>60.007633587786259</v>
      </c>
      <c r="AN20" s="13">
        <v>60.854961832061072</v>
      </c>
      <c r="AO20" s="13">
        <v>60.923664122137403</v>
      </c>
      <c r="AP20" s="13">
        <v>61.862595419847331</v>
      </c>
      <c r="AQ20" s="13">
        <v>62.290076335877863</v>
      </c>
      <c r="AR20" s="13">
        <v>62.503816793893129</v>
      </c>
      <c r="AS20" s="13">
        <v>60.198473282442748</v>
      </c>
      <c r="AT20" s="13">
        <v>61.55725190839695</v>
      </c>
      <c r="AU20" s="8">
        <f t="shared" si="0"/>
        <v>63.676266481610007</v>
      </c>
      <c r="AV20" s="8">
        <f t="shared" si="1"/>
        <v>2.738331963283458</v>
      </c>
      <c r="AW20" s="6">
        <f t="shared" si="2"/>
        <v>4.3003965442513822E-2</v>
      </c>
      <c r="AX20" s="7">
        <f t="shared" si="3"/>
        <v>0.99717482631406329</v>
      </c>
      <c r="AY20" s="8">
        <f t="shared" si="4"/>
        <v>0.72370440016511395</v>
      </c>
    </row>
    <row r="21" spans="1:51" x14ac:dyDescent="0.25">
      <c r="A21" s="3" t="s">
        <v>685</v>
      </c>
      <c r="B21" s="13">
        <v>2</v>
      </c>
      <c r="C21" s="13">
        <v>16</v>
      </c>
      <c r="D21" s="13">
        <v>16</v>
      </c>
      <c r="E21" s="13">
        <v>16</v>
      </c>
      <c r="F21" s="13">
        <v>16.5</v>
      </c>
      <c r="G21" s="13">
        <v>16.5</v>
      </c>
      <c r="H21" s="13">
        <v>16.5</v>
      </c>
      <c r="I21" s="13">
        <v>16.5</v>
      </c>
      <c r="J21" s="13">
        <v>16.5</v>
      </c>
      <c r="K21" s="13">
        <v>16.5</v>
      </c>
      <c r="L21" s="13">
        <v>17</v>
      </c>
      <c r="M21" s="13">
        <v>16.5</v>
      </c>
      <c r="N21" s="13">
        <v>16.5</v>
      </c>
      <c r="O21" s="13">
        <v>16.5</v>
      </c>
      <c r="P21" s="13">
        <v>16.5</v>
      </c>
      <c r="Q21" s="13">
        <v>16.5</v>
      </c>
      <c r="R21" s="13">
        <v>16.5</v>
      </c>
      <c r="S21" s="13">
        <v>16.5</v>
      </c>
      <c r="T21" s="13">
        <v>17</v>
      </c>
      <c r="U21" s="13">
        <v>17</v>
      </c>
      <c r="V21" s="13">
        <v>17.5</v>
      </c>
      <c r="W21" s="13">
        <v>17.5</v>
      </c>
      <c r="X21" s="13">
        <v>18</v>
      </c>
      <c r="Y21" s="13">
        <v>18</v>
      </c>
      <c r="Z21" s="13">
        <v>18</v>
      </c>
      <c r="AA21" s="13">
        <v>18</v>
      </c>
      <c r="AB21" s="13">
        <v>18</v>
      </c>
      <c r="AC21" s="13">
        <v>17.5</v>
      </c>
      <c r="AD21" s="13">
        <v>18.5</v>
      </c>
      <c r="AE21" s="13">
        <v>19</v>
      </c>
      <c r="AF21" s="13">
        <v>19</v>
      </c>
      <c r="AG21" s="13">
        <v>19</v>
      </c>
      <c r="AH21" s="13">
        <v>19</v>
      </c>
      <c r="AI21" s="13">
        <v>19</v>
      </c>
      <c r="AJ21" s="13">
        <v>19</v>
      </c>
      <c r="AK21" s="13">
        <v>19.5</v>
      </c>
      <c r="AL21" s="13">
        <v>19</v>
      </c>
      <c r="AM21" s="13">
        <v>19</v>
      </c>
      <c r="AN21" s="13">
        <v>19</v>
      </c>
      <c r="AO21" s="13">
        <v>19</v>
      </c>
      <c r="AP21" s="13">
        <v>19.5</v>
      </c>
      <c r="AQ21" s="13">
        <v>19.5</v>
      </c>
      <c r="AR21" s="13">
        <v>19.5</v>
      </c>
      <c r="AS21" s="13">
        <v>19.5</v>
      </c>
      <c r="AT21" s="13">
        <v>20</v>
      </c>
      <c r="AU21" s="8">
        <f t="shared" si="0"/>
        <v>17.772727272727273</v>
      </c>
      <c r="AV21" s="8">
        <f t="shared" si="1"/>
        <v>1.2452388665275202</v>
      </c>
      <c r="AW21" s="6">
        <f t="shared" si="2"/>
        <v>7.0064590955512651E-2</v>
      </c>
      <c r="AX21" s="7">
        <f t="shared" si="3"/>
        <v>1.0053128620751246</v>
      </c>
      <c r="AY21" s="8">
        <f t="shared" si="4"/>
        <v>0.92553634559233133</v>
      </c>
    </row>
    <row r="22" spans="1:51" x14ac:dyDescent="0.25">
      <c r="A22" s="3" t="s">
        <v>919</v>
      </c>
      <c r="B22" s="13">
        <v>2</v>
      </c>
      <c r="C22" s="13">
        <v>70</v>
      </c>
      <c r="D22" s="13">
        <v>70</v>
      </c>
      <c r="E22" s="13">
        <v>70</v>
      </c>
      <c r="F22" s="13">
        <v>50.5</v>
      </c>
      <c r="G22" s="13">
        <v>50.5</v>
      </c>
      <c r="H22" s="13">
        <v>50.5</v>
      </c>
      <c r="I22" s="13">
        <v>50.5</v>
      </c>
      <c r="J22" s="13">
        <v>50.5</v>
      </c>
      <c r="K22" s="13">
        <v>50.5</v>
      </c>
      <c r="L22" s="13">
        <v>50.5</v>
      </c>
      <c r="M22" s="13">
        <v>50.5</v>
      </c>
      <c r="N22" s="13">
        <v>50.5</v>
      </c>
      <c r="O22" s="13">
        <v>52.5</v>
      </c>
      <c r="P22" s="13">
        <v>57.5</v>
      </c>
      <c r="Q22" s="13">
        <v>50.5</v>
      </c>
      <c r="R22" s="13">
        <v>50.5</v>
      </c>
      <c r="S22" s="13">
        <v>50.5</v>
      </c>
      <c r="T22" s="13">
        <v>50</v>
      </c>
      <c r="U22" s="13">
        <v>50.5</v>
      </c>
      <c r="V22" s="13">
        <v>50.5</v>
      </c>
      <c r="W22" s="13">
        <v>50.5</v>
      </c>
      <c r="X22" s="13">
        <v>47.5</v>
      </c>
      <c r="Y22" s="13">
        <v>50.5</v>
      </c>
      <c r="Z22" s="13">
        <v>50</v>
      </c>
      <c r="AA22" s="13">
        <v>50.5</v>
      </c>
      <c r="AB22" s="13">
        <v>51</v>
      </c>
      <c r="AC22" s="13">
        <v>50.5</v>
      </c>
      <c r="AD22" s="13">
        <v>51</v>
      </c>
      <c r="AE22" s="13">
        <v>51</v>
      </c>
      <c r="AF22" s="13">
        <v>53</v>
      </c>
      <c r="AG22" s="13">
        <v>58</v>
      </c>
      <c r="AH22" s="13">
        <v>53</v>
      </c>
      <c r="AI22" s="13">
        <v>53</v>
      </c>
      <c r="AJ22" s="13">
        <v>53</v>
      </c>
      <c r="AK22" s="13">
        <v>53</v>
      </c>
      <c r="AL22" s="13">
        <v>53</v>
      </c>
      <c r="AM22" s="13">
        <v>53</v>
      </c>
      <c r="AN22" s="13">
        <v>53</v>
      </c>
      <c r="AO22" s="13">
        <v>53</v>
      </c>
      <c r="AP22" s="13">
        <v>53</v>
      </c>
      <c r="AQ22" s="13">
        <v>52.5</v>
      </c>
      <c r="AR22" s="13">
        <v>52.5</v>
      </c>
      <c r="AS22" s="13">
        <v>52</v>
      </c>
      <c r="AT22" s="13">
        <v>52</v>
      </c>
      <c r="AU22" s="8">
        <f t="shared" si="0"/>
        <v>52.875</v>
      </c>
      <c r="AV22" s="8">
        <f t="shared" si="1"/>
        <v>4.9705096226736059</v>
      </c>
      <c r="AW22" s="6">
        <f t="shared" si="2"/>
        <v>9.4004910121486637E-2</v>
      </c>
      <c r="AX22" s="7">
        <f t="shared" si="3"/>
        <v>0.99841916028917477</v>
      </c>
      <c r="AY22" s="8">
        <f t="shared" si="4"/>
        <v>5.7003997268130373E-2</v>
      </c>
    </row>
    <row r="23" spans="1:51" x14ac:dyDescent="0.25">
      <c r="A23" s="3" t="s">
        <v>2336</v>
      </c>
      <c r="B23" s="13">
        <v>701</v>
      </c>
      <c r="C23" s="13">
        <v>72.767475035663338</v>
      </c>
      <c r="D23" s="13">
        <v>73.146932952924388</v>
      </c>
      <c r="E23" s="13">
        <v>71.758915834522114</v>
      </c>
      <c r="F23" s="13">
        <v>70.161198288159767</v>
      </c>
      <c r="G23" s="13">
        <v>70.213980028530671</v>
      </c>
      <c r="H23" s="13">
        <v>70.114122681883018</v>
      </c>
      <c r="I23" s="13">
        <v>69.994293865905846</v>
      </c>
      <c r="J23" s="13">
        <v>69.888730385164052</v>
      </c>
      <c r="K23" s="13">
        <v>68.161198288159767</v>
      </c>
      <c r="L23" s="13">
        <v>69.666191155492157</v>
      </c>
      <c r="M23" s="13">
        <v>69.360912981455058</v>
      </c>
      <c r="N23" s="13">
        <v>67.313837375178323</v>
      </c>
      <c r="O23" s="13">
        <v>67.226818830242507</v>
      </c>
      <c r="P23" s="13">
        <v>67.624821683309563</v>
      </c>
      <c r="Q23" s="13">
        <v>67.486447931526385</v>
      </c>
      <c r="R23" s="13">
        <v>66.885877318116982</v>
      </c>
      <c r="S23" s="13">
        <v>66.931526390870189</v>
      </c>
      <c r="T23" s="13">
        <v>66.971469329529242</v>
      </c>
      <c r="U23" s="13">
        <v>65.415121255349504</v>
      </c>
      <c r="V23" s="13">
        <v>65.88730385164051</v>
      </c>
      <c r="W23" s="13">
        <v>66.73894436519258</v>
      </c>
      <c r="X23" s="13">
        <v>65.643366619115554</v>
      </c>
      <c r="Y23" s="13">
        <v>65.011412268188309</v>
      </c>
      <c r="Z23" s="13">
        <v>65.73894436519258</v>
      </c>
      <c r="AA23" s="13">
        <v>64.415121255349504</v>
      </c>
      <c r="AB23" s="13">
        <v>66.077032810271035</v>
      </c>
      <c r="AC23" s="13">
        <v>64.744650499286735</v>
      </c>
      <c r="AD23" s="13">
        <v>65.14835948644793</v>
      </c>
      <c r="AE23" s="13">
        <v>65.58773181169758</v>
      </c>
      <c r="AF23" s="13">
        <v>65.413694721825962</v>
      </c>
      <c r="AG23" s="13">
        <v>63.617689015691866</v>
      </c>
      <c r="AH23" s="13">
        <v>62.556348074179745</v>
      </c>
      <c r="AI23" s="13">
        <v>63.162624821683309</v>
      </c>
      <c r="AJ23" s="13">
        <v>63.22824536376605</v>
      </c>
      <c r="AK23" s="13">
        <v>62.807417974322398</v>
      </c>
      <c r="AL23" s="13">
        <v>62.781740370898717</v>
      </c>
      <c r="AM23" s="13">
        <v>62.641940085592012</v>
      </c>
      <c r="AN23" s="13">
        <v>62.520684736091297</v>
      </c>
      <c r="AO23" s="13">
        <v>62.941512125534949</v>
      </c>
      <c r="AP23" s="13">
        <v>63.051355206847362</v>
      </c>
      <c r="AQ23" s="13">
        <v>63.689015691868761</v>
      </c>
      <c r="AR23" s="13">
        <v>64.674750356633382</v>
      </c>
      <c r="AS23" s="13">
        <v>63.121255349500714</v>
      </c>
      <c r="AT23" s="13">
        <v>63.536376604850211</v>
      </c>
      <c r="AW23" s="6"/>
    </row>
    <row r="25" spans="1:51" x14ac:dyDescent="0.25">
      <c r="A25" t="s">
        <v>2337</v>
      </c>
      <c r="B25" t="s">
        <v>2385</v>
      </c>
      <c r="C25" t="s">
        <v>2338</v>
      </c>
      <c r="D25" t="s">
        <v>2339</v>
      </c>
      <c r="E25" t="s">
        <v>2340</v>
      </c>
      <c r="F25" t="s">
        <v>2341</v>
      </c>
      <c r="G25" t="s">
        <v>2342</v>
      </c>
      <c r="H25" t="s">
        <v>2343</v>
      </c>
      <c r="I25" t="s">
        <v>2344</v>
      </c>
      <c r="J25" t="s">
        <v>2345</v>
      </c>
      <c r="K25" t="s">
        <v>2346</v>
      </c>
      <c r="L25" t="s">
        <v>2347</v>
      </c>
      <c r="M25" t="s">
        <v>2348</v>
      </c>
      <c r="N25" t="s">
        <v>2349</v>
      </c>
      <c r="O25" t="s">
        <v>2350</v>
      </c>
      <c r="P25" t="s">
        <v>2351</v>
      </c>
      <c r="Q25" t="s">
        <v>2352</v>
      </c>
      <c r="R25" t="s">
        <v>2353</v>
      </c>
      <c r="S25" t="s">
        <v>2354</v>
      </c>
      <c r="T25" t="s">
        <v>2355</v>
      </c>
      <c r="U25" t="s">
        <v>2356</v>
      </c>
      <c r="V25" t="s">
        <v>2357</v>
      </c>
      <c r="W25" t="s">
        <v>2358</v>
      </c>
      <c r="X25" t="s">
        <v>2359</v>
      </c>
      <c r="Y25" t="s">
        <v>2360</v>
      </c>
      <c r="Z25" t="s">
        <v>2361</v>
      </c>
      <c r="AA25" t="s">
        <v>2362</v>
      </c>
      <c r="AB25" t="s">
        <v>2363</v>
      </c>
      <c r="AC25" t="s">
        <v>2364</v>
      </c>
      <c r="AD25" t="s">
        <v>2365</v>
      </c>
      <c r="AE25" t="s">
        <v>2366</v>
      </c>
      <c r="AF25" t="s">
        <v>2367</v>
      </c>
      <c r="AG25" t="s">
        <v>2368</v>
      </c>
      <c r="AH25" t="s">
        <v>2369</v>
      </c>
      <c r="AI25" t="s">
        <v>2370</v>
      </c>
      <c r="AJ25" t="s">
        <v>2371</v>
      </c>
      <c r="AK25" t="s">
        <v>2372</v>
      </c>
      <c r="AL25" t="s">
        <v>2373</v>
      </c>
      <c r="AM25" t="s">
        <v>2374</v>
      </c>
      <c r="AN25" t="s">
        <v>2375</v>
      </c>
      <c r="AO25" t="s">
        <v>2376</v>
      </c>
      <c r="AP25" t="s">
        <v>2377</v>
      </c>
      <c r="AQ25" t="s">
        <v>2378</v>
      </c>
      <c r="AR25" t="s">
        <v>2379</v>
      </c>
      <c r="AS25" t="s">
        <v>2380</v>
      </c>
      <c r="AT25" t="s">
        <v>2381</v>
      </c>
      <c r="AU25" t="s">
        <v>2383</v>
      </c>
      <c r="AV25" t="s">
        <v>30</v>
      </c>
      <c r="AW25" t="s">
        <v>31</v>
      </c>
      <c r="AX25" t="s">
        <v>2384</v>
      </c>
      <c r="AY25" t="s">
        <v>2386</v>
      </c>
    </row>
    <row r="26" spans="1:51" x14ac:dyDescent="0.25">
      <c r="A26" t="s">
        <v>771</v>
      </c>
      <c r="B26">
        <v>6</v>
      </c>
      <c r="C26">
        <v>62</v>
      </c>
      <c r="D26">
        <v>62.166666666666664</v>
      </c>
      <c r="E26">
        <v>62</v>
      </c>
      <c r="F26">
        <v>62.333333333333336</v>
      </c>
      <c r="G26">
        <v>62.333333333333336</v>
      </c>
      <c r="H26">
        <v>62.333333333333336</v>
      </c>
      <c r="I26">
        <v>62.5</v>
      </c>
      <c r="J26">
        <v>63</v>
      </c>
      <c r="K26">
        <v>63.166666666666664</v>
      </c>
      <c r="L26">
        <v>63</v>
      </c>
      <c r="M26">
        <v>63.166666666666664</v>
      </c>
      <c r="N26">
        <v>63</v>
      </c>
      <c r="O26">
        <v>62.666666666666664</v>
      </c>
      <c r="P26">
        <v>61.5</v>
      </c>
      <c r="Q26">
        <v>59.166666666666664</v>
      </c>
      <c r="R26">
        <v>62.833333333333336</v>
      </c>
      <c r="S26">
        <v>59.666666666666664</v>
      </c>
      <c r="T26">
        <v>60</v>
      </c>
      <c r="U26">
        <v>60</v>
      </c>
      <c r="V26">
        <v>59.333333333333336</v>
      </c>
      <c r="W26">
        <v>59.166666666666664</v>
      </c>
      <c r="X26">
        <v>53.5</v>
      </c>
      <c r="Y26">
        <v>51.333333333333336</v>
      </c>
      <c r="Z26">
        <v>51.5</v>
      </c>
      <c r="AA26">
        <v>51.5</v>
      </c>
      <c r="AB26">
        <v>51.833333333333336</v>
      </c>
      <c r="AC26">
        <v>51.666666666666664</v>
      </c>
      <c r="AD26">
        <v>51.833333333333336</v>
      </c>
      <c r="AE26">
        <v>52.166666666666664</v>
      </c>
      <c r="AF26">
        <v>52.5</v>
      </c>
      <c r="AG26">
        <v>52.666666666666664</v>
      </c>
      <c r="AH26">
        <v>52</v>
      </c>
      <c r="AI26">
        <v>52.333333333333336</v>
      </c>
      <c r="AJ26">
        <v>50.666666666666664</v>
      </c>
      <c r="AK26">
        <v>49.5</v>
      </c>
      <c r="AL26">
        <v>49.5</v>
      </c>
      <c r="AM26">
        <v>46.666666666666664</v>
      </c>
      <c r="AN26">
        <v>49.5</v>
      </c>
      <c r="AO26">
        <v>49.666666666666664</v>
      </c>
      <c r="AP26">
        <v>50.333333333333336</v>
      </c>
      <c r="AQ26">
        <v>50.5</v>
      </c>
      <c r="AR26">
        <v>51</v>
      </c>
      <c r="AS26">
        <v>50.666666666666664</v>
      </c>
      <c r="AT26">
        <v>50.333333333333336</v>
      </c>
      <c r="AU26" s="8">
        <v>56.10227272727272</v>
      </c>
      <c r="AV26" s="8">
        <v>5.5180163950210268</v>
      </c>
      <c r="AW26" s="6">
        <v>9.835637892684837E-2</v>
      </c>
      <c r="AX26" s="7">
        <v>0.99292682908855634</v>
      </c>
      <c r="AY26" s="8">
        <v>0.83781928262072314</v>
      </c>
    </row>
    <row r="27" spans="1:51" x14ac:dyDescent="0.25">
      <c r="A27" t="s">
        <v>93</v>
      </c>
      <c r="B27">
        <v>181</v>
      </c>
      <c r="C27">
        <v>83.375690607734811</v>
      </c>
      <c r="D27">
        <v>83.127071823204417</v>
      </c>
      <c r="E27">
        <v>80.806629834254139</v>
      </c>
      <c r="F27">
        <v>75.071823204419886</v>
      </c>
      <c r="G27">
        <v>79.574585635359114</v>
      </c>
      <c r="H27">
        <v>79.895027624309392</v>
      </c>
      <c r="I27">
        <v>79.95580110497238</v>
      </c>
      <c r="J27">
        <v>79.436464088397784</v>
      </c>
      <c r="K27">
        <v>73.806629834254139</v>
      </c>
      <c r="L27">
        <v>79.033149171270722</v>
      </c>
      <c r="M27">
        <v>78.513812154696126</v>
      </c>
      <c r="N27">
        <v>70.972375690607734</v>
      </c>
      <c r="O27">
        <v>70.95580110497238</v>
      </c>
      <c r="P27">
        <v>71.055248618784532</v>
      </c>
      <c r="Q27">
        <v>71.099447513812152</v>
      </c>
      <c r="R27">
        <v>70.95580110497238</v>
      </c>
      <c r="S27">
        <v>71.574585635359114</v>
      </c>
      <c r="T27">
        <v>71.232044198895025</v>
      </c>
      <c r="U27">
        <v>70.546961325966848</v>
      </c>
      <c r="V27">
        <v>71.320441988950279</v>
      </c>
      <c r="W27">
        <v>71.58011049723757</v>
      </c>
      <c r="X27">
        <v>71.325966850828735</v>
      </c>
      <c r="Y27">
        <v>71.348066298342545</v>
      </c>
      <c r="Z27">
        <v>71.348066298342545</v>
      </c>
      <c r="AA27">
        <v>65.314917127071823</v>
      </c>
      <c r="AB27">
        <v>67.563535911602216</v>
      </c>
      <c r="AC27">
        <v>66.607734806629836</v>
      </c>
      <c r="AD27">
        <v>64.458563535911608</v>
      </c>
      <c r="AE27">
        <v>66.39779005524862</v>
      </c>
      <c r="AF27">
        <v>67.756906077348063</v>
      </c>
      <c r="AG27">
        <v>63.491712707182323</v>
      </c>
      <c r="AH27">
        <v>63.215469613259671</v>
      </c>
      <c r="AI27">
        <v>63.314917127071823</v>
      </c>
      <c r="AJ27">
        <v>63.607734806629836</v>
      </c>
      <c r="AK27">
        <v>63.790055248618785</v>
      </c>
      <c r="AL27">
        <v>64.016574585635354</v>
      </c>
      <c r="AM27">
        <v>63.624309392265197</v>
      </c>
      <c r="AN27">
        <v>63.563535911602209</v>
      </c>
      <c r="AO27">
        <v>63.895027624309392</v>
      </c>
      <c r="AP27">
        <v>64.662983425414367</v>
      </c>
      <c r="AQ27">
        <v>65.215469613259671</v>
      </c>
      <c r="AR27">
        <v>69.337016574585633</v>
      </c>
      <c r="AS27">
        <v>68.342541436464089</v>
      </c>
      <c r="AT27">
        <v>68.226519337016569</v>
      </c>
      <c r="AU27" s="8">
        <v>70.552611752887998</v>
      </c>
      <c r="AV27" s="8">
        <v>5.9526807870127261</v>
      </c>
      <c r="AW27" s="6">
        <v>8.4372224346025843E-2</v>
      </c>
      <c r="AX27" s="7">
        <v>0.99433209142814849</v>
      </c>
      <c r="AY27" s="8">
        <v>0.76101575009168065</v>
      </c>
    </row>
    <row r="28" spans="1:51" x14ac:dyDescent="0.25">
      <c r="A28" t="s">
        <v>282</v>
      </c>
      <c r="B28">
        <v>97</v>
      </c>
      <c r="C28">
        <v>93.649484536082468</v>
      </c>
      <c r="D28">
        <v>96.75257731958763</v>
      </c>
      <c r="E28">
        <v>95.391752577319593</v>
      </c>
      <c r="F28">
        <v>95.020618556701038</v>
      </c>
      <c r="G28">
        <v>93.701030927835049</v>
      </c>
      <c r="H28">
        <v>93.103092783505161</v>
      </c>
      <c r="I28">
        <v>92.154639175257728</v>
      </c>
      <c r="J28">
        <v>93.19587628865979</v>
      </c>
      <c r="K28">
        <v>89.886597938144334</v>
      </c>
      <c r="L28">
        <v>90.453608247422679</v>
      </c>
      <c r="M28">
        <v>90.721649484536087</v>
      </c>
      <c r="N28">
        <v>89.0618556701031</v>
      </c>
      <c r="O28">
        <v>90.175257731958766</v>
      </c>
      <c r="P28">
        <v>88.484536082474222</v>
      </c>
      <c r="Q28">
        <v>88.381443298969074</v>
      </c>
      <c r="R28">
        <v>88.845360824742272</v>
      </c>
      <c r="S28">
        <v>87.515463917525778</v>
      </c>
      <c r="T28">
        <v>87.24742268041237</v>
      </c>
      <c r="U28">
        <v>84.237113402061851</v>
      </c>
      <c r="V28">
        <v>84.742268041237111</v>
      </c>
      <c r="W28">
        <v>90.24742268041237</v>
      </c>
      <c r="X28">
        <v>82.793814432989691</v>
      </c>
      <c r="Y28">
        <v>81.144329896907223</v>
      </c>
      <c r="Z28">
        <v>81.329896907216494</v>
      </c>
      <c r="AA28">
        <v>82.113402061855666</v>
      </c>
      <c r="AB28">
        <v>85.030927835051543</v>
      </c>
      <c r="AC28">
        <v>79.329896907216494</v>
      </c>
      <c r="AD28">
        <v>84.865979381443296</v>
      </c>
      <c r="AE28">
        <v>86.453608247422679</v>
      </c>
      <c r="AF28">
        <v>85.402061855670098</v>
      </c>
      <c r="AG28">
        <v>82.288659793814432</v>
      </c>
      <c r="AH28">
        <v>79.824742268041234</v>
      </c>
      <c r="AI28">
        <v>80.608247422680407</v>
      </c>
      <c r="AJ28">
        <v>80.896907216494839</v>
      </c>
      <c r="AK28">
        <v>76.855670103092777</v>
      </c>
      <c r="AL28">
        <v>78.010309278350519</v>
      </c>
      <c r="AM28">
        <v>79.432989690721655</v>
      </c>
      <c r="AN28">
        <v>78.237113402061851</v>
      </c>
      <c r="AO28">
        <v>78.701030927835049</v>
      </c>
      <c r="AP28">
        <v>74.824742268041234</v>
      </c>
      <c r="AQ28">
        <v>75.659793814432987</v>
      </c>
      <c r="AR28">
        <v>74.206185567010309</v>
      </c>
      <c r="AS28">
        <v>75.206185567010309</v>
      </c>
      <c r="AT28">
        <v>76.474226804123717</v>
      </c>
      <c r="AU28" s="8">
        <v>85.060449859418938</v>
      </c>
      <c r="AV28" s="8">
        <v>6.2924718387999734</v>
      </c>
      <c r="AW28" s="6">
        <v>7.3976470253797902E-2</v>
      </c>
      <c r="AX28" s="7">
        <v>0.99444380872564631</v>
      </c>
      <c r="AY28" s="8">
        <v>0.9088605887342589</v>
      </c>
    </row>
    <row r="29" spans="1:51" x14ac:dyDescent="0.25">
      <c r="A29" t="s">
        <v>956</v>
      </c>
      <c r="B29">
        <v>5</v>
      </c>
      <c r="C29">
        <v>19.8</v>
      </c>
      <c r="D29">
        <v>19.399999999999999</v>
      </c>
      <c r="E29">
        <v>19.600000000000001</v>
      </c>
      <c r="F29">
        <v>19.399999999999999</v>
      </c>
      <c r="G29">
        <v>19.399999999999999</v>
      </c>
      <c r="H29">
        <v>19.399999999999999</v>
      </c>
      <c r="I29">
        <v>19.399999999999999</v>
      </c>
      <c r="J29">
        <v>19.399999999999999</v>
      </c>
      <c r="K29">
        <v>19.399999999999999</v>
      </c>
      <c r="L29">
        <v>19.399999999999999</v>
      </c>
      <c r="M29">
        <v>19.399999999999999</v>
      </c>
      <c r="N29">
        <v>20.2</v>
      </c>
      <c r="O29">
        <v>20</v>
      </c>
      <c r="P29">
        <v>20</v>
      </c>
      <c r="Q29">
        <v>19.8</v>
      </c>
      <c r="R29">
        <v>21.4</v>
      </c>
      <c r="S29">
        <v>21.4</v>
      </c>
      <c r="T29">
        <v>21.4</v>
      </c>
      <c r="U29">
        <v>21.4</v>
      </c>
      <c r="V29">
        <v>21.4</v>
      </c>
      <c r="W29">
        <v>21.4</v>
      </c>
      <c r="X29">
        <v>21.4</v>
      </c>
      <c r="Y29">
        <v>21.4</v>
      </c>
      <c r="Z29">
        <v>21.4</v>
      </c>
      <c r="AA29">
        <v>21.4</v>
      </c>
      <c r="AB29">
        <v>21.4</v>
      </c>
      <c r="AC29">
        <v>21.4</v>
      </c>
      <c r="AD29">
        <v>21.2</v>
      </c>
      <c r="AE29">
        <v>21.4</v>
      </c>
      <c r="AF29">
        <v>21.4</v>
      </c>
      <c r="AG29">
        <v>21.4</v>
      </c>
      <c r="AH29">
        <v>21.4</v>
      </c>
      <c r="AI29">
        <v>21.4</v>
      </c>
      <c r="AJ29">
        <v>19.399999999999999</v>
      </c>
      <c r="AK29">
        <v>19</v>
      </c>
      <c r="AL29">
        <v>18.600000000000001</v>
      </c>
      <c r="AM29">
        <v>16.2</v>
      </c>
      <c r="AN29">
        <v>16.2</v>
      </c>
      <c r="AO29">
        <v>16</v>
      </c>
      <c r="AP29">
        <v>16</v>
      </c>
      <c r="AQ29">
        <v>15.8</v>
      </c>
      <c r="AR29">
        <v>15.8</v>
      </c>
      <c r="AS29">
        <v>15.8</v>
      </c>
      <c r="AT29">
        <v>16</v>
      </c>
      <c r="AU29" s="8">
        <v>19.631818181818176</v>
      </c>
      <c r="AV29" s="8">
        <v>1.93904530483815</v>
      </c>
      <c r="AW29" s="6">
        <v>9.8770541112385535E-2</v>
      </c>
      <c r="AX29" s="7">
        <v>0.99617049642714239</v>
      </c>
      <c r="AY29" s="8">
        <v>0.21805508809278712</v>
      </c>
    </row>
    <row r="30" spans="1:51" x14ac:dyDescent="0.25">
      <c r="A30" t="s">
        <v>132</v>
      </c>
      <c r="B30">
        <v>131</v>
      </c>
      <c r="C30">
        <v>70.801526717557252</v>
      </c>
      <c r="D30">
        <v>69.908396946564892</v>
      </c>
      <c r="E30">
        <v>69.25954198473282</v>
      </c>
      <c r="F30">
        <v>69.977099236641223</v>
      </c>
      <c r="G30">
        <v>66.290076335877856</v>
      </c>
      <c r="H30">
        <v>65.320610687022906</v>
      </c>
      <c r="I30">
        <v>65.992366412213741</v>
      </c>
      <c r="J30">
        <v>65.847328244274806</v>
      </c>
      <c r="K30">
        <v>65.267175572519079</v>
      </c>
      <c r="L30">
        <v>64.870229007633583</v>
      </c>
      <c r="M30">
        <v>64.977099236641223</v>
      </c>
      <c r="N30">
        <v>65.832061068702288</v>
      </c>
      <c r="O30">
        <v>65.236641221374043</v>
      </c>
      <c r="P30">
        <v>65.44274809160305</v>
      </c>
      <c r="Q30">
        <v>66.564885496183209</v>
      </c>
      <c r="R30">
        <v>66.18320610687023</v>
      </c>
      <c r="S30">
        <v>65.572519083969468</v>
      </c>
      <c r="T30">
        <v>63.152671755725194</v>
      </c>
      <c r="U30">
        <v>61.114503816793892</v>
      </c>
      <c r="V30">
        <v>62.36641221374046</v>
      </c>
      <c r="W30">
        <v>61.68702290076336</v>
      </c>
      <c r="X30">
        <v>61.824427480916029</v>
      </c>
      <c r="Y30">
        <v>60.81679389312977</v>
      </c>
      <c r="Z30">
        <v>62.458015267175576</v>
      </c>
      <c r="AA30">
        <v>62.63358778625954</v>
      </c>
      <c r="AB30">
        <v>63.099236641221374</v>
      </c>
      <c r="AC30">
        <v>62.63358778625954</v>
      </c>
      <c r="AD30">
        <v>62.725190839694655</v>
      </c>
      <c r="AE30">
        <v>62.267175572519086</v>
      </c>
      <c r="AF30">
        <v>61.992366412213741</v>
      </c>
      <c r="AG30">
        <v>61.763358778625957</v>
      </c>
      <c r="AH30">
        <v>60.061068702290079</v>
      </c>
      <c r="AI30">
        <v>62.36641221374046</v>
      </c>
      <c r="AJ30">
        <v>62.099236641221374</v>
      </c>
      <c r="AK30">
        <v>61.648854961832058</v>
      </c>
      <c r="AL30">
        <v>61.503816793893129</v>
      </c>
      <c r="AM30">
        <v>60.007633587786259</v>
      </c>
      <c r="AN30">
        <v>60.854961832061072</v>
      </c>
      <c r="AO30">
        <v>60.923664122137403</v>
      </c>
      <c r="AP30">
        <v>61.862595419847331</v>
      </c>
      <c r="AQ30">
        <v>62.290076335877863</v>
      </c>
      <c r="AR30">
        <v>62.503816793893129</v>
      </c>
      <c r="AS30">
        <v>60.198473282442748</v>
      </c>
      <c r="AT30">
        <v>61.55725190839695</v>
      </c>
      <c r="AU30" s="8">
        <v>63.676266481610007</v>
      </c>
      <c r="AV30" s="8">
        <v>2.738331963283458</v>
      </c>
      <c r="AW30" s="6">
        <v>4.3003965442513822E-2</v>
      </c>
      <c r="AX30" s="7">
        <v>0.99717482631406329</v>
      </c>
      <c r="AY30" s="8">
        <v>0.72370440016511395</v>
      </c>
    </row>
    <row r="31" spans="1:51" x14ac:dyDescent="0.25">
      <c r="A31" t="s">
        <v>189</v>
      </c>
      <c r="B31">
        <v>38</v>
      </c>
      <c r="C31">
        <v>72.55263157894737</v>
      </c>
      <c r="D31">
        <v>70.78947368421052</v>
      </c>
      <c r="E31">
        <v>71.868421052631575</v>
      </c>
      <c r="F31">
        <v>70.973684210526315</v>
      </c>
      <c r="G31">
        <v>68.684210526315795</v>
      </c>
      <c r="H31">
        <v>68.5</v>
      </c>
      <c r="I31">
        <v>69.184210526315795</v>
      </c>
      <c r="J31">
        <v>69.10526315789474</v>
      </c>
      <c r="K31">
        <v>70.44736842105263</v>
      </c>
      <c r="L31">
        <v>70.763157894736835</v>
      </c>
      <c r="M31">
        <v>67.184210526315795</v>
      </c>
      <c r="N31">
        <v>67.184210526315795</v>
      </c>
      <c r="O31">
        <v>65.815789473684205</v>
      </c>
      <c r="P31">
        <v>75.15789473684211</v>
      </c>
      <c r="Q31">
        <v>80.236842105263165</v>
      </c>
      <c r="R31">
        <v>64.763157894736835</v>
      </c>
      <c r="S31">
        <v>67.315789473684205</v>
      </c>
      <c r="T31">
        <v>72.868421052631575</v>
      </c>
      <c r="U31">
        <v>71.34210526315789</v>
      </c>
      <c r="V31">
        <v>61.5</v>
      </c>
      <c r="W31">
        <v>62.578947368421055</v>
      </c>
      <c r="X31">
        <v>61.578947368421055</v>
      </c>
      <c r="Y31">
        <v>59.342105263157897</v>
      </c>
      <c r="Z31">
        <v>62.078947368421055</v>
      </c>
      <c r="AA31">
        <v>64.631578947368425</v>
      </c>
      <c r="AB31">
        <v>65.5</v>
      </c>
      <c r="AC31">
        <v>63.210526315789473</v>
      </c>
      <c r="AD31">
        <v>64.44736842105263</v>
      </c>
      <c r="AE31">
        <v>64.39473684210526</v>
      </c>
      <c r="AF31">
        <v>61.315789473684212</v>
      </c>
      <c r="AG31">
        <v>65.368421052631575</v>
      </c>
      <c r="AH31">
        <v>62.89473684210526</v>
      </c>
      <c r="AI31">
        <v>63.05263157894737</v>
      </c>
      <c r="AJ31">
        <v>62.736842105263158</v>
      </c>
      <c r="AK31">
        <v>65.315789473684205</v>
      </c>
      <c r="AL31">
        <v>67.55263157894737</v>
      </c>
      <c r="AM31">
        <v>62.736842105263158</v>
      </c>
      <c r="AN31">
        <v>61.026315789473685</v>
      </c>
      <c r="AO31">
        <v>61.973684210526315</v>
      </c>
      <c r="AP31">
        <v>72.05263157894737</v>
      </c>
      <c r="AQ31">
        <v>72.473684210526315</v>
      </c>
      <c r="AR31">
        <v>72.078947368421055</v>
      </c>
      <c r="AS31">
        <v>62.710526315789473</v>
      </c>
      <c r="AT31">
        <v>62.89473684210526</v>
      </c>
      <c r="AU31" s="8">
        <v>66.822368421052659</v>
      </c>
      <c r="AV31" s="8">
        <v>4.5407585207587138</v>
      </c>
      <c r="AW31" s="6">
        <v>6.795267255639699E-2</v>
      </c>
      <c r="AX31" s="7">
        <v>0.99759971161139216</v>
      </c>
      <c r="AY31" s="8">
        <v>0.20823272896283618</v>
      </c>
    </row>
    <row r="32" spans="1:51" x14ac:dyDescent="0.25">
      <c r="A32" t="s">
        <v>341</v>
      </c>
      <c r="B32">
        <v>33</v>
      </c>
      <c r="C32">
        <v>34.090909090909093</v>
      </c>
      <c r="D32">
        <v>33.303030303030305</v>
      </c>
      <c r="E32">
        <v>34.303030303030305</v>
      </c>
      <c r="F32">
        <v>34.484848484848484</v>
      </c>
      <c r="G32">
        <v>34.606060606060609</v>
      </c>
      <c r="H32">
        <v>34.151515151515149</v>
      </c>
      <c r="I32">
        <v>34.060606060606062</v>
      </c>
      <c r="J32">
        <v>32.060606060606062</v>
      </c>
      <c r="K32">
        <v>31.787878787878789</v>
      </c>
      <c r="L32">
        <v>32</v>
      </c>
      <c r="M32">
        <v>31.727272727272727</v>
      </c>
      <c r="N32">
        <v>31.969696969696969</v>
      </c>
      <c r="O32">
        <v>31.606060606060606</v>
      </c>
      <c r="P32">
        <v>31.969696969696969</v>
      </c>
      <c r="Q32">
        <v>31.636363636363637</v>
      </c>
      <c r="R32">
        <v>31.363636363636363</v>
      </c>
      <c r="S32">
        <v>30.393939393939394</v>
      </c>
      <c r="T32">
        <v>30.424242424242426</v>
      </c>
      <c r="U32">
        <v>30.575757575757574</v>
      </c>
      <c r="V32">
        <v>30.666666666666668</v>
      </c>
      <c r="W32">
        <v>30.636363636363637</v>
      </c>
      <c r="X32">
        <v>31.242424242424242</v>
      </c>
      <c r="Y32">
        <v>31.212121212121211</v>
      </c>
      <c r="Z32">
        <v>31.363636363636363</v>
      </c>
      <c r="AA32">
        <v>31.636363636363637</v>
      </c>
      <c r="AB32">
        <v>31.666666666666668</v>
      </c>
      <c r="AC32">
        <v>31.727272727272727</v>
      </c>
      <c r="AD32">
        <v>32</v>
      </c>
      <c r="AE32">
        <v>32.030303030303031</v>
      </c>
      <c r="AF32">
        <v>31.272727272727273</v>
      </c>
      <c r="AG32">
        <v>31.393939393939394</v>
      </c>
      <c r="AH32">
        <v>31.09090909090909</v>
      </c>
      <c r="AI32">
        <v>30.757575757575758</v>
      </c>
      <c r="AJ32">
        <v>30.696969696969695</v>
      </c>
      <c r="AK32">
        <v>31.181818181818183</v>
      </c>
      <c r="AL32">
        <v>31.151515151515152</v>
      </c>
      <c r="AM32">
        <v>31.151515151515152</v>
      </c>
      <c r="AN32">
        <v>30.848484848484848</v>
      </c>
      <c r="AO32">
        <v>30.303030303030305</v>
      </c>
      <c r="AP32">
        <v>30.454545454545453</v>
      </c>
      <c r="AQ32">
        <v>30.424242424242426</v>
      </c>
      <c r="AR32">
        <v>30.363636363636363</v>
      </c>
      <c r="AS32">
        <v>30.787878787878789</v>
      </c>
      <c r="AT32">
        <v>30.757575757575758</v>
      </c>
      <c r="AU32" s="8">
        <v>31.666666666666671</v>
      </c>
      <c r="AV32" s="8">
        <v>1.202562169952994</v>
      </c>
      <c r="AW32" s="6">
        <v>3.7975647472199808E-2</v>
      </c>
      <c r="AX32" s="7">
        <v>0.99780147443430445</v>
      </c>
      <c r="AY32" s="8">
        <v>0.56568031860321166</v>
      </c>
    </row>
    <row r="33" spans="1:51" x14ac:dyDescent="0.25">
      <c r="A33" t="s">
        <v>368</v>
      </c>
      <c r="B33">
        <v>16</v>
      </c>
      <c r="C33">
        <v>59.625</v>
      </c>
      <c r="D33">
        <v>62.1875</v>
      </c>
      <c r="E33">
        <v>62.875</v>
      </c>
      <c r="F33">
        <v>62.5</v>
      </c>
      <c r="G33">
        <v>63.1875</v>
      </c>
      <c r="H33">
        <v>63.6875</v>
      </c>
      <c r="I33">
        <v>63.375</v>
      </c>
      <c r="J33">
        <v>64.625</v>
      </c>
      <c r="K33">
        <v>66.5</v>
      </c>
      <c r="L33">
        <v>66.1875</v>
      </c>
      <c r="M33">
        <v>65.125</v>
      </c>
      <c r="N33">
        <v>66.125</v>
      </c>
      <c r="O33">
        <v>65.6875</v>
      </c>
      <c r="P33">
        <v>66</v>
      </c>
      <c r="Q33">
        <v>66.5</v>
      </c>
      <c r="R33">
        <v>66.875</v>
      </c>
      <c r="S33">
        <v>68.25</v>
      </c>
      <c r="T33">
        <v>64.125</v>
      </c>
      <c r="U33">
        <v>64.6875</v>
      </c>
      <c r="V33">
        <v>64.4375</v>
      </c>
      <c r="W33">
        <v>66.0625</v>
      </c>
      <c r="X33">
        <v>67.4375</v>
      </c>
      <c r="Y33">
        <v>65.4375</v>
      </c>
      <c r="Z33">
        <v>65.375</v>
      </c>
      <c r="AA33">
        <v>62.5625</v>
      </c>
      <c r="AB33">
        <v>69.625</v>
      </c>
      <c r="AC33">
        <v>64.4375</v>
      </c>
      <c r="AD33">
        <v>65.0625</v>
      </c>
      <c r="AE33">
        <v>64.75</v>
      </c>
      <c r="AF33">
        <v>61.375</v>
      </c>
      <c r="AG33">
        <v>60.25</v>
      </c>
      <c r="AH33">
        <v>60.9375</v>
      </c>
      <c r="AI33">
        <v>59.1875</v>
      </c>
      <c r="AJ33">
        <v>60.5625</v>
      </c>
      <c r="AK33">
        <v>58.6875</v>
      </c>
      <c r="AL33">
        <v>58.3125</v>
      </c>
      <c r="AM33">
        <v>57.3125</v>
      </c>
      <c r="AN33">
        <v>58.25</v>
      </c>
      <c r="AO33">
        <v>58.0625</v>
      </c>
      <c r="AP33">
        <v>61.3125</v>
      </c>
      <c r="AQ33">
        <v>59.5625</v>
      </c>
      <c r="AR33">
        <v>60.375</v>
      </c>
      <c r="AS33">
        <v>60.5</v>
      </c>
      <c r="AT33">
        <v>60</v>
      </c>
      <c r="AU33" s="8">
        <v>63.136363636363633</v>
      </c>
      <c r="AV33" s="8">
        <v>3.0689945262022715</v>
      </c>
      <c r="AW33" s="6">
        <v>4.860898457627788E-2</v>
      </c>
      <c r="AX33" s="7">
        <v>0.9979055507365594</v>
      </c>
      <c r="AY33" s="8">
        <v>0.29726250061202708</v>
      </c>
    </row>
    <row r="34" spans="1:51" hidden="1" x14ac:dyDescent="0.25">
      <c r="A34" t="s">
        <v>919</v>
      </c>
      <c r="B34">
        <v>2</v>
      </c>
      <c r="C34">
        <v>70</v>
      </c>
      <c r="D34">
        <v>70</v>
      </c>
      <c r="E34">
        <v>70</v>
      </c>
      <c r="F34">
        <v>50.5</v>
      </c>
      <c r="G34">
        <v>50.5</v>
      </c>
      <c r="H34">
        <v>50.5</v>
      </c>
      <c r="I34">
        <v>50.5</v>
      </c>
      <c r="J34">
        <v>50.5</v>
      </c>
      <c r="K34">
        <v>50.5</v>
      </c>
      <c r="L34">
        <v>50.5</v>
      </c>
      <c r="M34">
        <v>50.5</v>
      </c>
      <c r="N34">
        <v>50.5</v>
      </c>
      <c r="O34">
        <v>52.5</v>
      </c>
      <c r="P34">
        <v>57.5</v>
      </c>
      <c r="Q34">
        <v>50.5</v>
      </c>
      <c r="R34">
        <v>50.5</v>
      </c>
      <c r="S34">
        <v>50.5</v>
      </c>
      <c r="T34">
        <v>50</v>
      </c>
      <c r="U34">
        <v>50.5</v>
      </c>
      <c r="V34">
        <v>50.5</v>
      </c>
      <c r="W34">
        <v>50.5</v>
      </c>
      <c r="X34">
        <v>47.5</v>
      </c>
      <c r="Y34">
        <v>50.5</v>
      </c>
      <c r="Z34">
        <v>50</v>
      </c>
      <c r="AA34">
        <v>50.5</v>
      </c>
      <c r="AB34">
        <v>51</v>
      </c>
      <c r="AC34">
        <v>50.5</v>
      </c>
      <c r="AD34">
        <v>51</v>
      </c>
      <c r="AE34">
        <v>51</v>
      </c>
      <c r="AF34">
        <v>53</v>
      </c>
      <c r="AG34">
        <v>58</v>
      </c>
      <c r="AH34">
        <v>53</v>
      </c>
      <c r="AI34">
        <v>53</v>
      </c>
      <c r="AJ34">
        <v>53</v>
      </c>
      <c r="AK34">
        <v>53</v>
      </c>
      <c r="AL34">
        <v>53</v>
      </c>
      <c r="AM34">
        <v>53</v>
      </c>
      <c r="AN34">
        <v>53</v>
      </c>
      <c r="AO34">
        <v>53</v>
      </c>
      <c r="AP34">
        <v>53</v>
      </c>
      <c r="AQ34">
        <v>52.5</v>
      </c>
      <c r="AR34">
        <v>52.5</v>
      </c>
      <c r="AS34">
        <v>52</v>
      </c>
      <c r="AT34">
        <v>52</v>
      </c>
      <c r="AU34">
        <v>52.875</v>
      </c>
      <c r="AV34">
        <v>4.9705096226736059</v>
      </c>
      <c r="AW34">
        <v>9.4004910121486637E-2</v>
      </c>
      <c r="AX34">
        <v>0.99841916028917477</v>
      </c>
      <c r="AY34">
        <v>5.7003997268130373E-2</v>
      </c>
    </row>
    <row r="35" spans="1:51" x14ac:dyDescent="0.25">
      <c r="A35" t="s">
        <v>1034</v>
      </c>
      <c r="B35">
        <v>15</v>
      </c>
      <c r="C35">
        <v>49.8</v>
      </c>
      <c r="D35">
        <v>49.6</v>
      </c>
      <c r="E35">
        <v>49.266666666666666</v>
      </c>
      <c r="F35">
        <v>49.133333333333333</v>
      </c>
      <c r="G35">
        <v>49.266666666666666</v>
      </c>
      <c r="H35">
        <v>49.2</v>
      </c>
      <c r="I35">
        <v>49.733333333333334</v>
      </c>
      <c r="J35">
        <v>49.866666666666667</v>
      </c>
      <c r="K35">
        <v>49.133333333333333</v>
      </c>
      <c r="L35">
        <v>49.8</v>
      </c>
      <c r="M35">
        <v>49.93333333333333</v>
      </c>
      <c r="N35">
        <v>48.8</v>
      </c>
      <c r="O35">
        <v>48.733333333333334</v>
      </c>
      <c r="P35">
        <v>48.4</v>
      </c>
      <c r="Q35">
        <v>43.2</v>
      </c>
      <c r="R35">
        <v>49.733333333333334</v>
      </c>
      <c r="S35">
        <v>49.4</v>
      </c>
      <c r="T35">
        <v>48</v>
      </c>
      <c r="U35">
        <v>50.133333333333333</v>
      </c>
      <c r="V35">
        <v>50.466666666666669</v>
      </c>
      <c r="W35">
        <v>50.133333333333333</v>
      </c>
      <c r="X35">
        <v>51.266666666666666</v>
      </c>
      <c r="Y35">
        <v>51.733333333333334</v>
      </c>
      <c r="Z35">
        <v>50.533333333333331</v>
      </c>
      <c r="AA35">
        <v>48.733333333333334</v>
      </c>
      <c r="AB35">
        <v>47.93333333333333</v>
      </c>
      <c r="AC35">
        <v>48.466666666666669</v>
      </c>
      <c r="AD35">
        <v>49.733333333333334</v>
      </c>
      <c r="AE35">
        <v>48</v>
      </c>
      <c r="AF35">
        <v>47.333333333333336</v>
      </c>
      <c r="AG35">
        <v>46.733333333333334</v>
      </c>
      <c r="AH35">
        <v>47.133333333333333</v>
      </c>
      <c r="AI35">
        <v>47.133333333333333</v>
      </c>
      <c r="AJ35">
        <v>47.06666666666667</v>
      </c>
      <c r="AK35">
        <v>47.133333333333333</v>
      </c>
      <c r="AL35">
        <v>47.266666666666666</v>
      </c>
      <c r="AM35">
        <v>41.333333333333336</v>
      </c>
      <c r="AN35">
        <v>47.06666666666667</v>
      </c>
      <c r="AO35">
        <v>47.4</v>
      </c>
      <c r="AP35">
        <v>46.733333333333334</v>
      </c>
      <c r="AQ35">
        <v>47.6</v>
      </c>
      <c r="AR35">
        <v>47.666666666666664</v>
      </c>
      <c r="AS35">
        <v>47.733333333333334</v>
      </c>
      <c r="AT35">
        <v>47.266666666666666</v>
      </c>
      <c r="AU35" s="8">
        <v>48.425757575757579</v>
      </c>
      <c r="AV35" s="8">
        <v>1.8568038091502637</v>
      </c>
      <c r="AW35" s="6">
        <v>3.8343309472143358E-2</v>
      </c>
      <c r="AX35" s="7">
        <v>0.99847656443257393</v>
      </c>
      <c r="AY35" s="8">
        <v>0.23896149650232251</v>
      </c>
    </row>
    <row r="36" spans="1:51" x14ac:dyDescent="0.25">
      <c r="A36" t="s">
        <v>118</v>
      </c>
      <c r="B36">
        <v>72</v>
      </c>
      <c r="C36">
        <v>78.263888888888886</v>
      </c>
      <c r="D36">
        <v>80.166666666666671</v>
      </c>
      <c r="E36">
        <v>78.75</v>
      </c>
      <c r="F36">
        <v>78.013888888888886</v>
      </c>
      <c r="G36">
        <v>77.083333333333329</v>
      </c>
      <c r="H36">
        <v>78.944444444444443</v>
      </c>
      <c r="I36">
        <v>77.472222222222229</v>
      </c>
      <c r="J36">
        <v>77.111111111111114</v>
      </c>
      <c r="K36">
        <v>78</v>
      </c>
      <c r="L36">
        <v>79.180555555555557</v>
      </c>
      <c r="M36">
        <v>79.305555555555557</v>
      </c>
      <c r="N36">
        <v>78.875</v>
      </c>
      <c r="O36">
        <v>78.638888888888886</v>
      </c>
      <c r="P36">
        <v>79.305555555555557</v>
      </c>
      <c r="Q36">
        <v>74.847222222222229</v>
      </c>
      <c r="R36">
        <v>76.458333333333329</v>
      </c>
      <c r="S36">
        <v>74.555555555555557</v>
      </c>
      <c r="T36">
        <v>77.611111111111114</v>
      </c>
      <c r="U36">
        <v>75.513888888888886</v>
      </c>
      <c r="V36">
        <v>76.763888888888886</v>
      </c>
      <c r="W36">
        <v>77.055555555555557</v>
      </c>
      <c r="X36">
        <v>76.847222222222229</v>
      </c>
      <c r="Y36">
        <v>76.75</v>
      </c>
      <c r="Z36">
        <v>78.930555555555557</v>
      </c>
      <c r="AA36">
        <v>78.527777777777771</v>
      </c>
      <c r="AB36">
        <v>81.263888888888886</v>
      </c>
      <c r="AC36">
        <v>81.597222222222229</v>
      </c>
      <c r="AD36">
        <v>80.902777777777771</v>
      </c>
      <c r="AE36">
        <v>80.083333333333329</v>
      </c>
      <c r="AF36">
        <v>79.527777777777771</v>
      </c>
      <c r="AG36">
        <v>79.097222222222229</v>
      </c>
      <c r="AH36">
        <v>77.791666666666671</v>
      </c>
      <c r="AI36">
        <v>78.555555555555557</v>
      </c>
      <c r="AJ36">
        <v>78.527777777777771</v>
      </c>
      <c r="AK36">
        <v>78.861111111111114</v>
      </c>
      <c r="AL36">
        <v>75.583333333333329</v>
      </c>
      <c r="AM36">
        <v>78.013888888888886</v>
      </c>
      <c r="AN36">
        <v>78.5</v>
      </c>
      <c r="AO36">
        <v>78.180555555555557</v>
      </c>
      <c r="AP36">
        <v>77.763888888888886</v>
      </c>
      <c r="AQ36">
        <v>78.430555555555557</v>
      </c>
      <c r="AR36">
        <v>78.333333333333329</v>
      </c>
      <c r="AS36">
        <v>73.263888888888886</v>
      </c>
      <c r="AT36">
        <v>72.305555555555557</v>
      </c>
      <c r="AU36" s="8">
        <v>77.944444444444457</v>
      </c>
      <c r="AV36" s="8">
        <v>1.8680285661374998</v>
      </c>
      <c r="AW36" s="6">
        <v>2.3966154091571625E-2</v>
      </c>
      <c r="AX36" s="7">
        <v>0.99969510557060481</v>
      </c>
      <c r="AY36" s="8">
        <v>2.5542516208521091E-2</v>
      </c>
    </row>
    <row r="37" spans="1:51" hidden="1" x14ac:dyDescent="0.25">
      <c r="A37" t="s">
        <v>1668</v>
      </c>
      <c r="B37">
        <v>1</v>
      </c>
      <c r="C37">
        <v>10</v>
      </c>
      <c r="D37">
        <v>10</v>
      </c>
      <c r="E37">
        <v>10</v>
      </c>
      <c r="F37">
        <v>10</v>
      </c>
      <c r="G37">
        <v>10</v>
      </c>
      <c r="H37">
        <v>10</v>
      </c>
      <c r="I37">
        <v>10</v>
      </c>
      <c r="J37">
        <v>10</v>
      </c>
      <c r="K37">
        <v>10</v>
      </c>
      <c r="L37">
        <v>10</v>
      </c>
      <c r="M37">
        <v>10</v>
      </c>
      <c r="N37">
        <v>10</v>
      </c>
      <c r="O37">
        <v>10</v>
      </c>
      <c r="P37">
        <v>10</v>
      </c>
      <c r="Q37">
        <v>10</v>
      </c>
      <c r="R37">
        <v>10</v>
      </c>
      <c r="S37">
        <v>10</v>
      </c>
      <c r="T37">
        <v>10</v>
      </c>
      <c r="U37">
        <v>10</v>
      </c>
      <c r="V37">
        <v>10</v>
      </c>
      <c r="W37">
        <v>10</v>
      </c>
      <c r="X37">
        <v>10</v>
      </c>
      <c r="Y37">
        <v>10</v>
      </c>
      <c r="Z37">
        <v>10</v>
      </c>
      <c r="AA37">
        <v>10</v>
      </c>
      <c r="AB37">
        <v>10</v>
      </c>
      <c r="AC37">
        <v>10</v>
      </c>
      <c r="AD37">
        <v>10</v>
      </c>
      <c r="AE37">
        <v>10</v>
      </c>
      <c r="AF37">
        <v>10</v>
      </c>
      <c r="AG37">
        <v>10</v>
      </c>
      <c r="AH37">
        <v>10</v>
      </c>
      <c r="AI37">
        <v>10</v>
      </c>
      <c r="AJ37">
        <v>10</v>
      </c>
      <c r="AK37">
        <v>10</v>
      </c>
      <c r="AL37">
        <v>10</v>
      </c>
      <c r="AM37">
        <v>10</v>
      </c>
      <c r="AN37">
        <v>10</v>
      </c>
      <c r="AO37">
        <v>10</v>
      </c>
      <c r="AP37">
        <v>10</v>
      </c>
      <c r="AQ37">
        <v>10</v>
      </c>
      <c r="AR37">
        <v>10</v>
      </c>
      <c r="AS37">
        <v>10</v>
      </c>
      <c r="AT37">
        <v>10</v>
      </c>
      <c r="AU37">
        <v>10</v>
      </c>
      <c r="AV37">
        <v>0</v>
      </c>
      <c r="AW37">
        <v>0</v>
      </c>
      <c r="AX37">
        <v>1</v>
      </c>
      <c r="AY37">
        <v>1</v>
      </c>
    </row>
    <row r="38" spans="1:51" hidden="1" x14ac:dyDescent="0.25">
      <c r="A38" t="s">
        <v>553</v>
      </c>
      <c r="B38">
        <v>1</v>
      </c>
      <c r="C38">
        <v>39</v>
      </c>
      <c r="D38">
        <v>39</v>
      </c>
      <c r="E38">
        <v>39</v>
      </c>
      <c r="F38">
        <v>39</v>
      </c>
      <c r="G38">
        <v>39</v>
      </c>
      <c r="H38">
        <v>39</v>
      </c>
      <c r="I38">
        <v>39</v>
      </c>
      <c r="J38">
        <v>39</v>
      </c>
      <c r="K38">
        <v>39</v>
      </c>
      <c r="L38">
        <v>39</v>
      </c>
      <c r="M38">
        <v>39</v>
      </c>
      <c r="N38">
        <v>39</v>
      </c>
      <c r="O38">
        <v>39</v>
      </c>
      <c r="P38">
        <v>39</v>
      </c>
      <c r="Q38">
        <v>39</v>
      </c>
      <c r="R38">
        <v>39</v>
      </c>
      <c r="S38">
        <v>39</v>
      </c>
      <c r="T38">
        <v>39</v>
      </c>
      <c r="U38">
        <v>39</v>
      </c>
      <c r="V38">
        <v>39</v>
      </c>
      <c r="W38">
        <v>39</v>
      </c>
      <c r="X38">
        <v>39</v>
      </c>
      <c r="Y38">
        <v>39</v>
      </c>
      <c r="Z38">
        <v>39</v>
      </c>
      <c r="AA38">
        <v>39</v>
      </c>
      <c r="AB38">
        <v>39</v>
      </c>
      <c r="AC38">
        <v>39</v>
      </c>
      <c r="AD38">
        <v>39</v>
      </c>
      <c r="AE38">
        <v>39</v>
      </c>
      <c r="AF38">
        <v>39</v>
      </c>
      <c r="AG38">
        <v>39</v>
      </c>
      <c r="AH38">
        <v>39</v>
      </c>
      <c r="AI38">
        <v>39</v>
      </c>
      <c r="AJ38">
        <v>39</v>
      </c>
      <c r="AK38">
        <v>39</v>
      </c>
      <c r="AL38">
        <v>39</v>
      </c>
      <c r="AM38">
        <v>39</v>
      </c>
      <c r="AN38">
        <v>39</v>
      </c>
      <c r="AO38">
        <v>39</v>
      </c>
      <c r="AP38">
        <v>39</v>
      </c>
      <c r="AQ38">
        <v>39</v>
      </c>
      <c r="AR38">
        <v>39</v>
      </c>
      <c r="AS38">
        <v>39</v>
      </c>
      <c r="AT38">
        <v>39</v>
      </c>
      <c r="AU38">
        <v>39</v>
      </c>
      <c r="AV38">
        <v>0</v>
      </c>
      <c r="AW38">
        <v>0</v>
      </c>
      <c r="AX38">
        <v>1</v>
      </c>
      <c r="AY38">
        <v>1</v>
      </c>
    </row>
    <row r="39" spans="1:51" x14ac:dyDescent="0.25">
      <c r="A39" t="s">
        <v>203</v>
      </c>
      <c r="B39">
        <v>24</v>
      </c>
      <c r="C39">
        <v>60.166666666666664</v>
      </c>
      <c r="D39">
        <v>61.041666666666664</v>
      </c>
      <c r="E39">
        <v>60.416666666666664</v>
      </c>
      <c r="F39">
        <v>61.583333333333336</v>
      </c>
      <c r="G39">
        <v>59.375</v>
      </c>
      <c r="H39">
        <v>59.125</v>
      </c>
      <c r="I39">
        <v>59.416666666666664</v>
      </c>
      <c r="J39">
        <v>59.583333333333336</v>
      </c>
      <c r="K39">
        <v>58.75</v>
      </c>
      <c r="L39">
        <v>59.666666666666664</v>
      </c>
      <c r="M39">
        <v>59.583333333333336</v>
      </c>
      <c r="N39">
        <v>59.666666666666664</v>
      </c>
      <c r="O39">
        <v>58.75</v>
      </c>
      <c r="P39">
        <v>57.291666666666664</v>
      </c>
      <c r="Q39">
        <v>57.75</v>
      </c>
      <c r="R39">
        <v>57.166666666666664</v>
      </c>
      <c r="S39">
        <v>57.041666666666664</v>
      </c>
      <c r="T39">
        <v>58</v>
      </c>
      <c r="U39">
        <v>47.583333333333336</v>
      </c>
      <c r="V39">
        <v>58.583333333333336</v>
      </c>
      <c r="W39">
        <v>59.416666666666664</v>
      </c>
      <c r="X39">
        <v>58.666666666666664</v>
      </c>
      <c r="Y39">
        <v>56.958333333333336</v>
      </c>
      <c r="Z39">
        <v>57.708333333333336</v>
      </c>
      <c r="AA39">
        <v>58.541666666666664</v>
      </c>
      <c r="AB39">
        <v>58.583333333333336</v>
      </c>
      <c r="AC39">
        <v>58</v>
      </c>
      <c r="AD39">
        <v>59.625</v>
      </c>
      <c r="AE39">
        <v>58.416666666666664</v>
      </c>
      <c r="AF39">
        <v>59.875</v>
      </c>
      <c r="AG39">
        <v>60.208333333333336</v>
      </c>
      <c r="AH39">
        <v>59.583333333333336</v>
      </c>
      <c r="AI39">
        <v>58.041666666666664</v>
      </c>
      <c r="AJ39">
        <v>59.25</v>
      </c>
      <c r="AK39">
        <v>60</v>
      </c>
      <c r="AL39">
        <v>59.5</v>
      </c>
      <c r="AM39">
        <v>57.041666666666664</v>
      </c>
      <c r="AN39">
        <v>56.166666666666664</v>
      </c>
      <c r="AO39">
        <v>63.333333333333336</v>
      </c>
      <c r="AP39">
        <v>63.083333333333336</v>
      </c>
      <c r="AQ39">
        <v>61.583333333333336</v>
      </c>
      <c r="AR39">
        <v>61.916666666666664</v>
      </c>
      <c r="AS39">
        <v>62.5</v>
      </c>
      <c r="AT39">
        <v>60.291666666666664</v>
      </c>
      <c r="AU39" s="8">
        <v>59.064393939393931</v>
      </c>
      <c r="AV39" s="8">
        <v>2.3773986847872015</v>
      </c>
      <c r="AW39" s="6">
        <v>4.0250962148644986E-2</v>
      </c>
      <c r="AX39" s="7">
        <v>1.0004881633727669</v>
      </c>
      <c r="AY39" s="8">
        <v>2.1291920120575635E-2</v>
      </c>
    </row>
    <row r="40" spans="1:51" x14ac:dyDescent="0.25">
      <c r="A40" t="s">
        <v>635</v>
      </c>
      <c r="B40">
        <v>11</v>
      </c>
      <c r="C40">
        <v>29.727272727272727</v>
      </c>
      <c r="D40">
        <v>30.181818181818183</v>
      </c>
      <c r="E40">
        <v>29.363636363636363</v>
      </c>
      <c r="F40">
        <v>29.636363636363637</v>
      </c>
      <c r="G40">
        <v>30.272727272727273</v>
      </c>
      <c r="H40">
        <v>29.727272727272727</v>
      </c>
      <c r="I40">
        <v>29.818181818181817</v>
      </c>
      <c r="J40">
        <v>30.09090909090909</v>
      </c>
      <c r="K40">
        <v>30.454545454545453</v>
      </c>
      <c r="L40">
        <v>30.09090909090909</v>
      </c>
      <c r="M40">
        <v>30</v>
      </c>
      <c r="N40">
        <v>30.636363636363637</v>
      </c>
      <c r="O40">
        <v>30</v>
      </c>
      <c r="P40">
        <v>29.272727272727273</v>
      </c>
      <c r="Q40">
        <v>27.09090909090909</v>
      </c>
      <c r="R40">
        <v>29.545454545454547</v>
      </c>
      <c r="S40">
        <v>27.09090909090909</v>
      </c>
      <c r="T40">
        <v>29.818181818181817</v>
      </c>
      <c r="U40">
        <v>26.90909090909091</v>
      </c>
      <c r="V40">
        <v>26.636363636363637</v>
      </c>
      <c r="W40">
        <v>26.727272727272727</v>
      </c>
      <c r="X40">
        <v>26.545454545454547</v>
      </c>
      <c r="Y40">
        <v>26.272727272727273</v>
      </c>
      <c r="Z40">
        <v>26.636363636363637</v>
      </c>
      <c r="AA40">
        <v>30.272727272727273</v>
      </c>
      <c r="AB40">
        <v>30.181818181818183</v>
      </c>
      <c r="AC40">
        <v>27.181818181818183</v>
      </c>
      <c r="AD40">
        <v>31.181818181818183</v>
      </c>
      <c r="AE40">
        <v>27.272727272727273</v>
      </c>
      <c r="AF40">
        <v>27.727272727272727</v>
      </c>
      <c r="AG40">
        <v>28.181818181818183</v>
      </c>
      <c r="AH40">
        <v>27.09090909090909</v>
      </c>
      <c r="AI40">
        <v>30.181818181818183</v>
      </c>
      <c r="AJ40">
        <v>29</v>
      </c>
      <c r="AK40">
        <v>28.454545454545453</v>
      </c>
      <c r="AL40">
        <v>28.818181818181817</v>
      </c>
      <c r="AM40">
        <v>28.454545454545453</v>
      </c>
      <c r="AN40">
        <v>29.545454545454547</v>
      </c>
      <c r="AO40">
        <v>31.90909090909091</v>
      </c>
      <c r="AP40">
        <v>32.363636363636367</v>
      </c>
      <c r="AQ40">
        <v>32.545454545454547</v>
      </c>
      <c r="AR40">
        <v>32.727272727272727</v>
      </c>
      <c r="AS40">
        <v>29</v>
      </c>
      <c r="AT40">
        <v>33.454545454545453</v>
      </c>
      <c r="AU40" s="8">
        <v>29.274793388429746</v>
      </c>
      <c r="AV40" s="8">
        <v>1.796721347883349</v>
      </c>
      <c r="AW40" s="6">
        <v>6.137434768688977E-2</v>
      </c>
      <c r="AX40" s="7">
        <v>1.0006190904676093</v>
      </c>
      <c r="AY40" s="8">
        <v>1.6457594268714525E-2</v>
      </c>
    </row>
    <row r="41" spans="1:51" x14ac:dyDescent="0.25">
      <c r="A41" t="s">
        <v>498</v>
      </c>
      <c r="B41">
        <v>45</v>
      </c>
      <c r="C41">
        <v>61.288888888888891</v>
      </c>
      <c r="D41">
        <v>61.111111111111114</v>
      </c>
      <c r="E41">
        <v>54.844444444444441</v>
      </c>
      <c r="F41">
        <v>56.844444444444441</v>
      </c>
      <c r="G41">
        <v>57.222222222222221</v>
      </c>
      <c r="H41">
        <v>56.511111111111113</v>
      </c>
      <c r="I41">
        <v>56.711111111111109</v>
      </c>
      <c r="J41">
        <v>57.266666666666666</v>
      </c>
      <c r="K41">
        <v>57.133333333333333</v>
      </c>
      <c r="L41">
        <v>56.511111111111113</v>
      </c>
      <c r="M41">
        <v>56.31111111111111</v>
      </c>
      <c r="N41">
        <v>56.222222222222221</v>
      </c>
      <c r="O41">
        <v>56.844444444444441</v>
      </c>
      <c r="P41">
        <v>57.37777777777778</v>
      </c>
      <c r="Q41">
        <v>57.4</v>
      </c>
      <c r="R41">
        <v>57.022222222222226</v>
      </c>
      <c r="S41">
        <v>60.666666666666664</v>
      </c>
      <c r="T41">
        <v>61.666666666666664</v>
      </c>
      <c r="U41">
        <v>62.266666666666666</v>
      </c>
      <c r="V41">
        <v>61.955555555555556</v>
      </c>
      <c r="W41">
        <v>62.088888888888889</v>
      </c>
      <c r="X41">
        <v>62.911111111111111</v>
      </c>
      <c r="Y41">
        <v>63.222222222222221</v>
      </c>
      <c r="Z41">
        <v>63.422222222222224</v>
      </c>
      <c r="AA41">
        <v>63.044444444444444</v>
      </c>
      <c r="AB41">
        <v>63.777777777777779</v>
      </c>
      <c r="AC41">
        <v>64.688888888888883</v>
      </c>
      <c r="AD41">
        <v>64.155555555555551</v>
      </c>
      <c r="AE41">
        <v>64.733333333333334</v>
      </c>
      <c r="AF41">
        <v>65</v>
      </c>
      <c r="AG41">
        <v>57.755555555555553</v>
      </c>
      <c r="AH41">
        <v>57.755555555555553</v>
      </c>
      <c r="AI41">
        <v>57.62222222222222</v>
      </c>
      <c r="AJ41">
        <v>58.177777777777777</v>
      </c>
      <c r="AK41">
        <v>58.31111111111111</v>
      </c>
      <c r="AL41">
        <v>58.62222222222222</v>
      </c>
      <c r="AM41">
        <v>64.733333333333334</v>
      </c>
      <c r="AN41">
        <v>62.044444444444444</v>
      </c>
      <c r="AO41">
        <v>61.955555555555556</v>
      </c>
      <c r="AP41">
        <v>57.133333333333333</v>
      </c>
      <c r="AQ41">
        <v>61.37777777777778</v>
      </c>
      <c r="AR41">
        <v>63.266666666666666</v>
      </c>
      <c r="AS41">
        <v>62.62222222222222</v>
      </c>
      <c r="AT41">
        <v>64.466666666666669</v>
      </c>
      <c r="AU41" s="8">
        <v>60.137878787878776</v>
      </c>
      <c r="AV41" s="8">
        <v>3.077194560741435</v>
      </c>
      <c r="AW41" s="6">
        <v>5.1168990705433161E-2</v>
      </c>
      <c r="AX41" s="7">
        <v>1.002042185034135</v>
      </c>
      <c r="AY41" s="8">
        <v>0.25653142162066195</v>
      </c>
    </row>
    <row r="42" spans="1:51" x14ac:dyDescent="0.25">
      <c r="A42" t="s">
        <v>722</v>
      </c>
      <c r="B42">
        <v>18</v>
      </c>
      <c r="C42">
        <v>57.777777777777779</v>
      </c>
      <c r="D42">
        <v>59.333333333333336</v>
      </c>
      <c r="E42">
        <v>59.055555555555557</v>
      </c>
      <c r="F42">
        <v>51.388888888888886</v>
      </c>
      <c r="G42">
        <v>51.333333333333336</v>
      </c>
      <c r="H42">
        <v>50.333333333333336</v>
      </c>
      <c r="I42">
        <v>48.722222222222221</v>
      </c>
      <c r="J42">
        <v>47.388888888888886</v>
      </c>
      <c r="K42">
        <v>53</v>
      </c>
      <c r="L42">
        <v>53.722222222222221</v>
      </c>
      <c r="M42">
        <v>53.555555555555557</v>
      </c>
      <c r="N42">
        <v>53.277777777777779</v>
      </c>
      <c r="O42">
        <v>53.333333333333336</v>
      </c>
      <c r="P42">
        <v>53.277777777777779</v>
      </c>
      <c r="Q42">
        <v>53.722222222222221</v>
      </c>
      <c r="R42">
        <v>51.555555555555557</v>
      </c>
      <c r="S42">
        <v>55.444444444444443</v>
      </c>
      <c r="T42">
        <v>55.055555555555557</v>
      </c>
      <c r="U42">
        <v>55.277777777777779</v>
      </c>
      <c r="V42">
        <v>55.611111111111114</v>
      </c>
      <c r="W42">
        <v>55.444444444444443</v>
      </c>
      <c r="X42">
        <v>55.388888888888886</v>
      </c>
      <c r="Y42">
        <v>55.388888888888886</v>
      </c>
      <c r="Z42">
        <v>55.333333333333336</v>
      </c>
      <c r="AA42">
        <v>56.5</v>
      </c>
      <c r="AB42">
        <v>58.777777777777779</v>
      </c>
      <c r="AC42">
        <v>58.666666666666664</v>
      </c>
      <c r="AD42">
        <v>60.111111111111114</v>
      </c>
      <c r="AE42">
        <v>59.888888888888886</v>
      </c>
      <c r="AF42">
        <v>57.833333333333336</v>
      </c>
      <c r="AG42">
        <v>60.166666666666664</v>
      </c>
      <c r="AH42">
        <v>59.888888888888886</v>
      </c>
      <c r="AI42">
        <v>60.444444444444443</v>
      </c>
      <c r="AJ42">
        <v>59.055555555555557</v>
      </c>
      <c r="AK42">
        <v>59.277777777777779</v>
      </c>
      <c r="AL42">
        <v>59.333333333333336</v>
      </c>
      <c r="AM42">
        <v>57.388888888888886</v>
      </c>
      <c r="AN42">
        <v>56.777777777777779</v>
      </c>
      <c r="AO42">
        <v>56.5</v>
      </c>
      <c r="AP42">
        <v>56.444444444444443</v>
      </c>
      <c r="AQ42">
        <v>56.777777777777779</v>
      </c>
      <c r="AR42">
        <v>55.111111111111114</v>
      </c>
      <c r="AS42">
        <v>56</v>
      </c>
      <c r="AT42">
        <v>56.555555555555557</v>
      </c>
      <c r="AU42" s="8">
        <v>55.800505050505059</v>
      </c>
      <c r="AV42" s="8">
        <v>3.1374319087012164</v>
      </c>
      <c r="AW42" s="6">
        <v>5.6225869387051701E-2</v>
      </c>
      <c r="AX42" s="7">
        <v>1.0024575385708119</v>
      </c>
      <c r="AY42" s="8">
        <v>0.29516802870972758</v>
      </c>
    </row>
    <row r="43" spans="1:51" hidden="1" x14ac:dyDescent="0.25">
      <c r="A43" t="s">
        <v>608</v>
      </c>
      <c r="B43">
        <v>3</v>
      </c>
      <c r="C43">
        <v>27</v>
      </c>
      <c r="D43">
        <v>27</v>
      </c>
      <c r="E43">
        <v>26</v>
      </c>
      <c r="F43">
        <v>27</v>
      </c>
      <c r="G43">
        <v>27</v>
      </c>
      <c r="H43">
        <v>27</v>
      </c>
      <c r="I43">
        <v>27</v>
      </c>
      <c r="J43">
        <v>27</v>
      </c>
      <c r="K43">
        <v>27</v>
      </c>
      <c r="L43">
        <v>25</v>
      </c>
      <c r="M43">
        <v>27</v>
      </c>
      <c r="N43">
        <v>27</v>
      </c>
      <c r="O43">
        <v>27</v>
      </c>
      <c r="P43">
        <v>27</v>
      </c>
      <c r="Q43">
        <v>27</v>
      </c>
      <c r="R43">
        <v>27</v>
      </c>
      <c r="S43">
        <v>26.666666666666668</v>
      </c>
      <c r="T43">
        <v>25</v>
      </c>
      <c r="U43">
        <v>26.666666666666668</v>
      </c>
      <c r="V43">
        <v>29.333333333333332</v>
      </c>
      <c r="W43">
        <v>29.333333333333332</v>
      </c>
      <c r="X43">
        <v>29.333333333333332</v>
      </c>
      <c r="Y43">
        <v>29.333333333333332</v>
      </c>
      <c r="Z43">
        <v>29.333333333333332</v>
      </c>
      <c r="AA43">
        <v>27.666666666666668</v>
      </c>
      <c r="AB43">
        <v>29.333333333333332</v>
      </c>
      <c r="AC43">
        <v>29.333333333333332</v>
      </c>
      <c r="AD43">
        <v>29.333333333333332</v>
      </c>
      <c r="AE43">
        <v>29.333333333333332</v>
      </c>
      <c r="AF43">
        <v>27.666666666666668</v>
      </c>
      <c r="AG43">
        <v>29.333333333333332</v>
      </c>
      <c r="AH43">
        <v>27.666666666666668</v>
      </c>
      <c r="AI43">
        <v>29</v>
      </c>
      <c r="AJ43">
        <v>28.666666666666668</v>
      </c>
      <c r="AK43">
        <v>28.666666666666668</v>
      </c>
      <c r="AL43">
        <v>28.666666666666668</v>
      </c>
      <c r="AM43">
        <v>27.333333333333332</v>
      </c>
      <c r="AN43">
        <v>25.333333333333332</v>
      </c>
      <c r="AO43">
        <v>23.666666666666668</v>
      </c>
      <c r="AP43">
        <v>25.333333333333332</v>
      </c>
      <c r="AQ43">
        <v>25.333333333333332</v>
      </c>
      <c r="AR43">
        <v>25.333333333333332</v>
      </c>
      <c r="AS43">
        <v>39.666666666666664</v>
      </c>
      <c r="AT43">
        <v>39.666666666666664</v>
      </c>
      <c r="AU43">
        <v>27.962121212121215</v>
      </c>
      <c r="AV43">
        <v>2.93809523012226</v>
      </c>
      <c r="AW43">
        <v>0.10507411822707621</v>
      </c>
      <c r="AX43">
        <v>1.0024581977297022</v>
      </c>
      <c r="AY43">
        <v>0.1098491896755559</v>
      </c>
    </row>
    <row r="44" spans="1:51" hidden="1" x14ac:dyDescent="0.25">
      <c r="A44" t="s">
        <v>685</v>
      </c>
      <c r="B44">
        <v>2</v>
      </c>
      <c r="C44">
        <v>16</v>
      </c>
      <c r="D44">
        <v>16</v>
      </c>
      <c r="E44">
        <v>16</v>
      </c>
      <c r="F44">
        <v>16.5</v>
      </c>
      <c r="G44">
        <v>16.5</v>
      </c>
      <c r="H44">
        <v>16.5</v>
      </c>
      <c r="I44">
        <v>16.5</v>
      </c>
      <c r="J44">
        <v>16.5</v>
      </c>
      <c r="K44">
        <v>16.5</v>
      </c>
      <c r="L44">
        <v>17</v>
      </c>
      <c r="M44">
        <v>16.5</v>
      </c>
      <c r="N44">
        <v>16.5</v>
      </c>
      <c r="O44">
        <v>16.5</v>
      </c>
      <c r="P44">
        <v>16.5</v>
      </c>
      <c r="Q44">
        <v>16.5</v>
      </c>
      <c r="R44">
        <v>16.5</v>
      </c>
      <c r="S44">
        <v>16.5</v>
      </c>
      <c r="T44">
        <v>17</v>
      </c>
      <c r="U44">
        <v>17</v>
      </c>
      <c r="V44">
        <v>17.5</v>
      </c>
      <c r="W44">
        <v>17.5</v>
      </c>
      <c r="X44">
        <v>18</v>
      </c>
      <c r="Y44">
        <v>18</v>
      </c>
      <c r="Z44">
        <v>18</v>
      </c>
      <c r="AA44">
        <v>18</v>
      </c>
      <c r="AB44">
        <v>18</v>
      </c>
      <c r="AC44">
        <v>17.5</v>
      </c>
      <c r="AD44">
        <v>18.5</v>
      </c>
      <c r="AE44">
        <v>19</v>
      </c>
      <c r="AF44">
        <v>19</v>
      </c>
      <c r="AG44">
        <v>19</v>
      </c>
      <c r="AH44">
        <v>19</v>
      </c>
      <c r="AI44">
        <v>19</v>
      </c>
      <c r="AJ44">
        <v>19</v>
      </c>
      <c r="AK44">
        <v>19.5</v>
      </c>
      <c r="AL44">
        <v>19</v>
      </c>
      <c r="AM44">
        <v>19</v>
      </c>
      <c r="AN44">
        <v>19</v>
      </c>
      <c r="AO44">
        <v>19</v>
      </c>
      <c r="AP44">
        <v>19.5</v>
      </c>
      <c r="AQ44">
        <v>19.5</v>
      </c>
      <c r="AR44">
        <v>19.5</v>
      </c>
      <c r="AS44">
        <v>19.5</v>
      </c>
      <c r="AT44">
        <v>20</v>
      </c>
      <c r="AU44">
        <v>17.772727272727273</v>
      </c>
      <c r="AV44">
        <v>1.2452388665275202</v>
      </c>
      <c r="AW44">
        <v>7.0064590955512651E-2</v>
      </c>
      <c r="AX44">
        <v>1.0053128620751246</v>
      </c>
      <c r="AY44">
        <v>0.92553634559233133</v>
      </c>
    </row>
  </sheetData>
  <conditionalFormatting sqref="AX4:AX22">
    <cfRule type="colorScale" priority="4">
      <colorScale>
        <cfvo type="min"/>
        <cfvo type="num" val="1"/>
        <cfvo type="max"/>
        <color theme="9"/>
        <color rgb="FFFFEB84"/>
        <color rgb="FFFF0000"/>
      </colorScale>
    </cfRule>
  </conditionalFormatting>
  <conditionalFormatting sqref="AX26:AX42">
    <cfRule type="colorScale" priority="2">
      <colorScale>
        <cfvo type="min"/>
        <cfvo type="num" val="1"/>
        <cfvo type="max"/>
        <color rgb="FF63BE7B"/>
        <color rgb="FFFFEB84"/>
        <color rgb="FFF8696B"/>
      </colorScale>
    </cfRule>
  </conditionalFormatting>
  <conditionalFormatting sqref="AY4:AY22">
    <cfRule type="colorScale" priority="3">
      <colorScale>
        <cfvo type="num" val="0"/>
        <cfvo type="percent" val="50"/>
        <cfvo type="num" val="1"/>
        <color rgb="FFF8696B"/>
        <color rgb="FFFFEB84"/>
        <color rgb="FF63BE7B"/>
      </colorScale>
    </cfRule>
  </conditionalFormatting>
  <conditionalFormatting sqref="AY26:AY42">
    <cfRule type="colorScale" priority="1">
      <colorScale>
        <cfvo type="num" val="0"/>
        <cfvo type="percent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8AFC-5BDA-4AD4-87A3-4D8AC8993B40}">
  <sheetPr>
    <tabColor rgb="FF63BE7B"/>
  </sheetPr>
  <dimension ref="A1:BD576"/>
  <sheetViews>
    <sheetView topLeftCell="AA1" workbookViewId="0">
      <selection activeCell="BC2" sqref="BC2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21.7109375" bestFit="1" customWidth="1"/>
    <col min="4" max="47" width="4.28515625" customWidth="1"/>
    <col min="48" max="48" width="37.28515625" bestFit="1" customWidth="1"/>
    <col min="49" max="49" width="39.140625" bestFit="1" customWidth="1"/>
    <col min="50" max="50" width="9.140625" bestFit="1" customWidth="1"/>
    <col min="51" max="51" width="15.85546875" bestFit="1" customWidth="1"/>
    <col min="52" max="52" width="17" bestFit="1" customWidth="1"/>
    <col min="53" max="53" width="17.28515625" bestFit="1" customWidth="1"/>
    <col min="54" max="54" width="13.5703125" bestFit="1" customWidth="1"/>
    <col min="55" max="55" width="14.28515625" bestFit="1" customWidth="1"/>
    <col min="56" max="56" width="12" bestFit="1" customWidth="1"/>
  </cols>
  <sheetData>
    <row r="1" spans="1:56" x14ac:dyDescent="0.25">
      <c r="A1" t="s">
        <v>26</v>
      </c>
      <c r="B1" t="s">
        <v>35</v>
      </c>
      <c r="C1" t="s">
        <v>36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28</v>
      </c>
      <c r="AW1" t="s">
        <v>29</v>
      </c>
      <c r="AX1" t="s">
        <v>30</v>
      </c>
      <c r="AY1" t="s">
        <v>31</v>
      </c>
      <c r="AZ1" t="s">
        <v>32</v>
      </c>
      <c r="BA1" t="s">
        <v>33</v>
      </c>
      <c r="BB1" t="s">
        <v>34</v>
      </c>
      <c r="BC1" t="s">
        <v>2393</v>
      </c>
      <c r="BD1" t="s">
        <v>2386</v>
      </c>
    </row>
    <row r="2" spans="1:56" x14ac:dyDescent="0.25">
      <c r="A2">
        <v>1974</v>
      </c>
      <c r="B2">
        <v>93</v>
      </c>
      <c r="C2" t="s">
        <v>99</v>
      </c>
      <c r="D2">
        <v>154</v>
      </c>
      <c r="E2">
        <v>162</v>
      </c>
      <c r="F2">
        <v>153</v>
      </c>
      <c r="G2">
        <v>144</v>
      </c>
      <c r="H2">
        <v>140</v>
      </c>
      <c r="I2">
        <v>154</v>
      </c>
      <c r="J2">
        <v>162</v>
      </c>
      <c r="K2">
        <v>154</v>
      </c>
      <c r="L2">
        <v>152</v>
      </c>
      <c r="M2">
        <v>153</v>
      </c>
      <c r="N2">
        <v>139</v>
      </c>
      <c r="O2">
        <v>154</v>
      </c>
      <c r="P2">
        <v>146</v>
      </c>
      <c r="Q2">
        <v>156</v>
      </c>
      <c r="R2">
        <v>149</v>
      </c>
      <c r="S2">
        <v>152</v>
      </c>
      <c r="T2">
        <v>161</v>
      </c>
      <c r="U2">
        <v>158</v>
      </c>
      <c r="V2">
        <v>141</v>
      </c>
      <c r="W2">
        <v>160</v>
      </c>
      <c r="X2">
        <v>150</v>
      </c>
      <c r="Y2">
        <v>164</v>
      </c>
      <c r="Z2">
        <v>156</v>
      </c>
      <c r="AA2">
        <v>156</v>
      </c>
      <c r="AB2">
        <v>162</v>
      </c>
      <c r="AC2">
        <v>144</v>
      </c>
      <c r="AD2">
        <v>165</v>
      </c>
      <c r="AE2">
        <v>154</v>
      </c>
      <c r="AF2">
        <v>150</v>
      </c>
      <c r="AG2">
        <v>162</v>
      </c>
      <c r="AH2">
        <v>156</v>
      </c>
      <c r="AI2">
        <v>149</v>
      </c>
      <c r="AJ2">
        <v>140</v>
      </c>
      <c r="AK2">
        <v>153</v>
      </c>
      <c r="AL2">
        <v>164</v>
      </c>
      <c r="AM2">
        <v>160</v>
      </c>
      <c r="AN2">
        <v>154</v>
      </c>
      <c r="AO2">
        <v>165</v>
      </c>
      <c r="AP2">
        <v>156</v>
      </c>
      <c r="AQ2">
        <v>154</v>
      </c>
      <c r="AR2">
        <v>157</v>
      </c>
      <c r="AS2">
        <v>146</v>
      </c>
      <c r="AT2">
        <v>165</v>
      </c>
      <c r="AU2">
        <v>152</v>
      </c>
      <c r="AV2" s="8">
        <f t="shared" ref="AV2:AV65" si="0">AVERAGE(D2:AU2)</f>
        <v>154.04545454545453</v>
      </c>
      <c r="AW2">
        <f t="shared" ref="AW2:AW65" si="1">MEDIAN(D2:AU2)</f>
        <v>154</v>
      </c>
      <c r="AX2" s="8">
        <f t="shared" ref="AX2:AX65" si="2">_xlfn.STDEV.S(D2:AU2)</f>
        <v>7.1461635355591744</v>
      </c>
      <c r="AY2" s="6">
        <f>Table14[[#This Row],[Szórás]]/Table14[[#This Row],[Átlagos akadálymentességi hibaszám]]</f>
        <v>4.6389966887666521E-2</v>
      </c>
      <c r="AZ2">
        <f t="shared" ref="AZ2:AZ65" si="3">MIN(D2:AU2)</f>
        <v>139</v>
      </c>
      <c r="BA2">
        <f t="shared" ref="BA2:BA65" si="4">MAX(D2:AU2)</f>
        <v>165</v>
      </c>
      <c r="BB2">
        <f t="shared" ref="BB2:BB65" si="5">BA2-AZ2</f>
        <v>26</v>
      </c>
      <c r="BC2" s="7">
        <f t="shared" ref="BC2:BC65" si="6">INDEX(LOGEST($D2:$AU2,,TRUE,TRUE),1,1)</f>
        <v>1.0007660380053243</v>
      </c>
      <c r="BD2" s="8">
        <f t="shared" ref="BD2:BD65" si="7">INDEX(LOGEST($D2:$AU2,,TRUE,TRUE),3,1)</f>
        <v>4.4001519460196065E-2</v>
      </c>
    </row>
    <row r="3" spans="1:56" x14ac:dyDescent="0.25">
      <c r="A3">
        <v>409</v>
      </c>
      <c r="B3">
        <v>82</v>
      </c>
      <c r="C3" t="s">
        <v>109</v>
      </c>
      <c r="D3">
        <v>136</v>
      </c>
      <c r="E3">
        <v>139</v>
      </c>
      <c r="F3">
        <v>155</v>
      </c>
      <c r="G3">
        <v>137</v>
      </c>
      <c r="H3">
        <v>143</v>
      </c>
      <c r="I3">
        <v>147</v>
      </c>
      <c r="J3">
        <v>146</v>
      </c>
      <c r="K3">
        <v>152</v>
      </c>
      <c r="L3">
        <v>146</v>
      </c>
      <c r="M3">
        <v>138</v>
      </c>
      <c r="N3">
        <v>149</v>
      </c>
      <c r="O3">
        <v>146</v>
      </c>
      <c r="P3">
        <v>140</v>
      </c>
      <c r="Q3">
        <v>146</v>
      </c>
      <c r="R3">
        <v>147</v>
      </c>
      <c r="S3">
        <v>156</v>
      </c>
      <c r="T3">
        <v>139</v>
      </c>
      <c r="U3">
        <v>144</v>
      </c>
      <c r="V3">
        <v>161</v>
      </c>
      <c r="W3">
        <v>154</v>
      </c>
      <c r="X3">
        <v>147</v>
      </c>
      <c r="Y3">
        <v>152</v>
      </c>
      <c r="Z3">
        <v>139</v>
      </c>
      <c r="AA3">
        <v>148</v>
      </c>
      <c r="AB3">
        <v>151</v>
      </c>
      <c r="AC3">
        <v>153</v>
      </c>
      <c r="AD3">
        <v>153</v>
      </c>
      <c r="AE3">
        <v>146</v>
      </c>
      <c r="AF3">
        <v>147</v>
      </c>
      <c r="AG3">
        <v>146</v>
      </c>
      <c r="AH3">
        <v>146</v>
      </c>
      <c r="AI3">
        <v>138</v>
      </c>
      <c r="AJ3">
        <v>134</v>
      </c>
      <c r="AK3">
        <v>118</v>
      </c>
      <c r="AL3">
        <v>118</v>
      </c>
      <c r="AM3">
        <v>129</v>
      </c>
      <c r="AN3">
        <v>112</v>
      </c>
      <c r="AO3">
        <v>117</v>
      </c>
      <c r="AP3">
        <v>124</v>
      </c>
      <c r="AQ3">
        <v>125</v>
      </c>
      <c r="AR3">
        <v>124</v>
      </c>
      <c r="AS3">
        <v>124</v>
      </c>
      <c r="AT3">
        <v>116</v>
      </c>
      <c r="AU3">
        <v>123</v>
      </c>
      <c r="AV3" s="8">
        <f t="shared" si="0"/>
        <v>139.79545454545453</v>
      </c>
      <c r="AW3">
        <f t="shared" si="1"/>
        <v>145</v>
      </c>
      <c r="AX3" s="8">
        <f t="shared" si="2"/>
        <v>12.587516047803071</v>
      </c>
      <c r="AY3" s="6">
        <f>Table14[[#This Row],[Szórás]]/Table14[[#This Row],[Átlagos akadálymentességi hibaszám]]</f>
        <v>9.0042384344551321E-2</v>
      </c>
      <c r="AZ3">
        <f t="shared" si="3"/>
        <v>112</v>
      </c>
      <c r="BA3">
        <f t="shared" si="4"/>
        <v>161</v>
      </c>
      <c r="BB3">
        <f t="shared" si="5"/>
        <v>49</v>
      </c>
      <c r="BC3" s="7">
        <f t="shared" si="6"/>
        <v>0.99541707539465296</v>
      </c>
      <c r="BD3" s="8">
        <f t="shared" si="7"/>
        <v>0.39976626608662369</v>
      </c>
    </row>
    <row r="4" spans="1:56" x14ac:dyDescent="0.25">
      <c r="A4">
        <v>58</v>
      </c>
      <c r="B4">
        <v>50</v>
      </c>
      <c r="C4" t="s">
        <v>120</v>
      </c>
      <c r="D4">
        <v>174</v>
      </c>
      <c r="E4">
        <v>181</v>
      </c>
      <c r="F4">
        <v>174</v>
      </c>
      <c r="G4">
        <v>174</v>
      </c>
      <c r="H4">
        <v>175</v>
      </c>
      <c r="I4">
        <v>174</v>
      </c>
      <c r="J4">
        <v>174</v>
      </c>
      <c r="K4">
        <v>174</v>
      </c>
      <c r="L4">
        <v>174</v>
      </c>
      <c r="M4">
        <v>176</v>
      </c>
      <c r="N4">
        <v>174</v>
      </c>
      <c r="O4">
        <v>164</v>
      </c>
      <c r="P4">
        <v>164</v>
      </c>
      <c r="Q4">
        <v>175</v>
      </c>
      <c r="R4">
        <v>175</v>
      </c>
      <c r="S4">
        <v>175</v>
      </c>
      <c r="T4">
        <v>174</v>
      </c>
      <c r="U4">
        <v>175</v>
      </c>
      <c r="V4">
        <v>173</v>
      </c>
      <c r="W4">
        <v>174</v>
      </c>
      <c r="X4">
        <v>172</v>
      </c>
      <c r="Y4">
        <v>174</v>
      </c>
      <c r="Z4">
        <v>173</v>
      </c>
      <c r="AA4">
        <v>180</v>
      </c>
      <c r="AB4">
        <v>174</v>
      </c>
      <c r="AC4">
        <v>173</v>
      </c>
      <c r="AD4">
        <v>168</v>
      </c>
      <c r="AE4">
        <v>173</v>
      </c>
      <c r="AF4">
        <v>173</v>
      </c>
      <c r="AG4">
        <v>130</v>
      </c>
      <c r="AH4">
        <v>129</v>
      </c>
      <c r="AI4">
        <v>129</v>
      </c>
      <c r="AJ4">
        <v>130</v>
      </c>
      <c r="AK4">
        <v>129</v>
      </c>
      <c r="AL4">
        <v>129</v>
      </c>
      <c r="AM4">
        <v>130</v>
      </c>
      <c r="AN4">
        <v>135</v>
      </c>
      <c r="AO4">
        <v>129</v>
      </c>
      <c r="AP4">
        <v>130</v>
      </c>
      <c r="AQ4">
        <v>135</v>
      </c>
      <c r="AR4">
        <v>124</v>
      </c>
      <c r="AS4">
        <v>134</v>
      </c>
      <c r="AT4">
        <v>129</v>
      </c>
      <c r="AU4">
        <v>2</v>
      </c>
      <c r="AV4" s="8">
        <f t="shared" si="0"/>
        <v>155.84090909090909</v>
      </c>
      <c r="AW4">
        <f t="shared" si="1"/>
        <v>173</v>
      </c>
      <c r="AX4" s="8">
        <f t="shared" si="2"/>
        <v>31.419844996744537</v>
      </c>
      <c r="AY4" s="6">
        <f>Table14[[#This Row],[Szórás]]/Table14[[#This Row],[Átlagos akadálymentességi hibaszám]]</f>
        <v>0.2016148723722852</v>
      </c>
      <c r="AZ4">
        <f t="shared" si="3"/>
        <v>2</v>
      </c>
      <c r="BA4">
        <f t="shared" si="4"/>
        <v>181</v>
      </c>
      <c r="BB4">
        <f t="shared" si="5"/>
        <v>179</v>
      </c>
      <c r="BC4" s="7">
        <f t="shared" si="6"/>
        <v>0.97866397175232733</v>
      </c>
      <c r="BD4" s="8">
        <f t="shared" si="7"/>
        <v>0.16960236937416789</v>
      </c>
    </row>
    <row r="5" spans="1:56" x14ac:dyDescent="0.25">
      <c r="A5">
        <v>12</v>
      </c>
      <c r="B5">
        <v>30</v>
      </c>
      <c r="C5" t="s">
        <v>134</v>
      </c>
      <c r="D5">
        <v>126</v>
      </c>
      <c r="E5">
        <v>123</v>
      </c>
      <c r="F5">
        <v>121</v>
      </c>
      <c r="G5">
        <v>110</v>
      </c>
      <c r="H5">
        <v>121</v>
      </c>
      <c r="I5">
        <v>127</v>
      </c>
      <c r="J5">
        <v>122</v>
      </c>
      <c r="K5">
        <v>124</v>
      </c>
      <c r="L5">
        <v>124</v>
      </c>
      <c r="M5">
        <v>126</v>
      </c>
      <c r="N5">
        <v>124</v>
      </c>
      <c r="O5">
        <v>120</v>
      </c>
      <c r="P5">
        <v>118</v>
      </c>
      <c r="Q5">
        <v>119</v>
      </c>
      <c r="R5">
        <v>123</v>
      </c>
      <c r="S5">
        <v>119</v>
      </c>
      <c r="T5">
        <v>121</v>
      </c>
      <c r="U5">
        <v>120</v>
      </c>
      <c r="V5">
        <v>117</v>
      </c>
      <c r="W5">
        <v>112</v>
      </c>
      <c r="X5">
        <v>115</v>
      </c>
      <c r="Y5">
        <v>116</v>
      </c>
      <c r="Z5">
        <v>119</v>
      </c>
      <c r="AA5">
        <v>117</v>
      </c>
      <c r="AB5">
        <v>109</v>
      </c>
      <c r="AC5">
        <v>116</v>
      </c>
      <c r="AD5">
        <v>115</v>
      </c>
      <c r="AE5">
        <v>112</v>
      </c>
      <c r="AF5">
        <v>124</v>
      </c>
      <c r="AG5">
        <v>125</v>
      </c>
      <c r="AH5">
        <v>113</v>
      </c>
      <c r="AI5">
        <v>117</v>
      </c>
      <c r="AJ5">
        <v>112</v>
      </c>
      <c r="AK5">
        <v>118</v>
      </c>
      <c r="AL5">
        <v>114</v>
      </c>
      <c r="AM5">
        <v>118</v>
      </c>
      <c r="AN5">
        <v>114</v>
      </c>
      <c r="AO5">
        <v>116</v>
      </c>
      <c r="AP5">
        <v>107</v>
      </c>
      <c r="AQ5">
        <v>167</v>
      </c>
      <c r="AR5">
        <v>132</v>
      </c>
      <c r="AS5">
        <v>179</v>
      </c>
      <c r="AT5">
        <v>142</v>
      </c>
      <c r="AU5">
        <v>203</v>
      </c>
      <c r="AV5" s="8">
        <f t="shared" si="0"/>
        <v>123.56818181818181</v>
      </c>
      <c r="AW5">
        <f t="shared" si="1"/>
        <v>119</v>
      </c>
      <c r="AX5" s="8">
        <f t="shared" si="2"/>
        <v>17.865645514242999</v>
      </c>
      <c r="AY5" s="6">
        <f>Table14[[#This Row],[Szórás]]/Table14[[#This Row],[Átlagos akadálymentességi hibaszám]]</f>
        <v>0.14458127692232703</v>
      </c>
      <c r="AZ5">
        <f t="shared" si="3"/>
        <v>107</v>
      </c>
      <c r="BA5">
        <f t="shared" si="4"/>
        <v>203</v>
      </c>
      <c r="BB5">
        <f t="shared" si="5"/>
        <v>96</v>
      </c>
      <c r="BC5" s="7">
        <f t="shared" si="6"/>
        <v>1.002963430840224</v>
      </c>
      <c r="BD5" s="8">
        <f t="shared" si="7"/>
        <v>9.6757859469584581E-2</v>
      </c>
    </row>
    <row r="6" spans="1:56" x14ac:dyDescent="0.25">
      <c r="A6">
        <v>127</v>
      </c>
      <c r="B6">
        <v>61</v>
      </c>
      <c r="C6" t="s">
        <v>145</v>
      </c>
      <c r="D6">
        <v>156</v>
      </c>
      <c r="E6">
        <v>167</v>
      </c>
      <c r="F6">
        <v>150</v>
      </c>
      <c r="G6">
        <v>155</v>
      </c>
      <c r="H6">
        <v>162</v>
      </c>
      <c r="I6">
        <v>159</v>
      </c>
      <c r="J6">
        <v>159</v>
      </c>
      <c r="K6">
        <v>159</v>
      </c>
      <c r="L6">
        <v>158</v>
      </c>
      <c r="M6">
        <v>159</v>
      </c>
      <c r="N6">
        <v>155</v>
      </c>
      <c r="O6">
        <v>147</v>
      </c>
      <c r="P6">
        <v>145</v>
      </c>
      <c r="Q6">
        <v>141</v>
      </c>
      <c r="R6">
        <v>138</v>
      </c>
      <c r="S6">
        <v>137</v>
      </c>
      <c r="T6">
        <v>139</v>
      </c>
      <c r="U6">
        <v>140</v>
      </c>
      <c r="V6">
        <v>139</v>
      </c>
      <c r="W6">
        <v>140</v>
      </c>
      <c r="X6">
        <v>141</v>
      </c>
      <c r="Y6">
        <v>141</v>
      </c>
      <c r="Z6">
        <v>136</v>
      </c>
      <c r="AA6">
        <v>142</v>
      </c>
      <c r="AB6">
        <v>141</v>
      </c>
      <c r="AC6">
        <v>139</v>
      </c>
      <c r="AD6">
        <v>134</v>
      </c>
      <c r="AE6">
        <v>140</v>
      </c>
      <c r="AF6">
        <v>134</v>
      </c>
      <c r="AG6">
        <v>141</v>
      </c>
      <c r="AH6">
        <v>137</v>
      </c>
      <c r="AI6">
        <v>140</v>
      </c>
      <c r="AJ6">
        <v>135</v>
      </c>
      <c r="AK6">
        <v>131</v>
      </c>
      <c r="AL6">
        <v>135</v>
      </c>
      <c r="AM6">
        <v>135</v>
      </c>
      <c r="AN6">
        <v>135</v>
      </c>
      <c r="AO6">
        <v>134</v>
      </c>
      <c r="AP6">
        <v>134</v>
      </c>
      <c r="AQ6">
        <v>131</v>
      </c>
      <c r="AR6">
        <v>135</v>
      </c>
      <c r="AS6">
        <v>136</v>
      </c>
      <c r="AT6">
        <v>136</v>
      </c>
      <c r="AU6">
        <v>136</v>
      </c>
      <c r="AV6" s="8">
        <f t="shared" si="0"/>
        <v>142.81818181818181</v>
      </c>
      <c r="AW6">
        <f t="shared" si="1"/>
        <v>140</v>
      </c>
      <c r="AX6" s="8">
        <f t="shared" si="2"/>
        <v>9.69361508218282</v>
      </c>
      <c r="AY6" s="6">
        <f>Table14[[#This Row],[Szórás]]/Table14[[#This Row],[Átlagos akadálymentességi hibaszám]]</f>
        <v>6.7873816616175059E-2</v>
      </c>
      <c r="AZ6">
        <f t="shared" si="3"/>
        <v>131</v>
      </c>
      <c r="BA6">
        <f t="shared" si="4"/>
        <v>167</v>
      </c>
      <c r="BB6">
        <f t="shared" si="5"/>
        <v>36</v>
      </c>
      <c r="BC6" s="7">
        <f t="shared" si="6"/>
        <v>0.99565495521380398</v>
      </c>
      <c r="BD6" s="8">
        <f t="shared" si="7"/>
        <v>0.71957214983770668</v>
      </c>
    </row>
    <row r="7" spans="1:56" x14ac:dyDescent="0.25">
      <c r="A7">
        <v>89</v>
      </c>
      <c r="B7">
        <v>50</v>
      </c>
      <c r="C7" t="s">
        <v>120</v>
      </c>
      <c r="D7">
        <v>230</v>
      </c>
      <c r="E7">
        <v>227</v>
      </c>
      <c r="F7">
        <v>243</v>
      </c>
      <c r="G7">
        <v>105</v>
      </c>
      <c r="H7">
        <v>195</v>
      </c>
      <c r="I7">
        <v>208</v>
      </c>
      <c r="J7">
        <v>139</v>
      </c>
      <c r="K7">
        <v>152</v>
      </c>
      <c r="L7">
        <v>143</v>
      </c>
      <c r="M7">
        <v>163</v>
      </c>
      <c r="N7">
        <v>158</v>
      </c>
      <c r="O7">
        <v>161</v>
      </c>
      <c r="P7">
        <v>161</v>
      </c>
      <c r="Q7">
        <v>155</v>
      </c>
      <c r="R7">
        <v>139</v>
      </c>
      <c r="S7">
        <v>140</v>
      </c>
      <c r="T7">
        <v>137</v>
      </c>
      <c r="U7">
        <v>149</v>
      </c>
      <c r="V7">
        <v>145</v>
      </c>
      <c r="W7">
        <v>161</v>
      </c>
      <c r="X7">
        <v>134</v>
      </c>
      <c r="Y7">
        <v>159</v>
      </c>
      <c r="Z7">
        <v>151</v>
      </c>
      <c r="AA7">
        <v>160</v>
      </c>
      <c r="AB7">
        <v>74</v>
      </c>
      <c r="AC7">
        <v>158</v>
      </c>
      <c r="AD7">
        <v>158</v>
      </c>
      <c r="AE7">
        <v>72</v>
      </c>
      <c r="AF7">
        <v>144</v>
      </c>
      <c r="AG7">
        <v>144</v>
      </c>
      <c r="AH7">
        <v>55</v>
      </c>
      <c r="AI7">
        <v>66</v>
      </c>
      <c r="AJ7">
        <v>67</v>
      </c>
      <c r="AK7">
        <v>66</v>
      </c>
      <c r="AL7">
        <v>76</v>
      </c>
      <c r="AM7">
        <v>41</v>
      </c>
      <c r="AN7">
        <v>75</v>
      </c>
      <c r="AO7">
        <v>55</v>
      </c>
      <c r="AP7">
        <v>81</v>
      </c>
      <c r="AQ7">
        <v>81</v>
      </c>
      <c r="AR7">
        <v>76</v>
      </c>
      <c r="AS7">
        <v>152</v>
      </c>
      <c r="AT7">
        <v>148</v>
      </c>
      <c r="AU7">
        <v>147</v>
      </c>
      <c r="AV7" s="8">
        <f t="shared" si="0"/>
        <v>132.97727272727272</v>
      </c>
      <c r="AW7">
        <f t="shared" si="1"/>
        <v>144.5</v>
      </c>
      <c r="AX7" s="8">
        <f t="shared" si="2"/>
        <v>49.743289198604302</v>
      </c>
      <c r="AY7" s="6">
        <f>Table14[[#This Row],[Szórás]]/Table14[[#This Row],[Átlagos akadálymentességi hibaszám]]</f>
        <v>0.37407361557658336</v>
      </c>
      <c r="AZ7">
        <f t="shared" si="3"/>
        <v>41</v>
      </c>
      <c r="BA7">
        <f t="shared" si="4"/>
        <v>243</v>
      </c>
      <c r="BB7">
        <f t="shared" si="5"/>
        <v>202</v>
      </c>
      <c r="BC7" s="7">
        <f t="shared" si="6"/>
        <v>0.97822160693008886</v>
      </c>
      <c r="BD7" s="8">
        <f t="shared" si="7"/>
        <v>0.4265058279609707</v>
      </c>
    </row>
    <row r="8" spans="1:56" x14ac:dyDescent="0.25">
      <c r="A8">
        <v>194</v>
      </c>
      <c r="B8">
        <v>62</v>
      </c>
      <c r="C8" t="s">
        <v>162</v>
      </c>
      <c r="D8">
        <v>202</v>
      </c>
      <c r="E8">
        <v>185</v>
      </c>
      <c r="F8">
        <v>78</v>
      </c>
      <c r="G8">
        <v>84</v>
      </c>
      <c r="H8">
        <v>97</v>
      </c>
      <c r="I8">
        <v>76</v>
      </c>
      <c r="J8">
        <v>89</v>
      </c>
      <c r="K8">
        <v>74</v>
      </c>
      <c r="L8">
        <v>72</v>
      </c>
      <c r="M8">
        <v>66</v>
      </c>
      <c r="N8">
        <v>66</v>
      </c>
      <c r="O8">
        <v>72</v>
      </c>
      <c r="P8">
        <v>60</v>
      </c>
      <c r="Q8">
        <v>30</v>
      </c>
      <c r="R8">
        <v>27</v>
      </c>
      <c r="S8">
        <v>28</v>
      </c>
      <c r="T8">
        <v>36</v>
      </c>
      <c r="U8">
        <v>29</v>
      </c>
      <c r="V8">
        <v>28</v>
      </c>
      <c r="W8">
        <v>29</v>
      </c>
      <c r="X8">
        <v>29</v>
      </c>
      <c r="Y8">
        <v>31</v>
      </c>
      <c r="Z8">
        <v>25</v>
      </c>
      <c r="AA8">
        <v>25</v>
      </c>
      <c r="AB8">
        <v>45</v>
      </c>
      <c r="AC8">
        <v>29</v>
      </c>
      <c r="AD8">
        <v>23</v>
      </c>
      <c r="AE8">
        <v>33</v>
      </c>
      <c r="AF8">
        <v>23</v>
      </c>
      <c r="AG8">
        <v>22</v>
      </c>
      <c r="AH8">
        <v>34</v>
      </c>
      <c r="AI8">
        <v>44</v>
      </c>
      <c r="AJ8">
        <v>36</v>
      </c>
      <c r="AK8">
        <v>33</v>
      </c>
      <c r="AL8">
        <v>26</v>
      </c>
      <c r="AM8">
        <v>26</v>
      </c>
      <c r="AN8">
        <v>17</v>
      </c>
      <c r="AO8">
        <v>25</v>
      </c>
      <c r="AP8">
        <v>24</v>
      </c>
      <c r="AQ8">
        <v>21</v>
      </c>
      <c r="AR8">
        <v>18</v>
      </c>
      <c r="AS8">
        <v>21</v>
      </c>
      <c r="AT8">
        <v>20</v>
      </c>
      <c r="AU8">
        <v>23</v>
      </c>
      <c r="AV8" s="8">
        <f t="shared" si="0"/>
        <v>47.295454545454547</v>
      </c>
      <c r="AW8">
        <f t="shared" si="1"/>
        <v>29.5</v>
      </c>
      <c r="AX8" s="8">
        <f t="shared" si="2"/>
        <v>39.233101558863765</v>
      </c>
      <c r="AY8" s="6">
        <f>Table14[[#This Row],[Szórás]]/Table14[[#This Row],[Átlagos akadálymentességi hibaszám]]</f>
        <v>0.82953218096588455</v>
      </c>
      <c r="AZ8">
        <f t="shared" si="3"/>
        <v>17</v>
      </c>
      <c r="BA8">
        <f t="shared" si="4"/>
        <v>202</v>
      </c>
      <c r="BB8">
        <f t="shared" si="5"/>
        <v>185</v>
      </c>
      <c r="BC8" s="7">
        <f t="shared" si="6"/>
        <v>0.96141478337815156</v>
      </c>
      <c r="BD8" s="8">
        <f t="shared" si="7"/>
        <v>0.69503471031865927</v>
      </c>
    </row>
    <row r="9" spans="1:56" x14ac:dyDescent="0.25">
      <c r="A9">
        <v>66</v>
      </c>
      <c r="B9">
        <v>50</v>
      </c>
      <c r="C9" t="s">
        <v>120</v>
      </c>
      <c r="D9">
        <v>163</v>
      </c>
      <c r="E9">
        <v>163</v>
      </c>
      <c r="F9">
        <v>163</v>
      </c>
      <c r="G9">
        <v>163</v>
      </c>
      <c r="H9">
        <v>163</v>
      </c>
      <c r="I9">
        <v>163</v>
      </c>
      <c r="J9">
        <v>163</v>
      </c>
      <c r="K9">
        <v>163</v>
      </c>
      <c r="L9">
        <v>163</v>
      </c>
      <c r="M9">
        <v>163</v>
      </c>
      <c r="N9">
        <v>163</v>
      </c>
      <c r="O9">
        <v>163</v>
      </c>
      <c r="P9">
        <v>163</v>
      </c>
      <c r="Q9">
        <v>163</v>
      </c>
      <c r="R9">
        <v>163</v>
      </c>
      <c r="S9">
        <v>162</v>
      </c>
      <c r="T9">
        <v>162</v>
      </c>
      <c r="U9">
        <v>162</v>
      </c>
      <c r="V9">
        <v>156</v>
      </c>
      <c r="W9">
        <v>162</v>
      </c>
      <c r="X9">
        <v>162</v>
      </c>
      <c r="Y9">
        <v>162</v>
      </c>
      <c r="Z9">
        <v>162</v>
      </c>
      <c r="AA9">
        <v>162</v>
      </c>
      <c r="AB9">
        <v>162</v>
      </c>
      <c r="AC9">
        <v>162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 s="8">
        <f t="shared" si="0"/>
        <v>96.340909090909093</v>
      </c>
      <c r="AW9">
        <f t="shared" si="1"/>
        <v>162</v>
      </c>
      <c r="AX9" s="8">
        <f t="shared" si="2"/>
        <v>80.25249200849116</v>
      </c>
      <c r="AY9" s="6">
        <f>Table14[[#This Row],[Szórás]]/Table14[[#This Row],[Átlagos akadálymentességi hibaszám]]</f>
        <v>0.8330053428576577</v>
      </c>
      <c r="AZ9">
        <f t="shared" si="3"/>
        <v>1</v>
      </c>
      <c r="BA9">
        <f t="shared" si="4"/>
        <v>163</v>
      </c>
      <c r="BB9">
        <f t="shared" si="5"/>
        <v>162</v>
      </c>
      <c r="BC9" s="7">
        <f t="shared" si="6"/>
        <v>0.84538434696134634</v>
      </c>
      <c r="BD9" s="8">
        <f t="shared" si="7"/>
        <v>0.72644822318403723</v>
      </c>
    </row>
    <row r="10" spans="1:56" x14ac:dyDescent="0.25">
      <c r="A10">
        <v>4</v>
      </c>
      <c r="B10">
        <v>15</v>
      </c>
      <c r="C10" t="s">
        <v>173</v>
      </c>
      <c r="D10">
        <v>76</v>
      </c>
      <c r="E10">
        <v>76</v>
      </c>
      <c r="F10">
        <v>76</v>
      </c>
      <c r="G10">
        <v>76</v>
      </c>
      <c r="H10">
        <v>76</v>
      </c>
      <c r="I10">
        <v>76</v>
      </c>
      <c r="J10">
        <v>76</v>
      </c>
      <c r="K10">
        <v>76</v>
      </c>
      <c r="L10">
        <v>76</v>
      </c>
      <c r="M10">
        <v>76</v>
      </c>
      <c r="N10">
        <v>76</v>
      </c>
      <c r="O10">
        <v>76</v>
      </c>
      <c r="P10">
        <v>76</v>
      </c>
      <c r="Q10">
        <v>76</v>
      </c>
      <c r="R10">
        <v>76</v>
      </c>
      <c r="S10">
        <v>76</v>
      </c>
      <c r="T10">
        <v>76</v>
      </c>
      <c r="U10">
        <v>76</v>
      </c>
      <c r="V10">
        <v>76</v>
      </c>
      <c r="W10">
        <v>76</v>
      </c>
      <c r="X10">
        <v>76</v>
      </c>
      <c r="Y10">
        <v>76</v>
      </c>
      <c r="Z10">
        <v>76</v>
      </c>
      <c r="AA10">
        <v>76</v>
      </c>
      <c r="AB10">
        <v>76</v>
      </c>
      <c r="AC10">
        <v>76</v>
      </c>
      <c r="AD10">
        <v>76</v>
      </c>
      <c r="AE10">
        <v>76</v>
      </c>
      <c r="AF10">
        <v>76</v>
      </c>
      <c r="AG10">
        <v>76</v>
      </c>
      <c r="AH10">
        <v>76</v>
      </c>
      <c r="AI10">
        <v>76</v>
      </c>
      <c r="AJ10">
        <v>76</v>
      </c>
      <c r="AK10">
        <v>76</v>
      </c>
      <c r="AL10">
        <v>76</v>
      </c>
      <c r="AM10">
        <v>76</v>
      </c>
      <c r="AN10">
        <v>76</v>
      </c>
      <c r="AO10">
        <v>76</v>
      </c>
      <c r="AP10">
        <v>76</v>
      </c>
      <c r="AQ10">
        <v>76</v>
      </c>
      <c r="AR10">
        <v>76</v>
      </c>
      <c r="AS10">
        <v>76</v>
      </c>
      <c r="AT10">
        <v>1</v>
      </c>
      <c r="AU10">
        <v>1</v>
      </c>
      <c r="AV10" s="8">
        <f t="shared" si="0"/>
        <v>72.590909090909093</v>
      </c>
      <c r="AW10">
        <f t="shared" si="1"/>
        <v>76</v>
      </c>
      <c r="AX10" s="8">
        <f t="shared" si="2"/>
        <v>15.8030291206114</v>
      </c>
      <c r="AY10" s="6">
        <f>Table14[[#This Row],[Szórás]]/Table14[[#This Row],[Átlagos akadálymentességi hibaszám]]</f>
        <v>0.21769983760391409</v>
      </c>
      <c r="AZ10">
        <f t="shared" si="3"/>
        <v>1</v>
      </c>
      <c r="BA10">
        <f t="shared" si="4"/>
        <v>76</v>
      </c>
      <c r="BB10">
        <f t="shared" si="5"/>
        <v>75</v>
      </c>
      <c r="BC10" s="7">
        <f t="shared" si="6"/>
        <v>0.97468934776268479</v>
      </c>
      <c r="BD10" s="8">
        <f t="shared" si="7"/>
        <v>0.13023255813953491</v>
      </c>
    </row>
    <row r="11" spans="1:56" x14ac:dyDescent="0.25">
      <c r="A11">
        <v>283</v>
      </c>
      <c r="B11">
        <v>81</v>
      </c>
      <c r="C11" t="s">
        <v>179</v>
      </c>
      <c r="D11">
        <v>42</v>
      </c>
      <c r="E11">
        <v>42</v>
      </c>
      <c r="F11">
        <v>42</v>
      </c>
      <c r="G11">
        <v>42</v>
      </c>
      <c r="H11">
        <v>42</v>
      </c>
      <c r="I11">
        <v>44</v>
      </c>
      <c r="J11">
        <v>44</v>
      </c>
      <c r="K11">
        <v>43</v>
      </c>
      <c r="L11">
        <v>44</v>
      </c>
      <c r="M11">
        <v>44</v>
      </c>
      <c r="N11">
        <v>44</v>
      </c>
      <c r="O11">
        <v>34</v>
      </c>
      <c r="P11">
        <v>35</v>
      </c>
      <c r="Q11">
        <v>35</v>
      </c>
      <c r="R11">
        <v>37</v>
      </c>
      <c r="S11">
        <v>36</v>
      </c>
      <c r="T11">
        <v>37</v>
      </c>
      <c r="U11">
        <v>37</v>
      </c>
      <c r="V11">
        <v>36</v>
      </c>
      <c r="W11">
        <v>36</v>
      </c>
      <c r="X11">
        <v>36</v>
      </c>
      <c r="Y11">
        <v>37</v>
      </c>
      <c r="Z11">
        <v>37</v>
      </c>
      <c r="AA11">
        <v>33</v>
      </c>
      <c r="AB11">
        <v>33</v>
      </c>
      <c r="AC11">
        <v>34</v>
      </c>
      <c r="AD11">
        <v>34</v>
      </c>
      <c r="AE11">
        <v>34</v>
      </c>
      <c r="AF11">
        <v>35</v>
      </c>
      <c r="AG11">
        <v>36</v>
      </c>
      <c r="AH11">
        <v>36</v>
      </c>
      <c r="AI11">
        <v>35</v>
      </c>
      <c r="AJ11">
        <v>35</v>
      </c>
      <c r="AK11">
        <v>34</v>
      </c>
      <c r="AL11">
        <v>35</v>
      </c>
      <c r="AM11">
        <v>35</v>
      </c>
      <c r="AN11">
        <v>37</v>
      </c>
      <c r="AO11">
        <v>36</v>
      </c>
      <c r="AP11">
        <v>37</v>
      </c>
      <c r="AQ11">
        <v>38</v>
      </c>
      <c r="AR11">
        <v>36</v>
      </c>
      <c r="AS11">
        <v>37</v>
      </c>
      <c r="AT11">
        <v>33</v>
      </c>
      <c r="AU11">
        <v>33</v>
      </c>
      <c r="AV11" s="8">
        <f t="shared" si="0"/>
        <v>37.31818181818182</v>
      </c>
      <c r="AW11">
        <f t="shared" si="1"/>
        <v>36</v>
      </c>
      <c r="AX11" s="8">
        <f t="shared" si="2"/>
        <v>3.5684191488651265</v>
      </c>
      <c r="AY11" s="6">
        <f>Table14[[#This Row],[Szórás]]/Table14[[#This Row],[Átlagos akadálymentességi hibaszám]]</f>
        <v>9.562146318518E-2</v>
      </c>
      <c r="AZ11">
        <f t="shared" si="3"/>
        <v>33</v>
      </c>
      <c r="BA11">
        <f t="shared" si="4"/>
        <v>44</v>
      </c>
      <c r="BB11">
        <f t="shared" si="5"/>
        <v>11</v>
      </c>
      <c r="BC11" s="7">
        <f t="shared" si="6"/>
        <v>0.99500819416000486</v>
      </c>
      <c r="BD11" s="8">
        <f t="shared" si="7"/>
        <v>0.48195762748416093</v>
      </c>
    </row>
    <row r="12" spans="1:56" x14ac:dyDescent="0.25">
      <c r="A12">
        <v>127</v>
      </c>
      <c r="B12">
        <v>61</v>
      </c>
      <c r="C12" t="s">
        <v>145</v>
      </c>
      <c r="D12">
        <v>203</v>
      </c>
      <c r="E12">
        <v>196</v>
      </c>
      <c r="F12">
        <v>200</v>
      </c>
      <c r="G12">
        <v>109</v>
      </c>
      <c r="H12">
        <v>196</v>
      </c>
      <c r="I12">
        <v>199</v>
      </c>
      <c r="J12">
        <v>195</v>
      </c>
      <c r="K12">
        <v>182</v>
      </c>
      <c r="L12">
        <v>188</v>
      </c>
      <c r="M12">
        <v>193</v>
      </c>
      <c r="N12">
        <v>206</v>
      </c>
      <c r="O12">
        <v>205</v>
      </c>
      <c r="P12">
        <v>209</v>
      </c>
      <c r="Q12">
        <v>208</v>
      </c>
      <c r="R12">
        <v>187</v>
      </c>
      <c r="S12">
        <v>192</v>
      </c>
      <c r="T12">
        <v>197</v>
      </c>
      <c r="U12">
        <v>201</v>
      </c>
      <c r="V12">
        <v>195</v>
      </c>
      <c r="W12">
        <v>219</v>
      </c>
      <c r="X12">
        <v>216</v>
      </c>
      <c r="Y12">
        <v>222</v>
      </c>
      <c r="Z12">
        <v>233</v>
      </c>
      <c r="AA12">
        <v>224</v>
      </c>
      <c r="AB12">
        <v>141</v>
      </c>
      <c r="AC12">
        <v>246</v>
      </c>
      <c r="AD12">
        <v>233</v>
      </c>
      <c r="AE12">
        <v>125</v>
      </c>
      <c r="AF12">
        <v>240</v>
      </c>
      <c r="AG12">
        <v>235</v>
      </c>
      <c r="AH12">
        <v>131</v>
      </c>
      <c r="AI12">
        <v>131</v>
      </c>
      <c r="AJ12">
        <v>127</v>
      </c>
      <c r="AK12">
        <v>132</v>
      </c>
      <c r="AL12">
        <v>136</v>
      </c>
      <c r="AM12">
        <v>135</v>
      </c>
      <c r="AN12">
        <v>151</v>
      </c>
      <c r="AO12">
        <v>151</v>
      </c>
      <c r="AP12">
        <v>132</v>
      </c>
      <c r="AQ12">
        <v>137</v>
      </c>
      <c r="AR12">
        <v>144</v>
      </c>
      <c r="AS12">
        <v>257</v>
      </c>
      <c r="AT12">
        <v>275</v>
      </c>
      <c r="AU12">
        <v>269</v>
      </c>
      <c r="AV12" s="8">
        <f t="shared" si="0"/>
        <v>188.70454545454547</v>
      </c>
      <c r="AW12">
        <f t="shared" si="1"/>
        <v>196</v>
      </c>
      <c r="AX12" s="8">
        <f t="shared" si="2"/>
        <v>43.022211432384218</v>
      </c>
      <c r="AY12" s="6">
        <f>Table14[[#This Row],[Szórás]]/Table14[[#This Row],[Átlagos akadálymentességi hibaszám]]</f>
        <v>0.22798714958748711</v>
      </c>
      <c r="AZ12">
        <f t="shared" si="3"/>
        <v>109</v>
      </c>
      <c r="BA12">
        <f t="shared" si="4"/>
        <v>275</v>
      </c>
      <c r="BB12">
        <f t="shared" si="5"/>
        <v>166</v>
      </c>
      <c r="BC12" s="7">
        <f t="shared" si="6"/>
        <v>0.99677512450653138</v>
      </c>
      <c r="BD12" s="8">
        <f t="shared" si="7"/>
        <v>2.9850205025055247E-2</v>
      </c>
    </row>
    <row r="13" spans="1:56" x14ac:dyDescent="0.25">
      <c r="A13">
        <v>1910</v>
      </c>
      <c r="B13">
        <v>93</v>
      </c>
      <c r="C13" t="s">
        <v>99</v>
      </c>
      <c r="D13">
        <v>620</v>
      </c>
      <c r="E13">
        <v>602</v>
      </c>
      <c r="F13">
        <v>580</v>
      </c>
      <c r="G13">
        <v>568</v>
      </c>
      <c r="H13">
        <v>512</v>
      </c>
      <c r="I13">
        <v>554</v>
      </c>
      <c r="J13">
        <v>572</v>
      </c>
      <c r="K13">
        <v>559</v>
      </c>
      <c r="L13">
        <v>518</v>
      </c>
      <c r="M13">
        <v>539</v>
      </c>
      <c r="N13">
        <v>612</v>
      </c>
      <c r="O13">
        <v>588</v>
      </c>
      <c r="P13">
        <v>587</v>
      </c>
      <c r="Q13">
        <v>606</v>
      </c>
      <c r="R13">
        <v>579</v>
      </c>
      <c r="S13">
        <v>588</v>
      </c>
      <c r="T13">
        <v>607</v>
      </c>
      <c r="U13">
        <v>591</v>
      </c>
      <c r="V13">
        <v>677</v>
      </c>
      <c r="W13">
        <v>282</v>
      </c>
      <c r="X13">
        <v>329</v>
      </c>
      <c r="Y13">
        <v>324</v>
      </c>
      <c r="Z13">
        <v>277</v>
      </c>
      <c r="AA13">
        <v>315</v>
      </c>
      <c r="AB13">
        <v>336</v>
      </c>
      <c r="AC13">
        <v>385</v>
      </c>
      <c r="AD13">
        <v>310</v>
      </c>
      <c r="AE13">
        <v>288</v>
      </c>
      <c r="AF13">
        <v>348</v>
      </c>
      <c r="AG13">
        <v>275</v>
      </c>
      <c r="AH13">
        <v>332</v>
      </c>
      <c r="AI13">
        <v>314</v>
      </c>
      <c r="AJ13">
        <v>299</v>
      </c>
      <c r="AK13">
        <v>318</v>
      </c>
      <c r="AL13">
        <v>312</v>
      </c>
      <c r="AM13">
        <v>300</v>
      </c>
      <c r="AN13">
        <v>283</v>
      </c>
      <c r="AO13">
        <v>298</v>
      </c>
      <c r="AP13">
        <v>336</v>
      </c>
      <c r="AQ13">
        <v>321</v>
      </c>
      <c r="AR13">
        <v>331</v>
      </c>
      <c r="AS13">
        <v>258</v>
      </c>
      <c r="AT13">
        <v>277</v>
      </c>
      <c r="AU13">
        <v>308</v>
      </c>
      <c r="AV13" s="8">
        <f t="shared" si="0"/>
        <v>427.61363636363637</v>
      </c>
      <c r="AW13">
        <f t="shared" si="1"/>
        <v>336</v>
      </c>
      <c r="AX13" s="8">
        <f t="shared" si="2"/>
        <v>139.91778581177354</v>
      </c>
      <c r="AY13" s="6">
        <f>Table14[[#This Row],[Szórás]]/Table14[[#This Row],[Átlagos akadálymentességi hibaszám]]</f>
        <v>0.32720608959436809</v>
      </c>
      <c r="AZ13">
        <f t="shared" si="3"/>
        <v>258</v>
      </c>
      <c r="BA13">
        <f t="shared" si="4"/>
        <v>677</v>
      </c>
      <c r="BB13">
        <f t="shared" si="5"/>
        <v>419</v>
      </c>
      <c r="BC13" s="7">
        <f t="shared" si="6"/>
        <v>0.97898178425546234</v>
      </c>
      <c r="BD13" s="8">
        <f t="shared" si="7"/>
        <v>0.70143804672707522</v>
      </c>
    </row>
    <row r="14" spans="1:56" x14ac:dyDescent="0.25">
      <c r="A14">
        <v>409</v>
      </c>
      <c r="B14">
        <v>82</v>
      </c>
      <c r="C14" t="s">
        <v>109</v>
      </c>
      <c r="D14">
        <v>74</v>
      </c>
      <c r="E14">
        <v>74</v>
      </c>
      <c r="F14">
        <v>74</v>
      </c>
      <c r="G14">
        <v>74</v>
      </c>
      <c r="H14">
        <v>73</v>
      </c>
      <c r="I14">
        <v>73</v>
      </c>
      <c r="J14">
        <v>73</v>
      </c>
      <c r="K14">
        <v>73</v>
      </c>
      <c r="L14">
        <v>73</v>
      </c>
      <c r="M14">
        <v>80</v>
      </c>
      <c r="N14">
        <v>80</v>
      </c>
      <c r="O14">
        <v>82</v>
      </c>
      <c r="P14">
        <v>79</v>
      </c>
      <c r="Q14">
        <v>69</v>
      </c>
      <c r="R14">
        <v>69</v>
      </c>
      <c r="S14">
        <v>75</v>
      </c>
      <c r="T14">
        <v>75</v>
      </c>
      <c r="U14">
        <v>75</v>
      </c>
      <c r="V14">
        <v>72</v>
      </c>
      <c r="W14">
        <v>75</v>
      </c>
      <c r="X14">
        <v>75</v>
      </c>
      <c r="Y14">
        <v>75</v>
      </c>
      <c r="Z14">
        <v>74</v>
      </c>
      <c r="AA14">
        <v>75</v>
      </c>
      <c r="AB14">
        <v>70</v>
      </c>
      <c r="AC14">
        <v>73</v>
      </c>
      <c r="AD14">
        <v>68</v>
      </c>
      <c r="AE14">
        <v>68</v>
      </c>
      <c r="AF14">
        <v>69</v>
      </c>
      <c r="AG14">
        <v>79</v>
      </c>
      <c r="AH14">
        <v>78</v>
      </c>
      <c r="AI14">
        <v>77</v>
      </c>
      <c r="AJ14">
        <v>77</v>
      </c>
      <c r="AK14">
        <v>78</v>
      </c>
      <c r="AL14">
        <v>78</v>
      </c>
      <c r="AM14">
        <v>66</v>
      </c>
      <c r="AN14">
        <v>76</v>
      </c>
      <c r="AO14">
        <v>75</v>
      </c>
      <c r="AP14">
        <v>72</v>
      </c>
      <c r="AQ14">
        <v>70</v>
      </c>
      <c r="AR14">
        <v>65</v>
      </c>
      <c r="AS14">
        <v>69</v>
      </c>
      <c r="AT14">
        <v>69</v>
      </c>
      <c r="AU14">
        <v>69</v>
      </c>
      <c r="AV14" s="8">
        <f t="shared" si="0"/>
        <v>73.568181818181813</v>
      </c>
      <c r="AW14">
        <f t="shared" si="1"/>
        <v>74</v>
      </c>
      <c r="AX14" s="8">
        <f t="shared" si="2"/>
        <v>3.9437777148120015</v>
      </c>
      <c r="AY14" s="6">
        <f>Table14[[#This Row],[Szórás]]/Table14[[#This Row],[Átlagos akadálymentességi hibaszám]]</f>
        <v>5.3607111353638576E-2</v>
      </c>
      <c r="AZ14">
        <f t="shared" si="3"/>
        <v>65</v>
      </c>
      <c r="BA14">
        <f t="shared" si="4"/>
        <v>82</v>
      </c>
      <c r="BB14">
        <f t="shared" si="5"/>
        <v>17</v>
      </c>
      <c r="BC14" s="7">
        <f t="shared" si="6"/>
        <v>0.99871418169161952</v>
      </c>
      <c r="BD14" s="8">
        <f t="shared" si="7"/>
        <v>9.4035141300210442E-2</v>
      </c>
    </row>
    <row r="15" spans="1:56" x14ac:dyDescent="0.25">
      <c r="A15">
        <v>1974</v>
      </c>
      <c r="B15">
        <v>93</v>
      </c>
      <c r="C15" t="s">
        <v>99</v>
      </c>
      <c r="D15">
        <v>30</v>
      </c>
      <c r="E15">
        <v>36</v>
      </c>
      <c r="F15">
        <v>36</v>
      </c>
      <c r="G15">
        <v>31</v>
      </c>
      <c r="H15">
        <v>37</v>
      </c>
      <c r="I15">
        <v>35</v>
      </c>
      <c r="J15">
        <v>33</v>
      </c>
      <c r="K15">
        <v>30</v>
      </c>
      <c r="L15">
        <v>28</v>
      </c>
      <c r="M15">
        <v>31</v>
      </c>
      <c r="N15">
        <v>32</v>
      </c>
      <c r="O15">
        <v>26</v>
      </c>
      <c r="P15">
        <v>29</v>
      </c>
      <c r="Q15">
        <v>27</v>
      </c>
      <c r="R15">
        <v>33</v>
      </c>
      <c r="S15">
        <v>30</v>
      </c>
      <c r="T15">
        <v>30</v>
      </c>
      <c r="U15">
        <v>30</v>
      </c>
      <c r="V15">
        <v>31</v>
      </c>
      <c r="W15">
        <v>33</v>
      </c>
      <c r="X15">
        <v>31</v>
      </c>
      <c r="Y15">
        <v>34</v>
      </c>
      <c r="Z15">
        <v>31</v>
      </c>
      <c r="AA15">
        <v>34</v>
      </c>
      <c r="AB15">
        <v>26</v>
      </c>
      <c r="AC15">
        <v>32</v>
      </c>
      <c r="AD15">
        <v>35</v>
      </c>
      <c r="AE15">
        <v>32</v>
      </c>
      <c r="AF15">
        <v>37</v>
      </c>
      <c r="AG15">
        <v>36</v>
      </c>
      <c r="AH15">
        <v>34</v>
      </c>
      <c r="AI15">
        <v>37</v>
      </c>
      <c r="AJ15">
        <v>33</v>
      </c>
      <c r="AK15">
        <v>35</v>
      </c>
      <c r="AL15">
        <v>34</v>
      </c>
      <c r="AM15">
        <v>34</v>
      </c>
      <c r="AN15">
        <v>36</v>
      </c>
      <c r="AO15">
        <v>33</v>
      </c>
      <c r="AP15">
        <v>33</v>
      </c>
      <c r="AQ15">
        <v>36</v>
      </c>
      <c r="AR15">
        <v>35</v>
      </c>
      <c r="AS15">
        <v>35</v>
      </c>
      <c r="AT15">
        <v>39</v>
      </c>
      <c r="AU15">
        <v>36</v>
      </c>
      <c r="AV15" s="8">
        <f t="shared" si="0"/>
        <v>32.863636363636367</v>
      </c>
      <c r="AW15">
        <f t="shared" si="1"/>
        <v>33</v>
      </c>
      <c r="AX15" s="8">
        <f t="shared" si="2"/>
        <v>3.069663333489931</v>
      </c>
      <c r="AY15" s="6">
        <f>Table14[[#This Row],[Szórás]]/Table14[[#This Row],[Átlagos akadálymentességi hibaszám]]</f>
        <v>9.340607653772956E-2</v>
      </c>
      <c r="AZ15">
        <f t="shared" si="3"/>
        <v>26</v>
      </c>
      <c r="BA15">
        <f t="shared" si="4"/>
        <v>39</v>
      </c>
      <c r="BB15">
        <f t="shared" si="5"/>
        <v>13</v>
      </c>
      <c r="BC15" s="7">
        <f t="shared" si="6"/>
        <v>1.0032053105627938</v>
      </c>
      <c r="BD15" s="8">
        <f t="shared" si="7"/>
        <v>0.18321522166169973</v>
      </c>
    </row>
    <row r="16" spans="1:56" x14ac:dyDescent="0.25">
      <c r="A16">
        <v>8</v>
      </c>
      <c r="B16">
        <v>22</v>
      </c>
      <c r="C16" t="s">
        <v>195</v>
      </c>
      <c r="D16">
        <v>43</v>
      </c>
      <c r="E16">
        <v>43</v>
      </c>
      <c r="F16">
        <v>43</v>
      </c>
      <c r="G16">
        <v>44</v>
      </c>
      <c r="H16">
        <v>45</v>
      </c>
      <c r="I16">
        <v>45</v>
      </c>
      <c r="J16">
        <v>45</v>
      </c>
      <c r="K16">
        <v>45</v>
      </c>
      <c r="L16">
        <v>45</v>
      </c>
      <c r="M16">
        <v>45</v>
      </c>
      <c r="N16">
        <v>45</v>
      </c>
      <c r="O16">
        <v>45</v>
      </c>
      <c r="P16">
        <v>45</v>
      </c>
      <c r="Q16">
        <v>45</v>
      </c>
      <c r="R16">
        <v>45</v>
      </c>
      <c r="S16">
        <v>45</v>
      </c>
      <c r="T16">
        <v>45</v>
      </c>
      <c r="U16">
        <v>45</v>
      </c>
      <c r="V16">
        <v>45</v>
      </c>
      <c r="W16">
        <v>45</v>
      </c>
      <c r="X16">
        <v>45</v>
      </c>
      <c r="Y16">
        <v>45</v>
      </c>
      <c r="Z16">
        <v>45</v>
      </c>
      <c r="AA16">
        <v>45</v>
      </c>
      <c r="AB16">
        <v>45</v>
      </c>
      <c r="AC16">
        <v>45</v>
      </c>
      <c r="AD16">
        <v>45</v>
      </c>
      <c r="AE16">
        <v>45</v>
      </c>
      <c r="AF16">
        <v>44</v>
      </c>
      <c r="AG16">
        <v>44</v>
      </c>
      <c r="AH16">
        <v>44</v>
      </c>
      <c r="AI16">
        <v>44</v>
      </c>
      <c r="AJ16">
        <v>44</v>
      </c>
      <c r="AK16">
        <v>44</v>
      </c>
      <c r="AL16">
        <v>44</v>
      </c>
      <c r="AM16">
        <v>44</v>
      </c>
      <c r="AN16">
        <v>44</v>
      </c>
      <c r="AO16">
        <v>44</v>
      </c>
      <c r="AP16">
        <v>44</v>
      </c>
      <c r="AQ16">
        <v>44</v>
      </c>
      <c r="AR16">
        <v>44</v>
      </c>
      <c r="AS16">
        <v>44</v>
      </c>
      <c r="AT16">
        <v>44</v>
      </c>
      <c r="AU16">
        <v>44</v>
      </c>
      <c r="AV16" s="8">
        <f t="shared" si="0"/>
        <v>44.477272727272727</v>
      </c>
      <c r="AW16">
        <f t="shared" si="1"/>
        <v>45</v>
      </c>
      <c r="AX16" s="8">
        <f t="shared" si="2"/>
        <v>0.62834727339512342</v>
      </c>
      <c r="AY16" s="6">
        <f>Table14[[#This Row],[Szórás]]/Table14[[#This Row],[Átlagos akadálymentességi hibaszám]]</f>
        <v>1.4127378655792248E-2</v>
      </c>
      <c r="AZ16">
        <f t="shared" si="3"/>
        <v>43</v>
      </c>
      <c r="BA16">
        <f t="shared" si="4"/>
        <v>45</v>
      </c>
      <c r="BB16">
        <f t="shared" si="5"/>
        <v>2</v>
      </c>
      <c r="BC16" s="7">
        <f t="shared" si="6"/>
        <v>0.99974319917039889</v>
      </c>
      <c r="BD16" s="8">
        <f t="shared" si="7"/>
        <v>5.39328220657012E-2</v>
      </c>
    </row>
    <row r="17" spans="1:56" x14ac:dyDescent="0.25">
      <c r="A17">
        <v>4351</v>
      </c>
      <c r="B17">
        <v>94</v>
      </c>
      <c r="C17" t="s">
        <v>207</v>
      </c>
      <c r="D17">
        <v>29</v>
      </c>
      <c r="E17">
        <v>29</v>
      </c>
      <c r="F17">
        <v>29</v>
      </c>
      <c r="G17">
        <v>31</v>
      </c>
      <c r="H17">
        <v>31</v>
      </c>
      <c r="I17">
        <v>31</v>
      </c>
      <c r="J17">
        <v>30</v>
      </c>
      <c r="K17">
        <v>30</v>
      </c>
      <c r="L17">
        <v>30</v>
      </c>
      <c r="M17">
        <v>31</v>
      </c>
      <c r="N17">
        <v>31</v>
      </c>
      <c r="O17">
        <v>31</v>
      </c>
      <c r="P17">
        <v>31</v>
      </c>
      <c r="Q17">
        <v>31</v>
      </c>
      <c r="R17">
        <v>31</v>
      </c>
      <c r="S17">
        <v>31</v>
      </c>
      <c r="T17">
        <v>31</v>
      </c>
      <c r="U17">
        <v>30</v>
      </c>
      <c r="V17">
        <v>31</v>
      </c>
      <c r="W17">
        <v>30</v>
      </c>
      <c r="X17">
        <v>30</v>
      </c>
      <c r="Y17">
        <v>33</v>
      </c>
      <c r="Z17">
        <v>33</v>
      </c>
      <c r="AA17">
        <v>33</v>
      </c>
      <c r="AB17">
        <v>33</v>
      </c>
      <c r="AC17">
        <v>32</v>
      </c>
      <c r="AD17">
        <v>31</v>
      </c>
      <c r="AE17">
        <v>31</v>
      </c>
      <c r="AF17">
        <v>32</v>
      </c>
      <c r="AG17">
        <v>32</v>
      </c>
      <c r="AH17">
        <v>32</v>
      </c>
      <c r="AI17">
        <v>32</v>
      </c>
      <c r="AJ17">
        <v>31</v>
      </c>
      <c r="AK17">
        <v>31</v>
      </c>
      <c r="AL17">
        <v>30</v>
      </c>
      <c r="AM17">
        <v>29</v>
      </c>
      <c r="AN17">
        <v>29</v>
      </c>
      <c r="AO17">
        <v>29</v>
      </c>
      <c r="AP17">
        <v>29</v>
      </c>
      <c r="AQ17">
        <v>29</v>
      </c>
      <c r="AR17">
        <v>20</v>
      </c>
      <c r="AS17">
        <v>18</v>
      </c>
      <c r="AT17">
        <v>18</v>
      </c>
      <c r="AU17">
        <v>20</v>
      </c>
      <c r="AV17" s="8">
        <f t="shared" si="0"/>
        <v>29.681818181818183</v>
      </c>
      <c r="AW17">
        <f t="shared" si="1"/>
        <v>31</v>
      </c>
      <c r="AX17" s="8">
        <f t="shared" si="2"/>
        <v>3.6201806923471596</v>
      </c>
      <c r="AY17" s="6">
        <f>Table14[[#This Row],[Szórás]]/Table14[[#This Row],[Átlagos akadálymentességi hibaszám]]</f>
        <v>0.12196627141138974</v>
      </c>
      <c r="AZ17">
        <f t="shared" si="3"/>
        <v>18</v>
      </c>
      <c r="BA17">
        <f t="shared" si="4"/>
        <v>33</v>
      </c>
      <c r="BB17">
        <f t="shared" si="5"/>
        <v>15</v>
      </c>
      <c r="BC17" s="7">
        <f t="shared" si="6"/>
        <v>0.99470476446338774</v>
      </c>
      <c r="BD17" s="8">
        <f t="shared" si="7"/>
        <v>0.21813953634435745</v>
      </c>
    </row>
    <row r="18" spans="1:56" x14ac:dyDescent="0.25">
      <c r="A18">
        <v>106</v>
      </c>
      <c r="B18">
        <v>61</v>
      </c>
      <c r="C18" t="s">
        <v>145</v>
      </c>
      <c r="D18">
        <v>36</v>
      </c>
      <c r="E18">
        <v>35</v>
      </c>
      <c r="F18">
        <v>35</v>
      </c>
      <c r="G18">
        <v>36</v>
      </c>
      <c r="H18">
        <v>34</v>
      </c>
      <c r="I18">
        <v>34</v>
      </c>
      <c r="J18">
        <v>34</v>
      </c>
      <c r="K18">
        <v>31</v>
      </c>
      <c r="L18">
        <v>31</v>
      </c>
      <c r="M18">
        <v>31</v>
      </c>
      <c r="N18">
        <v>31</v>
      </c>
      <c r="O18">
        <v>31</v>
      </c>
      <c r="P18">
        <v>31</v>
      </c>
      <c r="Q18">
        <v>31</v>
      </c>
      <c r="R18">
        <v>31</v>
      </c>
      <c r="S18">
        <v>31</v>
      </c>
      <c r="T18">
        <v>31</v>
      </c>
      <c r="U18">
        <v>31</v>
      </c>
      <c r="V18">
        <v>28</v>
      </c>
      <c r="W18">
        <v>26</v>
      </c>
      <c r="X18">
        <v>26</v>
      </c>
      <c r="Y18">
        <v>26</v>
      </c>
      <c r="Z18">
        <v>27</v>
      </c>
      <c r="AA18">
        <v>27</v>
      </c>
      <c r="AB18">
        <v>27</v>
      </c>
      <c r="AC18">
        <v>28</v>
      </c>
      <c r="AD18">
        <v>27</v>
      </c>
      <c r="AE18">
        <v>27</v>
      </c>
      <c r="AF18">
        <v>28</v>
      </c>
      <c r="AG18">
        <v>27</v>
      </c>
      <c r="AH18">
        <v>28</v>
      </c>
      <c r="AI18">
        <v>28</v>
      </c>
      <c r="AJ18">
        <v>27</v>
      </c>
      <c r="AK18">
        <v>28</v>
      </c>
      <c r="AL18">
        <v>28</v>
      </c>
      <c r="AM18">
        <v>31</v>
      </c>
      <c r="AN18">
        <v>31</v>
      </c>
      <c r="AO18">
        <v>28</v>
      </c>
      <c r="AP18">
        <v>28</v>
      </c>
      <c r="AQ18">
        <v>28</v>
      </c>
      <c r="AR18">
        <v>30</v>
      </c>
      <c r="AS18">
        <v>29</v>
      </c>
      <c r="AT18">
        <v>29</v>
      </c>
      <c r="AU18">
        <v>28</v>
      </c>
      <c r="AV18" s="8">
        <f t="shared" si="0"/>
        <v>29.772727272727273</v>
      </c>
      <c r="AW18">
        <f t="shared" si="1"/>
        <v>29</v>
      </c>
      <c r="AX18" s="8">
        <f t="shared" si="2"/>
        <v>2.8025207620220196</v>
      </c>
      <c r="AY18" s="6">
        <f>Table14[[#This Row],[Szórás]]/Table14[[#This Row],[Átlagos akadálymentességi hibaszám]]</f>
        <v>9.4130468342724316E-2</v>
      </c>
      <c r="AZ18">
        <f t="shared" si="3"/>
        <v>26</v>
      </c>
      <c r="BA18">
        <f t="shared" si="4"/>
        <v>36</v>
      </c>
      <c r="BB18">
        <f t="shared" si="5"/>
        <v>10</v>
      </c>
      <c r="BC18" s="7">
        <f t="shared" si="6"/>
        <v>0.99514307215361086</v>
      </c>
      <c r="BD18" s="8">
        <f t="shared" si="7"/>
        <v>0.46375384070757658</v>
      </c>
    </row>
    <row r="19" spans="1:56" x14ac:dyDescent="0.25">
      <c r="A19">
        <v>283</v>
      </c>
      <c r="B19">
        <v>81</v>
      </c>
      <c r="C19" t="s">
        <v>179</v>
      </c>
      <c r="D19">
        <v>13</v>
      </c>
      <c r="E19">
        <v>13</v>
      </c>
      <c r="F19">
        <v>30</v>
      </c>
      <c r="G19">
        <v>15</v>
      </c>
      <c r="H19">
        <v>11</v>
      </c>
      <c r="I19">
        <v>21</v>
      </c>
      <c r="J19">
        <v>34</v>
      </c>
      <c r="K19">
        <v>26</v>
      </c>
      <c r="L19">
        <v>26</v>
      </c>
      <c r="M19">
        <v>26</v>
      </c>
      <c r="N19">
        <v>24</v>
      </c>
      <c r="O19">
        <v>37</v>
      </c>
      <c r="P19">
        <v>24</v>
      </c>
      <c r="Q19">
        <v>24</v>
      </c>
      <c r="R19">
        <v>24</v>
      </c>
      <c r="S19">
        <v>24</v>
      </c>
      <c r="T19">
        <v>24</v>
      </c>
      <c r="U19">
        <v>24</v>
      </c>
      <c r="V19">
        <v>10</v>
      </c>
      <c r="W19">
        <v>38</v>
      </c>
      <c r="X19">
        <v>26</v>
      </c>
      <c r="Y19">
        <v>26</v>
      </c>
      <c r="Z19">
        <v>26</v>
      </c>
      <c r="AA19">
        <v>24</v>
      </c>
      <c r="AB19">
        <v>28</v>
      </c>
      <c r="AC19">
        <v>24</v>
      </c>
      <c r="AD19">
        <v>24</v>
      </c>
      <c r="AE19">
        <v>30</v>
      </c>
      <c r="AF19">
        <v>26</v>
      </c>
      <c r="AG19">
        <v>26</v>
      </c>
      <c r="AH19">
        <v>30</v>
      </c>
      <c r="AI19">
        <v>15</v>
      </c>
      <c r="AJ19">
        <v>31</v>
      </c>
      <c r="AK19">
        <v>15</v>
      </c>
      <c r="AL19">
        <v>23</v>
      </c>
      <c r="AM19">
        <v>32</v>
      </c>
      <c r="AN19">
        <v>35</v>
      </c>
      <c r="AO19">
        <v>36</v>
      </c>
      <c r="AP19">
        <v>35</v>
      </c>
      <c r="AQ19">
        <v>36</v>
      </c>
      <c r="AR19">
        <v>34</v>
      </c>
      <c r="AS19">
        <v>27</v>
      </c>
      <c r="AT19">
        <v>29</v>
      </c>
      <c r="AU19">
        <v>27</v>
      </c>
      <c r="AV19" s="8">
        <f t="shared" si="0"/>
        <v>25.75</v>
      </c>
      <c r="AW19">
        <f t="shared" si="1"/>
        <v>26</v>
      </c>
      <c r="AX19" s="8">
        <f t="shared" si="2"/>
        <v>7.0418186075988629</v>
      </c>
      <c r="AY19" s="6">
        <f>Table14[[#This Row],[Szórás]]/Table14[[#This Row],[Átlagos akadálymentességi hibaszám]]</f>
        <v>0.27346868379024708</v>
      </c>
      <c r="AZ19">
        <f t="shared" si="3"/>
        <v>10</v>
      </c>
      <c r="BA19">
        <f t="shared" si="4"/>
        <v>38</v>
      </c>
      <c r="BB19">
        <f t="shared" si="5"/>
        <v>28</v>
      </c>
      <c r="BC19" s="7">
        <f t="shared" si="6"/>
        <v>1.0107105838959909</v>
      </c>
      <c r="BD19" s="8">
        <f t="shared" si="7"/>
        <v>0.18008464754188561</v>
      </c>
    </row>
    <row r="20" spans="1:56" x14ac:dyDescent="0.25">
      <c r="A20">
        <v>1974</v>
      </c>
      <c r="B20">
        <v>93</v>
      </c>
      <c r="C20" t="s">
        <v>99</v>
      </c>
      <c r="D20">
        <v>48</v>
      </c>
      <c r="E20">
        <v>48</v>
      </c>
      <c r="F20">
        <v>46</v>
      </c>
      <c r="G20">
        <v>46</v>
      </c>
      <c r="H20">
        <v>46</v>
      </c>
      <c r="I20">
        <v>46</v>
      </c>
      <c r="J20">
        <v>49</v>
      </c>
      <c r="K20">
        <v>42</v>
      </c>
      <c r="L20">
        <v>42</v>
      </c>
      <c r="M20">
        <v>44</v>
      </c>
      <c r="N20">
        <v>42</v>
      </c>
      <c r="O20">
        <v>44</v>
      </c>
      <c r="P20">
        <v>44</v>
      </c>
      <c r="Q20">
        <v>44</v>
      </c>
      <c r="R20">
        <v>42</v>
      </c>
      <c r="S20">
        <v>14</v>
      </c>
      <c r="T20">
        <v>42</v>
      </c>
      <c r="U20">
        <v>44</v>
      </c>
      <c r="V20">
        <v>44</v>
      </c>
      <c r="W20">
        <v>44</v>
      </c>
      <c r="X20">
        <v>44</v>
      </c>
      <c r="Y20">
        <v>44</v>
      </c>
      <c r="Z20">
        <v>42</v>
      </c>
      <c r="AA20">
        <v>42</v>
      </c>
      <c r="AB20">
        <v>46</v>
      </c>
      <c r="AC20">
        <v>42</v>
      </c>
      <c r="AD20">
        <v>45</v>
      </c>
      <c r="AE20">
        <v>35</v>
      </c>
      <c r="AF20">
        <v>33</v>
      </c>
      <c r="AG20">
        <v>33</v>
      </c>
      <c r="AH20">
        <v>33</v>
      </c>
      <c r="AI20">
        <v>33</v>
      </c>
      <c r="AJ20">
        <v>33</v>
      </c>
      <c r="AK20">
        <v>33</v>
      </c>
      <c r="AL20">
        <v>35</v>
      </c>
      <c r="AM20">
        <v>35</v>
      </c>
      <c r="AN20">
        <v>35</v>
      </c>
      <c r="AO20">
        <v>32</v>
      </c>
      <c r="AP20">
        <v>31</v>
      </c>
      <c r="AQ20">
        <v>32</v>
      </c>
      <c r="AR20">
        <v>32</v>
      </c>
      <c r="AS20">
        <v>32</v>
      </c>
      <c r="AT20">
        <v>32</v>
      </c>
      <c r="AU20">
        <v>32</v>
      </c>
      <c r="AV20" s="8">
        <f t="shared" si="0"/>
        <v>39.25</v>
      </c>
      <c r="AW20">
        <f t="shared" si="1"/>
        <v>42</v>
      </c>
      <c r="AX20" s="8">
        <f t="shared" si="2"/>
        <v>6.988778380791163</v>
      </c>
      <c r="AY20" s="6">
        <f>Table14[[#This Row],[Szórás]]/Table14[[#This Row],[Átlagos akadálymentességi hibaszám]]</f>
        <v>0.1780580479182462</v>
      </c>
      <c r="AZ20">
        <f t="shared" si="3"/>
        <v>14</v>
      </c>
      <c r="BA20">
        <f t="shared" si="4"/>
        <v>49</v>
      </c>
      <c r="BB20">
        <f t="shared" si="5"/>
        <v>35</v>
      </c>
      <c r="BC20" s="7">
        <f t="shared" si="6"/>
        <v>0.99067009945494811</v>
      </c>
      <c r="BD20" s="8">
        <f t="shared" si="7"/>
        <v>0.3096043272931655</v>
      </c>
    </row>
    <row r="21" spans="1:56" x14ac:dyDescent="0.25">
      <c r="A21">
        <v>113</v>
      </c>
      <c r="B21">
        <v>61</v>
      </c>
      <c r="C21" t="s">
        <v>145</v>
      </c>
      <c r="D21">
        <v>92</v>
      </c>
      <c r="E21">
        <v>92</v>
      </c>
      <c r="F21">
        <v>93</v>
      </c>
      <c r="G21">
        <v>96</v>
      </c>
      <c r="H21">
        <v>98</v>
      </c>
      <c r="I21">
        <v>103</v>
      </c>
      <c r="J21">
        <v>93</v>
      </c>
      <c r="K21">
        <v>100</v>
      </c>
      <c r="L21">
        <v>99</v>
      </c>
      <c r="M21">
        <v>97</v>
      </c>
      <c r="N21">
        <v>95</v>
      </c>
      <c r="O21">
        <v>93</v>
      </c>
      <c r="P21">
        <v>91</v>
      </c>
      <c r="Q21">
        <v>84</v>
      </c>
      <c r="R21">
        <v>88</v>
      </c>
      <c r="S21">
        <v>88</v>
      </c>
      <c r="T21">
        <v>91</v>
      </c>
      <c r="U21">
        <v>86</v>
      </c>
      <c r="V21">
        <v>89</v>
      </c>
      <c r="W21">
        <v>89</v>
      </c>
      <c r="X21">
        <v>82</v>
      </c>
      <c r="Y21">
        <v>88</v>
      </c>
      <c r="Z21">
        <v>85</v>
      </c>
      <c r="AA21">
        <v>87</v>
      </c>
      <c r="AB21">
        <v>86</v>
      </c>
      <c r="AC21">
        <v>81</v>
      </c>
      <c r="AD21">
        <v>88</v>
      </c>
      <c r="AE21">
        <v>158</v>
      </c>
      <c r="AF21">
        <v>97</v>
      </c>
      <c r="AG21">
        <v>90</v>
      </c>
      <c r="AH21">
        <v>90</v>
      </c>
      <c r="AI21">
        <v>86</v>
      </c>
      <c r="AJ21">
        <v>87</v>
      </c>
      <c r="AK21">
        <v>90</v>
      </c>
      <c r="AL21">
        <v>86</v>
      </c>
      <c r="AM21">
        <v>89</v>
      </c>
      <c r="AN21">
        <v>86</v>
      </c>
      <c r="AO21">
        <v>89</v>
      </c>
      <c r="AP21">
        <v>88</v>
      </c>
      <c r="AQ21">
        <v>88</v>
      </c>
      <c r="AR21">
        <v>84</v>
      </c>
      <c r="AS21">
        <v>87</v>
      </c>
      <c r="AT21">
        <v>85</v>
      </c>
      <c r="AU21">
        <v>86</v>
      </c>
      <c r="AV21" s="8">
        <f t="shared" si="0"/>
        <v>91.36363636363636</v>
      </c>
      <c r="AW21">
        <f t="shared" si="1"/>
        <v>89</v>
      </c>
      <c r="AX21" s="8">
        <f t="shared" si="2"/>
        <v>11.381525031854917</v>
      </c>
      <c r="AY21" s="6">
        <f>Table14[[#This Row],[Szórás]]/Table14[[#This Row],[Átlagos akadálymentességi hibaszám]]</f>
        <v>0.1245739058212976</v>
      </c>
      <c r="AZ21">
        <f t="shared" si="3"/>
        <v>81</v>
      </c>
      <c r="BA21">
        <f t="shared" si="4"/>
        <v>158</v>
      </c>
      <c r="BB21">
        <f t="shared" si="5"/>
        <v>77</v>
      </c>
      <c r="BC21" s="7">
        <f t="shared" si="6"/>
        <v>0.99791465435093374</v>
      </c>
      <c r="BD21" s="8">
        <f t="shared" si="7"/>
        <v>7.0838531515249659E-2</v>
      </c>
    </row>
    <row r="22" spans="1:56" x14ac:dyDescent="0.25">
      <c r="A22">
        <v>84</v>
      </c>
      <c r="B22">
        <v>50</v>
      </c>
      <c r="C22" t="s">
        <v>120</v>
      </c>
      <c r="D22">
        <v>35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4</v>
      </c>
      <c r="AP22">
        <v>4</v>
      </c>
      <c r="AQ22">
        <v>4</v>
      </c>
      <c r="AR22">
        <v>4</v>
      </c>
      <c r="AS22">
        <v>4</v>
      </c>
      <c r="AT22">
        <v>4</v>
      </c>
      <c r="AU22">
        <v>4</v>
      </c>
      <c r="AV22" s="8">
        <f t="shared" si="0"/>
        <v>4.7045454545454541</v>
      </c>
      <c r="AW22">
        <f t="shared" si="1"/>
        <v>4</v>
      </c>
      <c r="AX22" s="8">
        <f t="shared" si="2"/>
        <v>4.6734258409553364</v>
      </c>
      <c r="AY22" s="6">
        <f>Table14[[#This Row],[Szórás]]/Table14[[#This Row],[Átlagos akadálymentességi hibaszám]]</f>
        <v>0.99338520290838073</v>
      </c>
      <c r="AZ22">
        <f t="shared" si="3"/>
        <v>4</v>
      </c>
      <c r="BA22">
        <f t="shared" si="4"/>
        <v>35</v>
      </c>
      <c r="BB22">
        <f t="shared" si="5"/>
        <v>31</v>
      </c>
      <c r="BC22" s="7">
        <f t="shared" si="6"/>
        <v>0.99344866419006561</v>
      </c>
      <c r="BD22" s="8">
        <f t="shared" si="7"/>
        <v>6.6666666666666471E-2</v>
      </c>
    </row>
    <row r="23" spans="1:56" x14ac:dyDescent="0.25">
      <c r="A23">
        <v>409</v>
      </c>
      <c r="B23">
        <v>82</v>
      </c>
      <c r="C23" t="s">
        <v>109</v>
      </c>
      <c r="D23">
        <v>247</v>
      </c>
      <c r="E23">
        <v>247</v>
      </c>
      <c r="F23">
        <v>245</v>
      </c>
      <c r="G23">
        <v>244</v>
      </c>
      <c r="H23">
        <v>247</v>
      </c>
      <c r="I23">
        <v>244</v>
      </c>
      <c r="J23">
        <v>247</v>
      </c>
      <c r="K23">
        <v>244</v>
      </c>
      <c r="L23">
        <v>245</v>
      </c>
      <c r="M23">
        <v>249</v>
      </c>
      <c r="N23">
        <v>247</v>
      </c>
      <c r="O23">
        <v>247</v>
      </c>
      <c r="P23">
        <v>244</v>
      </c>
      <c r="Q23">
        <v>248</v>
      </c>
      <c r="R23">
        <v>243</v>
      </c>
      <c r="S23">
        <v>246</v>
      </c>
      <c r="T23">
        <v>244</v>
      </c>
      <c r="U23">
        <v>247</v>
      </c>
      <c r="V23">
        <v>224</v>
      </c>
      <c r="W23">
        <v>245</v>
      </c>
      <c r="X23">
        <v>241</v>
      </c>
      <c r="Y23">
        <v>242</v>
      </c>
      <c r="Z23">
        <v>249</v>
      </c>
      <c r="AA23">
        <v>245</v>
      </c>
      <c r="AB23">
        <v>246</v>
      </c>
      <c r="AC23">
        <v>246</v>
      </c>
      <c r="AD23">
        <v>241</v>
      </c>
      <c r="AE23">
        <v>247</v>
      </c>
      <c r="AF23">
        <v>255</v>
      </c>
      <c r="AG23">
        <v>253</v>
      </c>
      <c r="AH23">
        <v>253</v>
      </c>
      <c r="AI23">
        <v>244</v>
      </c>
      <c r="AJ23">
        <v>243</v>
      </c>
      <c r="AK23">
        <v>250</v>
      </c>
      <c r="AL23">
        <v>243</v>
      </c>
      <c r="AM23">
        <v>248</v>
      </c>
      <c r="AN23">
        <v>248</v>
      </c>
      <c r="AO23">
        <v>246</v>
      </c>
      <c r="AP23">
        <v>250</v>
      </c>
      <c r="AQ23">
        <v>245</v>
      </c>
      <c r="AR23">
        <v>246</v>
      </c>
      <c r="AS23">
        <v>247</v>
      </c>
      <c r="AT23">
        <v>257</v>
      </c>
      <c r="AU23">
        <v>255</v>
      </c>
      <c r="AV23" s="8">
        <f t="shared" si="0"/>
        <v>246.22727272727272</v>
      </c>
      <c r="AW23">
        <f t="shared" si="1"/>
        <v>246</v>
      </c>
      <c r="AX23" s="8">
        <f t="shared" si="2"/>
        <v>4.954976996936427</v>
      </c>
      <c r="AY23" s="6">
        <f>Table14[[#This Row],[Szórás]]/Table14[[#This Row],[Átlagos akadálymentességi hibaszám]]</f>
        <v>2.0123591274247996E-2</v>
      </c>
      <c r="AZ23">
        <f t="shared" si="3"/>
        <v>224</v>
      </c>
      <c r="BA23">
        <f t="shared" si="4"/>
        <v>257</v>
      </c>
      <c r="BB23">
        <f t="shared" si="5"/>
        <v>33</v>
      </c>
      <c r="BC23" s="7">
        <f t="shared" si="6"/>
        <v>1.0004378690969478</v>
      </c>
      <c r="BD23" s="8">
        <f t="shared" si="7"/>
        <v>7.5414795006866417E-2</v>
      </c>
    </row>
    <row r="24" spans="1:56" x14ac:dyDescent="0.25">
      <c r="A24">
        <v>1974</v>
      </c>
      <c r="B24">
        <v>93</v>
      </c>
      <c r="C24" t="s">
        <v>99</v>
      </c>
      <c r="D24">
        <v>244</v>
      </c>
      <c r="E24">
        <v>226</v>
      </c>
      <c r="F24">
        <v>228</v>
      </c>
      <c r="G24">
        <v>188</v>
      </c>
      <c r="H24">
        <v>185</v>
      </c>
      <c r="I24">
        <v>185</v>
      </c>
      <c r="J24">
        <v>185</v>
      </c>
      <c r="K24">
        <v>184</v>
      </c>
      <c r="L24">
        <v>185</v>
      </c>
      <c r="M24">
        <v>163</v>
      </c>
      <c r="N24">
        <v>163</v>
      </c>
      <c r="O24">
        <v>160</v>
      </c>
      <c r="P24">
        <v>161</v>
      </c>
      <c r="Q24">
        <v>160</v>
      </c>
      <c r="R24">
        <v>162</v>
      </c>
      <c r="S24">
        <v>161</v>
      </c>
      <c r="T24">
        <v>161</v>
      </c>
      <c r="U24">
        <v>162</v>
      </c>
      <c r="V24">
        <v>162</v>
      </c>
      <c r="W24">
        <v>161</v>
      </c>
      <c r="X24">
        <v>163</v>
      </c>
      <c r="Y24">
        <v>163</v>
      </c>
      <c r="Z24">
        <v>163</v>
      </c>
      <c r="AA24">
        <v>165</v>
      </c>
      <c r="AB24">
        <v>164</v>
      </c>
      <c r="AC24">
        <v>164</v>
      </c>
      <c r="AD24">
        <v>168</v>
      </c>
      <c r="AE24">
        <v>160</v>
      </c>
      <c r="AF24">
        <v>207</v>
      </c>
      <c r="AG24">
        <v>187</v>
      </c>
      <c r="AH24">
        <v>160</v>
      </c>
      <c r="AI24">
        <v>159</v>
      </c>
      <c r="AJ24">
        <v>156</v>
      </c>
      <c r="AK24">
        <v>158</v>
      </c>
      <c r="AL24">
        <v>158</v>
      </c>
      <c r="AM24">
        <v>158</v>
      </c>
      <c r="AN24">
        <v>153</v>
      </c>
      <c r="AO24">
        <v>157</v>
      </c>
      <c r="AP24">
        <v>159</v>
      </c>
      <c r="AQ24">
        <v>164</v>
      </c>
      <c r="AR24">
        <v>163</v>
      </c>
      <c r="AS24">
        <v>174</v>
      </c>
      <c r="AT24">
        <v>203</v>
      </c>
      <c r="AU24">
        <v>206</v>
      </c>
      <c r="AV24" s="8">
        <f t="shared" si="0"/>
        <v>173.13636363636363</v>
      </c>
      <c r="AW24">
        <f t="shared" si="1"/>
        <v>163</v>
      </c>
      <c r="AX24" s="8">
        <f t="shared" si="2"/>
        <v>21.402663286882586</v>
      </c>
      <c r="AY24" s="6">
        <f>Table14[[#This Row],[Szórás]]/Table14[[#This Row],[Átlagos akadálymentességi hibaszám]]</f>
        <v>0.12361737787120423</v>
      </c>
      <c r="AZ24">
        <f t="shared" si="3"/>
        <v>153</v>
      </c>
      <c r="BA24">
        <f t="shared" si="4"/>
        <v>244</v>
      </c>
      <c r="BB24">
        <f t="shared" si="5"/>
        <v>91</v>
      </c>
      <c r="BC24" s="7">
        <f t="shared" si="6"/>
        <v>0.99663817372592411</v>
      </c>
      <c r="BD24" s="8">
        <f t="shared" si="7"/>
        <v>0.14562412376796172</v>
      </c>
    </row>
    <row r="25" spans="1:56" x14ac:dyDescent="0.25">
      <c r="A25">
        <v>77</v>
      </c>
      <c r="B25">
        <v>50</v>
      </c>
      <c r="C25" t="s">
        <v>120</v>
      </c>
      <c r="D25">
        <v>210</v>
      </c>
      <c r="E25">
        <v>216</v>
      </c>
      <c r="F25">
        <v>212</v>
      </c>
      <c r="G25">
        <v>207</v>
      </c>
      <c r="H25">
        <v>211</v>
      </c>
      <c r="I25">
        <v>218</v>
      </c>
      <c r="J25">
        <v>209</v>
      </c>
      <c r="K25">
        <v>199</v>
      </c>
      <c r="L25">
        <v>195</v>
      </c>
      <c r="M25">
        <v>207</v>
      </c>
      <c r="N25">
        <v>204</v>
      </c>
      <c r="O25">
        <v>208</v>
      </c>
      <c r="P25">
        <v>201</v>
      </c>
      <c r="Q25">
        <v>198</v>
      </c>
      <c r="R25">
        <v>206</v>
      </c>
      <c r="S25">
        <v>204</v>
      </c>
      <c r="T25">
        <v>201</v>
      </c>
      <c r="U25">
        <v>209</v>
      </c>
      <c r="V25">
        <v>193</v>
      </c>
      <c r="W25">
        <v>206</v>
      </c>
      <c r="X25">
        <v>228</v>
      </c>
      <c r="Y25">
        <v>214</v>
      </c>
      <c r="Z25">
        <v>210</v>
      </c>
      <c r="AA25">
        <v>214</v>
      </c>
      <c r="AB25">
        <v>207</v>
      </c>
      <c r="AC25">
        <v>205</v>
      </c>
      <c r="AD25">
        <v>204</v>
      </c>
      <c r="AE25">
        <v>205</v>
      </c>
      <c r="AF25">
        <v>211</v>
      </c>
      <c r="AG25">
        <v>221</v>
      </c>
      <c r="AH25">
        <v>210</v>
      </c>
      <c r="AI25">
        <v>213</v>
      </c>
      <c r="AJ25">
        <v>227</v>
      </c>
      <c r="AK25">
        <v>227</v>
      </c>
      <c r="AL25">
        <v>222</v>
      </c>
      <c r="AM25">
        <v>228</v>
      </c>
      <c r="AN25">
        <v>224</v>
      </c>
      <c r="AO25">
        <v>234</v>
      </c>
      <c r="AP25">
        <v>224</v>
      </c>
      <c r="AQ25">
        <v>222</v>
      </c>
      <c r="AR25">
        <v>217</v>
      </c>
      <c r="AS25">
        <v>227</v>
      </c>
      <c r="AT25">
        <v>225</v>
      </c>
      <c r="AU25">
        <v>230</v>
      </c>
      <c r="AV25" s="8">
        <f t="shared" si="0"/>
        <v>212.79545454545453</v>
      </c>
      <c r="AW25">
        <f t="shared" si="1"/>
        <v>210.5</v>
      </c>
      <c r="AX25" s="8">
        <f t="shared" si="2"/>
        <v>10.2675364347903</v>
      </c>
      <c r="AY25" s="6">
        <f>Table14[[#This Row],[Szórás]]/Table14[[#This Row],[Átlagos akadálymentességi hibaszám]]</f>
        <v>4.8250731937495801E-2</v>
      </c>
      <c r="AZ25">
        <f t="shared" si="3"/>
        <v>193</v>
      </c>
      <c r="BA25">
        <f t="shared" si="4"/>
        <v>234</v>
      </c>
      <c r="BB25">
        <f t="shared" si="5"/>
        <v>41</v>
      </c>
      <c r="BC25" s="7">
        <f t="shared" si="6"/>
        <v>1.0023777849283924</v>
      </c>
      <c r="BD25" s="8">
        <f t="shared" si="7"/>
        <v>0.4024505349321425</v>
      </c>
    </row>
    <row r="26" spans="1:56" x14ac:dyDescent="0.25">
      <c r="A26">
        <v>89</v>
      </c>
      <c r="B26">
        <v>50</v>
      </c>
      <c r="C26" t="s">
        <v>120</v>
      </c>
      <c r="D26">
        <v>152</v>
      </c>
      <c r="E26">
        <v>148</v>
      </c>
      <c r="F26">
        <v>149</v>
      </c>
      <c r="G26">
        <v>148</v>
      </c>
      <c r="H26">
        <v>145</v>
      </c>
      <c r="I26">
        <v>150</v>
      </c>
      <c r="J26">
        <v>150</v>
      </c>
      <c r="K26">
        <v>146</v>
      </c>
      <c r="L26">
        <v>147</v>
      </c>
      <c r="M26">
        <v>149</v>
      </c>
      <c r="N26">
        <v>152</v>
      </c>
      <c r="O26">
        <v>153</v>
      </c>
      <c r="P26">
        <v>192</v>
      </c>
      <c r="Q26">
        <v>193</v>
      </c>
      <c r="R26">
        <v>188</v>
      </c>
      <c r="S26">
        <v>189</v>
      </c>
      <c r="T26">
        <v>190</v>
      </c>
      <c r="U26">
        <v>199</v>
      </c>
      <c r="V26">
        <v>183</v>
      </c>
      <c r="W26">
        <v>184</v>
      </c>
      <c r="X26">
        <v>247</v>
      </c>
      <c r="Y26">
        <v>276</v>
      </c>
      <c r="Z26">
        <v>245</v>
      </c>
      <c r="AA26">
        <v>279</v>
      </c>
      <c r="AB26">
        <v>212</v>
      </c>
      <c r="AC26">
        <v>250</v>
      </c>
      <c r="AD26">
        <v>283</v>
      </c>
      <c r="AE26">
        <v>255</v>
      </c>
      <c r="AF26">
        <v>282</v>
      </c>
      <c r="AG26">
        <v>250</v>
      </c>
      <c r="AH26">
        <v>212</v>
      </c>
      <c r="AI26">
        <v>233</v>
      </c>
      <c r="AJ26">
        <v>228</v>
      </c>
      <c r="AK26">
        <v>237</v>
      </c>
      <c r="AL26">
        <v>273</v>
      </c>
      <c r="AM26">
        <v>270</v>
      </c>
      <c r="AN26">
        <v>245</v>
      </c>
      <c r="AO26">
        <v>248</v>
      </c>
      <c r="AP26">
        <v>274</v>
      </c>
      <c r="AQ26">
        <v>280</v>
      </c>
      <c r="AR26">
        <v>249</v>
      </c>
      <c r="AS26">
        <v>273</v>
      </c>
      <c r="AT26">
        <v>273</v>
      </c>
      <c r="AU26">
        <v>206</v>
      </c>
      <c r="AV26" s="8">
        <f t="shared" si="0"/>
        <v>213.34090909090909</v>
      </c>
      <c r="AW26">
        <f t="shared" si="1"/>
        <v>212</v>
      </c>
      <c r="AX26" s="8">
        <f t="shared" si="2"/>
        <v>49.489929998408357</v>
      </c>
      <c r="AY26" s="6">
        <f>Table14[[#This Row],[Szórás]]/Table14[[#This Row],[Átlagos akadálymentességi hibaszám]]</f>
        <v>0.23197580909022772</v>
      </c>
      <c r="AZ26">
        <f t="shared" si="3"/>
        <v>145</v>
      </c>
      <c r="BA26">
        <f t="shared" si="4"/>
        <v>283</v>
      </c>
      <c r="BB26">
        <f t="shared" si="5"/>
        <v>138</v>
      </c>
      <c r="BC26" s="7">
        <f t="shared" si="6"/>
        <v>1.0162686070312286</v>
      </c>
      <c r="BD26" s="8">
        <f t="shared" si="7"/>
        <v>0.73603568214270376</v>
      </c>
    </row>
    <row r="27" spans="1:56" x14ac:dyDescent="0.25">
      <c r="A27">
        <v>65</v>
      </c>
      <c r="B27">
        <v>50</v>
      </c>
      <c r="C27" t="s">
        <v>120</v>
      </c>
      <c r="D27">
        <v>413</v>
      </c>
      <c r="E27">
        <v>436</v>
      </c>
      <c r="F27">
        <v>432</v>
      </c>
      <c r="G27">
        <v>425</v>
      </c>
      <c r="H27">
        <v>458</v>
      </c>
      <c r="I27">
        <v>399</v>
      </c>
      <c r="J27">
        <v>405</v>
      </c>
      <c r="K27">
        <v>400</v>
      </c>
      <c r="L27">
        <v>417</v>
      </c>
      <c r="M27">
        <v>401</v>
      </c>
      <c r="N27">
        <v>434</v>
      </c>
      <c r="O27">
        <v>459</v>
      </c>
      <c r="P27">
        <v>409</v>
      </c>
      <c r="Q27">
        <v>409</v>
      </c>
      <c r="R27">
        <v>495</v>
      </c>
      <c r="S27">
        <v>442</v>
      </c>
      <c r="T27">
        <v>440</v>
      </c>
      <c r="U27">
        <v>467</v>
      </c>
      <c r="V27">
        <v>302</v>
      </c>
      <c r="W27">
        <v>436</v>
      </c>
      <c r="X27">
        <v>463</v>
      </c>
      <c r="Y27">
        <v>433</v>
      </c>
      <c r="Z27">
        <v>455</v>
      </c>
      <c r="AA27">
        <v>447</v>
      </c>
      <c r="AB27">
        <v>452</v>
      </c>
      <c r="AC27">
        <v>458</v>
      </c>
      <c r="AD27">
        <v>423</v>
      </c>
      <c r="AE27">
        <v>423</v>
      </c>
      <c r="AF27">
        <v>431</v>
      </c>
      <c r="AG27">
        <v>394</v>
      </c>
      <c r="AH27">
        <v>434</v>
      </c>
      <c r="AI27">
        <v>395</v>
      </c>
      <c r="AJ27">
        <v>429</v>
      </c>
      <c r="AK27">
        <v>421</v>
      </c>
      <c r="AL27">
        <v>431</v>
      </c>
      <c r="AM27">
        <v>426</v>
      </c>
      <c r="AN27">
        <v>462</v>
      </c>
      <c r="AO27">
        <v>435</v>
      </c>
      <c r="AP27">
        <v>442</v>
      </c>
      <c r="AQ27">
        <v>430</v>
      </c>
      <c r="AR27">
        <v>438</v>
      </c>
      <c r="AS27">
        <v>440</v>
      </c>
      <c r="AT27">
        <v>449</v>
      </c>
      <c r="AU27">
        <v>442</v>
      </c>
      <c r="AV27" s="8">
        <f t="shared" si="0"/>
        <v>430.27272727272725</v>
      </c>
      <c r="AW27">
        <f t="shared" si="1"/>
        <v>433.5</v>
      </c>
      <c r="AX27" s="8">
        <f t="shared" si="2"/>
        <v>29.136697580154451</v>
      </c>
      <c r="AY27" s="6">
        <f>Table14[[#This Row],[Szórás]]/Table14[[#This Row],[Átlagos akadálymentességi hibaszám]]</f>
        <v>6.7716812461799905E-2</v>
      </c>
      <c r="AZ27">
        <f t="shared" si="3"/>
        <v>302</v>
      </c>
      <c r="BA27">
        <f t="shared" si="4"/>
        <v>495</v>
      </c>
      <c r="BB27">
        <f t="shared" si="5"/>
        <v>193</v>
      </c>
      <c r="BC27" s="7">
        <f t="shared" si="6"/>
        <v>1.0008523358860619</v>
      </c>
      <c r="BD27" s="8">
        <f t="shared" si="7"/>
        <v>2.2330856914862876E-2</v>
      </c>
    </row>
    <row r="28" spans="1:56" x14ac:dyDescent="0.25">
      <c r="A28">
        <v>2</v>
      </c>
      <c r="B28">
        <v>12</v>
      </c>
      <c r="C28" t="s">
        <v>104</v>
      </c>
      <c r="D28">
        <v>55</v>
      </c>
      <c r="E28">
        <v>50</v>
      </c>
      <c r="F28">
        <v>53</v>
      </c>
      <c r="G28">
        <v>57</v>
      </c>
      <c r="H28">
        <v>49</v>
      </c>
      <c r="I28">
        <v>51</v>
      </c>
      <c r="J28">
        <v>54</v>
      </c>
      <c r="K28">
        <v>57</v>
      </c>
      <c r="L28">
        <v>55</v>
      </c>
      <c r="M28">
        <v>63</v>
      </c>
      <c r="N28">
        <v>59</v>
      </c>
      <c r="O28">
        <v>61</v>
      </c>
      <c r="P28">
        <v>67</v>
      </c>
      <c r="Q28">
        <v>64</v>
      </c>
      <c r="R28">
        <v>59</v>
      </c>
      <c r="S28">
        <v>58</v>
      </c>
      <c r="T28">
        <v>62</v>
      </c>
      <c r="U28">
        <v>65</v>
      </c>
      <c r="V28">
        <v>58</v>
      </c>
      <c r="W28">
        <v>60</v>
      </c>
      <c r="X28">
        <v>64</v>
      </c>
      <c r="Y28">
        <v>68</v>
      </c>
      <c r="Z28">
        <v>63</v>
      </c>
      <c r="AA28">
        <v>71</v>
      </c>
      <c r="AB28">
        <v>68</v>
      </c>
      <c r="AC28">
        <v>81</v>
      </c>
      <c r="AD28">
        <v>59</v>
      </c>
      <c r="AE28">
        <v>70</v>
      </c>
      <c r="AF28">
        <v>67</v>
      </c>
      <c r="AG28">
        <v>72</v>
      </c>
      <c r="AH28">
        <v>61</v>
      </c>
      <c r="AI28">
        <v>55</v>
      </c>
      <c r="AJ28">
        <v>61</v>
      </c>
      <c r="AK28">
        <v>83</v>
      </c>
      <c r="AL28">
        <v>82</v>
      </c>
      <c r="AM28">
        <v>66</v>
      </c>
      <c r="AN28">
        <v>77</v>
      </c>
      <c r="AO28">
        <v>68</v>
      </c>
      <c r="AP28">
        <v>68</v>
      </c>
      <c r="AQ28">
        <v>74</v>
      </c>
      <c r="AR28">
        <v>72</v>
      </c>
      <c r="AS28">
        <v>72</v>
      </c>
      <c r="AT28">
        <v>81</v>
      </c>
      <c r="AU28">
        <v>73</v>
      </c>
      <c r="AV28" s="8">
        <f t="shared" si="0"/>
        <v>64.38636363636364</v>
      </c>
      <c r="AW28">
        <f t="shared" si="1"/>
        <v>63.5</v>
      </c>
      <c r="AX28" s="8">
        <f t="shared" si="2"/>
        <v>8.784806940449668</v>
      </c>
      <c r="AY28" s="6">
        <f>Table14[[#This Row],[Szórás]]/Table14[[#This Row],[Átlagos akadálymentességi hibaszám]]</f>
        <v>0.13643893589120556</v>
      </c>
      <c r="AZ28">
        <f t="shared" si="3"/>
        <v>49</v>
      </c>
      <c r="BA28">
        <f t="shared" si="4"/>
        <v>83</v>
      </c>
      <c r="BB28">
        <f t="shared" si="5"/>
        <v>34</v>
      </c>
      <c r="BC28" s="7">
        <f t="shared" si="6"/>
        <v>1.0081839111681201</v>
      </c>
      <c r="BD28" s="8">
        <f t="shared" si="7"/>
        <v>0.59777111675171168</v>
      </c>
    </row>
    <row r="29" spans="1:56" x14ac:dyDescent="0.25">
      <c r="A29">
        <v>69</v>
      </c>
      <c r="B29">
        <v>50</v>
      </c>
      <c r="C29" t="s">
        <v>120</v>
      </c>
      <c r="D29">
        <v>106</v>
      </c>
      <c r="E29">
        <v>106</v>
      </c>
      <c r="F29">
        <v>106</v>
      </c>
      <c r="G29">
        <v>106</v>
      </c>
      <c r="H29">
        <v>106</v>
      </c>
      <c r="I29">
        <v>106</v>
      </c>
      <c r="J29">
        <v>106</v>
      </c>
      <c r="K29">
        <v>106</v>
      </c>
      <c r="L29">
        <v>106</v>
      </c>
      <c r="M29">
        <v>106</v>
      </c>
      <c r="N29">
        <v>106</v>
      </c>
      <c r="O29">
        <v>106</v>
      </c>
      <c r="P29">
        <v>106</v>
      </c>
      <c r="Q29">
        <v>106</v>
      </c>
      <c r="R29">
        <v>106</v>
      </c>
      <c r="S29">
        <v>106</v>
      </c>
      <c r="T29">
        <v>106</v>
      </c>
      <c r="U29">
        <v>106</v>
      </c>
      <c r="V29">
        <v>106</v>
      </c>
      <c r="W29">
        <v>64</v>
      </c>
      <c r="X29">
        <v>64</v>
      </c>
      <c r="Y29">
        <v>64</v>
      </c>
      <c r="Z29">
        <v>64</v>
      </c>
      <c r="AA29">
        <v>64</v>
      </c>
      <c r="AB29">
        <v>64</v>
      </c>
      <c r="AC29">
        <v>64</v>
      </c>
      <c r="AD29">
        <v>64</v>
      </c>
      <c r="AE29">
        <v>64</v>
      </c>
      <c r="AF29">
        <v>64</v>
      </c>
      <c r="AG29">
        <v>64</v>
      </c>
      <c r="AH29">
        <v>64</v>
      </c>
      <c r="AI29">
        <v>64</v>
      </c>
      <c r="AJ29">
        <v>64</v>
      </c>
      <c r="AK29">
        <v>64</v>
      </c>
      <c r="AL29">
        <v>64</v>
      </c>
      <c r="AM29">
        <v>64</v>
      </c>
      <c r="AN29">
        <v>64</v>
      </c>
      <c r="AO29">
        <v>64</v>
      </c>
      <c r="AP29">
        <v>64</v>
      </c>
      <c r="AQ29">
        <v>64</v>
      </c>
      <c r="AR29">
        <v>64</v>
      </c>
      <c r="AS29">
        <v>64</v>
      </c>
      <c r="AT29">
        <v>64</v>
      </c>
      <c r="AU29">
        <v>64</v>
      </c>
      <c r="AV29" s="8">
        <f t="shared" si="0"/>
        <v>82.13636363636364</v>
      </c>
      <c r="AW29">
        <f t="shared" si="1"/>
        <v>64</v>
      </c>
      <c r="AX29" s="8">
        <f t="shared" si="2"/>
        <v>21.044350630183125</v>
      </c>
      <c r="AY29" s="6">
        <f>Table14[[#This Row],[Szórás]]/Table14[[#This Row],[Átlagos akadálymentességi hibaszám]]</f>
        <v>0.25621234856891462</v>
      </c>
      <c r="AZ29">
        <f t="shared" si="3"/>
        <v>64</v>
      </c>
      <c r="BA29">
        <f t="shared" si="4"/>
        <v>106</v>
      </c>
      <c r="BB29">
        <f t="shared" si="5"/>
        <v>42</v>
      </c>
      <c r="BC29" s="7">
        <f t="shared" si="6"/>
        <v>0.98325218249403812</v>
      </c>
      <c r="BD29" s="8">
        <f t="shared" si="7"/>
        <v>0.73643410852713143</v>
      </c>
    </row>
    <row r="30" spans="1:56" x14ac:dyDescent="0.25">
      <c r="A30">
        <v>1910</v>
      </c>
      <c r="B30">
        <v>93</v>
      </c>
      <c r="C30" t="s">
        <v>99</v>
      </c>
      <c r="D30">
        <v>7</v>
      </c>
      <c r="E30">
        <v>7</v>
      </c>
      <c r="F30">
        <v>7</v>
      </c>
      <c r="G30">
        <v>7</v>
      </c>
      <c r="H30">
        <v>8</v>
      </c>
      <c r="I30">
        <v>7</v>
      </c>
      <c r="J30">
        <v>8</v>
      </c>
      <c r="K30">
        <v>7</v>
      </c>
      <c r="L30">
        <v>7</v>
      </c>
      <c r="M30">
        <v>7</v>
      </c>
      <c r="N30">
        <v>7</v>
      </c>
      <c r="O30">
        <v>7</v>
      </c>
      <c r="P30">
        <v>8</v>
      </c>
      <c r="Q30">
        <v>7</v>
      </c>
      <c r="R30">
        <v>7</v>
      </c>
      <c r="S30">
        <v>7</v>
      </c>
      <c r="T30">
        <v>7</v>
      </c>
      <c r="U30">
        <v>7</v>
      </c>
      <c r="V30">
        <v>3</v>
      </c>
      <c r="W30">
        <v>7</v>
      </c>
      <c r="X30">
        <v>7</v>
      </c>
      <c r="Y30">
        <v>7</v>
      </c>
      <c r="Z30">
        <v>7</v>
      </c>
      <c r="AA30">
        <v>7</v>
      </c>
      <c r="AB30">
        <v>7</v>
      </c>
      <c r="AC30">
        <v>7</v>
      </c>
      <c r="AD30">
        <v>7</v>
      </c>
      <c r="AE30">
        <v>7</v>
      </c>
      <c r="AF30">
        <v>7</v>
      </c>
      <c r="AG30">
        <v>7</v>
      </c>
      <c r="AH30">
        <v>7</v>
      </c>
      <c r="AI30">
        <v>7</v>
      </c>
      <c r="AJ30">
        <v>7</v>
      </c>
      <c r="AK30">
        <v>7</v>
      </c>
      <c r="AL30">
        <v>7</v>
      </c>
      <c r="AM30">
        <v>8</v>
      </c>
      <c r="AN30">
        <v>8</v>
      </c>
      <c r="AO30">
        <v>8</v>
      </c>
      <c r="AP30">
        <v>7</v>
      </c>
      <c r="AQ30">
        <v>7</v>
      </c>
      <c r="AR30">
        <v>7</v>
      </c>
      <c r="AS30">
        <v>7</v>
      </c>
      <c r="AT30">
        <v>7</v>
      </c>
      <c r="AU30">
        <v>7</v>
      </c>
      <c r="AV30" s="8">
        <f t="shared" si="0"/>
        <v>7.0454545454545459</v>
      </c>
      <c r="AW30">
        <f t="shared" si="1"/>
        <v>7</v>
      </c>
      <c r="AX30" s="8">
        <f t="shared" si="2"/>
        <v>0.71380231301942532</v>
      </c>
      <c r="AY30" s="6">
        <f>Table14[[#This Row],[Szórás]]/Table14[[#This Row],[Átlagos akadálymentességi hibaszám]]</f>
        <v>0.1013138766866281</v>
      </c>
      <c r="AZ30">
        <f t="shared" si="3"/>
        <v>3</v>
      </c>
      <c r="BA30">
        <f t="shared" si="4"/>
        <v>8</v>
      </c>
      <c r="BB30">
        <f t="shared" si="5"/>
        <v>5</v>
      </c>
      <c r="BC30" s="7">
        <f t="shared" si="6"/>
        <v>1.0004368922953419</v>
      </c>
      <c r="BD30" s="8">
        <f t="shared" si="7"/>
        <v>1.6411071583309225E-3</v>
      </c>
    </row>
    <row r="31" spans="1:56" x14ac:dyDescent="0.25">
      <c r="A31">
        <v>409</v>
      </c>
      <c r="B31">
        <v>82</v>
      </c>
      <c r="C31" t="s">
        <v>109</v>
      </c>
      <c r="D31">
        <v>132</v>
      </c>
      <c r="E31">
        <v>131</v>
      </c>
      <c r="F31">
        <v>142</v>
      </c>
      <c r="G31">
        <v>140</v>
      </c>
      <c r="H31">
        <v>133</v>
      </c>
      <c r="I31">
        <v>142</v>
      </c>
      <c r="J31">
        <v>146</v>
      </c>
      <c r="K31">
        <v>141</v>
      </c>
      <c r="L31">
        <v>141</v>
      </c>
      <c r="M31">
        <v>146</v>
      </c>
      <c r="N31">
        <v>136</v>
      </c>
      <c r="O31">
        <v>136</v>
      </c>
      <c r="P31">
        <v>134</v>
      </c>
      <c r="Q31">
        <v>136</v>
      </c>
      <c r="R31">
        <v>148</v>
      </c>
      <c r="S31">
        <v>149</v>
      </c>
      <c r="T31">
        <v>148</v>
      </c>
      <c r="U31">
        <v>109</v>
      </c>
      <c r="V31">
        <v>112</v>
      </c>
      <c r="W31">
        <v>113</v>
      </c>
      <c r="X31">
        <v>109</v>
      </c>
      <c r="Y31">
        <v>113</v>
      </c>
      <c r="Z31">
        <v>117</v>
      </c>
      <c r="AA31">
        <v>114</v>
      </c>
      <c r="AB31">
        <v>121</v>
      </c>
      <c r="AC31">
        <v>121</v>
      </c>
      <c r="AD31">
        <v>116</v>
      </c>
      <c r="AE31">
        <v>122</v>
      </c>
      <c r="AF31">
        <v>120</v>
      </c>
      <c r="AG31">
        <v>124</v>
      </c>
      <c r="AH31">
        <v>115</v>
      </c>
      <c r="AI31">
        <v>119</v>
      </c>
      <c r="AJ31">
        <v>117</v>
      </c>
      <c r="AK31">
        <v>116</v>
      </c>
      <c r="AL31">
        <v>116</v>
      </c>
      <c r="AM31">
        <v>116</v>
      </c>
      <c r="AN31">
        <v>119</v>
      </c>
      <c r="AO31">
        <v>115</v>
      </c>
      <c r="AP31">
        <v>115</v>
      </c>
      <c r="AQ31">
        <v>113</v>
      </c>
      <c r="AR31">
        <v>108</v>
      </c>
      <c r="AS31">
        <v>113</v>
      </c>
      <c r="AT31">
        <v>113</v>
      </c>
      <c r="AU31">
        <v>102</v>
      </c>
      <c r="AV31" s="8">
        <f t="shared" si="0"/>
        <v>124.75</v>
      </c>
      <c r="AW31">
        <f t="shared" si="1"/>
        <v>119.5</v>
      </c>
      <c r="AX31" s="8">
        <f t="shared" si="2"/>
        <v>13.340138767103639</v>
      </c>
      <c r="AY31" s="6">
        <f>Table14[[#This Row],[Szórás]]/Table14[[#This Row],[Átlagos akadálymentességi hibaszám]]</f>
        <v>0.10693498009702315</v>
      </c>
      <c r="AZ31">
        <f t="shared" si="3"/>
        <v>102</v>
      </c>
      <c r="BA31">
        <f t="shared" si="4"/>
        <v>149</v>
      </c>
      <c r="BB31">
        <f t="shared" si="5"/>
        <v>47</v>
      </c>
      <c r="BC31" s="7">
        <f t="shared" si="6"/>
        <v>0.99370801705775802</v>
      </c>
      <c r="BD31" s="8">
        <f t="shared" si="7"/>
        <v>0.59361401432489347</v>
      </c>
    </row>
    <row r="32" spans="1:56" x14ac:dyDescent="0.25">
      <c r="A32">
        <v>2</v>
      </c>
      <c r="B32">
        <v>12</v>
      </c>
      <c r="C32" t="s">
        <v>104</v>
      </c>
      <c r="D32">
        <v>81</v>
      </c>
      <c r="E32">
        <v>80</v>
      </c>
      <c r="F32">
        <v>81</v>
      </c>
      <c r="G32">
        <v>85</v>
      </c>
      <c r="H32">
        <v>84</v>
      </c>
      <c r="I32">
        <v>75</v>
      </c>
      <c r="J32">
        <v>77</v>
      </c>
      <c r="K32">
        <v>81</v>
      </c>
      <c r="L32">
        <v>80</v>
      </c>
      <c r="M32">
        <v>74</v>
      </c>
      <c r="N32">
        <v>80</v>
      </c>
      <c r="O32">
        <v>81</v>
      </c>
      <c r="P32">
        <v>75</v>
      </c>
      <c r="Q32">
        <v>81</v>
      </c>
      <c r="R32">
        <v>80</v>
      </c>
      <c r="S32">
        <v>83</v>
      </c>
      <c r="T32">
        <v>81</v>
      </c>
      <c r="U32">
        <v>88</v>
      </c>
      <c r="V32">
        <v>81</v>
      </c>
      <c r="W32">
        <v>81</v>
      </c>
      <c r="X32">
        <v>81</v>
      </c>
      <c r="Y32">
        <v>81</v>
      </c>
      <c r="Z32">
        <v>75</v>
      </c>
      <c r="AA32">
        <v>74</v>
      </c>
      <c r="AB32">
        <v>76</v>
      </c>
      <c r="AC32">
        <v>81</v>
      </c>
      <c r="AD32">
        <v>80</v>
      </c>
      <c r="AE32">
        <v>81</v>
      </c>
      <c r="AF32">
        <v>81</v>
      </c>
      <c r="AG32">
        <v>81</v>
      </c>
      <c r="AH32">
        <v>75</v>
      </c>
      <c r="AI32">
        <v>80</v>
      </c>
      <c r="AJ32">
        <v>81</v>
      </c>
      <c r="AK32">
        <v>81</v>
      </c>
      <c r="AL32">
        <v>81</v>
      </c>
      <c r="AM32">
        <v>81</v>
      </c>
      <c r="AN32">
        <v>76</v>
      </c>
      <c r="AO32">
        <v>85</v>
      </c>
      <c r="AP32">
        <v>80</v>
      </c>
      <c r="AQ32">
        <v>74</v>
      </c>
      <c r="AR32">
        <v>80</v>
      </c>
      <c r="AS32">
        <v>80</v>
      </c>
      <c r="AT32">
        <v>75</v>
      </c>
      <c r="AU32">
        <v>80</v>
      </c>
      <c r="AV32" s="8">
        <f t="shared" si="0"/>
        <v>79.75</v>
      </c>
      <c r="AW32">
        <f t="shared" si="1"/>
        <v>81</v>
      </c>
      <c r="AX32" s="8">
        <f t="shared" si="2"/>
        <v>3.1558362323766733</v>
      </c>
      <c r="AY32" s="6">
        <f>Table14[[#This Row],[Szórás]]/Table14[[#This Row],[Átlagos akadálymentességi hibaszám]]</f>
        <v>3.9571614199080542E-2</v>
      </c>
      <c r="AZ32">
        <f t="shared" si="3"/>
        <v>74</v>
      </c>
      <c r="BA32">
        <f t="shared" si="4"/>
        <v>88</v>
      </c>
      <c r="BB32">
        <f t="shared" si="5"/>
        <v>14</v>
      </c>
      <c r="BC32" s="7">
        <f t="shared" si="6"/>
        <v>0.9995875039494807</v>
      </c>
      <c r="BD32" s="8">
        <f t="shared" si="7"/>
        <v>1.7744656999362722E-2</v>
      </c>
    </row>
    <row r="33" spans="1:56" x14ac:dyDescent="0.25">
      <c r="A33">
        <v>65</v>
      </c>
      <c r="B33">
        <v>50</v>
      </c>
      <c r="C33" t="s">
        <v>120</v>
      </c>
      <c r="D33">
        <v>75</v>
      </c>
      <c r="E33">
        <v>77</v>
      </c>
      <c r="F33">
        <v>79</v>
      </c>
      <c r="G33">
        <v>75</v>
      </c>
      <c r="H33">
        <v>79</v>
      </c>
      <c r="I33">
        <v>77</v>
      </c>
      <c r="J33">
        <v>82</v>
      </c>
      <c r="K33">
        <v>77</v>
      </c>
      <c r="L33">
        <v>80</v>
      </c>
      <c r="M33">
        <v>77</v>
      </c>
      <c r="N33">
        <v>77</v>
      </c>
      <c r="O33">
        <v>76</v>
      </c>
      <c r="P33">
        <v>79</v>
      </c>
      <c r="Q33">
        <v>74</v>
      </c>
      <c r="R33">
        <v>78</v>
      </c>
      <c r="S33">
        <v>80</v>
      </c>
      <c r="T33">
        <v>75</v>
      </c>
      <c r="U33">
        <v>76</v>
      </c>
      <c r="V33">
        <v>74</v>
      </c>
      <c r="W33">
        <v>75</v>
      </c>
      <c r="X33">
        <v>77</v>
      </c>
      <c r="Y33">
        <v>74</v>
      </c>
      <c r="Z33">
        <v>73</v>
      </c>
      <c r="AA33">
        <v>73</v>
      </c>
      <c r="AB33">
        <v>75</v>
      </c>
      <c r="AC33">
        <v>83</v>
      </c>
      <c r="AD33">
        <v>75</v>
      </c>
      <c r="AE33">
        <v>75</v>
      </c>
      <c r="AF33">
        <v>79</v>
      </c>
      <c r="AG33">
        <v>78</v>
      </c>
      <c r="AH33">
        <v>74</v>
      </c>
      <c r="AI33">
        <v>76</v>
      </c>
      <c r="AJ33">
        <v>77</v>
      </c>
      <c r="AK33">
        <v>72</v>
      </c>
      <c r="AL33">
        <v>73</v>
      </c>
      <c r="AM33">
        <v>72</v>
      </c>
      <c r="AN33">
        <v>66</v>
      </c>
      <c r="AO33">
        <v>73</v>
      </c>
      <c r="AP33">
        <v>67</v>
      </c>
      <c r="AQ33">
        <v>74</v>
      </c>
      <c r="AR33">
        <v>77</v>
      </c>
      <c r="AS33">
        <v>75</v>
      </c>
      <c r="AT33">
        <v>69</v>
      </c>
      <c r="AU33">
        <v>75</v>
      </c>
      <c r="AV33" s="8">
        <f t="shared" si="0"/>
        <v>75.545454545454547</v>
      </c>
      <c r="AW33">
        <f t="shared" si="1"/>
        <v>75</v>
      </c>
      <c r="AX33" s="8">
        <f t="shared" si="2"/>
        <v>3.3650359924440587</v>
      </c>
      <c r="AY33" s="6">
        <f>Table14[[#This Row],[Szórás]]/Table14[[#This Row],[Átlagos akadálymentességi hibaszám]]</f>
        <v>4.4543196049199332E-2</v>
      </c>
      <c r="AZ33">
        <f t="shared" si="3"/>
        <v>66</v>
      </c>
      <c r="BA33">
        <f t="shared" si="4"/>
        <v>83</v>
      </c>
      <c r="BB33">
        <f t="shared" si="5"/>
        <v>17</v>
      </c>
      <c r="BC33" s="7">
        <f t="shared" si="6"/>
        <v>0.99814545095221785</v>
      </c>
      <c r="BD33" s="8">
        <f t="shared" si="7"/>
        <v>0.27794677198809453</v>
      </c>
    </row>
    <row r="34" spans="1:56" x14ac:dyDescent="0.25">
      <c r="A34">
        <v>11589</v>
      </c>
      <c r="B34">
        <v>95</v>
      </c>
      <c r="C34" t="s">
        <v>268</v>
      </c>
      <c r="D34">
        <v>6</v>
      </c>
      <c r="E34">
        <v>37</v>
      </c>
      <c r="F34">
        <v>13</v>
      </c>
      <c r="G34">
        <v>36</v>
      </c>
      <c r="H34">
        <v>41</v>
      </c>
      <c r="I34">
        <v>36</v>
      </c>
      <c r="J34">
        <v>37</v>
      </c>
      <c r="K34">
        <v>41</v>
      </c>
      <c r="L34">
        <v>14</v>
      </c>
      <c r="M34">
        <v>42</v>
      </c>
      <c r="N34">
        <v>42</v>
      </c>
      <c r="O34">
        <v>41</v>
      </c>
      <c r="P34">
        <v>14</v>
      </c>
      <c r="Q34">
        <v>14</v>
      </c>
      <c r="R34">
        <v>13</v>
      </c>
      <c r="S34">
        <v>13</v>
      </c>
      <c r="T34">
        <v>12</v>
      </c>
      <c r="U34">
        <v>13</v>
      </c>
      <c r="V34">
        <v>12</v>
      </c>
      <c r="W34">
        <v>29</v>
      </c>
      <c r="X34">
        <v>12</v>
      </c>
      <c r="Y34">
        <v>28</v>
      </c>
      <c r="Z34">
        <v>12</v>
      </c>
      <c r="AA34">
        <v>14</v>
      </c>
      <c r="AB34">
        <v>12</v>
      </c>
      <c r="AC34">
        <v>13</v>
      </c>
      <c r="AD34">
        <v>12</v>
      </c>
      <c r="AE34">
        <v>41</v>
      </c>
      <c r="AF34">
        <v>13</v>
      </c>
      <c r="AG34">
        <v>41</v>
      </c>
      <c r="AH34">
        <v>41</v>
      </c>
      <c r="AI34">
        <v>41</v>
      </c>
      <c r="AJ34">
        <v>12</v>
      </c>
      <c r="AK34">
        <v>41</v>
      </c>
      <c r="AL34">
        <v>42</v>
      </c>
      <c r="AM34">
        <v>42</v>
      </c>
      <c r="AN34">
        <v>15</v>
      </c>
      <c r="AO34">
        <v>14</v>
      </c>
      <c r="AP34">
        <v>43</v>
      </c>
      <c r="AQ34">
        <v>41</v>
      </c>
      <c r="AR34">
        <v>13</v>
      </c>
      <c r="AS34">
        <v>41</v>
      </c>
      <c r="AT34">
        <v>41</v>
      </c>
      <c r="AU34">
        <v>41</v>
      </c>
      <c r="AV34" s="8">
        <f t="shared" si="0"/>
        <v>26.636363636363637</v>
      </c>
      <c r="AW34">
        <f t="shared" si="1"/>
        <v>28.5</v>
      </c>
      <c r="AX34" s="8">
        <f t="shared" si="2"/>
        <v>13.848164867240529</v>
      </c>
      <c r="AY34" s="6">
        <f>Table14[[#This Row],[Szórás]]/Table14[[#This Row],[Átlagos akadálymentességi hibaszám]]</f>
        <v>0.51989697453804029</v>
      </c>
      <c r="AZ34">
        <f t="shared" si="3"/>
        <v>6</v>
      </c>
      <c r="BA34">
        <f t="shared" si="4"/>
        <v>43</v>
      </c>
      <c r="BB34">
        <f t="shared" si="5"/>
        <v>37</v>
      </c>
      <c r="BC34" s="7">
        <f t="shared" si="6"/>
        <v>1.0076619214026437</v>
      </c>
      <c r="BD34" s="8">
        <f t="shared" si="7"/>
        <v>2.7098999077548144E-2</v>
      </c>
    </row>
    <row r="35" spans="1:56" x14ac:dyDescent="0.25">
      <c r="A35">
        <v>1</v>
      </c>
      <c r="B35">
        <v>11</v>
      </c>
      <c r="C35" t="s">
        <v>85</v>
      </c>
      <c r="D35">
        <v>48</v>
      </c>
      <c r="E35">
        <v>52</v>
      </c>
      <c r="F35">
        <v>49</v>
      </c>
      <c r="G35">
        <v>48</v>
      </c>
      <c r="H35">
        <v>47</v>
      </c>
      <c r="I35">
        <v>46</v>
      </c>
      <c r="J35">
        <v>49</v>
      </c>
      <c r="K35">
        <v>49</v>
      </c>
      <c r="L35">
        <v>46</v>
      </c>
      <c r="M35">
        <v>47</v>
      </c>
      <c r="N35">
        <v>46</v>
      </c>
      <c r="O35">
        <v>46</v>
      </c>
      <c r="P35">
        <v>46</v>
      </c>
      <c r="Q35">
        <v>45</v>
      </c>
      <c r="R35">
        <v>47</v>
      </c>
      <c r="S35">
        <v>49</v>
      </c>
      <c r="T35">
        <v>45</v>
      </c>
      <c r="U35">
        <v>46</v>
      </c>
      <c r="V35">
        <v>45</v>
      </c>
      <c r="W35">
        <v>48</v>
      </c>
      <c r="X35">
        <v>48</v>
      </c>
      <c r="Y35">
        <v>47</v>
      </c>
      <c r="Z35">
        <v>48</v>
      </c>
      <c r="AA35">
        <v>48</v>
      </c>
      <c r="AB35">
        <v>47</v>
      </c>
      <c r="AC35">
        <v>47</v>
      </c>
      <c r="AD35">
        <v>46</v>
      </c>
      <c r="AE35">
        <v>47</v>
      </c>
      <c r="AF35">
        <v>47</v>
      </c>
      <c r="AG35">
        <v>47</v>
      </c>
      <c r="AH35">
        <v>47</v>
      </c>
      <c r="AI35">
        <v>46</v>
      </c>
      <c r="AJ35">
        <v>47</v>
      </c>
      <c r="AK35">
        <v>46</v>
      </c>
      <c r="AL35">
        <v>47</v>
      </c>
      <c r="AM35">
        <v>45</v>
      </c>
      <c r="AN35">
        <v>45</v>
      </c>
      <c r="AO35">
        <v>46</v>
      </c>
      <c r="AP35">
        <v>47</v>
      </c>
      <c r="AQ35">
        <v>46</v>
      </c>
      <c r="AR35">
        <v>47</v>
      </c>
      <c r="AS35">
        <v>47</v>
      </c>
      <c r="AT35">
        <v>47</v>
      </c>
      <c r="AU35">
        <v>39</v>
      </c>
      <c r="AV35" s="8">
        <f t="shared" si="0"/>
        <v>46.772727272727273</v>
      </c>
      <c r="AW35">
        <f t="shared" si="1"/>
        <v>47</v>
      </c>
      <c r="AX35" s="8">
        <f t="shared" si="2"/>
        <v>1.8026290408106123</v>
      </c>
      <c r="AY35" s="6">
        <f>Table14[[#This Row],[Szórás]]/Table14[[#This Row],[Átlagos akadálymentességi hibaszám]]</f>
        <v>3.8540173856009205E-2</v>
      </c>
      <c r="AZ35">
        <f t="shared" si="3"/>
        <v>39</v>
      </c>
      <c r="BA35">
        <f t="shared" si="4"/>
        <v>52</v>
      </c>
      <c r="BB35">
        <f t="shared" si="5"/>
        <v>13</v>
      </c>
      <c r="BC35" s="7">
        <f t="shared" si="6"/>
        <v>0.99864823232514122</v>
      </c>
      <c r="BD35" s="8">
        <f t="shared" si="7"/>
        <v>0.19146892889116457</v>
      </c>
    </row>
    <row r="36" spans="1:56" x14ac:dyDescent="0.25">
      <c r="A36">
        <v>21</v>
      </c>
      <c r="B36">
        <v>40</v>
      </c>
      <c r="C36" t="s">
        <v>283</v>
      </c>
      <c r="D36">
        <v>82</v>
      </c>
      <c r="E36">
        <v>82</v>
      </c>
      <c r="F36">
        <v>82</v>
      </c>
      <c r="G36">
        <v>85</v>
      </c>
      <c r="H36">
        <v>85</v>
      </c>
      <c r="I36">
        <v>84</v>
      </c>
      <c r="J36">
        <v>84</v>
      </c>
      <c r="K36">
        <v>92</v>
      </c>
      <c r="L36">
        <v>88</v>
      </c>
      <c r="M36">
        <v>91</v>
      </c>
      <c r="N36">
        <v>92</v>
      </c>
      <c r="O36">
        <v>90</v>
      </c>
      <c r="P36">
        <v>90</v>
      </c>
      <c r="Q36">
        <v>89</v>
      </c>
      <c r="R36">
        <v>89</v>
      </c>
      <c r="S36">
        <v>89</v>
      </c>
      <c r="T36">
        <v>93</v>
      </c>
      <c r="U36">
        <v>89</v>
      </c>
      <c r="V36">
        <v>88</v>
      </c>
      <c r="W36">
        <v>89</v>
      </c>
      <c r="X36">
        <v>88</v>
      </c>
      <c r="Y36">
        <v>88</v>
      </c>
      <c r="Z36">
        <v>87</v>
      </c>
      <c r="AA36">
        <v>87</v>
      </c>
      <c r="AB36">
        <v>94</v>
      </c>
      <c r="AC36">
        <v>91</v>
      </c>
      <c r="AD36">
        <v>95</v>
      </c>
      <c r="AE36">
        <v>89</v>
      </c>
      <c r="AF36">
        <v>93</v>
      </c>
      <c r="AG36">
        <v>94</v>
      </c>
      <c r="AH36">
        <v>83</v>
      </c>
      <c r="AI36">
        <v>84</v>
      </c>
      <c r="AJ36">
        <v>63</v>
      </c>
      <c r="AK36">
        <v>83</v>
      </c>
      <c r="AL36">
        <v>83</v>
      </c>
      <c r="AM36">
        <v>83</v>
      </c>
      <c r="AN36">
        <v>80</v>
      </c>
      <c r="AO36">
        <v>74</v>
      </c>
      <c r="AP36">
        <v>69</v>
      </c>
      <c r="AQ36">
        <v>69</v>
      </c>
      <c r="AR36">
        <v>67</v>
      </c>
      <c r="AS36">
        <v>70</v>
      </c>
      <c r="AT36">
        <v>69</v>
      </c>
      <c r="AU36">
        <v>65</v>
      </c>
      <c r="AV36" s="8">
        <f t="shared" si="0"/>
        <v>84.11363636363636</v>
      </c>
      <c r="AW36">
        <f t="shared" si="1"/>
        <v>87</v>
      </c>
      <c r="AX36" s="8">
        <f t="shared" si="2"/>
        <v>8.5023003975829958</v>
      </c>
      <c r="AY36" s="6">
        <f>Table14[[#This Row],[Szórás]]/Table14[[#This Row],[Átlagos akadálymentességi hibaszám]]</f>
        <v>0.10108111793938174</v>
      </c>
      <c r="AZ36">
        <f t="shared" si="3"/>
        <v>63</v>
      </c>
      <c r="BA36">
        <f t="shared" si="4"/>
        <v>95</v>
      </c>
      <c r="BB36">
        <f t="shared" si="5"/>
        <v>32</v>
      </c>
      <c r="BC36" s="7">
        <f t="shared" si="6"/>
        <v>0.99521279593384049</v>
      </c>
      <c r="BD36" s="8">
        <f t="shared" si="7"/>
        <v>0.32642719859912617</v>
      </c>
    </row>
    <row r="37" spans="1:56" x14ac:dyDescent="0.25">
      <c r="A37">
        <v>224</v>
      </c>
      <c r="B37">
        <v>70</v>
      </c>
      <c r="C37" t="s">
        <v>287</v>
      </c>
      <c r="D37">
        <v>33</v>
      </c>
      <c r="E37">
        <v>33</v>
      </c>
      <c r="F37">
        <v>33</v>
      </c>
      <c r="G37">
        <v>33</v>
      </c>
      <c r="H37">
        <v>33</v>
      </c>
      <c r="I37">
        <v>32</v>
      </c>
      <c r="J37">
        <v>33</v>
      </c>
      <c r="K37">
        <v>32</v>
      </c>
      <c r="L37">
        <v>33</v>
      </c>
      <c r="M37">
        <v>32</v>
      </c>
      <c r="N37">
        <v>32</v>
      </c>
      <c r="O37">
        <v>32</v>
      </c>
      <c r="P37">
        <v>32</v>
      </c>
      <c r="Q37">
        <v>31</v>
      </c>
      <c r="R37">
        <v>32</v>
      </c>
      <c r="S37">
        <v>32</v>
      </c>
      <c r="T37">
        <v>33</v>
      </c>
      <c r="U37">
        <v>33</v>
      </c>
      <c r="V37">
        <v>32</v>
      </c>
      <c r="W37">
        <v>33</v>
      </c>
      <c r="X37">
        <v>32</v>
      </c>
      <c r="Y37">
        <v>32</v>
      </c>
      <c r="Z37">
        <v>32</v>
      </c>
      <c r="AA37">
        <v>32</v>
      </c>
      <c r="AB37">
        <v>13</v>
      </c>
      <c r="AC37">
        <v>32</v>
      </c>
      <c r="AD37">
        <v>32</v>
      </c>
      <c r="AE37">
        <v>32</v>
      </c>
      <c r="AF37">
        <v>32</v>
      </c>
      <c r="AG37">
        <v>32</v>
      </c>
      <c r="AH37">
        <v>32</v>
      </c>
      <c r="AI37">
        <v>32</v>
      </c>
      <c r="AJ37">
        <v>32</v>
      </c>
      <c r="AK37">
        <v>32</v>
      </c>
      <c r="AL37">
        <v>32</v>
      </c>
      <c r="AM37">
        <v>32</v>
      </c>
      <c r="AN37">
        <v>32</v>
      </c>
      <c r="AO37">
        <v>32</v>
      </c>
      <c r="AP37">
        <v>32</v>
      </c>
      <c r="AQ37">
        <v>32</v>
      </c>
      <c r="AR37">
        <v>31</v>
      </c>
      <c r="AS37">
        <v>31</v>
      </c>
      <c r="AT37">
        <v>31</v>
      </c>
      <c r="AU37">
        <v>31</v>
      </c>
      <c r="AV37" s="8">
        <f t="shared" si="0"/>
        <v>31.681818181818183</v>
      </c>
      <c r="AW37">
        <f t="shared" si="1"/>
        <v>32</v>
      </c>
      <c r="AX37" s="8">
        <f t="shared" si="2"/>
        <v>2.9394883851060483</v>
      </c>
      <c r="AY37" s="6">
        <f>Table14[[#This Row],[Szórás]]/Table14[[#This Row],[Átlagos akadálymentességi hibaszám]]</f>
        <v>9.2781555914394631E-2</v>
      </c>
      <c r="AZ37">
        <f t="shared" si="3"/>
        <v>13</v>
      </c>
      <c r="BA37">
        <f t="shared" si="4"/>
        <v>33</v>
      </c>
      <c r="BB37">
        <f t="shared" si="5"/>
        <v>20</v>
      </c>
      <c r="BC37" s="7">
        <f t="shared" si="6"/>
        <v>0.99876056312087369</v>
      </c>
      <c r="BD37" s="8">
        <f t="shared" si="7"/>
        <v>1.3421680713496812E-2</v>
      </c>
    </row>
    <row r="38" spans="1:56" x14ac:dyDescent="0.25">
      <c r="A38">
        <v>20</v>
      </c>
      <c r="B38">
        <v>40</v>
      </c>
      <c r="C38" t="s">
        <v>283</v>
      </c>
      <c r="D38">
        <v>68</v>
      </c>
      <c r="E38">
        <v>68</v>
      </c>
      <c r="F38">
        <v>67</v>
      </c>
      <c r="G38">
        <v>67</v>
      </c>
      <c r="H38">
        <v>67</v>
      </c>
      <c r="I38">
        <v>69</v>
      </c>
      <c r="J38">
        <v>67</v>
      </c>
      <c r="K38">
        <v>67</v>
      </c>
      <c r="L38">
        <v>67</v>
      </c>
      <c r="M38">
        <v>67</v>
      </c>
      <c r="N38">
        <v>67</v>
      </c>
      <c r="O38">
        <v>67</v>
      </c>
      <c r="P38">
        <v>67</v>
      </c>
      <c r="Q38">
        <v>67</v>
      </c>
      <c r="R38">
        <v>67</v>
      </c>
      <c r="S38">
        <v>66</v>
      </c>
      <c r="T38">
        <v>66</v>
      </c>
      <c r="U38">
        <v>67</v>
      </c>
      <c r="V38">
        <v>67</v>
      </c>
      <c r="W38">
        <v>67</v>
      </c>
      <c r="X38">
        <v>67</v>
      </c>
      <c r="Y38">
        <v>66</v>
      </c>
      <c r="Z38">
        <v>67</v>
      </c>
      <c r="AA38">
        <v>66</v>
      </c>
      <c r="AB38">
        <v>66</v>
      </c>
      <c r="AC38">
        <v>68</v>
      </c>
      <c r="AD38">
        <v>67</v>
      </c>
      <c r="AE38">
        <v>65</v>
      </c>
      <c r="AF38">
        <v>64</v>
      </c>
      <c r="AG38">
        <v>65</v>
      </c>
      <c r="AH38">
        <v>65</v>
      </c>
      <c r="AI38">
        <v>66</v>
      </c>
      <c r="AJ38">
        <v>66</v>
      </c>
      <c r="AK38">
        <v>70</v>
      </c>
      <c r="AL38">
        <v>73</v>
      </c>
      <c r="AM38">
        <v>72</v>
      </c>
      <c r="AN38">
        <v>69</v>
      </c>
      <c r="AO38">
        <v>66</v>
      </c>
      <c r="AP38">
        <v>68</v>
      </c>
      <c r="AQ38">
        <v>68</v>
      </c>
      <c r="AR38">
        <v>69</v>
      </c>
      <c r="AS38">
        <v>68</v>
      </c>
      <c r="AT38">
        <v>67</v>
      </c>
      <c r="AU38">
        <v>67</v>
      </c>
      <c r="AV38" s="8">
        <f t="shared" si="0"/>
        <v>67.204545454545453</v>
      </c>
      <c r="AW38">
        <f t="shared" si="1"/>
        <v>67</v>
      </c>
      <c r="AX38" s="8">
        <f t="shared" si="2"/>
        <v>1.6364957663357009</v>
      </c>
      <c r="AY38" s="6">
        <f>Table14[[#This Row],[Szórás]]/Table14[[#This Row],[Átlagos akadálymentességi hibaszám]]</f>
        <v>2.4350968454099033E-2</v>
      </c>
      <c r="AZ38">
        <f t="shared" si="3"/>
        <v>64</v>
      </c>
      <c r="BA38">
        <f t="shared" si="4"/>
        <v>73</v>
      </c>
      <c r="BB38">
        <f t="shared" si="5"/>
        <v>9</v>
      </c>
      <c r="BC38" s="7">
        <f t="shared" si="6"/>
        <v>1.0002677826243884</v>
      </c>
      <c r="BD38" s="8">
        <f t="shared" si="7"/>
        <v>2.0597430891303128E-2</v>
      </c>
    </row>
    <row r="39" spans="1:56" x14ac:dyDescent="0.25">
      <c r="A39">
        <v>1974</v>
      </c>
      <c r="B39">
        <v>93</v>
      </c>
      <c r="C39" t="s">
        <v>99</v>
      </c>
      <c r="D39">
        <v>17</v>
      </c>
      <c r="E39">
        <v>14</v>
      </c>
      <c r="F39">
        <v>17</v>
      </c>
      <c r="G39">
        <v>17</v>
      </c>
      <c r="H39">
        <v>16</v>
      </c>
      <c r="I39">
        <v>18</v>
      </c>
      <c r="J39">
        <v>17</v>
      </c>
      <c r="K39">
        <v>18</v>
      </c>
      <c r="L39">
        <v>16</v>
      </c>
      <c r="M39">
        <v>15</v>
      </c>
      <c r="N39">
        <v>17</v>
      </c>
      <c r="O39">
        <v>16</v>
      </c>
      <c r="P39">
        <v>18</v>
      </c>
      <c r="Q39">
        <v>19</v>
      </c>
      <c r="R39">
        <v>15</v>
      </c>
      <c r="S39">
        <v>17</v>
      </c>
      <c r="T39">
        <v>27</v>
      </c>
      <c r="U39">
        <v>15</v>
      </c>
      <c r="V39">
        <v>19</v>
      </c>
      <c r="W39">
        <v>25</v>
      </c>
      <c r="X39">
        <v>26</v>
      </c>
      <c r="Y39">
        <v>25</v>
      </c>
      <c r="Z39">
        <v>23</v>
      </c>
      <c r="AA39">
        <v>28</v>
      </c>
      <c r="AB39">
        <v>23</v>
      </c>
      <c r="AC39">
        <v>30</v>
      </c>
      <c r="AD39">
        <v>22</v>
      </c>
      <c r="AE39">
        <v>29</v>
      </c>
      <c r="AF39">
        <v>26</v>
      </c>
      <c r="AG39">
        <v>27</v>
      </c>
      <c r="AH39">
        <v>21</v>
      </c>
      <c r="AI39">
        <v>24</v>
      </c>
      <c r="AJ39">
        <v>18</v>
      </c>
      <c r="AK39">
        <v>26</v>
      </c>
      <c r="AL39">
        <v>24</v>
      </c>
      <c r="AM39">
        <v>26</v>
      </c>
      <c r="AN39">
        <v>18</v>
      </c>
      <c r="AO39">
        <v>18</v>
      </c>
      <c r="AP39">
        <v>24</v>
      </c>
      <c r="AQ39">
        <v>24</v>
      </c>
      <c r="AR39">
        <v>25</v>
      </c>
      <c r="AS39">
        <v>251</v>
      </c>
      <c r="AT39">
        <v>163</v>
      </c>
      <c r="AU39">
        <v>170</v>
      </c>
      <c r="AV39" s="8">
        <f t="shared" si="0"/>
        <v>32.81818181818182</v>
      </c>
      <c r="AW39">
        <f t="shared" si="1"/>
        <v>21.5</v>
      </c>
      <c r="AX39" s="8">
        <f t="shared" si="2"/>
        <v>45.741575779118833</v>
      </c>
      <c r="AY39" s="6">
        <f>Table14[[#This Row],[Szórás]]/Table14[[#This Row],[Átlagos akadálymentességi hibaszám]]</f>
        <v>1.3937876276185792</v>
      </c>
      <c r="AZ39">
        <f t="shared" si="3"/>
        <v>14</v>
      </c>
      <c r="BA39">
        <f t="shared" si="4"/>
        <v>251</v>
      </c>
      <c r="BB39">
        <f t="shared" si="5"/>
        <v>237</v>
      </c>
      <c r="BC39" s="7">
        <f t="shared" si="6"/>
        <v>1.0293253320657134</v>
      </c>
      <c r="BD39" s="8">
        <f t="shared" si="7"/>
        <v>0.37106456213791067</v>
      </c>
    </row>
    <row r="40" spans="1:56" x14ac:dyDescent="0.25">
      <c r="A40">
        <v>1974</v>
      </c>
      <c r="B40">
        <v>93</v>
      </c>
      <c r="C40" t="s">
        <v>99</v>
      </c>
      <c r="D40">
        <v>65</v>
      </c>
      <c r="E40">
        <v>66</v>
      </c>
      <c r="F40">
        <v>62</v>
      </c>
      <c r="G40">
        <v>62</v>
      </c>
      <c r="H40">
        <v>63</v>
      </c>
      <c r="I40">
        <v>63</v>
      </c>
      <c r="J40">
        <v>63</v>
      </c>
      <c r="K40">
        <v>63</v>
      </c>
      <c r="L40">
        <v>63</v>
      </c>
      <c r="M40">
        <v>60</v>
      </c>
      <c r="N40">
        <v>60</v>
      </c>
      <c r="O40">
        <v>56</v>
      </c>
      <c r="P40">
        <v>56</v>
      </c>
      <c r="Q40">
        <v>56</v>
      </c>
      <c r="R40">
        <v>56</v>
      </c>
      <c r="S40">
        <v>56</v>
      </c>
      <c r="T40">
        <v>56</v>
      </c>
      <c r="U40">
        <v>56</v>
      </c>
      <c r="V40">
        <v>56</v>
      </c>
      <c r="W40">
        <v>56</v>
      </c>
      <c r="X40">
        <v>56</v>
      </c>
      <c r="Y40">
        <v>55</v>
      </c>
      <c r="Z40">
        <v>56</v>
      </c>
      <c r="AA40">
        <v>57</v>
      </c>
      <c r="AB40">
        <v>57</v>
      </c>
      <c r="AC40">
        <v>63</v>
      </c>
      <c r="AD40">
        <v>59</v>
      </c>
      <c r="AE40">
        <v>62</v>
      </c>
      <c r="AF40">
        <v>62</v>
      </c>
      <c r="AG40">
        <v>60</v>
      </c>
      <c r="AH40">
        <v>60</v>
      </c>
      <c r="AI40">
        <v>60</v>
      </c>
      <c r="AJ40">
        <v>60</v>
      </c>
      <c r="AK40">
        <v>60</v>
      </c>
      <c r="AL40">
        <v>60</v>
      </c>
      <c r="AM40">
        <v>62</v>
      </c>
      <c r="AN40">
        <v>62</v>
      </c>
      <c r="AO40">
        <v>62</v>
      </c>
      <c r="AP40">
        <v>47</v>
      </c>
      <c r="AQ40">
        <v>47</v>
      </c>
      <c r="AR40">
        <v>46</v>
      </c>
      <c r="AS40">
        <v>51</v>
      </c>
      <c r="AT40">
        <v>51</v>
      </c>
      <c r="AU40">
        <v>52</v>
      </c>
      <c r="AV40" s="8">
        <f t="shared" si="0"/>
        <v>58.204545454545453</v>
      </c>
      <c r="AW40">
        <f t="shared" si="1"/>
        <v>60</v>
      </c>
      <c r="AX40" s="8">
        <f t="shared" si="2"/>
        <v>4.776782732860644</v>
      </c>
      <c r="AY40" s="6">
        <f>Table14[[#This Row],[Szórás]]/Table14[[#This Row],[Átlagos akadálymentességi hibaszám]]</f>
        <v>8.2068895058909935E-2</v>
      </c>
      <c r="AZ40">
        <f t="shared" si="3"/>
        <v>46</v>
      </c>
      <c r="BA40">
        <f t="shared" si="4"/>
        <v>66</v>
      </c>
      <c r="BB40">
        <f t="shared" si="5"/>
        <v>20</v>
      </c>
      <c r="BC40" s="7">
        <f t="shared" si="6"/>
        <v>0.99639281034065175</v>
      </c>
      <c r="BD40" s="8">
        <f t="shared" si="7"/>
        <v>0.29368141345472959</v>
      </c>
    </row>
    <row r="41" spans="1:56" x14ac:dyDescent="0.25">
      <c r="A41">
        <v>9</v>
      </c>
      <c r="B41">
        <v>22</v>
      </c>
      <c r="C41" t="s">
        <v>195</v>
      </c>
      <c r="D41">
        <v>160</v>
      </c>
      <c r="E41">
        <v>160</v>
      </c>
      <c r="F41">
        <v>160</v>
      </c>
      <c r="G41">
        <v>160</v>
      </c>
      <c r="H41">
        <v>160</v>
      </c>
      <c r="I41">
        <v>160</v>
      </c>
      <c r="J41">
        <v>159</v>
      </c>
      <c r="K41">
        <v>159</v>
      </c>
      <c r="L41">
        <v>159</v>
      </c>
      <c r="M41">
        <v>159</v>
      </c>
      <c r="N41">
        <v>160</v>
      </c>
      <c r="O41">
        <v>165</v>
      </c>
      <c r="P41">
        <v>158</v>
      </c>
      <c r="Q41">
        <v>165</v>
      </c>
      <c r="R41">
        <v>165</v>
      </c>
      <c r="S41">
        <v>164</v>
      </c>
      <c r="T41">
        <v>165</v>
      </c>
      <c r="U41">
        <v>165</v>
      </c>
      <c r="V41">
        <v>164</v>
      </c>
      <c r="W41">
        <v>164</v>
      </c>
      <c r="X41">
        <v>164</v>
      </c>
      <c r="Y41">
        <v>164</v>
      </c>
      <c r="Z41">
        <v>164</v>
      </c>
      <c r="AA41">
        <v>164</v>
      </c>
      <c r="AB41">
        <v>165</v>
      </c>
      <c r="AC41">
        <v>164</v>
      </c>
      <c r="AD41">
        <v>164</v>
      </c>
      <c r="AE41">
        <v>164</v>
      </c>
      <c r="AF41">
        <v>164</v>
      </c>
      <c r="AG41">
        <v>164</v>
      </c>
      <c r="AH41">
        <v>164</v>
      </c>
      <c r="AI41">
        <v>164</v>
      </c>
      <c r="AJ41">
        <v>164</v>
      </c>
      <c r="AK41">
        <v>164</v>
      </c>
      <c r="AL41">
        <v>164</v>
      </c>
      <c r="AM41">
        <v>165</v>
      </c>
      <c r="AN41">
        <v>156</v>
      </c>
      <c r="AO41">
        <v>164</v>
      </c>
      <c r="AP41">
        <v>155</v>
      </c>
      <c r="AQ41">
        <v>155</v>
      </c>
      <c r="AR41">
        <v>155</v>
      </c>
      <c r="AS41">
        <v>165</v>
      </c>
      <c r="AT41">
        <v>156</v>
      </c>
      <c r="AU41">
        <v>165</v>
      </c>
      <c r="AV41" s="8">
        <f t="shared" si="0"/>
        <v>162</v>
      </c>
      <c r="AW41">
        <f t="shared" si="1"/>
        <v>164</v>
      </c>
      <c r="AX41" s="8">
        <f t="shared" si="2"/>
        <v>3.2421640777383156</v>
      </c>
      <c r="AY41" s="6">
        <f>Table14[[#This Row],[Szórás]]/Table14[[#This Row],[Átlagos akadálymentességi hibaszám]]</f>
        <v>2.0013358504557505E-2</v>
      </c>
      <c r="AZ41">
        <f t="shared" si="3"/>
        <v>155</v>
      </c>
      <c r="BA41">
        <f t="shared" si="4"/>
        <v>165</v>
      </c>
      <c r="BB41">
        <f t="shared" si="5"/>
        <v>10</v>
      </c>
      <c r="BC41" s="7">
        <f t="shared" si="6"/>
        <v>1.0000842844067599</v>
      </c>
      <c r="BD41" s="8">
        <f t="shared" si="7"/>
        <v>2.872754348285158E-3</v>
      </c>
    </row>
    <row r="42" spans="1:56" x14ac:dyDescent="0.25">
      <c r="A42">
        <v>65</v>
      </c>
      <c r="B42">
        <v>50</v>
      </c>
      <c r="C42" t="s">
        <v>120</v>
      </c>
      <c r="D42">
        <v>39</v>
      </c>
      <c r="E42">
        <v>37</v>
      </c>
      <c r="F42">
        <v>39</v>
      </c>
      <c r="G42">
        <v>40</v>
      </c>
      <c r="H42">
        <v>38</v>
      </c>
      <c r="I42">
        <v>38</v>
      </c>
      <c r="J42">
        <v>38</v>
      </c>
      <c r="K42">
        <v>40</v>
      </c>
      <c r="L42">
        <v>38</v>
      </c>
      <c r="M42">
        <v>38</v>
      </c>
      <c r="N42">
        <v>38</v>
      </c>
      <c r="O42">
        <v>38</v>
      </c>
      <c r="P42">
        <v>38</v>
      </c>
      <c r="Q42">
        <v>38</v>
      </c>
      <c r="R42">
        <v>40</v>
      </c>
      <c r="S42">
        <v>38</v>
      </c>
      <c r="T42">
        <v>41</v>
      </c>
      <c r="U42">
        <v>38</v>
      </c>
      <c r="V42">
        <v>29</v>
      </c>
      <c r="W42">
        <v>38</v>
      </c>
      <c r="X42">
        <v>38</v>
      </c>
      <c r="Y42">
        <v>38</v>
      </c>
      <c r="Z42">
        <v>38</v>
      </c>
      <c r="AA42">
        <v>38</v>
      </c>
      <c r="AB42">
        <v>38</v>
      </c>
      <c r="AC42">
        <v>40</v>
      </c>
      <c r="AD42">
        <v>38</v>
      </c>
      <c r="AE42">
        <v>42</v>
      </c>
      <c r="AF42">
        <v>42</v>
      </c>
      <c r="AG42">
        <v>42</v>
      </c>
      <c r="AH42">
        <v>38</v>
      </c>
      <c r="AI42">
        <v>38</v>
      </c>
      <c r="AJ42">
        <v>38</v>
      </c>
      <c r="AK42">
        <v>38</v>
      </c>
      <c r="AL42">
        <v>38</v>
      </c>
      <c r="AM42">
        <v>42</v>
      </c>
      <c r="AN42">
        <v>38</v>
      </c>
      <c r="AO42">
        <v>38</v>
      </c>
      <c r="AP42">
        <v>38</v>
      </c>
      <c r="AQ42">
        <v>38</v>
      </c>
      <c r="AR42">
        <v>38</v>
      </c>
      <c r="AS42">
        <v>38</v>
      </c>
      <c r="AT42">
        <v>38</v>
      </c>
      <c r="AU42">
        <v>38</v>
      </c>
      <c r="AV42" s="8">
        <f t="shared" si="0"/>
        <v>38.43181818181818</v>
      </c>
      <c r="AW42">
        <f t="shared" si="1"/>
        <v>38</v>
      </c>
      <c r="AX42" s="8">
        <f t="shared" si="2"/>
        <v>1.9576650457342399</v>
      </c>
      <c r="AY42" s="6">
        <f>Table14[[#This Row],[Szórás]]/Table14[[#This Row],[Átlagos akadálymentességi hibaszám]]</f>
        <v>5.093865287540305E-2</v>
      </c>
      <c r="AZ42">
        <f t="shared" si="3"/>
        <v>29</v>
      </c>
      <c r="BA42">
        <f t="shared" si="4"/>
        <v>42</v>
      </c>
      <c r="BB42">
        <f t="shared" si="5"/>
        <v>13</v>
      </c>
      <c r="BC42" s="7">
        <f t="shared" si="6"/>
        <v>1.0001994138236907</v>
      </c>
      <c r="BD42" s="8">
        <f t="shared" si="7"/>
        <v>2.2184645966297164E-3</v>
      </c>
    </row>
    <row r="43" spans="1:56" x14ac:dyDescent="0.25">
      <c r="A43">
        <v>1727</v>
      </c>
      <c r="B43">
        <v>93</v>
      </c>
      <c r="C43" t="s">
        <v>99</v>
      </c>
      <c r="D43">
        <v>61</v>
      </c>
      <c r="E43">
        <v>62</v>
      </c>
      <c r="F43">
        <v>62</v>
      </c>
      <c r="G43">
        <v>63</v>
      </c>
      <c r="H43">
        <v>61</v>
      </c>
      <c r="I43">
        <v>61</v>
      </c>
      <c r="J43">
        <v>62</v>
      </c>
      <c r="K43">
        <v>62</v>
      </c>
      <c r="L43">
        <v>62</v>
      </c>
      <c r="M43">
        <v>62</v>
      </c>
      <c r="N43">
        <v>62</v>
      </c>
      <c r="O43">
        <v>62</v>
      </c>
      <c r="P43">
        <v>61</v>
      </c>
      <c r="Q43">
        <v>62</v>
      </c>
      <c r="R43">
        <v>62</v>
      </c>
      <c r="S43">
        <v>61</v>
      </c>
      <c r="T43">
        <v>61</v>
      </c>
      <c r="U43">
        <v>62</v>
      </c>
      <c r="V43">
        <v>60</v>
      </c>
      <c r="W43">
        <v>61</v>
      </c>
      <c r="X43">
        <v>62</v>
      </c>
      <c r="Y43">
        <v>63</v>
      </c>
      <c r="Z43">
        <v>61</v>
      </c>
      <c r="AA43">
        <v>62</v>
      </c>
      <c r="AB43">
        <v>60</v>
      </c>
      <c r="AC43">
        <v>59</v>
      </c>
      <c r="AD43">
        <v>59</v>
      </c>
      <c r="AE43">
        <v>61</v>
      </c>
      <c r="AF43">
        <v>61</v>
      </c>
      <c r="AG43">
        <v>59</v>
      </c>
      <c r="AH43">
        <v>59</v>
      </c>
      <c r="AI43">
        <v>59</v>
      </c>
      <c r="AJ43">
        <v>60</v>
      </c>
      <c r="AK43">
        <v>61</v>
      </c>
      <c r="AL43">
        <v>61</v>
      </c>
      <c r="AM43">
        <v>60</v>
      </c>
      <c r="AN43">
        <v>61</v>
      </c>
      <c r="AO43">
        <v>62</v>
      </c>
      <c r="AP43">
        <v>61</v>
      </c>
      <c r="AQ43">
        <v>61</v>
      </c>
      <c r="AR43">
        <v>63</v>
      </c>
      <c r="AS43">
        <v>61</v>
      </c>
      <c r="AT43">
        <v>63</v>
      </c>
      <c r="AU43">
        <v>64</v>
      </c>
      <c r="AV43" s="8">
        <f t="shared" si="0"/>
        <v>61.25</v>
      </c>
      <c r="AW43">
        <f t="shared" si="1"/>
        <v>61</v>
      </c>
      <c r="AX43" s="8">
        <f t="shared" si="2"/>
        <v>1.1837072233866255</v>
      </c>
      <c r="AY43" s="6">
        <f>Table14[[#This Row],[Szórás]]/Table14[[#This Row],[Átlagos akadálymentességi hibaszám]]</f>
        <v>1.9325832218557149E-2</v>
      </c>
      <c r="AZ43">
        <f t="shared" si="3"/>
        <v>59</v>
      </c>
      <c r="BA43">
        <f t="shared" si="4"/>
        <v>64</v>
      </c>
      <c r="BB43">
        <f t="shared" si="5"/>
        <v>5</v>
      </c>
      <c r="BC43" s="7">
        <f t="shared" si="6"/>
        <v>0.99974357444231643</v>
      </c>
      <c r="BD43" s="8">
        <f t="shared" si="7"/>
        <v>2.8898938972633861E-2</v>
      </c>
    </row>
    <row r="44" spans="1:56" x14ac:dyDescent="0.25">
      <c r="A44">
        <v>97</v>
      </c>
      <c r="B44">
        <v>50</v>
      </c>
      <c r="C44" t="s">
        <v>120</v>
      </c>
      <c r="D44">
        <v>130</v>
      </c>
      <c r="E44">
        <v>131</v>
      </c>
      <c r="F44">
        <v>119</v>
      </c>
      <c r="G44">
        <v>107</v>
      </c>
      <c r="H44">
        <v>131</v>
      </c>
      <c r="I44">
        <v>131</v>
      </c>
      <c r="J44">
        <v>131</v>
      </c>
      <c r="K44">
        <v>129</v>
      </c>
      <c r="L44">
        <v>117</v>
      </c>
      <c r="M44">
        <v>134</v>
      </c>
      <c r="N44">
        <v>131</v>
      </c>
      <c r="O44">
        <v>130</v>
      </c>
      <c r="P44">
        <v>128</v>
      </c>
      <c r="Q44">
        <v>128</v>
      </c>
      <c r="R44">
        <v>134</v>
      </c>
      <c r="S44">
        <v>127</v>
      </c>
      <c r="T44">
        <v>132</v>
      </c>
      <c r="U44">
        <v>130</v>
      </c>
      <c r="V44">
        <v>128</v>
      </c>
      <c r="W44">
        <v>135</v>
      </c>
      <c r="X44">
        <v>119</v>
      </c>
      <c r="Y44">
        <v>119</v>
      </c>
      <c r="Z44">
        <v>124</v>
      </c>
      <c r="AA44">
        <v>133</v>
      </c>
      <c r="AB44">
        <v>108</v>
      </c>
      <c r="AC44">
        <v>132</v>
      </c>
      <c r="AD44">
        <v>129</v>
      </c>
      <c r="AE44">
        <v>108</v>
      </c>
      <c r="AF44">
        <v>134</v>
      </c>
      <c r="AG44">
        <v>131</v>
      </c>
      <c r="AH44">
        <v>109</v>
      </c>
      <c r="AI44">
        <v>104</v>
      </c>
      <c r="AJ44">
        <v>108</v>
      </c>
      <c r="AK44">
        <v>107</v>
      </c>
      <c r="AL44">
        <v>104</v>
      </c>
      <c r="AM44">
        <v>104</v>
      </c>
      <c r="AN44">
        <v>104</v>
      </c>
      <c r="AO44">
        <v>106</v>
      </c>
      <c r="AP44">
        <v>107</v>
      </c>
      <c r="AQ44">
        <v>107</v>
      </c>
      <c r="AR44">
        <v>106</v>
      </c>
      <c r="AS44">
        <v>132</v>
      </c>
      <c r="AT44">
        <v>129</v>
      </c>
      <c r="AU44">
        <v>130</v>
      </c>
      <c r="AV44" s="8">
        <f t="shared" si="0"/>
        <v>121.75</v>
      </c>
      <c r="AW44">
        <f t="shared" si="1"/>
        <v>128</v>
      </c>
      <c r="AX44" s="8">
        <f t="shared" si="2"/>
        <v>11.373418622507074</v>
      </c>
      <c r="AY44" s="6">
        <f>Table14[[#This Row],[Szórás]]/Table14[[#This Row],[Átlagos akadálymentességi hibaszám]]</f>
        <v>9.3416169384041681E-2</v>
      </c>
      <c r="AZ44">
        <f t="shared" si="3"/>
        <v>104</v>
      </c>
      <c r="BA44">
        <f t="shared" si="4"/>
        <v>135</v>
      </c>
      <c r="BB44">
        <f t="shared" si="5"/>
        <v>31</v>
      </c>
      <c r="BC44" s="7">
        <f t="shared" si="6"/>
        <v>0.9964339215889062</v>
      </c>
      <c r="BD44" s="8">
        <f t="shared" si="7"/>
        <v>0.22824311516428042</v>
      </c>
    </row>
    <row r="45" spans="1:56" x14ac:dyDescent="0.25">
      <c r="A45">
        <v>1974</v>
      </c>
      <c r="B45">
        <v>93</v>
      </c>
      <c r="C45" t="s">
        <v>99</v>
      </c>
      <c r="D45">
        <v>28</v>
      </c>
      <c r="E45">
        <v>29</v>
      </c>
      <c r="F45">
        <v>31</v>
      </c>
      <c r="G45">
        <v>29</v>
      </c>
      <c r="H45">
        <v>37</v>
      </c>
      <c r="I45">
        <v>30</v>
      </c>
      <c r="J45">
        <v>34</v>
      </c>
      <c r="K45">
        <v>30</v>
      </c>
      <c r="L45">
        <v>33</v>
      </c>
      <c r="M45">
        <v>30</v>
      </c>
      <c r="N45">
        <v>26</v>
      </c>
      <c r="O45">
        <v>22</v>
      </c>
      <c r="P45">
        <v>20</v>
      </c>
      <c r="Q45">
        <v>20</v>
      </c>
      <c r="R45">
        <v>25</v>
      </c>
      <c r="S45">
        <v>25</v>
      </c>
      <c r="T45">
        <v>19</v>
      </c>
      <c r="U45">
        <v>24</v>
      </c>
      <c r="V45">
        <v>20</v>
      </c>
      <c r="W45">
        <v>20</v>
      </c>
      <c r="X45">
        <v>23</v>
      </c>
      <c r="Y45">
        <v>23</v>
      </c>
      <c r="Z45">
        <v>19</v>
      </c>
      <c r="AA45">
        <v>19</v>
      </c>
      <c r="AB45">
        <v>20</v>
      </c>
      <c r="AC45">
        <v>28</v>
      </c>
      <c r="AD45">
        <v>21</v>
      </c>
      <c r="AE45">
        <v>11</v>
      </c>
      <c r="AF45">
        <v>22</v>
      </c>
      <c r="AG45">
        <v>20</v>
      </c>
      <c r="AH45">
        <v>18</v>
      </c>
      <c r="AI45">
        <v>20</v>
      </c>
      <c r="AJ45">
        <v>14</v>
      </c>
      <c r="AK45">
        <v>23</v>
      </c>
      <c r="AL45">
        <v>18</v>
      </c>
      <c r="AM45">
        <v>26</v>
      </c>
      <c r="AN45">
        <v>14</v>
      </c>
      <c r="AO45">
        <v>17</v>
      </c>
      <c r="AP45">
        <v>19</v>
      </c>
      <c r="AQ45">
        <v>17</v>
      </c>
      <c r="AR45">
        <v>22</v>
      </c>
      <c r="AS45">
        <v>20</v>
      </c>
      <c r="AT45">
        <v>19</v>
      </c>
      <c r="AU45">
        <v>19</v>
      </c>
      <c r="AV45" s="8">
        <f t="shared" si="0"/>
        <v>22.818181818181817</v>
      </c>
      <c r="AW45">
        <f t="shared" si="1"/>
        <v>21.5</v>
      </c>
      <c r="AX45" s="8">
        <f t="shared" si="2"/>
        <v>5.6620841231242922</v>
      </c>
      <c r="AY45" s="6">
        <f>Table14[[#This Row],[Szórás]]/Table14[[#This Row],[Átlagos akadálymentességi hibaszám]]</f>
        <v>0.24813914483811642</v>
      </c>
      <c r="AZ45">
        <f t="shared" si="3"/>
        <v>11</v>
      </c>
      <c r="BA45">
        <f t="shared" si="4"/>
        <v>37</v>
      </c>
      <c r="BB45">
        <f t="shared" si="5"/>
        <v>26</v>
      </c>
      <c r="BC45" s="7">
        <f t="shared" si="6"/>
        <v>0.98661965736633095</v>
      </c>
      <c r="BD45" s="8">
        <f t="shared" si="7"/>
        <v>0.47579390236458835</v>
      </c>
    </row>
    <row r="46" spans="1:56" x14ac:dyDescent="0.25">
      <c r="A46">
        <v>795</v>
      </c>
      <c r="B46">
        <v>91</v>
      </c>
      <c r="C46" t="s">
        <v>320</v>
      </c>
      <c r="D46">
        <v>7</v>
      </c>
      <c r="E46">
        <v>7</v>
      </c>
      <c r="F46">
        <v>7</v>
      </c>
      <c r="G46">
        <v>7</v>
      </c>
      <c r="H46">
        <v>7</v>
      </c>
      <c r="I46">
        <v>7</v>
      </c>
      <c r="J46">
        <v>7</v>
      </c>
      <c r="K46">
        <v>7</v>
      </c>
      <c r="L46">
        <v>7</v>
      </c>
      <c r="M46">
        <v>7</v>
      </c>
      <c r="N46">
        <v>7</v>
      </c>
      <c r="O46">
        <v>7</v>
      </c>
      <c r="P46">
        <v>7</v>
      </c>
      <c r="Q46">
        <v>7</v>
      </c>
      <c r="R46">
        <v>7</v>
      </c>
      <c r="S46">
        <v>7</v>
      </c>
      <c r="T46">
        <v>7</v>
      </c>
      <c r="U46">
        <v>7</v>
      </c>
      <c r="V46">
        <v>7</v>
      </c>
      <c r="W46">
        <v>7</v>
      </c>
      <c r="X46">
        <v>7</v>
      </c>
      <c r="Y46">
        <v>7</v>
      </c>
      <c r="Z46">
        <v>7</v>
      </c>
      <c r="AA46">
        <v>7</v>
      </c>
      <c r="AB46">
        <v>7</v>
      </c>
      <c r="AC46">
        <v>7</v>
      </c>
      <c r="AD46">
        <v>7</v>
      </c>
      <c r="AE46">
        <v>7</v>
      </c>
      <c r="AF46">
        <v>7</v>
      </c>
      <c r="AG46">
        <v>7</v>
      </c>
      <c r="AH46">
        <v>7</v>
      </c>
      <c r="AI46">
        <v>7</v>
      </c>
      <c r="AJ46">
        <v>7</v>
      </c>
      <c r="AK46">
        <v>7</v>
      </c>
      <c r="AL46">
        <v>7</v>
      </c>
      <c r="AM46">
        <v>7</v>
      </c>
      <c r="AN46">
        <v>7</v>
      </c>
      <c r="AO46">
        <v>7</v>
      </c>
      <c r="AP46">
        <v>7</v>
      </c>
      <c r="AQ46">
        <v>7</v>
      </c>
      <c r="AR46">
        <v>7</v>
      </c>
      <c r="AS46">
        <v>7</v>
      </c>
      <c r="AT46">
        <v>7</v>
      </c>
      <c r="AU46">
        <v>7</v>
      </c>
      <c r="AV46" s="8">
        <f t="shared" si="0"/>
        <v>7</v>
      </c>
      <c r="AW46">
        <f t="shared" si="1"/>
        <v>7</v>
      </c>
      <c r="AX46" s="8">
        <f t="shared" si="2"/>
        <v>0</v>
      </c>
      <c r="AY46" s="6">
        <f>Table14[[#This Row],[Szórás]]/Table14[[#This Row],[Átlagos akadálymentességi hibaszám]]</f>
        <v>0</v>
      </c>
      <c r="AZ46">
        <f t="shared" si="3"/>
        <v>7</v>
      </c>
      <c r="BA46">
        <f t="shared" si="4"/>
        <v>7</v>
      </c>
      <c r="BB46">
        <f t="shared" si="5"/>
        <v>0</v>
      </c>
      <c r="BC46" s="7">
        <f t="shared" si="6"/>
        <v>1</v>
      </c>
      <c r="BD46" s="8">
        <f t="shared" si="7"/>
        <v>1</v>
      </c>
    </row>
    <row r="47" spans="1:56" x14ac:dyDescent="0.25">
      <c r="A47">
        <v>409</v>
      </c>
      <c r="B47">
        <v>82</v>
      </c>
      <c r="C47" t="s">
        <v>109</v>
      </c>
      <c r="D47">
        <v>72</v>
      </c>
      <c r="E47">
        <v>70</v>
      </c>
      <c r="F47">
        <v>68</v>
      </c>
      <c r="G47">
        <v>67</v>
      </c>
      <c r="H47">
        <v>68</v>
      </c>
      <c r="I47">
        <v>66</v>
      </c>
      <c r="J47">
        <v>70</v>
      </c>
      <c r="K47">
        <v>73</v>
      </c>
      <c r="L47">
        <v>73</v>
      </c>
      <c r="M47">
        <v>68</v>
      </c>
      <c r="N47">
        <v>67</v>
      </c>
      <c r="O47">
        <v>74</v>
      </c>
      <c r="P47">
        <v>75</v>
      </c>
      <c r="Q47">
        <v>68</v>
      </c>
      <c r="R47">
        <v>72</v>
      </c>
      <c r="S47">
        <v>67</v>
      </c>
      <c r="T47">
        <v>69</v>
      </c>
      <c r="U47">
        <v>71</v>
      </c>
      <c r="V47">
        <v>66</v>
      </c>
      <c r="W47">
        <v>68</v>
      </c>
      <c r="X47">
        <v>68</v>
      </c>
      <c r="Y47">
        <v>65</v>
      </c>
      <c r="Z47">
        <v>65</v>
      </c>
      <c r="AA47">
        <v>64</v>
      </c>
      <c r="AB47">
        <v>172</v>
      </c>
      <c r="AC47">
        <v>170</v>
      </c>
      <c r="AD47">
        <v>173</v>
      </c>
      <c r="AE47">
        <v>161</v>
      </c>
      <c r="AF47">
        <v>163</v>
      </c>
      <c r="AG47">
        <v>164</v>
      </c>
      <c r="AH47">
        <v>162</v>
      </c>
      <c r="AI47">
        <v>160</v>
      </c>
      <c r="AJ47">
        <v>163</v>
      </c>
      <c r="AK47">
        <v>169</v>
      </c>
      <c r="AL47">
        <v>164</v>
      </c>
      <c r="AM47">
        <v>161</v>
      </c>
      <c r="AN47">
        <v>163</v>
      </c>
      <c r="AO47">
        <v>162</v>
      </c>
      <c r="AP47">
        <v>163</v>
      </c>
      <c r="AQ47">
        <v>163</v>
      </c>
      <c r="AR47">
        <v>169</v>
      </c>
      <c r="AS47">
        <v>173</v>
      </c>
      <c r="AT47">
        <v>166</v>
      </c>
      <c r="AU47">
        <v>169</v>
      </c>
      <c r="AV47" s="8">
        <f t="shared" si="0"/>
        <v>112.81818181818181</v>
      </c>
      <c r="AW47">
        <f t="shared" si="1"/>
        <v>73.5</v>
      </c>
      <c r="AX47" s="8">
        <f t="shared" si="2"/>
        <v>48.779652986204653</v>
      </c>
      <c r="AY47" s="6">
        <f>Table14[[#This Row],[Szórás]]/Table14[[#This Row],[Átlagos akadálymentességi hibaszám]]</f>
        <v>0.43237403936200741</v>
      </c>
      <c r="AZ47">
        <f t="shared" si="3"/>
        <v>64</v>
      </c>
      <c r="BA47">
        <f t="shared" si="4"/>
        <v>173</v>
      </c>
      <c r="BB47">
        <f t="shared" si="5"/>
        <v>109</v>
      </c>
      <c r="BC47" s="7">
        <f t="shared" si="6"/>
        <v>1.0296914046197574</v>
      </c>
      <c r="BD47" s="8">
        <f t="shared" si="7"/>
        <v>0.71965397545324283</v>
      </c>
    </row>
    <row r="48" spans="1:56" x14ac:dyDescent="0.25">
      <c r="A48">
        <v>668</v>
      </c>
      <c r="B48">
        <v>91</v>
      </c>
      <c r="C48" t="s">
        <v>320</v>
      </c>
      <c r="D48">
        <v>218</v>
      </c>
      <c r="E48">
        <v>222</v>
      </c>
      <c r="F48">
        <v>231</v>
      </c>
      <c r="G48">
        <v>224</v>
      </c>
      <c r="H48">
        <v>222</v>
      </c>
      <c r="I48">
        <v>224</v>
      </c>
      <c r="J48">
        <v>44</v>
      </c>
      <c r="K48">
        <v>44</v>
      </c>
      <c r="L48">
        <v>42</v>
      </c>
      <c r="M48">
        <v>42</v>
      </c>
      <c r="N48">
        <v>39</v>
      </c>
      <c r="O48">
        <v>39</v>
      </c>
      <c r="P48">
        <v>39</v>
      </c>
      <c r="Q48">
        <v>38</v>
      </c>
      <c r="R48">
        <v>31</v>
      </c>
      <c r="S48">
        <v>31</v>
      </c>
      <c r="T48">
        <v>31</v>
      </c>
      <c r="U48">
        <v>32</v>
      </c>
      <c r="V48">
        <v>26</v>
      </c>
      <c r="W48">
        <v>31</v>
      </c>
      <c r="X48">
        <v>32</v>
      </c>
      <c r="Y48">
        <v>31</v>
      </c>
      <c r="Z48">
        <v>31</v>
      </c>
      <c r="AA48">
        <v>13</v>
      </c>
      <c r="AB48">
        <v>13</v>
      </c>
      <c r="AC48">
        <v>13</v>
      </c>
      <c r="AD48">
        <v>13</v>
      </c>
      <c r="AE48">
        <v>12</v>
      </c>
      <c r="AF48">
        <v>13</v>
      </c>
      <c r="AG48">
        <v>13</v>
      </c>
      <c r="AH48">
        <v>13</v>
      </c>
      <c r="AI48">
        <v>12</v>
      </c>
      <c r="AJ48">
        <v>12</v>
      </c>
      <c r="AK48">
        <v>13</v>
      </c>
      <c r="AL48">
        <v>13</v>
      </c>
      <c r="AM48">
        <v>13</v>
      </c>
      <c r="AN48">
        <v>14</v>
      </c>
      <c r="AO48">
        <v>14</v>
      </c>
      <c r="AP48">
        <v>13</v>
      </c>
      <c r="AQ48">
        <v>13</v>
      </c>
      <c r="AR48">
        <v>13</v>
      </c>
      <c r="AS48">
        <v>12</v>
      </c>
      <c r="AT48">
        <v>12</v>
      </c>
      <c r="AU48">
        <v>13</v>
      </c>
      <c r="AV48" s="8">
        <f t="shared" si="0"/>
        <v>50.31818181818182</v>
      </c>
      <c r="AW48">
        <f t="shared" si="1"/>
        <v>28.5</v>
      </c>
      <c r="AX48" s="8">
        <f t="shared" si="2"/>
        <v>70.509037100902219</v>
      </c>
      <c r="AY48" s="6">
        <f>Table14[[#This Row],[Szórás]]/Table14[[#This Row],[Átlagos akadálymentességi hibaszám]]</f>
        <v>1.4012636099546962</v>
      </c>
      <c r="AZ48">
        <f t="shared" si="3"/>
        <v>12</v>
      </c>
      <c r="BA48">
        <f t="shared" si="4"/>
        <v>231</v>
      </c>
      <c r="BB48">
        <f t="shared" si="5"/>
        <v>219</v>
      </c>
      <c r="BC48" s="7">
        <f t="shared" si="6"/>
        <v>0.93656773820981531</v>
      </c>
      <c r="BD48" s="8">
        <f t="shared" si="7"/>
        <v>0.76286707461469783</v>
      </c>
    </row>
    <row r="49" spans="1:56" x14ac:dyDescent="0.25">
      <c r="A49">
        <v>228</v>
      </c>
      <c r="B49">
        <v>70</v>
      </c>
      <c r="C49" t="s">
        <v>287</v>
      </c>
      <c r="D49">
        <v>20</v>
      </c>
      <c r="E49">
        <v>20</v>
      </c>
      <c r="F49">
        <v>20</v>
      </c>
      <c r="G49">
        <v>20</v>
      </c>
      <c r="H49">
        <v>20</v>
      </c>
      <c r="I49">
        <v>20</v>
      </c>
      <c r="J49">
        <v>20</v>
      </c>
      <c r="K49">
        <v>20</v>
      </c>
      <c r="L49">
        <v>20</v>
      </c>
      <c r="M49">
        <v>20</v>
      </c>
      <c r="N49">
        <v>20</v>
      </c>
      <c r="O49">
        <v>20</v>
      </c>
      <c r="P49">
        <v>20</v>
      </c>
      <c r="Q49">
        <v>20</v>
      </c>
      <c r="R49">
        <v>20</v>
      </c>
      <c r="S49">
        <v>20</v>
      </c>
      <c r="T49">
        <v>20</v>
      </c>
      <c r="U49">
        <v>20</v>
      </c>
      <c r="V49">
        <v>20</v>
      </c>
      <c r="W49">
        <v>20</v>
      </c>
      <c r="X49">
        <v>20</v>
      </c>
      <c r="Y49">
        <v>20</v>
      </c>
      <c r="Z49">
        <v>20</v>
      </c>
      <c r="AA49">
        <v>20</v>
      </c>
      <c r="AB49">
        <v>20</v>
      </c>
      <c r="AC49">
        <v>20</v>
      </c>
      <c r="AD49">
        <v>20</v>
      </c>
      <c r="AE49">
        <v>20</v>
      </c>
      <c r="AF49">
        <v>20</v>
      </c>
      <c r="AG49">
        <v>20</v>
      </c>
      <c r="AH49">
        <v>20</v>
      </c>
      <c r="AI49">
        <v>20</v>
      </c>
      <c r="AJ49">
        <v>20</v>
      </c>
      <c r="AK49">
        <v>20</v>
      </c>
      <c r="AL49">
        <v>20</v>
      </c>
      <c r="AM49">
        <v>20</v>
      </c>
      <c r="AN49">
        <v>20</v>
      </c>
      <c r="AO49">
        <v>20</v>
      </c>
      <c r="AP49">
        <v>20</v>
      </c>
      <c r="AQ49">
        <v>20</v>
      </c>
      <c r="AR49">
        <v>20</v>
      </c>
      <c r="AS49">
        <v>20</v>
      </c>
      <c r="AT49">
        <v>20</v>
      </c>
      <c r="AU49">
        <v>20</v>
      </c>
      <c r="AV49" s="8">
        <f t="shared" si="0"/>
        <v>20</v>
      </c>
      <c r="AW49">
        <f t="shared" si="1"/>
        <v>20</v>
      </c>
      <c r="AX49" s="8">
        <f t="shared" si="2"/>
        <v>0</v>
      </c>
      <c r="AY49" s="6">
        <f>Table14[[#This Row],[Szórás]]/Table14[[#This Row],[Átlagos akadálymentességi hibaszám]]</f>
        <v>0</v>
      </c>
      <c r="AZ49">
        <f t="shared" si="3"/>
        <v>20</v>
      </c>
      <c r="BA49">
        <f t="shared" si="4"/>
        <v>20</v>
      </c>
      <c r="BB49">
        <f t="shared" si="5"/>
        <v>0</v>
      </c>
      <c r="BC49" s="7">
        <f t="shared" si="6"/>
        <v>1</v>
      </c>
      <c r="BD49" s="8">
        <f t="shared" si="7"/>
        <v>1</v>
      </c>
    </row>
    <row r="50" spans="1:56" x14ac:dyDescent="0.25">
      <c r="A50">
        <v>1060</v>
      </c>
      <c r="B50">
        <v>93</v>
      </c>
      <c r="C50" t="s">
        <v>99</v>
      </c>
      <c r="D50">
        <v>13</v>
      </c>
      <c r="E50">
        <v>13</v>
      </c>
      <c r="F50">
        <v>14</v>
      </c>
      <c r="G50">
        <v>14</v>
      </c>
      <c r="H50">
        <v>14</v>
      </c>
      <c r="I50">
        <v>14</v>
      </c>
      <c r="J50">
        <v>8</v>
      </c>
      <c r="K50">
        <v>9</v>
      </c>
      <c r="L50">
        <v>13</v>
      </c>
      <c r="M50">
        <v>16</v>
      </c>
      <c r="N50">
        <v>6</v>
      </c>
      <c r="O50">
        <v>8</v>
      </c>
      <c r="P50">
        <v>8</v>
      </c>
      <c r="Q50">
        <v>11</v>
      </c>
      <c r="R50">
        <v>11</v>
      </c>
      <c r="S50">
        <v>11</v>
      </c>
      <c r="T50">
        <v>8</v>
      </c>
      <c r="U50">
        <v>6</v>
      </c>
      <c r="V50">
        <v>6</v>
      </c>
      <c r="W50">
        <v>6</v>
      </c>
      <c r="X50">
        <v>9</v>
      </c>
      <c r="Y50">
        <v>9</v>
      </c>
      <c r="Z50">
        <v>8</v>
      </c>
      <c r="AA50">
        <v>10</v>
      </c>
      <c r="AB50">
        <v>8</v>
      </c>
      <c r="AC50">
        <v>8</v>
      </c>
      <c r="AD50">
        <v>6</v>
      </c>
      <c r="AE50">
        <v>6</v>
      </c>
      <c r="AF50">
        <v>6</v>
      </c>
      <c r="AG50">
        <v>14</v>
      </c>
      <c r="AH50">
        <v>11</v>
      </c>
      <c r="AI50">
        <v>14</v>
      </c>
      <c r="AJ50">
        <v>17</v>
      </c>
      <c r="AK50">
        <v>17</v>
      </c>
      <c r="AL50">
        <v>20</v>
      </c>
      <c r="AM50">
        <v>20</v>
      </c>
      <c r="AN50">
        <v>19</v>
      </c>
      <c r="AO50">
        <v>6</v>
      </c>
      <c r="AP50">
        <v>6</v>
      </c>
      <c r="AQ50">
        <v>6</v>
      </c>
      <c r="AR50">
        <v>6</v>
      </c>
      <c r="AS50">
        <v>6</v>
      </c>
      <c r="AT50">
        <v>6</v>
      </c>
      <c r="AU50">
        <v>7</v>
      </c>
      <c r="AV50" s="8">
        <f t="shared" si="0"/>
        <v>10.318181818181818</v>
      </c>
      <c r="AW50">
        <f t="shared" si="1"/>
        <v>9</v>
      </c>
      <c r="AX50" s="8">
        <f t="shared" si="2"/>
        <v>4.2741664617697745</v>
      </c>
      <c r="AY50" s="6">
        <f>Table14[[#This Row],[Szórás]]/Table14[[#This Row],[Átlagos akadálymentességi hibaszám]]</f>
        <v>0.41423639717592525</v>
      </c>
      <c r="AZ50">
        <f t="shared" si="3"/>
        <v>6</v>
      </c>
      <c r="BA50">
        <f t="shared" si="4"/>
        <v>20</v>
      </c>
      <c r="BB50">
        <f t="shared" si="5"/>
        <v>14</v>
      </c>
      <c r="BC50" s="7">
        <f t="shared" si="6"/>
        <v>0.99271653627512346</v>
      </c>
      <c r="BD50" s="8">
        <f t="shared" si="7"/>
        <v>5.5128891566982592E-2</v>
      </c>
    </row>
    <row r="51" spans="1:56" x14ac:dyDescent="0.25">
      <c r="A51">
        <v>13</v>
      </c>
      <c r="B51">
        <v>30</v>
      </c>
      <c r="C51" t="s">
        <v>134</v>
      </c>
      <c r="D51">
        <v>133</v>
      </c>
      <c r="E51">
        <v>134</v>
      </c>
      <c r="F51">
        <v>130</v>
      </c>
      <c r="G51">
        <v>74</v>
      </c>
      <c r="H51">
        <v>70</v>
      </c>
      <c r="I51">
        <v>67</v>
      </c>
      <c r="J51">
        <v>72</v>
      </c>
      <c r="K51">
        <v>76</v>
      </c>
      <c r="L51">
        <v>76</v>
      </c>
      <c r="M51">
        <v>78</v>
      </c>
      <c r="N51">
        <v>79</v>
      </c>
      <c r="O51">
        <v>83</v>
      </c>
      <c r="P51">
        <v>80</v>
      </c>
      <c r="Q51">
        <v>79</v>
      </c>
      <c r="R51">
        <v>80</v>
      </c>
      <c r="S51">
        <v>83</v>
      </c>
      <c r="T51">
        <v>84</v>
      </c>
      <c r="U51">
        <v>79</v>
      </c>
      <c r="V51">
        <v>20</v>
      </c>
      <c r="W51">
        <v>25</v>
      </c>
      <c r="X51">
        <v>28</v>
      </c>
      <c r="Y51">
        <v>25</v>
      </c>
      <c r="Z51">
        <v>26</v>
      </c>
      <c r="AA51">
        <v>22</v>
      </c>
      <c r="AB51">
        <v>25</v>
      </c>
      <c r="AC51">
        <v>28</v>
      </c>
      <c r="AD51">
        <v>28</v>
      </c>
      <c r="AE51">
        <v>31</v>
      </c>
      <c r="AF51">
        <v>23</v>
      </c>
      <c r="AG51">
        <v>27</v>
      </c>
      <c r="AH51">
        <v>25</v>
      </c>
      <c r="AI51">
        <v>18</v>
      </c>
      <c r="AJ51">
        <v>21</v>
      </c>
      <c r="AK51">
        <v>18</v>
      </c>
      <c r="AL51">
        <v>17</v>
      </c>
      <c r="AM51">
        <v>23</v>
      </c>
      <c r="AN51">
        <v>22</v>
      </c>
      <c r="AO51">
        <v>20</v>
      </c>
      <c r="AP51">
        <v>20</v>
      </c>
      <c r="AQ51">
        <v>18</v>
      </c>
      <c r="AR51">
        <v>17</v>
      </c>
      <c r="AS51">
        <v>23</v>
      </c>
      <c r="AT51">
        <v>18</v>
      </c>
      <c r="AU51">
        <v>18</v>
      </c>
      <c r="AV51" s="8">
        <f t="shared" si="0"/>
        <v>48.704545454545453</v>
      </c>
      <c r="AW51">
        <f t="shared" si="1"/>
        <v>27.5</v>
      </c>
      <c r="AX51" s="8">
        <f t="shared" si="2"/>
        <v>34.716512755864727</v>
      </c>
      <c r="AY51" s="6">
        <f>Table14[[#This Row],[Szórás]]/Table14[[#This Row],[Átlagos akadálymentességi hibaszám]]</f>
        <v>0.71279820870650867</v>
      </c>
      <c r="AZ51">
        <f t="shared" si="3"/>
        <v>17</v>
      </c>
      <c r="BA51">
        <f t="shared" si="4"/>
        <v>134</v>
      </c>
      <c r="BB51">
        <f t="shared" si="5"/>
        <v>117</v>
      </c>
      <c r="BC51" s="7">
        <f t="shared" si="6"/>
        <v>0.95279857896667308</v>
      </c>
      <c r="BD51" s="8">
        <f t="shared" si="7"/>
        <v>0.80646701048790459</v>
      </c>
    </row>
    <row r="52" spans="1:56" x14ac:dyDescent="0.25">
      <c r="A52">
        <v>21</v>
      </c>
      <c r="B52">
        <v>40</v>
      </c>
      <c r="C52" t="s">
        <v>283</v>
      </c>
      <c r="D52">
        <v>26</v>
      </c>
      <c r="E52">
        <v>22</v>
      </c>
      <c r="F52">
        <v>22</v>
      </c>
      <c r="G52">
        <v>26</v>
      </c>
      <c r="H52">
        <v>24</v>
      </c>
      <c r="I52">
        <v>27</v>
      </c>
      <c r="J52">
        <v>27</v>
      </c>
      <c r="K52">
        <v>33</v>
      </c>
      <c r="L52">
        <v>27</v>
      </c>
      <c r="M52">
        <v>27</v>
      </c>
      <c r="N52">
        <v>29</v>
      </c>
      <c r="O52">
        <v>30</v>
      </c>
      <c r="P52">
        <v>29</v>
      </c>
      <c r="Q52">
        <v>31</v>
      </c>
      <c r="R52">
        <v>27</v>
      </c>
      <c r="S52">
        <v>28</v>
      </c>
      <c r="T52">
        <v>26</v>
      </c>
      <c r="U52">
        <v>39</v>
      </c>
      <c r="V52">
        <v>22</v>
      </c>
      <c r="W52">
        <v>30</v>
      </c>
      <c r="X52">
        <v>27</v>
      </c>
      <c r="Y52">
        <v>28</v>
      </c>
      <c r="Z52">
        <v>30</v>
      </c>
      <c r="AA52">
        <v>31</v>
      </c>
      <c r="AB52">
        <v>37</v>
      </c>
      <c r="AC52">
        <v>30</v>
      </c>
      <c r="AD52">
        <v>30</v>
      </c>
      <c r="AE52">
        <v>31</v>
      </c>
      <c r="AF52">
        <v>27</v>
      </c>
      <c r="AG52">
        <v>35</v>
      </c>
      <c r="AH52">
        <v>25</v>
      </c>
      <c r="AI52">
        <v>30</v>
      </c>
      <c r="AJ52">
        <v>32</v>
      </c>
      <c r="AK52">
        <v>32</v>
      </c>
      <c r="AL52">
        <v>28</v>
      </c>
      <c r="AM52">
        <v>30</v>
      </c>
      <c r="AN52">
        <v>24</v>
      </c>
      <c r="AO52">
        <v>20</v>
      </c>
      <c r="AP52">
        <v>27</v>
      </c>
      <c r="AQ52">
        <v>33</v>
      </c>
      <c r="AR52">
        <v>30</v>
      </c>
      <c r="AS52">
        <v>30</v>
      </c>
      <c r="AT52">
        <v>59</v>
      </c>
      <c r="AU52">
        <v>54</v>
      </c>
      <c r="AV52" s="8">
        <f t="shared" si="0"/>
        <v>29.818181818181817</v>
      </c>
      <c r="AW52">
        <f t="shared" si="1"/>
        <v>29</v>
      </c>
      <c r="AX52" s="8">
        <f t="shared" si="2"/>
        <v>7.0257755585224562</v>
      </c>
      <c r="AY52" s="6">
        <f>Table14[[#This Row],[Szórás]]/Table14[[#This Row],[Átlagos akadálymentességi hibaszám]]</f>
        <v>0.23562052177971654</v>
      </c>
      <c r="AZ52">
        <f t="shared" si="3"/>
        <v>20</v>
      </c>
      <c r="BA52">
        <f t="shared" si="4"/>
        <v>59</v>
      </c>
      <c r="BB52">
        <f t="shared" si="5"/>
        <v>39</v>
      </c>
      <c r="BC52" s="7">
        <f t="shared" si="6"/>
        <v>1.0065704583324906</v>
      </c>
      <c r="BD52" s="8">
        <f t="shared" si="7"/>
        <v>0.18016688998207925</v>
      </c>
    </row>
    <row r="53" spans="1:56" x14ac:dyDescent="0.25">
      <c r="A53">
        <v>65</v>
      </c>
      <c r="B53">
        <v>50</v>
      </c>
      <c r="C53" t="s">
        <v>120</v>
      </c>
      <c r="D53">
        <v>45</v>
      </c>
      <c r="E53">
        <v>43</v>
      </c>
      <c r="F53">
        <v>44</v>
      </c>
      <c r="G53">
        <v>44</v>
      </c>
      <c r="H53">
        <v>44</v>
      </c>
      <c r="I53">
        <v>45</v>
      </c>
      <c r="J53">
        <v>44</v>
      </c>
      <c r="K53">
        <v>44</v>
      </c>
      <c r="L53">
        <v>45</v>
      </c>
      <c r="M53">
        <v>51</v>
      </c>
      <c r="N53">
        <v>44</v>
      </c>
      <c r="O53">
        <v>44</v>
      </c>
      <c r="P53">
        <v>44</v>
      </c>
      <c r="Q53">
        <v>50</v>
      </c>
      <c r="R53">
        <v>45</v>
      </c>
      <c r="S53">
        <v>46</v>
      </c>
      <c r="T53">
        <v>46</v>
      </c>
      <c r="U53">
        <v>45</v>
      </c>
      <c r="V53">
        <v>39</v>
      </c>
      <c r="W53">
        <v>46</v>
      </c>
      <c r="X53">
        <v>43</v>
      </c>
      <c r="Y53">
        <v>43</v>
      </c>
      <c r="Z53">
        <v>46</v>
      </c>
      <c r="AA53">
        <v>44</v>
      </c>
      <c r="AB53">
        <v>47</v>
      </c>
      <c r="AC53">
        <v>45</v>
      </c>
      <c r="AD53">
        <v>47</v>
      </c>
      <c r="AE53">
        <v>47</v>
      </c>
      <c r="AF53">
        <v>45</v>
      </c>
      <c r="AG53">
        <v>46</v>
      </c>
      <c r="AH53">
        <v>46</v>
      </c>
      <c r="AI53">
        <v>43</v>
      </c>
      <c r="AJ53">
        <v>43</v>
      </c>
      <c r="AK53">
        <v>47</v>
      </c>
      <c r="AL53">
        <v>48</v>
      </c>
      <c r="AM53">
        <v>45</v>
      </c>
      <c r="AN53">
        <v>45</v>
      </c>
      <c r="AO53">
        <v>44</v>
      </c>
      <c r="AP53">
        <v>45</v>
      </c>
      <c r="AQ53">
        <v>45</v>
      </c>
      <c r="AR53">
        <v>45</v>
      </c>
      <c r="AS53">
        <v>45</v>
      </c>
      <c r="AT53">
        <v>216</v>
      </c>
      <c r="AU53">
        <v>218</v>
      </c>
      <c r="AV53" s="8">
        <f t="shared" si="0"/>
        <v>52.863636363636367</v>
      </c>
      <c r="AW53">
        <f t="shared" si="1"/>
        <v>45</v>
      </c>
      <c r="AX53" s="8">
        <f t="shared" si="2"/>
        <v>36.282862191328377</v>
      </c>
      <c r="AY53" s="6">
        <f>Table14[[#This Row],[Szórás]]/Table14[[#This Row],[Átlagos akadálymentességi hibaszám]]</f>
        <v>0.68634820998213608</v>
      </c>
      <c r="AZ53">
        <f t="shared" si="3"/>
        <v>39</v>
      </c>
      <c r="BA53">
        <f t="shared" si="4"/>
        <v>218</v>
      </c>
      <c r="BB53">
        <f t="shared" si="5"/>
        <v>179</v>
      </c>
      <c r="BC53" s="7">
        <f t="shared" si="6"/>
        <v>1.0096838037790865</v>
      </c>
      <c r="BD53" s="8">
        <f t="shared" si="7"/>
        <v>0.13723810434718517</v>
      </c>
    </row>
    <row r="54" spans="1:56" x14ac:dyDescent="0.25">
      <c r="A54">
        <v>2</v>
      </c>
      <c r="B54">
        <v>12</v>
      </c>
      <c r="C54" t="s">
        <v>104</v>
      </c>
      <c r="D54">
        <v>124</v>
      </c>
      <c r="E54">
        <v>125</v>
      </c>
      <c r="F54">
        <v>123</v>
      </c>
      <c r="G54">
        <v>135</v>
      </c>
      <c r="H54">
        <v>127</v>
      </c>
      <c r="I54">
        <v>129</v>
      </c>
      <c r="J54">
        <v>131</v>
      </c>
      <c r="K54">
        <v>120</v>
      </c>
      <c r="L54">
        <v>128</v>
      </c>
      <c r="M54">
        <v>128</v>
      </c>
      <c r="N54">
        <v>130</v>
      </c>
      <c r="O54">
        <v>113</v>
      </c>
      <c r="P54">
        <v>96</v>
      </c>
      <c r="Q54">
        <v>103</v>
      </c>
      <c r="R54">
        <v>102</v>
      </c>
      <c r="S54">
        <v>112</v>
      </c>
      <c r="T54">
        <v>124</v>
      </c>
      <c r="U54">
        <v>136</v>
      </c>
      <c r="V54">
        <v>131</v>
      </c>
      <c r="W54">
        <v>133</v>
      </c>
      <c r="X54">
        <v>127</v>
      </c>
      <c r="Y54">
        <v>135</v>
      </c>
      <c r="Z54">
        <v>154</v>
      </c>
      <c r="AA54">
        <v>109</v>
      </c>
      <c r="AB54">
        <v>118</v>
      </c>
      <c r="AC54">
        <v>125</v>
      </c>
      <c r="AD54">
        <v>116</v>
      </c>
      <c r="AE54">
        <v>124</v>
      </c>
      <c r="AF54">
        <v>109</v>
      </c>
      <c r="AG54">
        <v>118</v>
      </c>
      <c r="AH54">
        <v>149</v>
      </c>
      <c r="AI54">
        <v>132</v>
      </c>
      <c r="AJ54">
        <v>138</v>
      </c>
      <c r="AK54">
        <v>115</v>
      </c>
      <c r="AL54">
        <v>115</v>
      </c>
      <c r="AM54">
        <v>100</v>
      </c>
      <c r="AN54">
        <v>104</v>
      </c>
      <c r="AO54">
        <v>98</v>
      </c>
      <c r="AP54">
        <v>108</v>
      </c>
      <c r="AQ54">
        <v>120</v>
      </c>
      <c r="AR54">
        <v>115</v>
      </c>
      <c r="AS54">
        <v>116</v>
      </c>
      <c r="AT54">
        <v>100</v>
      </c>
      <c r="AU54">
        <v>134</v>
      </c>
      <c r="AV54" s="8">
        <f t="shared" si="0"/>
        <v>121.11363636363636</v>
      </c>
      <c r="AW54">
        <f t="shared" si="1"/>
        <v>123.5</v>
      </c>
      <c r="AX54" s="8">
        <f t="shared" si="2"/>
        <v>13.277391010689515</v>
      </c>
      <c r="AY54" s="6">
        <f>Table14[[#This Row],[Szórás]]/Table14[[#This Row],[Átlagos akadálymentességi hibaszám]]</f>
        <v>0.10962754822111816</v>
      </c>
      <c r="AZ54">
        <f t="shared" si="3"/>
        <v>96</v>
      </c>
      <c r="BA54">
        <f t="shared" si="4"/>
        <v>154</v>
      </c>
      <c r="BB54">
        <f t="shared" si="5"/>
        <v>58</v>
      </c>
      <c r="BC54" s="7">
        <f t="shared" si="6"/>
        <v>0.9977814045969019</v>
      </c>
      <c r="BD54" s="8">
        <f t="shared" si="7"/>
        <v>6.6526302567469858E-2</v>
      </c>
    </row>
    <row r="55" spans="1:56" x14ac:dyDescent="0.25">
      <c r="A55">
        <v>228</v>
      </c>
      <c r="B55">
        <v>70</v>
      </c>
      <c r="C55" t="s">
        <v>287</v>
      </c>
      <c r="D55">
        <v>116</v>
      </c>
      <c r="E55">
        <v>108</v>
      </c>
      <c r="F55">
        <v>106</v>
      </c>
      <c r="G55">
        <v>106</v>
      </c>
      <c r="H55">
        <v>105</v>
      </c>
      <c r="I55">
        <v>105</v>
      </c>
      <c r="J55">
        <v>106</v>
      </c>
      <c r="K55">
        <v>107</v>
      </c>
      <c r="L55">
        <v>105</v>
      </c>
      <c r="M55">
        <v>107</v>
      </c>
      <c r="N55">
        <v>108</v>
      </c>
      <c r="O55">
        <v>106</v>
      </c>
      <c r="P55">
        <v>109</v>
      </c>
      <c r="Q55">
        <v>105</v>
      </c>
      <c r="R55">
        <v>111</v>
      </c>
      <c r="S55">
        <v>108</v>
      </c>
      <c r="T55">
        <v>111</v>
      </c>
      <c r="U55">
        <v>109</v>
      </c>
      <c r="V55">
        <v>107</v>
      </c>
      <c r="W55">
        <v>107</v>
      </c>
      <c r="X55">
        <v>106</v>
      </c>
      <c r="Y55">
        <v>105</v>
      </c>
      <c r="Z55">
        <v>107</v>
      </c>
      <c r="AA55">
        <v>112</v>
      </c>
      <c r="AB55">
        <v>105</v>
      </c>
      <c r="AC55">
        <v>105</v>
      </c>
      <c r="AD55">
        <v>6</v>
      </c>
      <c r="AE55">
        <v>6</v>
      </c>
      <c r="AF55">
        <v>6</v>
      </c>
      <c r="AG55">
        <v>6</v>
      </c>
      <c r="AH55">
        <v>6</v>
      </c>
      <c r="AI55">
        <v>6</v>
      </c>
      <c r="AJ55">
        <v>6</v>
      </c>
      <c r="AK55">
        <v>6</v>
      </c>
      <c r="AL55">
        <v>6</v>
      </c>
      <c r="AM55">
        <v>6</v>
      </c>
      <c r="AN55">
        <v>6</v>
      </c>
      <c r="AO55">
        <v>6</v>
      </c>
      <c r="AP55">
        <v>6</v>
      </c>
      <c r="AQ55">
        <v>6</v>
      </c>
      <c r="AR55">
        <v>6</v>
      </c>
      <c r="AS55">
        <v>6</v>
      </c>
      <c r="AT55">
        <v>6</v>
      </c>
      <c r="AU55">
        <v>6</v>
      </c>
      <c r="AV55" s="8">
        <f t="shared" si="0"/>
        <v>65.909090909090907</v>
      </c>
      <c r="AW55">
        <f t="shared" si="1"/>
        <v>105</v>
      </c>
      <c r="AX55" s="8">
        <f t="shared" si="2"/>
        <v>50.464732415410516</v>
      </c>
      <c r="AY55" s="6">
        <f>Table14[[#This Row],[Szórás]]/Table14[[#This Row],[Átlagos akadálymentességi hibaszám]]</f>
        <v>0.7656718021648492</v>
      </c>
      <c r="AZ55">
        <f t="shared" si="3"/>
        <v>6</v>
      </c>
      <c r="BA55">
        <f t="shared" si="4"/>
        <v>116</v>
      </c>
      <c r="BB55">
        <f t="shared" si="5"/>
        <v>110</v>
      </c>
      <c r="BC55" s="7">
        <f t="shared" si="6"/>
        <v>0.90920123547603893</v>
      </c>
      <c r="BD55" s="8">
        <f t="shared" si="7"/>
        <v>0.72636831150590253</v>
      </c>
    </row>
    <row r="56" spans="1:56" x14ac:dyDescent="0.25">
      <c r="A56">
        <v>200</v>
      </c>
      <c r="B56">
        <v>70</v>
      </c>
      <c r="C56" t="s">
        <v>287</v>
      </c>
      <c r="D56">
        <v>268</v>
      </c>
      <c r="E56">
        <v>270</v>
      </c>
      <c r="F56">
        <v>264</v>
      </c>
      <c r="G56">
        <v>261</v>
      </c>
      <c r="H56">
        <v>253</v>
      </c>
      <c r="I56">
        <v>244</v>
      </c>
      <c r="J56">
        <v>248</v>
      </c>
      <c r="K56">
        <v>249</v>
      </c>
      <c r="L56">
        <v>255</v>
      </c>
      <c r="M56">
        <v>263</v>
      </c>
      <c r="N56">
        <v>250</v>
      </c>
      <c r="O56">
        <v>250</v>
      </c>
      <c r="P56">
        <v>249</v>
      </c>
      <c r="Q56">
        <v>245</v>
      </c>
      <c r="R56">
        <v>248</v>
      </c>
      <c r="S56">
        <v>246</v>
      </c>
      <c r="T56">
        <v>248</v>
      </c>
      <c r="U56">
        <v>247</v>
      </c>
      <c r="V56">
        <v>221</v>
      </c>
      <c r="W56">
        <v>246</v>
      </c>
      <c r="X56">
        <v>257</v>
      </c>
      <c r="Y56">
        <v>244</v>
      </c>
      <c r="Z56">
        <v>251</v>
      </c>
      <c r="AA56">
        <v>251</v>
      </c>
      <c r="AB56">
        <v>251</v>
      </c>
      <c r="AC56">
        <v>256</v>
      </c>
      <c r="AD56">
        <v>252</v>
      </c>
      <c r="AE56">
        <v>251</v>
      </c>
      <c r="AF56">
        <v>245</v>
      </c>
      <c r="AG56">
        <v>248</v>
      </c>
      <c r="AH56">
        <v>246</v>
      </c>
      <c r="AI56">
        <v>244</v>
      </c>
      <c r="AJ56">
        <v>241</v>
      </c>
      <c r="AK56">
        <v>240</v>
      </c>
      <c r="AL56">
        <v>240</v>
      </c>
      <c r="AM56">
        <v>243</v>
      </c>
      <c r="AN56">
        <v>242</v>
      </c>
      <c r="AO56">
        <v>238</v>
      </c>
      <c r="AP56">
        <v>239</v>
      </c>
      <c r="AQ56">
        <v>234</v>
      </c>
      <c r="AR56">
        <v>235</v>
      </c>
      <c r="AS56">
        <v>237</v>
      </c>
      <c r="AT56">
        <v>242</v>
      </c>
      <c r="AU56">
        <v>243</v>
      </c>
      <c r="AV56" s="8">
        <f t="shared" si="0"/>
        <v>247.61363636363637</v>
      </c>
      <c r="AW56">
        <f t="shared" si="1"/>
        <v>247.5</v>
      </c>
      <c r="AX56" s="8">
        <f t="shared" si="2"/>
        <v>9.1275608935078285</v>
      </c>
      <c r="AY56" s="6">
        <f>Table14[[#This Row],[Szórás]]/Table14[[#This Row],[Átlagos akadálymentességi hibaszám]]</f>
        <v>3.6862109161481818E-2</v>
      </c>
      <c r="AZ56">
        <f t="shared" si="3"/>
        <v>221</v>
      </c>
      <c r="BA56">
        <f t="shared" si="4"/>
        <v>270</v>
      </c>
      <c r="BB56">
        <f t="shared" si="5"/>
        <v>49</v>
      </c>
      <c r="BC56" s="7">
        <f t="shared" si="6"/>
        <v>0.99812888867190053</v>
      </c>
      <c r="BD56" s="8">
        <f t="shared" si="7"/>
        <v>0.42599624448796952</v>
      </c>
    </row>
    <row r="57" spans="1:56" x14ac:dyDescent="0.25">
      <c r="A57">
        <v>215</v>
      </c>
      <c r="B57">
        <v>70</v>
      </c>
      <c r="C57" t="s">
        <v>287</v>
      </c>
      <c r="D57">
        <v>228</v>
      </c>
      <c r="E57">
        <v>226</v>
      </c>
      <c r="F57">
        <v>230</v>
      </c>
      <c r="G57">
        <v>227</v>
      </c>
      <c r="H57">
        <v>232</v>
      </c>
      <c r="I57">
        <v>238</v>
      </c>
      <c r="J57">
        <v>238</v>
      </c>
      <c r="K57">
        <v>234</v>
      </c>
      <c r="L57">
        <v>233</v>
      </c>
      <c r="M57">
        <v>234</v>
      </c>
      <c r="N57">
        <v>232</v>
      </c>
      <c r="O57">
        <v>231</v>
      </c>
      <c r="P57">
        <v>231</v>
      </c>
      <c r="Q57">
        <v>226</v>
      </c>
      <c r="R57">
        <v>226</v>
      </c>
      <c r="S57">
        <v>227</v>
      </c>
      <c r="T57">
        <v>223</v>
      </c>
      <c r="U57">
        <v>224</v>
      </c>
      <c r="V57">
        <v>222</v>
      </c>
      <c r="W57">
        <v>231</v>
      </c>
      <c r="X57">
        <v>233</v>
      </c>
      <c r="Y57">
        <v>226</v>
      </c>
      <c r="Z57">
        <v>214</v>
      </c>
      <c r="AA57">
        <v>218</v>
      </c>
      <c r="AB57">
        <v>212</v>
      </c>
      <c r="AC57">
        <v>218</v>
      </c>
      <c r="AD57">
        <v>224</v>
      </c>
      <c r="AE57">
        <v>224</v>
      </c>
      <c r="AF57">
        <v>222</v>
      </c>
      <c r="AG57">
        <v>227</v>
      </c>
      <c r="AH57">
        <v>221</v>
      </c>
      <c r="AI57">
        <v>217</v>
      </c>
      <c r="AJ57">
        <v>220</v>
      </c>
      <c r="AK57">
        <v>214</v>
      </c>
      <c r="AL57">
        <v>212</v>
      </c>
      <c r="AM57">
        <v>214</v>
      </c>
      <c r="AN57">
        <v>214</v>
      </c>
      <c r="AO57">
        <v>193</v>
      </c>
      <c r="AP57">
        <v>212</v>
      </c>
      <c r="AQ57">
        <v>212</v>
      </c>
      <c r="AR57">
        <v>214</v>
      </c>
      <c r="AS57">
        <v>215</v>
      </c>
      <c r="AT57">
        <v>213</v>
      </c>
      <c r="AU57">
        <v>211</v>
      </c>
      <c r="AV57" s="8">
        <f t="shared" si="0"/>
        <v>222.56818181818181</v>
      </c>
      <c r="AW57">
        <f t="shared" si="1"/>
        <v>224</v>
      </c>
      <c r="AX57" s="8">
        <f t="shared" si="2"/>
        <v>9.1458409082851286</v>
      </c>
      <c r="AY57" s="6">
        <f>Table14[[#This Row],[Szórás]]/Table14[[#This Row],[Átlagos akadálymentességi hibaszám]]</f>
        <v>4.1092310830649001E-2</v>
      </c>
      <c r="AZ57">
        <f t="shared" si="3"/>
        <v>193</v>
      </c>
      <c r="BA57">
        <f t="shared" si="4"/>
        <v>238</v>
      </c>
      <c r="BB57">
        <f t="shared" si="5"/>
        <v>45</v>
      </c>
      <c r="BC57" s="7">
        <f t="shared" si="6"/>
        <v>0.99740758425045317</v>
      </c>
      <c r="BD57" s="8">
        <f t="shared" si="7"/>
        <v>0.63894915513937944</v>
      </c>
    </row>
    <row r="58" spans="1:56" x14ac:dyDescent="0.25">
      <c r="A58">
        <v>1974</v>
      </c>
      <c r="B58">
        <v>93</v>
      </c>
      <c r="C58" t="s">
        <v>99</v>
      </c>
      <c r="D58">
        <v>35</v>
      </c>
      <c r="E58">
        <v>36</v>
      </c>
      <c r="F58">
        <v>36</v>
      </c>
      <c r="G58">
        <v>37</v>
      </c>
      <c r="H58">
        <v>36</v>
      </c>
      <c r="I58">
        <v>38</v>
      </c>
      <c r="J58">
        <v>36</v>
      </c>
      <c r="K58">
        <v>36</v>
      </c>
      <c r="L58">
        <v>31</v>
      </c>
      <c r="M58">
        <v>31</v>
      </c>
      <c r="N58">
        <v>32</v>
      </c>
      <c r="O58">
        <v>30</v>
      </c>
      <c r="P58">
        <v>30</v>
      </c>
      <c r="Q58">
        <v>30</v>
      </c>
      <c r="R58">
        <v>30</v>
      </c>
      <c r="S58">
        <v>30</v>
      </c>
      <c r="T58">
        <v>31</v>
      </c>
      <c r="U58">
        <v>30</v>
      </c>
      <c r="V58">
        <v>29</v>
      </c>
      <c r="W58">
        <v>30</v>
      </c>
      <c r="X58">
        <v>30</v>
      </c>
      <c r="Y58">
        <v>30</v>
      </c>
      <c r="Z58">
        <v>29</v>
      </c>
      <c r="AA58">
        <v>30</v>
      </c>
      <c r="AB58">
        <v>30</v>
      </c>
      <c r="AC58">
        <v>4</v>
      </c>
      <c r="AD58">
        <v>3</v>
      </c>
      <c r="AE58">
        <v>7</v>
      </c>
      <c r="AF58">
        <v>7</v>
      </c>
      <c r="AG58">
        <v>6</v>
      </c>
      <c r="AH58">
        <v>6</v>
      </c>
      <c r="AI58">
        <v>7</v>
      </c>
      <c r="AJ58">
        <v>6</v>
      </c>
      <c r="AK58">
        <v>6</v>
      </c>
      <c r="AL58">
        <v>7</v>
      </c>
      <c r="AM58">
        <v>8</v>
      </c>
      <c r="AN58">
        <v>5</v>
      </c>
      <c r="AO58">
        <v>4</v>
      </c>
      <c r="AP58">
        <v>8</v>
      </c>
      <c r="AQ58">
        <v>5</v>
      </c>
      <c r="AR58">
        <v>5</v>
      </c>
      <c r="AS58">
        <v>9</v>
      </c>
      <c r="AT58">
        <v>7</v>
      </c>
      <c r="AU58">
        <v>6</v>
      </c>
      <c r="AV58" s="8">
        <f t="shared" si="0"/>
        <v>20.886363636363637</v>
      </c>
      <c r="AW58">
        <f t="shared" si="1"/>
        <v>30</v>
      </c>
      <c r="AX58" s="8">
        <f t="shared" si="2"/>
        <v>13.261617827383551</v>
      </c>
      <c r="AY58" s="6">
        <f>Table14[[#This Row],[Szórás]]/Table14[[#This Row],[Átlagos akadálymentességi hibaszám]]</f>
        <v>0.63494144113697093</v>
      </c>
      <c r="AZ58">
        <f t="shared" si="3"/>
        <v>3</v>
      </c>
      <c r="BA58">
        <f t="shared" si="4"/>
        <v>38</v>
      </c>
      <c r="BB58">
        <f t="shared" si="5"/>
        <v>35</v>
      </c>
      <c r="BC58" s="7">
        <f t="shared" si="6"/>
        <v>0.94437582124618513</v>
      </c>
      <c r="BD58" s="8">
        <f t="shared" si="7"/>
        <v>0.71806955869260958</v>
      </c>
    </row>
    <row r="59" spans="1:56" x14ac:dyDescent="0.25">
      <c r="A59">
        <v>1974</v>
      </c>
      <c r="B59">
        <v>93</v>
      </c>
      <c r="C59" t="s">
        <v>99</v>
      </c>
      <c r="D59">
        <v>82</v>
      </c>
      <c r="E59">
        <v>82</v>
      </c>
      <c r="F59">
        <v>81</v>
      </c>
      <c r="G59">
        <v>82</v>
      </c>
      <c r="H59">
        <v>82</v>
      </c>
      <c r="I59">
        <v>82</v>
      </c>
      <c r="J59">
        <v>82</v>
      </c>
      <c r="K59">
        <v>82</v>
      </c>
      <c r="L59">
        <v>73</v>
      </c>
      <c r="M59">
        <v>73</v>
      </c>
      <c r="N59">
        <v>73</v>
      </c>
      <c r="O59">
        <v>74</v>
      </c>
      <c r="P59">
        <v>73</v>
      </c>
      <c r="Q59">
        <v>73</v>
      </c>
      <c r="R59">
        <v>73</v>
      </c>
      <c r="S59">
        <v>73</v>
      </c>
      <c r="T59">
        <v>73</v>
      </c>
      <c r="U59">
        <v>73</v>
      </c>
      <c r="V59">
        <v>73</v>
      </c>
      <c r="W59">
        <v>73</v>
      </c>
      <c r="X59">
        <v>73</v>
      </c>
      <c r="Y59">
        <v>73</v>
      </c>
      <c r="Z59">
        <v>73</v>
      </c>
      <c r="AA59">
        <v>73</v>
      </c>
      <c r="AB59">
        <v>31</v>
      </c>
      <c r="AC59">
        <v>31</v>
      </c>
      <c r="AD59">
        <v>32</v>
      </c>
      <c r="AE59">
        <v>32</v>
      </c>
      <c r="AF59">
        <v>31</v>
      </c>
      <c r="AG59">
        <v>30</v>
      </c>
      <c r="AH59">
        <v>29</v>
      </c>
      <c r="AI59">
        <v>30</v>
      </c>
      <c r="AJ59">
        <v>29</v>
      </c>
      <c r="AK59">
        <v>31</v>
      </c>
      <c r="AL59">
        <v>29</v>
      </c>
      <c r="AM59">
        <v>29</v>
      </c>
      <c r="AN59">
        <v>28</v>
      </c>
      <c r="AO59">
        <v>32</v>
      </c>
      <c r="AP59">
        <v>31</v>
      </c>
      <c r="AQ59">
        <v>34</v>
      </c>
      <c r="AR59">
        <v>34</v>
      </c>
      <c r="AS59">
        <v>33</v>
      </c>
      <c r="AT59">
        <v>33</v>
      </c>
      <c r="AU59">
        <v>34</v>
      </c>
      <c r="AV59" s="8">
        <f t="shared" si="0"/>
        <v>55.613636363636367</v>
      </c>
      <c r="AW59">
        <f t="shared" si="1"/>
        <v>73</v>
      </c>
      <c r="AX59" s="8">
        <f t="shared" si="2"/>
        <v>22.836339776249638</v>
      </c>
      <c r="AY59" s="6">
        <f>Table14[[#This Row],[Szórás]]/Table14[[#This Row],[Átlagos akadálymentességi hibaszám]]</f>
        <v>0.41062482638127668</v>
      </c>
      <c r="AZ59">
        <f t="shared" si="3"/>
        <v>28</v>
      </c>
      <c r="BA59">
        <f t="shared" si="4"/>
        <v>82</v>
      </c>
      <c r="BB59">
        <f t="shared" si="5"/>
        <v>54</v>
      </c>
      <c r="BC59" s="7">
        <f t="shared" si="6"/>
        <v>0.96965789024860372</v>
      </c>
      <c r="BD59" s="8">
        <f t="shared" si="7"/>
        <v>0.76385020092220668</v>
      </c>
    </row>
    <row r="60" spans="1:56" x14ac:dyDescent="0.25">
      <c r="A60">
        <v>43</v>
      </c>
      <c r="B60">
        <v>40</v>
      </c>
      <c r="C60" t="s">
        <v>283</v>
      </c>
      <c r="D60">
        <v>66</v>
      </c>
      <c r="E60">
        <v>63</v>
      </c>
      <c r="F60">
        <v>65</v>
      </c>
      <c r="G60">
        <v>69</v>
      </c>
      <c r="H60">
        <v>65</v>
      </c>
      <c r="I60">
        <v>68</v>
      </c>
      <c r="J60">
        <v>69</v>
      </c>
      <c r="K60">
        <v>67</v>
      </c>
      <c r="L60">
        <v>69</v>
      </c>
      <c r="M60">
        <v>66</v>
      </c>
      <c r="N60">
        <v>67</v>
      </c>
      <c r="O60">
        <v>64</v>
      </c>
      <c r="P60">
        <v>71</v>
      </c>
      <c r="Q60">
        <v>67</v>
      </c>
      <c r="R60">
        <v>64</v>
      </c>
      <c r="S60">
        <v>67</v>
      </c>
      <c r="T60">
        <v>65</v>
      </c>
      <c r="U60">
        <v>70</v>
      </c>
      <c r="V60">
        <v>68</v>
      </c>
      <c r="W60">
        <v>65</v>
      </c>
      <c r="X60">
        <v>71</v>
      </c>
      <c r="Y60">
        <v>65</v>
      </c>
      <c r="Z60">
        <v>65</v>
      </c>
      <c r="AA60">
        <v>62</v>
      </c>
      <c r="AB60">
        <v>65</v>
      </c>
      <c r="AC60">
        <v>65</v>
      </c>
      <c r="AD60">
        <v>63</v>
      </c>
      <c r="AE60">
        <v>64</v>
      </c>
      <c r="AF60">
        <v>67</v>
      </c>
      <c r="AG60">
        <v>67</v>
      </c>
      <c r="AH60">
        <v>64</v>
      </c>
      <c r="AI60">
        <v>62</v>
      </c>
      <c r="AJ60">
        <v>58</v>
      </c>
      <c r="AK60">
        <v>58</v>
      </c>
      <c r="AL60">
        <v>63</v>
      </c>
      <c r="AM60">
        <v>57</v>
      </c>
      <c r="AN60">
        <v>58</v>
      </c>
      <c r="AO60">
        <v>55</v>
      </c>
      <c r="AP60">
        <v>58</v>
      </c>
      <c r="AQ60">
        <v>58</v>
      </c>
      <c r="AR60">
        <v>62</v>
      </c>
      <c r="AS60">
        <v>58</v>
      </c>
      <c r="AT60">
        <v>62</v>
      </c>
      <c r="AU60">
        <v>57</v>
      </c>
      <c r="AV60" s="8">
        <f t="shared" si="0"/>
        <v>64.068181818181813</v>
      </c>
      <c r="AW60">
        <f t="shared" si="1"/>
        <v>65</v>
      </c>
      <c r="AX60" s="8">
        <f t="shared" si="2"/>
        <v>4.1055703921919457</v>
      </c>
      <c r="AY60" s="6">
        <f>Table14[[#This Row],[Szórás]]/Table14[[#This Row],[Átlagos akadálymentességi hibaszám]]</f>
        <v>6.4081268980647615E-2</v>
      </c>
      <c r="AZ60">
        <f t="shared" si="3"/>
        <v>55</v>
      </c>
      <c r="BA60">
        <f t="shared" si="4"/>
        <v>71</v>
      </c>
      <c r="BB60">
        <f t="shared" si="5"/>
        <v>16</v>
      </c>
      <c r="BC60" s="7">
        <f t="shared" si="6"/>
        <v>0.99634026631493167</v>
      </c>
      <c r="BD60" s="8">
        <f t="shared" si="7"/>
        <v>0.52121619315789558</v>
      </c>
    </row>
    <row r="61" spans="1:56" x14ac:dyDescent="0.25">
      <c r="A61">
        <v>74</v>
      </c>
      <c r="B61">
        <v>50</v>
      </c>
      <c r="C61" t="s">
        <v>120</v>
      </c>
      <c r="D61">
        <v>3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>
        <v>3</v>
      </c>
      <c r="X61">
        <v>3</v>
      </c>
      <c r="Y61">
        <v>3</v>
      </c>
      <c r="Z61">
        <v>3</v>
      </c>
      <c r="AA61">
        <v>3</v>
      </c>
      <c r="AB61">
        <v>3</v>
      </c>
      <c r="AC61">
        <v>3</v>
      </c>
      <c r="AD61">
        <v>3</v>
      </c>
      <c r="AE61">
        <v>3</v>
      </c>
      <c r="AF61">
        <v>3</v>
      </c>
      <c r="AG61">
        <v>3</v>
      </c>
      <c r="AH61">
        <v>3</v>
      </c>
      <c r="AI61">
        <v>3</v>
      </c>
      <c r="AJ61">
        <v>3</v>
      </c>
      <c r="AK61">
        <v>3</v>
      </c>
      <c r="AL61">
        <v>3</v>
      </c>
      <c r="AM61">
        <v>3</v>
      </c>
      <c r="AN61">
        <v>3</v>
      </c>
      <c r="AO61">
        <v>3</v>
      </c>
      <c r="AP61">
        <v>3</v>
      </c>
      <c r="AQ61">
        <v>3</v>
      </c>
      <c r="AR61">
        <v>3</v>
      </c>
      <c r="AS61">
        <v>3</v>
      </c>
      <c r="AT61">
        <v>3</v>
      </c>
      <c r="AU61">
        <v>5</v>
      </c>
      <c r="AV61" s="8">
        <f t="shared" si="0"/>
        <v>3.0454545454545454</v>
      </c>
      <c r="AW61">
        <f t="shared" si="1"/>
        <v>3</v>
      </c>
      <c r="AX61" s="8">
        <f t="shared" si="2"/>
        <v>0.30151134457776363</v>
      </c>
      <c r="AY61" s="6">
        <f>Table14[[#This Row],[Szórás]]/Table14[[#This Row],[Átlagos akadálymentességi hibaszám]]</f>
        <v>9.9003725085235819E-2</v>
      </c>
      <c r="AZ61">
        <f t="shared" si="3"/>
        <v>3</v>
      </c>
      <c r="BA61">
        <f t="shared" si="4"/>
        <v>5</v>
      </c>
      <c r="BB61">
        <f t="shared" si="5"/>
        <v>2</v>
      </c>
      <c r="BC61" s="7">
        <f t="shared" si="6"/>
        <v>1.0015491551386515</v>
      </c>
      <c r="BD61" s="8">
        <f t="shared" si="7"/>
        <v>6.6666666666666582E-2</v>
      </c>
    </row>
    <row r="62" spans="1:56" x14ac:dyDescent="0.25">
      <c r="A62">
        <v>1060</v>
      </c>
      <c r="B62">
        <v>93</v>
      </c>
      <c r="C62" t="s">
        <v>99</v>
      </c>
      <c r="D62">
        <v>41</v>
      </c>
      <c r="E62">
        <v>41</v>
      </c>
      <c r="F62">
        <v>41</v>
      </c>
      <c r="G62">
        <v>31</v>
      </c>
      <c r="H62">
        <v>32</v>
      </c>
      <c r="I62">
        <v>32</v>
      </c>
      <c r="J62">
        <v>32</v>
      </c>
      <c r="K62">
        <v>32</v>
      </c>
      <c r="L62">
        <v>33</v>
      </c>
      <c r="M62">
        <v>32</v>
      </c>
      <c r="N62">
        <v>32</v>
      </c>
      <c r="O62">
        <v>32</v>
      </c>
      <c r="P62">
        <v>32</v>
      </c>
      <c r="Q62">
        <v>32</v>
      </c>
      <c r="R62">
        <v>32</v>
      </c>
      <c r="S62">
        <v>33</v>
      </c>
      <c r="T62">
        <v>33</v>
      </c>
      <c r="U62">
        <v>33</v>
      </c>
      <c r="V62">
        <v>34</v>
      </c>
      <c r="W62">
        <v>33</v>
      </c>
      <c r="X62">
        <v>34</v>
      </c>
      <c r="Y62">
        <v>34</v>
      </c>
      <c r="Z62">
        <v>34</v>
      </c>
      <c r="AA62">
        <v>34</v>
      </c>
      <c r="AB62">
        <v>33</v>
      </c>
      <c r="AC62">
        <v>34</v>
      </c>
      <c r="AD62">
        <v>34</v>
      </c>
      <c r="AE62">
        <v>33</v>
      </c>
      <c r="AF62">
        <v>33</v>
      </c>
      <c r="AG62">
        <v>34</v>
      </c>
      <c r="AH62">
        <v>34</v>
      </c>
      <c r="AI62">
        <v>33</v>
      </c>
      <c r="AJ62">
        <v>33</v>
      </c>
      <c r="AK62">
        <v>33</v>
      </c>
      <c r="AL62">
        <v>33</v>
      </c>
      <c r="AM62">
        <v>33</v>
      </c>
      <c r="AN62">
        <v>33</v>
      </c>
      <c r="AO62">
        <v>34</v>
      </c>
      <c r="AP62">
        <v>33</v>
      </c>
      <c r="AQ62">
        <v>33</v>
      </c>
      <c r="AR62">
        <v>33</v>
      </c>
      <c r="AS62">
        <v>33</v>
      </c>
      <c r="AT62">
        <v>33</v>
      </c>
      <c r="AU62">
        <v>33</v>
      </c>
      <c r="AV62" s="8">
        <f t="shared" si="0"/>
        <v>33.5</v>
      </c>
      <c r="AW62">
        <f t="shared" si="1"/>
        <v>33</v>
      </c>
      <c r="AX62" s="8">
        <f t="shared" si="2"/>
        <v>2.1834472424276972</v>
      </c>
      <c r="AY62" s="6">
        <f>Table14[[#This Row],[Szórás]]/Table14[[#This Row],[Átlagos akadálymentességi hibaszám]]</f>
        <v>6.5177529624707381E-2</v>
      </c>
      <c r="AZ62">
        <f t="shared" si="3"/>
        <v>31</v>
      </c>
      <c r="BA62">
        <f t="shared" si="4"/>
        <v>41</v>
      </c>
      <c r="BB62">
        <f t="shared" si="5"/>
        <v>10</v>
      </c>
      <c r="BC62" s="7">
        <f t="shared" si="6"/>
        <v>0.99897129084876812</v>
      </c>
      <c r="BD62" s="8">
        <f t="shared" si="7"/>
        <v>4.8176517417465703E-2</v>
      </c>
    </row>
    <row r="63" spans="1:56" x14ac:dyDescent="0.25">
      <c r="A63">
        <v>7</v>
      </c>
      <c r="B63">
        <v>22</v>
      </c>
      <c r="C63" t="s">
        <v>195</v>
      </c>
      <c r="D63">
        <v>15</v>
      </c>
      <c r="E63">
        <v>14</v>
      </c>
      <c r="F63">
        <v>14</v>
      </c>
      <c r="G63">
        <v>15</v>
      </c>
      <c r="H63">
        <v>14</v>
      </c>
      <c r="I63">
        <v>14</v>
      </c>
      <c r="J63">
        <v>13</v>
      </c>
      <c r="K63">
        <v>14</v>
      </c>
      <c r="L63">
        <v>14</v>
      </c>
      <c r="M63">
        <v>14</v>
      </c>
      <c r="N63">
        <v>15</v>
      </c>
      <c r="O63">
        <v>13</v>
      </c>
      <c r="P63">
        <v>13</v>
      </c>
      <c r="Q63">
        <v>14</v>
      </c>
      <c r="R63">
        <v>13</v>
      </c>
      <c r="S63">
        <v>14</v>
      </c>
      <c r="T63">
        <v>14</v>
      </c>
      <c r="U63">
        <v>13</v>
      </c>
      <c r="V63">
        <v>13</v>
      </c>
      <c r="W63">
        <v>14</v>
      </c>
      <c r="X63">
        <v>13</v>
      </c>
      <c r="Y63">
        <v>13</v>
      </c>
      <c r="Z63">
        <v>13</v>
      </c>
      <c r="AA63">
        <v>15</v>
      </c>
      <c r="AB63">
        <v>13</v>
      </c>
      <c r="AC63">
        <v>13</v>
      </c>
      <c r="AD63">
        <v>13</v>
      </c>
      <c r="AE63">
        <v>13</v>
      </c>
      <c r="AF63">
        <v>13</v>
      </c>
      <c r="AG63">
        <v>13</v>
      </c>
      <c r="AH63">
        <v>13</v>
      </c>
      <c r="AI63">
        <v>13</v>
      </c>
      <c r="AJ63">
        <v>13</v>
      </c>
      <c r="AK63">
        <v>13</v>
      </c>
      <c r="AL63">
        <v>12</v>
      </c>
      <c r="AM63">
        <v>12</v>
      </c>
      <c r="AN63">
        <v>12</v>
      </c>
      <c r="AO63">
        <v>12</v>
      </c>
      <c r="AP63">
        <v>12</v>
      </c>
      <c r="AQ63">
        <v>13</v>
      </c>
      <c r="AR63">
        <v>12</v>
      </c>
      <c r="AS63">
        <v>12</v>
      </c>
      <c r="AT63">
        <v>13</v>
      </c>
      <c r="AU63">
        <v>18</v>
      </c>
      <c r="AV63" s="8">
        <f t="shared" si="0"/>
        <v>13.386363636363637</v>
      </c>
      <c r="AW63">
        <f t="shared" si="1"/>
        <v>13</v>
      </c>
      <c r="AX63" s="8">
        <f t="shared" si="2"/>
        <v>1.1042393802430219</v>
      </c>
      <c r="AY63" s="6">
        <f>Table14[[#This Row],[Szórás]]/Table14[[#This Row],[Átlagos akadálymentességi hibaszám]]</f>
        <v>8.2489868812721495E-2</v>
      </c>
      <c r="AZ63">
        <f t="shared" si="3"/>
        <v>12</v>
      </c>
      <c r="BA63">
        <f t="shared" si="4"/>
        <v>18</v>
      </c>
      <c r="BB63">
        <f t="shared" si="5"/>
        <v>6</v>
      </c>
      <c r="BC63" s="7">
        <f t="shared" si="6"/>
        <v>0.99729850749183857</v>
      </c>
      <c r="BD63" s="8">
        <f t="shared" si="7"/>
        <v>0.1975104802371227</v>
      </c>
    </row>
    <row r="64" spans="1:56" x14ac:dyDescent="0.25">
      <c r="A64">
        <v>1974</v>
      </c>
      <c r="B64">
        <v>93</v>
      </c>
      <c r="C64" t="s">
        <v>99</v>
      </c>
      <c r="D64">
        <v>81</v>
      </c>
      <c r="E64">
        <v>81</v>
      </c>
      <c r="F64">
        <v>79</v>
      </c>
      <c r="G64">
        <v>80</v>
      </c>
      <c r="H64">
        <v>80</v>
      </c>
      <c r="I64">
        <v>80</v>
      </c>
      <c r="J64">
        <v>80</v>
      </c>
      <c r="K64">
        <v>80</v>
      </c>
      <c r="L64">
        <v>71</v>
      </c>
      <c r="M64">
        <v>71</v>
      </c>
      <c r="N64">
        <v>71</v>
      </c>
      <c r="O64">
        <v>71</v>
      </c>
      <c r="P64">
        <v>71</v>
      </c>
      <c r="Q64">
        <v>71</v>
      </c>
      <c r="R64">
        <v>71</v>
      </c>
      <c r="S64">
        <v>71</v>
      </c>
      <c r="T64">
        <v>71</v>
      </c>
      <c r="U64">
        <v>71</v>
      </c>
      <c r="V64">
        <v>71</v>
      </c>
      <c r="W64">
        <v>71</v>
      </c>
      <c r="X64">
        <v>71</v>
      </c>
      <c r="Y64">
        <v>71</v>
      </c>
      <c r="Z64">
        <v>71</v>
      </c>
      <c r="AA64">
        <v>71</v>
      </c>
      <c r="AB64">
        <v>36</v>
      </c>
      <c r="AC64">
        <v>34</v>
      </c>
      <c r="AD64">
        <v>34</v>
      </c>
      <c r="AE64">
        <v>34</v>
      </c>
      <c r="AF64">
        <v>33</v>
      </c>
      <c r="AG64">
        <v>33</v>
      </c>
      <c r="AH64">
        <v>32</v>
      </c>
      <c r="AI64">
        <v>33</v>
      </c>
      <c r="AJ64">
        <v>33</v>
      </c>
      <c r="AK64">
        <v>33</v>
      </c>
      <c r="AL64">
        <v>32</v>
      </c>
      <c r="AM64">
        <v>32</v>
      </c>
      <c r="AN64">
        <v>32</v>
      </c>
      <c r="AO64">
        <v>33</v>
      </c>
      <c r="AP64">
        <v>33</v>
      </c>
      <c r="AQ64">
        <v>36</v>
      </c>
      <c r="AR64">
        <v>36</v>
      </c>
      <c r="AS64">
        <v>35</v>
      </c>
      <c r="AT64">
        <v>35</v>
      </c>
      <c r="AU64">
        <v>36</v>
      </c>
      <c r="AV64" s="8">
        <f t="shared" si="0"/>
        <v>55.727272727272727</v>
      </c>
      <c r="AW64">
        <f t="shared" si="1"/>
        <v>71</v>
      </c>
      <c r="AX64" s="8">
        <f t="shared" si="2"/>
        <v>20.571332091454678</v>
      </c>
      <c r="AY64" s="6">
        <f>Table14[[#This Row],[Szórás]]/Table14[[#This Row],[Átlagos akadálymentességi hibaszám]]</f>
        <v>0.36914299022186209</v>
      </c>
      <c r="AZ64">
        <f t="shared" si="3"/>
        <v>32</v>
      </c>
      <c r="BA64">
        <f t="shared" si="4"/>
        <v>81</v>
      </c>
      <c r="BB64">
        <f t="shared" si="5"/>
        <v>49</v>
      </c>
      <c r="BC64" s="7">
        <f t="shared" si="6"/>
        <v>0.97290735330671296</v>
      </c>
      <c r="BD64" s="8">
        <f t="shared" si="7"/>
        <v>0.78336583985842745</v>
      </c>
    </row>
    <row r="65" spans="1:56" x14ac:dyDescent="0.25">
      <c r="A65">
        <v>22</v>
      </c>
      <c r="B65">
        <v>40</v>
      </c>
      <c r="C65" t="s">
        <v>283</v>
      </c>
      <c r="D65">
        <v>210</v>
      </c>
      <c r="E65">
        <v>198</v>
      </c>
      <c r="F65">
        <v>200</v>
      </c>
      <c r="G65">
        <v>206</v>
      </c>
      <c r="H65">
        <v>204</v>
      </c>
      <c r="I65">
        <v>205</v>
      </c>
      <c r="J65">
        <v>207</v>
      </c>
      <c r="K65">
        <v>207</v>
      </c>
      <c r="L65">
        <v>212</v>
      </c>
      <c r="M65">
        <v>211</v>
      </c>
      <c r="N65">
        <v>209</v>
      </c>
      <c r="O65">
        <v>209</v>
      </c>
      <c r="P65">
        <v>210</v>
      </c>
      <c r="Q65">
        <v>212</v>
      </c>
      <c r="R65">
        <v>214</v>
      </c>
      <c r="S65">
        <v>209</v>
      </c>
      <c r="T65">
        <v>214</v>
      </c>
      <c r="U65">
        <v>213</v>
      </c>
      <c r="V65">
        <v>212</v>
      </c>
      <c r="W65">
        <v>207</v>
      </c>
      <c r="X65">
        <v>207</v>
      </c>
      <c r="Y65">
        <v>212</v>
      </c>
      <c r="Z65">
        <v>210</v>
      </c>
      <c r="AA65">
        <v>205</v>
      </c>
      <c r="AB65">
        <v>209</v>
      </c>
      <c r="AC65">
        <v>215</v>
      </c>
      <c r="AD65">
        <v>227</v>
      </c>
      <c r="AE65">
        <v>218</v>
      </c>
      <c r="AF65">
        <v>219</v>
      </c>
      <c r="AG65">
        <v>217</v>
      </c>
      <c r="AH65">
        <v>219</v>
      </c>
      <c r="AI65">
        <v>221</v>
      </c>
      <c r="AJ65">
        <v>224</v>
      </c>
      <c r="AK65">
        <v>222</v>
      </c>
      <c r="AL65">
        <v>222</v>
      </c>
      <c r="AM65">
        <v>223</v>
      </c>
      <c r="AN65">
        <v>228</v>
      </c>
      <c r="AO65">
        <v>227</v>
      </c>
      <c r="AP65">
        <v>231</v>
      </c>
      <c r="AQ65">
        <v>227</v>
      </c>
      <c r="AR65">
        <v>224</v>
      </c>
      <c r="AS65">
        <v>231</v>
      </c>
      <c r="AT65">
        <v>232</v>
      </c>
      <c r="AU65">
        <v>235</v>
      </c>
      <c r="AV65" s="8">
        <f t="shared" si="0"/>
        <v>215.31818181818181</v>
      </c>
      <c r="AW65">
        <f t="shared" si="1"/>
        <v>212.5</v>
      </c>
      <c r="AX65" s="8">
        <f t="shared" si="2"/>
        <v>9.2151864730788375</v>
      </c>
      <c r="AY65" s="6">
        <f>Table14[[#This Row],[Szórás]]/Table14[[#This Row],[Átlagos akadálymentességi hibaszám]]</f>
        <v>4.2797995019576617E-2</v>
      </c>
      <c r="AZ65">
        <f t="shared" si="3"/>
        <v>198</v>
      </c>
      <c r="BA65">
        <f t="shared" si="4"/>
        <v>235</v>
      </c>
      <c r="BB65">
        <f t="shared" si="5"/>
        <v>37</v>
      </c>
      <c r="BC65" s="7">
        <f t="shared" si="6"/>
        <v>1.0029710709238893</v>
      </c>
      <c r="BD65" s="8">
        <f t="shared" si="7"/>
        <v>0.80279457382008057</v>
      </c>
    </row>
    <row r="66" spans="1:56" x14ac:dyDescent="0.25">
      <c r="A66">
        <v>89</v>
      </c>
      <c r="B66">
        <v>50</v>
      </c>
      <c r="C66" t="s">
        <v>120</v>
      </c>
      <c r="D66">
        <v>141</v>
      </c>
      <c r="E66">
        <v>138</v>
      </c>
      <c r="F66">
        <v>139</v>
      </c>
      <c r="G66">
        <v>140</v>
      </c>
      <c r="H66">
        <v>140</v>
      </c>
      <c r="I66">
        <v>137</v>
      </c>
      <c r="J66">
        <v>142</v>
      </c>
      <c r="K66">
        <v>145</v>
      </c>
      <c r="L66">
        <v>120</v>
      </c>
      <c r="M66">
        <v>126</v>
      </c>
      <c r="N66">
        <v>129</v>
      </c>
      <c r="O66">
        <v>125</v>
      </c>
      <c r="P66">
        <v>125</v>
      </c>
      <c r="Q66">
        <v>128</v>
      </c>
      <c r="R66">
        <v>124</v>
      </c>
      <c r="S66">
        <v>123</v>
      </c>
      <c r="T66">
        <v>125</v>
      </c>
      <c r="U66">
        <v>125</v>
      </c>
      <c r="V66">
        <v>128</v>
      </c>
      <c r="W66">
        <v>123</v>
      </c>
      <c r="X66">
        <v>122</v>
      </c>
      <c r="Y66">
        <v>124</v>
      </c>
      <c r="Z66">
        <v>122</v>
      </c>
      <c r="AA66">
        <v>123</v>
      </c>
      <c r="AB66">
        <v>122</v>
      </c>
      <c r="AC66">
        <v>125</v>
      </c>
      <c r="AD66">
        <v>124</v>
      </c>
      <c r="AE66">
        <v>132</v>
      </c>
      <c r="AF66">
        <v>132</v>
      </c>
      <c r="AG66">
        <v>125</v>
      </c>
      <c r="AH66">
        <v>122</v>
      </c>
      <c r="AI66">
        <v>120</v>
      </c>
      <c r="AJ66">
        <v>126</v>
      </c>
      <c r="AK66">
        <v>119</v>
      </c>
      <c r="AL66">
        <v>124</v>
      </c>
      <c r="AM66">
        <v>128</v>
      </c>
      <c r="AN66">
        <v>121</v>
      </c>
      <c r="AO66">
        <v>125</v>
      </c>
      <c r="AP66">
        <v>127</v>
      </c>
      <c r="AQ66">
        <v>124</v>
      </c>
      <c r="AR66">
        <v>138</v>
      </c>
      <c r="AS66">
        <v>131</v>
      </c>
      <c r="AT66">
        <v>125</v>
      </c>
      <c r="AU66">
        <v>128</v>
      </c>
      <c r="AV66" s="8">
        <f t="shared" ref="AV66:AV129" si="8">AVERAGE(D66:AU66)</f>
        <v>128</v>
      </c>
      <c r="AW66">
        <f t="shared" ref="AW66:AW129" si="9">MEDIAN(D66:AU66)</f>
        <v>125</v>
      </c>
      <c r="AX66" s="8">
        <f t="shared" ref="AX66:AX129" si="10">_xlfn.STDEV.S(D66:AU66)</f>
        <v>6.8607410271675802</v>
      </c>
      <c r="AY66" s="6">
        <f>Table14[[#This Row],[Szórás]]/Table14[[#This Row],[Átlagos akadálymentességi hibaszám]]</f>
        <v>5.359953927474672E-2</v>
      </c>
      <c r="AZ66">
        <f t="shared" ref="AZ66:AZ129" si="11">MIN(D66:AU66)</f>
        <v>119</v>
      </c>
      <c r="BA66">
        <f t="shared" ref="BA66:BA129" si="12">MAX(D66:AU66)</f>
        <v>145</v>
      </c>
      <c r="BB66">
        <f t="shared" ref="BB66:BB129" si="13">BA66-AZ66</f>
        <v>26</v>
      </c>
      <c r="BC66" s="7">
        <f t="shared" ref="BC66:BC129" si="14">INDEX(LOGEST($D66:$AU66,,TRUE,TRUE),1,1)</f>
        <v>0.99805826934549369</v>
      </c>
      <c r="BD66" s="8">
        <f t="shared" ref="BD66:BD129" si="15">INDEX(LOGEST($D66:$AU66,,TRUE,TRUE),3,1)</f>
        <v>0.22757958076310644</v>
      </c>
    </row>
    <row r="67" spans="1:56" x14ac:dyDescent="0.25">
      <c r="A67">
        <v>1974</v>
      </c>
      <c r="B67">
        <v>93</v>
      </c>
      <c r="C67" t="s">
        <v>99</v>
      </c>
      <c r="D67">
        <v>81</v>
      </c>
      <c r="E67">
        <v>81</v>
      </c>
      <c r="F67">
        <v>80</v>
      </c>
      <c r="G67">
        <v>80</v>
      </c>
      <c r="H67">
        <v>80</v>
      </c>
      <c r="I67">
        <v>80</v>
      </c>
      <c r="J67">
        <v>80</v>
      </c>
      <c r="K67">
        <v>80</v>
      </c>
      <c r="L67">
        <v>71</v>
      </c>
      <c r="M67">
        <v>71</v>
      </c>
      <c r="N67">
        <v>71</v>
      </c>
      <c r="O67">
        <v>71</v>
      </c>
      <c r="P67">
        <v>71</v>
      </c>
      <c r="Q67">
        <v>71</v>
      </c>
      <c r="R67">
        <v>71</v>
      </c>
      <c r="S67">
        <v>71</v>
      </c>
      <c r="T67">
        <v>71</v>
      </c>
      <c r="U67">
        <v>71</v>
      </c>
      <c r="V67">
        <v>71</v>
      </c>
      <c r="W67">
        <v>71</v>
      </c>
      <c r="X67">
        <v>71</v>
      </c>
      <c r="Y67">
        <v>71</v>
      </c>
      <c r="Z67">
        <v>71</v>
      </c>
      <c r="AA67">
        <v>71</v>
      </c>
      <c r="AB67">
        <v>23</v>
      </c>
      <c r="AC67">
        <v>23</v>
      </c>
      <c r="AD67">
        <v>22</v>
      </c>
      <c r="AE67">
        <v>23</v>
      </c>
      <c r="AF67">
        <v>23</v>
      </c>
      <c r="AG67">
        <v>23</v>
      </c>
      <c r="AH67">
        <v>23</v>
      </c>
      <c r="AI67">
        <v>23</v>
      </c>
      <c r="AJ67">
        <v>23</v>
      </c>
      <c r="AK67">
        <v>23</v>
      </c>
      <c r="AL67">
        <v>23</v>
      </c>
      <c r="AM67">
        <v>23</v>
      </c>
      <c r="AN67">
        <v>23</v>
      </c>
      <c r="AO67">
        <v>23</v>
      </c>
      <c r="AP67">
        <v>22</v>
      </c>
      <c r="AQ67">
        <v>25</v>
      </c>
      <c r="AR67">
        <v>25</v>
      </c>
      <c r="AS67">
        <v>24</v>
      </c>
      <c r="AT67">
        <v>24</v>
      </c>
      <c r="AU67">
        <v>25</v>
      </c>
      <c r="AV67" s="8">
        <f t="shared" si="8"/>
        <v>51</v>
      </c>
      <c r="AW67">
        <f t="shared" si="9"/>
        <v>71</v>
      </c>
      <c r="AX67" s="8">
        <f t="shared" si="10"/>
        <v>25.792553459351179</v>
      </c>
      <c r="AY67" s="6">
        <f>Table14[[#This Row],[Szórás]]/Table14[[#This Row],[Átlagos akadálymentességi hibaszám]]</f>
        <v>0.50573634234021925</v>
      </c>
      <c r="AZ67">
        <f t="shared" si="11"/>
        <v>22</v>
      </c>
      <c r="BA67">
        <f t="shared" si="12"/>
        <v>81</v>
      </c>
      <c r="BB67">
        <f t="shared" si="13"/>
        <v>59</v>
      </c>
      <c r="BC67" s="7">
        <f t="shared" si="14"/>
        <v>0.96094262279424714</v>
      </c>
      <c r="BD67" s="8">
        <f t="shared" si="15"/>
        <v>0.76736114981734016</v>
      </c>
    </row>
    <row r="68" spans="1:56" x14ac:dyDescent="0.25">
      <c r="A68">
        <v>1</v>
      </c>
      <c r="B68">
        <v>11</v>
      </c>
      <c r="C68" t="s">
        <v>85</v>
      </c>
      <c r="D68">
        <v>21</v>
      </c>
      <c r="E68">
        <v>21</v>
      </c>
      <c r="F68">
        <v>21</v>
      </c>
      <c r="G68">
        <v>21</v>
      </c>
      <c r="H68">
        <v>21</v>
      </c>
      <c r="I68">
        <v>21</v>
      </c>
      <c r="J68">
        <v>21</v>
      </c>
      <c r="K68">
        <v>21</v>
      </c>
      <c r="L68">
        <v>21</v>
      </c>
      <c r="M68">
        <v>21</v>
      </c>
      <c r="N68">
        <v>21</v>
      </c>
      <c r="O68">
        <v>21</v>
      </c>
      <c r="P68">
        <v>21</v>
      </c>
      <c r="Q68">
        <v>21</v>
      </c>
      <c r="R68">
        <v>21</v>
      </c>
      <c r="S68">
        <v>21</v>
      </c>
      <c r="T68">
        <v>21</v>
      </c>
      <c r="U68">
        <v>21</v>
      </c>
      <c r="V68">
        <v>21</v>
      </c>
      <c r="W68">
        <v>21</v>
      </c>
      <c r="X68">
        <v>21</v>
      </c>
      <c r="Y68">
        <v>21</v>
      </c>
      <c r="Z68">
        <v>21</v>
      </c>
      <c r="AA68">
        <v>21</v>
      </c>
      <c r="AB68">
        <v>21</v>
      </c>
      <c r="AC68">
        <v>21</v>
      </c>
      <c r="AD68">
        <v>21</v>
      </c>
      <c r="AE68">
        <v>21</v>
      </c>
      <c r="AF68">
        <v>21</v>
      </c>
      <c r="AG68">
        <v>21</v>
      </c>
      <c r="AH68">
        <v>21</v>
      </c>
      <c r="AI68">
        <v>21</v>
      </c>
      <c r="AJ68">
        <v>21</v>
      </c>
      <c r="AK68">
        <v>21</v>
      </c>
      <c r="AL68">
        <v>21</v>
      </c>
      <c r="AM68">
        <v>21</v>
      </c>
      <c r="AN68">
        <v>21</v>
      </c>
      <c r="AO68">
        <v>21</v>
      </c>
      <c r="AP68">
        <v>21</v>
      </c>
      <c r="AQ68">
        <v>21</v>
      </c>
      <c r="AR68">
        <v>21</v>
      </c>
      <c r="AS68">
        <v>21</v>
      </c>
      <c r="AT68">
        <v>21</v>
      </c>
      <c r="AU68">
        <v>21</v>
      </c>
      <c r="AV68" s="8">
        <f t="shared" si="8"/>
        <v>21</v>
      </c>
      <c r="AW68">
        <f t="shared" si="9"/>
        <v>21</v>
      </c>
      <c r="AX68" s="8">
        <f t="shared" si="10"/>
        <v>0</v>
      </c>
      <c r="AY68" s="6">
        <f>Table14[[#This Row],[Szórás]]/Table14[[#This Row],[Átlagos akadálymentességi hibaszám]]</f>
        <v>0</v>
      </c>
      <c r="AZ68">
        <f t="shared" si="11"/>
        <v>21</v>
      </c>
      <c r="BA68">
        <f t="shared" si="12"/>
        <v>21</v>
      </c>
      <c r="BB68">
        <f t="shared" si="13"/>
        <v>0</v>
      </c>
      <c r="BC68" s="7">
        <f t="shared" si="14"/>
        <v>1</v>
      </c>
      <c r="BD68" s="8">
        <f t="shared" si="15"/>
        <v>1</v>
      </c>
    </row>
    <row r="69" spans="1:56" x14ac:dyDescent="0.25">
      <c r="A69">
        <v>1974</v>
      </c>
      <c r="B69">
        <v>93</v>
      </c>
      <c r="C69" t="s">
        <v>99</v>
      </c>
      <c r="D69">
        <v>82</v>
      </c>
      <c r="E69">
        <v>82</v>
      </c>
      <c r="F69">
        <v>80</v>
      </c>
      <c r="G69">
        <v>81</v>
      </c>
      <c r="H69">
        <v>81</v>
      </c>
      <c r="I69">
        <v>81</v>
      </c>
      <c r="J69">
        <v>81</v>
      </c>
      <c r="K69">
        <v>81</v>
      </c>
      <c r="L69">
        <v>72</v>
      </c>
      <c r="M69">
        <v>72</v>
      </c>
      <c r="N69">
        <v>72</v>
      </c>
      <c r="O69">
        <v>73</v>
      </c>
      <c r="P69">
        <v>72</v>
      </c>
      <c r="Q69">
        <v>72</v>
      </c>
      <c r="R69">
        <v>72</v>
      </c>
      <c r="S69">
        <v>72</v>
      </c>
      <c r="T69">
        <v>72</v>
      </c>
      <c r="U69">
        <v>72</v>
      </c>
      <c r="V69">
        <v>72</v>
      </c>
      <c r="W69">
        <v>72</v>
      </c>
      <c r="X69">
        <v>72</v>
      </c>
      <c r="Y69">
        <v>72</v>
      </c>
      <c r="Z69">
        <v>72</v>
      </c>
      <c r="AA69">
        <v>72</v>
      </c>
      <c r="AB69">
        <v>33</v>
      </c>
      <c r="AC69">
        <v>33</v>
      </c>
      <c r="AD69">
        <v>32</v>
      </c>
      <c r="AE69">
        <v>32</v>
      </c>
      <c r="AF69">
        <v>30</v>
      </c>
      <c r="AG69">
        <v>30</v>
      </c>
      <c r="AH69">
        <v>29</v>
      </c>
      <c r="AI69">
        <v>30</v>
      </c>
      <c r="AJ69">
        <v>29</v>
      </c>
      <c r="AK69">
        <v>32</v>
      </c>
      <c r="AL69">
        <v>31</v>
      </c>
      <c r="AM69">
        <v>29</v>
      </c>
      <c r="AN69">
        <v>29</v>
      </c>
      <c r="AO69">
        <v>32</v>
      </c>
      <c r="AP69">
        <v>31</v>
      </c>
      <c r="AQ69">
        <v>34</v>
      </c>
      <c r="AR69">
        <v>33</v>
      </c>
      <c r="AS69">
        <v>33</v>
      </c>
      <c r="AT69">
        <v>33</v>
      </c>
      <c r="AU69">
        <v>34</v>
      </c>
      <c r="AV69" s="8">
        <f t="shared" si="8"/>
        <v>55.25</v>
      </c>
      <c r="AW69">
        <f t="shared" si="9"/>
        <v>72</v>
      </c>
      <c r="AX69" s="8">
        <f t="shared" si="10"/>
        <v>22.239839592863053</v>
      </c>
      <c r="AY69" s="6">
        <f>Table14[[#This Row],[Szórás]]/Table14[[#This Row],[Átlagos akadálymentességi hibaszám]]</f>
        <v>0.40253103335498736</v>
      </c>
      <c r="AZ69">
        <f t="shared" si="11"/>
        <v>29</v>
      </c>
      <c r="BA69">
        <f t="shared" si="12"/>
        <v>82</v>
      </c>
      <c r="BB69">
        <f t="shared" si="13"/>
        <v>53</v>
      </c>
      <c r="BC69" s="7">
        <f t="shared" si="14"/>
        <v>0.97019021996227151</v>
      </c>
      <c r="BD69" s="8">
        <f t="shared" si="15"/>
        <v>0.77431491808552499</v>
      </c>
    </row>
    <row r="70" spans="1:56" x14ac:dyDescent="0.25">
      <c r="A70">
        <v>409</v>
      </c>
      <c r="B70">
        <v>82</v>
      </c>
      <c r="C70" t="s">
        <v>109</v>
      </c>
      <c r="D70">
        <v>87</v>
      </c>
      <c r="E70">
        <v>85</v>
      </c>
      <c r="F70">
        <v>85</v>
      </c>
      <c r="G70">
        <v>85</v>
      </c>
      <c r="H70">
        <v>84</v>
      </c>
      <c r="I70">
        <v>84</v>
      </c>
      <c r="J70">
        <v>84</v>
      </c>
      <c r="K70">
        <v>84</v>
      </c>
      <c r="L70">
        <v>85</v>
      </c>
      <c r="M70">
        <v>87</v>
      </c>
      <c r="N70">
        <v>87</v>
      </c>
      <c r="O70">
        <v>85</v>
      </c>
      <c r="P70">
        <v>85</v>
      </c>
      <c r="Q70">
        <v>84</v>
      </c>
      <c r="R70">
        <v>83</v>
      </c>
      <c r="S70">
        <v>83</v>
      </c>
      <c r="T70">
        <v>87</v>
      </c>
      <c r="U70">
        <v>87</v>
      </c>
      <c r="V70">
        <v>83</v>
      </c>
      <c r="W70">
        <v>82</v>
      </c>
      <c r="X70">
        <v>82</v>
      </c>
      <c r="Y70">
        <v>84</v>
      </c>
      <c r="Z70">
        <v>81</v>
      </c>
      <c r="AA70">
        <v>80</v>
      </c>
      <c r="AB70">
        <v>81</v>
      </c>
      <c r="AC70">
        <v>80</v>
      </c>
      <c r="AD70">
        <v>79</v>
      </c>
      <c r="AE70">
        <v>81</v>
      </c>
      <c r="AF70">
        <v>80</v>
      </c>
      <c r="AG70">
        <v>81</v>
      </c>
      <c r="AH70">
        <v>79</v>
      </c>
      <c r="AI70">
        <v>79</v>
      </c>
      <c r="AJ70">
        <v>80</v>
      </c>
      <c r="AK70">
        <v>79</v>
      </c>
      <c r="AL70">
        <v>80</v>
      </c>
      <c r="AM70">
        <v>79</v>
      </c>
      <c r="AN70">
        <v>79</v>
      </c>
      <c r="AO70">
        <v>79</v>
      </c>
      <c r="AP70">
        <v>79</v>
      </c>
      <c r="AQ70">
        <v>81</v>
      </c>
      <c r="AR70">
        <v>80</v>
      </c>
      <c r="AS70">
        <v>79</v>
      </c>
      <c r="AT70">
        <v>81</v>
      </c>
      <c r="AU70">
        <v>79</v>
      </c>
      <c r="AV70" s="8">
        <f t="shared" si="8"/>
        <v>82.227272727272734</v>
      </c>
      <c r="AW70">
        <f t="shared" si="9"/>
        <v>81.5</v>
      </c>
      <c r="AX70" s="8">
        <f t="shared" si="10"/>
        <v>2.7438187305679724</v>
      </c>
      <c r="AY70" s="6">
        <f>Table14[[#This Row],[Szórás]]/Table14[[#This Row],[Átlagos akadálymentességi hibaszám]]</f>
        <v>3.3368718669151677E-2</v>
      </c>
      <c r="AZ70">
        <f t="shared" si="11"/>
        <v>79</v>
      </c>
      <c r="BA70">
        <f t="shared" si="12"/>
        <v>87</v>
      </c>
      <c r="BB70">
        <f t="shared" si="13"/>
        <v>8</v>
      </c>
      <c r="BC70" s="7">
        <f t="shared" si="14"/>
        <v>0.99780861966138312</v>
      </c>
      <c r="BD70" s="8">
        <f t="shared" si="15"/>
        <v>0.72002843002292294</v>
      </c>
    </row>
    <row r="71" spans="1:56" x14ac:dyDescent="0.25">
      <c r="A71">
        <v>6</v>
      </c>
      <c r="B71">
        <v>22</v>
      </c>
      <c r="C71" t="s">
        <v>195</v>
      </c>
      <c r="D71">
        <v>52</v>
      </c>
      <c r="E71">
        <v>51</v>
      </c>
      <c r="F71">
        <v>51</v>
      </c>
      <c r="G71">
        <v>51</v>
      </c>
      <c r="H71">
        <v>49</v>
      </c>
      <c r="I71">
        <v>49</v>
      </c>
      <c r="J71">
        <v>51</v>
      </c>
      <c r="K71">
        <v>50</v>
      </c>
      <c r="L71">
        <v>50</v>
      </c>
      <c r="M71">
        <v>51</v>
      </c>
      <c r="N71">
        <v>49</v>
      </c>
      <c r="O71">
        <v>49</v>
      </c>
      <c r="P71">
        <v>51</v>
      </c>
      <c r="Q71">
        <v>51</v>
      </c>
      <c r="R71">
        <v>53</v>
      </c>
      <c r="S71">
        <v>53</v>
      </c>
      <c r="T71">
        <v>51</v>
      </c>
      <c r="U71">
        <v>51</v>
      </c>
      <c r="V71">
        <v>51</v>
      </c>
      <c r="W71">
        <v>51</v>
      </c>
      <c r="X71">
        <v>50</v>
      </c>
      <c r="Y71">
        <v>52</v>
      </c>
      <c r="Z71">
        <v>61</v>
      </c>
      <c r="AA71">
        <v>61</v>
      </c>
      <c r="AB71">
        <v>60</v>
      </c>
      <c r="AC71">
        <v>61</v>
      </c>
      <c r="AD71">
        <v>51</v>
      </c>
      <c r="AE71">
        <v>53</v>
      </c>
      <c r="AF71">
        <v>53</v>
      </c>
      <c r="AG71">
        <v>45</v>
      </c>
      <c r="AH71">
        <v>45</v>
      </c>
      <c r="AI71">
        <v>41</v>
      </c>
      <c r="AJ71">
        <v>41</v>
      </c>
      <c r="AK71">
        <v>41</v>
      </c>
      <c r="AL71">
        <v>42</v>
      </c>
      <c r="AM71">
        <v>49</v>
      </c>
      <c r="AN71">
        <v>49</v>
      </c>
      <c r="AO71">
        <v>48</v>
      </c>
      <c r="AP71">
        <v>49</v>
      </c>
      <c r="AQ71">
        <v>40</v>
      </c>
      <c r="AR71">
        <v>41</v>
      </c>
      <c r="AS71">
        <v>41</v>
      </c>
      <c r="AT71">
        <v>42</v>
      </c>
      <c r="AU71">
        <v>42</v>
      </c>
      <c r="AV71" s="8">
        <f t="shared" si="8"/>
        <v>49.386363636363633</v>
      </c>
      <c r="AW71">
        <f t="shared" si="9"/>
        <v>50.5</v>
      </c>
      <c r="AX71" s="8">
        <f t="shared" si="10"/>
        <v>5.414089754030087</v>
      </c>
      <c r="AY71" s="6">
        <f>Table14[[#This Row],[Szórás]]/Table14[[#This Row],[Átlagos akadálymentességi hibaszám]]</f>
        <v>0.10962722005399164</v>
      </c>
      <c r="AZ71">
        <f t="shared" si="11"/>
        <v>40</v>
      </c>
      <c r="BA71">
        <f t="shared" si="12"/>
        <v>61</v>
      </c>
      <c r="BB71">
        <f t="shared" si="13"/>
        <v>21</v>
      </c>
      <c r="BC71" s="7">
        <f t="shared" si="14"/>
        <v>0.99563846037798431</v>
      </c>
      <c r="BD71" s="8">
        <f t="shared" si="15"/>
        <v>0.25910190175996434</v>
      </c>
    </row>
    <row r="72" spans="1:56" x14ac:dyDescent="0.25">
      <c r="A72">
        <v>8</v>
      </c>
      <c r="B72">
        <v>22</v>
      </c>
      <c r="C72" t="s">
        <v>195</v>
      </c>
      <c r="D72">
        <v>93</v>
      </c>
      <c r="E72">
        <v>93</v>
      </c>
      <c r="F72">
        <v>93</v>
      </c>
      <c r="G72">
        <v>93</v>
      </c>
      <c r="H72">
        <v>93</v>
      </c>
      <c r="I72">
        <v>93</v>
      </c>
      <c r="J72">
        <v>93</v>
      </c>
      <c r="K72">
        <v>93</v>
      </c>
      <c r="L72">
        <v>93</v>
      </c>
      <c r="M72">
        <v>93</v>
      </c>
      <c r="N72">
        <v>93</v>
      </c>
      <c r="O72">
        <v>93</v>
      </c>
      <c r="P72">
        <v>93</v>
      </c>
      <c r="Q72">
        <v>94</v>
      </c>
      <c r="R72">
        <v>93</v>
      </c>
      <c r="S72">
        <v>94</v>
      </c>
      <c r="T72">
        <v>94</v>
      </c>
      <c r="U72">
        <v>94</v>
      </c>
      <c r="V72">
        <v>94</v>
      </c>
      <c r="W72">
        <v>94</v>
      </c>
      <c r="X72">
        <v>93</v>
      </c>
      <c r="Y72">
        <v>94</v>
      </c>
      <c r="Z72">
        <v>93</v>
      </c>
      <c r="AA72">
        <v>93</v>
      </c>
      <c r="AB72">
        <v>93</v>
      </c>
      <c r="AC72">
        <v>93</v>
      </c>
      <c r="AD72">
        <v>93</v>
      </c>
      <c r="AE72">
        <v>93</v>
      </c>
      <c r="AF72">
        <v>93</v>
      </c>
      <c r="AG72">
        <v>93</v>
      </c>
      <c r="AH72">
        <v>93</v>
      </c>
      <c r="AI72">
        <v>93</v>
      </c>
      <c r="AJ72">
        <v>93</v>
      </c>
      <c r="AK72">
        <v>93</v>
      </c>
      <c r="AL72">
        <v>93</v>
      </c>
      <c r="AM72">
        <v>93</v>
      </c>
      <c r="AN72">
        <v>93</v>
      </c>
      <c r="AO72">
        <v>92</v>
      </c>
      <c r="AP72">
        <v>92</v>
      </c>
      <c r="AQ72">
        <v>85</v>
      </c>
      <c r="AR72">
        <v>85</v>
      </c>
      <c r="AS72">
        <v>90</v>
      </c>
      <c r="AT72">
        <v>90</v>
      </c>
      <c r="AU72">
        <v>90</v>
      </c>
      <c r="AV72" s="8">
        <f t="shared" si="8"/>
        <v>92.545454545454547</v>
      </c>
      <c r="AW72">
        <f t="shared" si="9"/>
        <v>93</v>
      </c>
      <c r="AX72" s="8">
        <f t="shared" si="10"/>
        <v>1.8980350360006093</v>
      </c>
      <c r="AY72" s="6">
        <f>Table14[[#This Row],[Szórás]]/Table14[[#This Row],[Átlagos akadálymentességi hibaszám]]</f>
        <v>2.0509219445979079E-2</v>
      </c>
      <c r="AZ72">
        <f t="shared" si="11"/>
        <v>85</v>
      </c>
      <c r="BA72">
        <f t="shared" si="12"/>
        <v>94</v>
      </c>
      <c r="BB72">
        <f t="shared" si="13"/>
        <v>9</v>
      </c>
      <c r="BC72" s="7">
        <f t="shared" si="14"/>
        <v>0.99916348445830128</v>
      </c>
      <c r="BD72" s="8">
        <f t="shared" si="15"/>
        <v>0.25758375872602429</v>
      </c>
    </row>
    <row r="73" spans="1:56" x14ac:dyDescent="0.25">
      <c r="A73">
        <v>1974</v>
      </c>
      <c r="B73">
        <v>93</v>
      </c>
      <c r="C73" t="s">
        <v>99</v>
      </c>
      <c r="D73">
        <v>82</v>
      </c>
      <c r="E73">
        <v>82</v>
      </c>
      <c r="F73">
        <v>80</v>
      </c>
      <c r="G73">
        <v>81</v>
      </c>
      <c r="H73">
        <v>81</v>
      </c>
      <c r="I73">
        <v>81</v>
      </c>
      <c r="J73">
        <v>81</v>
      </c>
      <c r="K73">
        <v>81</v>
      </c>
      <c r="L73">
        <v>72</v>
      </c>
      <c r="M73">
        <v>72</v>
      </c>
      <c r="N73">
        <v>72</v>
      </c>
      <c r="O73">
        <v>72</v>
      </c>
      <c r="P73">
        <v>72</v>
      </c>
      <c r="Q73">
        <v>72</v>
      </c>
      <c r="R73">
        <v>72</v>
      </c>
      <c r="S73">
        <v>72</v>
      </c>
      <c r="T73">
        <v>72</v>
      </c>
      <c r="U73">
        <v>72</v>
      </c>
      <c r="V73">
        <v>71</v>
      </c>
      <c r="W73">
        <v>72</v>
      </c>
      <c r="X73">
        <v>72</v>
      </c>
      <c r="Y73">
        <v>72</v>
      </c>
      <c r="Z73">
        <v>72</v>
      </c>
      <c r="AA73">
        <v>72</v>
      </c>
      <c r="AB73">
        <v>32</v>
      </c>
      <c r="AC73">
        <v>32</v>
      </c>
      <c r="AD73">
        <v>35</v>
      </c>
      <c r="AE73">
        <v>36</v>
      </c>
      <c r="AF73">
        <v>35</v>
      </c>
      <c r="AG73">
        <v>34</v>
      </c>
      <c r="AH73">
        <v>33</v>
      </c>
      <c r="AI73">
        <v>34</v>
      </c>
      <c r="AJ73">
        <v>33</v>
      </c>
      <c r="AK73">
        <v>32</v>
      </c>
      <c r="AL73">
        <v>30</v>
      </c>
      <c r="AM73">
        <v>31</v>
      </c>
      <c r="AN73">
        <v>30</v>
      </c>
      <c r="AO73">
        <v>34</v>
      </c>
      <c r="AP73">
        <v>33</v>
      </c>
      <c r="AQ73">
        <v>36</v>
      </c>
      <c r="AR73">
        <v>36</v>
      </c>
      <c r="AS73">
        <v>35</v>
      </c>
      <c r="AT73">
        <v>35</v>
      </c>
      <c r="AU73">
        <v>36</v>
      </c>
      <c r="AV73" s="8">
        <f t="shared" si="8"/>
        <v>56.18181818181818</v>
      </c>
      <c r="AW73">
        <f t="shared" si="9"/>
        <v>72</v>
      </c>
      <c r="AX73" s="8">
        <f t="shared" si="10"/>
        <v>21.144324355043587</v>
      </c>
      <c r="AY73" s="6">
        <f>Table14[[#This Row],[Szórás]]/Table14[[#This Row],[Átlagos akadálymentességi hibaszám]]</f>
        <v>0.37635528787294409</v>
      </c>
      <c r="AZ73">
        <f t="shared" si="11"/>
        <v>30</v>
      </c>
      <c r="BA73">
        <f t="shared" si="12"/>
        <v>82</v>
      </c>
      <c r="BB73">
        <f t="shared" si="13"/>
        <v>52</v>
      </c>
      <c r="BC73" s="7">
        <f t="shared" si="14"/>
        <v>0.97235190271628846</v>
      </c>
      <c r="BD73" s="8">
        <f t="shared" si="15"/>
        <v>0.77704533249547869</v>
      </c>
    </row>
    <row r="74" spans="1:56" x14ac:dyDescent="0.25">
      <c r="A74">
        <v>8</v>
      </c>
      <c r="B74">
        <v>22</v>
      </c>
      <c r="C74" t="s">
        <v>195</v>
      </c>
      <c r="D74">
        <v>65</v>
      </c>
      <c r="E74">
        <v>69</v>
      </c>
      <c r="F74">
        <v>72</v>
      </c>
      <c r="G74">
        <v>59</v>
      </c>
      <c r="H74">
        <v>54</v>
      </c>
      <c r="I74">
        <v>57</v>
      </c>
      <c r="J74">
        <v>58</v>
      </c>
      <c r="K74">
        <v>58</v>
      </c>
      <c r="L74">
        <v>61</v>
      </c>
      <c r="M74">
        <v>60</v>
      </c>
      <c r="N74">
        <v>63</v>
      </c>
      <c r="O74">
        <v>52</v>
      </c>
      <c r="P74">
        <v>65</v>
      </c>
      <c r="Q74">
        <v>64</v>
      </c>
      <c r="R74">
        <v>68</v>
      </c>
      <c r="S74">
        <v>56</v>
      </c>
      <c r="T74">
        <v>64</v>
      </c>
      <c r="U74">
        <v>57</v>
      </c>
      <c r="V74">
        <v>59</v>
      </c>
      <c r="W74">
        <v>56</v>
      </c>
      <c r="X74">
        <v>58</v>
      </c>
      <c r="Y74">
        <v>53</v>
      </c>
      <c r="Z74">
        <v>50</v>
      </c>
      <c r="AA74">
        <v>57</v>
      </c>
      <c r="AB74">
        <v>55</v>
      </c>
      <c r="AC74">
        <v>58</v>
      </c>
      <c r="AD74">
        <v>62</v>
      </c>
      <c r="AE74">
        <v>60</v>
      </c>
      <c r="AF74">
        <v>56</v>
      </c>
      <c r="AG74">
        <v>57</v>
      </c>
      <c r="AH74">
        <v>50</v>
      </c>
      <c r="AI74">
        <v>52</v>
      </c>
      <c r="AJ74">
        <v>55</v>
      </c>
      <c r="AK74">
        <v>67</v>
      </c>
      <c r="AL74">
        <v>67</v>
      </c>
      <c r="AM74">
        <v>59</v>
      </c>
      <c r="AN74">
        <v>67</v>
      </c>
      <c r="AO74">
        <v>63</v>
      </c>
      <c r="AP74">
        <v>70</v>
      </c>
      <c r="AQ74">
        <v>59</v>
      </c>
      <c r="AR74">
        <v>70</v>
      </c>
      <c r="AS74">
        <v>67</v>
      </c>
      <c r="AT74">
        <v>69</v>
      </c>
      <c r="AU74">
        <v>65</v>
      </c>
      <c r="AV74" s="8">
        <f t="shared" si="8"/>
        <v>60.522727272727273</v>
      </c>
      <c r="AW74">
        <f t="shared" si="9"/>
        <v>59</v>
      </c>
      <c r="AX74" s="8">
        <f t="shared" si="10"/>
        <v>5.8089291186315402</v>
      </c>
      <c r="AY74" s="6">
        <f>Table14[[#This Row],[Szórás]]/Table14[[#This Row],[Átlagos akadálymentességi hibaszám]]</f>
        <v>9.5979301997667202E-2</v>
      </c>
      <c r="AZ74">
        <f t="shared" si="11"/>
        <v>50</v>
      </c>
      <c r="BA74">
        <f t="shared" si="12"/>
        <v>72</v>
      </c>
      <c r="BB74">
        <f t="shared" si="13"/>
        <v>22</v>
      </c>
      <c r="BC74" s="7">
        <f t="shared" si="14"/>
        <v>1.0009334821913769</v>
      </c>
      <c r="BD74" s="8">
        <f t="shared" si="15"/>
        <v>1.5570255036132194E-2</v>
      </c>
    </row>
    <row r="75" spans="1:56" x14ac:dyDescent="0.25">
      <c r="A75">
        <v>4</v>
      </c>
      <c r="B75">
        <v>15</v>
      </c>
      <c r="C75" t="s">
        <v>173</v>
      </c>
      <c r="D75">
        <v>84</v>
      </c>
      <c r="E75">
        <v>73</v>
      </c>
      <c r="F75">
        <v>72</v>
      </c>
      <c r="G75">
        <v>73</v>
      </c>
      <c r="H75">
        <v>75</v>
      </c>
      <c r="I75">
        <v>84</v>
      </c>
      <c r="J75">
        <v>81</v>
      </c>
      <c r="K75">
        <v>75</v>
      </c>
      <c r="L75">
        <v>75</v>
      </c>
      <c r="M75">
        <v>74</v>
      </c>
      <c r="N75">
        <v>74</v>
      </c>
      <c r="O75">
        <v>104</v>
      </c>
      <c r="P75">
        <v>94</v>
      </c>
      <c r="Q75">
        <v>95</v>
      </c>
      <c r="R75">
        <v>73</v>
      </c>
      <c r="S75">
        <v>73</v>
      </c>
      <c r="T75">
        <v>73</v>
      </c>
      <c r="U75">
        <v>73</v>
      </c>
      <c r="V75">
        <v>97</v>
      </c>
      <c r="W75">
        <v>86</v>
      </c>
      <c r="X75">
        <v>86</v>
      </c>
      <c r="Y75">
        <v>86</v>
      </c>
      <c r="Z75">
        <v>78</v>
      </c>
      <c r="AA75">
        <v>92</v>
      </c>
      <c r="AB75">
        <v>91</v>
      </c>
      <c r="AC75">
        <v>83</v>
      </c>
      <c r="AD75">
        <v>85</v>
      </c>
      <c r="AE75">
        <v>78</v>
      </c>
      <c r="AF75">
        <v>91</v>
      </c>
      <c r="AG75">
        <v>74</v>
      </c>
      <c r="AH75">
        <v>72</v>
      </c>
      <c r="AI75">
        <v>94</v>
      </c>
      <c r="AJ75">
        <v>72</v>
      </c>
      <c r="AK75">
        <v>72</v>
      </c>
      <c r="AL75">
        <v>78</v>
      </c>
      <c r="AM75">
        <v>91</v>
      </c>
      <c r="AN75">
        <v>72</v>
      </c>
      <c r="AO75">
        <v>83</v>
      </c>
      <c r="AP75">
        <v>85</v>
      </c>
      <c r="AQ75">
        <v>85</v>
      </c>
      <c r="AR75">
        <v>100</v>
      </c>
      <c r="AS75">
        <v>88</v>
      </c>
      <c r="AT75">
        <v>88</v>
      </c>
      <c r="AU75">
        <v>91</v>
      </c>
      <c r="AV75" s="8">
        <f t="shared" si="8"/>
        <v>82.340909090909093</v>
      </c>
      <c r="AW75">
        <f t="shared" si="9"/>
        <v>83</v>
      </c>
      <c r="AX75" s="8">
        <f t="shared" si="10"/>
        <v>8.9441241770152473</v>
      </c>
      <c r="AY75" s="6">
        <f>Table14[[#This Row],[Szórás]]/Table14[[#This Row],[Átlagos akadálymentességi hibaszám]]</f>
        <v>0.1086230924064783</v>
      </c>
      <c r="AZ75">
        <f t="shared" si="11"/>
        <v>72</v>
      </c>
      <c r="BA75">
        <f t="shared" si="12"/>
        <v>104</v>
      </c>
      <c r="BB75">
        <f t="shared" si="13"/>
        <v>32</v>
      </c>
      <c r="BC75" s="7">
        <f t="shared" si="14"/>
        <v>1.002317964773995</v>
      </c>
      <c r="BD75" s="8">
        <f t="shared" si="15"/>
        <v>7.7538240864033769E-2</v>
      </c>
    </row>
    <row r="76" spans="1:56" x14ac:dyDescent="0.25">
      <c r="A76">
        <v>16</v>
      </c>
      <c r="B76">
        <v>30</v>
      </c>
      <c r="C76" t="s">
        <v>134</v>
      </c>
      <c r="D76">
        <v>131</v>
      </c>
      <c r="E76">
        <v>131</v>
      </c>
      <c r="F76">
        <v>131</v>
      </c>
      <c r="G76">
        <v>131</v>
      </c>
      <c r="H76">
        <v>131</v>
      </c>
      <c r="I76">
        <v>131</v>
      </c>
      <c r="J76">
        <v>131</v>
      </c>
      <c r="K76">
        <v>131</v>
      </c>
      <c r="L76">
        <v>131</v>
      </c>
      <c r="M76">
        <v>129</v>
      </c>
      <c r="N76">
        <v>129</v>
      </c>
      <c r="O76">
        <v>131</v>
      </c>
      <c r="P76">
        <v>131</v>
      </c>
      <c r="Q76">
        <v>131</v>
      </c>
      <c r="R76">
        <v>127</v>
      </c>
      <c r="S76">
        <v>131</v>
      </c>
      <c r="T76">
        <v>124</v>
      </c>
      <c r="U76">
        <v>128</v>
      </c>
      <c r="V76">
        <v>127</v>
      </c>
      <c r="W76">
        <v>128</v>
      </c>
      <c r="X76">
        <v>128</v>
      </c>
      <c r="Y76">
        <v>130</v>
      </c>
      <c r="Z76">
        <v>128</v>
      </c>
      <c r="AA76">
        <v>126</v>
      </c>
      <c r="AB76">
        <v>126</v>
      </c>
      <c r="AC76">
        <v>128</v>
      </c>
      <c r="AD76">
        <v>126</v>
      </c>
      <c r="AE76">
        <v>126</v>
      </c>
      <c r="AF76">
        <v>127</v>
      </c>
      <c r="AG76">
        <v>127</v>
      </c>
      <c r="AH76">
        <v>129</v>
      </c>
      <c r="AI76">
        <v>131</v>
      </c>
      <c r="AJ76">
        <v>131</v>
      </c>
      <c r="AK76">
        <v>129</v>
      </c>
      <c r="AL76">
        <v>131</v>
      </c>
      <c r="AM76">
        <v>131</v>
      </c>
      <c r="AN76">
        <v>129</v>
      </c>
      <c r="AO76">
        <v>126</v>
      </c>
      <c r="AP76">
        <v>130</v>
      </c>
      <c r="AQ76">
        <v>123</v>
      </c>
      <c r="AR76">
        <v>123</v>
      </c>
      <c r="AS76">
        <v>126</v>
      </c>
      <c r="AT76">
        <v>128</v>
      </c>
      <c r="AU76">
        <v>128</v>
      </c>
      <c r="AV76" s="8">
        <f t="shared" si="8"/>
        <v>128.68181818181819</v>
      </c>
      <c r="AW76">
        <f t="shared" si="9"/>
        <v>129</v>
      </c>
      <c r="AX76" s="8">
        <f t="shared" si="10"/>
        <v>2.3602594188590582</v>
      </c>
      <c r="AY76" s="6">
        <f>Table14[[#This Row],[Szórás]]/Table14[[#This Row],[Átlagos akadálymentességi hibaszám]]</f>
        <v>1.8341825226032948E-2</v>
      </c>
      <c r="AZ76">
        <f t="shared" si="11"/>
        <v>123</v>
      </c>
      <c r="BA76">
        <f t="shared" si="12"/>
        <v>131</v>
      </c>
      <c r="BB76">
        <f t="shared" si="13"/>
        <v>8</v>
      </c>
      <c r="BC76" s="7">
        <f t="shared" si="14"/>
        <v>0.99927873400541933</v>
      </c>
      <c r="BD76" s="8">
        <f t="shared" si="15"/>
        <v>0.25196036737230904</v>
      </c>
    </row>
    <row r="77" spans="1:56" x14ac:dyDescent="0.25">
      <c r="A77">
        <v>10</v>
      </c>
      <c r="B77">
        <v>30</v>
      </c>
      <c r="C77" t="s">
        <v>134</v>
      </c>
      <c r="D77">
        <v>33</v>
      </c>
      <c r="E77">
        <v>33</v>
      </c>
      <c r="F77">
        <v>33</v>
      </c>
      <c r="G77">
        <v>33</v>
      </c>
      <c r="H77">
        <v>33</v>
      </c>
      <c r="I77">
        <v>33</v>
      </c>
      <c r="J77">
        <v>33</v>
      </c>
      <c r="K77">
        <v>33</v>
      </c>
      <c r="L77">
        <v>33</v>
      </c>
      <c r="M77">
        <v>33</v>
      </c>
      <c r="N77">
        <v>33</v>
      </c>
      <c r="O77">
        <v>33</v>
      </c>
      <c r="P77">
        <v>33</v>
      </c>
      <c r="Q77">
        <v>33</v>
      </c>
      <c r="R77">
        <v>33</v>
      </c>
      <c r="S77">
        <v>33</v>
      </c>
      <c r="T77">
        <v>33</v>
      </c>
      <c r="U77">
        <v>33</v>
      </c>
      <c r="V77">
        <v>33</v>
      </c>
      <c r="W77">
        <v>33</v>
      </c>
      <c r="X77">
        <v>33</v>
      </c>
      <c r="Y77">
        <v>33</v>
      </c>
      <c r="Z77">
        <v>33</v>
      </c>
      <c r="AA77">
        <v>33</v>
      </c>
      <c r="AB77">
        <v>33</v>
      </c>
      <c r="AC77">
        <v>33</v>
      </c>
      <c r="AD77">
        <v>33</v>
      </c>
      <c r="AE77">
        <v>33</v>
      </c>
      <c r="AF77">
        <v>33</v>
      </c>
      <c r="AG77">
        <v>33</v>
      </c>
      <c r="AH77">
        <v>33</v>
      </c>
      <c r="AI77">
        <v>33</v>
      </c>
      <c r="AJ77">
        <v>33</v>
      </c>
      <c r="AK77">
        <v>33</v>
      </c>
      <c r="AL77">
        <v>33</v>
      </c>
      <c r="AM77">
        <v>33</v>
      </c>
      <c r="AN77">
        <v>33</v>
      </c>
      <c r="AO77">
        <v>33</v>
      </c>
      <c r="AP77">
        <v>33</v>
      </c>
      <c r="AQ77">
        <v>33</v>
      </c>
      <c r="AR77">
        <v>33</v>
      </c>
      <c r="AS77">
        <v>33</v>
      </c>
      <c r="AT77">
        <v>33</v>
      </c>
      <c r="AU77">
        <v>33</v>
      </c>
      <c r="AV77" s="8">
        <f t="shared" si="8"/>
        <v>33</v>
      </c>
      <c r="AW77">
        <f t="shared" si="9"/>
        <v>33</v>
      </c>
      <c r="AX77" s="8">
        <f t="shared" si="10"/>
        <v>0</v>
      </c>
      <c r="AY77" s="6">
        <f>Table14[[#This Row],[Szórás]]/Table14[[#This Row],[Átlagos akadálymentességi hibaszám]]</f>
        <v>0</v>
      </c>
      <c r="AZ77">
        <f t="shared" si="11"/>
        <v>33</v>
      </c>
      <c r="BA77">
        <f t="shared" si="12"/>
        <v>33</v>
      </c>
      <c r="BB77">
        <f t="shared" si="13"/>
        <v>0</v>
      </c>
      <c r="BC77" s="7">
        <f t="shared" si="14"/>
        <v>1</v>
      </c>
      <c r="BD77" s="8">
        <f t="shared" si="15"/>
        <v>1</v>
      </c>
    </row>
    <row r="78" spans="1:56" x14ac:dyDescent="0.25">
      <c r="A78">
        <v>1974</v>
      </c>
      <c r="B78">
        <v>93</v>
      </c>
      <c r="C78" t="s">
        <v>99</v>
      </c>
      <c r="D78">
        <v>82</v>
      </c>
      <c r="E78">
        <v>82</v>
      </c>
      <c r="F78">
        <v>80</v>
      </c>
      <c r="G78">
        <v>6</v>
      </c>
      <c r="H78">
        <v>81</v>
      </c>
      <c r="I78">
        <v>81</v>
      </c>
      <c r="J78">
        <v>81</v>
      </c>
      <c r="K78">
        <v>81</v>
      </c>
      <c r="L78">
        <v>72</v>
      </c>
      <c r="M78">
        <v>72</v>
      </c>
      <c r="N78">
        <v>72</v>
      </c>
      <c r="O78">
        <v>73</v>
      </c>
      <c r="P78">
        <v>72</v>
      </c>
      <c r="Q78">
        <v>72</v>
      </c>
      <c r="R78">
        <v>72</v>
      </c>
      <c r="S78">
        <v>72</v>
      </c>
      <c r="T78">
        <v>72</v>
      </c>
      <c r="U78">
        <v>72</v>
      </c>
      <c r="V78">
        <v>72</v>
      </c>
      <c r="W78">
        <v>72</v>
      </c>
      <c r="X78">
        <v>72</v>
      </c>
      <c r="Y78">
        <v>72</v>
      </c>
      <c r="Z78">
        <v>72</v>
      </c>
      <c r="AA78">
        <v>72</v>
      </c>
      <c r="AB78">
        <v>22</v>
      </c>
      <c r="AC78">
        <v>22</v>
      </c>
      <c r="AD78">
        <v>23</v>
      </c>
      <c r="AE78">
        <v>23</v>
      </c>
      <c r="AF78">
        <v>23</v>
      </c>
      <c r="AG78">
        <v>23</v>
      </c>
      <c r="AH78">
        <v>23</v>
      </c>
      <c r="AI78">
        <v>23</v>
      </c>
      <c r="AJ78">
        <v>23</v>
      </c>
      <c r="AK78">
        <v>23</v>
      </c>
      <c r="AL78">
        <v>23</v>
      </c>
      <c r="AM78">
        <v>23</v>
      </c>
      <c r="AN78">
        <v>22</v>
      </c>
      <c r="AO78">
        <v>24</v>
      </c>
      <c r="AP78">
        <v>25</v>
      </c>
      <c r="AQ78">
        <v>26</v>
      </c>
      <c r="AR78">
        <v>25</v>
      </c>
      <c r="AS78">
        <v>24</v>
      </c>
      <c r="AT78">
        <v>24</v>
      </c>
      <c r="AU78">
        <v>25</v>
      </c>
      <c r="AV78" s="8">
        <f t="shared" si="8"/>
        <v>49.909090909090907</v>
      </c>
      <c r="AW78">
        <f t="shared" si="9"/>
        <v>72</v>
      </c>
      <c r="AX78" s="8">
        <f t="shared" si="10"/>
        <v>26.692755032917777</v>
      </c>
      <c r="AY78" s="6">
        <f>Table14[[#This Row],[Szórás]]/Table14[[#This Row],[Átlagos akadálymentességi hibaszám]]</f>
        <v>0.53482751432075692</v>
      </c>
      <c r="AZ78">
        <f t="shared" si="11"/>
        <v>6</v>
      </c>
      <c r="BA78">
        <f t="shared" si="12"/>
        <v>82</v>
      </c>
      <c r="BB78">
        <f t="shared" si="13"/>
        <v>76</v>
      </c>
      <c r="BC78" s="7">
        <f t="shared" si="14"/>
        <v>0.96744749792932538</v>
      </c>
      <c r="BD78" s="8">
        <f t="shared" si="15"/>
        <v>0.4236948785111424</v>
      </c>
    </row>
    <row r="79" spans="1:56" x14ac:dyDescent="0.25">
      <c r="A79">
        <v>17</v>
      </c>
      <c r="B79">
        <v>30</v>
      </c>
      <c r="C79" t="s">
        <v>134</v>
      </c>
      <c r="D79">
        <v>85</v>
      </c>
      <c r="E79">
        <v>85</v>
      </c>
      <c r="F79">
        <v>85</v>
      </c>
      <c r="G79">
        <v>85</v>
      </c>
      <c r="H79">
        <v>85</v>
      </c>
      <c r="I79">
        <v>85</v>
      </c>
      <c r="J79">
        <v>85</v>
      </c>
      <c r="K79">
        <v>85</v>
      </c>
      <c r="L79">
        <v>85</v>
      </c>
      <c r="M79">
        <v>85</v>
      </c>
      <c r="N79">
        <v>85</v>
      </c>
      <c r="O79">
        <v>85</v>
      </c>
      <c r="P79">
        <v>85</v>
      </c>
      <c r="Q79">
        <v>85</v>
      </c>
      <c r="R79">
        <v>85</v>
      </c>
      <c r="S79">
        <v>85</v>
      </c>
      <c r="T79">
        <v>85</v>
      </c>
      <c r="U79">
        <v>85</v>
      </c>
      <c r="V79">
        <v>85</v>
      </c>
      <c r="W79">
        <v>85</v>
      </c>
      <c r="X79">
        <v>85</v>
      </c>
      <c r="Y79">
        <v>80</v>
      </c>
      <c r="Z79">
        <v>85</v>
      </c>
      <c r="AA79">
        <v>85</v>
      </c>
      <c r="AB79">
        <v>80</v>
      </c>
      <c r="AC79">
        <v>85</v>
      </c>
      <c r="AD79">
        <v>85</v>
      </c>
      <c r="AE79">
        <v>85</v>
      </c>
      <c r="AF79">
        <v>85</v>
      </c>
      <c r="AG79">
        <v>85</v>
      </c>
      <c r="AH79">
        <v>85</v>
      </c>
      <c r="AI79">
        <v>85</v>
      </c>
      <c r="AJ79">
        <v>85</v>
      </c>
      <c r="AK79">
        <v>80</v>
      </c>
      <c r="AL79">
        <v>80</v>
      </c>
      <c r="AM79">
        <v>85</v>
      </c>
      <c r="AN79">
        <v>85</v>
      </c>
      <c r="AO79">
        <v>85</v>
      </c>
      <c r="AP79">
        <v>85</v>
      </c>
      <c r="AQ79">
        <v>80</v>
      </c>
      <c r="AR79">
        <v>85</v>
      </c>
      <c r="AS79">
        <v>85</v>
      </c>
      <c r="AT79">
        <v>82</v>
      </c>
      <c r="AU79">
        <v>85</v>
      </c>
      <c r="AV79" s="8">
        <f t="shared" si="8"/>
        <v>84.36363636363636</v>
      </c>
      <c r="AW79">
        <f t="shared" si="9"/>
        <v>85</v>
      </c>
      <c r="AX79" s="8">
        <f t="shared" si="10"/>
        <v>1.6437465584494393</v>
      </c>
      <c r="AY79" s="6">
        <f>Table14[[#This Row],[Szórás]]/Table14[[#This Row],[Átlagos akadálymentességi hibaszám]]</f>
        <v>1.9484064809206718E-2</v>
      </c>
      <c r="AZ79">
        <f t="shared" si="11"/>
        <v>80</v>
      </c>
      <c r="BA79">
        <f t="shared" si="12"/>
        <v>85</v>
      </c>
      <c r="BB79">
        <f t="shared" si="13"/>
        <v>5</v>
      </c>
      <c r="BC79" s="7">
        <f t="shared" si="14"/>
        <v>0.99952459827697859</v>
      </c>
      <c r="BD79" s="8">
        <f t="shared" si="15"/>
        <v>9.4064347424945516E-2</v>
      </c>
    </row>
    <row r="80" spans="1:56" x14ac:dyDescent="0.25">
      <c r="A80">
        <v>1974</v>
      </c>
      <c r="B80">
        <v>93</v>
      </c>
      <c r="C80" t="s">
        <v>99</v>
      </c>
      <c r="D80">
        <v>80</v>
      </c>
      <c r="E80">
        <v>79</v>
      </c>
      <c r="F80">
        <v>77</v>
      </c>
      <c r="G80">
        <v>78</v>
      </c>
      <c r="H80">
        <v>78</v>
      </c>
      <c r="I80">
        <v>78</v>
      </c>
      <c r="J80">
        <v>78</v>
      </c>
      <c r="K80">
        <v>78</v>
      </c>
      <c r="L80">
        <v>69</v>
      </c>
      <c r="M80">
        <v>69</v>
      </c>
      <c r="N80">
        <v>69</v>
      </c>
      <c r="O80">
        <v>70</v>
      </c>
      <c r="P80">
        <v>69</v>
      </c>
      <c r="Q80">
        <v>69</v>
      </c>
      <c r="R80">
        <v>69</v>
      </c>
      <c r="S80">
        <v>69</v>
      </c>
      <c r="T80">
        <v>69</v>
      </c>
      <c r="U80">
        <v>69</v>
      </c>
      <c r="V80">
        <v>69</v>
      </c>
      <c r="W80">
        <v>69</v>
      </c>
      <c r="X80">
        <v>69</v>
      </c>
      <c r="Y80">
        <v>69</v>
      </c>
      <c r="Z80">
        <v>69</v>
      </c>
      <c r="AA80">
        <v>69</v>
      </c>
      <c r="AB80">
        <v>33</v>
      </c>
      <c r="AC80">
        <v>33</v>
      </c>
      <c r="AD80">
        <v>36</v>
      </c>
      <c r="AE80">
        <v>36</v>
      </c>
      <c r="AF80">
        <v>35</v>
      </c>
      <c r="AG80">
        <v>34</v>
      </c>
      <c r="AH80">
        <v>33</v>
      </c>
      <c r="AI80">
        <v>34</v>
      </c>
      <c r="AJ80">
        <v>33</v>
      </c>
      <c r="AK80">
        <v>33</v>
      </c>
      <c r="AL80">
        <v>32</v>
      </c>
      <c r="AM80">
        <v>32</v>
      </c>
      <c r="AN80">
        <v>31</v>
      </c>
      <c r="AO80">
        <v>34</v>
      </c>
      <c r="AP80">
        <v>34</v>
      </c>
      <c r="AQ80">
        <v>37</v>
      </c>
      <c r="AR80">
        <v>36</v>
      </c>
      <c r="AS80">
        <v>35</v>
      </c>
      <c r="AT80">
        <v>35</v>
      </c>
      <c r="AU80">
        <v>36</v>
      </c>
      <c r="AV80" s="8">
        <f t="shared" si="8"/>
        <v>54.840909090909093</v>
      </c>
      <c r="AW80">
        <f t="shared" si="9"/>
        <v>69</v>
      </c>
      <c r="AX80" s="8">
        <f t="shared" si="10"/>
        <v>19.4576979228443</v>
      </c>
      <c r="AY80" s="6">
        <f>Table14[[#This Row],[Szórás]]/Table14[[#This Row],[Átlagos akadálymentességi hibaszám]]</f>
        <v>0.35480261442401539</v>
      </c>
      <c r="AZ80">
        <f t="shared" si="11"/>
        <v>31</v>
      </c>
      <c r="BA80">
        <f t="shared" si="12"/>
        <v>80</v>
      </c>
      <c r="BB80">
        <f t="shared" si="13"/>
        <v>49</v>
      </c>
      <c r="BC80" s="7">
        <f t="shared" si="14"/>
        <v>0.97405108262077977</v>
      </c>
      <c r="BD80" s="8">
        <f t="shared" si="15"/>
        <v>0.78628651735619115</v>
      </c>
    </row>
    <row r="81" spans="1:56" x14ac:dyDescent="0.25">
      <c r="A81">
        <v>16</v>
      </c>
      <c r="B81">
        <v>30</v>
      </c>
      <c r="C81" t="s">
        <v>134</v>
      </c>
      <c r="D81">
        <v>53</v>
      </c>
      <c r="E81">
        <v>53</v>
      </c>
      <c r="F81">
        <v>30</v>
      </c>
      <c r="G81">
        <v>50</v>
      </c>
      <c r="H81">
        <v>46</v>
      </c>
      <c r="I81">
        <v>50</v>
      </c>
      <c r="J81">
        <v>51</v>
      </c>
      <c r="K81">
        <v>52</v>
      </c>
      <c r="L81">
        <v>52</v>
      </c>
      <c r="M81">
        <v>51</v>
      </c>
      <c r="N81">
        <v>31</v>
      </c>
      <c r="O81">
        <v>32</v>
      </c>
      <c r="P81">
        <v>52</v>
      </c>
      <c r="Q81">
        <v>53</v>
      </c>
      <c r="R81">
        <v>53</v>
      </c>
      <c r="S81">
        <v>52</v>
      </c>
      <c r="T81">
        <v>52</v>
      </c>
      <c r="U81">
        <v>52</v>
      </c>
      <c r="V81">
        <v>52</v>
      </c>
      <c r="W81">
        <v>52</v>
      </c>
      <c r="X81">
        <v>53</v>
      </c>
      <c r="Y81">
        <v>52</v>
      </c>
      <c r="Z81">
        <v>52</v>
      </c>
      <c r="AA81">
        <v>52</v>
      </c>
      <c r="AB81">
        <v>53</v>
      </c>
      <c r="AC81">
        <v>53</v>
      </c>
      <c r="AD81">
        <v>53</v>
      </c>
      <c r="AE81">
        <v>53</v>
      </c>
      <c r="AF81">
        <v>52</v>
      </c>
      <c r="AG81">
        <v>53</v>
      </c>
      <c r="AH81">
        <v>52</v>
      </c>
      <c r="AI81">
        <v>51</v>
      </c>
      <c r="AJ81">
        <v>52</v>
      </c>
      <c r="AK81">
        <v>52</v>
      </c>
      <c r="AL81">
        <v>53</v>
      </c>
      <c r="AM81">
        <v>52</v>
      </c>
      <c r="AN81">
        <v>53</v>
      </c>
      <c r="AO81">
        <v>53</v>
      </c>
      <c r="AP81">
        <v>53</v>
      </c>
      <c r="AQ81">
        <v>53</v>
      </c>
      <c r="AR81">
        <v>52</v>
      </c>
      <c r="AS81">
        <v>52</v>
      </c>
      <c r="AT81">
        <v>52</v>
      </c>
      <c r="AU81">
        <v>52</v>
      </c>
      <c r="AV81" s="8">
        <f t="shared" si="8"/>
        <v>50.613636363636367</v>
      </c>
      <c r="AW81">
        <f t="shared" si="9"/>
        <v>52</v>
      </c>
      <c r="AX81" s="8">
        <f t="shared" si="10"/>
        <v>5.5035544923930821</v>
      </c>
      <c r="AY81" s="6">
        <f>Table14[[#This Row],[Szórás]]/Table14[[#This Row],[Átlagos akadálymentességi hibaszám]]</f>
        <v>0.10873659526955348</v>
      </c>
      <c r="AZ81">
        <f t="shared" si="11"/>
        <v>30</v>
      </c>
      <c r="BA81">
        <f t="shared" si="12"/>
        <v>53</v>
      </c>
      <c r="BB81">
        <f t="shared" si="13"/>
        <v>23</v>
      </c>
      <c r="BC81" s="7">
        <f t="shared" si="14"/>
        <v>1.0037308518272512</v>
      </c>
      <c r="BD81" s="8">
        <f t="shared" si="15"/>
        <v>0.12653782780550638</v>
      </c>
    </row>
    <row r="82" spans="1:56" x14ac:dyDescent="0.25">
      <c r="A82">
        <v>1974</v>
      </c>
      <c r="B82">
        <v>93</v>
      </c>
      <c r="C82" t="s">
        <v>99</v>
      </c>
      <c r="D82">
        <v>82</v>
      </c>
      <c r="E82">
        <v>82</v>
      </c>
      <c r="F82">
        <v>80</v>
      </c>
      <c r="G82">
        <v>81</v>
      </c>
      <c r="H82">
        <v>81</v>
      </c>
      <c r="I82">
        <v>81</v>
      </c>
      <c r="J82">
        <v>81</v>
      </c>
      <c r="K82">
        <v>81</v>
      </c>
      <c r="L82">
        <v>72</v>
      </c>
      <c r="M82">
        <v>72</v>
      </c>
      <c r="N82">
        <v>72</v>
      </c>
      <c r="O82">
        <v>73</v>
      </c>
      <c r="P82">
        <v>72</v>
      </c>
      <c r="Q82">
        <v>72</v>
      </c>
      <c r="R82">
        <v>72</v>
      </c>
      <c r="S82">
        <v>72</v>
      </c>
      <c r="T82">
        <v>72</v>
      </c>
      <c r="U82">
        <v>72</v>
      </c>
      <c r="V82">
        <v>72</v>
      </c>
      <c r="W82">
        <v>72</v>
      </c>
      <c r="X82">
        <v>72</v>
      </c>
      <c r="Y82">
        <v>72</v>
      </c>
      <c r="Z82">
        <v>72</v>
      </c>
      <c r="AA82">
        <v>72</v>
      </c>
      <c r="AB82">
        <v>23</v>
      </c>
      <c r="AC82">
        <v>23</v>
      </c>
      <c r="AD82">
        <v>22</v>
      </c>
      <c r="AE82">
        <v>23</v>
      </c>
      <c r="AF82">
        <v>23</v>
      </c>
      <c r="AG82">
        <v>23</v>
      </c>
      <c r="AH82">
        <v>22</v>
      </c>
      <c r="AI82">
        <v>22</v>
      </c>
      <c r="AJ82">
        <v>23</v>
      </c>
      <c r="AK82">
        <v>23</v>
      </c>
      <c r="AL82">
        <v>23</v>
      </c>
      <c r="AM82">
        <v>23</v>
      </c>
      <c r="AN82">
        <v>22</v>
      </c>
      <c r="AO82">
        <v>23</v>
      </c>
      <c r="AP82">
        <v>22</v>
      </c>
      <c r="AQ82">
        <v>25</v>
      </c>
      <c r="AR82">
        <v>25</v>
      </c>
      <c r="AS82">
        <v>24</v>
      </c>
      <c r="AT82">
        <v>24</v>
      </c>
      <c r="AU82">
        <v>25</v>
      </c>
      <c r="AV82" s="8">
        <f t="shared" si="8"/>
        <v>51.477272727272727</v>
      </c>
      <c r="AW82">
        <f t="shared" si="9"/>
        <v>72</v>
      </c>
      <c r="AX82" s="8">
        <f t="shared" si="10"/>
        <v>26.361960470171162</v>
      </c>
      <c r="AY82" s="6">
        <f>Table14[[#This Row],[Szórás]]/Table14[[#This Row],[Átlagos akadálymentességi hibaszám]]</f>
        <v>0.51210872436535593</v>
      </c>
      <c r="AZ82">
        <f t="shared" si="11"/>
        <v>22</v>
      </c>
      <c r="BA82">
        <f t="shared" si="12"/>
        <v>82</v>
      </c>
      <c r="BB82">
        <f t="shared" si="13"/>
        <v>60</v>
      </c>
      <c r="BC82" s="7">
        <f t="shared" si="14"/>
        <v>0.96033707537052693</v>
      </c>
      <c r="BD82" s="8">
        <f t="shared" si="15"/>
        <v>0.7649024992490977</v>
      </c>
    </row>
    <row r="83" spans="1:56" x14ac:dyDescent="0.25">
      <c r="A83">
        <v>1974</v>
      </c>
      <c r="B83">
        <v>93</v>
      </c>
      <c r="C83" t="s">
        <v>99</v>
      </c>
      <c r="D83">
        <v>408</v>
      </c>
      <c r="E83">
        <v>408</v>
      </c>
      <c r="F83">
        <v>83</v>
      </c>
      <c r="G83">
        <v>50</v>
      </c>
      <c r="H83">
        <v>56</v>
      </c>
      <c r="I83">
        <v>54</v>
      </c>
      <c r="J83">
        <v>58</v>
      </c>
      <c r="K83">
        <v>57</v>
      </c>
      <c r="L83">
        <v>59</v>
      </c>
      <c r="M83">
        <v>63</v>
      </c>
      <c r="N83">
        <v>62</v>
      </c>
      <c r="O83">
        <v>36</v>
      </c>
      <c r="P83">
        <v>35</v>
      </c>
      <c r="Q83">
        <v>38</v>
      </c>
      <c r="R83">
        <v>42</v>
      </c>
      <c r="S83">
        <v>45</v>
      </c>
      <c r="T83">
        <v>44</v>
      </c>
      <c r="U83">
        <v>43</v>
      </c>
      <c r="V83">
        <v>45</v>
      </c>
      <c r="W83">
        <v>45</v>
      </c>
      <c r="X83">
        <v>49</v>
      </c>
      <c r="Y83">
        <v>48</v>
      </c>
      <c r="Z83">
        <v>46</v>
      </c>
      <c r="AA83">
        <v>39</v>
      </c>
      <c r="AB83">
        <v>46</v>
      </c>
      <c r="AC83">
        <v>47</v>
      </c>
      <c r="AD83">
        <v>43</v>
      </c>
      <c r="AE83">
        <v>47</v>
      </c>
      <c r="AF83">
        <v>45</v>
      </c>
      <c r="AG83">
        <v>47</v>
      </c>
      <c r="AH83">
        <v>48</v>
      </c>
      <c r="AI83">
        <v>49</v>
      </c>
      <c r="AJ83">
        <v>43</v>
      </c>
      <c r="AK83">
        <v>47</v>
      </c>
      <c r="AL83">
        <v>49</v>
      </c>
      <c r="AM83">
        <v>47</v>
      </c>
      <c r="AN83">
        <v>43</v>
      </c>
      <c r="AO83">
        <v>44</v>
      </c>
      <c r="AP83">
        <v>47</v>
      </c>
      <c r="AQ83">
        <v>42</v>
      </c>
      <c r="AR83">
        <v>48</v>
      </c>
      <c r="AS83">
        <v>45</v>
      </c>
      <c r="AT83">
        <v>41</v>
      </c>
      <c r="AU83">
        <v>45</v>
      </c>
      <c r="AV83" s="8">
        <f t="shared" si="8"/>
        <v>64.227272727272734</v>
      </c>
      <c r="AW83">
        <f t="shared" si="9"/>
        <v>47</v>
      </c>
      <c r="AX83" s="8">
        <f t="shared" si="10"/>
        <v>76.323017234847754</v>
      </c>
      <c r="AY83" s="6">
        <f>Table14[[#This Row],[Szórás]]/Table14[[#This Row],[Átlagos akadálymentességi hibaszám]]</f>
        <v>1.1883272322481602</v>
      </c>
      <c r="AZ83">
        <f t="shared" si="11"/>
        <v>35</v>
      </c>
      <c r="BA83">
        <f t="shared" si="12"/>
        <v>408</v>
      </c>
      <c r="BB83">
        <f t="shared" si="13"/>
        <v>373</v>
      </c>
      <c r="BC83" s="7">
        <f t="shared" si="14"/>
        <v>0.98264880330004822</v>
      </c>
      <c r="BD83" s="8">
        <f t="shared" si="15"/>
        <v>0.21987610781062203</v>
      </c>
    </row>
    <row r="84" spans="1:56" x14ac:dyDescent="0.25">
      <c r="A84">
        <v>2</v>
      </c>
      <c r="B84">
        <v>12</v>
      </c>
      <c r="C84" t="s">
        <v>104</v>
      </c>
      <c r="D84">
        <v>255</v>
      </c>
      <c r="E84">
        <v>258</v>
      </c>
      <c r="F84">
        <v>252</v>
      </c>
      <c r="G84">
        <v>254</v>
      </c>
      <c r="H84">
        <v>253</v>
      </c>
      <c r="I84">
        <v>256</v>
      </c>
      <c r="J84">
        <v>268</v>
      </c>
      <c r="K84">
        <v>266</v>
      </c>
      <c r="L84">
        <v>261</v>
      </c>
      <c r="M84">
        <v>258</v>
      </c>
      <c r="N84">
        <v>251</v>
      </c>
      <c r="O84">
        <v>257</v>
      </c>
      <c r="P84">
        <v>251</v>
      </c>
      <c r="Q84">
        <v>254</v>
      </c>
      <c r="R84">
        <v>41</v>
      </c>
      <c r="S84">
        <v>43</v>
      </c>
      <c r="T84">
        <v>43</v>
      </c>
      <c r="U84">
        <v>52</v>
      </c>
      <c r="V84">
        <v>53</v>
      </c>
      <c r="W84">
        <v>57</v>
      </c>
      <c r="X84">
        <v>57</v>
      </c>
      <c r="Y84">
        <v>59</v>
      </c>
      <c r="Z84">
        <v>61</v>
      </c>
      <c r="AA84">
        <v>62</v>
      </c>
      <c r="AB84">
        <v>64</v>
      </c>
      <c r="AC84">
        <v>62</v>
      </c>
      <c r="AD84">
        <v>62</v>
      </c>
      <c r="AE84">
        <v>62</v>
      </c>
      <c r="AF84">
        <v>64</v>
      </c>
      <c r="AG84">
        <v>64</v>
      </c>
      <c r="AH84">
        <v>64</v>
      </c>
      <c r="AI84">
        <v>62</v>
      </c>
      <c r="AJ84">
        <v>62</v>
      </c>
      <c r="AK84">
        <v>64</v>
      </c>
      <c r="AL84">
        <v>61</v>
      </c>
      <c r="AM84">
        <v>64</v>
      </c>
      <c r="AN84">
        <v>64</v>
      </c>
      <c r="AO84">
        <v>66</v>
      </c>
      <c r="AP84">
        <v>64</v>
      </c>
      <c r="AQ84">
        <v>64</v>
      </c>
      <c r="AR84">
        <v>63</v>
      </c>
      <c r="AS84">
        <v>55</v>
      </c>
      <c r="AT84">
        <v>57</v>
      </c>
      <c r="AU84">
        <v>57</v>
      </c>
      <c r="AV84" s="8">
        <f t="shared" si="8"/>
        <v>121.97727272727273</v>
      </c>
      <c r="AW84">
        <f t="shared" si="9"/>
        <v>64</v>
      </c>
      <c r="AX84" s="8">
        <f t="shared" si="10"/>
        <v>93.314045563172058</v>
      </c>
      <c r="AY84" s="6">
        <f>Table14[[#This Row],[Szórás]]/Table14[[#This Row],[Átlagos akadálymentességi hibaszám]]</f>
        <v>0.76501173929188937</v>
      </c>
      <c r="AZ84">
        <f t="shared" si="11"/>
        <v>41</v>
      </c>
      <c r="BA84">
        <f t="shared" si="12"/>
        <v>268</v>
      </c>
      <c r="BB84">
        <f t="shared" si="13"/>
        <v>227</v>
      </c>
      <c r="BC84" s="7">
        <f t="shared" si="14"/>
        <v>0.95983085547676883</v>
      </c>
      <c r="BD84" s="8">
        <f t="shared" si="15"/>
        <v>0.56107746381250434</v>
      </c>
    </row>
    <row r="85" spans="1:56" x14ac:dyDescent="0.25">
      <c r="A85">
        <v>106</v>
      </c>
      <c r="B85">
        <v>61</v>
      </c>
      <c r="C85" t="s">
        <v>145</v>
      </c>
      <c r="D85">
        <v>38</v>
      </c>
      <c r="E85">
        <v>38</v>
      </c>
      <c r="F85">
        <v>38</v>
      </c>
      <c r="G85">
        <v>38</v>
      </c>
      <c r="H85">
        <v>37</v>
      </c>
      <c r="I85">
        <v>38</v>
      </c>
      <c r="J85">
        <v>38</v>
      </c>
      <c r="K85">
        <v>37</v>
      </c>
      <c r="L85">
        <v>37</v>
      </c>
      <c r="M85">
        <v>37</v>
      </c>
      <c r="N85">
        <v>37</v>
      </c>
      <c r="O85">
        <v>38</v>
      </c>
      <c r="P85">
        <v>38</v>
      </c>
      <c r="Q85">
        <v>38</v>
      </c>
      <c r="R85">
        <v>38</v>
      </c>
      <c r="S85">
        <v>38</v>
      </c>
      <c r="T85">
        <v>38</v>
      </c>
      <c r="U85">
        <v>40</v>
      </c>
      <c r="V85">
        <v>40</v>
      </c>
      <c r="W85">
        <v>38</v>
      </c>
      <c r="X85">
        <v>40</v>
      </c>
      <c r="Y85">
        <v>40</v>
      </c>
      <c r="Z85">
        <v>40</v>
      </c>
      <c r="AA85">
        <v>39</v>
      </c>
      <c r="AB85">
        <v>39</v>
      </c>
      <c r="AC85">
        <v>40</v>
      </c>
      <c r="AD85">
        <v>40</v>
      </c>
      <c r="AE85">
        <v>40</v>
      </c>
      <c r="AF85">
        <v>40</v>
      </c>
      <c r="AG85">
        <v>39</v>
      </c>
      <c r="AH85">
        <v>39</v>
      </c>
      <c r="AI85">
        <v>39</v>
      </c>
      <c r="AJ85">
        <v>42</v>
      </c>
      <c r="AK85">
        <v>37</v>
      </c>
      <c r="AL85">
        <v>37</v>
      </c>
      <c r="AM85">
        <v>37</v>
      </c>
      <c r="AN85">
        <v>37</v>
      </c>
      <c r="AO85">
        <v>35</v>
      </c>
      <c r="AP85">
        <v>35</v>
      </c>
      <c r="AQ85">
        <v>35</v>
      </c>
      <c r="AR85">
        <v>34</v>
      </c>
      <c r="AS85">
        <v>34</v>
      </c>
      <c r="AT85">
        <v>34</v>
      </c>
      <c r="AU85">
        <v>34</v>
      </c>
      <c r="AV85" s="8">
        <f t="shared" si="8"/>
        <v>37.840909090909093</v>
      </c>
      <c r="AW85">
        <f t="shared" si="9"/>
        <v>38</v>
      </c>
      <c r="AX85" s="8">
        <f t="shared" si="10"/>
        <v>1.9040126760641876</v>
      </c>
      <c r="AY85" s="6">
        <f>Table14[[#This Row],[Szórás]]/Table14[[#This Row],[Átlagos akadálymentességi hibaszám]]</f>
        <v>5.0316250898993539E-2</v>
      </c>
      <c r="AZ85">
        <f t="shared" si="11"/>
        <v>34</v>
      </c>
      <c r="BA85">
        <f t="shared" si="12"/>
        <v>42</v>
      </c>
      <c r="BB85">
        <f t="shared" si="13"/>
        <v>8</v>
      </c>
      <c r="BC85" s="7">
        <f t="shared" si="14"/>
        <v>0.9985709432040849</v>
      </c>
      <c r="BD85" s="8">
        <f t="shared" si="15"/>
        <v>0.12963079090181703</v>
      </c>
    </row>
    <row r="86" spans="1:56" x14ac:dyDescent="0.25">
      <c r="A86">
        <v>1</v>
      </c>
      <c r="B86">
        <v>11</v>
      </c>
      <c r="C86" t="s">
        <v>85</v>
      </c>
      <c r="D86">
        <v>22</v>
      </c>
      <c r="E86">
        <v>22</v>
      </c>
      <c r="F86">
        <v>22</v>
      </c>
      <c r="G86">
        <v>22</v>
      </c>
      <c r="H86">
        <v>22</v>
      </c>
      <c r="I86">
        <v>22</v>
      </c>
      <c r="J86">
        <v>22</v>
      </c>
      <c r="K86">
        <v>22</v>
      </c>
      <c r="L86">
        <v>22</v>
      </c>
      <c r="M86">
        <v>22</v>
      </c>
      <c r="N86">
        <v>22</v>
      </c>
      <c r="O86">
        <v>22</v>
      </c>
      <c r="P86">
        <v>24</v>
      </c>
      <c r="Q86">
        <v>24</v>
      </c>
      <c r="R86">
        <v>24</v>
      </c>
      <c r="S86">
        <v>24</v>
      </c>
      <c r="T86">
        <v>23</v>
      </c>
      <c r="U86">
        <v>23</v>
      </c>
      <c r="V86">
        <v>23</v>
      </c>
      <c r="W86">
        <v>23</v>
      </c>
      <c r="X86">
        <v>24</v>
      </c>
      <c r="Y86">
        <v>24</v>
      </c>
      <c r="Z86">
        <v>24</v>
      </c>
      <c r="AA86">
        <v>24</v>
      </c>
      <c r="AB86">
        <v>25</v>
      </c>
      <c r="AC86">
        <v>24</v>
      </c>
      <c r="AD86">
        <v>23</v>
      </c>
      <c r="AE86">
        <v>23</v>
      </c>
      <c r="AF86">
        <v>23</v>
      </c>
      <c r="AG86">
        <v>23</v>
      </c>
      <c r="AH86">
        <v>23</v>
      </c>
      <c r="AI86">
        <v>24</v>
      </c>
      <c r="AJ86">
        <v>24</v>
      </c>
      <c r="AK86">
        <v>24</v>
      </c>
      <c r="AL86">
        <v>23</v>
      </c>
      <c r="AM86">
        <v>23</v>
      </c>
      <c r="AN86">
        <v>24</v>
      </c>
      <c r="AO86">
        <v>24</v>
      </c>
      <c r="AP86">
        <v>23</v>
      </c>
      <c r="AQ86">
        <v>24</v>
      </c>
      <c r="AR86">
        <v>24</v>
      </c>
      <c r="AS86">
        <v>24</v>
      </c>
      <c r="AT86">
        <v>24</v>
      </c>
      <c r="AU86">
        <v>24</v>
      </c>
      <c r="AV86" s="8">
        <f t="shared" si="8"/>
        <v>23.204545454545453</v>
      </c>
      <c r="AW86">
        <f t="shared" si="9"/>
        <v>23</v>
      </c>
      <c r="AX86" s="8">
        <f t="shared" si="10"/>
        <v>0.87814671271298739</v>
      </c>
      <c r="AY86" s="6">
        <f>Table14[[#This Row],[Szórás]]/Table14[[#This Row],[Átlagos akadálymentességi hibaszám]]</f>
        <v>3.7843736884790841E-2</v>
      </c>
      <c r="AZ86">
        <f t="shared" si="11"/>
        <v>22</v>
      </c>
      <c r="BA86">
        <f t="shared" si="12"/>
        <v>25</v>
      </c>
      <c r="BB86">
        <f t="shared" si="13"/>
        <v>3</v>
      </c>
      <c r="BC86" s="7">
        <f t="shared" si="14"/>
        <v>1.002017144052568</v>
      </c>
      <c r="BD86" s="8">
        <f t="shared" si="15"/>
        <v>0.46351472996472176</v>
      </c>
    </row>
    <row r="87" spans="1:56" x14ac:dyDescent="0.25">
      <c r="A87">
        <v>377</v>
      </c>
      <c r="B87">
        <v>82</v>
      </c>
      <c r="C87" t="s">
        <v>109</v>
      </c>
      <c r="D87">
        <v>11</v>
      </c>
      <c r="E87">
        <v>11</v>
      </c>
      <c r="F87">
        <v>11</v>
      </c>
      <c r="G87">
        <v>11</v>
      </c>
      <c r="H87">
        <v>11</v>
      </c>
      <c r="I87">
        <v>11</v>
      </c>
      <c r="J87">
        <v>8</v>
      </c>
      <c r="K87">
        <v>8</v>
      </c>
      <c r="L87">
        <v>11</v>
      </c>
      <c r="M87">
        <v>6</v>
      </c>
      <c r="N87">
        <v>8</v>
      </c>
      <c r="O87">
        <v>11</v>
      </c>
      <c r="P87">
        <v>11</v>
      </c>
      <c r="Q87">
        <v>6</v>
      </c>
      <c r="R87">
        <v>8</v>
      </c>
      <c r="S87">
        <v>8</v>
      </c>
      <c r="T87">
        <v>8</v>
      </c>
      <c r="U87">
        <v>8</v>
      </c>
      <c r="V87">
        <v>8</v>
      </c>
      <c r="W87">
        <v>8</v>
      </c>
      <c r="X87">
        <v>8</v>
      </c>
      <c r="Y87">
        <v>8</v>
      </c>
      <c r="Z87">
        <v>5</v>
      </c>
      <c r="AA87">
        <v>8</v>
      </c>
      <c r="AB87">
        <v>8</v>
      </c>
      <c r="AC87">
        <v>5</v>
      </c>
      <c r="AD87">
        <v>3</v>
      </c>
      <c r="AE87">
        <v>5</v>
      </c>
      <c r="AF87">
        <v>3</v>
      </c>
      <c r="AG87">
        <v>3</v>
      </c>
      <c r="AH87">
        <v>3</v>
      </c>
      <c r="AI87">
        <v>2</v>
      </c>
      <c r="AJ87">
        <v>8</v>
      </c>
      <c r="AK87">
        <v>8</v>
      </c>
      <c r="AL87">
        <v>8</v>
      </c>
      <c r="AM87">
        <v>9</v>
      </c>
      <c r="AN87">
        <v>11</v>
      </c>
      <c r="AO87">
        <v>5</v>
      </c>
      <c r="AP87">
        <v>3</v>
      </c>
      <c r="AQ87">
        <v>3</v>
      </c>
      <c r="AR87">
        <v>5</v>
      </c>
      <c r="AS87">
        <v>8</v>
      </c>
      <c r="AT87">
        <v>8</v>
      </c>
      <c r="AU87">
        <v>5</v>
      </c>
      <c r="AV87" s="8">
        <f t="shared" si="8"/>
        <v>7.3863636363636367</v>
      </c>
      <c r="AW87">
        <f t="shared" si="9"/>
        <v>8</v>
      </c>
      <c r="AX87" s="8">
        <f t="shared" si="10"/>
        <v>2.7383232782710936</v>
      </c>
      <c r="AY87" s="6">
        <f>Table14[[#This Row],[Szórás]]/Table14[[#This Row],[Átlagos akadálymentességi hibaszám]]</f>
        <v>0.37072684382747112</v>
      </c>
      <c r="AZ87">
        <f t="shared" si="11"/>
        <v>2</v>
      </c>
      <c r="BA87">
        <f t="shared" si="12"/>
        <v>11</v>
      </c>
      <c r="BB87">
        <f t="shared" si="13"/>
        <v>9</v>
      </c>
      <c r="BC87" s="7">
        <f t="shared" si="14"/>
        <v>0.9806998053613073</v>
      </c>
      <c r="BD87" s="8">
        <f t="shared" si="15"/>
        <v>0.3000775424557891</v>
      </c>
    </row>
    <row r="88" spans="1:56" x14ac:dyDescent="0.25">
      <c r="A88">
        <v>2</v>
      </c>
      <c r="B88">
        <v>12</v>
      </c>
      <c r="C88" t="s">
        <v>104</v>
      </c>
      <c r="D88">
        <v>119</v>
      </c>
      <c r="E88">
        <v>118</v>
      </c>
      <c r="F88">
        <v>123</v>
      </c>
      <c r="G88">
        <v>122</v>
      </c>
      <c r="H88">
        <v>121</v>
      </c>
      <c r="I88">
        <v>121</v>
      </c>
      <c r="J88">
        <v>122</v>
      </c>
      <c r="K88">
        <v>121</v>
      </c>
      <c r="L88">
        <v>119</v>
      </c>
      <c r="M88">
        <v>122</v>
      </c>
      <c r="N88">
        <v>116</v>
      </c>
      <c r="O88">
        <v>117</v>
      </c>
      <c r="P88">
        <v>118</v>
      </c>
      <c r="Q88">
        <v>112</v>
      </c>
      <c r="R88">
        <v>117</v>
      </c>
      <c r="S88">
        <v>119</v>
      </c>
      <c r="T88">
        <v>118</v>
      </c>
      <c r="U88">
        <v>121</v>
      </c>
      <c r="V88">
        <v>122</v>
      </c>
      <c r="W88">
        <v>117</v>
      </c>
      <c r="X88">
        <v>119</v>
      </c>
      <c r="Y88">
        <v>120</v>
      </c>
      <c r="Z88">
        <v>118</v>
      </c>
      <c r="AA88">
        <v>120</v>
      </c>
      <c r="AB88">
        <v>121</v>
      </c>
      <c r="AC88">
        <v>121</v>
      </c>
      <c r="AD88">
        <v>120</v>
      </c>
      <c r="AE88">
        <v>121</v>
      </c>
      <c r="AF88">
        <v>118</v>
      </c>
      <c r="AG88">
        <v>116</v>
      </c>
      <c r="AH88">
        <v>116</v>
      </c>
      <c r="AI88">
        <v>119</v>
      </c>
      <c r="AJ88">
        <v>121</v>
      </c>
      <c r="AK88">
        <v>123</v>
      </c>
      <c r="AL88">
        <v>118</v>
      </c>
      <c r="AM88">
        <v>120</v>
      </c>
      <c r="AN88">
        <v>120</v>
      </c>
      <c r="AO88">
        <v>124</v>
      </c>
      <c r="AP88">
        <v>124</v>
      </c>
      <c r="AQ88">
        <v>126</v>
      </c>
      <c r="AR88">
        <v>126</v>
      </c>
      <c r="AS88">
        <v>132</v>
      </c>
      <c r="AT88">
        <v>127</v>
      </c>
      <c r="AU88">
        <v>129</v>
      </c>
      <c r="AV88" s="8">
        <f t="shared" si="8"/>
        <v>120.54545454545455</v>
      </c>
      <c r="AW88">
        <f t="shared" si="9"/>
        <v>120</v>
      </c>
      <c r="AX88" s="8">
        <f t="shared" si="10"/>
        <v>3.6564981687881297</v>
      </c>
      <c r="AY88" s="6">
        <f>Table14[[#This Row],[Szórás]]/Table14[[#This Row],[Átlagos akadálymentességi hibaszám]]</f>
        <v>3.0332941068378149E-2</v>
      </c>
      <c r="AZ88">
        <f t="shared" si="11"/>
        <v>112</v>
      </c>
      <c r="BA88">
        <f t="shared" si="12"/>
        <v>132</v>
      </c>
      <c r="BB88">
        <f t="shared" si="13"/>
        <v>20</v>
      </c>
      <c r="BC88" s="7">
        <f t="shared" si="14"/>
        <v>1.0010720748081294</v>
      </c>
      <c r="BD88" s="8">
        <f t="shared" si="15"/>
        <v>0.21025664989917897</v>
      </c>
    </row>
    <row r="89" spans="1:56" x14ac:dyDescent="0.25">
      <c r="A89">
        <v>409</v>
      </c>
      <c r="B89">
        <v>82</v>
      </c>
      <c r="C89" t="s">
        <v>109</v>
      </c>
      <c r="D89">
        <v>138</v>
      </c>
      <c r="E89">
        <v>139</v>
      </c>
      <c r="F89">
        <v>138</v>
      </c>
      <c r="G89">
        <v>134</v>
      </c>
      <c r="H89">
        <v>137</v>
      </c>
      <c r="I89">
        <v>136</v>
      </c>
      <c r="J89">
        <v>140</v>
      </c>
      <c r="K89">
        <v>131</v>
      </c>
      <c r="L89">
        <v>128</v>
      </c>
      <c r="M89">
        <v>131</v>
      </c>
      <c r="N89">
        <v>125</v>
      </c>
      <c r="O89">
        <v>136</v>
      </c>
      <c r="P89">
        <v>136</v>
      </c>
      <c r="Q89">
        <v>126</v>
      </c>
      <c r="R89">
        <v>127</v>
      </c>
      <c r="S89">
        <v>136</v>
      </c>
      <c r="T89">
        <v>134</v>
      </c>
      <c r="U89">
        <v>129</v>
      </c>
      <c r="V89">
        <v>118</v>
      </c>
      <c r="W89">
        <v>140</v>
      </c>
      <c r="X89">
        <v>138</v>
      </c>
      <c r="Y89">
        <v>136</v>
      </c>
      <c r="Z89">
        <v>141</v>
      </c>
      <c r="AA89">
        <v>144</v>
      </c>
      <c r="AB89">
        <v>142</v>
      </c>
      <c r="AC89">
        <v>142</v>
      </c>
      <c r="AD89">
        <v>139</v>
      </c>
      <c r="AE89">
        <v>137</v>
      </c>
      <c r="AF89">
        <v>135</v>
      </c>
      <c r="AG89">
        <v>136</v>
      </c>
      <c r="AH89">
        <v>132</v>
      </c>
      <c r="AI89">
        <v>137</v>
      </c>
      <c r="AJ89">
        <v>131</v>
      </c>
      <c r="AK89">
        <v>133</v>
      </c>
      <c r="AL89">
        <v>129</v>
      </c>
      <c r="AM89">
        <v>145</v>
      </c>
      <c r="AN89">
        <v>134</v>
      </c>
      <c r="AO89">
        <v>134</v>
      </c>
      <c r="AP89">
        <v>136</v>
      </c>
      <c r="AQ89">
        <v>129</v>
      </c>
      <c r="AR89">
        <v>131</v>
      </c>
      <c r="AS89">
        <v>134</v>
      </c>
      <c r="AT89">
        <v>131</v>
      </c>
      <c r="AU89">
        <v>135</v>
      </c>
      <c r="AV89" s="8">
        <f t="shared" si="8"/>
        <v>134.54545454545453</v>
      </c>
      <c r="AW89">
        <f t="shared" si="9"/>
        <v>135.5</v>
      </c>
      <c r="AX89" s="8">
        <f t="shared" si="10"/>
        <v>5.3328928641227566</v>
      </c>
      <c r="AY89" s="6">
        <f>Table14[[#This Row],[Szórás]]/Table14[[#This Row],[Átlagos akadálymentességi hibaszám]]</f>
        <v>3.9636365881993464E-2</v>
      </c>
      <c r="AZ89">
        <f t="shared" si="11"/>
        <v>118</v>
      </c>
      <c r="BA89">
        <f t="shared" si="12"/>
        <v>145</v>
      </c>
      <c r="BB89">
        <f t="shared" si="13"/>
        <v>27</v>
      </c>
      <c r="BC89" s="7">
        <f t="shared" si="14"/>
        <v>0.99998325609929761</v>
      </c>
      <c r="BD89" s="8">
        <f t="shared" si="15"/>
        <v>2.8647550382099158E-5</v>
      </c>
    </row>
    <row r="90" spans="1:56" x14ac:dyDescent="0.25">
      <c r="A90">
        <v>5</v>
      </c>
      <c r="B90">
        <v>22</v>
      </c>
      <c r="C90" t="s">
        <v>195</v>
      </c>
      <c r="D90">
        <v>34</v>
      </c>
      <c r="E90">
        <v>35</v>
      </c>
      <c r="F90">
        <v>36</v>
      </c>
      <c r="G90">
        <v>36</v>
      </c>
      <c r="H90">
        <v>36</v>
      </c>
      <c r="I90">
        <v>36</v>
      </c>
      <c r="J90">
        <v>35</v>
      </c>
      <c r="K90">
        <v>35</v>
      </c>
      <c r="L90">
        <v>35</v>
      </c>
      <c r="M90">
        <v>35</v>
      </c>
      <c r="N90">
        <v>35</v>
      </c>
      <c r="O90">
        <v>35</v>
      </c>
      <c r="P90">
        <v>35</v>
      </c>
      <c r="Q90">
        <v>35</v>
      </c>
      <c r="R90">
        <v>35</v>
      </c>
      <c r="S90">
        <v>34</v>
      </c>
      <c r="T90">
        <v>35</v>
      </c>
      <c r="U90">
        <v>35</v>
      </c>
      <c r="V90">
        <v>35</v>
      </c>
      <c r="W90">
        <v>35</v>
      </c>
      <c r="X90">
        <v>35</v>
      </c>
      <c r="Y90">
        <v>35</v>
      </c>
      <c r="Z90">
        <v>34</v>
      </c>
      <c r="AA90">
        <v>35</v>
      </c>
      <c r="AB90">
        <v>35</v>
      </c>
      <c r="AC90">
        <v>35</v>
      </c>
      <c r="AD90">
        <v>34</v>
      </c>
      <c r="AE90">
        <v>34</v>
      </c>
      <c r="AF90">
        <v>34</v>
      </c>
      <c r="AG90">
        <v>34</v>
      </c>
      <c r="AH90">
        <v>35</v>
      </c>
      <c r="AI90">
        <v>34</v>
      </c>
      <c r="AJ90">
        <v>33</v>
      </c>
      <c r="AK90">
        <v>35</v>
      </c>
      <c r="AL90">
        <v>33</v>
      </c>
      <c r="AM90">
        <v>34</v>
      </c>
      <c r="AN90">
        <v>34</v>
      </c>
      <c r="AO90">
        <v>34</v>
      </c>
      <c r="AP90">
        <v>35</v>
      </c>
      <c r="AQ90">
        <v>35</v>
      </c>
      <c r="AR90">
        <v>35</v>
      </c>
      <c r="AS90">
        <v>35</v>
      </c>
      <c r="AT90">
        <v>35</v>
      </c>
      <c r="AU90">
        <v>35</v>
      </c>
      <c r="AV90" s="8">
        <f t="shared" si="8"/>
        <v>34.75</v>
      </c>
      <c r="AW90">
        <f t="shared" si="9"/>
        <v>35</v>
      </c>
      <c r="AX90" s="8">
        <f t="shared" si="10"/>
        <v>0.68624356649672102</v>
      </c>
      <c r="AY90" s="6">
        <f>Table14[[#This Row],[Szórás]]/Table14[[#This Row],[Átlagos akadálymentességi hibaszám]]</f>
        <v>1.9748016302063916E-2</v>
      </c>
      <c r="AZ90">
        <f t="shared" si="11"/>
        <v>33</v>
      </c>
      <c r="BA90">
        <f t="shared" si="12"/>
        <v>36</v>
      </c>
      <c r="BB90">
        <f t="shared" si="13"/>
        <v>3</v>
      </c>
      <c r="BC90" s="7">
        <f t="shared" si="14"/>
        <v>0.99932136952577988</v>
      </c>
      <c r="BD90" s="8">
        <f t="shared" si="15"/>
        <v>0.19281330398124699</v>
      </c>
    </row>
    <row r="91" spans="1:56" x14ac:dyDescent="0.25">
      <c r="A91">
        <v>65</v>
      </c>
      <c r="B91">
        <v>50</v>
      </c>
      <c r="C91" t="s">
        <v>120</v>
      </c>
      <c r="D91">
        <v>15</v>
      </c>
      <c r="E91">
        <v>15</v>
      </c>
      <c r="F91">
        <v>15</v>
      </c>
      <c r="G91">
        <v>15</v>
      </c>
      <c r="H91">
        <v>15</v>
      </c>
      <c r="I91">
        <v>16</v>
      </c>
      <c r="J91">
        <v>17</v>
      </c>
      <c r="K91">
        <v>15</v>
      </c>
      <c r="L91">
        <v>15</v>
      </c>
      <c r="M91">
        <v>15</v>
      </c>
      <c r="N91">
        <v>17</v>
      </c>
      <c r="O91">
        <v>21</v>
      </c>
      <c r="P91">
        <v>17</v>
      </c>
      <c r="Q91">
        <v>17</v>
      </c>
      <c r="R91">
        <v>17</v>
      </c>
      <c r="S91">
        <v>17</v>
      </c>
      <c r="T91">
        <v>20</v>
      </c>
      <c r="U91">
        <v>12</v>
      </c>
      <c r="V91">
        <v>6</v>
      </c>
      <c r="W91">
        <v>13</v>
      </c>
      <c r="X91">
        <v>15</v>
      </c>
      <c r="Y91">
        <v>16</v>
      </c>
      <c r="Z91">
        <v>15</v>
      </c>
      <c r="AA91">
        <v>15</v>
      </c>
      <c r="AB91">
        <v>15</v>
      </c>
      <c r="AC91">
        <v>15</v>
      </c>
      <c r="AD91">
        <v>18</v>
      </c>
      <c r="AE91">
        <v>25</v>
      </c>
      <c r="AF91">
        <v>18</v>
      </c>
      <c r="AG91">
        <v>18</v>
      </c>
      <c r="AH91">
        <v>16</v>
      </c>
      <c r="AI91">
        <v>15</v>
      </c>
      <c r="AJ91">
        <v>18</v>
      </c>
      <c r="AK91">
        <v>19</v>
      </c>
      <c r="AL91">
        <v>15</v>
      </c>
      <c r="AM91">
        <v>19</v>
      </c>
      <c r="AN91">
        <v>15</v>
      </c>
      <c r="AO91">
        <v>16</v>
      </c>
      <c r="AP91">
        <v>17</v>
      </c>
      <c r="AQ91">
        <v>15</v>
      </c>
      <c r="AR91">
        <v>27</v>
      </c>
      <c r="AS91">
        <v>17</v>
      </c>
      <c r="AT91">
        <v>33</v>
      </c>
      <c r="AU91">
        <v>16</v>
      </c>
      <c r="AV91" s="8">
        <f t="shared" si="8"/>
        <v>16.772727272727273</v>
      </c>
      <c r="AW91">
        <f t="shared" si="9"/>
        <v>16</v>
      </c>
      <c r="AX91" s="8">
        <f t="shared" si="10"/>
        <v>4.0050179941159287</v>
      </c>
      <c r="AY91" s="6">
        <f>Table14[[#This Row],[Szórás]]/Table14[[#This Row],[Átlagos akadálymentességi hibaszám]]</f>
        <v>0.23878156062479791</v>
      </c>
      <c r="AZ91">
        <f t="shared" si="11"/>
        <v>6</v>
      </c>
      <c r="BA91">
        <f t="shared" si="12"/>
        <v>33</v>
      </c>
      <c r="BB91">
        <f t="shared" si="13"/>
        <v>27</v>
      </c>
      <c r="BC91" s="7">
        <f t="shared" si="14"/>
        <v>1.0055769192369508</v>
      </c>
      <c r="BD91" s="8">
        <f t="shared" si="15"/>
        <v>9.1267915339994621E-2</v>
      </c>
    </row>
    <row r="92" spans="1:56" x14ac:dyDescent="0.25">
      <c r="A92">
        <v>1890</v>
      </c>
      <c r="B92">
        <v>93</v>
      </c>
      <c r="C92" t="s">
        <v>99</v>
      </c>
      <c r="D92">
        <v>170</v>
      </c>
      <c r="E92">
        <v>172</v>
      </c>
      <c r="F92">
        <v>172</v>
      </c>
      <c r="G92">
        <v>135</v>
      </c>
      <c r="H92">
        <v>133</v>
      </c>
      <c r="I92">
        <v>137</v>
      </c>
      <c r="J92">
        <v>109</v>
      </c>
      <c r="K92">
        <v>134</v>
      </c>
      <c r="L92">
        <v>135</v>
      </c>
      <c r="M92">
        <v>140</v>
      </c>
      <c r="N92">
        <v>109</v>
      </c>
      <c r="O92">
        <v>141</v>
      </c>
      <c r="P92">
        <v>138</v>
      </c>
      <c r="Q92">
        <v>146</v>
      </c>
      <c r="R92">
        <v>144</v>
      </c>
      <c r="S92">
        <v>143</v>
      </c>
      <c r="T92">
        <v>144</v>
      </c>
      <c r="U92">
        <v>138</v>
      </c>
      <c r="V92">
        <v>134</v>
      </c>
      <c r="W92">
        <v>135</v>
      </c>
      <c r="X92">
        <v>135</v>
      </c>
      <c r="Y92">
        <v>132</v>
      </c>
      <c r="Z92">
        <v>141</v>
      </c>
      <c r="AA92">
        <v>140</v>
      </c>
      <c r="AB92">
        <v>139</v>
      </c>
      <c r="AC92">
        <v>104</v>
      </c>
      <c r="AD92">
        <v>133</v>
      </c>
      <c r="AE92">
        <v>133</v>
      </c>
      <c r="AF92">
        <v>135</v>
      </c>
      <c r="AG92">
        <v>132</v>
      </c>
      <c r="AH92">
        <v>132</v>
      </c>
      <c r="AI92">
        <v>104</v>
      </c>
      <c r="AJ92">
        <v>135</v>
      </c>
      <c r="AK92">
        <v>139</v>
      </c>
      <c r="AL92">
        <v>137</v>
      </c>
      <c r="AM92">
        <v>139</v>
      </c>
      <c r="AN92">
        <v>136</v>
      </c>
      <c r="AO92">
        <v>137</v>
      </c>
      <c r="AP92">
        <v>135</v>
      </c>
      <c r="AQ92">
        <v>140</v>
      </c>
      <c r="AR92">
        <v>139</v>
      </c>
      <c r="AS92">
        <v>139</v>
      </c>
      <c r="AT92">
        <v>142</v>
      </c>
      <c r="AU92">
        <v>143</v>
      </c>
      <c r="AV92" s="8">
        <f t="shared" si="8"/>
        <v>137.04545454545453</v>
      </c>
      <c r="AW92">
        <f t="shared" si="9"/>
        <v>137</v>
      </c>
      <c r="AX92" s="8">
        <f t="shared" si="10"/>
        <v>13.478586885862562</v>
      </c>
      <c r="AY92" s="6">
        <f>Table14[[#This Row],[Szórás]]/Table14[[#This Row],[Átlagos akadálymentességi hibaszám]]</f>
        <v>9.8351214424204442E-2</v>
      </c>
      <c r="AZ92">
        <f t="shared" si="11"/>
        <v>104</v>
      </c>
      <c r="BA92">
        <f t="shared" si="12"/>
        <v>172</v>
      </c>
      <c r="BB92">
        <f t="shared" si="13"/>
        <v>68</v>
      </c>
      <c r="BC92" s="7">
        <f t="shared" si="14"/>
        <v>0.9985513660998494</v>
      </c>
      <c r="BD92" s="8">
        <f t="shared" si="15"/>
        <v>3.4421674954315244E-2</v>
      </c>
    </row>
    <row r="93" spans="1:56" x14ac:dyDescent="0.25">
      <c r="A93">
        <v>1974</v>
      </c>
      <c r="B93">
        <v>93</v>
      </c>
      <c r="C93" t="s">
        <v>99</v>
      </c>
      <c r="D93">
        <v>84</v>
      </c>
      <c r="E93">
        <v>75</v>
      </c>
      <c r="F93">
        <v>77</v>
      </c>
      <c r="G93">
        <v>79</v>
      </c>
      <c r="H93">
        <v>83</v>
      </c>
      <c r="I93">
        <v>79</v>
      </c>
      <c r="J93">
        <v>85</v>
      </c>
      <c r="K93">
        <v>90</v>
      </c>
      <c r="L93">
        <v>83</v>
      </c>
      <c r="M93">
        <v>84</v>
      </c>
      <c r="N93">
        <v>85</v>
      </c>
      <c r="O93">
        <v>78</v>
      </c>
      <c r="P93">
        <v>74</v>
      </c>
      <c r="Q93">
        <v>85</v>
      </c>
      <c r="R93">
        <v>73</v>
      </c>
      <c r="S93">
        <v>79</v>
      </c>
      <c r="T93">
        <v>74</v>
      </c>
      <c r="U93">
        <v>79</v>
      </c>
      <c r="V93">
        <v>65</v>
      </c>
      <c r="W93">
        <v>76</v>
      </c>
      <c r="X93">
        <v>73</v>
      </c>
      <c r="Y93">
        <v>67</v>
      </c>
      <c r="Z93">
        <v>76</v>
      </c>
      <c r="AA93">
        <v>55</v>
      </c>
      <c r="AB93">
        <v>77</v>
      </c>
      <c r="AC93">
        <v>73</v>
      </c>
      <c r="AD93">
        <v>164</v>
      </c>
      <c r="AE93">
        <v>166</v>
      </c>
      <c r="AF93">
        <v>166</v>
      </c>
      <c r="AG93">
        <v>168</v>
      </c>
      <c r="AH93">
        <v>164</v>
      </c>
      <c r="AI93">
        <v>165</v>
      </c>
      <c r="AJ93">
        <v>165</v>
      </c>
      <c r="AK93">
        <v>165</v>
      </c>
      <c r="AL93">
        <v>164</v>
      </c>
      <c r="AM93">
        <v>162</v>
      </c>
      <c r="AN93">
        <v>163</v>
      </c>
      <c r="AO93">
        <v>163</v>
      </c>
      <c r="AP93">
        <v>164</v>
      </c>
      <c r="AQ93">
        <v>155</v>
      </c>
      <c r="AR93">
        <v>168</v>
      </c>
      <c r="AS93">
        <v>161</v>
      </c>
      <c r="AT93">
        <v>155</v>
      </c>
      <c r="AU93">
        <v>163</v>
      </c>
      <c r="AV93" s="8">
        <f t="shared" si="8"/>
        <v>112.47727272727273</v>
      </c>
      <c r="AW93">
        <f t="shared" si="9"/>
        <v>84.5</v>
      </c>
      <c r="AX93" s="8">
        <f t="shared" si="10"/>
        <v>43.272252582362725</v>
      </c>
      <c r="AY93" s="6">
        <f>Table14[[#This Row],[Szórás]]/Table14[[#This Row],[Átlagos akadálymentességi hibaszám]]</f>
        <v>0.38471996638188721</v>
      </c>
      <c r="AZ93">
        <f t="shared" si="11"/>
        <v>55</v>
      </c>
      <c r="BA93">
        <f t="shared" si="12"/>
        <v>168</v>
      </c>
      <c r="BB93">
        <f t="shared" si="13"/>
        <v>113</v>
      </c>
      <c r="BC93" s="7">
        <f t="shared" si="14"/>
        <v>1.0234040963737459</v>
      </c>
      <c r="BD93" s="8">
        <f t="shared" si="15"/>
        <v>0.60186091425788091</v>
      </c>
    </row>
    <row r="94" spans="1:56" x14ac:dyDescent="0.25">
      <c r="A94">
        <v>23</v>
      </c>
      <c r="B94">
        <v>40</v>
      </c>
      <c r="C94" t="s">
        <v>283</v>
      </c>
      <c r="D94">
        <v>314</v>
      </c>
      <c r="E94">
        <v>314</v>
      </c>
      <c r="F94">
        <v>314</v>
      </c>
      <c r="G94">
        <v>314</v>
      </c>
      <c r="H94">
        <v>314</v>
      </c>
      <c r="I94">
        <v>314</v>
      </c>
      <c r="J94">
        <v>314</v>
      </c>
      <c r="K94">
        <v>314</v>
      </c>
      <c r="L94">
        <v>314</v>
      </c>
      <c r="M94">
        <v>314</v>
      </c>
      <c r="N94">
        <v>314</v>
      </c>
      <c r="O94">
        <v>311</v>
      </c>
      <c r="P94">
        <v>302</v>
      </c>
      <c r="Q94">
        <v>312</v>
      </c>
      <c r="R94">
        <v>314</v>
      </c>
      <c r="S94">
        <v>314</v>
      </c>
      <c r="T94">
        <v>314</v>
      </c>
      <c r="U94">
        <v>62</v>
      </c>
      <c r="V94">
        <v>57</v>
      </c>
      <c r="W94">
        <v>62</v>
      </c>
      <c r="X94">
        <v>62</v>
      </c>
      <c r="Y94">
        <v>62</v>
      </c>
      <c r="Z94">
        <v>62</v>
      </c>
      <c r="AA94">
        <v>62</v>
      </c>
      <c r="AB94">
        <v>62</v>
      </c>
      <c r="AC94">
        <v>62</v>
      </c>
      <c r="AD94">
        <v>62</v>
      </c>
      <c r="AE94">
        <v>62</v>
      </c>
      <c r="AF94">
        <v>62</v>
      </c>
      <c r="AG94">
        <v>62</v>
      </c>
      <c r="AH94">
        <v>62</v>
      </c>
      <c r="AI94">
        <v>62</v>
      </c>
      <c r="AJ94">
        <v>62</v>
      </c>
      <c r="AK94">
        <v>62</v>
      </c>
      <c r="AL94">
        <v>62</v>
      </c>
      <c r="AM94">
        <v>62</v>
      </c>
      <c r="AN94">
        <v>62</v>
      </c>
      <c r="AO94">
        <v>60</v>
      </c>
      <c r="AP94">
        <v>60</v>
      </c>
      <c r="AQ94">
        <v>60</v>
      </c>
      <c r="AR94">
        <v>59</v>
      </c>
      <c r="AS94">
        <v>59</v>
      </c>
      <c r="AT94">
        <v>59</v>
      </c>
      <c r="AU94">
        <v>59</v>
      </c>
      <c r="AV94" s="8">
        <f t="shared" si="8"/>
        <v>158.45454545454547</v>
      </c>
      <c r="AW94">
        <f t="shared" si="9"/>
        <v>62</v>
      </c>
      <c r="AX94" s="8">
        <f t="shared" si="10"/>
        <v>124.06645903679254</v>
      </c>
      <c r="AY94" s="6">
        <f>Table14[[#This Row],[Szórás]]/Table14[[#This Row],[Átlagos akadálymentességi hibaszám]]</f>
        <v>0.78297822685296492</v>
      </c>
      <c r="AZ94">
        <f t="shared" si="11"/>
        <v>57</v>
      </c>
      <c r="BA94">
        <f t="shared" si="12"/>
        <v>314</v>
      </c>
      <c r="BB94">
        <f t="shared" si="13"/>
        <v>257</v>
      </c>
      <c r="BC94" s="7">
        <f t="shared" si="14"/>
        <v>0.9482403898445444</v>
      </c>
      <c r="BD94" s="8">
        <f t="shared" si="15"/>
        <v>0.71987690370895663</v>
      </c>
    </row>
    <row r="95" spans="1:56" x14ac:dyDescent="0.25">
      <c r="A95">
        <v>1</v>
      </c>
      <c r="B95">
        <v>11</v>
      </c>
      <c r="C95" t="s">
        <v>85</v>
      </c>
      <c r="D95">
        <v>44</v>
      </c>
      <c r="E95">
        <v>44</v>
      </c>
      <c r="F95">
        <v>44</v>
      </c>
      <c r="G95">
        <v>44</v>
      </c>
      <c r="H95">
        <v>44</v>
      </c>
      <c r="I95">
        <v>44</v>
      </c>
      <c r="J95">
        <v>44</v>
      </c>
      <c r="K95">
        <v>44</v>
      </c>
      <c r="L95">
        <v>44</v>
      </c>
      <c r="M95">
        <v>44</v>
      </c>
      <c r="N95">
        <v>44</v>
      </c>
      <c r="O95">
        <v>44</v>
      </c>
      <c r="P95">
        <v>44</v>
      </c>
      <c r="Q95">
        <v>44</v>
      </c>
      <c r="R95">
        <v>44</v>
      </c>
      <c r="S95">
        <v>44</v>
      </c>
      <c r="T95">
        <v>44</v>
      </c>
      <c r="U95">
        <v>44</v>
      </c>
      <c r="V95">
        <v>44</v>
      </c>
      <c r="W95">
        <v>44</v>
      </c>
      <c r="X95">
        <v>44</v>
      </c>
      <c r="Y95">
        <v>44</v>
      </c>
      <c r="Z95">
        <v>44</v>
      </c>
      <c r="AA95">
        <v>44</v>
      </c>
      <c r="AB95">
        <v>44</v>
      </c>
      <c r="AC95">
        <v>44</v>
      </c>
      <c r="AD95">
        <v>44</v>
      </c>
      <c r="AE95">
        <v>44</v>
      </c>
      <c r="AF95">
        <v>44</v>
      </c>
      <c r="AG95">
        <v>44</v>
      </c>
      <c r="AH95">
        <v>44</v>
      </c>
      <c r="AI95">
        <v>44</v>
      </c>
      <c r="AJ95">
        <v>44</v>
      </c>
      <c r="AK95">
        <v>44</v>
      </c>
      <c r="AL95">
        <v>44</v>
      </c>
      <c r="AM95">
        <v>44</v>
      </c>
      <c r="AN95">
        <v>43</v>
      </c>
      <c r="AO95">
        <v>43</v>
      </c>
      <c r="AP95">
        <v>43</v>
      </c>
      <c r="AQ95">
        <v>43</v>
      </c>
      <c r="AR95">
        <v>43</v>
      </c>
      <c r="AS95">
        <v>43</v>
      </c>
      <c r="AT95">
        <v>43</v>
      </c>
      <c r="AU95">
        <v>43</v>
      </c>
      <c r="AV95" s="8">
        <f t="shared" si="8"/>
        <v>43.81818181818182</v>
      </c>
      <c r="AW95">
        <f t="shared" si="9"/>
        <v>44</v>
      </c>
      <c r="AX95" s="8">
        <f t="shared" si="10"/>
        <v>0.39015365325741302</v>
      </c>
      <c r="AY95" s="6">
        <f>Table14[[#This Row],[Szórás]]/Table14[[#This Row],[Átlagos akadálymentességi hibaszám]]</f>
        <v>8.9039215473683472E-3</v>
      </c>
      <c r="AZ95">
        <f t="shared" si="11"/>
        <v>43</v>
      </c>
      <c r="BA95">
        <f t="shared" si="12"/>
        <v>44</v>
      </c>
      <c r="BB95">
        <f t="shared" si="13"/>
        <v>1</v>
      </c>
      <c r="BC95" s="7">
        <f t="shared" si="14"/>
        <v>0.99953351396539991</v>
      </c>
      <c r="BD95" s="8">
        <f t="shared" si="15"/>
        <v>0.4465116279069769</v>
      </c>
    </row>
    <row r="96" spans="1:56" x14ac:dyDescent="0.25">
      <c r="A96">
        <v>4</v>
      </c>
      <c r="B96">
        <v>15</v>
      </c>
      <c r="C96" t="s">
        <v>173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 s="8">
        <f t="shared" si="8"/>
        <v>1</v>
      </c>
      <c r="AW96">
        <f t="shared" si="9"/>
        <v>1</v>
      </c>
      <c r="AX96" s="8">
        <f t="shared" si="10"/>
        <v>0</v>
      </c>
      <c r="AY96" s="6">
        <f>Table14[[#This Row],[Szórás]]/Table14[[#This Row],[Átlagos akadálymentességi hibaszám]]</f>
        <v>0</v>
      </c>
      <c r="AZ96">
        <f t="shared" si="11"/>
        <v>1</v>
      </c>
      <c r="BA96">
        <f t="shared" si="12"/>
        <v>1</v>
      </c>
      <c r="BB96">
        <f t="shared" si="13"/>
        <v>0</v>
      </c>
      <c r="BC96" s="7">
        <f t="shared" si="14"/>
        <v>1</v>
      </c>
      <c r="BD96" s="8">
        <f t="shared" si="15"/>
        <v>1</v>
      </c>
    </row>
    <row r="97" spans="1:56" x14ac:dyDescent="0.25">
      <c r="A97">
        <v>13</v>
      </c>
      <c r="B97">
        <v>30</v>
      </c>
      <c r="C97" t="s">
        <v>134</v>
      </c>
      <c r="D97">
        <v>11</v>
      </c>
      <c r="E97">
        <v>11</v>
      </c>
      <c r="F97">
        <v>11</v>
      </c>
      <c r="G97">
        <v>11</v>
      </c>
      <c r="H97">
        <v>11</v>
      </c>
      <c r="I97">
        <v>11</v>
      </c>
      <c r="J97">
        <v>11</v>
      </c>
      <c r="K97">
        <v>11</v>
      </c>
      <c r="L97">
        <v>11</v>
      </c>
      <c r="M97">
        <v>11</v>
      </c>
      <c r="N97">
        <v>11</v>
      </c>
      <c r="O97">
        <v>12</v>
      </c>
      <c r="P97">
        <v>12</v>
      </c>
      <c r="Q97">
        <v>12</v>
      </c>
      <c r="R97">
        <v>12</v>
      </c>
      <c r="S97">
        <v>12</v>
      </c>
      <c r="T97">
        <v>12</v>
      </c>
      <c r="U97">
        <v>12</v>
      </c>
      <c r="V97">
        <v>12</v>
      </c>
      <c r="W97">
        <v>12</v>
      </c>
      <c r="X97">
        <v>12</v>
      </c>
      <c r="Y97">
        <v>12</v>
      </c>
      <c r="Z97">
        <v>12</v>
      </c>
      <c r="AA97">
        <v>12</v>
      </c>
      <c r="AB97">
        <v>12</v>
      </c>
      <c r="AC97">
        <v>12</v>
      </c>
      <c r="AD97">
        <v>12</v>
      </c>
      <c r="AE97">
        <v>12</v>
      </c>
      <c r="AF97">
        <v>12</v>
      </c>
      <c r="AG97">
        <v>12</v>
      </c>
      <c r="AH97">
        <v>12</v>
      </c>
      <c r="AI97">
        <v>12</v>
      </c>
      <c r="AJ97">
        <v>12</v>
      </c>
      <c r="AK97">
        <v>12</v>
      </c>
      <c r="AL97">
        <v>12</v>
      </c>
      <c r="AM97">
        <v>12</v>
      </c>
      <c r="AN97">
        <v>12</v>
      </c>
      <c r="AO97">
        <v>12</v>
      </c>
      <c r="AP97">
        <v>12</v>
      </c>
      <c r="AQ97">
        <v>12</v>
      </c>
      <c r="AR97">
        <v>12</v>
      </c>
      <c r="AS97">
        <v>12</v>
      </c>
      <c r="AT97">
        <v>12</v>
      </c>
      <c r="AU97">
        <v>12</v>
      </c>
      <c r="AV97" s="8">
        <f t="shared" si="8"/>
        <v>11.75</v>
      </c>
      <c r="AW97">
        <f t="shared" si="9"/>
        <v>12</v>
      </c>
      <c r="AX97" s="8">
        <f t="shared" si="10"/>
        <v>0.43801879539156657</v>
      </c>
      <c r="AY97" s="6">
        <f>Table14[[#This Row],[Szórás]]/Table14[[#This Row],[Átlagos akadálymentességi hibaszám]]</f>
        <v>3.7278195352473752E-2</v>
      </c>
      <c r="AZ97">
        <f t="shared" si="11"/>
        <v>11</v>
      </c>
      <c r="BA97">
        <f t="shared" si="12"/>
        <v>12</v>
      </c>
      <c r="BB97">
        <f t="shared" si="13"/>
        <v>1</v>
      </c>
      <c r="BC97" s="7">
        <f t="shared" si="14"/>
        <v>1.0022283515277064</v>
      </c>
      <c r="BD97" s="8">
        <f t="shared" si="15"/>
        <v>0.56279069767441936</v>
      </c>
    </row>
    <row r="98" spans="1:56" x14ac:dyDescent="0.25">
      <c r="A98">
        <v>23</v>
      </c>
      <c r="B98">
        <v>40</v>
      </c>
      <c r="C98" t="s">
        <v>283</v>
      </c>
      <c r="D98">
        <v>73</v>
      </c>
      <c r="E98">
        <v>73</v>
      </c>
      <c r="F98">
        <v>73</v>
      </c>
      <c r="G98">
        <v>73</v>
      </c>
      <c r="H98">
        <v>73</v>
      </c>
      <c r="I98">
        <v>72</v>
      </c>
      <c r="J98">
        <v>73</v>
      </c>
      <c r="K98">
        <v>73</v>
      </c>
      <c r="L98">
        <v>73</v>
      </c>
      <c r="M98">
        <v>73</v>
      </c>
      <c r="N98">
        <v>73</v>
      </c>
      <c r="O98">
        <v>73</v>
      </c>
      <c r="P98">
        <v>73</v>
      </c>
      <c r="Q98">
        <v>73</v>
      </c>
      <c r="R98">
        <v>73</v>
      </c>
      <c r="S98">
        <v>73</v>
      </c>
      <c r="T98">
        <v>73</v>
      </c>
      <c r="U98">
        <v>73</v>
      </c>
      <c r="V98">
        <v>73</v>
      </c>
      <c r="W98">
        <v>73</v>
      </c>
      <c r="X98">
        <v>73</v>
      </c>
      <c r="Y98">
        <v>73</v>
      </c>
      <c r="Z98">
        <v>73</v>
      </c>
      <c r="AA98">
        <v>73</v>
      </c>
      <c r="AB98">
        <v>73</v>
      </c>
      <c r="AC98">
        <v>73</v>
      </c>
      <c r="AD98">
        <v>73</v>
      </c>
      <c r="AE98">
        <v>73</v>
      </c>
      <c r="AF98">
        <v>73</v>
      </c>
      <c r="AG98">
        <v>73</v>
      </c>
      <c r="AH98">
        <v>73</v>
      </c>
      <c r="AI98">
        <v>73</v>
      </c>
      <c r="AJ98">
        <v>73</v>
      </c>
      <c r="AK98">
        <v>73</v>
      </c>
      <c r="AL98">
        <v>73</v>
      </c>
      <c r="AM98">
        <v>73</v>
      </c>
      <c r="AN98">
        <v>73</v>
      </c>
      <c r="AO98">
        <v>73</v>
      </c>
      <c r="AP98">
        <v>73</v>
      </c>
      <c r="AQ98">
        <v>73</v>
      </c>
      <c r="AR98">
        <v>73</v>
      </c>
      <c r="AS98">
        <v>73</v>
      </c>
      <c r="AT98">
        <v>82</v>
      </c>
      <c r="AU98">
        <v>83</v>
      </c>
      <c r="AV98" s="8">
        <f t="shared" si="8"/>
        <v>73.409090909090907</v>
      </c>
      <c r="AW98">
        <f t="shared" si="9"/>
        <v>73</v>
      </c>
      <c r="AX98" s="8">
        <f t="shared" si="10"/>
        <v>2.0152694068637609</v>
      </c>
      <c r="AY98" s="6">
        <f>Table14[[#This Row],[Szórás]]/Table14[[#This Row],[Átlagos akadálymentességi hibaszám]]</f>
        <v>2.745258634737012E-2</v>
      </c>
      <c r="AZ98">
        <f t="shared" si="11"/>
        <v>72</v>
      </c>
      <c r="BA98">
        <f t="shared" si="12"/>
        <v>83</v>
      </c>
      <c r="BB98">
        <f t="shared" si="13"/>
        <v>11</v>
      </c>
      <c r="BC98" s="7">
        <f t="shared" si="14"/>
        <v>1.000757314232031</v>
      </c>
      <c r="BD98" s="8">
        <f t="shared" si="15"/>
        <v>0.14032008991704498</v>
      </c>
    </row>
    <row r="99" spans="1:56" x14ac:dyDescent="0.25">
      <c r="A99">
        <v>3</v>
      </c>
      <c r="B99">
        <v>15</v>
      </c>
      <c r="C99" t="s">
        <v>173</v>
      </c>
      <c r="D99">
        <v>81</v>
      </c>
      <c r="E99">
        <v>81</v>
      </c>
      <c r="F99">
        <v>80</v>
      </c>
      <c r="G99">
        <v>75</v>
      </c>
      <c r="H99">
        <v>79</v>
      </c>
      <c r="I99">
        <v>79</v>
      </c>
      <c r="J99">
        <v>81</v>
      </c>
      <c r="K99">
        <v>79</v>
      </c>
      <c r="L99">
        <v>81</v>
      </c>
      <c r="M99">
        <v>79</v>
      </c>
      <c r="N99">
        <v>82</v>
      </c>
      <c r="O99">
        <v>80</v>
      </c>
      <c r="P99">
        <v>80</v>
      </c>
      <c r="Q99">
        <v>80</v>
      </c>
      <c r="R99">
        <v>81</v>
      </c>
      <c r="S99">
        <v>81</v>
      </c>
      <c r="T99">
        <v>81</v>
      </c>
      <c r="U99">
        <v>81</v>
      </c>
      <c r="V99">
        <v>77</v>
      </c>
      <c r="W99">
        <v>78</v>
      </c>
      <c r="X99">
        <v>79</v>
      </c>
      <c r="Y99">
        <v>78</v>
      </c>
      <c r="Z99">
        <v>79</v>
      </c>
      <c r="AA99">
        <v>79</v>
      </c>
      <c r="AB99">
        <v>101</v>
      </c>
      <c r="AC99">
        <v>107</v>
      </c>
      <c r="AD99">
        <v>106</v>
      </c>
      <c r="AE99">
        <v>101</v>
      </c>
      <c r="AF99">
        <v>79</v>
      </c>
      <c r="AG99">
        <v>79</v>
      </c>
      <c r="AH99">
        <v>74</v>
      </c>
      <c r="AI99">
        <v>73</v>
      </c>
      <c r="AJ99">
        <v>74</v>
      </c>
      <c r="AK99">
        <v>72</v>
      </c>
      <c r="AL99">
        <v>101</v>
      </c>
      <c r="AM99">
        <v>101</v>
      </c>
      <c r="AN99">
        <v>102</v>
      </c>
      <c r="AO99">
        <v>102</v>
      </c>
      <c r="AP99">
        <v>102</v>
      </c>
      <c r="AQ99">
        <v>101</v>
      </c>
      <c r="AR99">
        <v>104</v>
      </c>
      <c r="AS99">
        <v>109</v>
      </c>
      <c r="AT99">
        <v>109</v>
      </c>
      <c r="AU99">
        <v>80</v>
      </c>
      <c r="AV99" s="8">
        <f t="shared" si="8"/>
        <v>86.090909090909093</v>
      </c>
      <c r="AW99">
        <f t="shared" si="9"/>
        <v>80.5</v>
      </c>
      <c r="AX99" s="8">
        <f t="shared" si="10"/>
        <v>11.748959739836003</v>
      </c>
      <c r="AY99" s="6">
        <f>Table14[[#This Row],[Szórás]]/Table14[[#This Row],[Átlagos akadálymentességi hibaszám]]</f>
        <v>0.13647154924835905</v>
      </c>
      <c r="AZ99">
        <f t="shared" si="11"/>
        <v>72</v>
      </c>
      <c r="BA99">
        <f t="shared" si="12"/>
        <v>109</v>
      </c>
      <c r="BB99">
        <f t="shared" si="13"/>
        <v>37</v>
      </c>
      <c r="BC99" s="7">
        <f t="shared" si="14"/>
        <v>1.0056216311187685</v>
      </c>
      <c r="BD99" s="8">
        <f t="shared" si="15"/>
        <v>0.30559269970534658</v>
      </c>
    </row>
    <row r="100" spans="1:56" x14ac:dyDescent="0.25">
      <c r="A100">
        <v>398</v>
      </c>
      <c r="B100">
        <v>82</v>
      </c>
      <c r="C100" t="s">
        <v>109</v>
      </c>
      <c r="D100">
        <v>13</v>
      </c>
      <c r="E100">
        <v>13</v>
      </c>
      <c r="F100">
        <v>13</v>
      </c>
      <c r="G100">
        <v>17</v>
      </c>
      <c r="H100">
        <v>13</v>
      </c>
      <c r="I100">
        <v>13</v>
      </c>
      <c r="J100">
        <v>13</v>
      </c>
      <c r="K100">
        <v>13</v>
      </c>
      <c r="L100">
        <v>13</v>
      </c>
      <c r="M100">
        <v>13</v>
      </c>
      <c r="N100">
        <v>13</v>
      </c>
      <c r="O100">
        <v>13</v>
      </c>
      <c r="P100">
        <v>13</v>
      </c>
      <c r="Q100">
        <v>13</v>
      </c>
      <c r="R100">
        <v>13</v>
      </c>
      <c r="S100">
        <v>13</v>
      </c>
      <c r="T100">
        <v>13</v>
      </c>
      <c r="U100">
        <v>13</v>
      </c>
      <c r="V100">
        <v>13</v>
      </c>
      <c r="W100">
        <v>13</v>
      </c>
      <c r="X100">
        <v>13</v>
      </c>
      <c r="Y100">
        <v>13</v>
      </c>
      <c r="Z100">
        <v>13</v>
      </c>
      <c r="AA100">
        <v>13</v>
      </c>
      <c r="AB100">
        <v>17</v>
      </c>
      <c r="AC100">
        <v>13</v>
      </c>
      <c r="AD100">
        <v>13</v>
      </c>
      <c r="AE100">
        <v>17</v>
      </c>
      <c r="AF100">
        <v>13</v>
      </c>
      <c r="AG100">
        <v>13</v>
      </c>
      <c r="AH100">
        <v>17</v>
      </c>
      <c r="AI100">
        <v>17</v>
      </c>
      <c r="AJ100">
        <v>17</v>
      </c>
      <c r="AK100">
        <v>17</v>
      </c>
      <c r="AL100">
        <v>17</v>
      </c>
      <c r="AM100">
        <v>17</v>
      </c>
      <c r="AN100">
        <v>17</v>
      </c>
      <c r="AO100">
        <v>17</v>
      </c>
      <c r="AP100">
        <v>17</v>
      </c>
      <c r="AQ100">
        <v>17</v>
      </c>
      <c r="AR100">
        <v>17</v>
      </c>
      <c r="AS100">
        <v>13</v>
      </c>
      <c r="AT100">
        <v>13</v>
      </c>
      <c r="AU100">
        <v>15</v>
      </c>
      <c r="AV100" s="8">
        <f t="shared" si="8"/>
        <v>14.318181818181818</v>
      </c>
      <c r="AW100">
        <f t="shared" si="9"/>
        <v>13</v>
      </c>
      <c r="AX100" s="8">
        <f t="shared" si="10"/>
        <v>1.8773153428249363</v>
      </c>
      <c r="AY100" s="6">
        <f>Table14[[#This Row],[Szórás]]/Table14[[#This Row],[Átlagos akadálymentességi hibaszám]]</f>
        <v>0.13111408743539238</v>
      </c>
      <c r="AZ100">
        <f t="shared" si="11"/>
        <v>13</v>
      </c>
      <c r="BA100">
        <f t="shared" si="12"/>
        <v>17</v>
      </c>
      <c r="BB100">
        <f t="shared" si="13"/>
        <v>4</v>
      </c>
      <c r="BC100" s="7">
        <f t="shared" si="14"/>
        <v>1.0056674581505005</v>
      </c>
      <c r="BD100" s="8">
        <f t="shared" si="15"/>
        <v>0.33201178085883548</v>
      </c>
    </row>
    <row r="101" spans="1:56" x14ac:dyDescent="0.25">
      <c r="A101">
        <v>76</v>
      </c>
      <c r="B101">
        <v>50</v>
      </c>
      <c r="C101" t="s">
        <v>120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2</v>
      </c>
      <c r="Z101">
        <v>2</v>
      </c>
      <c r="AA101">
        <v>2</v>
      </c>
      <c r="AB101">
        <v>2</v>
      </c>
      <c r="AC101">
        <v>2</v>
      </c>
      <c r="AD101">
        <v>2</v>
      </c>
      <c r="AE101">
        <v>2</v>
      </c>
      <c r="AF101">
        <v>2</v>
      </c>
      <c r="AG101">
        <v>2</v>
      </c>
      <c r="AH101">
        <v>2</v>
      </c>
      <c r="AI101">
        <v>2</v>
      </c>
      <c r="AJ101">
        <v>2</v>
      </c>
      <c r="AK101">
        <v>2</v>
      </c>
      <c r="AL101">
        <v>2</v>
      </c>
      <c r="AM101">
        <v>2</v>
      </c>
      <c r="AN101">
        <v>2</v>
      </c>
      <c r="AO101">
        <v>2</v>
      </c>
      <c r="AP101">
        <v>2</v>
      </c>
      <c r="AQ101">
        <v>2</v>
      </c>
      <c r="AR101">
        <v>2</v>
      </c>
      <c r="AS101">
        <v>2</v>
      </c>
      <c r="AT101">
        <v>2</v>
      </c>
      <c r="AU101">
        <v>2</v>
      </c>
      <c r="AV101" s="8">
        <f t="shared" si="8"/>
        <v>2</v>
      </c>
      <c r="AW101">
        <f t="shared" si="9"/>
        <v>2</v>
      </c>
      <c r="AX101" s="8">
        <f t="shared" si="10"/>
        <v>0</v>
      </c>
      <c r="AY101" s="6">
        <f>Table14[[#This Row],[Szórás]]/Table14[[#This Row],[Átlagos akadálymentességi hibaszám]]</f>
        <v>0</v>
      </c>
      <c r="AZ101">
        <f t="shared" si="11"/>
        <v>2</v>
      </c>
      <c r="BA101">
        <f t="shared" si="12"/>
        <v>2</v>
      </c>
      <c r="BB101">
        <f t="shared" si="13"/>
        <v>0</v>
      </c>
      <c r="BC101" s="7">
        <f t="shared" si="14"/>
        <v>1</v>
      </c>
      <c r="BD101" s="8">
        <f t="shared" si="15"/>
        <v>1</v>
      </c>
    </row>
    <row r="102" spans="1:56" x14ac:dyDescent="0.25">
      <c r="A102">
        <v>4</v>
      </c>
      <c r="B102">
        <v>15</v>
      </c>
      <c r="C102" t="s">
        <v>173</v>
      </c>
      <c r="D102">
        <v>139</v>
      </c>
      <c r="E102">
        <v>132</v>
      </c>
      <c r="F102">
        <v>129</v>
      </c>
      <c r="G102">
        <v>134</v>
      </c>
      <c r="H102">
        <v>129</v>
      </c>
      <c r="I102">
        <v>131</v>
      </c>
      <c r="J102">
        <v>129</v>
      </c>
      <c r="K102">
        <v>125</v>
      </c>
      <c r="L102">
        <v>122</v>
      </c>
      <c r="M102">
        <v>129</v>
      </c>
      <c r="N102">
        <v>128</v>
      </c>
      <c r="O102">
        <v>129</v>
      </c>
      <c r="P102">
        <v>131</v>
      </c>
      <c r="Q102">
        <v>129</v>
      </c>
      <c r="R102">
        <v>124</v>
      </c>
      <c r="S102">
        <v>128</v>
      </c>
      <c r="T102">
        <v>125</v>
      </c>
      <c r="U102">
        <v>127</v>
      </c>
      <c r="V102">
        <v>126</v>
      </c>
      <c r="W102">
        <v>127</v>
      </c>
      <c r="X102">
        <v>124</v>
      </c>
      <c r="Y102">
        <v>124</v>
      </c>
      <c r="Z102">
        <v>123</v>
      </c>
      <c r="AA102">
        <v>124</v>
      </c>
      <c r="AB102">
        <v>130</v>
      </c>
      <c r="AC102">
        <v>126</v>
      </c>
      <c r="AD102">
        <v>128</v>
      </c>
      <c r="AE102">
        <v>130</v>
      </c>
      <c r="AF102">
        <v>125</v>
      </c>
      <c r="AG102">
        <v>123</v>
      </c>
      <c r="AH102">
        <v>122</v>
      </c>
      <c r="AI102">
        <v>128</v>
      </c>
      <c r="AJ102">
        <v>130</v>
      </c>
      <c r="AK102">
        <v>125</v>
      </c>
      <c r="AL102">
        <v>123</v>
      </c>
      <c r="AM102">
        <v>129</v>
      </c>
      <c r="AN102">
        <v>126</v>
      </c>
      <c r="AO102">
        <v>138</v>
      </c>
      <c r="AP102">
        <v>134</v>
      </c>
      <c r="AQ102">
        <v>137</v>
      </c>
      <c r="AR102">
        <v>133</v>
      </c>
      <c r="AS102">
        <v>132</v>
      </c>
      <c r="AT102">
        <v>2</v>
      </c>
      <c r="AU102">
        <v>2</v>
      </c>
      <c r="AV102" s="8">
        <f t="shared" si="8"/>
        <v>122.52272727272727</v>
      </c>
      <c r="AW102">
        <f t="shared" si="9"/>
        <v>128</v>
      </c>
      <c r="AX102" s="8">
        <f t="shared" si="10"/>
        <v>26.919767645048971</v>
      </c>
      <c r="AY102" s="6">
        <f>Table14[[#This Row],[Szórás]]/Table14[[#This Row],[Átlagos akadálymentességi hibaszám]]</f>
        <v>0.21971244228939987</v>
      </c>
      <c r="AZ102">
        <f t="shared" si="11"/>
        <v>2</v>
      </c>
      <c r="BA102">
        <f t="shared" si="12"/>
        <v>139</v>
      </c>
      <c r="BB102">
        <f t="shared" si="13"/>
        <v>137</v>
      </c>
      <c r="BC102" s="7">
        <f t="shared" si="14"/>
        <v>0.97566160951780312</v>
      </c>
      <c r="BD102" s="8">
        <f t="shared" si="15"/>
        <v>0.13018110848875464</v>
      </c>
    </row>
    <row r="103" spans="1:56" x14ac:dyDescent="0.25">
      <c r="A103">
        <v>409</v>
      </c>
      <c r="B103">
        <v>82</v>
      </c>
      <c r="C103" t="s">
        <v>109</v>
      </c>
      <c r="D103">
        <v>43</v>
      </c>
      <c r="E103">
        <v>43</v>
      </c>
      <c r="F103">
        <v>43</v>
      </c>
      <c r="G103">
        <v>43</v>
      </c>
      <c r="H103">
        <v>43</v>
      </c>
      <c r="I103">
        <v>41</v>
      </c>
      <c r="J103">
        <v>43</v>
      </c>
      <c r="K103">
        <v>43</v>
      </c>
      <c r="L103">
        <v>43</v>
      </c>
      <c r="M103">
        <v>42</v>
      </c>
      <c r="N103">
        <v>43</v>
      </c>
      <c r="O103">
        <v>44</v>
      </c>
      <c r="P103">
        <v>43</v>
      </c>
      <c r="Q103">
        <v>46</v>
      </c>
      <c r="R103">
        <v>42</v>
      </c>
      <c r="S103">
        <v>33</v>
      </c>
      <c r="T103">
        <v>33</v>
      </c>
      <c r="U103">
        <v>33</v>
      </c>
      <c r="V103">
        <v>32</v>
      </c>
      <c r="W103">
        <v>31</v>
      </c>
      <c r="X103">
        <v>37</v>
      </c>
      <c r="Y103">
        <v>32</v>
      </c>
      <c r="Z103">
        <v>45</v>
      </c>
      <c r="AA103">
        <v>45</v>
      </c>
      <c r="AB103">
        <v>32</v>
      </c>
      <c r="AC103">
        <v>33</v>
      </c>
      <c r="AD103">
        <v>33</v>
      </c>
      <c r="AE103">
        <v>33</v>
      </c>
      <c r="AF103">
        <v>33</v>
      </c>
      <c r="AG103">
        <v>33</v>
      </c>
      <c r="AH103">
        <v>32</v>
      </c>
      <c r="AI103">
        <v>31</v>
      </c>
      <c r="AJ103">
        <v>32</v>
      </c>
      <c r="AK103">
        <v>31</v>
      </c>
      <c r="AL103">
        <v>33</v>
      </c>
      <c r="AM103">
        <v>29</v>
      </c>
      <c r="AN103">
        <v>29</v>
      </c>
      <c r="AO103">
        <v>29</v>
      </c>
      <c r="AP103">
        <v>29</v>
      </c>
      <c r="AQ103">
        <v>29</v>
      </c>
      <c r="AR103">
        <v>27</v>
      </c>
      <c r="AS103">
        <v>28</v>
      </c>
      <c r="AT103">
        <v>29</v>
      </c>
      <c r="AU103">
        <v>29</v>
      </c>
      <c r="AV103" s="8">
        <f t="shared" si="8"/>
        <v>35.909090909090907</v>
      </c>
      <c r="AW103">
        <f t="shared" si="9"/>
        <v>33</v>
      </c>
      <c r="AX103" s="8">
        <f t="shared" si="10"/>
        <v>6.1712694477063978</v>
      </c>
      <c r="AY103" s="6">
        <f>Table14[[#This Row],[Szórás]]/Table14[[#This Row],[Átlagos akadálymentességi hibaszám]]</f>
        <v>0.17185813651840603</v>
      </c>
      <c r="AZ103">
        <f t="shared" si="11"/>
        <v>27</v>
      </c>
      <c r="BA103">
        <f t="shared" si="12"/>
        <v>46</v>
      </c>
      <c r="BB103">
        <f t="shared" si="13"/>
        <v>19</v>
      </c>
      <c r="BC103" s="7">
        <f t="shared" si="14"/>
        <v>0.98868572599459814</v>
      </c>
      <c r="BD103" s="8">
        <f t="shared" si="15"/>
        <v>0.73714363289527818</v>
      </c>
    </row>
    <row r="104" spans="1:56" x14ac:dyDescent="0.25">
      <c r="A104">
        <v>1974</v>
      </c>
      <c r="B104">
        <v>93</v>
      </c>
      <c r="C104" t="s">
        <v>99</v>
      </c>
      <c r="D104">
        <v>81</v>
      </c>
      <c r="E104">
        <v>81</v>
      </c>
      <c r="F104">
        <v>79</v>
      </c>
      <c r="G104">
        <v>80</v>
      </c>
      <c r="H104">
        <v>80</v>
      </c>
      <c r="I104">
        <v>80</v>
      </c>
      <c r="J104">
        <v>80</v>
      </c>
      <c r="K104">
        <v>80</v>
      </c>
      <c r="L104">
        <v>71</v>
      </c>
      <c r="M104">
        <v>71</v>
      </c>
      <c r="N104">
        <v>71</v>
      </c>
      <c r="O104">
        <v>71</v>
      </c>
      <c r="P104">
        <v>71</v>
      </c>
      <c r="Q104">
        <v>71</v>
      </c>
      <c r="R104">
        <v>71</v>
      </c>
      <c r="S104">
        <v>71</v>
      </c>
      <c r="T104">
        <v>71</v>
      </c>
      <c r="U104">
        <v>71</v>
      </c>
      <c r="V104">
        <v>71</v>
      </c>
      <c r="W104">
        <v>71</v>
      </c>
      <c r="X104">
        <v>71</v>
      </c>
      <c r="Y104">
        <v>71</v>
      </c>
      <c r="Z104">
        <v>72</v>
      </c>
      <c r="AA104">
        <v>72</v>
      </c>
      <c r="AB104">
        <v>23</v>
      </c>
      <c r="AC104">
        <v>23</v>
      </c>
      <c r="AD104">
        <v>23</v>
      </c>
      <c r="AE104">
        <v>23</v>
      </c>
      <c r="AF104">
        <v>23</v>
      </c>
      <c r="AG104">
        <v>23</v>
      </c>
      <c r="AH104">
        <v>23</v>
      </c>
      <c r="AI104">
        <v>23</v>
      </c>
      <c r="AJ104">
        <v>23</v>
      </c>
      <c r="AK104">
        <v>23</v>
      </c>
      <c r="AL104">
        <v>23</v>
      </c>
      <c r="AM104">
        <v>23</v>
      </c>
      <c r="AN104">
        <v>23</v>
      </c>
      <c r="AO104">
        <v>22</v>
      </c>
      <c r="AP104">
        <v>26</v>
      </c>
      <c r="AQ104">
        <v>25</v>
      </c>
      <c r="AR104">
        <v>25</v>
      </c>
      <c r="AS104">
        <v>24</v>
      </c>
      <c r="AT104">
        <v>24</v>
      </c>
      <c r="AU104">
        <v>25</v>
      </c>
      <c r="AV104" s="8">
        <f t="shared" si="8"/>
        <v>51.113636363636367</v>
      </c>
      <c r="AW104">
        <f t="shared" si="9"/>
        <v>71</v>
      </c>
      <c r="AX104" s="8">
        <f t="shared" si="10"/>
        <v>25.706044813578707</v>
      </c>
      <c r="AY104" s="6">
        <f>Table14[[#This Row],[Szórás]]/Table14[[#This Row],[Átlagos akadálymentességi hibaszám]]</f>
        <v>0.50291950724653756</v>
      </c>
      <c r="AZ104">
        <f t="shared" si="11"/>
        <v>22</v>
      </c>
      <c r="BA104">
        <f t="shared" si="12"/>
        <v>81</v>
      </c>
      <c r="BB104">
        <f t="shared" si="13"/>
        <v>59</v>
      </c>
      <c r="BC104" s="7">
        <f t="shared" si="14"/>
        <v>0.96128679285309793</v>
      </c>
      <c r="BD104" s="8">
        <f t="shared" si="15"/>
        <v>0.76351176584869462</v>
      </c>
    </row>
    <row r="105" spans="1:56" x14ac:dyDescent="0.25">
      <c r="A105">
        <v>3</v>
      </c>
      <c r="B105">
        <v>15</v>
      </c>
      <c r="C105" t="s">
        <v>173</v>
      </c>
      <c r="D105">
        <v>16</v>
      </c>
      <c r="E105">
        <v>16</v>
      </c>
      <c r="F105">
        <v>24</v>
      </c>
      <c r="G105">
        <v>15</v>
      </c>
      <c r="H105">
        <v>16</v>
      </c>
      <c r="I105">
        <v>24</v>
      </c>
      <c r="J105">
        <v>16</v>
      </c>
      <c r="K105">
        <v>24</v>
      </c>
      <c r="L105">
        <v>24</v>
      </c>
      <c r="M105">
        <v>24</v>
      </c>
      <c r="N105">
        <v>16</v>
      </c>
      <c r="O105">
        <v>24</v>
      </c>
      <c r="P105">
        <v>24</v>
      </c>
      <c r="Q105">
        <v>16</v>
      </c>
      <c r="R105">
        <v>16</v>
      </c>
      <c r="S105">
        <v>24</v>
      </c>
      <c r="T105">
        <v>16</v>
      </c>
      <c r="U105">
        <v>16</v>
      </c>
      <c r="V105">
        <v>24</v>
      </c>
      <c r="W105">
        <v>24</v>
      </c>
      <c r="X105">
        <v>24</v>
      </c>
      <c r="Y105">
        <v>24</v>
      </c>
      <c r="Z105">
        <v>16</v>
      </c>
      <c r="AA105">
        <v>24</v>
      </c>
      <c r="AB105">
        <v>16</v>
      </c>
      <c r="AC105">
        <v>16</v>
      </c>
      <c r="AD105">
        <v>24</v>
      </c>
      <c r="AE105">
        <v>24</v>
      </c>
      <c r="AF105">
        <v>23</v>
      </c>
      <c r="AG105">
        <v>24</v>
      </c>
      <c r="AH105">
        <v>16</v>
      </c>
      <c r="AI105">
        <v>22</v>
      </c>
      <c r="AJ105">
        <v>22</v>
      </c>
      <c r="AK105">
        <v>14</v>
      </c>
      <c r="AL105">
        <v>22</v>
      </c>
      <c r="AM105">
        <v>14</v>
      </c>
      <c r="AN105">
        <v>14</v>
      </c>
      <c r="AO105">
        <v>22</v>
      </c>
      <c r="AP105">
        <v>22</v>
      </c>
      <c r="AQ105">
        <v>22</v>
      </c>
      <c r="AR105">
        <v>14</v>
      </c>
      <c r="AS105">
        <v>22</v>
      </c>
      <c r="AT105">
        <v>14</v>
      </c>
      <c r="AU105">
        <v>22</v>
      </c>
      <c r="AV105" s="8">
        <f t="shared" si="8"/>
        <v>19.90909090909091</v>
      </c>
      <c r="AW105">
        <f t="shared" si="9"/>
        <v>22</v>
      </c>
      <c r="AX105" s="8">
        <f t="shared" si="10"/>
        <v>4.0624095371290796</v>
      </c>
      <c r="AY105" s="6">
        <f>Table14[[#This Row],[Szórás]]/Table14[[#This Row],[Átlagos akadálymentességi hibaszám]]</f>
        <v>0.20404796761835559</v>
      </c>
      <c r="AZ105">
        <f t="shared" si="11"/>
        <v>14</v>
      </c>
      <c r="BA105">
        <f t="shared" si="12"/>
        <v>24</v>
      </c>
      <c r="BB105">
        <f t="shared" si="13"/>
        <v>10</v>
      </c>
      <c r="BC105" s="7">
        <f t="shared" si="14"/>
        <v>0.9992867453976696</v>
      </c>
      <c r="BD105" s="8">
        <f t="shared" si="15"/>
        <v>1.8428443387809247E-3</v>
      </c>
    </row>
    <row r="106" spans="1:56" x14ac:dyDescent="0.25">
      <c r="A106">
        <v>4</v>
      </c>
      <c r="B106">
        <v>15</v>
      </c>
      <c r="C106" t="s">
        <v>173</v>
      </c>
      <c r="D106">
        <v>139</v>
      </c>
      <c r="E106">
        <v>145</v>
      </c>
      <c r="F106">
        <v>146</v>
      </c>
      <c r="G106">
        <v>140</v>
      </c>
      <c r="H106">
        <v>141</v>
      </c>
      <c r="I106">
        <v>138</v>
      </c>
      <c r="J106">
        <v>137</v>
      </c>
      <c r="K106">
        <v>137</v>
      </c>
      <c r="L106">
        <v>135</v>
      </c>
      <c r="M106">
        <v>141</v>
      </c>
      <c r="N106">
        <v>142</v>
      </c>
      <c r="O106">
        <v>146</v>
      </c>
      <c r="P106">
        <v>141</v>
      </c>
      <c r="Q106">
        <v>134</v>
      </c>
      <c r="R106">
        <v>136</v>
      </c>
      <c r="S106">
        <v>144</v>
      </c>
      <c r="T106">
        <v>139</v>
      </c>
      <c r="U106">
        <v>142</v>
      </c>
      <c r="V106">
        <v>133</v>
      </c>
      <c r="W106">
        <v>131</v>
      </c>
      <c r="X106">
        <v>143</v>
      </c>
      <c r="Y106">
        <v>142</v>
      </c>
      <c r="Z106">
        <v>142</v>
      </c>
      <c r="AA106">
        <v>135</v>
      </c>
      <c r="AB106">
        <v>143</v>
      </c>
      <c r="AC106">
        <v>133</v>
      </c>
      <c r="AD106">
        <v>128</v>
      </c>
      <c r="AE106">
        <v>133</v>
      </c>
      <c r="AF106">
        <v>128</v>
      </c>
      <c r="AG106">
        <v>136</v>
      </c>
      <c r="AH106">
        <v>137</v>
      </c>
      <c r="AI106">
        <v>143</v>
      </c>
      <c r="AJ106">
        <v>142</v>
      </c>
      <c r="AK106">
        <v>135</v>
      </c>
      <c r="AL106">
        <v>133</v>
      </c>
      <c r="AM106">
        <v>134</v>
      </c>
      <c r="AN106">
        <v>135</v>
      </c>
      <c r="AO106">
        <v>134</v>
      </c>
      <c r="AP106">
        <v>135</v>
      </c>
      <c r="AQ106">
        <v>128</v>
      </c>
      <c r="AR106">
        <v>134</v>
      </c>
      <c r="AS106">
        <v>137</v>
      </c>
      <c r="AT106">
        <v>143</v>
      </c>
      <c r="AU106">
        <v>139</v>
      </c>
      <c r="AV106" s="8">
        <f t="shared" si="8"/>
        <v>137.70454545454547</v>
      </c>
      <c r="AW106">
        <f t="shared" si="9"/>
        <v>137</v>
      </c>
      <c r="AX106" s="8">
        <f t="shared" si="10"/>
        <v>4.8059050182455199</v>
      </c>
      <c r="AY106" s="6">
        <f>Table14[[#This Row],[Szórás]]/Table14[[#This Row],[Átlagos akadálymentességi hibaszám]]</f>
        <v>3.4900118963987925E-2</v>
      </c>
      <c r="AZ106">
        <f t="shared" si="11"/>
        <v>128</v>
      </c>
      <c r="BA106">
        <f t="shared" si="12"/>
        <v>146</v>
      </c>
      <c r="BB106">
        <f t="shared" si="13"/>
        <v>18</v>
      </c>
      <c r="BC106" s="7">
        <f t="shared" si="14"/>
        <v>0.99891929327649265</v>
      </c>
      <c r="BD106" s="8">
        <f t="shared" si="15"/>
        <v>0.15702849080453063</v>
      </c>
    </row>
    <row r="107" spans="1:56" x14ac:dyDescent="0.25">
      <c r="A107">
        <v>23</v>
      </c>
      <c r="B107">
        <v>40</v>
      </c>
      <c r="C107" t="s">
        <v>283</v>
      </c>
      <c r="D107">
        <v>34</v>
      </c>
      <c r="E107">
        <v>34</v>
      </c>
      <c r="F107">
        <v>34</v>
      </c>
      <c r="G107">
        <v>34</v>
      </c>
      <c r="H107">
        <v>34</v>
      </c>
      <c r="I107">
        <v>34</v>
      </c>
      <c r="J107">
        <v>34</v>
      </c>
      <c r="K107">
        <v>34</v>
      </c>
      <c r="L107">
        <v>34</v>
      </c>
      <c r="M107">
        <v>34</v>
      </c>
      <c r="N107">
        <v>34</v>
      </c>
      <c r="O107">
        <v>34</v>
      </c>
      <c r="P107">
        <v>34</v>
      </c>
      <c r="Q107">
        <v>34</v>
      </c>
      <c r="R107">
        <v>34</v>
      </c>
      <c r="S107">
        <v>34</v>
      </c>
      <c r="T107">
        <v>34</v>
      </c>
      <c r="U107">
        <v>34</v>
      </c>
      <c r="V107">
        <v>34</v>
      </c>
      <c r="W107">
        <v>34</v>
      </c>
      <c r="X107">
        <v>34</v>
      </c>
      <c r="Y107">
        <v>34</v>
      </c>
      <c r="Z107">
        <v>34</v>
      </c>
      <c r="AA107">
        <v>34</v>
      </c>
      <c r="AB107">
        <v>34</v>
      </c>
      <c r="AC107">
        <v>64</v>
      </c>
      <c r="AD107">
        <v>68</v>
      </c>
      <c r="AE107">
        <v>90</v>
      </c>
      <c r="AF107">
        <v>90</v>
      </c>
      <c r="AG107">
        <v>89</v>
      </c>
      <c r="AH107">
        <v>89</v>
      </c>
      <c r="AI107">
        <v>90</v>
      </c>
      <c r="AJ107">
        <v>90</v>
      </c>
      <c r="AK107">
        <v>90</v>
      </c>
      <c r="AL107">
        <v>90</v>
      </c>
      <c r="AM107">
        <v>90</v>
      </c>
      <c r="AN107">
        <v>90</v>
      </c>
      <c r="AO107">
        <v>91</v>
      </c>
      <c r="AP107">
        <v>91</v>
      </c>
      <c r="AQ107">
        <v>91</v>
      </c>
      <c r="AR107">
        <v>90</v>
      </c>
      <c r="AS107">
        <v>90</v>
      </c>
      <c r="AT107">
        <v>90</v>
      </c>
      <c r="AU107">
        <v>90</v>
      </c>
      <c r="AV107" s="8">
        <f t="shared" si="8"/>
        <v>57.113636363636367</v>
      </c>
      <c r="AW107">
        <f t="shared" si="9"/>
        <v>34</v>
      </c>
      <c r="AX107" s="8">
        <f t="shared" si="10"/>
        <v>27.270578668006834</v>
      </c>
      <c r="AY107" s="6">
        <f>Table14[[#This Row],[Szórás]]/Table14[[#This Row],[Átlagos akadálymentességi hibaszám]]</f>
        <v>0.47747929223728636</v>
      </c>
      <c r="AZ107">
        <f t="shared" si="11"/>
        <v>34</v>
      </c>
      <c r="BA107">
        <f t="shared" si="12"/>
        <v>91</v>
      </c>
      <c r="BB107">
        <f t="shared" si="13"/>
        <v>57</v>
      </c>
      <c r="BC107" s="7">
        <f t="shared" si="14"/>
        <v>1.0328184656955262</v>
      </c>
      <c r="BD107" s="8">
        <f t="shared" si="15"/>
        <v>0.75945328321020245</v>
      </c>
    </row>
    <row r="108" spans="1:56" x14ac:dyDescent="0.25">
      <c r="A108">
        <v>8</v>
      </c>
      <c r="B108">
        <v>22</v>
      </c>
      <c r="C108" t="s">
        <v>195</v>
      </c>
      <c r="D108">
        <v>10</v>
      </c>
      <c r="E108">
        <v>10</v>
      </c>
      <c r="F108">
        <v>10</v>
      </c>
      <c r="G108">
        <v>10</v>
      </c>
      <c r="H108">
        <v>10</v>
      </c>
      <c r="I108">
        <v>10</v>
      </c>
      <c r="J108">
        <v>10</v>
      </c>
      <c r="K108">
        <v>10</v>
      </c>
      <c r="L108">
        <v>10</v>
      </c>
      <c r="M108">
        <v>10</v>
      </c>
      <c r="N108">
        <v>10</v>
      </c>
      <c r="O108">
        <v>10</v>
      </c>
      <c r="P108">
        <v>10</v>
      </c>
      <c r="Q108">
        <v>10</v>
      </c>
      <c r="R108">
        <v>10</v>
      </c>
      <c r="S108">
        <v>10</v>
      </c>
      <c r="T108">
        <v>10</v>
      </c>
      <c r="U108">
        <v>10</v>
      </c>
      <c r="V108">
        <v>9</v>
      </c>
      <c r="W108">
        <v>10</v>
      </c>
      <c r="X108">
        <v>10</v>
      </c>
      <c r="Y108">
        <v>10</v>
      </c>
      <c r="Z108">
        <v>10</v>
      </c>
      <c r="AA108">
        <v>10</v>
      </c>
      <c r="AB108">
        <v>10</v>
      </c>
      <c r="AC108">
        <v>10</v>
      </c>
      <c r="AD108">
        <v>10</v>
      </c>
      <c r="AE108">
        <v>10</v>
      </c>
      <c r="AF108">
        <v>10</v>
      </c>
      <c r="AG108">
        <v>10</v>
      </c>
      <c r="AH108">
        <v>10</v>
      </c>
      <c r="AI108">
        <v>10</v>
      </c>
      <c r="AJ108">
        <v>10</v>
      </c>
      <c r="AK108">
        <v>10</v>
      </c>
      <c r="AL108">
        <v>10</v>
      </c>
      <c r="AM108">
        <v>10</v>
      </c>
      <c r="AN108">
        <v>10</v>
      </c>
      <c r="AO108">
        <v>9</v>
      </c>
      <c r="AP108">
        <v>9</v>
      </c>
      <c r="AQ108">
        <v>9</v>
      </c>
      <c r="AR108">
        <v>10</v>
      </c>
      <c r="AS108">
        <v>10</v>
      </c>
      <c r="AT108">
        <v>10</v>
      </c>
      <c r="AU108">
        <v>10</v>
      </c>
      <c r="AV108" s="8">
        <f t="shared" si="8"/>
        <v>9.9090909090909083</v>
      </c>
      <c r="AW108">
        <f t="shared" si="9"/>
        <v>10</v>
      </c>
      <c r="AX108" s="8">
        <f t="shared" si="10"/>
        <v>0.29080336345115265</v>
      </c>
      <c r="AY108" s="6">
        <f>Table14[[#This Row],[Szórás]]/Table14[[#This Row],[Átlagos akadálymentességi hibaszám]]</f>
        <v>2.9347128421675958E-2</v>
      </c>
      <c r="AZ108">
        <f t="shared" si="11"/>
        <v>9</v>
      </c>
      <c r="BA108">
        <f t="shared" si="12"/>
        <v>10</v>
      </c>
      <c r="BB108">
        <f t="shared" si="13"/>
        <v>1</v>
      </c>
      <c r="BC108" s="7">
        <f t="shared" si="14"/>
        <v>0.99931713477799444</v>
      </c>
      <c r="BD108" s="8">
        <f t="shared" si="15"/>
        <v>8.2015503875969134E-2</v>
      </c>
    </row>
    <row r="109" spans="1:56" x14ac:dyDescent="0.25">
      <c r="A109">
        <v>409</v>
      </c>
      <c r="B109">
        <v>82</v>
      </c>
      <c r="C109" t="s">
        <v>109</v>
      </c>
      <c r="D109">
        <v>101</v>
      </c>
      <c r="E109">
        <v>96</v>
      </c>
      <c r="F109">
        <v>88</v>
      </c>
      <c r="G109">
        <v>88</v>
      </c>
      <c r="H109">
        <v>84</v>
      </c>
      <c r="I109">
        <v>88</v>
      </c>
      <c r="J109">
        <v>90</v>
      </c>
      <c r="K109">
        <v>95</v>
      </c>
      <c r="L109">
        <v>90</v>
      </c>
      <c r="M109">
        <v>96</v>
      </c>
      <c r="N109">
        <v>84</v>
      </c>
      <c r="O109">
        <v>81</v>
      </c>
      <c r="P109">
        <v>92</v>
      </c>
      <c r="Q109">
        <v>95</v>
      </c>
      <c r="R109">
        <v>87</v>
      </c>
      <c r="S109">
        <v>91</v>
      </c>
      <c r="T109">
        <v>92</v>
      </c>
      <c r="U109">
        <v>84</v>
      </c>
      <c r="V109">
        <v>91</v>
      </c>
      <c r="W109">
        <v>84</v>
      </c>
      <c r="X109">
        <v>95</v>
      </c>
      <c r="Y109">
        <v>86</v>
      </c>
      <c r="Z109">
        <v>87</v>
      </c>
      <c r="AA109">
        <v>90</v>
      </c>
      <c r="AB109">
        <v>87</v>
      </c>
      <c r="AC109">
        <v>89</v>
      </c>
      <c r="AD109">
        <v>81</v>
      </c>
      <c r="AE109">
        <v>86</v>
      </c>
      <c r="AF109">
        <v>79</v>
      </c>
      <c r="AG109">
        <v>87</v>
      </c>
      <c r="AH109">
        <v>80</v>
      </c>
      <c r="AI109">
        <v>86</v>
      </c>
      <c r="AJ109">
        <v>79</v>
      </c>
      <c r="AK109">
        <v>79</v>
      </c>
      <c r="AL109">
        <v>86</v>
      </c>
      <c r="AM109">
        <v>88</v>
      </c>
      <c r="AN109">
        <v>87</v>
      </c>
      <c r="AO109">
        <v>90</v>
      </c>
      <c r="AP109">
        <v>81</v>
      </c>
      <c r="AQ109">
        <v>86</v>
      </c>
      <c r="AR109">
        <v>86</v>
      </c>
      <c r="AS109">
        <v>86</v>
      </c>
      <c r="AT109">
        <v>88</v>
      </c>
      <c r="AU109">
        <v>83</v>
      </c>
      <c r="AV109" s="8">
        <f t="shared" si="8"/>
        <v>87.477272727272734</v>
      </c>
      <c r="AW109">
        <f t="shared" si="9"/>
        <v>87</v>
      </c>
      <c r="AX109" s="8">
        <f t="shared" si="10"/>
        <v>4.9999471455980196</v>
      </c>
      <c r="AY109" s="6">
        <f>Table14[[#This Row],[Szórás]]/Table14[[#This Row],[Átlagos akadálymentességi hibaszám]]</f>
        <v>5.7157099092313028E-2</v>
      </c>
      <c r="AZ109">
        <f t="shared" si="11"/>
        <v>79</v>
      </c>
      <c r="BA109">
        <f t="shared" si="12"/>
        <v>101</v>
      </c>
      <c r="BB109">
        <f t="shared" si="13"/>
        <v>22</v>
      </c>
      <c r="BC109" s="7">
        <f t="shared" si="14"/>
        <v>0.99783519171481783</v>
      </c>
      <c r="BD109" s="8">
        <f t="shared" si="15"/>
        <v>0.24042954134793373</v>
      </c>
    </row>
    <row r="110" spans="1:56" x14ac:dyDescent="0.25">
      <c r="A110">
        <v>1</v>
      </c>
      <c r="B110">
        <v>11</v>
      </c>
      <c r="C110" t="s">
        <v>85</v>
      </c>
      <c r="D110">
        <v>44</v>
      </c>
      <c r="E110">
        <v>45</v>
      </c>
      <c r="F110">
        <v>45</v>
      </c>
      <c r="G110">
        <v>42</v>
      </c>
      <c r="H110">
        <v>45</v>
      </c>
      <c r="I110">
        <v>45</v>
      </c>
      <c r="J110">
        <v>42</v>
      </c>
      <c r="K110">
        <v>44</v>
      </c>
      <c r="L110">
        <v>43</v>
      </c>
      <c r="M110">
        <v>43</v>
      </c>
      <c r="N110">
        <v>45</v>
      </c>
      <c r="O110">
        <v>44</v>
      </c>
      <c r="P110">
        <v>42</v>
      </c>
      <c r="Q110">
        <v>44</v>
      </c>
      <c r="R110">
        <v>45</v>
      </c>
      <c r="S110">
        <v>44</v>
      </c>
      <c r="T110">
        <v>42</v>
      </c>
      <c r="U110">
        <v>44</v>
      </c>
      <c r="V110">
        <v>44</v>
      </c>
      <c r="W110">
        <v>42</v>
      </c>
      <c r="X110">
        <v>44</v>
      </c>
      <c r="Y110">
        <v>44</v>
      </c>
      <c r="Z110">
        <v>43</v>
      </c>
      <c r="AA110">
        <v>42</v>
      </c>
      <c r="AB110">
        <v>44</v>
      </c>
      <c r="AC110">
        <v>42</v>
      </c>
      <c r="AD110">
        <v>44</v>
      </c>
      <c r="AE110">
        <v>42</v>
      </c>
      <c r="AF110">
        <v>44</v>
      </c>
      <c r="AG110">
        <v>43</v>
      </c>
      <c r="AH110">
        <v>45</v>
      </c>
      <c r="AI110">
        <v>44</v>
      </c>
      <c r="AJ110">
        <v>44</v>
      </c>
      <c r="AK110">
        <v>42</v>
      </c>
      <c r="AL110">
        <v>43</v>
      </c>
      <c r="AM110">
        <v>44</v>
      </c>
      <c r="AN110">
        <v>44</v>
      </c>
      <c r="AO110">
        <v>43</v>
      </c>
      <c r="AP110">
        <v>45</v>
      </c>
      <c r="AQ110">
        <v>45</v>
      </c>
      <c r="AR110">
        <v>45</v>
      </c>
      <c r="AS110">
        <v>77</v>
      </c>
      <c r="AT110">
        <v>77</v>
      </c>
      <c r="AU110">
        <v>75</v>
      </c>
      <c r="AV110" s="8">
        <f t="shared" si="8"/>
        <v>45.886363636363633</v>
      </c>
      <c r="AW110">
        <f t="shared" si="9"/>
        <v>44</v>
      </c>
      <c r="AX110" s="8">
        <f t="shared" si="10"/>
        <v>8.4004869988698836</v>
      </c>
      <c r="AY110" s="6">
        <f>Table14[[#This Row],[Szórás]]/Table14[[#This Row],[Átlagos akadálymentességi hibaszám]]</f>
        <v>0.18307153439835311</v>
      </c>
      <c r="AZ110">
        <f t="shared" si="11"/>
        <v>42</v>
      </c>
      <c r="BA110">
        <f t="shared" si="12"/>
        <v>77</v>
      </c>
      <c r="BB110">
        <f t="shared" si="13"/>
        <v>35</v>
      </c>
      <c r="BC110" s="7">
        <f t="shared" si="14"/>
        <v>1.0048423931880102</v>
      </c>
      <c r="BD110" s="8">
        <f t="shared" si="15"/>
        <v>0.18420751130299656</v>
      </c>
    </row>
    <row r="111" spans="1:56" x14ac:dyDescent="0.25">
      <c r="A111">
        <v>43</v>
      </c>
      <c r="B111">
        <v>40</v>
      </c>
      <c r="C111" t="s">
        <v>283</v>
      </c>
      <c r="D111">
        <v>137</v>
      </c>
      <c r="E111">
        <v>116</v>
      </c>
      <c r="F111">
        <v>123</v>
      </c>
      <c r="G111">
        <v>142</v>
      </c>
      <c r="H111">
        <v>121</v>
      </c>
      <c r="I111">
        <v>130</v>
      </c>
      <c r="J111">
        <v>127</v>
      </c>
      <c r="K111">
        <v>120</v>
      </c>
      <c r="L111">
        <v>125</v>
      </c>
      <c r="M111">
        <v>131</v>
      </c>
      <c r="N111">
        <v>123</v>
      </c>
      <c r="O111">
        <v>130</v>
      </c>
      <c r="P111">
        <v>134</v>
      </c>
      <c r="Q111">
        <v>128</v>
      </c>
      <c r="R111">
        <v>120</v>
      </c>
      <c r="S111">
        <v>129</v>
      </c>
      <c r="T111">
        <v>130</v>
      </c>
      <c r="U111">
        <v>131</v>
      </c>
      <c r="V111">
        <v>147</v>
      </c>
      <c r="W111">
        <v>148</v>
      </c>
      <c r="X111">
        <v>147</v>
      </c>
      <c r="Y111">
        <v>136</v>
      </c>
      <c r="Z111">
        <v>140</v>
      </c>
      <c r="AA111">
        <v>141</v>
      </c>
      <c r="AB111">
        <v>145</v>
      </c>
      <c r="AC111">
        <v>126</v>
      </c>
      <c r="AD111">
        <v>143</v>
      </c>
      <c r="AE111">
        <v>146</v>
      </c>
      <c r="AF111">
        <v>143</v>
      </c>
      <c r="AG111">
        <v>143</v>
      </c>
      <c r="AH111">
        <v>135</v>
      </c>
      <c r="AI111">
        <v>120</v>
      </c>
      <c r="AJ111">
        <v>125</v>
      </c>
      <c r="AK111">
        <v>132</v>
      </c>
      <c r="AL111">
        <v>133</v>
      </c>
      <c r="AM111">
        <v>130</v>
      </c>
      <c r="AN111">
        <v>121</v>
      </c>
      <c r="AO111">
        <v>114</v>
      </c>
      <c r="AP111">
        <v>112</v>
      </c>
      <c r="AQ111">
        <v>112</v>
      </c>
      <c r="AR111">
        <v>117</v>
      </c>
      <c r="AS111">
        <v>118</v>
      </c>
      <c r="AT111">
        <v>114</v>
      </c>
      <c r="AU111">
        <v>125</v>
      </c>
      <c r="AV111" s="8">
        <f t="shared" si="8"/>
        <v>129.77272727272728</v>
      </c>
      <c r="AW111">
        <f t="shared" si="9"/>
        <v>130</v>
      </c>
      <c r="AX111" s="8">
        <f t="shared" si="10"/>
        <v>10.485568457521911</v>
      </c>
      <c r="AY111" s="6">
        <f>Table14[[#This Row],[Szórás]]/Table14[[#This Row],[Átlagos akadálymentességi hibaszám]]</f>
        <v>8.0799476730466557E-2</v>
      </c>
      <c r="AZ111">
        <f t="shared" si="11"/>
        <v>112</v>
      </c>
      <c r="BA111">
        <f t="shared" si="12"/>
        <v>148</v>
      </c>
      <c r="BB111">
        <f t="shared" si="13"/>
        <v>36</v>
      </c>
      <c r="BC111" s="7">
        <f t="shared" si="14"/>
        <v>0.99870668273811658</v>
      </c>
      <c r="BD111" s="8">
        <f t="shared" si="15"/>
        <v>4.229573032751175E-2</v>
      </c>
    </row>
    <row r="112" spans="1:56" x14ac:dyDescent="0.25">
      <c r="A112">
        <v>563</v>
      </c>
      <c r="B112">
        <v>91</v>
      </c>
      <c r="C112" t="s">
        <v>320</v>
      </c>
      <c r="D112">
        <v>73</v>
      </c>
      <c r="E112">
        <v>73</v>
      </c>
      <c r="F112">
        <v>73</v>
      </c>
      <c r="G112">
        <v>73</v>
      </c>
      <c r="H112">
        <v>62</v>
      </c>
      <c r="I112">
        <v>62</v>
      </c>
      <c r="J112">
        <v>77</v>
      </c>
      <c r="K112">
        <v>81</v>
      </c>
      <c r="L112">
        <v>63</v>
      </c>
      <c r="M112">
        <v>63</v>
      </c>
      <c r="N112">
        <v>63</v>
      </c>
      <c r="O112">
        <v>63</v>
      </c>
      <c r="P112">
        <v>63</v>
      </c>
      <c r="Q112">
        <v>63</v>
      </c>
      <c r="R112">
        <v>62</v>
      </c>
      <c r="S112">
        <v>103</v>
      </c>
      <c r="T112">
        <v>103</v>
      </c>
      <c r="U112">
        <v>103</v>
      </c>
      <c r="V112">
        <v>104</v>
      </c>
      <c r="W112">
        <v>103</v>
      </c>
      <c r="X112">
        <v>104</v>
      </c>
      <c r="Y112">
        <v>102</v>
      </c>
      <c r="Z112">
        <v>103</v>
      </c>
      <c r="AA112">
        <v>104</v>
      </c>
      <c r="AB112">
        <v>104</v>
      </c>
      <c r="AC112">
        <v>104</v>
      </c>
      <c r="AD112">
        <v>104</v>
      </c>
      <c r="AE112">
        <v>107</v>
      </c>
      <c r="AF112">
        <v>103</v>
      </c>
      <c r="AG112">
        <v>104</v>
      </c>
      <c r="AH112">
        <v>104</v>
      </c>
      <c r="AI112">
        <v>105</v>
      </c>
      <c r="AJ112">
        <v>104</v>
      </c>
      <c r="AK112">
        <v>111</v>
      </c>
      <c r="AL112">
        <v>103</v>
      </c>
      <c r="AM112">
        <v>116</v>
      </c>
      <c r="AN112">
        <v>114</v>
      </c>
      <c r="AO112">
        <v>123</v>
      </c>
      <c r="AP112">
        <v>126</v>
      </c>
      <c r="AQ112">
        <v>102</v>
      </c>
      <c r="AR112">
        <v>104</v>
      </c>
      <c r="AS112">
        <v>102</v>
      </c>
      <c r="AT112">
        <v>102</v>
      </c>
      <c r="AU112">
        <v>102</v>
      </c>
      <c r="AV112" s="8">
        <f t="shared" si="8"/>
        <v>92.88636363636364</v>
      </c>
      <c r="AW112">
        <f t="shared" si="9"/>
        <v>103</v>
      </c>
      <c r="AX112" s="8">
        <f t="shared" si="10"/>
        <v>19.422135428651497</v>
      </c>
      <c r="AY112" s="6">
        <f>Table14[[#This Row],[Szórás]]/Table14[[#This Row],[Átlagos akadálymentességi hibaszám]]</f>
        <v>0.20909565912910835</v>
      </c>
      <c r="AZ112">
        <f t="shared" si="11"/>
        <v>62</v>
      </c>
      <c r="BA112">
        <f t="shared" si="12"/>
        <v>126</v>
      </c>
      <c r="BB112">
        <f t="shared" si="13"/>
        <v>64</v>
      </c>
      <c r="BC112" s="7">
        <f t="shared" si="14"/>
        <v>1.0140779441104764</v>
      </c>
      <c r="BD112" s="8">
        <f t="shared" si="15"/>
        <v>0.62132081787577786</v>
      </c>
    </row>
    <row r="113" spans="1:56" x14ac:dyDescent="0.25">
      <c r="A113">
        <v>1974</v>
      </c>
      <c r="B113">
        <v>93</v>
      </c>
      <c r="C113" t="s">
        <v>99</v>
      </c>
      <c r="D113">
        <v>74</v>
      </c>
      <c r="E113">
        <v>73</v>
      </c>
      <c r="F113">
        <v>75</v>
      </c>
      <c r="G113">
        <v>75</v>
      </c>
      <c r="H113">
        <v>78</v>
      </c>
      <c r="I113">
        <v>78</v>
      </c>
      <c r="J113">
        <v>77</v>
      </c>
      <c r="K113">
        <v>76</v>
      </c>
      <c r="L113">
        <v>78</v>
      </c>
      <c r="M113">
        <v>75</v>
      </c>
      <c r="N113">
        <v>75</v>
      </c>
      <c r="O113">
        <v>73</v>
      </c>
      <c r="P113">
        <v>73</v>
      </c>
      <c r="Q113">
        <v>73</v>
      </c>
      <c r="R113">
        <v>73</v>
      </c>
      <c r="S113">
        <v>73</v>
      </c>
      <c r="T113">
        <v>73</v>
      </c>
      <c r="U113">
        <v>72</v>
      </c>
      <c r="V113">
        <v>73</v>
      </c>
      <c r="W113">
        <v>73</v>
      </c>
      <c r="X113">
        <v>73</v>
      </c>
      <c r="Y113">
        <v>72</v>
      </c>
      <c r="Z113">
        <v>73</v>
      </c>
      <c r="AA113">
        <v>73</v>
      </c>
      <c r="AB113">
        <v>73</v>
      </c>
      <c r="AC113">
        <v>73</v>
      </c>
      <c r="AD113">
        <v>73</v>
      </c>
      <c r="AE113">
        <v>73</v>
      </c>
      <c r="AF113">
        <v>73</v>
      </c>
      <c r="AG113">
        <v>73</v>
      </c>
      <c r="AH113">
        <v>73</v>
      </c>
      <c r="AI113">
        <v>73</v>
      </c>
      <c r="AJ113">
        <v>73</v>
      </c>
      <c r="AK113">
        <v>73</v>
      </c>
      <c r="AL113">
        <v>72</v>
      </c>
      <c r="AM113">
        <v>72</v>
      </c>
      <c r="AN113">
        <v>73</v>
      </c>
      <c r="AO113">
        <v>73</v>
      </c>
      <c r="AP113">
        <v>73</v>
      </c>
      <c r="AQ113">
        <v>73</v>
      </c>
      <c r="AR113">
        <v>73</v>
      </c>
      <c r="AS113">
        <v>73</v>
      </c>
      <c r="AT113">
        <v>72</v>
      </c>
      <c r="AU113">
        <v>73</v>
      </c>
      <c r="AV113" s="8">
        <f t="shared" si="8"/>
        <v>73.590909090909093</v>
      </c>
      <c r="AW113">
        <f t="shared" si="9"/>
        <v>73</v>
      </c>
      <c r="AX113" s="8">
        <f t="shared" si="10"/>
        <v>1.5747747246523252</v>
      </c>
      <c r="AY113" s="6">
        <f>Table14[[#This Row],[Szórás]]/Table14[[#This Row],[Átlagos akadálymentességi hibaszám]]</f>
        <v>2.1399038877301515E-2</v>
      </c>
      <c r="AZ113">
        <f t="shared" si="11"/>
        <v>72</v>
      </c>
      <c r="BA113">
        <f t="shared" si="12"/>
        <v>78</v>
      </c>
      <c r="BB113">
        <f t="shared" si="13"/>
        <v>6</v>
      </c>
      <c r="BC113" s="7">
        <f t="shared" si="14"/>
        <v>0.99900002080220662</v>
      </c>
      <c r="BD113" s="8">
        <f t="shared" si="15"/>
        <v>0.37404917647402808</v>
      </c>
    </row>
    <row r="114" spans="1:56" x14ac:dyDescent="0.25">
      <c r="A114">
        <v>13</v>
      </c>
      <c r="B114">
        <v>30</v>
      </c>
      <c r="C114" t="s">
        <v>134</v>
      </c>
      <c r="D114">
        <v>32</v>
      </c>
      <c r="E114">
        <v>32</v>
      </c>
      <c r="F114">
        <v>27</v>
      </c>
      <c r="G114">
        <v>31</v>
      </c>
      <c r="H114">
        <v>27</v>
      </c>
      <c r="I114">
        <v>31</v>
      </c>
      <c r="J114">
        <v>27</v>
      </c>
      <c r="K114">
        <v>33</v>
      </c>
      <c r="L114">
        <v>28</v>
      </c>
      <c r="M114">
        <v>33</v>
      </c>
      <c r="N114">
        <v>26</v>
      </c>
      <c r="O114">
        <v>26</v>
      </c>
      <c r="P114">
        <v>31</v>
      </c>
      <c r="Q114">
        <v>26</v>
      </c>
      <c r="R114">
        <v>26</v>
      </c>
      <c r="S114">
        <v>26</v>
      </c>
      <c r="T114">
        <v>27</v>
      </c>
      <c r="U114">
        <v>31</v>
      </c>
      <c r="V114">
        <v>31</v>
      </c>
      <c r="W114">
        <v>32</v>
      </c>
      <c r="X114">
        <v>31</v>
      </c>
      <c r="Y114">
        <v>31</v>
      </c>
      <c r="Z114">
        <v>31</v>
      </c>
      <c r="AA114">
        <v>31</v>
      </c>
      <c r="AB114">
        <v>27</v>
      </c>
      <c r="AC114">
        <v>33</v>
      </c>
      <c r="AD114">
        <v>37</v>
      </c>
      <c r="AE114">
        <v>36</v>
      </c>
      <c r="AF114">
        <v>34</v>
      </c>
      <c r="AG114">
        <v>35</v>
      </c>
      <c r="AH114">
        <v>35</v>
      </c>
      <c r="AI114">
        <v>32</v>
      </c>
      <c r="AJ114">
        <v>28</v>
      </c>
      <c r="AK114">
        <v>33</v>
      </c>
      <c r="AL114">
        <v>29</v>
      </c>
      <c r="AM114">
        <v>33</v>
      </c>
      <c r="AN114">
        <v>32</v>
      </c>
      <c r="AO114">
        <v>32</v>
      </c>
      <c r="AP114">
        <v>32</v>
      </c>
      <c r="AQ114">
        <v>32</v>
      </c>
      <c r="AR114">
        <v>31</v>
      </c>
      <c r="AS114">
        <v>28</v>
      </c>
      <c r="AT114">
        <v>43</v>
      </c>
      <c r="AU114">
        <v>39</v>
      </c>
      <c r="AV114" s="8">
        <f t="shared" si="8"/>
        <v>31.09090909090909</v>
      </c>
      <c r="AW114">
        <f t="shared" si="9"/>
        <v>31</v>
      </c>
      <c r="AX114" s="8">
        <f t="shared" si="10"/>
        <v>3.6524485690674413</v>
      </c>
      <c r="AY114" s="6">
        <f>Table14[[#This Row],[Szórás]]/Table14[[#This Row],[Átlagos akadálymentességi hibaszám]]</f>
        <v>0.11747641596415748</v>
      </c>
      <c r="AZ114">
        <f t="shared" si="11"/>
        <v>26</v>
      </c>
      <c r="BA114">
        <f t="shared" si="12"/>
        <v>43</v>
      </c>
      <c r="BB114">
        <f t="shared" si="13"/>
        <v>17</v>
      </c>
      <c r="BC114" s="7">
        <f t="shared" si="14"/>
        <v>1.0042090365691165</v>
      </c>
      <c r="BD114" s="8">
        <f t="shared" si="15"/>
        <v>0.22188401429197138</v>
      </c>
    </row>
    <row r="115" spans="1:56" x14ac:dyDescent="0.25">
      <c r="A115">
        <v>13411</v>
      </c>
      <c r="B115">
        <v>95</v>
      </c>
      <c r="C115" t="s">
        <v>268</v>
      </c>
      <c r="D115">
        <v>33</v>
      </c>
      <c r="E115">
        <v>37</v>
      </c>
      <c r="F115">
        <v>29</v>
      </c>
      <c r="G115">
        <v>30</v>
      </c>
      <c r="H115">
        <v>34</v>
      </c>
      <c r="I115">
        <v>40</v>
      </c>
      <c r="J115">
        <v>42</v>
      </c>
      <c r="K115">
        <v>41</v>
      </c>
      <c r="L115">
        <v>39</v>
      </c>
      <c r="M115">
        <v>31</v>
      </c>
      <c r="N115">
        <v>31</v>
      </c>
      <c r="O115">
        <v>29</v>
      </c>
      <c r="P115">
        <v>31</v>
      </c>
      <c r="Q115">
        <v>45</v>
      </c>
      <c r="R115">
        <v>45</v>
      </c>
      <c r="S115">
        <v>45</v>
      </c>
      <c r="T115">
        <v>43</v>
      </c>
      <c r="U115">
        <v>39</v>
      </c>
      <c r="V115">
        <v>36</v>
      </c>
      <c r="W115">
        <v>24</v>
      </c>
      <c r="X115">
        <v>25</v>
      </c>
      <c r="Y115">
        <v>26</v>
      </c>
      <c r="Z115">
        <v>21</v>
      </c>
      <c r="AA115">
        <v>20</v>
      </c>
      <c r="AB115">
        <v>20</v>
      </c>
      <c r="AC115">
        <v>19</v>
      </c>
      <c r="AD115">
        <v>23</v>
      </c>
      <c r="AE115">
        <v>21</v>
      </c>
      <c r="AF115">
        <v>21</v>
      </c>
      <c r="AG115">
        <v>24</v>
      </c>
      <c r="AH115">
        <v>19</v>
      </c>
      <c r="AI115">
        <v>20</v>
      </c>
      <c r="AJ115">
        <v>24</v>
      </c>
      <c r="AK115">
        <v>23</v>
      </c>
      <c r="AL115">
        <v>23</v>
      </c>
      <c r="AM115">
        <v>22</v>
      </c>
      <c r="AN115">
        <v>24</v>
      </c>
      <c r="AO115">
        <v>22</v>
      </c>
      <c r="AP115">
        <v>24</v>
      </c>
      <c r="AQ115">
        <v>19</v>
      </c>
      <c r="AR115">
        <v>22</v>
      </c>
      <c r="AS115">
        <v>22</v>
      </c>
      <c r="AT115">
        <v>20</v>
      </c>
      <c r="AU115">
        <v>23</v>
      </c>
      <c r="AV115" s="8">
        <f t="shared" si="8"/>
        <v>28.431818181818183</v>
      </c>
      <c r="AW115">
        <f t="shared" si="9"/>
        <v>24</v>
      </c>
      <c r="AX115" s="8">
        <f t="shared" si="10"/>
        <v>8.4313857926664717</v>
      </c>
      <c r="AY115" s="6">
        <f>Table14[[#This Row],[Szórás]]/Table14[[#This Row],[Átlagos akadálymentességi hibaszám]]</f>
        <v>0.29654754186836507</v>
      </c>
      <c r="AZ115">
        <f t="shared" si="11"/>
        <v>19</v>
      </c>
      <c r="BA115">
        <f t="shared" si="12"/>
        <v>45</v>
      </c>
      <c r="BB115">
        <f t="shared" si="13"/>
        <v>26</v>
      </c>
      <c r="BC115" s="7">
        <f t="shared" si="14"/>
        <v>0.98386787748125903</v>
      </c>
      <c r="BD115" s="8">
        <f t="shared" si="15"/>
        <v>0.55040469631081002</v>
      </c>
    </row>
    <row r="116" spans="1:56" x14ac:dyDescent="0.25">
      <c r="A116">
        <v>4</v>
      </c>
      <c r="B116">
        <v>15</v>
      </c>
      <c r="C116" t="s">
        <v>173</v>
      </c>
      <c r="D116">
        <v>25</v>
      </c>
      <c r="E116">
        <v>25</v>
      </c>
      <c r="F116">
        <v>25</v>
      </c>
      <c r="G116">
        <v>32</v>
      </c>
      <c r="H116">
        <v>22</v>
      </c>
      <c r="I116">
        <v>22</v>
      </c>
      <c r="J116">
        <v>22</v>
      </c>
      <c r="K116">
        <v>22</v>
      </c>
      <c r="L116">
        <v>22</v>
      </c>
      <c r="M116">
        <v>22</v>
      </c>
      <c r="N116">
        <v>22</v>
      </c>
      <c r="O116">
        <v>22</v>
      </c>
      <c r="P116">
        <v>22</v>
      </c>
      <c r="Q116">
        <v>22</v>
      </c>
      <c r="R116">
        <v>22</v>
      </c>
      <c r="S116">
        <v>22</v>
      </c>
      <c r="T116">
        <v>22</v>
      </c>
      <c r="U116">
        <v>22</v>
      </c>
      <c r="V116">
        <v>22</v>
      </c>
      <c r="W116">
        <v>22</v>
      </c>
      <c r="X116">
        <v>22</v>
      </c>
      <c r="Y116">
        <v>22</v>
      </c>
      <c r="Z116">
        <v>22</v>
      </c>
      <c r="AA116">
        <v>22</v>
      </c>
      <c r="AB116">
        <v>22</v>
      </c>
      <c r="AC116">
        <v>22</v>
      </c>
      <c r="AD116">
        <v>22</v>
      </c>
      <c r="AE116">
        <v>22</v>
      </c>
      <c r="AF116">
        <v>22</v>
      </c>
      <c r="AG116">
        <v>22</v>
      </c>
      <c r="AH116">
        <v>22</v>
      </c>
      <c r="AI116">
        <v>22</v>
      </c>
      <c r="AJ116">
        <v>22</v>
      </c>
      <c r="AK116">
        <v>22</v>
      </c>
      <c r="AL116">
        <v>20</v>
      </c>
      <c r="AM116">
        <v>22</v>
      </c>
      <c r="AN116">
        <v>22</v>
      </c>
      <c r="AO116">
        <v>22</v>
      </c>
      <c r="AP116">
        <v>22</v>
      </c>
      <c r="AQ116">
        <v>22</v>
      </c>
      <c r="AR116">
        <v>22</v>
      </c>
      <c r="AS116">
        <v>22</v>
      </c>
      <c r="AT116">
        <v>22</v>
      </c>
      <c r="AU116">
        <v>22</v>
      </c>
      <c r="AV116" s="8">
        <f t="shared" si="8"/>
        <v>22.386363636363637</v>
      </c>
      <c r="AW116">
        <f t="shared" si="9"/>
        <v>22</v>
      </c>
      <c r="AX116" s="8">
        <f t="shared" si="10"/>
        <v>1.7011064674295522</v>
      </c>
      <c r="AY116" s="6">
        <f>Table14[[#This Row],[Szórás]]/Table14[[#This Row],[Átlagos akadálymentességi hibaszám]]</f>
        <v>7.5988512250660195E-2</v>
      </c>
      <c r="AZ116">
        <f t="shared" si="11"/>
        <v>20</v>
      </c>
      <c r="BA116">
        <f t="shared" si="12"/>
        <v>32</v>
      </c>
      <c r="BB116">
        <f t="shared" si="13"/>
        <v>12</v>
      </c>
      <c r="BC116" s="7">
        <f t="shared" si="14"/>
        <v>0.99774954687015316</v>
      </c>
      <c r="BD116" s="8">
        <f t="shared" si="15"/>
        <v>0.19103852037028277</v>
      </c>
    </row>
    <row r="117" spans="1:56" x14ac:dyDescent="0.25">
      <c r="A117">
        <v>45</v>
      </c>
      <c r="B117">
        <v>40</v>
      </c>
      <c r="C117" t="s">
        <v>283</v>
      </c>
      <c r="D117">
        <v>130</v>
      </c>
      <c r="E117">
        <v>128</v>
      </c>
      <c r="F117">
        <v>126</v>
      </c>
      <c r="G117">
        <v>118</v>
      </c>
      <c r="H117">
        <v>128</v>
      </c>
      <c r="I117">
        <v>123</v>
      </c>
      <c r="J117">
        <v>128</v>
      </c>
      <c r="K117">
        <v>118</v>
      </c>
      <c r="L117">
        <v>118</v>
      </c>
      <c r="M117">
        <v>118</v>
      </c>
      <c r="N117">
        <v>119</v>
      </c>
      <c r="O117">
        <v>118</v>
      </c>
      <c r="P117">
        <v>118</v>
      </c>
      <c r="Q117">
        <v>124</v>
      </c>
      <c r="R117">
        <v>1</v>
      </c>
      <c r="S117">
        <v>120</v>
      </c>
      <c r="T117">
        <v>1</v>
      </c>
      <c r="U117">
        <v>118</v>
      </c>
      <c r="V117">
        <v>118</v>
      </c>
      <c r="W117">
        <v>118</v>
      </c>
      <c r="X117">
        <v>121</v>
      </c>
      <c r="Y117">
        <v>119</v>
      </c>
      <c r="Z117">
        <v>119</v>
      </c>
      <c r="AA117">
        <v>117</v>
      </c>
      <c r="AB117">
        <v>119</v>
      </c>
      <c r="AC117">
        <v>119</v>
      </c>
      <c r="AD117">
        <v>119</v>
      </c>
      <c r="AE117">
        <v>119</v>
      </c>
      <c r="AF117">
        <v>119</v>
      </c>
      <c r="AG117">
        <v>118</v>
      </c>
      <c r="AH117">
        <v>119</v>
      </c>
      <c r="AI117">
        <v>119</v>
      </c>
      <c r="AJ117">
        <v>119</v>
      </c>
      <c r="AK117">
        <v>119</v>
      </c>
      <c r="AL117">
        <v>119</v>
      </c>
      <c r="AM117">
        <v>1</v>
      </c>
      <c r="AN117">
        <v>119</v>
      </c>
      <c r="AO117">
        <v>118</v>
      </c>
      <c r="AP117">
        <v>119</v>
      </c>
      <c r="AQ117">
        <v>118</v>
      </c>
      <c r="AR117">
        <v>119</v>
      </c>
      <c r="AS117">
        <v>117</v>
      </c>
      <c r="AT117">
        <v>118</v>
      </c>
      <c r="AU117">
        <v>118</v>
      </c>
      <c r="AV117" s="8">
        <f t="shared" si="8"/>
        <v>111.84090909090909</v>
      </c>
      <c r="AW117">
        <f t="shared" si="9"/>
        <v>119</v>
      </c>
      <c r="AX117" s="8">
        <f t="shared" si="10"/>
        <v>30.498908239566489</v>
      </c>
      <c r="AY117" s="6">
        <f>Table14[[#This Row],[Szórás]]/Table14[[#This Row],[Átlagos akadálymentességi hibaszám]]</f>
        <v>0.27269903729748535</v>
      </c>
      <c r="AZ117">
        <f t="shared" si="11"/>
        <v>1</v>
      </c>
      <c r="BA117">
        <f t="shared" si="12"/>
        <v>130</v>
      </c>
      <c r="BB117">
        <f t="shared" si="13"/>
        <v>129</v>
      </c>
      <c r="BC117" s="7">
        <f t="shared" si="14"/>
        <v>0.99851032711025256</v>
      </c>
      <c r="BD117" s="8">
        <f t="shared" si="15"/>
        <v>2.4606725126757526E-4</v>
      </c>
    </row>
    <row r="118" spans="1:56" x14ac:dyDescent="0.25">
      <c r="A118">
        <v>1974</v>
      </c>
      <c r="B118">
        <v>93</v>
      </c>
      <c r="C118" t="s">
        <v>99</v>
      </c>
      <c r="D118">
        <v>73</v>
      </c>
      <c r="E118">
        <v>73</v>
      </c>
      <c r="F118">
        <v>74</v>
      </c>
      <c r="G118">
        <v>74</v>
      </c>
      <c r="H118">
        <v>76</v>
      </c>
      <c r="I118">
        <v>76</v>
      </c>
      <c r="J118">
        <v>77</v>
      </c>
      <c r="K118">
        <v>75</v>
      </c>
      <c r="L118">
        <v>67</v>
      </c>
      <c r="M118">
        <v>66</v>
      </c>
      <c r="N118">
        <v>67</v>
      </c>
      <c r="O118">
        <v>68</v>
      </c>
      <c r="P118">
        <v>67</v>
      </c>
      <c r="Q118">
        <v>67</v>
      </c>
      <c r="R118">
        <v>67</v>
      </c>
      <c r="S118">
        <v>67</v>
      </c>
      <c r="T118">
        <v>67</v>
      </c>
      <c r="U118">
        <v>67</v>
      </c>
      <c r="V118">
        <v>67</v>
      </c>
      <c r="W118">
        <v>67</v>
      </c>
      <c r="X118">
        <v>67</v>
      </c>
      <c r="Y118">
        <v>67</v>
      </c>
      <c r="Z118">
        <v>68</v>
      </c>
      <c r="AA118">
        <v>69</v>
      </c>
      <c r="AB118">
        <v>38</v>
      </c>
      <c r="AC118">
        <v>38</v>
      </c>
      <c r="AD118">
        <v>34</v>
      </c>
      <c r="AE118">
        <v>35</v>
      </c>
      <c r="AF118">
        <v>35</v>
      </c>
      <c r="AG118">
        <v>33</v>
      </c>
      <c r="AH118">
        <v>33</v>
      </c>
      <c r="AI118">
        <v>33</v>
      </c>
      <c r="AJ118">
        <v>31</v>
      </c>
      <c r="AK118">
        <v>35</v>
      </c>
      <c r="AL118">
        <v>33</v>
      </c>
      <c r="AM118">
        <v>32</v>
      </c>
      <c r="AN118">
        <v>32</v>
      </c>
      <c r="AO118">
        <v>35</v>
      </c>
      <c r="AP118">
        <v>34</v>
      </c>
      <c r="AQ118">
        <v>38</v>
      </c>
      <c r="AR118">
        <v>37</v>
      </c>
      <c r="AS118">
        <v>36</v>
      </c>
      <c r="AT118">
        <v>36</v>
      </c>
      <c r="AU118">
        <v>37</v>
      </c>
      <c r="AV118" s="8">
        <f t="shared" si="8"/>
        <v>53.81818181818182</v>
      </c>
      <c r="AW118">
        <f t="shared" si="9"/>
        <v>67</v>
      </c>
      <c r="AX118" s="8">
        <f t="shared" si="10"/>
        <v>17.879795960638937</v>
      </c>
      <c r="AY118" s="6">
        <f>Table14[[#This Row],[Szórás]]/Table14[[#This Row],[Átlagos akadálymentességi hibaszám]]</f>
        <v>0.33222593845781806</v>
      </c>
      <c r="AZ118">
        <f t="shared" si="11"/>
        <v>31</v>
      </c>
      <c r="BA118">
        <f t="shared" si="12"/>
        <v>77</v>
      </c>
      <c r="BB118">
        <f t="shared" si="13"/>
        <v>46</v>
      </c>
      <c r="BC118" s="7">
        <f t="shared" si="14"/>
        <v>0.97597200562661524</v>
      </c>
      <c r="BD118" s="8">
        <f t="shared" si="15"/>
        <v>0.77276785292080963</v>
      </c>
    </row>
    <row r="119" spans="1:56" x14ac:dyDescent="0.25">
      <c r="A119">
        <v>96</v>
      </c>
      <c r="B119">
        <v>50</v>
      </c>
      <c r="C119" t="s">
        <v>120</v>
      </c>
      <c r="D119">
        <v>158</v>
      </c>
      <c r="E119">
        <v>142</v>
      </c>
      <c r="F119">
        <v>141</v>
      </c>
      <c r="G119">
        <v>142</v>
      </c>
      <c r="H119">
        <v>142</v>
      </c>
      <c r="I119">
        <v>141</v>
      </c>
      <c r="J119">
        <v>142</v>
      </c>
      <c r="K119">
        <v>141</v>
      </c>
      <c r="L119">
        <v>117</v>
      </c>
      <c r="M119">
        <v>140</v>
      </c>
      <c r="N119">
        <v>139</v>
      </c>
      <c r="O119">
        <v>141</v>
      </c>
      <c r="P119">
        <v>139</v>
      </c>
      <c r="Q119">
        <v>140</v>
      </c>
      <c r="R119">
        <v>140</v>
      </c>
      <c r="S119">
        <v>140</v>
      </c>
      <c r="T119">
        <v>132</v>
      </c>
      <c r="U119">
        <v>131</v>
      </c>
      <c r="V119">
        <v>129</v>
      </c>
      <c r="W119">
        <v>129</v>
      </c>
      <c r="X119">
        <v>131</v>
      </c>
      <c r="Y119">
        <v>131</v>
      </c>
      <c r="Z119">
        <v>130</v>
      </c>
      <c r="AA119">
        <v>131</v>
      </c>
      <c r="AB119">
        <v>130</v>
      </c>
      <c r="AC119">
        <v>131</v>
      </c>
      <c r="AD119">
        <v>134</v>
      </c>
      <c r="AE119">
        <v>132</v>
      </c>
      <c r="AF119">
        <v>131</v>
      </c>
      <c r="AG119">
        <v>132</v>
      </c>
      <c r="AH119">
        <v>128</v>
      </c>
      <c r="AI119">
        <v>130</v>
      </c>
      <c r="AJ119">
        <v>125</v>
      </c>
      <c r="AK119">
        <v>128</v>
      </c>
      <c r="AL119">
        <v>130</v>
      </c>
      <c r="AM119">
        <v>128</v>
      </c>
      <c r="AN119">
        <v>128</v>
      </c>
      <c r="AO119">
        <v>128</v>
      </c>
      <c r="AP119">
        <v>132</v>
      </c>
      <c r="AQ119">
        <v>134</v>
      </c>
      <c r="AR119">
        <v>132</v>
      </c>
      <c r="AS119">
        <v>135</v>
      </c>
      <c r="AT119">
        <v>132</v>
      </c>
      <c r="AU119">
        <v>133</v>
      </c>
      <c r="AV119" s="8">
        <f t="shared" si="8"/>
        <v>134.13636363636363</v>
      </c>
      <c r="AW119">
        <f t="shared" si="9"/>
        <v>132</v>
      </c>
      <c r="AX119" s="8">
        <f t="shared" si="10"/>
        <v>6.7603182431313327</v>
      </c>
      <c r="AY119" s="6">
        <f>Table14[[#This Row],[Szórás]]/Table14[[#This Row],[Átlagos akadálymentességi hibaszám]]</f>
        <v>5.0398848305282726E-2</v>
      </c>
      <c r="AZ119">
        <f t="shared" si="11"/>
        <v>117</v>
      </c>
      <c r="BA119">
        <f t="shared" si="12"/>
        <v>158</v>
      </c>
      <c r="BB119">
        <f t="shared" si="13"/>
        <v>41</v>
      </c>
      <c r="BC119" s="7">
        <f t="shared" si="14"/>
        <v>0.9976715762247188</v>
      </c>
      <c r="BD119" s="8">
        <f t="shared" si="15"/>
        <v>0.36316900508085725</v>
      </c>
    </row>
    <row r="120" spans="1:56" x14ac:dyDescent="0.25">
      <c r="A120">
        <v>14</v>
      </c>
      <c r="B120">
        <v>30</v>
      </c>
      <c r="C120" t="s">
        <v>134</v>
      </c>
      <c r="D120">
        <v>30</v>
      </c>
      <c r="E120">
        <v>30</v>
      </c>
      <c r="F120">
        <v>30</v>
      </c>
      <c r="G120">
        <v>30</v>
      </c>
      <c r="H120">
        <v>30</v>
      </c>
      <c r="I120">
        <v>29</v>
      </c>
      <c r="J120">
        <v>29</v>
      </c>
      <c r="K120">
        <v>30</v>
      </c>
      <c r="L120">
        <v>30</v>
      </c>
      <c r="M120">
        <v>30</v>
      </c>
      <c r="N120">
        <v>30</v>
      </c>
      <c r="O120">
        <v>30</v>
      </c>
      <c r="P120">
        <v>30</v>
      </c>
      <c r="Q120">
        <v>30</v>
      </c>
      <c r="R120">
        <v>30</v>
      </c>
      <c r="S120">
        <v>30</v>
      </c>
      <c r="T120">
        <v>30</v>
      </c>
      <c r="U120">
        <v>43</v>
      </c>
      <c r="V120">
        <v>43</v>
      </c>
      <c r="W120">
        <v>32</v>
      </c>
      <c r="X120">
        <v>38</v>
      </c>
      <c r="Y120">
        <v>40</v>
      </c>
      <c r="Z120">
        <v>40</v>
      </c>
      <c r="AA120">
        <v>40</v>
      </c>
      <c r="AB120">
        <v>40</v>
      </c>
      <c r="AC120">
        <v>40</v>
      </c>
      <c r="AD120">
        <v>40</v>
      </c>
      <c r="AE120">
        <v>40</v>
      </c>
      <c r="AF120">
        <v>39</v>
      </c>
      <c r="AG120">
        <v>40</v>
      </c>
      <c r="AH120">
        <v>40</v>
      </c>
      <c r="AI120">
        <v>40</v>
      </c>
      <c r="AJ120">
        <v>42</v>
      </c>
      <c r="AK120">
        <v>40</v>
      </c>
      <c r="AL120">
        <v>40</v>
      </c>
      <c r="AM120">
        <v>41</v>
      </c>
      <c r="AN120">
        <v>39</v>
      </c>
      <c r="AO120">
        <v>41</v>
      </c>
      <c r="AP120">
        <v>39</v>
      </c>
      <c r="AQ120">
        <v>41</v>
      </c>
      <c r="AR120">
        <v>39</v>
      </c>
      <c r="AS120">
        <v>39</v>
      </c>
      <c r="AT120">
        <v>39</v>
      </c>
      <c r="AU120">
        <v>41</v>
      </c>
      <c r="AV120" s="8">
        <f t="shared" si="8"/>
        <v>36</v>
      </c>
      <c r="AW120">
        <f t="shared" si="9"/>
        <v>39</v>
      </c>
      <c r="AX120" s="8">
        <f t="shared" si="10"/>
        <v>5.1444257482317468</v>
      </c>
      <c r="AY120" s="6">
        <f>Table14[[#This Row],[Szórás]]/Table14[[#This Row],[Átlagos akadálymentességi hibaszám]]</f>
        <v>0.14290071522865963</v>
      </c>
      <c r="AZ120">
        <f t="shared" si="11"/>
        <v>29</v>
      </c>
      <c r="BA120">
        <f t="shared" si="12"/>
        <v>43</v>
      </c>
      <c r="BB120">
        <f t="shared" si="13"/>
        <v>14</v>
      </c>
      <c r="BC120" s="7">
        <f t="shared" si="14"/>
        <v>1.0094773277160281</v>
      </c>
      <c r="BD120" s="8">
        <f t="shared" si="15"/>
        <v>0.67851609824422165</v>
      </c>
    </row>
    <row r="121" spans="1:56" x14ac:dyDescent="0.25">
      <c r="A121">
        <v>396</v>
      </c>
      <c r="B121">
        <v>82</v>
      </c>
      <c r="C121" t="s">
        <v>109</v>
      </c>
      <c r="D121">
        <v>34</v>
      </c>
      <c r="E121">
        <v>35</v>
      </c>
      <c r="F121">
        <v>35</v>
      </c>
      <c r="G121">
        <v>37</v>
      </c>
      <c r="H121">
        <v>36</v>
      </c>
      <c r="I121">
        <v>37</v>
      </c>
      <c r="J121">
        <v>36</v>
      </c>
      <c r="K121">
        <v>33</v>
      </c>
      <c r="L121">
        <v>33</v>
      </c>
      <c r="M121">
        <v>34</v>
      </c>
      <c r="N121">
        <v>34</v>
      </c>
      <c r="O121">
        <v>33</v>
      </c>
      <c r="P121">
        <v>32</v>
      </c>
      <c r="Q121">
        <v>33</v>
      </c>
      <c r="R121">
        <v>38</v>
      </c>
      <c r="S121">
        <v>37</v>
      </c>
      <c r="T121">
        <v>36</v>
      </c>
      <c r="U121">
        <v>42</v>
      </c>
      <c r="V121">
        <v>41</v>
      </c>
      <c r="W121">
        <v>33</v>
      </c>
      <c r="X121">
        <v>42</v>
      </c>
      <c r="Y121">
        <v>42</v>
      </c>
      <c r="Z121">
        <v>42</v>
      </c>
      <c r="AA121">
        <v>41</v>
      </c>
      <c r="AB121">
        <v>44</v>
      </c>
      <c r="AC121">
        <v>38</v>
      </c>
      <c r="AD121">
        <v>37</v>
      </c>
      <c r="AE121">
        <v>37</v>
      </c>
      <c r="AF121">
        <v>38</v>
      </c>
      <c r="AG121">
        <v>38</v>
      </c>
      <c r="AH121">
        <v>36</v>
      </c>
      <c r="AI121">
        <v>33</v>
      </c>
      <c r="AJ121">
        <v>35</v>
      </c>
      <c r="AK121">
        <v>36</v>
      </c>
      <c r="AL121">
        <v>35</v>
      </c>
      <c r="AM121">
        <v>29</v>
      </c>
      <c r="AN121">
        <v>27</v>
      </c>
      <c r="AO121">
        <v>25</v>
      </c>
      <c r="AP121">
        <v>30</v>
      </c>
      <c r="AQ121">
        <v>28</v>
      </c>
      <c r="AR121">
        <v>27</v>
      </c>
      <c r="AS121">
        <v>25</v>
      </c>
      <c r="AT121">
        <v>28</v>
      </c>
      <c r="AU121">
        <v>27</v>
      </c>
      <c r="AV121" s="8">
        <f t="shared" si="8"/>
        <v>34.75</v>
      </c>
      <c r="AW121">
        <f t="shared" si="9"/>
        <v>35</v>
      </c>
      <c r="AX121" s="8">
        <f t="shared" si="10"/>
        <v>4.808543752869034</v>
      </c>
      <c r="AY121" s="6">
        <f>Table14[[#This Row],[Szórás]]/Table14[[#This Row],[Átlagos akadálymentességi hibaszám]]</f>
        <v>0.13837535979479235</v>
      </c>
      <c r="AZ121">
        <f t="shared" si="11"/>
        <v>25</v>
      </c>
      <c r="BA121">
        <f t="shared" si="12"/>
        <v>44</v>
      </c>
      <c r="BB121">
        <f t="shared" si="13"/>
        <v>19</v>
      </c>
      <c r="BC121" s="7">
        <f t="shared" si="14"/>
        <v>0.99476425906600707</v>
      </c>
      <c r="BD121" s="8">
        <f t="shared" si="15"/>
        <v>0.22025992515945234</v>
      </c>
    </row>
    <row r="122" spans="1:56" x14ac:dyDescent="0.25">
      <c r="A122">
        <v>72</v>
      </c>
      <c r="B122">
        <v>50</v>
      </c>
      <c r="C122" t="s">
        <v>120</v>
      </c>
      <c r="D122">
        <v>30</v>
      </c>
      <c r="E122">
        <v>30</v>
      </c>
      <c r="F122">
        <v>30</v>
      </c>
      <c r="G122">
        <v>30</v>
      </c>
      <c r="H122">
        <v>30</v>
      </c>
      <c r="I122">
        <v>30</v>
      </c>
      <c r="J122">
        <v>30</v>
      </c>
      <c r="K122">
        <v>30</v>
      </c>
      <c r="L122">
        <v>30</v>
      </c>
      <c r="M122">
        <v>24</v>
      </c>
      <c r="N122">
        <v>30</v>
      </c>
      <c r="O122">
        <v>30</v>
      </c>
      <c r="P122">
        <v>30</v>
      </c>
      <c r="Q122">
        <v>30</v>
      </c>
      <c r="R122">
        <v>30</v>
      </c>
      <c r="S122">
        <v>30</v>
      </c>
      <c r="T122">
        <v>29</v>
      </c>
      <c r="U122">
        <v>24</v>
      </c>
      <c r="V122">
        <v>29</v>
      </c>
      <c r="W122">
        <v>29</v>
      </c>
      <c r="X122">
        <v>29</v>
      </c>
      <c r="Y122">
        <v>29</v>
      </c>
      <c r="Z122">
        <v>29</v>
      </c>
      <c r="AA122">
        <v>29</v>
      </c>
      <c r="AB122">
        <v>24</v>
      </c>
      <c r="AC122">
        <v>29</v>
      </c>
      <c r="AD122">
        <v>29</v>
      </c>
      <c r="AE122">
        <v>29</v>
      </c>
      <c r="AF122">
        <v>29</v>
      </c>
      <c r="AG122">
        <v>24</v>
      </c>
      <c r="AH122">
        <v>29</v>
      </c>
      <c r="AI122">
        <v>24</v>
      </c>
      <c r="AJ122">
        <v>29</v>
      </c>
      <c r="AK122">
        <v>29</v>
      </c>
      <c r="AL122">
        <v>29</v>
      </c>
      <c r="AM122">
        <v>29</v>
      </c>
      <c r="AN122">
        <v>29</v>
      </c>
      <c r="AO122">
        <v>29</v>
      </c>
      <c r="AP122">
        <v>24</v>
      </c>
      <c r="AQ122">
        <v>29</v>
      </c>
      <c r="AR122">
        <v>29</v>
      </c>
      <c r="AS122">
        <v>29</v>
      </c>
      <c r="AT122">
        <v>29</v>
      </c>
      <c r="AU122">
        <v>29</v>
      </c>
      <c r="AV122" s="8">
        <f t="shared" si="8"/>
        <v>28.65909090909091</v>
      </c>
      <c r="AW122">
        <f t="shared" si="9"/>
        <v>29</v>
      </c>
      <c r="AX122" s="8">
        <f t="shared" si="10"/>
        <v>1.9282861630025412</v>
      </c>
      <c r="AY122" s="6">
        <f>Table14[[#This Row],[Szórás]]/Table14[[#This Row],[Átlagos akadálymentességi hibaszám]]</f>
        <v>6.728357745607598E-2</v>
      </c>
      <c r="AZ122">
        <f t="shared" si="11"/>
        <v>24</v>
      </c>
      <c r="BA122">
        <f t="shared" si="12"/>
        <v>30</v>
      </c>
      <c r="BB122">
        <f t="shared" si="13"/>
        <v>6</v>
      </c>
      <c r="BC122" s="7">
        <f t="shared" si="14"/>
        <v>0.99848377555433654</v>
      </c>
      <c r="BD122" s="8">
        <f t="shared" si="15"/>
        <v>7.3194543668018447E-2</v>
      </c>
    </row>
    <row r="123" spans="1:56" x14ac:dyDescent="0.25">
      <c r="A123">
        <v>140</v>
      </c>
      <c r="B123">
        <v>61</v>
      </c>
      <c r="C123" t="s">
        <v>145</v>
      </c>
      <c r="D123">
        <v>17</v>
      </c>
      <c r="E123">
        <v>17</v>
      </c>
      <c r="F123">
        <v>17</v>
      </c>
      <c r="G123">
        <v>14</v>
      </c>
      <c r="H123">
        <v>14</v>
      </c>
      <c r="I123">
        <v>14</v>
      </c>
      <c r="J123">
        <v>14</v>
      </c>
      <c r="K123">
        <v>14</v>
      </c>
      <c r="L123">
        <v>14</v>
      </c>
      <c r="M123">
        <v>14</v>
      </c>
      <c r="N123">
        <v>14</v>
      </c>
      <c r="O123">
        <v>14</v>
      </c>
      <c r="P123">
        <v>14</v>
      </c>
      <c r="Q123">
        <v>14</v>
      </c>
      <c r="R123">
        <v>15</v>
      </c>
      <c r="S123">
        <v>15</v>
      </c>
      <c r="T123">
        <v>14</v>
      </c>
      <c r="U123">
        <v>14</v>
      </c>
      <c r="V123">
        <v>14</v>
      </c>
      <c r="W123">
        <v>13</v>
      </c>
      <c r="X123">
        <v>12</v>
      </c>
      <c r="Y123">
        <v>12</v>
      </c>
      <c r="Z123">
        <v>11</v>
      </c>
      <c r="AA123">
        <v>12</v>
      </c>
      <c r="AB123">
        <v>12</v>
      </c>
      <c r="AC123">
        <v>13</v>
      </c>
      <c r="AD123">
        <v>13</v>
      </c>
      <c r="AE123">
        <v>13</v>
      </c>
      <c r="AF123">
        <v>15</v>
      </c>
      <c r="AG123">
        <v>16</v>
      </c>
      <c r="AH123">
        <v>16</v>
      </c>
      <c r="AI123">
        <v>16</v>
      </c>
      <c r="AJ123">
        <v>11</v>
      </c>
      <c r="AK123">
        <v>12</v>
      </c>
      <c r="AL123">
        <v>12</v>
      </c>
      <c r="AM123">
        <v>14</v>
      </c>
      <c r="AN123">
        <v>14</v>
      </c>
      <c r="AO123">
        <v>15</v>
      </c>
      <c r="AP123">
        <v>14</v>
      </c>
      <c r="AQ123">
        <v>17</v>
      </c>
      <c r="AR123">
        <v>16</v>
      </c>
      <c r="AS123">
        <v>16</v>
      </c>
      <c r="AT123">
        <v>14</v>
      </c>
      <c r="AU123">
        <v>14</v>
      </c>
      <c r="AV123" s="8">
        <f t="shared" si="8"/>
        <v>14.090909090909092</v>
      </c>
      <c r="AW123">
        <f t="shared" si="9"/>
        <v>14</v>
      </c>
      <c r="AX123" s="8">
        <f t="shared" si="10"/>
        <v>1.5673734779720898</v>
      </c>
      <c r="AY123" s="6">
        <f>Table14[[#This Row],[Szórás]]/Table14[[#This Row],[Átlagos akadálymentességi hibaszám]]</f>
        <v>0.11123295650124508</v>
      </c>
      <c r="AZ123">
        <f t="shared" si="11"/>
        <v>11</v>
      </c>
      <c r="BA123">
        <f t="shared" si="12"/>
        <v>17</v>
      </c>
      <c r="BB123">
        <f t="shared" si="13"/>
        <v>6</v>
      </c>
      <c r="BC123" s="7">
        <f t="shared" si="14"/>
        <v>0.99901562699425905</v>
      </c>
      <c r="BD123" s="8">
        <f t="shared" si="15"/>
        <v>1.2747916485553299E-2</v>
      </c>
    </row>
    <row r="124" spans="1:56" x14ac:dyDescent="0.25">
      <c r="A124">
        <v>74</v>
      </c>
      <c r="B124">
        <v>50</v>
      </c>
      <c r="C124" t="s">
        <v>120</v>
      </c>
      <c r="D124">
        <v>118</v>
      </c>
      <c r="E124">
        <v>118</v>
      </c>
      <c r="F124">
        <v>118</v>
      </c>
      <c r="G124">
        <v>113</v>
      </c>
      <c r="H124">
        <v>113</v>
      </c>
      <c r="I124">
        <v>113</v>
      </c>
      <c r="J124">
        <v>113</v>
      </c>
      <c r="K124">
        <v>113</v>
      </c>
      <c r="L124">
        <v>52</v>
      </c>
      <c r="M124">
        <v>52</v>
      </c>
      <c r="N124">
        <v>52</v>
      </c>
      <c r="O124">
        <v>62</v>
      </c>
      <c r="P124">
        <v>61</v>
      </c>
      <c r="Q124">
        <v>61</v>
      </c>
      <c r="R124">
        <v>63</v>
      </c>
      <c r="S124">
        <v>53</v>
      </c>
      <c r="T124">
        <v>53</v>
      </c>
      <c r="U124">
        <v>55</v>
      </c>
      <c r="V124">
        <v>55</v>
      </c>
      <c r="W124">
        <v>55</v>
      </c>
      <c r="X124">
        <v>55</v>
      </c>
      <c r="Y124">
        <v>56</v>
      </c>
      <c r="Z124">
        <v>55</v>
      </c>
      <c r="AA124">
        <v>57</v>
      </c>
      <c r="AB124">
        <v>55</v>
      </c>
      <c r="AC124">
        <v>55</v>
      </c>
      <c r="AD124">
        <v>55</v>
      </c>
      <c r="AE124">
        <v>55</v>
      </c>
      <c r="AF124">
        <v>55</v>
      </c>
      <c r="AG124">
        <v>55</v>
      </c>
      <c r="AH124">
        <v>55</v>
      </c>
      <c r="AI124">
        <v>55</v>
      </c>
      <c r="AJ124">
        <v>55</v>
      </c>
      <c r="AK124">
        <v>36</v>
      </c>
      <c r="AL124">
        <v>55</v>
      </c>
      <c r="AM124">
        <v>55</v>
      </c>
      <c r="AN124">
        <v>55</v>
      </c>
      <c r="AO124">
        <v>55</v>
      </c>
      <c r="AP124">
        <v>40</v>
      </c>
      <c r="AQ124">
        <v>53</v>
      </c>
      <c r="AR124">
        <v>52</v>
      </c>
      <c r="AS124">
        <v>52</v>
      </c>
      <c r="AT124">
        <v>52</v>
      </c>
      <c r="AU124">
        <v>52</v>
      </c>
      <c r="AV124" s="8">
        <f t="shared" si="8"/>
        <v>65.181818181818187</v>
      </c>
      <c r="AW124">
        <f t="shared" si="9"/>
        <v>55</v>
      </c>
      <c r="AX124" s="8">
        <f t="shared" si="10"/>
        <v>24.120118715501672</v>
      </c>
      <c r="AY124" s="6">
        <f>Table14[[#This Row],[Szórás]]/Table14[[#This Row],[Átlagos akadálymentességi hibaszám]]</f>
        <v>0.37004366230197822</v>
      </c>
      <c r="AZ124">
        <f t="shared" si="11"/>
        <v>36</v>
      </c>
      <c r="BA124">
        <f t="shared" si="12"/>
        <v>118</v>
      </c>
      <c r="BB124">
        <f t="shared" si="13"/>
        <v>82</v>
      </c>
      <c r="BC124" s="7">
        <f t="shared" si="14"/>
        <v>0.98279080161376775</v>
      </c>
      <c r="BD124" s="8">
        <f t="shared" si="15"/>
        <v>0.52168307696499272</v>
      </c>
    </row>
    <row r="125" spans="1:56" x14ac:dyDescent="0.25">
      <c r="A125">
        <v>2</v>
      </c>
      <c r="B125">
        <v>12</v>
      </c>
      <c r="C125" t="s">
        <v>104</v>
      </c>
      <c r="D125">
        <v>93</v>
      </c>
      <c r="E125">
        <v>93</v>
      </c>
      <c r="F125">
        <v>93</v>
      </c>
      <c r="G125">
        <v>93</v>
      </c>
      <c r="H125">
        <v>93</v>
      </c>
      <c r="I125">
        <v>93</v>
      </c>
      <c r="J125">
        <v>93</v>
      </c>
      <c r="K125">
        <v>93</v>
      </c>
      <c r="L125">
        <v>93</v>
      </c>
      <c r="M125">
        <v>93</v>
      </c>
      <c r="N125">
        <v>93</v>
      </c>
      <c r="O125">
        <v>93</v>
      </c>
      <c r="P125">
        <v>93</v>
      </c>
      <c r="Q125">
        <v>93</v>
      </c>
      <c r="R125">
        <v>93</v>
      </c>
      <c r="S125">
        <v>93</v>
      </c>
      <c r="T125">
        <v>93</v>
      </c>
      <c r="U125">
        <v>93</v>
      </c>
      <c r="V125">
        <v>93</v>
      </c>
      <c r="W125">
        <v>93</v>
      </c>
      <c r="X125">
        <v>93</v>
      </c>
      <c r="Y125">
        <v>93</v>
      </c>
      <c r="Z125">
        <v>93</v>
      </c>
      <c r="AA125">
        <v>93</v>
      </c>
      <c r="AB125">
        <v>99</v>
      </c>
      <c r="AC125">
        <v>99</v>
      </c>
      <c r="AD125">
        <v>99</v>
      </c>
      <c r="AE125">
        <v>99</v>
      </c>
      <c r="AF125">
        <v>99</v>
      </c>
      <c r="AG125">
        <v>99</v>
      </c>
      <c r="AH125">
        <v>99</v>
      </c>
      <c r="AI125">
        <v>99</v>
      </c>
      <c r="AJ125">
        <v>99</v>
      </c>
      <c r="AK125">
        <v>98</v>
      </c>
      <c r="AL125">
        <v>99</v>
      </c>
      <c r="AM125">
        <v>99</v>
      </c>
      <c r="AN125">
        <v>99</v>
      </c>
      <c r="AO125">
        <v>93</v>
      </c>
      <c r="AP125">
        <v>93</v>
      </c>
      <c r="AQ125">
        <v>93</v>
      </c>
      <c r="AR125">
        <v>93</v>
      </c>
      <c r="AS125">
        <v>93</v>
      </c>
      <c r="AT125">
        <v>93</v>
      </c>
      <c r="AU125">
        <v>93</v>
      </c>
      <c r="AV125" s="8">
        <f t="shared" si="8"/>
        <v>94.75</v>
      </c>
      <c r="AW125">
        <f t="shared" si="9"/>
        <v>93</v>
      </c>
      <c r="AX125" s="8">
        <f t="shared" si="10"/>
        <v>2.7375511039086793</v>
      </c>
      <c r="AY125" s="6">
        <f>Table14[[#This Row],[Szórás]]/Table14[[#This Row],[Átlagos akadálymentességi hibaszám]]</f>
        <v>2.8892359935711653E-2</v>
      </c>
      <c r="AZ125">
        <f t="shared" si="11"/>
        <v>93</v>
      </c>
      <c r="BA125">
        <f t="shared" si="12"/>
        <v>99</v>
      </c>
      <c r="BB125">
        <f t="shared" si="13"/>
        <v>6</v>
      </c>
      <c r="BC125" s="7">
        <f t="shared" si="14"/>
        <v>1.0009577165525112</v>
      </c>
      <c r="BD125" s="8">
        <f t="shared" si="15"/>
        <v>0.18571690856907908</v>
      </c>
    </row>
    <row r="126" spans="1:56" x14ac:dyDescent="0.25">
      <c r="A126">
        <v>3</v>
      </c>
      <c r="B126">
        <v>15</v>
      </c>
      <c r="C126" t="s">
        <v>173</v>
      </c>
      <c r="D126">
        <v>91</v>
      </c>
      <c r="E126">
        <v>93</v>
      </c>
      <c r="F126">
        <v>93</v>
      </c>
      <c r="G126">
        <v>93</v>
      </c>
      <c r="H126">
        <v>92</v>
      </c>
      <c r="I126">
        <v>90</v>
      </c>
      <c r="J126">
        <v>94</v>
      </c>
      <c r="K126">
        <v>92</v>
      </c>
      <c r="L126">
        <v>97</v>
      </c>
      <c r="M126">
        <v>92</v>
      </c>
      <c r="N126">
        <v>90</v>
      </c>
      <c r="O126">
        <v>97</v>
      </c>
      <c r="P126">
        <v>91</v>
      </c>
      <c r="Q126">
        <v>93</v>
      </c>
      <c r="R126">
        <v>91</v>
      </c>
      <c r="S126">
        <v>91</v>
      </c>
      <c r="T126">
        <v>90</v>
      </c>
      <c r="U126">
        <v>92</v>
      </c>
      <c r="V126">
        <v>92</v>
      </c>
      <c r="W126">
        <v>91</v>
      </c>
      <c r="X126">
        <v>92</v>
      </c>
      <c r="Y126">
        <v>93</v>
      </c>
      <c r="Z126">
        <v>92</v>
      </c>
      <c r="AA126">
        <v>91</v>
      </c>
      <c r="AB126">
        <v>94</v>
      </c>
      <c r="AC126">
        <v>102</v>
      </c>
      <c r="AD126">
        <v>97</v>
      </c>
      <c r="AE126">
        <v>102</v>
      </c>
      <c r="AF126">
        <v>95</v>
      </c>
      <c r="AG126">
        <v>96</v>
      </c>
      <c r="AH126">
        <v>96</v>
      </c>
      <c r="AI126">
        <v>102</v>
      </c>
      <c r="AJ126">
        <v>96</v>
      </c>
      <c r="AK126">
        <v>96</v>
      </c>
      <c r="AL126">
        <v>102</v>
      </c>
      <c r="AM126">
        <v>102</v>
      </c>
      <c r="AN126">
        <v>97</v>
      </c>
      <c r="AO126">
        <v>96</v>
      </c>
      <c r="AP126">
        <v>98</v>
      </c>
      <c r="AQ126">
        <v>96</v>
      </c>
      <c r="AR126">
        <v>102</v>
      </c>
      <c r="AS126">
        <v>99</v>
      </c>
      <c r="AT126">
        <v>102</v>
      </c>
      <c r="AU126">
        <v>98</v>
      </c>
      <c r="AV126" s="8">
        <f t="shared" si="8"/>
        <v>95.022727272727266</v>
      </c>
      <c r="AW126">
        <f t="shared" si="9"/>
        <v>94</v>
      </c>
      <c r="AX126" s="8">
        <f t="shared" si="10"/>
        <v>3.9028232855599123</v>
      </c>
      <c r="AY126" s="6">
        <f>Table14[[#This Row],[Szórás]]/Table14[[#This Row],[Átlagos akadálymentességi hibaszám]]</f>
        <v>4.1072524411536991E-2</v>
      </c>
      <c r="AZ126">
        <f t="shared" si="11"/>
        <v>90</v>
      </c>
      <c r="BA126">
        <f t="shared" si="12"/>
        <v>102</v>
      </c>
      <c r="BB126">
        <f t="shared" si="13"/>
        <v>12</v>
      </c>
      <c r="BC126" s="7">
        <f t="shared" si="14"/>
        <v>1.0022070901976876</v>
      </c>
      <c r="BD126" s="8">
        <f t="shared" si="15"/>
        <v>0.48595379920388426</v>
      </c>
    </row>
    <row r="127" spans="1:56" x14ac:dyDescent="0.25">
      <c r="A127">
        <v>43</v>
      </c>
      <c r="B127">
        <v>40</v>
      </c>
      <c r="C127" t="s">
        <v>283</v>
      </c>
      <c r="D127">
        <v>83</v>
      </c>
      <c r="E127">
        <v>81</v>
      </c>
      <c r="F127">
        <v>83</v>
      </c>
      <c r="G127">
        <v>85</v>
      </c>
      <c r="H127">
        <v>88</v>
      </c>
      <c r="I127">
        <v>88</v>
      </c>
      <c r="J127">
        <v>85</v>
      </c>
      <c r="K127">
        <v>84</v>
      </c>
      <c r="L127">
        <v>81</v>
      </c>
      <c r="M127">
        <v>82</v>
      </c>
      <c r="N127">
        <v>85</v>
      </c>
      <c r="O127">
        <v>83</v>
      </c>
      <c r="P127">
        <v>82</v>
      </c>
      <c r="Q127">
        <v>86</v>
      </c>
      <c r="R127">
        <v>83</v>
      </c>
      <c r="S127">
        <v>83</v>
      </c>
      <c r="T127">
        <v>83</v>
      </c>
      <c r="U127">
        <v>81</v>
      </c>
      <c r="V127">
        <v>84</v>
      </c>
      <c r="W127">
        <v>87</v>
      </c>
      <c r="X127">
        <v>87</v>
      </c>
      <c r="Y127">
        <v>85</v>
      </c>
      <c r="Z127">
        <v>85</v>
      </c>
      <c r="AA127">
        <v>89</v>
      </c>
      <c r="AB127">
        <v>87</v>
      </c>
      <c r="AC127">
        <v>83</v>
      </c>
      <c r="AD127">
        <v>91</v>
      </c>
      <c r="AE127">
        <v>93</v>
      </c>
      <c r="AF127">
        <v>89</v>
      </c>
      <c r="AG127">
        <v>86</v>
      </c>
      <c r="AH127">
        <v>83</v>
      </c>
      <c r="AI127">
        <v>81</v>
      </c>
      <c r="AJ127">
        <v>81</v>
      </c>
      <c r="AK127">
        <v>81</v>
      </c>
      <c r="AL127">
        <v>83</v>
      </c>
      <c r="AM127">
        <v>87</v>
      </c>
      <c r="AN127">
        <v>90</v>
      </c>
      <c r="AO127">
        <v>81</v>
      </c>
      <c r="AP127">
        <v>85</v>
      </c>
      <c r="AQ127">
        <v>85</v>
      </c>
      <c r="AR127">
        <v>83</v>
      </c>
      <c r="AS127">
        <v>83</v>
      </c>
      <c r="AT127">
        <v>83</v>
      </c>
      <c r="AU127">
        <v>81</v>
      </c>
      <c r="AV127" s="8">
        <f t="shared" si="8"/>
        <v>84.522727272727266</v>
      </c>
      <c r="AW127">
        <f t="shared" si="9"/>
        <v>83.5</v>
      </c>
      <c r="AX127" s="8">
        <f t="shared" si="10"/>
        <v>2.9687413068750002</v>
      </c>
      <c r="AY127" s="6">
        <f>Table14[[#This Row],[Szórás]]/Table14[[#This Row],[Átlagos akadálymentességi hibaszám]]</f>
        <v>3.5123586314197368E-2</v>
      </c>
      <c r="AZ127">
        <f t="shared" si="11"/>
        <v>81</v>
      </c>
      <c r="BA127">
        <f t="shared" si="12"/>
        <v>93</v>
      </c>
      <c r="BB127">
        <f t="shared" si="13"/>
        <v>12</v>
      </c>
      <c r="BC127" s="7">
        <f t="shared" si="14"/>
        <v>1.0000504792542684</v>
      </c>
      <c r="BD127" s="8">
        <f t="shared" si="15"/>
        <v>3.5013568362329714E-4</v>
      </c>
    </row>
    <row r="128" spans="1:56" x14ac:dyDescent="0.25">
      <c r="A128">
        <v>30526</v>
      </c>
      <c r="B128">
        <v>95</v>
      </c>
      <c r="C128" t="s">
        <v>268</v>
      </c>
      <c r="D128">
        <v>10</v>
      </c>
      <c r="E128">
        <v>10</v>
      </c>
      <c r="F128">
        <v>10</v>
      </c>
      <c r="G128">
        <v>10</v>
      </c>
      <c r="H128">
        <v>10</v>
      </c>
      <c r="I128">
        <v>10</v>
      </c>
      <c r="J128">
        <v>10</v>
      </c>
      <c r="K128">
        <v>10</v>
      </c>
      <c r="L128">
        <v>9</v>
      </c>
      <c r="M128">
        <v>10</v>
      </c>
      <c r="N128">
        <v>10</v>
      </c>
      <c r="O128">
        <v>10</v>
      </c>
      <c r="P128">
        <v>10</v>
      </c>
      <c r="Q128">
        <v>10</v>
      </c>
      <c r="R128">
        <v>10</v>
      </c>
      <c r="S128">
        <v>10</v>
      </c>
      <c r="T128">
        <v>10</v>
      </c>
      <c r="U128">
        <v>10</v>
      </c>
      <c r="V128">
        <v>10</v>
      </c>
      <c r="W128">
        <v>10</v>
      </c>
      <c r="X128">
        <v>10</v>
      </c>
      <c r="Y128">
        <v>10</v>
      </c>
      <c r="Z128">
        <v>10</v>
      </c>
      <c r="AA128">
        <v>10</v>
      </c>
      <c r="AB128">
        <v>10</v>
      </c>
      <c r="AC128">
        <v>10</v>
      </c>
      <c r="AD128">
        <v>6</v>
      </c>
      <c r="AE128">
        <v>6</v>
      </c>
      <c r="AF128">
        <v>6</v>
      </c>
      <c r="AG128">
        <v>6</v>
      </c>
      <c r="AH128">
        <v>6</v>
      </c>
      <c r="AI128">
        <v>6</v>
      </c>
      <c r="AJ128">
        <v>6</v>
      </c>
      <c r="AK128">
        <v>6</v>
      </c>
      <c r="AL128">
        <v>6</v>
      </c>
      <c r="AM128">
        <v>6</v>
      </c>
      <c r="AN128">
        <v>6</v>
      </c>
      <c r="AO128">
        <v>6</v>
      </c>
      <c r="AP128">
        <v>6</v>
      </c>
      <c r="AQ128">
        <v>6</v>
      </c>
      <c r="AR128">
        <v>6</v>
      </c>
      <c r="AS128">
        <v>6</v>
      </c>
      <c r="AT128">
        <v>6</v>
      </c>
      <c r="AU128">
        <v>6</v>
      </c>
      <c r="AV128" s="8">
        <f t="shared" si="8"/>
        <v>8.3409090909090917</v>
      </c>
      <c r="AW128">
        <f t="shared" si="9"/>
        <v>10</v>
      </c>
      <c r="AX128" s="8">
        <f t="shared" si="10"/>
        <v>1.9759387738629366</v>
      </c>
      <c r="AY128" s="6">
        <f>Table14[[#This Row],[Szórás]]/Table14[[#This Row],[Átlagos akadálymentességi hibaszám]]</f>
        <v>0.23689729168928939</v>
      </c>
      <c r="AZ128">
        <f t="shared" si="11"/>
        <v>6</v>
      </c>
      <c r="BA128">
        <f t="shared" si="12"/>
        <v>10</v>
      </c>
      <c r="BB128">
        <f t="shared" si="13"/>
        <v>4</v>
      </c>
      <c r="BC128" s="7">
        <f t="shared" si="14"/>
        <v>0.98349074516033907</v>
      </c>
      <c r="BD128" s="8">
        <f t="shared" si="15"/>
        <v>0.71698935014904019</v>
      </c>
    </row>
    <row r="129" spans="1:56" x14ac:dyDescent="0.25">
      <c r="A129">
        <v>409</v>
      </c>
      <c r="B129">
        <v>82</v>
      </c>
      <c r="C129" t="s">
        <v>109</v>
      </c>
      <c r="D129">
        <v>9</v>
      </c>
      <c r="E129">
        <v>9</v>
      </c>
      <c r="F129">
        <v>9</v>
      </c>
      <c r="G129">
        <v>9</v>
      </c>
      <c r="H129">
        <v>9</v>
      </c>
      <c r="I129">
        <v>9</v>
      </c>
      <c r="J129">
        <v>9</v>
      </c>
      <c r="K129">
        <v>9</v>
      </c>
      <c r="L129">
        <v>9</v>
      </c>
      <c r="M129">
        <v>9</v>
      </c>
      <c r="N129">
        <v>9</v>
      </c>
      <c r="O129">
        <v>9</v>
      </c>
      <c r="P129">
        <v>9</v>
      </c>
      <c r="Q129">
        <v>9</v>
      </c>
      <c r="R129">
        <v>9</v>
      </c>
      <c r="S129">
        <v>9</v>
      </c>
      <c r="T129">
        <v>9</v>
      </c>
      <c r="U129">
        <v>9</v>
      </c>
      <c r="V129">
        <v>9</v>
      </c>
      <c r="W129">
        <v>9</v>
      </c>
      <c r="X129">
        <v>9</v>
      </c>
      <c r="Y129">
        <v>9</v>
      </c>
      <c r="Z129">
        <v>9</v>
      </c>
      <c r="AA129">
        <v>9</v>
      </c>
      <c r="AB129">
        <v>9</v>
      </c>
      <c r="AC129">
        <v>9</v>
      </c>
      <c r="AD129">
        <v>9</v>
      </c>
      <c r="AE129">
        <v>9</v>
      </c>
      <c r="AF129">
        <v>9</v>
      </c>
      <c r="AG129">
        <v>9</v>
      </c>
      <c r="AH129">
        <v>9</v>
      </c>
      <c r="AI129">
        <v>9</v>
      </c>
      <c r="AJ129">
        <v>9</v>
      </c>
      <c r="AK129">
        <v>9</v>
      </c>
      <c r="AL129">
        <v>9</v>
      </c>
      <c r="AM129">
        <v>9</v>
      </c>
      <c r="AN129">
        <v>9</v>
      </c>
      <c r="AO129">
        <v>9</v>
      </c>
      <c r="AP129">
        <v>9</v>
      </c>
      <c r="AQ129">
        <v>9</v>
      </c>
      <c r="AR129">
        <v>9</v>
      </c>
      <c r="AS129">
        <v>9</v>
      </c>
      <c r="AT129">
        <v>9</v>
      </c>
      <c r="AU129">
        <v>9</v>
      </c>
      <c r="AV129" s="8">
        <f t="shared" si="8"/>
        <v>9</v>
      </c>
      <c r="AW129">
        <f t="shared" si="9"/>
        <v>9</v>
      </c>
      <c r="AX129" s="8">
        <f t="shared" si="10"/>
        <v>0</v>
      </c>
      <c r="AY129" s="6">
        <f>Table14[[#This Row],[Szórás]]/Table14[[#This Row],[Átlagos akadálymentességi hibaszám]]</f>
        <v>0</v>
      </c>
      <c r="AZ129">
        <f t="shared" si="11"/>
        <v>9</v>
      </c>
      <c r="BA129">
        <f t="shared" si="12"/>
        <v>9</v>
      </c>
      <c r="BB129">
        <f t="shared" si="13"/>
        <v>0</v>
      </c>
      <c r="BC129" s="7">
        <f t="shared" si="14"/>
        <v>1</v>
      </c>
      <c r="BD129" s="8">
        <f t="shared" si="15"/>
        <v>1</v>
      </c>
    </row>
    <row r="130" spans="1:56" x14ac:dyDescent="0.25">
      <c r="A130">
        <v>44</v>
      </c>
      <c r="B130">
        <v>40</v>
      </c>
      <c r="C130" t="s">
        <v>283</v>
      </c>
      <c r="D130">
        <v>274</v>
      </c>
      <c r="E130">
        <v>284</v>
      </c>
      <c r="F130">
        <v>204</v>
      </c>
      <c r="G130">
        <v>452</v>
      </c>
      <c r="H130">
        <v>287</v>
      </c>
      <c r="I130">
        <v>295</v>
      </c>
      <c r="J130">
        <v>283</v>
      </c>
      <c r="K130">
        <v>433</v>
      </c>
      <c r="L130">
        <v>267</v>
      </c>
      <c r="M130">
        <v>276</v>
      </c>
      <c r="N130">
        <v>272</v>
      </c>
      <c r="O130">
        <v>287</v>
      </c>
      <c r="P130">
        <v>428</v>
      </c>
      <c r="Q130">
        <v>274</v>
      </c>
      <c r="R130">
        <v>269</v>
      </c>
      <c r="S130">
        <v>270</v>
      </c>
      <c r="T130">
        <v>438</v>
      </c>
      <c r="U130">
        <v>276</v>
      </c>
      <c r="V130">
        <v>267</v>
      </c>
      <c r="W130">
        <v>272</v>
      </c>
      <c r="X130">
        <v>414</v>
      </c>
      <c r="Y130">
        <v>253</v>
      </c>
      <c r="Z130">
        <v>240</v>
      </c>
      <c r="AA130">
        <v>282</v>
      </c>
      <c r="AB130">
        <v>379</v>
      </c>
      <c r="AC130">
        <v>387</v>
      </c>
      <c r="AD130">
        <v>374</v>
      </c>
      <c r="AE130">
        <v>377</v>
      </c>
      <c r="AF130">
        <v>453</v>
      </c>
      <c r="AG130">
        <v>371</v>
      </c>
      <c r="AH130">
        <v>375</v>
      </c>
      <c r="AI130">
        <v>376</v>
      </c>
      <c r="AJ130">
        <v>382</v>
      </c>
      <c r="AK130">
        <v>380</v>
      </c>
      <c r="AL130">
        <v>178</v>
      </c>
      <c r="AM130">
        <v>329</v>
      </c>
      <c r="AN130">
        <v>329</v>
      </c>
      <c r="AO130">
        <v>334</v>
      </c>
      <c r="AP130">
        <v>410</v>
      </c>
      <c r="AQ130">
        <v>332</v>
      </c>
      <c r="AR130">
        <v>324</v>
      </c>
      <c r="AS130">
        <v>333</v>
      </c>
      <c r="AT130">
        <v>407</v>
      </c>
      <c r="AU130">
        <v>331</v>
      </c>
      <c r="AV130" s="8">
        <f t="shared" ref="AV130:AV193" si="16">AVERAGE(D130:AU130)</f>
        <v>328.59090909090907</v>
      </c>
      <c r="AW130">
        <f t="shared" ref="AW130:AW193" si="17">MEDIAN(D130:AU130)</f>
        <v>329</v>
      </c>
      <c r="AX130" s="8">
        <f t="shared" ref="AX130:AX193" si="18">_xlfn.STDEV.S(D130:AU130)</f>
        <v>68.323552472117228</v>
      </c>
      <c r="AY130" s="6">
        <f>Table14[[#This Row],[Szórás]]/Table14[[#This Row],[Átlagos akadálymentességi hibaszám]]</f>
        <v>0.20792891885275683</v>
      </c>
      <c r="AZ130">
        <f t="shared" ref="AZ130:AZ193" si="19">MIN(D130:AU130)</f>
        <v>178</v>
      </c>
      <c r="BA130">
        <f t="shared" ref="BA130:BA193" si="20">MAX(D130:AU130)</f>
        <v>453</v>
      </c>
      <c r="BB130">
        <f t="shared" ref="BB130:BB193" si="21">BA130-AZ130</f>
        <v>275</v>
      </c>
      <c r="BC130" s="7">
        <f t="shared" ref="BC130:BC193" si="22">INDEX(LOGEST($D130:$AU130,,TRUE,TRUE),1,1)</f>
        <v>1.0049262257869398</v>
      </c>
      <c r="BD130" s="8">
        <f t="shared" ref="BD130:BD193" si="23">INDEX(LOGEST($D130:$AU130,,TRUE,TRUE),3,1)</f>
        <v>8.6251917928375235E-2</v>
      </c>
    </row>
    <row r="131" spans="1:56" x14ac:dyDescent="0.25">
      <c r="A131">
        <v>4</v>
      </c>
      <c r="B131">
        <v>15</v>
      </c>
      <c r="C131" t="s">
        <v>173</v>
      </c>
      <c r="D131">
        <v>102</v>
      </c>
      <c r="E131">
        <v>102</v>
      </c>
      <c r="F131">
        <v>101</v>
      </c>
      <c r="G131">
        <v>101</v>
      </c>
      <c r="H131">
        <v>101</v>
      </c>
      <c r="I131">
        <v>101</v>
      </c>
      <c r="J131">
        <v>101</v>
      </c>
      <c r="K131">
        <v>101</v>
      </c>
      <c r="L131">
        <v>101</v>
      </c>
      <c r="M131">
        <v>101</v>
      </c>
      <c r="N131">
        <v>101</v>
      </c>
      <c r="O131">
        <v>98</v>
      </c>
      <c r="P131">
        <v>102</v>
      </c>
      <c r="Q131">
        <v>102</v>
      </c>
      <c r="R131">
        <v>102</v>
      </c>
      <c r="S131">
        <v>102</v>
      </c>
      <c r="T131">
        <v>102</v>
      </c>
      <c r="U131">
        <v>102</v>
      </c>
      <c r="V131">
        <v>102</v>
      </c>
      <c r="W131">
        <v>102</v>
      </c>
      <c r="X131">
        <v>102</v>
      </c>
      <c r="Y131">
        <v>102</v>
      </c>
      <c r="Z131">
        <v>102</v>
      </c>
      <c r="AA131">
        <v>102</v>
      </c>
      <c r="AB131">
        <v>102</v>
      </c>
      <c r="AC131">
        <v>102</v>
      </c>
      <c r="AD131">
        <v>102</v>
      </c>
      <c r="AE131">
        <v>102</v>
      </c>
      <c r="AF131">
        <v>102</v>
      </c>
      <c r="AG131">
        <v>102</v>
      </c>
      <c r="AH131">
        <v>99</v>
      </c>
      <c r="AI131">
        <v>102</v>
      </c>
      <c r="AJ131">
        <v>102</v>
      </c>
      <c r="AK131">
        <v>102</v>
      </c>
      <c r="AL131">
        <v>102</v>
      </c>
      <c r="AM131">
        <v>102</v>
      </c>
      <c r="AN131">
        <v>102</v>
      </c>
      <c r="AO131">
        <v>102</v>
      </c>
      <c r="AP131">
        <v>102</v>
      </c>
      <c r="AQ131">
        <v>94</v>
      </c>
      <c r="AR131">
        <v>94</v>
      </c>
      <c r="AS131">
        <v>94</v>
      </c>
      <c r="AT131">
        <v>94</v>
      </c>
      <c r="AU131">
        <v>94</v>
      </c>
      <c r="AV131" s="8">
        <f t="shared" si="16"/>
        <v>100.72727272727273</v>
      </c>
      <c r="AW131">
        <f t="shared" si="17"/>
        <v>102</v>
      </c>
      <c r="AX131" s="8">
        <f t="shared" si="18"/>
        <v>2.5641865872285154</v>
      </c>
      <c r="AY131" s="6">
        <f>Table14[[#This Row],[Szórás]]/Table14[[#This Row],[Átlagos akadálymentességi hibaszám]]</f>
        <v>2.5456726046492479E-2</v>
      </c>
      <c r="AZ131">
        <f t="shared" si="19"/>
        <v>94</v>
      </c>
      <c r="BA131">
        <f t="shared" si="20"/>
        <v>102</v>
      </c>
      <c r="BB131">
        <f t="shared" si="21"/>
        <v>8</v>
      </c>
      <c r="BC131" s="7">
        <f t="shared" si="22"/>
        <v>0.99909513735296218</v>
      </c>
      <c r="BD131" s="8">
        <f t="shared" si="23"/>
        <v>0.19765540249056762</v>
      </c>
    </row>
    <row r="132" spans="1:56" x14ac:dyDescent="0.25">
      <c r="A132">
        <v>4</v>
      </c>
      <c r="B132">
        <v>15</v>
      </c>
      <c r="C132" t="s">
        <v>173</v>
      </c>
      <c r="D132">
        <v>19</v>
      </c>
      <c r="E132">
        <v>19</v>
      </c>
      <c r="F132">
        <v>19</v>
      </c>
      <c r="G132">
        <v>19</v>
      </c>
      <c r="H132">
        <v>19</v>
      </c>
      <c r="I132">
        <v>19</v>
      </c>
      <c r="J132">
        <v>19</v>
      </c>
      <c r="K132">
        <v>19</v>
      </c>
      <c r="L132">
        <v>19</v>
      </c>
      <c r="M132">
        <v>19</v>
      </c>
      <c r="N132">
        <v>19</v>
      </c>
      <c r="O132">
        <v>19</v>
      </c>
      <c r="P132">
        <v>19</v>
      </c>
      <c r="Q132">
        <v>19</v>
      </c>
      <c r="R132">
        <v>19</v>
      </c>
      <c r="S132">
        <v>19</v>
      </c>
      <c r="T132">
        <v>19</v>
      </c>
      <c r="U132">
        <v>19</v>
      </c>
      <c r="V132">
        <v>19</v>
      </c>
      <c r="W132">
        <v>19</v>
      </c>
      <c r="X132">
        <v>19</v>
      </c>
      <c r="Y132">
        <v>19</v>
      </c>
      <c r="Z132">
        <v>19</v>
      </c>
      <c r="AA132">
        <v>19</v>
      </c>
      <c r="AB132">
        <v>19</v>
      </c>
      <c r="AC132">
        <v>19</v>
      </c>
      <c r="AD132">
        <v>19</v>
      </c>
      <c r="AE132">
        <v>19</v>
      </c>
      <c r="AF132">
        <v>19</v>
      </c>
      <c r="AG132">
        <v>19</v>
      </c>
      <c r="AH132">
        <v>19</v>
      </c>
      <c r="AI132">
        <v>19</v>
      </c>
      <c r="AJ132">
        <v>19</v>
      </c>
      <c r="AK132">
        <v>19</v>
      </c>
      <c r="AL132">
        <v>19</v>
      </c>
      <c r="AM132">
        <v>19</v>
      </c>
      <c r="AN132">
        <v>19</v>
      </c>
      <c r="AO132">
        <v>19</v>
      </c>
      <c r="AP132">
        <v>19</v>
      </c>
      <c r="AQ132">
        <v>19</v>
      </c>
      <c r="AR132">
        <v>18</v>
      </c>
      <c r="AS132">
        <v>18</v>
      </c>
      <c r="AT132">
        <v>18</v>
      </c>
      <c r="AU132">
        <v>18</v>
      </c>
      <c r="AV132" s="8">
        <f t="shared" si="16"/>
        <v>18.90909090909091</v>
      </c>
      <c r="AW132">
        <f t="shared" si="17"/>
        <v>19</v>
      </c>
      <c r="AX132" s="8">
        <f t="shared" si="18"/>
        <v>0.29080336345115265</v>
      </c>
      <c r="AY132" s="6">
        <f>Table14[[#This Row],[Szórás]]/Table14[[#This Row],[Átlagos akadálymentességi hibaszám]]</f>
        <v>1.5379024028666727E-2</v>
      </c>
      <c r="AZ132">
        <f t="shared" si="19"/>
        <v>18</v>
      </c>
      <c r="BA132">
        <f t="shared" si="20"/>
        <v>19</v>
      </c>
      <c r="BB132">
        <f t="shared" si="21"/>
        <v>1</v>
      </c>
      <c r="BC132" s="7">
        <f t="shared" si="22"/>
        <v>0.99939054834201635</v>
      </c>
      <c r="BD132" s="8">
        <f t="shared" si="23"/>
        <v>0.24806201550387597</v>
      </c>
    </row>
    <row r="133" spans="1:56" x14ac:dyDescent="0.25">
      <c r="A133">
        <v>3</v>
      </c>
      <c r="B133">
        <v>15</v>
      </c>
      <c r="C133" t="s">
        <v>173</v>
      </c>
      <c r="D133">
        <v>59</v>
      </c>
      <c r="E133">
        <v>59</v>
      </c>
      <c r="F133">
        <v>64</v>
      </c>
      <c r="G133">
        <v>64</v>
      </c>
      <c r="H133">
        <v>56</v>
      </c>
      <c r="I133">
        <v>56</v>
      </c>
      <c r="J133">
        <v>58</v>
      </c>
      <c r="K133">
        <v>58</v>
      </c>
      <c r="L133">
        <v>55</v>
      </c>
      <c r="M133">
        <v>56</v>
      </c>
      <c r="N133">
        <v>56</v>
      </c>
      <c r="O133">
        <v>56</v>
      </c>
      <c r="P133">
        <v>61</v>
      </c>
      <c r="Q133">
        <v>61</v>
      </c>
      <c r="R133">
        <v>63</v>
      </c>
      <c r="S133">
        <v>63</v>
      </c>
      <c r="T133">
        <v>60</v>
      </c>
      <c r="U133">
        <v>59</v>
      </c>
      <c r="V133">
        <v>59</v>
      </c>
      <c r="W133">
        <v>58</v>
      </c>
      <c r="X133">
        <v>57</v>
      </c>
      <c r="Y133">
        <v>62</v>
      </c>
      <c r="Z133">
        <v>62</v>
      </c>
      <c r="AA133">
        <v>56</v>
      </c>
      <c r="AB133">
        <v>58</v>
      </c>
      <c r="AC133">
        <v>60</v>
      </c>
      <c r="AD133">
        <v>56</v>
      </c>
      <c r="AE133">
        <v>50</v>
      </c>
      <c r="AF133">
        <v>49</v>
      </c>
      <c r="AG133">
        <v>49</v>
      </c>
      <c r="AH133">
        <v>49</v>
      </c>
      <c r="AI133">
        <v>56</v>
      </c>
      <c r="AJ133">
        <v>56</v>
      </c>
      <c r="AK133">
        <v>52</v>
      </c>
      <c r="AL133">
        <v>51</v>
      </c>
      <c r="AM133">
        <v>51</v>
      </c>
      <c r="AN133">
        <v>52</v>
      </c>
      <c r="AO133">
        <v>51</v>
      </c>
      <c r="AP133">
        <v>51</v>
      </c>
      <c r="AQ133">
        <v>59</v>
      </c>
      <c r="AR133">
        <v>53</v>
      </c>
      <c r="AS133">
        <v>52</v>
      </c>
      <c r="AT133">
        <v>55</v>
      </c>
      <c r="AU133">
        <v>54</v>
      </c>
      <c r="AV133" s="8">
        <f t="shared" si="16"/>
        <v>56.409090909090907</v>
      </c>
      <c r="AW133">
        <f t="shared" si="17"/>
        <v>56</v>
      </c>
      <c r="AX133" s="8">
        <f t="shared" si="18"/>
        <v>4.2607903067453305</v>
      </c>
      <c r="AY133" s="6">
        <f>Table14[[#This Row],[Szórás]]/Table14[[#This Row],[Átlagos akadálymentességi hibaszám]]</f>
        <v>7.5533752416113847E-2</v>
      </c>
      <c r="AZ133">
        <f t="shared" si="19"/>
        <v>49</v>
      </c>
      <c r="BA133">
        <f t="shared" si="20"/>
        <v>64</v>
      </c>
      <c r="BB133">
        <f t="shared" si="21"/>
        <v>15</v>
      </c>
      <c r="BC133" s="7">
        <f t="shared" si="22"/>
        <v>0.99640862174837719</v>
      </c>
      <c r="BD133" s="8">
        <f t="shared" si="23"/>
        <v>0.3687554530242409</v>
      </c>
    </row>
    <row r="134" spans="1:56" x14ac:dyDescent="0.25">
      <c r="A134">
        <v>1020</v>
      </c>
      <c r="B134">
        <v>93</v>
      </c>
      <c r="C134" t="s">
        <v>99</v>
      </c>
      <c r="D134">
        <v>21</v>
      </c>
      <c r="E134">
        <v>21</v>
      </c>
      <c r="F134">
        <v>21</v>
      </c>
      <c r="G134">
        <v>21</v>
      </c>
      <c r="H134">
        <v>21</v>
      </c>
      <c r="I134">
        <v>21</v>
      </c>
      <c r="J134">
        <v>21</v>
      </c>
      <c r="K134">
        <v>21</v>
      </c>
      <c r="L134">
        <v>21</v>
      </c>
      <c r="M134">
        <v>21</v>
      </c>
      <c r="N134">
        <v>21</v>
      </c>
      <c r="O134">
        <v>21</v>
      </c>
      <c r="P134">
        <v>21</v>
      </c>
      <c r="Q134">
        <v>21</v>
      </c>
      <c r="R134">
        <v>21</v>
      </c>
      <c r="S134">
        <v>21</v>
      </c>
      <c r="T134">
        <v>21</v>
      </c>
      <c r="U134">
        <v>21</v>
      </c>
      <c r="V134">
        <v>21</v>
      </c>
      <c r="W134">
        <v>21</v>
      </c>
      <c r="X134">
        <v>21</v>
      </c>
      <c r="Y134">
        <v>21</v>
      </c>
      <c r="Z134">
        <v>21</v>
      </c>
      <c r="AA134">
        <v>21</v>
      </c>
      <c r="AB134">
        <v>21</v>
      </c>
      <c r="AC134">
        <v>21</v>
      </c>
      <c r="AD134">
        <v>21</v>
      </c>
      <c r="AE134">
        <v>21</v>
      </c>
      <c r="AF134">
        <v>21</v>
      </c>
      <c r="AG134">
        <v>21</v>
      </c>
      <c r="AH134">
        <v>21</v>
      </c>
      <c r="AI134">
        <v>21</v>
      </c>
      <c r="AJ134">
        <v>21</v>
      </c>
      <c r="AK134">
        <v>21</v>
      </c>
      <c r="AL134">
        <v>21</v>
      </c>
      <c r="AM134">
        <v>21</v>
      </c>
      <c r="AN134">
        <v>21</v>
      </c>
      <c r="AO134">
        <v>21</v>
      </c>
      <c r="AP134">
        <v>21</v>
      </c>
      <c r="AQ134">
        <v>21</v>
      </c>
      <c r="AR134">
        <v>20</v>
      </c>
      <c r="AS134">
        <v>20</v>
      </c>
      <c r="AT134">
        <v>20</v>
      </c>
      <c r="AU134">
        <v>20</v>
      </c>
      <c r="AV134" s="8">
        <f t="shared" si="16"/>
        <v>20.90909090909091</v>
      </c>
      <c r="AW134">
        <f t="shared" si="17"/>
        <v>21</v>
      </c>
      <c r="AX134" s="8">
        <f t="shared" si="18"/>
        <v>0.29080336345115265</v>
      </c>
      <c r="AY134" s="6">
        <f>Table14[[#This Row],[Szórás]]/Table14[[#This Row],[Átlagos akadálymentességi hibaszám]]</f>
        <v>1.3907986947663821E-2</v>
      </c>
      <c r="AZ134">
        <f t="shared" si="19"/>
        <v>20</v>
      </c>
      <c r="BA134">
        <f t="shared" si="20"/>
        <v>21</v>
      </c>
      <c r="BB134">
        <f t="shared" si="21"/>
        <v>1</v>
      </c>
      <c r="BC134" s="7">
        <f t="shared" si="22"/>
        <v>0.99945001554871415</v>
      </c>
      <c r="BD134" s="8">
        <f t="shared" si="23"/>
        <v>0.24806201550387585</v>
      </c>
    </row>
    <row r="135" spans="1:56" x14ac:dyDescent="0.25">
      <c r="A135">
        <v>1</v>
      </c>
      <c r="B135">
        <v>11</v>
      </c>
      <c r="C135" t="s">
        <v>85</v>
      </c>
      <c r="D135">
        <v>96</v>
      </c>
      <c r="E135">
        <v>95</v>
      </c>
      <c r="F135">
        <v>96</v>
      </c>
      <c r="G135">
        <v>96</v>
      </c>
      <c r="H135">
        <v>96</v>
      </c>
      <c r="I135">
        <v>95</v>
      </c>
      <c r="J135">
        <v>96</v>
      </c>
      <c r="K135">
        <v>96</v>
      </c>
      <c r="L135">
        <v>96</v>
      </c>
      <c r="M135">
        <v>96</v>
      </c>
      <c r="N135">
        <v>95</v>
      </c>
      <c r="O135">
        <v>97</v>
      </c>
      <c r="P135">
        <v>95</v>
      </c>
      <c r="Q135">
        <v>95</v>
      </c>
      <c r="R135">
        <v>95</v>
      </c>
      <c r="S135">
        <v>96</v>
      </c>
      <c r="T135">
        <v>95</v>
      </c>
      <c r="U135">
        <v>95</v>
      </c>
      <c r="V135">
        <v>96</v>
      </c>
      <c r="W135">
        <v>96</v>
      </c>
      <c r="X135">
        <v>96</v>
      </c>
      <c r="Y135">
        <v>96</v>
      </c>
      <c r="Z135">
        <v>96</v>
      </c>
      <c r="AA135">
        <v>90</v>
      </c>
      <c r="AB135">
        <v>96</v>
      </c>
      <c r="AC135">
        <v>95</v>
      </c>
      <c r="AD135">
        <v>96</v>
      </c>
      <c r="AE135">
        <v>96</v>
      </c>
      <c r="AF135">
        <v>96</v>
      </c>
      <c r="AG135">
        <v>96</v>
      </c>
      <c r="AH135">
        <v>96</v>
      </c>
      <c r="AI135">
        <v>93</v>
      </c>
      <c r="AJ135">
        <v>96</v>
      </c>
      <c r="AK135">
        <v>96</v>
      </c>
      <c r="AL135">
        <v>95</v>
      </c>
      <c r="AM135">
        <v>95</v>
      </c>
      <c r="AN135">
        <v>94</v>
      </c>
      <c r="AO135">
        <v>95</v>
      </c>
      <c r="AP135">
        <v>97</v>
      </c>
      <c r="AQ135">
        <v>96</v>
      </c>
      <c r="AR135">
        <v>96</v>
      </c>
      <c r="AS135">
        <v>95</v>
      </c>
      <c r="AT135">
        <v>96</v>
      </c>
      <c r="AU135">
        <v>95</v>
      </c>
      <c r="AV135" s="8">
        <f t="shared" si="16"/>
        <v>95.477272727272734</v>
      </c>
      <c r="AW135">
        <f t="shared" si="17"/>
        <v>96</v>
      </c>
      <c r="AX135" s="8">
        <f t="shared" si="18"/>
        <v>1.1099682870734053</v>
      </c>
      <c r="AY135" s="6">
        <f>Table14[[#This Row],[Szórás]]/Table14[[#This Row],[Átlagos akadálymentességi hibaszám]]</f>
        <v>1.1625471228571729E-2</v>
      </c>
      <c r="AZ135">
        <f t="shared" si="19"/>
        <v>90</v>
      </c>
      <c r="BA135">
        <f t="shared" si="20"/>
        <v>97</v>
      </c>
      <c r="BB135">
        <f t="shared" si="21"/>
        <v>7</v>
      </c>
      <c r="BC135" s="7">
        <f t="shared" si="22"/>
        <v>0.99990663427758397</v>
      </c>
      <c r="BD135" s="8">
        <f t="shared" si="23"/>
        <v>1.0271484077518092E-2</v>
      </c>
    </row>
    <row r="136" spans="1:56" x14ac:dyDescent="0.25">
      <c r="A136">
        <v>1974</v>
      </c>
      <c r="B136">
        <v>93</v>
      </c>
      <c r="C136" t="s">
        <v>99</v>
      </c>
      <c r="D136">
        <v>81</v>
      </c>
      <c r="E136">
        <v>81</v>
      </c>
      <c r="F136">
        <v>79</v>
      </c>
      <c r="G136">
        <v>80</v>
      </c>
      <c r="H136">
        <v>80</v>
      </c>
      <c r="I136">
        <v>80</v>
      </c>
      <c r="J136">
        <v>80</v>
      </c>
      <c r="K136">
        <v>80</v>
      </c>
      <c r="L136">
        <v>71</v>
      </c>
      <c r="M136">
        <v>71</v>
      </c>
      <c r="N136">
        <v>71</v>
      </c>
      <c r="O136">
        <v>71</v>
      </c>
      <c r="P136">
        <v>71</v>
      </c>
      <c r="Q136">
        <v>71</v>
      </c>
      <c r="R136">
        <v>71</v>
      </c>
      <c r="S136">
        <v>71</v>
      </c>
      <c r="T136">
        <v>71</v>
      </c>
      <c r="U136">
        <v>71</v>
      </c>
      <c r="V136">
        <v>71</v>
      </c>
      <c r="W136">
        <v>71</v>
      </c>
      <c r="X136">
        <v>71</v>
      </c>
      <c r="Y136">
        <v>71</v>
      </c>
      <c r="Z136">
        <v>71</v>
      </c>
      <c r="AA136">
        <v>71</v>
      </c>
      <c r="AB136">
        <v>34</v>
      </c>
      <c r="AC136">
        <v>33</v>
      </c>
      <c r="AD136">
        <v>33</v>
      </c>
      <c r="AE136">
        <v>34</v>
      </c>
      <c r="AF136">
        <v>34</v>
      </c>
      <c r="AG136">
        <v>34</v>
      </c>
      <c r="AH136">
        <v>34</v>
      </c>
      <c r="AI136">
        <v>34</v>
      </c>
      <c r="AJ136">
        <v>33</v>
      </c>
      <c r="AK136">
        <v>33</v>
      </c>
      <c r="AL136">
        <v>32</v>
      </c>
      <c r="AM136">
        <v>31</v>
      </c>
      <c r="AN136">
        <v>30</v>
      </c>
      <c r="AO136">
        <v>32</v>
      </c>
      <c r="AP136">
        <v>33</v>
      </c>
      <c r="AQ136">
        <v>36</v>
      </c>
      <c r="AR136">
        <v>35</v>
      </c>
      <c r="AS136">
        <v>35</v>
      </c>
      <c r="AT136">
        <v>35</v>
      </c>
      <c r="AU136">
        <v>36</v>
      </c>
      <c r="AV136" s="8">
        <f t="shared" si="16"/>
        <v>55.636363636363633</v>
      </c>
      <c r="AW136">
        <f t="shared" si="17"/>
        <v>71</v>
      </c>
      <c r="AX136" s="8">
        <f t="shared" si="18"/>
        <v>20.673644506158539</v>
      </c>
      <c r="AY136" s="6">
        <f>Table14[[#This Row],[Szórás]]/Table14[[#This Row],[Átlagos akadálymentességi hibaszám]]</f>
        <v>0.37158511367278418</v>
      </c>
      <c r="AZ136">
        <f t="shared" si="19"/>
        <v>30</v>
      </c>
      <c r="BA136">
        <f t="shared" si="20"/>
        <v>81</v>
      </c>
      <c r="BB136">
        <f t="shared" si="21"/>
        <v>51</v>
      </c>
      <c r="BC136" s="7">
        <f t="shared" si="22"/>
        <v>0.97269792943295041</v>
      </c>
      <c r="BD136" s="8">
        <f t="shared" si="23"/>
        <v>0.78292846553629991</v>
      </c>
    </row>
    <row r="137" spans="1:56" x14ac:dyDescent="0.25">
      <c r="A137">
        <v>1514</v>
      </c>
      <c r="B137">
        <v>93</v>
      </c>
      <c r="C137" t="s">
        <v>99</v>
      </c>
      <c r="D137">
        <v>26</v>
      </c>
      <c r="E137">
        <v>26</v>
      </c>
      <c r="F137">
        <v>26</v>
      </c>
      <c r="G137">
        <v>26</v>
      </c>
      <c r="H137">
        <v>26</v>
      </c>
      <c r="I137">
        <v>26</v>
      </c>
      <c r="J137">
        <v>26</v>
      </c>
      <c r="K137">
        <v>26</v>
      </c>
      <c r="L137">
        <v>25</v>
      </c>
      <c r="M137">
        <v>26</v>
      </c>
      <c r="N137">
        <v>26</v>
      </c>
      <c r="O137">
        <v>26</v>
      </c>
      <c r="P137">
        <v>26</v>
      </c>
      <c r="Q137">
        <v>26</v>
      </c>
      <c r="R137">
        <v>26</v>
      </c>
      <c r="S137">
        <v>26</v>
      </c>
      <c r="T137">
        <v>26</v>
      </c>
      <c r="U137">
        <v>26</v>
      </c>
      <c r="V137">
        <v>26</v>
      </c>
      <c r="W137">
        <v>26</v>
      </c>
      <c r="X137">
        <v>78</v>
      </c>
      <c r="Y137">
        <v>28</v>
      </c>
      <c r="Z137">
        <v>28</v>
      </c>
      <c r="AA137">
        <v>26</v>
      </c>
      <c r="AB137">
        <v>26</v>
      </c>
      <c r="AC137">
        <v>26</v>
      </c>
      <c r="AD137">
        <v>26</v>
      </c>
      <c r="AE137">
        <v>26</v>
      </c>
      <c r="AF137">
        <v>26</v>
      </c>
      <c r="AG137">
        <v>26</v>
      </c>
      <c r="AH137">
        <v>26</v>
      </c>
      <c r="AI137">
        <v>26</v>
      </c>
      <c r="AJ137">
        <v>26</v>
      </c>
      <c r="AK137">
        <v>26</v>
      </c>
      <c r="AL137">
        <v>26</v>
      </c>
      <c r="AM137">
        <v>26</v>
      </c>
      <c r="AN137">
        <v>26</v>
      </c>
      <c r="AO137">
        <v>26</v>
      </c>
      <c r="AP137">
        <v>25</v>
      </c>
      <c r="AQ137">
        <v>26</v>
      </c>
      <c r="AR137">
        <v>27</v>
      </c>
      <c r="AS137">
        <v>26</v>
      </c>
      <c r="AT137">
        <v>27</v>
      </c>
      <c r="AU137">
        <v>26</v>
      </c>
      <c r="AV137" s="8">
        <f t="shared" si="16"/>
        <v>27.272727272727273</v>
      </c>
      <c r="AW137">
        <f t="shared" si="17"/>
        <v>26</v>
      </c>
      <c r="AX137" s="8">
        <f t="shared" si="18"/>
        <v>7.8425305490168249</v>
      </c>
      <c r="AY137" s="6">
        <f>Table14[[#This Row],[Szórás]]/Table14[[#This Row],[Átlagos akadálymentességi hibaszám]]</f>
        <v>0.28755945346395023</v>
      </c>
      <c r="AZ137">
        <f t="shared" si="19"/>
        <v>25</v>
      </c>
      <c r="BA137">
        <f t="shared" si="20"/>
        <v>78</v>
      </c>
      <c r="BB137">
        <f t="shared" si="21"/>
        <v>53</v>
      </c>
      <c r="BC137" s="7">
        <f t="shared" si="22"/>
        <v>0.9999586044112776</v>
      </c>
      <c r="BD137" s="8">
        <f t="shared" si="23"/>
        <v>1.0228414123111868E-5</v>
      </c>
    </row>
    <row r="138" spans="1:56" x14ac:dyDescent="0.25">
      <c r="A138">
        <v>2</v>
      </c>
      <c r="B138">
        <v>12</v>
      </c>
      <c r="C138" t="s">
        <v>104</v>
      </c>
      <c r="D138">
        <v>26</v>
      </c>
      <c r="E138">
        <v>26</v>
      </c>
      <c r="F138">
        <v>26</v>
      </c>
      <c r="G138">
        <v>26</v>
      </c>
      <c r="H138">
        <v>26</v>
      </c>
      <c r="I138">
        <v>26</v>
      </c>
      <c r="J138">
        <v>26</v>
      </c>
      <c r="K138">
        <v>26</v>
      </c>
      <c r="L138">
        <v>26</v>
      </c>
      <c r="M138">
        <v>26</v>
      </c>
      <c r="N138">
        <v>26</v>
      </c>
      <c r="O138">
        <v>26</v>
      </c>
      <c r="P138">
        <v>26</v>
      </c>
      <c r="Q138">
        <v>26</v>
      </c>
      <c r="R138">
        <v>24</v>
      </c>
      <c r="S138">
        <v>26</v>
      </c>
      <c r="T138">
        <v>26</v>
      </c>
      <c r="U138">
        <v>26</v>
      </c>
      <c r="V138">
        <v>25</v>
      </c>
      <c r="W138">
        <v>26</v>
      </c>
      <c r="X138">
        <v>26</v>
      </c>
      <c r="Y138">
        <v>26</v>
      </c>
      <c r="Z138">
        <v>26</v>
      </c>
      <c r="AA138">
        <v>26</v>
      </c>
      <c r="AB138">
        <v>26</v>
      </c>
      <c r="AC138">
        <v>26</v>
      </c>
      <c r="AD138">
        <v>26</v>
      </c>
      <c r="AE138">
        <v>26</v>
      </c>
      <c r="AF138">
        <v>26</v>
      </c>
      <c r="AG138">
        <v>26</v>
      </c>
      <c r="AH138">
        <v>26</v>
      </c>
      <c r="AI138">
        <v>26</v>
      </c>
      <c r="AJ138">
        <v>26</v>
      </c>
      <c r="AK138">
        <v>26</v>
      </c>
      <c r="AL138">
        <v>26</v>
      </c>
      <c r="AM138">
        <v>26</v>
      </c>
      <c r="AN138">
        <v>26</v>
      </c>
      <c r="AO138">
        <v>26</v>
      </c>
      <c r="AP138">
        <v>26</v>
      </c>
      <c r="AQ138">
        <v>26</v>
      </c>
      <c r="AR138">
        <v>26</v>
      </c>
      <c r="AS138">
        <v>26</v>
      </c>
      <c r="AT138">
        <v>26</v>
      </c>
      <c r="AU138">
        <v>26</v>
      </c>
      <c r="AV138" s="8">
        <f t="shared" si="16"/>
        <v>25.931818181818183</v>
      </c>
      <c r="AW138">
        <f t="shared" si="17"/>
        <v>26</v>
      </c>
      <c r="AX138" s="8">
        <f t="shared" si="18"/>
        <v>0.33394939546509317</v>
      </c>
      <c r="AY138" s="6">
        <f>Table14[[#This Row],[Szórás]]/Table14[[#This Row],[Átlagos akadálymentességi hibaszám]]</f>
        <v>1.287797844037169E-2</v>
      </c>
      <c r="AZ138">
        <f t="shared" si="19"/>
        <v>24</v>
      </c>
      <c r="BA138">
        <f t="shared" si="20"/>
        <v>26</v>
      </c>
      <c r="BB138">
        <f t="shared" si="21"/>
        <v>2</v>
      </c>
      <c r="BC138" s="7">
        <f t="shared" si="22"/>
        <v>1.0001039649252732</v>
      </c>
      <c r="BD138" s="8">
        <f t="shared" si="23"/>
        <v>1.0060546386111566E-2</v>
      </c>
    </row>
    <row r="139" spans="1:56" x14ac:dyDescent="0.25">
      <c r="A139">
        <v>611</v>
      </c>
      <c r="B139">
        <v>91</v>
      </c>
      <c r="C139" t="s">
        <v>320</v>
      </c>
      <c r="D139">
        <v>77</v>
      </c>
      <c r="E139">
        <v>86</v>
      </c>
      <c r="F139">
        <v>82</v>
      </c>
      <c r="G139">
        <v>87</v>
      </c>
      <c r="H139">
        <v>83</v>
      </c>
      <c r="I139">
        <v>99</v>
      </c>
      <c r="J139">
        <v>103</v>
      </c>
      <c r="K139">
        <v>96</v>
      </c>
      <c r="L139">
        <v>97</v>
      </c>
      <c r="M139">
        <v>92</v>
      </c>
      <c r="N139">
        <v>91</v>
      </c>
      <c r="O139">
        <v>89</v>
      </c>
      <c r="P139">
        <v>92</v>
      </c>
      <c r="Q139">
        <v>82</v>
      </c>
      <c r="R139">
        <v>83</v>
      </c>
      <c r="S139">
        <v>83</v>
      </c>
      <c r="T139">
        <v>81</v>
      </c>
      <c r="U139">
        <v>87</v>
      </c>
      <c r="V139">
        <v>87</v>
      </c>
      <c r="W139">
        <v>82</v>
      </c>
      <c r="X139">
        <v>93</v>
      </c>
      <c r="Y139">
        <v>84</v>
      </c>
      <c r="Z139">
        <v>85</v>
      </c>
      <c r="AA139">
        <v>82</v>
      </c>
      <c r="AB139">
        <v>77</v>
      </c>
      <c r="AC139">
        <v>86</v>
      </c>
      <c r="AD139">
        <v>82</v>
      </c>
      <c r="AE139">
        <v>90</v>
      </c>
      <c r="AF139">
        <v>91</v>
      </c>
      <c r="AG139">
        <v>89</v>
      </c>
      <c r="AH139">
        <v>85</v>
      </c>
      <c r="AI139">
        <v>74</v>
      </c>
      <c r="AJ139">
        <v>81</v>
      </c>
      <c r="AK139">
        <v>81</v>
      </c>
      <c r="AL139">
        <v>78</v>
      </c>
      <c r="AM139">
        <v>80</v>
      </c>
      <c r="AN139">
        <v>84</v>
      </c>
      <c r="AO139">
        <v>80</v>
      </c>
      <c r="AP139">
        <v>81</v>
      </c>
      <c r="AQ139">
        <v>74</v>
      </c>
      <c r="AR139">
        <v>79</v>
      </c>
      <c r="AS139">
        <v>73</v>
      </c>
      <c r="AT139">
        <v>80</v>
      </c>
      <c r="AU139">
        <v>80</v>
      </c>
      <c r="AV139" s="8">
        <f t="shared" si="16"/>
        <v>84.727272727272734</v>
      </c>
      <c r="AW139">
        <f t="shared" si="17"/>
        <v>83</v>
      </c>
      <c r="AX139" s="8">
        <f t="shared" si="18"/>
        <v>6.6625075116276378</v>
      </c>
      <c r="AY139" s="6">
        <f>Table14[[#This Row],[Szórás]]/Table14[[#This Row],[Átlagos akadálymentességi hibaszám]]</f>
        <v>7.8634745308909876E-2</v>
      </c>
      <c r="AZ139">
        <f t="shared" si="19"/>
        <v>73</v>
      </c>
      <c r="BA139">
        <f t="shared" si="20"/>
        <v>103</v>
      </c>
      <c r="BB139">
        <f t="shared" si="21"/>
        <v>30</v>
      </c>
      <c r="BC139" s="7">
        <f t="shared" si="22"/>
        <v>0.99668114663739549</v>
      </c>
      <c r="BD139" s="8">
        <f t="shared" si="23"/>
        <v>0.3058993446911098</v>
      </c>
    </row>
    <row r="140" spans="1:56" x14ac:dyDescent="0.25">
      <c r="A140">
        <v>414</v>
      </c>
      <c r="B140">
        <v>82</v>
      </c>
      <c r="C140" t="s">
        <v>109</v>
      </c>
      <c r="D140">
        <v>13</v>
      </c>
      <c r="E140">
        <v>13</v>
      </c>
      <c r="F140">
        <v>13</v>
      </c>
      <c r="G140">
        <v>14</v>
      </c>
      <c r="H140">
        <v>14</v>
      </c>
      <c r="I140">
        <v>14</v>
      </c>
      <c r="J140">
        <v>14</v>
      </c>
      <c r="K140">
        <v>14</v>
      </c>
      <c r="L140">
        <v>14</v>
      </c>
      <c r="M140">
        <v>15</v>
      </c>
      <c r="N140">
        <v>14</v>
      </c>
      <c r="O140">
        <v>14</v>
      </c>
      <c r="P140">
        <v>14</v>
      </c>
      <c r="Q140">
        <v>14</v>
      </c>
      <c r="R140">
        <v>14</v>
      </c>
      <c r="S140">
        <v>14</v>
      </c>
      <c r="T140">
        <v>14</v>
      </c>
      <c r="U140">
        <v>15</v>
      </c>
      <c r="V140">
        <v>15</v>
      </c>
      <c r="W140">
        <v>16</v>
      </c>
      <c r="X140">
        <v>16</v>
      </c>
      <c r="Y140">
        <v>17</v>
      </c>
      <c r="Z140">
        <v>17</v>
      </c>
      <c r="AA140">
        <v>17</v>
      </c>
      <c r="AB140">
        <v>17</v>
      </c>
      <c r="AC140">
        <v>17</v>
      </c>
      <c r="AD140">
        <v>16</v>
      </c>
      <c r="AE140">
        <v>18</v>
      </c>
      <c r="AF140">
        <v>19</v>
      </c>
      <c r="AG140">
        <v>19</v>
      </c>
      <c r="AH140">
        <v>19</v>
      </c>
      <c r="AI140">
        <v>19</v>
      </c>
      <c r="AJ140">
        <v>19</v>
      </c>
      <c r="AK140">
        <v>19</v>
      </c>
      <c r="AL140">
        <v>20</v>
      </c>
      <c r="AM140">
        <v>19</v>
      </c>
      <c r="AN140">
        <v>19</v>
      </c>
      <c r="AO140">
        <v>19</v>
      </c>
      <c r="AP140">
        <v>19</v>
      </c>
      <c r="AQ140">
        <v>20</v>
      </c>
      <c r="AR140">
        <v>20</v>
      </c>
      <c r="AS140">
        <v>20</v>
      </c>
      <c r="AT140">
        <v>20</v>
      </c>
      <c r="AU140">
        <v>21</v>
      </c>
      <c r="AV140" s="8">
        <f t="shared" si="16"/>
        <v>16.545454545454547</v>
      </c>
      <c r="AW140">
        <f t="shared" si="17"/>
        <v>16.5</v>
      </c>
      <c r="AX140" s="8">
        <f t="shared" si="18"/>
        <v>2.5192703396812028</v>
      </c>
      <c r="AY140" s="6">
        <f>Table14[[#This Row],[Szórás]]/Table14[[#This Row],[Átlagos akadálymentességi hibaszám]]</f>
        <v>0.152263591958754</v>
      </c>
      <c r="AZ140">
        <f t="shared" si="19"/>
        <v>13</v>
      </c>
      <c r="BA140">
        <f t="shared" si="20"/>
        <v>21</v>
      </c>
      <c r="BB140">
        <f t="shared" si="21"/>
        <v>8</v>
      </c>
      <c r="BC140" s="7">
        <f t="shared" si="22"/>
        <v>1.0115026064855714</v>
      </c>
      <c r="BD140" s="8">
        <f t="shared" si="23"/>
        <v>0.92570642007451898</v>
      </c>
    </row>
    <row r="141" spans="1:56" x14ac:dyDescent="0.25">
      <c r="A141">
        <v>189</v>
      </c>
      <c r="B141">
        <v>62</v>
      </c>
      <c r="C141" t="s">
        <v>162</v>
      </c>
      <c r="D141">
        <v>122</v>
      </c>
      <c r="E141">
        <v>131</v>
      </c>
      <c r="F141">
        <v>128</v>
      </c>
      <c r="G141">
        <v>127</v>
      </c>
      <c r="H141">
        <v>150</v>
      </c>
      <c r="I141">
        <v>113</v>
      </c>
      <c r="J141">
        <v>127</v>
      </c>
      <c r="K141">
        <v>139</v>
      </c>
      <c r="L141">
        <v>126</v>
      </c>
      <c r="M141">
        <v>127</v>
      </c>
      <c r="N141">
        <v>130</v>
      </c>
      <c r="O141">
        <v>120</v>
      </c>
      <c r="P141">
        <v>125</v>
      </c>
      <c r="Q141">
        <v>122</v>
      </c>
      <c r="R141">
        <v>164</v>
      </c>
      <c r="S141">
        <v>135</v>
      </c>
      <c r="T141">
        <v>123</v>
      </c>
      <c r="U141">
        <v>135</v>
      </c>
      <c r="V141">
        <v>135</v>
      </c>
      <c r="W141">
        <v>131</v>
      </c>
      <c r="X141">
        <v>135</v>
      </c>
      <c r="Y141">
        <v>127</v>
      </c>
      <c r="Z141">
        <v>121</v>
      </c>
      <c r="AA141">
        <v>146</v>
      </c>
      <c r="AB141">
        <v>128</v>
      </c>
      <c r="AC141">
        <v>135</v>
      </c>
      <c r="AD141">
        <v>131</v>
      </c>
      <c r="AE141">
        <v>121</v>
      </c>
      <c r="AF141">
        <v>121</v>
      </c>
      <c r="AG141">
        <v>97</v>
      </c>
      <c r="AH141">
        <v>115</v>
      </c>
      <c r="AI141">
        <v>105</v>
      </c>
      <c r="AJ141">
        <v>116</v>
      </c>
      <c r="AK141">
        <v>139</v>
      </c>
      <c r="AL141">
        <v>121</v>
      </c>
      <c r="AM141">
        <v>142</v>
      </c>
      <c r="AN141">
        <v>168</v>
      </c>
      <c r="AO141">
        <v>171</v>
      </c>
      <c r="AP141">
        <v>147</v>
      </c>
      <c r="AQ141">
        <v>146</v>
      </c>
      <c r="AR141">
        <v>168</v>
      </c>
      <c r="AS141">
        <v>61</v>
      </c>
      <c r="AT141">
        <v>61</v>
      </c>
      <c r="AU141">
        <v>61</v>
      </c>
      <c r="AV141" s="8">
        <f t="shared" si="16"/>
        <v>127.11363636363636</v>
      </c>
      <c r="AW141">
        <f t="shared" si="17"/>
        <v>127.5</v>
      </c>
      <c r="AX141" s="8">
        <f t="shared" si="18"/>
        <v>23.814414150952032</v>
      </c>
      <c r="AY141" s="6">
        <f>Table14[[#This Row],[Szórás]]/Table14[[#This Row],[Átlagos akadálymentességi hibaszám]]</f>
        <v>0.18734743834112094</v>
      </c>
      <c r="AZ141">
        <f t="shared" si="19"/>
        <v>61</v>
      </c>
      <c r="BA141">
        <f t="shared" si="20"/>
        <v>171</v>
      </c>
      <c r="BB141">
        <f t="shared" si="21"/>
        <v>110</v>
      </c>
      <c r="BC141" s="7">
        <f t="shared" si="22"/>
        <v>0.99519150453709504</v>
      </c>
      <c r="BD141" s="8">
        <f t="shared" si="23"/>
        <v>7.4890756552113469E-2</v>
      </c>
    </row>
    <row r="142" spans="1:56" x14ac:dyDescent="0.25">
      <c r="A142">
        <v>5</v>
      </c>
      <c r="B142">
        <v>22</v>
      </c>
      <c r="C142" t="s">
        <v>195</v>
      </c>
      <c r="D142">
        <v>138</v>
      </c>
      <c r="E142">
        <v>135</v>
      </c>
      <c r="F142">
        <v>132</v>
      </c>
      <c r="G142">
        <v>139</v>
      </c>
      <c r="H142">
        <v>124</v>
      </c>
      <c r="I142">
        <v>122</v>
      </c>
      <c r="J142">
        <v>125</v>
      </c>
      <c r="K142">
        <v>125</v>
      </c>
      <c r="L142">
        <v>122</v>
      </c>
      <c r="M142">
        <v>152</v>
      </c>
      <c r="N142">
        <v>148</v>
      </c>
      <c r="O142">
        <v>153</v>
      </c>
      <c r="P142">
        <v>166</v>
      </c>
      <c r="Q142">
        <v>169</v>
      </c>
      <c r="R142">
        <v>174</v>
      </c>
      <c r="S142">
        <v>166</v>
      </c>
      <c r="T142">
        <v>178</v>
      </c>
      <c r="U142">
        <v>182</v>
      </c>
      <c r="V142">
        <v>178</v>
      </c>
      <c r="W142">
        <v>190</v>
      </c>
      <c r="X142">
        <v>197</v>
      </c>
      <c r="Y142">
        <v>203</v>
      </c>
      <c r="Z142">
        <v>196</v>
      </c>
      <c r="AA142">
        <v>204</v>
      </c>
      <c r="AB142">
        <v>205</v>
      </c>
      <c r="AC142">
        <v>239</v>
      </c>
      <c r="AD142">
        <v>258</v>
      </c>
      <c r="AE142">
        <v>267</v>
      </c>
      <c r="AF142">
        <v>256</v>
      </c>
      <c r="AG142">
        <v>261</v>
      </c>
      <c r="AH142">
        <v>267</v>
      </c>
      <c r="AI142">
        <v>282</v>
      </c>
      <c r="AJ142">
        <v>345</v>
      </c>
      <c r="AK142">
        <v>338</v>
      </c>
      <c r="AL142">
        <v>308</v>
      </c>
      <c r="AM142">
        <v>313</v>
      </c>
      <c r="AN142">
        <v>307</v>
      </c>
      <c r="AO142">
        <v>304</v>
      </c>
      <c r="AP142">
        <v>302</v>
      </c>
      <c r="AQ142">
        <v>289</v>
      </c>
      <c r="AR142">
        <v>284</v>
      </c>
      <c r="AS142">
        <v>268</v>
      </c>
      <c r="AT142">
        <v>235</v>
      </c>
      <c r="AU142">
        <v>234</v>
      </c>
      <c r="AV142" s="8">
        <f t="shared" si="16"/>
        <v>213.18181818181819</v>
      </c>
      <c r="AW142">
        <f t="shared" si="17"/>
        <v>200</v>
      </c>
      <c r="AX142" s="8">
        <f t="shared" si="18"/>
        <v>67.719075230733239</v>
      </c>
      <c r="AY142" s="6">
        <f>Table14[[#This Row],[Szórás]]/Table14[[#This Row],[Átlagos akadálymentességi hibaszám]]</f>
        <v>0.31765877506953755</v>
      </c>
      <c r="AZ142">
        <f t="shared" si="19"/>
        <v>122</v>
      </c>
      <c r="BA142">
        <f t="shared" si="20"/>
        <v>345</v>
      </c>
      <c r="BB142">
        <f t="shared" si="21"/>
        <v>223</v>
      </c>
      <c r="BC142" s="7">
        <f t="shared" si="22"/>
        <v>1.0236334503208635</v>
      </c>
      <c r="BD142" s="8">
        <f t="shared" si="23"/>
        <v>0.85254805362698272</v>
      </c>
    </row>
    <row r="143" spans="1:56" x14ac:dyDescent="0.25">
      <c r="A143">
        <v>1974</v>
      </c>
      <c r="B143">
        <v>93</v>
      </c>
      <c r="C143" t="s">
        <v>99</v>
      </c>
      <c r="D143">
        <v>76</v>
      </c>
      <c r="E143">
        <v>76</v>
      </c>
      <c r="F143">
        <v>75</v>
      </c>
      <c r="G143">
        <v>75</v>
      </c>
      <c r="H143">
        <v>75</v>
      </c>
      <c r="I143">
        <v>75</v>
      </c>
      <c r="J143">
        <v>75</v>
      </c>
      <c r="K143">
        <v>75</v>
      </c>
      <c r="L143">
        <v>66</v>
      </c>
      <c r="M143">
        <v>66</v>
      </c>
      <c r="N143">
        <v>66</v>
      </c>
      <c r="O143">
        <v>66</v>
      </c>
      <c r="P143">
        <v>66</v>
      </c>
      <c r="Q143">
        <v>66</v>
      </c>
      <c r="R143">
        <v>66</v>
      </c>
      <c r="S143">
        <v>66</v>
      </c>
      <c r="T143">
        <v>66</v>
      </c>
      <c r="U143">
        <v>66</v>
      </c>
      <c r="V143">
        <v>66</v>
      </c>
      <c r="W143">
        <v>66</v>
      </c>
      <c r="X143">
        <v>66</v>
      </c>
      <c r="Y143">
        <v>66</v>
      </c>
      <c r="Z143">
        <v>66</v>
      </c>
      <c r="AA143">
        <v>66</v>
      </c>
      <c r="AB143">
        <v>23</v>
      </c>
      <c r="AC143">
        <v>22</v>
      </c>
      <c r="AD143">
        <v>23</v>
      </c>
      <c r="AE143">
        <v>23</v>
      </c>
      <c r="AF143">
        <v>23</v>
      </c>
      <c r="AG143">
        <v>22</v>
      </c>
      <c r="AH143">
        <v>23</v>
      </c>
      <c r="AI143">
        <v>23</v>
      </c>
      <c r="AJ143">
        <v>23</v>
      </c>
      <c r="AK143">
        <v>23</v>
      </c>
      <c r="AL143">
        <v>22</v>
      </c>
      <c r="AM143">
        <v>22</v>
      </c>
      <c r="AN143">
        <v>21</v>
      </c>
      <c r="AO143">
        <v>25</v>
      </c>
      <c r="AP143">
        <v>26</v>
      </c>
      <c r="AQ143">
        <v>24</v>
      </c>
      <c r="AR143">
        <v>24</v>
      </c>
      <c r="AS143">
        <v>24</v>
      </c>
      <c r="AT143">
        <v>24</v>
      </c>
      <c r="AU143">
        <v>25</v>
      </c>
      <c r="AV143" s="8">
        <f t="shared" si="16"/>
        <v>48.25</v>
      </c>
      <c r="AW143">
        <f t="shared" si="17"/>
        <v>66</v>
      </c>
      <c r="AX143" s="8">
        <f t="shared" si="18"/>
        <v>23.328917079303601</v>
      </c>
      <c r="AY143" s="6">
        <f>Table14[[#This Row],[Szórás]]/Table14[[#This Row],[Átlagos akadálymentességi hibaszám]]</f>
        <v>0.48350087210991921</v>
      </c>
      <c r="AZ143">
        <f t="shared" si="19"/>
        <v>21</v>
      </c>
      <c r="BA143">
        <f t="shared" si="20"/>
        <v>76</v>
      </c>
      <c r="BB143">
        <f t="shared" si="21"/>
        <v>55</v>
      </c>
      <c r="BC143" s="7">
        <f t="shared" si="22"/>
        <v>0.9631236165405862</v>
      </c>
      <c r="BD143" s="8">
        <f t="shared" si="23"/>
        <v>0.7667231144927602</v>
      </c>
    </row>
    <row r="144" spans="1:56" x14ac:dyDescent="0.25">
      <c r="A144">
        <v>49</v>
      </c>
      <c r="B144">
        <v>40</v>
      </c>
      <c r="C144" t="s">
        <v>283</v>
      </c>
      <c r="D144">
        <v>20</v>
      </c>
      <c r="E144">
        <v>20</v>
      </c>
      <c r="F144">
        <v>22</v>
      </c>
      <c r="G144">
        <v>23</v>
      </c>
      <c r="H144">
        <v>19</v>
      </c>
      <c r="I144">
        <v>24</v>
      </c>
      <c r="J144">
        <v>22</v>
      </c>
      <c r="K144">
        <v>25</v>
      </c>
      <c r="L144">
        <v>20</v>
      </c>
      <c r="M144">
        <v>25</v>
      </c>
      <c r="N144">
        <v>23</v>
      </c>
      <c r="O144">
        <v>20</v>
      </c>
      <c r="P144">
        <v>19</v>
      </c>
      <c r="Q144">
        <v>21</v>
      </c>
      <c r="R144">
        <v>25</v>
      </c>
      <c r="S144">
        <v>24</v>
      </c>
      <c r="T144">
        <v>26</v>
      </c>
      <c r="U144">
        <v>21</v>
      </c>
      <c r="V144">
        <v>22</v>
      </c>
      <c r="W144">
        <v>18</v>
      </c>
      <c r="X144">
        <v>19</v>
      </c>
      <c r="Y144">
        <v>19</v>
      </c>
      <c r="Z144">
        <v>22</v>
      </c>
      <c r="AA144">
        <v>17</v>
      </c>
      <c r="AB144">
        <v>20</v>
      </c>
      <c r="AC144">
        <v>18</v>
      </c>
      <c r="AD144">
        <v>20</v>
      </c>
      <c r="AE144">
        <v>18</v>
      </c>
      <c r="AF144">
        <v>22</v>
      </c>
      <c r="AG144">
        <v>21</v>
      </c>
      <c r="AH144">
        <v>22</v>
      </c>
      <c r="AI144">
        <v>15</v>
      </c>
      <c r="AJ144">
        <v>18</v>
      </c>
      <c r="AK144">
        <v>19</v>
      </c>
      <c r="AL144">
        <v>18</v>
      </c>
      <c r="AM144">
        <v>23</v>
      </c>
      <c r="AN144">
        <v>18</v>
      </c>
      <c r="AO144">
        <v>18</v>
      </c>
      <c r="AP144">
        <v>19</v>
      </c>
      <c r="AQ144">
        <v>20</v>
      </c>
      <c r="AR144">
        <v>22</v>
      </c>
      <c r="AS144">
        <v>18</v>
      </c>
      <c r="AT144">
        <v>18</v>
      </c>
      <c r="AU144">
        <v>21</v>
      </c>
      <c r="AV144" s="8">
        <f t="shared" si="16"/>
        <v>20.545454545454547</v>
      </c>
      <c r="AW144">
        <f t="shared" si="17"/>
        <v>20</v>
      </c>
      <c r="AX144" s="8">
        <f t="shared" si="18"/>
        <v>2.4820710168666769</v>
      </c>
      <c r="AY144" s="6">
        <f>Table14[[#This Row],[Szórás]]/Table14[[#This Row],[Átlagos akadálymentességi hibaszám]]</f>
        <v>0.12080876630767011</v>
      </c>
      <c r="AZ144">
        <f t="shared" si="19"/>
        <v>15</v>
      </c>
      <c r="BA144">
        <f t="shared" si="20"/>
        <v>26</v>
      </c>
      <c r="BB144">
        <f t="shared" si="21"/>
        <v>11</v>
      </c>
      <c r="BC144" s="7">
        <f t="shared" si="22"/>
        <v>0.99596334713134893</v>
      </c>
      <c r="BD144" s="8">
        <f t="shared" si="23"/>
        <v>0.1860235520134664</v>
      </c>
    </row>
    <row r="145" spans="1:56" x14ac:dyDescent="0.25">
      <c r="A145">
        <v>244</v>
      </c>
      <c r="B145">
        <v>70</v>
      </c>
      <c r="C145" t="s">
        <v>287</v>
      </c>
      <c r="D145">
        <v>43</v>
      </c>
      <c r="E145">
        <v>43</v>
      </c>
      <c r="F145">
        <v>44</v>
      </c>
      <c r="G145">
        <v>58</v>
      </c>
      <c r="H145">
        <v>58</v>
      </c>
      <c r="I145">
        <v>58</v>
      </c>
      <c r="J145">
        <v>58</v>
      </c>
      <c r="K145">
        <v>57</v>
      </c>
      <c r="L145">
        <v>57</v>
      </c>
      <c r="M145">
        <v>57</v>
      </c>
      <c r="N145">
        <v>58</v>
      </c>
      <c r="O145">
        <v>58</v>
      </c>
      <c r="P145">
        <v>57</v>
      </c>
      <c r="Q145">
        <v>58</v>
      </c>
      <c r="R145">
        <v>58</v>
      </c>
      <c r="S145">
        <v>58</v>
      </c>
      <c r="T145">
        <v>58</v>
      </c>
      <c r="U145">
        <v>58</v>
      </c>
      <c r="V145">
        <v>57</v>
      </c>
      <c r="W145">
        <v>57</v>
      </c>
      <c r="X145">
        <v>58</v>
      </c>
      <c r="Y145">
        <v>58</v>
      </c>
      <c r="Z145">
        <v>58</v>
      </c>
      <c r="AA145">
        <v>58</v>
      </c>
      <c r="AB145">
        <v>58</v>
      </c>
      <c r="AC145">
        <v>59</v>
      </c>
      <c r="AD145">
        <v>58</v>
      </c>
      <c r="AE145">
        <v>58</v>
      </c>
      <c r="AF145">
        <v>58</v>
      </c>
      <c r="AG145">
        <v>58</v>
      </c>
      <c r="AH145">
        <v>58</v>
      </c>
      <c r="AI145">
        <v>58</v>
      </c>
      <c r="AJ145">
        <v>58</v>
      </c>
      <c r="AK145">
        <v>58</v>
      </c>
      <c r="AL145">
        <v>58</v>
      </c>
      <c r="AM145">
        <v>57</v>
      </c>
      <c r="AN145">
        <v>57</v>
      </c>
      <c r="AO145">
        <v>57</v>
      </c>
      <c r="AP145">
        <v>57</v>
      </c>
      <c r="AQ145">
        <v>57</v>
      </c>
      <c r="AR145">
        <v>57</v>
      </c>
      <c r="AS145">
        <v>57</v>
      </c>
      <c r="AT145">
        <v>57</v>
      </c>
      <c r="AU145">
        <v>57</v>
      </c>
      <c r="AV145" s="8">
        <f t="shared" si="16"/>
        <v>56.68181818181818</v>
      </c>
      <c r="AW145">
        <f t="shared" si="17"/>
        <v>58</v>
      </c>
      <c r="AX145" s="8">
        <f t="shared" si="18"/>
        <v>3.6901674964992939</v>
      </c>
      <c r="AY145" s="6">
        <f>Table14[[#This Row],[Szórás]]/Table14[[#This Row],[Átlagos akadálymentességi hibaszám]]</f>
        <v>6.5103195607846401E-2</v>
      </c>
      <c r="AZ145">
        <f t="shared" si="19"/>
        <v>43</v>
      </c>
      <c r="BA145">
        <f t="shared" si="20"/>
        <v>59</v>
      </c>
      <c r="BB145">
        <f t="shared" si="21"/>
        <v>16</v>
      </c>
      <c r="BC145" s="7">
        <f t="shared" si="22"/>
        <v>1.0022929293400862</v>
      </c>
      <c r="BD145" s="8">
        <f t="shared" si="23"/>
        <v>0.16055281510196048</v>
      </c>
    </row>
    <row r="146" spans="1:56" x14ac:dyDescent="0.25">
      <c r="A146">
        <v>77</v>
      </c>
      <c r="B146">
        <v>50</v>
      </c>
      <c r="C146" t="s">
        <v>120</v>
      </c>
      <c r="D146">
        <v>17</v>
      </c>
      <c r="E146">
        <v>17</v>
      </c>
      <c r="F146">
        <v>17</v>
      </c>
      <c r="G146">
        <v>15</v>
      </c>
      <c r="H146">
        <v>13</v>
      </c>
      <c r="I146">
        <v>14</v>
      </c>
      <c r="J146">
        <v>17</v>
      </c>
      <c r="K146">
        <v>17</v>
      </c>
      <c r="L146">
        <v>17</v>
      </c>
      <c r="M146">
        <v>17</v>
      </c>
      <c r="N146">
        <v>17</v>
      </c>
      <c r="O146">
        <v>17</v>
      </c>
      <c r="P146">
        <v>17</v>
      </c>
      <c r="Q146">
        <v>14</v>
      </c>
      <c r="R146">
        <v>14</v>
      </c>
      <c r="S146">
        <v>18</v>
      </c>
      <c r="T146">
        <v>17</v>
      </c>
      <c r="U146">
        <v>15</v>
      </c>
      <c r="V146">
        <v>6</v>
      </c>
      <c r="W146">
        <v>13</v>
      </c>
      <c r="X146">
        <v>17</v>
      </c>
      <c r="Y146">
        <v>13</v>
      </c>
      <c r="Z146">
        <v>14</v>
      </c>
      <c r="AA146">
        <v>14</v>
      </c>
      <c r="AB146">
        <v>15</v>
      </c>
      <c r="AC146">
        <v>13</v>
      </c>
      <c r="AD146">
        <v>13</v>
      </c>
      <c r="AE146">
        <v>17</v>
      </c>
      <c r="AF146">
        <v>15</v>
      </c>
      <c r="AG146">
        <v>15</v>
      </c>
      <c r="AH146">
        <v>14</v>
      </c>
      <c r="AI146">
        <v>17</v>
      </c>
      <c r="AJ146">
        <v>17</v>
      </c>
      <c r="AK146">
        <v>17</v>
      </c>
      <c r="AL146">
        <v>13</v>
      </c>
      <c r="AM146">
        <v>13</v>
      </c>
      <c r="AN146">
        <v>13</v>
      </c>
      <c r="AO146">
        <v>14</v>
      </c>
      <c r="AP146">
        <v>15</v>
      </c>
      <c r="AQ146">
        <v>13</v>
      </c>
      <c r="AR146">
        <v>14</v>
      </c>
      <c r="AS146">
        <v>13</v>
      </c>
      <c r="AT146">
        <v>14</v>
      </c>
      <c r="AU146">
        <v>14</v>
      </c>
      <c r="AV146" s="8">
        <f t="shared" si="16"/>
        <v>14.909090909090908</v>
      </c>
      <c r="AW146">
        <f t="shared" si="17"/>
        <v>15</v>
      </c>
      <c r="AX146" s="8">
        <f t="shared" si="18"/>
        <v>2.1761731059114267</v>
      </c>
      <c r="AY146" s="6">
        <f>Table14[[#This Row],[Szórás]]/Table14[[#This Row],[Átlagos akadálymentességi hibaszám]]</f>
        <v>0.14596283027454693</v>
      </c>
      <c r="AZ146">
        <f t="shared" si="19"/>
        <v>6</v>
      </c>
      <c r="BA146">
        <f t="shared" si="20"/>
        <v>18</v>
      </c>
      <c r="BB146">
        <f t="shared" si="21"/>
        <v>12</v>
      </c>
      <c r="BC146" s="7">
        <f t="shared" si="22"/>
        <v>0.99635624499554565</v>
      </c>
      <c r="BD146" s="8">
        <f t="shared" si="23"/>
        <v>6.9551035199024266E-2</v>
      </c>
    </row>
    <row r="147" spans="1:56" x14ac:dyDescent="0.25">
      <c r="A147">
        <v>21</v>
      </c>
      <c r="B147">
        <v>40</v>
      </c>
      <c r="C147" t="s">
        <v>283</v>
      </c>
      <c r="D147">
        <v>34</v>
      </c>
      <c r="E147">
        <v>34</v>
      </c>
      <c r="F147">
        <v>34</v>
      </c>
      <c r="G147">
        <v>34</v>
      </c>
      <c r="H147">
        <v>34</v>
      </c>
      <c r="I147">
        <v>34</v>
      </c>
      <c r="J147">
        <v>34</v>
      </c>
      <c r="K147">
        <v>34</v>
      </c>
      <c r="L147">
        <v>34</v>
      </c>
      <c r="M147">
        <v>32</v>
      </c>
      <c r="N147">
        <v>34</v>
      </c>
      <c r="O147">
        <v>33</v>
      </c>
      <c r="P147">
        <v>33</v>
      </c>
      <c r="Q147">
        <v>34</v>
      </c>
      <c r="R147">
        <v>33</v>
      </c>
      <c r="S147">
        <v>32</v>
      </c>
      <c r="T147">
        <v>33</v>
      </c>
      <c r="U147">
        <v>34</v>
      </c>
      <c r="V147">
        <v>34</v>
      </c>
      <c r="W147">
        <v>33</v>
      </c>
      <c r="X147">
        <v>34</v>
      </c>
      <c r="Y147">
        <v>34</v>
      </c>
      <c r="Z147">
        <v>33</v>
      </c>
      <c r="AA147">
        <v>34</v>
      </c>
      <c r="AB147">
        <v>34</v>
      </c>
      <c r="AC147">
        <v>31</v>
      </c>
      <c r="AD147">
        <v>31</v>
      </c>
      <c r="AE147">
        <v>31</v>
      </c>
      <c r="AF147">
        <v>31</v>
      </c>
      <c r="AG147">
        <v>31</v>
      </c>
      <c r="AH147">
        <v>28</v>
      </c>
      <c r="AI147">
        <v>27</v>
      </c>
      <c r="AJ147">
        <v>29</v>
      </c>
      <c r="AK147">
        <v>29</v>
      </c>
      <c r="AL147">
        <v>29</v>
      </c>
      <c r="AM147">
        <v>29</v>
      </c>
      <c r="AN147">
        <v>29</v>
      </c>
      <c r="AO147">
        <v>30</v>
      </c>
      <c r="AP147">
        <v>29</v>
      </c>
      <c r="AQ147">
        <v>30</v>
      </c>
      <c r="AR147">
        <v>29</v>
      </c>
      <c r="AS147">
        <v>31</v>
      </c>
      <c r="AT147">
        <v>29</v>
      </c>
      <c r="AU147">
        <v>29</v>
      </c>
      <c r="AV147" s="8">
        <f t="shared" si="16"/>
        <v>31.863636363636363</v>
      </c>
      <c r="AW147">
        <f t="shared" si="17"/>
        <v>33</v>
      </c>
      <c r="AX147" s="8">
        <f t="shared" si="18"/>
        <v>2.205605006815317</v>
      </c>
      <c r="AY147" s="6">
        <f>Table14[[#This Row],[Szórás]]/Table14[[#This Row],[Átlagos akadálymentességi hibaszám]]</f>
        <v>6.9220128601907238E-2</v>
      </c>
      <c r="AZ147">
        <f t="shared" si="19"/>
        <v>27</v>
      </c>
      <c r="BA147">
        <f t="shared" si="20"/>
        <v>34</v>
      </c>
      <c r="BB147">
        <f t="shared" si="21"/>
        <v>7</v>
      </c>
      <c r="BC147" s="7">
        <f t="shared" si="22"/>
        <v>0.99545713887343934</v>
      </c>
      <c r="BD147" s="8">
        <f t="shared" si="23"/>
        <v>0.68577296849187286</v>
      </c>
    </row>
    <row r="148" spans="1:56" x14ac:dyDescent="0.25">
      <c r="A148">
        <v>47</v>
      </c>
      <c r="B148">
        <v>40</v>
      </c>
      <c r="C148" t="s">
        <v>283</v>
      </c>
      <c r="D148">
        <v>48</v>
      </c>
      <c r="E148">
        <v>53</v>
      </c>
      <c r="F148">
        <v>47</v>
      </c>
      <c r="G148">
        <v>49</v>
      </c>
      <c r="H148">
        <v>50</v>
      </c>
      <c r="I148">
        <v>45</v>
      </c>
      <c r="J148">
        <v>46</v>
      </c>
      <c r="K148">
        <v>50</v>
      </c>
      <c r="L148">
        <v>55</v>
      </c>
      <c r="M148">
        <v>53</v>
      </c>
      <c r="N148">
        <v>51</v>
      </c>
      <c r="O148">
        <v>51</v>
      </c>
      <c r="P148">
        <v>51</v>
      </c>
      <c r="Q148">
        <v>46</v>
      </c>
      <c r="R148">
        <v>51</v>
      </c>
      <c r="S148">
        <v>51</v>
      </c>
      <c r="T148">
        <v>51</v>
      </c>
      <c r="U148">
        <v>60</v>
      </c>
      <c r="V148">
        <v>52</v>
      </c>
      <c r="W148">
        <v>52</v>
      </c>
      <c r="X148">
        <v>48</v>
      </c>
      <c r="Y148">
        <v>47</v>
      </c>
      <c r="Z148">
        <v>51</v>
      </c>
      <c r="AA148">
        <v>51</v>
      </c>
      <c r="AB148">
        <v>52</v>
      </c>
      <c r="AC148">
        <v>47</v>
      </c>
      <c r="AD148">
        <v>47</v>
      </c>
      <c r="AE148">
        <v>53</v>
      </c>
      <c r="AF148">
        <v>58</v>
      </c>
      <c r="AG148">
        <v>55</v>
      </c>
      <c r="AH148">
        <v>51</v>
      </c>
      <c r="AI148">
        <v>51</v>
      </c>
      <c r="AJ148">
        <v>58</v>
      </c>
      <c r="AK148">
        <v>54</v>
      </c>
      <c r="AL148">
        <v>50</v>
      </c>
      <c r="AM148">
        <v>52</v>
      </c>
      <c r="AN148">
        <v>57</v>
      </c>
      <c r="AO148">
        <v>60</v>
      </c>
      <c r="AP148">
        <v>60</v>
      </c>
      <c r="AQ148">
        <v>60</v>
      </c>
      <c r="AR148">
        <v>53</v>
      </c>
      <c r="AS148">
        <v>44</v>
      </c>
      <c r="AT148">
        <v>54</v>
      </c>
      <c r="AU148">
        <v>57</v>
      </c>
      <c r="AV148" s="8">
        <f t="shared" si="16"/>
        <v>51.863636363636367</v>
      </c>
      <c r="AW148">
        <f t="shared" si="17"/>
        <v>51</v>
      </c>
      <c r="AX148" s="8">
        <f t="shared" si="18"/>
        <v>4.190747888467337</v>
      </c>
      <c r="AY148" s="6">
        <f>Table14[[#This Row],[Szórás]]/Table14[[#This Row],[Átlagos akadálymentességi hibaszám]]</f>
        <v>8.0803202056337786E-2</v>
      </c>
      <c r="AZ148">
        <f t="shared" si="19"/>
        <v>44</v>
      </c>
      <c r="BA148">
        <f t="shared" si="20"/>
        <v>60</v>
      </c>
      <c r="BB148">
        <f t="shared" si="21"/>
        <v>16</v>
      </c>
      <c r="BC148" s="7">
        <f t="shared" si="22"/>
        <v>1.0028075197015638</v>
      </c>
      <c r="BD148" s="8">
        <f t="shared" si="23"/>
        <v>0.20189091733489972</v>
      </c>
    </row>
    <row r="149" spans="1:56" x14ac:dyDescent="0.25">
      <c r="A149">
        <v>4</v>
      </c>
      <c r="B149">
        <v>15</v>
      </c>
      <c r="C149" t="s">
        <v>173</v>
      </c>
      <c r="D149">
        <v>105</v>
      </c>
      <c r="E149">
        <v>119</v>
      </c>
      <c r="F149">
        <v>137</v>
      </c>
      <c r="G149">
        <v>137</v>
      </c>
      <c r="H149">
        <v>137</v>
      </c>
      <c r="I149">
        <v>137</v>
      </c>
      <c r="J149">
        <v>127</v>
      </c>
      <c r="K149">
        <v>121</v>
      </c>
      <c r="L149">
        <v>131</v>
      </c>
      <c r="M149">
        <v>150</v>
      </c>
      <c r="N149">
        <v>135</v>
      </c>
      <c r="O149">
        <v>126</v>
      </c>
      <c r="P149">
        <v>136</v>
      </c>
      <c r="Q149">
        <v>118</v>
      </c>
      <c r="R149">
        <v>121</v>
      </c>
      <c r="S149">
        <v>121</v>
      </c>
      <c r="T149">
        <v>134</v>
      </c>
      <c r="U149">
        <v>142</v>
      </c>
      <c r="V149">
        <v>137</v>
      </c>
      <c r="W149">
        <v>142</v>
      </c>
      <c r="X149">
        <v>150</v>
      </c>
      <c r="Y149">
        <v>137</v>
      </c>
      <c r="Z149">
        <v>140</v>
      </c>
      <c r="AA149">
        <v>149</v>
      </c>
      <c r="AB149">
        <v>157</v>
      </c>
      <c r="AC149">
        <v>149</v>
      </c>
      <c r="AD149">
        <v>139</v>
      </c>
      <c r="AE149">
        <v>141</v>
      </c>
      <c r="AF149">
        <v>140</v>
      </c>
      <c r="AG149">
        <v>154</v>
      </c>
      <c r="AH149">
        <v>134</v>
      </c>
      <c r="AI149">
        <v>125</v>
      </c>
      <c r="AJ149">
        <v>131</v>
      </c>
      <c r="AK149">
        <v>139</v>
      </c>
      <c r="AL149">
        <v>138</v>
      </c>
      <c r="AM149">
        <v>124</v>
      </c>
      <c r="AN149">
        <v>162</v>
      </c>
      <c r="AO149">
        <v>138</v>
      </c>
      <c r="AP149">
        <v>142</v>
      </c>
      <c r="AQ149">
        <v>140</v>
      </c>
      <c r="AR149">
        <v>133</v>
      </c>
      <c r="AS149">
        <v>121</v>
      </c>
      <c r="AT149">
        <v>133</v>
      </c>
      <c r="AU149">
        <v>127</v>
      </c>
      <c r="AV149" s="8">
        <f t="shared" si="16"/>
        <v>135.36363636363637</v>
      </c>
      <c r="AW149">
        <f t="shared" si="17"/>
        <v>137</v>
      </c>
      <c r="AX149" s="8">
        <f t="shared" si="18"/>
        <v>11.252061121972293</v>
      </c>
      <c r="AY149" s="6">
        <f>Table14[[#This Row],[Szórás]]/Table14[[#This Row],[Átlagos akadálymentességi hibaszám]]</f>
        <v>8.3124695998452125E-2</v>
      </c>
      <c r="AZ149">
        <f t="shared" si="19"/>
        <v>105</v>
      </c>
      <c r="BA149">
        <f t="shared" si="20"/>
        <v>162</v>
      </c>
      <c r="BB149">
        <f t="shared" si="21"/>
        <v>57</v>
      </c>
      <c r="BC149" s="7">
        <f t="shared" si="22"/>
        <v>1.0017797563363429</v>
      </c>
      <c r="BD149" s="8">
        <f t="shared" si="23"/>
        <v>7.3446913693453103E-2</v>
      </c>
    </row>
    <row r="150" spans="1:56" x14ac:dyDescent="0.25">
      <c r="A150">
        <v>13</v>
      </c>
      <c r="B150">
        <v>30</v>
      </c>
      <c r="C150" t="s">
        <v>134</v>
      </c>
      <c r="D150">
        <v>43</v>
      </c>
      <c r="E150">
        <v>71</v>
      </c>
      <c r="F150">
        <v>71</v>
      </c>
      <c r="G150">
        <v>71</v>
      </c>
      <c r="H150">
        <v>71</v>
      </c>
      <c r="I150">
        <v>43</v>
      </c>
      <c r="J150">
        <v>43</v>
      </c>
      <c r="K150">
        <v>2</v>
      </c>
      <c r="L150">
        <v>71</v>
      </c>
      <c r="M150">
        <v>71</v>
      </c>
      <c r="N150">
        <v>71</v>
      </c>
      <c r="O150">
        <v>71</v>
      </c>
      <c r="P150">
        <v>71</v>
      </c>
      <c r="Q150">
        <v>43</v>
      </c>
      <c r="R150">
        <v>71</v>
      </c>
      <c r="S150">
        <v>71</v>
      </c>
      <c r="T150">
        <v>71</v>
      </c>
      <c r="U150">
        <v>71</v>
      </c>
      <c r="V150">
        <v>71</v>
      </c>
      <c r="W150">
        <v>71</v>
      </c>
      <c r="X150">
        <v>71</v>
      </c>
      <c r="Y150">
        <v>71</v>
      </c>
      <c r="Z150">
        <v>71</v>
      </c>
      <c r="AA150">
        <v>71</v>
      </c>
      <c r="AB150">
        <v>71</v>
      </c>
      <c r="AC150">
        <v>71</v>
      </c>
      <c r="AD150">
        <v>71</v>
      </c>
      <c r="AE150">
        <v>71</v>
      </c>
      <c r="AF150">
        <v>71</v>
      </c>
      <c r="AG150">
        <v>43</v>
      </c>
      <c r="AH150">
        <v>71</v>
      </c>
      <c r="AI150">
        <v>71</v>
      </c>
      <c r="AJ150">
        <v>71</v>
      </c>
      <c r="AK150">
        <v>69</v>
      </c>
      <c r="AL150">
        <v>69</v>
      </c>
      <c r="AM150">
        <v>69</v>
      </c>
      <c r="AN150">
        <v>35</v>
      </c>
      <c r="AO150">
        <v>35</v>
      </c>
      <c r="AP150">
        <v>36</v>
      </c>
      <c r="AQ150">
        <v>36</v>
      </c>
      <c r="AR150">
        <v>63</v>
      </c>
      <c r="AS150">
        <v>63</v>
      </c>
      <c r="AT150">
        <v>63</v>
      </c>
      <c r="AU150">
        <v>63</v>
      </c>
      <c r="AV150" s="8">
        <f t="shared" si="16"/>
        <v>62.159090909090907</v>
      </c>
      <c r="AW150">
        <f t="shared" si="17"/>
        <v>71</v>
      </c>
      <c r="AX150" s="8">
        <f t="shared" si="18"/>
        <v>15.665015356873353</v>
      </c>
      <c r="AY150" s="6">
        <f>Table14[[#This Row],[Szórás]]/Table14[[#This Row],[Átlagos akadálymentességi hibaszám]]</f>
        <v>0.25201487228607955</v>
      </c>
      <c r="AZ150">
        <f t="shared" si="19"/>
        <v>2</v>
      </c>
      <c r="BA150">
        <f t="shared" si="20"/>
        <v>71</v>
      </c>
      <c r="BB150">
        <f t="shared" si="21"/>
        <v>69</v>
      </c>
      <c r="BC150" s="7">
        <f t="shared" si="22"/>
        <v>1.0034085204617627</v>
      </c>
      <c r="BD150" s="8">
        <f t="shared" si="23"/>
        <v>5.8814252708694476E-3</v>
      </c>
    </row>
    <row r="151" spans="1:56" x14ac:dyDescent="0.25">
      <c r="A151">
        <v>194</v>
      </c>
      <c r="B151">
        <v>62</v>
      </c>
      <c r="C151" t="s">
        <v>162</v>
      </c>
      <c r="D151">
        <v>75</v>
      </c>
      <c r="E151">
        <v>77</v>
      </c>
      <c r="F151">
        <v>71</v>
      </c>
      <c r="G151">
        <v>69</v>
      </c>
      <c r="H151">
        <v>68</v>
      </c>
      <c r="I151">
        <v>75</v>
      </c>
      <c r="J151">
        <v>75</v>
      </c>
      <c r="K151">
        <v>78</v>
      </c>
      <c r="L151">
        <v>73</v>
      </c>
      <c r="M151">
        <v>71</v>
      </c>
      <c r="N151">
        <v>71</v>
      </c>
      <c r="O151">
        <v>69</v>
      </c>
      <c r="P151">
        <v>73</v>
      </c>
      <c r="Q151">
        <v>68</v>
      </c>
      <c r="R151">
        <v>72</v>
      </c>
      <c r="S151">
        <v>73</v>
      </c>
      <c r="T151">
        <v>69</v>
      </c>
      <c r="U151">
        <v>73</v>
      </c>
      <c r="V151">
        <v>76</v>
      </c>
      <c r="W151">
        <v>70</v>
      </c>
      <c r="X151">
        <v>76</v>
      </c>
      <c r="Y151">
        <v>72</v>
      </c>
      <c r="Z151">
        <v>75</v>
      </c>
      <c r="AA151">
        <v>72</v>
      </c>
      <c r="AB151">
        <v>71</v>
      </c>
      <c r="AC151">
        <v>75</v>
      </c>
      <c r="AD151">
        <v>74</v>
      </c>
      <c r="AE151">
        <v>73</v>
      </c>
      <c r="AF151">
        <v>71</v>
      </c>
      <c r="AG151">
        <v>70</v>
      </c>
      <c r="AH151">
        <v>68</v>
      </c>
      <c r="AI151">
        <v>76</v>
      </c>
      <c r="AJ151">
        <v>73</v>
      </c>
      <c r="AK151">
        <v>74</v>
      </c>
      <c r="AL151">
        <v>16</v>
      </c>
      <c r="AM151">
        <v>13</v>
      </c>
      <c r="AN151">
        <v>13</v>
      </c>
      <c r="AO151">
        <v>14</v>
      </c>
      <c r="AP151">
        <v>13</v>
      </c>
      <c r="AQ151">
        <v>14</v>
      </c>
      <c r="AR151">
        <v>15</v>
      </c>
      <c r="AS151">
        <v>14</v>
      </c>
      <c r="AT151">
        <v>14</v>
      </c>
      <c r="AU151">
        <v>14</v>
      </c>
      <c r="AV151" s="8">
        <f t="shared" si="16"/>
        <v>59.227272727272727</v>
      </c>
      <c r="AW151">
        <f t="shared" si="17"/>
        <v>71</v>
      </c>
      <c r="AX151" s="8">
        <f t="shared" si="18"/>
        <v>24.930474147641384</v>
      </c>
      <c r="AY151" s="6">
        <f>Table14[[#This Row],[Szórás]]/Table14[[#This Row],[Átlagos akadálymentességi hibaszám]]</f>
        <v>0.4209289572126711</v>
      </c>
      <c r="AZ151">
        <f t="shared" si="19"/>
        <v>13</v>
      </c>
      <c r="BA151">
        <f t="shared" si="20"/>
        <v>78</v>
      </c>
      <c r="BB151">
        <f t="shared" si="21"/>
        <v>65</v>
      </c>
      <c r="BC151" s="7">
        <f t="shared" si="22"/>
        <v>0.96129606296014714</v>
      </c>
      <c r="BD151" s="8">
        <f t="shared" si="23"/>
        <v>0.52573267277715618</v>
      </c>
    </row>
    <row r="152" spans="1:56" x14ac:dyDescent="0.25">
      <c r="A152">
        <v>1968</v>
      </c>
      <c r="B152">
        <v>93</v>
      </c>
      <c r="C152" t="s">
        <v>99</v>
      </c>
      <c r="D152">
        <v>14</v>
      </c>
      <c r="E152">
        <v>16</v>
      </c>
      <c r="F152">
        <v>14</v>
      </c>
      <c r="G152">
        <v>16</v>
      </c>
      <c r="H152">
        <v>16</v>
      </c>
      <c r="I152">
        <v>16</v>
      </c>
      <c r="J152">
        <v>16</v>
      </c>
      <c r="K152">
        <v>16</v>
      </c>
      <c r="L152">
        <v>16</v>
      </c>
      <c r="M152">
        <v>16</v>
      </c>
      <c r="N152">
        <v>14</v>
      </c>
      <c r="O152">
        <v>16</v>
      </c>
      <c r="P152">
        <v>14</v>
      </c>
      <c r="Q152">
        <v>17</v>
      </c>
      <c r="R152">
        <v>15</v>
      </c>
      <c r="S152">
        <v>17</v>
      </c>
      <c r="T152">
        <v>18</v>
      </c>
      <c r="U152">
        <v>18</v>
      </c>
      <c r="V152">
        <v>18</v>
      </c>
      <c r="W152">
        <v>18</v>
      </c>
      <c r="X152">
        <v>18</v>
      </c>
      <c r="Y152">
        <v>18</v>
      </c>
      <c r="Z152">
        <v>18</v>
      </c>
      <c r="AA152">
        <v>18</v>
      </c>
      <c r="AB152">
        <v>18</v>
      </c>
      <c r="AC152">
        <v>18</v>
      </c>
      <c r="AD152">
        <v>18</v>
      </c>
      <c r="AE152">
        <v>18</v>
      </c>
      <c r="AF152">
        <v>18</v>
      </c>
      <c r="AG152">
        <v>18</v>
      </c>
      <c r="AH152">
        <v>18</v>
      </c>
      <c r="AI152">
        <v>18</v>
      </c>
      <c r="AJ152">
        <v>18</v>
      </c>
      <c r="AK152">
        <v>18</v>
      </c>
      <c r="AL152">
        <v>18</v>
      </c>
      <c r="AM152">
        <v>13</v>
      </c>
      <c r="AN152">
        <v>13</v>
      </c>
      <c r="AO152">
        <v>13</v>
      </c>
      <c r="AP152">
        <v>13</v>
      </c>
      <c r="AQ152">
        <v>13</v>
      </c>
      <c r="AR152">
        <v>13</v>
      </c>
      <c r="AS152">
        <v>13</v>
      </c>
      <c r="AT152">
        <v>13</v>
      </c>
      <c r="AU152">
        <v>13</v>
      </c>
      <c r="AV152" s="8">
        <f t="shared" si="16"/>
        <v>16.09090909090909</v>
      </c>
      <c r="AW152">
        <f t="shared" si="17"/>
        <v>16</v>
      </c>
      <c r="AX152" s="8">
        <f t="shared" si="18"/>
        <v>2.0210310725455241</v>
      </c>
      <c r="AY152" s="6">
        <f>Table14[[#This Row],[Szórás]]/Table14[[#This Row],[Átlagos akadálymentességi hibaszám]]</f>
        <v>0.12560080111864841</v>
      </c>
      <c r="AZ152">
        <f t="shared" si="19"/>
        <v>13</v>
      </c>
      <c r="BA152">
        <f t="shared" si="20"/>
        <v>18</v>
      </c>
      <c r="BB152">
        <f t="shared" si="21"/>
        <v>5</v>
      </c>
      <c r="BC152" s="7">
        <f t="shared" si="22"/>
        <v>0.99760442266029459</v>
      </c>
      <c r="BD152" s="8">
        <f t="shared" si="23"/>
        <v>5.5591700066017186E-2</v>
      </c>
    </row>
    <row r="153" spans="1:56" x14ac:dyDescent="0.25">
      <c r="A153">
        <v>17</v>
      </c>
      <c r="B153">
        <v>30</v>
      </c>
      <c r="C153" t="s">
        <v>134</v>
      </c>
      <c r="D153">
        <v>24</v>
      </c>
      <c r="E153">
        <v>29</v>
      </c>
      <c r="F153">
        <v>29</v>
      </c>
      <c r="G153">
        <v>25</v>
      </c>
      <c r="H153">
        <v>27</v>
      </c>
      <c r="I153">
        <v>25</v>
      </c>
      <c r="J153">
        <v>24</v>
      </c>
      <c r="K153">
        <v>27</v>
      </c>
      <c r="L153">
        <v>28</v>
      </c>
      <c r="M153">
        <v>29</v>
      </c>
      <c r="N153">
        <v>25</v>
      </c>
      <c r="O153">
        <v>23</v>
      </c>
      <c r="P153">
        <v>25</v>
      </c>
      <c r="Q153">
        <v>24</v>
      </c>
      <c r="R153">
        <v>29</v>
      </c>
      <c r="S153">
        <v>25</v>
      </c>
      <c r="T153">
        <v>27</v>
      </c>
      <c r="U153">
        <v>28</v>
      </c>
      <c r="V153">
        <v>26</v>
      </c>
      <c r="W153">
        <v>23</v>
      </c>
      <c r="X153">
        <v>24</v>
      </c>
      <c r="Y153">
        <v>28</v>
      </c>
      <c r="Z153">
        <v>28</v>
      </c>
      <c r="AA153">
        <v>27</v>
      </c>
      <c r="AB153">
        <v>28</v>
      </c>
      <c r="AC153">
        <v>28</v>
      </c>
      <c r="AD153">
        <v>25</v>
      </c>
      <c r="AE153">
        <v>23</v>
      </c>
      <c r="AF153">
        <v>22</v>
      </c>
      <c r="AG153">
        <v>29</v>
      </c>
      <c r="AH153">
        <v>26</v>
      </c>
      <c r="AI153">
        <v>25</v>
      </c>
      <c r="AJ153">
        <v>26</v>
      </c>
      <c r="AK153">
        <v>26</v>
      </c>
      <c r="AL153">
        <v>31</v>
      </c>
      <c r="AM153">
        <v>26</v>
      </c>
      <c r="AN153">
        <v>27</v>
      </c>
      <c r="AO153">
        <v>25</v>
      </c>
      <c r="AP153">
        <v>27</v>
      </c>
      <c r="AQ153">
        <v>30</v>
      </c>
      <c r="AR153">
        <v>26</v>
      </c>
      <c r="AS153">
        <v>27</v>
      </c>
      <c r="AT153">
        <v>28</v>
      </c>
      <c r="AU153">
        <v>31</v>
      </c>
      <c r="AV153" s="8">
        <f t="shared" si="16"/>
        <v>26.477272727272727</v>
      </c>
      <c r="AW153">
        <f t="shared" si="17"/>
        <v>26.5</v>
      </c>
      <c r="AX153" s="8">
        <f t="shared" si="18"/>
        <v>2.1726485429843279</v>
      </c>
      <c r="AY153" s="6">
        <f>Table14[[#This Row],[Szórás]]/Table14[[#This Row],[Átlagos akadálymentességi hibaszám]]</f>
        <v>8.2057112353056155E-2</v>
      </c>
      <c r="AZ153">
        <f t="shared" si="19"/>
        <v>22</v>
      </c>
      <c r="BA153">
        <f t="shared" si="20"/>
        <v>31</v>
      </c>
      <c r="BB153">
        <f t="shared" si="21"/>
        <v>9</v>
      </c>
      <c r="BC153" s="7">
        <f t="shared" si="22"/>
        <v>1.0012437176350815</v>
      </c>
      <c r="BD153" s="8">
        <f t="shared" si="23"/>
        <v>3.7593162593441878E-2</v>
      </c>
    </row>
    <row r="154" spans="1:56" x14ac:dyDescent="0.25">
      <c r="A154">
        <v>1974</v>
      </c>
      <c r="B154">
        <v>93</v>
      </c>
      <c r="C154" t="s">
        <v>99</v>
      </c>
      <c r="D154">
        <v>81</v>
      </c>
      <c r="E154">
        <v>81</v>
      </c>
      <c r="F154">
        <v>81</v>
      </c>
      <c r="G154">
        <v>81</v>
      </c>
      <c r="H154">
        <v>81</v>
      </c>
      <c r="I154">
        <v>81</v>
      </c>
      <c r="J154">
        <v>81</v>
      </c>
      <c r="K154">
        <v>81</v>
      </c>
      <c r="L154">
        <v>72</v>
      </c>
      <c r="M154">
        <v>72</v>
      </c>
      <c r="N154">
        <v>72</v>
      </c>
      <c r="O154">
        <v>72</v>
      </c>
      <c r="P154">
        <v>72</v>
      </c>
      <c r="Q154">
        <v>72</v>
      </c>
      <c r="R154">
        <v>72</v>
      </c>
      <c r="S154">
        <v>71</v>
      </c>
      <c r="T154">
        <v>71</v>
      </c>
      <c r="U154">
        <v>71</v>
      </c>
      <c r="V154">
        <v>71</v>
      </c>
      <c r="W154">
        <v>71</v>
      </c>
      <c r="X154">
        <v>71</v>
      </c>
      <c r="Y154">
        <v>71</v>
      </c>
      <c r="Z154">
        <v>71</v>
      </c>
      <c r="AA154">
        <v>71</v>
      </c>
      <c r="AB154">
        <v>32</v>
      </c>
      <c r="AC154">
        <v>32</v>
      </c>
      <c r="AD154">
        <v>34</v>
      </c>
      <c r="AE154">
        <v>36</v>
      </c>
      <c r="AF154">
        <v>35</v>
      </c>
      <c r="AG154">
        <v>33</v>
      </c>
      <c r="AH154">
        <v>33</v>
      </c>
      <c r="AI154">
        <v>34</v>
      </c>
      <c r="AJ154">
        <v>35</v>
      </c>
      <c r="AK154">
        <v>34</v>
      </c>
      <c r="AL154">
        <v>34</v>
      </c>
      <c r="AM154">
        <v>32</v>
      </c>
      <c r="AN154">
        <v>32</v>
      </c>
      <c r="AO154">
        <v>34</v>
      </c>
      <c r="AP154">
        <v>33</v>
      </c>
      <c r="AQ154">
        <v>37</v>
      </c>
      <c r="AR154">
        <v>36</v>
      </c>
      <c r="AS154">
        <v>35</v>
      </c>
      <c r="AT154">
        <v>36</v>
      </c>
      <c r="AU154">
        <v>36</v>
      </c>
      <c r="AV154" s="8">
        <f t="shared" si="16"/>
        <v>56.227272727272727</v>
      </c>
      <c r="AW154">
        <f t="shared" si="17"/>
        <v>71</v>
      </c>
      <c r="AX154" s="8">
        <f t="shared" si="18"/>
        <v>20.691379663739347</v>
      </c>
      <c r="AY154" s="6">
        <f>Table14[[#This Row],[Szórás]]/Table14[[#This Row],[Átlagos akadálymentességi hibaszám]]</f>
        <v>0.36799543460166989</v>
      </c>
      <c r="AZ154">
        <f t="shared" si="19"/>
        <v>32</v>
      </c>
      <c r="BA154">
        <f t="shared" si="20"/>
        <v>81</v>
      </c>
      <c r="BB154">
        <f t="shared" si="21"/>
        <v>49</v>
      </c>
      <c r="BC154" s="7">
        <f t="shared" si="22"/>
        <v>0.97310396065105165</v>
      </c>
      <c r="BD154" s="8">
        <f t="shared" si="23"/>
        <v>0.77816115117879614</v>
      </c>
    </row>
    <row r="155" spans="1:56" x14ac:dyDescent="0.25">
      <c r="A155">
        <v>1974</v>
      </c>
      <c r="B155">
        <v>93</v>
      </c>
      <c r="C155" t="s">
        <v>99</v>
      </c>
      <c r="D155">
        <v>80</v>
      </c>
      <c r="E155">
        <v>80</v>
      </c>
      <c r="F155">
        <v>78</v>
      </c>
      <c r="G155">
        <v>79</v>
      </c>
      <c r="H155">
        <v>79</v>
      </c>
      <c r="I155">
        <v>79</v>
      </c>
      <c r="J155">
        <v>79</v>
      </c>
      <c r="K155">
        <v>79</v>
      </c>
      <c r="L155">
        <v>70</v>
      </c>
      <c r="M155">
        <v>70</v>
      </c>
      <c r="N155">
        <v>70</v>
      </c>
      <c r="O155">
        <v>71</v>
      </c>
      <c r="P155">
        <v>69</v>
      </c>
      <c r="Q155">
        <v>69</v>
      </c>
      <c r="R155">
        <v>69</v>
      </c>
      <c r="S155">
        <v>69</v>
      </c>
      <c r="T155">
        <v>69</v>
      </c>
      <c r="U155">
        <v>70</v>
      </c>
      <c r="V155">
        <v>70</v>
      </c>
      <c r="W155">
        <v>70</v>
      </c>
      <c r="X155">
        <v>70</v>
      </c>
      <c r="Y155">
        <v>70</v>
      </c>
      <c r="Z155">
        <v>71</v>
      </c>
      <c r="AA155">
        <v>72</v>
      </c>
      <c r="AB155">
        <v>23</v>
      </c>
      <c r="AC155">
        <v>22</v>
      </c>
      <c r="AD155">
        <v>23</v>
      </c>
      <c r="AE155">
        <v>23</v>
      </c>
      <c r="AF155">
        <v>23</v>
      </c>
      <c r="AG155">
        <v>23</v>
      </c>
      <c r="AH155">
        <v>23</v>
      </c>
      <c r="AI155">
        <v>23</v>
      </c>
      <c r="AJ155">
        <v>23</v>
      </c>
      <c r="AK155">
        <v>23</v>
      </c>
      <c r="AL155">
        <v>23</v>
      </c>
      <c r="AM155">
        <v>23</v>
      </c>
      <c r="AN155">
        <v>22</v>
      </c>
      <c r="AO155">
        <v>22</v>
      </c>
      <c r="AP155">
        <v>22</v>
      </c>
      <c r="AQ155">
        <v>25</v>
      </c>
      <c r="AR155">
        <v>25</v>
      </c>
      <c r="AS155">
        <v>24</v>
      </c>
      <c r="AT155">
        <v>24</v>
      </c>
      <c r="AU155">
        <v>25</v>
      </c>
      <c r="AV155" s="8">
        <f t="shared" si="16"/>
        <v>50.363636363636367</v>
      </c>
      <c r="AW155">
        <f t="shared" si="17"/>
        <v>69</v>
      </c>
      <c r="AX155" s="8">
        <f t="shared" si="18"/>
        <v>25.305657892120998</v>
      </c>
      <c r="AY155" s="6">
        <f>Table14[[#This Row],[Szórás]]/Table14[[#This Row],[Átlagos akadálymentességi hibaszám]]</f>
        <v>0.50245891121539887</v>
      </c>
      <c r="AZ155">
        <f t="shared" si="19"/>
        <v>22</v>
      </c>
      <c r="BA155">
        <f t="shared" si="20"/>
        <v>80</v>
      </c>
      <c r="BB155">
        <f t="shared" si="21"/>
        <v>58</v>
      </c>
      <c r="BC155" s="7">
        <f t="shared" si="22"/>
        <v>0.96129019663362691</v>
      </c>
      <c r="BD155" s="8">
        <f t="shared" si="23"/>
        <v>0.76658494905059371</v>
      </c>
    </row>
    <row r="156" spans="1:56" x14ac:dyDescent="0.25">
      <c r="A156">
        <v>11</v>
      </c>
      <c r="B156">
        <v>30</v>
      </c>
      <c r="C156" t="s">
        <v>134</v>
      </c>
      <c r="D156">
        <v>112</v>
      </c>
      <c r="E156">
        <v>101</v>
      </c>
      <c r="F156">
        <v>103</v>
      </c>
      <c r="G156">
        <v>126</v>
      </c>
      <c r="H156">
        <v>109</v>
      </c>
      <c r="I156">
        <v>118</v>
      </c>
      <c r="J156">
        <v>116</v>
      </c>
      <c r="K156">
        <v>118</v>
      </c>
      <c r="L156">
        <v>105</v>
      </c>
      <c r="M156">
        <v>91</v>
      </c>
      <c r="N156">
        <v>98</v>
      </c>
      <c r="O156">
        <v>95</v>
      </c>
      <c r="P156">
        <v>83</v>
      </c>
      <c r="Q156">
        <v>91</v>
      </c>
      <c r="R156">
        <v>94</v>
      </c>
      <c r="S156">
        <v>93</v>
      </c>
      <c r="T156">
        <v>103</v>
      </c>
      <c r="U156">
        <v>105</v>
      </c>
      <c r="V156">
        <v>101</v>
      </c>
      <c r="W156">
        <v>102</v>
      </c>
      <c r="X156">
        <v>94</v>
      </c>
      <c r="Y156">
        <v>99</v>
      </c>
      <c r="Z156">
        <v>99</v>
      </c>
      <c r="AA156">
        <v>100</v>
      </c>
      <c r="AB156">
        <v>96</v>
      </c>
      <c r="AC156">
        <v>96</v>
      </c>
      <c r="AD156">
        <v>85</v>
      </c>
      <c r="AE156">
        <v>93</v>
      </c>
      <c r="AF156">
        <v>87</v>
      </c>
      <c r="AG156">
        <v>91</v>
      </c>
      <c r="AH156">
        <v>86</v>
      </c>
      <c r="AI156">
        <v>95</v>
      </c>
      <c r="AJ156">
        <v>92</v>
      </c>
      <c r="AK156">
        <v>92</v>
      </c>
      <c r="AL156">
        <v>95</v>
      </c>
      <c r="AM156">
        <v>92</v>
      </c>
      <c r="AN156">
        <v>96</v>
      </c>
      <c r="AO156">
        <v>91</v>
      </c>
      <c r="AP156">
        <v>93</v>
      </c>
      <c r="AQ156">
        <v>99</v>
      </c>
      <c r="AR156">
        <v>101</v>
      </c>
      <c r="AS156">
        <v>100</v>
      </c>
      <c r="AT156">
        <v>105</v>
      </c>
      <c r="AU156">
        <v>100</v>
      </c>
      <c r="AV156" s="8">
        <f t="shared" si="16"/>
        <v>98.659090909090907</v>
      </c>
      <c r="AW156">
        <f t="shared" si="17"/>
        <v>97</v>
      </c>
      <c r="AX156" s="8">
        <f t="shared" si="18"/>
        <v>9.1115648001768843</v>
      </c>
      <c r="AY156" s="6">
        <f>Table14[[#This Row],[Szórás]]/Table14[[#This Row],[Átlagos akadálymentességi hibaszám]]</f>
        <v>9.2354031607413706E-2</v>
      </c>
      <c r="AZ156">
        <f t="shared" si="19"/>
        <v>83</v>
      </c>
      <c r="BA156">
        <f t="shared" si="20"/>
        <v>126</v>
      </c>
      <c r="BB156">
        <f t="shared" si="21"/>
        <v>43</v>
      </c>
      <c r="BC156" s="7">
        <f t="shared" si="22"/>
        <v>0.99681856830658599</v>
      </c>
      <c r="BD156" s="8">
        <f t="shared" si="23"/>
        <v>0.20978942659600702</v>
      </c>
    </row>
    <row r="157" spans="1:56" x14ac:dyDescent="0.25">
      <c r="A157">
        <v>23</v>
      </c>
      <c r="B157">
        <v>40</v>
      </c>
      <c r="C157" t="s">
        <v>283</v>
      </c>
      <c r="D157">
        <v>21</v>
      </c>
      <c r="E157">
        <v>21</v>
      </c>
      <c r="F157">
        <v>21</v>
      </c>
      <c r="G157">
        <v>21</v>
      </c>
      <c r="H157">
        <v>20</v>
      </c>
      <c r="I157">
        <v>21</v>
      </c>
      <c r="J157">
        <v>20</v>
      </c>
      <c r="K157">
        <v>20</v>
      </c>
      <c r="L157">
        <v>20</v>
      </c>
      <c r="M157">
        <v>20</v>
      </c>
      <c r="N157">
        <v>20</v>
      </c>
      <c r="O157">
        <v>18</v>
      </c>
      <c r="P157">
        <v>18</v>
      </c>
      <c r="Q157">
        <v>18</v>
      </c>
      <c r="R157">
        <v>18</v>
      </c>
      <c r="S157">
        <v>18</v>
      </c>
      <c r="T157">
        <v>18</v>
      </c>
      <c r="U157">
        <v>18</v>
      </c>
      <c r="V157">
        <v>18</v>
      </c>
      <c r="W157">
        <v>18</v>
      </c>
      <c r="X157">
        <v>18</v>
      </c>
      <c r="Y157">
        <v>17</v>
      </c>
      <c r="Z157">
        <v>17</v>
      </c>
      <c r="AA157">
        <v>17</v>
      </c>
      <c r="AB157">
        <v>17</v>
      </c>
      <c r="AC157">
        <v>17</v>
      </c>
      <c r="AD157">
        <v>17</v>
      </c>
      <c r="AE157">
        <v>17</v>
      </c>
      <c r="AF157">
        <v>17</v>
      </c>
      <c r="AG157">
        <v>17</v>
      </c>
      <c r="AH157">
        <v>17</v>
      </c>
      <c r="AI157">
        <v>17</v>
      </c>
      <c r="AJ157">
        <v>17</v>
      </c>
      <c r="AK157">
        <v>17</v>
      </c>
      <c r="AL157">
        <v>17</v>
      </c>
      <c r="AM157">
        <v>17</v>
      </c>
      <c r="AN157">
        <v>17</v>
      </c>
      <c r="AO157">
        <v>17</v>
      </c>
      <c r="AP157">
        <v>17</v>
      </c>
      <c r="AQ157">
        <v>17</v>
      </c>
      <c r="AR157">
        <v>16</v>
      </c>
      <c r="AS157">
        <v>16</v>
      </c>
      <c r="AT157">
        <v>16</v>
      </c>
      <c r="AU157">
        <v>16</v>
      </c>
      <c r="AV157" s="8">
        <f t="shared" si="16"/>
        <v>18</v>
      </c>
      <c r="AW157">
        <f t="shared" si="17"/>
        <v>17</v>
      </c>
      <c r="AX157" s="8">
        <f t="shared" si="18"/>
        <v>1.5551863718419059</v>
      </c>
      <c r="AY157" s="6">
        <f>Table14[[#This Row],[Szórás]]/Table14[[#This Row],[Átlagos akadálymentességi hibaszám]]</f>
        <v>8.6399242880105878E-2</v>
      </c>
      <c r="AZ157">
        <f t="shared" si="19"/>
        <v>16</v>
      </c>
      <c r="BA157">
        <f t="shared" si="20"/>
        <v>21</v>
      </c>
      <c r="BB157">
        <f t="shared" si="21"/>
        <v>5</v>
      </c>
      <c r="BC157" s="7">
        <f t="shared" si="22"/>
        <v>0.99402988517874724</v>
      </c>
      <c r="BD157" s="8">
        <f t="shared" si="23"/>
        <v>0.84115123396061875</v>
      </c>
    </row>
    <row r="158" spans="1:56" x14ac:dyDescent="0.25">
      <c r="A158">
        <v>86</v>
      </c>
      <c r="B158">
        <v>50</v>
      </c>
      <c r="C158" t="s">
        <v>120</v>
      </c>
      <c r="D158">
        <v>125</v>
      </c>
      <c r="E158">
        <v>125</v>
      </c>
      <c r="F158">
        <v>125</v>
      </c>
      <c r="G158">
        <v>125</v>
      </c>
      <c r="H158">
        <v>125</v>
      </c>
      <c r="I158">
        <v>125</v>
      </c>
      <c r="J158">
        <v>125</v>
      </c>
      <c r="K158">
        <v>125</v>
      </c>
      <c r="L158">
        <v>125</v>
      </c>
      <c r="M158">
        <v>125</v>
      </c>
      <c r="N158">
        <v>125</v>
      </c>
      <c r="O158">
        <v>125</v>
      </c>
      <c r="P158">
        <v>125</v>
      </c>
      <c r="Q158">
        <v>125</v>
      </c>
      <c r="R158">
        <v>125</v>
      </c>
      <c r="S158">
        <v>125</v>
      </c>
      <c r="T158">
        <v>125</v>
      </c>
      <c r="U158">
        <v>127</v>
      </c>
      <c r="V158">
        <v>127</v>
      </c>
      <c r="W158">
        <v>127</v>
      </c>
      <c r="X158">
        <v>127</v>
      </c>
      <c r="Y158">
        <v>127</v>
      </c>
      <c r="Z158">
        <v>127</v>
      </c>
      <c r="AA158">
        <v>127</v>
      </c>
      <c r="AB158">
        <v>127</v>
      </c>
      <c r="AC158">
        <v>127</v>
      </c>
      <c r="AD158">
        <v>127</v>
      </c>
      <c r="AE158">
        <v>127</v>
      </c>
      <c r="AF158">
        <v>127</v>
      </c>
      <c r="AG158">
        <v>127</v>
      </c>
      <c r="AH158">
        <v>127</v>
      </c>
      <c r="AI158">
        <v>127</v>
      </c>
      <c r="AJ158">
        <v>127</v>
      </c>
      <c r="AK158">
        <v>127</v>
      </c>
      <c r="AL158">
        <v>127</v>
      </c>
      <c r="AM158">
        <v>127</v>
      </c>
      <c r="AN158">
        <v>127</v>
      </c>
      <c r="AO158">
        <v>127</v>
      </c>
      <c r="AP158">
        <v>125</v>
      </c>
      <c r="AQ158">
        <v>125</v>
      </c>
      <c r="AR158">
        <v>125</v>
      </c>
      <c r="AS158">
        <v>125</v>
      </c>
      <c r="AT158">
        <v>125</v>
      </c>
      <c r="AU158">
        <v>125</v>
      </c>
      <c r="AV158" s="8">
        <f t="shared" si="16"/>
        <v>125.95454545454545</v>
      </c>
      <c r="AW158">
        <f t="shared" si="17"/>
        <v>125</v>
      </c>
      <c r="AX158" s="8">
        <f t="shared" si="18"/>
        <v>1.0105155362727607</v>
      </c>
      <c r="AY158" s="6">
        <f>Table14[[#This Row],[Szórás]]/Table14[[#This Row],[Átlagos akadálymentességi hibaszám]]</f>
        <v>8.0228588228079163E-3</v>
      </c>
      <c r="AZ158">
        <f t="shared" si="19"/>
        <v>125</v>
      </c>
      <c r="BA158">
        <f t="shared" si="20"/>
        <v>127</v>
      </c>
      <c r="BB158">
        <f t="shared" si="21"/>
        <v>2</v>
      </c>
      <c r="BC158" s="7">
        <f t="shared" si="22"/>
        <v>1.0002584367473819</v>
      </c>
      <c r="BD158" s="8">
        <f t="shared" si="23"/>
        <v>0.17128412537917131</v>
      </c>
    </row>
    <row r="159" spans="1:56" x14ac:dyDescent="0.25">
      <c r="A159">
        <v>377</v>
      </c>
      <c r="B159">
        <v>82</v>
      </c>
      <c r="C159" t="s">
        <v>109</v>
      </c>
      <c r="D159">
        <v>40</v>
      </c>
      <c r="E159">
        <v>40</v>
      </c>
      <c r="F159">
        <v>41</v>
      </c>
      <c r="G159">
        <v>39</v>
      </c>
      <c r="H159">
        <v>41</v>
      </c>
      <c r="I159">
        <v>41</v>
      </c>
      <c r="J159">
        <v>40</v>
      </c>
      <c r="K159">
        <v>40</v>
      </c>
      <c r="L159">
        <v>40</v>
      </c>
      <c r="M159">
        <v>40</v>
      </c>
      <c r="N159">
        <v>40</v>
      </c>
      <c r="O159">
        <v>41</v>
      </c>
      <c r="P159">
        <v>40</v>
      </c>
      <c r="Q159">
        <v>41</v>
      </c>
      <c r="R159">
        <v>41</v>
      </c>
      <c r="S159">
        <v>40</v>
      </c>
      <c r="T159">
        <v>40</v>
      </c>
      <c r="U159">
        <v>40</v>
      </c>
      <c r="V159">
        <v>40</v>
      </c>
      <c r="W159">
        <v>40</v>
      </c>
      <c r="X159">
        <v>40</v>
      </c>
      <c r="Y159">
        <v>40</v>
      </c>
      <c r="Z159">
        <v>8</v>
      </c>
      <c r="AA159">
        <v>10</v>
      </c>
      <c r="AB159">
        <v>11</v>
      </c>
      <c r="AC159">
        <v>10</v>
      </c>
      <c r="AD159">
        <v>10</v>
      </c>
      <c r="AE159">
        <v>9</v>
      </c>
      <c r="AF159">
        <v>9</v>
      </c>
      <c r="AG159">
        <v>9</v>
      </c>
      <c r="AH159">
        <v>9</v>
      </c>
      <c r="AI159">
        <v>9</v>
      </c>
      <c r="AJ159">
        <v>8</v>
      </c>
      <c r="AK159">
        <v>9</v>
      </c>
      <c r="AL159">
        <v>9</v>
      </c>
      <c r="AM159">
        <v>9</v>
      </c>
      <c r="AN159">
        <v>9</v>
      </c>
      <c r="AO159">
        <v>9</v>
      </c>
      <c r="AP159">
        <v>9</v>
      </c>
      <c r="AQ159">
        <v>9</v>
      </c>
      <c r="AR159">
        <v>8</v>
      </c>
      <c r="AS159">
        <v>8</v>
      </c>
      <c r="AT159">
        <v>9</v>
      </c>
      <c r="AU159">
        <v>8</v>
      </c>
      <c r="AV159" s="8">
        <f t="shared" si="16"/>
        <v>24.613636363636363</v>
      </c>
      <c r="AW159">
        <f t="shared" si="17"/>
        <v>25</v>
      </c>
      <c r="AX159" s="8">
        <f t="shared" si="18"/>
        <v>15.807292854868514</v>
      </c>
      <c r="AY159" s="6">
        <f>Table14[[#This Row],[Szórás]]/Table14[[#This Row],[Átlagos akadálymentességi hibaszám]]</f>
        <v>0.64221688422365153</v>
      </c>
      <c r="AZ159">
        <f t="shared" si="19"/>
        <v>8</v>
      </c>
      <c r="BA159">
        <f t="shared" si="20"/>
        <v>41</v>
      </c>
      <c r="BB159">
        <f t="shared" si="21"/>
        <v>33</v>
      </c>
      <c r="BC159" s="7">
        <f t="shared" si="22"/>
        <v>0.94928222280980445</v>
      </c>
      <c r="BD159" s="8">
        <f t="shared" si="23"/>
        <v>0.77151780598083275</v>
      </c>
    </row>
    <row r="160" spans="1:56" x14ac:dyDescent="0.25">
      <c r="A160">
        <v>9</v>
      </c>
      <c r="B160">
        <v>22</v>
      </c>
      <c r="C160" t="s">
        <v>195</v>
      </c>
      <c r="D160">
        <v>8</v>
      </c>
      <c r="E160">
        <v>8</v>
      </c>
      <c r="F160">
        <v>8</v>
      </c>
      <c r="G160">
        <v>8</v>
      </c>
      <c r="H160">
        <v>8</v>
      </c>
      <c r="I160">
        <v>8</v>
      </c>
      <c r="J160">
        <v>8</v>
      </c>
      <c r="K160">
        <v>8</v>
      </c>
      <c r="L160">
        <v>8</v>
      </c>
      <c r="M160">
        <v>8</v>
      </c>
      <c r="N160">
        <v>8</v>
      </c>
      <c r="O160">
        <v>8</v>
      </c>
      <c r="P160">
        <v>8</v>
      </c>
      <c r="Q160">
        <v>8</v>
      </c>
      <c r="R160">
        <v>8</v>
      </c>
      <c r="S160">
        <v>8</v>
      </c>
      <c r="T160">
        <v>8</v>
      </c>
      <c r="U160">
        <v>8</v>
      </c>
      <c r="V160">
        <v>8</v>
      </c>
      <c r="W160">
        <v>8</v>
      </c>
      <c r="X160">
        <v>8</v>
      </c>
      <c r="Y160">
        <v>8</v>
      </c>
      <c r="Z160">
        <v>8</v>
      </c>
      <c r="AA160">
        <v>8</v>
      </c>
      <c r="AB160">
        <v>8</v>
      </c>
      <c r="AC160">
        <v>8</v>
      </c>
      <c r="AD160">
        <v>8</v>
      </c>
      <c r="AE160">
        <v>8</v>
      </c>
      <c r="AF160">
        <v>8</v>
      </c>
      <c r="AG160">
        <v>8</v>
      </c>
      <c r="AH160">
        <v>8</v>
      </c>
      <c r="AI160">
        <v>8</v>
      </c>
      <c r="AJ160">
        <v>8</v>
      </c>
      <c r="AK160">
        <v>8</v>
      </c>
      <c r="AL160">
        <v>6</v>
      </c>
      <c r="AM160">
        <v>6</v>
      </c>
      <c r="AN160">
        <v>8</v>
      </c>
      <c r="AO160">
        <v>8</v>
      </c>
      <c r="AP160">
        <v>8</v>
      </c>
      <c r="AQ160">
        <v>8</v>
      </c>
      <c r="AR160">
        <v>8</v>
      </c>
      <c r="AS160">
        <v>8</v>
      </c>
      <c r="AT160">
        <v>8</v>
      </c>
      <c r="AU160">
        <v>8</v>
      </c>
      <c r="AV160" s="8">
        <f t="shared" si="16"/>
        <v>7.9090909090909092</v>
      </c>
      <c r="AW160">
        <f t="shared" si="17"/>
        <v>8</v>
      </c>
      <c r="AX160" s="8">
        <f t="shared" si="18"/>
        <v>0.42141410988297084</v>
      </c>
      <c r="AY160" s="6">
        <f>Table14[[#This Row],[Szórás]]/Table14[[#This Row],[Átlagos akadálymentességi hibaszám]]</f>
        <v>5.3282243778306655E-2</v>
      </c>
      <c r="AZ160">
        <f t="shared" si="19"/>
        <v>6</v>
      </c>
      <c r="BA160">
        <f t="shared" si="20"/>
        <v>8</v>
      </c>
      <c r="BB160">
        <f t="shared" si="21"/>
        <v>2</v>
      </c>
      <c r="BC160" s="7">
        <f t="shared" si="22"/>
        <v>0.99894632944275075</v>
      </c>
      <c r="BD160" s="8">
        <f t="shared" si="23"/>
        <v>4.990771502399368E-2</v>
      </c>
    </row>
    <row r="161" spans="1:56" x14ac:dyDescent="0.25">
      <c r="A161">
        <v>7</v>
      </c>
      <c r="B161">
        <v>22</v>
      </c>
      <c r="C161" t="s">
        <v>195</v>
      </c>
      <c r="D161">
        <v>42</v>
      </c>
      <c r="E161">
        <v>42</v>
      </c>
      <c r="F161">
        <v>42</v>
      </c>
      <c r="G161">
        <v>42</v>
      </c>
      <c r="H161">
        <v>42</v>
      </c>
      <c r="I161">
        <v>42</v>
      </c>
      <c r="J161">
        <v>42</v>
      </c>
      <c r="K161">
        <v>42</v>
      </c>
      <c r="L161">
        <v>42</v>
      </c>
      <c r="M161">
        <v>42</v>
      </c>
      <c r="N161">
        <v>42</v>
      </c>
      <c r="O161">
        <v>42</v>
      </c>
      <c r="P161">
        <v>42</v>
      </c>
      <c r="Q161">
        <v>42</v>
      </c>
      <c r="R161">
        <v>42</v>
      </c>
      <c r="S161">
        <v>42</v>
      </c>
      <c r="T161">
        <v>42</v>
      </c>
      <c r="U161">
        <v>42</v>
      </c>
      <c r="V161">
        <v>42</v>
      </c>
      <c r="W161">
        <v>42</v>
      </c>
      <c r="X161">
        <v>42</v>
      </c>
      <c r="Y161">
        <v>42</v>
      </c>
      <c r="Z161">
        <v>42</v>
      </c>
      <c r="AA161">
        <v>42</v>
      </c>
      <c r="AB161">
        <v>42</v>
      </c>
      <c r="AC161">
        <v>42</v>
      </c>
      <c r="AD161">
        <v>42</v>
      </c>
      <c r="AE161">
        <v>42</v>
      </c>
      <c r="AF161">
        <v>42</v>
      </c>
      <c r="AG161">
        <v>42</v>
      </c>
      <c r="AH161">
        <v>42</v>
      </c>
      <c r="AI161">
        <v>42</v>
      </c>
      <c r="AJ161">
        <v>42</v>
      </c>
      <c r="AK161">
        <v>42</v>
      </c>
      <c r="AL161">
        <v>42</v>
      </c>
      <c r="AM161">
        <v>42</v>
      </c>
      <c r="AN161">
        <v>42</v>
      </c>
      <c r="AO161">
        <v>42</v>
      </c>
      <c r="AP161">
        <v>42</v>
      </c>
      <c r="AQ161">
        <v>42</v>
      </c>
      <c r="AR161">
        <v>42</v>
      </c>
      <c r="AS161">
        <v>42</v>
      </c>
      <c r="AT161">
        <v>42</v>
      </c>
      <c r="AU161">
        <v>42</v>
      </c>
      <c r="AV161" s="8">
        <f t="shared" si="16"/>
        <v>42</v>
      </c>
      <c r="AW161">
        <f t="shared" si="17"/>
        <v>42</v>
      </c>
      <c r="AX161" s="8">
        <f t="shared" si="18"/>
        <v>0</v>
      </c>
      <c r="AY161" s="6">
        <f>Table14[[#This Row],[Szórás]]/Table14[[#This Row],[Átlagos akadálymentességi hibaszám]]</f>
        <v>0</v>
      </c>
      <c r="AZ161">
        <f t="shared" si="19"/>
        <v>42</v>
      </c>
      <c r="BA161">
        <f t="shared" si="20"/>
        <v>42</v>
      </c>
      <c r="BB161">
        <f t="shared" si="21"/>
        <v>0</v>
      </c>
      <c r="BC161" s="7">
        <f t="shared" si="22"/>
        <v>1</v>
      </c>
      <c r="BD161" s="8">
        <f t="shared" si="23"/>
        <v>1</v>
      </c>
    </row>
    <row r="162" spans="1:56" x14ac:dyDescent="0.25">
      <c r="A162">
        <v>2028</v>
      </c>
      <c r="B162">
        <v>94</v>
      </c>
      <c r="C162" t="s">
        <v>207</v>
      </c>
      <c r="D162">
        <v>27</v>
      </c>
      <c r="E162">
        <v>27</v>
      </c>
      <c r="F162">
        <v>27</v>
      </c>
      <c r="G162">
        <v>27</v>
      </c>
      <c r="H162">
        <v>27</v>
      </c>
      <c r="I162">
        <v>27</v>
      </c>
      <c r="J162">
        <v>27</v>
      </c>
      <c r="K162">
        <v>27</v>
      </c>
      <c r="L162">
        <v>27</v>
      </c>
      <c r="M162">
        <v>27</v>
      </c>
      <c r="N162">
        <v>27</v>
      </c>
      <c r="O162">
        <v>27</v>
      </c>
      <c r="P162">
        <v>27</v>
      </c>
      <c r="Q162">
        <v>27</v>
      </c>
      <c r="R162">
        <v>25</v>
      </c>
      <c r="S162">
        <v>27</v>
      </c>
      <c r="T162">
        <v>27</v>
      </c>
      <c r="U162">
        <v>27</v>
      </c>
      <c r="V162">
        <v>27</v>
      </c>
      <c r="W162">
        <v>27</v>
      </c>
      <c r="X162">
        <v>27</v>
      </c>
      <c r="Y162">
        <v>27</v>
      </c>
      <c r="Z162">
        <v>27</v>
      </c>
      <c r="AA162">
        <v>27</v>
      </c>
      <c r="AB162">
        <v>27</v>
      </c>
      <c r="AC162">
        <v>27</v>
      </c>
      <c r="AD162">
        <v>27</v>
      </c>
      <c r="AE162">
        <v>27</v>
      </c>
      <c r="AF162">
        <v>27</v>
      </c>
      <c r="AG162">
        <v>27</v>
      </c>
      <c r="AH162">
        <v>27</v>
      </c>
      <c r="AI162">
        <v>27</v>
      </c>
      <c r="AJ162">
        <v>27</v>
      </c>
      <c r="AK162">
        <v>27</v>
      </c>
      <c r="AL162">
        <v>27</v>
      </c>
      <c r="AM162">
        <v>27</v>
      </c>
      <c r="AN162">
        <v>25</v>
      </c>
      <c r="AO162">
        <v>27</v>
      </c>
      <c r="AP162">
        <v>27</v>
      </c>
      <c r="AQ162">
        <v>27</v>
      </c>
      <c r="AR162">
        <v>26</v>
      </c>
      <c r="AS162">
        <v>26</v>
      </c>
      <c r="AT162">
        <v>26</v>
      </c>
      <c r="AU162">
        <v>26</v>
      </c>
      <c r="AV162" s="8">
        <f t="shared" si="16"/>
        <v>26.818181818181817</v>
      </c>
      <c r="AW162">
        <f t="shared" si="17"/>
        <v>27</v>
      </c>
      <c r="AX162" s="8">
        <f t="shared" si="18"/>
        <v>0.49522028327205997</v>
      </c>
      <c r="AY162" s="6">
        <f>Table14[[#This Row],[Szórás]]/Table14[[#This Row],[Átlagos akadálymentességi hibaszám]]</f>
        <v>1.8465841071161559E-2</v>
      </c>
      <c r="AZ162">
        <f t="shared" si="19"/>
        <v>25</v>
      </c>
      <c r="BA162">
        <f t="shared" si="20"/>
        <v>27</v>
      </c>
      <c r="BB162">
        <f t="shared" si="21"/>
        <v>2</v>
      </c>
      <c r="BC162" s="7">
        <f t="shared" si="22"/>
        <v>0.99949865235148405</v>
      </c>
      <c r="BD162" s="8">
        <f t="shared" si="23"/>
        <v>0.1156275309485566</v>
      </c>
    </row>
    <row r="163" spans="1:56" x14ac:dyDescent="0.25">
      <c r="A163">
        <v>1903</v>
      </c>
      <c r="B163">
        <v>93</v>
      </c>
      <c r="C163" t="s">
        <v>99</v>
      </c>
      <c r="D163">
        <v>136</v>
      </c>
      <c r="E163">
        <v>137</v>
      </c>
      <c r="F163">
        <v>138</v>
      </c>
      <c r="G163">
        <v>137</v>
      </c>
      <c r="H163">
        <v>137</v>
      </c>
      <c r="I163">
        <v>134</v>
      </c>
      <c r="J163">
        <v>136</v>
      </c>
      <c r="K163">
        <v>137</v>
      </c>
      <c r="L163">
        <v>138</v>
      </c>
      <c r="M163">
        <v>138</v>
      </c>
      <c r="N163">
        <v>138</v>
      </c>
      <c r="O163">
        <v>137</v>
      </c>
      <c r="P163">
        <v>137</v>
      </c>
      <c r="Q163">
        <v>133</v>
      </c>
      <c r="R163">
        <v>117</v>
      </c>
      <c r="S163">
        <v>140</v>
      </c>
      <c r="T163">
        <v>120</v>
      </c>
      <c r="U163">
        <v>121</v>
      </c>
      <c r="V163">
        <v>121</v>
      </c>
      <c r="W163">
        <v>121</v>
      </c>
      <c r="X163">
        <v>121</v>
      </c>
      <c r="Y163">
        <v>85</v>
      </c>
      <c r="Z163">
        <v>70</v>
      </c>
      <c r="AA163">
        <v>71</v>
      </c>
      <c r="AB163">
        <v>70</v>
      </c>
      <c r="AC163">
        <v>72</v>
      </c>
      <c r="AD163">
        <v>72</v>
      </c>
      <c r="AE163">
        <v>73</v>
      </c>
      <c r="AF163">
        <v>73</v>
      </c>
      <c r="AG163">
        <v>75</v>
      </c>
      <c r="AH163">
        <v>75</v>
      </c>
      <c r="AI163">
        <v>75</v>
      </c>
      <c r="AJ163">
        <v>75</v>
      </c>
      <c r="AK163">
        <v>66</v>
      </c>
      <c r="AL163">
        <v>67</v>
      </c>
      <c r="AM163">
        <v>67</v>
      </c>
      <c r="AN163">
        <v>66</v>
      </c>
      <c r="AO163">
        <v>67</v>
      </c>
      <c r="AP163">
        <v>67</v>
      </c>
      <c r="AQ163">
        <v>72</v>
      </c>
      <c r="AR163">
        <v>72</v>
      </c>
      <c r="AS163">
        <v>72</v>
      </c>
      <c r="AT163">
        <v>72</v>
      </c>
      <c r="AU163">
        <v>70</v>
      </c>
      <c r="AV163" s="8">
        <f t="shared" si="16"/>
        <v>100.40909090909091</v>
      </c>
      <c r="AW163">
        <f t="shared" si="17"/>
        <v>80</v>
      </c>
      <c r="AX163" s="8">
        <f t="shared" si="18"/>
        <v>31.24123555742208</v>
      </c>
      <c r="AY163" s="6">
        <f>Table14[[#This Row],[Szórás]]/Table14[[#This Row],[Átlagos akadálymentességi hibaszám]]</f>
        <v>0.31113951211556623</v>
      </c>
      <c r="AZ163">
        <f t="shared" si="19"/>
        <v>66</v>
      </c>
      <c r="BA163">
        <f t="shared" si="20"/>
        <v>140</v>
      </c>
      <c r="BB163">
        <f t="shared" si="21"/>
        <v>74</v>
      </c>
      <c r="BC163" s="7">
        <f t="shared" si="22"/>
        <v>0.97808432349205621</v>
      </c>
      <c r="BD163" s="8">
        <f t="shared" si="23"/>
        <v>0.81315765105320303</v>
      </c>
    </row>
    <row r="164" spans="1:56" x14ac:dyDescent="0.25">
      <c r="A164">
        <v>493</v>
      </c>
      <c r="B164">
        <v>82</v>
      </c>
      <c r="C164" t="s">
        <v>109</v>
      </c>
      <c r="D164">
        <v>48</v>
      </c>
      <c r="E164">
        <v>48</v>
      </c>
      <c r="F164">
        <v>47</v>
      </c>
      <c r="G164">
        <v>48</v>
      </c>
      <c r="H164">
        <v>47</v>
      </c>
      <c r="I164">
        <v>48</v>
      </c>
      <c r="J164">
        <v>48</v>
      </c>
      <c r="K164">
        <v>47</v>
      </c>
      <c r="L164">
        <v>47</v>
      </c>
      <c r="M164">
        <v>47</v>
      </c>
      <c r="N164">
        <v>47</v>
      </c>
      <c r="O164">
        <v>47</v>
      </c>
      <c r="P164">
        <v>47</v>
      </c>
      <c r="Q164">
        <v>47</v>
      </c>
      <c r="R164">
        <v>47</v>
      </c>
      <c r="S164">
        <v>47</v>
      </c>
      <c r="T164">
        <v>48</v>
      </c>
      <c r="U164">
        <v>48</v>
      </c>
      <c r="V164">
        <v>47</v>
      </c>
      <c r="W164">
        <v>47</v>
      </c>
      <c r="X164">
        <v>47</v>
      </c>
      <c r="Y164">
        <v>47</v>
      </c>
      <c r="Z164">
        <v>47</v>
      </c>
      <c r="AA164">
        <v>47</v>
      </c>
      <c r="AB164">
        <v>47</v>
      </c>
      <c r="AC164">
        <v>47</v>
      </c>
      <c r="AD164">
        <v>47</v>
      </c>
      <c r="AE164">
        <v>47</v>
      </c>
      <c r="AF164">
        <v>47</v>
      </c>
      <c r="AG164">
        <v>47</v>
      </c>
      <c r="AH164">
        <v>47</v>
      </c>
      <c r="AI164">
        <v>47</v>
      </c>
      <c r="AJ164">
        <v>47</v>
      </c>
      <c r="AK164">
        <v>45</v>
      </c>
      <c r="AL164">
        <v>39</v>
      </c>
      <c r="AM164">
        <v>39</v>
      </c>
      <c r="AN164">
        <v>39</v>
      </c>
      <c r="AO164">
        <v>39</v>
      </c>
      <c r="AP164">
        <v>39</v>
      </c>
      <c r="AQ164">
        <v>39</v>
      </c>
      <c r="AR164">
        <v>38</v>
      </c>
      <c r="AS164">
        <v>38</v>
      </c>
      <c r="AT164">
        <v>38</v>
      </c>
      <c r="AU164">
        <v>38</v>
      </c>
      <c r="AV164" s="8">
        <f t="shared" si="16"/>
        <v>45.204545454545453</v>
      </c>
      <c r="AW164">
        <f t="shared" si="17"/>
        <v>47</v>
      </c>
      <c r="AX164" s="8">
        <f t="shared" si="18"/>
        <v>3.6636463311496512</v>
      </c>
      <c r="AY164" s="6">
        <f>Table14[[#This Row],[Szórás]]/Table14[[#This Row],[Átlagos akadálymentességi hibaszám]]</f>
        <v>8.1045972132018432E-2</v>
      </c>
      <c r="AZ164">
        <f t="shared" si="19"/>
        <v>38</v>
      </c>
      <c r="BA164">
        <f t="shared" si="20"/>
        <v>48</v>
      </c>
      <c r="BB164">
        <f t="shared" si="21"/>
        <v>10</v>
      </c>
      <c r="BC164" s="7">
        <f t="shared" si="22"/>
        <v>0.99487495334789089</v>
      </c>
      <c r="BD164" s="8">
        <f t="shared" si="23"/>
        <v>0.59374584797219887</v>
      </c>
    </row>
    <row r="165" spans="1:56" x14ac:dyDescent="0.25">
      <c r="A165">
        <v>409</v>
      </c>
      <c r="B165">
        <v>82</v>
      </c>
      <c r="C165" t="s">
        <v>109</v>
      </c>
      <c r="D165">
        <v>44</v>
      </c>
      <c r="E165">
        <v>40</v>
      </c>
      <c r="F165">
        <v>40</v>
      </c>
      <c r="G165">
        <v>38</v>
      </c>
      <c r="H165">
        <v>42</v>
      </c>
      <c r="I165">
        <v>38</v>
      </c>
      <c r="J165">
        <v>38</v>
      </c>
      <c r="K165">
        <v>38</v>
      </c>
      <c r="L165">
        <v>38</v>
      </c>
      <c r="M165">
        <v>38</v>
      </c>
      <c r="N165">
        <v>38</v>
      </c>
      <c r="O165">
        <v>42</v>
      </c>
      <c r="P165">
        <v>34</v>
      </c>
      <c r="Q165">
        <v>34</v>
      </c>
      <c r="R165">
        <v>38</v>
      </c>
      <c r="S165">
        <v>34</v>
      </c>
      <c r="T165">
        <v>34</v>
      </c>
      <c r="U165">
        <v>34</v>
      </c>
      <c r="V165">
        <v>34</v>
      </c>
      <c r="W165">
        <v>31</v>
      </c>
      <c r="X165">
        <v>38</v>
      </c>
      <c r="Y165">
        <v>38</v>
      </c>
      <c r="Z165">
        <v>38</v>
      </c>
      <c r="AA165">
        <v>38</v>
      </c>
      <c r="AB165">
        <v>34</v>
      </c>
      <c r="AC165">
        <v>33</v>
      </c>
      <c r="AD165">
        <v>33</v>
      </c>
      <c r="AE165">
        <v>26</v>
      </c>
      <c r="AF165">
        <v>26</v>
      </c>
      <c r="AG165">
        <v>26</v>
      </c>
      <c r="AH165">
        <v>22</v>
      </c>
      <c r="AI165">
        <v>22</v>
      </c>
      <c r="AJ165">
        <v>22</v>
      </c>
      <c r="AK165">
        <v>26</v>
      </c>
      <c r="AL165">
        <v>26</v>
      </c>
      <c r="AM165">
        <v>22</v>
      </c>
      <c r="AN165">
        <v>30</v>
      </c>
      <c r="AO165">
        <v>26</v>
      </c>
      <c r="AP165">
        <v>26</v>
      </c>
      <c r="AQ165">
        <v>26</v>
      </c>
      <c r="AR165">
        <v>26</v>
      </c>
      <c r="AS165">
        <v>30</v>
      </c>
      <c r="AT165">
        <v>27</v>
      </c>
      <c r="AU165">
        <v>27</v>
      </c>
      <c r="AV165" s="8">
        <f t="shared" si="16"/>
        <v>32.613636363636367</v>
      </c>
      <c r="AW165">
        <f t="shared" si="17"/>
        <v>34</v>
      </c>
      <c r="AX165" s="8">
        <f t="shared" si="18"/>
        <v>6.2884756502850738</v>
      </c>
      <c r="AY165" s="6">
        <f>Table14[[#This Row],[Szórás]]/Table14[[#This Row],[Átlagos akadálymentességi hibaszám]]</f>
        <v>0.19281737185543082</v>
      </c>
      <c r="AZ165">
        <f t="shared" si="19"/>
        <v>22</v>
      </c>
      <c r="BA165">
        <f t="shared" si="20"/>
        <v>44</v>
      </c>
      <c r="BB165">
        <f t="shared" si="21"/>
        <v>22</v>
      </c>
      <c r="BC165" s="7">
        <f t="shared" si="22"/>
        <v>0.98707011394243171</v>
      </c>
      <c r="BD165" s="8">
        <f t="shared" si="23"/>
        <v>0.6876230886167729</v>
      </c>
    </row>
    <row r="166" spans="1:56" x14ac:dyDescent="0.25">
      <c r="A166">
        <v>4</v>
      </c>
      <c r="B166">
        <v>15</v>
      </c>
      <c r="C166" t="s">
        <v>173</v>
      </c>
      <c r="D166">
        <v>86</v>
      </c>
      <c r="E166">
        <v>86</v>
      </c>
      <c r="F166">
        <v>86</v>
      </c>
      <c r="G166">
        <v>84</v>
      </c>
      <c r="H166">
        <v>81</v>
      </c>
      <c r="I166">
        <v>80</v>
      </c>
      <c r="J166">
        <v>80</v>
      </c>
      <c r="K166">
        <v>80</v>
      </c>
      <c r="L166">
        <v>80</v>
      </c>
      <c r="M166">
        <v>80</v>
      </c>
      <c r="N166">
        <v>80</v>
      </c>
      <c r="O166">
        <v>80</v>
      </c>
      <c r="P166">
        <v>80</v>
      </c>
      <c r="Q166">
        <v>80</v>
      </c>
      <c r="R166">
        <v>81</v>
      </c>
      <c r="S166">
        <v>81</v>
      </c>
      <c r="T166">
        <v>82</v>
      </c>
      <c r="U166">
        <v>82</v>
      </c>
      <c r="V166">
        <v>81</v>
      </c>
      <c r="W166">
        <v>80</v>
      </c>
      <c r="X166">
        <v>80</v>
      </c>
      <c r="Y166">
        <v>80</v>
      </c>
      <c r="Z166">
        <v>80</v>
      </c>
      <c r="AA166">
        <v>80</v>
      </c>
      <c r="AB166">
        <v>80</v>
      </c>
      <c r="AC166">
        <v>80</v>
      </c>
      <c r="AD166">
        <v>80</v>
      </c>
      <c r="AE166">
        <v>79</v>
      </c>
      <c r="AF166">
        <v>80</v>
      </c>
      <c r="AG166">
        <v>80</v>
      </c>
      <c r="AH166">
        <v>80</v>
      </c>
      <c r="AI166">
        <v>80</v>
      </c>
      <c r="AJ166">
        <v>80</v>
      </c>
      <c r="AK166">
        <v>80</v>
      </c>
      <c r="AL166">
        <v>80</v>
      </c>
      <c r="AM166">
        <v>80</v>
      </c>
      <c r="AN166">
        <v>80</v>
      </c>
      <c r="AO166">
        <v>80</v>
      </c>
      <c r="AP166">
        <v>80</v>
      </c>
      <c r="AQ166">
        <v>80</v>
      </c>
      <c r="AR166">
        <v>80</v>
      </c>
      <c r="AS166">
        <v>80</v>
      </c>
      <c r="AT166">
        <v>80</v>
      </c>
      <c r="AU166">
        <v>80</v>
      </c>
      <c r="AV166" s="8">
        <f t="shared" si="16"/>
        <v>80.659090909090907</v>
      </c>
      <c r="AW166">
        <f t="shared" si="17"/>
        <v>80</v>
      </c>
      <c r="AX166" s="8">
        <f t="shared" si="18"/>
        <v>1.6557606531079758</v>
      </c>
      <c r="AY166" s="6">
        <f>Table14[[#This Row],[Szórás]]/Table14[[#This Row],[Átlagos akadálymentességi hibaszám]]</f>
        <v>2.0527886372710889E-2</v>
      </c>
      <c r="AZ166">
        <f t="shared" si="19"/>
        <v>79</v>
      </c>
      <c r="BA166">
        <f t="shared" si="20"/>
        <v>86</v>
      </c>
      <c r="BB166">
        <f t="shared" si="21"/>
        <v>7</v>
      </c>
      <c r="BC166" s="7">
        <f t="shared" si="22"/>
        <v>0.99914043498635696</v>
      </c>
      <c r="BD166" s="8">
        <f t="shared" si="23"/>
        <v>0.30421996257679157</v>
      </c>
    </row>
    <row r="167" spans="1:56" x14ac:dyDescent="0.25">
      <c r="A167">
        <v>1974</v>
      </c>
      <c r="B167">
        <v>93</v>
      </c>
      <c r="C167" t="s">
        <v>99</v>
      </c>
      <c r="D167">
        <v>73</v>
      </c>
      <c r="E167">
        <v>73</v>
      </c>
      <c r="F167">
        <v>71</v>
      </c>
      <c r="G167">
        <v>72</v>
      </c>
      <c r="H167">
        <v>72</v>
      </c>
      <c r="I167">
        <v>72</v>
      </c>
      <c r="J167">
        <v>72</v>
      </c>
      <c r="K167">
        <v>72</v>
      </c>
      <c r="L167">
        <v>64</v>
      </c>
      <c r="M167">
        <v>63</v>
      </c>
      <c r="N167">
        <v>63</v>
      </c>
      <c r="O167">
        <v>64</v>
      </c>
      <c r="P167">
        <v>63</v>
      </c>
      <c r="Q167">
        <v>63</v>
      </c>
      <c r="R167">
        <v>63</v>
      </c>
      <c r="S167">
        <v>63</v>
      </c>
      <c r="T167">
        <v>63</v>
      </c>
      <c r="U167">
        <v>63</v>
      </c>
      <c r="V167">
        <v>63</v>
      </c>
      <c r="W167">
        <v>63</v>
      </c>
      <c r="X167">
        <v>63</v>
      </c>
      <c r="Y167">
        <v>63</v>
      </c>
      <c r="Z167">
        <v>63</v>
      </c>
      <c r="AA167">
        <v>62</v>
      </c>
      <c r="AB167">
        <v>23</v>
      </c>
      <c r="AC167">
        <v>23</v>
      </c>
      <c r="AD167">
        <v>23</v>
      </c>
      <c r="AE167">
        <v>23</v>
      </c>
      <c r="AF167">
        <v>23</v>
      </c>
      <c r="AG167">
        <v>23</v>
      </c>
      <c r="AH167">
        <v>23</v>
      </c>
      <c r="AI167">
        <v>23</v>
      </c>
      <c r="AJ167">
        <v>23</v>
      </c>
      <c r="AK167">
        <v>23</v>
      </c>
      <c r="AL167">
        <v>23</v>
      </c>
      <c r="AM167">
        <v>23</v>
      </c>
      <c r="AN167">
        <v>22</v>
      </c>
      <c r="AO167">
        <v>22</v>
      </c>
      <c r="AP167">
        <v>23</v>
      </c>
      <c r="AQ167">
        <v>25</v>
      </c>
      <c r="AR167">
        <v>25</v>
      </c>
      <c r="AS167">
        <v>24</v>
      </c>
      <c r="AT167">
        <v>24</v>
      </c>
      <c r="AU167">
        <v>25</v>
      </c>
      <c r="AV167" s="8">
        <f t="shared" si="16"/>
        <v>46.636363636363633</v>
      </c>
      <c r="AW167">
        <f t="shared" si="17"/>
        <v>63</v>
      </c>
      <c r="AX167" s="8">
        <f t="shared" si="18"/>
        <v>21.795125238083937</v>
      </c>
      <c r="AY167" s="6">
        <f>Table14[[#This Row],[Szórás]]/Table14[[#This Row],[Átlagos akadálymentességi hibaszám]]</f>
        <v>0.46734186670355427</v>
      </c>
      <c r="AZ167">
        <f t="shared" si="19"/>
        <v>22</v>
      </c>
      <c r="BA167">
        <f t="shared" si="20"/>
        <v>73</v>
      </c>
      <c r="BB167">
        <f t="shared" si="21"/>
        <v>51</v>
      </c>
      <c r="BC167" s="7">
        <f t="shared" si="22"/>
        <v>0.96447885139898148</v>
      </c>
      <c r="BD167" s="8">
        <f t="shared" si="23"/>
        <v>0.77690859228128617</v>
      </c>
    </row>
    <row r="168" spans="1:56" x14ac:dyDescent="0.25">
      <c r="A168">
        <v>441</v>
      </c>
      <c r="B168">
        <v>82</v>
      </c>
      <c r="C168" t="s">
        <v>109</v>
      </c>
      <c r="D168">
        <v>40</v>
      </c>
      <c r="E168">
        <v>37</v>
      </c>
      <c r="F168">
        <v>38</v>
      </c>
      <c r="G168">
        <v>41</v>
      </c>
      <c r="H168">
        <v>39</v>
      </c>
      <c r="I168">
        <v>41</v>
      </c>
      <c r="J168">
        <v>44</v>
      </c>
      <c r="K168">
        <v>1</v>
      </c>
      <c r="L168">
        <v>42</v>
      </c>
      <c r="M168">
        <v>40</v>
      </c>
      <c r="N168">
        <v>41</v>
      </c>
      <c r="O168">
        <v>41</v>
      </c>
      <c r="P168">
        <v>41</v>
      </c>
      <c r="Q168">
        <v>40</v>
      </c>
      <c r="R168">
        <v>41</v>
      </c>
      <c r="S168">
        <v>40</v>
      </c>
      <c r="T168">
        <v>39</v>
      </c>
      <c r="U168">
        <v>39</v>
      </c>
      <c r="V168">
        <v>37</v>
      </c>
      <c r="W168">
        <v>39</v>
      </c>
      <c r="X168">
        <v>39</v>
      </c>
      <c r="Y168">
        <v>39</v>
      </c>
      <c r="Z168">
        <v>39</v>
      </c>
      <c r="AA168">
        <v>40</v>
      </c>
      <c r="AB168">
        <v>40</v>
      </c>
      <c r="AC168">
        <v>42</v>
      </c>
      <c r="AD168">
        <v>41</v>
      </c>
      <c r="AE168">
        <v>37</v>
      </c>
      <c r="AF168">
        <v>37</v>
      </c>
      <c r="AG168">
        <v>38</v>
      </c>
      <c r="AH168">
        <v>38</v>
      </c>
      <c r="AI168">
        <v>39</v>
      </c>
      <c r="AJ168">
        <v>39</v>
      </c>
      <c r="AK168">
        <v>40</v>
      </c>
      <c r="AL168">
        <v>39</v>
      </c>
      <c r="AM168">
        <v>38</v>
      </c>
      <c r="AN168">
        <v>39</v>
      </c>
      <c r="AO168">
        <v>40</v>
      </c>
      <c r="AP168">
        <v>38</v>
      </c>
      <c r="AQ168">
        <v>38</v>
      </c>
      <c r="AR168">
        <v>40</v>
      </c>
      <c r="AS168">
        <v>18</v>
      </c>
      <c r="AT168">
        <v>20</v>
      </c>
      <c r="AU168">
        <v>20</v>
      </c>
      <c r="AV168" s="8">
        <f t="shared" si="16"/>
        <v>37.25</v>
      </c>
      <c r="AW168">
        <f t="shared" si="17"/>
        <v>39</v>
      </c>
      <c r="AX168" s="8">
        <f t="shared" si="18"/>
        <v>7.7373302288171368</v>
      </c>
      <c r="AY168" s="6">
        <f>Table14[[#This Row],[Szórás]]/Table14[[#This Row],[Átlagos akadálymentességi hibaszám]]</f>
        <v>0.20771356318972178</v>
      </c>
      <c r="AZ168">
        <f t="shared" si="19"/>
        <v>1</v>
      </c>
      <c r="BA168">
        <f t="shared" si="20"/>
        <v>44</v>
      </c>
      <c r="BB168">
        <f t="shared" si="21"/>
        <v>43</v>
      </c>
      <c r="BC168" s="7">
        <f t="shared" si="22"/>
        <v>1.0004808106816674</v>
      </c>
      <c r="BD168" s="8">
        <f t="shared" si="23"/>
        <v>1.1433379476669722E-4</v>
      </c>
    </row>
    <row r="169" spans="1:56" x14ac:dyDescent="0.25">
      <c r="A169">
        <v>37</v>
      </c>
      <c r="B169">
        <v>40</v>
      </c>
      <c r="C169" t="s">
        <v>283</v>
      </c>
      <c r="D169">
        <v>39</v>
      </c>
      <c r="E169">
        <v>38</v>
      </c>
      <c r="F169">
        <v>39</v>
      </c>
      <c r="G169">
        <v>39</v>
      </c>
      <c r="H169">
        <v>41</v>
      </c>
      <c r="I169">
        <v>42</v>
      </c>
      <c r="J169">
        <v>43</v>
      </c>
      <c r="K169">
        <v>44</v>
      </c>
      <c r="L169">
        <v>40</v>
      </c>
      <c r="M169">
        <v>36</v>
      </c>
      <c r="N169">
        <v>38</v>
      </c>
      <c r="O169">
        <v>35</v>
      </c>
      <c r="P169">
        <v>38</v>
      </c>
      <c r="Q169">
        <v>35</v>
      </c>
      <c r="R169">
        <v>39</v>
      </c>
      <c r="S169">
        <v>35</v>
      </c>
      <c r="T169">
        <v>37</v>
      </c>
      <c r="U169">
        <v>36</v>
      </c>
      <c r="V169">
        <v>30</v>
      </c>
      <c r="W169">
        <v>37</v>
      </c>
      <c r="X169">
        <v>37</v>
      </c>
      <c r="Y169">
        <v>41</v>
      </c>
      <c r="Z169">
        <v>44</v>
      </c>
      <c r="AA169">
        <v>34</v>
      </c>
      <c r="AB169">
        <v>40</v>
      </c>
      <c r="AC169">
        <v>35</v>
      </c>
      <c r="AD169">
        <v>53</v>
      </c>
      <c r="AE169">
        <v>53</v>
      </c>
      <c r="AF169">
        <v>33</v>
      </c>
      <c r="AG169">
        <v>38</v>
      </c>
      <c r="AH169">
        <v>33</v>
      </c>
      <c r="AI169">
        <v>33</v>
      </c>
      <c r="AJ169">
        <v>40</v>
      </c>
      <c r="AK169">
        <v>41</v>
      </c>
      <c r="AL169">
        <v>28</v>
      </c>
      <c r="AM169">
        <v>48</v>
      </c>
      <c r="AN169">
        <v>54</v>
      </c>
      <c r="AO169">
        <v>53</v>
      </c>
      <c r="AP169">
        <v>45</v>
      </c>
      <c r="AQ169">
        <v>31</v>
      </c>
      <c r="AR169">
        <v>41</v>
      </c>
      <c r="AS169">
        <v>43</v>
      </c>
      <c r="AT169">
        <v>39</v>
      </c>
      <c r="AU169">
        <v>38</v>
      </c>
      <c r="AV169" s="8">
        <f t="shared" si="16"/>
        <v>39.454545454545453</v>
      </c>
      <c r="AW169">
        <f t="shared" si="17"/>
        <v>39</v>
      </c>
      <c r="AX169" s="8">
        <f t="shared" si="18"/>
        <v>5.9628873350063225</v>
      </c>
      <c r="AY169" s="6">
        <f>Table14[[#This Row],[Szórás]]/Table14[[#This Row],[Átlagos akadálymentességi hibaszám]]</f>
        <v>0.15113308913610496</v>
      </c>
      <c r="AZ169">
        <f t="shared" si="19"/>
        <v>28</v>
      </c>
      <c r="BA169">
        <f t="shared" si="20"/>
        <v>54</v>
      </c>
      <c r="BB169">
        <f t="shared" si="21"/>
        <v>26</v>
      </c>
      <c r="BC169" s="7">
        <f t="shared" si="22"/>
        <v>1.0012407061509514</v>
      </c>
      <c r="BD169" s="8">
        <f t="shared" si="23"/>
        <v>1.1824352010236201E-2</v>
      </c>
    </row>
    <row r="170" spans="1:56" x14ac:dyDescent="0.25">
      <c r="A170">
        <v>250</v>
      </c>
      <c r="B170">
        <v>81</v>
      </c>
      <c r="C170" t="s">
        <v>179</v>
      </c>
      <c r="D170">
        <v>6</v>
      </c>
      <c r="E170">
        <v>6</v>
      </c>
      <c r="F170">
        <v>6</v>
      </c>
      <c r="G170">
        <v>6</v>
      </c>
      <c r="H170">
        <v>6</v>
      </c>
      <c r="I170">
        <v>6</v>
      </c>
      <c r="J170">
        <v>6</v>
      </c>
      <c r="K170">
        <v>6</v>
      </c>
      <c r="L170">
        <v>6</v>
      </c>
      <c r="M170">
        <v>6</v>
      </c>
      <c r="N170">
        <v>6</v>
      </c>
      <c r="O170">
        <v>6</v>
      </c>
      <c r="P170">
        <v>6</v>
      </c>
      <c r="Q170">
        <v>6</v>
      </c>
      <c r="R170">
        <v>6</v>
      </c>
      <c r="S170">
        <v>6</v>
      </c>
      <c r="T170">
        <v>6</v>
      </c>
      <c r="U170">
        <v>6</v>
      </c>
      <c r="V170">
        <v>6</v>
      </c>
      <c r="W170">
        <v>6</v>
      </c>
      <c r="X170">
        <v>6</v>
      </c>
      <c r="Y170">
        <v>6</v>
      </c>
      <c r="Z170">
        <v>6</v>
      </c>
      <c r="AA170">
        <v>6</v>
      </c>
      <c r="AB170">
        <v>6</v>
      </c>
      <c r="AC170">
        <v>6</v>
      </c>
      <c r="AD170">
        <v>6</v>
      </c>
      <c r="AE170">
        <v>6</v>
      </c>
      <c r="AF170">
        <v>6</v>
      </c>
      <c r="AG170">
        <v>6</v>
      </c>
      <c r="AH170">
        <v>6</v>
      </c>
      <c r="AI170">
        <v>6</v>
      </c>
      <c r="AJ170">
        <v>6</v>
      </c>
      <c r="AK170">
        <v>6</v>
      </c>
      <c r="AL170">
        <v>6</v>
      </c>
      <c r="AM170">
        <v>6</v>
      </c>
      <c r="AN170">
        <v>6</v>
      </c>
      <c r="AO170">
        <v>6</v>
      </c>
      <c r="AP170">
        <v>6</v>
      </c>
      <c r="AQ170">
        <v>6</v>
      </c>
      <c r="AR170">
        <v>6</v>
      </c>
      <c r="AS170">
        <v>6</v>
      </c>
      <c r="AT170">
        <v>6</v>
      </c>
      <c r="AU170">
        <v>6</v>
      </c>
      <c r="AV170" s="8">
        <f t="shared" si="16"/>
        <v>6</v>
      </c>
      <c r="AW170">
        <f t="shared" si="17"/>
        <v>6</v>
      </c>
      <c r="AX170" s="8">
        <f t="shared" si="18"/>
        <v>0</v>
      </c>
      <c r="AY170" s="6">
        <f>Table14[[#This Row],[Szórás]]/Table14[[#This Row],[Átlagos akadálymentességi hibaszám]]</f>
        <v>0</v>
      </c>
      <c r="AZ170">
        <f t="shared" si="19"/>
        <v>6</v>
      </c>
      <c r="BA170">
        <f t="shared" si="20"/>
        <v>6</v>
      </c>
      <c r="BB170">
        <f t="shared" si="21"/>
        <v>0</v>
      </c>
      <c r="BC170" s="7">
        <f t="shared" si="22"/>
        <v>1</v>
      </c>
      <c r="BD170" s="8">
        <f t="shared" si="23"/>
        <v>1</v>
      </c>
    </row>
    <row r="171" spans="1:56" x14ac:dyDescent="0.25">
      <c r="A171">
        <v>4</v>
      </c>
      <c r="B171">
        <v>15</v>
      </c>
      <c r="C171" t="s">
        <v>173</v>
      </c>
      <c r="D171">
        <v>13</v>
      </c>
      <c r="E171">
        <v>13</v>
      </c>
      <c r="F171">
        <v>13</v>
      </c>
      <c r="G171">
        <v>13</v>
      </c>
      <c r="H171">
        <v>13</v>
      </c>
      <c r="I171">
        <v>13</v>
      </c>
      <c r="J171">
        <v>16</v>
      </c>
      <c r="K171">
        <v>13</v>
      </c>
      <c r="L171">
        <v>13</v>
      </c>
      <c r="M171">
        <v>13</v>
      </c>
      <c r="N171">
        <v>13</v>
      </c>
      <c r="O171">
        <v>13</v>
      </c>
      <c r="P171">
        <v>13</v>
      </c>
      <c r="Q171">
        <v>13</v>
      </c>
      <c r="R171">
        <v>13</v>
      </c>
      <c r="S171">
        <v>13</v>
      </c>
      <c r="T171">
        <v>13</v>
      </c>
      <c r="U171">
        <v>13</v>
      </c>
      <c r="V171">
        <v>13</v>
      </c>
      <c r="W171">
        <v>13</v>
      </c>
      <c r="X171">
        <v>26</v>
      </c>
      <c r="Y171">
        <v>26</v>
      </c>
      <c r="Z171">
        <v>26</v>
      </c>
      <c r="AA171">
        <v>26</v>
      </c>
      <c r="AB171">
        <v>26</v>
      </c>
      <c r="AC171">
        <v>13</v>
      </c>
      <c r="AD171">
        <v>13</v>
      </c>
      <c r="AE171">
        <v>13</v>
      </c>
      <c r="AF171">
        <v>38</v>
      </c>
      <c r="AG171">
        <v>38</v>
      </c>
      <c r="AH171">
        <v>38</v>
      </c>
      <c r="AI171">
        <v>38</v>
      </c>
      <c r="AJ171">
        <v>38</v>
      </c>
      <c r="AK171">
        <v>38</v>
      </c>
      <c r="AL171">
        <v>13</v>
      </c>
      <c r="AM171">
        <v>13</v>
      </c>
      <c r="AN171">
        <v>13</v>
      </c>
      <c r="AO171">
        <v>13</v>
      </c>
      <c r="AP171">
        <v>13</v>
      </c>
      <c r="AQ171">
        <v>13</v>
      </c>
      <c r="AR171">
        <v>13</v>
      </c>
      <c r="AS171">
        <v>13</v>
      </c>
      <c r="AT171">
        <v>13</v>
      </c>
      <c r="AU171">
        <v>13</v>
      </c>
      <c r="AV171" s="8">
        <f t="shared" si="16"/>
        <v>17.954545454545453</v>
      </c>
      <c r="AW171">
        <f t="shared" si="17"/>
        <v>13</v>
      </c>
      <c r="AX171" s="8">
        <f t="shared" si="18"/>
        <v>9.0526998297297006</v>
      </c>
      <c r="AY171" s="6">
        <f>Table14[[#This Row],[Szórás]]/Table14[[#This Row],[Átlagos akadálymentességi hibaszám]]</f>
        <v>0.50420100317481875</v>
      </c>
      <c r="AZ171">
        <f t="shared" si="19"/>
        <v>13</v>
      </c>
      <c r="BA171">
        <f t="shared" si="20"/>
        <v>38</v>
      </c>
      <c r="BB171">
        <f t="shared" si="21"/>
        <v>25</v>
      </c>
      <c r="BC171" s="7">
        <f t="shared" si="22"/>
        <v>1.0079861738665497</v>
      </c>
      <c r="BD171" s="8">
        <f t="shared" si="23"/>
        <v>6.3894305724706335E-2</v>
      </c>
    </row>
    <row r="172" spans="1:56" x14ac:dyDescent="0.25">
      <c r="A172">
        <v>2</v>
      </c>
      <c r="B172">
        <v>12</v>
      </c>
      <c r="C172" t="s">
        <v>104</v>
      </c>
      <c r="D172">
        <v>38</v>
      </c>
      <c r="E172">
        <v>37</v>
      </c>
      <c r="F172">
        <v>38</v>
      </c>
      <c r="G172">
        <v>37</v>
      </c>
      <c r="H172">
        <v>38</v>
      </c>
      <c r="I172">
        <v>37</v>
      </c>
      <c r="J172">
        <v>37</v>
      </c>
      <c r="K172">
        <v>37</v>
      </c>
      <c r="L172">
        <v>37</v>
      </c>
      <c r="M172">
        <v>37</v>
      </c>
      <c r="N172">
        <v>37</v>
      </c>
      <c r="O172">
        <v>37</v>
      </c>
      <c r="P172">
        <v>37</v>
      </c>
      <c r="Q172">
        <v>37</v>
      </c>
      <c r="R172">
        <v>37</v>
      </c>
      <c r="S172">
        <v>37</v>
      </c>
      <c r="T172">
        <v>37</v>
      </c>
      <c r="U172">
        <v>37</v>
      </c>
      <c r="V172">
        <v>38</v>
      </c>
      <c r="W172">
        <v>37</v>
      </c>
      <c r="X172">
        <v>37</v>
      </c>
      <c r="Y172">
        <v>37</v>
      </c>
      <c r="Z172">
        <v>37</v>
      </c>
      <c r="AA172">
        <v>37</v>
      </c>
      <c r="AB172">
        <v>37</v>
      </c>
      <c r="AC172">
        <v>37</v>
      </c>
      <c r="AD172">
        <v>37</v>
      </c>
      <c r="AE172">
        <v>37</v>
      </c>
      <c r="AF172">
        <v>37</v>
      </c>
      <c r="AG172">
        <v>38</v>
      </c>
      <c r="AH172">
        <v>37</v>
      </c>
      <c r="AI172">
        <v>37</v>
      </c>
      <c r="AJ172">
        <v>37</v>
      </c>
      <c r="AK172">
        <v>37</v>
      </c>
      <c r="AL172">
        <v>37</v>
      </c>
      <c r="AM172">
        <v>37</v>
      </c>
      <c r="AN172">
        <v>37</v>
      </c>
      <c r="AO172">
        <v>37</v>
      </c>
      <c r="AP172">
        <v>37</v>
      </c>
      <c r="AQ172">
        <v>37</v>
      </c>
      <c r="AR172">
        <v>37</v>
      </c>
      <c r="AS172">
        <v>37</v>
      </c>
      <c r="AT172">
        <v>37</v>
      </c>
      <c r="AU172">
        <v>37</v>
      </c>
      <c r="AV172" s="8">
        <f t="shared" si="16"/>
        <v>37.113636363636367</v>
      </c>
      <c r="AW172">
        <f t="shared" si="17"/>
        <v>37</v>
      </c>
      <c r="AX172" s="8">
        <f t="shared" si="18"/>
        <v>0.32103822064055026</v>
      </c>
      <c r="AY172" s="6">
        <f>Table14[[#This Row],[Szórás]]/Table14[[#This Row],[Átlagos akadálymentességi hibaszám]]</f>
        <v>8.6501418911109681E-3</v>
      </c>
      <c r="AZ172">
        <f t="shared" si="19"/>
        <v>37</v>
      </c>
      <c r="BA172">
        <f t="shared" si="20"/>
        <v>38</v>
      </c>
      <c r="BB172">
        <f t="shared" si="21"/>
        <v>1</v>
      </c>
      <c r="BC172" s="7">
        <f t="shared" si="22"/>
        <v>0.99979516975211258</v>
      </c>
      <c r="BD172" s="8">
        <f t="shared" si="23"/>
        <v>9.4462333532099846E-2</v>
      </c>
    </row>
    <row r="173" spans="1:56" x14ac:dyDescent="0.25">
      <c r="A173">
        <v>215</v>
      </c>
      <c r="B173">
        <v>70</v>
      </c>
      <c r="C173" t="s">
        <v>287</v>
      </c>
      <c r="D173">
        <v>100</v>
      </c>
      <c r="E173">
        <v>108</v>
      </c>
      <c r="F173">
        <v>93</v>
      </c>
      <c r="G173">
        <v>116</v>
      </c>
      <c r="H173">
        <v>126</v>
      </c>
      <c r="I173">
        <v>95</v>
      </c>
      <c r="J173">
        <v>109</v>
      </c>
      <c r="K173">
        <v>93</v>
      </c>
      <c r="L173">
        <v>92</v>
      </c>
      <c r="M173">
        <v>102</v>
      </c>
      <c r="N173">
        <v>91</v>
      </c>
      <c r="O173">
        <v>113</v>
      </c>
      <c r="P173">
        <v>95</v>
      </c>
      <c r="Q173">
        <v>104</v>
      </c>
      <c r="R173">
        <v>79</v>
      </c>
      <c r="S173">
        <v>79</v>
      </c>
      <c r="T173">
        <v>97</v>
      </c>
      <c r="U173">
        <v>79</v>
      </c>
      <c r="V173">
        <v>86</v>
      </c>
      <c r="W173">
        <v>106</v>
      </c>
      <c r="X173">
        <v>96</v>
      </c>
      <c r="Y173">
        <v>86</v>
      </c>
      <c r="Z173">
        <v>91</v>
      </c>
      <c r="AA173">
        <v>97</v>
      </c>
      <c r="AB173">
        <v>101</v>
      </c>
      <c r="AC173">
        <v>97</v>
      </c>
      <c r="AD173">
        <v>97</v>
      </c>
      <c r="AE173">
        <v>99</v>
      </c>
      <c r="AF173">
        <v>105</v>
      </c>
      <c r="AG173">
        <v>114</v>
      </c>
      <c r="AH173">
        <v>105</v>
      </c>
      <c r="AI173">
        <v>96</v>
      </c>
      <c r="AJ173">
        <v>85</v>
      </c>
      <c r="AK173">
        <v>132</v>
      </c>
      <c r="AL173">
        <v>86</v>
      </c>
      <c r="AM173">
        <v>93</v>
      </c>
      <c r="AN173">
        <v>86</v>
      </c>
      <c r="AO173">
        <v>84</v>
      </c>
      <c r="AP173">
        <v>111</v>
      </c>
      <c r="AQ173">
        <v>94</v>
      </c>
      <c r="AR173">
        <v>109</v>
      </c>
      <c r="AS173">
        <v>85</v>
      </c>
      <c r="AT173">
        <v>103</v>
      </c>
      <c r="AU173">
        <v>94</v>
      </c>
      <c r="AV173" s="8">
        <f t="shared" si="16"/>
        <v>97.931818181818187</v>
      </c>
      <c r="AW173">
        <f t="shared" si="17"/>
        <v>96.5</v>
      </c>
      <c r="AX173" s="8">
        <f t="shared" si="18"/>
        <v>11.785678591967052</v>
      </c>
      <c r="AY173" s="6">
        <f>Table14[[#This Row],[Szórás]]/Table14[[#This Row],[Átlagos akadálymentességi hibaszám]]</f>
        <v>0.12034575494234168</v>
      </c>
      <c r="AZ173">
        <f t="shared" si="19"/>
        <v>79</v>
      </c>
      <c r="BA173">
        <f t="shared" si="20"/>
        <v>132</v>
      </c>
      <c r="BB173">
        <f t="shared" si="21"/>
        <v>53</v>
      </c>
      <c r="BC173" s="7">
        <f t="shared" si="22"/>
        <v>0.998946615261461</v>
      </c>
      <c r="BD173" s="8">
        <f t="shared" si="23"/>
        <v>1.3245775037750672E-2</v>
      </c>
    </row>
    <row r="174" spans="1:56" x14ac:dyDescent="0.25">
      <c r="A174">
        <v>1974</v>
      </c>
      <c r="B174">
        <v>93</v>
      </c>
      <c r="C174" t="s">
        <v>99</v>
      </c>
      <c r="D174">
        <v>56</v>
      </c>
      <c r="E174">
        <v>55</v>
      </c>
      <c r="F174">
        <v>57</v>
      </c>
      <c r="G174">
        <v>55</v>
      </c>
      <c r="H174">
        <v>56</v>
      </c>
      <c r="I174">
        <v>56</v>
      </c>
      <c r="J174">
        <v>55</v>
      </c>
      <c r="K174">
        <v>59</v>
      </c>
      <c r="L174">
        <v>55</v>
      </c>
      <c r="M174">
        <v>57</v>
      </c>
      <c r="N174">
        <v>56</v>
      </c>
      <c r="O174">
        <v>55</v>
      </c>
      <c r="P174">
        <v>60</v>
      </c>
      <c r="Q174">
        <v>56</v>
      </c>
      <c r="R174">
        <v>57</v>
      </c>
      <c r="S174">
        <v>55</v>
      </c>
      <c r="T174">
        <v>59</v>
      </c>
      <c r="U174">
        <v>56</v>
      </c>
      <c r="V174">
        <v>56</v>
      </c>
      <c r="W174">
        <v>57</v>
      </c>
      <c r="X174">
        <v>56</v>
      </c>
      <c r="Y174">
        <v>55</v>
      </c>
      <c r="Z174">
        <v>55</v>
      </c>
      <c r="AA174">
        <v>55</v>
      </c>
      <c r="AB174">
        <v>55</v>
      </c>
      <c r="AC174">
        <v>55</v>
      </c>
      <c r="AD174">
        <v>57</v>
      </c>
      <c r="AE174">
        <v>55</v>
      </c>
      <c r="AF174">
        <v>58</v>
      </c>
      <c r="AG174">
        <v>56</v>
      </c>
      <c r="AH174">
        <v>56</v>
      </c>
      <c r="AI174">
        <v>54</v>
      </c>
      <c r="AJ174">
        <v>56</v>
      </c>
      <c r="AK174">
        <v>55</v>
      </c>
      <c r="AL174">
        <v>58</v>
      </c>
      <c r="AM174">
        <v>56</v>
      </c>
      <c r="AN174">
        <v>55</v>
      </c>
      <c r="AO174">
        <v>55</v>
      </c>
      <c r="AP174">
        <v>55</v>
      </c>
      <c r="AQ174">
        <v>55</v>
      </c>
      <c r="AR174">
        <v>57</v>
      </c>
      <c r="AS174">
        <v>54</v>
      </c>
      <c r="AT174">
        <v>54</v>
      </c>
      <c r="AU174">
        <v>56</v>
      </c>
      <c r="AV174" s="8">
        <f t="shared" si="16"/>
        <v>55.93181818181818</v>
      </c>
      <c r="AW174">
        <f t="shared" si="17"/>
        <v>56</v>
      </c>
      <c r="AX174" s="8">
        <f t="shared" si="18"/>
        <v>1.3363909620252099</v>
      </c>
      <c r="AY174" s="6">
        <f>Table14[[#This Row],[Szórás]]/Table14[[#This Row],[Átlagos akadálymentességi hibaszám]]</f>
        <v>2.3893215087000909E-2</v>
      </c>
      <c r="AZ174">
        <f t="shared" si="19"/>
        <v>54</v>
      </c>
      <c r="BA174">
        <f t="shared" si="20"/>
        <v>60</v>
      </c>
      <c r="BB174">
        <f t="shared" si="21"/>
        <v>6</v>
      </c>
      <c r="BC174" s="7">
        <f t="shared" si="22"/>
        <v>0.99954457626870596</v>
      </c>
      <c r="BD174" s="8">
        <f t="shared" si="23"/>
        <v>6.1501858083746773E-2</v>
      </c>
    </row>
    <row r="175" spans="1:56" x14ac:dyDescent="0.25">
      <c r="A175">
        <v>1974</v>
      </c>
      <c r="B175">
        <v>93</v>
      </c>
      <c r="C175" t="s">
        <v>99</v>
      </c>
      <c r="D175">
        <v>82</v>
      </c>
      <c r="E175">
        <v>82</v>
      </c>
      <c r="F175">
        <v>81</v>
      </c>
      <c r="G175">
        <v>81</v>
      </c>
      <c r="H175">
        <v>81</v>
      </c>
      <c r="I175">
        <v>81</v>
      </c>
      <c r="J175">
        <v>81</v>
      </c>
      <c r="K175">
        <v>81</v>
      </c>
      <c r="L175">
        <v>72</v>
      </c>
      <c r="M175">
        <v>72</v>
      </c>
      <c r="N175">
        <v>72</v>
      </c>
      <c r="O175">
        <v>73</v>
      </c>
      <c r="P175">
        <v>72</v>
      </c>
      <c r="Q175">
        <v>72</v>
      </c>
      <c r="R175">
        <v>72</v>
      </c>
      <c r="S175">
        <v>72</v>
      </c>
      <c r="T175">
        <v>72</v>
      </c>
      <c r="U175">
        <v>72</v>
      </c>
      <c r="V175">
        <v>72</v>
      </c>
      <c r="W175">
        <v>72</v>
      </c>
      <c r="X175">
        <v>72</v>
      </c>
      <c r="Y175">
        <v>72</v>
      </c>
      <c r="Z175">
        <v>72</v>
      </c>
      <c r="AA175">
        <v>72</v>
      </c>
      <c r="AB175">
        <v>33</v>
      </c>
      <c r="AC175">
        <v>33</v>
      </c>
      <c r="AD175">
        <v>32</v>
      </c>
      <c r="AE175">
        <v>32</v>
      </c>
      <c r="AF175">
        <v>31</v>
      </c>
      <c r="AG175">
        <v>30</v>
      </c>
      <c r="AH175">
        <v>30</v>
      </c>
      <c r="AI175">
        <v>30</v>
      </c>
      <c r="AJ175">
        <v>29</v>
      </c>
      <c r="AK175">
        <v>31</v>
      </c>
      <c r="AL175">
        <v>30</v>
      </c>
      <c r="AM175">
        <v>28</v>
      </c>
      <c r="AN175">
        <v>27</v>
      </c>
      <c r="AO175">
        <v>31</v>
      </c>
      <c r="AP175">
        <v>32</v>
      </c>
      <c r="AQ175">
        <v>35</v>
      </c>
      <c r="AR175">
        <v>36</v>
      </c>
      <c r="AS175">
        <v>34</v>
      </c>
      <c r="AT175">
        <v>34</v>
      </c>
      <c r="AU175">
        <v>35</v>
      </c>
      <c r="AV175" s="8">
        <f t="shared" si="16"/>
        <v>55.363636363636367</v>
      </c>
      <c r="AW175">
        <f t="shared" si="17"/>
        <v>72</v>
      </c>
      <c r="AX175" s="8">
        <f t="shared" si="18"/>
        <v>22.19479397274506</v>
      </c>
      <c r="AY175" s="6">
        <f>Table14[[#This Row],[Szórás]]/Table14[[#This Row],[Átlagos akadálymentességi hibaszám]]</f>
        <v>0.40089118834186477</v>
      </c>
      <c r="AZ175">
        <f t="shared" si="19"/>
        <v>27</v>
      </c>
      <c r="BA175">
        <f t="shared" si="20"/>
        <v>82</v>
      </c>
      <c r="BB175">
        <f t="shared" si="21"/>
        <v>55</v>
      </c>
      <c r="BC175" s="7">
        <f t="shared" si="22"/>
        <v>0.97045557543166638</v>
      </c>
      <c r="BD175" s="8">
        <f t="shared" si="23"/>
        <v>0.76313294339532678</v>
      </c>
    </row>
    <row r="176" spans="1:56" x14ac:dyDescent="0.25">
      <c r="A176">
        <v>4</v>
      </c>
      <c r="B176">
        <v>15</v>
      </c>
      <c r="C176" t="s">
        <v>173</v>
      </c>
      <c r="D176">
        <v>34</v>
      </c>
      <c r="E176">
        <v>34</v>
      </c>
      <c r="F176">
        <v>35</v>
      </c>
      <c r="G176">
        <v>36</v>
      </c>
      <c r="H176">
        <v>35</v>
      </c>
      <c r="I176">
        <v>35</v>
      </c>
      <c r="J176">
        <v>35</v>
      </c>
      <c r="K176">
        <v>35</v>
      </c>
      <c r="L176">
        <v>35</v>
      </c>
      <c r="M176">
        <v>35</v>
      </c>
      <c r="N176">
        <v>35</v>
      </c>
      <c r="O176">
        <v>35</v>
      </c>
      <c r="P176">
        <v>35</v>
      </c>
      <c r="Q176">
        <v>35</v>
      </c>
      <c r="R176">
        <v>35</v>
      </c>
      <c r="S176">
        <v>35</v>
      </c>
      <c r="T176">
        <v>35</v>
      </c>
      <c r="U176">
        <v>35</v>
      </c>
      <c r="V176">
        <v>35</v>
      </c>
      <c r="W176">
        <v>35</v>
      </c>
      <c r="X176">
        <v>35</v>
      </c>
      <c r="Y176">
        <v>35</v>
      </c>
      <c r="Z176">
        <v>35</v>
      </c>
      <c r="AA176">
        <v>35</v>
      </c>
      <c r="AB176">
        <v>36</v>
      </c>
      <c r="AC176">
        <v>35</v>
      </c>
      <c r="AD176">
        <v>35</v>
      </c>
      <c r="AE176">
        <v>36</v>
      </c>
      <c r="AF176">
        <v>33</v>
      </c>
      <c r="AG176">
        <v>36</v>
      </c>
      <c r="AH176">
        <v>39</v>
      </c>
      <c r="AI176">
        <v>39</v>
      </c>
      <c r="AJ176">
        <v>39</v>
      </c>
      <c r="AK176">
        <v>39</v>
      </c>
      <c r="AL176">
        <v>39</v>
      </c>
      <c r="AM176">
        <v>39</v>
      </c>
      <c r="AN176">
        <v>39</v>
      </c>
      <c r="AO176">
        <v>30</v>
      </c>
      <c r="AP176">
        <v>30</v>
      </c>
      <c r="AQ176">
        <v>30</v>
      </c>
      <c r="AR176">
        <v>30</v>
      </c>
      <c r="AS176">
        <v>31</v>
      </c>
      <c r="AT176">
        <v>31</v>
      </c>
      <c r="AU176">
        <v>31</v>
      </c>
      <c r="AV176" s="8">
        <f t="shared" si="16"/>
        <v>34.909090909090907</v>
      </c>
      <c r="AW176">
        <f t="shared" si="17"/>
        <v>35</v>
      </c>
      <c r="AX176" s="8">
        <f t="shared" si="18"/>
        <v>2.5041192279566897</v>
      </c>
      <c r="AY176" s="6">
        <f>Table14[[#This Row],[Szórás]]/Table14[[#This Row],[Átlagos akadálymentességi hibaszám]]</f>
        <v>7.173258205084268E-2</v>
      </c>
      <c r="AZ176">
        <f t="shared" si="19"/>
        <v>30</v>
      </c>
      <c r="BA176">
        <f t="shared" si="20"/>
        <v>39</v>
      </c>
      <c r="BB176">
        <f t="shared" si="21"/>
        <v>9</v>
      </c>
      <c r="BC176" s="7">
        <f t="shared" si="22"/>
        <v>0.99880490853161119</v>
      </c>
      <c r="BD176" s="8">
        <f t="shared" si="23"/>
        <v>4.4429837198798727E-2</v>
      </c>
    </row>
    <row r="177" spans="1:56" x14ac:dyDescent="0.25">
      <c r="A177">
        <v>409</v>
      </c>
      <c r="B177">
        <v>82</v>
      </c>
      <c r="C177" t="s">
        <v>109</v>
      </c>
      <c r="D177">
        <v>39</v>
      </c>
      <c r="E177">
        <v>39</v>
      </c>
      <c r="F177">
        <v>39</v>
      </c>
      <c r="G177">
        <v>39</v>
      </c>
      <c r="H177">
        <v>39</v>
      </c>
      <c r="I177">
        <v>39</v>
      </c>
      <c r="J177">
        <v>39</v>
      </c>
      <c r="K177">
        <v>39</v>
      </c>
      <c r="L177">
        <v>39</v>
      </c>
      <c r="M177">
        <v>39</v>
      </c>
      <c r="N177">
        <v>39</v>
      </c>
      <c r="O177">
        <v>39</v>
      </c>
      <c r="P177">
        <v>39</v>
      </c>
      <c r="Q177">
        <v>39</v>
      </c>
      <c r="R177">
        <v>39</v>
      </c>
      <c r="S177">
        <v>39</v>
      </c>
      <c r="T177">
        <v>39</v>
      </c>
      <c r="U177">
        <v>39</v>
      </c>
      <c r="V177">
        <v>39</v>
      </c>
      <c r="W177">
        <v>39</v>
      </c>
      <c r="X177">
        <v>39</v>
      </c>
      <c r="Y177">
        <v>39</v>
      </c>
      <c r="Z177">
        <v>39</v>
      </c>
      <c r="AA177">
        <v>39</v>
      </c>
      <c r="AB177">
        <v>39</v>
      </c>
      <c r="AC177">
        <v>39</v>
      </c>
      <c r="AD177">
        <v>39</v>
      </c>
      <c r="AE177">
        <v>39</v>
      </c>
      <c r="AF177">
        <v>39</v>
      </c>
      <c r="AG177">
        <v>39</v>
      </c>
      <c r="AH177">
        <v>39</v>
      </c>
      <c r="AI177">
        <v>39</v>
      </c>
      <c r="AJ177">
        <v>39</v>
      </c>
      <c r="AK177">
        <v>39</v>
      </c>
      <c r="AL177">
        <v>39</v>
      </c>
      <c r="AM177">
        <v>39</v>
      </c>
      <c r="AN177">
        <v>39</v>
      </c>
      <c r="AO177">
        <v>39</v>
      </c>
      <c r="AP177">
        <v>39</v>
      </c>
      <c r="AQ177">
        <v>39</v>
      </c>
      <c r="AR177">
        <v>39</v>
      </c>
      <c r="AS177">
        <v>39</v>
      </c>
      <c r="AT177">
        <v>39</v>
      </c>
      <c r="AU177">
        <v>39</v>
      </c>
      <c r="AV177" s="8">
        <f t="shared" si="16"/>
        <v>39</v>
      </c>
      <c r="AW177">
        <f t="shared" si="17"/>
        <v>39</v>
      </c>
      <c r="AX177" s="8">
        <f t="shared" si="18"/>
        <v>0</v>
      </c>
      <c r="AY177" s="6">
        <f>Table14[[#This Row],[Szórás]]/Table14[[#This Row],[Átlagos akadálymentességi hibaszám]]</f>
        <v>0</v>
      </c>
      <c r="AZ177">
        <f t="shared" si="19"/>
        <v>39</v>
      </c>
      <c r="BA177">
        <f t="shared" si="20"/>
        <v>39</v>
      </c>
      <c r="BB177">
        <f t="shared" si="21"/>
        <v>0</v>
      </c>
      <c r="BC177" s="7">
        <f t="shared" si="22"/>
        <v>1</v>
      </c>
      <c r="BD177" s="8">
        <f t="shared" si="23"/>
        <v>1</v>
      </c>
    </row>
    <row r="178" spans="1:56" x14ac:dyDescent="0.25">
      <c r="A178">
        <v>169</v>
      </c>
      <c r="B178">
        <v>62</v>
      </c>
      <c r="C178" t="s">
        <v>162</v>
      </c>
      <c r="D178">
        <v>48</v>
      </c>
      <c r="E178">
        <v>48</v>
      </c>
      <c r="F178">
        <v>48</v>
      </c>
      <c r="G178">
        <v>47</v>
      </c>
      <c r="H178">
        <v>47</v>
      </c>
      <c r="I178">
        <v>47</v>
      </c>
      <c r="J178">
        <v>47</v>
      </c>
      <c r="K178">
        <v>47</v>
      </c>
      <c r="L178">
        <v>47</v>
      </c>
      <c r="M178">
        <v>47</v>
      </c>
      <c r="N178">
        <v>47</v>
      </c>
      <c r="O178">
        <v>47</v>
      </c>
      <c r="P178">
        <v>47</v>
      </c>
      <c r="Q178">
        <v>47</v>
      </c>
      <c r="R178">
        <v>47</v>
      </c>
      <c r="S178">
        <v>47</v>
      </c>
      <c r="T178">
        <v>47</v>
      </c>
      <c r="U178">
        <v>47</v>
      </c>
      <c r="V178">
        <v>47</v>
      </c>
      <c r="W178">
        <v>47</v>
      </c>
      <c r="X178">
        <v>47</v>
      </c>
      <c r="Y178">
        <v>47</v>
      </c>
      <c r="Z178">
        <v>47</v>
      </c>
      <c r="AA178">
        <v>47</v>
      </c>
      <c r="AB178">
        <v>47</v>
      </c>
      <c r="AC178">
        <v>47</v>
      </c>
      <c r="AD178">
        <v>47</v>
      </c>
      <c r="AE178">
        <v>47</v>
      </c>
      <c r="AF178">
        <v>47</v>
      </c>
      <c r="AG178">
        <v>47</v>
      </c>
      <c r="AH178">
        <v>47</v>
      </c>
      <c r="AI178">
        <v>47</v>
      </c>
      <c r="AJ178">
        <v>47</v>
      </c>
      <c r="AK178">
        <v>47</v>
      </c>
      <c r="AL178">
        <v>47</v>
      </c>
      <c r="AM178">
        <v>47</v>
      </c>
      <c r="AN178">
        <v>47</v>
      </c>
      <c r="AO178">
        <v>47</v>
      </c>
      <c r="AP178">
        <v>47</v>
      </c>
      <c r="AQ178">
        <v>47</v>
      </c>
      <c r="AR178">
        <v>47</v>
      </c>
      <c r="AS178">
        <v>47</v>
      </c>
      <c r="AT178">
        <v>47</v>
      </c>
      <c r="AU178">
        <v>47</v>
      </c>
      <c r="AV178" s="8">
        <f t="shared" si="16"/>
        <v>47.06818181818182</v>
      </c>
      <c r="AW178">
        <f t="shared" si="17"/>
        <v>47</v>
      </c>
      <c r="AX178" s="8">
        <f t="shared" si="18"/>
        <v>0.25497170592935298</v>
      </c>
      <c r="AY178" s="6">
        <f>Table14[[#This Row],[Szórás]]/Table14[[#This Row],[Átlagos akadálymentességi hibaszám]]</f>
        <v>5.4170714924633174E-3</v>
      </c>
      <c r="AZ178">
        <f t="shared" si="19"/>
        <v>47</v>
      </c>
      <c r="BA178">
        <f t="shared" si="20"/>
        <v>48</v>
      </c>
      <c r="BB178">
        <f t="shared" si="21"/>
        <v>1</v>
      </c>
      <c r="BC178" s="7">
        <f t="shared" si="22"/>
        <v>0.99981752409745261</v>
      </c>
      <c r="BD178" s="8">
        <f t="shared" si="23"/>
        <v>0.19069767441860444</v>
      </c>
    </row>
    <row r="179" spans="1:56" x14ac:dyDescent="0.25">
      <c r="A179">
        <v>409</v>
      </c>
      <c r="B179">
        <v>82</v>
      </c>
      <c r="C179" t="s">
        <v>109</v>
      </c>
      <c r="D179">
        <v>38</v>
      </c>
      <c r="E179">
        <v>37</v>
      </c>
      <c r="F179">
        <v>39</v>
      </c>
      <c r="G179">
        <v>34</v>
      </c>
      <c r="H179">
        <v>32</v>
      </c>
      <c r="I179">
        <v>36</v>
      </c>
      <c r="J179">
        <v>36</v>
      </c>
      <c r="K179">
        <v>35</v>
      </c>
      <c r="L179">
        <v>45</v>
      </c>
      <c r="M179">
        <v>40</v>
      </c>
      <c r="N179">
        <v>36</v>
      </c>
      <c r="O179">
        <v>37</v>
      </c>
      <c r="P179">
        <v>30</v>
      </c>
      <c r="Q179">
        <v>34</v>
      </c>
      <c r="R179">
        <v>36</v>
      </c>
      <c r="S179">
        <v>37</v>
      </c>
      <c r="T179">
        <v>33</v>
      </c>
      <c r="U179">
        <v>33</v>
      </c>
      <c r="V179">
        <v>36</v>
      </c>
      <c r="W179">
        <v>28</v>
      </c>
      <c r="X179">
        <v>38</v>
      </c>
      <c r="Y179">
        <v>37</v>
      </c>
      <c r="Z179">
        <v>33</v>
      </c>
      <c r="AA179">
        <v>32</v>
      </c>
      <c r="AB179">
        <v>26</v>
      </c>
      <c r="AC179">
        <v>28</v>
      </c>
      <c r="AD179">
        <v>30</v>
      </c>
      <c r="AE179">
        <v>28</v>
      </c>
      <c r="AF179">
        <v>28</v>
      </c>
      <c r="AG179">
        <v>32</v>
      </c>
      <c r="AH179">
        <v>38</v>
      </c>
      <c r="AI179">
        <v>33</v>
      </c>
      <c r="AJ179">
        <v>27</v>
      </c>
      <c r="AK179">
        <v>28</v>
      </c>
      <c r="AL179">
        <v>28</v>
      </c>
      <c r="AM179">
        <v>30</v>
      </c>
      <c r="AN179">
        <v>23</v>
      </c>
      <c r="AO179">
        <v>22</v>
      </c>
      <c r="AP179">
        <v>23</v>
      </c>
      <c r="AQ179">
        <v>23</v>
      </c>
      <c r="AR179">
        <v>23</v>
      </c>
      <c r="AS179">
        <v>21</v>
      </c>
      <c r="AT179">
        <v>22</v>
      </c>
      <c r="AU179">
        <v>21</v>
      </c>
      <c r="AV179" s="8">
        <f t="shared" si="16"/>
        <v>31.5</v>
      </c>
      <c r="AW179">
        <f t="shared" si="17"/>
        <v>32.5</v>
      </c>
      <c r="AX179" s="8">
        <f t="shared" si="18"/>
        <v>5.9357019921433789</v>
      </c>
      <c r="AY179" s="6">
        <f>Table14[[#This Row],[Szórás]]/Table14[[#This Row],[Átlagos akadálymentességi hibaszám]]</f>
        <v>0.18843498387756757</v>
      </c>
      <c r="AZ179">
        <f t="shared" si="19"/>
        <v>21</v>
      </c>
      <c r="BA179">
        <f t="shared" si="20"/>
        <v>45</v>
      </c>
      <c r="BB179">
        <f t="shared" si="21"/>
        <v>24</v>
      </c>
      <c r="BC179" s="7">
        <f t="shared" si="22"/>
        <v>0.98749383510906807</v>
      </c>
      <c r="BD179" s="8">
        <f t="shared" si="23"/>
        <v>0.6694765874021954</v>
      </c>
    </row>
    <row r="180" spans="1:56" x14ac:dyDescent="0.25">
      <c r="A180">
        <v>5</v>
      </c>
      <c r="B180">
        <v>22</v>
      </c>
      <c r="C180" t="s">
        <v>195</v>
      </c>
      <c r="D180">
        <v>126</v>
      </c>
      <c r="E180">
        <v>129</v>
      </c>
      <c r="F180">
        <v>128</v>
      </c>
      <c r="G180">
        <v>129</v>
      </c>
      <c r="H180">
        <v>127</v>
      </c>
      <c r="I180">
        <v>131</v>
      </c>
      <c r="J180">
        <v>127</v>
      </c>
      <c r="K180">
        <v>123</v>
      </c>
      <c r="L180">
        <v>129</v>
      </c>
      <c r="M180">
        <v>126</v>
      </c>
      <c r="N180">
        <v>129</v>
      </c>
      <c r="O180">
        <v>126</v>
      </c>
      <c r="P180">
        <v>128</v>
      </c>
      <c r="Q180">
        <v>123</v>
      </c>
      <c r="R180">
        <v>124</v>
      </c>
      <c r="S180">
        <v>125</v>
      </c>
      <c r="T180">
        <v>163</v>
      </c>
      <c r="U180">
        <v>158</v>
      </c>
      <c r="V180">
        <v>158</v>
      </c>
      <c r="W180">
        <v>214</v>
      </c>
      <c r="X180">
        <v>196</v>
      </c>
      <c r="Y180">
        <v>194</v>
      </c>
      <c r="Z180">
        <v>193</v>
      </c>
      <c r="AA180">
        <v>201</v>
      </c>
      <c r="AB180">
        <v>192</v>
      </c>
      <c r="AC180">
        <v>217</v>
      </c>
      <c r="AD180">
        <v>219</v>
      </c>
      <c r="AE180">
        <v>225</v>
      </c>
      <c r="AF180">
        <v>224</v>
      </c>
      <c r="AG180">
        <v>218</v>
      </c>
      <c r="AH180">
        <v>219</v>
      </c>
      <c r="AI180">
        <v>222</v>
      </c>
      <c r="AJ180">
        <v>220</v>
      </c>
      <c r="AK180">
        <v>225</v>
      </c>
      <c r="AL180">
        <v>219</v>
      </c>
      <c r="AM180">
        <v>219</v>
      </c>
      <c r="AN180">
        <v>221</v>
      </c>
      <c r="AO180">
        <v>221</v>
      </c>
      <c r="AP180">
        <v>222</v>
      </c>
      <c r="AQ180">
        <v>218</v>
      </c>
      <c r="AR180">
        <v>218</v>
      </c>
      <c r="AS180">
        <v>220</v>
      </c>
      <c r="AT180">
        <v>219</v>
      </c>
      <c r="AU180">
        <v>218</v>
      </c>
      <c r="AV180" s="8">
        <f t="shared" si="16"/>
        <v>179.15909090909091</v>
      </c>
      <c r="AW180">
        <f t="shared" si="17"/>
        <v>195</v>
      </c>
      <c r="AX180" s="8">
        <f t="shared" si="18"/>
        <v>43.039161821730765</v>
      </c>
      <c r="AY180" s="6">
        <f>Table14[[#This Row],[Szórás]]/Table14[[#This Row],[Átlagos akadálymentességi hibaszám]]</f>
        <v>0.24022873527288516</v>
      </c>
      <c r="AZ180">
        <f t="shared" si="19"/>
        <v>123</v>
      </c>
      <c r="BA180">
        <f t="shared" si="20"/>
        <v>225</v>
      </c>
      <c r="BB180">
        <f t="shared" si="21"/>
        <v>102</v>
      </c>
      <c r="BC180" s="7">
        <f t="shared" si="22"/>
        <v>1.0180216616473179</v>
      </c>
      <c r="BD180" s="8">
        <f t="shared" si="23"/>
        <v>0.81086341178811117</v>
      </c>
    </row>
    <row r="181" spans="1:56" x14ac:dyDescent="0.25">
      <c r="A181">
        <v>612</v>
      </c>
      <c r="B181">
        <v>91</v>
      </c>
      <c r="C181" t="s">
        <v>320</v>
      </c>
      <c r="D181">
        <v>12</v>
      </c>
      <c r="E181">
        <v>12</v>
      </c>
      <c r="F181">
        <v>12</v>
      </c>
      <c r="G181">
        <v>12</v>
      </c>
      <c r="H181">
        <v>13</v>
      </c>
      <c r="I181">
        <v>13</v>
      </c>
      <c r="J181">
        <v>13</v>
      </c>
      <c r="K181">
        <v>13</v>
      </c>
      <c r="L181">
        <v>13</v>
      </c>
      <c r="M181">
        <v>13</v>
      </c>
      <c r="N181">
        <v>13</v>
      </c>
      <c r="O181">
        <v>13</v>
      </c>
      <c r="P181">
        <v>13</v>
      </c>
      <c r="Q181">
        <v>13</v>
      </c>
      <c r="R181">
        <v>13</v>
      </c>
      <c r="S181">
        <v>13</v>
      </c>
      <c r="T181">
        <v>13</v>
      </c>
      <c r="U181">
        <v>13</v>
      </c>
      <c r="V181">
        <v>13</v>
      </c>
      <c r="W181">
        <v>13</v>
      </c>
      <c r="X181">
        <v>13</v>
      </c>
      <c r="Y181">
        <v>13</v>
      </c>
      <c r="Z181">
        <v>13</v>
      </c>
      <c r="AA181">
        <v>13</v>
      </c>
      <c r="AB181">
        <v>13</v>
      </c>
      <c r="AC181">
        <v>13</v>
      </c>
      <c r="AD181">
        <v>13</v>
      </c>
      <c r="AE181">
        <v>13</v>
      </c>
      <c r="AF181">
        <v>13</v>
      </c>
      <c r="AG181">
        <v>13</v>
      </c>
      <c r="AH181">
        <v>13</v>
      </c>
      <c r="AI181">
        <v>13</v>
      </c>
      <c r="AJ181">
        <v>13</v>
      </c>
      <c r="AK181">
        <v>13</v>
      </c>
      <c r="AL181">
        <v>13</v>
      </c>
      <c r="AM181">
        <v>13</v>
      </c>
      <c r="AN181">
        <v>13</v>
      </c>
      <c r="AO181">
        <v>13</v>
      </c>
      <c r="AP181">
        <v>13</v>
      </c>
      <c r="AQ181">
        <v>13</v>
      </c>
      <c r="AR181">
        <v>13</v>
      </c>
      <c r="AS181">
        <v>13</v>
      </c>
      <c r="AT181">
        <v>13</v>
      </c>
      <c r="AU181">
        <v>13</v>
      </c>
      <c r="AV181" s="8">
        <f t="shared" si="16"/>
        <v>12.909090909090908</v>
      </c>
      <c r="AW181">
        <f t="shared" si="17"/>
        <v>13</v>
      </c>
      <c r="AX181" s="8">
        <f t="shared" si="18"/>
        <v>0.29080336345115271</v>
      </c>
      <c r="AY181" s="6">
        <f>Table14[[#This Row],[Szórás]]/Table14[[#This Row],[Átlagos akadálymentességi hibaszám]]</f>
        <v>2.252702111241324E-2</v>
      </c>
      <c r="AZ181">
        <f t="shared" si="19"/>
        <v>12</v>
      </c>
      <c r="BA181">
        <f t="shared" si="20"/>
        <v>13</v>
      </c>
      <c r="BB181">
        <f t="shared" si="21"/>
        <v>1</v>
      </c>
      <c r="BC181" s="7">
        <f t="shared" si="22"/>
        <v>1.0009029326435479</v>
      </c>
      <c r="BD181" s="8">
        <f t="shared" si="23"/>
        <v>0.24806201550387655</v>
      </c>
    </row>
    <row r="182" spans="1:56" x14ac:dyDescent="0.25">
      <c r="A182">
        <v>7</v>
      </c>
      <c r="B182">
        <v>22</v>
      </c>
      <c r="C182" t="s">
        <v>195</v>
      </c>
      <c r="D182">
        <v>54</v>
      </c>
      <c r="E182">
        <v>54</v>
      </c>
      <c r="F182">
        <v>54</v>
      </c>
      <c r="G182">
        <v>54</v>
      </c>
      <c r="H182">
        <v>54</v>
      </c>
      <c r="I182">
        <v>54</v>
      </c>
      <c r="J182">
        <v>54</v>
      </c>
      <c r="K182">
        <v>54</v>
      </c>
      <c r="L182">
        <v>53</v>
      </c>
      <c r="M182">
        <v>53</v>
      </c>
      <c r="N182">
        <v>53</v>
      </c>
      <c r="O182">
        <v>53</v>
      </c>
      <c r="P182">
        <v>53</v>
      </c>
      <c r="Q182">
        <v>53</v>
      </c>
      <c r="R182">
        <v>53</v>
      </c>
      <c r="S182">
        <v>53</v>
      </c>
      <c r="T182">
        <v>53</v>
      </c>
      <c r="U182">
        <v>53</v>
      </c>
      <c r="V182">
        <v>53</v>
      </c>
      <c r="W182">
        <v>53</v>
      </c>
      <c r="X182">
        <v>53</v>
      </c>
      <c r="Y182">
        <v>53</v>
      </c>
      <c r="Z182">
        <v>53</v>
      </c>
      <c r="AA182">
        <v>53</v>
      </c>
      <c r="AB182">
        <v>53</v>
      </c>
      <c r="AC182">
        <v>53</v>
      </c>
      <c r="AD182">
        <v>53</v>
      </c>
      <c r="AE182">
        <v>53</v>
      </c>
      <c r="AF182">
        <v>53</v>
      </c>
      <c r="AG182">
        <v>53</v>
      </c>
      <c r="AH182">
        <v>53</v>
      </c>
      <c r="AI182">
        <v>53</v>
      </c>
      <c r="AJ182">
        <v>53</v>
      </c>
      <c r="AK182">
        <v>53</v>
      </c>
      <c r="AL182">
        <v>53</v>
      </c>
      <c r="AM182">
        <v>53</v>
      </c>
      <c r="AN182">
        <v>53</v>
      </c>
      <c r="AO182">
        <v>53</v>
      </c>
      <c r="AP182">
        <v>53</v>
      </c>
      <c r="AQ182">
        <v>53</v>
      </c>
      <c r="AR182">
        <v>53</v>
      </c>
      <c r="AS182">
        <v>53</v>
      </c>
      <c r="AT182">
        <v>53</v>
      </c>
      <c r="AU182">
        <v>53</v>
      </c>
      <c r="AV182" s="8">
        <f t="shared" si="16"/>
        <v>53.18181818181818</v>
      </c>
      <c r="AW182">
        <f t="shared" si="17"/>
        <v>53</v>
      </c>
      <c r="AX182" s="8">
        <f t="shared" si="18"/>
        <v>0.39015365325741275</v>
      </c>
      <c r="AY182" s="6">
        <f>Table14[[#This Row],[Szórás]]/Table14[[#This Row],[Átlagos akadálymentességi hibaszám]]</f>
        <v>7.336222539882975E-3</v>
      </c>
      <c r="AZ182">
        <f t="shared" si="19"/>
        <v>53</v>
      </c>
      <c r="BA182">
        <f t="shared" si="20"/>
        <v>54</v>
      </c>
      <c r="BB182">
        <f t="shared" si="21"/>
        <v>1</v>
      </c>
      <c r="BC182" s="7">
        <f t="shared" si="22"/>
        <v>0.99962069673820897</v>
      </c>
      <c r="BD182" s="8">
        <f t="shared" si="23"/>
        <v>0.44651162790697735</v>
      </c>
    </row>
    <row r="183" spans="1:56" x14ac:dyDescent="0.25">
      <c r="A183">
        <v>271</v>
      </c>
      <c r="B183">
        <v>81</v>
      </c>
      <c r="C183" t="s">
        <v>179</v>
      </c>
      <c r="D183">
        <v>18</v>
      </c>
      <c r="E183">
        <v>18</v>
      </c>
      <c r="F183">
        <v>18</v>
      </c>
      <c r="G183">
        <v>18</v>
      </c>
      <c r="H183">
        <v>18</v>
      </c>
      <c r="I183">
        <v>18</v>
      </c>
      <c r="J183">
        <v>18</v>
      </c>
      <c r="K183">
        <v>18</v>
      </c>
      <c r="L183">
        <v>18</v>
      </c>
      <c r="M183">
        <v>18</v>
      </c>
      <c r="N183">
        <v>18</v>
      </c>
      <c r="O183">
        <v>18</v>
      </c>
      <c r="P183">
        <v>18</v>
      </c>
      <c r="Q183">
        <v>18</v>
      </c>
      <c r="R183">
        <v>18</v>
      </c>
      <c r="S183">
        <v>18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 s="8">
        <f t="shared" si="16"/>
        <v>7.1818181818181817</v>
      </c>
      <c r="AW183">
        <f t="shared" si="17"/>
        <v>1</v>
      </c>
      <c r="AX183" s="8">
        <f t="shared" si="18"/>
        <v>8.2723206925621522</v>
      </c>
      <c r="AY183" s="6">
        <f>Table14[[#This Row],[Szórás]]/Table14[[#This Row],[Átlagos akadálymentességi hibaszám]]</f>
        <v>1.1518421217491606</v>
      </c>
      <c r="AZ183">
        <f t="shared" si="19"/>
        <v>1</v>
      </c>
      <c r="BA183">
        <f t="shared" si="20"/>
        <v>18</v>
      </c>
      <c r="BB183">
        <f t="shared" si="21"/>
        <v>17</v>
      </c>
      <c r="BC183" s="7">
        <f t="shared" si="22"/>
        <v>0.91278632996227027</v>
      </c>
      <c r="BD183" s="8">
        <f t="shared" si="23"/>
        <v>0.69457364341085304</v>
      </c>
    </row>
    <row r="184" spans="1:56" x14ac:dyDescent="0.25">
      <c r="A184">
        <v>37</v>
      </c>
      <c r="B184">
        <v>40</v>
      </c>
      <c r="C184" t="s">
        <v>283</v>
      </c>
      <c r="D184">
        <v>79</v>
      </c>
      <c r="E184">
        <v>71</v>
      </c>
      <c r="F184">
        <v>77</v>
      </c>
      <c r="G184">
        <v>73</v>
      </c>
      <c r="H184">
        <v>73</v>
      </c>
      <c r="I184">
        <v>72</v>
      </c>
      <c r="J184">
        <v>79</v>
      </c>
      <c r="K184">
        <v>87</v>
      </c>
      <c r="L184">
        <v>73</v>
      </c>
      <c r="M184">
        <v>73</v>
      </c>
      <c r="N184">
        <v>79</v>
      </c>
      <c r="O184">
        <v>79</v>
      </c>
      <c r="P184">
        <v>84</v>
      </c>
      <c r="Q184">
        <v>90</v>
      </c>
      <c r="R184">
        <v>95</v>
      </c>
      <c r="S184">
        <v>83</v>
      </c>
      <c r="T184">
        <v>75</v>
      </c>
      <c r="U184">
        <v>80</v>
      </c>
      <c r="V184">
        <v>76</v>
      </c>
      <c r="W184">
        <v>78</v>
      </c>
      <c r="X184">
        <v>80</v>
      </c>
      <c r="Y184">
        <v>77</v>
      </c>
      <c r="Z184">
        <v>82</v>
      </c>
      <c r="AA184">
        <v>81</v>
      </c>
      <c r="AB184">
        <v>72</v>
      </c>
      <c r="AC184">
        <v>79</v>
      </c>
      <c r="AD184">
        <v>88</v>
      </c>
      <c r="AE184">
        <v>71</v>
      </c>
      <c r="AF184">
        <v>71</v>
      </c>
      <c r="AG184">
        <v>78</v>
      </c>
      <c r="AH184">
        <v>73</v>
      </c>
      <c r="AI184">
        <v>77</v>
      </c>
      <c r="AJ184">
        <v>60</v>
      </c>
      <c r="AK184">
        <v>65</v>
      </c>
      <c r="AL184">
        <v>68</v>
      </c>
      <c r="AM184">
        <v>72</v>
      </c>
      <c r="AN184">
        <v>74</v>
      </c>
      <c r="AO184">
        <v>74</v>
      </c>
      <c r="AP184">
        <v>67</v>
      </c>
      <c r="AQ184">
        <v>70</v>
      </c>
      <c r="AR184">
        <v>65</v>
      </c>
      <c r="AS184">
        <v>69</v>
      </c>
      <c r="AT184">
        <v>72</v>
      </c>
      <c r="AU184">
        <v>79</v>
      </c>
      <c r="AV184" s="8">
        <f t="shared" si="16"/>
        <v>75.909090909090907</v>
      </c>
      <c r="AW184">
        <f t="shared" si="17"/>
        <v>75.5</v>
      </c>
      <c r="AX184" s="8">
        <f t="shared" si="18"/>
        <v>6.8431537059097352</v>
      </c>
      <c r="AY184" s="6">
        <f>Table14[[#This Row],[Szórás]]/Table14[[#This Row],[Átlagos akadálymentességi hibaszám]]</f>
        <v>9.0149330257493526E-2</v>
      </c>
      <c r="AZ184">
        <f t="shared" si="19"/>
        <v>60</v>
      </c>
      <c r="BA184">
        <f t="shared" si="20"/>
        <v>95</v>
      </c>
      <c r="BB184">
        <f t="shared" si="21"/>
        <v>35</v>
      </c>
      <c r="BC184" s="7">
        <f t="shared" si="22"/>
        <v>0.99711851018213493</v>
      </c>
      <c r="BD184" s="8">
        <f t="shared" si="23"/>
        <v>0.17117792616277991</v>
      </c>
    </row>
    <row r="185" spans="1:56" x14ac:dyDescent="0.25">
      <c r="A185">
        <v>59</v>
      </c>
      <c r="B185">
        <v>50</v>
      </c>
      <c r="C185" t="s">
        <v>120</v>
      </c>
      <c r="D185">
        <v>100</v>
      </c>
      <c r="E185">
        <v>100</v>
      </c>
      <c r="F185">
        <v>100</v>
      </c>
      <c r="G185">
        <v>100</v>
      </c>
      <c r="H185">
        <v>100</v>
      </c>
      <c r="I185">
        <v>101</v>
      </c>
      <c r="J185">
        <v>101</v>
      </c>
      <c r="K185">
        <v>101</v>
      </c>
      <c r="L185">
        <v>100</v>
      </c>
      <c r="M185">
        <v>100</v>
      </c>
      <c r="N185">
        <v>100</v>
      </c>
      <c r="O185">
        <v>100</v>
      </c>
      <c r="P185">
        <v>100</v>
      </c>
      <c r="Q185">
        <v>100</v>
      </c>
      <c r="R185">
        <v>100</v>
      </c>
      <c r="S185">
        <v>100</v>
      </c>
      <c r="T185">
        <v>87</v>
      </c>
      <c r="U185">
        <v>87</v>
      </c>
      <c r="V185">
        <v>88</v>
      </c>
      <c r="W185">
        <v>87</v>
      </c>
      <c r="X185">
        <v>87</v>
      </c>
      <c r="Y185">
        <v>87</v>
      </c>
      <c r="Z185">
        <v>87</v>
      </c>
      <c r="AA185">
        <v>87</v>
      </c>
      <c r="AB185">
        <v>87</v>
      </c>
      <c r="AC185">
        <v>87</v>
      </c>
      <c r="AD185">
        <v>87</v>
      </c>
      <c r="AE185">
        <v>98</v>
      </c>
      <c r="AF185">
        <v>98</v>
      </c>
      <c r="AG185">
        <v>98</v>
      </c>
      <c r="AH185">
        <v>98</v>
      </c>
      <c r="AI185">
        <v>98</v>
      </c>
      <c r="AJ185">
        <v>98</v>
      </c>
      <c r="AK185">
        <v>96</v>
      </c>
      <c r="AL185">
        <v>96</v>
      </c>
      <c r="AM185">
        <v>97</v>
      </c>
      <c r="AN185">
        <v>97</v>
      </c>
      <c r="AO185">
        <v>91</v>
      </c>
      <c r="AP185">
        <v>91</v>
      </c>
      <c r="AQ185">
        <v>91</v>
      </c>
      <c r="AR185">
        <v>90</v>
      </c>
      <c r="AS185">
        <v>90</v>
      </c>
      <c r="AT185">
        <v>90</v>
      </c>
      <c r="AU185">
        <v>92</v>
      </c>
      <c r="AV185" s="8">
        <f t="shared" si="16"/>
        <v>94.772727272727266</v>
      </c>
      <c r="AW185">
        <f t="shared" si="17"/>
        <v>97.5</v>
      </c>
      <c r="AX185" s="8">
        <f t="shared" si="18"/>
        <v>5.5315737966763212</v>
      </c>
      <c r="AY185" s="6">
        <f>Table14[[#This Row],[Szórás]]/Table14[[#This Row],[Átlagos akadálymentességi hibaszám]]</f>
        <v>5.8366725912172221E-2</v>
      </c>
      <c r="AZ185">
        <f t="shared" si="19"/>
        <v>87</v>
      </c>
      <c r="BA185">
        <f t="shared" si="20"/>
        <v>101</v>
      </c>
      <c r="BB185">
        <f t="shared" si="21"/>
        <v>14</v>
      </c>
      <c r="BC185" s="7">
        <f t="shared" si="22"/>
        <v>0.9978650393639561</v>
      </c>
      <c r="BD185" s="8">
        <f t="shared" si="23"/>
        <v>0.21576730635956903</v>
      </c>
    </row>
    <row r="186" spans="1:56" x14ac:dyDescent="0.25">
      <c r="A186">
        <v>1974</v>
      </c>
      <c r="B186">
        <v>93</v>
      </c>
      <c r="C186" t="s">
        <v>99</v>
      </c>
      <c r="D186">
        <v>50</v>
      </c>
      <c r="E186">
        <v>50</v>
      </c>
      <c r="F186">
        <v>49</v>
      </c>
      <c r="G186">
        <v>50</v>
      </c>
      <c r="H186">
        <v>50</v>
      </c>
      <c r="I186">
        <v>49</v>
      </c>
      <c r="J186">
        <v>50</v>
      </c>
      <c r="K186">
        <v>50</v>
      </c>
      <c r="L186">
        <v>50</v>
      </c>
      <c r="M186">
        <v>50</v>
      </c>
      <c r="N186">
        <v>50</v>
      </c>
      <c r="O186">
        <v>37</v>
      </c>
      <c r="P186">
        <v>37</v>
      </c>
      <c r="Q186">
        <v>36</v>
      </c>
      <c r="R186">
        <v>37</v>
      </c>
      <c r="S186">
        <v>37</v>
      </c>
      <c r="T186">
        <v>35</v>
      </c>
      <c r="U186">
        <v>37</v>
      </c>
      <c r="V186">
        <v>37</v>
      </c>
      <c r="W186">
        <v>36</v>
      </c>
      <c r="X186">
        <v>37</v>
      </c>
      <c r="Y186">
        <v>35</v>
      </c>
      <c r="Z186">
        <v>37</v>
      </c>
      <c r="AA186">
        <v>37</v>
      </c>
      <c r="AB186">
        <v>37</v>
      </c>
      <c r="AC186">
        <v>37</v>
      </c>
      <c r="AD186">
        <v>37</v>
      </c>
      <c r="AE186">
        <v>37</v>
      </c>
      <c r="AF186">
        <v>35</v>
      </c>
      <c r="AG186">
        <v>25</v>
      </c>
      <c r="AH186">
        <v>25</v>
      </c>
      <c r="AI186">
        <v>37</v>
      </c>
      <c r="AJ186">
        <v>25</v>
      </c>
      <c r="AK186">
        <v>25</v>
      </c>
      <c r="AL186">
        <v>23</v>
      </c>
      <c r="AM186">
        <v>23</v>
      </c>
      <c r="AN186">
        <v>23</v>
      </c>
      <c r="AO186">
        <v>23</v>
      </c>
      <c r="AP186">
        <v>35</v>
      </c>
      <c r="AQ186">
        <v>35</v>
      </c>
      <c r="AR186">
        <v>35</v>
      </c>
      <c r="AS186">
        <v>35</v>
      </c>
      <c r="AT186">
        <v>35</v>
      </c>
      <c r="AU186">
        <v>35</v>
      </c>
      <c r="AV186" s="8">
        <f t="shared" si="16"/>
        <v>37.386363636363633</v>
      </c>
      <c r="AW186">
        <f t="shared" si="17"/>
        <v>37</v>
      </c>
      <c r="AX186" s="8">
        <f t="shared" si="18"/>
        <v>8.6272038885412261</v>
      </c>
      <c r="AY186" s="6">
        <f>Table14[[#This Row],[Szórás]]/Table14[[#This Row],[Átlagos akadálymentességi hibaszám]]</f>
        <v>0.23075803714031246</v>
      </c>
      <c r="AZ186">
        <f t="shared" si="19"/>
        <v>23</v>
      </c>
      <c r="BA186">
        <f t="shared" si="20"/>
        <v>50</v>
      </c>
      <c r="BB186">
        <f t="shared" si="21"/>
        <v>27</v>
      </c>
      <c r="BC186" s="7">
        <f t="shared" si="22"/>
        <v>0.9857951648058314</v>
      </c>
      <c r="BD186" s="8">
        <f t="shared" si="23"/>
        <v>0.57878008623668631</v>
      </c>
    </row>
    <row r="187" spans="1:56" x14ac:dyDescent="0.25">
      <c r="A187">
        <v>2</v>
      </c>
      <c r="B187">
        <v>12</v>
      </c>
      <c r="C187" t="s">
        <v>104</v>
      </c>
      <c r="D187">
        <v>95</v>
      </c>
      <c r="E187">
        <v>95</v>
      </c>
      <c r="F187">
        <v>96</v>
      </c>
      <c r="G187">
        <v>95</v>
      </c>
      <c r="H187">
        <v>95</v>
      </c>
      <c r="I187">
        <v>95</v>
      </c>
      <c r="J187">
        <v>95</v>
      </c>
      <c r="K187">
        <v>95</v>
      </c>
      <c r="L187">
        <v>95</v>
      </c>
      <c r="M187">
        <v>95</v>
      </c>
      <c r="N187">
        <v>95</v>
      </c>
      <c r="O187">
        <v>95</v>
      </c>
      <c r="P187">
        <v>95</v>
      </c>
      <c r="Q187">
        <v>95</v>
      </c>
      <c r="R187">
        <v>95</v>
      </c>
      <c r="S187">
        <v>95</v>
      </c>
      <c r="T187">
        <v>95</v>
      </c>
      <c r="U187">
        <v>95</v>
      </c>
      <c r="V187">
        <v>95</v>
      </c>
      <c r="W187">
        <v>95</v>
      </c>
      <c r="X187">
        <v>95</v>
      </c>
      <c r="Y187">
        <v>95</v>
      </c>
      <c r="Z187">
        <v>95</v>
      </c>
      <c r="AA187">
        <v>95</v>
      </c>
      <c r="AB187">
        <v>95</v>
      </c>
      <c r="AC187">
        <v>95</v>
      </c>
      <c r="AD187">
        <v>95</v>
      </c>
      <c r="AE187">
        <v>95</v>
      </c>
      <c r="AF187">
        <v>95</v>
      </c>
      <c r="AG187">
        <v>95</v>
      </c>
      <c r="AH187">
        <v>95</v>
      </c>
      <c r="AI187">
        <v>95</v>
      </c>
      <c r="AJ187">
        <v>95</v>
      </c>
      <c r="AK187">
        <v>95</v>
      </c>
      <c r="AL187">
        <v>95</v>
      </c>
      <c r="AM187">
        <v>95</v>
      </c>
      <c r="AN187">
        <v>95</v>
      </c>
      <c r="AO187">
        <v>95</v>
      </c>
      <c r="AP187">
        <v>95</v>
      </c>
      <c r="AQ187">
        <v>95</v>
      </c>
      <c r="AR187">
        <v>95</v>
      </c>
      <c r="AS187">
        <v>95</v>
      </c>
      <c r="AT187">
        <v>108</v>
      </c>
      <c r="AU187">
        <v>108</v>
      </c>
      <c r="AV187" s="8">
        <f t="shared" si="16"/>
        <v>95.61363636363636</v>
      </c>
      <c r="AW187">
        <f t="shared" si="17"/>
        <v>95</v>
      </c>
      <c r="AX187" s="8">
        <f t="shared" si="18"/>
        <v>2.7383232782710945</v>
      </c>
      <c r="AY187" s="6">
        <f>Table14[[#This Row],[Szórás]]/Table14[[#This Row],[Átlagos akadálymentességi hibaszám]]</f>
        <v>2.8639463808872868E-2</v>
      </c>
      <c r="AZ187">
        <f t="shared" si="19"/>
        <v>95</v>
      </c>
      <c r="BA187">
        <f t="shared" si="20"/>
        <v>108</v>
      </c>
      <c r="BB187">
        <f t="shared" si="21"/>
        <v>13</v>
      </c>
      <c r="BC187" s="7">
        <f t="shared" si="22"/>
        <v>1.000730709649392</v>
      </c>
      <c r="BD187" s="8">
        <f t="shared" si="23"/>
        <v>0.12060371860999097</v>
      </c>
    </row>
    <row r="188" spans="1:56" x14ac:dyDescent="0.25">
      <c r="A188">
        <v>4</v>
      </c>
      <c r="B188">
        <v>15</v>
      </c>
      <c r="C188" t="s">
        <v>173</v>
      </c>
      <c r="D188">
        <v>24</v>
      </c>
      <c r="E188">
        <v>27</v>
      </c>
      <c r="F188">
        <v>27</v>
      </c>
      <c r="G188">
        <v>27</v>
      </c>
      <c r="H188">
        <v>27</v>
      </c>
      <c r="I188">
        <v>27</v>
      </c>
      <c r="J188">
        <v>27</v>
      </c>
      <c r="K188">
        <v>27</v>
      </c>
      <c r="L188">
        <v>27</v>
      </c>
      <c r="M188">
        <v>27</v>
      </c>
      <c r="N188">
        <v>27</v>
      </c>
      <c r="O188">
        <v>27</v>
      </c>
      <c r="P188">
        <v>27</v>
      </c>
      <c r="Q188">
        <v>27</v>
      </c>
      <c r="R188">
        <v>26</v>
      </c>
      <c r="S188">
        <v>26</v>
      </c>
      <c r="T188">
        <v>26</v>
      </c>
      <c r="U188">
        <v>26</v>
      </c>
      <c r="V188">
        <v>26</v>
      </c>
      <c r="W188">
        <v>26</v>
      </c>
      <c r="X188">
        <v>26</v>
      </c>
      <c r="Y188">
        <v>26</v>
      </c>
      <c r="Z188">
        <v>26</v>
      </c>
      <c r="AA188">
        <v>26</v>
      </c>
      <c r="AB188">
        <v>26</v>
      </c>
      <c r="AC188">
        <v>26</v>
      </c>
      <c r="AD188">
        <v>26</v>
      </c>
      <c r="AE188">
        <v>26</v>
      </c>
      <c r="AF188">
        <v>26</v>
      </c>
      <c r="AG188">
        <v>26</v>
      </c>
      <c r="AH188">
        <v>26</v>
      </c>
      <c r="AI188">
        <v>26</v>
      </c>
      <c r="AJ188">
        <v>26</v>
      </c>
      <c r="AK188">
        <v>26</v>
      </c>
      <c r="AL188">
        <v>24</v>
      </c>
      <c r="AM188">
        <v>26</v>
      </c>
      <c r="AN188">
        <v>26</v>
      </c>
      <c r="AO188">
        <v>26</v>
      </c>
      <c r="AP188">
        <v>26</v>
      </c>
      <c r="AQ188">
        <v>26</v>
      </c>
      <c r="AR188">
        <v>26</v>
      </c>
      <c r="AS188">
        <v>26</v>
      </c>
      <c r="AT188">
        <v>26</v>
      </c>
      <c r="AU188">
        <v>26</v>
      </c>
      <c r="AV188" s="8">
        <f t="shared" si="16"/>
        <v>26.204545454545453</v>
      </c>
      <c r="AW188">
        <f t="shared" si="17"/>
        <v>26</v>
      </c>
      <c r="AX188" s="8">
        <f t="shared" si="18"/>
        <v>0.66750299901932186</v>
      </c>
      <c r="AY188" s="6">
        <f>Table14[[#This Row],[Szórás]]/Table14[[#This Row],[Átlagos akadálymentességi hibaszám]]</f>
        <v>2.5472794411838823E-2</v>
      </c>
      <c r="AZ188">
        <f t="shared" si="19"/>
        <v>24</v>
      </c>
      <c r="BA188">
        <f t="shared" si="20"/>
        <v>27</v>
      </c>
      <c r="BB188">
        <f t="shared" si="21"/>
        <v>3</v>
      </c>
      <c r="BC188" s="7">
        <f t="shared" si="22"/>
        <v>0.99909925475821659</v>
      </c>
      <c r="BD188" s="8">
        <f t="shared" si="23"/>
        <v>0.19973239900374773</v>
      </c>
    </row>
    <row r="189" spans="1:56" x14ac:dyDescent="0.25">
      <c r="A189">
        <v>1</v>
      </c>
      <c r="B189">
        <v>11</v>
      </c>
      <c r="C189" t="s">
        <v>85</v>
      </c>
      <c r="D189">
        <v>56</v>
      </c>
      <c r="E189">
        <v>56</v>
      </c>
      <c r="F189">
        <v>56</v>
      </c>
      <c r="G189">
        <v>54</v>
      </c>
      <c r="H189">
        <v>56</v>
      </c>
      <c r="I189">
        <v>54</v>
      </c>
      <c r="J189">
        <v>54</v>
      </c>
      <c r="K189">
        <v>55</v>
      </c>
      <c r="L189">
        <v>56</v>
      </c>
      <c r="M189">
        <v>56</v>
      </c>
      <c r="N189">
        <v>57</v>
      </c>
      <c r="O189">
        <v>58</v>
      </c>
      <c r="P189">
        <v>56</v>
      </c>
      <c r="Q189">
        <v>56</v>
      </c>
      <c r="R189">
        <v>56</v>
      </c>
      <c r="S189">
        <v>56</v>
      </c>
      <c r="T189">
        <v>56</v>
      </c>
      <c r="U189">
        <v>56</v>
      </c>
      <c r="V189">
        <v>56</v>
      </c>
      <c r="W189">
        <v>56</v>
      </c>
      <c r="X189">
        <v>57</v>
      </c>
      <c r="Y189">
        <v>56</v>
      </c>
      <c r="Z189">
        <v>57</v>
      </c>
      <c r="AA189">
        <v>57</v>
      </c>
      <c r="AB189">
        <v>56</v>
      </c>
      <c r="AC189">
        <v>55</v>
      </c>
      <c r="AD189">
        <v>55</v>
      </c>
      <c r="AE189">
        <v>55</v>
      </c>
      <c r="AF189">
        <v>56</v>
      </c>
      <c r="AG189">
        <v>56</v>
      </c>
      <c r="AH189">
        <v>55</v>
      </c>
      <c r="AI189">
        <v>55</v>
      </c>
      <c r="AJ189">
        <v>54</v>
      </c>
      <c r="AK189">
        <v>50</v>
      </c>
      <c r="AL189">
        <v>48</v>
      </c>
      <c r="AM189">
        <v>47</v>
      </c>
      <c r="AN189">
        <v>47</v>
      </c>
      <c r="AO189">
        <v>43</v>
      </c>
      <c r="AP189">
        <v>43</v>
      </c>
      <c r="AQ189">
        <v>41</v>
      </c>
      <c r="AR189">
        <v>37</v>
      </c>
      <c r="AS189">
        <v>41</v>
      </c>
      <c r="AT189">
        <v>39</v>
      </c>
      <c r="AU189">
        <v>41</v>
      </c>
      <c r="AV189" s="8">
        <f t="shared" si="16"/>
        <v>52.659090909090907</v>
      </c>
      <c r="AW189">
        <f t="shared" si="17"/>
        <v>56</v>
      </c>
      <c r="AX189" s="8">
        <f t="shared" si="18"/>
        <v>5.8347124112312505</v>
      </c>
      <c r="AY189" s="6">
        <f>Table14[[#This Row],[Szórás]]/Table14[[#This Row],[Átlagos akadálymentességi hibaszám]]</f>
        <v>0.11080161678643721</v>
      </c>
      <c r="AZ189">
        <f t="shared" si="19"/>
        <v>37</v>
      </c>
      <c r="BA189">
        <f t="shared" si="20"/>
        <v>58</v>
      </c>
      <c r="BB189">
        <f t="shared" si="21"/>
        <v>21</v>
      </c>
      <c r="BC189" s="7">
        <f t="shared" si="22"/>
        <v>0.99307184609401489</v>
      </c>
      <c r="BD189" s="8">
        <f t="shared" si="23"/>
        <v>0.53898390276406771</v>
      </c>
    </row>
    <row r="190" spans="1:56" x14ac:dyDescent="0.25">
      <c r="A190">
        <v>21</v>
      </c>
      <c r="B190">
        <v>40</v>
      </c>
      <c r="C190" t="s">
        <v>283</v>
      </c>
      <c r="D190">
        <v>27</v>
      </c>
      <c r="E190">
        <v>26</v>
      </c>
      <c r="F190">
        <v>10</v>
      </c>
      <c r="G190">
        <v>9</v>
      </c>
      <c r="H190">
        <v>26</v>
      </c>
      <c r="I190">
        <v>29</v>
      </c>
      <c r="J190">
        <v>29</v>
      </c>
      <c r="K190">
        <v>10</v>
      </c>
      <c r="L190">
        <v>10</v>
      </c>
      <c r="M190">
        <v>21</v>
      </c>
      <c r="N190">
        <v>21</v>
      </c>
      <c r="O190">
        <v>3</v>
      </c>
      <c r="P190">
        <v>3</v>
      </c>
      <c r="Q190">
        <v>22</v>
      </c>
      <c r="R190">
        <v>24</v>
      </c>
      <c r="S190">
        <v>21</v>
      </c>
      <c r="T190">
        <v>16</v>
      </c>
      <c r="U190">
        <v>16</v>
      </c>
      <c r="V190">
        <v>14</v>
      </c>
      <c r="W190">
        <v>13</v>
      </c>
      <c r="X190">
        <v>6</v>
      </c>
      <c r="Y190">
        <v>5</v>
      </c>
      <c r="Z190">
        <v>4</v>
      </c>
      <c r="AA190">
        <v>4</v>
      </c>
      <c r="AB190">
        <v>5</v>
      </c>
      <c r="AC190">
        <v>4</v>
      </c>
      <c r="AD190">
        <v>3</v>
      </c>
      <c r="AE190">
        <v>4</v>
      </c>
      <c r="AF190">
        <v>3</v>
      </c>
      <c r="AG190">
        <v>3</v>
      </c>
      <c r="AH190">
        <v>3</v>
      </c>
      <c r="AI190">
        <v>5</v>
      </c>
      <c r="AJ190">
        <v>6</v>
      </c>
      <c r="AK190">
        <v>3</v>
      </c>
      <c r="AL190">
        <v>3</v>
      </c>
      <c r="AM190">
        <v>5</v>
      </c>
      <c r="AN190">
        <v>3</v>
      </c>
      <c r="AO190">
        <v>4</v>
      </c>
      <c r="AP190">
        <v>4</v>
      </c>
      <c r="AQ190">
        <v>5</v>
      </c>
      <c r="AR190">
        <v>4</v>
      </c>
      <c r="AS190">
        <v>4</v>
      </c>
      <c r="AT190">
        <v>3</v>
      </c>
      <c r="AU190">
        <v>3</v>
      </c>
      <c r="AV190" s="8">
        <f t="shared" si="16"/>
        <v>10.136363636363637</v>
      </c>
      <c r="AW190">
        <f t="shared" si="17"/>
        <v>5</v>
      </c>
      <c r="AX190" s="8">
        <f t="shared" si="18"/>
        <v>8.7699033674263358</v>
      </c>
      <c r="AY190" s="6">
        <f>Table14[[#This Row],[Szórás]]/Table14[[#This Row],[Átlagos akadálymentességi hibaszám]]</f>
        <v>0.86519226046358466</v>
      </c>
      <c r="AZ190">
        <f t="shared" si="19"/>
        <v>3</v>
      </c>
      <c r="BA190">
        <f t="shared" si="20"/>
        <v>29</v>
      </c>
      <c r="BB190">
        <f t="shared" si="21"/>
        <v>26</v>
      </c>
      <c r="BC190" s="7">
        <f t="shared" si="22"/>
        <v>0.95242475960608697</v>
      </c>
      <c r="BD190" s="8">
        <f t="shared" si="23"/>
        <v>0.57288322424542304</v>
      </c>
    </row>
    <row r="191" spans="1:56" x14ac:dyDescent="0.25">
      <c r="A191">
        <v>396</v>
      </c>
      <c r="B191">
        <v>82</v>
      </c>
      <c r="C191" t="s">
        <v>109</v>
      </c>
      <c r="D191">
        <v>67</v>
      </c>
      <c r="E191">
        <v>66</v>
      </c>
      <c r="F191">
        <v>67</v>
      </c>
      <c r="G191">
        <v>70</v>
      </c>
      <c r="H191">
        <v>71</v>
      </c>
      <c r="I191">
        <v>71</v>
      </c>
      <c r="J191">
        <v>70</v>
      </c>
      <c r="K191">
        <v>69</v>
      </c>
      <c r="L191">
        <v>69</v>
      </c>
      <c r="M191">
        <v>71</v>
      </c>
      <c r="N191">
        <v>70</v>
      </c>
      <c r="O191">
        <v>68</v>
      </c>
      <c r="P191">
        <v>74</v>
      </c>
      <c r="Q191">
        <v>68</v>
      </c>
      <c r="R191">
        <v>66</v>
      </c>
      <c r="S191">
        <v>71</v>
      </c>
      <c r="T191">
        <v>71</v>
      </c>
      <c r="U191">
        <v>78</v>
      </c>
      <c r="V191">
        <v>72</v>
      </c>
      <c r="W191">
        <v>79</v>
      </c>
      <c r="X191">
        <v>72</v>
      </c>
      <c r="Y191">
        <v>72</v>
      </c>
      <c r="Z191">
        <v>70</v>
      </c>
      <c r="AA191">
        <v>59</v>
      </c>
      <c r="AB191">
        <v>63</v>
      </c>
      <c r="AC191">
        <v>52</v>
      </c>
      <c r="AD191">
        <v>62</v>
      </c>
      <c r="AE191">
        <v>60</v>
      </c>
      <c r="AF191">
        <v>60</v>
      </c>
      <c r="AG191">
        <v>60</v>
      </c>
      <c r="AH191">
        <v>60</v>
      </c>
      <c r="AI191">
        <v>60</v>
      </c>
      <c r="AJ191">
        <v>60</v>
      </c>
      <c r="AK191">
        <v>58</v>
      </c>
      <c r="AL191">
        <v>51</v>
      </c>
      <c r="AM191">
        <v>52</v>
      </c>
      <c r="AN191">
        <v>53</v>
      </c>
      <c r="AO191">
        <v>60</v>
      </c>
      <c r="AP191">
        <v>57</v>
      </c>
      <c r="AQ191">
        <v>43</v>
      </c>
      <c r="AR191">
        <v>43</v>
      </c>
      <c r="AS191">
        <v>43</v>
      </c>
      <c r="AT191">
        <v>43</v>
      </c>
      <c r="AU191">
        <v>43</v>
      </c>
      <c r="AV191" s="8">
        <f t="shared" si="16"/>
        <v>62.81818181818182</v>
      </c>
      <c r="AW191">
        <f t="shared" si="17"/>
        <v>66</v>
      </c>
      <c r="AX191" s="8">
        <f t="shared" si="18"/>
        <v>9.8341425354747383</v>
      </c>
      <c r="AY191" s="6">
        <f>Table14[[#This Row],[Szórás]]/Table14[[#This Row],[Átlagos akadálymentességi hibaszám]]</f>
        <v>0.15654930230133446</v>
      </c>
      <c r="AZ191">
        <f t="shared" si="19"/>
        <v>43</v>
      </c>
      <c r="BA191">
        <f t="shared" si="20"/>
        <v>79</v>
      </c>
      <c r="BB191">
        <f t="shared" si="21"/>
        <v>36</v>
      </c>
      <c r="BC191" s="7">
        <f t="shared" si="22"/>
        <v>0.98950315723097859</v>
      </c>
      <c r="BD191" s="8">
        <f t="shared" si="23"/>
        <v>0.63903589771460945</v>
      </c>
    </row>
    <row r="192" spans="1:56" x14ac:dyDescent="0.25">
      <c r="A192">
        <v>13</v>
      </c>
      <c r="B192">
        <v>30</v>
      </c>
      <c r="C192" t="s">
        <v>134</v>
      </c>
      <c r="D192">
        <v>38</v>
      </c>
      <c r="E192">
        <v>38</v>
      </c>
      <c r="F192">
        <v>37</v>
      </c>
      <c r="G192">
        <v>39</v>
      </c>
      <c r="H192">
        <v>39</v>
      </c>
      <c r="I192">
        <v>41</v>
      </c>
      <c r="J192">
        <v>40</v>
      </c>
      <c r="K192">
        <v>41</v>
      </c>
      <c r="L192">
        <v>41</v>
      </c>
      <c r="M192">
        <v>40</v>
      </c>
      <c r="N192">
        <v>42</v>
      </c>
      <c r="O192">
        <v>42</v>
      </c>
      <c r="P192">
        <v>41</v>
      </c>
      <c r="Q192">
        <v>39</v>
      </c>
      <c r="R192">
        <v>41</v>
      </c>
      <c r="S192">
        <v>41</v>
      </c>
      <c r="T192">
        <v>42</v>
      </c>
      <c r="U192">
        <v>43</v>
      </c>
      <c r="V192">
        <v>41</v>
      </c>
      <c r="W192">
        <v>39</v>
      </c>
      <c r="X192">
        <v>37</v>
      </c>
      <c r="Y192">
        <v>38</v>
      </c>
      <c r="Z192">
        <v>40</v>
      </c>
      <c r="AA192">
        <v>40</v>
      </c>
      <c r="AB192">
        <v>41</v>
      </c>
      <c r="AC192">
        <v>41</v>
      </c>
      <c r="AD192">
        <v>40</v>
      </c>
      <c r="AE192">
        <v>41</v>
      </c>
      <c r="AF192">
        <v>42</v>
      </c>
      <c r="AG192">
        <v>42</v>
      </c>
      <c r="AH192">
        <v>43</v>
      </c>
      <c r="AI192">
        <v>39</v>
      </c>
      <c r="AJ192">
        <v>41</v>
      </c>
      <c r="AK192">
        <v>40</v>
      </c>
      <c r="AL192">
        <v>34</v>
      </c>
      <c r="AM192">
        <v>34</v>
      </c>
      <c r="AN192">
        <v>34</v>
      </c>
      <c r="AO192">
        <v>33</v>
      </c>
      <c r="AP192">
        <v>34</v>
      </c>
      <c r="AQ192">
        <v>34</v>
      </c>
      <c r="AR192">
        <v>34</v>
      </c>
      <c r="AS192">
        <v>36</v>
      </c>
      <c r="AT192">
        <v>34</v>
      </c>
      <c r="AU192">
        <v>34</v>
      </c>
      <c r="AV192" s="8">
        <f t="shared" si="16"/>
        <v>38.886363636363633</v>
      </c>
      <c r="AW192">
        <f t="shared" si="17"/>
        <v>40</v>
      </c>
      <c r="AX192" s="8">
        <f t="shared" si="18"/>
        <v>2.9822413070592821</v>
      </c>
      <c r="AY192" s="6">
        <f>Table14[[#This Row],[Szórás]]/Table14[[#This Row],[Átlagos akadálymentességi hibaszám]]</f>
        <v>7.669118498574426E-2</v>
      </c>
      <c r="AZ192">
        <f t="shared" si="19"/>
        <v>33</v>
      </c>
      <c r="BA192">
        <f t="shared" si="20"/>
        <v>43</v>
      </c>
      <c r="BB192">
        <f t="shared" si="21"/>
        <v>10</v>
      </c>
      <c r="BC192" s="7">
        <f t="shared" si="22"/>
        <v>0.99665094219933259</v>
      </c>
      <c r="BD192" s="8">
        <f t="shared" si="23"/>
        <v>0.29702410431321213</v>
      </c>
    </row>
    <row r="193" spans="1:56" x14ac:dyDescent="0.25">
      <c r="A193">
        <v>113</v>
      </c>
      <c r="B193">
        <v>61</v>
      </c>
      <c r="C193" t="s">
        <v>145</v>
      </c>
      <c r="D193">
        <v>26</v>
      </c>
      <c r="E193">
        <v>26</v>
      </c>
      <c r="F193">
        <v>26</v>
      </c>
      <c r="G193">
        <v>27</v>
      </c>
      <c r="H193">
        <v>27</v>
      </c>
      <c r="I193">
        <v>27</v>
      </c>
      <c r="J193">
        <v>27</v>
      </c>
      <c r="K193">
        <v>27</v>
      </c>
      <c r="L193">
        <v>29</v>
      </c>
      <c r="M193">
        <v>20</v>
      </c>
      <c r="N193">
        <v>20</v>
      </c>
      <c r="O193">
        <v>20</v>
      </c>
      <c r="P193">
        <v>20</v>
      </c>
      <c r="Q193">
        <v>20</v>
      </c>
      <c r="R193">
        <v>17</v>
      </c>
      <c r="S193">
        <v>19</v>
      </c>
      <c r="T193">
        <v>19</v>
      </c>
      <c r="U193">
        <v>21</v>
      </c>
      <c r="V193">
        <v>21</v>
      </c>
      <c r="W193">
        <v>21</v>
      </c>
      <c r="X193">
        <v>21</v>
      </c>
      <c r="Y193">
        <v>21</v>
      </c>
      <c r="Z193">
        <v>21</v>
      </c>
      <c r="AA193">
        <v>22</v>
      </c>
      <c r="AB193">
        <v>21</v>
      </c>
      <c r="AC193">
        <v>21</v>
      </c>
      <c r="AD193">
        <v>21</v>
      </c>
      <c r="AE193">
        <v>21</v>
      </c>
      <c r="AF193">
        <v>21</v>
      </c>
      <c r="AG193">
        <v>16</v>
      </c>
      <c r="AH193">
        <v>21</v>
      </c>
      <c r="AI193">
        <v>21</v>
      </c>
      <c r="AJ193">
        <v>21</v>
      </c>
      <c r="AK193">
        <v>21</v>
      </c>
      <c r="AL193">
        <v>21</v>
      </c>
      <c r="AM193">
        <v>21</v>
      </c>
      <c r="AN193">
        <v>21</v>
      </c>
      <c r="AO193">
        <v>21</v>
      </c>
      <c r="AP193">
        <v>19</v>
      </c>
      <c r="AQ193">
        <v>19</v>
      </c>
      <c r="AR193">
        <v>18</v>
      </c>
      <c r="AS193">
        <v>18</v>
      </c>
      <c r="AT193">
        <v>18</v>
      </c>
      <c r="AU193">
        <v>18</v>
      </c>
      <c r="AV193" s="8">
        <f t="shared" si="16"/>
        <v>21.454545454545453</v>
      </c>
      <c r="AW193">
        <f t="shared" si="17"/>
        <v>21</v>
      </c>
      <c r="AX193" s="8">
        <f t="shared" si="18"/>
        <v>3.0837499480457078</v>
      </c>
      <c r="AY193" s="6">
        <f>Table14[[#This Row],[Szórás]]/Table14[[#This Row],[Átlagos akadálymentességi hibaszám]]</f>
        <v>0.14373410774789316</v>
      </c>
      <c r="AZ193">
        <f t="shared" si="19"/>
        <v>16</v>
      </c>
      <c r="BA193">
        <f t="shared" si="20"/>
        <v>29</v>
      </c>
      <c r="BB193">
        <f t="shared" si="21"/>
        <v>13</v>
      </c>
      <c r="BC193" s="7">
        <f t="shared" si="22"/>
        <v>0.99289596692744508</v>
      </c>
      <c r="BD193" s="8">
        <f t="shared" si="23"/>
        <v>0.4406484636038539</v>
      </c>
    </row>
    <row r="194" spans="1:56" x14ac:dyDescent="0.25">
      <c r="A194">
        <v>8</v>
      </c>
      <c r="B194">
        <v>22</v>
      </c>
      <c r="C194" t="s">
        <v>195</v>
      </c>
      <c r="D194">
        <v>167</v>
      </c>
      <c r="E194">
        <v>165</v>
      </c>
      <c r="F194">
        <v>167</v>
      </c>
      <c r="G194">
        <v>162</v>
      </c>
      <c r="H194">
        <v>166</v>
      </c>
      <c r="I194">
        <v>168</v>
      </c>
      <c r="J194">
        <v>168</v>
      </c>
      <c r="K194">
        <v>164</v>
      </c>
      <c r="L194">
        <v>163</v>
      </c>
      <c r="M194">
        <v>169</v>
      </c>
      <c r="N194">
        <v>170</v>
      </c>
      <c r="O194">
        <v>167</v>
      </c>
      <c r="P194">
        <v>162</v>
      </c>
      <c r="Q194">
        <v>165</v>
      </c>
      <c r="R194">
        <v>167</v>
      </c>
      <c r="S194">
        <v>168</v>
      </c>
      <c r="T194">
        <v>164</v>
      </c>
      <c r="U194">
        <v>166</v>
      </c>
      <c r="V194">
        <v>165</v>
      </c>
      <c r="W194">
        <v>163</v>
      </c>
      <c r="X194">
        <v>166</v>
      </c>
      <c r="Y194">
        <v>160</v>
      </c>
      <c r="Z194">
        <v>166</v>
      </c>
      <c r="AA194">
        <v>168</v>
      </c>
      <c r="AB194">
        <v>167</v>
      </c>
      <c r="AC194">
        <v>159</v>
      </c>
      <c r="AD194">
        <v>164</v>
      </c>
      <c r="AE194">
        <v>159</v>
      </c>
      <c r="AF194">
        <v>161</v>
      </c>
      <c r="AG194">
        <v>175</v>
      </c>
      <c r="AH194">
        <v>175</v>
      </c>
      <c r="AI194">
        <v>176</v>
      </c>
      <c r="AJ194">
        <v>143</v>
      </c>
      <c r="AK194">
        <v>143</v>
      </c>
      <c r="AL194">
        <v>141</v>
      </c>
      <c r="AM194">
        <v>143</v>
      </c>
      <c r="AN194">
        <v>143</v>
      </c>
      <c r="AO194">
        <v>144</v>
      </c>
      <c r="AP194">
        <v>52</v>
      </c>
      <c r="AQ194">
        <v>53</v>
      </c>
      <c r="AR194">
        <v>53</v>
      </c>
      <c r="AS194">
        <v>61</v>
      </c>
      <c r="AT194">
        <v>54</v>
      </c>
      <c r="AU194">
        <v>52</v>
      </c>
      <c r="AV194" s="8">
        <f t="shared" ref="AV194:AV257" si="24">AVERAGE(D194:AU194)</f>
        <v>147.59090909090909</v>
      </c>
      <c r="AW194">
        <f t="shared" ref="AW194:AW257" si="25">MEDIAN(D194:AU194)</f>
        <v>164</v>
      </c>
      <c r="AX194" s="8">
        <f t="shared" ref="AX194:AX257" si="26">_xlfn.STDEV.S(D194:AU194)</f>
        <v>38.562735465682337</v>
      </c>
      <c r="AY194" s="6">
        <f>Table14[[#This Row],[Szórás]]/Table14[[#This Row],[Átlagos akadálymentességi hibaszám]]</f>
        <v>0.26128123814136478</v>
      </c>
      <c r="AZ194">
        <f t="shared" ref="AZ194:AZ257" si="27">MIN(D194:AU194)</f>
        <v>52</v>
      </c>
      <c r="BA194">
        <f t="shared" ref="BA194:BA257" si="28">MAX(D194:AU194)</f>
        <v>176</v>
      </c>
      <c r="BB194">
        <f t="shared" ref="BB194:BB257" si="29">BA194-AZ194</f>
        <v>124</v>
      </c>
      <c r="BC194" s="7">
        <f t="shared" ref="BC194:BC257" si="30">INDEX(LOGEST($D194:$AU194,,TRUE,TRUE),1,1)</f>
        <v>0.98066261414823319</v>
      </c>
      <c r="BD194" s="8">
        <f t="shared" ref="BD194:BD257" si="31">INDEX(LOGEST($D194:$AU194,,TRUE,TRUE),3,1)</f>
        <v>0.42316045115218975</v>
      </c>
    </row>
    <row r="195" spans="1:56" x14ac:dyDescent="0.25">
      <c r="A195">
        <v>1357</v>
      </c>
      <c r="B195">
        <v>93</v>
      </c>
      <c r="C195" t="s">
        <v>99</v>
      </c>
      <c r="D195">
        <v>59</v>
      </c>
      <c r="E195">
        <v>60</v>
      </c>
      <c r="F195">
        <v>60</v>
      </c>
      <c r="G195">
        <v>61</v>
      </c>
      <c r="H195">
        <v>60</v>
      </c>
      <c r="I195">
        <v>60</v>
      </c>
      <c r="J195">
        <v>59</v>
      </c>
      <c r="K195">
        <v>59</v>
      </c>
      <c r="L195">
        <v>61</v>
      </c>
      <c r="M195">
        <v>62</v>
      </c>
      <c r="N195">
        <v>61</v>
      </c>
      <c r="O195">
        <v>60</v>
      </c>
      <c r="P195">
        <v>61</v>
      </c>
      <c r="Q195">
        <v>61</v>
      </c>
      <c r="R195">
        <v>61</v>
      </c>
      <c r="S195">
        <v>61</v>
      </c>
      <c r="T195">
        <v>61</v>
      </c>
      <c r="U195">
        <v>60</v>
      </c>
      <c r="V195">
        <v>62</v>
      </c>
      <c r="W195">
        <v>61</v>
      </c>
      <c r="X195">
        <v>61</v>
      </c>
      <c r="Y195">
        <v>62</v>
      </c>
      <c r="Z195">
        <v>62</v>
      </c>
      <c r="AA195">
        <v>61</v>
      </c>
      <c r="AB195">
        <v>61</v>
      </c>
      <c r="AC195">
        <v>62</v>
      </c>
      <c r="AD195">
        <v>61</v>
      </c>
      <c r="AE195">
        <v>61</v>
      </c>
      <c r="AF195">
        <v>61</v>
      </c>
      <c r="AG195">
        <v>60</v>
      </c>
      <c r="AH195">
        <v>60</v>
      </c>
      <c r="AI195">
        <v>61</v>
      </c>
      <c r="AJ195">
        <v>60</v>
      </c>
      <c r="AK195">
        <v>60</v>
      </c>
      <c r="AL195">
        <v>59</v>
      </c>
      <c r="AM195">
        <v>60</v>
      </c>
      <c r="AN195">
        <v>59</v>
      </c>
      <c r="AO195">
        <v>59</v>
      </c>
      <c r="AP195">
        <v>59</v>
      </c>
      <c r="AQ195">
        <v>59</v>
      </c>
      <c r="AR195">
        <v>61</v>
      </c>
      <c r="AS195">
        <v>61</v>
      </c>
      <c r="AT195">
        <v>62</v>
      </c>
      <c r="AU195">
        <v>61</v>
      </c>
      <c r="AV195" s="8">
        <f t="shared" si="24"/>
        <v>60.522727272727273</v>
      </c>
      <c r="AW195">
        <f t="shared" si="25"/>
        <v>61</v>
      </c>
      <c r="AX195" s="8">
        <f t="shared" si="26"/>
        <v>0.95207573383624822</v>
      </c>
      <c r="AY195" s="6">
        <f>Table14[[#This Row],[Szórás]]/Table14[[#This Row],[Átlagos akadálymentességi hibaszám]]</f>
        <v>1.5730879567703689E-2</v>
      </c>
      <c r="AZ195">
        <f t="shared" si="27"/>
        <v>59</v>
      </c>
      <c r="BA195">
        <f t="shared" si="28"/>
        <v>62</v>
      </c>
      <c r="BB195">
        <f t="shared" si="29"/>
        <v>3</v>
      </c>
      <c r="BC195" s="7">
        <f t="shared" si="30"/>
        <v>0.99998823438682705</v>
      </c>
      <c r="BD195" s="8">
        <f t="shared" si="31"/>
        <v>9.1936580179941709E-5</v>
      </c>
    </row>
    <row r="196" spans="1:56" x14ac:dyDescent="0.25">
      <c r="A196">
        <v>14</v>
      </c>
      <c r="B196">
        <v>30</v>
      </c>
      <c r="C196" t="s">
        <v>134</v>
      </c>
      <c r="D196">
        <v>125</v>
      </c>
      <c r="E196">
        <v>125</v>
      </c>
      <c r="F196">
        <v>125</v>
      </c>
      <c r="G196">
        <v>125</v>
      </c>
      <c r="H196">
        <v>125</v>
      </c>
      <c r="I196">
        <v>127</v>
      </c>
      <c r="J196">
        <v>125</v>
      </c>
      <c r="K196">
        <v>126</v>
      </c>
      <c r="L196">
        <v>124</v>
      </c>
      <c r="M196">
        <v>125</v>
      </c>
      <c r="N196">
        <v>125</v>
      </c>
      <c r="O196">
        <v>125</v>
      </c>
      <c r="P196">
        <v>124</v>
      </c>
      <c r="Q196">
        <v>128</v>
      </c>
      <c r="R196">
        <v>126</v>
      </c>
      <c r="S196">
        <v>124</v>
      </c>
      <c r="T196">
        <v>124</v>
      </c>
      <c r="U196">
        <v>126</v>
      </c>
      <c r="V196">
        <v>125</v>
      </c>
      <c r="W196">
        <v>124</v>
      </c>
      <c r="X196">
        <v>121</v>
      </c>
      <c r="Y196">
        <v>121</v>
      </c>
      <c r="Z196">
        <v>123</v>
      </c>
      <c r="AA196">
        <v>124</v>
      </c>
      <c r="AB196">
        <v>122</v>
      </c>
      <c r="AC196">
        <v>125</v>
      </c>
      <c r="AD196">
        <v>124</v>
      </c>
      <c r="AE196">
        <v>124</v>
      </c>
      <c r="AF196">
        <v>123</v>
      </c>
      <c r="AG196">
        <v>124</v>
      </c>
      <c r="AH196">
        <v>131</v>
      </c>
      <c r="AI196">
        <v>125</v>
      </c>
      <c r="AJ196">
        <v>123</v>
      </c>
      <c r="AK196">
        <v>123</v>
      </c>
      <c r="AL196">
        <v>123</v>
      </c>
      <c r="AM196">
        <v>123</v>
      </c>
      <c r="AN196">
        <v>123</v>
      </c>
      <c r="AO196">
        <v>122</v>
      </c>
      <c r="AP196">
        <v>123</v>
      </c>
      <c r="AQ196">
        <v>125</v>
      </c>
      <c r="AR196">
        <v>123</v>
      </c>
      <c r="AS196">
        <v>125</v>
      </c>
      <c r="AT196">
        <v>123</v>
      </c>
      <c r="AU196">
        <v>124</v>
      </c>
      <c r="AV196" s="8">
        <f t="shared" si="24"/>
        <v>124.31818181818181</v>
      </c>
      <c r="AW196">
        <f t="shared" si="25"/>
        <v>124</v>
      </c>
      <c r="AX196" s="8">
        <f t="shared" si="26"/>
        <v>1.7490559217292492</v>
      </c>
      <c r="AY196" s="6">
        <f>Table14[[#This Row],[Szórás]]/Table14[[#This Row],[Átlagos akadálymentességi hibaszám]]</f>
        <v>1.4069188401478422E-2</v>
      </c>
      <c r="AZ196">
        <f t="shared" si="27"/>
        <v>121</v>
      </c>
      <c r="BA196">
        <f t="shared" si="28"/>
        <v>131</v>
      </c>
      <c r="BB196">
        <f t="shared" si="29"/>
        <v>10</v>
      </c>
      <c r="BC196" s="7">
        <f t="shared" si="30"/>
        <v>0.99962112350542753</v>
      </c>
      <c r="BD196" s="8">
        <f t="shared" si="31"/>
        <v>0.12154188885892538</v>
      </c>
    </row>
    <row r="197" spans="1:56" x14ac:dyDescent="0.25">
      <c r="A197">
        <v>217</v>
      </c>
      <c r="B197">
        <v>70</v>
      </c>
      <c r="C197" t="s">
        <v>287</v>
      </c>
      <c r="D197">
        <v>47</v>
      </c>
      <c r="E197">
        <v>47</v>
      </c>
      <c r="F197">
        <v>49</v>
      </c>
      <c r="G197">
        <v>49</v>
      </c>
      <c r="H197">
        <v>51</v>
      </c>
      <c r="I197">
        <v>53</v>
      </c>
      <c r="J197">
        <v>53</v>
      </c>
      <c r="K197">
        <v>52</v>
      </c>
      <c r="L197">
        <v>50</v>
      </c>
      <c r="M197">
        <v>50</v>
      </c>
      <c r="N197">
        <v>50</v>
      </c>
      <c r="O197">
        <v>50</v>
      </c>
      <c r="P197">
        <v>50</v>
      </c>
      <c r="Q197">
        <v>42</v>
      </c>
      <c r="R197">
        <v>40</v>
      </c>
      <c r="S197">
        <v>40</v>
      </c>
      <c r="T197">
        <v>40</v>
      </c>
      <c r="U197">
        <v>40</v>
      </c>
      <c r="V197">
        <v>40</v>
      </c>
      <c r="W197">
        <v>40</v>
      </c>
      <c r="X197">
        <v>40</v>
      </c>
      <c r="Y197">
        <v>38</v>
      </c>
      <c r="Z197">
        <v>38</v>
      </c>
      <c r="AA197">
        <v>40</v>
      </c>
      <c r="AB197">
        <v>38</v>
      </c>
      <c r="AC197">
        <v>38</v>
      </c>
      <c r="AD197">
        <v>36</v>
      </c>
      <c r="AE197">
        <v>38</v>
      </c>
      <c r="AF197">
        <v>38</v>
      </c>
      <c r="AG197">
        <v>36</v>
      </c>
      <c r="AH197">
        <v>32</v>
      </c>
      <c r="AI197">
        <v>32</v>
      </c>
      <c r="AJ197">
        <v>32</v>
      </c>
      <c r="AK197">
        <v>32</v>
      </c>
      <c r="AL197">
        <v>32</v>
      </c>
      <c r="AM197">
        <v>32</v>
      </c>
      <c r="AN197">
        <v>32</v>
      </c>
      <c r="AO197">
        <v>32</v>
      </c>
      <c r="AP197">
        <v>35</v>
      </c>
      <c r="AQ197">
        <v>37</v>
      </c>
      <c r="AR197">
        <v>36</v>
      </c>
      <c r="AS197">
        <v>36</v>
      </c>
      <c r="AT197">
        <v>38</v>
      </c>
      <c r="AU197">
        <v>38</v>
      </c>
      <c r="AV197" s="8">
        <f t="shared" si="24"/>
        <v>40.659090909090907</v>
      </c>
      <c r="AW197">
        <f t="shared" si="25"/>
        <v>39</v>
      </c>
      <c r="AX197" s="8">
        <f t="shared" si="26"/>
        <v>6.8026779330871516</v>
      </c>
      <c r="AY197" s="6">
        <f>Table14[[#This Row],[Szórás]]/Table14[[#This Row],[Átlagos akadálymentességi hibaszám]]</f>
        <v>0.16731013362539671</v>
      </c>
      <c r="AZ197">
        <f t="shared" si="27"/>
        <v>32</v>
      </c>
      <c r="BA197">
        <f t="shared" si="28"/>
        <v>53</v>
      </c>
      <c r="BB197">
        <f t="shared" si="29"/>
        <v>21</v>
      </c>
      <c r="BC197" s="7">
        <f t="shared" si="30"/>
        <v>0.98904891435603282</v>
      </c>
      <c r="BD197" s="8">
        <f t="shared" si="31"/>
        <v>0.74209016068404277</v>
      </c>
    </row>
    <row r="198" spans="1:56" x14ac:dyDescent="0.25">
      <c r="A198">
        <v>7</v>
      </c>
      <c r="B198">
        <v>22</v>
      </c>
      <c r="C198" t="s">
        <v>195</v>
      </c>
      <c r="D198">
        <v>133</v>
      </c>
      <c r="E198">
        <v>133</v>
      </c>
      <c r="F198">
        <v>133</v>
      </c>
      <c r="G198">
        <v>133</v>
      </c>
      <c r="H198">
        <v>133</v>
      </c>
      <c r="I198">
        <v>133</v>
      </c>
      <c r="J198">
        <v>133</v>
      </c>
      <c r="K198">
        <v>136</v>
      </c>
      <c r="L198">
        <v>134</v>
      </c>
      <c r="M198">
        <v>135</v>
      </c>
      <c r="N198">
        <v>133</v>
      </c>
      <c r="O198">
        <v>133</v>
      </c>
      <c r="P198">
        <v>136</v>
      </c>
      <c r="Q198">
        <v>134</v>
      </c>
      <c r="R198">
        <v>137</v>
      </c>
      <c r="S198">
        <v>133</v>
      </c>
      <c r="T198">
        <v>134</v>
      </c>
      <c r="U198">
        <v>133</v>
      </c>
      <c r="V198">
        <v>133</v>
      </c>
      <c r="W198">
        <v>133</v>
      </c>
      <c r="X198">
        <v>135</v>
      </c>
      <c r="Y198">
        <v>134</v>
      </c>
      <c r="Z198">
        <v>133</v>
      </c>
      <c r="AA198">
        <v>133</v>
      </c>
      <c r="AB198">
        <v>133</v>
      </c>
      <c r="AC198">
        <v>130</v>
      </c>
      <c r="AD198">
        <v>130</v>
      </c>
      <c r="AE198">
        <v>131</v>
      </c>
      <c r="AF198">
        <v>131</v>
      </c>
      <c r="AG198">
        <v>130</v>
      </c>
      <c r="AH198">
        <v>130</v>
      </c>
      <c r="AI198">
        <v>131</v>
      </c>
      <c r="AJ198">
        <v>131</v>
      </c>
      <c r="AK198">
        <v>130</v>
      </c>
      <c r="AL198">
        <v>130</v>
      </c>
      <c r="AM198">
        <v>142</v>
      </c>
      <c r="AN198">
        <v>142</v>
      </c>
      <c r="AO198">
        <v>142</v>
      </c>
      <c r="AP198">
        <v>138</v>
      </c>
      <c r="AQ198">
        <v>142</v>
      </c>
      <c r="AR198">
        <v>141</v>
      </c>
      <c r="AS198">
        <v>142</v>
      </c>
      <c r="AT198">
        <v>142</v>
      </c>
      <c r="AU198">
        <v>141</v>
      </c>
      <c r="AV198" s="8">
        <f t="shared" si="24"/>
        <v>134.52272727272728</v>
      </c>
      <c r="AW198">
        <f t="shared" si="25"/>
        <v>133</v>
      </c>
      <c r="AX198" s="8">
        <f t="shared" si="26"/>
        <v>3.8968600142167915</v>
      </c>
      <c r="AY198" s="6">
        <f>Table14[[#This Row],[Szórás]]/Table14[[#This Row],[Átlagos akadálymentességi hibaszám]]</f>
        <v>2.8968042004652615E-2</v>
      </c>
      <c r="AZ198">
        <f t="shared" si="27"/>
        <v>130</v>
      </c>
      <c r="BA198">
        <f t="shared" si="28"/>
        <v>142</v>
      </c>
      <c r="BB198">
        <f t="shared" si="29"/>
        <v>12</v>
      </c>
      <c r="BC198" s="7">
        <f t="shared" si="30"/>
        <v>1.0009592179903735</v>
      </c>
      <c r="BD198" s="8">
        <f t="shared" si="31"/>
        <v>0.18533877834894977</v>
      </c>
    </row>
    <row r="199" spans="1:56" x14ac:dyDescent="0.25">
      <c r="A199">
        <v>235</v>
      </c>
      <c r="B199">
        <v>70</v>
      </c>
      <c r="C199" t="s">
        <v>287</v>
      </c>
      <c r="D199">
        <v>224</v>
      </c>
      <c r="E199">
        <v>234</v>
      </c>
      <c r="F199">
        <v>194</v>
      </c>
      <c r="G199">
        <v>180</v>
      </c>
      <c r="H199">
        <v>207</v>
      </c>
      <c r="I199">
        <v>211</v>
      </c>
      <c r="J199">
        <v>203</v>
      </c>
      <c r="K199">
        <v>202</v>
      </c>
      <c r="L199">
        <v>205</v>
      </c>
      <c r="M199">
        <v>278</v>
      </c>
      <c r="N199">
        <v>295</v>
      </c>
      <c r="O199">
        <v>285</v>
      </c>
      <c r="P199">
        <v>295</v>
      </c>
      <c r="Q199">
        <v>287</v>
      </c>
      <c r="R199">
        <v>282</v>
      </c>
      <c r="S199">
        <v>284</v>
      </c>
      <c r="T199">
        <v>279</v>
      </c>
      <c r="U199">
        <v>191</v>
      </c>
      <c r="V199">
        <v>158</v>
      </c>
      <c r="W199">
        <v>203</v>
      </c>
      <c r="X199">
        <v>241</v>
      </c>
      <c r="Y199">
        <v>243</v>
      </c>
      <c r="Z199">
        <v>229</v>
      </c>
      <c r="AA199">
        <v>229</v>
      </c>
      <c r="AB199">
        <v>229</v>
      </c>
      <c r="AC199">
        <v>227</v>
      </c>
      <c r="AD199">
        <v>203</v>
      </c>
      <c r="AE199">
        <v>227</v>
      </c>
      <c r="AF199">
        <v>232</v>
      </c>
      <c r="AG199">
        <v>232</v>
      </c>
      <c r="AH199">
        <v>231</v>
      </c>
      <c r="AI199">
        <v>239</v>
      </c>
      <c r="AJ199">
        <v>231</v>
      </c>
      <c r="AK199">
        <v>237</v>
      </c>
      <c r="AL199">
        <v>219</v>
      </c>
      <c r="AM199">
        <v>230</v>
      </c>
      <c r="AN199">
        <v>226</v>
      </c>
      <c r="AO199">
        <v>228</v>
      </c>
      <c r="AP199">
        <v>228</v>
      </c>
      <c r="AQ199">
        <v>231</v>
      </c>
      <c r="AR199">
        <v>232</v>
      </c>
      <c r="AS199">
        <v>232</v>
      </c>
      <c r="AT199">
        <v>234</v>
      </c>
      <c r="AU199">
        <v>238</v>
      </c>
      <c r="AV199" s="8">
        <f t="shared" si="24"/>
        <v>232.38636363636363</v>
      </c>
      <c r="AW199">
        <f t="shared" si="25"/>
        <v>230.5</v>
      </c>
      <c r="AX199" s="8">
        <f t="shared" si="26"/>
        <v>30.698243195768548</v>
      </c>
      <c r="AY199" s="6">
        <f>Table14[[#This Row],[Szórás]]/Table14[[#This Row],[Átlagos akadálymentességi hibaszám]]</f>
        <v>0.13210001961993312</v>
      </c>
      <c r="AZ199">
        <f t="shared" si="27"/>
        <v>158</v>
      </c>
      <c r="BA199">
        <f t="shared" si="28"/>
        <v>295</v>
      </c>
      <c r="BB199">
        <f t="shared" si="29"/>
        <v>137</v>
      </c>
      <c r="BC199" s="7">
        <f t="shared" si="30"/>
        <v>1.0005556026943045</v>
      </c>
      <c r="BD199" s="8">
        <f t="shared" si="31"/>
        <v>2.912287141209544E-3</v>
      </c>
    </row>
    <row r="200" spans="1:56" x14ac:dyDescent="0.25">
      <c r="A200">
        <v>16</v>
      </c>
      <c r="B200">
        <v>30</v>
      </c>
      <c r="C200" t="s">
        <v>134</v>
      </c>
      <c r="D200">
        <v>100</v>
      </c>
      <c r="E200">
        <v>100</v>
      </c>
      <c r="F200">
        <v>100</v>
      </c>
      <c r="G200">
        <v>100</v>
      </c>
      <c r="H200">
        <v>100</v>
      </c>
      <c r="I200">
        <v>100</v>
      </c>
      <c r="J200">
        <v>100</v>
      </c>
      <c r="K200">
        <v>100</v>
      </c>
      <c r="L200">
        <v>104</v>
      </c>
      <c r="M200">
        <v>102</v>
      </c>
      <c r="N200">
        <v>110</v>
      </c>
      <c r="O200">
        <v>110</v>
      </c>
      <c r="P200">
        <v>110</v>
      </c>
      <c r="Q200">
        <v>100</v>
      </c>
      <c r="R200">
        <v>95</v>
      </c>
      <c r="S200">
        <v>100</v>
      </c>
      <c r="T200">
        <v>100</v>
      </c>
      <c r="U200">
        <v>100</v>
      </c>
      <c r="V200">
        <v>100</v>
      </c>
      <c r="W200">
        <v>100</v>
      </c>
      <c r="X200">
        <v>118</v>
      </c>
      <c r="Y200">
        <v>100</v>
      </c>
      <c r="Z200">
        <v>100</v>
      </c>
      <c r="AA200">
        <v>95</v>
      </c>
      <c r="AB200">
        <v>92</v>
      </c>
      <c r="AC200">
        <v>95</v>
      </c>
      <c r="AD200">
        <v>102</v>
      </c>
      <c r="AE200">
        <v>103</v>
      </c>
      <c r="AF200">
        <v>103</v>
      </c>
      <c r="AG200">
        <v>106</v>
      </c>
      <c r="AH200">
        <v>103</v>
      </c>
      <c r="AI200">
        <v>103</v>
      </c>
      <c r="AJ200">
        <v>103</v>
      </c>
      <c r="AK200">
        <v>102</v>
      </c>
      <c r="AL200">
        <v>90</v>
      </c>
      <c r="AM200">
        <v>107</v>
      </c>
      <c r="AN200">
        <v>107</v>
      </c>
      <c r="AO200">
        <v>97</v>
      </c>
      <c r="AP200">
        <v>97</v>
      </c>
      <c r="AQ200">
        <v>97</v>
      </c>
      <c r="AR200">
        <v>96</v>
      </c>
      <c r="AS200">
        <v>96</v>
      </c>
      <c r="AT200">
        <v>117</v>
      </c>
      <c r="AU200">
        <v>99</v>
      </c>
      <c r="AV200" s="8">
        <f t="shared" si="24"/>
        <v>101.34090909090909</v>
      </c>
      <c r="AW200">
        <f t="shared" si="25"/>
        <v>100</v>
      </c>
      <c r="AX200" s="8">
        <f t="shared" si="26"/>
        <v>5.5821275506336594</v>
      </c>
      <c r="AY200" s="6">
        <f>Table14[[#This Row],[Szórás]]/Table14[[#This Row],[Átlagos akadálymentességi hibaszám]]</f>
        <v>5.5082667016793228E-2</v>
      </c>
      <c r="AZ200">
        <f t="shared" si="27"/>
        <v>90</v>
      </c>
      <c r="BA200">
        <f t="shared" si="28"/>
        <v>118</v>
      </c>
      <c r="BB200">
        <f t="shared" si="29"/>
        <v>28</v>
      </c>
      <c r="BC200" s="7">
        <f t="shared" si="30"/>
        <v>0.99976946682221035</v>
      </c>
      <c r="BD200" s="8">
        <f t="shared" si="31"/>
        <v>3.0200437822754506E-3</v>
      </c>
    </row>
    <row r="201" spans="1:56" x14ac:dyDescent="0.25">
      <c r="A201">
        <v>113</v>
      </c>
      <c r="B201">
        <v>61</v>
      </c>
      <c r="C201" t="s">
        <v>145</v>
      </c>
      <c r="D201">
        <v>178</v>
      </c>
      <c r="E201">
        <v>179</v>
      </c>
      <c r="F201">
        <v>176</v>
      </c>
      <c r="G201">
        <v>118</v>
      </c>
      <c r="H201">
        <v>116</v>
      </c>
      <c r="I201">
        <v>116</v>
      </c>
      <c r="J201">
        <v>125</v>
      </c>
      <c r="K201">
        <v>121</v>
      </c>
      <c r="L201">
        <v>116</v>
      </c>
      <c r="M201">
        <v>112</v>
      </c>
      <c r="N201">
        <v>115</v>
      </c>
      <c r="O201">
        <v>113</v>
      </c>
      <c r="P201">
        <v>114</v>
      </c>
      <c r="Q201">
        <v>116</v>
      </c>
      <c r="R201">
        <v>115</v>
      </c>
      <c r="S201">
        <v>117</v>
      </c>
      <c r="T201">
        <v>98</v>
      </c>
      <c r="U201">
        <v>98</v>
      </c>
      <c r="V201">
        <v>97</v>
      </c>
      <c r="W201">
        <v>100</v>
      </c>
      <c r="X201">
        <v>99</v>
      </c>
      <c r="Y201">
        <v>100</v>
      </c>
      <c r="Z201">
        <v>102</v>
      </c>
      <c r="AA201">
        <v>102</v>
      </c>
      <c r="AB201">
        <v>142</v>
      </c>
      <c r="AC201">
        <v>95</v>
      </c>
      <c r="AD201">
        <v>96</v>
      </c>
      <c r="AE201">
        <v>114</v>
      </c>
      <c r="AF201">
        <v>109</v>
      </c>
      <c r="AG201">
        <v>105</v>
      </c>
      <c r="AH201">
        <v>103</v>
      </c>
      <c r="AI201">
        <v>86</v>
      </c>
      <c r="AJ201">
        <v>86</v>
      </c>
      <c r="AK201">
        <v>87</v>
      </c>
      <c r="AL201">
        <v>79</v>
      </c>
      <c r="AM201">
        <v>89</v>
      </c>
      <c r="AN201">
        <v>89</v>
      </c>
      <c r="AO201">
        <v>73</v>
      </c>
      <c r="AP201">
        <v>75</v>
      </c>
      <c r="AQ201">
        <v>123</v>
      </c>
      <c r="AR201">
        <v>123</v>
      </c>
      <c r="AS201">
        <v>126</v>
      </c>
      <c r="AT201">
        <v>120</v>
      </c>
      <c r="AU201">
        <v>95</v>
      </c>
      <c r="AV201" s="8">
        <f t="shared" si="24"/>
        <v>110.40909090909091</v>
      </c>
      <c r="AW201">
        <f t="shared" si="25"/>
        <v>110.5</v>
      </c>
      <c r="AX201" s="8">
        <f t="shared" si="26"/>
        <v>23.573061272541267</v>
      </c>
      <c r="AY201" s="6">
        <f>Table14[[#This Row],[Szórás]]/Table14[[#This Row],[Átlagos akadálymentességi hibaszám]]</f>
        <v>0.21350652449399254</v>
      </c>
      <c r="AZ201">
        <f t="shared" si="27"/>
        <v>73</v>
      </c>
      <c r="BA201">
        <f t="shared" si="28"/>
        <v>179</v>
      </c>
      <c r="BB201">
        <f t="shared" si="29"/>
        <v>106</v>
      </c>
      <c r="BC201" s="7">
        <f t="shared" si="30"/>
        <v>0.99106808173605077</v>
      </c>
      <c r="BD201" s="8">
        <f t="shared" si="31"/>
        <v>0.33820370504591191</v>
      </c>
    </row>
    <row r="202" spans="1:56" x14ac:dyDescent="0.25">
      <c r="A202">
        <v>1587</v>
      </c>
      <c r="B202">
        <v>93</v>
      </c>
      <c r="C202" t="s">
        <v>99</v>
      </c>
      <c r="D202">
        <v>133</v>
      </c>
      <c r="E202">
        <v>133</v>
      </c>
      <c r="F202">
        <v>133</v>
      </c>
      <c r="G202">
        <v>94</v>
      </c>
      <c r="H202">
        <v>94</v>
      </c>
      <c r="I202">
        <v>94</v>
      </c>
      <c r="J202">
        <v>94</v>
      </c>
      <c r="K202">
        <v>94</v>
      </c>
      <c r="L202">
        <v>94</v>
      </c>
      <c r="M202">
        <v>94</v>
      </c>
      <c r="N202">
        <v>94</v>
      </c>
      <c r="O202">
        <v>94</v>
      </c>
      <c r="P202">
        <v>98</v>
      </c>
      <c r="Q202">
        <v>108</v>
      </c>
      <c r="R202">
        <v>94</v>
      </c>
      <c r="S202">
        <v>94</v>
      </c>
      <c r="T202">
        <v>94</v>
      </c>
      <c r="U202">
        <v>94</v>
      </c>
      <c r="V202">
        <v>94</v>
      </c>
      <c r="W202">
        <v>94</v>
      </c>
      <c r="X202">
        <v>94</v>
      </c>
      <c r="Y202">
        <v>88</v>
      </c>
      <c r="Z202">
        <v>94</v>
      </c>
      <c r="AA202">
        <v>94</v>
      </c>
      <c r="AB202">
        <v>94</v>
      </c>
      <c r="AC202">
        <v>94</v>
      </c>
      <c r="AD202">
        <v>94</v>
      </c>
      <c r="AE202">
        <v>94</v>
      </c>
      <c r="AF202">
        <v>94</v>
      </c>
      <c r="AG202">
        <v>98</v>
      </c>
      <c r="AH202">
        <v>108</v>
      </c>
      <c r="AI202">
        <v>98</v>
      </c>
      <c r="AJ202">
        <v>98</v>
      </c>
      <c r="AK202">
        <v>98</v>
      </c>
      <c r="AL202">
        <v>98</v>
      </c>
      <c r="AM202">
        <v>98</v>
      </c>
      <c r="AN202">
        <v>98</v>
      </c>
      <c r="AO202">
        <v>98</v>
      </c>
      <c r="AP202">
        <v>98</v>
      </c>
      <c r="AQ202">
        <v>98</v>
      </c>
      <c r="AR202">
        <v>98</v>
      </c>
      <c r="AS202">
        <v>98</v>
      </c>
      <c r="AT202">
        <v>97</v>
      </c>
      <c r="AU202">
        <v>97</v>
      </c>
      <c r="AV202" s="8">
        <f t="shared" si="24"/>
        <v>98.477272727272734</v>
      </c>
      <c r="AW202">
        <f t="shared" si="25"/>
        <v>94</v>
      </c>
      <c r="AX202" s="8">
        <f t="shared" si="26"/>
        <v>10.040588874520576</v>
      </c>
      <c r="AY202" s="6">
        <f>Table14[[#This Row],[Szórás]]/Table14[[#This Row],[Átlagos akadálymentességi hibaszám]]</f>
        <v>0.10195843768264605</v>
      </c>
      <c r="AZ202">
        <f t="shared" si="27"/>
        <v>88</v>
      </c>
      <c r="BA202">
        <f t="shared" si="28"/>
        <v>133</v>
      </c>
      <c r="BB202">
        <f t="shared" si="29"/>
        <v>45</v>
      </c>
      <c r="BC202" s="7">
        <f t="shared" si="30"/>
        <v>0.99810919878977056</v>
      </c>
      <c r="BD202" s="8">
        <f t="shared" si="31"/>
        <v>7.2531627684331815E-2</v>
      </c>
    </row>
    <row r="203" spans="1:56" x14ac:dyDescent="0.25">
      <c r="A203">
        <v>23</v>
      </c>
      <c r="B203">
        <v>40</v>
      </c>
      <c r="C203" t="s">
        <v>283</v>
      </c>
      <c r="D203">
        <v>16</v>
      </c>
      <c r="E203">
        <v>16</v>
      </c>
      <c r="F203">
        <v>16</v>
      </c>
      <c r="G203">
        <v>16</v>
      </c>
      <c r="H203">
        <v>16</v>
      </c>
      <c r="I203">
        <v>16</v>
      </c>
      <c r="J203">
        <v>16</v>
      </c>
      <c r="K203">
        <v>16</v>
      </c>
      <c r="L203">
        <v>16</v>
      </c>
      <c r="M203">
        <v>16</v>
      </c>
      <c r="N203">
        <v>16</v>
      </c>
      <c r="O203">
        <v>16</v>
      </c>
      <c r="P203">
        <v>16</v>
      </c>
      <c r="Q203">
        <v>16</v>
      </c>
      <c r="R203">
        <v>16</v>
      </c>
      <c r="S203">
        <v>16</v>
      </c>
      <c r="T203">
        <v>16</v>
      </c>
      <c r="U203">
        <v>16</v>
      </c>
      <c r="V203">
        <v>16</v>
      </c>
      <c r="W203">
        <v>16</v>
      </c>
      <c r="X203">
        <v>16</v>
      </c>
      <c r="Y203">
        <v>16</v>
      </c>
      <c r="Z203">
        <v>16</v>
      </c>
      <c r="AA203">
        <v>16</v>
      </c>
      <c r="AB203">
        <v>16</v>
      </c>
      <c r="AC203">
        <v>16</v>
      </c>
      <c r="AD203">
        <v>16</v>
      </c>
      <c r="AE203">
        <v>16</v>
      </c>
      <c r="AF203">
        <v>16</v>
      </c>
      <c r="AG203">
        <v>16</v>
      </c>
      <c r="AH203">
        <v>16</v>
      </c>
      <c r="AI203">
        <v>16</v>
      </c>
      <c r="AJ203">
        <v>16</v>
      </c>
      <c r="AK203">
        <v>16</v>
      </c>
      <c r="AL203">
        <v>16</v>
      </c>
      <c r="AM203">
        <v>16</v>
      </c>
      <c r="AN203">
        <v>16</v>
      </c>
      <c r="AO203">
        <v>16</v>
      </c>
      <c r="AP203">
        <v>16</v>
      </c>
      <c r="AQ203">
        <v>16</v>
      </c>
      <c r="AR203">
        <v>16</v>
      </c>
      <c r="AS203">
        <v>18</v>
      </c>
      <c r="AT203">
        <v>18</v>
      </c>
      <c r="AU203">
        <v>18</v>
      </c>
      <c r="AV203" s="8">
        <f t="shared" si="24"/>
        <v>16.136363636363637</v>
      </c>
      <c r="AW203">
        <f t="shared" si="25"/>
        <v>16</v>
      </c>
      <c r="AX203" s="8">
        <f t="shared" si="26"/>
        <v>0.5099434118587054</v>
      </c>
      <c r="AY203" s="6">
        <f>Table14[[#This Row],[Szórás]]/Table14[[#This Row],[Átlagos akadálymentességi hibaszám]]</f>
        <v>3.1602126932088782E-2</v>
      </c>
      <c r="AZ203">
        <f t="shared" si="27"/>
        <v>16</v>
      </c>
      <c r="BA203">
        <f t="shared" si="28"/>
        <v>18</v>
      </c>
      <c r="BB203">
        <f t="shared" si="29"/>
        <v>2</v>
      </c>
      <c r="BC203" s="7">
        <f t="shared" si="30"/>
        <v>1.0010214736667553</v>
      </c>
      <c r="BD203" s="8">
        <f t="shared" si="31"/>
        <v>0.19069767441860433</v>
      </c>
    </row>
    <row r="204" spans="1:56" x14ac:dyDescent="0.25">
      <c r="A204">
        <v>11</v>
      </c>
      <c r="B204">
        <v>30</v>
      </c>
      <c r="C204" t="s">
        <v>134</v>
      </c>
      <c r="D204">
        <v>111</v>
      </c>
      <c r="E204">
        <v>174</v>
      </c>
      <c r="F204">
        <v>175</v>
      </c>
      <c r="G204">
        <v>122</v>
      </c>
      <c r="H204">
        <v>132</v>
      </c>
      <c r="I204">
        <v>121</v>
      </c>
      <c r="J204">
        <v>121</v>
      </c>
      <c r="K204">
        <v>121</v>
      </c>
      <c r="L204">
        <v>121</v>
      </c>
      <c r="M204">
        <v>114</v>
      </c>
      <c r="N204">
        <v>112</v>
      </c>
      <c r="O204">
        <v>112</v>
      </c>
      <c r="P204">
        <v>112</v>
      </c>
      <c r="Q204">
        <v>112</v>
      </c>
      <c r="R204">
        <v>112</v>
      </c>
      <c r="S204">
        <v>112</v>
      </c>
      <c r="T204">
        <v>112</v>
      </c>
      <c r="U204">
        <v>114</v>
      </c>
      <c r="V204">
        <v>114</v>
      </c>
      <c r="W204">
        <v>100</v>
      </c>
      <c r="X204">
        <v>106</v>
      </c>
      <c r="Y204">
        <v>106</v>
      </c>
      <c r="Z204">
        <v>106</v>
      </c>
      <c r="AA204">
        <v>106</v>
      </c>
      <c r="AB204">
        <v>104</v>
      </c>
      <c r="AC204">
        <v>104</v>
      </c>
      <c r="AD204">
        <v>104</v>
      </c>
      <c r="AE204">
        <v>104</v>
      </c>
      <c r="AF204">
        <v>104</v>
      </c>
      <c r="AG204">
        <v>104</v>
      </c>
      <c r="AH204">
        <v>104</v>
      </c>
      <c r="AI204">
        <v>104</v>
      </c>
      <c r="AJ204">
        <v>104</v>
      </c>
      <c r="AK204">
        <v>104</v>
      </c>
      <c r="AL204">
        <v>104</v>
      </c>
      <c r="AM204">
        <v>104</v>
      </c>
      <c r="AN204">
        <v>104</v>
      </c>
      <c r="AO204">
        <v>103</v>
      </c>
      <c r="AP204">
        <v>101</v>
      </c>
      <c r="AQ204">
        <v>101</v>
      </c>
      <c r="AR204">
        <v>100</v>
      </c>
      <c r="AS204">
        <v>99</v>
      </c>
      <c r="AT204">
        <v>100</v>
      </c>
      <c r="AU204">
        <v>100</v>
      </c>
      <c r="AV204" s="8">
        <f t="shared" si="24"/>
        <v>111.45454545454545</v>
      </c>
      <c r="AW204">
        <f t="shared" si="25"/>
        <v>106</v>
      </c>
      <c r="AX204" s="8">
        <f t="shared" si="26"/>
        <v>15.760496016061921</v>
      </c>
      <c r="AY204" s="6">
        <f>Table14[[#This Row],[Szórás]]/Table14[[#This Row],[Átlagos akadálymentességi hibaszám]]</f>
        <v>0.14140738676727663</v>
      </c>
      <c r="AZ204">
        <f t="shared" si="27"/>
        <v>99</v>
      </c>
      <c r="BA204">
        <f t="shared" si="28"/>
        <v>175</v>
      </c>
      <c r="BB204">
        <f t="shared" si="29"/>
        <v>76</v>
      </c>
      <c r="BC204" s="7">
        <f t="shared" si="30"/>
        <v>0.9931202975695177</v>
      </c>
      <c r="BD204" s="8">
        <f t="shared" si="31"/>
        <v>0.54201295369854019</v>
      </c>
    </row>
    <row r="205" spans="1:56" x14ac:dyDescent="0.25">
      <c r="A205">
        <v>47</v>
      </c>
      <c r="B205">
        <v>40</v>
      </c>
      <c r="C205" t="s">
        <v>283</v>
      </c>
      <c r="D205">
        <v>94</v>
      </c>
      <c r="E205">
        <v>94</v>
      </c>
      <c r="F205">
        <v>96</v>
      </c>
      <c r="G205">
        <v>96</v>
      </c>
      <c r="H205">
        <v>96</v>
      </c>
      <c r="I205">
        <v>76</v>
      </c>
      <c r="J205">
        <v>80</v>
      </c>
      <c r="K205">
        <v>80</v>
      </c>
      <c r="L205">
        <v>102</v>
      </c>
      <c r="M205">
        <v>102</v>
      </c>
      <c r="N205">
        <v>102</v>
      </c>
      <c r="O205">
        <v>98</v>
      </c>
      <c r="P205">
        <v>102</v>
      </c>
      <c r="Q205">
        <v>102</v>
      </c>
      <c r="R205">
        <v>102</v>
      </c>
      <c r="S205">
        <v>102</v>
      </c>
      <c r="T205">
        <v>102</v>
      </c>
      <c r="U205">
        <v>102</v>
      </c>
      <c r="V205">
        <v>81</v>
      </c>
      <c r="W205">
        <v>102</v>
      </c>
      <c r="X205">
        <v>102</v>
      </c>
      <c r="Y205">
        <v>102</v>
      </c>
      <c r="Z205">
        <v>102</v>
      </c>
      <c r="AA205">
        <v>102</v>
      </c>
      <c r="AB205">
        <v>102</v>
      </c>
      <c r="AC205">
        <v>102</v>
      </c>
      <c r="AD205">
        <v>102</v>
      </c>
      <c r="AE205">
        <v>102</v>
      </c>
      <c r="AF205">
        <v>102</v>
      </c>
      <c r="AG205">
        <v>102</v>
      </c>
      <c r="AH205">
        <v>102</v>
      </c>
      <c r="AI205">
        <v>102</v>
      </c>
      <c r="AJ205">
        <v>102</v>
      </c>
      <c r="AK205">
        <v>94</v>
      </c>
      <c r="AL205">
        <v>94</v>
      </c>
      <c r="AM205">
        <v>90</v>
      </c>
      <c r="AN205">
        <v>94</v>
      </c>
      <c r="AO205">
        <v>94</v>
      </c>
      <c r="AP205">
        <v>86</v>
      </c>
      <c r="AQ205">
        <v>86</v>
      </c>
      <c r="AR205">
        <v>85</v>
      </c>
      <c r="AS205">
        <v>85</v>
      </c>
      <c r="AT205">
        <v>85</v>
      </c>
      <c r="AU205">
        <v>85</v>
      </c>
      <c r="AV205" s="8">
        <f t="shared" si="24"/>
        <v>95.795454545454547</v>
      </c>
      <c r="AW205">
        <f t="shared" si="25"/>
        <v>102</v>
      </c>
      <c r="AX205" s="8">
        <f t="shared" si="26"/>
        <v>7.9404163251362601</v>
      </c>
      <c r="AY205" s="6">
        <f>Table14[[#This Row],[Szórás]]/Table14[[#This Row],[Átlagos akadálymentességi hibaszám]]</f>
        <v>8.2889280736890975E-2</v>
      </c>
      <c r="AZ205">
        <f t="shared" si="27"/>
        <v>76</v>
      </c>
      <c r="BA205">
        <f t="shared" si="28"/>
        <v>102</v>
      </c>
      <c r="BB205">
        <f t="shared" si="29"/>
        <v>26</v>
      </c>
      <c r="BC205" s="7">
        <f t="shared" si="30"/>
        <v>0.99910935543142221</v>
      </c>
      <c r="BD205" s="8">
        <f t="shared" si="31"/>
        <v>1.7401294260773425E-2</v>
      </c>
    </row>
    <row r="206" spans="1:56" x14ac:dyDescent="0.25">
      <c r="A206">
        <v>2</v>
      </c>
      <c r="B206">
        <v>12</v>
      </c>
      <c r="C206" t="s">
        <v>104</v>
      </c>
      <c r="D206">
        <v>37</v>
      </c>
      <c r="E206">
        <v>37</v>
      </c>
      <c r="F206">
        <v>37</v>
      </c>
      <c r="G206">
        <v>37</v>
      </c>
      <c r="H206">
        <v>37</v>
      </c>
      <c r="I206">
        <v>37</v>
      </c>
      <c r="J206">
        <v>37</v>
      </c>
      <c r="K206">
        <v>37</v>
      </c>
      <c r="L206">
        <v>37</v>
      </c>
      <c r="M206">
        <v>37</v>
      </c>
      <c r="N206">
        <v>37</v>
      </c>
      <c r="O206">
        <v>37</v>
      </c>
      <c r="P206">
        <v>37</v>
      </c>
      <c r="Q206">
        <v>37</v>
      </c>
      <c r="R206">
        <v>37</v>
      </c>
      <c r="S206">
        <v>37</v>
      </c>
      <c r="T206">
        <v>37</v>
      </c>
      <c r="U206">
        <v>37</v>
      </c>
      <c r="V206">
        <v>37</v>
      </c>
      <c r="W206">
        <v>37</v>
      </c>
      <c r="X206">
        <v>37</v>
      </c>
      <c r="Y206">
        <v>37</v>
      </c>
      <c r="Z206">
        <v>37</v>
      </c>
      <c r="AA206">
        <v>37</v>
      </c>
      <c r="AB206">
        <v>37</v>
      </c>
      <c r="AC206">
        <v>37</v>
      </c>
      <c r="AD206">
        <v>37</v>
      </c>
      <c r="AE206">
        <v>37</v>
      </c>
      <c r="AF206">
        <v>37</v>
      </c>
      <c r="AG206">
        <v>37</v>
      </c>
      <c r="AH206">
        <v>37</v>
      </c>
      <c r="AI206">
        <v>37</v>
      </c>
      <c r="AJ206">
        <v>37</v>
      </c>
      <c r="AK206">
        <v>37</v>
      </c>
      <c r="AL206">
        <v>37</v>
      </c>
      <c r="AM206">
        <v>37</v>
      </c>
      <c r="AN206">
        <v>37</v>
      </c>
      <c r="AO206">
        <v>37</v>
      </c>
      <c r="AP206">
        <v>37</v>
      </c>
      <c r="AQ206">
        <v>37</v>
      </c>
      <c r="AR206">
        <v>37</v>
      </c>
      <c r="AS206">
        <v>37</v>
      </c>
      <c r="AT206">
        <v>37</v>
      </c>
      <c r="AU206">
        <v>37</v>
      </c>
      <c r="AV206" s="8">
        <f t="shared" si="24"/>
        <v>37</v>
      </c>
      <c r="AW206">
        <f t="shared" si="25"/>
        <v>37</v>
      </c>
      <c r="AX206" s="8">
        <f t="shared" si="26"/>
        <v>0</v>
      </c>
      <c r="AY206" s="6">
        <f>Table14[[#This Row],[Szórás]]/Table14[[#This Row],[Átlagos akadálymentességi hibaszám]]</f>
        <v>0</v>
      </c>
      <c r="AZ206">
        <f t="shared" si="27"/>
        <v>37</v>
      </c>
      <c r="BA206">
        <f t="shared" si="28"/>
        <v>37</v>
      </c>
      <c r="BB206">
        <f t="shared" si="29"/>
        <v>0</v>
      </c>
      <c r="BC206" s="7">
        <f t="shared" si="30"/>
        <v>1</v>
      </c>
      <c r="BD206" s="8">
        <f t="shared" si="31"/>
        <v>1</v>
      </c>
    </row>
    <row r="207" spans="1:56" x14ac:dyDescent="0.25">
      <c r="A207">
        <v>8</v>
      </c>
      <c r="B207">
        <v>22</v>
      </c>
      <c r="C207" t="s">
        <v>195</v>
      </c>
      <c r="D207">
        <v>47</v>
      </c>
      <c r="E207">
        <v>39</v>
      </c>
      <c r="F207">
        <v>39</v>
      </c>
      <c r="G207">
        <v>39</v>
      </c>
      <c r="H207">
        <v>41</v>
      </c>
      <c r="I207">
        <v>41</v>
      </c>
      <c r="J207">
        <v>41</v>
      </c>
      <c r="K207">
        <v>47</v>
      </c>
      <c r="L207">
        <v>47</v>
      </c>
      <c r="M207">
        <v>47</v>
      </c>
      <c r="N207">
        <v>47</v>
      </c>
      <c r="O207">
        <v>47</v>
      </c>
      <c r="P207">
        <v>47</v>
      </c>
      <c r="Q207">
        <v>47</v>
      </c>
      <c r="R207">
        <v>31</v>
      </c>
      <c r="S207">
        <v>31</v>
      </c>
      <c r="T207">
        <v>31</v>
      </c>
      <c r="U207">
        <v>31</v>
      </c>
      <c r="V207">
        <v>31</v>
      </c>
      <c r="W207">
        <v>31</v>
      </c>
      <c r="X207">
        <v>31</v>
      </c>
      <c r="Y207">
        <v>30</v>
      </c>
      <c r="Z207">
        <v>31</v>
      </c>
      <c r="AA207">
        <v>31</v>
      </c>
      <c r="AB207">
        <v>31</v>
      </c>
      <c r="AC207">
        <v>30</v>
      </c>
      <c r="AD207">
        <v>30</v>
      </c>
      <c r="AE207">
        <v>30</v>
      </c>
      <c r="AF207">
        <v>30</v>
      </c>
      <c r="AG207">
        <v>30</v>
      </c>
      <c r="AH207">
        <v>30</v>
      </c>
      <c r="AI207">
        <v>30</v>
      </c>
      <c r="AJ207">
        <v>30</v>
      </c>
      <c r="AK207">
        <v>30</v>
      </c>
      <c r="AL207">
        <v>28</v>
      </c>
      <c r="AM207">
        <v>30</v>
      </c>
      <c r="AN207">
        <v>30</v>
      </c>
      <c r="AO207">
        <v>30</v>
      </c>
      <c r="AP207">
        <v>30</v>
      </c>
      <c r="AQ207">
        <v>30</v>
      </c>
      <c r="AR207">
        <v>29</v>
      </c>
      <c r="AS207">
        <v>29</v>
      </c>
      <c r="AT207">
        <v>29</v>
      </c>
      <c r="AU207">
        <v>29</v>
      </c>
      <c r="AV207" s="8">
        <f t="shared" si="24"/>
        <v>34.545454545454547</v>
      </c>
      <c r="AW207">
        <f t="shared" si="25"/>
        <v>31</v>
      </c>
      <c r="AX207" s="8">
        <f t="shared" si="26"/>
        <v>6.8656697210698976</v>
      </c>
      <c r="AY207" s="6">
        <f>Table14[[#This Row],[Szórás]]/Table14[[#This Row],[Átlagos akadálymentességi hibaszám]]</f>
        <v>0.19874307087307597</v>
      </c>
      <c r="AZ207">
        <f t="shared" si="27"/>
        <v>28</v>
      </c>
      <c r="BA207">
        <f t="shared" si="28"/>
        <v>47</v>
      </c>
      <c r="BB207">
        <f t="shared" si="29"/>
        <v>19</v>
      </c>
      <c r="BC207" s="7">
        <f t="shared" si="30"/>
        <v>0.98863956264292641</v>
      </c>
      <c r="BD207" s="8">
        <f t="shared" si="31"/>
        <v>0.63462205583665898</v>
      </c>
    </row>
    <row r="208" spans="1:56" x14ac:dyDescent="0.25">
      <c r="A208">
        <v>13</v>
      </c>
      <c r="B208">
        <v>30</v>
      </c>
      <c r="C208" t="s">
        <v>134</v>
      </c>
      <c r="D208">
        <v>45</v>
      </c>
      <c r="E208">
        <v>45</v>
      </c>
      <c r="F208">
        <v>45</v>
      </c>
      <c r="G208">
        <v>45</v>
      </c>
      <c r="H208">
        <v>45</v>
      </c>
      <c r="I208">
        <v>45</v>
      </c>
      <c r="J208">
        <v>45</v>
      </c>
      <c r="K208">
        <v>45</v>
      </c>
      <c r="L208">
        <v>45</v>
      </c>
      <c r="M208">
        <v>45</v>
      </c>
      <c r="N208">
        <v>45</v>
      </c>
      <c r="O208">
        <v>45</v>
      </c>
      <c r="P208">
        <v>45</v>
      </c>
      <c r="Q208">
        <v>45</v>
      </c>
      <c r="R208">
        <v>45</v>
      </c>
      <c r="S208">
        <v>45</v>
      </c>
      <c r="T208">
        <v>46</v>
      </c>
      <c r="U208">
        <v>46</v>
      </c>
      <c r="V208">
        <v>46</v>
      </c>
      <c r="W208">
        <v>46</v>
      </c>
      <c r="X208">
        <v>46</v>
      </c>
      <c r="Y208">
        <v>46</v>
      </c>
      <c r="Z208">
        <v>46</v>
      </c>
      <c r="AA208">
        <v>46</v>
      </c>
      <c r="AB208">
        <v>46</v>
      </c>
      <c r="AC208">
        <v>46</v>
      </c>
      <c r="AD208">
        <v>46</v>
      </c>
      <c r="AE208">
        <v>46</v>
      </c>
      <c r="AF208">
        <v>46</v>
      </c>
      <c r="AG208">
        <v>46</v>
      </c>
      <c r="AH208">
        <v>46</v>
      </c>
      <c r="AI208">
        <v>46</v>
      </c>
      <c r="AJ208">
        <v>46</v>
      </c>
      <c r="AK208">
        <v>46</v>
      </c>
      <c r="AL208">
        <v>46</v>
      </c>
      <c r="AM208">
        <v>46</v>
      </c>
      <c r="AN208">
        <v>46</v>
      </c>
      <c r="AO208">
        <v>46</v>
      </c>
      <c r="AP208">
        <v>46</v>
      </c>
      <c r="AQ208">
        <v>46</v>
      </c>
      <c r="AR208">
        <v>45</v>
      </c>
      <c r="AS208">
        <v>45</v>
      </c>
      <c r="AT208">
        <v>45</v>
      </c>
      <c r="AU208">
        <v>45</v>
      </c>
      <c r="AV208" s="8">
        <f t="shared" si="24"/>
        <v>45.545454545454547</v>
      </c>
      <c r="AW208">
        <f t="shared" si="25"/>
        <v>46</v>
      </c>
      <c r="AX208" s="8">
        <f t="shared" si="26"/>
        <v>0.50368620050931479</v>
      </c>
      <c r="AY208" s="6">
        <f>Table14[[#This Row],[Szórás]]/Table14[[#This Row],[Átlagos akadálymentességi hibaszám]]</f>
        <v>1.1058978454296332E-2</v>
      </c>
      <c r="AZ208">
        <f t="shared" si="27"/>
        <v>45</v>
      </c>
      <c r="BA208">
        <f t="shared" si="28"/>
        <v>46</v>
      </c>
      <c r="BB208">
        <f t="shared" si="29"/>
        <v>1</v>
      </c>
      <c r="BC208" s="7">
        <f t="shared" si="30"/>
        <v>1.000446183029077</v>
      </c>
      <c r="BD208" s="8">
        <f t="shared" si="31"/>
        <v>0.26790697674418601</v>
      </c>
    </row>
    <row r="209" spans="1:56" x14ac:dyDescent="0.25">
      <c r="A209">
        <v>13</v>
      </c>
      <c r="B209">
        <v>30</v>
      </c>
      <c r="C209" t="s">
        <v>134</v>
      </c>
      <c r="D209">
        <v>47</v>
      </c>
      <c r="E209">
        <v>51</v>
      </c>
      <c r="F209">
        <v>50</v>
      </c>
      <c r="G209">
        <v>50</v>
      </c>
      <c r="H209">
        <v>50</v>
      </c>
      <c r="I209">
        <v>50</v>
      </c>
      <c r="J209">
        <v>50</v>
      </c>
      <c r="K209">
        <v>50</v>
      </c>
      <c r="L209">
        <v>47</v>
      </c>
      <c r="M209">
        <v>50</v>
      </c>
      <c r="N209">
        <v>50</v>
      </c>
      <c r="O209">
        <v>50</v>
      </c>
      <c r="P209">
        <v>47</v>
      </c>
      <c r="Q209">
        <v>47</v>
      </c>
      <c r="R209">
        <v>47</v>
      </c>
      <c r="S209">
        <v>46</v>
      </c>
      <c r="T209">
        <v>50</v>
      </c>
      <c r="U209">
        <v>49</v>
      </c>
      <c r="V209">
        <v>45</v>
      </c>
      <c r="W209">
        <v>45</v>
      </c>
      <c r="X209">
        <v>45</v>
      </c>
      <c r="Y209">
        <v>45</v>
      </c>
      <c r="Z209">
        <v>47</v>
      </c>
      <c r="AA209">
        <v>46</v>
      </c>
      <c r="AB209">
        <v>45</v>
      </c>
      <c r="AC209">
        <v>47</v>
      </c>
      <c r="AD209">
        <v>45</v>
      </c>
      <c r="AE209">
        <v>50</v>
      </c>
      <c r="AF209">
        <v>47</v>
      </c>
      <c r="AG209">
        <v>51</v>
      </c>
      <c r="AH209">
        <v>48</v>
      </c>
      <c r="AI209">
        <v>45</v>
      </c>
      <c r="AJ209">
        <v>49</v>
      </c>
      <c r="AK209">
        <v>45</v>
      </c>
      <c r="AL209">
        <v>50</v>
      </c>
      <c r="AM209">
        <v>50</v>
      </c>
      <c r="AN209">
        <v>42</v>
      </c>
      <c r="AO209">
        <v>47</v>
      </c>
      <c r="AP209">
        <v>45</v>
      </c>
      <c r="AQ209">
        <v>45</v>
      </c>
      <c r="AR209">
        <v>45</v>
      </c>
      <c r="AS209">
        <v>47</v>
      </c>
      <c r="AT209">
        <v>45</v>
      </c>
      <c r="AU209">
        <v>47</v>
      </c>
      <c r="AV209" s="8">
        <f t="shared" si="24"/>
        <v>47.477272727272727</v>
      </c>
      <c r="AW209">
        <f t="shared" si="25"/>
        <v>47</v>
      </c>
      <c r="AX209" s="8">
        <f t="shared" si="26"/>
        <v>2.2771732411921786</v>
      </c>
      <c r="AY209" s="6">
        <f>Table14[[#This Row],[Szórás]]/Table14[[#This Row],[Átlagos akadálymentességi hibaszám]]</f>
        <v>4.7963438301797924E-2</v>
      </c>
      <c r="AZ209">
        <f t="shared" si="27"/>
        <v>42</v>
      </c>
      <c r="BA209">
        <f t="shared" si="28"/>
        <v>51</v>
      </c>
      <c r="BB209">
        <f t="shared" si="29"/>
        <v>9</v>
      </c>
      <c r="BC209" s="7">
        <f t="shared" si="30"/>
        <v>0.99816411556041718</v>
      </c>
      <c r="BD209" s="8">
        <f t="shared" si="31"/>
        <v>0.24016225007680192</v>
      </c>
    </row>
    <row r="210" spans="1:56" x14ac:dyDescent="0.25">
      <c r="A210">
        <v>8</v>
      </c>
      <c r="B210">
        <v>22</v>
      </c>
      <c r="C210" t="s">
        <v>195</v>
      </c>
      <c r="D210">
        <v>42</v>
      </c>
      <c r="E210">
        <v>43</v>
      </c>
      <c r="F210">
        <v>42</v>
      </c>
      <c r="G210">
        <v>43</v>
      </c>
      <c r="H210">
        <v>44</v>
      </c>
      <c r="I210">
        <v>42</v>
      </c>
      <c r="J210">
        <v>43</v>
      </c>
      <c r="K210">
        <v>42</v>
      </c>
      <c r="L210">
        <v>42</v>
      </c>
      <c r="M210">
        <v>42</v>
      </c>
      <c r="N210">
        <v>42</v>
      </c>
      <c r="O210">
        <v>44</v>
      </c>
      <c r="P210">
        <v>43</v>
      </c>
      <c r="Q210">
        <v>42</v>
      </c>
      <c r="R210">
        <v>42</v>
      </c>
      <c r="S210">
        <v>42</v>
      </c>
      <c r="T210">
        <v>43</v>
      </c>
      <c r="U210">
        <v>45</v>
      </c>
      <c r="V210">
        <v>44</v>
      </c>
      <c r="W210">
        <v>42</v>
      </c>
      <c r="X210">
        <v>42</v>
      </c>
      <c r="Y210">
        <v>43</v>
      </c>
      <c r="Z210">
        <v>44</v>
      </c>
      <c r="AA210">
        <v>45</v>
      </c>
      <c r="AB210">
        <v>43</v>
      </c>
      <c r="AC210">
        <v>43</v>
      </c>
      <c r="AD210">
        <v>43</v>
      </c>
      <c r="AE210">
        <v>44</v>
      </c>
      <c r="AF210">
        <v>43</v>
      </c>
      <c r="AG210">
        <v>45</v>
      </c>
      <c r="AH210">
        <v>45</v>
      </c>
      <c r="AI210">
        <v>42</v>
      </c>
      <c r="AJ210">
        <v>42</v>
      </c>
      <c r="AK210">
        <v>43</v>
      </c>
      <c r="AL210">
        <v>44</v>
      </c>
      <c r="AM210">
        <v>42</v>
      </c>
      <c r="AN210">
        <v>42</v>
      </c>
      <c r="AO210">
        <v>44</v>
      </c>
      <c r="AP210">
        <v>43</v>
      </c>
      <c r="AQ210">
        <v>42</v>
      </c>
      <c r="AR210">
        <v>42</v>
      </c>
      <c r="AS210">
        <v>44</v>
      </c>
      <c r="AT210">
        <v>42</v>
      </c>
      <c r="AU210">
        <v>42</v>
      </c>
      <c r="AV210" s="8">
        <f t="shared" si="24"/>
        <v>42.909090909090907</v>
      </c>
      <c r="AW210">
        <f t="shared" si="25"/>
        <v>43</v>
      </c>
      <c r="AX210" s="8">
        <f t="shared" si="26"/>
        <v>1.0073724010186296</v>
      </c>
      <c r="AY210" s="6">
        <f>Table14[[#This Row],[Szórás]]/Table14[[#This Row],[Átlagos akadálymentességi hibaszám]]</f>
        <v>2.3476899176281624E-2</v>
      </c>
      <c r="AZ210">
        <f t="shared" si="27"/>
        <v>42</v>
      </c>
      <c r="BA210">
        <f t="shared" si="28"/>
        <v>45</v>
      </c>
      <c r="BB210">
        <f t="shared" si="29"/>
        <v>3</v>
      </c>
      <c r="BC210" s="7">
        <f t="shared" si="30"/>
        <v>1.000187767483478</v>
      </c>
      <c r="BD210" s="8">
        <f t="shared" si="31"/>
        <v>1.0724964472849709E-2</v>
      </c>
    </row>
    <row r="211" spans="1:56" x14ac:dyDescent="0.25">
      <c r="A211">
        <v>41</v>
      </c>
      <c r="B211">
        <v>40</v>
      </c>
      <c r="C211" t="s">
        <v>283</v>
      </c>
      <c r="D211">
        <v>25</v>
      </c>
      <c r="E211">
        <v>27</v>
      </c>
      <c r="F211">
        <v>26</v>
      </c>
      <c r="G211">
        <v>31</v>
      </c>
      <c r="H211">
        <v>25</v>
      </c>
      <c r="I211">
        <v>27</v>
      </c>
      <c r="J211">
        <v>27</v>
      </c>
      <c r="K211">
        <v>27</v>
      </c>
      <c r="L211">
        <v>26</v>
      </c>
      <c r="M211">
        <v>25</v>
      </c>
      <c r="N211">
        <v>24</v>
      </c>
      <c r="O211">
        <v>24</v>
      </c>
      <c r="P211">
        <v>24</v>
      </c>
      <c r="Q211">
        <v>26</v>
      </c>
      <c r="R211">
        <v>25</v>
      </c>
      <c r="S211">
        <v>24</v>
      </c>
      <c r="T211">
        <v>27</v>
      </c>
      <c r="U211">
        <v>26</v>
      </c>
      <c r="V211">
        <v>25</v>
      </c>
      <c r="W211">
        <v>24</v>
      </c>
      <c r="X211">
        <v>25</v>
      </c>
      <c r="Y211">
        <v>24</v>
      </c>
      <c r="Z211">
        <v>24</v>
      </c>
      <c r="AA211">
        <v>29</v>
      </c>
      <c r="AB211">
        <v>29</v>
      </c>
      <c r="AC211">
        <v>28</v>
      </c>
      <c r="AD211">
        <v>25</v>
      </c>
      <c r="AE211">
        <v>26</v>
      </c>
      <c r="AF211">
        <v>25</v>
      </c>
      <c r="AG211">
        <v>25</v>
      </c>
      <c r="AH211">
        <v>26</v>
      </c>
      <c r="AI211">
        <v>25</v>
      </c>
      <c r="AJ211">
        <v>25</v>
      </c>
      <c r="AK211">
        <v>26</v>
      </c>
      <c r="AL211">
        <v>25</v>
      </c>
      <c r="AM211">
        <v>26</v>
      </c>
      <c r="AN211">
        <v>27</v>
      </c>
      <c r="AO211">
        <v>26</v>
      </c>
      <c r="AP211">
        <v>25</v>
      </c>
      <c r="AQ211">
        <v>26</v>
      </c>
      <c r="AR211">
        <v>24</v>
      </c>
      <c r="AS211">
        <v>25</v>
      </c>
      <c r="AT211">
        <v>23</v>
      </c>
      <c r="AU211">
        <v>23</v>
      </c>
      <c r="AV211" s="8">
        <f t="shared" si="24"/>
        <v>25.613636363636363</v>
      </c>
      <c r="AW211">
        <f t="shared" si="25"/>
        <v>25</v>
      </c>
      <c r="AX211" s="8">
        <f t="shared" si="26"/>
        <v>1.6025547785276542</v>
      </c>
      <c r="AY211" s="6">
        <f>Table14[[#This Row],[Szórás]]/Table14[[#This Row],[Átlagos akadálymentességi hibaszám]]</f>
        <v>6.2566468726900429E-2</v>
      </c>
      <c r="AZ211">
        <f t="shared" si="27"/>
        <v>23</v>
      </c>
      <c r="BA211">
        <f t="shared" si="28"/>
        <v>31</v>
      </c>
      <c r="BB211">
        <f t="shared" si="29"/>
        <v>8</v>
      </c>
      <c r="BC211" s="7">
        <f t="shared" si="30"/>
        <v>0.99872707222173962</v>
      </c>
      <c r="BD211" s="8">
        <f t="shared" si="31"/>
        <v>7.2287615429539986E-2</v>
      </c>
    </row>
    <row r="212" spans="1:56" x14ac:dyDescent="0.25">
      <c r="A212">
        <v>27</v>
      </c>
      <c r="B212">
        <v>40</v>
      </c>
      <c r="C212" t="s">
        <v>283</v>
      </c>
      <c r="D212">
        <v>213</v>
      </c>
      <c r="E212">
        <v>221</v>
      </c>
      <c r="F212">
        <v>219</v>
      </c>
      <c r="G212">
        <v>222</v>
      </c>
      <c r="H212">
        <v>217</v>
      </c>
      <c r="I212">
        <v>221</v>
      </c>
      <c r="J212">
        <v>226</v>
      </c>
      <c r="K212">
        <v>230</v>
      </c>
      <c r="L212">
        <v>229</v>
      </c>
      <c r="M212">
        <v>226</v>
      </c>
      <c r="N212">
        <v>229</v>
      </c>
      <c r="O212">
        <v>247</v>
      </c>
      <c r="P212">
        <v>250</v>
      </c>
      <c r="Q212">
        <v>245</v>
      </c>
      <c r="R212">
        <v>231</v>
      </c>
      <c r="S212">
        <v>238</v>
      </c>
      <c r="T212">
        <v>239</v>
      </c>
      <c r="U212">
        <v>244</v>
      </c>
      <c r="V212">
        <v>177</v>
      </c>
      <c r="W212">
        <v>171</v>
      </c>
      <c r="X212">
        <v>171</v>
      </c>
      <c r="Y212">
        <v>169</v>
      </c>
      <c r="Z212">
        <v>172</v>
      </c>
      <c r="AA212">
        <v>172</v>
      </c>
      <c r="AB212">
        <v>172</v>
      </c>
      <c r="AC212">
        <v>172</v>
      </c>
      <c r="AD212">
        <v>174</v>
      </c>
      <c r="AE212">
        <v>172</v>
      </c>
      <c r="AF212">
        <v>173</v>
      </c>
      <c r="AG212">
        <v>172</v>
      </c>
      <c r="AH212">
        <v>173</v>
      </c>
      <c r="AI212">
        <v>172</v>
      </c>
      <c r="AJ212">
        <v>166</v>
      </c>
      <c r="AK212">
        <v>164</v>
      </c>
      <c r="AL212">
        <v>163</v>
      </c>
      <c r="AM212">
        <v>181</v>
      </c>
      <c r="AN212">
        <v>234</v>
      </c>
      <c r="AO212">
        <v>226</v>
      </c>
      <c r="AP212">
        <v>176</v>
      </c>
      <c r="AQ212">
        <v>178</v>
      </c>
      <c r="AR212">
        <v>176</v>
      </c>
      <c r="AS212">
        <v>176</v>
      </c>
      <c r="AT212">
        <v>176</v>
      </c>
      <c r="AU212">
        <v>176</v>
      </c>
      <c r="AV212" s="8">
        <f t="shared" si="24"/>
        <v>198.88636363636363</v>
      </c>
      <c r="AW212">
        <f t="shared" si="25"/>
        <v>177.5</v>
      </c>
      <c r="AX212" s="8">
        <f t="shared" si="26"/>
        <v>30.051286323968899</v>
      </c>
      <c r="AY212" s="6">
        <f>Table14[[#This Row],[Szórás]]/Table14[[#This Row],[Átlagos akadálymentességi hibaszám]]</f>
        <v>0.15109777148378833</v>
      </c>
      <c r="AZ212">
        <f t="shared" si="27"/>
        <v>163</v>
      </c>
      <c r="BA212">
        <f t="shared" si="28"/>
        <v>250</v>
      </c>
      <c r="BB212">
        <f t="shared" si="29"/>
        <v>87</v>
      </c>
      <c r="BC212" s="7">
        <f t="shared" si="30"/>
        <v>0.99245026447719209</v>
      </c>
      <c r="BD212" s="8">
        <f t="shared" si="31"/>
        <v>0.42650166041807502</v>
      </c>
    </row>
    <row r="213" spans="1:56" x14ac:dyDescent="0.25">
      <c r="A213">
        <v>3</v>
      </c>
      <c r="B213">
        <v>15</v>
      </c>
      <c r="C213" t="s">
        <v>173</v>
      </c>
      <c r="D213">
        <v>8</v>
      </c>
      <c r="E213">
        <v>8</v>
      </c>
      <c r="F213">
        <v>8</v>
      </c>
      <c r="G213">
        <v>8</v>
      </c>
      <c r="H213">
        <v>8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  <c r="AK213">
        <v>8</v>
      </c>
      <c r="AL213">
        <v>8</v>
      </c>
      <c r="AM213">
        <v>8</v>
      </c>
      <c r="AN213">
        <v>8</v>
      </c>
      <c r="AO213">
        <v>8</v>
      </c>
      <c r="AP213">
        <v>8</v>
      </c>
      <c r="AQ213">
        <v>8</v>
      </c>
      <c r="AR213">
        <v>8</v>
      </c>
      <c r="AS213">
        <v>8</v>
      </c>
      <c r="AT213">
        <v>8</v>
      </c>
      <c r="AU213">
        <v>8</v>
      </c>
      <c r="AV213" s="8">
        <f t="shared" si="24"/>
        <v>8</v>
      </c>
      <c r="AW213">
        <f t="shared" si="25"/>
        <v>8</v>
      </c>
      <c r="AX213" s="8">
        <f t="shared" si="26"/>
        <v>0</v>
      </c>
      <c r="AY213" s="6">
        <f>Table14[[#This Row],[Szórás]]/Table14[[#This Row],[Átlagos akadálymentességi hibaszám]]</f>
        <v>0</v>
      </c>
      <c r="AZ213">
        <f t="shared" si="27"/>
        <v>8</v>
      </c>
      <c r="BA213">
        <f t="shared" si="28"/>
        <v>8</v>
      </c>
      <c r="BB213">
        <f t="shared" si="29"/>
        <v>0</v>
      </c>
      <c r="BC213" s="7">
        <f t="shared" si="30"/>
        <v>1</v>
      </c>
      <c r="BD213" s="8">
        <f t="shared" si="31"/>
        <v>1</v>
      </c>
    </row>
    <row r="214" spans="1:56" x14ac:dyDescent="0.25">
      <c r="A214">
        <v>6</v>
      </c>
      <c r="B214">
        <v>22</v>
      </c>
      <c r="C214" t="s">
        <v>195</v>
      </c>
      <c r="D214">
        <v>83</v>
      </c>
      <c r="E214">
        <v>83</v>
      </c>
      <c r="F214">
        <v>83</v>
      </c>
      <c r="G214">
        <v>82</v>
      </c>
      <c r="H214">
        <v>82</v>
      </c>
      <c r="I214">
        <v>83</v>
      </c>
      <c r="J214">
        <v>83</v>
      </c>
      <c r="K214">
        <v>83</v>
      </c>
      <c r="L214">
        <v>83</v>
      </c>
      <c r="M214">
        <v>82</v>
      </c>
      <c r="N214">
        <v>83</v>
      </c>
      <c r="O214">
        <v>83</v>
      </c>
      <c r="P214">
        <v>83</v>
      </c>
      <c r="Q214">
        <v>83</v>
      </c>
      <c r="R214">
        <v>83</v>
      </c>
      <c r="S214">
        <v>83</v>
      </c>
      <c r="T214">
        <v>82</v>
      </c>
      <c r="U214">
        <v>81</v>
      </c>
      <c r="V214">
        <v>83</v>
      </c>
      <c r="W214">
        <v>83</v>
      </c>
      <c r="X214">
        <v>83</v>
      </c>
      <c r="Y214">
        <v>82</v>
      </c>
      <c r="Z214">
        <v>83</v>
      </c>
      <c r="AA214">
        <v>83</v>
      </c>
      <c r="AB214">
        <v>83</v>
      </c>
      <c r="AC214">
        <v>83</v>
      </c>
      <c r="AD214">
        <v>83</v>
      </c>
      <c r="AE214">
        <v>83</v>
      </c>
      <c r="AF214">
        <v>83</v>
      </c>
      <c r="AG214">
        <v>83</v>
      </c>
      <c r="AH214">
        <v>83</v>
      </c>
      <c r="AI214">
        <v>83</v>
      </c>
      <c r="AJ214">
        <v>83</v>
      </c>
      <c r="AK214">
        <v>82</v>
      </c>
      <c r="AL214">
        <v>83</v>
      </c>
      <c r="AM214">
        <v>82</v>
      </c>
      <c r="AN214">
        <v>82</v>
      </c>
      <c r="AO214">
        <v>83</v>
      </c>
      <c r="AP214">
        <v>83</v>
      </c>
      <c r="AQ214">
        <v>83</v>
      </c>
      <c r="AR214">
        <v>83</v>
      </c>
      <c r="AS214">
        <v>83</v>
      </c>
      <c r="AT214">
        <v>20</v>
      </c>
      <c r="AU214">
        <v>27</v>
      </c>
      <c r="AV214" s="8">
        <f t="shared" si="24"/>
        <v>80.068181818181813</v>
      </c>
      <c r="AW214">
        <f t="shared" si="25"/>
        <v>83</v>
      </c>
      <c r="AX214" s="8">
        <f t="shared" si="26"/>
        <v>12.518633046843517</v>
      </c>
      <c r="AY214" s="6">
        <f>Table14[[#This Row],[Szórás]]/Table14[[#This Row],[Átlagos akadálymentességi hibaszám]]</f>
        <v>0.15634966053395252</v>
      </c>
      <c r="AZ214">
        <f t="shared" si="27"/>
        <v>20</v>
      </c>
      <c r="BA214">
        <f t="shared" si="28"/>
        <v>83</v>
      </c>
      <c r="BB214">
        <f t="shared" si="29"/>
        <v>63</v>
      </c>
      <c r="BC214" s="7">
        <f t="shared" si="30"/>
        <v>0.99255404423674021</v>
      </c>
      <c r="BD214" s="8">
        <f t="shared" si="31"/>
        <v>0.12676176234217565</v>
      </c>
    </row>
    <row r="215" spans="1:56" x14ac:dyDescent="0.25">
      <c r="A215">
        <v>3</v>
      </c>
      <c r="B215">
        <v>15</v>
      </c>
      <c r="C215" t="s">
        <v>173</v>
      </c>
      <c r="D215">
        <v>124</v>
      </c>
      <c r="E215">
        <v>124</v>
      </c>
      <c r="F215">
        <v>124</v>
      </c>
      <c r="G215">
        <v>124</v>
      </c>
      <c r="H215">
        <v>124</v>
      </c>
      <c r="I215">
        <v>124</v>
      </c>
      <c r="J215">
        <v>124</v>
      </c>
      <c r="K215">
        <v>124</v>
      </c>
      <c r="L215">
        <v>124</v>
      </c>
      <c r="M215">
        <v>124</v>
      </c>
      <c r="N215">
        <v>124</v>
      </c>
      <c r="O215">
        <v>124</v>
      </c>
      <c r="P215">
        <v>124</v>
      </c>
      <c r="Q215">
        <v>124</v>
      </c>
      <c r="R215">
        <v>124</v>
      </c>
      <c r="S215">
        <v>124</v>
      </c>
      <c r="T215">
        <v>124</v>
      </c>
      <c r="U215">
        <v>124</v>
      </c>
      <c r="V215">
        <v>124</v>
      </c>
      <c r="W215">
        <v>124</v>
      </c>
      <c r="X215">
        <v>124</v>
      </c>
      <c r="Y215">
        <v>124</v>
      </c>
      <c r="Z215">
        <v>124</v>
      </c>
      <c r="AA215">
        <v>124</v>
      </c>
      <c r="AB215">
        <v>124</v>
      </c>
      <c r="AC215">
        <v>124</v>
      </c>
      <c r="AD215">
        <v>124</v>
      </c>
      <c r="AE215">
        <v>124</v>
      </c>
      <c r="AF215">
        <v>124</v>
      </c>
      <c r="AG215">
        <v>124</v>
      </c>
      <c r="AH215">
        <v>124</v>
      </c>
      <c r="AI215">
        <v>124</v>
      </c>
      <c r="AJ215">
        <v>124</v>
      </c>
      <c r="AK215">
        <v>124</v>
      </c>
      <c r="AL215">
        <v>124</v>
      </c>
      <c r="AM215">
        <v>124</v>
      </c>
      <c r="AN215">
        <v>124</v>
      </c>
      <c r="AO215">
        <v>124</v>
      </c>
      <c r="AP215">
        <v>124</v>
      </c>
      <c r="AQ215">
        <v>124</v>
      </c>
      <c r="AR215">
        <v>124</v>
      </c>
      <c r="AS215">
        <v>124</v>
      </c>
      <c r="AT215">
        <v>124</v>
      </c>
      <c r="AU215">
        <v>124</v>
      </c>
      <c r="AV215" s="8">
        <f t="shared" si="24"/>
        <v>124</v>
      </c>
      <c r="AW215">
        <f t="shared" si="25"/>
        <v>124</v>
      </c>
      <c r="AX215" s="8">
        <f t="shared" si="26"/>
        <v>0</v>
      </c>
      <c r="AY215" s="6">
        <f>Table14[[#This Row],[Szórás]]/Table14[[#This Row],[Átlagos akadálymentességi hibaszám]]</f>
        <v>0</v>
      </c>
      <c r="AZ215">
        <f t="shared" si="27"/>
        <v>124</v>
      </c>
      <c r="BA215">
        <f t="shared" si="28"/>
        <v>124</v>
      </c>
      <c r="BB215">
        <f t="shared" si="29"/>
        <v>0</v>
      </c>
      <c r="BC215" s="7">
        <f t="shared" si="30"/>
        <v>1</v>
      </c>
      <c r="BD215" s="8">
        <f t="shared" si="31"/>
        <v>1</v>
      </c>
    </row>
    <row r="216" spans="1:56" x14ac:dyDescent="0.25">
      <c r="A216">
        <v>42</v>
      </c>
      <c r="B216">
        <v>40</v>
      </c>
      <c r="C216" t="s">
        <v>283</v>
      </c>
      <c r="D216">
        <v>33</v>
      </c>
      <c r="E216">
        <v>34</v>
      </c>
      <c r="F216">
        <v>34</v>
      </c>
      <c r="G216">
        <v>32</v>
      </c>
      <c r="H216">
        <v>32</v>
      </c>
      <c r="I216">
        <v>32</v>
      </c>
      <c r="J216">
        <v>32</v>
      </c>
      <c r="K216">
        <v>32</v>
      </c>
      <c r="L216">
        <v>32</v>
      </c>
      <c r="M216">
        <v>55</v>
      </c>
      <c r="N216">
        <v>32</v>
      </c>
      <c r="O216">
        <v>32</v>
      </c>
      <c r="P216">
        <v>63</v>
      </c>
      <c r="Q216">
        <v>34</v>
      </c>
      <c r="R216">
        <v>54</v>
      </c>
      <c r="S216">
        <v>54</v>
      </c>
      <c r="T216">
        <v>54</v>
      </c>
      <c r="U216">
        <v>79</v>
      </c>
      <c r="V216">
        <v>79</v>
      </c>
      <c r="W216">
        <v>79</v>
      </c>
      <c r="X216">
        <v>79</v>
      </c>
      <c r="Y216">
        <v>78</v>
      </c>
      <c r="Z216">
        <v>78</v>
      </c>
      <c r="AA216">
        <v>78</v>
      </c>
      <c r="AB216">
        <v>126</v>
      </c>
      <c r="AC216">
        <v>78</v>
      </c>
      <c r="AD216">
        <v>78</v>
      </c>
      <c r="AE216">
        <v>126</v>
      </c>
      <c r="AF216">
        <v>78</v>
      </c>
      <c r="AG216">
        <v>78</v>
      </c>
      <c r="AH216">
        <v>78</v>
      </c>
      <c r="AI216">
        <v>88</v>
      </c>
      <c r="AJ216">
        <v>78</v>
      </c>
      <c r="AK216">
        <v>78</v>
      </c>
      <c r="AL216">
        <v>106</v>
      </c>
      <c r="AM216">
        <v>134</v>
      </c>
      <c r="AN216">
        <v>136</v>
      </c>
      <c r="AO216">
        <v>78</v>
      </c>
      <c r="AP216">
        <v>78</v>
      </c>
      <c r="AQ216">
        <v>78</v>
      </c>
      <c r="AR216">
        <v>82</v>
      </c>
      <c r="AS216">
        <v>79</v>
      </c>
      <c r="AT216">
        <v>79</v>
      </c>
      <c r="AU216">
        <v>79</v>
      </c>
      <c r="AV216" s="8">
        <f t="shared" si="24"/>
        <v>69</v>
      </c>
      <c r="AW216">
        <f t="shared" si="25"/>
        <v>78</v>
      </c>
      <c r="AX216" s="8">
        <f t="shared" si="26"/>
        <v>28.811334978716516</v>
      </c>
      <c r="AY216" s="6">
        <f>Table14[[#This Row],[Szórás]]/Table14[[#This Row],[Átlagos akadálymentességi hibaszám]]</f>
        <v>0.41755557940168864</v>
      </c>
      <c r="AZ216">
        <f t="shared" si="27"/>
        <v>32</v>
      </c>
      <c r="BA216">
        <f t="shared" si="28"/>
        <v>136</v>
      </c>
      <c r="BB216">
        <f t="shared" si="29"/>
        <v>104</v>
      </c>
      <c r="BC216" s="7">
        <f t="shared" si="30"/>
        <v>1.0290549308656289</v>
      </c>
      <c r="BD216" s="8">
        <f t="shared" si="31"/>
        <v>0.65794659057058147</v>
      </c>
    </row>
    <row r="217" spans="1:56" x14ac:dyDescent="0.25">
      <c r="A217">
        <v>44</v>
      </c>
      <c r="B217">
        <v>40</v>
      </c>
      <c r="C217" t="s">
        <v>283</v>
      </c>
      <c r="D217">
        <v>35</v>
      </c>
      <c r="E217">
        <v>35</v>
      </c>
      <c r="F217">
        <v>35</v>
      </c>
      <c r="G217">
        <v>35</v>
      </c>
      <c r="H217">
        <v>35</v>
      </c>
      <c r="I217">
        <v>35</v>
      </c>
      <c r="J217">
        <v>35</v>
      </c>
      <c r="K217">
        <v>35</v>
      </c>
      <c r="L217">
        <v>35</v>
      </c>
      <c r="M217">
        <v>28</v>
      </c>
      <c r="N217">
        <v>28</v>
      </c>
      <c r="O217">
        <v>28</v>
      </c>
      <c r="P217">
        <v>28</v>
      </c>
      <c r="Q217">
        <v>28</v>
      </c>
      <c r="R217">
        <v>28</v>
      </c>
      <c r="S217">
        <v>28</v>
      </c>
      <c r="T217">
        <v>28</v>
      </c>
      <c r="U217">
        <v>28</v>
      </c>
      <c r="V217">
        <v>28</v>
      </c>
      <c r="W217">
        <v>28</v>
      </c>
      <c r="X217">
        <v>28</v>
      </c>
      <c r="Y217">
        <v>28</v>
      </c>
      <c r="Z217">
        <v>28</v>
      </c>
      <c r="AA217">
        <v>28</v>
      </c>
      <c r="AB217">
        <v>28</v>
      </c>
      <c r="AC217">
        <v>28</v>
      </c>
      <c r="AD217">
        <v>28</v>
      </c>
      <c r="AE217">
        <v>28</v>
      </c>
      <c r="AF217">
        <v>28</v>
      </c>
      <c r="AG217">
        <v>28</v>
      </c>
      <c r="AH217">
        <v>28</v>
      </c>
      <c r="AI217">
        <v>28</v>
      </c>
      <c r="AJ217">
        <v>28</v>
      </c>
      <c r="AK217">
        <v>28</v>
      </c>
      <c r="AL217">
        <v>28</v>
      </c>
      <c r="AM217">
        <v>28</v>
      </c>
      <c r="AN217">
        <v>28</v>
      </c>
      <c r="AO217">
        <v>28</v>
      </c>
      <c r="AP217">
        <v>28</v>
      </c>
      <c r="AQ217">
        <v>28</v>
      </c>
      <c r="AR217">
        <v>27</v>
      </c>
      <c r="AS217">
        <v>27</v>
      </c>
      <c r="AT217">
        <v>27</v>
      </c>
      <c r="AU217">
        <v>27</v>
      </c>
      <c r="AV217" s="8">
        <f t="shared" si="24"/>
        <v>29.34090909090909</v>
      </c>
      <c r="AW217">
        <f t="shared" si="25"/>
        <v>28</v>
      </c>
      <c r="AX217" s="8">
        <f t="shared" si="26"/>
        <v>2.9170164896424011</v>
      </c>
      <c r="AY217" s="6">
        <f>Table14[[#This Row],[Szórás]]/Table14[[#This Row],[Átlagos akadálymentességi hibaszám]]</f>
        <v>9.9418067811205005E-2</v>
      </c>
      <c r="AZ217">
        <f t="shared" si="27"/>
        <v>27</v>
      </c>
      <c r="BA217">
        <f t="shared" si="28"/>
        <v>35</v>
      </c>
      <c r="BB217">
        <f t="shared" si="29"/>
        <v>8</v>
      </c>
      <c r="BC217" s="7">
        <f t="shared" si="30"/>
        <v>0.99465078942097773</v>
      </c>
      <c r="BD217" s="8">
        <f t="shared" si="31"/>
        <v>0.54492482600754011</v>
      </c>
    </row>
    <row r="218" spans="1:56" x14ac:dyDescent="0.25">
      <c r="A218">
        <v>69</v>
      </c>
      <c r="B218">
        <v>50</v>
      </c>
      <c r="C218" t="s">
        <v>120</v>
      </c>
      <c r="D218">
        <v>63</v>
      </c>
      <c r="E218">
        <v>63</v>
      </c>
      <c r="F218">
        <v>63</v>
      </c>
      <c r="G218">
        <v>63</v>
      </c>
      <c r="H218">
        <v>63</v>
      </c>
      <c r="I218">
        <v>63</v>
      </c>
      <c r="J218">
        <v>63</v>
      </c>
      <c r="K218">
        <v>63</v>
      </c>
      <c r="L218">
        <v>63</v>
      </c>
      <c r="M218">
        <v>63</v>
      </c>
      <c r="N218">
        <v>63</v>
      </c>
      <c r="O218">
        <v>63</v>
      </c>
      <c r="P218">
        <v>63</v>
      </c>
      <c r="Q218">
        <v>63</v>
      </c>
      <c r="R218">
        <v>63</v>
      </c>
      <c r="S218">
        <v>63</v>
      </c>
      <c r="T218">
        <v>63</v>
      </c>
      <c r="U218">
        <v>63</v>
      </c>
      <c r="V218">
        <v>63</v>
      </c>
      <c r="W218">
        <v>63</v>
      </c>
      <c r="X218">
        <v>63</v>
      </c>
      <c r="Y218">
        <v>63</v>
      </c>
      <c r="Z218">
        <v>63</v>
      </c>
      <c r="AA218">
        <v>63</v>
      </c>
      <c r="AB218">
        <v>63</v>
      </c>
      <c r="AC218">
        <v>63</v>
      </c>
      <c r="AD218">
        <v>63</v>
      </c>
      <c r="AE218">
        <v>63</v>
      </c>
      <c r="AF218">
        <v>63</v>
      </c>
      <c r="AG218">
        <v>63</v>
      </c>
      <c r="AH218">
        <v>63</v>
      </c>
      <c r="AI218">
        <v>63</v>
      </c>
      <c r="AJ218">
        <v>63</v>
      </c>
      <c r="AK218">
        <v>63</v>
      </c>
      <c r="AL218">
        <v>63</v>
      </c>
      <c r="AM218">
        <v>63</v>
      </c>
      <c r="AN218">
        <v>63</v>
      </c>
      <c r="AO218">
        <v>63</v>
      </c>
      <c r="AP218">
        <v>63</v>
      </c>
      <c r="AQ218">
        <v>63</v>
      </c>
      <c r="AR218">
        <v>63</v>
      </c>
      <c r="AS218">
        <v>63</v>
      </c>
      <c r="AT218">
        <v>63</v>
      </c>
      <c r="AU218">
        <v>63</v>
      </c>
      <c r="AV218" s="8">
        <f t="shared" si="24"/>
        <v>63</v>
      </c>
      <c r="AW218">
        <f t="shared" si="25"/>
        <v>63</v>
      </c>
      <c r="AX218" s="8">
        <f t="shared" si="26"/>
        <v>0</v>
      </c>
      <c r="AY218" s="6">
        <f>Table14[[#This Row],[Szórás]]/Table14[[#This Row],[Átlagos akadálymentességi hibaszám]]</f>
        <v>0</v>
      </c>
      <c r="AZ218">
        <f t="shared" si="27"/>
        <v>63</v>
      </c>
      <c r="BA218">
        <f t="shared" si="28"/>
        <v>63</v>
      </c>
      <c r="BB218">
        <f t="shared" si="29"/>
        <v>0</v>
      </c>
      <c r="BC218" s="7">
        <f t="shared" si="30"/>
        <v>1</v>
      </c>
      <c r="BD218" s="8">
        <f t="shared" si="31"/>
        <v>1</v>
      </c>
    </row>
    <row r="219" spans="1:56" x14ac:dyDescent="0.25">
      <c r="A219">
        <v>2</v>
      </c>
      <c r="B219">
        <v>12</v>
      </c>
      <c r="C219" t="s">
        <v>104</v>
      </c>
      <c r="D219">
        <v>18</v>
      </c>
      <c r="E219">
        <v>18</v>
      </c>
      <c r="F219">
        <v>18</v>
      </c>
      <c r="G219">
        <v>18</v>
      </c>
      <c r="H219">
        <v>18</v>
      </c>
      <c r="I219">
        <v>18</v>
      </c>
      <c r="J219">
        <v>18</v>
      </c>
      <c r="K219">
        <v>18</v>
      </c>
      <c r="L219">
        <v>18</v>
      </c>
      <c r="M219">
        <v>18</v>
      </c>
      <c r="N219">
        <v>18</v>
      </c>
      <c r="O219">
        <v>18</v>
      </c>
      <c r="P219">
        <v>18</v>
      </c>
      <c r="Q219">
        <v>18</v>
      </c>
      <c r="R219">
        <v>18</v>
      </c>
      <c r="S219">
        <v>18</v>
      </c>
      <c r="T219">
        <v>18</v>
      </c>
      <c r="U219">
        <v>18</v>
      </c>
      <c r="V219">
        <v>18</v>
      </c>
      <c r="W219">
        <v>18</v>
      </c>
      <c r="X219">
        <v>18</v>
      </c>
      <c r="Y219">
        <v>18</v>
      </c>
      <c r="Z219">
        <v>18</v>
      </c>
      <c r="AA219">
        <v>18</v>
      </c>
      <c r="AB219">
        <v>18</v>
      </c>
      <c r="AC219">
        <v>18</v>
      </c>
      <c r="AD219">
        <v>18</v>
      </c>
      <c r="AE219">
        <v>18</v>
      </c>
      <c r="AF219">
        <v>18</v>
      </c>
      <c r="AG219">
        <v>18</v>
      </c>
      <c r="AH219">
        <v>18</v>
      </c>
      <c r="AI219">
        <v>18</v>
      </c>
      <c r="AJ219">
        <v>18</v>
      </c>
      <c r="AK219">
        <v>18</v>
      </c>
      <c r="AL219">
        <v>18</v>
      </c>
      <c r="AM219">
        <v>18</v>
      </c>
      <c r="AN219">
        <v>18</v>
      </c>
      <c r="AO219">
        <v>18</v>
      </c>
      <c r="AP219">
        <v>18</v>
      </c>
      <c r="AQ219">
        <v>18</v>
      </c>
      <c r="AR219">
        <v>18</v>
      </c>
      <c r="AS219">
        <v>18</v>
      </c>
      <c r="AT219">
        <v>18</v>
      </c>
      <c r="AU219">
        <v>19</v>
      </c>
      <c r="AV219" s="8">
        <f t="shared" si="24"/>
        <v>18.022727272727273</v>
      </c>
      <c r="AW219">
        <f t="shared" si="25"/>
        <v>18</v>
      </c>
      <c r="AX219" s="8">
        <f t="shared" si="26"/>
        <v>0.15075567228888181</v>
      </c>
      <c r="AY219" s="6">
        <f>Table14[[#This Row],[Szórás]]/Table14[[#This Row],[Átlagos akadálymentességi hibaszám]]</f>
        <v>8.3647535696226988E-3</v>
      </c>
      <c r="AZ219">
        <f t="shared" si="27"/>
        <v>18</v>
      </c>
      <c r="BA219">
        <f t="shared" si="28"/>
        <v>19</v>
      </c>
      <c r="BB219">
        <f t="shared" si="29"/>
        <v>1</v>
      </c>
      <c r="BC219" s="7">
        <f t="shared" si="30"/>
        <v>1.0001638534869717</v>
      </c>
      <c r="BD219" s="8">
        <f t="shared" si="31"/>
        <v>6.6666666666666541E-2</v>
      </c>
    </row>
    <row r="220" spans="1:56" x14ac:dyDescent="0.25">
      <c r="A220">
        <v>813</v>
      </c>
      <c r="B220">
        <v>91</v>
      </c>
      <c r="C220" t="s">
        <v>320</v>
      </c>
      <c r="D220">
        <v>47</v>
      </c>
      <c r="E220">
        <v>47</v>
      </c>
      <c r="F220">
        <v>48</v>
      </c>
      <c r="G220">
        <v>47</v>
      </c>
      <c r="H220">
        <v>47</v>
      </c>
      <c r="I220">
        <v>47</v>
      </c>
      <c r="J220">
        <v>47</v>
      </c>
      <c r="K220">
        <v>47</v>
      </c>
      <c r="L220">
        <v>47</v>
      </c>
      <c r="M220">
        <v>47</v>
      </c>
      <c r="N220">
        <v>47</v>
      </c>
      <c r="O220">
        <v>48</v>
      </c>
      <c r="P220">
        <v>47</v>
      </c>
      <c r="Q220">
        <v>47</v>
      </c>
      <c r="R220">
        <v>47</v>
      </c>
      <c r="S220">
        <v>47</v>
      </c>
      <c r="T220">
        <v>47</v>
      </c>
      <c r="U220">
        <v>47</v>
      </c>
      <c r="V220">
        <v>47</v>
      </c>
      <c r="W220">
        <v>47</v>
      </c>
      <c r="X220">
        <v>47</v>
      </c>
      <c r="Y220">
        <v>47</v>
      </c>
      <c r="Z220">
        <v>47</v>
      </c>
      <c r="AA220">
        <v>47</v>
      </c>
      <c r="AB220">
        <v>47</v>
      </c>
      <c r="AC220">
        <v>47</v>
      </c>
      <c r="AD220">
        <v>47</v>
      </c>
      <c r="AE220">
        <v>47</v>
      </c>
      <c r="AF220">
        <v>47</v>
      </c>
      <c r="AG220">
        <v>47</v>
      </c>
      <c r="AH220">
        <v>47</v>
      </c>
      <c r="AI220">
        <v>47</v>
      </c>
      <c r="AJ220">
        <v>47</v>
      </c>
      <c r="AK220">
        <v>39</v>
      </c>
      <c r="AL220">
        <v>39</v>
      </c>
      <c r="AM220">
        <v>39</v>
      </c>
      <c r="AN220">
        <v>39</v>
      </c>
      <c r="AO220">
        <v>39</v>
      </c>
      <c r="AP220">
        <v>39</v>
      </c>
      <c r="AQ220">
        <v>39</v>
      </c>
      <c r="AR220">
        <v>38</v>
      </c>
      <c r="AS220">
        <v>38</v>
      </c>
      <c r="AT220">
        <v>38</v>
      </c>
      <c r="AU220">
        <v>38</v>
      </c>
      <c r="AV220" s="8">
        <f t="shared" si="24"/>
        <v>44.954545454545453</v>
      </c>
      <c r="AW220">
        <f t="shared" si="25"/>
        <v>47</v>
      </c>
      <c r="AX220" s="8">
        <f t="shared" si="26"/>
        <v>3.7038920161977282</v>
      </c>
      <c r="AY220" s="6">
        <f>Table14[[#This Row],[Szórás]]/Table14[[#This Row],[Átlagos akadálymentességi hibaszám]]</f>
        <v>8.2391935648483336E-2</v>
      </c>
      <c r="AZ220">
        <f t="shared" si="27"/>
        <v>38</v>
      </c>
      <c r="BA220">
        <f t="shared" si="28"/>
        <v>48</v>
      </c>
      <c r="BB220">
        <f t="shared" si="29"/>
        <v>10</v>
      </c>
      <c r="BC220" s="7">
        <f t="shared" si="30"/>
        <v>0.99485822675406388</v>
      </c>
      <c r="BD220" s="8">
        <f t="shared" si="31"/>
        <v>0.58242482379720661</v>
      </c>
    </row>
    <row r="221" spans="1:56" x14ac:dyDescent="0.25">
      <c r="A221">
        <v>19</v>
      </c>
      <c r="B221">
        <v>30</v>
      </c>
      <c r="C221" t="s">
        <v>134</v>
      </c>
      <c r="D221">
        <v>16</v>
      </c>
      <c r="E221">
        <v>16</v>
      </c>
      <c r="F221">
        <v>16</v>
      </c>
      <c r="G221">
        <v>16</v>
      </c>
      <c r="H221">
        <v>16</v>
      </c>
      <c r="I221">
        <v>16</v>
      </c>
      <c r="J221">
        <v>16</v>
      </c>
      <c r="K221">
        <v>16</v>
      </c>
      <c r="L221">
        <v>16</v>
      </c>
      <c r="M221">
        <v>16</v>
      </c>
      <c r="N221">
        <v>16</v>
      </c>
      <c r="O221">
        <v>16</v>
      </c>
      <c r="P221">
        <v>16</v>
      </c>
      <c r="Q221">
        <v>16</v>
      </c>
      <c r="R221">
        <v>16</v>
      </c>
      <c r="S221">
        <v>16</v>
      </c>
      <c r="T221">
        <v>16</v>
      </c>
      <c r="U221">
        <v>16</v>
      </c>
      <c r="V221">
        <v>16</v>
      </c>
      <c r="W221">
        <v>16</v>
      </c>
      <c r="X221">
        <v>16</v>
      </c>
      <c r="Y221">
        <v>16</v>
      </c>
      <c r="Z221">
        <v>16</v>
      </c>
      <c r="AA221">
        <v>16</v>
      </c>
      <c r="AB221">
        <v>16</v>
      </c>
      <c r="AC221">
        <v>16</v>
      </c>
      <c r="AD221">
        <v>16</v>
      </c>
      <c r="AE221">
        <v>16</v>
      </c>
      <c r="AF221">
        <v>16</v>
      </c>
      <c r="AG221">
        <v>16</v>
      </c>
      <c r="AH221">
        <v>16</v>
      </c>
      <c r="AI221">
        <v>16</v>
      </c>
      <c r="AJ221">
        <v>16</v>
      </c>
      <c r="AK221">
        <v>16</v>
      </c>
      <c r="AL221">
        <v>16</v>
      </c>
      <c r="AM221">
        <v>16</v>
      </c>
      <c r="AN221">
        <v>11</v>
      </c>
      <c r="AO221">
        <v>16</v>
      </c>
      <c r="AP221">
        <v>16</v>
      </c>
      <c r="AQ221">
        <v>16</v>
      </c>
      <c r="AR221">
        <v>16</v>
      </c>
      <c r="AS221">
        <v>16</v>
      </c>
      <c r="AT221">
        <v>16</v>
      </c>
      <c r="AU221">
        <v>16</v>
      </c>
      <c r="AV221" s="8">
        <f t="shared" si="24"/>
        <v>15.886363636363637</v>
      </c>
      <c r="AW221">
        <f t="shared" si="25"/>
        <v>16</v>
      </c>
      <c r="AX221" s="8">
        <f t="shared" si="26"/>
        <v>0.75377836144440924</v>
      </c>
      <c r="AY221" s="6">
        <f>Table14[[#This Row],[Szórás]]/Table14[[#This Row],[Átlagos akadálymentességi hibaszám]]</f>
        <v>4.744813720107869E-2</v>
      </c>
      <c r="AZ221">
        <f t="shared" si="27"/>
        <v>11</v>
      </c>
      <c r="BA221">
        <f t="shared" si="28"/>
        <v>16</v>
      </c>
      <c r="BB221">
        <f t="shared" si="29"/>
        <v>5</v>
      </c>
      <c r="BC221" s="7">
        <f t="shared" si="30"/>
        <v>0.99923453483518865</v>
      </c>
      <c r="BD221" s="8">
        <f t="shared" si="31"/>
        <v>3.0322696953308199E-2</v>
      </c>
    </row>
    <row r="222" spans="1:56" x14ac:dyDescent="0.25">
      <c r="A222">
        <v>13</v>
      </c>
      <c r="B222">
        <v>30</v>
      </c>
      <c r="C222" t="s">
        <v>134</v>
      </c>
      <c r="D222">
        <v>78</v>
      </c>
      <c r="E222">
        <v>78</v>
      </c>
      <c r="F222">
        <v>77</v>
      </c>
      <c r="G222">
        <v>78</v>
      </c>
      <c r="H222">
        <v>78</v>
      </c>
      <c r="I222">
        <v>77</v>
      </c>
      <c r="J222">
        <v>77</v>
      </c>
      <c r="K222">
        <v>75</v>
      </c>
      <c r="L222">
        <v>75</v>
      </c>
      <c r="M222">
        <v>68</v>
      </c>
      <c r="N222">
        <v>70</v>
      </c>
      <c r="O222">
        <v>72</v>
      </c>
      <c r="P222">
        <v>73</v>
      </c>
      <c r="Q222">
        <v>70</v>
      </c>
      <c r="R222">
        <v>69</v>
      </c>
      <c r="S222">
        <v>69</v>
      </c>
      <c r="T222">
        <v>69</v>
      </c>
      <c r="U222">
        <v>71</v>
      </c>
      <c r="V222">
        <v>70</v>
      </c>
      <c r="W222">
        <v>72</v>
      </c>
      <c r="X222">
        <v>70</v>
      </c>
      <c r="Y222">
        <v>71</v>
      </c>
      <c r="Z222">
        <v>72</v>
      </c>
      <c r="AA222">
        <v>72</v>
      </c>
      <c r="AB222">
        <v>72</v>
      </c>
      <c r="AC222">
        <v>70</v>
      </c>
      <c r="AD222">
        <v>70</v>
      </c>
      <c r="AE222">
        <v>71</v>
      </c>
      <c r="AF222">
        <v>72</v>
      </c>
      <c r="AG222">
        <v>72</v>
      </c>
      <c r="AH222">
        <v>72</v>
      </c>
      <c r="AI222">
        <v>72</v>
      </c>
      <c r="AJ222">
        <v>70</v>
      </c>
      <c r="AK222">
        <v>70</v>
      </c>
      <c r="AL222">
        <v>68</v>
      </c>
      <c r="AM222">
        <v>68</v>
      </c>
      <c r="AN222">
        <v>68</v>
      </c>
      <c r="AO222">
        <v>71</v>
      </c>
      <c r="AP222">
        <v>73</v>
      </c>
      <c r="AQ222">
        <v>73</v>
      </c>
      <c r="AR222">
        <v>72</v>
      </c>
      <c r="AS222">
        <v>72</v>
      </c>
      <c r="AT222">
        <v>72</v>
      </c>
      <c r="AU222">
        <v>72</v>
      </c>
      <c r="AV222" s="8">
        <f t="shared" si="24"/>
        <v>72.068181818181813</v>
      </c>
      <c r="AW222">
        <f t="shared" si="25"/>
        <v>72</v>
      </c>
      <c r="AX222" s="8">
        <f t="shared" si="26"/>
        <v>2.9206380895095982</v>
      </c>
      <c r="AY222" s="6">
        <f>Table14[[#This Row],[Szórás]]/Table14[[#This Row],[Átlagos akadálymentességi hibaszám]]</f>
        <v>4.0526040977112057E-2</v>
      </c>
      <c r="AZ222">
        <f t="shared" si="27"/>
        <v>68</v>
      </c>
      <c r="BA222">
        <f t="shared" si="28"/>
        <v>78</v>
      </c>
      <c r="BB222">
        <f t="shared" si="29"/>
        <v>10</v>
      </c>
      <c r="BC222" s="7">
        <f t="shared" si="30"/>
        <v>0.99836057828756153</v>
      </c>
      <c r="BD222" s="8">
        <f t="shared" si="31"/>
        <v>0.2780833812575646</v>
      </c>
    </row>
    <row r="223" spans="1:56" x14ac:dyDescent="0.25">
      <c r="A223">
        <v>30</v>
      </c>
      <c r="B223">
        <v>40</v>
      </c>
      <c r="C223" t="s">
        <v>283</v>
      </c>
      <c r="D223">
        <v>165</v>
      </c>
      <c r="E223">
        <v>165</v>
      </c>
      <c r="F223">
        <v>165</v>
      </c>
      <c r="G223">
        <v>165</v>
      </c>
      <c r="H223">
        <v>165</v>
      </c>
      <c r="I223">
        <v>165</v>
      </c>
      <c r="J223">
        <v>165</v>
      </c>
      <c r="K223">
        <v>165</v>
      </c>
      <c r="L223">
        <v>163</v>
      </c>
      <c r="M223">
        <v>163</v>
      </c>
      <c r="N223">
        <v>163</v>
      </c>
      <c r="O223">
        <v>163</v>
      </c>
      <c r="P223">
        <v>163</v>
      </c>
      <c r="Q223">
        <v>163</v>
      </c>
      <c r="R223">
        <v>165</v>
      </c>
      <c r="S223">
        <v>165</v>
      </c>
      <c r="T223">
        <v>165</v>
      </c>
      <c r="U223">
        <v>167</v>
      </c>
      <c r="V223">
        <v>167</v>
      </c>
      <c r="W223">
        <v>167</v>
      </c>
      <c r="X223">
        <v>167</v>
      </c>
      <c r="Y223">
        <v>167</v>
      </c>
      <c r="Z223">
        <v>167</v>
      </c>
      <c r="AA223">
        <v>165</v>
      </c>
      <c r="AB223">
        <v>165</v>
      </c>
      <c r="AC223">
        <v>165</v>
      </c>
      <c r="AD223">
        <v>165</v>
      </c>
      <c r="AE223">
        <v>165</v>
      </c>
      <c r="AF223">
        <v>165</v>
      </c>
      <c r="AG223">
        <v>165</v>
      </c>
      <c r="AH223">
        <v>165</v>
      </c>
      <c r="AI223">
        <v>165</v>
      </c>
      <c r="AJ223">
        <v>165</v>
      </c>
      <c r="AK223">
        <v>165</v>
      </c>
      <c r="AL223">
        <v>165</v>
      </c>
      <c r="AM223">
        <v>165</v>
      </c>
      <c r="AN223">
        <v>165</v>
      </c>
      <c r="AO223">
        <v>165</v>
      </c>
      <c r="AP223">
        <v>165</v>
      </c>
      <c r="AQ223">
        <v>165</v>
      </c>
      <c r="AR223">
        <v>164</v>
      </c>
      <c r="AS223">
        <v>164</v>
      </c>
      <c r="AT223">
        <v>164</v>
      </c>
      <c r="AU223">
        <v>164</v>
      </c>
      <c r="AV223" s="8">
        <f t="shared" si="24"/>
        <v>164.90909090909091</v>
      </c>
      <c r="AW223">
        <f t="shared" si="25"/>
        <v>165</v>
      </c>
      <c r="AX223" s="8">
        <f t="shared" si="26"/>
        <v>1.0958310389662933</v>
      </c>
      <c r="AY223" s="6">
        <f>Table14[[#This Row],[Szórás]]/Table14[[#This Row],[Átlagos akadálymentességi hibaszám]]</f>
        <v>6.6450614270282399E-3</v>
      </c>
      <c r="AZ223">
        <f t="shared" si="27"/>
        <v>163</v>
      </c>
      <c r="BA223">
        <f t="shared" si="28"/>
        <v>167</v>
      </c>
      <c r="BB223">
        <f t="shared" si="29"/>
        <v>4</v>
      </c>
      <c r="BC223" s="7">
        <f t="shared" si="30"/>
        <v>1.000024522397341</v>
      </c>
      <c r="BD223" s="8">
        <f t="shared" si="31"/>
        <v>2.2493976339099009E-3</v>
      </c>
    </row>
    <row r="224" spans="1:56" x14ac:dyDescent="0.25">
      <c r="A224">
        <v>689</v>
      </c>
      <c r="B224">
        <v>91</v>
      </c>
      <c r="C224" t="s">
        <v>320</v>
      </c>
      <c r="D224">
        <v>49</v>
      </c>
      <c r="E224">
        <v>49</v>
      </c>
      <c r="F224">
        <v>49</v>
      </c>
      <c r="G224">
        <v>49</v>
      </c>
      <c r="H224">
        <v>49</v>
      </c>
      <c r="I224">
        <v>49</v>
      </c>
      <c r="J224">
        <v>49</v>
      </c>
      <c r="K224">
        <v>49</v>
      </c>
      <c r="L224">
        <v>49</v>
      </c>
      <c r="M224">
        <v>49</v>
      </c>
      <c r="N224">
        <v>49</v>
      </c>
      <c r="O224">
        <v>49</v>
      </c>
      <c r="P224">
        <v>49</v>
      </c>
      <c r="Q224">
        <v>49</v>
      </c>
      <c r="R224">
        <v>57</v>
      </c>
      <c r="S224">
        <v>57</v>
      </c>
      <c r="T224">
        <v>57</v>
      </c>
      <c r="U224">
        <v>57</v>
      </c>
      <c r="V224">
        <v>56</v>
      </c>
      <c r="W224">
        <v>56</v>
      </c>
      <c r="X224">
        <v>56</v>
      </c>
      <c r="Y224">
        <v>56</v>
      </c>
      <c r="Z224">
        <v>56</v>
      </c>
      <c r="AA224">
        <v>56</v>
      </c>
      <c r="AB224">
        <v>56</v>
      </c>
      <c r="AC224">
        <v>56</v>
      </c>
      <c r="AD224">
        <v>56</v>
      </c>
      <c r="AE224">
        <v>53</v>
      </c>
      <c r="AF224">
        <v>56</v>
      </c>
      <c r="AG224">
        <v>56</v>
      </c>
      <c r="AH224">
        <v>56</v>
      </c>
      <c r="AI224">
        <v>56</v>
      </c>
      <c r="AJ224">
        <v>56</v>
      </c>
      <c r="AK224">
        <v>56</v>
      </c>
      <c r="AL224">
        <v>56</v>
      </c>
      <c r="AM224">
        <v>56</v>
      </c>
      <c r="AN224">
        <v>56</v>
      </c>
      <c r="AO224">
        <v>56</v>
      </c>
      <c r="AP224">
        <v>56</v>
      </c>
      <c r="AQ224">
        <v>56</v>
      </c>
      <c r="AR224">
        <v>55</v>
      </c>
      <c r="AS224">
        <v>55</v>
      </c>
      <c r="AT224">
        <v>55</v>
      </c>
      <c r="AU224">
        <v>55</v>
      </c>
      <c r="AV224" s="8">
        <f t="shared" si="24"/>
        <v>53.704545454545453</v>
      </c>
      <c r="AW224">
        <f t="shared" si="25"/>
        <v>56</v>
      </c>
      <c r="AX224" s="8">
        <f t="shared" si="26"/>
        <v>3.3101643706433275</v>
      </c>
      <c r="AY224" s="6">
        <f>Table14[[#This Row],[Szórás]]/Table14[[#This Row],[Átlagos akadálymentességi hibaszám]]</f>
        <v>6.1636577362804236E-2</v>
      </c>
      <c r="AZ224">
        <f t="shared" si="27"/>
        <v>49</v>
      </c>
      <c r="BA224">
        <f t="shared" si="28"/>
        <v>57</v>
      </c>
      <c r="BB224">
        <f t="shared" si="29"/>
        <v>8</v>
      </c>
      <c r="BC224" s="7">
        <f t="shared" si="30"/>
        <v>1.0036532380341192</v>
      </c>
      <c r="BD224" s="8">
        <f t="shared" si="31"/>
        <v>0.55197191495975229</v>
      </c>
    </row>
    <row r="225" spans="1:56" x14ac:dyDescent="0.25">
      <c r="A225">
        <v>3</v>
      </c>
      <c r="B225">
        <v>15</v>
      </c>
      <c r="C225" t="s">
        <v>173</v>
      </c>
      <c r="D225">
        <v>27</v>
      </c>
      <c r="E225">
        <v>28</v>
      </c>
      <c r="F225">
        <v>29</v>
      </c>
      <c r="G225">
        <v>33</v>
      </c>
      <c r="H225">
        <v>28</v>
      </c>
      <c r="I225">
        <v>28</v>
      </c>
      <c r="J225">
        <v>28</v>
      </c>
      <c r="K225">
        <v>28</v>
      </c>
      <c r="L225">
        <v>28</v>
      </c>
      <c r="M225">
        <v>29</v>
      </c>
      <c r="N225">
        <v>30</v>
      </c>
      <c r="O225">
        <v>28</v>
      </c>
      <c r="P225">
        <v>29</v>
      </c>
      <c r="Q225">
        <v>29</v>
      </c>
      <c r="R225">
        <v>28</v>
      </c>
      <c r="S225">
        <v>28</v>
      </c>
      <c r="T225">
        <v>28</v>
      </c>
      <c r="U225">
        <v>28</v>
      </c>
      <c r="V225">
        <v>28</v>
      </c>
      <c r="W225">
        <v>28</v>
      </c>
      <c r="X225">
        <v>28</v>
      </c>
      <c r="Y225">
        <v>28</v>
      </c>
      <c r="Z225">
        <v>28</v>
      </c>
      <c r="AA225">
        <v>28</v>
      </c>
      <c r="AB225">
        <v>29</v>
      </c>
      <c r="AC225">
        <v>29</v>
      </c>
      <c r="AD225">
        <v>29</v>
      </c>
      <c r="AE225">
        <v>29</v>
      </c>
      <c r="AF225">
        <v>29</v>
      </c>
      <c r="AG225">
        <v>29</v>
      </c>
      <c r="AH225">
        <v>29</v>
      </c>
      <c r="AI225">
        <v>29</v>
      </c>
      <c r="AJ225">
        <v>29</v>
      </c>
      <c r="AK225">
        <v>29</v>
      </c>
      <c r="AL225">
        <v>29</v>
      </c>
      <c r="AM225">
        <v>29</v>
      </c>
      <c r="AN225">
        <v>29</v>
      </c>
      <c r="AO225">
        <v>29</v>
      </c>
      <c r="AP225">
        <v>29</v>
      </c>
      <c r="AQ225">
        <v>29</v>
      </c>
      <c r="AR225">
        <v>34</v>
      </c>
      <c r="AS225">
        <v>34</v>
      </c>
      <c r="AT225">
        <v>34</v>
      </c>
      <c r="AU225">
        <v>34</v>
      </c>
      <c r="AV225" s="8">
        <f t="shared" si="24"/>
        <v>29.136363636363637</v>
      </c>
      <c r="AW225">
        <f t="shared" si="25"/>
        <v>29</v>
      </c>
      <c r="AX225" s="8">
        <f t="shared" si="26"/>
        <v>1.7861340491233104</v>
      </c>
      <c r="AY225" s="6">
        <f>Table14[[#This Row],[Szórás]]/Table14[[#This Row],[Átlagos akadálymentességi hibaszám]]</f>
        <v>6.1302572668818764E-2</v>
      </c>
      <c r="AZ225">
        <f t="shared" si="27"/>
        <v>27</v>
      </c>
      <c r="BA225">
        <f t="shared" si="28"/>
        <v>34</v>
      </c>
      <c r="BB225">
        <f t="shared" si="29"/>
        <v>7</v>
      </c>
      <c r="BC225" s="7">
        <f t="shared" si="30"/>
        <v>1.0023058829691249</v>
      </c>
      <c r="BD225" s="8">
        <f t="shared" si="31"/>
        <v>0.26011174851555102</v>
      </c>
    </row>
    <row r="226" spans="1:56" x14ac:dyDescent="0.25">
      <c r="A226">
        <v>17</v>
      </c>
      <c r="B226">
        <v>30</v>
      </c>
      <c r="C226" t="s">
        <v>134</v>
      </c>
      <c r="D226">
        <v>58</v>
      </c>
      <c r="E226">
        <v>58</v>
      </c>
      <c r="F226">
        <v>58</v>
      </c>
      <c r="G226">
        <v>58</v>
      </c>
      <c r="H226">
        <v>58</v>
      </c>
      <c r="I226">
        <v>58</v>
      </c>
      <c r="J226">
        <v>58</v>
      </c>
      <c r="K226">
        <v>58</v>
      </c>
      <c r="L226">
        <v>58</v>
      </c>
      <c r="M226">
        <v>58</v>
      </c>
      <c r="N226">
        <v>58</v>
      </c>
      <c r="O226">
        <v>58</v>
      </c>
      <c r="P226">
        <v>59</v>
      </c>
      <c r="Q226">
        <v>58</v>
      </c>
      <c r="R226">
        <v>58</v>
      </c>
      <c r="S226">
        <v>58</v>
      </c>
      <c r="T226">
        <v>58</v>
      </c>
      <c r="U226">
        <v>58</v>
      </c>
      <c r="V226">
        <v>58</v>
      </c>
      <c r="W226">
        <v>58</v>
      </c>
      <c r="X226">
        <v>58</v>
      </c>
      <c r="Y226">
        <v>58</v>
      </c>
      <c r="Z226">
        <v>58</v>
      </c>
      <c r="AA226">
        <v>58</v>
      </c>
      <c r="AB226">
        <v>58</v>
      </c>
      <c r="AC226">
        <v>58</v>
      </c>
      <c r="AD226">
        <v>58</v>
      </c>
      <c r="AE226">
        <v>56</v>
      </c>
      <c r="AF226">
        <v>56</v>
      </c>
      <c r="AG226">
        <v>56</v>
      </c>
      <c r="AH226">
        <v>56</v>
      </c>
      <c r="AI226">
        <v>58</v>
      </c>
      <c r="AJ226">
        <v>58</v>
      </c>
      <c r="AK226">
        <v>58</v>
      </c>
      <c r="AL226">
        <v>58</v>
      </c>
      <c r="AM226">
        <v>58</v>
      </c>
      <c r="AN226">
        <v>58</v>
      </c>
      <c r="AO226">
        <v>58</v>
      </c>
      <c r="AP226">
        <v>58</v>
      </c>
      <c r="AQ226">
        <v>58</v>
      </c>
      <c r="AR226">
        <v>58</v>
      </c>
      <c r="AS226">
        <v>58</v>
      </c>
      <c r="AT226">
        <v>58</v>
      </c>
      <c r="AU226">
        <v>58</v>
      </c>
      <c r="AV226" s="8">
        <f t="shared" si="24"/>
        <v>57.840909090909093</v>
      </c>
      <c r="AW226">
        <f t="shared" si="25"/>
        <v>58</v>
      </c>
      <c r="AX226" s="8">
        <f t="shared" si="26"/>
        <v>0.60782424854947625</v>
      </c>
      <c r="AY226" s="6">
        <f>Table14[[#This Row],[Szórás]]/Table14[[#This Row],[Átlagos akadálymentességi hibaszám]]</f>
        <v>1.0508552823645169E-2</v>
      </c>
      <c r="AZ226">
        <f t="shared" si="27"/>
        <v>56</v>
      </c>
      <c r="BA226">
        <f t="shared" si="28"/>
        <v>59</v>
      </c>
      <c r="BB226">
        <f t="shared" si="29"/>
        <v>3</v>
      </c>
      <c r="BC226" s="7">
        <f t="shared" si="30"/>
        <v>0.99983863823914843</v>
      </c>
      <c r="BD226" s="8">
        <f t="shared" si="31"/>
        <v>3.7920577344613626E-2</v>
      </c>
    </row>
    <row r="227" spans="1:56" x14ac:dyDescent="0.25">
      <c r="A227">
        <v>1974</v>
      </c>
      <c r="B227">
        <v>93</v>
      </c>
      <c r="C227" t="s">
        <v>99</v>
      </c>
      <c r="D227">
        <v>17</v>
      </c>
      <c r="E227">
        <v>14</v>
      </c>
      <c r="F227">
        <v>17</v>
      </c>
      <c r="G227">
        <v>17</v>
      </c>
      <c r="H227">
        <v>16</v>
      </c>
      <c r="I227">
        <v>18</v>
      </c>
      <c r="J227">
        <v>17</v>
      </c>
      <c r="K227">
        <v>18</v>
      </c>
      <c r="L227">
        <v>16</v>
      </c>
      <c r="M227">
        <v>16</v>
      </c>
      <c r="N227">
        <v>17</v>
      </c>
      <c r="O227">
        <v>16</v>
      </c>
      <c r="P227">
        <v>18</v>
      </c>
      <c r="Q227">
        <v>20</v>
      </c>
      <c r="R227">
        <v>15</v>
      </c>
      <c r="S227">
        <v>17</v>
      </c>
      <c r="T227">
        <v>27</v>
      </c>
      <c r="U227">
        <v>15</v>
      </c>
      <c r="V227">
        <v>20</v>
      </c>
      <c r="W227">
        <v>25</v>
      </c>
      <c r="X227">
        <v>26</v>
      </c>
      <c r="Y227">
        <v>26</v>
      </c>
      <c r="Z227">
        <v>23</v>
      </c>
      <c r="AA227">
        <v>29</v>
      </c>
      <c r="AB227">
        <v>23</v>
      </c>
      <c r="AC227">
        <v>29</v>
      </c>
      <c r="AD227">
        <v>22</v>
      </c>
      <c r="AE227">
        <v>29</v>
      </c>
      <c r="AF227">
        <v>26</v>
      </c>
      <c r="AG227">
        <v>28</v>
      </c>
      <c r="AH227">
        <v>27</v>
      </c>
      <c r="AI227">
        <v>24</v>
      </c>
      <c r="AJ227">
        <v>19</v>
      </c>
      <c r="AK227">
        <v>20</v>
      </c>
      <c r="AL227">
        <v>19</v>
      </c>
      <c r="AM227">
        <v>32</v>
      </c>
      <c r="AN227">
        <v>18</v>
      </c>
      <c r="AO227">
        <v>18</v>
      </c>
      <c r="AP227">
        <v>26</v>
      </c>
      <c r="AQ227">
        <v>24</v>
      </c>
      <c r="AR227">
        <v>25</v>
      </c>
      <c r="AS227">
        <v>253</v>
      </c>
      <c r="AT227">
        <v>164</v>
      </c>
      <c r="AU227">
        <v>169</v>
      </c>
      <c r="AV227" s="8">
        <f t="shared" si="24"/>
        <v>33.06818181818182</v>
      </c>
      <c r="AW227">
        <f t="shared" si="25"/>
        <v>20</v>
      </c>
      <c r="AX227" s="8">
        <f t="shared" si="26"/>
        <v>45.93595021547646</v>
      </c>
      <c r="AY227" s="6">
        <f>Table14[[#This Row],[Szórás]]/Table14[[#This Row],[Átlagos akadálymentességi hibaszám]]</f>
        <v>1.3891283913958516</v>
      </c>
      <c r="AZ227">
        <f t="shared" si="27"/>
        <v>14</v>
      </c>
      <c r="BA227">
        <f t="shared" si="28"/>
        <v>253</v>
      </c>
      <c r="BB227">
        <f t="shared" si="29"/>
        <v>239</v>
      </c>
      <c r="BC227" s="7">
        <f t="shared" si="30"/>
        <v>1.0292975528004142</v>
      </c>
      <c r="BD227" s="8">
        <f t="shared" si="31"/>
        <v>0.36841688829932373</v>
      </c>
    </row>
    <row r="228" spans="1:56" x14ac:dyDescent="0.25">
      <c r="A228">
        <v>509</v>
      </c>
      <c r="B228">
        <v>91</v>
      </c>
      <c r="C228" t="s">
        <v>320</v>
      </c>
      <c r="D228">
        <v>48</v>
      </c>
      <c r="E228">
        <v>48</v>
      </c>
      <c r="F228">
        <v>48</v>
      </c>
      <c r="G228">
        <v>48</v>
      </c>
      <c r="H228">
        <v>48</v>
      </c>
      <c r="I228">
        <v>48</v>
      </c>
      <c r="J228">
        <v>48</v>
      </c>
      <c r="K228">
        <v>48</v>
      </c>
      <c r="L228">
        <v>48</v>
      </c>
      <c r="M228">
        <v>48</v>
      </c>
      <c r="N228">
        <v>48</v>
      </c>
      <c r="O228">
        <v>48</v>
      </c>
      <c r="P228">
        <v>48</v>
      </c>
      <c r="Q228">
        <v>48</v>
      </c>
      <c r="R228">
        <v>48</v>
      </c>
      <c r="S228">
        <v>48</v>
      </c>
      <c r="T228">
        <v>48</v>
      </c>
      <c r="U228">
        <v>48</v>
      </c>
      <c r="V228">
        <v>48</v>
      </c>
      <c r="W228">
        <v>48</v>
      </c>
      <c r="X228">
        <v>48</v>
      </c>
      <c r="Y228">
        <v>48</v>
      </c>
      <c r="Z228">
        <v>48</v>
      </c>
      <c r="AA228">
        <v>48</v>
      </c>
      <c r="AB228">
        <v>48</v>
      </c>
      <c r="AC228">
        <v>48</v>
      </c>
      <c r="AD228">
        <v>48</v>
      </c>
      <c r="AE228">
        <v>48</v>
      </c>
      <c r="AF228">
        <v>48</v>
      </c>
      <c r="AG228">
        <v>48</v>
      </c>
      <c r="AH228">
        <v>48</v>
      </c>
      <c r="AI228">
        <v>48</v>
      </c>
      <c r="AJ228">
        <v>48</v>
      </c>
      <c r="AK228">
        <v>48</v>
      </c>
      <c r="AL228">
        <v>48</v>
      </c>
      <c r="AM228">
        <v>48</v>
      </c>
      <c r="AN228">
        <v>48</v>
      </c>
      <c r="AO228">
        <v>48</v>
      </c>
      <c r="AP228">
        <v>48</v>
      </c>
      <c r="AQ228">
        <v>48</v>
      </c>
      <c r="AR228">
        <v>48</v>
      </c>
      <c r="AS228">
        <v>48</v>
      </c>
      <c r="AT228">
        <v>48</v>
      </c>
      <c r="AU228">
        <v>48</v>
      </c>
      <c r="AV228" s="8">
        <f t="shared" si="24"/>
        <v>48</v>
      </c>
      <c r="AW228">
        <f t="shared" si="25"/>
        <v>48</v>
      </c>
      <c r="AX228" s="8">
        <f t="shared" si="26"/>
        <v>0</v>
      </c>
      <c r="AY228" s="6">
        <f>Table14[[#This Row],[Szórás]]/Table14[[#This Row],[Átlagos akadálymentességi hibaszám]]</f>
        <v>0</v>
      </c>
      <c r="AZ228">
        <f t="shared" si="27"/>
        <v>48</v>
      </c>
      <c r="BA228">
        <f t="shared" si="28"/>
        <v>48</v>
      </c>
      <c r="BB228">
        <f t="shared" si="29"/>
        <v>0</v>
      </c>
      <c r="BC228" s="7">
        <f t="shared" si="30"/>
        <v>1</v>
      </c>
      <c r="BD228" s="8">
        <f t="shared" si="31"/>
        <v>1</v>
      </c>
    </row>
    <row r="229" spans="1:56" x14ac:dyDescent="0.25">
      <c r="A229">
        <v>3</v>
      </c>
      <c r="B229">
        <v>15</v>
      </c>
      <c r="C229" t="s">
        <v>173</v>
      </c>
      <c r="D229">
        <v>120</v>
      </c>
      <c r="E229">
        <v>219</v>
      </c>
      <c r="F229">
        <v>123</v>
      </c>
      <c r="G229">
        <v>121</v>
      </c>
      <c r="H229">
        <v>120</v>
      </c>
      <c r="I229">
        <v>218</v>
      </c>
      <c r="J229">
        <v>123</v>
      </c>
      <c r="K229">
        <v>123</v>
      </c>
      <c r="L229">
        <v>121</v>
      </c>
      <c r="M229">
        <v>123</v>
      </c>
      <c r="N229">
        <v>218</v>
      </c>
      <c r="O229">
        <v>121</v>
      </c>
      <c r="P229">
        <v>123</v>
      </c>
      <c r="Q229">
        <v>123</v>
      </c>
      <c r="R229">
        <v>128</v>
      </c>
      <c r="S229">
        <v>128</v>
      </c>
      <c r="T229">
        <v>123</v>
      </c>
      <c r="U229">
        <v>221</v>
      </c>
      <c r="V229">
        <v>121</v>
      </c>
      <c r="W229">
        <v>123</v>
      </c>
      <c r="X229">
        <v>123</v>
      </c>
      <c r="Y229">
        <v>123</v>
      </c>
      <c r="Z229">
        <v>123</v>
      </c>
      <c r="AA229">
        <v>123</v>
      </c>
      <c r="AB229">
        <v>121</v>
      </c>
      <c r="AC229">
        <v>219</v>
      </c>
      <c r="AD229">
        <v>123</v>
      </c>
      <c r="AE229">
        <v>123</v>
      </c>
      <c r="AF229">
        <v>123</v>
      </c>
      <c r="AG229">
        <v>123</v>
      </c>
      <c r="AH229">
        <v>219</v>
      </c>
      <c r="AI229">
        <v>219</v>
      </c>
      <c r="AJ229">
        <v>119</v>
      </c>
      <c r="AK229">
        <v>121</v>
      </c>
      <c r="AL229">
        <v>214</v>
      </c>
      <c r="AM229">
        <v>120</v>
      </c>
      <c r="AN229">
        <v>120</v>
      </c>
      <c r="AO229">
        <v>120</v>
      </c>
      <c r="AP229">
        <v>122</v>
      </c>
      <c r="AQ229">
        <v>120</v>
      </c>
      <c r="AR229">
        <v>122</v>
      </c>
      <c r="AS229">
        <v>122</v>
      </c>
      <c r="AT229">
        <v>218</v>
      </c>
      <c r="AU229">
        <v>122</v>
      </c>
      <c r="AV229" s="8">
        <f t="shared" si="24"/>
        <v>141.86363636363637</v>
      </c>
      <c r="AW229">
        <f t="shared" si="25"/>
        <v>123</v>
      </c>
      <c r="AX229" s="8">
        <f t="shared" si="26"/>
        <v>39.271026605570036</v>
      </c>
      <c r="AY229" s="6">
        <f>Table14[[#This Row],[Szórás]]/Table14[[#This Row],[Átlagos akadálymentességi hibaszám]]</f>
        <v>0.27682235992391563</v>
      </c>
      <c r="AZ229">
        <f t="shared" si="27"/>
        <v>119</v>
      </c>
      <c r="BA229">
        <f t="shared" si="28"/>
        <v>221</v>
      </c>
      <c r="BB229">
        <f t="shared" si="29"/>
        <v>102</v>
      </c>
      <c r="BC229" s="7">
        <f t="shared" si="30"/>
        <v>0.99986273265114955</v>
      </c>
      <c r="BD229" s="8">
        <f t="shared" si="31"/>
        <v>5.5229110769017083E-5</v>
      </c>
    </row>
    <row r="230" spans="1:56" x14ac:dyDescent="0.25">
      <c r="A230">
        <v>12</v>
      </c>
      <c r="B230">
        <v>30</v>
      </c>
      <c r="C230" t="s">
        <v>134</v>
      </c>
      <c r="D230">
        <v>416</v>
      </c>
      <c r="E230">
        <v>417</v>
      </c>
      <c r="F230">
        <v>417</v>
      </c>
      <c r="G230">
        <v>418</v>
      </c>
      <c r="H230">
        <v>420</v>
      </c>
      <c r="I230">
        <v>419</v>
      </c>
      <c r="J230">
        <v>419</v>
      </c>
      <c r="K230">
        <v>420</v>
      </c>
      <c r="L230">
        <v>421</v>
      </c>
      <c r="M230">
        <v>422</v>
      </c>
      <c r="N230">
        <v>425</v>
      </c>
      <c r="O230">
        <v>425</v>
      </c>
      <c r="P230">
        <v>424</v>
      </c>
      <c r="Q230">
        <v>424</v>
      </c>
      <c r="R230">
        <v>425</v>
      </c>
      <c r="S230">
        <v>419</v>
      </c>
      <c r="T230">
        <v>427</v>
      </c>
      <c r="U230">
        <v>406</v>
      </c>
      <c r="V230">
        <v>408</v>
      </c>
      <c r="W230">
        <v>412</v>
      </c>
      <c r="X230">
        <v>413</v>
      </c>
      <c r="Y230">
        <v>421</v>
      </c>
      <c r="Z230">
        <v>421</v>
      </c>
      <c r="AA230">
        <v>419</v>
      </c>
      <c r="AB230">
        <v>419</v>
      </c>
      <c r="AC230">
        <v>420</v>
      </c>
      <c r="AD230">
        <v>419</v>
      </c>
      <c r="AE230">
        <v>419</v>
      </c>
      <c r="AF230">
        <v>402</v>
      </c>
      <c r="AG230">
        <v>424</v>
      </c>
      <c r="AH230">
        <v>419</v>
      </c>
      <c r="AI230">
        <v>389</v>
      </c>
      <c r="AJ230">
        <v>420</v>
      </c>
      <c r="AK230">
        <v>419</v>
      </c>
      <c r="AL230">
        <v>421</v>
      </c>
      <c r="AM230">
        <v>421</v>
      </c>
      <c r="AN230">
        <v>421</v>
      </c>
      <c r="AO230">
        <v>422</v>
      </c>
      <c r="AP230">
        <v>421</v>
      </c>
      <c r="AQ230">
        <v>483</v>
      </c>
      <c r="AR230">
        <v>514</v>
      </c>
      <c r="AS230">
        <v>514</v>
      </c>
      <c r="AT230">
        <v>9</v>
      </c>
      <c r="AU230">
        <v>518</v>
      </c>
      <c r="AV230" s="8">
        <f t="shared" si="24"/>
        <v>417.09090909090907</v>
      </c>
      <c r="AW230">
        <f t="shared" si="25"/>
        <v>420</v>
      </c>
      <c r="AX230" s="8">
        <f t="shared" si="26"/>
        <v>68.49981095944662</v>
      </c>
      <c r="AY230" s="6">
        <f>Table14[[#This Row],[Szórás]]/Table14[[#This Row],[Átlagos akadálymentességi hibaszám]]</f>
        <v>0.16423232793241344</v>
      </c>
      <c r="AZ230">
        <f t="shared" si="27"/>
        <v>9</v>
      </c>
      <c r="BA230">
        <f t="shared" si="28"/>
        <v>518</v>
      </c>
      <c r="BB230">
        <f t="shared" si="29"/>
        <v>509</v>
      </c>
      <c r="BC230" s="7">
        <f t="shared" si="30"/>
        <v>0.99092673248253937</v>
      </c>
      <c r="BD230" s="8">
        <f t="shared" si="31"/>
        <v>4.013768734599206E-2</v>
      </c>
    </row>
    <row r="231" spans="1:56" x14ac:dyDescent="0.25">
      <c r="A231">
        <v>1</v>
      </c>
      <c r="B231">
        <v>11</v>
      </c>
      <c r="C231" t="s">
        <v>85</v>
      </c>
      <c r="D231">
        <v>23</v>
      </c>
      <c r="E231">
        <v>25</v>
      </c>
      <c r="F231">
        <v>25</v>
      </c>
      <c r="G231">
        <v>32</v>
      </c>
      <c r="H231">
        <v>31</v>
      </c>
      <c r="I231">
        <v>31</v>
      </c>
      <c r="J231">
        <v>33</v>
      </c>
      <c r="K231">
        <v>30</v>
      </c>
      <c r="L231">
        <v>30</v>
      </c>
      <c r="M231">
        <v>30</v>
      </c>
      <c r="N231">
        <v>34</v>
      </c>
      <c r="O231">
        <v>34</v>
      </c>
      <c r="P231">
        <v>31</v>
      </c>
      <c r="Q231">
        <v>34</v>
      </c>
      <c r="R231">
        <v>12</v>
      </c>
      <c r="S231">
        <v>12</v>
      </c>
      <c r="T231">
        <v>1</v>
      </c>
      <c r="U231">
        <v>1</v>
      </c>
      <c r="V231">
        <v>1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2</v>
      </c>
      <c r="AG231">
        <v>2</v>
      </c>
      <c r="AH231">
        <v>2</v>
      </c>
      <c r="AI231">
        <v>2</v>
      </c>
      <c r="AJ231">
        <v>2</v>
      </c>
      <c r="AK231">
        <v>2</v>
      </c>
      <c r="AL231">
        <v>2</v>
      </c>
      <c r="AM231">
        <v>2</v>
      </c>
      <c r="AN231">
        <v>2</v>
      </c>
      <c r="AO231">
        <v>2</v>
      </c>
      <c r="AP231">
        <v>2</v>
      </c>
      <c r="AQ231">
        <v>2</v>
      </c>
      <c r="AR231">
        <v>2</v>
      </c>
      <c r="AS231">
        <v>2</v>
      </c>
      <c r="AT231">
        <v>2</v>
      </c>
      <c r="AU231">
        <v>2</v>
      </c>
      <c r="AV231" s="8">
        <f t="shared" si="24"/>
        <v>11.363636363636363</v>
      </c>
      <c r="AW231">
        <f t="shared" si="25"/>
        <v>2</v>
      </c>
      <c r="AX231" s="8">
        <f t="shared" si="26"/>
        <v>13.340079336417109</v>
      </c>
      <c r="AY231" s="6">
        <f>Table14[[#This Row],[Szórás]]/Table14[[#This Row],[Átlagos akadálymentességi hibaszám]]</f>
        <v>1.1739269816047055</v>
      </c>
      <c r="AZ231">
        <f t="shared" si="27"/>
        <v>1</v>
      </c>
      <c r="BA231">
        <f t="shared" si="28"/>
        <v>34</v>
      </c>
      <c r="BB231">
        <f t="shared" si="29"/>
        <v>33</v>
      </c>
      <c r="BC231" s="7">
        <f t="shared" si="30"/>
        <v>0.92159178956561749</v>
      </c>
      <c r="BD231" s="8">
        <f t="shared" si="31"/>
        <v>0.6270926782476528</v>
      </c>
    </row>
    <row r="232" spans="1:56" x14ac:dyDescent="0.25">
      <c r="A232">
        <v>1727</v>
      </c>
      <c r="B232">
        <v>93</v>
      </c>
      <c r="C232" t="s">
        <v>99</v>
      </c>
      <c r="D232">
        <v>4</v>
      </c>
      <c r="E232">
        <v>4</v>
      </c>
      <c r="F232">
        <v>4</v>
      </c>
      <c r="G232">
        <v>4</v>
      </c>
      <c r="H232">
        <v>4</v>
      </c>
      <c r="I232">
        <v>4</v>
      </c>
      <c r="J232">
        <v>4</v>
      </c>
      <c r="K232">
        <v>4</v>
      </c>
      <c r="L232">
        <v>4</v>
      </c>
      <c r="M232">
        <v>4</v>
      </c>
      <c r="N232">
        <v>4</v>
      </c>
      <c r="O232">
        <v>4</v>
      </c>
      <c r="P232">
        <v>4</v>
      </c>
      <c r="Q232">
        <v>4</v>
      </c>
      <c r="R232">
        <v>4</v>
      </c>
      <c r="S232">
        <v>4</v>
      </c>
      <c r="T232">
        <v>4</v>
      </c>
      <c r="U232">
        <v>4</v>
      </c>
      <c r="V232">
        <v>4</v>
      </c>
      <c r="W232">
        <v>4</v>
      </c>
      <c r="X232">
        <v>4</v>
      </c>
      <c r="Y232">
        <v>4</v>
      </c>
      <c r="Z232">
        <v>4</v>
      </c>
      <c r="AA232">
        <v>4</v>
      </c>
      <c r="AB232">
        <v>4</v>
      </c>
      <c r="AC232">
        <v>4</v>
      </c>
      <c r="AD232">
        <v>4</v>
      </c>
      <c r="AE232">
        <v>4</v>
      </c>
      <c r="AF232">
        <v>4</v>
      </c>
      <c r="AG232">
        <v>4</v>
      </c>
      <c r="AH232">
        <v>4</v>
      </c>
      <c r="AI232">
        <v>4</v>
      </c>
      <c r="AJ232">
        <v>4</v>
      </c>
      <c r="AK232">
        <v>4</v>
      </c>
      <c r="AL232">
        <v>4</v>
      </c>
      <c r="AM232">
        <v>4</v>
      </c>
      <c r="AN232">
        <v>4</v>
      </c>
      <c r="AO232">
        <v>4</v>
      </c>
      <c r="AP232">
        <v>4</v>
      </c>
      <c r="AQ232">
        <v>4</v>
      </c>
      <c r="AR232">
        <v>4</v>
      </c>
      <c r="AS232">
        <v>4</v>
      </c>
      <c r="AT232">
        <v>4</v>
      </c>
      <c r="AU232">
        <v>4</v>
      </c>
      <c r="AV232" s="8">
        <f t="shared" si="24"/>
        <v>4</v>
      </c>
      <c r="AW232">
        <f t="shared" si="25"/>
        <v>4</v>
      </c>
      <c r="AX232" s="8">
        <f t="shared" si="26"/>
        <v>0</v>
      </c>
      <c r="AY232" s="6">
        <f>Table14[[#This Row],[Szórás]]/Table14[[#This Row],[Átlagos akadálymentességi hibaszám]]</f>
        <v>0</v>
      </c>
      <c r="AZ232">
        <f t="shared" si="27"/>
        <v>4</v>
      </c>
      <c r="BA232">
        <f t="shared" si="28"/>
        <v>4</v>
      </c>
      <c r="BB232">
        <f t="shared" si="29"/>
        <v>0</v>
      </c>
      <c r="BC232" s="7">
        <f t="shared" si="30"/>
        <v>1</v>
      </c>
      <c r="BD232" s="8">
        <f t="shared" si="31"/>
        <v>1</v>
      </c>
    </row>
    <row r="233" spans="1:56" x14ac:dyDescent="0.25">
      <c r="A233">
        <v>72</v>
      </c>
      <c r="B233">
        <v>50</v>
      </c>
      <c r="C233" t="s">
        <v>120</v>
      </c>
      <c r="D233">
        <v>37</v>
      </c>
      <c r="E233">
        <v>37</v>
      </c>
      <c r="F233">
        <v>38</v>
      </c>
      <c r="G233">
        <v>38</v>
      </c>
      <c r="H233">
        <v>38</v>
      </c>
      <c r="I233">
        <v>37</v>
      </c>
      <c r="J233">
        <v>37</v>
      </c>
      <c r="K233">
        <v>37</v>
      </c>
      <c r="L233">
        <v>37</v>
      </c>
      <c r="M233">
        <v>37</v>
      </c>
      <c r="N233">
        <v>37</v>
      </c>
      <c r="O233">
        <v>37</v>
      </c>
      <c r="P233">
        <v>37</v>
      </c>
      <c r="Q233">
        <v>37</v>
      </c>
      <c r="R233">
        <v>37</v>
      </c>
      <c r="S233">
        <v>36</v>
      </c>
      <c r="T233">
        <v>37</v>
      </c>
      <c r="U233">
        <v>37</v>
      </c>
      <c r="V233">
        <v>37</v>
      </c>
      <c r="W233">
        <v>38</v>
      </c>
      <c r="X233">
        <v>39</v>
      </c>
      <c r="Y233">
        <v>36</v>
      </c>
      <c r="Z233">
        <v>37</v>
      </c>
      <c r="AA233">
        <v>37</v>
      </c>
      <c r="AB233">
        <v>38</v>
      </c>
      <c r="AC233">
        <v>38</v>
      </c>
      <c r="AD233">
        <v>40</v>
      </c>
      <c r="AE233">
        <v>40</v>
      </c>
      <c r="AF233">
        <v>36</v>
      </c>
      <c r="AG233">
        <v>7</v>
      </c>
      <c r="AH233">
        <v>8</v>
      </c>
      <c r="AI233">
        <v>8</v>
      </c>
      <c r="AJ233">
        <v>8</v>
      </c>
      <c r="AK233">
        <v>5</v>
      </c>
      <c r="AL233">
        <v>5</v>
      </c>
      <c r="AM233">
        <v>5</v>
      </c>
      <c r="AN233">
        <v>5</v>
      </c>
      <c r="AO233">
        <v>5</v>
      </c>
      <c r="AP233">
        <v>5</v>
      </c>
      <c r="AQ233">
        <v>5</v>
      </c>
      <c r="AR233">
        <v>5</v>
      </c>
      <c r="AS233">
        <v>5</v>
      </c>
      <c r="AT233">
        <v>5</v>
      </c>
      <c r="AU233">
        <v>5</v>
      </c>
      <c r="AV233" s="8">
        <f t="shared" si="24"/>
        <v>26.59090909090909</v>
      </c>
      <c r="AW233">
        <f t="shared" si="25"/>
        <v>37</v>
      </c>
      <c r="AX233" s="8">
        <f t="shared" si="26"/>
        <v>15.212171047932092</v>
      </c>
      <c r="AY233" s="6">
        <f>Table14[[#This Row],[Szórás]]/Table14[[#This Row],[Átlagos akadálymentességi hibaszám]]</f>
        <v>0.57208164624701885</v>
      </c>
      <c r="AZ233">
        <f t="shared" si="27"/>
        <v>5</v>
      </c>
      <c r="BA233">
        <f t="shared" si="28"/>
        <v>40</v>
      </c>
      <c r="BB233">
        <f t="shared" si="29"/>
        <v>35</v>
      </c>
      <c r="BC233" s="7">
        <f t="shared" si="30"/>
        <v>0.942511384778423</v>
      </c>
      <c r="BD233" s="8">
        <f t="shared" si="31"/>
        <v>0.68914384174750654</v>
      </c>
    </row>
    <row r="234" spans="1:56" x14ac:dyDescent="0.25">
      <c r="A234">
        <v>2</v>
      </c>
      <c r="B234">
        <v>12</v>
      </c>
      <c r="C234" t="s">
        <v>104</v>
      </c>
      <c r="D234">
        <v>27</v>
      </c>
      <c r="E234">
        <v>28</v>
      </c>
      <c r="F234">
        <v>32</v>
      </c>
      <c r="G234">
        <v>29</v>
      </c>
      <c r="H234">
        <v>27</v>
      </c>
      <c r="I234">
        <v>25</v>
      </c>
      <c r="J234">
        <v>24</v>
      </c>
      <c r="K234">
        <v>22</v>
      </c>
      <c r="L234">
        <v>27</v>
      </c>
      <c r="M234">
        <v>33</v>
      </c>
      <c r="N234">
        <v>25</v>
      </c>
      <c r="O234">
        <v>20</v>
      </c>
      <c r="P234">
        <v>20</v>
      </c>
      <c r="Q234">
        <v>23</v>
      </c>
      <c r="R234">
        <v>22</v>
      </c>
      <c r="S234">
        <v>23</v>
      </c>
      <c r="T234">
        <v>28</v>
      </c>
      <c r="U234">
        <v>27</v>
      </c>
      <c r="V234">
        <v>30</v>
      </c>
      <c r="W234">
        <v>29</v>
      </c>
      <c r="X234">
        <v>21</v>
      </c>
      <c r="Y234">
        <v>27</v>
      </c>
      <c r="Z234">
        <v>20</v>
      </c>
      <c r="AA234">
        <v>21</v>
      </c>
      <c r="AB234">
        <v>23</v>
      </c>
      <c r="AC234">
        <v>31</v>
      </c>
      <c r="AD234">
        <v>29</v>
      </c>
      <c r="AE234">
        <v>31</v>
      </c>
      <c r="AF234">
        <v>24</v>
      </c>
      <c r="AG234">
        <v>26</v>
      </c>
      <c r="AH234">
        <v>21</v>
      </c>
      <c r="AI234">
        <v>19</v>
      </c>
      <c r="AJ234">
        <v>24</v>
      </c>
      <c r="AK234">
        <v>27</v>
      </c>
      <c r="AL234">
        <v>28</v>
      </c>
      <c r="AM234">
        <v>27</v>
      </c>
      <c r="AN234">
        <v>26</v>
      </c>
      <c r="AO234">
        <v>32</v>
      </c>
      <c r="AP234">
        <v>27</v>
      </c>
      <c r="AQ234">
        <v>24</v>
      </c>
      <c r="AR234">
        <v>24</v>
      </c>
      <c r="AS234">
        <v>25</v>
      </c>
      <c r="AT234">
        <v>22</v>
      </c>
      <c r="AU234">
        <v>23</v>
      </c>
      <c r="AV234" s="8">
        <f t="shared" si="24"/>
        <v>25.522727272727273</v>
      </c>
      <c r="AW234">
        <f t="shared" si="25"/>
        <v>25.5</v>
      </c>
      <c r="AX234" s="8">
        <f t="shared" si="26"/>
        <v>3.6183552499150387</v>
      </c>
      <c r="AY234" s="6">
        <f>Table14[[#This Row],[Szórás]]/Table14[[#This Row],[Átlagos akadálymentességi hibaszám]]</f>
        <v>0.14176992964938709</v>
      </c>
      <c r="AZ234">
        <f t="shared" si="27"/>
        <v>19</v>
      </c>
      <c r="BA234">
        <f t="shared" si="28"/>
        <v>33</v>
      </c>
      <c r="BB234">
        <f t="shared" si="29"/>
        <v>14</v>
      </c>
      <c r="BC234" s="7">
        <f t="shared" si="30"/>
        <v>0.99868519039914372</v>
      </c>
      <c r="BD234" s="8">
        <f t="shared" si="31"/>
        <v>1.4023943558456927E-2</v>
      </c>
    </row>
    <row r="235" spans="1:56" x14ac:dyDescent="0.25">
      <c r="A235">
        <v>523</v>
      </c>
      <c r="B235">
        <v>91</v>
      </c>
      <c r="C235" t="s">
        <v>320</v>
      </c>
      <c r="D235">
        <v>29</v>
      </c>
      <c r="E235">
        <v>29</v>
      </c>
      <c r="F235">
        <v>29</v>
      </c>
      <c r="G235">
        <v>29</v>
      </c>
      <c r="H235">
        <v>29</v>
      </c>
      <c r="I235">
        <v>29</v>
      </c>
      <c r="J235">
        <v>29</v>
      </c>
      <c r="K235">
        <v>29</v>
      </c>
      <c r="L235">
        <v>29</v>
      </c>
      <c r="M235">
        <v>29</v>
      </c>
      <c r="N235">
        <v>29</v>
      </c>
      <c r="O235">
        <v>29</v>
      </c>
      <c r="P235">
        <v>29</v>
      </c>
      <c r="Q235">
        <v>29</v>
      </c>
      <c r="R235">
        <v>29</v>
      </c>
      <c r="S235">
        <v>29</v>
      </c>
      <c r="T235">
        <v>29</v>
      </c>
      <c r="U235">
        <v>29</v>
      </c>
      <c r="V235">
        <v>29</v>
      </c>
      <c r="W235">
        <v>29</v>
      </c>
      <c r="X235">
        <v>29</v>
      </c>
      <c r="Y235">
        <v>29</v>
      </c>
      <c r="Z235">
        <v>29</v>
      </c>
      <c r="AA235">
        <v>29</v>
      </c>
      <c r="AB235">
        <v>29</v>
      </c>
      <c r="AC235">
        <v>29</v>
      </c>
      <c r="AD235">
        <v>29</v>
      </c>
      <c r="AE235">
        <v>29</v>
      </c>
      <c r="AF235">
        <v>29</v>
      </c>
      <c r="AG235">
        <v>29</v>
      </c>
      <c r="AH235">
        <v>29</v>
      </c>
      <c r="AI235">
        <v>29</v>
      </c>
      <c r="AJ235">
        <v>29</v>
      </c>
      <c r="AK235">
        <v>29</v>
      </c>
      <c r="AL235">
        <v>29</v>
      </c>
      <c r="AM235">
        <v>29</v>
      </c>
      <c r="AN235">
        <v>29</v>
      </c>
      <c r="AO235">
        <v>29</v>
      </c>
      <c r="AP235">
        <v>28</v>
      </c>
      <c r="AQ235">
        <v>28</v>
      </c>
      <c r="AR235">
        <v>28</v>
      </c>
      <c r="AS235">
        <v>28</v>
      </c>
      <c r="AT235">
        <v>28</v>
      </c>
      <c r="AU235">
        <v>28</v>
      </c>
      <c r="AV235" s="8">
        <f t="shared" si="24"/>
        <v>28.863636363636363</v>
      </c>
      <c r="AW235">
        <f t="shared" si="25"/>
        <v>29</v>
      </c>
      <c r="AX235" s="8">
        <f t="shared" si="26"/>
        <v>0.34714175717877416</v>
      </c>
      <c r="AY235" s="6">
        <f>Table14[[#This Row],[Szórás]]/Table14[[#This Row],[Átlagos akadálymentességi hibaszám]]</f>
        <v>1.2026958516429971E-2</v>
      </c>
      <c r="AZ235">
        <f t="shared" si="27"/>
        <v>28</v>
      </c>
      <c r="BA235">
        <f t="shared" si="28"/>
        <v>29</v>
      </c>
      <c r="BB235">
        <f t="shared" si="29"/>
        <v>1</v>
      </c>
      <c r="BC235" s="7">
        <f t="shared" si="30"/>
        <v>0.9994363237654148</v>
      </c>
      <c r="BD235" s="8">
        <f t="shared" si="31"/>
        <v>0.3534883720930232</v>
      </c>
    </row>
    <row r="236" spans="1:56" x14ac:dyDescent="0.25">
      <c r="A236">
        <v>2</v>
      </c>
      <c r="B236">
        <v>12</v>
      </c>
      <c r="C236" t="s">
        <v>104</v>
      </c>
      <c r="D236">
        <v>28</v>
      </c>
      <c r="E236">
        <v>28</v>
      </c>
      <c r="F236">
        <v>28</v>
      </c>
      <c r="G236">
        <v>28</v>
      </c>
      <c r="H236">
        <v>28</v>
      </c>
      <c r="I236">
        <v>29</v>
      </c>
      <c r="J236">
        <v>90</v>
      </c>
      <c r="K236">
        <v>89</v>
      </c>
      <c r="L236">
        <v>89</v>
      </c>
      <c r="M236">
        <v>89</v>
      </c>
      <c r="N236">
        <v>89</v>
      </c>
      <c r="O236">
        <v>89</v>
      </c>
      <c r="P236">
        <v>89</v>
      </c>
      <c r="Q236">
        <v>89</v>
      </c>
      <c r="R236">
        <v>89</v>
      </c>
      <c r="S236">
        <v>89</v>
      </c>
      <c r="T236">
        <v>89</v>
      </c>
      <c r="U236">
        <v>89</v>
      </c>
      <c r="V236">
        <v>89</v>
      </c>
      <c r="W236">
        <v>89</v>
      </c>
      <c r="X236">
        <v>1</v>
      </c>
      <c r="Y236">
        <v>89</v>
      </c>
      <c r="Z236">
        <v>90</v>
      </c>
      <c r="AA236">
        <v>90</v>
      </c>
      <c r="AB236">
        <v>91</v>
      </c>
      <c r="AC236">
        <v>88</v>
      </c>
      <c r="AD236">
        <v>87</v>
      </c>
      <c r="AE236">
        <v>87</v>
      </c>
      <c r="AF236">
        <v>87</v>
      </c>
      <c r="AG236">
        <v>86</v>
      </c>
      <c r="AH236">
        <v>86</v>
      </c>
      <c r="AI236">
        <v>68</v>
      </c>
      <c r="AJ236">
        <v>68</v>
      </c>
      <c r="AK236">
        <v>68</v>
      </c>
      <c r="AL236">
        <v>68</v>
      </c>
      <c r="AM236">
        <v>68</v>
      </c>
      <c r="AN236">
        <v>68</v>
      </c>
      <c r="AO236">
        <v>68</v>
      </c>
      <c r="AP236">
        <v>68</v>
      </c>
      <c r="AQ236">
        <v>68</v>
      </c>
      <c r="AR236">
        <v>68</v>
      </c>
      <c r="AS236">
        <v>68</v>
      </c>
      <c r="AT236">
        <v>68</v>
      </c>
      <c r="AU236">
        <v>68</v>
      </c>
      <c r="AV236" s="8">
        <f t="shared" si="24"/>
        <v>72.318181818181813</v>
      </c>
      <c r="AW236">
        <f t="shared" si="25"/>
        <v>86.5</v>
      </c>
      <c r="AX236" s="8">
        <f t="shared" si="26"/>
        <v>23.365421407446696</v>
      </c>
      <c r="AY236" s="6">
        <f>Table14[[#This Row],[Szórás]]/Table14[[#This Row],[Átlagos akadálymentességi hibaszám]]</f>
        <v>0.32309193649517748</v>
      </c>
      <c r="AZ236">
        <f t="shared" si="27"/>
        <v>1</v>
      </c>
      <c r="BA236">
        <f t="shared" si="28"/>
        <v>91</v>
      </c>
      <c r="BB236">
        <f t="shared" si="29"/>
        <v>90</v>
      </c>
      <c r="BC236" s="7">
        <f t="shared" si="30"/>
        <v>1.0117241905098184</v>
      </c>
      <c r="BD236" s="8">
        <f t="shared" si="31"/>
        <v>4.0271177638828516E-2</v>
      </c>
    </row>
    <row r="237" spans="1:56" x14ac:dyDescent="0.25">
      <c r="A237">
        <v>21</v>
      </c>
      <c r="B237">
        <v>40</v>
      </c>
      <c r="C237" t="s">
        <v>283</v>
      </c>
      <c r="D237">
        <v>34</v>
      </c>
      <c r="E237">
        <v>35</v>
      </c>
      <c r="F237">
        <v>34</v>
      </c>
      <c r="G237">
        <v>41</v>
      </c>
      <c r="H237">
        <v>41</v>
      </c>
      <c r="I237">
        <v>41</v>
      </c>
      <c r="J237">
        <v>41</v>
      </c>
      <c r="K237">
        <v>41</v>
      </c>
      <c r="L237">
        <v>41</v>
      </c>
      <c r="M237">
        <v>33</v>
      </c>
      <c r="N237">
        <v>33</v>
      </c>
      <c r="O237">
        <v>33</v>
      </c>
      <c r="P237">
        <v>33</v>
      </c>
      <c r="Q237">
        <v>33</v>
      </c>
      <c r="R237">
        <v>33</v>
      </c>
      <c r="S237">
        <v>33</v>
      </c>
      <c r="T237">
        <v>33</v>
      </c>
      <c r="U237">
        <v>33</v>
      </c>
      <c r="V237">
        <v>33</v>
      </c>
      <c r="W237">
        <v>33</v>
      </c>
      <c r="X237">
        <v>33</v>
      </c>
      <c r="Y237">
        <v>33</v>
      </c>
      <c r="Z237">
        <v>33</v>
      </c>
      <c r="AA237">
        <v>33</v>
      </c>
      <c r="AB237">
        <v>34</v>
      </c>
      <c r="AC237">
        <v>34</v>
      </c>
      <c r="AD237">
        <v>37</v>
      </c>
      <c r="AE237">
        <v>37</v>
      </c>
      <c r="AF237">
        <v>43</v>
      </c>
      <c r="AG237">
        <v>43</v>
      </c>
      <c r="AH237">
        <v>34</v>
      </c>
      <c r="AI237">
        <v>34</v>
      </c>
      <c r="AJ237">
        <v>34</v>
      </c>
      <c r="AK237">
        <v>34</v>
      </c>
      <c r="AL237">
        <v>34</v>
      </c>
      <c r="AM237">
        <v>34</v>
      </c>
      <c r="AN237">
        <v>34</v>
      </c>
      <c r="AO237">
        <v>34</v>
      </c>
      <c r="AP237">
        <v>34</v>
      </c>
      <c r="AQ237">
        <v>34</v>
      </c>
      <c r="AR237">
        <v>34</v>
      </c>
      <c r="AS237">
        <v>34</v>
      </c>
      <c r="AT237">
        <v>34</v>
      </c>
      <c r="AU237">
        <v>34</v>
      </c>
      <c r="AV237" s="8">
        <f t="shared" si="24"/>
        <v>35.18181818181818</v>
      </c>
      <c r="AW237">
        <f t="shared" si="25"/>
        <v>34</v>
      </c>
      <c r="AX237" s="8">
        <f t="shared" si="26"/>
        <v>3.156924668331857</v>
      </c>
      <c r="AY237" s="6">
        <f>Table14[[#This Row],[Szórás]]/Table14[[#This Row],[Átlagos akadálymentességi hibaszám]]</f>
        <v>8.9731708918993361E-2</v>
      </c>
      <c r="AZ237">
        <f t="shared" si="27"/>
        <v>33</v>
      </c>
      <c r="BA237">
        <f t="shared" si="28"/>
        <v>43</v>
      </c>
      <c r="BB237">
        <f t="shared" si="29"/>
        <v>10</v>
      </c>
      <c r="BC237" s="7">
        <f t="shared" si="30"/>
        <v>0.99831426882398278</v>
      </c>
      <c r="BD237" s="8">
        <f t="shared" si="31"/>
        <v>6.5551982787771954E-2</v>
      </c>
    </row>
    <row r="238" spans="1:56" x14ac:dyDescent="0.25">
      <c r="A238">
        <v>7</v>
      </c>
      <c r="B238">
        <v>22</v>
      </c>
      <c r="C238" t="s">
        <v>195</v>
      </c>
      <c r="D238">
        <v>21</v>
      </c>
      <c r="E238">
        <v>23</v>
      </c>
      <c r="F238">
        <v>23</v>
      </c>
      <c r="G238">
        <v>25</v>
      </c>
      <c r="H238">
        <v>23</v>
      </c>
      <c r="I238">
        <v>25</v>
      </c>
      <c r="J238">
        <v>23</v>
      </c>
      <c r="K238">
        <v>29</v>
      </c>
      <c r="L238">
        <v>31</v>
      </c>
      <c r="M238">
        <v>33</v>
      </c>
      <c r="N238">
        <v>10</v>
      </c>
      <c r="O238">
        <v>33</v>
      </c>
      <c r="P238">
        <v>31</v>
      </c>
      <c r="Q238">
        <v>29</v>
      </c>
      <c r="R238">
        <v>31</v>
      </c>
      <c r="S238">
        <v>31</v>
      </c>
      <c r="T238">
        <v>29</v>
      </c>
      <c r="U238">
        <v>29</v>
      </c>
      <c r="V238">
        <v>31</v>
      </c>
      <c r="W238">
        <v>30</v>
      </c>
      <c r="X238">
        <v>29</v>
      </c>
      <c r="Y238">
        <v>33</v>
      </c>
      <c r="Z238">
        <v>29</v>
      </c>
      <c r="AA238">
        <v>31</v>
      </c>
      <c r="AB238">
        <v>24</v>
      </c>
      <c r="AC238">
        <v>22</v>
      </c>
      <c r="AD238">
        <v>11</v>
      </c>
      <c r="AE238">
        <v>20</v>
      </c>
      <c r="AF238">
        <v>20</v>
      </c>
      <c r="AG238">
        <v>22</v>
      </c>
      <c r="AH238">
        <v>20</v>
      </c>
      <c r="AI238">
        <v>20</v>
      </c>
      <c r="AJ238">
        <v>20</v>
      </c>
      <c r="AK238">
        <v>18</v>
      </c>
      <c r="AL238">
        <v>10</v>
      </c>
      <c r="AM238">
        <v>20</v>
      </c>
      <c r="AN238">
        <v>18</v>
      </c>
      <c r="AO238">
        <v>16</v>
      </c>
      <c r="AP238">
        <v>14</v>
      </c>
      <c r="AQ238">
        <v>14</v>
      </c>
      <c r="AR238">
        <v>12</v>
      </c>
      <c r="AS238">
        <v>14</v>
      </c>
      <c r="AT238">
        <v>12</v>
      </c>
      <c r="AU238">
        <v>12</v>
      </c>
      <c r="AV238" s="8">
        <f t="shared" si="24"/>
        <v>22.75</v>
      </c>
      <c r="AW238">
        <f t="shared" si="25"/>
        <v>23</v>
      </c>
      <c r="AX238" s="8">
        <f t="shared" si="26"/>
        <v>7.1564737321581617</v>
      </c>
      <c r="AY238" s="6">
        <f>Table14[[#This Row],[Szórás]]/Table14[[#This Row],[Átlagos akadálymentességi hibaszám]]</f>
        <v>0.31457027394101811</v>
      </c>
      <c r="AZ238">
        <f t="shared" si="27"/>
        <v>10</v>
      </c>
      <c r="BA238">
        <f t="shared" si="28"/>
        <v>33</v>
      </c>
      <c r="BB238">
        <f t="shared" si="29"/>
        <v>23</v>
      </c>
      <c r="BC238" s="7">
        <f t="shared" si="30"/>
        <v>0.98327977168568392</v>
      </c>
      <c r="BD238" s="8">
        <f t="shared" si="31"/>
        <v>0.36979405651663377</v>
      </c>
    </row>
    <row r="239" spans="1:56" x14ac:dyDescent="0.25">
      <c r="A239">
        <v>584</v>
      </c>
      <c r="B239">
        <v>91</v>
      </c>
      <c r="C239" t="s">
        <v>320</v>
      </c>
      <c r="D239">
        <v>9</v>
      </c>
      <c r="E239">
        <v>9</v>
      </c>
      <c r="F239">
        <v>9</v>
      </c>
      <c r="G239">
        <v>9</v>
      </c>
      <c r="H239">
        <v>9</v>
      </c>
      <c r="I239">
        <v>9</v>
      </c>
      <c r="J239">
        <v>9</v>
      </c>
      <c r="K239">
        <v>9</v>
      </c>
      <c r="L239">
        <v>9</v>
      </c>
      <c r="M239">
        <v>9</v>
      </c>
      <c r="N239">
        <v>9</v>
      </c>
      <c r="O239">
        <v>9</v>
      </c>
      <c r="P239">
        <v>11</v>
      </c>
      <c r="Q239">
        <v>9</v>
      </c>
      <c r="R239">
        <v>9</v>
      </c>
      <c r="S239">
        <v>9</v>
      </c>
      <c r="T239">
        <v>9</v>
      </c>
      <c r="U239">
        <v>9</v>
      </c>
      <c r="V239">
        <v>9</v>
      </c>
      <c r="W239">
        <v>9</v>
      </c>
      <c r="X239">
        <v>9</v>
      </c>
      <c r="Y239">
        <v>9</v>
      </c>
      <c r="Z239">
        <v>9</v>
      </c>
      <c r="AA239">
        <v>9</v>
      </c>
      <c r="AB239">
        <v>9</v>
      </c>
      <c r="AC239">
        <v>9</v>
      </c>
      <c r="AD239">
        <v>9</v>
      </c>
      <c r="AE239">
        <v>9</v>
      </c>
      <c r="AF239">
        <v>9</v>
      </c>
      <c r="AG239">
        <v>9</v>
      </c>
      <c r="AH239">
        <v>9</v>
      </c>
      <c r="AI239">
        <v>9</v>
      </c>
      <c r="AJ239">
        <v>9</v>
      </c>
      <c r="AK239">
        <v>9</v>
      </c>
      <c r="AL239">
        <v>9</v>
      </c>
      <c r="AM239">
        <v>9</v>
      </c>
      <c r="AN239">
        <v>9</v>
      </c>
      <c r="AO239">
        <v>11</v>
      </c>
      <c r="AP239">
        <v>11</v>
      </c>
      <c r="AQ239">
        <v>11</v>
      </c>
      <c r="AR239">
        <v>11</v>
      </c>
      <c r="AS239">
        <v>11</v>
      </c>
      <c r="AT239">
        <v>11</v>
      </c>
      <c r="AU239">
        <v>11</v>
      </c>
      <c r="AV239" s="8">
        <f t="shared" si="24"/>
        <v>9.3636363636363633</v>
      </c>
      <c r="AW239">
        <f t="shared" si="25"/>
        <v>9</v>
      </c>
      <c r="AX239" s="8">
        <f t="shared" si="26"/>
        <v>0.78030730651482605</v>
      </c>
      <c r="AY239" s="6">
        <f>Table14[[#This Row],[Szórás]]/Table14[[#This Row],[Átlagos akadálymentességi hibaszám]]</f>
        <v>8.3333790016146478E-2</v>
      </c>
      <c r="AZ239">
        <f t="shared" si="27"/>
        <v>9</v>
      </c>
      <c r="BA239">
        <f t="shared" si="28"/>
        <v>11</v>
      </c>
      <c r="BB239">
        <f t="shared" si="29"/>
        <v>2</v>
      </c>
      <c r="BC239" s="7">
        <f t="shared" si="30"/>
        <v>1.0033997736994387</v>
      </c>
      <c r="BD239" s="8">
        <f t="shared" si="31"/>
        <v>0.31007751937984479</v>
      </c>
    </row>
    <row r="240" spans="1:56" x14ac:dyDescent="0.25">
      <c r="A240">
        <v>1974</v>
      </c>
      <c r="B240">
        <v>93</v>
      </c>
      <c r="C240" t="s">
        <v>99</v>
      </c>
      <c r="D240">
        <v>12</v>
      </c>
      <c r="E240">
        <v>12</v>
      </c>
      <c r="F240">
        <v>12</v>
      </c>
      <c r="G240">
        <v>12</v>
      </c>
      <c r="H240">
        <v>12</v>
      </c>
      <c r="I240">
        <v>12</v>
      </c>
      <c r="J240">
        <v>12</v>
      </c>
      <c r="K240">
        <v>12</v>
      </c>
      <c r="L240">
        <v>12</v>
      </c>
      <c r="M240">
        <v>13</v>
      </c>
      <c r="N240">
        <v>13</v>
      </c>
      <c r="O240">
        <v>13</v>
      </c>
      <c r="P240">
        <v>13</v>
      </c>
      <c r="Q240">
        <v>13</v>
      </c>
      <c r="R240">
        <v>13</v>
      </c>
      <c r="S240">
        <v>13</v>
      </c>
      <c r="T240">
        <v>13</v>
      </c>
      <c r="U240">
        <v>13</v>
      </c>
      <c r="V240">
        <v>12</v>
      </c>
      <c r="W240">
        <v>13</v>
      </c>
      <c r="X240">
        <v>13</v>
      </c>
      <c r="Y240">
        <v>13</v>
      </c>
      <c r="Z240">
        <v>13</v>
      </c>
      <c r="AA240">
        <v>12</v>
      </c>
      <c r="AB240">
        <v>13</v>
      </c>
      <c r="AC240">
        <v>13</v>
      </c>
      <c r="AD240">
        <v>13</v>
      </c>
      <c r="AE240">
        <v>13</v>
      </c>
      <c r="AF240">
        <v>13</v>
      </c>
      <c r="AG240">
        <v>13</v>
      </c>
      <c r="AH240">
        <v>13</v>
      </c>
      <c r="AI240">
        <v>13</v>
      </c>
      <c r="AJ240">
        <v>13</v>
      </c>
      <c r="AK240">
        <v>13</v>
      </c>
      <c r="AL240">
        <v>13</v>
      </c>
      <c r="AM240">
        <v>13</v>
      </c>
      <c r="AN240">
        <v>13</v>
      </c>
      <c r="AO240">
        <v>13</v>
      </c>
      <c r="AP240">
        <v>13</v>
      </c>
      <c r="AQ240">
        <v>13</v>
      </c>
      <c r="AR240">
        <v>12</v>
      </c>
      <c r="AS240">
        <v>13</v>
      </c>
      <c r="AT240">
        <v>13</v>
      </c>
      <c r="AU240">
        <v>13</v>
      </c>
      <c r="AV240" s="8">
        <f t="shared" si="24"/>
        <v>12.727272727272727</v>
      </c>
      <c r="AW240">
        <f t="shared" si="25"/>
        <v>13</v>
      </c>
      <c r="AX240" s="8">
        <f t="shared" si="26"/>
        <v>0.45051063346696668</v>
      </c>
      <c r="AY240" s="6">
        <f>Table14[[#This Row],[Szórás]]/Table14[[#This Row],[Átlagos akadálymentességi hibaszám]]</f>
        <v>3.5397264058118813E-2</v>
      </c>
      <c r="AZ240">
        <f t="shared" si="27"/>
        <v>12</v>
      </c>
      <c r="BA240">
        <f t="shared" si="28"/>
        <v>13</v>
      </c>
      <c r="BB240">
        <f t="shared" si="29"/>
        <v>1</v>
      </c>
      <c r="BC240" s="7">
        <f t="shared" si="30"/>
        <v>1.0015919665799922</v>
      </c>
      <c r="BD240" s="8">
        <f t="shared" si="31"/>
        <v>0.32107558139534814</v>
      </c>
    </row>
    <row r="241" spans="1:56" x14ac:dyDescent="0.25">
      <c r="A241">
        <v>71</v>
      </c>
      <c r="B241">
        <v>50</v>
      </c>
      <c r="C241" t="s">
        <v>120</v>
      </c>
      <c r="D241">
        <v>98</v>
      </c>
      <c r="E241">
        <v>98</v>
      </c>
      <c r="F241">
        <v>97</v>
      </c>
      <c r="G241">
        <v>98</v>
      </c>
      <c r="H241">
        <v>98</v>
      </c>
      <c r="I241">
        <v>98</v>
      </c>
      <c r="J241">
        <v>98</v>
      </c>
      <c r="K241">
        <v>99</v>
      </c>
      <c r="L241">
        <v>99</v>
      </c>
      <c r="M241">
        <v>99</v>
      </c>
      <c r="N241">
        <v>98</v>
      </c>
      <c r="O241">
        <v>98</v>
      </c>
      <c r="P241">
        <v>97</v>
      </c>
      <c r="Q241">
        <v>97</v>
      </c>
      <c r="R241">
        <v>97</v>
      </c>
      <c r="S241">
        <v>96</v>
      </c>
      <c r="T241">
        <v>96</v>
      </c>
      <c r="U241">
        <v>96</v>
      </c>
      <c r="V241">
        <v>98</v>
      </c>
      <c r="W241">
        <v>96</v>
      </c>
      <c r="X241">
        <v>97</v>
      </c>
      <c r="Y241">
        <v>98</v>
      </c>
      <c r="Z241">
        <v>98</v>
      </c>
      <c r="AA241">
        <v>98</v>
      </c>
      <c r="AB241">
        <v>98</v>
      </c>
      <c r="AC241">
        <v>98</v>
      </c>
      <c r="AD241">
        <v>98</v>
      </c>
      <c r="AE241">
        <v>97</v>
      </c>
      <c r="AF241">
        <v>98</v>
      </c>
      <c r="AG241">
        <v>98</v>
      </c>
      <c r="AH241">
        <v>98</v>
      </c>
      <c r="AI241">
        <v>98</v>
      </c>
      <c r="AJ241">
        <v>98</v>
      </c>
      <c r="AK241">
        <v>98</v>
      </c>
      <c r="AL241">
        <v>96</v>
      </c>
      <c r="AM241">
        <v>96</v>
      </c>
      <c r="AN241">
        <v>96</v>
      </c>
      <c r="AO241">
        <v>97</v>
      </c>
      <c r="AP241">
        <v>97</v>
      </c>
      <c r="AQ241">
        <v>96</v>
      </c>
      <c r="AR241">
        <v>98</v>
      </c>
      <c r="AS241">
        <v>99</v>
      </c>
      <c r="AT241">
        <v>99</v>
      </c>
      <c r="AU241">
        <v>99</v>
      </c>
      <c r="AV241" s="8">
        <f t="shared" si="24"/>
        <v>97.590909090909093</v>
      </c>
      <c r="AW241">
        <f t="shared" si="25"/>
        <v>98</v>
      </c>
      <c r="AX241" s="8">
        <f t="shared" si="26"/>
        <v>0.94790299322588745</v>
      </c>
      <c r="AY241" s="6">
        <f>Table14[[#This Row],[Szórás]]/Table14[[#This Row],[Átlagos akadálymentességi hibaszám]]</f>
        <v>9.7130255477268397E-3</v>
      </c>
      <c r="AZ241">
        <f t="shared" si="27"/>
        <v>96</v>
      </c>
      <c r="BA241">
        <f t="shared" si="28"/>
        <v>99</v>
      </c>
      <c r="BB241">
        <f t="shared" si="29"/>
        <v>3</v>
      </c>
      <c r="BC241" s="7">
        <f t="shared" si="30"/>
        <v>0.99992972144094927</v>
      </c>
      <c r="BD241" s="8">
        <f t="shared" si="31"/>
        <v>8.6017837174710045E-3</v>
      </c>
    </row>
    <row r="242" spans="1:56" x14ac:dyDescent="0.25">
      <c r="A242">
        <v>6</v>
      </c>
      <c r="B242">
        <v>22</v>
      </c>
      <c r="C242" t="s">
        <v>195</v>
      </c>
      <c r="D242">
        <v>27</v>
      </c>
      <c r="E242">
        <v>27</v>
      </c>
      <c r="F242">
        <v>27</v>
      </c>
      <c r="G242">
        <v>27</v>
      </c>
      <c r="H242">
        <v>27</v>
      </c>
      <c r="I242">
        <v>27</v>
      </c>
      <c r="J242">
        <v>27</v>
      </c>
      <c r="K242">
        <v>27</v>
      </c>
      <c r="L242">
        <v>27</v>
      </c>
      <c r="M242">
        <v>27</v>
      </c>
      <c r="N242">
        <v>27</v>
      </c>
      <c r="O242">
        <v>27</v>
      </c>
      <c r="P242">
        <v>27</v>
      </c>
      <c r="Q242">
        <v>27</v>
      </c>
      <c r="R242">
        <v>27</v>
      </c>
      <c r="S242">
        <v>27</v>
      </c>
      <c r="T242">
        <v>27</v>
      </c>
      <c r="U242">
        <v>27</v>
      </c>
      <c r="V242">
        <v>27</v>
      </c>
      <c r="W242">
        <v>27</v>
      </c>
      <c r="X242">
        <v>27</v>
      </c>
      <c r="Y242">
        <v>27</v>
      </c>
      <c r="Z242">
        <v>27</v>
      </c>
      <c r="AA242">
        <v>27</v>
      </c>
      <c r="AB242">
        <v>27</v>
      </c>
      <c r="AC242">
        <v>27</v>
      </c>
      <c r="AD242">
        <v>27</v>
      </c>
      <c r="AE242">
        <v>27</v>
      </c>
      <c r="AF242">
        <v>27</v>
      </c>
      <c r="AG242">
        <v>27</v>
      </c>
      <c r="AH242">
        <v>27</v>
      </c>
      <c r="AI242">
        <v>27</v>
      </c>
      <c r="AJ242">
        <v>27</v>
      </c>
      <c r="AK242">
        <v>27</v>
      </c>
      <c r="AL242">
        <v>27</v>
      </c>
      <c r="AM242">
        <v>27</v>
      </c>
      <c r="AN242">
        <v>27</v>
      </c>
      <c r="AO242">
        <v>27</v>
      </c>
      <c r="AP242">
        <v>27</v>
      </c>
      <c r="AQ242">
        <v>27</v>
      </c>
      <c r="AR242">
        <v>26</v>
      </c>
      <c r="AS242">
        <v>26</v>
      </c>
      <c r="AT242">
        <v>26</v>
      </c>
      <c r="AU242">
        <v>26</v>
      </c>
      <c r="AV242" s="8">
        <f t="shared" si="24"/>
        <v>26.90909090909091</v>
      </c>
      <c r="AW242">
        <f t="shared" si="25"/>
        <v>27</v>
      </c>
      <c r="AX242" s="8">
        <f t="shared" si="26"/>
        <v>0.29080336345115265</v>
      </c>
      <c r="AY242" s="6">
        <f>Table14[[#This Row],[Szórás]]/Table14[[#This Row],[Átlagos akadálymentességi hibaszám]]</f>
        <v>1.0806881749873916E-2</v>
      </c>
      <c r="AZ242">
        <f t="shared" si="27"/>
        <v>26</v>
      </c>
      <c r="BA242">
        <f t="shared" si="28"/>
        <v>27</v>
      </c>
      <c r="BB242">
        <f t="shared" si="29"/>
        <v>1</v>
      </c>
      <c r="BC242" s="7">
        <f t="shared" si="30"/>
        <v>0.99957454772026322</v>
      </c>
      <c r="BD242" s="8">
        <f t="shared" si="31"/>
        <v>0.24806201550387594</v>
      </c>
    </row>
    <row r="243" spans="1:56" x14ac:dyDescent="0.25">
      <c r="A243">
        <v>19</v>
      </c>
      <c r="B243">
        <v>30</v>
      </c>
      <c r="C243" t="s">
        <v>134</v>
      </c>
      <c r="D243">
        <v>160</v>
      </c>
      <c r="E243">
        <v>158</v>
      </c>
      <c r="F243">
        <v>159</v>
      </c>
      <c r="G243">
        <v>5</v>
      </c>
      <c r="H243">
        <v>6</v>
      </c>
      <c r="I243">
        <v>6</v>
      </c>
      <c r="J243">
        <v>7</v>
      </c>
      <c r="K243">
        <v>8</v>
      </c>
      <c r="L243">
        <v>7</v>
      </c>
      <c r="M243">
        <v>8</v>
      </c>
      <c r="N243">
        <v>7</v>
      </c>
      <c r="O243">
        <v>7</v>
      </c>
      <c r="P243">
        <v>7</v>
      </c>
      <c r="Q243">
        <v>7</v>
      </c>
      <c r="R243">
        <v>8</v>
      </c>
      <c r="S243">
        <v>7</v>
      </c>
      <c r="T243">
        <v>7</v>
      </c>
      <c r="U243">
        <v>6</v>
      </c>
      <c r="V243">
        <v>9</v>
      </c>
      <c r="W243">
        <v>6</v>
      </c>
      <c r="X243">
        <v>8</v>
      </c>
      <c r="Y243">
        <v>7</v>
      </c>
      <c r="Z243">
        <v>6</v>
      </c>
      <c r="AA243">
        <v>5</v>
      </c>
      <c r="AB243">
        <v>6</v>
      </c>
      <c r="AC243">
        <v>8</v>
      </c>
      <c r="AD243">
        <v>4</v>
      </c>
      <c r="AE243">
        <v>8</v>
      </c>
      <c r="AF243">
        <v>9</v>
      </c>
      <c r="AG243">
        <v>8</v>
      </c>
      <c r="AH243">
        <v>5</v>
      </c>
      <c r="AI243">
        <v>6</v>
      </c>
      <c r="AJ243">
        <v>9</v>
      </c>
      <c r="AK243">
        <v>7</v>
      </c>
      <c r="AL243">
        <v>6</v>
      </c>
      <c r="AM243">
        <v>5</v>
      </c>
      <c r="AN243">
        <v>5</v>
      </c>
      <c r="AO243">
        <v>5</v>
      </c>
      <c r="AP243">
        <v>5</v>
      </c>
      <c r="AQ243">
        <v>6</v>
      </c>
      <c r="AR243">
        <v>6</v>
      </c>
      <c r="AS243">
        <v>5</v>
      </c>
      <c r="AT243">
        <v>5</v>
      </c>
      <c r="AU243">
        <v>10</v>
      </c>
      <c r="AV243" s="8">
        <f t="shared" si="24"/>
        <v>17.022727272727273</v>
      </c>
      <c r="AW243">
        <f t="shared" si="25"/>
        <v>7</v>
      </c>
      <c r="AX243" s="8">
        <f t="shared" si="26"/>
        <v>38.872773180139689</v>
      </c>
      <c r="AY243" s="6">
        <f>Table14[[#This Row],[Szórás]]/Table14[[#This Row],[Átlagos akadálymentességi hibaszám]]</f>
        <v>2.2835808009694878</v>
      </c>
      <c r="AZ243">
        <f t="shared" si="27"/>
        <v>4</v>
      </c>
      <c r="BA243">
        <f t="shared" si="28"/>
        <v>160</v>
      </c>
      <c r="BB243">
        <f t="shared" si="29"/>
        <v>156</v>
      </c>
      <c r="BC243" s="7">
        <f t="shared" si="30"/>
        <v>0.9694679630500711</v>
      </c>
      <c r="BD243" s="8">
        <f t="shared" si="31"/>
        <v>0.2246020319412618</v>
      </c>
    </row>
    <row r="244" spans="1:56" x14ac:dyDescent="0.25">
      <c r="A244">
        <v>841</v>
      </c>
      <c r="B244">
        <v>91</v>
      </c>
      <c r="C244" t="s">
        <v>320</v>
      </c>
      <c r="D244">
        <v>26</v>
      </c>
      <c r="E244">
        <v>23</v>
      </c>
      <c r="F244">
        <v>30</v>
      </c>
      <c r="G244">
        <v>27</v>
      </c>
      <c r="H244">
        <v>27</v>
      </c>
      <c r="I244">
        <v>27</v>
      </c>
      <c r="J244">
        <v>24</v>
      </c>
      <c r="K244">
        <v>21</v>
      </c>
      <c r="L244">
        <v>30</v>
      </c>
      <c r="M244">
        <v>30</v>
      </c>
      <c r="N244">
        <v>30</v>
      </c>
      <c r="O244">
        <v>30</v>
      </c>
      <c r="P244">
        <v>30</v>
      </c>
      <c r="Q244">
        <v>24</v>
      </c>
      <c r="R244">
        <v>30</v>
      </c>
      <c r="S244">
        <v>31</v>
      </c>
      <c r="T244">
        <v>25</v>
      </c>
      <c r="U244">
        <v>29</v>
      </c>
      <c r="V244">
        <v>28</v>
      </c>
      <c r="W244">
        <v>31</v>
      </c>
      <c r="X244">
        <v>25</v>
      </c>
      <c r="Y244">
        <v>25</v>
      </c>
      <c r="Z244">
        <v>28</v>
      </c>
      <c r="AA244">
        <v>22</v>
      </c>
      <c r="AB244">
        <v>22</v>
      </c>
      <c r="AC244">
        <v>25</v>
      </c>
      <c r="AD244">
        <v>25</v>
      </c>
      <c r="AE244">
        <v>28</v>
      </c>
      <c r="AF244">
        <v>28</v>
      </c>
      <c r="AG244">
        <v>37</v>
      </c>
      <c r="AH244">
        <v>37</v>
      </c>
      <c r="AI244">
        <v>36</v>
      </c>
      <c r="AJ244">
        <v>35</v>
      </c>
      <c r="AK244">
        <v>36</v>
      </c>
      <c r="AL244">
        <v>35</v>
      </c>
      <c r="AM244">
        <v>30</v>
      </c>
      <c r="AN244">
        <v>27</v>
      </c>
      <c r="AO244">
        <v>33</v>
      </c>
      <c r="AP244">
        <v>27</v>
      </c>
      <c r="AQ244">
        <v>35</v>
      </c>
      <c r="AR244">
        <v>35</v>
      </c>
      <c r="AS244">
        <v>32</v>
      </c>
      <c r="AT244">
        <v>35</v>
      </c>
      <c r="AU244">
        <v>32</v>
      </c>
      <c r="AV244" s="8">
        <f t="shared" si="24"/>
        <v>29.15909090909091</v>
      </c>
      <c r="AW244">
        <f t="shared" si="25"/>
        <v>29.5</v>
      </c>
      <c r="AX244" s="8">
        <f t="shared" si="26"/>
        <v>4.3559271665071906</v>
      </c>
      <c r="AY244" s="6">
        <f>Table14[[#This Row],[Szórás]]/Table14[[#This Row],[Átlagos akadálymentességi hibaszám]]</f>
        <v>0.14938487554662228</v>
      </c>
      <c r="AZ244">
        <f t="shared" si="27"/>
        <v>21</v>
      </c>
      <c r="BA244">
        <f t="shared" si="28"/>
        <v>37</v>
      </c>
      <c r="BB244">
        <f t="shared" si="29"/>
        <v>16</v>
      </c>
      <c r="BC244" s="7">
        <f t="shared" si="30"/>
        <v>1.0060483015121682</v>
      </c>
      <c r="BD244" s="8">
        <f t="shared" si="31"/>
        <v>0.26418628806642602</v>
      </c>
    </row>
    <row r="245" spans="1:56" x14ac:dyDescent="0.25">
      <c r="A245">
        <v>93</v>
      </c>
      <c r="B245">
        <v>50</v>
      </c>
      <c r="C245" t="s">
        <v>120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 s="8">
        <f t="shared" si="24"/>
        <v>1</v>
      </c>
      <c r="AW245">
        <f t="shared" si="25"/>
        <v>1</v>
      </c>
      <c r="AX245" s="8">
        <f t="shared" si="26"/>
        <v>0</v>
      </c>
      <c r="AY245" s="6">
        <f>Table14[[#This Row],[Szórás]]/Table14[[#This Row],[Átlagos akadálymentességi hibaszám]]</f>
        <v>0</v>
      </c>
      <c r="AZ245">
        <f t="shared" si="27"/>
        <v>1</v>
      </c>
      <c r="BA245">
        <f t="shared" si="28"/>
        <v>1</v>
      </c>
      <c r="BB245">
        <f t="shared" si="29"/>
        <v>0</v>
      </c>
      <c r="BC245" s="7">
        <f t="shared" si="30"/>
        <v>1</v>
      </c>
      <c r="BD245" s="8">
        <f t="shared" si="31"/>
        <v>1</v>
      </c>
    </row>
    <row r="246" spans="1:56" x14ac:dyDescent="0.25">
      <c r="A246">
        <v>805</v>
      </c>
      <c r="B246">
        <v>91</v>
      </c>
      <c r="C246" t="s">
        <v>320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4</v>
      </c>
      <c r="K246">
        <v>4</v>
      </c>
      <c r="L246">
        <v>4</v>
      </c>
      <c r="M246">
        <v>4</v>
      </c>
      <c r="N246">
        <v>4</v>
      </c>
      <c r="O246">
        <v>4</v>
      </c>
      <c r="P246">
        <v>4</v>
      </c>
      <c r="Q246">
        <v>4</v>
      </c>
      <c r="R246">
        <v>4</v>
      </c>
      <c r="S246">
        <v>4</v>
      </c>
      <c r="T246">
        <v>4</v>
      </c>
      <c r="U246">
        <v>4</v>
      </c>
      <c r="V246">
        <v>4</v>
      </c>
      <c r="W246">
        <v>4</v>
      </c>
      <c r="X246">
        <v>4</v>
      </c>
      <c r="Y246">
        <v>4</v>
      </c>
      <c r="Z246">
        <v>4</v>
      </c>
      <c r="AA246">
        <v>4</v>
      </c>
      <c r="AB246">
        <v>4</v>
      </c>
      <c r="AC246">
        <v>4</v>
      </c>
      <c r="AD246">
        <v>4</v>
      </c>
      <c r="AE246">
        <v>4</v>
      </c>
      <c r="AF246">
        <v>4</v>
      </c>
      <c r="AG246">
        <v>4</v>
      </c>
      <c r="AH246">
        <v>4</v>
      </c>
      <c r="AI246">
        <v>4</v>
      </c>
      <c r="AJ246">
        <v>4</v>
      </c>
      <c r="AK246">
        <v>4</v>
      </c>
      <c r="AL246">
        <v>4</v>
      </c>
      <c r="AM246">
        <v>4</v>
      </c>
      <c r="AN246">
        <v>4</v>
      </c>
      <c r="AO246">
        <v>4</v>
      </c>
      <c r="AP246">
        <v>4</v>
      </c>
      <c r="AQ246">
        <v>4</v>
      </c>
      <c r="AR246">
        <v>4</v>
      </c>
      <c r="AS246">
        <v>5</v>
      </c>
      <c r="AT246">
        <v>5</v>
      </c>
      <c r="AU246">
        <v>5</v>
      </c>
      <c r="AV246" s="8">
        <f t="shared" si="24"/>
        <v>3.7954545454545454</v>
      </c>
      <c r="AW246">
        <f t="shared" si="25"/>
        <v>4</v>
      </c>
      <c r="AX246" s="8">
        <f t="shared" si="26"/>
        <v>0.76491511778805765</v>
      </c>
      <c r="AY246" s="6">
        <f>Table14[[#This Row],[Szórás]]/Table14[[#This Row],[Átlagos akadálymentességi hibaszám]]</f>
        <v>0.20153452205194333</v>
      </c>
      <c r="AZ246">
        <f t="shared" si="27"/>
        <v>2</v>
      </c>
      <c r="BA246">
        <f t="shared" si="28"/>
        <v>5</v>
      </c>
      <c r="BB246">
        <f t="shared" si="29"/>
        <v>3</v>
      </c>
      <c r="BC246" s="7">
        <f t="shared" si="30"/>
        <v>1.0131572790268095</v>
      </c>
      <c r="BD246" s="8">
        <f t="shared" si="31"/>
        <v>0.43996952624293234</v>
      </c>
    </row>
    <row r="247" spans="1:56" x14ac:dyDescent="0.25">
      <c r="A247">
        <v>120</v>
      </c>
      <c r="B247">
        <v>61</v>
      </c>
      <c r="C247" t="s">
        <v>145</v>
      </c>
      <c r="D247">
        <v>63</v>
      </c>
      <c r="E247">
        <v>62</v>
      </c>
      <c r="F247">
        <v>62</v>
      </c>
      <c r="G247">
        <v>63</v>
      </c>
      <c r="H247">
        <v>63</v>
      </c>
      <c r="I247">
        <v>63</v>
      </c>
      <c r="J247">
        <v>62</v>
      </c>
      <c r="K247">
        <v>63</v>
      </c>
      <c r="L247">
        <v>62</v>
      </c>
      <c r="M247">
        <v>69</v>
      </c>
      <c r="N247">
        <v>69</v>
      </c>
      <c r="O247">
        <v>69</v>
      </c>
      <c r="P247">
        <v>69</v>
      </c>
      <c r="Q247">
        <v>68</v>
      </c>
      <c r="R247">
        <v>68</v>
      </c>
      <c r="S247">
        <v>69</v>
      </c>
      <c r="T247">
        <v>68</v>
      </c>
      <c r="U247">
        <v>68</v>
      </c>
      <c r="V247">
        <v>68</v>
      </c>
      <c r="W247">
        <v>69</v>
      </c>
      <c r="X247">
        <v>68</v>
      </c>
      <c r="Y247">
        <v>68</v>
      </c>
      <c r="Z247">
        <v>68</v>
      </c>
      <c r="AA247">
        <v>69</v>
      </c>
      <c r="AB247">
        <v>68</v>
      </c>
      <c r="AC247">
        <v>69</v>
      </c>
      <c r="AD247">
        <v>68</v>
      </c>
      <c r="AE247">
        <v>69</v>
      </c>
      <c r="AF247">
        <v>68</v>
      </c>
      <c r="AG247">
        <v>68</v>
      </c>
      <c r="AH247">
        <v>68</v>
      </c>
      <c r="AI247">
        <v>68</v>
      </c>
      <c r="AJ247">
        <v>68</v>
      </c>
      <c r="AK247">
        <v>68</v>
      </c>
      <c r="AL247">
        <v>68</v>
      </c>
      <c r="AM247">
        <v>68</v>
      </c>
      <c r="AN247">
        <v>68</v>
      </c>
      <c r="AO247">
        <v>68</v>
      </c>
      <c r="AP247">
        <v>68</v>
      </c>
      <c r="AQ247">
        <v>68</v>
      </c>
      <c r="AR247">
        <v>67</v>
      </c>
      <c r="AS247">
        <v>67</v>
      </c>
      <c r="AT247">
        <v>67</v>
      </c>
      <c r="AU247">
        <v>67</v>
      </c>
      <c r="AV247" s="8">
        <f t="shared" si="24"/>
        <v>67</v>
      </c>
      <c r="AW247">
        <f t="shared" si="25"/>
        <v>68</v>
      </c>
      <c r="AX247" s="8">
        <f t="shared" si="26"/>
        <v>2.352633358798228</v>
      </c>
      <c r="AY247" s="6">
        <f>Table14[[#This Row],[Szórás]]/Table14[[#This Row],[Átlagos akadálymentességi hibaszám]]</f>
        <v>3.5113930728331764E-2</v>
      </c>
      <c r="AZ247">
        <f t="shared" si="27"/>
        <v>62</v>
      </c>
      <c r="BA247">
        <f t="shared" si="28"/>
        <v>69</v>
      </c>
      <c r="BB247">
        <f t="shared" si="29"/>
        <v>7</v>
      </c>
      <c r="BC247" s="7">
        <f t="shared" si="30"/>
        <v>1.0015977672317924</v>
      </c>
      <c r="BD247" s="8">
        <f t="shared" si="31"/>
        <v>0.32520875336641986</v>
      </c>
    </row>
    <row r="248" spans="1:56" x14ac:dyDescent="0.25">
      <c r="A248">
        <v>77</v>
      </c>
      <c r="B248">
        <v>50</v>
      </c>
      <c r="C248" t="s">
        <v>120</v>
      </c>
      <c r="D248">
        <v>9</v>
      </c>
      <c r="E248">
        <v>9</v>
      </c>
      <c r="F248">
        <v>9</v>
      </c>
      <c r="G248">
        <v>9</v>
      </c>
      <c r="H248">
        <v>9</v>
      </c>
      <c r="I248">
        <v>9</v>
      </c>
      <c r="J248">
        <v>9</v>
      </c>
      <c r="K248">
        <v>9</v>
      </c>
      <c r="L248">
        <v>9</v>
      </c>
      <c r="M248">
        <v>9</v>
      </c>
      <c r="N248">
        <v>9</v>
      </c>
      <c r="O248">
        <v>9</v>
      </c>
      <c r="P248">
        <v>9</v>
      </c>
      <c r="Q248">
        <v>9</v>
      </c>
      <c r="R248">
        <v>9</v>
      </c>
      <c r="S248">
        <v>9</v>
      </c>
      <c r="T248">
        <v>9</v>
      </c>
      <c r="U248">
        <v>9</v>
      </c>
      <c r="V248">
        <v>9</v>
      </c>
      <c r="W248">
        <v>9</v>
      </c>
      <c r="X248">
        <v>9</v>
      </c>
      <c r="Y248">
        <v>9</v>
      </c>
      <c r="Z248">
        <v>9</v>
      </c>
      <c r="AA248">
        <v>9</v>
      </c>
      <c r="AB248">
        <v>9</v>
      </c>
      <c r="AC248">
        <v>9</v>
      </c>
      <c r="AD248">
        <v>9</v>
      </c>
      <c r="AE248">
        <v>8</v>
      </c>
      <c r="AF248">
        <v>8</v>
      </c>
      <c r="AG248">
        <v>8</v>
      </c>
      <c r="AH248">
        <v>8</v>
      </c>
      <c r="AI248">
        <v>9</v>
      </c>
      <c r="AJ248">
        <v>9</v>
      </c>
      <c r="AK248">
        <v>9</v>
      </c>
      <c r="AL248">
        <v>9</v>
      </c>
      <c r="AM248">
        <v>9</v>
      </c>
      <c r="AN248">
        <v>9</v>
      </c>
      <c r="AO248">
        <v>9</v>
      </c>
      <c r="AP248">
        <v>9</v>
      </c>
      <c r="AQ248">
        <v>9</v>
      </c>
      <c r="AR248">
        <v>8</v>
      </c>
      <c r="AS248">
        <v>8</v>
      </c>
      <c r="AT248">
        <v>8</v>
      </c>
      <c r="AU248">
        <v>8</v>
      </c>
      <c r="AV248" s="8">
        <f t="shared" si="24"/>
        <v>8.8181818181818183</v>
      </c>
      <c r="AW248">
        <f t="shared" si="25"/>
        <v>9</v>
      </c>
      <c r="AX248" s="8">
        <f t="shared" si="26"/>
        <v>0.39015365325741302</v>
      </c>
      <c r="AY248" s="6">
        <f>Table14[[#This Row],[Szórás]]/Table14[[#This Row],[Átlagos akadálymentességi hibaszám]]</f>
        <v>4.4244228719912813E-2</v>
      </c>
      <c r="AZ248">
        <f t="shared" si="27"/>
        <v>8</v>
      </c>
      <c r="BA248">
        <f t="shared" si="28"/>
        <v>9</v>
      </c>
      <c r="BB248">
        <f t="shared" si="29"/>
        <v>1</v>
      </c>
      <c r="BC248" s="7">
        <f t="shared" si="30"/>
        <v>0.99820871439585235</v>
      </c>
      <c r="BD248" s="8">
        <f t="shared" si="31"/>
        <v>0.2511627906976745</v>
      </c>
    </row>
    <row r="249" spans="1:56" x14ac:dyDescent="0.25">
      <c r="A249">
        <v>3</v>
      </c>
      <c r="B249">
        <v>15</v>
      </c>
      <c r="C249" t="s">
        <v>173</v>
      </c>
      <c r="D249">
        <v>37</v>
      </c>
      <c r="E249">
        <v>37</v>
      </c>
      <c r="F249">
        <v>35</v>
      </c>
      <c r="G249">
        <v>37</v>
      </c>
      <c r="H249">
        <v>34</v>
      </c>
      <c r="I249">
        <v>34</v>
      </c>
      <c r="J249">
        <v>35</v>
      </c>
      <c r="K249">
        <v>38</v>
      </c>
      <c r="L249">
        <v>36</v>
      </c>
      <c r="M249">
        <v>37</v>
      </c>
      <c r="N249">
        <v>35</v>
      </c>
      <c r="O249">
        <v>36</v>
      </c>
      <c r="P249">
        <v>35</v>
      </c>
      <c r="Q249">
        <v>37</v>
      </c>
      <c r="R249">
        <v>36</v>
      </c>
      <c r="S249">
        <v>37</v>
      </c>
      <c r="T249">
        <v>38</v>
      </c>
      <c r="U249">
        <v>38</v>
      </c>
      <c r="V249">
        <v>36</v>
      </c>
      <c r="W249">
        <v>34</v>
      </c>
      <c r="X249">
        <v>37</v>
      </c>
      <c r="Y249">
        <v>36</v>
      </c>
      <c r="Z249">
        <v>37</v>
      </c>
      <c r="AA249">
        <v>38</v>
      </c>
      <c r="AB249">
        <v>35</v>
      </c>
      <c r="AC249">
        <v>36</v>
      </c>
      <c r="AD249">
        <v>37</v>
      </c>
      <c r="AE249">
        <v>38</v>
      </c>
      <c r="AF249">
        <v>36</v>
      </c>
      <c r="AG249">
        <v>36</v>
      </c>
      <c r="AH249">
        <v>36</v>
      </c>
      <c r="AI249">
        <v>36</v>
      </c>
      <c r="AJ249">
        <v>37</v>
      </c>
      <c r="AK249">
        <v>37</v>
      </c>
      <c r="AL249">
        <v>37</v>
      </c>
      <c r="AM249">
        <v>37</v>
      </c>
      <c r="AN249">
        <v>37</v>
      </c>
      <c r="AO249">
        <v>38</v>
      </c>
      <c r="AP249">
        <v>35</v>
      </c>
      <c r="AQ249">
        <v>37</v>
      </c>
      <c r="AR249">
        <v>37</v>
      </c>
      <c r="AS249">
        <v>38</v>
      </c>
      <c r="AT249">
        <v>38</v>
      </c>
      <c r="AU249">
        <v>37</v>
      </c>
      <c r="AV249" s="8">
        <f t="shared" si="24"/>
        <v>36.477272727272727</v>
      </c>
      <c r="AW249">
        <f t="shared" si="25"/>
        <v>37</v>
      </c>
      <c r="AX249" s="8">
        <f t="shared" si="26"/>
        <v>1.1511094014569696</v>
      </c>
      <c r="AY249" s="6">
        <f>Table14[[#This Row],[Szórás]]/Table14[[#This Row],[Átlagos akadálymentességi hibaszám]]</f>
        <v>3.1556893248664585E-2</v>
      </c>
      <c r="AZ249">
        <f t="shared" si="27"/>
        <v>34</v>
      </c>
      <c r="BA249">
        <f t="shared" si="28"/>
        <v>38</v>
      </c>
      <c r="BB249">
        <f t="shared" si="29"/>
        <v>4</v>
      </c>
      <c r="BC249" s="7">
        <f t="shared" si="30"/>
        <v>1.0008680047639451</v>
      </c>
      <c r="BD249" s="8">
        <f t="shared" si="31"/>
        <v>0.12238963133124599</v>
      </c>
    </row>
    <row r="250" spans="1:56" x14ac:dyDescent="0.25">
      <c r="A250">
        <v>18</v>
      </c>
      <c r="B250">
        <v>30</v>
      </c>
      <c r="C250" t="s">
        <v>134</v>
      </c>
      <c r="D250">
        <v>332</v>
      </c>
      <c r="E250">
        <v>357</v>
      </c>
      <c r="F250">
        <v>359</v>
      </c>
      <c r="G250">
        <v>327</v>
      </c>
      <c r="H250">
        <v>352</v>
      </c>
      <c r="I250">
        <v>353</v>
      </c>
      <c r="J250">
        <v>356</v>
      </c>
      <c r="K250">
        <v>352</v>
      </c>
      <c r="L250">
        <v>354</v>
      </c>
      <c r="M250">
        <v>355</v>
      </c>
      <c r="N250">
        <v>351</v>
      </c>
      <c r="O250">
        <v>332</v>
      </c>
      <c r="P250">
        <v>284</v>
      </c>
      <c r="Q250">
        <v>350</v>
      </c>
      <c r="R250">
        <v>382</v>
      </c>
      <c r="S250">
        <v>379</v>
      </c>
      <c r="T250">
        <v>68</v>
      </c>
      <c r="U250">
        <v>377</v>
      </c>
      <c r="V250">
        <v>329</v>
      </c>
      <c r="W250">
        <v>348</v>
      </c>
      <c r="X250">
        <v>366</v>
      </c>
      <c r="Y250">
        <v>279</v>
      </c>
      <c r="Z250">
        <v>252</v>
      </c>
      <c r="AA250">
        <v>204</v>
      </c>
      <c r="AB250">
        <v>221</v>
      </c>
      <c r="AC250">
        <v>165</v>
      </c>
      <c r="AD250">
        <v>6</v>
      </c>
      <c r="AE250">
        <v>216</v>
      </c>
      <c r="AF250">
        <v>221</v>
      </c>
      <c r="AG250">
        <v>212</v>
      </c>
      <c r="AH250">
        <v>209</v>
      </c>
      <c r="AI250">
        <v>203</v>
      </c>
      <c r="AJ250">
        <v>208</v>
      </c>
      <c r="AK250">
        <v>202</v>
      </c>
      <c r="AL250">
        <v>204</v>
      </c>
      <c r="AM250">
        <v>207</v>
      </c>
      <c r="AN250">
        <v>204</v>
      </c>
      <c r="AO250">
        <v>206</v>
      </c>
      <c r="AP250">
        <v>277</v>
      </c>
      <c r="AQ250">
        <v>277</v>
      </c>
      <c r="AR250">
        <v>275</v>
      </c>
      <c r="AS250">
        <v>280</v>
      </c>
      <c r="AT250">
        <v>254</v>
      </c>
      <c r="AU250">
        <v>409</v>
      </c>
      <c r="AV250" s="8">
        <f t="shared" si="24"/>
        <v>278.5</v>
      </c>
      <c r="AW250">
        <f t="shared" si="25"/>
        <v>279.5</v>
      </c>
      <c r="AX250" s="8">
        <f t="shared" si="26"/>
        <v>86.763109725864055</v>
      </c>
      <c r="AY250" s="6">
        <f>Table14[[#This Row],[Szórás]]/Table14[[#This Row],[Átlagos akadálymentességi hibaszám]]</f>
        <v>0.31153719829753701</v>
      </c>
      <c r="AZ250">
        <f t="shared" si="27"/>
        <v>6</v>
      </c>
      <c r="BA250">
        <f t="shared" si="28"/>
        <v>409</v>
      </c>
      <c r="BB250">
        <f t="shared" si="29"/>
        <v>403</v>
      </c>
      <c r="BC250" s="7">
        <f t="shared" si="30"/>
        <v>0.98700445392583402</v>
      </c>
      <c r="BD250" s="8">
        <f t="shared" si="31"/>
        <v>6.4518917122661654E-2</v>
      </c>
    </row>
    <row r="251" spans="1:56" x14ac:dyDescent="0.25">
      <c r="A251">
        <v>13</v>
      </c>
      <c r="B251">
        <v>30</v>
      </c>
      <c r="C251" t="s">
        <v>134</v>
      </c>
      <c r="D251">
        <v>19</v>
      </c>
      <c r="E251">
        <v>15</v>
      </c>
      <c r="F251">
        <v>15</v>
      </c>
      <c r="G251">
        <v>17</v>
      </c>
      <c r="H251">
        <v>15</v>
      </c>
      <c r="I251">
        <v>15</v>
      </c>
      <c r="J251">
        <v>15</v>
      </c>
      <c r="K251">
        <v>15</v>
      </c>
      <c r="L251">
        <v>15</v>
      </c>
      <c r="M251">
        <v>7</v>
      </c>
      <c r="N251">
        <v>7</v>
      </c>
      <c r="O251">
        <v>8</v>
      </c>
      <c r="P251">
        <v>25</v>
      </c>
      <c r="Q251">
        <v>25</v>
      </c>
      <c r="R251">
        <v>15</v>
      </c>
      <c r="S251">
        <v>12</v>
      </c>
      <c r="T251">
        <v>24</v>
      </c>
      <c r="U251">
        <v>8</v>
      </c>
      <c r="V251">
        <v>13</v>
      </c>
      <c r="W251">
        <v>7</v>
      </c>
      <c r="X251">
        <v>46</v>
      </c>
      <c r="Y251">
        <v>12</v>
      </c>
      <c r="Z251">
        <v>8</v>
      </c>
      <c r="AA251">
        <v>10</v>
      </c>
      <c r="AB251">
        <v>8</v>
      </c>
      <c r="AC251">
        <v>8</v>
      </c>
      <c r="AD251">
        <v>20</v>
      </c>
      <c r="AE251">
        <v>32</v>
      </c>
      <c r="AF251">
        <v>27</v>
      </c>
      <c r="AG251">
        <v>29</v>
      </c>
      <c r="AH251">
        <v>7</v>
      </c>
      <c r="AI251">
        <v>7</v>
      </c>
      <c r="AJ251">
        <v>8</v>
      </c>
      <c r="AK251">
        <v>10</v>
      </c>
      <c r="AL251">
        <v>9</v>
      </c>
      <c r="AM251">
        <v>10</v>
      </c>
      <c r="AN251">
        <v>10</v>
      </c>
      <c r="AO251">
        <v>10</v>
      </c>
      <c r="AP251">
        <v>10</v>
      </c>
      <c r="AQ251">
        <v>7</v>
      </c>
      <c r="AR251">
        <v>6</v>
      </c>
      <c r="AS251">
        <v>6</v>
      </c>
      <c r="AT251">
        <v>6</v>
      </c>
      <c r="AU251">
        <v>6</v>
      </c>
      <c r="AV251" s="8">
        <f t="shared" si="24"/>
        <v>13.727272727272727</v>
      </c>
      <c r="AW251">
        <f t="shared" si="25"/>
        <v>10</v>
      </c>
      <c r="AX251" s="8">
        <f t="shared" si="26"/>
        <v>8.4285330356588375</v>
      </c>
      <c r="AY251" s="6">
        <f>Table14[[#This Row],[Szórás]]/Table14[[#This Row],[Átlagos akadálymentességi hibaszám]]</f>
        <v>0.61399909531289543</v>
      </c>
      <c r="AZ251">
        <f t="shared" si="27"/>
        <v>6</v>
      </c>
      <c r="BA251">
        <f t="shared" si="28"/>
        <v>46</v>
      </c>
      <c r="BB251">
        <f t="shared" si="29"/>
        <v>40</v>
      </c>
      <c r="BC251" s="7">
        <f t="shared" si="30"/>
        <v>0.98295552653771812</v>
      </c>
      <c r="BD251" s="8">
        <f t="shared" si="31"/>
        <v>0.17939454725969714</v>
      </c>
    </row>
    <row r="252" spans="1:56" x14ac:dyDescent="0.25">
      <c r="A252">
        <v>1</v>
      </c>
      <c r="B252">
        <v>11</v>
      </c>
      <c r="C252" t="s">
        <v>85</v>
      </c>
      <c r="D252">
        <v>21</v>
      </c>
      <c r="E252">
        <v>21</v>
      </c>
      <c r="F252">
        <v>21</v>
      </c>
      <c r="G252">
        <v>21</v>
      </c>
      <c r="H252">
        <v>21</v>
      </c>
      <c r="I252">
        <v>21</v>
      </c>
      <c r="J252">
        <v>21</v>
      </c>
      <c r="K252">
        <v>21</v>
      </c>
      <c r="L252">
        <v>21</v>
      </c>
      <c r="M252">
        <v>21</v>
      </c>
      <c r="N252">
        <v>21</v>
      </c>
      <c r="O252">
        <v>21</v>
      </c>
      <c r="P252">
        <v>21</v>
      </c>
      <c r="Q252">
        <v>21</v>
      </c>
      <c r="R252">
        <v>21</v>
      </c>
      <c r="S252">
        <v>21</v>
      </c>
      <c r="T252">
        <v>21</v>
      </c>
      <c r="U252">
        <v>21</v>
      </c>
      <c r="V252">
        <v>21</v>
      </c>
      <c r="W252">
        <v>21</v>
      </c>
      <c r="X252">
        <v>21</v>
      </c>
      <c r="Y252">
        <v>21</v>
      </c>
      <c r="Z252">
        <v>21</v>
      </c>
      <c r="AA252">
        <v>21</v>
      </c>
      <c r="AB252">
        <v>21</v>
      </c>
      <c r="AC252">
        <v>21</v>
      </c>
      <c r="AD252">
        <v>21</v>
      </c>
      <c r="AE252">
        <v>21</v>
      </c>
      <c r="AF252">
        <v>21</v>
      </c>
      <c r="AG252">
        <v>21</v>
      </c>
      <c r="AH252">
        <v>21</v>
      </c>
      <c r="AI252">
        <v>21</v>
      </c>
      <c r="AJ252">
        <v>21</v>
      </c>
      <c r="AK252">
        <v>21</v>
      </c>
      <c r="AL252">
        <v>21</v>
      </c>
      <c r="AM252">
        <v>21</v>
      </c>
      <c r="AN252">
        <v>21</v>
      </c>
      <c r="AO252">
        <v>21</v>
      </c>
      <c r="AP252">
        <v>21</v>
      </c>
      <c r="AQ252">
        <v>21</v>
      </c>
      <c r="AR252">
        <v>21</v>
      </c>
      <c r="AS252">
        <v>21</v>
      </c>
      <c r="AT252">
        <v>21</v>
      </c>
      <c r="AU252">
        <v>21</v>
      </c>
      <c r="AV252" s="8">
        <f t="shared" si="24"/>
        <v>21</v>
      </c>
      <c r="AW252">
        <f t="shared" si="25"/>
        <v>21</v>
      </c>
      <c r="AX252" s="8">
        <f t="shared" si="26"/>
        <v>0</v>
      </c>
      <c r="AY252" s="6">
        <f>Table14[[#This Row],[Szórás]]/Table14[[#This Row],[Átlagos akadálymentességi hibaszám]]</f>
        <v>0</v>
      </c>
      <c r="AZ252">
        <f t="shared" si="27"/>
        <v>21</v>
      </c>
      <c r="BA252">
        <f t="shared" si="28"/>
        <v>21</v>
      </c>
      <c r="BB252">
        <f t="shared" si="29"/>
        <v>0</v>
      </c>
      <c r="BC252" s="7">
        <f t="shared" si="30"/>
        <v>1</v>
      </c>
      <c r="BD252" s="8">
        <f t="shared" si="31"/>
        <v>1</v>
      </c>
    </row>
    <row r="253" spans="1:56" x14ac:dyDescent="0.25">
      <c r="A253">
        <v>3380</v>
      </c>
      <c r="B253">
        <v>94</v>
      </c>
      <c r="C253" t="s">
        <v>207</v>
      </c>
      <c r="D253">
        <v>19</v>
      </c>
      <c r="E253">
        <v>19</v>
      </c>
      <c r="F253">
        <v>19</v>
      </c>
      <c r="G253">
        <v>19</v>
      </c>
      <c r="H253">
        <v>19</v>
      </c>
      <c r="I253">
        <v>19</v>
      </c>
      <c r="J253">
        <v>19</v>
      </c>
      <c r="K253">
        <v>19</v>
      </c>
      <c r="L253">
        <v>19</v>
      </c>
      <c r="M253">
        <v>19</v>
      </c>
      <c r="N253">
        <v>19</v>
      </c>
      <c r="O253">
        <v>19</v>
      </c>
      <c r="P253">
        <v>19</v>
      </c>
      <c r="Q253">
        <v>19</v>
      </c>
      <c r="R253">
        <v>19</v>
      </c>
      <c r="S253">
        <v>19</v>
      </c>
      <c r="T253">
        <v>19</v>
      </c>
      <c r="U253">
        <v>19</v>
      </c>
      <c r="V253">
        <v>19</v>
      </c>
      <c r="W253">
        <v>19</v>
      </c>
      <c r="X253">
        <v>19</v>
      </c>
      <c r="Y253">
        <v>19</v>
      </c>
      <c r="Z253">
        <v>19</v>
      </c>
      <c r="AA253">
        <v>19</v>
      </c>
      <c r="AB253">
        <v>19</v>
      </c>
      <c r="AC253">
        <v>19</v>
      </c>
      <c r="AD253">
        <v>19</v>
      </c>
      <c r="AE253">
        <v>19</v>
      </c>
      <c r="AF253">
        <v>19</v>
      </c>
      <c r="AG253">
        <v>19</v>
      </c>
      <c r="AH253">
        <v>19</v>
      </c>
      <c r="AI253">
        <v>19</v>
      </c>
      <c r="AJ253">
        <v>19</v>
      </c>
      <c r="AK253">
        <v>19</v>
      </c>
      <c r="AL253">
        <v>19</v>
      </c>
      <c r="AM253">
        <v>19</v>
      </c>
      <c r="AN253">
        <v>19</v>
      </c>
      <c r="AO253">
        <v>19</v>
      </c>
      <c r="AP253">
        <v>19</v>
      </c>
      <c r="AQ253">
        <v>19</v>
      </c>
      <c r="AR253">
        <v>19</v>
      </c>
      <c r="AS253">
        <v>19</v>
      </c>
      <c r="AT253">
        <v>19</v>
      </c>
      <c r="AU253">
        <v>19</v>
      </c>
      <c r="AV253" s="8">
        <f t="shared" si="24"/>
        <v>19</v>
      </c>
      <c r="AW253">
        <f t="shared" si="25"/>
        <v>19</v>
      </c>
      <c r="AX253" s="8">
        <f t="shared" si="26"/>
        <v>0</v>
      </c>
      <c r="AY253" s="6">
        <f>Table14[[#This Row],[Szórás]]/Table14[[#This Row],[Átlagos akadálymentességi hibaszám]]</f>
        <v>0</v>
      </c>
      <c r="AZ253">
        <f t="shared" si="27"/>
        <v>19</v>
      </c>
      <c r="BA253">
        <f t="shared" si="28"/>
        <v>19</v>
      </c>
      <c r="BB253">
        <f t="shared" si="29"/>
        <v>0</v>
      </c>
      <c r="BC253" s="7">
        <f t="shared" si="30"/>
        <v>1</v>
      </c>
      <c r="BD253" s="8">
        <f t="shared" si="31"/>
        <v>1</v>
      </c>
    </row>
    <row r="254" spans="1:56" x14ac:dyDescent="0.25">
      <c r="A254">
        <v>732</v>
      </c>
      <c r="B254">
        <v>91</v>
      </c>
      <c r="C254" t="s">
        <v>320</v>
      </c>
      <c r="D254">
        <v>9</v>
      </c>
      <c r="E254">
        <v>9</v>
      </c>
      <c r="F254">
        <v>9</v>
      </c>
      <c r="G254">
        <v>9</v>
      </c>
      <c r="H254">
        <v>9</v>
      </c>
      <c r="I254">
        <v>9</v>
      </c>
      <c r="J254">
        <v>9</v>
      </c>
      <c r="K254">
        <v>9</v>
      </c>
      <c r="L254">
        <v>9</v>
      </c>
      <c r="M254">
        <v>9</v>
      </c>
      <c r="N254">
        <v>9</v>
      </c>
      <c r="O254">
        <v>9</v>
      </c>
      <c r="P254">
        <v>9</v>
      </c>
      <c r="Q254">
        <v>9</v>
      </c>
      <c r="R254">
        <v>9</v>
      </c>
      <c r="S254">
        <v>16</v>
      </c>
      <c r="T254">
        <v>16</v>
      </c>
      <c r="U254">
        <v>16</v>
      </c>
      <c r="V254">
        <v>16</v>
      </c>
      <c r="W254">
        <v>16</v>
      </c>
      <c r="X254">
        <v>16</v>
      </c>
      <c r="Y254">
        <v>16</v>
      </c>
      <c r="Z254">
        <v>16</v>
      </c>
      <c r="AA254">
        <v>16</v>
      </c>
      <c r="AB254">
        <v>16</v>
      </c>
      <c r="AC254">
        <v>16</v>
      </c>
      <c r="AD254">
        <v>16</v>
      </c>
      <c r="AE254">
        <v>16</v>
      </c>
      <c r="AF254">
        <v>16</v>
      </c>
      <c r="AG254">
        <v>16</v>
      </c>
      <c r="AH254">
        <v>16</v>
      </c>
      <c r="AI254">
        <v>16</v>
      </c>
      <c r="AJ254">
        <v>16</v>
      </c>
      <c r="AK254">
        <v>14</v>
      </c>
      <c r="AL254">
        <v>14</v>
      </c>
      <c r="AM254">
        <v>14</v>
      </c>
      <c r="AN254">
        <v>8</v>
      </c>
      <c r="AO254">
        <v>8</v>
      </c>
      <c r="AP254">
        <v>8</v>
      </c>
      <c r="AQ254">
        <v>8</v>
      </c>
      <c r="AR254">
        <v>8</v>
      </c>
      <c r="AS254">
        <v>8</v>
      </c>
      <c r="AT254">
        <v>8</v>
      </c>
      <c r="AU254">
        <v>8</v>
      </c>
      <c r="AV254" s="8">
        <f t="shared" si="24"/>
        <v>12.022727272727273</v>
      </c>
      <c r="AW254">
        <f t="shared" si="25"/>
        <v>9</v>
      </c>
      <c r="AX254" s="8">
        <f t="shared" si="26"/>
        <v>3.6183552499150418</v>
      </c>
      <c r="AY254" s="6">
        <f>Table14[[#This Row],[Szórás]]/Table14[[#This Row],[Átlagos akadálymentességi hibaszám]]</f>
        <v>0.30095960490786733</v>
      </c>
      <c r="AZ254">
        <f t="shared" si="27"/>
        <v>8</v>
      </c>
      <c r="BA254">
        <f t="shared" si="28"/>
        <v>16</v>
      </c>
      <c r="BB254">
        <f t="shared" si="29"/>
        <v>8</v>
      </c>
      <c r="BC254" s="7">
        <f t="shared" si="30"/>
        <v>1.0028682465560506</v>
      </c>
      <c r="BD254" s="8">
        <f t="shared" si="31"/>
        <v>1.4428013732655103E-2</v>
      </c>
    </row>
    <row r="255" spans="1:56" x14ac:dyDescent="0.25">
      <c r="A255">
        <v>8</v>
      </c>
      <c r="B255">
        <v>22</v>
      </c>
      <c r="C255" t="s">
        <v>195</v>
      </c>
      <c r="D255">
        <v>21</v>
      </c>
      <c r="E255">
        <v>21</v>
      </c>
      <c r="F255">
        <v>21</v>
      </c>
      <c r="G255">
        <v>21</v>
      </c>
      <c r="H255">
        <v>21</v>
      </c>
      <c r="I255">
        <v>21</v>
      </c>
      <c r="J255">
        <v>21</v>
      </c>
      <c r="K255">
        <v>21</v>
      </c>
      <c r="L255">
        <v>21</v>
      </c>
      <c r="M255">
        <v>21</v>
      </c>
      <c r="N255">
        <v>21</v>
      </c>
      <c r="O255">
        <v>23</v>
      </c>
      <c r="P255">
        <v>24</v>
      </c>
      <c r="Q255">
        <v>24</v>
      </c>
      <c r="R255">
        <v>24</v>
      </c>
      <c r="S255">
        <v>24</v>
      </c>
      <c r="T255">
        <v>24</v>
      </c>
      <c r="U255">
        <v>24</v>
      </c>
      <c r="V255">
        <v>24</v>
      </c>
      <c r="W255">
        <v>24</v>
      </c>
      <c r="X255">
        <v>24</v>
      </c>
      <c r="Y255">
        <v>24</v>
      </c>
      <c r="Z255">
        <v>24</v>
      </c>
      <c r="AA255">
        <v>23</v>
      </c>
      <c r="AB255">
        <v>24</v>
      </c>
      <c r="AC255">
        <v>24</v>
      </c>
      <c r="AD255">
        <v>24</v>
      </c>
      <c r="AE255">
        <v>24</v>
      </c>
      <c r="AF255">
        <v>24</v>
      </c>
      <c r="AG255">
        <v>25</v>
      </c>
      <c r="AH255">
        <v>25</v>
      </c>
      <c r="AI255">
        <v>25</v>
      </c>
      <c r="AJ255">
        <v>25</v>
      </c>
      <c r="AK255">
        <v>25</v>
      </c>
      <c r="AL255">
        <v>25</v>
      </c>
      <c r="AM255">
        <v>25</v>
      </c>
      <c r="AN255">
        <v>25</v>
      </c>
      <c r="AO255">
        <v>25</v>
      </c>
      <c r="AP255">
        <v>25</v>
      </c>
      <c r="AQ255">
        <v>24</v>
      </c>
      <c r="AR255">
        <v>24</v>
      </c>
      <c r="AS255">
        <v>25</v>
      </c>
      <c r="AT255">
        <v>25</v>
      </c>
      <c r="AU255">
        <v>25</v>
      </c>
      <c r="AV255" s="8">
        <f t="shared" si="24"/>
        <v>23.5</v>
      </c>
      <c r="AW255">
        <f t="shared" si="25"/>
        <v>24</v>
      </c>
      <c r="AX255" s="8">
        <f t="shared" si="26"/>
        <v>1.547691454137194</v>
      </c>
      <c r="AY255" s="6">
        <f>Table14[[#This Row],[Szórás]]/Table14[[#This Row],[Átlagos akadálymentességi hibaszám]]</f>
        <v>6.5859210814348687E-2</v>
      </c>
      <c r="AZ255">
        <f t="shared" si="27"/>
        <v>21</v>
      </c>
      <c r="BA255">
        <f t="shared" si="28"/>
        <v>25</v>
      </c>
      <c r="BB255">
        <f t="shared" si="29"/>
        <v>4</v>
      </c>
      <c r="BC255" s="7">
        <f t="shared" si="30"/>
        <v>1.004524394056366</v>
      </c>
      <c r="BD255" s="8">
        <f t="shared" si="31"/>
        <v>0.73159195759787954</v>
      </c>
    </row>
    <row r="256" spans="1:56" x14ac:dyDescent="0.25">
      <c r="A256">
        <v>37</v>
      </c>
      <c r="B256">
        <v>40</v>
      </c>
      <c r="C256" t="s">
        <v>283</v>
      </c>
      <c r="D256">
        <v>116</v>
      </c>
      <c r="E256">
        <v>116</v>
      </c>
      <c r="F256">
        <v>116</v>
      </c>
      <c r="G256">
        <v>116</v>
      </c>
      <c r="H256">
        <v>116</v>
      </c>
      <c r="I256">
        <v>116</v>
      </c>
      <c r="J256">
        <v>123</v>
      </c>
      <c r="K256">
        <v>123</v>
      </c>
      <c r="L256">
        <v>123</v>
      </c>
      <c r="M256">
        <v>123</v>
      </c>
      <c r="N256">
        <v>123</v>
      </c>
      <c r="O256">
        <v>123</v>
      </c>
      <c r="P256">
        <v>123</v>
      </c>
      <c r="Q256">
        <v>123</v>
      </c>
      <c r="R256">
        <v>123</v>
      </c>
      <c r="S256">
        <v>123</v>
      </c>
      <c r="T256">
        <v>123</v>
      </c>
      <c r="U256">
        <v>123</v>
      </c>
      <c r="V256">
        <v>123</v>
      </c>
      <c r="W256">
        <v>123</v>
      </c>
      <c r="X256">
        <v>123</v>
      </c>
      <c r="Y256">
        <v>123</v>
      </c>
      <c r="Z256">
        <v>123</v>
      </c>
      <c r="AA256">
        <v>123</v>
      </c>
      <c r="AB256">
        <v>123</v>
      </c>
      <c r="AC256">
        <v>123</v>
      </c>
      <c r="AD256">
        <v>123</v>
      </c>
      <c r="AE256">
        <v>123</v>
      </c>
      <c r="AF256">
        <v>123</v>
      </c>
      <c r="AG256">
        <v>123</v>
      </c>
      <c r="AH256">
        <v>123</v>
      </c>
      <c r="AI256">
        <v>123</v>
      </c>
      <c r="AJ256">
        <v>123</v>
      </c>
      <c r="AK256">
        <v>123</v>
      </c>
      <c r="AL256">
        <v>123</v>
      </c>
      <c r="AM256">
        <v>123</v>
      </c>
      <c r="AN256">
        <v>123</v>
      </c>
      <c r="AO256">
        <v>123</v>
      </c>
      <c r="AP256">
        <v>123</v>
      </c>
      <c r="AQ256">
        <v>123</v>
      </c>
      <c r="AR256">
        <v>122</v>
      </c>
      <c r="AS256">
        <v>122</v>
      </c>
      <c r="AT256">
        <v>122</v>
      </c>
      <c r="AU256">
        <v>122</v>
      </c>
      <c r="AV256" s="8">
        <f t="shared" si="24"/>
        <v>121.95454545454545</v>
      </c>
      <c r="AW256">
        <f t="shared" si="25"/>
        <v>123</v>
      </c>
      <c r="AX256" s="8">
        <f t="shared" si="26"/>
        <v>2.4107756684244261</v>
      </c>
      <c r="AY256" s="6">
        <f>Table14[[#This Row],[Szórás]]/Table14[[#This Row],[Átlagos akadálymentességi hibaszám]]</f>
        <v>1.9767821358679605E-2</v>
      </c>
      <c r="AZ256">
        <f t="shared" si="27"/>
        <v>116</v>
      </c>
      <c r="BA256">
        <f t="shared" si="28"/>
        <v>123</v>
      </c>
      <c r="BB256">
        <f t="shared" si="29"/>
        <v>7</v>
      </c>
      <c r="BC256" s="7">
        <f t="shared" si="30"/>
        <v>1.0008497857930794</v>
      </c>
      <c r="BD256" s="8">
        <f t="shared" si="31"/>
        <v>0.29233995706099664</v>
      </c>
    </row>
    <row r="257" spans="1:56" x14ac:dyDescent="0.25">
      <c r="A257">
        <v>10</v>
      </c>
      <c r="B257">
        <v>30</v>
      </c>
      <c r="C257" t="s">
        <v>134</v>
      </c>
      <c r="D257">
        <v>6</v>
      </c>
      <c r="E257">
        <v>6</v>
      </c>
      <c r="F257">
        <v>6</v>
      </c>
      <c r="G257">
        <v>6</v>
      </c>
      <c r="H257">
        <v>6</v>
      </c>
      <c r="I257">
        <v>6</v>
      </c>
      <c r="J257">
        <v>6</v>
      </c>
      <c r="K257">
        <v>6</v>
      </c>
      <c r="L257">
        <v>6</v>
      </c>
      <c r="M257">
        <v>6</v>
      </c>
      <c r="N257">
        <v>6</v>
      </c>
      <c r="O257">
        <v>6</v>
      </c>
      <c r="P257">
        <v>6</v>
      </c>
      <c r="Q257">
        <v>6</v>
      </c>
      <c r="R257">
        <v>6</v>
      </c>
      <c r="S257">
        <v>6</v>
      </c>
      <c r="T257">
        <v>6</v>
      </c>
      <c r="U257">
        <v>6</v>
      </c>
      <c r="V257">
        <v>6</v>
      </c>
      <c r="W257">
        <v>6</v>
      </c>
      <c r="X257">
        <v>6</v>
      </c>
      <c r="Y257">
        <v>6</v>
      </c>
      <c r="Z257">
        <v>6</v>
      </c>
      <c r="AA257">
        <v>6</v>
      </c>
      <c r="AB257">
        <v>6</v>
      </c>
      <c r="AC257">
        <v>6</v>
      </c>
      <c r="AD257">
        <v>6</v>
      </c>
      <c r="AE257">
        <v>6</v>
      </c>
      <c r="AF257">
        <v>6</v>
      </c>
      <c r="AG257">
        <v>6</v>
      </c>
      <c r="AH257">
        <v>6</v>
      </c>
      <c r="AI257">
        <v>6</v>
      </c>
      <c r="AJ257">
        <v>6</v>
      </c>
      <c r="AK257">
        <v>6</v>
      </c>
      <c r="AL257">
        <v>6</v>
      </c>
      <c r="AM257">
        <v>6</v>
      </c>
      <c r="AN257">
        <v>6</v>
      </c>
      <c r="AO257">
        <v>6</v>
      </c>
      <c r="AP257">
        <v>6</v>
      </c>
      <c r="AQ257">
        <v>6</v>
      </c>
      <c r="AR257">
        <v>6</v>
      </c>
      <c r="AS257">
        <v>6</v>
      </c>
      <c r="AT257">
        <v>6</v>
      </c>
      <c r="AU257">
        <v>6</v>
      </c>
      <c r="AV257" s="8">
        <f t="shared" si="24"/>
        <v>6</v>
      </c>
      <c r="AW257">
        <f t="shared" si="25"/>
        <v>6</v>
      </c>
      <c r="AX257" s="8">
        <f t="shared" si="26"/>
        <v>0</v>
      </c>
      <c r="AY257" s="6">
        <f>Table14[[#This Row],[Szórás]]/Table14[[#This Row],[Átlagos akadálymentességi hibaszám]]</f>
        <v>0</v>
      </c>
      <c r="AZ257">
        <f t="shared" si="27"/>
        <v>6</v>
      </c>
      <c r="BA257">
        <f t="shared" si="28"/>
        <v>6</v>
      </c>
      <c r="BB257">
        <f t="shared" si="29"/>
        <v>0</v>
      </c>
      <c r="BC257" s="7">
        <f t="shared" si="30"/>
        <v>1</v>
      </c>
      <c r="BD257" s="8">
        <f t="shared" si="31"/>
        <v>1</v>
      </c>
    </row>
    <row r="258" spans="1:56" x14ac:dyDescent="0.25">
      <c r="A258">
        <v>1910</v>
      </c>
      <c r="B258">
        <v>93</v>
      </c>
      <c r="C258" t="s">
        <v>99</v>
      </c>
      <c r="D258">
        <v>127</v>
      </c>
      <c r="E258">
        <v>127</v>
      </c>
      <c r="F258">
        <v>127</v>
      </c>
      <c r="G258">
        <v>127</v>
      </c>
      <c r="H258">
        <v>126</v>
      </c>
      <c r="I258">
        <v>126</v>
      </c>
      <c r="J258">
        <v>131</v>
      </c>
      <c r="K258">
        <v>131</v>
      </c>
      <c r="L258">
        <v>131</v>
      </c>
      <c r="M258">
        <v>130</v>
      </c>
      <c r="N258">
        <v>131</v>
      </c>
      <c r="O258">
        <v>131</v>
      </c>
      <c r="P258">
        <v>130</v>
      </c>
      <c r="Q258">
        <v>130</v>
      </c>
      <c r="R258">
        <v>130</v>
      </c>
      <c r="S258">
        <v>131</v>
      </c>
      <c r="T258">
        <v>131</v>
      </c>
      <c r="U258">
        <v>130</v>
      </c>
      <c r="V258">
        <v>130</v>
      </c>
      <c r="W258">
        <v>134</v>
      </c>
      <c r="X258">
        <v>134</v>
      </c>
      <c r="Y258">
        <v>134</v>
      </c>
      <c r="Z258">
        <v>134</v>
      </c>
      <c r="AA258">
        <v>134</v>
      </c>
      <c r="AB258">
        <v>134</v>
      </c>
      <c r="AC258">
        <v>134</v>
      </c>
      <c r="AD258">
        <v>138</v>
      </c>
      <c r="AE258">
        <v>138</v>
      </c>
      <c r="AF258">
        <v>134</v>
      </c>
      <c r="AG258">
        <v>134</v>
      </c>
      <c r="AH258">
        <v>134</v>
      </c>
      <c r="AI258">
        <v>134</v>
      </c>
      <c r="AJ258">
        <v>134</v>
      </c>
      <c r="AK258">
        <v>134</v>
      </c>
      <c r="AL258">
        <v>134</v>
      </c>
      <c r="AM258">
        <v>134</v>
      </c>
      <c r="AN258">
        <v>134</v>
      </c>
      <c r="AO258">
        <v>134</v>
      </c>
      <c r="AP258">
        <v>134</v>
      </c>
      <c r="AQ258">
        <v>134</v>
      </c>
      <c r="AR258">
        <v>133</v>
      </c>
      <c r="AS258">
        <v>133</v>
      </c>
      <c r="AT258">
        <v>140</v>
      </c>
      <c r="AU258">
        <v>158</v>
      </c>
      <c r="AV258" s="8">
        <f t="shared" ref="AV258:AV321" si="32">AVERAGE(D258:AU258)</f>
        <v>132.79545454545453</v>
      </c>
      <c r="AW258">
        <f t="shared" ref="AW258:AW321" si="33">MEDIAN(D258:AU258)</f>
        <v>134</v>
      </c>
      <c r="AX258" s="8">
        <f t="shared" ref="AX258:AX321" si="34">_xlfn.STDEV.S(D258:AU258)</f>
        <v>4.9770615476452189</v>
      </c>
      <c r="AY258" s="6">
        <f>Table14[[#This Row],[Szórás]]/Table14[[#This Row],[Átlagos akadálymentességi hibaszám]]</f>
        <v>3.7479155929554961E-2</v>
      </c>
      <c r="AZ258">
        <f t="shared" ref="AZ258:AZ321" si="35">MIN(D258:AU258)</f>
        <v>126</v>
      </c>
      <c r="BA258">
        <f t="shared" ref="BA258:BA321" si="36">MAX(D258:AU258)</f>
        <v>158</v>
      </c>
      <c r="BB258">
        <f t="shared" ref="BB258:BB321" si="37">BA258-AZ258</f>
        <v>32</v>
      </c>
      <c r="BC258" s="7">
        <f t="shared" ref="BC258:BC321" si="38">INDEX(LOGEST($D258:$AU258,,TRUE,TRUE),1,1)</f>
        <v>1.00197286787051</v>
      </c>
      <c r="BD258" s="8">
        <f t="shared" ref="BD258:BD321" si="39">INDEX(LOGEST($D258:$AU258,,TRUE,TRUE),3,1)</f>
        <v>0.50128577625668724</v>
      </c>
    </row>
    <row r="259" spans="1:56" x14ac:dyDescent="0.25">
      <c r="A259">
        <v>19</v>
      </c>
      <c r="B259">
        <v>30</v>
      </c>
      <c r="C259" t="s">
        <v>134</v>
      </c>
      <c r="D259">
        <v>25</v>
      </c>
      <c r="E259">
        <v>25</v>
      </c>
      <c r="F259">
        <v>25</v>
      </c>
      <c r="G259">
        <v>25</v>
      </c>
      <c r="H259">
        <v>25</v>
      </c>
      <c r="I259">
        <v>25</v>
      </c>
      <c r="J259">
        <v>25</v>
      </c>
      <c r="K259">
        <v>25</v>
      </c>
      <c r="L259">
        <v>25</v>
      </c>
      <c r="M259">
        <v>25</v>
      </c>
      <c r="N259">
        <v>25</v>
      </c>
      <c r="O259">
        <v>25</v>
      </c>
      <c r="P259">
        <v>25</v>
      </c>
      <c r="Q259">
        <v>25</v>
      </c>
      <c r="R259">
        <v>25</v>
      </c>
      <c r="S259">
        <v>25</v>
      </c>
      <c r="T259">
        <v>25</v>
      </c>
      <c r="U259">
        <v>25</v>
      </c>
      <c r="V259">
        <v>25</v>
      </c>
      <c r="W259">
        <v>25</v>
      </c>
      <c r="X259">
        <v>25</v>
      </c>
      <c r="Y259">
        <v>25</v>
      </c>
      <c r="Z259">
        <v>25</v>
      </c>
      <c r="AA259">
        <v>25</v>
      </c>
      <c r="AB259">
        <v>25</v>
      </c>
      <c r="AC259">
        <v>25</v>
      </c>
      <c r="AD259">
        <v>25</v>
      </c>
      <c r="AE259">
        <v>25</v>
      </c>
      <c r="AF259">
        <v>25</v>
      </c>
      <c r="AG259">
        <v>25</v>
      </c>
      <c r="AH259">
        <v>25</v>
      </c>
      <c r="AI259">
        <v>25</v>
      </c>
      <c r="AJ259">
        <v>25</v>
      </c>
      <c r="AK259">
        <v>25</v>
      </c>
      <c r="AL259">
        <v>25</v>
      </c>
      <c r="AM259">
        <v>25</v>
      </c>
      <c r="AN259">
        <v>25</v>
      </c>
      <c r="AO259">
        <v>25</v>
      </c>
      <c r="AP259">
        <v>25</v>
      </c>
      <c r="AQ259">
        <v>25</v>
      </c>
      <c r="AR259">
        <v>25</v>
      </c>
      <c r="AS259">
        <v>25</v>
      </c>
      <c r="AT259">
        <v>25</v>
      </c>
      <c r="AU259">
        <v>25</v>
      </c>
      <c r="AV259" s="8">
        <f t="shared" si="32"/>
        <v>25</v>
      </c>
      <c r="AW259">
        <f t="shared" si="33"/>
        <v>25</v>
      </c>
      <c r="AX259" s="8">
        <f t="shared" si="34"/>
        <v>0</v>
      </c>
      <c r="AY259" s="6">
        <f>Table14[[#This Row],[Szórás]]/Table14[[#This Row],[Átlagos akadálymentességi hibaszám]]</f>
        <v>0</v>
      </c>
      <c r="AZ259">
        <f t="shared" si="35"/>
        <v>25</v>
      </c>
      <c r="BA259">
        <f t="shared" si="36"/>
        <v>25</v>
      </c>
      <c r="BB259">
        <f t="shared" si="37"/>
        <v>0</v>
      </c>
      <c r="BC259" s="7">
        <f t="shared" si="38"/>
        <v>1</v>
      </c>
      <c r="BD259" s="8">
        <f t="shared" si="39"/>
        <v>1</v>
      </c>
    </row>
    <row r="260" spans="1:56" x14ac:dyDescent="0.25">
      <c r="A260">
        <v>398</v>
      </c>
      <c r="B260">
        <v>82</v>
      </c>
      <c r="C260" t="s">
        <v>109</v>
      </c>
      <c r="D260">
        <v>53</v>
      </c>
      <c r="E260">
        <v>52</v>
      </c>
      <c r="F260">
        <v>49</v>
      </c>
      <c r="G260">
        <v>47</v>
      </c>
      <c r="H260">
        <v>46</v>
      </c>
      <c r="I260">
        <v>50</v>
      </c>
      <c r="J260">
        <v>47</v>
      </c>
      <c r="K260">
        <v>48</v>
      </c>
      <c r="L260">
        <v>47</v>
      </c>
      <c r="M260">
        <v>48</v>
      </c>
      <c r="N260">
        <v>47</v>
      </c>
      <c r="O260">
        <v>53</v>
      </c>
      <c r="P260">
        <v>53</v>
      </c>
      <c r="Q260">
        <v>53</v>
      </c>
      <c r="R260">
        <v>53</v>
      </c>
      <c r="S260">
        <v>53</v>
      </c>
      <c r="T260">
        <v>51</v>
      </c>
      <c r="U260">
        <v>49</v>
      </c>
      <c r="V260">
        <v>50</v>
      </c>
      <c r="W260">
        <v>51</v>
      </c>
      <c r="X260">
        <v>53</v>
      </c>
      <c r="Y260">
        <v>53</v>
      </c>
      <c r="Z260">
        <v>53</v>
      </c>
      <c r="AA260">
        <v>53</v>
      </c>
      <c r="AB260">
        <v>53</v>
      </c>
      <c r="AC260">
        <v>50</v>
      </c>
      <c r="AD260">
        <v>48</v>
      </c>
      <c r="AE260">
        <v>53</v>
      </c>
      <c r="AF260">
        <v>52</v>
      </c>
      <c r="AG260">
        <v>52</v>
      </c>
      <c r="AH260">
        <v>52</v>
      </c>
      <c r="AI260">
        <v>50</v>
      </c>
      <c r="AJ260">
        <v>49</v>
      </c>
      <c r="AK260">
        <v>47</v>
      </c>
      <c r="AL260">
        <v>52</v>
      </c>
      <c r="AM260">
        <v>52</v>
      </c>
      <c r="AN260">
        <v>48</v>
      </c>
      <c r="AO260">
        <v>47</v>
      </c>
      <c r="AP260">
        <v>46</v>
      </c>
      <c r="AQ260">
        <v>47</v>
      </c>
      <c r="AR260">
        <v>47</v>
      </c>
      <c r="AS260">
        <v>47</v>
      </c>
      <c r="AT260">
        <v>47</v>
      </c>
      <c r="AU260">
        <v>52</v>
      </c>
      <c r="AV260" s="8">
        <f t="shared" si="32"/>
        <v>50.06818181818182</v>
      </c>
      <c r="AW260">
        <f t="shared" si="33"/>
        <v>50</v>
      </c>
      <c r="AX260" s="8">
        <f t="shared" si="34"/>
        <v>2.5462944099195037</v>
      </c>
      <c r="AY260" s="6">
        <f>Table14[[#This Row],[Szórás]]/Table14[[#This Row],[Átlagos akadálymentességi hibaszám]]</f>
        <v>5.0856538373335522E-2</v>
      </c>
      <c r="AZ260">
        <f t="shared" si="35"/>
        <v>46</v>
      </c>
      <c r="BA260">
        <f t="shared" si="36"/>
        <v>53</v>
      </c>
      <c r="BB260">
        <f t="shared" si="37"/>
        <v>7</v>
      </c>
      <c r="BC260" s="7">
        <f t="shared" si="38"/>
        <v>0.99950401617358375</v>
      </c>
      <c r="BD260" s="8">
        <f t="shared" si="39"/>
        <v>1.5539251006525446E-2</v>
      </c>
    </row>
    <row r="261" spans="1:56" x14ac:dyDescent="0.25">
      <c r="A261">
        <v>3</v>
      </c>
      <c r="B261">
        <v>15</v>
      </c>
      <c r="C261" t="s">
        <v>173</v>
      </c>
      <c r="D261">
        <v>33</v>
      </c>
      <c r="E261">
        <v>33</v>
      </c>
      <c r="F261">
        <v>33</v>
      </c>
      <c r="G261">
        <v>33</v>
      </c>
      <c r="H261">
        <v>33</v>
      </c>
      <c r="I261">
        <v>33</v>
      </c>
      <c r="J261">
        <v>33</v>
      </c>
      <c r="K261">
        <v>33</v>
      </c>
      <c r="L261">
        <v>33</v>
      </c>
      <c r="M261">
        <v>33</v>
      </c>
      <c r="N261">
        <v>33</v>
      </c>
      <c r="O261">
        <v>33</v>
      </c>
      <c r="P261">
        <v>33</v>
      </c>
      <c r="Q261">
        <v>33</v>
      </c>
      <c r="R261">
        <v>33</v>
      </c>
      <c r="S261">
        <v>33</v>
      </c>
      <c r="T261">
        <v>33</v>
      </c>
      <c r="U261">
        <v>33</v>
      </c>
      <c r="V261">
        <v>33</v>
      </c>
      <c r="W261">
        <v>33</v>
      </c>
      <c r="X261">
        <v>33</v>
      </c>
      <c r="Y261">
        <v>33</v>
      </c>
      <c r="Z261">
        <v>31</v>
      </c>
      <c r="AA261">
        <v>31</v>
      </c>
      <c r="AB261">
        <v>31</v>
      </c>
      <c r="AC261">
        <v>31</v>
      </c>
      <c r="AD261">
        <v>31</v>
      </c>
      <c r="AE261">
        <v>31</v>
      </c>
      <c r="AF261">
        <v>31</v>
      </c>
      <c r="AG261">
        <v>31</v>
      </c>
      <c r="AH261">
        <v>31</v>
      </c>
      <c r="AI261">
        <v>31</v>
      </c>
      <c r="AJ261">
        <v>31</v>
      </c>
      <c r="AK261">
        <v>31</v>
      </c>
      <c r="AL261">
        <v>31</v>
      </c>
      <c r="AM261">
        <v>31</v>
      </c>
      <c r="AN261">
        <v>31</v>
      </c>
      <c r="AO261">
        <v>31</v>
      </c>
      <c r="AP261">
        <v>31</v>
      </c>
      <c r="AQ261">
        <v>31</v>
      </c>
      <c r="AR261">
        <v>31</v>
      </c>
      <c r="AS261">
        <v>31</v>
      </c>
      <c r="AT261">
        <v>31</v>
      </c>
      <c r="AU261">
        <v>31</v>
      </c>
      <c r="AV261" s="8">
        <f t="shared" si="32"/>
        <v>32</v>
      </c>
      <c r="AW261">
        <f t="shared" si="33"/>
        <v>32</v>
      </c>
      <c r="AX261" s="8">
        <f t="shared" si="34"/>
        <v>1.0115610777177464</v>
      </c>
      <c r="AY261" s="6">
        <f>Table14[[#This Row],[Szórás]]/Table14[[#This Row],[Átlagos akadálymentességi hibaszám]]</f>
        <v>3.1611283678679575E-2</v>
      </c>
      <c r="AZ261">
        <f t="shared" si="35"/>
        <v>31</v>
      </c>
      <c r="BA261">
        <f t="shared" si="36"/>
        <v>33</v>
      </c>
      <c r="BB261">
        <f t="shared" si="37"/>
        <v>2</v>
      </c>
      <c r="BC261" s="7">
        <f t="shared" si="38"/>
        <v>0.99786979482195026</v>
      </c>
      <c r="BD261" s="8">
        <f t="shared" si="39"/>
        <v>0.75038759689922452</v>
      </c>
    </row>
    <row r="262" spans="1:56" x14ac:dyDescent="0.25">
      <c r="A262">
        <v>135</v>
      </c>
      <c r="B262">
        <v>61</v>
      </c>
      <c r="C262" t="s">
        <v>145</v>
      </c>
      <c r="D262">
        <v>19</v>
      </c>
      <c r="E262">
        <v>18</v>
      </c>
      <c r="F262">
        <v>18</v>
      </c>
      <c r="G262">
        <v>20</v>
      </c>
      <c r="H262">
        <v>20</v>
      </c>
      <c r="I262">
        <v>20</v>
      </c>
      <c r="J262">
        <v>20</v>
      </c>
      <c r="K262">
        <v>20</v>
      </c>
      <c r="L262">
        <v>20</v>
      </c>
      <c r="M262">
        <v>20</v>
      </c>
      <c r="N262">
        <v>20</v>
      </c>
      <c r="O262">
        <v>20</v>
      </c>
      <c r="P262">
        <v>20</v>
      </c>
      <c r="Q262">
        <v>20</v>
      </c>
      <c r="R262">
        <v>20</v>
      </c>
      <c r="S262">
        <v>20</v>
      </c>
      <c r="T262">
        <v>20</v>
      </c>
      <c r="U262">
        <v>20</v>
      </c>
      <c r="V262">
        <v>24</v>
      </c>
      <c r="W262">
        <v>20</v>
      </c>
      <c r="X262">
        <v>20</v>
      </c>
      <c r="Y262">
        <v>20</v>
      </c>
      <c r="Z262">
        <v>20</v>
      </c>
      <c r="AA262">
        <v>20</v>
      </c>
      <c r="AB262">
        <v>20</v>
      </c>
      <c r="AC262">
        <v>20</v>
      </c>
      <c r="AD262">
        <v>24</v>
      </c>
      <c r="AE262">
        <v>20</v>
      </c>
      <c r="AF262">
        <v>20</v>
      </c>
      <c r="AG262">
        <v>20</v>
      </c>
      <c r="AH262">
        <v>20</v>
      </c>
      <c r="AI262">
        <v>20</v>
      </c>
      <c r="AJ262">
        <v>20</v>
      </c>
      <c r="AK262">
        <v>20</v>
      </c>
      <c r="AL262">
        <v>20</v>
      </c>
      <c r="AM262">
        <v>20</v>
      </c>
      <c r="AN262">
        <v>20</v>
      </c>
      <c r="AO262">
        <v>20</v>
      </c>
      <c r="AP262">
        <v>20</v>
      </c>
      <c r="AQ262">
        <v>20</v>
      </c>
      <c r="AR262">
        <v>20</v>
      </c>
      <c r="AS262">
        <v>20</v>
      </c>
      <c r="AT262">
        <v>24</v>
      </c>
      <c r="AU262">
        <v>20</v>
      </c>
      <c r="AV262" s="8">
        <f t="shared" si="32"/>
        <v>20.15909090909091</v>
      </c>
      <c r="AW262">
        <f t="shared" si="33"/>
        <v>20</v>
      </c>
      <c r="AX262" s="8">
        <f t="shared" si="34"/>
        <v>1.1400363482206479</v>
      </c>
      <c r="AY262" s="6">
        <f>Table14[[#This Row],[Szórás]]/Table14[[#This Row],[Átlagos akadálymentességi hibaszám]]</f>
        <v>5.6551972177799892E-2</v>
      </c>
      <c r="AZ262">
        <f t="shared" si="35"/>
        <v>18</v>
      </c>
      <c r="BA262">
        <f t="shared" si="36"/>
        <v>24</v>
      </c>
      <c r="BB262">
        <f t="shared" si="37"/>
        <v>6</v>
      </c>
      <c r="BC262" s="7">
        <f t="shared" si="38"/>
        <v>1.0013027703392636</v>
      </c>
      <c r="BD262" s="8">
        <f t="shared" si="39"/>
        <v>9.8003150531474237E-2</v>
      </c>
    </row>
    <row r="263" spans="1:56" x14ac:dyDescent="0.25">
      <c r="A263">
        <v>416</v>
      </c>
      <c r="B263">
        <v>82</v>
      </c>
      <c r="C263" t="s">
        <v>109</v>
      </c>
      <c r="D263">
        <v>12</v>
      </c>
      <c r="E263">
        <v>12</v>
      </c>
      <c r="F263">
        <v>12</v>
      </c>
      <c r="G263">
        <v>12</v>
      </c>
      <c r="H263">
        <v>12</v>
      </c>
      <c r="I263">
        <v>12</v>
      </c>
      <c r="J263">
        <v>12</v>
      </c>
      <c r="K263">
        <v>12</v>
      </c>
      <c r="L263">
        <v>12</v>
      </c>
      <c r="M263">
        <v>12</v>
      </c>
      <c r="N263">
        <v>12</v>
      </c>
      <c r="O263">
        <v>12</v>
      </c>
      <c r="P263">
        <v>12</v>
      </c>
      <c r="Q263">
        <v>12</v>
      </c>
      <c r="R263">
        <v>12</v>
      </c>
      <c r="S263">
        <v>12</v>
      </c>
      <c r="T263">
        <v>12</v>
      </c>
      <c r="U263">
        <v>12</v>
      </c>
      <c r="V263">
        <v>12</v>
      </c>
      <c r="W263">
        <v>12</v>
      </c>
      <c r="X263">
        <v>12</v>
      </c>
      <c r="Y263">
        <v>12</v>
      </c>
      <c r="Z263">
        <v>12</v>
      </c>
      <c r="AA263">
        <v>12</v>
      </c>
      <c r="AB263">
        <v>12</v>
      </c>
      <c r="AC263">
        <v>12</v>
      </c>
      <c r="AD263">
        <v>12</v>
      </c>
      <c r="AE263">
        <v>12</v>
      </c>
      <c r="AF263">
        <v>12</v>
      </c>
      <c r="AG263">
        <v>12</v>
      </c>
      <c r="AH263">
        <v>12</v>
      </c>
      <c r="AI263">
        <v>12</v>
      </c>
      <c r="AJ263">
        <v>12</v>
      </c>
      <c r="AK263">
        <v>12</v>
      </c>
      <c r="AL263">
        <v>12</v>
      </c>
      <c r="AM263">
        <v>12</v>
      </c>
      <c r="AN263">
        <v>12</v>
      </c>
      <c r="AO263">
        <v>12</v>
      </c>
      <c r="AP263">
        <v>12</v>
      </c>
      <c r="AQ263">
        <v>12</v>
      </c>
      <c r="AR263">
        <v>12</v>
      </c>
      <c r="AS263">
        <v>12</v>
      </c>
      <c r="AT263">
        <v>12</v>
      </c>
      <c r="AU263">
        <v>12</v>
      </c>
      <c r="AV263" s="8">
        <f t="shared" si="32"/>
        <v>12</v>
      </c>
      <c r="AW263">
        <f t="shared" si="33"/>
        <v>12</v>
      </c>
      <c r="AX263" s="8">
        <f t="shared" si="34"/>
        <v>0</v>
      </c>
      <c r="AY263" s="6">
        <f>Table14[[#This Row],[Szórás]]/Table14[[#This Row],[Átlagos akadálymentességi hibaszám]]</f>
        <v>0</v>
      </c>
      <c r="AZ263">
        <f t="shared" si="35"/>
        <v>12</v>
      </c>
      <c r="BA263">
        <f t="shared" si="36"/>
        <v>12</v>
      </c>
      <c r="BB263">
        <f t="shared" si="37"/>
        <v>0</v>
      </c>
      <c r="BC263" s="7">
        <f t="shared" si="38"/>
        <v>1</v>
      </c>
      <c r="BD263" s="8">
        <f t="shared" si="39"/>
        <v>1</v>
      </c>
    </row>
    <row r="264" spans="1:56" x14ac:dyDescent="0.25">
      <c r="A264">
        <v>3885</v>
      </c>
      <c r="B264">
        <v>94</v>
      </c>
      <c r="C264" t="s">
        <v>207</v>
      </c>
      <c r="D264">
        <v>48</v>
      </c>
      <c r="E264">
        <v>48</v>
      </c>
      <c r="F264">
        <v>48</v>
      </c>
      <c r="G264">
        <v>48</v>
      </c>
      <c r="H264">
        <v>48</v>
      </c>
      <c r="I264">
        <v>48</v>
      </c>
      <c r="J264">
        <v>48</v>
      </c>
      <c r="K264">
        <v>48</v>
      </c>
      <c r="L264">
        <v>48</v>
      </c>
      <c r="M264">
        <v>48</v>
      </c>
      <c r="N264">
        <v>48</v>
      </c>
      <c r="O264">
        <v>50</v>
      </c>
      <c r="P264">
        <v>50</v>
      </c>
      <c r="Q264">
        <v>50</v>
      </c>
      <c r="R264">
        <v>49</v>
      </c>
      <c r="S264">
        <v>49</v>
      </c>
      <c r="T264">
        <v>52</v>
      </c>
      <c r="U264">
        <v>52</v>
      </c>
      <c r="V264">
        <v>53</v>
      </c>
      <c r="W264">
        <v>53</v>
      </c>
      <c r="X264">
        <v>53</v>
      </c>
      <c r="Y264">
        <v>53</v>
      </c>
      <c r="Z264">
        <v>53</v>
      </c>
      <c r="AA264">
        <v>53</v>
      </c>
      <c r="AB264">
        <v>53</v>
      </c>
      <c r="AC264">
        <v>53</v>
      </c>
      <c r="AD264">
        <v>53</v>
      </c>
      <c r="AE264">
        <v>53</v>
      </c>
      <c r="AF264">
        <v>53</v>
      </c>
      <c r="AG264">
        <v>53</v>
      </c>
      <c r="AH264">
        <v>53</v>
      </c>
      <c r="AI264">
        <v>53</v>
      </c>
      <c r="AJ264">
        <v>53</v>
      </c>
      <c r="AK264">
        <v>53</v>
      </c>
      <c r="AL264">
        <v>53</v>
      </c>
      <c r="AM264">
        <v>53</v>
      </c>
      <c r="AN264">
        <v>53</v>
      </c>
      <c r="AO264">
        <v>53</v>
      </c>
      <c r="AP264">
        <v>53</v>
      </c>
      <c r="AQ264">
        <v>53</v>
      </c>
      <c r="AR264">
        <v>53</v>
      </c>
      <c r="AS264">
        <v>53</v>
      </c>
      <c r="AT264">
        <v>53</v>
      </c>
      <c r="AU264">
        <v>53</v>
      </c>
      <c r="AV264" s="8">
        <f t="shared" si="32"/>
        <v>51.31818181818182</v>
      </c>
      <c r="AW264">
        <f t="shared" si="33"/>
        <v>53</v>
      </c>
      <c r="AX264" s="8">
        <f t="shared" si="34"/>
        <v>2.2180310488393129</v>
      </c>
      <c r="AY264" s="6">
        <f>Table14[[#This Row],[Szórás]]/Table14[[#This Row],[Átlagos akadálymentességi hibaszám]]</f>
        <v>4.3221154184645602E-2</v>
      </c>
      <c r="AZ264">
        <f t="shared" si="35"/>
        <v>48</v>
      </c>
      <c r="BA264">
        <f t="shared" si="36"/>
        <v>53</v>
      </c>
      <c r="BB264">
        <f t="shared" si="37"/>
        <v>5</v>
      </c>
      <c r="BC264" s="7">
        <f t="shared" si="38"/>
        <v>1.002954991270482</v>
      </c>
      <c r="BD264" s="8">
        <f t="shared" si="39"/>
        <v>0.74601594370542679</v>
      </c>
    </row>
    <row r="265" spans="1:56" x14ac:dyDescent="0.25">
      <c r="A265">
        <v>409</v>
      </c>
      <c r="B265">
        <v>82</v>
      </c>
      <c r="C265" t="s">
        <v>109</v>
      </c>
      <c r="D265">
        <v>135</v>
      </c>
      <c r="E265">
        <v>135</v>
      </c>
      <c r="F265">
        <v>135</v>
      </c>
      <c r="G265">
        <v>135</v>
      </c>
      <c r="H265">
        <v>131</v>
      </c>
      <c r="I265">
        <v>135</v>
      </c>
      <c r="J265">
        <v>135</v>
      </c>
      <c r="K265">
        <v>135</v>
      </c>
      <c r="L265">
        <v>135</v>
      </c>
      <c r="M265">
        <v>135</v>
      </c>
      <c r="N265">
        <v>135</v>
      </c>
      <c r="O265">
        <v>135</v>
      </c>
      <c r="P265">
        <v>135</v>
      </c>
      <c r="Q265">
        <v>135</v>
      </c>
      <c r="R265">
        <v>135</v>
      </c>
      <c r="S265">
        <v>135</v>
      </c>
      <c r="T265">
        <v>135</v>
      </c>
      <c r="U265">
        <v>135</v>
      </c>
      <c r="V265">
        <v>135</v>
      </c>
      <c r="W265">
        <v>135</v>
      </c>
      <c r="X265">
        <v>135</v>
      </c>
      <c r="Y265">
        <v>135</v>
      </c>
      <c r="Z265">
        <v>135</v>
      </c>
      <c r="AA265">
        <v>135</v>
      </c>
      <c r="AB265">
        <v>135</v>
      </c>
      <c r="AC265">
        <v>134</v>
      </c>
      <c r="AD265">
        <v>135</v>
      </c>
      <c r="AE265">
        <v>135</v>
      </c>
      <c r="AF265">
        <v>135</v>
      </c>
      <c r="AG265">
        <v>135</v>
      </c>
      <c r="AH265">
        <v>135</v>
      </c>
      <c r="AI265">
        <v>135</v>
      </c>
      <c r="AJ265">
        <v>135</v>
      </c>
      <c r="AK265">
        <v>135</v>
      </c>
      <c r="AL265">
        <v>135</v>
      </c>
      <c r="AM265">
        <v>131</v>
      </c>
      <c r="AN265">
        <v>131</v>
      </c>
      <c r="AO265">
        <v>135</v>
      </c>
      <c r="AP265">
        <v>135</v>
      </c>
      <c r="AQ265">
        <v>135</v>
      </c>
      <c r="AR265">
        <v>134</v>
      </c>
      <c r="AS265">
        <v>135</v>
      </c>
      <c r="AT265">
        <v>135</v>
      </c>
      <c r="AU265">
        <v>135</v>
      </c>
      <c r="AV265" s="8">
        <f t="shared" si="32"/>
        <v>134.68181818181819</v>
      </c>
      <c r="AW265">
        <f t="shared" si="33"/>
        <v>135</v>
      </c>
      <c r="AX265" s="8">
        <f t="shared" si="34"/>
        <v>1.0291727830331272</v>
      </c>
      <c r="AY265" s="6">
        <f>Table14[[#This Row],[Szórás]]/Table14[[#This Row],[Átlagos akadálymentességi hibaszám]]</f>
        <v>7.6415123951160306E-3</v>
      </c>
      <c r="AZ265">
        <f t="shared" si="35"/>
        <v>131</v>
      </c>
      <c r="BA265">
        <f t="shared" si="36"/>
        <v>135</v>
      </c>
      <c r="BB265">
        <f t="shared" si="37"/>
        <v>4</v>
      </c>
      <c r="BC265" s="7">
        <f t="shared" si="38"/>
        <v>0.99993243599548653</v>
      </c>
      <c r="BD265" s="8">
        <f t="shared" si="39"/>
        <v>1.2586208485030375E-2</v>
      </c>
    </row>
    <row r="266" spans="1:56" x14ac:dyDescent="0.25">
      <c r="A266">
        <v>1</v>
      </c>
      <c r="B266">
        <v>11</v>
      </c>
      <c r="C266" t="s">
        <v>85</v>
      </c>
      <c r="D266">
        <v>30</v>
      </c>
      <c r="E266">
        <v>30</v>
      </c>
      <c r="F266">
        <v>30</v>
      </c>
      <c r="G266">
        <v>30</v>
      </c>
      <c r="H266">
        <v>30</v>
      </c>
      <c r="I266">
        <v>30</v>
      </c>
      <c r="J266">
        <v>30</v>
      </c>
      <c r="K266">
        <v>30</v>
      </c>
      <c r="L266">
        <v>30</v>
      </c>
      <c r="M266">
        <v>30</v>
      </c>
      <c r="N266">
        <v>30</v>
      </c>
      <c r="O266">
        <v>30</v>
      </c>
      <c r="P266">
        <v>30</v>
      </c>
      <c r="Q266">
        <v>30</v>
      </c>
      <c r="R266">
        <v>30</v>
      </c>
      <c r="S266">
        <v>30</v>
      </c>
      <c r="T266">
        <v>30</v>
      </c>
      <c r="U266">
        <v>30</v>
      </c>
      <c r="V266">
        <v>30</v>
      </c>
      <c r="W266">
        <v>30</v>
      </c>
      <c r="X266">
        <v>30</v>
      </c>
      <c r="Y266">
        <v>30</v>
      </c>
      <c r="Z266">
        <v>30</v>
      </c>
      <c r="AA266">
        <v>30</v>
      </c>
      <c r="AB266">
        <v>30</v>
      </c>
      <c r="AC266">
        <v>30</v>
      </c>
      <c r="AD266">
        <v>30</v>
      </c>
      <c r="AE266">
        <v>30</v>
      </c>
      <c r="AF266">
        <v>30</v>
      </c>
      <c r="AG266">
        <v>30</v>
      </c>
      <c r="AH266">
        <v>30</v>
      </c>
      <c r="AI266">
        <v>30</v>
      </c>
      <c r="AJ266">
        <v>30</v>
      </c>
      <c r="AK266">
        <v>30</v>
      </c>
      <c r="AL266">
        <v>30</v>
      </c>
      <c r="AM266">
        <v>20</v>
      </c>
      <c r="AN266">
        <v>20</v>
      </c>
      <c r="AO266">
        <v>20</v>
      </c>
      <c r="AP266">
        <v>20</v>
      </c>
      <c r="AQ266">
        <v>20</v>
      </c>
      <c r="AR266">
        <v>20</v>
      </c>
      <c r="AS266">
        <v>20</v>
      </c>
      <c r="AT266">
        <v>20</v>
      </c>
      <c r="AU266">
        <v>20</v>
      </c>
      <c r="AV266" s="8">
        <f t="shared" si="32"/>
        <v>27.954545454545453</v>
      </c>
      <c r="AW266">
        <f t="shared" si="33"/>
        <v>30</v>
      </c>
      <c r="AX266" s="8">
        <f t="shared" si="34"/>
        <v>4.0803245735839146</v>
      </c>
      <c r="AY266" s="6">
        <f>Table14[[#This Row],[Szórás]]/Table14[[#This Row],[Átlagos akadálymentességi hibaszám]]</f>
        <v>0.14596283027454654</v>
      </c>
      <c r="AZ266">
        <f t="shared" si="35"/>
        <v>20</v>
      </c>
      <c r="BA266">
        <f t="shared" si="36"/>
        <v>30</v>
      </c>
      <c r="BB266">
        <f t="shared" si="37"/>
        <v>10</v>
      </c>
      <c r="BC266" s="7">
        <f t="shared" si="38"/>
        <v>0.99103957497213091</v>
      </c>
      <c r="BD266" s="8">
        <f t="shared" si="39"/>
        <v>0.48837209302325585</v>
      </c>
    </row>
    <row r="267" spans="1:56" x14ac:dyDescent="0.25">
      <c r="A267">
        <v>7</v>
      </c>
      <c r="B267">
        <v>22</v>
      </c>
      <c r="C267" t="s">
        <v>195</v>
      </c>
      <c r="D267">
        <v>12</v>
      </c>
      <c r="E267">
        <v>12</v>
      </c>
      <c r="F267">
        <v>12</v>
      </c>
      <c r="G267">
        <v>12</v>
      </c>
      <c r="H267">
        <v>13</v>
      </c>
      <c r="I267">
        <v>13</v>
      </c>
      <c r="J267">
        <v>13</v>
      </c>
      <c r="K267">
        <v>13</v>
      </c>
      <c r="L267">
        <v>13</v>
      </c>
      <c r="M267">
        <v>13</v>
      </c>
      <c r="N267">
        <v>13</v>
      </c>
      <c r="O267">
        <v>13</v>
      </c>
      <c r="P267">
        <v>12</v>
      </c>
      <c r="Q267">
        <v>12</v>
      </c>
      <c r="R267">
        <v>13</v>
      </c>
      <c r="S267">
        <v>11</v>
      </c>
      <c r="T267">
        <v>11</v>
      </c>
      <c r="U267">
        <v>10</v>
      </c>
      <c r="V267">
        <v>10</v>
      </c>
      <c r="W267">
        <v>10</v>
      </c>
      <c r="X267">
        <v>10</v>
      </c>
      <c r="Y267">
        <v>8</v>
      </c>
      <c r="Z267">
        <v>8</v>
      </c>
      <c r="AA267">
        <v>10</v>
      </c>
      <c r="AB267">
        <v>10</v>
      </c>
      <c r="AC267">
        <v>10</v>
      </c>
      <c r="AD267">
        <v>10</v>
      </c>
      <c r="AE267">
        <v>10</v>
      </c>
      <c r="AF267">
        <v>6</v>
      </c>
      <c r="AG267">
        <v>10</v>
      </c>
      <c r="AH267">
        <v>10</v>
      </c>
      <c r="AI267">
        <v>10</v>
      </c>
      <c r="AJ267">
        <v>10</v>
      </c>
      <c r="AK267">
        <v>10</v>
      </c>
      <c r="AL267">
        <v>10</v>
      </c>
      <c r="AM267">
        <v>10</v>
      </c>
      <c r="AN267">
        <v>10</v>
      </c>
      <c r="AO267">
        <v>10</v>
      </c>
      <c r="AP267">
        <v>10</v>
      </c>
      <c r="AQ267">
        <v>9</v>
      </c>
      <c r="AR267">
        <v>9</v>
      </c>
      <c r="AS267">
        <v>9</v>
      </c>
      <c r="AT267">
        <v>9</v>
      </c>
      <c r="AU267">
        <v>9</v>
      </c>
      <c r="AV267" s="8">
        <f t="shared" si="32"/>
        <v>10.636363636363637</v>
      </c>
      <c r="AW267">
        <f t="shared" si="33"/>
        <v>10</v>
      </c>
      <c r="AX267" s="8">
        <f t="shared" si="34"/>
        <v>1.6578342427158841</v>
      </c>
      <c r="AY267" s="6">
        <f>Table14[[#This Row],[Szórás]]/Table14[[#This Row],[Átlagos akadálymentességi hibaszám]]</f>
        <v>0.15586475786217713</v>
      </c>
      <c r="AZ267">
        <f t="shared" si="35"/>
        <v>6</v>
      </c>
      <c r="BA267">
        <f t="shared" si="36"/>
        <v>13</v>
      </c>
      <c r="BB267">
        <f t="shared" si="37"/>
        <v>7</v>
      </c>
      <c r="BC267" s="7">
        <f t="shared" si="38"/>
        <v>0.99102616192801984</v>
      </c>
      <c r="BD267" s="8">
        <f t="shared" si="39"/>
        <v>0.50266717077823353</v>
      </c>
    </row>
    <row r="268" spans="1:56" x14ac:dyDescent="0.25">
      <c r="A268">
        <v>25</v>
      </c>
      <c r="B268">
        <v>40</v>
      </c>
      <c r="C268" t="s">
        <v>283</v>
      </c>
      <c r="D268">
        <v>10</v>
      </c>
      <c r="E268">
        <v>10</v>
      </c>
      <c r="F268">
        <v>10</v>
      </c>
      <c r="G268">
        <v>10</v>
      </c>
      <c r="H268">
        <v>10</v>
      </c>
      <c r="I268">
        <v>10</v>
      </c>
      <c r="J268">
        <v>10</v>
      </c>
      <c r="K268">
        <v>10</v>
      </c>
      <c r="L268">
        <v>10</v>
      </c>
      <c r="M268">
        <v>10</v>
      </c>
      <c r="N268">
        <v>10</v>
      </c>
      <c r="O268">
        <v>10</v>
      </c>
      <c r="P268">
        <v>10</v>
      </c>
      <c r="Q268">
        <v>10</v>
      </c>
      <c r="R268">
        <v>9</v>
      </c>
      <c r="S268">
        <v>10</v>
      </c>
      <c r="T268">
        <v>10</v>
      </c>
      <c r="U268">
        <v>13</v>
      </c>
      <c r="V268">
        <v>13</v>
      </c>
      <c r="W268">
        <v>13</v>
      </c>
      <c r="X268">
        <v>10</v>
      </c>
      <c r="Y268">
        <v>10</v>
      </c>
      <c r="Z268">
        <v>10</v>
      </c>
      <c r="AA268">
        <v>10</v>
      </c>
      <c r="AB268">
        <v>10</v>
      </c>
      <c r="AC268">
        <v>10</v>
      </c>
      <c r="AD268">
        <v>11</v>
      </c>
      <c r="AE268">
        <v>11</v>
      </c>
      <c r="AF268">
        <v>11</v>
      </c>
      <c r="AG268">
        <v>11</v>
      </c>
      <c r="AH268">
        <v>11</v>
      </c>
      <c r="AI268">
        <v>11</v>
      </c>
      <c r="AJ268">
        <v>11</v>
      </c>
      <c r="AK268">
        <v>12</v>
      </c>
      <c r="AL268">
        <v>10</v>
      </c>
      <c r="AM268">
        <v>13</v>
      </c>
      <c r="AN268">
        <v>13</v>
      </c>
      <c r="AO268">
        <v>12</v>
      </c>
      <c r="AP268">
        <v>13</v>
      </c>
      <c r="AQ268">
        <v>13</v>
      </c>
      <c r="AR268">
        <v>12</v>
      </c>
      <c r="AS268">
        <v>12</v>
      </c>
      <c r="AT268">
        <v>12</v>
      </c>
      <c r="AU268">
        <v>12</v>
      </c>
      <c r="AV268" s="8">
        <f t="shared" si="32"/>
        <v>10.886363636363637</v>
      </c>
      <c r="AW268">
        <f t="shared" si="33"/>
        <v>10</v>
      </c>
      <c r="AX268" s="8">
        <f t="shared" si="34"/>
        <v>1.1854919318609451</v>
      </c>
      <c r="AY268" s="6">
        <f>Table14[[#This Row],[Szórás]]/Table14[[#This Row],[Átlagos akadálymentességi hibaszám]]</f>
        <v>0.10889696242564005</v>
      </c>
      <c r="AZ268">
        <f t="shared" si="35"/>
        <v>9</v>
      </c>
      <c r="BA268">
        <f t="shared" si="36"/>
        <v>13</v>
      </c>
      <c r="BB268">
        <f t="shared" si="37"/>
        <v>4</v>
      </c>
      <c r="BC268" s="7">
        <f t="shared" si="38"/>
        <v>1.0054856261320773</v>
      </c>
      <c r="BD268" s="8">
        <f t="shared" si="39"/>
        <v>0.44348230253722404</v>
      </c>
    </row>
    <row r="269" spans="1:56" x14ac:dyDescent="0.25">
      <c r="A269">
        <v>8</v>
      </c>
      <c r="B269">
        <v>22</v>
      </c>
      <c r="C269" t="s">
        <v>195</v>
      </c>
      <c r="D269">
        <v>28</v>
      </c>
      <c r="E269">
        <v>31</v>
      </c>
      <c r="F269">
        <v>28</v>
      </c>
      <c r="G269">
        <v>26</v>
      </c>
      <c r="H269">
        <v>28</v>
      </c>
      <c r="I269">
        <v>26</v>
      </c>
      <c r="J269">
        <v>27</v>
      </c>
      <c r="K269">
        <v>26</v>
      </c>
      <c r="L269">
        <v>24</v>
      </c>
      <c r="M269">
        <v>18</v>
      </c>
      <c r="N269">
        <v>18</v>
      </c>
      <c r="O269">
        <v>18</v>
      </c>
      <c r="P269">
        <v>17</v>
      </c>
      <c r="Q269">
        <v>20</v>
      </c>
      <c r="R269">
        <v>20</v>
      </c>
      <c r="S269">
        <v>20</v>
      </c>
      <c r="T269">
        <v>20</v>
      </c>
      <c r="U269">
        <v>19</v>
      </c>
      <c r="V269">
        <v>19</v>
      </c>
      <c r="W269">
        <v>19</v>
      </c>
      <c r="X269">
        <v>18</v>
      </c>
      <c r="Y269">
        <v>18</v>
      </c>
      <c r="Z269">
        <v>18</v>
      </c>
      <c r="AA269">
        <v>25</v>
      </c>
      <c r="AB269">
        <v>24</v>
      </c>
      <c r="AC269">
        <v>36</v>
      </c>
      <c r="AD269">
        <v>36</v>
      </c>
      <c r="AE269">
        <v>21</v>
      </c>
      <c r="AF269">
        <v>21</v>
      </c>
      <c r="AG269">
        <v>21</v>
      </c>
      <c r="AH269">
        <v>21</v>
      </c>
      <c r="AI269">
        <v>21</v>
      </c>
      <c r="AJ269">
        <v>21</v>
      </c>
      <c r="AK269">
        <v>21</v>
      </c>
      <c r="AL269">
        <v>21</v>
      </c>
      <c r="AM269">
        <v>21</v>
      </c>
      <c r="AN269">
        <v>21</v>
      </c>
      <c r="AO269">
        <v>18</v>
      </c>
      <c r="AP269">
        <v>21</v>
      </c>
      <c r="AQ269">
        <v>23</v>
      </c>
      <c r="AR269">
        <v>20</v>
      </c>
      <c r="AS269">
        <v>20</v>
      </c>
      <c r="AT269">
        <v>20</v>
      </c>
      <c r="AU269">
        <v>23</v>
      </c>
      <c r="AV269" s="8">
        <f t="shared" si="32"/>
        <v>22.318181818181817</v>
      </c>
      <c r="AW269">
        <f t="shared" si="33"/>
        <v>21</v>
      </c>
      <c r="AX269" s="8">
        <f t="shared" si="34"/>
        <v>4.5020549688911595</v>
      </c>
      <c r="AY269" s="6">
        <f>Table14[[#This Row],[Szórás]]/Table14[[#This Row],[Átlagos akadálymentességi hibaszám]]</f>
        <v>0.20172140390143689</v>
      </c>
      <c r="AZ269">
        <f t="shared" si="35"/>
        <v>17</v>
      </c>
      <c r="BA269">
        <f t="shared" si="36"/>
        <v>36</v>
      </c>
      <c r="BB269">
        <f t="shared" si="37"/>
        <v>19</v>
      </c>
      <c r="BC269" s="7">
        <f t="shared" si="38"/>
        <v>0.99607567487061888</v>
      </c>
      <c r="BD269" s="8">
        <f t="shared" si="39"/>
        <v>7.6279398017205707E-2</v>
      </c>
    </row>
    <row r="270" spans="1:56" x14ac:dyDescent="0.25">
      <c r="A270">
        <v>253</v>
      </c>
      <c r="B270">
        <v>81</v>
      </c>
      <c r="C270" t="s">
        <v>179</v>
      </c>
      <c r="D270">
        <v>37</v>
      </c>
      <c r="E270">
        <v>40</v>
      </c>
      <c r="F270">
        <v>42</v>
      </c>
      <c r="G270">
        <v>43</v>
      </c>
      <c r="H270">
        <v>37</v>
      </c>
      <c r="I270">
        <v>39</v>
      </c>
      <c r="J270">
        <v>40</v>
      </c>
      <c r="K270">
        <v>40</v>
      </c>
      <c r="L270">
        <v>41</v>
      </c>
      <c r="M270">
        <v>39</v>
      </c>
      <c r="N270">
        <v>25</v>
      </c>
      <c r="O270">
        <v>27</v>
      </c>
      <c r="P270">
        <v>24</v>
      </c>
      <c r="Q270">
        <v>10</v>
      </c>
      <c r="R270">
        <v>24</v>
      </c>
      <c r="S270">
        <v>10</v>
      </c>
      <c r="T270">
        <v>30</v>
      </c>
      <c r="U270">
        <v>32</v>
      </c>
      <c r="V270">
        <v>9</v>
      </c>
      <c r="W270">
        <v>27</v>
      </c>
      <c r="X270">
        <v>22</v>
      </c>
      <c r="Y270">
        <v>28</v>
      </c>
      <c r="Z270">
        <v>25</v>
      </c>
      <c r="AA270">
        <v>21</v>
      </c>
      <c r="AB270">
        <v>20</v>
      </c>
      <c r="AC270">
        <v>21</v>
      </c>
      <c r="AD270">
        <v>21</v>
      </c>
      <c r="AE270">
        <v>14</v>
      </c>
      <c r="AF270">
        <v>23</v>
      </c>
      <c r="AG270">
        <v>21</v>
      </c>
      <c r="AH270">
        <v>19</v>
      </c>
      <c r="AI270">
        <v>12</v>
      </c>
      <c r="AJ270">
        <v>22</v>
      </c>
      <c r="AK270">
        <v>22</v>
      </c>
      <c r="AL270">
        <v>27</v>
      </c>
      <c r="AM270">
        <v>22</v>
      </c>
      <c r="AN270">
        <v>22</v>
      </c>
      <c r="AO270">
        <v>23</v>
      </c>
      <c r="AP270">
        <v>28</v>
      </c>
      <c r="AQ270">
        <v>27</v>
      </c>
      <c r="AR270">
        <v>15</v>
      </c>
      <c r="AS270">
        <v>34</v>
      </c>
      <c r="AT270">
        <v>34</v>
      </c>
      <c r="AU270">
        <v>34</v>
      </c>
      <c r="AV270" s="8">
        <f t="shared" si="32"/>
        <v>26.65909090909091</v>
      </c>
      <c r="AW270">
        <f t="shared" si="33"/>
        <v>25</v>
      </c>
      <c r="AX270" s="8">
        <f t="shared" si="34"/>
        <v>9.313514016759763</v>
      </c>
      <c r="AY270" s="6">
        <f>Table14[[#This Row],[Szórás]]/Table14[[#This Row],[Átlagos akadálymentességi hibaszám]]</f>
        <v>0.34935602449908743</v>
      </c>
      <c r="AZ270">
        <f t="shared" si="35"/>
        <v>9</v>
      </c>
      <c r="BA270">
        <f t="shared" si="36"/>
        <v>43</v>
      </c>
      <c r="BB270">
        <f t="shared" si="37"/>
        <v>34</v>
      </c>
      <c r="BC270" s="7">
        <f t="shared" si="38"/>
        <v>0.98958009553523396</v>
      </c>
      <c r="BD270" s="8">
        <f t="shared" si="39"/>
        <v>0.11440982211288275</v>
      </c>
    </row>
    <row r="271" spans="1:56" x14ac:dyDescent="0.25">
      <c r="A271">
        <v>4</v>
      </c>
      <c r="B271">
        <v>15</v>
      </c>
      <c r="C271" t="s">
        <v>173</v>
      </c>
      <c r="D271">
        <v>86</v>
      </c>
      <c r="E271">
        <v>95</v>
      </c>
      <c r="F271">
        <v>95</v>
      </c>
      <c r="G271">
        <v>100</v>
      </c>
      <c r="H271">
        <v>98</v>
      </c>
      <c r="I271">
        <v>95</v>
      </c>
      <c r="J271">
        <v>95</v>
      </c>
      <c r="K271">
        <v>98</v>
      </c>
      <c r="L271">
        <v>96</v>
      </c>
      <c r="M271">
        <v>95</v>
      </c>
      <c r="N271">
        <v>95</v>
      </c>
      <c r="O271">
        <v>101</v>
      </c>
      <c r="P271">
        <v>101</v>
      </c>
      <c r="Q271">
        <v>97</v>
      </c>
      <c r="R271">
        <v>95</v>
      </c>
      <c r="S271">
        <v>95</v>
      </c>
      <c r="T271">
        <v>95</v>
      </c>
      <c r="U271">
        <v>95</v>
      </c>
      <c r="V271">
        <v>78</v>
      </c>
      <c r="W271">
        <v>96</v>
      </c>
      <c r="X271">
        <v>98</v>
      </c>
      <c r="Y271">
        <v>96</v>
      </c>
      <c r="Z271">
        <v>96</v>
      </c>
      <c r="AA271">
        <v>153</v>
      </c>
      <c r="AB271">
        <v>151</v>
      </c>
      <c r="AC271">
        <v>156</v>
      </c>
      <c r="AD271">
        <v>97</v>
      </c>
      <c r="AE271">
        <v>96</v>
      </c>
      <c r="AF271">
        <v>97</v>
      </c>
      <c r="AG271">
        <v>103</v>
      </c>
      <c r="AH271">
        <v>101</v>
      </c>
      <c r="AI271">
        <v>98</v>
      </c>
      <c r="AJ271">
        <v>98</v>
      </c>
      <c r="AK271">
        <v>92</v>
      </c>
      <c r="AL271">
        <v>89</v>
      </c>
      <c r="AM271">
        <v>88</v>
      </c>
      <c r="AN271">
        <v>91</v>
      </c>
      <c r="AO271">
        <v>86</v>
      </c>
      <c r="AP271">
        <v>83</v>
      </c>
      <c r="AQ271">
        <v>84</v>
      </c>
      <c r="AR271">
        <v>82</v>
      </c>
      <c r="AS271">
        <v>82</v>
      </c>
      <c r="AT271">
        <v>74</v>
      </c>
      <c r="AU271">
        <v>82</v>
      </c>
      <c r="AV271" s="8">
        <f t="shared" si="32"/>
        <v>97.13636363636364</v>
      </c>
      <c r="AW271">
        <f t="shared" si="33"/>
        <v>95</v>
      </c>
      <c r="AX271" s="8">
        <f t="shared" si="34"/>
        <v>16.742358074990666</v>
      </c>
      <c r="AY271" s="6">
        <f>Table14[[#This Row],[Szórás]]/Table14[[#This Row],[Átlagos akadálymentességi hibaszám]]</f>
        <v>0.1723593250583971</v>
      </c>
      <c r="AZ271">
        <f t="shared" si="35"/>
        <v>74</v>
      </c>
      <c r="BA271">
        <f t="shared" si="36"/>
        <v>156</v>
      </c>
      <c r="BB271">
        <f t="shared" si="37"/>
        <v>82</v>
      </c>
      <c r="BC271" s="7">
        <f t="shared" si="38"/>
        <v>0.99750444130504989</v>
      </c>
      <c r="BD271" s="8">
        <f t="shared" si="39"/>
        <v>4.6995155687355718E-2</v>
      </c>
    </row>
    <row r="272" spans="1:56" x14ac:dyDescent="0.25">
      <c r="A272">
        <v>1</v>
      </c>
      <c r="B272">
        <v>11</v>
      </c>
      <c r="C272" t="s">
        <v>85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>
        <v>2</v>
      </c>
      <c r="V272">
        <v>2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2</v>
      </c>
      <c r="AD272">
        <v>2</v>
      </c>
      <c r="AE272">
        <v>2</v>
      </c>
      <c r="AF272">
        <v>2</v>
      </c>
      <c r="AG272">
        <v>2</v>
      </c>
      <c r="AH272">
        <v>2</v>
      </c>
      <c r="AI272">
        <v>2</v>
      </c>
      <c r="AJ272">
        <v>2</v>
      </c>
      <c r="AK272">
        <v>2</v>
      </c>
      <c r="AL272">
        <v>2</v>
      </c>
      <c r="AM272">
        <v>2</v>
      </c>
      <c r="AN272">
        <v>2</v>
      </c>
      <c r="AO272">
        <v>2</v>
      </c>
      <c r="AP272">
        <v>2</v>
      </c>
      <c r="AQ272">
        <v>2</v>
      </c>
      <c r="AR272">
        <v>2</v>
      </c>
      <c r="AS272">
        <v>2</v>
      </c>
      <c r="AT272">
        <v>2</v>
      </c>
      <c r="AU272">
        <v>2</v>
      </c>
      <c r="AV272" s="8">
        <f t="shared" si="32"/>
        <v>2</v>
      </c>
      <c r="AW272">
        <f t="shared" si="33"/>
        <v>2</v>
      </c>
      <c r="AX272" s="8">
        <f t="shared" si="34"/>
        <v>0</v>
      </c>
      <c r="AY272" s="6">
        <f>Table14[[#This Row],[Szórás]]/Table14[[#This Row],[Átlagos akadálymentességi hibaszám]]</f>
        <v>0</v>
      </c>
      <c r="AZ272">
        <f t="shared" si="35"/>
        <v>2</v>
      </c>
      <c r="BA272">
        <f t="shared" si="36"/>
        <v>2</v>
      </c>
      <c r="BB272">
        <f t="shared" si="37"/>
        <v>0</v>
      </c>
      <c r="BC272" s="7">
        <f t="shared" si="38"/>
        <v>1</v>
      </c>
      <c r="BD272" s="8">
        <f t="shared" si="39"/>
        <v>1</v>
      </c>
    </row>
    <row r="273" spans="1:56" x14ac:dyDescent="0.25">
      <c r="A273">
        <v>1689</v>
      </c>
      <c r="B273">
        <v>93</v>
      </c>
      <c r="C273" t="s">
        <v>99</v>
      </c>
      <c r="D273">
        <v>31</v>
      </c>
      <c r="E273">
        <v>31</v>
      </c>
      <c r="F273">
        <v>31</v>
      </c>
      <c r="G273">
        <v>31</v>
      </c>
      <c r="H273">
        <v>31</v>
      </c>
      <c r="I273">
        <v>31</v>
      </c>
      <c r="J273">
        <v>31</v>
      </c>
      <c r="K273">
        <v>31</v>
      </c>
      <c r="L273">
        <v>31</v>
      </c>
      <c r="M273">
        <v>31</v>
      </c>
      <c r="N273">
        <v>31</v>
      </c>
      <c r="O273">
        <v>31</v>
      </c>
      <c r="P273">
        <v>31</v>
      </c>
      <c r="Q273">
        <v>31</v>
      </c>
      <c r="R273">
        <v>31</v>
      </c>
      <c r="S273">
        <v>31</v>
      </c>
      <c r="T273">
        <v>31</v>
      </c>
      <c r="U273">
        <v>31</v>
      </c>
      <c r="V273">
        <v>20</v>
      </c>
      <c r="W273">
        <v>31</v>
      </c>
      <c r="X273">
        <v>31</v>
      </c>
      <c r="Y273">
        <v>33</v>
      </c>
      <c r="Z273">
        <v>33</v>
      </c>
      <c r="AA273">
        <v>33</v>
      </c>
      <c r="AB273">
        <v>33</v>
      </c>
      <c r="AC273">
        <v>33</v>
      </c>
      <c r="AD273">
        <v>33</v>
      </c>
      <c r="AE273">
        <v>33</v>
      </c>
      <c r="AF273">
        <v>33</v>
      </c>
      <c r="AG273">
        <v>33</v>
      </c>
      <c r="AH273">
        <v>33</v>
      </c>
      <c r="AI273">
        <v>33</v>
      </c>
      <c r="AJ273">
        <v>33</v>
      </c>
      <c r="AK273">
        <v>31</v>
      </c>
      <c r="AL273">
        <v>31</v>
      </c>
      <c r="AM273">
        <v>31</v>
      </c>
      <c r="AN273">
        <v>25</v>
      </c>
      <c r="AO273">
        <v>25</v>
      </c>
      <c r="AP273">
        <v>25</v>
      </c>
      <c r="AQ273">
        <v>25</v>
      </c>
      <c r="AR273">
        <v>25</v>
      </c>
      <c r="AS273">
        <v>25</v>
      </c>
      <c r="AT273">
        <v>26</v>
      </c>
      <c r="AU273">
        <v>26</v>
      </c>
      <c r="AV273" s="8">
        <f t="shared" si="32"/>
        <v>30.25</v>
      </c>
      <c r="AW273">
        <f t="shared" si="33"/>
        <v>31</v>
      </c>
      <c r="AX273" s="8">
        <f t="shared" si="34"/>
        <v>3.0888019804478573</v>
      </c>
      <c r="AY273" s="6">
        <f>Table14[[#This Row],[Szórás]]/Table14[[#This Row],[Átlagos akadálymentességi hibaszám]]</f>
        <v>0.10210915637844156</v>
      </c>
      <c r="AZ273">
        <f t="shared" si="35"/>
        <v>20</v>
      </c>
      <c r="BA273">
        <f t="shared" si="36"/>
        <v>33</v>
      </c>
      <c r="BB273">
        <f t="shared" si="37"/>
        <v>13</v>
      </c>
      <c r="BC273" s="7">
        <f t="shared" si="38"/>
        <v>0.99661691878148162</v>
      </c>
      <c r="BD273" s="8">
        <f t="shared" si="39"/>
        <v>0.15137712552117119</v>
      </c>
    </row>
    <row r="274" spans="1:56" x14ac:dyDescent="0.25">
      <c r="A274">
        <v>358</v>
      </c>
      <c r="B274">
        <v>82</v>
      </c>
      <c r="C274" t="s">
        <v>109</v>
      </c>
      <c r="D274">
        <v>158</v>
      </c>
      <c r="E274">
        <v>158</v>
      </c>
      <c r="F274">
        <v>158</v>
      </c>
      <c r="G274">
        <v>158</v>
      </c>
      <c r="H274">
        <v>154</v>
      </c>
      <c r="I274">
        <v>158</v>
      </c>
      <c r="J274">
        <v>158</v>
      </c>
      <c r="K274">
        <v>158</v>
      </c>
      <c r="L274">
        <v>154</v>
      </c>
      <c r="M274">
        <v>154</v>
      </c>
      <c r="N274">
        <v>158</v>
      </c>
      <c r="O274">
        <v>158</v>
      </c>
      <c r="P274">
        <v>154</v>
      </c>
      <c r="Q274">
        <v>158</v>
      </c>
      <c r="R274">
        <v>154</v>
      </c>
      <c r="S274">
        <v>154</v>
      </c>
      <c r="T274">
        <v>154</v>
      </c>
      <c r="U274">
        <v>154</v>
      </c>
      <c r="V274">
        <v>158</v>
      </c>
      <c r="W274">
        <v>154</v>
      </c>
      <c r="X274">
        <v>154</v>
      </c>
      <c r="Y274">
        <v>154</v>
      </c>
      <c r="Z274">
        <v>158</v>
      </c>
      <c r="AA274">
        <v>154</v>
      </c>
      <c r="AB274">
        <v>158</v>
      </c>
      <c r="AC274">
        <v>158</v>
      </c>
      <c r="AD274">
        <v>154</v>
      </c>
      <c r="AE274">
        <v>158</v>
      </c>
      <c r="AF274">
        <v>154</v>
      </c>
      <c r="AG274">
        <v>158</v>
      </c>
      <c r="AH274">
        <v>154</v>
      </c>
      <c r="AI274">
        <v>154</v>
      </c>
      <c r="AJ274">
        <v>158</v>
      </c>
      <c r="AK274">
        <v>158</v>
      </c>
      <c r="AL274">
        <v>158</v>
      </c>
      <c r="AM274">
        <v>154</v>
      </c>
      <c r="AN274">
        <v>154</v>
      </c>
      <c r="AO274">
        <v>154</v>
      </c>
      <c r="AP274">
        <v>158</v>
      </c>
      <c r="AQ274">
        <v>154</v>
      </c>
      <c r="AR274">
        <v>158</v>
      </c>
      <c r="AS274">
        <v>154</v>
      </c>
      <c r="AT274">
        <v>158</v>
      </c>
      <c r="AU274">
        <v>154</v>
      </c>
      <c r="AV274" s="8">
        <f t="shared" si="32"/>
        <v>156</v>
      </c>
      <c r="AW274">
        <f t="shared" si="33"/>
        <v>156</v>
      </c>
      <c r="AX274" s="8">
        <f t="shared" si="34"/>
        <v>2.0231221554354928</v>
      </c>
      <c r="AY274" s="6">
        <f>Table14[[#This Row],[Szórás]]/Table14[[#This Row],[Átlagos akadálymentességi hibaszám]]</f>
        <v>1.2968731765612133E-2</v>
      </c>
      <c r="AZ274">
        <f t="shared" si="35"/>
        <v>154</v>
      </c>
      <c r="BA274">
        <f t="shared" si="36"/>
        <v>158</v>
      </c>
      <c r="BB274">
        <f t="shared" si="37"/>
        <v>4</v>
      </c>
      <c r="BC274" s="7">
        <f t="shared" si="38"/>
        <v>0.99981569507485435</v>
      </c>
      <c r="BD274" s="8">
        <f t="shared" si="39"/>
        <v>3.3326926773015755E-2</v>
      </c>
    </row>
    <row r="275" spans="1:56" x14ac:dyDescent="0.25">
      <c r="A275">
        <v>23</v>
      </c>
      <c r="B275">
        <v>40</v>
      </c>
      <c r="C275" t="s">
        <v>283</v>
      </c>
      <c r="D275">
        <v>15</v>
      </c>
      <c r="E275">
        <v>15</v>
      </c>
      <c r="F275">
        <v>15</v>
      </c>
      <c r="G275">
        <v>15</v>
      </c>
      <c r="H275">
        <v>15</v>
      </c>
      <c r="I275">
        <v>15</v>
      </c>
      <c r="J275">
        <v>15</v>
      </c>
      <c r="K275">
        <v>15</v>
      </c>
      <c r="L275">
        <v>15</v>
      </c>
      <c r="M275">
        <v>15</v>
      </c>
      <c r="N275">
        <v>15</v>
      </c>
      <c r="O275">
        <v>15</v>
      </c>
      <c r="P275">
        <v>15</v>
      </c>
      <c r="Q275">
        <v>15</v>
      </c>
      <c r="R275">
        <v>15</v>
      </c>
      <c r="S275">
        <v>15</v>
      </c>
      <c r="T275">
        <v>15</v>
      </c>
      <c r="U275">
        <v>15</v>
      </c>
      <c r="V275">
        <v>15</v>
      </c>
      <c r="W275">
        <v>15</v>
      </c>
      <c r="X275">
        <v>15</v>
      </c>
      <c r="Y275">
        <v>15</v>
      </c>
      <c r="Z275">
        <v>15</v>
      </c>
      <c r="AA275">
        <v>11</v>
      </c>
      <c r="AB275">
        <v>11</v>
      </c>
      <c r="AC275">
        <v>11</v>
      </c>
      <c r="AD275">
        <v>11</v>
      </c>
      <c r="AE275">
        <v>11</v>
      </c>
      <c r="AF275">
        <v>11</v>
      </c>
      <c r="AG275">
        <v>11</v>
      </c>
      <c r="AH275">
        <v>11</v>
      </c>
      <c r="AI275">
        <v>11</v>
      </c>
      <c r="AJ275">
        <v>11</v>
      </c>
      <c r="AK275">
        <v>8</v>
      </c>
      <c r="AL275">
        <v>8</v>
      </c>
      <c r="AM275">
        <v>8</v>
      </c>
      <c r="AN275">
        <v>8</v>
      </c>
      <c r="AO275">
        <v>8</v>
      </c>
      <c r="AP275">
        <v>8</v>
      </c>
      <c r="AQ275">
        <v>8</v>
      </c>
      <c r="AR275">
        <v>8</v>
      </c>
      <c r="AS275">
        <v>8</v>
      </c>
      <c r="AT275">
        <v>8</v>
      </c>
      <c r="AU275">
        <v>8</v>
      </c>
      <c r="AV275" s="8">
        <f t="shared" si="32"/>
        <v>12.340909090909092</v>
      </c>
      <c r="AW275">
        <f t="shared" si="33"/>
        <v>15</v>
      </c>
      <c r="AX275" s="8">
        <f t="shared" si="34"/>
        <v>3.0034335530892671</v>
      </c>
      <c r="AY275" s="6">
        <f>Table14[[#This Row],[Szórás]]/Table14[[#This Row],[Átlagos akadálymentességi hibaszám]]</f>
        <v>0.24337214794830156</v>
      </c>
      <c r="AZ275">
        <f t="shared" si="35"/>
        <v>8</v>
      </c>
      <c r="BA275">
        <f t="shared" si="36"/>
        <v>15</v>
      </c>
      <c r="BB275">
        <f t="shared" si="37"/>
        <v>7</v>
      </c>
      <c r="BC275" s="7">
        <f t="shared" si="38"/>
        <v>0.98147026489823586</v>
      </c>
      <c r="BD275" s="8">
        <f t="shared" si="39"/>
        <v>0.81955134402099883</v>
      </c>
    </row>
    <row r="276" spans="1:56" x14ac:dyDescent="0.25">
      <c r="A276">
        <v>13</v>
      </c>
      <c r="B276">
        <v>30</v>
      </c>
      <c r="C276" t="s">
        <v>134</v>
      </c>
      <c r="D276">
        <v>70</v>
      </c>
      <c r="E276">
        <v>73</v>
      </c>
      <c r="F276">
        <v>75</v>
      </c>
      <c r="G276">
        <v>80</v>
      </c>
      <c r="H276">
        <v>80</v>
      </c>
      <c r="I276">
        <v>70</v>
      </c>
      <c r="J276">
        <v>79</v>
      </c>
      <c r="K276">
        <v>74</v>
      </c>
      <c r="L276">
        <v>69</v>
      </c>
      <c r="M276">
        <v>63</v>
      </c>
      <c r="N276">
        <v>64</v>
      </c>
      <c r="O276">
        <v>60</v>
      </c>
      <c r="P276">
        <v>71</v>
      </c>
      <c r="Q276">
        <v>73</v>
      </c>
      <c r="R276">
        <v>68</v>
      </c>
      <c r="S276">
        <v>62</v>
      </c>
      <c r="T276">
        <v>68</v>
      </c>
      <c r="U276">
        <v>76</v>
      </c>
      <c r="V276">
        <v>88</v>
      </c>
      <c r="W276">
        <v>72</v>
      </c>
      <c r="X276">
        <v>63</v>
      </c>
      <c r="Y276">
        <v>83</v>
      </c>
      <c r="Z276">
        <v>85</v>
      </c>
      <c r="AA276">
        <v>76</v>
      </c>
      <c r="AB276">
        <v>72</v>
      </c>
      <c r="AC276">
        <v>80</v>
      </c>
      <c r="AD276">
        <v>93</v>
      </c>
      <c r="AE276">
        <v>82</v>
      </c>
      <c r="AF276">
        <v>82</v>
      </c>
      <c r="AG276">
        <v>76</v>
      </c>
      <c r="AH276">
        <v>68</v>
      </c>
      <c r="AI276">
        <v>69</v>
      </c>
      <c r="AJ276">
        <v>61</v>
      </c>
      <c r="AK276">
        <v>70</v>
      </c>
      <c r="AL276">
        <v>71</v>
      </c>
      <c r="AM276">
        <v>68</v>
      </c>
      <c r="AN276">
        <v>77</v>
      </c>
      <c r="AO276">
        <v>83</v>
      </c>
      <c r="AP276">
        <v>71</v>
      </c>
      <c r="AQ276">
        <v>69</v>
      </c>
      <c r="AR276">
        <v>89</v>
      </c>
      <c r="AS276">
        <v>90</v>
      </c>
      <c r="AT276">
        <v>88</v>
      </c>
      <c r="AU276">
        <v>96</v>
      </c>
      <c r="AV276" s="8">
        <f t="shared" si="32"/>
        <v>74.931818181818187</v>
      </c>
      <c r="AW276">
        <f t="shared" si="33"/>
        <v>73</v>
      </c>
      <c r="AX276" s="8">
        <f t="shared" si="34"/>
        <v>8.8931584032208555</v>
      </c>
      <c r="AY276" s="6">
        <f>Table14[[#This Row],[Szórás]]/Table14[[#This Row],[Átlagos akadálymentességi hibaszám]]</f>
        <v>0.11868333932111544</v>
      </c>
      <c r="AZ276">
        <f t="shared" si="35"/>
        <v>60</v>
      </c>
      <c r="BA276">
        <f t="shared" si="36"/>
        <v>96</v>
      </c>
      <c r="BB276">
        <f t="shared" si="37"/>
        <v>36</v>
      </c>
      <c r="BC276" s="7">
        <f t="shared" si="38"/>
        <v>1.0030084211964336</v>
      </c>
      <c r="BD276" s="8">
        <f t="shared" si="39"/>
        <v>0.10869254416220575</v>
      </c>
    </row>
    <row r="277" spans="1:56" x14ac:dyDescent="0.25">
      <c r="A277">
        <v>1974</v>
      </c>
      <c r="B277">
        <v>93</v>
      </c>
      <c r="C277" t="s">
        <v>99</v>
      </c>
      <c r="D277">
        <v>82</v>
      </c>
      <c r="E277">
        <v>82</v>
      </c>
      <c r="F277">
        <v>81</v>
      </c>
      <c r="G277">
        <v>81</v>
      </c>
      <c r="H277">
        <v>81</v>
      </c>
      <c r="I277">
        <v>81</v>
      </c>
      <c r="J277">
        <v>81</v>
      </c>
      <c r="K277">
        <v>81</v>
      </c>
      <c r="L277">
        <v>72</v>
      </c>
      <c r="M277">
        <v>72</v>
      </c>
      <c r="N277">
        <v>72</v>
      </c>
      <c r="O277">
        <v>73</v>
      </c>
      <c r="P277">
        <v>72</v>
      </c>
      <c r="Q277">
        <v>72</v>
      </c>
      <c r="R277">
        <v>72</v>
      </c>
      <c r="S277">
        <v>72</v>
      </c>
      <c r="T277">
        <v>72</v>
      </c>
      <c r="U277">
        <v>72</v>
      </c>
      <c r="V277">
        <v>71</v>
      </c>
      <c r="W277">
        <v>71</v>
      </c>
      <c r="X277">
        <v>70</v>
      </c>
      <c r="Y277">
        <v>70</v>
      </c>
      <c r="Z277">
        <v>70</v>
      </c>
      <c r="AA277">
        <v>70</v>
      </c>
      <c r="AB277">
        <v>35</v>
      </c>
      <c r="AC277">
        <v>34</v>
      </c>
      <c r="AD277">
        <v>34</v>
      </c>
      <c r="AE277">
        <v>35</v>
      </c>
      <c r="AF277">
        <v>33</v>
      </c>
      <c r="AG277">
        <v>33</v>
      </c>
      <c r="AH277">
        <v>33</v>
      </c>
      <c r="AI277">
        <v>33</v>
      </c>
      <c r="AJ277">
        <v>33</v>
      </c>
      <c r="AK277">
        <v>35</v>
      </c>
      <c r="AL277">
        <v>34</v>
      </c>
      <c r="AM277">
        <v>33</v>
      </c>
      <c r="AN277">
        <v>32</v>
      </c>
      <c r="AO277">
        <v>35</v>
      </c>
      <c r="AP277">
        <v>36</v>
      </c>
      <c r="AQ277">
        <v>38</v>
      </c>
      <c r="AR277">
        <v>38</v>
      </c>
      <c r="AS277">
        <v>36</v>
      </c>
      <c r="AT277">
        <v>37</v>
      </c>
      <c r="AU277">
        <v>38</v>
      </c>
      <c r="AV277" s="8">
        <f t="shared" si="32"/>
        <v>56.545454545454547</v>
      </c>
      <c r="AW277">
        <f t="shared" si="33"/>
        <v>70</v>
      </c>
      <c r="AX277" s="8">
        <f t="shared" si="34"/>
        <v>20.468301693281447</v>
      </c>
      <c r="AY277" s="6">
        <f>Table14[[#This Row],[Szórás]]/Table14[[#This Row],[Átlagos akadálymentességi hibaszám]]</f>
        <v>0.36197961193906097</v>
      </c>
      <c r="AZ277">
        <f t="shared" si="35"/>
        <v>32</v>
      </c>
      <c r="BA277">
        <f t="shared" si="36"/>
        <v>82</v>
      </c>
      <c r="BB277">
        <f t="shared" si="37"/>
        <v>50</v>
      </c>
      <c r="BC277" s="7">
        <f t="shared" si="38"/>
        <v>0.97371868479283952</v>
      </c>
      <c r="BD277" s="8">
        <f t="shared" si="39"/>
        <v>0.77088388983731404</v>
      </c>
    </row>
    <row r="278" spans="1:56" x14ac:dyDescent="0.25">
      <c r="A278">
        <v>37</v>
      </c>
      <c r="B278">
        <v>40</v>
      </c>
      <c r="C278" t="s">
        <v>283</v>
      </c>
      <c r="D278">
        <v>204</v>
      </c>
      <c r="E278">
        <v>204</v>
      </c>
      <c r="F278">
        <v>204</v>
      </c>
      <c r="G278">
        <v>203</v>
      </c>
      <c r="H278">
        <v>207</v>
      </c>
      <c r="I278">
        <v>209</v>
      </c>
      <c r="J278">
        <v>207</v>
      </c>
      <c r="K278">
        <v>208</v>
      </c>
      <c r="L278">
        <v>206</v>
      </c>
      <c r="M278">
        <v>204</v>
      </c>
      <c r="N278">
        <v>26</v>
      </c>
      <c r="O278">
        <v>30</v>
      </c>
      <c r="P278">
        <v>30</v>
      </c>
      <c r="Q278">
        <v>30</v>
      </c>
      <c r="R278">
        <v>24</v>
      </c>
      <c r="S278">
        <v>24</v>
      </c>
      <c r="T278">
        <v>29</v>
      </c>
      <c r="U278">
        <v>29</v>
      </c>
      <c r="V278">
        <v>29</v>
      </c>
      <c r="W278">
        <v>26</v>
      </c>
      <c r="X278">
        <v>26</v>
      </c>
      <c r="Y278">
        <v>26</v>
      </c>
      <c r="Z278">
        <v>24</v>
      </c>
      <c r="AA278">
        <v>35</v>
      </c>
      <c r="AB278">
        <v>35</v>
      </c>
      <c r="AC278">
        <v>36</v>
      </c>
      <c r="AD278">
        <v>34</v>
      </c>
      <c r="AE278">
        <v>38</v>
      </c>
      <c r="AF278">
        <v>38</v>
      </c>
      <c r="AG278">
        <v>34</v>
      </c>
      <c r="AH278">
        <v>34</v>
      </c>
      <c r="AI278">
        <v>34</v>
      </c>
      <c r="AJ278">
        <v>34</v>
      </c>
      <c r="AK278">
        <v>39</v>
      </c>
      <c r="AL278">
        <v>40</v>
      </c>
      <c r="AM278">
        <v>46</v>
      </c>
      <c r="AN278">
        <v>41</v>
      </c>
      <c r="AO278">
        <v>41</v>
      </c>
      <c r="AP278">
        <v>41</v>
      </c>
      <c r="AQ278">
        <v>43</v>
      </c>
      <c r="AR278">
        <v>39</v>
      </c>
      <c r="AS278">
        <v>43</v>
      </c>
      <c r="AT278">
        <v>44</v>
      </c>
      <c r="AU278">
        <v>38</v>
      </c>
      <c r="AV278" s="8">
        <f t="shared" si="32"/>
        <v>73.090909090909093</v>
      </c>
      <c r="AW278">
        <f t="shared" si="33"/>
        <v>38</v>
      </c>
      <c r="AX278" s="8">
        <f t="shared" si="34"/>
        <v>72.919139090268757</v>
      </c>
      <c r="AY278" s="6">
        <f>Table14[[#This Row],[Szórás]]/Table14[[#This Row],[Átlagos akadálymentességi hibaszám]]</f>
        <v>0.99764991292656258</v>
      </c>
      <c r="AZ278">
        <f t="shared" si="35"/>
        <v>24</v>
      </c>
      <c r="BA278">
        <f t="shared" si="36"/>
        <v>209</v>
      </c>
      <c r="BB278">
        <f t="shared" si="37"/>
        <v>185</v>
      </c>
      <c r="BC278" s="7">
        <f t="shared" si="38"/>
        <v>0.96481384837119921</v>
      </c>
      <c r="BD278" s="8">
        <f t="shared" si="39"/>
        <v>0.34125515796831879</v>
      </c>
    </row>
    <row r="279" spans="1:56" x14ac:dyDescent="0.25">
      <c r="A279">
        <v>509</v>
      </c>
      <c r="B279">
        <v>91</v>
      </c>
      <c r="C279" t="s">
        <v>320</v>
      </c>
      <c r="D279">
        <v>44</v>
      </c>
      <c r="E279">
        <v>44</v>
      </c>
      <c r="F279">
        <v>44</v>
      </c>
      <c r="G279">
        <v>44</v>
      </c>
      <c r="H279">
        <v>44</v>
      </c>
      <c r="I279">
        <v>44</v>
      </c>
      <c r="J279">
        <v>44</v>
      </c>
      <c r="K279">
        <v>44</v>
      </c>
      <c r="L279">
        <v>44</v>
      </c>
      <c r="M279">
        <v>44</v>
      </c>
      <c r="N279">
        <v>45</v>
      </c>
      <c r="O279">
        <v>45</v>
      </c>
      <c r="P279">
        <v>45</v>
      </c>
      <c r="Q279">
        <v>45</v>
      </c>
      <c r="R279">
        <v>45</v>
      </c>
      <c r="S279">
        <v>45</v>
      </c>
      <c r="T279">
        <v>45</v>
      </c>
      <c r="U279">
        <v>45</v>
      </c>
      <c r="V279">
        <v>45</v>
      </c>
      <c r="W279">
        <v>45</v>
      </c>
      <c r="X279">
        <v>45</v>
      </c>
      <c r="Y279">
        <v>45</v>
      </c>
      <c r="Z279">
        <v>45</v>
      </c>
      <c r="AA279">
        <v>45</v>
      </c>
      <c r="AB279">
        <v>45</v>
      </c>
      <c r="AC279">
        <v>45</v>
      </c>
      <c r="AD279">
        <v>45</v>
      </c>
      <c r="AE279">
        <v>45</v>
      </c>
      <c r="AF279">
        <v>45</v>
      </c>
      <c r="AG279">
        <v>45</v>
      </c>
      <c r="AH279">
        <v>44</v>
      </c>
      <c r="AI279">
        <v>44</v>
      </c>
      <c r="AJ279">
        <v>44</v>
      </c>
      <c r="AK279">
        <v>44</v>
      </c>
      <c r="AL279">
        <v>44</v>
      </c>
      <c r="AM279">
        <v>44</v>
      </c>
      <c r="AN279">
        <v>44</v>
      </c>
      <c r="AO279">
        <v>44</v>
      </c>
      <c r="AP279">
        <v>45</v>
      </c>
      <c r="AQ279">
        <v>44</v>
      </c>
      <c r="AR279">
        <v>44</v>
      </c>
      <c r="AS279">
        <v>44</v>
      </c>
      <c r="AT279">
        <v>44</v>
      </c>
      <c r="AU279">
        <v>44</v>
      </c>
      <c r="AV279" s="8">
        <f t="shared" si="32"/>
        <v>44.477272727272727</v>
      </c>
      <c r="AW279">
        <f t="shared" si="33"/>
        <v>44</v>
      </c>
      <c r="AX279" s="8">
        <f t="shared" si="34"/>
        <v>0.50525776813638035</v>
      </c>
      <c r="AY279" s="6">
        <f>Table14[[#This Row],[Szórás]]/Table14[[#This Row],[Átlagos akadálymentességi hibaszám]]</f>
        <v>1.1359908941236962E-2</v>
      </c>
      <c r="AZ279">
        <f t="shared" si="35"/>
        <v>44</v>
      </c>
      <c r="BA279">
        <f t="shared" si="36"/>
        <v>45</v>
      </c>
      <c r="BB279">
        <f t="shared" si="37"/>
        <v>1</v>
      </c>
      <c r="BC279" s="7">
        <f t="shared" si="38"/>
        <v>0.99992556836389634</v>
      </c>
      <c r="BD279" s="8">
        <f t="shared" si="39"/>
        <v>7.0906960694622533E-3</v>
      </c>
    </row>
    <row r="280" spans="1:56" x14ac:dyDescent="0.25">
      <c r="A280">
        <v>1</v>
      </c>
      <c r="B280">
        <v>11</v>
      </c>
      <c r="C280" t="s">
        <v>85</v>
      </c>
      <c r="D280">
        <v>92</v>
      </c>
      <c r="E280">
        <v>94</v>
      </c>
      <c r="F280">
        <v>91</v>
      </c>
      <c r="G280">
        <v>93</v>
      </c>
      <c r="H280">
        <v>97</v>
      </c>
      <c r="I280">
        <v>97</v>
      </c>
      <c r="J280">
        <v>98</v>
      </c>
      <c r="K280">
        <v>94</v>
      </c>
      <c r="L280">
        <v>93</v>
      </c>
      <c r="M280">
        <v>92</v>
      </c>
      <c r="N280">
        <v>96</v>
      </c>
      <c r="O280">
        <v>94</v>
      </c>
      <c r="P280">
        <v>90</v>
      </c>
      <c r="Q280">
        <v>91</v>
      </c>
      <c r="R280">
        <v>90</v>
      </c>
      <c r="S280">
        <v>90</v>
      </c>
      <c r="T280">
        <v>90</v>
      </c>
      <c r="U280">
        <v>94</v>
      </c>
      <c r="V280">
        <v>94</v>
      </c>
      <c r="W280">
        <v>93</v>
      </c>
      <c r="X280">
        <v>89</v>
      </c>
      <c r="Y280">
        <v>94</v>
      </c>
      <c r="Z280">
        <v>96</v>
      </c>
      <c r="AA280">
        <v>95</v>
      </c>
      <c r="AB280">
        <v>97</v>
      </c>
      <c r="AC280">
        <v>90</v>
      </c>
      <c r="AD280">
        <v>95</v>
      </c>
      <c r="AE280">
        <v>91</v>
      </c>
      <c r="AF280">
        <v>96</v>
      </c>
      <c r="AG280">
        <v>91</v>
      </c>
      <c r="AH280">
        <v>90</v>
      </c>
      <c r="AI280">
        <v>92</v>
      </c>
      <c r="AJ280">
        <v>93</v>
      </c>
      <c r="AK280">
        <v>93</v>
      </c>
      <c r="AL280">
        <v>90</v>
      </c>
      <c r="AM280">
        <v>94</v>
      </c>
      <c r="AN280">
        <v>93</v>
      </c>
      <c r="AO280">
        <v>98</v>
      </c>
      <c r="AP280">
        <v>97</v>
      </c>
      <c r="AQ280">
        <v>94</v>
      </c>
      <c r="AR280">
        <v>97</v>
      </c>
      <c r="AS280">
        <v>94</v>
      </c>
      <c r="AT280">
        <v>92</v>
      </c>
      <c r="AU280">
        <v>92</v>
      </c>
      <c r="AV280" s="8">
        <f t="shared" si="32"/>
        <v>93.318181818181813</v>
      </c>
      <c r="AW280">
        <f t="shared" si="33"/>
        <v>93</v>
      </c>
      <c r="AX280" s="8">
        <f t="shared" si="34"/>
        <v>2.5036970549404636</v>
      </c>
      <c r="AY280" s="6">
        <f>Table14[[#This Row],[Szórás]]/Table14[[#This Row],[Átlagos akadálymentességi hibaszám]]</f>
        <v>2.6829681056351778E-2</v>
      </c>
      <c r="AZ280">
        <f t="shared" si="35"/>
        <v>89</v>
      </c>
      <c r="BA280">
        <f t="shared" si="36"/>
        <v>98</v>
      </c>
      <c r="BB280">
        <f t="shared" si="37"/>
        <v>9</v>
      </c>
      <c r="BC280" s="7">
        <f t="shared" si="38"/>
        <v>1.0000627446872721</v>
      </c>
      <c r="BD280" s="8">
        <f t="shared" si="39"/>
        <v>9.0591777900608913E-4</v>
      </c>
    </row>
    <row r="281" spans="1:56" x14ac:dyDescent="0.25">
      <c r="A281">
        <v>11</v>
      </c>
      <c r="B281">
        <v>30</v>
      </c>
      <c r="C281" t="s">
        <v>134</v>
      </c>
      <c r="D281">
        <v>99</v>
      </c>
      <c r="E281">
        <v>99</v>
      </c>
      <c r="F281">
        <v>99</v>
      </c>
      <c r="G281">
        <v>102</v>
      </c>
      <c r="H281">
        <v>119</v>
      </c>
      <c r="I281">
        <v>117</v>
      </c>
      <c r="J281">
        <v>120</v>
      </c>
      <c r="K281">
        <v>120</v>
      </c>
      <c r="L281">
        <v>122</v>
      </c>
      <c r="M281">
        <v>115</v>
      </c>
      <c r="N281">
        <v>118</v>
      </c>
      <c r="O281">
        <v>123</v>
      </c>
      <c r="P281">
        <v>127</v>
      </c>
      <c r="Q281">
        <v>123</v>
      </c>
      <c r="R281">
        <v>123</v>
      </c>
      <c r="S281">
        <v>127</v>
      </c>
      <c r="T281">
        <v>125</v>
      </c>
      <c r="U281">
        <v>125</v>
      </c>
      <c r="V281">
        <v>125</v>
      </c>
      <c r="W281">
        <v>128</v>
      </c>
      <c r="X281">
        <v>125</v>
      </c>
      <c r="Y281">
        <v>116</v>
      </c>
      <c r="Z281">
        <v>125</v>
      </c>
      <c r="AA281">
        <v>123</v>
      </c>
      <c r="AB281">
        <v>129</v>
      </c>
      <c r="AC281">
        <v>64</v>
      </c>
      <c r="AD281">
        <v>120</v>
      </c>
      <c r="AE281">
        <v>127</v>
      </c>
      <c r="AF281">
        <v>124</v>
      </c>
      <c r="AG281">
        <v>127</v>
      </c>
      <c r="AH281">
        <v>126</v>
      </c>
      <c r="AI281">
        <v>123</v>
      </c>
      <c r="AJ281">
        <v>129</v>
      </c>
      <c r="AK281">
        <v>129</v>
      </c>
      <c r="AL281">
        <v>94</v>
      </c>
      <c r="AM281">
        <v>123</v>
      </c>
      <c r="AN281">
        <v>123</v>
      </c>
      <c r="AO281">
        <v>125</v>
      </c>
      <c r="AP281">
        <v>127</v>
      </c>
      <c r="AQ281">
        <v>122</v>
      </c>
      <c r="AR281">
        <v>128</v>
      </c>
      <c r="AS281">
        <v>124</v>
      </c>
      <c r="AT281">
        <v>125</v>
      </c>
      <c r="AU281">
        <v>125</v>
      </c>
      <c r="AV281" s="8">
        <f t="shared" si="32"/>
        <v>119.52272727272727</v>
      </c>
      <c r="AW281">
        <f t="shared" si="33"/>
        <v>123</v>
      </c>
      <c r="AX281" s="8">
        <f t="shared" si="34"/>
        <v>12.255968904348432</v>
      </c>
      <c r="AY281" s="6">
        <f>Table14[[#This Row],[Szórás]]/Table14[[#This Row],[Átlagos akadálymentességi hibaszám]]</f>
        <v>0.10254090735716506</v>
      </c>
      <c r="AZ281">
        <f t="shared" si="35"/>
        <v>64</v>
      </c>
      <c r="BA281">
        <f t="shared" si="36"/>
        <v>129</v>
      </c>
      <c r="BB281">
        <f t="shared" si="37"/>
        <v>65</v>
      </c>
      <c r="BC281" s="7">
        <f t="shared" si="38"/>
        <v>1.0025202285760042</v>
      </c>
      <c r="BD281" s="8">
        <f t="shared" si="39"/>
        <v>6.8725437182749302E-2</v>
      </c>
    </row>
    <row r="282" spans="1:56" x14ac:dyDescent="0.25">
      <c r="A282">
        <v>17</v>
      </c>
      <c r="B282">
        <v>30</v>
      </c>
      <c r="C282" t="s">
        <v>134</v>
      </c>
      <c r="D282">
        <v>126</v>
      </c>
      <c r="E282">
        <v>128</v>
      </c>
      <c r="F282">
        <v>126</v>
      </c>
      <c r="G282">
        <v>137</v>
      </c>
      <c r="H282">
        <v>128</v>
      </c>
      <c r="I282">
        <v>134</v>
      </c>
      <c r="J282">
        <v>126</v>
      </c>
      <c r="K282">
        <v>122</v>
      </c>
      <c r="L282">
        <v>128</v>
      </c>
      <c r="M282">
        <v>126</v>
      </c>
      <c r="N282">
        <v>126</v>
      </c>
      <c r="O282">
        <v>128</v>
      </c>
      <c r="P282">
        <v>128</v>
      </c>
      <c r="Q282">
        <v>128</v>
      </c>
      <c r="R282">
        <v>140</v>
      </c>
      <c r="S282">
        <v>136</v>
      </c>
      <c r="T282">
        <v>126</v>
      </c>
      <c r="U282">
        <v>128</v>
      </c>
      <c r="V282">
        <v>136</v>
      </c>
      <c r="W282">
        <v>134</v>
      </c>
      <c r="X282">
        <v>126</v>
      </c>
      <c r="Y282">
        <v>134</v>
      </c>
      <c r="Z282">
        <v>126</v>
      </c>
      <c r="AA282">
        <v>126</v>
      </c>
      <c r="AB282">
        <v>134</v>
      </c>
      <c r="AC282">
        <v>128</v>
      </c>
      <c r="AD282">
        <v>126</v>
      </c>
      <c r="AE282">
        <v>126</v>
      </c>
      <c r="AF282">
        <v>126</v>
      </c>
      <c r="AG282">
        <v>132</v>
      </c>
      <c r="AH282">
        <v>122</v>
      </c>
      <c r="AI282">
        <v>112</v>
      </c>
      <c r="AJ282">
        <v>126</v>
      </c>
      <c r="AK282">
        <v>124</v>
      </c>
      <c r="AL282">
        <v>124</v>
      </c>
      <c r="AM282">
        <v>140</v>
      </c>
      <c r="AN282">
        <v>43</v>
      </c>
      <c r="AO282">
        <v>118</v>
      </c>
      <c r="AP282">
        <v>128</v>
      </c>
      <c r="AQ282">
        <v>126</v>
      </c>
      <c r="AR282">
        <v>117</v>
      </c>
      <c r="AS282">
        <v>117</v>
      </c>
      <c r="AT282">
        <v>117</v>
      </c>
      <c r="AU282">
        <v>117</v>
      </c>
      <c r="AV282" s="8">
        <f t="shared" si="32"/>
        <v>125.13636363636364</v>
      </c>
      <c r="AW282">
        <f t="shared" si="33"/>
        <v>126</v>
      </c>
      <c r="AX282" s="8">
        <f t="shared" si="34"/>
        <v>14.077180791177007</v>
      </c>
      <c r="AY282" s="6">
        <f>Table14[[#This Row],[Szórás]]/Table14[[#This Row],[Átlagos akadálymentességi hibaszám]]</f>
        <v>0.11249472481143993</v>
      </c>
      <c r="AZ282">
        <f t="shared" si="35"/>
        <v>43</v>
      </c>
      <c r="BA282">
        <f t="shared" si="36"/>
        <v>140</v>
      </c>
      <c r="BB282">
        <f t="shared" si="37"/>
        <v>97</v>
      </c>
      <c r="BC282" s="7">
        <f t="shared" si="38"/>
        <v>0.99616848448366679</v>
      </c>
      <c r="BD282" s="8">
        <f t="shared" si="39"/>
        <v>8.3949321252098252E-2</v>
      </c>
    </row>
    <row r="283" spans="1:56" x14ac:dyDescent="0.25">
      <c r="A283">
        <v>584</v>
      </c>
      <c r="B283">
        <v>91</v>
      </c>
      <c r="C283" t="s">
        <v>320</v>
      </c>
      <c r="D283">
        <v>14</v>
      </c>
      <c r="E283">
        <v>14</v>
      </c>
      <c r="F283">
        <v>14</v>
      </c>
      <c r="G283">
        <v>14</v>
      </c>
      <c r="H283">
        <v>14</v>
      </c>
      <c r="I283">
        <v>14</v>
      </c>
      <c r="J283">
        <v>14</v>
      </c>
      <c r="K283">
        <v>14</v>
      </c>
      <c r="L283">
        <v>14</v>
      </c>
      <c r="M283">
        <v>14</v>
      </c>
      <c r="N283">
        <v>16</v>
      </c>
      <c r="O283">
        <v>16</v>
      </c>
      <c r="P283">
        <v>14</v>
      </c>
      <c r="Q283">
        <v>15</v>
      </c>
      <c r="R283">
        <v>14</v>
      </c>
      <c r="S283">
        <v>14</v>
      </c>
      <c r="T283">
        <v>14</v>
      </c>
      <c r="U283">
        <v>14</v>
      </c>
      <c r="V283">
        <v>11</v>
      </c>
      <c r="W283">
        <v>15</v>
      </c>
      <c r="X283">
        <v>15</v>
      </c>
      <c r="Y283">
        <v>14</v>
      </c>
      <c r="Z283">
        <v>14</v>
      </c>
      <c r="AA283">
        <v>14</v>
      </c>
      <c r="AB283">
        <v>14</v>
      </c>
      <c r="AC283">
        <v>14</v>
      </c>
      <c r="AD283">
        <v>14</v>
      </c>
      <c r="AE283">
        <v>14</v>
      </c>
      <c r="AF283">
        <v>16</v>
      </c>
      <c r="AG283">
        <v>16</v>
      </c>
      <c r="AH283">
        <v>16</v>
      </c>
      <c r="AI283">
        <v>14</v>
      </c>
      <c r="AJ283">
        <v>14</v>
      </c>
      <c r="AK283">
        <v>14</v>
      </c>
      <c r="AL283">
        <v>14</v>
      </c>
      <c r="AM283">
        <v>14</v>
      </c>
      <c r="AN283">
        <v>14</v>
      </c>
      <c r="AO283">
        <v>14</v>
      </c>
      <c r="AP283">
        <v>14</v>
      </c>
      <c r="AQ283">
        <v>12</v>
      </c>
      <c r="AR283">
        <v>12</v>
      </c>
      <c r="AS283">
        <v>14</v>
      </c>
      <c r="AT283">
        <v>14</v>
      </c>
      <c r="AU283">
        <v>14</v>
      </c>
      <c r="AV283" s="8">
        <f t="shared" si="32"/>
        <v>14.136363636363637</v>
      </c>
      <c r="AW283">
        <f t="shared" si="33"/>
        <v>14</v>
      </c>
      <c r="AX283" s="8">
        <f t="shared" si="34"/>
        <v>0.95457062284347061</v>
      </c>
      <c r="AY283" s="6">
        <f>Table14[[#This Row],[Szórás]]/Table14[[#This Row],[Átlagos akadálymentességi hibaszám]]</f>
        <v>6.752589614969888E-2</v>
      </c>
      <c r="AZ283">
        <f t="shared" si="35"/>
        <v>11</v>
      </c>
      <c r="BA283">
        <f t="shared" si="36"/>
        <v>16</v>
      </c>
      <c r="BB283">
        <f t="shared" si="37"/>
        <v>5</v>
      </c>
      <c r="BC283" s="7">
        <f t="shared" si="38"/>
        <v>0.9992249654033668</v>
      </c>
      <c r="BD283" s="8">
        <f t="shared" si="39"/>
        <v>2.0632942782093457E-2</v>
      </c>
    </row>
    <row r="284" spans="1:56" x14ac:dyDescent="0.25">
      <c r="A284">
        <v>84</v>
      </c>
      <c r="B284">
        <v>50</v>
      </c>
      <c r="C284" t="s">
        <v>120</v>
      </c>
      <c r="D284">
        <v>26</v>
      </c>
      <c r="E284">
        <v>22</v>
      </c>
      <c r="F284">
        <v>29</v>
      </c>
      <c r="G284">
        <v>30</v>
      </c>
      <c r="H284">
        <v>31</v>
      </c>
      <c r="I284">
        <v>33</v>
      </c>
      <c r="J284">
        <v>31</v>
      </c>
      <c r="K284">
        <v>34</v>
      </c>
      <c r="L284">
        <v>23</v>
      </c>
      <c r="M284">
        <v>23</v>
      </c>
      <c r="N284">
        <v>27</v>
      </c>
      <c r="O284">
        <v>31</v>
      </c>
      <c r="P284">
        <v>23</v>
      </c>
      <c r="Q284">
        <v>25</v>
      </c>
      <c r="R284">
        <v>30</v>
      </c>
      <c r="S284">
        <v>30</v>
      </c>
      <c r="T284">
        <v>27</v>
      </c>
      <c r="U284">
        <v>27</v>
      </c>
      <c r="V284">
        <v>28</v>
      </c>
      <c r="W284">
        <v>29</v>
      </c>
      <c r="X284">
        <v>30</v>
      </c>
      <c r="Y284">
        <v>23</v>
      </c>
      <c r="Z284">
        <v>29</v>
      </c>
      <c r="AA284">
        <v>26</v>
      </c>
      <c r="AB284">
        <v>27</v>
      </c>
      <c r="AC284">
        <v>32</v>
      </c>
      <c r="AD284">
        <v>27</v>
      </c>
      <c r="AE284">
        <v>28</v>
      </c>
      <c r="AF284">
        <v>26</v>
      </c>
      <c r="AG284">
        <v>28</v>
      </c>
      <c r="AH284">
        <v>21</v>
      </c>
      <c r="AI284">
        <v>22</v>
      </c>
      <c r="AJ284">
        <v>25</v>
      </c>
      <c r="AK284">
        <v>26</v>
      </c>
      <c r="AL284">
        <v>32</v>
      </c>
      <c r="AM284">
        <v>29</v>
      </c>
      <c r="AN284">
        <v>27</v>
      </c>
      <c r="AO284">
        <v>30</v>
      </c>
      <c r="AP284">
        <v>23</v>
      </c>
      <c r="AQ284">
        <v>28</v>
      </c>
      <c r="AR284">
        <v>28</v>
      </c>
      <c r="AS284">
        <v>29</v>
      </c>
      <c r="AT284">
        <v>28</v>
      </c>
      <c r="AU284">
        <v>31</v>
      </c>
      <c r="AV284" s="8">
        <f t="shared" si="32"/>
        <v>27.59090909090909</v>
      </c>
      <c r="AW284">
        <f t="shared" si="33"/>
        <v>28</v>
      </c>
      <c r="AX284" s="8">
        <f t="shared" si="34"/>
        <v>3.171956932595545</v>
      </c>
      <c r="AY284" s="6">
        <f>Table14[[#This Row],[Szórás]]/Table14[[#This Row],[Átlagos akadálymentességi hibaszám]]</f>
        <v>0.11496384269703788</v>
      </c>
      <c r="AZ284">
        <f t="shared" si="35"/>
        <v>21</v>
      </c>
      <c r="BA284">
        <f t="shared" si="36"/>
        <v>34</v>
      </c>
      <c r="BB284">
        <f t="shared" si="37"/>
        <v>13</v>
      </c>
      <c r="BC284" s="7">
        <f t="shared" si="38"/>
        <v>0.99964250180741443</v>
      </c>
      <c r="BD284" s="8">
        <f t="shared" si="39"/>
        <v>1.5125003703497853E-3</v>
      </c>
    </row>
    <row r="285" spans="1:56" x14ac:dyDescent="0.25">
      <c r="A285">
        <v>1114</v>
      </c>
      <c r="B285">
        <v>93</v>
      </c>
      <c r="C285" t="s">
        <v>99</v>
      </c>
      <c r="D285">
        <v>20</v>
      </c>
      <c r="E285">
        <v>20</v>
      </c>
      <c r="F285">
        <v>21</v>
      </c>
      <c r="G285">
        <v>22</v>
      </c>
      <c r="H285">
        <v>21</v>
      </c>
      <c r="I285">
        <v>21</v>
      </c>
      <c r="J285">
        <v>21</v>
      </c>
      <c r="K285">
        <v>22</v>
      </c>
      <c r="L285">
        <v>22</v>
      </c>
      <c r="M285">
        <v>21</v>
      </c>
      <c r="N285">
        <v>21</v>
      </c>
      <c r="O285">
        <v>21</v>
      </c>
      <c r="P285">
        <v>21</v>
      </c>
      <c r="Q285">
        <v>21</v>
      </c>
      <c r="R285">
        <v>21</v>
      </c>
      <c r="S285">
        <v>21</v>
      </c>
      <c r="T285">
        <v>21</v>
      </c>
      <c r="U285">
        <v>22</v>
      </c>
      <c r="V285">
        <v>21</v>
      </c>
      <c r="W285">
        <v>21</v>
      </c>
      <c r="X285">
        <v>22</v>
      </c>
      <c r="Y285">
        <v>22</v>
      </c>
      <c r="Z285">
        <v>21</v>
      </c>
      <c r="AA285">
        <v>21</v>
      </c>
      <c r="AB285">
        <v>31</v>
      </c>
      <c r="AC285">
        <v>31</v>
      </c>
      <c r="AD285">
        <v>31</v>
      </c>
      <c r="AE285">
        <v>31</v>
      </c>
      <c r="AF285">
        <v>31</v>
      </c>
      <c r="AG285">
        <v>31</v>
      </c>
      <c r="AH285">
        <v>31</v>
      </c>
      <c r="AI285">
        <v>30</v>
      </c>
      <c r="AJ285">
        <v>30</v>
      </c>
      <c r="AK285">
        <v>31</v>
      </c>
      <c r="AL285">
        <v>31</v>
      </c>
      <c r="AM285">
        <v>31</v>
      </c>
      <c r="AN285">
        <v>31</v>
      </c>
      <c r="AO285">
        <v>31</v>
      </c>
      <c r="AP285">
        <v>31</v>
      </c>
      <c r="AQ285">
        <v>31</v>
      </c>
      <c r="AR285">
        <v>31</v>
      </c>
      <c r="AS285">
        <v>31</v>
      </c>
      <c r="AT285">
        <v>31</v>
      </c>
      <c r="AU285">
        <v>31</v>
      </c>
      <c r="AV285" s="8">
        <f t="shared" si="32"/>
        <v>25.59090909090909</v>
      </c>
      <c r="AW285">
        <f t="shared" si="33"/>
        <v>22</v>
      </c>
      <c r="AX285" s="8">
        <f t="shared" si="34"/>
        <v>4.9241605674336952</v>
      </c>
      <c r="AY285" s="6">
        <f>Table14[[#This Row],[Szórás]]/Table14[[#This Row],[Átlagos akadálymentességi hibaszám]]</f>
        <v>0.19241835254625453</v>
      </c>
      <c r="AZ285">
        <f t="shared" si="35"/>
        <v>20</v>
      </c>
      <c r="BA285">
        <f t="shared" si="36"/>
        <v>31</v>
      </c>
      <c r="BB285">
        <f t="shared" si="37"/>
        <v>11</v>
      </c>
      <c r="BC285" s="7">
        <f t="shared" si="38"/>
        <v>1.0131083383068138</v>
      </c>
      <c r="BD285" s="8">
        <f t="shared" si="39"/>
        <v>0.76055674078900426</v>
      </c>
    </row>
    <row r="286" spans="1:56" x14ac:dyDescent="0.25">
      <c r="A286">
        <v>31</v>
      </c>
      <c r="B286">
        <v>40</v>
      </c>
      <c r="C286" t="s">
        <v>283</v>
      </c>
      <c r="D286">
        <v>38</v>
      </c>
      <c r="E286">
        <v>39</v>
      </c>
      <c r="F286">
        <v>39</v>
      </c>
      <c r="G286">
        <v>39</v>
      </c>
      <c r="H286">
        <v>39</v>
      </c>
      <c r="I286">
        <v>39</v>
      </c>
      <c r="J286">
        <v>39</v>
      </c>
      <c r="K286">
        <v>39</v>
      </c>
      <c r="L286">
        <v>39</v>
      </c>
      <c r="M286">
        <v>39</v>
      </c>
      <c r="N286">
        <v>39</v>
      </c>
      <c r="O286">
        <v>39</v>
      </c>
      <c r="P286">
        <v>39</v>
      </c>
      <c r="Q286">
        <v>39</v>
      </c>
      <c r="R286">
        <v>39</v>
      </c>
      <c r="S286">
        <v>39</v>
      </c>
      <c r="T286">
        <v>39</v>
      </c>
      <c r="U286">
        <v>39</v>
      </c>
      <c r="V286">
        <v>39</v>
      </c>
      <c r="W286">
        <v>39</v>
      </c>
      <c r="X286">
        <v>39</v>
      </c>
      <c r="Y286">
        <v>39</v>
      </c>
      <c r="Z286">
        <v>39</v>
      </c>
      <c r="AA286">
        <v>39</v>
      </c>
      <c r="AB286">
        <v>39</v>
      </c>
      <c r="AC286">
        <v>39</v>
      </c>
      <c r="AD286">
        <v>27</v>
      </c>
      <c r="AE286">
        <v>27</v>
      </c>
      <c r="AF286">
        <v>27</v>
      </c>
      <c r="AG286">
        <v>27</v>
      </c>
      <c r="AH286">
        <v>38</v>
      </c>
      <c r="AI286">
        <v>38</v>
      </c>
      <c r="AJ286">
        <v>39</v>
      </c>
      <c r="AK286">
        <v>39</v>
      </c>
      <c r="AL286">
        <v>39</v>
      </c>
      <c r="AM286">
        <v>39</v>
      </c>
      <c r="AN286">
        <v>39</v>
      </c>
      <c r="AO286">
        <v>39</v>
      </c>
      <c r="AP286">
        <v>27</v>
      </c>
      <c r="AQ286">
        <v>27</v>
      </c>
      <c r="AR286">
        <v>27</v>
      </c>
      <c r="AS286">
        <v>27</v>
      </c>
      <c r="AT286">
        <v>27</v>
      </c>
      <c r="AU286">
        <v>27</v>
      </c>
      <c r="AV286" s="8">
        <f t="shared" si="32"/>
        <v>36.204545454545453</v>
      </c>
      <c r="AW286">
        <f t="shared" si="33"/>
        <v>39</v>
      </c>
      <c r="AX286" s="8">
        <f t="shared" si="34"/>
        <v>5.0558717669129196</v>
      </c>
      <c r="AY286" s="6">
        <f>Table14[[#This Row],[Szórás]]/Table14[[#This Row],[Átlagos akadálymentességi hibaszám]]</f>
        <v>0.13964743110117292</v>
      </c>
      <c r="AZ286">
        <f t="shared" si="35"/>
        <v>27</v>
      </c>
      <c r="BA286">
        <f t="shared" si="36"/>
        <v>39</v>
      </c>
      <c r="BB286">
        <f t="shared" si="37"/>
        <v>12</v>
      </c>
      <c r="BC286" s="7">
        <f t="shared" si="38"/>
        <v>0.99288587629216529</v>
      </c>
      <c r="BD286" s="8">
        <f t="shared" si="39"/>
        <v>0.3498457898100602</v>
      </c>
    </row>
    <row r="287" spans="1:56" x14ac:dyDescent="0.25">
      <c r="A287">
        <v>50</v>
      </c>
      <c r="B287">
        <v>50</v>
      </c>
      <c r="C287" t="s">
        <v>120</v>
      </c>
      <c r="D287">
        <v>31</v>
      </c>
      <c r="E287">
        <v>31</v>
      </c>
      <c r="F287">
        <v>33</v>
      </c>
      <c r="G287">
        <v>32</v>
      </c>
      <c r="H287">
        <v>35</v>
      </c>
      <c r="I287">
        <v>36</v>
      </c>
      <c r="J287">
        <v>33</v>
      </c>
      <c r="K287">
        <v>36</v>
      </c>
      <c r="L287">
        <v>32</v>
      </c>
      <c r="M287">
        <v>33</v>
      </c>
      <c r="N287">
        <v>31</v>
      </c>
      <c r="O287">
        <v>33</v>
      </c>
      <c r="P287">
        <v>35</v>
      </c>
      <c r="Q287">
        <v>35</v>
      </c>
      <c r="R287">
        <v>36</v>
      </c>
      <c r="S287">
        <v>33</v>
      </c>
      <c r="T287">
        <v>35</v>
      </c>
      <c r="U287">
        <v>36</v>
      </c>
      <c r="V287">
        <v>38</v>
      </c>
      <c r="W287">
        <v>36</v>
      </c>
      <c r="X287">
        <v>35</v>
      </c>
      <c r="Y287">
        <v>35</v>
      </c>
      <c r="Z287">
        <v>33</v>
      </c>
      <c r="AA287">
        <v>37</v>
      </c>
      <c r="AB287">
        <v>37</v>
      </c>
      <c r="AC287">
        <v>36</v>
      </c>
      <c r="AD287">
        <v>39</v>
      </c>
      <c r="AE287">
        <v>39</v>
      </c>
      <c r="AF287">
        <v>37</v>
      </c>
      <c r="AG287">
        <v>38</v>
      </c>
      <c r="AH287">
        <v>35</v>
      </c>
      <c r="AI287">
        <v>31</v>
      </c>
      <c r="AJ287">
        <v>36</v>
      </c>
      <c r="AK287">
        <v>34</v>
      </c>
      <c r="AL287">
        <v>40</v>
      </c>
      <c r="AM287">
        <v>39</v>
      </c>
      <c r="AN287">
        <v>38</v>
      </c>
      <c r="AO287">
        <v>40</v>
      </c>
      <c r="AP287">
        <v>36</v>
      </c>
      <c r="AQ287">
        <v>31</v>
      </c>
      <c r="AR287">
        <v>39</v>
      </c>
      <c r="AS287">
        <v>38</v>
      </c>
      <c r="AT287">
        <v>37</v>
      </c>
      <c r="AU287">
        <v>39</v>
      </c>
      <c r="AV287" s="8">
        <f t="shared" si="32"/>
        <v>35.43181818181818</v>
      </c>
      <c r="AW287">
        <f t="shared" si="33"/>
        <v>36</v>
      </c>
      <c r="AX287" s="8">
        <f t="shared" si="34"/>
        <v>2.6623798348053218</v>
      </c>
      <c r="AY287" s="6">
        <f>Table14[[#This Row],[Szórás]]/Table14[[#This Row],[Átlagos akadálymentességi hibaszám]]</f>
        <v>7.5140931835429234E-2</v>
      </c>
      <c r="AZ287">
        <f t="shared" si="35"/>
        <v>31</v>
      </c>
      <c r="BA287">
        <f t="shared" si="36"/>
        <v>40</v>
      </c>
      <c r="BB287">
        <f t="shared" si="37"/>
        <v>9</v>
      </c>
      <c r="BC287" s="7">
        <f t="shared" si="38"/>
        <v>1.0034664139954799</v>
      </c>
      <c r="BD287" s="8">
        <f t="shared" si="39"/>
        <v>0.34349663048904522</v>
      </c>
    </row>
    <row r="288" spans="1:56" x14ac:dyDescent="0.25">
      <c r="A288">
        <v>5</v>
      </c>
      <c r="B288">
        <v>22</v>
      </c>
      <c r="C288" t="s">
        <v>195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 s="8">
        <f t="shared" si="32"/>
        <v>1</v>
      </c>
      <c r="AW288">
        <f t="shared" si="33"/>
        <v>1</v>
      </c>
      <c r="AX288" s="8">
        <f t="shared" si="34"/>
        <v>0</v>
      </c>
      <c r="AY288" s="6">
        <f>Table14[[#This Row],[Szórás]]/Table14[[#This Row],[Átlagos akadálymentességi hibaszám]]</f>
        <v>0</v>
      </c>
      <c r="AZ288">
        <f t="shared" si="35"/>
        <v>1</v>
      </c>
      <c r="BA288">
        <f t="shared" si="36"/>
        <v>1</v>
      </c>
      <c r="BB288">
        <f t="shared" si="37"/>
        <v>0</v>
      </c>
      <c r="BC288" s="7">
        <f t="shared" si="38"/>
        <v>1</v>
      </c>
      <c r="BD288" s="8">
        <f t="shared" si="39"/>
        <v>1</v>
      </c>
    </row>
    <row r="289" spans="1:56" x14ac:dyDescent="0.25">
      <c r="A289">
        <v>1</v>
      </c>
      <c r="B289">
        <v>11</v>
      </c>
      <c r="C289" t="s">
        <v>85</v>
      </c>
      <c r="D289">
        <v>56</v>
      </c>
      <c r="E289">
        <v>56</v>
      </c>
      <c r="F289">
        <v>56</v>
      </c>
      <c r="G289">
        <v>56</v>
      </c>
      <c r="H289">
        <v>56</v>
      </c>
      <c r="I289">
        <v>56</v>
      </c>
      <c r="J289">
        <v>56</v>
      </c>
      <c r="K289">
        <v>56</v>
      </c>
      <c r="L289">
        <v>56</v>
      </c>
      <c r="M289">
        <v>56</v>
      </c>
      <c r="N289">
        <v>56</v>
      </c>
      <c r="O289">
        <v>56</v>
      </c>
      <c r="P289">
        <v>56</v>
      </c>
      <c r="Q289">
        <v>56</v>
      </c>
      <c r="R289">
        <v>56</v>
      </c>
      <c r="S289">
        <v>56</v>
      </c>
      <c r="T289">
        <v>56</v>
      </c>
      <c r="U289">
        <v>56</v>
      </c>
      <c r="V289">
        <v>56</v>
      </c>
      <c r="W289">
        <v>56</v>
      </c>
      <c r="X289">
        <v>56</v>
      </c>
      <c r="Y289">
        <v>56</v>
      </c>
      <c r="Z289">
        <v>56</v>
      </c>
      <c r="AA289">
        <v>56</v>
      </c>
      <c r="AB289">
        <v>56</v>
      </c>
      <c r="AC289">
        <v>56</v>
      </c>
      <c r="AD289">
        <v>56</v>
      </c>
      <c r="AE289">
        <v>57</v>
      </c>
      <c r="AF289">
        <v>57</v>
      </c>
      <c r="AG289">
        <v>57</v>
      </c>
      <c r="AH289">
        <v>57</v>
      </c>
      <c r="AI289">
        <v>57</v>
      </c>
      <c r="AJ289">
        <v>57</v>
      </c>
      <c r="AK289">
        <v>57</v>
      </c>
      <c r="AL289">
        <v>57</v>
      </c>
      <c r="AM289">
        <v>57</v>
      </c>
      <c r="AN289">
        <v>57</v>
      </c>
      <c r="AO289">
        <v>57</v>
      </c>
      <c r="AP289">
        <v>57</v>
      </c>
      <c r="AQ289">
        <v>57</v>
      </c>
      <c r="AR289">
        <v>57</v>
      </c>
      <c r="AS289">
        <v>57</v>
      </c>
      <c r="AT289">
        <v>57</v>
      </c>
      <c r="AU289">
        <v>57</v>
      </c>
      <c r="AV289" s="8">
        <f t="shared" si="32"/>
        <v>56.386363636363633</v>
      </c>
      <c r="AW289">
        <f t="shared" si="33"/>
        <v>56</v>
      </c>
      <c r="AX289" s="8">
        <f t="shared" si="34"/>
        <v>0.49254484347415617</v>
      </c>
      <c r="AY289" s="6">
        <f>Table14[[#This Row],[Szórás]]/Table14[[#This Row],[Átlagos akadálymentességi hibaszám]]</f>
        <v>8.7351765872079289E-3</v>
      </c>
      <c r="AZ289">
        <f t="shared" si="35"/>
        <v>56</v>
      </c>
      <c r="BA289">
        <f t="shared" si="36"/>
        <v>57</v>
      </c>
      <c r="BB289">
        <f t="shared" si="37"/>
        <v>1</v>
      </c>
      <c r="BC289" s="7">
        <f t="shared" si="38"/>
        <v>1.000572687241194</v>
      </c>
      <c r="BD289" s="8">
        <f t="shared" si="39"/>
        <v>0.71162790697674427</v>
      </c>
    </row>
    <row r="290" spans="1:56" x14ac:dyDescent="0.25">
      <c r="A290">
        <v>5</v>
      </c>
      <c r="B290">
        <v>22</v>
      </c>
      <c r="C290" t="s">
        <v>195</v>
      </c>
      <c r="D290">
        <v>63</v>
      </c>
      <c r="E290">
        <v>63</v>
      </c>
      <c r="F290">
        <v>60</v>
      </c>
      <c r="G290">
        <v>60</v>
      </c>
      <c r="H290">
        <v>60</v>
      </c>
      <c r="I290">
        <v>60</v>
      </c>
      <c r="J290">
        <v>60</v>
      </c>
      <c r="K290">
        <v>60</v>
      </c>
      <c r="L290">
        <v>60</v>
      </c>
      <c r="M290">
        <v>60</v>
      </c>
      <c r="N290">
        <v>60</v>
      </c>
      <c r="O290">
        <v>60</v>
      </c>
      <c r="P290">
        <v>60</v>
      </c>
      <c r="Q290">
        <v>60</v>
      </c>
      <c r="R290">
        <v>60</v>
      </c>
      <c r="S290">
        <v>60</v>
      </c>
      <c r="T290">
        <v>60</v>
      </c>
      <c r="U290">
        <v>60</v>
      </c>
      <c r="V290">
        <v>60</v>
      </c>
      <c r="W290">
        <v>60</v>
      </c>
      <c r="X290">
        <v>60</v>
      </c>
      <c r="Y290">
        <v>60</v>
      </c>
      <c r="Z290">
        <v>60</v>
      </c>
      <c r="AA290">
        <v>60</v>
      </c>
      <c r="AB290">
        <v>60</v>
      </c>
      <c r="AC290">
        <v>60</v>
      </c>
      <c r="AD290">
        <v>60</v>
      </c>
      <c r="AE290">
        <v>60</v>
      </c>
      <c r="AF290">
        <v>60</v>
      </c>
      <c r="AG290">
        <v>60</v>
      </c>
      <c r="AH290">
        <v>60</v>
      </c>
      <c r="AI290">
        <v>61</v>
      </c>
      <c r="AJ290">
        <v>61</v>
      </c>
      <c r="AK290">
        <v>61</v>
      </c>
      <c r="AL290">
        <v>61</v>
      </c>
      <c r="AM290">
        <v>61</v>
      </c>
      <c r="AN290">
        <v>61</v>
      </c>
      <c r="AO290">
        <v>61</v>
      </c>
      <c r="AP290">
        <v>61</v>
      </c>
      <c r="AQ290">
        <v>61</v>
      </c>
      <c r="AR290">
        <v>60</v>
      </c>
      <c r="AS290">
        <v>60</v>
      </c>
      <c r="AT290">
        <v>60</v>
      </c>
      <c r="AU290">
        <v>60</v>
      </c>
      <c r="AV290" s="8">
        <f t="shared" si="32"/>
        <v>60.340909090909093</v>
      </c>
      <c r="AW290">
        <f t="shared" si="33"/>
        <v>60</v>
      </c>
      <c r="AX290" s="8">
        <f t="shared" si="34"/>
        <v>0.71343198754027448</v>
      </c>
      <c r="AY290" s="6">
        <f>Table14[[#This Row],[Szórás]]/Table14[[#This Row],[Átlagos akadálymentességi hibaszám]]</f>
        <v>1.182335497241886E-2</v>
      </c>
      <c r="AZ290">
        <f t="shared" si="35"/>
        <v>60</v>
      </c>
      <c r="BA290">
        <f t="shared" si="36"/>
        <v>63</v>
      </c>
      <c r="BB290">
        <f t="shared" si="37"/>
        <v>3</v>
      </c>
      <c r="BC290" s="7">
        <f t="shared" si="38"/>
        <v>0.99999423867649162</v>
      </c>
      <c r="BD290" s="8">
        <f t="shared" si="39"/>
        <v>4.0321249956986433E-5</v>
      </c>
    </row>
    <row r="291" spans="1:56" x14ac:dyDescent="0.25">
      <c r="A291">
        <v>72</v>
      </c>
      <c r="B291">
        <v>50</v>
      </c>
      <c r="C291" t="s">
        <v>120</v>
      </c>
      <c r="D291">
        <v>9</v>
      </c>
      <c r="E291">
        <v>9</v>
      </c>
      <c r="F291">
        <v>9</v>
      </c>
      <c r="G291">
        <v>9</v>
      </c>
      <c r="H291">
        <v>9</v>
      </c>
      <c r="I291">
        <v>9</v>
      </c>
      <c r="J291">
        <v>9</v>
      </c>
      <c r="K291">
        <v>9</v>
      </c>
      <c r="L291">
        <v>9</v>
      </c>
      <c r="M291">
        <v>9</v>
      </c>
      <c r="N291">
        <v>9</v>
      </c>
      <c r="O291">
        <v>9</v>
      </c>
      <c r="P291">
        <v>9</v>
      </c>
      <c r="Q291">
        <v>9</v>
      </c>
      <c r="R291">
        <v>9</v>
      </c>
      <c r="S291">
        <v>9</v>
      </c>
      <c r="T291">
        <v>9</v>
      </c>
      <c r="U291">
        <v>9</v>
      </c>
      <c r="V291">
        <v>9</v>
      </c>
      <c r="W291">
        <v>9</v>
      </c>
      <c r="X291">
        <v>9</v>
      </c>
      <c r="Y291">
        <v>9</v>
      </c>
      <c r="Z291">
        <v>9</v>
      </c>
      <c r="AA291">
        <v>9</v>
      </c>
      <c r="AB291">
        <v>9</v>
      </c>
      <c r="AC291">
        <v>9</v>
      </c>
      <c r="AD291">
        <v>9</v>
      </c>
      <c r="AE291">
        <v>9</v>
      </c>
      <c r="AF291">
        <v>9</v>
      </c>
      <c r="AG291">
        <v>9</v>
      </c>
      <c r="AH291">
        <v>9</v>
      </c>
      <c r="AI291">
        <v>9</v>
      </c>
      <c r="AJ291">
        <v>9</v>
      </c>
      <c r="AK291">
        <v>9</v>
      </c>
      <c r="AL291">
        <v>9</v>
      </c>
      <c r="AM291">
        <v>9</v>
      </c>
      <c r="AN291">
        <v>9</v>
      </c>
      <c r="AO291">
        <v>9</v>
      </c>
      <c r="AP291">
        <v>9</v>
      </c>
      <c r="AQ291">
        <v>9</v>
      </c>
      <c r="AR291">
        <v>9</v>
      </c>
      <c r="AS291">
        <v>9</v>
      </c>
      <c r="AT291">
        <v>11</v>
      </c>
      <c r="AU291">
        <v>11</v>
      </c>
      <c r="AV291" s="8">
        <f t="shared" si="32"/>
        <v>9.0909090909090917</v>
      </c>
      <c r="AW291">
        <f t="shared" si="33"/>
        <v>9</v>
      </c>
      <c r="AX291" s="8">
        <f t="shared" si="34"/>
        <v>0.4214141098829709</v>
      </c>
      <c r="AY291" s="6">
        <f>Table14[[#This Row],[Szórás]]/Table14[[#This Row],[Átlagos akadálymentességi hibaszám]]</f>
        <v>4.6355552087126793E-2</v>
      </c>
      <c r="AZ291">
        <f t="shared" si="35"/>
        <v>9</v>
      </c>
      <c r="BA291">
        <f t="shared" si="36"/>
        <v>11</v>
      </c>
      <c r="BB291">
        <f t="shared" si="37"/>
        <v>2</v>
      </c>
      <c r="BC291" s="7">
        <f t="shared" si="38"/>
        <v>1.0011886084727832</v>
      </c>
      <c r="BD291" s="8">
        <f t="shared" si="39"/>
        <v>0.13023255813953499</v>
      </c>
    </row>
    <row r="292" spans="1:56" x14ac:dyDescent="0.25">
      <c r="A292">
        <v>374</v>
      </c>
      <c r="B292">
        <v>82</v>
      </c>
      <c r="C292" t="s">
        <v>109</v>
      </c>
      <c r="D292">
        <v>42</v>
      </c>
      <c r="E292">
        <v>42</v>
      </c>
      <c r="F292">
        <v>42</v>
      </c>
      <c r="G292">
        <v>42</v>
      </c>
      <c r="H292">
        <v>42</v>
      </c>
      <c r="I292">
        <v>42</v>
      </c>
      <c r="J292">
        <v>42</v>
      </c>
      <c r="K292">
        <v>42</v>
      </c>
      <c r="L292">
        <v>42</v>
      </c>
      <c r="M292">
        <v>42</v>
      </c>
      <c r="N292">
        <v>42</v>
      </c>
      <c r="O292">
        <v>42</v>
      </c>
      <c r="P292">
        <v>42</v>
      </c>
      <c r="Q292">
        <v>42</v>
      </c>
      <c r="R292">
        <v>42</v>
      </c>
      <c r="S292">
        <v>42</v>
      </c>
      <c r="T292">
        <v>42</v>
      </c>
      <c r="U292">
        <v>42</v>
      </c>
      <c r="V292">
        <v>42</v>
      </c>
      <c r="W292">
        <v>42</v>
      </c>
      <c r="X292">
        <v>42</v>
      </c>
      <c r="Y292">
        <v>42</v>
      </c>
      <c r="Z292">
        <v>42</v>
      </c>
      <c r="AA292">
        <v>42</v>
      </c>
      <c r="AB292">
        <v>42</v>
      </c>
      <c r="AC292">
        <v>42</v>
      </c>
      <c r="AD292">
        <v>42</v>
      </c>
      <c r="AE292">
        <v>42</v>
      </c>
      <c r="AF292">
        <v>42</v>
      </c>
      <c r="AG292">
        <v>42</v>
      </c>
      <c r="AH292">
        <v>42</v>
      </c>
      <c r="AI292">
        <v>42</v>
      </c>
      <c r="AJ292">
        <v>42</v>
      </c>
      <c r="AK292">
        <v>42</v>
      </c>
      <c r="AL292">
        <v>42</v>
      </c>
      <c r="AM292">
        <v>42</v>
      </c>
      <c r="AN292">
        <v>42</v>
      </c>
      <c r="AO292">
        <v>42</v>
      </c>
      <c r="AP292">
        <v>42</v>
      </c>
      <c r="AQ292">
        <v>42</v>
      </c>
      <c r="AR292">
        <v>42</v>
      </c>
      <c r="AS292">
        <v>42</v>
      </c>
      <c r="AT292">
        <v>42</v>
      </c>
      <c r="AU292">
        <v>42</v>
      </c>
      <c r="AV292" s="8">
        <f t="shared" si="32"/>
        <v>42</v>
      </c>
      <c r="AW292">
        <f t="shared" si="33"/>
        <v>42</v>
      </c>
      <c r="AX292" s="8">
        <f t="shared" si="34"/>
        <v>0</v>
      </c>
      <c r="AY292" s="6">
        <f>Table14[[#This Row],[Szórás]]/Table14[[#This Row],[Átlagos akadálymentességi hibaszám]]</f>
        <v>0</v>
      </c>
      <c r="AZ292">
        <f t="shared" si="35"/>
        <v>42</v>
      </c>
      <c r="BA292">
        <f t="shared" si="36"/>
        <v>42</v>
      </c>
      <c r="BB292">
        <f t="shared" si="37"/>
        <v>0</v>
      </c>
      <c r="BC292" s="7">
        <f t="shared" si="38"/>
        <v>1</v>
      </c>
      <c r="BD292" s="8">
        <f t="shared" si="39"/>
        <v>1</v>
      </c>
    </row>
    <row r="293" spans="1:56" x14ac:dyDescent="0.25">
      <c r="A293">
        <v>69</v>
      </c>
      <c r="B293">
        <v>50</v>
      </c>
      <c r="C293" t="s">
        <v>120</v>
      </c>
      <c r="D293">
        <v>247</v>
      </c>
      <c r="E293">
        <v>244</v>
      </c>
      <c r="F293">
        <v>244</v>
      </c>
      <c r="G293">
        <v>244</v>
      </c>
      <c r="H293">
        <v>244</v>
      </c>
      <c r="I293">
        <v>166</v>
      </c>
      <c r="J293">
        <v>166</v>
      </c>
      <c r="K293">
        <v>166</v>
      </c>
      <c r="L293">
        <v>223</v>
      </c>
      <c r="M293">
        <v>223</v>
      </c>
      <c r="N293">
        <v>220</v>
      </c>
      <c r="O293">
        <v>219</v>
      </c>
      <c r="P293">
        <v>219</v>
      </c>
      <c r="Q293">
        <v>219</v>
      </c>
      <c r="R293">
        <v>219</v>
      </c>
      <c r="S293">
        <v>219</v>
      </c>
      <c r="T293">
        <v>218</v>
      </c>
      <c r="U293">
        <v>218</v>
      </c>
      <c r="V293">
        <v>218</v>
      </c>
      <c r="W293">
        <v>218</v>
      </c>
      <c r="X293">
        <v>218</v>
      </c>
      <c r="Y293">
        <v>218</v>
      </c>
      <c r="Z293">
        <v>218</v>
      </c>
      <c r="AA293">
        <v>218</v>
      </c>
      <c r="AB293">
        <v>218</v>
      </c>
      <c r="AC293">
        <v>218</v>
      </c>
      <c r="AD293">
        <v>218</v>
      </c>
      <c r="AE293">
        <v>219</v>
      </c>
      <c r="AF293">
        <v>219</v>
      </c>
      <c r="AG293">
        <v>219</v>
      </c>
      <c r="AH293">
        <v>219</v>
      </c>
      <c r="AI293">
        <v>219</v>
      </c>
      <c r="AJ293">
        <v>219</v>
      </c>
      <c r="AK293">
        <v>220</v>
      </c>
      <c r="AL293">
        <v>220</v>
      </c>
      <c r="AM293">
        <v>220</v>
      </c>
      <c r="AN293">
        <v>220</v>
      </c>
      <c r="AO293">
        <v>221</v>
      </c>
      <c r="AP293">
        <v>222</v>
      </c>
      <c r="AQ293">
        <v>222</v>
      </c>
      <c r="AR293">
        <v>222</v>
      </c>
      <c r="AS293">
        <v>222</v>
      </c>
      <c r="AT293">
        <v>222</v>
      </c>
      <c r="AU293">
        <v>222</v>
      </c>
      <c r="AV293" s="8">
        <f t="shared" si="32"/>
        <v>218.79545454545453</v>
      </c>
      <c r="AW293">
        <f t="shared" si="33"/>
        <v>219</v>
      </c>
      <c r="AX293" s="8">
        <f t="shared" si="34"/>
        <v>16.576222176631461</v>
      </c>
      <c r="AY293" s="6">
        <f>Table14[[#This Row],[Szórás]]/Table14[[#This Row],[Átlagos akadálymentességi hibaszám]]</f>
        <v>7.5761273062406181E-2</v>
      </c>
      <c r="AZ293">
        <f t="shared" si="35"/>
        <v>166</v>
      </c>
      <c r="BA293">
        <f t="shared" si="36"/>
        <v>247</v>
      </c>
      <c r="BB293">
        <f t="shared" si="37"/>
        <v>81</v>
      </c>
      <c r="BC293" s="7">
        <f t="shared" si="38"/>
        <v>1.0004953020615439</v>
      </c>
      <c r="BD293" s="8">
        <f t="shared" si="39"/>
        <v>5.9376879222469868E-3</v>
      </c>
    </row>
    <row r="294" spans="1:56" x14ac:dyDescent="0.25">
      <c r="A294">
        <v>951</v>
      </c>
      <c r="B294">
        <v>91</v>
      </c>
      <c r="C294" t="s">
        <v>320</v>
      </c>
      <c r="D294">
        <v>22</v>
      </c>
      <c r="E294">
        <v>26</v>
      </c>
      <c r="F294">
        <v>22</v>
      </c>
      <c r="G294">
        <v>22</v>
      </c>
      <c r="H294">
        <v>30</v>
      </c>
      <c r="I294">
        <v>22</v>
      </c>
      <c r="J294">
        <v>22</v>
      </c>
      <c r="K294">
        <v>29</v>
      </c>
      <c r="L294">
        <v>23</v>
      </c>
      <c r="M294">
        <v>23</v>
      </c>
      <c r="N294">
        <v>23</v>
      </c>
      <c r="O294">
        <v>23</v>
      </c>
      <c r="P294">
        <v>23</v>
      </c>
      <c r="Q294">
        <v>23</v>
      </c>
      <c r="R294">
        <v>23</v>
      </c>
      <c r="S294">
        <v>23</v>
      </c>
      <c r="T294">
        <v>23</v>
      </c>
      <c r="U294">
        <v>26</v>
      </c>
      <c r="V294">
        <v>26</v>
      </c>
      <c r="W294">
        <v>26</v>
      </c>
      <c r="X294">
        <v>26</v>
      </c>
      <c r="Y294">
        <v>26</v>
      </c>
      <c r="Z294">
        <v>26</v>
      </c>
      <c r="AA294">
        <v>26</v>
      </c>
      <c r="AB294">
        <v>26</v>
      </c>
      <c r="AC294">
        <v>26</v>
      </c>
      <c r="AD294">
        <v>26</v>
      </c>
      <c r="AE294">
        <v>26</v>
      </c>
      <c r="AF294">
        <v>23</v>
      </c>
      <c r="AG294">
        <v>29</v>
      </c>
      <c r="AH294">
        <v>29</v>
      </c>
      <c r="AI294">
        <v>33</v>
      </c>
      <c r="AJ294">
        <v>32</v>
      </c>
      <c r="AK294">
        <v>32</v>
      </c>
      <c r="AL294">
        <v>30</v>
      </c>
      <c r="AM294">
        <v>26</v>
      </c>
      <c r="AN294">
        <v>26</v>
      </c>
      <c r="AO294">
        <v>22</v>
      </c>
      <c r="AP294">
        <v>22</v>
      </c>
      <c r="AQ294">
        <v>32</v>
      </c>
      <c r="AR294">
        <v>28</v>
      </c>
      <c r="AS294">
        <v>24</v>
      </c>
      <c r="AT294">
        <v>24</v>
      </c>
      <c r="AU294">
        <v>24</v>
      </c>
      <c r="AV294" s="8">
        <f t="shared" si="32"/>
        <v>25.545454545454547</v>
      </c>
      <c r="AW294">
        <f t="shared" si="33"/>
        <v>26</v>
      </c>
      <c r="AX294" s="8">
        <f t="shared" si="34"/>
        <v>3.1435023087835834</v>
      </c>
      <c r="AY294" s="6">
        <f>Table14[[#This Row],[Szórás]]/Table14[[#This Row],[Átlagos akadálymentességi hibaszám]]</f>
        <v>0.12305525052177728</v>
      </c>
      <c r="AZ294">
        <f t="shared" si="35"/>
        <v>22</v>
      </c>
      <c r="BA294">
        <f t="shared" si="36"/>
        <v>33</v>
      </c>
      <c r="BB294">
        <f t="shared" si="37"/>
        <v>11</v>
      </c>
      <c r="BC294" s="7">
        <f t="shared" si="38"/>
        <v>1.0036696663114653</v>
      </c>
      <c r="BD294" s="8">
        <f t="shared" si="39"/>
        <v>0.15696638176595956</v>
      </c>
    </row>
    <row r="295" spans="1:56" x14ac:dyDescent="0.25">
      <c r="A295">
        <v>673</v>
      </c>
      <c r="B295">
        <v>91</v>
      </c>
      <c r="C295" t="s">
        <v>320</v>
      </c>
      <c r="D295">
        <v>23</v>
      </c>
      <c r="E295">
        <v>23</v>
      </c>
      <c r="F295">
        <v>23</v>
      </c>
      <c r="G295">
        <v>23</v>
      </c>
      <c r="H295">
        <v>23</v>
      </c>
      <c r="I295">
        <v>23</v>
      </c>
      <c r="J295">
        <v>23</v>
      </c>
      <c r="K295">
        <v>23</v>
      </c>
      <c r="L295">
        <v>23</v>
      </c>
      <c r="M295">
        <v>23</v>
      </c>
      <c r="N295">
        <v>23</v>
      </c>
      <c r="O295">
        <v>23</v>
      </c>
      <c r="P295">
        <v>23</v>
      </c>
      <c r="Q295">
        <v>23</v>
      </c>
      <c r="R295">
        <v>23</v>
      </c>
      <c r="S295">
        <v>23</v>
      </c>
      <c r="T295">
        <v>23</v>
      </c>
      <c r="U295">
        <v>23</v>
      </c>
      <c r="V295">
        <v>23</v>
      </c>
      <c r="W295">
        <v>23</v>
      </c>
      <c r="X295">
        <v>23</v>
      </c>
      <c r="Y295">
        <v>23</v>
      </c>
      <c r="Z295">
        <v>23</v>
      </c>
      <c r="AA295">
        <v>23</v>
      </c>
      <c r="AB295">
        <v>23</v>
      </c>
      <c r="AC295">
        <v>23</v>
      </c>
      <c r="AD295">
        <v>23</v>
      </c>
      <c r="AE295">
        <v>23</v>
      </c>
      <c r="AF295">
        <v>23</v>
      </c>
      <c r="AG295">
        <v>23</v>
      </c>
      <c r="AH295">
        <v>23</v>
      </c>
      <c r="AI295">
        <v>23</v>
      </c>
      <c r="AJ295">
        <v>23</v>
      </c>
      <c r="AK295">
        <v>23</v>
      </c>
      <c r="AL295">
        <v>23</v>
      </c>
      <c r="AM295">
        <v>23</v>
      </c>
      <c r="AN295">
        <v>23</v>
      </c>
      <c r="AO295">
        <v>23</v>
      </c>
      <c r="AP295">
        <v>23</v>
      </c>
      <c r="AQ295">
        <v>23</v>
      </c>
      <c r="AR295">
        <v>22</v>
      </c>
      <c r="AS295">
        <v>22</v>
      </c>
      <c r="AT295">
        <v>22</v>
      </c>
      <c r="AU295">
        <v>22</v>
      </c>
      <c r="AV295" s="8">
        <f t="shared" si="32"/>
        <v>22.90909090909091</v>
      </c>
      <c r="AW295">
        <f t="shared" si="33"/>
        <v>23</v>
      </c>
      <c r="AX295" s="8">
        <f t="shared" si="34"/>
        <v>0.29080336345115265</v>
      </c>
      <c r="AY295" s="6">
        <f>Table14[[#This Row],[Szórás]]/Table14[[#This Row],[Átlagos akadálymentességi hibaszám]]</f>
        <v>1.2693797610963013E-2</v>
      </c>
      <c r="AZ295">
        <f t="shared" si="35"/>
        <v>22</v>
      </c>
      <c r="BA295">
        <f t="shared" si="36"/>
        <v>23</v>
      </c>
      <c r="BB295">
        <f t="shared" si="37"/>
        <v>1</v>
      </c>
      <c r="BC295" s="7">
        <f t="shared" si="38"/>
        <v>0.99949890768798044</v>
      </c>
      <c r="BD295" s="8">
        <f t="shared" si="39"/>
        <v>0.24806201550387583</v>
      </c>
    </row>
    <row r="296" spans="1:56" x14ac:dyDescent="0.25">
      <c r="A296">
        <v>3</v>
      </c>
      <c r="B296">
        <v>15</v>
      </c>
      <c r="C296" t="s">
        <v>173</v>
      </c>
      <c r="D296">
        <v>59</v>
      </c>
      <c r="E296">
        <v>59</v>
      </c>
      <c r="F296">
        <v>61</v>
      </c>
      <c r="G296">
        <v>61</v>
      </c>
      <c r="H296">
        <v>61</v>
      </c>
      <c r="I296">
        <v>60</v>
      </c>
      <c r="J296">
        <v>58</v>
      </c>
      <c r="K296">
        <v>60</v>
      </c>
      <c r="L296">
        <v>63</v>
      </c>
      <c r="M296">
        <v>61</v>
      </c>
      <c r="N296">
        <v>60</v>
      </c>
      <c r="O296">
        <v>58</v>
      </c>
      <c r="P296">
        <v>60</v>
      </c>
      <c r="Q296">
        <v>61</v>
      </c>
      <c r="R296">
        <v>57</v>
      </c>
      <c r="S296">
        <v>57</v>
      </c>
      <c r="T296">
        <v>61</v>
      </c>
      <c r="U296">
        <v>64</v>
      </c>
      <c r="V296">
        <v>62</v>
      </c>
      <c r="W296">
        <v>59</v>
      </c>
      <c r="X296">
        <v>62</v>
      </c>
      <c r="Y296">
        <v>60</v>
      </c>
      <c r="Z296">
        <v>61</v>
      </c>
      <c r="AA296">
        <v>61</v>
      </c>
      <c r="AB296">
        <v>67</v>
      </c>
      <c r="AC296">
        <v>59</v>
      </c>
      <c r="AD296">
        <v>62</v>
      </c>
      <c r="AE296">
        <v>59</v>
      </c>
      <c r="AF296">
        <v>61</v>
      </c>
      <c r="AG296">
        <v>60</v>
      </c>
      <c r="AH296">
        <v>59</v>
      </c>
      <c r="AI296">
        <v>59</v>
      </c>
      <c r="AJ296">
        <v>59</v>
      </c>
      <c r="AK296">
        <v>58</v>
      </c>
      <c r="AL296">
        <v>58</v>
      </c>
      <c r="AM296">
        <v>60</v>
      </c>
      <c r="AN296">
        <v>60</v>
      </c>
      <c r="AO296">
        <v>61</v>
      </c>
      <c r="AP296">
        <v>57</v>
      </c>
      <c r="AQ296">
        <v>59</v>
      </c>
      <c r="AR296">
        <v>60</v>
      </c>
      <c r="AS296">
        <v>62</v>
      </c>
      <c r="AT296">
        <v>62</v>
      </c>
      <c r="AU296">
        <v>65</v>
      </c>
      <c r="AV296" s="8">
        <f t="shared" si="32"/>
        <v>60.295454545454547</v>
      </c>
      <c r="AW296">
        <f t="shared" si="33"/>
        <v>60</v>
      </c>
      <c r="AX296" s="8">
        <f t="shared" si="34"/>
        <v>2.0297731051403134</v>
      </c>
      <c r="AY296" s="6">
        <f>Table14[[#This Row],[Szórás]]/Table14[[#This Row],[Átlagos akadálymentességi hibaszám]]</f>
        <v>3.3663783123322195E-2</v>
      </c>
      <c r="AZ296">
        <f t="shared" si="35"/>
        <v>57</v>
      </c>
      <c r="BA296">
        <f t="shared" si="36"/>
        <v>67</v>
      </c>
      <c r="BB296">
        <f t="shared" si="37"/>
        <v>10</v>
      </c>
      <c r="BC296" s="7">
        <f t="shared" si="38"/>
        <v>1.0001617172904615</v>
      </c>
      <c r="BD296" s="8">
        <f t="shared" si="39"/>
        <v>3.9114722876640879E-3</v>
      </c>
    </row>
    <row r="297" spans="1:56" x14ac:dyDescent="0.25">
      <c r="A297">
        <v>1</v>
      </c>
      <c r="B297">
        <v>11</v>
      </c>
      <c r="C297" t="s">
        <v>85</v>
      </c>
      <c r="D297">
        <v>42</v>
      </c>
      <c r="E297">
        <v>40</v>
      </c>
      <c r="F297">
        <v>42</v>
      </c>
      <c r="G297">
        <v>40</v>
      </c>
      <c r="H297">
        <v>39</v>
      </c>
      <c r="I297">
        <v>39</v>
      </c>
      <c r="J297">
        <v>40</v>
      </c>
      <c r="K297">
        <v>40</v>
      </c>
      <c r="L297">
        <v>39</v>
      </c>
      <c r="M297">
        <v>41</v>
      </c>
      <c r="N297">
        <v>40</v>
      </c>
      <c r="O297">
        <v>41</v>
      </c>
      <c r="P297">
        <v>41</v>
      </c>
      <c r="Q297">
        <v>38</v>
      </c>
      <c r="R297">
        <v>40</v>
      </c>
      <c r="S297">
        <v>39</v>
      </c>
      <c r="T297">
        <v>43</v>
      </c>
      <c r="U297">
        <v>45</v>
      </c>
      <c r="V297">
        <v>42</v>
      </c>
      <c r="W297">
        <v>44</v>
      </c>
      <c r="X297">
        <v>40</v>
      </c>
      <c r="Y297">
        <v>40</v>
      </c>
      <c r="Z297">
        <v>41</v>
      </c>
      <c r="AA297">
        <v>38</v>
      </c>
      <c r="AB297">
        <v>41</v>
      </c>
      <c r="AC297">
        <v>38</v>
      </c>
      <c r="AD297">
        <v>40</v>
      </c>
      <c r="AE297">
        <v>39</v>
      </c>
      <c r="AF297">
        <v>40</v>
      </c>
      <c r="AG297">
        <v>39</v>
      </c>
      <c r="AH297">
        <v>38</v>
      </c>
      <c r="AI297">
        <v>40</v>
      </c>
      <c r="AJ297">
        <v>41</v>
      </c>
      <c r="AK297">
        <v>40</v>
      </c>
      <c r="AL297">
        <v>41</v>
      </c>
      <c r="AM297">
        <v>40</v>
      </c>
      <c r="AN297">
        <v>40</v>
      </c>
      <c r="AO297">
        <v>40</v>
      </c>
      <c r="AP297">
        <v>39</v>
      </c>
      <c r="AQ297">
        <v>39</v>
      </c>
      <c r="AR297">
        <v>38</v>
      </c>
      <c r="AS297">
        <v>39</v>
      </c>
      <c r="AT297">
        <v>40</v>
      </c>
      <c r="AU297">
        <v>39</v>
      </c>
      <c r="AV297" s="8">
        <f t="shared" si="32"/>
        <v>40.113636363636367</v>
      </c>
      <c r="AW297">
        <f t="shared" si="33"/>
        <v>40</v>
      </c>
      <c r="AX297" s="8">
        <f t="shared" si="34"/>
        <v>1.5129811799027642</v>
      </c>
      <c r="AY297" s="6">
        <f>Table14[[#This Row],[Szórás]]/Table14[[#This Row],[Átlagos akadálymentességi hibaszám]]</f>
        <v>3.7717377855932925E-2</v>
      </c>
      <c r="AZ297">
        <f t="shared" si="35"/>
        <v>38</v>
      </c>
      <c r="BA297">
        <f t="shared" si="36"/>
        <v>45</v>
      </c>
      <c r="BB297">
        <f t="shared" si="37"/>
        <v>7</v>
      </c>
      <c r="BC297" s="7">
        <f t="shared" si="38"/>
        <v>0.99921610375325698</v>
      </c>
      <c r="BD297" s="8">
        <f t="shared" si="39"/>
        <v>7.400792159379381E-2</v>
      </c>
    </row>
    <row r="298" spans="1:56" x14ac:dyDescent="0.25">
      <c r="A298">
        <v>4</v>
      </c>
      <c r="B298">
        <v>15</v>
      </c>
      <c r="C298" t="s">
        <v>173</v>
      </c>
      <c r="D298">
        <v>28</v>
      </c>
      <c r="E298">
        <v>28</v>
      </c>
      <c r="F298">
        <v>28</v>
      </c>
      <c r="G298">
        <v>28</v>
      </c>
      <c r="H298">
        <v>28</v>
      </c>
      <c r="I298">
        <v>28</v>
      </c>
      <c r="J298">
        <v>28</v>
      </c>
      <c r="K298">
        <v>28</v>
      </c>
      <c r="L298">
        <v>28</v>
      </c>
      <c r="M298">
        <v>28</v>
      </c>
      <c r="N298">
        <v>28</v>
      </c>
      <c r="O298">
        <v>28</v>
      </c>
      <c r="P298">
        <v>28</v>
      </c>
      <c r="Q298">
        <v>28</v>
      </c>
      <c r="R298">
        <v>28</v>
      </c>
      <c r="S298">
        <v>28</v>
      </c>
      <c r="T298">
        <v>28</v>
      </c>
      <c r="U298">
        <v>28</v>
      </c>
      <c r="V298">
        <v>28</v>
      </c>
      <c r="W298">
        <v>28</v>
      </c>
      <c r="X298">
        <v>28</v>
      </c>
      <c r="Y298">
        <v>28</v>
      </c>
      <c r="Z298">
        <v>28</v>
      </c>
      <c r="AA298">
        <v>28</v>
      </c>
      <c r="AB298">
        <v>28</v>
      </c>
      <c r="AC298">
        <v>28</v>
      </c>
      <c r="AD298">
        <v>28</v>
      </c>
      <c r="AE298">
        <v>28</v>
      </c>
      <c r="AF298">
        <v>28</v>
      </c>
      <c r="AG298">
        <v>28</v>
      </c>
      <c r="AH298">
        <v>28</v>
      </c>
      <c r="AI298">
        <v>28</v>
      </c>
      <c r="AJ298">
        <v>28</v>
      </c>
      <c r="AK298">
        <v>28</v>
      </c>
      <c r="AL298">
        <v>28</v>
      </c>
      <c r="AM298">
        <v>28</v>
      </c>
      <c r="AN298">
        <v>28</v>
      </c>
      <c r="AO298">
        <v>28</v>
      </c>
      <c r="AP298">
        <v>28</v>
      </c>
      <c r="AQ298">
        <v>28</v>
      </c>
      <c r="AR298">
        <v>28</v>
      </c>
      <c r="AS298">
        <v>28</v>
      </c>
      <c r="AT298">
        <v>28</v>
      </c>
      <c r="AU298">
        <v>28</v>
      </c>
      <c r="AV298" s="8">
        <f t="shared" si="32"/>
        <v>28</v>
      </c>
      <c r="AW298">
        <f t="shared" si="33"/>
        <v>28</v>
      </c>
      <c r="AX298" s="8">
        <f t="shared" si="34"/>
        <v>0</v>
      </c>
      <c r="AY298" s="6">
        <f>Table14[[#This Row],[Szórás]]/Table14[[#This Row],[Átlagos akadálymentességi hibaszám]]</f>
        <v>0</v>
      </c>
      <c r="AZ298">
        <f t="shared" si="35"/>
        <v>28</v>
      </c>
      <c r="BA298">
        <f t="shared" si="36"/>
        <v>28</v>
      </c>
      <c r="BB298">
        <f t="shared" si="37"/>
        <v>0</v>
      </c>
      <c r="BC298" s="7">
        <f t="shared" si="38"/>
        <v>1</v>
      </c>
      <c r="BD298" s="8">
        <f t="shared" si="39"/>
        <v>1</v>
      </c>
    </row>
    <row r="299" spans="1:56" x14ac:dyDescent="0.25">
      <c r="A299">
        <v>523</v>
      </c>
      <c r="B299">
        <v>91</v>
      </c>
      <c r="C299" t="s">
        <v>320</v>
      </c>
      <c r="D299">
        <v>11</v>
      </c>
      <c r="E299">
        <v>11</v>
      </c>
      <c r="F299">
        <v>11</v>
      </c>
      <c r="G299">
        <v>11</v>
      </c>
      <c r="H299">
        <v>11</v>
      </c>
      <c r="I299">
        <v>11</v>
      </c>
      <c r="J299">
        <v>11</v>
      </c>
      <c r="K299">
        <v>11</v>
      </c>
      <c r="L299">
        <v>11</v>
      </c>
      <c r="M299">
        <v>11</v>
      </c>
      <c r="N299">
        <v>11</v>
      </c>
      <c r="O299">
        <v>11</v>
      </c>
      <c r="P299">
        <v>11</v>
      </c>
      <c r="Q299">
        <v>11</v>
      </c>
      <c r="R299">
        <v>11</v>
      </c>
      <c r="S299">
        <v>11</v>
      </c>
      <c r="T299">
        <v>11</v>
      </c>
      <c r="U299">
        <v>11</v>
      </c>
      <c r="V299">
        <v>11</v>
      </c>
      <c r="W299">
        <v>11</v>
      </c>
      <c r="X299">
        <v>11</v>
      </c>
      <c r="Y299">
        <v>11</v>
      </c>
      <c r="Z299">
        <v>11</v>
      </c>
      <c r="AA299">
        <v>11</v>
      </c>
      <c r="AB299">
        <v>11</v>
      </c>
      <c r="AC299">
        <v>11</v>
      </c>
      <c r="AD299">
        <v>11</v>
      </c>
      <c r="AE299">
        <v>11</v>
      </c>
      <c r="AF299">
        <v>11</v>
      </c>
      <c r="AG299">
        <v>11</v>
      </c>
      <c r="AH299">
        <v>11</v>
      </c>
      <c r="AI299">
        <v>11</v>
      </c>
      <c r="AJ299">
        <v>11</v>
      </c>
      <c r="AK299">
        <v>11</v>
      </c>
      <c r="AL299">
        <v>11</v>
      </c>
      <c r="AM299">
        <v>11</v>
      </c>
      <c r="AN299">
        <v>11</v>
      </c>
      <c r="AO299">
        <v>11</v>
      </c>
      <c r="AP299">
        <v>11</v>
      </c>
      <c r="AQ299">
        <v>11</v>
      </c>
      <c r="AR299">
        <v>11</v>
      </c>
      <c r="AS299">
        <v>11</v>
      </c>
      <c r="AT299">
        <v>11</v>
      </c>
      <c r="AU299">
        <v>11</v>
      </c>
      <c r="AV299" s="8">
        <f t="shared" si="32"/>
        <v>11</v>
      </c>
      <c r="AW299">
        <f t="shared" si="33"/>
        <v>11</v>
      </c>
      <c r="AX299" s="8">
        <f t="shared" si="34"/>
        <v>0</v>
      </c>
      <c r="AY299" s="6">
        <f>Table14[[#This Row],[Szórás]]/Table14[[#This Row],[Átlagos akadálymentességi hibaszám]]</f>
        <v>0</v>
      </c>
      <c r="AZ299">
        <f t="shared" si="35"/>
        <v>11</v>
      </c>
      <c r="BA299">
        <f t="shared" si="36"/>
        <v>11</v>
      </c>
      <c r="BB299">
        <f t="shared" si="37"/>
        <v>0</v>
      </c>
      <c r="BC299" s="7">
        <f t="shared" si="38"/>
        <v>1</v>
      </c>
      <c r="BD299" s="8">
        <f t="shared" si="39"/>
        <v>1</v>
      </c>
    </row>
    <row r="300" spans="1:56" x14ac:dyDescent="0.25">
      <c r="A300">
        <v>8</v>
      </c>
      <c r="B300">
        <v>22</v>
      </c>
      <c r="C300" t="s">
        <v>195</v>
      </c>
      <c r="D300">
        <v>86</v>
      </c>
      <c r="E300">
        <v>86</v>
      </c>
      <c r="F300">
        <v>86</v>
      </c>
      <c r="G300">
        <v>86</v>
      </c>
      <c r="H300">
        <v>86</v>
      </c>
      <c r="I300">
        <v>86</v>
      </c>
      <c r="J300">
        <v>86</v>
      </c>
      <c r="K300">
        <v>86</v>
      </c>
      <c r="L300">
        <v>86</v>
      </c>
      <c r="M300">
        <v>86</v>
      </c>
      <c r="N300">
        <v>86</v>
      </c>
      <c r="O300">
        <v>86</v>
      </c>
      <c r="P300">
        <v>86</v>
      </c>
      <c r="Q300">
        <v>86</v>
      </c>
      <c r="R300">
        <v>84</v>
      </c>
      <c r="S300">
        <v>86</v>
      </c>
      <c r="T300">
        <v>86</v>
      </c>
      <c r="U300">
        <v>86</v>
      </c>
      <c r="V300">
        <v>86</v>
      </c>
      <c r="W300">
        <v>86</v>
      </c>
      <c r="X300">
        <v>86</v>
      </c>
      <c r="Y300">
        <v>86</v>
      </c>
      <c r="Z300">
        <v>86</v>
      </c>
      <c r="AA300">
        <v>86</v>
      </c>
      <c r="AB300">
        <v>86</v>
      </c>
      <c r="AC300">
        <v>86</v>
      </c>
      <c r="AD300">
        <v>86</v>
      </c>
      <c r="AE300">
        <v>86</v>
      </c>
      <c r="AF300">
        <v>86</v>
      </c>
      <c r="AG300">
        <v>86</v>
      </c>
      <c r="AH300">
        <v>86</v>
      </c>
      <c r="AI300">
        <v>86</v>
      </c>
      <c r="AJ300">
        <v>86</v>
      </c>
      <c r="AK300">
        <v>86</v>
      </c>
      <c r="AL300">
        <v>86</v>
      </c>
      <c r="AM300">
        <v>86</v>
      </c>
      <c r="AN300">
        <v>86</v>
      </c>
      <c r="AO300">
        <v>86</v>
      </c>
      <c r="AP300">
        <v>86</v>
      </c>
      <c r="AQ300">
        <v>85</v>
      </c>
      <c r="AR300">
        <v>85</v>
      </c>
      <c r="AS300">
        <v>87</v>
      </c>
      <c r="AT300">
        <v>87</v>
      </c>
      <c r="AU300">
        <v>86</v>
      </c>
      <c r="AV300" s="8">
        <f t="shared" si="32"/>
        <v>85.954545454545453</v>
      </c>
      <c r="AW300">
        <f t="shared" si="33"/>
        <v>86</v>
      </c>
      <c r="AX300" s="8">
        <f t="shared" si="34"/>
        <v>0.42887334578292963</v>
      </c>
      <c r="AY300" s="6">
        <f>Table14[[#This Row],[Szórás]]/Table14[[#This Row],[Átlagos akadálymentességi hibaszám]]</f>
        <v>4.9895365453328675E-3</v>
      </c>
      <c r="AZ300">
        <f t="shared" si="35"/>
        <v>84</v>
      </c>
      <c r="BA300">
        <f t="shared" si="36"/>
        <v>87</v>
      </c>
      <c r="BB300">
        <f t="shared" si="37"/>
        <v>3</v>
      </c>
      <c r="BC300" s="7">
        <f t="shared" si="38"/>
        <v>1.0000307057843298</v>
      </c>
      <c r="BD300" s="8">
        <f t="shared" si="39"/>
        <v>6.1839899771618887E-3</v>
      </c>
    </row>
    <row r="301" spans="1:56" x14ac:dyDescent="0.25">
      <c r="A301">
        <v>43</v>
      </c>
      <c r="B301">
        <v>40</v>
      </c>
      <c r="C301" t="s">
        <v>283</v>
      </c>
      <c r="D301">
        <v>92</v>
      </c>
      <c r="E301">
        <v>75</v>
      </c>
      <c r="F301">
        <v>75</v>
      </c>
      <c r="G301">
        <v>81</v>
      </c>
      <c r="H301">
        <v>79</v>
      </c>
      <c r="I301">
        <v>77</v>
      </c>
      <c r="J301">
        <v>80</v>
      </c>
      <c r="K301">
        <v>74</v>
      </c>
      <c r="L301">
        <v>76</v>
      </c>
      <c r="M301">
        <v>80</v>
      </c>
      <c r="N301">
        <v>79</v>
      </c>
      <c r="O301">
        <v>80</v>
      </c>
      <c r="P301">
        <v>81</v>
      </c>
      <c r="Q301">
        <v>79</v>
      </c>
      <c r="R301">
        <v>82</v>
      </c>
      <c r="S301">
        <v>80</v>
      </c>
      <c r="T301">
        <v>76</v>
      </c>
      <c r="U301">
        <v>89</v>
      </c>
      <c r="V301">
        <v>94</v>
      </c>
      <c r="W301">
        <v>90</v>
      </c>
      <c r="X301">
        <v>82</v>
      </c>
      <c r="Y301">
        <v>74</v>
      </c>
      <c r="Z301">
        <v>80</v>
      </c>
      <c r="AA301">
        <v>85</v>
      </c>
      <c r="AB301">
        <v>86</v>
      </c>
      <c r="AC301">
        <v>85</v>
      </c>
      <c r="AD301">
        <v>84</v>
      </c>
      <c r="AE301">
        <v>85</v>
      </c>
      <c r="AF301">
        <v>84</v>
      </c>
      <c r="AG301">
        <v>89</v>
      </c>
      <c r="AH301">
        <v>82</v>
      </c>
      <c r="AI301">
        <v>78</v>
      </c>
      <c r="AJ301">
        <v>76</v>
      </c>
      <c r="AK301">
        <v>79</v>
      </c>
      <c r="AL301">
        <v>78</v>
      </c>
      <c r="AM301">
        <v>74</v>
      </c>
      <c r="AN301">
        <v>74</v>
      </c>
      <c r="AO301">
        <v>76</v>
      </c>
      <c r="AP301">
        <v>78</v>
      </c>
      <c r="AQ301">
        <v>73</v>
      </c>
      <c r="AR301">
        <v>81</v>
      </c>
      <c r="AS301">
        <v>88</v>
      </c>
      <c r="AT301">
        <v>89</v>
      </c>
      <c r="AU301">
        <v>86</v>
      </c>
      <c r="AV301" s="8">
        <f t="shared" si="32"/>
        <v>81.022727272727266</v>
      </c>
      <c r="AW301">
        <f t="shared" si="33"/>
        <v>80</v>
      </c>
      <c r="AX301" s="8">
        <f t="shared" si="34"/>
        <v>5.3417558143090007</v>
      </c>
      <c r="AY301" s="6">
        <f>Table14[[#This Row],[Szórás]]/Table14[[#This Row],[Átlagos akadálymentességi hibaszám]]</f>
        <v>6.5929104019522039E-2</v>
      </c>
      <c r="AZ301">
        <f t="shared" si="35"/>
        <v>73</v>
      </c>
      <c r="BA301">
        <f t="shared" si="36"/>
        <v>94</v>
      </c>
      <c r="BB301">
        <f t="shared" si="37"/>
        <v>21</v>
      </c>
      <c r="BC301" s="7">
        <f t="shared" si="38"/>
        <v>1.0004043396485931</v>
      </c>
      <c r="BD301" s="8">
        <f t="shared" si="39"/>
        <v>6.3799621152783904E-3</v>
      </c>
    </row>
    <row r="302" spans="1:56" x14ac:dyDescent="0.25">
      <c r="A302">
        <v>230</v>
      </c>
      <c r="B302">
        <v>70</v>
      </c>
      <c r="C302" t="s">
        <v>287</v>
      </c>
      <c r="D302">
        <v>14</v>
      </c>
      <c r="E302">
        <v>14</v>
      </c>
      <c r="F302">
        <v>15</v>
      </c>
      <c r="G302">
        <v>14</v>
      </c>
      <c r="H302">
        <v>14</v>
      </c>
      <c r="I302">
        <v>14</v>
      </c>
      <c r="J302">
        <v>13</v>
      </c>
      <c r="K302">
        <v>14</v>
      </c>
      <c r="L302">
        <v>14</v>
      </c>
      <c r="M302">
        <v>14</v>
      </c>
      <c r="N302">
        <v>15</v>
      </c>
      <c r="O302">
        <v>15</v>
      </c>
      <c r="P302">
        <v>17</v>
      </c>
      <c r="Q302">
        <v>13</v>
      </c>
      <c r="R302">
        <v>14</v>
      </c>
      <c r="S302">
        <v>14</v>
      </c>
      <c r="T302">
        <v>14</v>
      </c>
      <c r="U302">
        <v>14</v>
      </c>
      <c r="V302">
        <v>14</v>
      </c>
      <c r="W302">
        <v>14</v>
      </c>
      <c r="X302">
        <v>14</v>
      </c>
      <c r="Y302">
        <v>14</v>
      </c>
      <c r="Z302">
        <v>14</v>
      </c>
      <c r="AA302">
        <v>16</v>
      </c>
      <c r="AB302">
        <v>14</v>
      </c>
      <c r="AC302">
        <v>13</v>
      </c>
      <c r="AD302">
        <v>13</v>
      </c>
      <c r="AE302">
        <v>14</v>
      </c>
      <c r="AF302">
        <v>13</v>
      </c>
      <c r="AG302">
        <v>13</v>
      </c>
      <c r="AH302">
        <v>13</v>
      </c>
      <c r="AI302">
        <v>13</v>
      </c>
      <c r="AJ302">
        <v>13</v>
      </c>
      <c r="AK302">
        <v>13</v>
      </c>
      <c r="AL302">
        <v>13</v>
      </c>
      <c r="AM302">
        <v>13</v>
      </c>
      <c r="AN302">
        <v>12</v>
      </c>
      <c r="AO302">
        <v>12</v>
      </c>
      <c r="AP302">
        <v>12</v>
      </c>
      <c r="AQ302">
        <v>13</v>
      </c>
      <c r="AR302">
        <v>14</v>
      </c>
      <c r="AS302">
        <v>14</v>
      </c>
      <c r="AT302">
        <v>14</v>
      </c>
      <c r="AU302">
        <v>14</v>
      </c>
      <c r="AV302" s="8">
        <f t="shared" si="32"/>
        <v>13.75</v>
      </c>
      <c r="AW302">
        <f t="shared" si="33"/>
        <v>14</v>
      </c>
      <c r="AX302" s="8">
        <f t="shared" si="34"/>
        <v>0.94315156985551918</v>
      </c>
      <c r="AY302" s="6">
        <f>Table14[[#This Row],[Szórás]]/Table14[[#This Row],[Átlagos akadálymentességi hibaszám]]</f>
        <v>6.8592841444037753E-2</v>
      </c>
      <c r="AZ302">
        <f t="shared" si="35"/>
        <v>12</v>
      </c>
      <c r="BA302">
        <f t="shared" si="36"/>
        <v>17</v>
      </c>
      <c r="BB302">
        <f t="shared" si="37"/>
        <v>5</v>
      </c>
      <c r="BC302" s="7">
        <f t="shared" si="38"/>
        <v>0.99750625823763661</v>
      </c>
      <c r="BD302" s="8">
        <f t="shared" si="39"/>
        <v>0.22748559582988348</v>
      </c>
    </row>
    <row r="303" spans="1:56" x14ac:dyDescent="0.25">
      <c r="A303">
        <v>3</v>
      </c>
      <c r="B303">
        <v>15</v>
      </c>
      <c r="C303" t="s">
        <v>173</v>
      </c>
      <c r="D303">
        <v>150</v>
      </c>
      <c r="E303">
        <v>150</v>
      </c>
      <c r="F303">
        <v>123</v>
      </c>
      <c r="G303">
        <v>123</v>
      </c>
      <c r="H303">
        <v>126</v>
      </c>
      <c r="I303">
        <v>120</v>
      </c>
      <c r="J303">
        <v>120</v>
      </c>
      <c r="K303">
        <v>125</v>
      </c>
      <c r="L303">
        <v>124</v>
      </c>
      <c r="M303">
        <v>125</v>
      </c>
      <c r="N303">
        <v>126</v>
      </c>
      <c r="O303">
        <v>124</v>
      </c>
      <c r="P303">
        <v>129</v>
      </c>
      <c r="Q303">
        <v>122</v>
      </c>
      <c r="R303">
        <v>131</v>
      </c>
      <c r="S303">
        <v>125</v>
      </c>
      <c r="T303">
        <v>127</v>
      </c>
      <c r="U303">
        <v>124</v>
      </c>
      <c r="V303">
        <v>125</v>
      </c>
      <c r="W303">
        <v>129</v>
      </c>
      <c r="X303">
        <v>126</v>
      </c>
      <c r="Y303">
        <v>126</v>
      </c>
      <c r="Z303">
        <v>126</v>
      </c>
      <c r="AA303">
        <v>117</v>
      </c>
      <c r="AB303">
        <v>128</v>
      </c>
      <c r="AC303">
        <v>124</v>
      </c>
      <c r="AD303">
        <v>128</v>
      </c>
      <c r="AE303">
        <v>128</v>
      </c>
      <c r="AF303">
        <v>127</v>
      </c>
      <c r="AG303">
        <v>126</v>
      </c>
      <c r="AH303">
        <v>129</v>
      </c>
      <c r="AI303">
        <v>122</v>
      </c>
      <c r="AJ303">
        <v>127</v>
      </c>
      <c r="AK303">
        <v>120</v>
      </c>
      <c r="AL303">
        <v>125</v>
      </c>
      <c r="AM303">
        <v>119</v>
      </c>
      <c r="AN303">
        <v>123</v>
      </c>
      <c r="AO303">
        <v>124</v>
      </c>
      <c r="AP303">
        <v>125</v>
      </c>
      <c r="AQ303">
        <v>126</v>
      </c>
      <c r="AR303">
        <v>124</v>
      </c>
      <c r="AS303">
        <v>124</v>
      </c>
      <c r="AT303">
        <v>120</v>
      </c>
      <c r="AU303">
        <v>125</v>
      </c>
      <c r="AV303" s="8">
        <f t="shared" si="32"/>
        <v>125.84090909090909</v>
      </c>
      <c r="AW303">
        <f t="shared" si="33"/>
        <v>125</v>
      </c>
      <c r="AX303" s="8">
        <f t="shared" si="34"/>
        <v>6.0729793531759597</v>
      </c>
      <c r="AY303" s="6">
        <f>Table14[[#This Row],[Szórás]]/Table14[[#This Row],[Átlagos akadálymentességi hibaszám]]</f>
        <v>4.8259182145519636E-2</v>
      </c>
      <c r="AZ303">
        <f t="shared" si="35"/>
        <v>117</v>
      </c>
      <c r="BA303">
        <f t="shared" si="36"/>
        <v>150</v>
      </c>
      <c r="BB303">
        <f t="shared" si="37"/>
        <v>33</v>
      </c>
      <c r="BC303" s="7">
        <f t="shared" si="38"/>
        <v>0.99882779826908574</v>
      </c>
      <c r="BD303" s="8">
        <f t="shared" si="39"/>
        <v>0.10965412126030702</v>
      </c>
    </row>
    <row r="304" spans="1:56" x14ac:dyDescent="0.25">
      <c r="A304">
        <v>193</v>
      </c>
      <c r="B304">
        <v>62</v>
      </c>
      <c r="C304" t="s">
        <v>162</v>
      </c>
      <c r="D304">
        <v>39</v>
      </c>
      <c r="E304">
        <v>39</v>
      </c>
      <c r="F304">
        <v>39</v>
      </c>
      <c r="G304">
        <v>39</v>
      </c>
      <c r="H304">
        <v>39</v>
      </c>
      <c r="I304">
        <v>41</v>
      </c>
      <c r="J304">
        <v>41</v>
      </c>
      <c r="K304">
        <v>41</v>
      </c>
      <c r="L304">
        <v>41</v>
      </c>
      <c r="M304">
        <v>41</v>
      </c>
      <c r="N304">
        <v>41</v>
      </c>
      <c r="O304">
        <v>42</v>
      </c>
      <c r="P304">
        <v>42</v>
      </c>
      <c r="Q304">
        <v>43</v>
      </c>
      <c r="R304">
        <v>43</v>
      </c>
      <c r="S304">
        <v>44</v>
      </c>
      <c r="T304">
        <v>44</v>
      </c>
      <c r="U304">
        <v>44</v>
      </c>
      <c r="V304">
        <v>45</v>
      </c>
      <c r="W304">
        <v>45</v>
      </c>
      <c r="X304">
        <v>45</v>
      </c>
      <c r="Y304">
        <v>46</v>
      </c>
      <c r="Z304">
        <v>46</v>
      </c>
      <c r="AA304">
        <v>46</v>
      </c>
      <c r="AB304">
        <v>46</v>
      </c>
      <c r="AC304">
        <v>46</v>
      </c>
      <c r="AD304">
        <v>46</v>
      </c>
      <c r="AE304">
        <v>46</v>
      </c>
      <c r="AF304">
        <v>47</v>
      </c>
      <c r="AG304">
        <v>47</v>
      </c>
      <c r="AH304">
        <v>47</v>
      </c>
      <c r="AI304">
        <v>47</v>
      </c>
      <c r="AJ304">
        <v>47</v>
      </c>
      <c r="AK304">
        <v>47</v>
      </c>
      <c r="AL304">
        <v>47</v>
      </c>
      <c r="AM304">
        <v>13</v>
      </c>
      <c r="AN304">
        <v>13</v>
      </c>
      <c r="AO304">
        <v>13</v>
      </c>
      <c r="AP304">
        <v>13</v>
      </c>
      <c r="AQ304">
        <v>41</v>
      </c>
      <c r="AR304">
        <v>41</v>
      </c>
      <c r="AS304">
        <v>41</v>
      </c>
      <c r="AT304">
        <v>41</v>
      </c>
      <c r="AU304">
        <v>42</v>
      </c>
      <c r="AV304" s="8">
        <f t="shared" si="32"/>
        <v>40.613636363636367</v>
      </c>
      <c r="AW304">
        <f t="shared" si="33"/>
        <v>42.5</v>
      </c>
      <c r="AX304" s="8">
        <f t="shared" si="34"/>
        <v>9.228912881860607</v>
      </c>
      <c r="AY304" s="6">
        <f>Table14[[#This Row],[Szórás]]/Table14[[#This Row],[Átlagos akadálymentességi hibaszám]]</f>
        <v>0.22723680291094944</v>
      </c>
      <c r="AZ304">
        <f t="shared" si="35"/>
        <v>13</v>
      </c>
      <c r="BA304">
        <f t="shared" si="36"/>
        <v>47</v>
      </c>
      <c r="BB304">
        <f t="shared" si="37"/>
        <v>34</v>
      </c>
      <c r="BC304" s="7">
        <f t="shared" si="38"/>
        <v>0.99220326232740819</v>
      </c>
      <c r="BD304" s="8">
        <f t="shared" si="39"/>
        <v>8.0100475377400615E-2</v>
      </c>
    </row>
    <row r="305" spans="1:56" x14ac:dyDescent="0.25">
      <c r="A305">
        <v>1</v>
      </c>
      <c r="B305">
        <v>11</v>
      </c>
      <c r="C305" t="s">
        <v>85</v>
      </c>
      <c r="D305">
        <v>34</v>
      </c>
      <c r="E305">
        <v>34</v>
      </c>
      <c r="F305">
        <v>33</v>
      </c>
      <c r="G305">
        <v>33</v>
      </c>
      <c r="H305">
        <v>33</v>
      </c>
      <c r="I305">
        <v>33</v>
      </c>
      <c r="J305">
        <v>33</v>
      </c>
      <c r="K305">
        <v>33</v>
      </c>
      <c r="L305">
        <v>33</v>
      </c>
      <c r="M305">
        <v>33</v>
      </c>
      <c r="N305">
        <v>33</v>
      </c>
      <c r="O305">
        <v>33</v>
      </c>
      <c r="P305">
        <v>34</v>
      </c>
      <c r="Q305">
        <v>34</v>
      </c>
      <c r="R305">
        <v>34</v>
      </c>
      <c r="S305">
        <v>34</v>
      </c>
      <c r="T305">
        <v>34</v>
      </c>
      <c r="U305">
        <v>34</v>
      </c>
      <c r="V305">
        <v>34</v>
      </c>
      <c r="W305">
        <v>34</v>
      </c>
      <c r="X305">
        <v>34</v>
      </c>
      <c r="Y305">
        <v>34</v>
      </c>
      <c r="Z305">
        <v>34</v>
      </c>
      <c r="AA305">
        <v>34</v>
      </c>
      <c r="AB305">
        <v>34</v>
      </c>
      <c r="AC305">
        <v>34</v>
      </c>
      <c r="AD305">
        <v>34</v>
      </c>
      <c r="AE305">
        <v>34</v>
      </c>
      <c r="AF305">
        <v>34</v>
      </c>
      <c r="AG305">
        <v>34</v>
      </c>
      <c r="AH305">
        <v>34</v>
      </c>
      <c r="AI305">
        <v>34</v>
      </c>
      <c r="AJ305">
        <v>34</v>
      </c>
      <c r="AK305">
        <v>34</v>
      </c>
      <c r="AL305">
        <v>34</v>
      </c>
      <c r="AM305">
        <v>34</v>
      </c>
      <c r="AN305">
        <v>34</v>
      </c>
      <c r="AO305">
        <v>34</v>
      </c>
      <c r="AP305">
        <v>34</v>
      </c>
      <c r="AQ305">
        <v>34</v>
      </c>
      <c r="AR305">
        <v>34</v>
      </c>
      <c r="AS305">
        <v>59</v>
      </c>
      <c r="AT305">
        <v>59</v>
      </c>
      <c r="AU305">
        <v>59</v>
      </c>
      <c r="AV305" s="8">
        <f t="shared" si="32"/>
        <v>35.477272727272727</v>
      </c>
      <c r="AW305">
        <f t="shared" si="33"/>
        <v>34</v>
      </c>
      <c r="AX305" s="8">
        <f t="shared" si="34"/>
        <v>6.4501257833909307</v>
      </c>
      <c r="AY305" s="6">
        <f>Table14[[#This Row],[Szórás]]/Table14[[#This Row],[Átlagos akadálymentességi hibaszám]]</f>
        <v>0.18181007973683597</v>
      </c>
      <c r="AZ305">
        <f t="shared" si="35"/>
        <v>33</v>
      </c>
      <c r="BA305">
        <f t="shared" si="36"/>
        <v>59</v>
      </c>
      <c r="BB305">
        <f t="shared" si="37"/>
        <v>26</v>
      </c>
      <c r="BC305" s="7">
        <f t="shared" si="38"/>
        <v>1.005423438238505</v>
      </c>
      <c r="BD305" s="8">
        <f t="shared" si="39"/>
        <v>0.23625137195622248</v>
      </c>
    </row>
    <row r="306" spans="1:56" x14ac:dyDescent="0.25">
      <c r="A306">
        <v>3</v>
      </c>
      <c r="B306">
        <v>15</v>
      </c>
      <c r="C306" t="s">
        <v>173</v>
      </c>
      <c r="D306">
        <v>53</v>
      </c>
      <c r="E306">
        <v>50</v>
      </c>
      <c r="F306">
        <v>49</v>
      </c>
      <c r="G306">
        <v>55</v>
      </c>
      <c r="H306">
        <v>56</v>
      </c>
      <c r="I306">
        <v>58</v>
      </c>
      <c r="J306">
        <v>57</v>
      </c>
      <c r="K306">
        <v>54</v>
      </c>
      <c r="L306">
        <v>58</v>
      </c>
      <c r="M306">
        <v>56</v>
      </c>
      <c r="N306">
        <v>56</v>
      </c>
      <c r="O306">
        <v>55</v>
      </c>
      <c r="P306">
        <v>56</v>
      </c>
      <c r="Q306">
        <v>58</v>
      </c>
      <c r="R306">
        <v>54</v>
      </c>
      <c r="S306">
        <v>55</v>
      </c>
      <c r="T306">
        <v>80</v>
      </c>
      <c r="U306">
        <v>81</v>
      </c>
      <c r="V306">
        <v>66</v>
      </c>
      <c r="W306">
        <v>68</v>
      </c>
      <c r="X306">
        <v>63</v>
      </c>
      <c r="Y306">
        <v>64</v>
      </c>
      <c r="Z306">
        <v>31</v>
      </c>
      <c r="AA306">
        <v>41</v>
      </c>
      <c r="AB306">
        <v>58</v>
      </c>
      <c r="AC306">
        <v>51</v>
      </c>
      <c r="AD306">
        <v>40</v>
      </c>
      <c r="AE306">
        <v>27</v>
      </c>
      <c r="AF306">
        <v>24</v>
      </c>
      <c r="AG306">
        <v>25</v>
      </c>
      <c r="AH306">
        <v>25</v>
      </c>
      <c r="AI306">
        <v>24</v>
      </c>
      <c r="AJ306">
        <v>22</v>
      </c>
      <c r="AK306">
        <v>23</v>
      </c>
      <c r="AL306">
        <v>23</v>
      </c>
      <c r="AM306">
        <v>21</v>
      </c>
      <c r="AN306">
        <v>18</v>
      </c>
      <c r="AO306">
        <v>19</v>
      </c>
      <c r="AP306">
        <v>21</v>
      </c>
      <c r="AQ306">
        <v>21</v>
      </c>
      <c r="AR306">
        <v>22</v>
      </c>
      <c r="AS306">
        <v>22</v>
      </c>
      <c r="AT306">
        <v>20</v>
      </c>
      <c r="AU306">
        <v>21</v>
      </c>
      <c r="AV306" s="8">
        <f t="shared" si="32"/>
        <v>43.204545454545453</v>
      </c>
      <c r="AW306">
        <f t="shared" si="33"/>
        <v>50.5</v>
      </c>
      <c r="AX306" s="8">
        <f t="shared" si="34"/>
        <v>18.722675650384847</v>
      </c>
      <c r="AY306" s="6">
        <f>Table14[[#This Row],[Szórás]]/Table14[[#This Row],[Átlagos akadálymentességi hibaszám]]</f>
        <v>0.4333496731283184</v>
      </c>
      <c r="AZ306">
        <f t="shared" si="35"/>
        <v>18</v>
      </c>
      <c r="BA306">
        <f t="shared" si="36"/>
        <v>81</v>
      </c>
      <c r="BB306">
        <f t="shared" si="37"/>
        <v>63</v>
      </c>
      <c r="BC306" s="7">
        <f t="shared" si="38"/>
        <v>0.96937823124048805</v>
      </c>
      <c r="BD306" s="8">
        <f t="shared" si="39"/>
        <v>0.68985240905738177</v>
      </c>
    </row>
    <row r="307" spans="1:56" x14ac:dyDescent="0.25">
      <c r="A307">
        <v>443</v>
      </c>
      <c r="B307">
        <v>82</v>
      </c>
      <c r="C307" t="s">
        <v>109</v>
      </c>
      <c r="D307">
        <v>40</v>
      </c>
      <c r="E307">
        <v>40</v>
      </c>
      <c r="F307">
        <v>42</v>
      </c>
      <c r="G307">
        <v>44</v>
      </c>
      <c r="H307">
        <v>40</v>
      </c>
      <c r="I307">
        <v>40</v>
      </c>
      <c r="J307">
        <v>42</v>
      </c>
      <c r="K307">
        <v>40</v>
      </c>
      <c r="L307">
        <v>40</v>
      </c>
      <c r="M307">
        <v>40</v>
      </c>
      <c r="N307">
        <v>40</v>
      </c>
      <c r="O307">
        <v>46</v>
      </c>
      <c r="P307">
        <v>46</v>
      </c>
      <c r="Q307">
        <v>46</v>
      </c>
      <c r="R307">
        <v>40</v>
      </c>
      <c r="S307">
        <v>31</v>
      </c>
      <c r="T307">
        <v>33</v>
      </c>
      <c r="U307">
        <v>33</v>
      </c>
      <c r="V307">
        <v>34</v>
      </c>
      <c r="W307">
        <v>32</v>
      </c>
      <c r="X307">
        <v>33</v>
      </c>
      <c r="Y307">
        <v>34</v>
      </c>
      <c r="Z307">
        <v>34</v>
      </c>
      <c r="AA307">
        <v>34</v>
      </c>
      <c r="AB307">
        <v>34</v>
      </c>
      <c r="AC307">
        <v>34</v>
      </c>
      <c r="AD307">
        <v>34</v>
      </c>
      <c r="AE307">
        <v>34</v>
      </c>
      <c r="AF307">
        <v>34</v>
      </c>
      <c r="AG307">
        <v>33</v>
      </c>
      <c r="AH307">
        <v>33</v>
      </c>
      <c r="AI307">
        <v>33</v>
      </c>
      <c r="AJ307">
        <v>32</v>
      </c>
      <c r="AK307">
        <v>32</v>
      </c>
      <c r="AL307">
        <v>32</v>
      </c>
      <c r="AM307">
        <v>32</v>
      </c>
      <c r="AN307">
        <v>26</v>
      </c>
      <c r="AO307">
        <v>25</v>
      </c>
      <c r="AP307">
        <v>26</v>
      </c>
      <c r="AQ307">
        <v>25</v>
      </c>
      <c r="AR307">
        <v>25</v>
      </c>
      <c r="AS307">
        <v>25</v>
      </c>
      <c r="AT307">
        <v>25</v>
      </c>
      <c r="AU307">
        <v>25</v>
      </c>
      <c r="AV307" s="8">
        <f t="shared" si="32"/>
        <v>34.613636363636367</v>
      </c>
      <c r="AW307">
        <f t="shared" si="33"/>
        <v>34</v>
      </c>
      <c r="AX307" s="8">
        <f t="shared" si="34"/>
        <v>6.1311856628335164</v>
      </c>
      <c r="AY307" s="6">
        <f>Table14[[#This Row],[Szórás]]/Table14[[#This Row],[Átlagos akadálymentességi hibaszám]]</f>
        <v>0.17713208743576803</v>
      </c>
      <c r="AZ307">
        <f t="shared" si="35"/>
        <v>25</v>
      </c>
      <c r="BA307">
        <f t="shared" si="36"/>
        <v>46</v>
      </c>
      <c r="BB307">
        <f t="shared" si="37"/>
        <v>21</v>
      </c>
      <c r="BC307" s="7">
        <f t="shared" si="38"/>
        <v>0.98761227007342767</v>
      </c>
      <c r="BD307" s="8">
        <f t="shared" si="39"/>
        <v>0.78136439085707321</v>
      </c>
    </row>
    <row r="308" spans="1:56" x14ac:dyDescent="0.25">
      <c r="A308">
        <v>2</v>
      </c>
      <c r="B308">
        <v>12</v>
      </c>
      <c r="C308" t="s">
        <v>104</v>
      </c>
      <c r="D308">
        <v>140</v>
      </c>
      <c r="E308">
        <v>140</v>
      </c>
      <c r="F308">
        <v>140</v>
      </c>
      <c r="G308">
        <v>140</v>
      </c>
      <c r="H308">
        <v>140</v>
      </c>
      <c r="I308">
        <v>140</v>
      </c>
      <c r="J308">
        <v>140</v>
      </c>
      <c r="K308">
        <v>140</v>
      </c>
      <c r="L308">
        <v>140</v>
      </c>
      <c r="M308">
        <v>140</v>
      </c>
      <c r="N308">
        <v>140</v>
      </c>
      <c r="O308">
        <v>140</v>
      </c>
      <c r="P308">
        <v>140</v>
      </c>
      <c r="Q308">
        <v>140</v>
      </c>
      <c r="R308">
        <v>140</v>
      </c>
      <c r="S308">
        <v>140</v>
      </c>
      <c r="T308">
        <v>140</v>
      </c>
      <c r="U308">
        <v>140</v>
      </c>
      <c r="V308">
        <v>140</v>
      </c>
      <c r="W308">
        <v>140</v>
      </c>
      <c r="X308">
        <v>140</v>
      </c>
      <c r="Y308">
        <v>140</v>
      </c>
      <c r="Z308">
        <v>140</v>
      </c>
      <c r="AA308">
        <v>140</v>
      </c>
      <c r="AB308">
        <v>140</v>
      </c>
      <c r="AC308">
        <v>140</v>
      </c>
      <c r="AD308">
        <v>140</v>
      </c>
      <c r="AE308">
        <v>140</v>
      </c>
      <c r="AF308">
        <v>139</v>
      </c>
      <c r="AG308">
        <v>139</v>
      </c>
      <c r="AH308">
        <v>139</v>
      </c>
      <c r="AI308">
        <v>139</v>
      </c>
      <c r="AJ308">
        <v>139</v>
      </c>
      <c r="AK308">
        <v>139</v>
      </c>
      <c r="AL308">
        <v>145</v>
      </c>
      <c r="AM308">
        <v>146</v>
      </c>
      <c r="AN308">
        <v>139</v>
      </c>
      <c r="AO308">
        <v>139</v>
      </c>
      <c r="AP308">
        <v>139</v>
      </c>
      <c r="AQ308">
        <v>139</v>
      </c>
      <c r="AR308">
        <v>139</v>
      </c>
      <c r="AS308">
        <v>139</v>
      </c>
      <c r="AT308">
        <v>139</v>
      </c>
      <c r="AU308">
        <v>139</v>
      </c>
      <c r="AV308" s="8">
        <f t="shared" si="32"/>
        <v>139.93181818181819</v>
      </c>
      <c r="AW308">
        <f t="shared" si="33"/>
        <v>140</v>
      </c>
      <c r="AX308" s="8">
        <f t="shared" si="34"/>
        <v>1.3188742076011979</v>
      </c>
      <c r="AY308" s="6">
        <f>Table14[[#This Row],[Szórás]]/Table14[[#This Row],[Átlagos akadálymentességi hibaszám]]</f>
        <v>9.4251202102408164E-3</v>
      </c>
      <c r="AZ308">
        <f t="shared" si="35"/>
        <v>139</v>
      </c>
      <c r="BA308">
        <f t="shared" si="36"/>
        <v>146</v>
      </c>
      <c r="BB308">
        <f t="shared" si="37"/>
        <v>7</v>
      </c>
      <c r="BC308" s="7">
        <f t="shared" si="38"/>
        <v>0.9999416221788523</v>
      </c>
      <c r="BD308" s="8">
        <f t="shared" si="39"/>
        <v>6.5363231818092284E-3</v>
      </c>
    </row>
    <row r="309" spans="1:56" x14ac:dyDescent="0.25">
      <c r="A309">
        <v>4</v>
      </c>
      <c r="B309">
        <v>15</v>
      </c>
      <c r="C309" t="s">
        <v>173</v>
      </c>
      <c r="D309">
        <v>66</v>
      </c>
      <c r="E309">
        <v>68</v>
      </c>
      <c r="F309">
        <v>69</v>
      </c>
      <c r="G309">
        <v>72</v>
      </c>
      <c r="H309">
        <v>69</v>
      </c>
      <c r="I309">
        <v>71</v>
      </c>
      <c r="J309">
        <v>68</v>
      </c>
      <c r="K309">
        <v>71</v>
      </c>
      <c r="L309">
        <v>68</v>
      </c>
      <c r="M309">
        <v>67</v>
      </c>
      <c r="N309">
        <v>67</v>
      </c>
      <c r="O309">
        <v>66</v>
      </c>
      <c r="P309">
        <v>64</v>
      </c>
      <c r="Q309">
        <v>66</v>
      </c>
      <c r="R309">
        <v>63</v>
      </c>
      <c r="S309">
        <v>64</v>
      </c>
      <c r="T309">
        <v>62</v>
      </c>
      <c r="U309">
        <v>62</v>
      </c>
      <c r="V309">
        <v>67</v>
      </c>
      <c r="W309">
        <v>61</v>
      </c>
      <c r="X309">
        <v>63</v>
      </c>
      <c r="Y309">
        <v>67</v>
      </c>
      <c r="Z309">
        <v>64</v>
      </c>
      <c r="AA309">
        <v>65</v>
      </c>
      <c r="AB309">
        <v>63</v>
      </c>
      <c r="AC309">
        <v>65</v>
      </c>
      <c r="AD309">
        <v>65</v>
      </c>
      <c r="AE309">
        <v>64</v>
      </c>
      <c r="AF309">
        <v>63</v>
      </c>
      <c r="AG309">
        <v>64</v>
      </c>
      <c r="AH309">
        <v>63</v>
      </c>
      <c r="AI309">
        <v>64</v>
      </c>
      <c r="AJ309">
        <v>64</v>
      </c>
      <c r="AK309">
        <v>64</v>
      </c>
      <c r="AL309">
        <v>66</v>
      </c>
      <c r="AM309">
        <v>67</v>
      </c>
      <c r="AN309">
        <v>68</v>
      </c>
      <c r="AO309">
        <v>63</v>
      </c>
      <c r="AP309">
        <v>67</v>
      </c>
      <c r="AQ309">
        <v>68</v>
      </c>
      <c r="AR309">
        <v>63</v>
      </c>
      <c r="AS309">
        <v>66</v>
      </c>
      <c r="AT309">
        <v>67</v>
      </c>
      <c r="AU309">
        <v>65</v>
      </c>
      <c r="AV309" s="8">
        <f t="shared" si="32"/>
        <v>65.659090909090907</v>
      </c>
      <c r="AW309">
        <f t="shared" si="33"/>
        <v>65.5</v>
      </c>
      <c r="AX309" s="8">
        <f t="shared" si="34"/>
        <v>2.5603704475627436</v>
      </c>
      <c r="AY309" s="6">
        <f>Table14[[#This Row],[Szórás]]/Table14[[#This Row],[Átlagos akadálymentességi hibaszám]]</f>
        <v>3.8994911627816105E-2</v>
      </c>
      <c r="AZ309">
        <f t="shared" si="35"/>
        <v>61</v>
      </c>
      <c r="BA309">
        <f t="shared" si="36"/>
        <v>72</v>
      </c>
      <c r="BB309">
        <f t="shared" si="37"/>
        <v>11</v>
      </c>
      <c r="BC309" s="7">
        <f t="shared" si="38"/>
        <v>0.9988417010680618</v>
      </c>
      <c r="BD309" s="8">
        <f t="shared" si="39"/>
        <v>0.1480547222841633</v>
      </c>
    </row>
    <row r="310" spans="1:56" x14ac:dyDescent="0.25">
      <c r="A310">
        <v>54</v>
      </c>
      <c r="B310">
        <v>50</v>
      </c>
      <c r="C310" t="s">
        <v>120</v>
      </c>
      <c r="D310">
        <v>42</v>
      </c>
      <c r="E310">
        <v>42</v>
      </c>
      <c r="F310">
        <v>42</v>
      </c>
      <c r="G310">
        <v>42</v>
      </c>
      <c r="H310">
        <v>42</v>
      </c>
      <c r="I310">
        <v>44</v>
      </c>
      <c r="J310">
        <v>44</v>
      </c>
      <c r="K310">
        <v>45</v>
      </c>
      <c r="L310">
        <v>45</v>
      </c>
      <c r="M310">
        <v>45</v>
      </c>
      <c r="N310">
        <v>45</v>
      </c>
      <c r="O310">
        <v>44</v>
      </c>
      <c r="P310">
        <v>43</v>
      </c>
      <c r="Q310">
        <v>43</v>
      </c>
      <c r="R310">
        <v>43</v>
      </c>
      <c r="S310">
        <v>45</v>
      </c>
      <c r="T310">
        <v>44</v>
      </c>
      <c r="U310">
        <v>44</v>
      </c>
      <c r="V310">
        <v>44</v>
      </c>
      <c r="W310">
        <v>44</v>
      </c>
      <c r="X310">
        <v>42</v>
      </c>
      <c r="Y310">
        <v>44</v>
      </c>
      <c r="Z310">
        <v>43</v>
      </c>
      <c r="AA310">
        <v>45</v>
      </c>
      <c r="AB310">
        <v>45</v>
      </c>
      <c r="AC310">
        <v>294</v>
      </c>
      <c r="AD310">
        <v>41</v>
      </c>
      <c r="AE310">
        <v>300</v>
      </c>
      <c r="AF310">
        <v>308</v>
      </c>
      <c r="AG310">
        <v>274</v>
      </c>
      <c r="AH310">
        <v>42</v>
      </c>
      <c r="AI310">
        <v>43</v>
      </c>
      <c r="AJ310">
        <v>43</v>
      </c>
      <c r="AK310">
        <v>42</v>
      </c>
      <c r="AL310">
        <v>44</v>
      </c>
      <c r="AM310">
        <v>46</v>
      </c>
      <c r="AN310">
        <v>47</v>
      </c>
      <c r="AO310">
        <v>44</v>
      </c>
      <c r="AP310">
        <v>44</v>
      </c>
      <c r="AQ310">
        <v>44</v>
      </c>
      <c r="AR310">
        <v>44</v>
      </c>
      <c r="AS310">
        <v>42</v>
      </c>
      <c r="AT310">
        <v>42</v>
      </c>
      <c r="AU310">
        <v>44</v>
      </c>
      <c r="AV310" s="8">
        <f t="shared" si="32"/>
        <v>66.340909090909093</v>
      </c>
      <c r="AW310">
        <f t="shared" si="33"/>
        <v>44</v>
      </c>
      <c r="AX310" s="8">
        <f t="shared" si="34"/>
        <v>72.936080069458896</v>
      </c>
      <c r="AY310" s="6">
        <f>Table14[[#This Row],[Szórás]]/Table14[[#This Row],[Átlagos akadálymentességi hibaszám]]</f>
        <v>1.0994133343803327</v>
      </c>
      <c r="AZ310">
        <f t="shared" si="35"/>
        <v>41</v>
      </c>
      <c r="BA310">
        <f t="shared" si="36"/>
        <v>308</v>
      </c>
      <c r="BB310">
        <f t="shared" si="37"/>
        <v>267</v>
      </c>
      <c r="BC310" s="7">
        <f t="shared" si="38"/>
        <v>1.006435595135833</v>
      </c>
      <c r="BD310" s="8">
        <f t="shared" si="39"/>
        <v>2.1970067175893646E-2</v>
      </c>
    </row>
    <row r="311" spans="1:56" x14ac:dyDescent="0.25">
      <c r="A311">
        <v>149</v>
      </c>
      <c r="B311">
        <v>61</v>
      </c>
      <c r="C311" t="s">
        <v>145</v>
      </c>
      <c r="D311">
        <v>79</v>
      </c>
      <c r="E311">
        <v>79</v>
      </c>
      <c r="F311">
        <v>77</v>
      </c>
      <c r="G311">
        <v>77</v>
      </c>
      <c r="H311">
        <v>77</v>
      </c>
      <c r="I311">
        <v>83</v>
      </c>
      <c r="J311">
        <v>85</v>
      </c>
      <c r="K311">
        <v>85</v>
      </c>
      <c r="L311">
        <v>85</v>
      </c>
      <c r="M311">
        <v>83</v>
      </c>
      <c r="N311">
        <v>86</v>
      </c>
      <c r="O311">
        <v>84</v>
      </c>
      <c r="P311">
        <v>82</v>
      </c>
      <c r="Q311">
        <v>84</v>
      </c>
      <c r="R311">
        <v>82</v>
      </c>
      <c r="S311">
        <v>86</v>
      </c>
      <c r="T311">
        <v>80</v>
      </c>
      <c r="U311">
        <v>84</v>
      </c>
      <c r="V311">
        <v>80</v>
      </c>
      <c r="W311">
        <v>80</v>
      </c>
      <c r="X311">
        <v>84</v>
      </c>
      <c r="Y311">
        <v>80</v>
      </c>
      <c r="Z311">
        <v>82</v>
      </c>
      <c r="AA311">
        <v>86</v>
      </c>
      <c r="AB311">
        <v>83</v>
      </c>
      <c r="AC311">
        <v>90</v>
      </c>
      <c r="AD311">
        <v>84</v>
      </c>
      <c r="AE311">
        <v>78</v>
      </c>
      <c r="AF311">
        <v>82</v>
      </c>
      <c r="AG311">
        <v>82</v>
      </c>
      <c r="AH311">
        <v>84</v>
      </c>
      <c r="AI311">
        <v>76</v>
      </c>
      <c r="AJ311">
        <v>79</v>
      </c>
      <c r="AK311">
        <v>81</v>
      </c>
      <c r="AL311">
        <v>81</v>
      </c>
      <c r="AM311">
        <v>77</v>
      </c>
      <c r="AN311">
        <v>77</v>
      </c>
      <c r="AO311">
        <v>81</v>
      </c>
      <c r="AP311">
        <v>81</v>
      </c>
      <c r="AQ311">
        <v>74</v>
      </c>
      <c r="AR311">
        <v>85</v>
      </c>
      <c r="AS311">
        <v>84</v>
      </c>
      <c r="AT311">
        <v>79</v>
      </c>
      <c r="AU311">
        <v>77</v>
      </c>
      <c r="AV311" s="8">
        <f t="shared" si="32"/>
        <v>81.477272727272734</v>
      </c>
      <c r="AW311">
        <f t="shared" si="33"/>
        <v>82</v>
      </c>
      <c r="AX311" s="8">
        <f t="shared" si="34"/>
        <v>3.3721750372763277</v>
      </c>
      <c r="AY311" s="6">
        <f>Table14[[#This Row],[Szórás]]/Table14[[#This Row],[Átlagos akadálymentességi hibaszám]]</f>
        <v>4.1387922354298022E-2</v>
      </c>
      <c r="AZ311">
        <f t="shared" si="35"/>
        <v>74</v>
      </c>
      <c r="BA311">
        <f t="shared" si="36"/>
        <v>90</v>
      </c>
      <c r="BB311">
        <f t="shared" si="37"/>
        <v>16</v>
      </c>
      <c r="BC311" s="7">
        <f t="shared" si="38"/>
        <v>0.99945109536294352</v>
      </c>
      <c r="BD311" s="8">
        <f t="shared" si="39"/>
        <v>2.8904563959464297E-2</v>
      </c>
    </row>
    <row r="312" spans="1:56" x14ac:dyDescent="0.25">
      <c r="A312">
        <v>6</v>
      </c>
      <c r="B312">
        <v>22</v>
      </c>
      <c r="C312" t="s">
        <v>195</v>
      </c>
      <c r="D312">
        <v>130</v>
      </c>
      <c r="E312">
        <v>129</v>
      </c>
      <c r="F312">
        <v>130</v>
      </c>
      <c r="G312">
        <v>130</v>
      </c>
      <c r="H312">
        <v>130</v>
      </c>
      <c r="I312">
        <v>131</v>
      </c>
      <c r="J312">
        <v>130</v>
      </c>
      <c r="K312">
        <v>132</v>
      </c>
      <c r="L312">
        <v>133</v>
      </c>
      <c r="M312">
        <v>133</v>
      </c>
      <c r="N312">
        <v>136</v>
      </c>
      <c r="O312">
        <v>136</v>
      </c>
      <c r="P312">
        <v>140</v>
      </c>
      <c r="Q312">
        <v>140</v>
      </c>
      <c r="R312">
        <v>141</v>
      </c>
      <c r="S312">
        <v>139</v>
      </c>
      <c r="T312">
        <v>134</v>
      </c>
      <c r="U312">
        <v>138</v>
      </c>
      <c r="V312">
        <v>133</v>
      </c>
      <c r="W312">
        <v>137</v>
      </c>
      <c r="X312">
        <v>137</v>
      </c>
      <c r="Y312">
        <v>136</v>
      </c>
      <c r="Z312">
        <v>140</v>
      </c>
      <c r="AA312">
        <v>140</v>
      </c>
      <c r="AB312">
        <v>137</v>
      </c>
      <c r="AC312">
        <v>137</v>
      </c>
      <c r="AD312">
        <v>137</v>
      </c>
      <c r="AE312">
        <v>140</v>
      </c>
      <c r="AF312">
        <v>142</v>
      </c>
      <c r="AG312">
        <v>142</v>
      </c>
      <c r="AH312">
        <v>142</v>
      </c>
      <c r="AI312">
        <v>140</v>
      </c>
      <c r="AJ312">
        <v>137</v>
      </c>
      <c r="AK312">
        <v>129</v>
      </c>
      <c r="AL312">
        <v>129</v>
      </c>
      <c r="AM312">
        <v>129</v>
      </c>
      <c r="AN312">
        <v>129</v>
      </c>
      <c r="AO312">
        <v>129</v>
      </c>
      <c r="AP312">
        <v>129</v>
      </c>
      <c r="AQ312">
        <v>129</v>
      </c>
      <c r="AR312">
        <v>127</v>
      </c>
      <c r="AS312">
        <v>128</v>
      </c>
      <c r="AT312">
        <v>129</v>
      </c>
      <c r="AU312">
        <v>126</v>
      </c>
      <c r="AV312" s="8">
        <f t="shared" si="32"/>
        <v>134.13636363636363</v>
      </c>
      <c r="AW312">
        <f t="shared" si="33"/>
        <v>133.5</v>
      </c>
      <c r="AX312" s="8">
        <f t="shared" si="34"/>
        <v>4.9017837716246957</v>
      </c>
      <c r="AY312" s="6">
        <f>Table14[[#This Row],[Szórás]]/Table14[[#This Row],[Átlagos akadálymentességi hibaszám]]</f>
        <v>3.6543288029733417E-2</v>
      </c>
      <c r="AZ312">
        <f t="shared" si="35"/>
        <v>126</v>
      </c>
      <c r="BA312">
        <f t="shared" si="36"/>
        <v>142</v>
      </c>
      <c r="BB312">
        <f t="shared" si="37"/>
        <v>16</v>
      </c>
      <c r="BC312" s="7">
        <f t="shared" si="38"/>
        <v>0.99959110808497009</v>
      </c>
      <c r="BD312" s="8">
        <f t="shared" si="39"/>
        <v>2.0719955133961097E-2</v>
      </c>
    </row>
    <row r="313" spans="1:56" x14ac:dyDescent="0.25">
      <c r="A313">
        <v>12</v>
      </c>
      <c r="B313">
        <v>30</v>
      </c>
      <c r="C313" t="s">
        <v>134</v>
      </c>
      <c r="D313">
        <v>6</v>
      </c>
      <c r="E313">
        <v>6</v>
      </c>
      <c r="F313">
        <v>6</v>
      </c>
      <c r="G313">
        <v>6</v>
      </c>
      <c r="H313">
        <v>6</v>
      </c>
      <c r="I313">
        <v>6</v>
      </c>
      <c r="J313">
        <v>6</v>
      </c>
      <c r="K313">
        <v>6</v>
      </c>
      <c r="L313">
        <v>6</v>
      </c>
      <c r="M313">
        <v>6</v>
      </c>
      <c r="N313">
        <v>6</v>
      </c>
      <c r="O313">
        <v>6</v>
      </c>
      <c r="P313">
        <v>6</v>
      </c>
      <c r="Q313">
        <v>6</v>
      </c>
      <c r="R313">
        <v>6</v>
      </c>
      <c r="S313">
        <v>6</v>
      </c>
      <c r="T313">
        <v>6</v>
      </c>
      <c r="U313">
        <v>6</v>
      </c>
      <c r="V313">
        <v>7</v>
      </c>
      <c r="W313">
        <v>7</v>
      </c>
      <c r="X313">
        <v>7</v>
      </c>
      <c r="Y313">
        <v>7</v>
      </c>
      <c r="Z313">
        <v>7</v>
      </c>
      <c r="AA313">
        <v>6</v>
      </c>
      <c r="AB313">
        <v>6</v>
      </c>
      <c r="AC313">
        <v>6</v>
      </c>
      <c r="AD313">
        <v>6</v>
      </c>
      <c r="AE313">
        <v>6</v>
      </c>
      <c r="AF313">
        <v>6</v>
      </c>
      <c r="AG313">
        <v>6</v>
      </c>
      <c r="AH313">
        <v>6</v>
      </c>
      <c r="AI313">
        <v>6</v>
      </c>
      <c r="AJ313">
        <v>7</v>
      </c>
      <c r="AK313">
        <v>8</v>
      </c>
      <c r="AL313">
        <v>8</v>
      </c>
      <c r="AM313">
        <v>8</v>
      </c>
      <c r="AN313">
        <v>8</v>
      </c>
      <c r="AO313">
        <v>8</v>
      </c>
      <c r="AP313">
        <v>8</v>
      </c>
      <c r="AQ313">
        <v>7</v>
      </c>
      <c r="AR313">
        <v>7</v>
      </c>
      <c r="AS313">
        <v>7</v>
      </c>
      <c r="AT313">
        <v>7</v>
      </c>
      <c r="AU313">
        <v>6</v>
      </c>
      <c r="AV313" s="8">
        <f t="shared" si="32"/>
        <v>6.5</v>
      </c>
      <c r="AW313">
        <f t="shared" si="33"/>
        <v>6</v>
      </c>
      <c r="AX313" s="8">
        <f t="shared" si="34"/>
        <v>0.73135745086122728</v>
      </c>
      <c r="AY313" s="6">
        <f>Table14[[#This Row],[Szórás]]/Table14[[#This Row],[Átlagos akadálymentességi hibaszám]]</f>
        <v>0.11251653090172728</v>
      </c>
      <c r="AZ313">
        <f t="shared" si="35"/>
        <v>6</v>
      </c>
      <c r="BA313">
        <f t="shared" si="36"/>
        <v>8</v>
      </c>
      <c r="BB313">
        <f t="shared" si="37"/>
        <v>2</v>
      </c>
      <c r="BC313" s="7">
        <f t="shared" si="38"/>
        <v>1.0051355093075911</v>
      </c>
      <c r="BD313" s="8">
        <f t="shared" si="39"/>
        <v>0.37874508368123799</v>
      </c>
    </row>
    <row r="314" spans="1:56" x14ac:dyDescent="0.25">
      <c r="A314">
        <v>4</v>
      </c>
      <c r="B314">
        <v>15</v>
      </c>
      <c r="C314" t="s">
        <v>173</v>
      </c>
      <c r="D314">
        <v>3</v>
      </c>
      <c r="E314">
        <v>3</v>
      </c>
      <c r="F314">
        <v>3</v>
      </c>
      <c r="G314">
        <v>3</v>
      </c>
      <c r="H314">
        <v>3</v>
      </c>
      <c r="I314">
        <v>4</v>
      </c>
      <c r="J314">
        <v>3</v>
      </c>
      <c r="K314">
        <v>3</v>
      </c>
      <c r="L314">
        <v>3</v>
      </c>
      <c r="M314">
        <v>4</v>
      </c>
      <c r="N314">
        <v>4</v>
      </c>
      <c r="O314">
        <v>4</v>
      </c>
      <c r="P314">
        <v>4</v>
      </c>
      <c r="Q314">
        <v>3</v>
      </c>
      <c r="R314">
        <v>3</v>
      </c>
      <c r="S314">
        <v>3</v>
      </c>
      <c r="T314">
        <v>3</v>
      </c>
      <c r="U314">
        <v>3</v>
      </c>
      <c r="V314">
        <v>3</v>
      </c>
      <c r="W314">
        <v>3</v>
      </c>
      <c r="X314">
        <v>3</v>
      </c>
      <c r="Y314">
        <v>3</v>
      </c>
      <c r="Z314">
        <v>4</v>
      </c>
      <c r="AA314">
        <v>3</v>
      </c>
      <c r="AB314">
        <v>3</v>
      </c>
      <c r="AC314">
        <v>3</v>
      </c>
      <c r="AD314">
        <v>4</v>
      </c>
      <c r="AE314">
        <v>4</v>
      </c>
      <c r="AF314">
        <v>4</v>
      </c>
      <c r="AG314">
        <v>5</v>
      </c>
      <c r="AH314">
        <v>3</v>
      </c>
      <c r="AI314">
        <v>3</v>
      </c>
      <c r="AJ314">
        <v>3</v>
      </c>
      <c r="AK314">
        <v>3</v>
      </c>
      <c r="AL314">
        <v>3</v>
      </c>
      <c r="AM314">
        <v>3</v>
      </c>
      <c r="AN314">
        <v>3</v>
      </c>
      <c r="AO314">
        <v>5</v>
      </c>
      <c r="AP314">
        <v>5</v>
      </c>
      <c r="AQ314">
        <v>5</v>
      </c>
      <c r="AR314">
        <v>4</v>
      </c>
      <c r="AS314">
        <v>5</v>
      </c>
      <c r="AT314">
        <v>5</v>
      </c>
      <c r="AU314">
        <v>4</v>
      </c>
      <c r="AV314" s="8">
        <f t="shared" si="32"/>
        <v>3.5227272727272729</v>
      </c>
      <c r="AW314">
        <f t="shared" si="33"/>
        <v>3</v>
      </c>
      <c r="AX314" s="8">
        <f t="shared" si="34"/>
        <v>0.7309960189385557</v>
      </c>
      <c r="AY314" s="6">
        <f>Table14[[#This Row],[Szórás]]/Table14[[#This Row],[Átlagos akadálymentességi hibaszám]]</f>
        <v>0.20750854731158999</v>
      </c>
      <c r="AZ314">
        <f t="shared" si="35"/>
        <v>3</v>
      </c>
      <c r="BA314">
        <f t="shared" si="36"/>
        <v>5</v>
      </c>
      <c r="BB314">
        <f t="shared" si="37"/>
        <v>2</v>
      </c>
      <c r="BC314" s="7">
        <f t="shared" si="38"/>
        <v>1.0068653475972633</v>
      </c>
      <c r="BD314" s="8">
        <f t="shared" si="39"/>
        <v>0.20835164858158239</v>
      </c>
    </row>
    <row r="315" spans="1:56" x14ac:dyDescent="0.25">
      <c r="A315">
        <v>222</v>
      </c>
      <c r="B315">
        <v>70</v>
      </c>
      <c r="C315" t="s">
        <v>287</v>
      </c>
      <c r="D315">
        <v>111</v>
      </c>
      <c r="E315">
        <v>112</v>
      </c>
      <c r="F315">
        <v>112</v>
      </c>
      <c r="G315">
        <v>111</v>
      </c>
      <c r="H315">
        <v>114</v>
      </c>
      <c r="I315">
        <v>114</v>
      </c>
      <c r="J315">
        <v>111</v>
      </c>
      <c r="K315">
        <v>111</v>
      </c>
      <c r="L315">
        <v>111</v>
      </c>
      <c r="M315">
        <v>111</v>
      </c>
      <c r="N315">
        <v>113</v>
      </c>
      <c r="O315">
        <v>114</v>
      </c>
      <c r="P315">
        <v>111</v>
      </c>
      <c r="Q315">
        <v>111</v>
      </c>
      <c r="R315">
        <v>114</v>
      </c>
      <c r="S315">
        <v>115</v>
      </c>
      <c r="T315">
        <v>111</v>
      </c>
      <c r="U315">
        <v>112</v>
      </c>
      <c r="V315">
        <v>111</v>
      </c>
      <c r="W315">
        <v>111</v>
      </c>
      <c r="X315">
        <v>111</v>
      </c>
      <c r="Y315">
        <v>111</v>
      </c>
      <c r="Z315">
        <v>111</v>
      </c>
      <c r="AA315">
        <v>113</v>
      </c>
      <c r="AB315">
        <v>106</v>
      </c>
      <c r="AC315">
        <v>111</v>
      </c>
      <c r="AD315">
        <v>111</v>
      </c>
      <c r="AE315">
        <v>113</v>
      </c>
      <c r="AF315">
        <v>111</v>
      </c>
      <c r="AG315">
        <v>117</v>
      </c>
      <c r="AH315">
        <v>117</v>
      </c>
      <c r="AI315">
        <v>117</v>
      </c>
      <c r="AJ315">
        <v>121</v>
      </c>
      <c r="AK315">
        <v>119</v>
      </c>
      <c r="AL315">
        <v>117</v>
      </c>
      <c r="AM315">
        <v>118</v>
      </c>
      <c r="AN315">
        <v>117</v>
      </c>
      <c r="AO315">
        <v>117</v>
      </c>
      <c r="AP315">
        <v>118</v>
      </c>
      <c r="AQ315">
        <v>117</v>
      </c>
      <c r="AR315">
        <v>117</v>
      </c>
      <c r="AS315">
        <v>117</v>
      </c>
      <c r="AT315">
        <v>116</v>
      </c>
      <c r="AU315">
        <v>113</v>
      </c>
      <c r="AV315" s="8">
        <f t="shared" si="32"/>
        <v>113.56818181818181</v>
      </c>
      <c r="AW315">
        <f t="shared" si="33"/>
        <v>113</v>
      </c>
      <c r="AX315" s="8">
        <f t="shared" si="34"/>
        <v>3.1133450736416459</v>
      </c>
      <c r="AY315" s="6">
        <f>Table14[[#This Row],[Szórás]]/Table14[[#This Row],[Átlagos akadálymentességi hibaszám]]</f>
        <v>2.7413884979033906E-2</v>
      </c>
      <c r="AZ315">
        <f t="shared" si="35"/>
        <v>106</v>
      </c>
      <c r="BA315">
        <f t="shared" si="36"/>
        <v>121</v>
      </c>
      <c r="BB315">
        <f t="shared" si="37"/>
        <v>15</v>
      </c>
      <c r="BC315" s="7">
        <f t="shared" si="38"/>
        <v>1.0012859289287765</v>
      </c>
      <c r="BD315" s="8">
        <f t="shared" si="39"/>
        <v>0.36506449511471767</v>
      </c>
    </row>
    <row r="316" spans="1:56" x14ac:dyDescent="0.25">
      <c r="A316">
        <v>35</v>
      </c>
      <c r="B316">
        <v>40</v>
      </c>
      <c r="C316" t="s">
        <v>283</v>
      </c>
      <c r="D316">
        <v>239</v>
      </c>
      <c r="E316">
        <v>239</v>
      </c>
      <c r="F316">
        <v>239</v>
      </c>
      <c r="G316">
        <v>239</v>
      </c>
      <c r="H316">
        <v>239</v>
      </c>
      <c r="I316">
        <v>239</v>
      </c>
      <c r="J316">
        <v>239</v>
      </c>
      <c r="K316">
        <v>239</v>
      </c>
      <c r="L316">
        <v>239</v>
      </c>
      <c r="M316">
        <v>239</v>
      </c>
      <c r="N316">
        <v>239</v>
      </c>
      <c r="O316">
        <v>239</v>
      </c>
      <c r="P316">
        <v>239</v>
      </c>
      <c r="Q316">
        <v>239</v>
      </c>
      <c r="R316">
        <v>239</v>
      </c>
      <c r="S316">
        <v>239</v>
      </c>
      <c r="T316">
        <v>239</v>
      </c>
      <c r="U316">
        <v>239</v>
      </c>
      <c r="V316">
        <v>239</v>
      </c>
      <c r="W316">
        <v>239</v>
      </c>
      <c r="X316">
        <v>239</v>
      </c>
      <c r="Y316">
        <v>239</v>
      </c>
      <c r="Z316">
        <v>239</v>
      </c>
      <c r="AA316">
        <v>239</v>
      </c>
      <c r="AB316">
        <v>239</v>
      </c>
      <c r="AC316">
        <v>239</v>
      </c>
      <c r="AD316">
        <v>239</v>
      </c>
      <c r="AE316">
        <v>239</v>
      </c>
      <c r="AF316">
        <v>239</v>
      </c>
      <c r="AG316">
        <v>239</v>
      </c>
      <c r="AH316">
        <v>239</v>
      </c>
      <c r="AI316">
        <v>239</v>
      </c>
      <c r="AJ316">
        <v>239</v>
      </c>
      <c r="AK316">
        <v>239</v>
      </c>
      <c r="AL316">
        <v>239</v>
      </c>
      <c r="AM316">
        <v>239</v>
      </c>
      <c r="AN316">
        <v>239</v>
      </c>
      <c r="AO316">
        <v>239</v>
      </c>
      <c r="AP316">
        <v>239</v>
      </c>
      <c r="AQ316">
        <v>239</v>
      </c>
      <c r="AR316">
        <v>239</v>
      </c>
      <c r="AS316">
        <v>239</v>
      </c>
      <c r="AT316">
        <v>239</v>
      </c>
      <c r="AU316">
        <v>239</v>
      </c>
      <c r="AV316" s="8">
        <f t="shared" si="32"/>
        <v>239</v>
      </c>
      <c r="AW316">
        <f t="shared" si="33"/>
        <v>239</v>
      </c>
      <c r="AX316" s="8">
        <f t="shared" si="34"/>
        <v>0</v>
      </c>
      <c r="AY316" s="6">
        <f>Table14[[#This Row],[Szórás]]/Table14[[#This Row],[Átlagos akadálymentességi hibaszám]]</f>
        <v>0</v>
      </c>
      <c r="AZ316">
        <f t="shared" si="35"/>
        <v>239</v>
      </c>
      <c r="BA316">
        <f t="shared" si="36"/>
        <v>239</v>
      </c>
      <c r="BB316">
        <f t="shared" si="37"/>
        <v>0</v>
      </c>
      <c r="BC316" s="7">
        <f t="shared" si="38"/>
        <v>1</v>
      </c>
      <c r="BD316" s="8">
        <f t="shared" si="39"/>
        <v>1</v>
      </c>
    </row>
    <row r="317" spans="1:56" x14ac:dyDescent="0.25">
      <c r="A317">
        <v>409</v>
      </c>
      <c r="B317">
        <v>82</v>
      </c>
      <c r="C317" t="s">
        <v>109</v>
      </c>
      <c r="D317">
        <v>132</v>
      </c>
      <c r="E317">
        <v>130</v>
      </c>
      <c r="F317">
        <v>146</v>
      </c>
      <c r="G317">
        <v>140</v>
      </c>
      <c r="H317">
        <v>133</v>
      </c>
      <c r="I317">
        <v>142</v>
      </c>
      <c r="J317">
        <v>143</v>
      </c>
      <c r="K317">
        <v>141</v>
      </c>
      <c r="L317">
        <v>141</v>
      </c>
      <c r="M317">
        <v>142</v>
      </c>
      <c r="N317">
        <v>136</v>
      </c>
      <c r="O317">
        <v>135</v>
      </c>
      <c r="P317">
        <v>134</v>
      </c>
      <c r="Q317">
        <v>136</v>
      </c>
      <c r="R317">
        <v>150</v>
      </c>
      <c r="S317">
        <v>149</v>
      </c>
      <c r="T317">
        <v>149</v>
      </c>
      <c r="U317">
        <v>109</v>
      </c>
      <c r="V317">
        <v>114</v>
      </c>
      <c r="W317">
        <v>110</v>
      </c>
      <c r="X317">
        <v>109</v>
      </c>
      <c r="Y317">
        <v>115</v>
      </c>
      <c r="Z317">
        <v>118</v>
      </c>
      <c r="AA317">
        <v>118</v>
      </c>
      <c r="AB317">
        <v>121</v>
      </c>
      <c r="AC317">
        <v>123</v>
      </c>
      <c r="AD317">
        <v>117</v>
      </c>
      <c r="AE317">
        <v>124</v>
      </c>
      <c r="AF317">
        <v>118</v>
      </c>
      <c r="AG317">
        <v>123</v>
      </c>
      <c r="AH317">
        <v>119</v>
      </c>
      <c r="AI317">
        <v>119</v>
      </c>
      <c r="AJ317">
        <v>117</v>
      </c>
      <c r="AK317">
        <v>115</v>
      </c>
      <c r="AL317">
        <v>116</v>
      </c>
      <c r="AM317">
        <v>115</v>
      </c>
      <c r="AN317">
        <v>124</v>
      </c>
      <c r="AO317">
        <v>114</v>
      </c>
      <c r="AP317">
        <v>115</v>
      </c>
      <c r="AQ317">
        <v>115</v>
      </c>
      <c r="AR317">
        <v>108</v>
      </c>
      <c r="AS317">
        <v>113</v>
      </c>
      <c r="AT317">
        <v>112</v>
      </c>
      <c r="AU317">
        <v>102</v>
      </c>
      <c r="AV317" s="8">
        <f t="shared" si="32"/>
        <v>125.04545454545455</v>
      </c>
      <c r="AW317">
        <f t="shared" si="33"/>
        <v>120</v>
      </c>
      <c r="AX317" s="8">
        <f t="shared" si="34"/>
        <v>13.190825820815556</v>
      </c>
      <c r="AY317" s="6">
        <f>Table14[[#This Row],[Szórás]]/Table14[[#This Row],[Átlagos akadálymentességi hibaszám]]</f>
        <v>0.10548824720390484</v>
      </c>
      <c r="AZ317">
        <f t="shared" si="35"/>
        <v>102</v>
      </c>
      <c r="BA317">
        <f t="shared" si="36"/>
        <v>150</v>
      </c>
      <c r="BB317">
        <f t="shared" si="37"/>
        <v>48</v>
      </c>
      <c r="BC317" s="7">
        <f t="shared" si="38"/>
        <v>0.99384144709580502</v>
      </c>
      <c r="BD317" s="8">
        <f t="shared" si="39"/>
        <v>0.58206738870794661</v>
      </c>
    </row>
    <row r="318" spans="1:56" x14ac:dyDescent="0.25">
      <c r="A318">
        <v>21</v>
      </c>
      <c r="B318">
        <v>40</v>
      </c>
      <c r="C318" t="s">
        <v>283</v>
      </c>
      <c r="D318">
        <v>35</v>
      </c>
      <c r="E318">
        <v>29</v>
      </c>
      <c r="F318">
        <v>30</v>
      </c>
      <c r="G318">
        <v>31</v>
      </c>
      <c r="H318">
        <v>34</v>
      </c>
      <c r="I318">
        <v>31</v>
      </c>
      <c r="J318">
        <v>33</v>
      </c>
      <c r="K318">
        <v>32</v>
      </c>
      <c r="L318">
        <v>33</v>
      </c>
      <c r="M318">
        <v>32</v>
      </c>
      <c r="N318">
        <v>32</v>
      </c>
      <c r="O318">
        <v>32</v>
      </c>
      <c r="P318">
        <v>34</v>
      </c>
      <c r="Q318">
        <v>35</v>
      </c>
      <c r="R318">
        <v>35</v>
      </c>
      <c r="S318">
        <v>34</v>
      </c>
      <c r="T318">
        <v>35</v>
      </c>
      <c r="U318">
        <v>31</v>
      </c>
      <c r="V318">
        <v>34</v>
      </c>
      <c r="W318">
        <v>24</v>
      </c>
      <c r="X318">
        <v>24</v>
      </c>
      <c r="Y318">
        <v>24</v>
      </c>
      <c r="Z318">
        <v>24</v>
      </c>
      <c r="AA318">
        <v>23</v>
      </c>
      <c r="AB318">
        <v>21</v>
      </c>
      <c r="AC318">
        <v>15</v>
      </c>
      <c r="AD318">
        <v>11</v>
      </c>
      <c r="AE318">
        <v>14</v>
      </c>
      <c r="AF318">
        <v>14</v>
      </c>
      <c r="AG318">
        <v>14</v>
      </c>
      <c r="AH318">
        <v>14</v>
      </c>
      <c r="AI318">
        <v>14</v>
      </c>
      <c r="AJ318">
        <v>14</v>
      </c>
      <c r="AK318">
        <v>14</v>
      </c>
      <c r="AL318">
        <v>14</v>
      </c>
      <c r="AM318">
        <v>14</v>
      </c>
      <c r="AN318">
        <v>14</v>
      </c>
      <c r="AO318">
        <v>14</v>
      </c>
      <c r="AP318">
        <v>14</v>
      </c>
      <c r="AQ318">
        <v>14</v>
      </c>
      <c r="AR318">
        <v>14</v>
      </c>
      <c r="AS318">
        <v>14</v>
      </c>
      <c r="AT318">
        <v>14</v>
      </c>
      <c r="AU318">
        <v>14</v>
      </c>
      <c r="AV318" s="8">
        <f t="shared" si="32"/>
        <v>23.318181818181817</v>
      </c>
      <c r="AW318">
        <f t="shared" si="33"/>
        <v>24</v>
      </c>
      <c r="AX318" s="8">
        <f t="shared" si="34"/>
        <v>8.9566727815082423</v>
      </c>
      <c r="AY318" s="6">
        <f>Table14[[#This Row],[Szórás]]/Table14[[#This Row],[Átlagos akadálymentességi hibaszám]]</f>
        <v>0.38410682493797532</v>
      </c>
      <c r="AZ318">
        <f t="shared" si="35"/>
        <v>11</v>
      </c>
      <c r="BA318">
        <f t="shared" si="36"/>
        <v>35</v>
      </c>
      <c r="BB318">
        <f t="shared" si="37"/>
        <v>24</v>
      </c>
      <c r="BC318" s="7">
        <f t="shared" si="38"/>
        <v>0.97219982822780093</v>
      </c>
      <c r="BD318" s="8">
        <f t="shared" si="39"/>
        <v>0.78850255116177514</v>
      </c>
    </row>
    <row r="319" spans="1:56" x14ac:dyDescent="0.25">
      <c r="A319">
        <v>45</v>
      </c>
      <c r="B319">
        <v>40</v>
      </c>
      <c r="C319" t="s">
        <v>283</v>
      </c>
      <c r="D319">
        <v>26</v>
      </c>
      <c r="E319">
        <v>26</v>
      </c>
      <c r="F319">
        <v>26</v>
      </c>
      <c r="G319">
        <v>26</v>
      </c>
      <c r="H319">
        <v>26</v>
      </c>
      <c r="I319">
        <v>26</v>
      </c>
      <c r="J319">
        <v>26</v>
      </c>
      <c r="K319">
        <v>26</v>
      </c>
      <c r="L319">
        <v>21</v>
      </c>
      <c r="M319">
        <v>27</v>
      </c>
      <c r="N319">
        <v>23</v>
      </c>
      <c r="O319">
        <v>22</v>
      </c>
      <c r="P319">
        <v>22</v>
      </c>
      <c r="Q319">
        <v>26</v>
      </c>
      <c r="R319">
        <v>27</v>
      </c>
      <c r="S319">
        <v>26</v>
      </c>
      <c r="T319">
        <v>26</v>
      </c>
      <c r="U319">
        <v>26</v>
      </c>
      <c r="V319">
        <v>27</v>
      </c>
      <c r="W319">
        <v>27</v>
      </c>
      <c r="X319">
        <v>22</v>
      </c>
      <c r="Y319">
        <v>22</v>
      </c>
      <c r="Z319">
        <v>22</v>
      </c>
      <c r="AA319">
        <v>22</v>
      </c>
      <c r="AB319">
        <v>22</v>
      </c>
      <c r="AC319">
        <v>22</v>
      </c>
      <c r="AD319">
        <v>22</v>
      </c>
      <c r="AE319">
        <v>22</v>
      </c>
      <c r="AF319">
        <v>22</v>
      </c>
      <c r="AG319">
        <v>22</v>
      </c>
      <c r="AH319">
        <v>22</v>
      </c>
      <c r="AI319">
        <v>22</v>
      </c>
      <c r="AJ319">
        <v>23</v>
      </c>
      <c r="AK319">
        <v>22</v>
      </c>
      <c r="AL319">
        <v>18</v>
      </c>
      <c r="AM319">
        <v>24</v>
      </c>
      <c r="AN319">
        <v>23</v>
      </c>
      <c r="AO319">
        <v>24</v>
      </c>
      <c r="AP319">
        <v>23</v>
      </c>
      <c r="AQ319">
        <v>23</v>
      </c>
      <c r="AR319">
        <v>22</v>
      </c>
      <c r="AS319">
        <v>22</v>
      </c>
      <c r="AT319">
        <v>22</v>
      </c>
      <c r="AU319">
        <v>22</v>
      </c>
      <c r="AV319" s="8">
        <f t="shared" si="32"/>
        <v>23.636363636363637</v>
      </c>
      <c r="AW319">
        <f t="shared" si="33"/>
        <v>23</v>
      </c>
      <c r="AX319" s="8">
        <f t="shared" si="34"/>
        <v>2.1790856743876219</v>
      </c>
      <c r="AY319" s="6">
        <f>Table14[[#This Row],[Szórás]]/Table14[[#This Row],[Átlagos akadálymentességi hibaszám]]</f>
        <v>9.2192086224091696E-2</v>
      </c>
      <c r="AZ319">
        <f t="shared" si="35"/>
        <v>18</v>
      </c>
      <c r="BA319">
        <f t="shared" si="36"/>
        <v>27</v>
      </c>
      <c r="BB319">
        <f t="shared" si="37"/>
        <v>9</v>
      </c>
      <c r="BC319" s="7">
        <f t="shared" si="38"/>
        <v>0.99566799104748605</v>
      </c>
      <c r="BD319" s="8">
        <f t="shared" si="39"/>
        <v>0.3621720606477159</v>
      </c>
    </row>
    <row r="320" spans="1:56" x14ac:dyDescent="0.25">
      <c r="A320">
        <v>440</v>
      </c>
      <c r="B320">
        <v>82</v>
      </c>
      <c r="C320" t="s">
        <v>109</v>
      </c>
      <c r="D320">
        <v>57</v>
      </c>
      <c r="E320">
        <v>56</v>
      </c>
      <c r="F320">
        <v>56</v>
      </c>
      <c r="G320">
        <v>54</v>
      </c>
      <c r="H320">
        <v>53</v>
      </c>
      <c r="I320">
        <v>54</v>
      </c>
      <c r="J320">
        <v>54</v>
      </c>
      <c r="K320">
        <v>58</v>
      </c>
      <c r="L320">
        <v>58</v>
      </c>
      <c r="M320">
        <v>64</v>
      </c>
      <c r="N320">
        <v>64</v>
      </c>
      <c r="O320">
        <v>64</v>
      </c>
      <c r="P320">
        <v>65</v>
      </c>
      <c r="Q320">
        <v>52</v>
      </c>
      <c r="R320">
        <v>62</v>
      </c>
      <c r="S320">
        <v>64</v>
      </c>
      <c r="T320">
        <v>55</v>
      </c>
      <c r="U320">
        <v>54</v>
      </c>
      <c r="V320">
        <v>50</v>
      </c>
      <c r="W320">
        <v>52</v>
      </c>
      <c r="X320">
        <v>62</v>
      </c>
      <c r="Y320">
        <v>58</v>
      </c>
      <c r="Z320">
        <v>57</v>
      </c>
      <c r="AA320">
        <v>65</v>
      </c>
      <c r="AB320">
        <v>64</v>
      </c>
      <c r="AC320">
        <v>60</v>
      </c>
      <c r="AD320">
        <v>55</v>
      </c>
      <c r="AE320">
        <v>61</v>
      </c>
      <c r="AF320">
        <v>53</v>
      </c>
      <c r="AG320">
        <v>56</v>
      </c>
      <c r="AH320">
        <v>54</v>
      </c>
      <c r="AI320">
        <v>54</v>
      </c>
      <c r="AJ320">
        <v>57</v>
      </c>
      <c r="AK320">
        <v>59</v>
      </c>
      <c r="AL320">
        <v>57</v>
      </c>
      <c r="AM320">
        <v>49</v>
      </c>
      <c r="AN320">
        <v>60</v>
      </c>
      <c r="AO320">
        <v>60</v>
      </c>
      <c r="AP320">
        <v>60</v>
      </c>
      <c r="AQ320">
        <v>49</v>
      </c>
      <c r="AR320">
        <v>53</v>
      </c>
      <c r="AS320">
        <v>55</v>
      </c>
      <c r="AT320">
        <v>53</v>
      </c>
      <c r="AU320">
        <v>55</v>
      </c>
      <c r="AV320" s="8">
        <f t="shared" si="32"/>
        <v>57.090909090909093</v>
      </c>
      <c r="AW320">
        <f t="shared" si="33"/>
        <v>56.5</v>
      </c>
      <c r="AX320" s="8">
        <f t="shared" si="34"/>
        <v>4.4346321093222292</v>
      </c>
      <c r="AY320" s="6">
        <f>Table14[[#This Row],[Szórás]]/Table14[[#This Row],[Átlagos akadálymentességi hibaszám]]</f>
        <v>7.7676677074115477E-2</v>
      </c>
      <c r="AZ320">
        <f t="shared" si="35"/>
        <v>49</v>
      </c>
      <c r="BA320">
        <f t="shared" si="36"/>
        <v>65</v>
      </c>
      <c r="BB320">
        <f t="shared" si="37"/>
        <v>16</v>
      </c>
      <c r="BC320" s="7">
        <f t="shared" si="38"/>
        <v>0.9989380856547837</v>
      </c>
      <c r="BD320" s="8">
        <f t="shared" si="39"/>
        <v>3.1117161510601177E-2</v>
      </c>
    </row>
    <row r="321" spans="1:56" x14ac:dyDescent="0.25">
      <c r="A321">
        <v>1727</v>
      </c>
      <c r="B321">
        <v>93</v>
      </c>
      <c r="C321" t="s">
        <v>99</v>
      </c>
      <c r="D321">
        <v>13</v>
      </c>
      <c r="E321">
        <v>14</v>
      </c>
      <c r="F321">
        <v>12</v>
      </c>
      <c r="G321">
        <v>11</v>
      </c>
      <c r="H321">
        <v>14</v>
      </c>
      <c r="I321">
        <v>14</v>
      </c>
      <c r="J321">
        <v>14</v>
      </c>
      <c r="K321">
        <v>12</v>
      </c>
      <c r="L321">
        <v>12</v>
      </c>
      <c r="M321">
        <v>12</v>
      </c>
      <c r="N321">
        <v>13</v>
      </c>
      <c r="O321">
        <v>13</v>
      </c>
      <c r="P321">
        <v>12</v>
      </c>
      <c r="Q321">
        <v>14</v>
      </c>
      <c r="R321">
        <v>13</v>
      </c>
      <c r="S321">
        <v>12</v>
      </c>
      <c r="T321">
        <v>15</v>
      </c>
      <c r="U321">
        <v>12</v>
      </c>
      <c r="V321">
        <v>14</v>
      </c>
      <c r="W321">
        <v>17</v>
      </c>
      <c r="X321">
        <v>15</v>
      </c>
      <c r="Y321">
        <v>14</v>
      </c>
      <c r="Z321">
        <v>13</v>
      </c>
      <c r="AA321">
        <v>14</v>
      </c>
      <c r="AB321">
        <v>13</v>
      </c>
      <c r="AC321">
        <v>12</v>
      </c>
      <c r="AD321">
        <v>14</v>
      </c>
      <c r="AE321">
        <v>16</v>
      </c>
      <c r="AF321">
        <v>15</v>
      </c>
      <c r="AG321">
        <v>14</v>
      </c>
      <c r="AH321">
        <v>14</v>
      </c>
      <c r="AI321">
        <v>12</v>
      </c>
      <c r="AJ321">
        <v>1</v>
      </c>
      <c r="AK321">
        <v>1</v>
      </c>
      <c r="AL321">
        <v>1</v>
      </c>
      <c r="AM321">
        <v>1</v>
      </c>
      <c r="AN321">
        <v>3</v>
      </c>
      <c r="AO321">
        <v>3</v>
      </c>
      <c r="AP321">
        <v>3</v>
      </c>
      <c r="AQ321">
        <v>3</v>
      </c>
      <c r="AR321">
        <v>3</v>
      </c>
      <c r="AS321">
        <v>3</v>
      </c>
      <c r="AT321">
        <v>3</v>
      </c>
      <c r="AU321">
        <v>3</v>
      </c>
      <c r="AV321" s="8">
        <f t="shared" si="32"/>
        <v>10.386363636363637</v>
      </c>
      <c r="AW321">
        <f t="shared" si="33"/>
        <v>12.5</v>
      </c>
      <c r="AX321" s="8">
        <f t="shared" si="34"/>
        <v>5.140879976663614</v>
      </c>
      <c r="AY321" s="6">
        <f>Table14[[#This Row],[Szórás]]/Table14[[#This Row],[Átlagos akadálymentességi hibaszám]]</f>
        <v>0.49496437412078559</v>
      </c>
      <c r="AZ321">
        <f t="shared" si="35"/>
        <v>1</v>
      </c>
      <c r="BA321">
        <f t="shared" si="36"/>
        <v>17</v>
      </c>
      <c r="BB321">
        <f t="shared" si="37"/>
        <v>16</v>
      </c>
      <c r="BC321" s="7">
        <f t="shared" si="38"/>
        <v>0.95457223614380127</v>
      </c>
      <c r="BD321" s="8">
        <f t="shared" si="39"/>
        <v>0.45553173088893961</v>
      </c>
    </row>
    <row r="322" spans="1:56" x14ac:dyDescent="0.25">
      <c r="A322">
        <v>4899</v>
      </c>
      <c r="B322">
        <v>94</v>
      </c>
      <c r="C322" t="s">
        <v>207</v>
      </c>
      <c r="D322">
        <v>43</v>
      </c>
      <c r="E322">
        <v>43</v>
      </c>
      <c r="F322">
        <v>38</v>
      </c>
      <c r="G322">
        <v>43</v>
      </c>
      <c r="H322">
        <v>38</v>
      </c>
      <c r="I322">
        <v>38</v>
      </c>
      <c r="J322">
        <v>43</v>
      </c>
      <c r="K322">
        <v>43</v>
      </c>
      <c r="L322">
        <v>43</v>
      </c>
      <c r="M322">
        <v>43</v>
      </c>
      <c r="N322">
        <v>43</v>
      </c>
      <c r="O322">
        <v>43</v>
      </c>
      <c r="P322">
        <v>43</v>
      </c>
      <c r="Q322">
        <v>43</v>
      </c>
      <c r="R322">
        <v>41</v>
      </c>
      <c r="S322">
        <v>41</v>
      </c>
      <c r="T322">
        <v>41</v>
      </c>
      <c r="U322">
        <v>41</v>
      </c>
      <c r="V322">
        <v>36</v>
      </c>
      <c r="W322">
        <v>36</v>
      </c>
      <c r="X322">
        <v>41</v>
      </c>
      <c r="Y322">
        <v>41</v>
      </c>
      <c r="Z322">
        <v>41</v>
      </c>
      <c r="AA322">
        <v>41</v>
      </c>
      <c r="AB322">
        <v>41</v>
      </c>
      <c r="AC322">
        <v>41</v>
      </c>
      <c r="AD322">
        <v>41</v>
      </c>
      <c r="AE322">
        <v>36</v>
      </c>
      <c r="AF322">
        <v>41</v>
      </c>
      <c r="AG322">
        <v>41</v>
      </c>
      <c r="AH322">
        <v>41</v>
      </c>
      <c r="AI322">
        <v>41</v>
      </c>
      <c r="AJ322">
        <v>41</v>
      </c>
      <c r="AK322">
        <v>39</v>
      </c>
      <c r="AL322">
        <v>39</v>
      </c>
      <c r="AM322">
        <v>39</v>
      </c>
      <c r="AN322">
        <v>28</v>
      </c>
      <c r="AO322">
        <v>33</v>
      </c>
      <c r="AP322">
        <v>28</v>
      </c>
      <c r="AQ322">
        <v>28</v>
      </c>
      <c r="AR322">
        <v>28</v>
      </c>
      <c r="AS322">
        <v>28</v>
      </c>
      <c r="AT322">
        <v>28</v>
      </c>
      <c r="AU322">
        <v>28</v>
      </c>
      <c r="AV322" s="8">
        <f t="shared" ref="AV322:AV385" si="40">AVERAGE(D322:AU322)</f>
        <v>38.56818181818182</v>
      </c>
      <c r="AW322">
        <f t="shared" ref="AW322:AW385" si="41">MEDIAN(D322:AU322)</f>
        <v>41</v>
      </c>
      <c r="AX322" s="8">
        <f t="shared" ref="AX322:AX385" si="42">_xlfn.STDEV.S(D322:AU322)</f>
        <v>5.1597626016812317</v>
      </c>
      <c r="AY322" s="6">
        <f>Table14[[#This Row],[Szórás]]/Table14[[#This Row],[Átlagos akadálymentességi hibaszám]]</f>
        <v>0.1337828841920885</v>
      </c>
      <c r="AZ322">
        <f t="shared" ref="AZ322:AZ385" si="43">MIN(D322:AU322)</f>
        <v>28</v>
      </c>
      <c r="BA322">
        <f t="shared" ref="BA322:BA385" si="44">MAX(D322:AU322)</f>
        <v>43</v>
      </c>
      <c r="BB322">
        <f t="shared" ref="BB322:BB385" si="45">BA322-AZ322</f>
        <v>15</v>
      </c>
      <c r="BC322" s="7">
        <f t="shared" ref="BC322:BC385" si="46">INDEX(LOGEST($D322:$AU322,,TRUE,TRUE),1,1)</f>
        <v>0.99191878648738763</v>
      </c>
      <c r="BD322" s="8">
        <f t="shared" ref="BD322:BD385" si="47">INDEX(LOGEST($D322:$AU322,,TRUE,TRUE),3,1)</f>
        <v>0.4953837342428235</v>
      </c>
    </row>
    <row r="323" spans="1:56" x14ac:dyDescent="0.25">
      <c r="A323">
        <v>1</v>
      </c>
      <c r="B323">
        <v>11</v>
      </c>
      <c r="C323" t="s">
        <v>85</v>
      </c>
      <c r="D323">
        <v>47</v>
      </c>
      <c r="E323">
        <v>47</v>
      </c>
      <c r="F323">
        <v>47</v>
      </c>
      <c r="G323">
        <v>47</v>
      </c>
      <c r="H323">
        <v>47</v>
      </c>
      <c r="I323">
        <v>47</v>
      </c>
      <c r="J323">
        <v>47</v>
      </c>
      <c r="K323">
        <v>47</v>
      </c>
      <c r="L323">
        <v>47</v>
      </c>
      <c r="M323">
        <v>47</v>
      </c>
      <c r="N323">
        <v>47</v>
      </c>
      <c r="O323">
        <v>47</v>
      </c>
      <c r="P323">
        <v>47</v>
      </c>
      <c r="Q323">
        <v>47</v>
      </c>
      <c r="R323">
        <v>47</v>
      </c>
      <c r="S323">
        <v>48</v>
      </c>
      <c r="T323">
        <v>48</v>
      </c>
      <c r="U323">
        <v>48</v>
      </c>
      <c r="V323">
        <v>48</v>
      </c>
      <c r="W323">
        <v>49</v>
      </c>
      <c r="X323">
        <v>49</v>
      </c>
      <c r="Y323">
        <v>49</v>
      </c>
      <c r="Z323">
        <v>49</v>
      </c>
      <c r="AA323">
        <v>49</v>
      </c>
      <c r="AB323">
        <v>49</v>
      </c>
      <c r="AC323">
        <v>49</v>
      </c>
      <c r="AD323">
        <v>49</v>
      </c>
      <c r="AE323">
        <v>49</v>
      </c>
      <c r="AF323">
        <v>49</v>
      </c>
      <c r="AG323">
        <v>49</v>
      </c>
      <c r="AH323">
        <v>49</v>
      </c>
      <c r="AI323">
        <v>49</v>
      </c>
      <c r="AJ323">
        <v>47</v>
      </c>
      <c r="AK323">
        <v>47</v>
      </c>
      <c r="AL323">
        <v>47</v>
      </c>
      <c r="AM323">
        <v>47</v>
      </c>
      <c r="AN323">
        <v>47</v>
      </c>
      <c r="AO323">
        <v>47</v>
      </c>
      <c r="AP323">
        <v>47</v>
      </c>
      <c r="AQ323">
        <v>47</v>
      </c>
      <c r="AR323">
        <v>47</v>
      </c>
      <c r="AS323">
        <v>47</v>
      </c>
      <c r="AT323">
        <v>47</v>
      </c>
      <c r="AU323">
        <v>47</v>
      </c>
      <c r="AV323" s="8">
        <f t="shared" si="40"/>
        <v>47.68181818181818</v>
      </c>
      <c r="AW323">
        <f t="shared" si="41"/>
        <v>47</v>
      </c>
      <c r="AX323" s="8">
        <f t="shared" si="42"/>
        <v>0.90919661119103845</v>
      </c>
      <c r="AY323" s="6">
        <f>Table14[[#This Row],[Szórás]]/Table14[[#This Row],[Átlagos akadálymentességi hibaszám]]</f>
        <v>1.906799375233827E-2</v>
      </c>
      <c r="AZ323">
        <f t="shared" si="43"/>
        <v>47</v>
      </c>
      <c r="BA323">
        <f t="shared" si="44"/>
        <v>49</v>
      </c>
      <c r="BB323">
        <f t="shared" si="45"/>
        <v>2</v>
      </c>
      <c r="BC323" s="7">
        <f t="shared" si="46"/>
        <v>1.0002079200623126</v>
      </c>
      <c r="BD323" s="8">
        <f t="shared" si="47"/>
        <v>1.9856327833336979E-2</v>
      </c>
    </row>
    <row r="324" spans="1:56" x14ac:dyDescent="0.25">
      <c r="A324">
        <v>409</v>
      </c>
      <c r="B324">
        <v>82</v>
      </c>
      <c r="C324" t="s">
        <v>109</v>
      </c>
      <c r="D324">
        <v>9</v>
      </c>
      <c r="E324">
        <v>9</v>
      </c>
      <c r="F324">
        <v>9</v>
      </c>
      <c r="G324">
        <v>9</v>
      </c>
      <c r="H324">
        <v>9</v>
      </c>
      <c r="I324">
        <v>9</v>
      </c>
      <c r="J324">
        <v>9</v>
      </c>
      <c r="K324">
        <v>9</v>
      </c>
      <c r="L324">
        <v>9</v>
      </c>
      <c r="M324">
        <v>9</v>
      </c>
      <c r="N324">
        <v>9</v>
      </c>
      <c r="O324">
        <v>9</v>
      </c>
      <c r="P324">
        <v>9</v>
      </c>
      <c r="Q324">
        <v>9</v>
      </c>
      <c r="R324">
        <v>9</v>
      </c>
      <c r="S324">
        <v>9</v>
      </c>
      <c r="T324">
        <v>9</v>
      </c>
      <c r="U324">
        <v>9</v>
      </c>
      <c r="V324">
        <v>9</v>
      </c>
      <c r="W324">
        <v>9</v>
      </c>
      <c r="X324">
        <v>9</v>
      </c>
      <c r="Y324">
        <v>9</v>
      </c>
      <c r="Z324">
        <v>9</v>
      </c>
      <c r="AA324">
        <v>9</v>
      </c>
      <c r="AB324">
        <v>9</v>
      </c>
      <c r="AC324">
        <v>9</v>
      </c>
      <c r="AD324">
        <v>9</v>
      </c>
      <c r="AE324">
        <v>9</v>
      </c>
      <c r="AF324">
        <v>9</v>
      </c>
      <c r="AG324">
        <v>9</v>
      </c>
      <c r="AH324">
        <v>9</v>
      </c>
      <c r="AI324">
        <v>9</v>
      </c>
      <c r="AJ324">
        <v>9</v>
      </c>
      <c r="AK324">
        <v>9</v>
      </c>
      <c r="AL324">
        <v>9</v>
      </c>
      <c r="AM324">
        <v>9</v>
      </c>
      <c r="AN324">
        <v>9</v>
      </c>
      <c r="AO324">
        <v>9</v>
      </c>
      <c r="AP324">
        <v>9</v>
      </c>
      <c r="AQ324">
        <v>9</v>
      </c>
      <c r="AR324">
        <v>9</v>
      </c>
      <c r="AS324">
        <v>9</v>
      </c>
      <c r="AT324">
        <v>9</v>
      </c>
      <c r="AU324">
        <v>9</v>
      </c>
      <c r="AV324" s="8">
        <f t="shared" si="40"/>
        <v>9</v>
      </c>
      <c r="AW324">
        <f t="shared" si="41"/>
        <v>9</v>
      </c>
      <c r="AX324" s="8">
        <f t="shared" si="42"/>
        <v>0</v>
      </c>
      <c r="AY324" s="6">
        <f>Table14[[#This Row],[Szórás]]/Table14[[#This Row],[Átlagos akadálymentességi hibaszám]]</f>
        <v>0</v>
      </c>
      <c r="AZ324">
        <f t="shared" si="43"/>
        <v>9</v>
      </c>
      <c r="BA324">
        <f t="shared" si="44"/>
        <v>9</v>
      </c>
      <c r="BB324">
        <f t="shared" si="45"/>
        <v>0</v>
      </c>
      <c r="BC324" s="7">
        <f t="shared" si="46"/>
        <v>1</v>
      </c>
      <c r="BD324" s="8">
        <f t="shared" si="47"/>
        <v>1</v>
      </c>
    </row>
    <row r="325" spans="1:56" x14ac:dyDescent="0.25">
      <c r="A325">
        <v>1</v>
      </c>
      <c r="B325">
        <v>11</v>
      </c>
      <c r="C325" t="s">
        <v>85</v>
      </c>
      <c r="D325">
        <v>21</v>
      </c>
      <c r="E325">
        <v>21</v>
      </c>
      <c r="F325">
        <v>21</v>
      </c>
      <c r="G325">
        <v>23</v>
      </c>
      <c r="H325">
        <v>23</v>
      </c>
      <c r="I325">
        <v>23</v>
      </c>
      <c r="J325">
        <v>23</v>
      </c>
      <c r="K325">
        <v>23</v>
      </c>
      <c r="L325">
        <v>23</v>
      </c>
      <c r="M325">
        <v>23</v>
      </c>
      <c r="N325">
        <v>23</v>
      </c>
      <c r="O325">
        <v>23</v>
      </c>
      <c r="P325">
        <v>24</v>
      </c>
      <c r="Q325">
        <v>24</v>
      </c>
      <c r="R325">
        <v>24</v>
      </c>
      <c r="S325">
        <v>24</v>
      </c>
      <c r="T325">
        <v>24</v>
      </c>
      <c r="U325">
        <v>24</v>
      </c>
      <c r="V325">
        <v>24</v>
      </c>
      <c r="W325">
        <v>24</v>
      </c>
      <c r="X325">
        <v>24</v>
      </c>
      <c r="Y325">
        <v>24</v>
      </c>
      <c r="Z325">
        <v>24</v>
      </c>
      <c r="AA325">
        <v>24</v>
      </c>
      <c r="AB325">
        <v>24</v>
      </c>
      <c r="AC325">
        <v>24</v>
      </c>
      <c r="AD325">
        <v>24</v>
      </c>
      <c r="AE325">
        <v>25</v>
      </c>
      <c r="AF325">
        <v>25</v>
      </c>
      <c r="AG325">
        <v>25</v>
      </c>
      <c r="AH325">
        <v>25</v>
      </c>
      <c r="AI325">
        <v>25</v>
      </c>
      <c r="AJ325">
        <v>25</v>
      </c>
      <c r="AK325">
        <v>25</v>
      </c>
      <c r="AL325">
        <v>25</v>
      </c>
      <c r="AM325">
        <v>25</v>
      </c>
      <c r="AN325">
        <v>25</v>
      </c>
      <c r="AO325">
        <v>25</v>
      </c>
      <c r="AP325">
        <v>25</v>
      </c>
      <c r="AQ325">
        <v>25</v>
      </c>
      <c r="AR325">
        <v>25</v>
      </c>
      <c r="AS325">
        <v>25</v>
      </c>
      <c r="AT325">
        <v>25</v>
      </c>
      <c r="AU325">
        <v>25</v>
      </c>
      <c r="AV325" s="8">
        <f t="shared" si="40"/>
        <v>23.977272727272727</v>
      </c>
      <c r="AW325">
        <f t="shared" si="41"/>
        <v>24</v>
      </c>
      <c r="AX325" s="8">
        <f t="shared" si="42"/>
        <v>1.1099682870734056</v>
      </c>
      <c r="AY325" s="6">
        <f>Table14[[#This Row],[Szórás]]/Table14[[#This Row],[Átlagos akadálymentességi hibaszám]]</f>
        <v>4.6292516238132554E-2</v>
      </c>
      <c r="AZ325">
        <f t="shared" si="43"/>
        <v>21</v>
      </c>
      <c r="BA325">
        <f t="shared" si="44"/>
        <v>25</v>
      </c>
      <c r="BB325">
        <f t="shared" si="45"/>
        <v>4</v>
      </c>
      <c r="BC325" s="7">
        <f t="shared" si="46"/>
        <v>1.0032660489539629</v>
      </c>
      <c r="BD325" s="8">
        <f t="shared" si="47"/>
        <v>0.77022743706329455</v>
      </c>
    </row>
    <row r="326" spans="1:56" x14ac:dyDescent="0.25">
      <c r="A326">
        <v>1261</v>
      </c>
      <c r="B326">
        <v>93</v>
      </c>
      <c r="C326" t="s">
        <v>99</v>
      </c>
      <c r="D326">
        <v>153</v>
      </c>
      <c r="E326">
        <v>153</v>
      </c>
      <c r="F326">
        <v>153</v>
      </c>
      <c r="G326">
        <v>153</v>
      </c>
      <c r="H326">
        <v>153</v>
      </c>
      <c r="I326">
        <v>153</v>
      </c>
      <c r="J326">
        <v>153</v>
      </c>
      <c r="K326">
        <v>153</v>
      </c>
      <c r="L326">
        <v>153</v>
      </c>
      <c r="M326">
        <v>153</v>
      </c>
      <c r="N326">
        <v>153</v>
      </c>
      <c r="O326">
        <v>153</v>
      </c>
      <c r="P326">
        <v>153</v>
      </c>
      <c r="Q326">
        <v>153</v>
      </c>
      <c r="R326">
        <v>153</v>
      </c>
      <c r="S326">
        <v>153</v>
      </c>
      <c r="T326">
        <v>153</v>
      </c>
      <c r="U326">
        <v>153</v>
      </c>
      <c r="V326">
        <v>153</v>
      </c>
      <c r="W326">
        <v>153</v>
      </c>
      <c r="X326">
        <v>153</v>
      </c>
      <c r="Y326">
        <v>153</v>
      </c>
      <c r="Z326">
        <v>153</v>
      </c>
      <c r="AA326">
        <v>153</v>
      </c>
      <c r="AB326">
        <v>153</v>
      </c>
      <c r="AC326">
        <v>153</v>
      </c>
      <c r="AD326">
        <v>153</v>
      </c>
      <c r="AE326">
        <v>153</v>
      </c>
      <c r="AF326">
        <v>153</v>
      </c>
      <c r="AG326">
        <v>153</v>
      </c>
      <c r="AH326">
        <v>153</v>
      </c>
      <c r="AI326">
        <v>153</v>
      </c>
      <c r="AJ326">
        <v>153</v>
      </c>
      <c r="AK326">
        <v>153</v>
      </c>
      <c r="AL326">
        <v>153</v>
      </c>
      <c r="AM326">
        <v>153</v>
      </c>
      <c r="AN326">
        <v>145</v>
      </c>
      <c r="AO326">
        <v>144</v>
      </c>
      <c r="AP326">
        <v>142</v>
      </c>
      <c r="AQ326">
        <v>141</v>
      </c>
      <c r="AR326">
        <v>141</v>
      </c>
      <c r="AS326">
        <v>141</v>
      </c>
      <c r="AT326">
        <v>141</v>
      </c>
      <c r="AU326">
        <v>141</v>
      </c>
      <c r="AV326" s="8">
        <f t="shared" si="40"/>
        <v>151</v>
      </c>
      <c r="AW326">
        <f t="shared" si="41"/>
        <v>153</v>
      </c>
      <c r="AX326" s="8">
        <f t="shared" si="42"/>
        <v>4.3401853995337092</v>
      </c>
      <c r="AY326" s="6">
        <f>Table14[[#This Row],[Szórás]]/Table14[[#This Row],[Átlagos akadálymentességi hibaszám]]</f>
        <v>2.8742949665786152E-2</v>
      </c>
      <c r="AZ326">
        <f t="shared" si="43"/>
        <v>141</v>
      </c>
      <c r="BA326">
        <f t="shared" si="44"/>
        <v>153</v>
      </c>
      <c r="BB326">
        <f t="shared" si="45"/>
        <v>12</v>
      </c>
      <c r="BC326" s="7">
        <f t="shared" si="46"/>
        <v>0.99846304567901056</v>
      </c>
      <c r="BD326" s="8">
        <f t="shared" si="47"/>
        <v>0.44913528477498155</v>
      </c>
    </row>
    <row r="327" spans="1:56" x14ac:dyDescent="0.25">
      <c r="A327">
        <v>1</v>
      </c>
      <c r="B327">
        <v>11</v>
      </c>
      <c r="C327" t="s">
        <v>85</v>
      </c>
      <c r="D327">
        <v>12</v>
      </c>
      <c r="E327">
        <v>12</v>
      </c>
      <c r="F327">
        <v>12</v>
      </c>
      <c r="G327">
        <v>12</v>
      </c>
      <c r="H327">
        <v>12</v>
      </c>
      <c r="I327">
        <v>12</v>
      </c>
      <c r="J327">
        <v>12</v>
      </c>
      <c r="K327">
        <v>12</v>
      </c>
      <c r="L327">
        <v>12</v>
      </c>
      <c r="M327">
        <v>12</v>
      </c>
      <c r="N327">
        <v>12</v>
      </c>
      <c r="O327">
        <v>12</v>
      </c>
      <c r="P327">
        <v>12</v>
      </c>
      <c r="Q327">
        <v>12</v>
      </c>
      <c r="R327">
        <v>12</v>
      </c>
      <c r="S327">
        <v>12</v>
      </c>
      <c r="T327">
        <v>12</v>
      </c>
      <c r="U327">
        <v>12</v>
      </c>
      <c r="V327">
        <v>12</v>
      </c>
      <c r="W327">
        <v>12</v>
      </c>
      <c r="X327">
        <v>12</v>
      </c>
      <c r="Y327">
        <v>12</v>
      </c>
      <c r="Z327">
        <v>12</v>
      </c>
      <c r="AA327">
        <v>12</v>
      </c>
      <c r="AB327">
        <v>12</v>
      </c>
      <c r="AC327">
        <v>12</v>
      </c>
      <c r="AD327">
        <v>12</v>
      </c>
      <c r="AE327">
        <v>12</v>
      </c>
      <c r="AF327">
        <v>12</v>
      </c>
      <c r="AG327">
        <v>12</v>
      </c>
      <c r="AH327">
        <v>12</v>
      </c>
      <c r="AI327">
        <v>12</v>
      </c>
      <c r="AJ327">
        <v>12</v>
      </c>
      <c r="AK327">
        <v>12</v>
      </c>
      <c r="AL327">
        <v>12</v>
      </c>
      <c r="AM327">
        <v>12</v>
      </c>
      <c r="AN327">
        <v>12</v>
      </c>
      <c r="AO327">
        <v>12</v>
      </c>
      <c r="AP327">
        <v>12</v>
      </c>
      <c r="AQ327">
        <v>12</v>
      </c>
      <c r="AR327">
        <v>12</v>
      </c>
      <c r="AS327">
        <v>12</v>
      </c>
      <c r="AT327">
        <v>12</v>
      </c>
      <c r="AU327">
        <v>12</v>
      </c>
      <c r="AV327" s="8">
        <f t="shared" si="40"/>
        <v>12</v>
      </c>
      <c r="AW327">
        <f t="shared" si="41"/>
        <v>12</v>
      </c>
      <c r="AX327" s="8">
        <f t="shared" si="42"/>
        <v>0</v>
      </c>
      <c r="AY327" s="6">
        <f>Table14[[#This Row],[Szórás]]/Table14[[#This Row],[Átlagos akadálymentességi hibaszám]]</f>
        <v>0</v>
      </c>
      <c r="AZ327">
        <f t="shared" si="43"/>
        <v>12</v>
      </c>
      <c r="BA327">
        <f t="shared" si="44"/>
        <v>12</v>
      </c>
      <c r="BB327">
        <f t="shared" si="45"/>
        <v>0</v>
      </c>
      <c r="BC327" s="7">
        <f t="shared" si="46"/>
        <v>1</v>
      </c>
      <c r="BD327" s="8">
        <f t="shared" si="47"/>
        <v>1</v>
      </c>
    </row>
    <row r="328" spans="1:56" x14ac:dyDescent="0.25">
      <c r="A328">
        <v>35</v>
      </c>
      <c r="B328">
        <v>40</v>
      </c>
      <c r="C328" t="s">
        <v>283</v>
      </c>
      <c r="D328">
        <v>82</v>
      </c>
      <c r="E328">
        <v>82</v>
      </c>
      <c r="F328">
        <v>81</v>
      </c>
      <c r="G328">
        <v>82</v>
      </c>
      <c r="H328">
        <v>82</v>
      </c>
      <c r="I328">
        <v>81</v>
      </c>
      <c r="J328">
        <v>82</v>
      </c>
      <c r="K328">
        <v>82</v>
      </c>
      <c r="L328">
        <v>82</v>
      </c>
      <c r="M328">
        <v>81</v>
      </c>
      <c r="N328">
        <v>82</v>
      </c>
      <c r="O328">
        <v>81</v>
      </c>
      <c r="P328">
        <v>82</v>
      </c>
      <c r="Q328">
        <v>81</v>
      </c>
      <c r="R328">
        <v>81</v>
      </c>
      <c r="S328">
        <v>82</v>
      </c>
      <c r="T328">
        <v>82</v>
      </c>
      <c r="U328">
        <v>83</v>
      </c>
      <c r="V328">
        <v>82</v>
      </c>
      <c r="W328">
        <v>83</v>
      </c>
      <c r="X328">
        <v>82</v>
      </c>
      <c r="Y328">
        <v>83</v>
      </c>
      <c r="Z328">
        <v>83</v>
      </c>
      <c r="AA328">
        <v>83</v>
      </c>
      <c r="AB328">
        <v>82</v>
      </c>
      <c r="AC328">
        <v>83</v>
      </c>
      <c r="AD328">
        <v>83</v>
      </c>
      <c r="AE328">
        <v>82</v>
      </c>
      <c r="AF328">
        <v>83</v>
      </c>
      <c r="AG328">
        <v>83</v>
      </c>
      <c r="AH328">
        <v>83</v>
      </c>
      <c r="AI328">
        <v>82</v>
      </c>
      <c r="AJ328">
        <v>82</v>
      </c>
      <c r="AK328">
        <v>82</v>
      </c>
      <c r="AL328">
        <v>83</v>
      </c>
      <c r="AM328">
        <v>83</v>
      </c>
      <c r="AN328">
        <v>82</v>
      </c>
      <c r="AO328">
        <v>82</v>
      </c>
      <c r="AP328">
        <v>82</v>
      </c>
      <c r="AQ328">
        <v>82</v>
      </c>
      <c r="AR328">
        <v>82</v>
      </c>
      <c r="AS328">
        <v>82</v>
      </c>
      <c r="AT328">
        <v>82</v>
      </c>
      <c r="AU328">
        <v>82</v>
      </c>
      <c r="AV328" s="8">
        <f t="shared" si="40"/>
        <v>82.13636363636364</v>
      </c>
      <c r="AW328">
        <f t="shared" si="41"/>
        <v>82</v>
      </c>
      <c r="AX328" s="8">
        <f t="shared" si="42"/>
        <v>0.63212116482445635</v>
      </c>
      <c r="AY328" s="6">
        <f>Table14[[#This Row],[Szórás]]/Table14[[#This Row],[Átlagos akadálymentességi hibaszám]]</f>
        <v>7.6959964726829215E-3</v>
      </c>
      <c r="AZ328">
        <f t="shared" si="43"/>
        <v>81</v>
      </c>
      <c r="BA328">
        <f t="shared" si="44"/>
        <v>83</v>
      </c>
      <c r="BB328">
        <f t="shared" si="45"/>
        <v>2</v>
      </c>
      <c r="BC328" s="7">
        <f t="shared" si="46"/>
        <v>1.0002168587932789</v>
      </c>
      <c r="BD328" s="8">
        <f t="shared" si="47"/>
        <v>0.13086155909472325</v>
      </c>
    </row>
    <row r="329" spans="1:56" x14ac:dyDescent="0.25">
      <c r="A329">
        <v>4</v>
      </c>
      <c r="B329">
        <v>15</v>
      </c>
      <c r="C329" t="s">
        <v>173</v>
      </c>
      <c r="D329">
        <v>133</v>
      </c>
      <c r="E329">
        <v>126</v>
      </c>
      <c r="F329">
        <v>134</v>
      </c>
      <c r="G329">
        <v>122</v>
      </c>
      <c r="H329">
        <v>119</v>
      </c>
      <c r="I329">
        <v>125</v>
      </c>
      <c r="J329">
        <v>119</v>
      </c>
      <c r="K329">
        <v>118</v>
      </c>
      <c r="L329">
        <v>116</v>
      </c>
      <c r="M329">
        <v>127</v>
      </c>
      <c r="N329">
        <v>109</v>
      </c>
      <c r="O329">
        <v>106</v>
      </c>
      <c r="P329">
        <v>112</v>
      </c>
      <c r="Q329">
        <v>114</v>
      </c>
      <c r="R329">
        <v>121</v>
      </c>
      <c r="S329">
        <v>115</v>
      </c>
      <c r="T329">
        <v>120</v>
      </c>
      <c r="U329">
        <v>120</v>
      </c>
      <c r="V329">
        <v>120</v>
      </c>
      <c r="W329">
        <v>118</v>
      </c>
      <c r="X329">
        <v>113</v>
      </c>
      <c r="Y329">
        <v>118</v>
      </c>
      <c r="Z329">
        <v>119</v>
      </c>
      <c r="AA329">
        <v>117</v>
      </c>
      <c r="AB329">
        <v>123</v>
      </c>
      <c r="AC329">
        <v>134</v>
      </c>
      <c r="AD329">
        <v>138</v>
      </c>
      <c r="AE329">
        <v>127</v>
      </c>
      <c r="AF329">
        <v>127</v>
      </c>
      <c r="AG329">
        <v>128</v>
      </c>
      <c r="AH329">
        <v>127</v>
      </c>
      <c r="AI329">
        <v>113</v>
      </c>
      <c r="AJ329">
        <v>114</v>
      </c>
      <c r="AK329">
        <v>106</v>
      </c>
      <c r="AL329">
        <v>106</v>
      </c>
      <c r="AM329">
        <v>107</v>
      </c>
      <c r="AN329">
        <v>107</v>
      </c>
      <c r="AO329">
        <v>108</v>
      </c>
      <c r="AP329">
        <v>108</v>
      </c>
      <c r="AQ329">
        <v>107</v>
      </c>
      <c r="AR329">
        <v>112</v>
      </c>
      <c r="AS329">
        <v>113</v>
      </c>
      <c r="AT329">
        <v>112</v>
      </c>
      <c r="AU329">
        <v>109</v>
      </c>
      <c r="AV329" s="8">
        <f t="shared" si="40"/>
        <v>117.88636363636364</v>
      </c>
      <c r="AW329">
        <f t="shared" si="41"/>
        <v>118</v>
      </c>
      <c r="AX329" s="8">
        <f t="shared" si="42"/>
        <v>8.5241542145831559</v>
      </c>
      <c r="AY329" s="6">
        <f>Table14[[#This Row],[Szórás]]/Table14[[#This Row],[Átlagos akadálymentességi hibaszám]]</f>
        <v>7.2308229312060698E-2</v>
      </c>
      <c r="AZ329">
        <f t="shared" si="43"/>
        <v>106</v>
      </c>
      <c r="BA329">
        <f t="shared" si="44"/>
        <v>138</v>
      </c>
      <c r="BB329">
        <f t="shared" si="45"/>
        <v>32</v>
      </c>
      <c r="BC329" s="7">
        <f t="shared" si="46"/>
        <v>0.99744601636100394</v>
      </c>
      <c r="BD329" s="8">
        <f t="shared" si="47"/>
        <v>0.2111695884552314</v>
      </c>
    </row>
    <row r="330" spans="1:56" x14ac:dyDescent="0.25">
      <c r="A330">
        <v>194</v>
      </c>
      <c r="B330">
        <v>62</v>
      </c>
      <c r="C330" t="s">
        <v>162</v>
      </c>
      <c r="D330">
        <v>21</v>
      </c>
      <c r="E330">
        <v>21</v>
      </c>
      <c r="F330">
        <v>21</v>
      </c>
      <c r="G330">
        <v>21</v>
      </c>
      <c r="H330">
        <v>21</v>
      </c>
      <c r="I330">
        <v>21</v>
      </c>
      <c r="J330">
        <v>21</v>
      </c>
      <c r="K330">
        <v>21</v>
      </c>
      <c r="L330">
        <v>21</v>
      </c>
      <c r="M330">
        <v>21</v>
      </c>
      <c r="N330">
        <v>21</v>
      </c>
      <c r="O330">
        <v>21</v>
      </c>
      <c r="P330">
        <v>21</v>
      </c>
      <c r="Q330">
        <v>21</v>
      </c>
      <c r="R330">
        <v>21</v>
      </c>
      <c r="S330">
        <v>21</v>
      </c>
      <c r="T330">
        <v>21</v>
      </c>
      <c r="U330">
        <v>21</v>
      </c>
      <c r="V330">
        <v>21</v>
      </c>
      <c r="W330">
        <v>21</v>
      </c>
      <c r="X330">
        <v>21</v>
      </c>
      <c r="Y330">
        <v>21</v>
      </c>
      <c r="Z330">
        <v>21</v>
      </c>
      <c r="AA330">
        <v>21</v>
      </c>
      <c r="AB330">
        <v>21</v>
      </c>
      <c r="AC330">
        <v>21</v>
      </c>
      <c r="AD330">
        <v>21</v>
      </c>
      <c r="AE330">
        <v>21</v>
      </c>
      <c r="AF330">
        <v>21</v>
      </c>
      <c r="AG330">
        <v>21</v>
      </c>
      <c r="AH330">
        <v>21</v>
      </c>
      <c r="AI330">
        <v>21</v>
      </c>
      <c r="AJ330">
        <v>21</v>
      </c>
      <c r="AK330">
        <v>21</v>
      </c>
      <c r="AL330">
        <v>21</v>
      </c>
      <c r="AM330">
        <v>4</v>
      </c>
      <c r="AN330">
        <v>5</v>
      </c>
      <c r="AO330">
        <v>5</v>
      </c>
      <c r="AP330">
        <v>5</v>
      </c>
      <c r="AQ330">
        <v>5</v>
      </c>
      <c r="AR330">
        <v>6</v>
      </c>
      <c r="AS330">
        <v>5</v>
      </c>
      <c r="AT330">
        <v>5</v>
      </c>
      <c r="AU330">
        <v>5</v>
      </c>
      <c r="AV330" s="8">
        <f t="shared" si="40"/>
        <v>17.727272727272727</v>
      </c>
      <c r="AW330">
        <f t="shared" si="41"/>
        <v>21</v>
      </c>
      <c r="AX330" s="8">
        <f t="shared" si="42"/>
        <v>6.5320805345568544</v>
      </c>
      <c r="AY330" s="6">
        <f>Table14[[#This Row],[Szórás]]/Table14[[#This Row],[Átlagos akadálymentességi hibaszám]]</f>
        <v>0.36847633784679695</v>
      </c>
      <c r="AZ330">
        <f t="shared" si="43"/>
        <v>4</v>
      </c>
      <c r="BA330">
        <f t="shared" si="44"/>
        <v>21</v>
      </c>
      <c r="BB330">
        <f t="shared" si="45"/>
        <v>17</v>
      </c>
      <c r="BC330" s="7">
        <f t="shared" si="46"/>
        <v>0.96869425412632315</v>
      </c>
      <c r="BD330" s="8">
        <f t="shared" si="47"/>
        <v>0.48106646451087404</v>
      </c>
    </row>
    <row r="331" spans="1:56" x14ac:dyDescent="0.25">
      <c r="A331">
        <v>1974</v>
      </c>
      <c r="B331">
        <v>93</v>
      </c>
      <c r="C331" t="s">
        <v>99</v>
      </c>
      <c r="D331">
        <v>36</v>
      </c>
      <c r="E331">
        <v>36</v>
      </c>
      <c r="F331">
        <v>36</v>
      </c>
      <c r="G331">
        <v>36</v>
      </c>
      <c r="H331">
        <v>41</v>
      </c>
      <c r="I331">
        <v>41</v>
      </c>
      <c r="J331">
        <v>41</v>
      </c>
      <c r="K331">
        <v>41</v>
      </c>
      <c r="L331">
        <v>41</v>
      </c>
      <c r="M331">
        <v>41</v>
      </c>
      <c r="N331">
        <v>41</v>
      </c>
      <c r="O331">
        <v>18</v>
      </c>
      <c r="P331">
        <v>18</v>
      </c>
      <c r="Q331">
        <v>18</v>
      </c>
      <c r="R331">
        <v>18</v>
      </c>
      <c r="S331">
        <v>18</v>
      </c>
      <c r="T331">
        <v>18</v>
      </c>
      <c r="U331">
        <v>18</v>
      </c>
      <c r="V331">
        <v>22</v>
      </c>
      <c r="W331">
        <v>22</v>
      </c>
      <c r="X331">
        <v>22</v>
      </c>
      <c r="Y331">
        <v>22</v>
      </c>
      <c r="Z331">
        <v>22</v>
      </c>
      <c r="AA331">
        <v>22</v>
      </c>
      <c r="AB331">
        <v>22</v>
      </c>
      <c r="AC331">
        <v>22</v>
      </c>
      <c r="AD331">
        <v>22</v>
      </c>
      <c r="AE331">
        <v>22</v>
      </c>
      <c r="AF331">
        <v>22</v>
      </c>
      <c r="AG331">
        <v>22</v>
      </c>
      <c r="AH331">
        <v>22</v>
      </c>
      <c r="AI331">
        <v>22</v>
      </c>
      <c r="AJ331">
        <v>22</v>
      </c>
      <c r="AK331">
        <v>22</v>
      </c>
      <c r="AL331">
        <v>22</v>
      </c>
      <c r="AM331">
        <v>26</v>
      </c>
      <c r="AN331">
        <v>26</v>
      </c>
      <c r="AO331">
        <v>27</v>
      </c>
      <c r="AP331">
        <v>27</v>
      </c>
      <c r="AQ331">
        <v>27</v>
      </c>
      <c r="AR331">
        <v>27</v>
      </c>
      <c r="AS331">
        <v>27</v>
      </c>
      <c r="AT331">
        <v>27</v>
      </c>
      <c r="AU331">
        <v>31</v>
      </c>
      <c r="AV331" s="8">
        <f t="shared" si="40"/>
        <v>26.727272727272727</v>
      </c>
      <c r="AW331">
        <f t="shared" si="41"/>
        <v>22</v>
      </c>
      <c r="AX331" s="8">
        <f t="shared" si="42"/>
        <v>7.9280591963963323</v>
      </c>
      <c r="AY331" s="6">
        <f>Table14[[#This Row],[Szórás]]/Table14[[#This Row],[Átlagos akadálymentességi hibaszám]]</f>
        <v>0.29662806517129137</v>
      </c>
      <c r="AZ331">
        <f t="shared" si="43"/>
        <v>18</v>
      </c>
      <c r="BA331">
        <f t="shared" si="44"/>
        <v>41</v>
      </c>
      <c r="BB331">
        <f t="shared" si="45"/>
        <v>23</v>
      </c>
      <c r="BC331" s="7">
        <f t="shared" si="46"/>
        <v>0.99187518198730829</v>
      </c>
      <c r="BD331" s="8">
        <f t="shared" si="47"/>
        <v>0.1417967543105218</v>
      </c>
    </row>
    <row r="332" spans="1:56" x14ac:dyDescent="0.25">
      <c r="A332">
        <v>96</v>
      </c>
      <c r="B332">
        <v>50</v>
      </c>
      <c r="C332" t="s">
        <v>120</v>
      </c>
      <c r="D332">
        <v>14</v>
      </c>
      <c r="E332">
        <v>16</v>
      </c>
      <c r="F332">
        <v>17</v>
      </c>
      <c r="G332">
        <v>17</v>
      </c>
      <c r="H332">
        <v>21</v>
      </c>
      <c r="I332">
        <v>19</v>
      </c>
      <c r="J332">
        <v>21</v>
      </c>
      <c r="K332">
        <v>22</v>
      </c>
      <c r="L332">
        <v>21</v>
      </c>
      <c r="M332">
        <v>19</v>
      </c>
      <c r="N332">
        <v>21</v>
      </c>
      <c r="O332">
        <v>25</v>
      </c>
      <c r="P332">
        <v>25</v>
      </c>
      <c r="Q332">
        <v>19</v>
      </c>
      <c r="R332">
        <v>20</v>
      </c>
      <c r="S332">
        <v>20</v>
      </c>
      <c r="T332">
        <v>20</v>
      </c>
      <c r="U332">
        <v>22</v>
      </c>
      <c r="V332">
        <v>13</v>
      </c>
      <c r="W332">
        <v>20</v>
      </c>
      <c r="X332">
        <v>21</v>
      </c>
      <c r="Y332">
        <v>19</v>
      </c>
      <c r="Z332">
        <v>22</v>
      </c>
      <c r="AA332">
        <v>18</v>
      </c>
      <c r="AB332">
        <v>13</v>
      </c>
      <c r="AC332">
        <v>17</v>
      </c>
      <c r="AD332">
        <v>19</v>
      </c>
      <c r="AE332">
        <v>19</v>
      </c>
      <c r="AF332">
        <v>20</v>
      </c>
      <c r="AG332">
        <v>22</v>
      </c>
      <c r="AH332">
        <v>21</v>
      </c>
      <c r="AI332">
        <v>17</v>
      </c>
      <c r="AJ332">
        <v>15</v>
      </c>
      <c r="AK332">
        <v>15</v>
      </c>
      <c r="AL332">
        <v>16</v>
      </c>
      <c r="AM332">
        <v>13</v>
      </c>
      <c r="AN332">
        <v>14</v>
      </c>
      <c r="AO332">
        <v>13</v>
      </c>
      <c r="AP332">
        <v>14</v>
      </c>
      <c r="AQ332">
        <v>16</v>
      </c>
      <c r="AR332">
        <v>16</v>
      </c>
      <c r="AS332">
        <v>15</v>
      </c>
      <c r="AT332">
        <v>18</v>
      </c>
      <c r="AU332">
        <v>14</v>
      </c>
      <c r="AV332" s="8">
        <f t="shared" si="40"/>
        <v>18.15909090909091</v>
      </c>
      <c r="AW332">
        <f t="shared" si="41"/>
        <v>19</v>
      </c>
      <c r="AX332" s="8">
        <f t="shared" si="42"/>
        <v>3.2417564993141719</v>
      </c>
      <c r="AY332" s="6">
        <f>Table14[[#This Row],[Szórás]]/Table14[[#This Row],[Átlagos akadálymentességi hibaszám]]</f>
        <v>0.17851975715872787</v>
      </c>
      <c r="AZ332">
        <f t="shared" si="43"/>
        <v>13</v>
      </c>
      <c r="BA332">
        <f t="shared" si="44"/>
        <v>25</v>
      </c>
      <c r="BB332">
        <f t="shared" si="45"/>
        <v>12</v>
      </c>
      <c r="BC332" s="7">
        <f t="shared" si="46"/>
        <v>0.99352016943779409</v>
      </c>
      <c r="BD332" s="8">
        <f t="shared" si="47"/>
        <v>0.20899067483043834</v>
      </c>
    </row>
    <row r="333" spans="1:56" x14ac:dyDescent="0.25">
      <c r="A333">
        <v>2</v>
      </c>
      <c r="B333">
        <v>12</v>
      </c>
      <c r="C333" t="s">
        <v>104</v>
      </c>
      <c r="D333">
        <v>93</v>
      </c>
      <c r="E333">
        <v>93</v>
      </c>
      <c r="F333">
        <v>94</v>
      </c>
      <c r="G333">
        <v>92</v>
      </c>
      <c r="H333">
        <v>92</v>
      </c>
      <c r="I333">
        <v>92</v>
      </c>
      <c r="J333">
        <v>92</v>
      </c>
      <c r="K333">
        <v>93</v>
      </c>
      <c r="L333">
        <v>93</v>
      </c>
      <c r="M333">
        <v>93</v>
      </c>
      <c r="N333">
        <v>94</v>
      </c>
      <c r="O333">
        <v>94</v>
      </c>
      <c r="P333">
        <v>96</v>
      </c>
      <c r="Q333">
        <v>93</v>
      </c>
      <c r="R333">
        <v>98</v>
      </c>
      <c r="S333">
        <v>96</v>
      </c>
      <c r="T333">
        <v>96</v>
      </c>
      <c r="U333">
        <v>97</v>
      </c>
      <c r="V333">
        <v>96</v>
      </c>
      <c r="W333">
        <v>94</v>
      </c>
      <c r="X333">
        <v>95</v>
      </c>
      <c r="Y333">
        <v>97</v>
      </c>
      <c r="Z333">
        <v>98</v>
      </c>
      <c r="AA333">
        <v>96</v>
      </c>
      <c r="AB333">
        <v>96</v>
      </c>
      <c r="AC333">
        <v>96</v>
      </c>
      <c r="AD333">
        <v>96</v>
      </c>
      <c r="AE333">
        <v>96</v>
      </c>
      <c r="AF333">
        <v>96</v>
      </c>
      <c r="AG333">
        <v>96</v>
      </c>
      <c r="AH333">
        <v>96</v>
      </c>
      <c r="AI333">
        <v>96</v>
      </c>
      <c r="AJ333">
        <v>98</v>
      </c>
      <c r="AK333">
        <v>97</v>
      </c>
      <c r="AL333">
        <v>97</v>
      </c>
      <c r="AM333">
        <v>99</v>
      </c>
      <c r="AN333">
        <v>101</v>
      </c>
      <c r="AO333">
        <v>100</v>
      </c>
      <c r="AP333">
        <v>98</v>
      </c>
      <c r="AQ333">
        <v>97</v>
      </c>
      <c r="AR333">
        <v>97</v>
      </c>
      <c r="AS333">
        <v>97</v>
      </c>
      <c r="AT333">
        <v>100</v>
      </c>
      <c r="AU333">
        <v>98</v>
      </c>
      <c r="AV333" s="8">
        <f t="shared" si="40"/>
        <v>95.772727272727266</v>
      </c>
      <c r="AW333">
        <f t="shared" si="41"/>
        <v>96</v>
      </c>
      <c r="AX333" s="8">
        <f t="shared" si="42"/>
        <v>2.2911725074236076</v>
      </c>
      <c r="AY333" s="6">
        <f>Table14[[#This Row],[Szórás]]/Table14[[#This Row],[Átlagos akadálymentességi hibaszám]]</f>
        <v>2.3923016214199986E-2</v>
      </c>
      <c r="AZ333">
        <f t="shared" si="43"/>
        <v>92</v>
      </c>
      <c r="BA333">
        <f t="shared" si="44"/>
        <v>101</v>
      </c>
      <c r="BB333">
        <f t="shared" si="45"/>
        <v>9</v>
      </c>
      <c r="BC333" s="7">
        <f t="shared" si="46"/>
        <v>1.0015479449992786</v>
      </c>
      <c r="BD333" s="8">
        <f t="shared" si="47"/>
        <v>0.68995767232525218</v>
      </c>
    </row>
    <row r="334" spans="1:56" x14ac:dyDescent="0.25">
      <c r="A334">
        <v>61</v>
      </c>
      <c r="B334">
        <v>50</v>
      </c>
      <c r="C334" t="s">
        <v>120</v>
      </c>
      <c r="D334">
        <v>51</v>
      </c>
      <c r="E334">
        <v>53</v>
      </c>
      <c r="F334">
        <v>56</v>
      </c>
      <c r="G334">
        <v>55</v>
      </c>
      <c r="H334">
        <v>52</v>
      </c>
      <c r="I334">
        <v>54</v>
      </c>
      <c r="J334">
        <v>53</v>
      </c>
      <c r="K334">
        <v>55</v>
      </c>
      <c r="L334">
        <v>56</v>
      </c>
      <c r="M334">
        <v>63</v>
      </c>
      <c r="N334">
        <v>64</v>
      </c>
      <c r="O334">
        <v>63</v>
      </c>
      <c r="P334">
        <v>62</v>
      </c>
      <c r="Q334">
        <v>64</v>
      </c>
      <c r="R334">
        <v>61</v>
      </c>
      <c r="S334">
        <v>60</v>
      </c>
      <c r="T334">
        <v>58</v>
      </c>
      <c r="U334">
        <v>59</v>
      </c>
      <c r="V334">
        <v>57</v>
      </c>
      <c r="W334">
        <v>56</v>
      </c>
      <c r="X334">
        <v>56</v>
      </c>
      <c r="Y334">
        <v>57</v>
      </c>
      <c r="Z334">
        <v>52</v>
      </c>
      <c r="AA334">
        <v>57</v>
      </c>
      <c r="AB334">
        <v>57</v>
      </c>
      <c r="AC334">
        <v>58</v>
      </c>
      <c r="AD334">
        <v>60</v>
      </c>
      <c r="AE334">
        <v>57</v>
      </c>
      <c r="AF334">
        <v>58</v>
      </c>
      <c r="AG334">
        <v>59</v>
      </c>
      <c r="AH334">
        <v>59</v>
      </c>
      <c r="AI334">
        <v>51</v>
      </c>
      <c r="AJ334">
        <v>59</v>
      </c>
      <c r="AK334">
        <v>57</v>
      </c>
      <c r="AL334">
        <v>57</v>
      </c>
      <c r="AM334">
        <v>55</v>
      </c>
      <c r="AN334">
        <v>50</v>
      </c>
      <c r="AO334">
        <v>50</v>
      </c>
      <c r="AP334">
        <v>50</v>
      </c>
      <c r="AQ334">
        <v>52</v>
      </c>
      <c r="AR334">
        <v>51</v>
      </c>
      <c r="AS334">
        <v>54</v>
      </c>
      <c r="AT334">
        <v>53</v>
      </c>
      <c r="AU334">
        <v>54</v>
      </c>
      <c r="AV334" s="8">
        <f t="shared" si="40"/>
        <v>56.25</v>
      </c>
      <c r="AW334">
        <f t="shared" si="41"/>
        <v>56.5</v>
      </c>
      <c r="AX334" s="8">
        <f t="shared" si="42"/>
        <v>3.8707309567489814</v>
      </c>
      <c r="AY334" s="6">
        <f>Table14[[#This Row],[Szórás]]/Table14[[#This Row],[Átlagos akadálymentességi hibaszám]]</f>
        <v>6.8812994786648554E-2</v>
      </c>
      <c r="AZ334">
        <f t="shared" si="43"/>
        <v>50</v>
      </c>
      <c r="BA334">
        <f t="shared" si="44"/>
        <v>64</v>
      </c>
      <c r="BB334">
        <f t="shared" si="45"/>
        <v>14</v>
      </c>
      <c r="BC334" s="7">
        <f t="shared" si="46"/>
        <v>0.99846505275671993</v>
      </c>
      <c r="BD334" s="8">
        <f t="shared" si="47"/>
        <v>8.2691900907839566E-2</v>
      </c>
    </row>
    <row r="335" spans="1:56" x14ac:dyDescent="0.25">
      <c r="A335">
        <v>1146</v>
      </c>
      <c r="B335">
        <v>93</v>
      </c>
      <c r="C335" t="s">
        <v>99</v>
      </c>
      <c r="D335">
        <v>6</v>
      </c>
      <c r="E335">
        <v>6</v>
      </c>
      <c r="F335">
        <v>6</v>
      </c>
      <c r="G335">
        <v>6</v>
      </c>
      <c r="H335">
        <v>6</v>
      </c>
      <c r="I335">
        <v>6</v>
      </c>
      <c r="J335">
        <v>6</v>
      </c>
      <c r="K335">
        <v>6</v>
      </c>
      <c r="L335">
        <v>6</v>
      </c>
      <c r="M335">
        <v>6</v>
      </c>
      <c r="N335">
        <v>6</v>
      </c>
      <c r="O335">
        <v>6</v>
      </c>
      <c r="P335">
        <v>6</v>
      </c>
      <c r="Q335">
        <v>6</v>
      </c>
      <c r="R335">
        <v>6</v>
      </c>
      <c r="S335">
        <v>6</v>
      </c>
      <c r="T335">
        <v>6</v>
      </c>
      <c r="U335">
        <v>6</v>
      </c>
      <c r="V335">
        <v>6</v>
      </c>
      <c r="W335">
        <v>6</v>
      </c>
      <c r="X335">
        <v>6</v>
      </c>
      <c r="Y335">
        <v>6</v>
      </c>
      <c r="Z335">
        <v>6</v>
      </c>
      <c r="AA335">
        <v>6</v>
      </c>
      <c r="AB335">
        <v>6</v>
      </c>
      <c r="AC335">
        <v>6</v>
      </c>
      <c r="AD335">
        <v>6</v>
      </c>
      <c r="AE335">
        <v>6</v>
      </c>
      <c r="AF335">
        <v>6</v>
      </c>
      <c r="AG335">
        <v>6</v>
      </c>
      <c r="AH335">
        <v>6</v>
      </c>
      <c r="AI335">
        <v>6</v>
      </c>
      <c r="AJ335">
        <v>6</v>
      </c>
      <c r="AK335">
        <v>6</v>
      </c>
      <c r="AL335">
        <v>6</v>
      </c>
      <c r="AM335">
        <v>6</v>
      </c>
      <c r="AN335">
        <v>6</v>
      </c>
      <c r="AO335">
        <v>6</v>
      </c>
      <c r="AP335">
        <v>6</v>
      </c>
      <c r="AQ335">
        <v>6</v>
      </c>
      <c r="AR335">
        <v>6</v>
      </c>
      <c r="AS335">
        <v>6</v>
      </c>
      <c r="AT335">
        <v>6</v>
      </c>
      <c r="AU335">
        <v>6</v>
      </c>
      <c r="AV335" s="8">
        <f t="shared" si="40"/>
        <v>6</v>
      </c>
      <c r="AW335">
        <f t="shared" si="41"/>
        <v>6</v>
      </c>
      <c r="AX335" s="8">
        <f t="shared" si="42"/>
        <v>0</v>
      </c>
      <c r="AY335" s="6">
        <f>Table14[[#This Row],[Szórás]]/Table14[[#This Row],[Átlagos akadálymentességi hibaszám]]</f>
        <v>0</v>
      </c>
      <c r="AZ335">
        <f t="shared" si="43"/>
        <v>6</v>
      </c>
      <c r="BA335">
        <f t="shared" si="44"/>
        <v>6</v>
      </c>
      <c r="BB335">
        <f t="shared" si="45"/>
        <v>0</v>
      </c>
      <c r="BC335" s="7">
        <f t="shared" si="46"/>
        <v>1</v>
      </c>
      <c r="BD335" s="8">
        <f t="shared" si="47"/>
        <v>1</v>
      </c>
    </row>
    <row r="336" spans="1:56" x14ac:dyDescent="0.25">
      <c r="A336">
        <v>18</v>
      </c>
      <c r="B336">
        <v>30</v>
      </c>
      <c r="C336" t="s">
        <v>134</v>
      </c>
      <c r="D336">
        <v>22</v>
      </c>
      <c r="E336">
        <v>22</v>
      </c>
      <c r="F336">
        <v>22</v>
      </c>
      <c r="G336">
        <v>20</v>
      </c>
      <c r="H336">
        <v>20</v>
      </c>
      <c r="I336">
        <v>20</v>
      </c>
      <c r="J336">
        <v>20</v>
      </c>
      <c r="K336">
        <v>21</v>
      </c>
      <c r="L336">
        <v>20</v>
      </c>
      <c r="M336">
        <v>20</v>
      </c>
      <c r="N336">
        <v>20</v>
      </c>
      <c r="O336">
        <v>20</v>
      </c>
      <c r="P336">
        <v>20</v>
      </c>
      <c r="Q336">
        <v>21</v>
      </c>
      <c r="R336">
        <v>21</v>
      </c>
      <c r="S336">
        <v>21</v>
      </c>
      <c r="T336">
        <v>21</v>
      </c>
      <c r="U336">
        <v>21</v>
      </c>
      <c r="V336">
        <v>21</v>
      </c>
      <c r="W336">
        <v>21</v>
      </c>
      <c r="X336">
        <v>21</v>
      </c>
      <c r="Y336">
        <v>23</v>
      </c>
      <c r="Z336">
        <v>24</v>
      </c>
      <c r="AA336">
        <v>23</v>
      </c>
      <c r="AB336">
        <v>23</v>
      </c>
      <c r="AC336">
        <v>23</v>
      </c>
      <c r="AD336">
        <v>23</v>
      </c>
      <c r="AE336">
        <v>25</v>
      </c>
      <c r="AF336">
        <v>24</v>
      </c>
      <c r="AG336">
        <v>24</v>
      </c>
      <c r="AH336">
        <v>23</v>
      </c>
      <c r="AI336">
        <v>23</v>
      </c>
      <c r="AJ336">
        <v>23</v>
      </c>
      <c r="AK336">
        <v>23</v>
      </c>
      <c r="AL336">
        <v>23</v>
      </c>
      <c r="AM336">
        <v>24</v>
      </c>
      <c r="AN336">
        <v>24</v>
      </c>
      <c r="AO336">
        <v>24</v>
      </c>
      <c r="AP336">
        <v>24</v>
      </c>
      <c r="AQ336">
        <v>24</v>
      </c>
      <c r="AR336">
        <v>23</v>
      </c>
      <c r="AS336">
        <v>23</v>
      </c>
      <c r="AT336">
        <v>23</v>
      </c>
      <c r="AU336">
        <v>24</v>
      </c>
      <c r="AV336" s="8">
        <f t="shared" si="40"/>
        <v>22.15909090909091</v>
      </c>
      <c r="AW336">
        <f t="shared" si="41"/>
        <v>23</v>
      </c>
      <c r="AX336" s="8">
        <f t="shared" si="42"/>
        <v>1.5393018927828084</v>
      </c>
      <c r="AY336" s="6">
        <f>Table14[[#This Row],[Szórás]]/Table14[[#This Row],[Átlagos akadálymentességi hibaszám]]</f>
        <v>6.9465931571736986E-2</v>
      </c>
      <c r="AZ336">
        <f t="shared" si="43"/>
        <v>20</v>
      </c>
      <c r="BA336">
        <f t="shared" si="44"/>
        <v>25</v>
      </c>
      <c r="BB336">
        <f t="shared" si="45"/>
        <v>5</v>
      </c>
      <c r="BC336" s="7">
        <f t="shared" si="46"/>
        <v>1.0043110254215362</v>
      </c>
      <c r="BD336" s="8">
        <f t="shared" si="47"/>
        <v>0.62409110169669313</v>
      </c>
    </row>
    <row r="337" spans="1:56" x14ac:dyDescent="0.25">
      <c r="A337">
        <v>328</v>
      </c>
      <c r="B337">
        <v>82</v>
      </c>
      <c r="C337" t="s">
        <v>109</v>
      </c>
      <c r="D337">
        <v>119</v>
      </c>
      <c r="E337">
        <v>116</v>
      </c>
      <c r="F337">
        <v>121</v>
      </c>
      <c r="G337">
        <v>119</v>
      </c>
      <c r="H337">
        <v>105</v>
      </c>
      <c r="I337">
        <v>113</v>
      </c>
      <c r="J337">
        <v>116</v>
      </c>
      <c r="K337">
        <v>115</v>
      </c>
      <c r="L337">
        <v>117</v>
      </c>
      <c r="M337">
        <v>114</v>
      </c>
      <c r="N337">
        <v>119</v>
      </c>
      <c r="O337">
        <v>120</v>
      </c>
      <c r="P337">
        <v>119</v>
      </c>
      <c r="Q337">
        <v>114</v>
      </c>
      <c r="R337">
        <v>113</v>
      </c>
      <c r="S337">
        <v>118</v>
      </c>
      <c r="T337">
        <v>119</v>
      </c>
      <c r="U337">
        <v>114</v>
      </c>
      <c r="V337">
        <v>116</v>
      </c>
      <c r="W337">
        <v>92</v>
      </c>
      <c r="X337">
        <v>118</v>
      </c>
      <c r="Y337">
        <v>124</v>
      </c>
      <c r="Z337">
        <v>112</v>
      </c>
      <c r="AA337">
        <v>116</v>
      </c>
      <c r="AB337">
        <v>114</v>
      </c>
      <c r="AC337">
        <v>116</v>
      </c>
      <c r="AD337">
        <v>106</v>
      </c>
      <c r="AE337">
        <v>116</v>
      </c>
      <c r="AF337">
        <v>111</v>
      </c>
      <c r="AG337">
        <v>114</v>
      </c>
      <c r="AH337">
        <v>104</v>
      </c>
      <c r="AI337">
        <v>102</v>
      </c>
      <c r="AJ337">
        <v>114</v>
      </c>
      <c r="AK337">
        <v>102</v>
      </c>
      <c r="AL337">
        <v>55</v>
      </c>
      <c r="AM337">
        <v>104</v>
      </c>
      <c r="AN337">
        <v>109</v>
      </c>
      <c r="AO337">
        <v>117</v>
      </c>
      <c r="AP337">
        <v>104</v>
      </c>
      <c r="AQ337">
        <v>99</v>
      </c>
      <c r="AR337">
        <v>108</v>
      </c>
      <c r="AS337">
        <v>109</v>
      </c>
      <c r="AT337">
        <v>109</v>
      </c>
      <c r="AU337">
        <v>108</v>
      </c>
      <c r="AV337" s="8">
        <f t="shared" si="40"/>
        <v>111.13636363636364</v>
      </c>
      <c r="AW337">
        <f t="shared" si="41"/>
        <v>114</v>
      </c>
      <c r="AX337" s="8">
        <f t="shared" si="42"/>
        <v>10.900375306299404</v>
      </c>
      <c r="AY337" s="6">
        <f>Table14[[#This Row],[Szórás]]/Table14[[#This Row],[Átlagos akadálymentességi hibaszám]]</f>
        <v>9.8081086600649028E-2</v>
      </c>
      <c r="AZ337">
        <f t="shared" si="43"/>
        <v>55</v>
      </c>
      <c r="BA337">
        <f t="shared" si="44"/>
        <v>124</v>
      </c>
      <c r="BB337">
        <f t="shared" si="45"/>
        <v>69</v>
      </c>
      <c r="BC337" s="7">
        <f t="shared" si="46"/>
        <v>0.9963657251961674</v>
      </c>
      <c r="BD337" s="8">
        <f t="shared" si="47"/>
        <v>0.14339131600128285</v>
      </c>
    </row>
    <row r="338" spans="1:56" x14ac:dyDescent="0.25">
      <c r="A338">
        <v>134</v>
      </c>
      <c r="B338">
        <v>61</v>
      </c>
      <c r="C338" t="s">
        <v>145</v>
      </c>
      <c r="D338">
        <v>97</v>
      </c>
      <c r="E338">
        <v>97</v>
      </c>
      <c r="F338">
        <v>97</v>
      </c>
      <c r="G338">
        <v>70</v>
      </c>
      <c r="H338">
        <v>69</v>
      </c>
      <c r="I338">
        <v>71</v>
      </c>
      <c r="J338">
        <v>80</v>
      </c>
      <c r="K338">
        <v>81</v>
      </c>
      <c r="L338">
        <v>80</v>
      </c>
      <c r="M338">
        <v>81</v>
      </c>
      <c r="N338">
        <v>81</v>
      </c>
      <c r="O338">
        <v>84</v>
      </c>
      <c r="P338">
        <v>82</v>
      </c>
      <c r="Q338">
        <v>81</v>
      </c>
      <c r="R338">
        <v>82</v>
      </c>
      <c r="S338">
        <v>83</v>
      </c>
      <c r="T338">
        <v>82</v>
      </c>
      <c r="U338">
        <v>82</v>
      </c>
      <c r="V338">
        <v>80</v>
      </c>
      <c r="W338">
        <v>81</v>
      </c>
      <c r="X338">
        <v>79</v>
      </c>
      <c r="Y338">
        <v>80</v>
      </c>
      <c r="Z338">
        <v>81</v>
      </c>
      <c r="AA338">
        <v>81</v>
      </c>
      <c r="AB338">
        <v>84</v>
      </c>
      <c r="AC338">
        <v>82</v>
      </c>
      <c r="AD338">
        <v>81</v>
      </c>
      <c r="AE338">
        <v>80</v>
      </c>
      <c r="AF338">
        <v>82</v>
      </c>
      <c r="AG338">
        <v>82</v>
      </c>
      <c r="AH338">
        <v>82</v>
      </c>
      <c r="AI338">
        <v>82</v>
      </c>
      <c r="AJ338">
        <v>81</v>
      </c>
      <c r="AK338">
        <v>82</v>
      </c>
      <c r="AL338">
        <v>82</v>
      </c>
      <c r="AM338">
        <v>85</v>
      </c>
      <c r="AN338">
        <v>82</v>
      </c>
      <c r="AO338">
        <v>81</v>
      </c>
      <c r="AP338">
        <v>84</v>
      </c>
      <c r="AQ338">
        <v>80</v>
      </c>
      <c r="AR338">
        <v>82</v>
      </c>
      <c r="AS338">
        <v>81</v>
      </c>
      <c r="AT338">
        <v>81</v>
      </c>
      <c r="AU338">
        <v>82</v>
      </c>
      <c r="AV338" s="8">
        <f t="shared" si="40"/>
        <v>81.818181818181813</v>
      </c>
      <c r="AW338">
        <f t="shared" si="41"/>
        <v>81.5</v>
      </c>
      <c r="AX338" s="8">
        <f t="shared" si="42"/>
        <v>5.2263764283511494</v>
      </c>
      <c r="AY338" s="6">
        <f>Table14[[#This Row],[Szórás]]/Table14[[#This Row],[Átlagos akadálymentességi hibaszám]]</f>
        <v>6.3877934124291824E-2</v>
      </c>
      <c r="AZ338">
        <f t="shared" si="43"/>
        <v>69</v>
      </c>
      <c r="BA338">
        <f t="shared" si="44"/>
        <v>97</v>
      </c>
      <c r="BB338">
        <f t="shared" si="45"/>
        <v>28</v>
      </c>
      <c r="BC338" s="7">
        <f t="shared" si="46"/>
        <v>0.99980618774647734</v>
      </c>
      <c r="BD338" s="8">
        <f t="shared" si="47"/>
        <v>1.5725258493099533E-3</v>
      </c>
    </row>
    <row r="339" spans="1:56" x14ac:dyDescent="0.25">
      <c r="A339">
        <v>1</v>
      </c>
      <c r="B339">
        <v>11</v>
      </c>
      <c r="C339" t="s">
        <v>85</v>
      </c>
      <c r="D339">
        <v>23</v>
      </c>
      <c r="E339">
        <v>23</v>
      </c>
      <c r="F339">
        <v>23</v>
      </c>
      <c r="G339">
        <v>23</v>
      </c>
      <c r="H339">
        <v>23</v>
      </c>
      <c r="I339">
        <v>23</v>
      </c>
      <c r="J339">
        <v>23</v>
      </c>
      <c r="K339">
        <v>23</v>
      </c>
      <c r="L339">
        <v>23</v>
      </c>
      <c r="M339">
        <v>23</v>
      </c>
      <c r="N339">
        <v>23</v>
      </c>
      <c r="O339">
        <v>23</v>
      </c>
      <c r="P339">
        <v>23</v>
      </c>
      <c r="Q339">
        <v>23</v>
      </c>
      <c r="R339">
        <v>23</v>
      </c>
      <c r="S339">
        <v>23</v>
      </c>
      <c r="T339">
        <v>24</v>
      </c>
      <c r="U339">
        <v>24</v>
      </c>
      <c r="V339">
        <v>24</v>
      </c>
      <c r="W339">
        <v>24</v>
      </c>
      <c r="X339">
        <v>24</v>
      </c>
      <c r="Y339">
        <v>24</v>
      </c>
      <c r="Z339">
        <v>23</v>
      </c>
      <c r="AA339">
        <v>23</v>
      </c>
      <c r="AB339">
        <v>23</v>
      </c>
      <c r="AC339">
        <v>23</v>
      </c>
      <c r="AD339">
        <v>23</v>
      </c>
      <c r="AE339">
        <v>23</v>
      </c>
      <c r="AF339">
        <v>23</v>
      </c>
      <c r="AG339">
        <v>23</v>
      </c>
      <c r="AH339">
        <v>23</v>
      </c>
      <c r="AI339">
        <v>23</v>
      </c>
      <c r="AJ339">
        <v>23</v>
      </c>
      <c r="AK339">
        <v>23</v>
      </c>
      <c r="AL339">
        <v>23</v>
      </c>
      <c r="AM339">
        <v>23</v>
      </c>
      <c r="AN339">
        <v>23</v>
      </c>
      <c r="AO339">
        <v>23</v>
      </c>
      <c r="AP339">
        <v>23</v>
      </c>
      <c r="AQ339">
        <v>23</v>
      </c>
      <c r="AR339">
        <v>23</v>
      </c>
      <c r="AS339">
        <v>23</v>
      </c>
      <c r="AT339">
        <v>23</v>
      </c>
      <c r="AU339">
        <v>23</v>
      </c>
      <c r="AV339" s="8">
        <f t="shared" si="40"/>
        <v>23.136363636363637</v>
      </c>
      <c r="AW339">
        <f t="shared" si="41"/>
        <v>23</v>
      </c>
      <c r="AX339" s="8">
        <f t="shared" si="42"/>
        <v>0.34714175717877405</v>
      </c>
      <c r="AY339" s="6">
        <f>Table14[[#This Row],[Szórás]]/Table14[[#This Row],[Átlagos akadálymentességi hibaszám]]</f>
        <v>1.5004162392795735E-2</v>
      </c>
      <c r="AZ339">
        <f t="shared" si="43"/>
        <v>23</v>
      </c>
      <c r="BA339">
        <f t="shared" si="44"/>
        <v>24</v>
      </c>
      <c r="BB339">
        <f t="shared" si="45"/>
        <v>1</v>
      </c>
      <c r="BC339" s="7">
        <f t="shared" si="46"/>
        <v>0.99989203217714251</v>
      </c>
      <c r="BD339" s="8">
        <f t="shared" si="47"/>
        <v>8.81272949816303E-3</v>
      </c>
    </row>
    <row r="340" spans="1:56" x14ac:dyDescent="0.25">
      <c r="A340">
        <v>93</v>
      </c>
      <c r="B340">
        <v>50</v>
      </c>
      <c r="C340" t="s">
        <v>120</v>
      </c>
      <c r="D340">
        <v>51</v>
      </c>
      <c r="E340">
        <v>50</v>
      </c>
      <c r="F340">
        <v>49</v>
      </c>
      <c r="G340">
        <v>50</v>
      </c>
      <c r="H340">
        <v>50</v>
      </c>
      <c r="I340">
        <v>50</v>
      </c>
      <c r="J340">
        <v>50</v>
      </c>
      <c r="K340">
        <v>50</v>
      </c>
      <c r="L340">
        <v>50</v>
      </c>
      <c r="M340">
        <v>50</v>
      </c>
      <c r="N340">
        <v>8</v>
      </c>
      <c r="O340">
        <v>8</v>
      </c>
      <c r="P340">
        <v>14</v>
      </c>
      <c r="Q340">
        <v>13</v>
      </c>
      <c r="R340">
        <v>13</v>
      </c>
      <c r="S340">
        <v>15</v>
      </c>
      <c r="T340">
        <v>19</v>
      </c>
      <c r="U340">
        <v>19</v>
      </c>
      <c r="V340">
        <v>15</v>
      </c>
      <c r="W340">
        <v>15</v>
      </c>
      <c r="X340">
        <v>15</v>
      </c>
      <c r="Y340">
        <v>14</v>
      </c>
      <c r="Z340">
        <v>12</v>
      </c>
      <c r="AA340">
        <v>12</v>
      </c>
      <c r="AB340">
        <v>14</v>
      </c>
      <c r="AC340">
        <v>14</v>
      </c>
      <c r="AD340">
        <v>10</v>
      </c>
      <c r="AE340">
        <v>11</v>
      </c>
      <c r="AF340">
        <v>9</v>
      </c>
      <c r="AG340">
        <v>8</v>
      </c>
      <c r="AH340">
        <v>8</v>
      </c>
      <c r="AI340">
        <v>8</v>
      </c>
      <c r="AJ340">
        <v>8</v>
      </c>
      <c r="AK340">
        <v>12</v>
      </c>
      <c r="AL340">
        <v>13</v>
      </c>
      <c r="AM340">
        <v>11</v>
      </c>
      <c r="AN340">
        <v>11</v>
      </c>
      <c r="AO340">
        <v>11</v>
      </c>
      <c r="AP340">
        <v>14</v>
      </c>
      <c r="AQ340">
        <v>12</v>
      </c>
      <c r="AR340">
        <v>13</v>
      </c>
      <c r="AS340">
        <v>13</v>
      </c>
      <c r="AT340">
        <v>14</v>
      </c>
      <c r="AU340">
        <v>14</v>
      </c>
      <c r="AV340" s="8">
        <f t="shared" si="40"/>
        <v>20.90909090909091</v>
      </c>
      <c r="AW340">
        <f t="shared" si="41"/>
        <v>14</v>
      </c>
      <c r="AX340" s="8">
        <f t="shared" si="42"/>
        <v>16.160270234066477</v>
      </c>
      <c r="AY340" s="6">
        <f>Table14[[#This Row],[Szórás]]/Table14[[#This Row],[Átlagos akadálymentességi hibaszám]]</f>
        <v>0.77288248945535321</v>
      </c>
      <c r="AZ340">
        <f t="shared" si="43"/>
        <v>8</v>
      </c>
      <c r="BA340">
        <f t="shared" si="44"/>
        <v>51</v>
      </c>
      <c r="BB340">
        <f t="shared" si="45"/>
        <v>43</v>
      </c>
      <c r="BC340" s="7">
        <f t="shared" si="46"/>
        <v>0.96512869486241359</v>
      </c>
      <c r="BD340" s="8">
        <f t="shared" si="47"/>
        <v>0.50601263645429972</v>
      </c>
    </row>
    <row r="341" spans="1:56" x14ac:dyDescent="0.25">
      <c r="A341">
        <v>95</v>
      </c>
      <c r="B341">
        <v>50</v>
      </c>
      <c r="C341" t="s">
        <v>120</v>
      </c>
      <c r="D341">
        <v>6</v>
      </c>
      <c r="E341">
        <v>6</v>
      </c>
      <c r="F341">
        <v>6</v>
      </c>
      <c r="G341">
        <v>4</v>
      </c>
      <c r="H341">
        <v>6</v>
      </c>
      <c r="I341">
        <v>4</v>
      </c>
      <c r="J341">
        <v>6</v>
      </c>
      <c r="K341">
        <v>4</v>
      </c>
      <c r="L341">
        <v>6</v>
      </c>
      <c r="M341">
        <v>6</v>
      </c>
      <c r="N341">
        <v>4</v>
      </c>
      <c r="O341">
        <v>6</v>
      </c>
      <c r="P341">
        <v>6</v>
      </c>
      <c r="Q341">
        <v>6</v>
      </c>
      <c r="R341">
        <v>4</v>
      </c>
      <c r="S341">
        <v>6</v>
      </c>
      <c r="T341">
        <v>6</v>
      </c>
      <c r="U341">
        <v>4</v>
      </c>
      <c r="V341">
        <v>6</v>
      </c>
      <c r="W341">
        <v>6</v>
      </c>
      <c r="X341">
        <v>6</v>
      </c>
      <c r="Y341">
        <v>6</v>
      </c>
      <c r="Z341">
        <v>6</v>
      </c>
      <c r="AA341">
        <v>6</v>
      </c>
      <c r="AB341">
        <v>6</v>
      </c>
      <c r="AC341">
        <v>6</v>
      </c>
      <c r="AD341">
        <v>6</v>
      </c>
      <c r="AE341">
        <v>6</v>
      </c>
      <c r="AF341">
        <v>6</v>
      </c>
      <c r="AG341">
        <v>6</v>
      </c>
      <c r="AH341">
        <v>6</v>
      </c>
      <c r="AI341">
        <v>6</v>
      </c>
      <c r="AJ341">
        <v>6</v>
      </c>
      <c r="AK341">
        <v>6</v>
      </c>
      <c r="AL341">
        <v>4</v>
      </c>
      <c r="AM341">
        <v>6</v>
      </c>
      <c r="AN341">
        <v>6</v>
      </c>
      <c r="AO341">
        <v>6</v>
      </c>
      <c r="AP341">
        <v>6</v>
      </c>
      <c r="AQ341">
        <v>6</v>
      </c>
      <c r="AR341">
        <v>6</v>
      </c>
      <c r="AS341">
        <v>6</v>
      </c>
      <c r="AT341">
        <v>6</v>
      </c>
      <c r="AU341">
        <v>6</v>
      </c>
      <c r="AV341" s="8">
        <f t="shared" si="40"/>
        <v>5.6818181818181817</v>
      </c>
      <c r="AW341">
        <f t="shared" si="41"/>
        <v>6</v>
      </c>
      <c r="AX341" s="8">
        <f t="shared" si="42"/>
        <v>0.73997885804893571</v>
      </c>
      <c r="AY341" s="6">
        <f>Table14[[#This Row],[Szórás]]/Table14[[#This Row],[Átlagos akadálymentességi hibaszám]]</f>
        <v>0.13023627901661269</v>
      </c>
      <c r="AZ341">
        <f t="shared" si="43"/>
        <v>4</v>
      </c>
      <c r="BA341">
        <f t="shared" si="44"/>
        <v>6</v>
      </c>
      <c r="BB341">
        <f t="shared" si="45"/>
        <v>2</v>
      </c>
      <c r="BC341" s="7">
        <f t="shared" si="46"/>
        <v>1.0034634383000787</v>
      </c>
      <c r="BD341" s="8">
        <f t="shared" si="47"/>
        <v>8.764179461853995E-2</v>
      </c>
    </row>
    <row r="342" spans="1:56" x14ac:dyDescent="0.25">
      <c r="A342">
        <v>29</v>
      </c>
      <c r="B342">
        <v>40</v>
      </c>
      <c r="C342" t="s">
        <v>283</v>
      </c>
      <c r="D342">
        <v>107</v>
      </c>
      <c r="E342">
        <v>189</v>
      </c>
      <c r="F342">
        <v>191</v>
      </c>
      <c r="G342">
        <v>161</v>
      </c>
      <c r="H342">
        <v>161</v>
      </c>
      <c r="I342">
        <v>150</v>
      </c>
      <c r="J342">
        <v>151</v>
      </c>
      <c r="K342">
        <v>150</v>
      </c>
      <c r="L342">
        <v>140</v>
      </c>
      <c r="M342">
        <v>150</v>
      </c>
      <c r="N342">
        <v>146</v>
      </c>
      <c r="O342">
        <v>144</v>
      </c>
      <c r="P342">
        <v>143</v>
      </c>
      <c r="Q342">
        <v>144</v>
      </c>
      <c r="R342">
        <v>144</v>
      </c>
      <c r="S342">
        <v>144</v>
      </c>
      <c r="T342">
        <v>144</v>
      </c>
      <c r="U342">
        <v>143</v>
      </c>
      <c r="V342">
        <v>133</v>
      </c>
      <c r="W342">
        <v>140</v>
      </c>
      <c r="X342">
        <v>140</v>
      </c>
      <c r="Y342">
        <v>148</v>
      </c>
      <c r="Z342">
        <v>148</v>
      </c>
      <c r="AA342">
        <v>158</v>
      </c>
      <c r="AB342">
        <v>158</v>
      </c>
      <c r="AC342">
        <v>158</v>
      </c>
      <c r="AD342">
        <v>153</v>
      </c>
      <c r="AE342">
        <v>147</v>
      </c>
      <c r="AF342">
        <v>148</v>
      </c>
      <c r="AG342">
        <v>148</v>
      </c>
      <c r="AH342">
        <v>148</v>
      </c>
      <c r="AI342">
        <v>148</v>
      </c>
      <c r="AJ342">
        <v>147</v>
      </c>
      <c r="AK342">
        <v>144</v>
      </c>
      <c r="AL342">
        <v>142</v>
      </c>
      <c r="AM342">
        <v>144</v>
      </c>
      <c r="AN342">
        <v>144</v>
      </c>
      <c r="AO342">
        <v>144</v>
      </c>
      <c r="AP342">
        <v>144</v>
      </c>
      <c r="AQ342">
        <v>144</v>
      </c>
      <c r="AR342">
        <v>145</v>
      </c>
      <c r="AS342">
        <v>145</v>
      </c>
      <c r="AT342">
        <v>145</v>
      </c>
      <c r="AU342">
        <v>145</v>
      </c>
      <c r="AV342" s="8">
        <f t="shared" si="40"/>
        <v>147.95454545454547</v>
      </c>
      <c r="AW342">
        <f t="shared" si="41"/>
        <v>145</v>
      </c>
      <c r="AX342" s="8">
        <f t="shared" si="42"/>
        <v>12.403965130206316</v>
      </c>
      <c r="AY342" s="6">
        <f>Table14[[#This Row],[Szórás]]/Table14[[#This Row],[Átlagos akadálymentességi hibaszám]]</f>
        <v>8.3836323460687839E-2</v>
      </c>
      <c r="AZ342">
        <f t="shared" si="43"/>
        <v>107</v>
      </c>
      <c r="BA342">
        <f t="shared" si="44"/>
        <v>191</v>
      </c>
      <c r="BB342">
        <f t="shared" si="45"/>
        <v>84</v>
      </c>
      <c r="BC342" s="7">
        <f t="shared" si="46"/>
        <v>0.9988784301303163</v>
      </c>
      <c r="BD342" s="8">
        <f t="shared" si="47"/>
        <v>3.0441787927708117E-2</v>
      </c>
    </row>
    <row r="343" spans="1:56" x14ac:dyDescent="0.25">
      <c r="A343">
        <v>58</v>
      </c>
      <c r="B343">
        <v>50</v>
      </c>
      <c r="C343" t="s">
        <v>120</v>
      </c>
      <c r="D343">
        <v>33</v>
      </c>
      <c r="E343">
        <v>24</v>
      </c>
      <c r="F343">
        <v>24</v>
      </c>
      <c r="G343">
        <v>33</v>
      </c>
      <c r="H343">
        <v>33</v>
      </c>
      <c r="I343">
        <v>24</v>
      </c>
      <c r="J343">
        <v>33</v>
      </c>
      <c r="K343">
        <v>24</v>
      </c>
      <c r="L343">
        <v>24</v>
      </c>
      <c r="M343">
        <v>24</v>
      </c>
      <c r="N343">
        <v>33</v>
      </c>
      <c r="O343">
        <v>24</v>
      </c>
      <c r="P343">
        <v>24</v>
      </c>
      <c r="Q343">
        <v>24</v>
      </c>
      <c r="R343">
        <v>24</v>
      </c>
      <c r="S343">
        <v>24</v>
      </c>
      <c r="T343">
        <v>24</v>
      </c>
      <c r="U343">
        <v>24</v>
      </c>
      <c r="V343">
        <v>33</v>
      </c>
      <c r="W343">
        <v>24</v>
      </c>
      <c r="X343">
        <v>24</v>
      </c>
      <c r="Y343">
        <v>24</v>
      </c>
      <c r="Z343">
        <v>33</v>
      </c>
      <c r="AA343">
        <v>24</v>
      </c>
      <c r="AB343">
        <v>24</v>
      </c>
      <c r="AC343">
        <v>24</v>
      </c>
      <c r="AD343">
        <v>33</v>
      </c>
      <c r="AE343">
        <v>33</v>
      </c>
      <c r="AF343">
        <v>33</v>
      </c>
      <c r="AG343">
        <v>24</v>
      </c>
      <c r="AH343">
        <v>24</v>
      </c>
      <c r="AI343">
        <v>24</v>
      </c>
      <c r="AJ343">
        <v>24</v>
      </c>
      <c r="AK343">
        <v>24</v>
      </c>
      <c r="AL343">
        <v>24</v>
      </c>
      <c r="AM343">
        <v>24</v>
      </c>
      <c r="AN343">
        <v>33</v>
      </c>
      <c r="AO343">
        <v>24</v>
      </c>
      <c r="AP343">
        <v>24</v>
      </c>
      <c r="AQ343">
        <v>24</v>
      </c>
      <c r="AR343">
        <v>24</v>
      </c>
      <c r="AS343">
        <v>24</v>
      </c>
      <c r="AT343">
        <v>24</v>
      </c>
      <c r="AU343">
        <v>24</v>
      </c>
      <c r="AV343" s="8">
        <f t="shared" si="40"/>
        <v>26.25</v>
      </c>
      <c r="AW343">
        <f t="shared" si="41"/>
        <v>24</v>
      </c>
      <c r="AX343" s="8">
        <f t="shared" si="42"/>
        <v>3.942169158524099</v>
      </c>
      <c r="AY343" s="6">
        <f>Table14[[#This Row],[Szórás]]/Table14[[#This Row],[Átlagos akadálymentességi hibaszám]]</f>
        <v>0.15017787270567995</v>
      </c>
      <c r="AZ343">
        <f t="shared" si="43"/>
        <v>24</v>
      </c>
      <c r="BA343">
        <f t="shared" si="44"/>
        <v>33</v>
      </c>
      <c r="BB343">
        <f t="shared" si="45"/>
        <v>9</v>
      </c>
      <c r="BC343" s="7">
        <f t="shared" si="46"/>
        <v>0.99746725288519988</v>
      </c>
      <c r="BD343" s="8">
        <f t="shared" si="47"/>
        <v>5.4536912465031215E-2</v>
      </c>
    </row>
    <row r="344" spans="1:56" x14ac:dyDescent="0.25">
      <c r="A344">
        <v>12</v>
      </c>
      <c r="B344">
        <v>30</v>
      </c>
      <c r="C344" t="s">
        <v>134</v>
      </c>
      <c r="D344">
        <v>48</v>
      </c>
      <c r="E344">
        <v>49</v>
      </c>
      <c r="F344">
        <v>46</v>
      </c>
      <c r="G344">
        <v>49</v>
      </c>
      <c r="H344">
        <v>49</v>
      </c>
      <c r="I344">
        <v>51</v>
      </c>
      <c r="J344">
        <v>51</v>
      </c>
      <c r="K344">
        <v>50</v>
      </c>
      <c r="L344">
        <v>54</v>
      </c>
      <c r="M344">
        <v>52</v>
      </c>
      <c r="N344">
        <v>51</v>
      </c>
      <c r="O344">
        <v>52</v>
      </c>
      <c r="P344">
        <v>52</v>
      </c>
      <c r="Q344">
        <v>50</v>
      </c>
      <c r="R344">
        <v>49</v>
      </c>
      <c r="S344">
        <v>56</v>
      </c>
      <c r="T344">
        <v>56</v>
      </c>
      <c r="U344">
        <v>52</v>
      </c>
      <c r="V344">
        <v>51</v>
      </c>
      <c r="W344">
        <v>51</v>
      </c>
      <c r="X344">
        <v>52</v>
      </c>
      <c r="Y344">
        <v>51</v>
      </c>
      <c r="Z344">
        <v>52</v>
      </c>
      <c r="AA344">
        <v>49</v>
      </c>
      <c r="AB344">
        <v>48</v>
      </c>
      <c r="AC344">
        <v>48</v>
      </c>
      <c r="AD344">
        <v>50</v>
      </c>
      <c r="AE344">
        <v>47</v>
      </c>
      <c r="AF344">
        <v>47</v>
      </c>
      <c r="AG344">
        <v>49</v>
      </c>
      <c r="AH344">
        <v>49</v>
      </c>
      <c r="AI344">
        <v>50</v>
      </c>
      <c r="AJ344">
        <v>46</v>
      </c>
      <c r="AK344">
        <v>48</v>
      </c>
      <c r="AL344">
        <v>47</v>
      </c>
      <c r="AM344">
        <v>47</v>
      </c>
      <c r="AN344">
        <v>47</v>
      </c>
      <c r="AO344">
        <v>49</v>
      </c>
      <c r="AP344">
        <v>52</v>
      </c>
      <c r="AQ344">
        <v>52</v>
      </c>
      <c r="AR344">
        <v>51</v>
      </c>
      <c r="AS344">
        <v>50</v>
      </c>
      <c r="AT344">
        <v>48</v>
      </c>
      <c r="AU344">
        <v>48</v>
      </c>
      <c r="AV344" s="8">
        <f t="shared" si="40"/>
        <v>49.909090909090907</v>
      </c>
      <c r="AW344">
        <f t="shared" si="41"/>
        <v>50</v>
      </c>
      <c r="AX344" s="8">
        <f t="shared" si="42"/>
        <v>2.3409219195444768</v>
      </c>
      <c r="AY344" s="6">
        <f>Table14[[#This Row],[Szórás]]/Table14[[#This Row],[Átlagos akadálymentességi hibaszám]]</f>
        <v>4.6903717877940336E-2</v>
      </c>
      <c r="AZ344">
        <f t="shared" si="43"/>
        <v>46</v>
      </c>
      <c r="BA344">
        <f t="shared" si="44"/>
        <v>56</v>
      </c>
      <c r="BB344">
        <f t="shared" si="45"/>
        <v>10</v>
      </c>
      <c r="BC344" s="7">
        <f t="shared" si="46"/>
        <v>0.99906983949617767</v>
      </c>
      <c r="BD344" s="8">
        <f t="shared" si="47"/>
        <v>6.6347571818947917E-2</v>
      </c>
    </row>
    <row r="345" spans="1:56" x14ac:dyDescent="0.25">
      <c r="A345">
        <v>11</v>
      </c>
      <c r="B345">
        <v>30</v>
      </c>
      <c r="C345" t="s">
        <v>134</v>
      </c>
      <c r="D345">
        <v>352</v>
      </c>
      <c r="E345">
        <v>359</v>
      </c>
      <c r="F345">
        <v>354</v>
      </c>
      <c r="G345">
        <v>338</v>
      </c>
      <c r="H345">
        <v>344</v>
      </c>
      <c r="I345">
        <v>344</v>
      </c>
      <c r="J345">
        <v>352</v>
      </c>
      <c r="K345">
        <v>351</v>
      </c>
      <c r="L345">
        <v>349</v>
      </c>
      <c r="M345">
        <v>307</v>
      </c>
      <c r="N345">
        <v>306</v>
      </c>
      <c r="O345">
        <v>325</v>
      </c>
      <c r="P345">
        <v>321</v>
      </c>
      <c r="Q345">
        <v>317</v>
      </c>
      <c r="R345">
        <v>335</v>
      </c>
      <c r="S345">
        <v>344</v>
      </c>
      <c r="T345">
        <v>351</v>
      </c>
      <c r="U345">
        <v>355</v>
      </c>
      <c r="V345">
        <v>345</v>
      </c>
      <c r="W345">
        <v>340</v>
      </c>
      <c r="X345">
        <v>318</v>
      </c>
      <c r="Y345">
        <v>306</v>
      </c>
      <c r="Z345">
        <v>303</v>
      </c>
      <c r="AA345">
        <v>299</v>
      </c>
      <c r="AB345">
        <v>299</v>
      </c>
      <c r="AC345">
        <v>281</v>
      </c>
      <c r="AD345">
        <v>312</v>
      </c>
      <c r="AE345">
        <v>295</v>
      </c>
      <c r="AF345">
        <v>316</v>
      </c>
      <c r="AG345">
        <v>280</v>
      </c>
      <c r="AH345">
        <v>281</v>
      </c>
      <c r="AI345">
        <v>276</v>
      </c>
      <c r="AJ345">
        <v>266</v>
      </c>
      <c r="AK345">
        <v>273</v>
      </c>
      <c r="AL345">
        <v>217</v>
      </c>
      <c r="AM345">
        <v>218</v>
      </c>
      <c r="AN345">
        <v>272</v>
      </c>
      <c r="AO345">
        <v>249</v>
      </c>
      <c r="AP345">
        <v>269</v>
      </c>
      <c r="AQ345">
        <v>284</v>
      </c>
      <c r="AR345">
        <v>306</v>
      </c>
      <c r="AS345">
        <v>303</v>
      </c>
      <c r="AT345">
        <v>311</v>
      </c>
      <c r="AU345">
        <v>305</v>
      </c>
      <c r="AV345" s="8">
        <f t="shared" si="40"/>
        <v>309.72727272727275</v>
      </c>
      <c r="AW345">
        <f t="shared" si="41"/>
        <v>309</v>
      </c>
      <c r="AX345" s="8">
        <f t="shared" si="42"/>
        <v>35.632728381698414</v>
      </c>
      <c r="AY345" s="6">
        <f>Table14[[#This Row],[Szórás]]/Table14[[#This Row],[Átlagos akadálymentességi hibaszám]]</f>
        <v>0.11504549815047917</v>
      </c>
      <c r="AZ345">
        <f t="shared" si="43"/>
        <v>217</v>
      </c>
      <c r="BA345">
        <f t="shared" si="44"/>
        <v>359</v>
      </c>
      <c r="BB345">
        <f t="shared" si="45"/>
        <v>142</v>
      </c>
      <c r="BC345" s="7">
        <f t="shared" si="46"/>
        <v>0.99318640497274224</v>
      </c>
      <c r="BD345" s="8">
        <f t="shared" si="47"/>
        <v>0.52080736265881589</v>
      </c>
    </row>
    <row r="346" spans="1:56" x14ac:dyDescent="0.25">
      <c r="A346">
        <v>4</v>
      </c>
      <c r="B346">
        <v>15</v>
      </c>
      <c r="C346" t="s">
        <v>173</v>
      </c>
      <c r="D346">
        <v>59</v>
      </c>
      <c r="E346">
        <v>59</v>
      </c>
      <c r="F346">
        <v>59</v>
      </c>
      <c r="G346">
        <v>59</v>
      </c>
      <c r="H346">
        <v>59</v>
      </c>
      <c r="I346">
        <v>59</v>
      </c>
      <c r="J346">
        <v>59</v>
      </c>
      <c r="K346">
        <v>59</v>
      </c>
      <c r="L346">
        <v>59</v>
      </c>
      <c r="M346">
        <v>59</v>
      </c>
      <c r="N346">
        <v>59</v>
      </c>
      <c r="O346">
        <v>59</v>
      </c>
      <c r="P346">
        <v>59</v>
      </c>
      <c r="Q346">
        <v>59</v>
      </c>
      <c r="R346">
        <v>59</v>
      </c>
      <c r="S346">
        <v>59</v>
      </c>
      <c r="T346">
        <v>59</v>
      </c>
      <c r="U346">
        <v>59</v>
      </c>
      <c r="V346">
        <v>59</v>
      </c>
      <c r="W346">
        <v>59</v>
      </c>
      <c r="X346">
        <v>59</v>
      </c>
      <c r="Y346">
        <v>59</v>
      </c>
      <c r="Z346">
        <v>59</v>
      </c>
      <c r="AA346">
        <v>59</v>
      </c>
      <c r="AB346">
        <v>59</v>
      </c>
      <c r="AC346">
        <v>59</v>
      </c>
      <c r="AD346">
        <v>59</v>
      </c>
      <c r="AE346">
        <v>59</v>
      </c>
      <c r="AF346">
        <v>59</v>
      </c>
      <c r="AG346">
        <v>59</v>
      </c>
      <c r="AH346">
        <v>59</v>
      </c>
      <c r="AI346">
        <v>59</v>
      </c>
      <c r="AJ346">
        <v>59</v>
      </c>
      <c r="AK346">
        <v>59</v>
      </c>
      <c r="AL346">
        <v>60</v>
      </c>
      <c r="AM346">
        <v>60</v>
      </c>
      <c r="AN346">
        <v>60</v>
      </c>
      <c r="AO346">
        <v>60</v>
      </c>
      <c r="AP346">
        <v>60</v>
      </c>
      <c r="AQ346">
        <v>60</v>
      </c>
      <c r="AR346">
        <v>60</v>
      </c>
      <c r="AS346">
        <v>60</v>
      </c>
      <c r="AT346">
        <v>60</v>
      </c>
      <c r="AU346">
        <v>60</v>
      </c>
      <c r="AV346" s="8">
        <f t="shared" si="40"/>
        <v>59.227272727272727</v>
      </c>
      <c r="AW346">
        <f t="shared" si="41"/>
        <v>59</v>
      </c>
      <c r="AX346" s="8">
        <f t="shared" si="42"/>
        <v>0.42391510578572128</v>
      </c>
      <c r="AY346" s="6">
        <f>Table14[[#This Row],[Szórás]]/Table14[[#This Row],[Átlagos akadálymentességi hibaszám]]</f>
        <v>7.1574307960751097E-3</v>
      </c>
      <c r="AZ346">
        <f t="shared" si="43"/>
        <v>59</v>
      </c>
      <c r="BA346">
        <f t="shared" si="44"/>
        <v>60</v>
      </c>
      <c r="BB346">
        <f t="shared" si="45"/>
        <v>1</v>
      </c>
      <c r="BC346" s="7">
        <f t="shared" si="46"/>
        <v>1.0004027886541327</v>
      </c>
      <c r="BD346" s="8">
        <f t="shared" si="47"/>
        <v>0.52713178294573637</v>
      </c>
    </row>
    <row r="347" spans="1:56" x14ac:dyDescent="0.25">
      <c r="A347">
        <v>50</v>
      </c>
      <c r="B347">
        <v>50</v>
      </c>
      <c r="C347" t="s">
        <v>120</v>
      </c>
      <c r="D347">
        <v>33</v>
      </c>
      <c r="E347">
        <v>33</v>
      </c>
      <c r="F347">
        <v>33</v>
      </c>
      <c r="G347">
        <v>33</v>
      </c>
      <c r="H347">
        <v>33</v>
      </c>
      <c r="I347">
        <v>33</v>
      </c>
      <c r="J347">
        <v>26</v>
      </c>
      <c r="K347">
        <v>26</v>
      </c>
      <c r="L347">
        <v>26</v>
      </c>
      <c r="M347">
        <v>26</v>
      </c>
      <c r="N347">
        <v>26</v>
      </c>
      <c r="O347">
        <v>26</v>
      </c>
      <c r="P347">
        <v>26</v>
      </c>
      <c r="Q347">
        <v>26</v>
      </c>
      <c r="R347">
        <v>26</v>
      </c>
      <c r="S347">
        <v>26</v>
      </c>
      <c r="T347">
        <v>26</v>
      </c>
      <c r="U347">
        <v>2</v>
      </c>
      <c r="V347">
        <v>2</v>
      </c>
      <c r="W347">
        <v>2</v>
      </c>
      <c r="X347">
        <v>2</v>
      </c>
      <c r="Y347">
        <v>2</v>
      </c>
      <c r="Z347">
        <v>2</v>
      </c>
      <c r="AA347">
        <v>2</v>
      </c>
      <c r="AB347">
        <v>2</v>
      </c>
      <c r="AC347">
        <v>2</v>
      </c>
      <c r="AD347">
        <v>2</v>
      </c>
      <c r="AE347">
        <v>2</v>
      </c>
      <c r="AF347">
        <v>2</v>
      </c>
      <c r="AG347">
        <v>2</v>
      </c>
      <c r="AH347">
        <v>2</v>
      </c>
      <c r="AI347">
        <v>2</v>
      </c>
      <c r="AJ347">
        <v>2</v>
      </c>
      <c r="AK347">
        <v>2</v>
      </c>
      <c r="AL347">
        <v>2</v>
      </c>
      <c r="AM347">
        <v>2</v>
      </c>
      <c r="AN347">
        <v>3</v>
      </c>
      <c r="AO347">
        <v>2</v>
      </c>
      <c r="AP347">
        <v>2</v>
      </c>
      <c r="AQ347">
        <v>2</v>
      </c>
      <c r="AR347">
        <v>1</v>
      </c>
      <c r="AS347">
        <v>1</v>
      </c>
      <c r="AT347">
        <v>1</v>
      </c>
      <c r="AU347">
        <v>1</v>
      </c>
      <c r="AV347" s="8">
        <f t="shared" si="40"/>
        <v>12.159090909090908</v>
      </c>
      <c r="AW347">
        <f t="shared" si="41"/>
        <v>2</v>
      </c>
      <c r="AX347" s="8">
        <f t="shared" si="42"/>
        <v>13.264646458385613</v>
      </c>
      <c r="AY347" s="6">
        <f>Table14[[#This Row],[Szórás]]/Table14[[#This Row],[Átlagos akadálymentességi hibaszám]]</f>
        <v>1.0909241947083494</v>
      </c>
      <c r="AZ347">
        <f t="shared" si="43"/>
        <v>1</v>
      </c>
      <c r="BA347">
        <f t="shared" si="44"/>
        <v>33</v>
      </c>
      <c r="BB347">
        <f t="shared" si="45"/>
        <v>32</v>
      </c>
      <c r="BC347" s="7">
        <f t="shared" si="46"/>
        <v>0.9104781489290481</v>
      </c>
      <c r="BD347" s="8">
        <f t="shared" si="47"/>
        <v>0.77780800004474648</v>
      </c>
    </row>
    <row r="348" spans="1:56" x14ac:dyDescent="0.25">
      <c r="A348">
        <v>22</v>
      </c>
      <c r="B348">
        <v>40</v>
      </c>
      <c r="C348" t="s">
        <v>283</v>
      </c>
      <c r="D348">
        <v>74</v>
      </c>
      <c r="E348">
        <v>81</v>
      </c>
      <c r="F348">
        <v>87</v>
      </c>
      <c r="G348">
        <v>88</v>
      </c>
      <c r="H348">
        <v>72</v>
      </c>
      <c r="I348">
        <v>79</v>
      </c>
      <c r="J348">
        <v>68</v>
      </c>
      <c r="K348">
        <v>73</v>
      </c>
      <c r="L348">
        <v>76</v>
      </c>
      <c r="M348">
        <v>77</v>
      </c>
      <c r="N348">
        <v>81</v>
      </c>
      <c r="O348">
        <v>62</v>
      </c>
      <c r="P348">
        <v>71</v>
      </c>
      <c r="Q348">
        <v>67</v>
      </c>
      <c r="R348">
        <v>68</v>
      </c>
      <c r="S348">
        <v>73</v>
      </c>
      <c r="T348">
        <v>77</v>
      </c>
      <c r="U348">
        <v>79</v>
      </c>
      <c r="V348">
        <v>73</v>
      </c>
      <c r="W348">
        <v>76</v>
      </c>
      <c r="X348">
        <v>79</v>
      </c>
      <c r="Y348">
        <v>75</v>
      </c>
      <c r="Z348">
        <v>75</v>
      </c>
      <c r="AA348">
        <v>55</v>
      </c>
      <c r="AB348">
        <v>67</v>
      </c>
      <c r="AC348">
        <v>67</v>
      </c>
      <c r="AD348">
        <v>78</v>
      </c>
      <c r="AE348">
        <v>68</v>
      </c>
      <c r="AF348">
        <v>76</v>
      </c>
      <c r="AG348">
        <v>71</v>
      </c>
      <c r="AH348">
        <v>70</v>
      </c>
      <c r="AI348">
        <v>73</v>
      </c>
      <c r="AJ348">
        <v>75</v>
      </c>
      <c r="AK348">
        <v>65</v>
      </c>
      <c r="AL348">
        <v>80</v>
      </c>
      <c r="AM348">
        <v>69</v>
      </c>
      <c r="AN348">
        <v>75</v>
      </c>
      <c r="AO348">
        <v>79</v>
      </c>
      <c r="AP348">
        <v>71</v>
      </c>
      <c r="AQ348">
        <v>73</v>
      </c>
      <c r="AR348">
        <v>71</v>
      </c>
      <c r="AS348">
        <v>82</v>
      </c>
      <c r="AT348">
        <v>77</v>
      </c>
      <c r="AU348">
        <v>82</v>
      </c>
      <c r="AV348" s="8">
        <f t="shared" si="40"/>
        <v>73.977272727272734</v>
      </c>
      <c r="AW348">
        <f t="shared" si="41"/>
        <v>74.5</v>
      </c>
      <c r="AX348" s="8">
        <f t="shared" si="42"/>
        <v>6.3116305944739324</v>
      </c>
      <c r="AY348" s="6">
        <f>Table14[[#This Row],[Szórás]]/Table14[[#This Row],[Átlagos akadálymentességi hibaszám]]</f>
        <v>8.5318508803948701E-2</v>
      </c>
      <c r="AZ348">
        <f t="shared" si="43"/>
        <v>55</v>
      </c>
      <c r="BA348">
        <f t="shared" si="44"/>
        <v>88</v>
      </c>
      <c r="BB348">
        <f t="shared" si="45"/>
        <v>33</v>
      </c>
      <c r="BC348" s="7">
        <f t="shared" si="46"/>
        <v>0.99932410666277371</v>
      </c>
      <c r="BD348" s="8">
        <f t="shared" si="47"/>
        <v>9.8217626487324787E-3</v>
      </c>
    </row>
    <row r="349" spans="1:56" x14ac:dyDescent="0.25">
      <c r="A349">
        <v>2</v>
      </c>
      <c r="B349">
        <v>12</v>
      </c>
      <c r="C349" t="s">
        <v>104</v>
      </c>
      <c r="D349">
        <v>194</v>
      </c>
      <c r="E349">
        <v>191</v>
      </c>
      <c r="F349">
        <v>191</v>
      </c>
      <c r="G349">
        <v>191</v>
      </c>
      <c r="H349">
        <v>191</v>
      </c>
      <c r="I349">
        <v>191</v>
      </c>
      <c r="J349">
        <v>191</v>
      </c>
      <c r="K349">
        <v>191</v>
      </c>
      <c r="L349">
        <v>191</v>
      </c>
      <c r="M349">
        <v>191</v>
      </c>
      <c r="N349">
        <v>191</v>
      </c>
      <c r="O349">
        <v>191</v>
      </c>
      <c r="P349">
        <v>191</v>
      </c>
      <c r="Q349">
        <v>191</v>
      </c>
      <c r="R349">
        <v>191</v>
      </c>
      <c r="S349">
        <v>191</v>
      </c>
      <c r="T349">
        <v>191</v>
      </c>
      <c r="U349">
        <v>191</v>
      </c>
      <c r="V349">
        <v>195</v>
      </c>
      <c r="W349">
        <v>196</v>
      </c>
      <c r="X349">
        <v>195</v>
      </c>
      <c r="Y349">
        <v>195</v>
      </c>
      <c r="Z349">
        <v>191</v>
      </c>
      <c r="AA349">
        <v>196</v>
      </c>
      <c r="AB349">
        <v>191</v>
      </c>
      <c r="AC349">
        <v>191</v>
      </c>
      <c r="AD349">
        <v>191</v>
      </c>
      <c r="AE349">
        <v>191</v>
      </c>
      <c r="AF349">
        <v>194</v>
      </c>
      <c r="AG349">
        <v>191</v>
      </c>
      <c r="AH349">
        <v>191</v>
      </c>
      <c r="AI349">
        <v>193</v>
      </c>
      <c r="AJ349">
        <v>195</v>
      </c>
      <c r="AK349">
        <v>195</v>
      </c>
      <c r="AL349">
        <v>188</v>
      </c>
      <c r="AM349">
        <v>185</v>
      </c>
      <c r="AN349">
        <v>186</v>
      </c>
      <c r="AO349">
        <v>188</v>
      </c>
      <c r="AP349">
        <v>187</v>
      </c>
      <c r="AQ349">
        <v>186</v>
      </c>
      <c r="AR349">
        <v>186</v>
      </c>
      <c r="AS349">
        <v>188</v>
      </c>
      <c r="AT349">
        <v>186</v>
      </c>
      <c r="AU349">
        <v>185</v>
      </c>
      <c r="AV349" s="8">
        <f t="shared" si="40"/>
        <v>190.84090909090909</v>
      </c>
      <c r="AW349">
        <f t="shared" si="41"/>
        <v>191</v>
      </c>
      <c r="AX349" s="8">
        <f t="shared" si="42"/>
        <v>2.9170164896423993</v>
      </c>
      <c r="AY349" s="6">
        <f>Table14[[#This Row],[Szórás]]/Table14[[#This Row],[Átlagos akadálymentességi hibaszám]]</f>
        <v>1.528506913710439E-2</v>
      </c>
      <c r="AZ349">
        <f t="shared" si="43"/>
        <v>185</v>
      </c>
      <c r="BA349">
        <f t="shared" si="44"/>
        <v>196</v>
      </c>
      <c r="BB349">
        <f t="shared" si="45"/>
        <v>11</v>
      </c>
      <c r="BC349" s="7">
        <f t="shared" si="46"/>
        <v>0.99944759428710761</v>
      </c>
      <c r="BD349" s="8">
        <f t="shared" si="47"/>
        <v>0.21468962872474404</v>
      </c>
    </row>
    <row r="350" spans="1:56" x14ac:dyDescent="0.25">
      <c r="A350">
        <v>4</v>
      </c>
      <c r="B350">
        <v>15</v>
      </c>
      <c r="C350" t="s">
        <v>173</v>
      </c>
      <c r="D350">
        <v>46</v>
      </c>
      <c r="E350">
        <v>47</v>
      </c>
      <c r="F350">
        <v>47</v>
      </c>
      <c r="G350">
        <v>45</v>
      </c>
      <c r="H350">
        <v>45</v>
      </c>
      <c r="I350">
        <v>49</v>
      </c>
      <c r="J350">
        <v>50</v>
      </c>
      <c r="K350">
        <v>50</v>
      </c>
      <c r="L350">
        <v>48</v>
      </c>
      <c r="M350">
        <v>50</v>
      </c>
      <c r="N350">
        <v>50</v>
      </c>
      <c r="O350">
        <v>50</v>
      </c>
      <c r="P350">
        <v>50</v>
      </c>
      <c r="Q350">
        <v>49</v>
      </c>
      <c r="R350">
        <v>49</v>
      </c>
      <c r="S350">
        <v>48</v>
      </c>
      <c r="T350">
        <v>48</v>
      </c>
      <c r="U350">
        <v>44</v>
      </c>
      <c r="V350">
        <v>44</v>
      </c>
      <c r="W350">
        <v>47</v>
      </c>
      <c r="X350">
        <v>47</v>
      </c>
      <c r="Y350">
        <v>50</v>
      </c>
      <c r="Z350">
        <v>50</v>
      </c>
      <c r="AA350">
        <v>48</v>
      </c>
      <c r="AB350">
        <v>48</v>
      </c>
      <c r="AC350">
        <v>47</v>
      </c>
      <c r="AD350">
        <v>52</v>
      </c>
      <c r="AE350">
        <v>50</v>
      </c>
      <c r="AF350">
        <v>51</v>
      </c>
      <c r="AG350">
        <v>51</v>
      </c>
      <c r="AH350">
        <v>46</v>
      </c>
      <c r="AI350">
        <v>48</v>
      </c>
      <c r="AJ350">
        <v>48</v>
      </c>
      <c r="AK350">
        <v>50</v>
      </c>
      <c r="AL350">
        <v>51</v>
      </c>
      <c r="AM350">
        <v>55</v>
      </c>
      <c r="AN350">
        <v>57</v>
      </c>
      <c r="AO350">
        <v>53</v>
      </c>
      <c r="AP350">
        <v>53</v>
      </c>
      <c r="AQ350">
        <v>47</v>
      </c>
      <c r="AR350">
        <v>53</v>
      </c>
      <c r="AS350">
        <v>52</v>
      </c>
      <c r="AT350">
        <v>51</v>
      </c>
      <c r="AU350">
        <v>50</v>
      </c>
      <c r="AV350" s="8">
        <f t="shared" si="40"/>
        <v>49.18181818181818</v>
      </c>
      <c r="AW350">
        <f t="shared" si="41"/>
        <v>49.5</v>
      </c>
      <c r="AX350" s="8">
        <f t="shared" si="42"/>
        <v>2.7388057766940008</v>
      </c>
      <c r="AY350" s="6">
        <f>Table14[[#This Row],[Szórás]]/Table14[[#This Row],[Átlagos akadálymentességi hibaszám]]</f>
        <v>5.5687363296920533E-2</v>
      </c>
      <c r="AZ350">
        <f t="shared" si="43"/>
        <v>44</v>
      </c>
      <c r="BA350">
        <f t="shared" si="44"/>
        <v>57</v>
      </c>
      <c r="BB350">
        <f t="shared" si="45"/>
        <v>13</v>
      </c>
      <c r="BC350" s="7">
        <f t="shared" si="46"/>
        <v>1.0022635529601891</v>
      </c>
      <c r="BD350" s="8">
        <f t="shared" si="47"/>
        <v>0.27586459962787391</v>
      </c>
    </row>
    <row r="351" spans="1:56" x14ac:dyDescent="0.25">
      <c r="A351">
        <v>5</v>
      </c>
      <c r="B351">
        <v>22</v>
      </c>
      <c r="C351" t="s">
        <v>195</v>
      </c>
      <c r="D351">
        <v>7</v>
      </c>
      <c r="E351">
        <v>7</v>
      </c>
      <c r="F351">
        <v>7</v>
      </c>
      <c r="G351">
        <v>7</v>
      </c>
      <c r="H351">
        <v>7</v>
      </c>
      <c r="I351">
        <v>7</v>
      </c>
      <c r="J351">
        <v>7</v>
      </c>
      <c r="K351">
        <v>7</v>
      </c>
      <c r="L351">
        <v>7</v>
      </c>
      <c r="M351">
        <v>7</v>
      </c>
      <c r="N351">
        <v>7</v>
      </c>
      <c r="O351">
        <v>7</v>
      </c>
      <c r="P351">
        <v>7</v>
      </c>
      <c r="Q351">
        <v>7</v>
      </c>
      <c r="R351">
        <v>7</v>
      </c>
      <c r="S351">
        <v>7</v>
      </c>
      <c r="T351">
        <v>7</v>
      </c>
      <c r="U351">
        <v>7</v>
      </c>
      <c r="V351">
        <v>7</v>
      </c>
      <c r="W351">
        <v>7</v>
      </c>
      <c r="X351">
        <v>7</v>
      </c>
      <c r="Y351">
        <v>7</v>
      </c>
      <c r="Z351">
        <v>7</v>
      </c>
      <c r="AA351">
        <v>7</v>
      </c>
      <c r="AB351">
        <v>7</v>
      </c>
      <c r="AC351">
        <v>7</v>
      </c>
      <c r="AD351">
        <v>7</v>
      </c>
      <c r="AE351">
        <v>7</v>
      </c>
      <c r="AF351">
        <v>7</v>
      </c>
      <c r="AG351">
        <v>7</v>
      </c>
      <c r="AH351">
        <v>7</v>
      </c>
      <c r="AI351">
        <v>7</v>
      </c>
      <c r="AJ351">
        <v>7</v>
      </c>
      <c r="AK351">
        <v>7</v>
      </c>
      <c r="AL351">
        <v>7</v>
      </c>
      <c r="AM351">
        <v>7</v>
      </c>
      <c r="AN351">
        <v>7</v>
      </c>
      <c r="AO351">
        <v>7</v>
      </c>
      <c r="AP351">
        <v>7</v>
      </c>
      <c r="AQ351">
        <v>7</v>
      </c>
      <c r="AR351">
        <v>7</v>
      </c>
      <c r="AS351">
        <v>7</v>
      </c>
      <c r="AT351">
        <v>7</v>
      </c>
      <c r="AU351">
        <v>7</v>
      </c>
      <c r="AV351" s="8">
        <f t="shared" si="40"/>
        <v>7</v>
      </c>
      <c r="AW351">
        <f t="shared" si="41"/>
        <v>7</v>
      </c>
      <c r="AX351" s="8">
        <f t="shared" si="42"/>
        <v>0</v>
      </c>
      <c r="AY351" s="6">
        <f>Table14[[#This Row],[Szórás]]/Table14[[#This Row],[Átlagos akadálymentességi hibaszám]]</f>
        <v>0</v>
      </c>
      <c r="AZ351">
        <f t="shared" si="43"/>
        <v>7</v>
      </c>
      <c r="BA351">
        <f t="shared" si="44"/>
        <v>7</v>
      </c>
      <c r="BB351">
        <f t="shared" si="45"/>
        <v>0</v>
      </c>
      <c r="BC351" s="7">
        <f t="shared" si="46"/>
        <v>1</v>
      </c>
      <c r="BD351" s="8">
        <f t="shared" si="47"/>
        <v>1</v>
      </c>
    </row>
    <row r="352" spans="1:56" x14ac:dyDescent="0.25">
      <c r="A352">
        <v>409</v>
      </c>
      <c r="B352">
        <v>82</v>
      </c>
      <c r="C352" t="s">
        <v>109</v>
      </c>
      <c r="D352">
        <v>3</v>
      </c>
      <c r="E352">
        <v>3</v>
      </c>
      <c r="F352">
        <v>3</v>
      </c>
      <c r="G352">
        <v>3</v>
      </c>
      <c r="H352">
        <v>18</v>
      </c>
      <c r="I352">
        <v>18</v>
      </c>
      <c r="J352">
        <v>18</v>
      </c>
      <c r="K352">
        <v>21</v>
      </c>
      <c r="L352">
        <v>21</v>
      </c>
      <c r="M352">
        <v>21</v>
      </c>
      <c r="N352">
        <v>21</v>
      </c>
      <c r="O352">
        <v>21</v>
      </c>
      <c r="P352">
        <v>21</v>
      </c>
      <c r="Q352">
        <v>20</v>
      </c>
      <c r="R352">
        <v>20</v>
      </c>
      <c r="S352">
        <v>23</v>
      </c>
      <c r="T352">
        <v>24</v>
      </c>
      <c r="U352">
        <v>25</v>
      </c>
      <c r="V352">
        <v>25</v>
      </c>
      <c r="W352">
        <v>28</v>
      </c>
      <c r="X352">
        <v>28</v>
      </c>
      <c r="Y352">
        <v>25</v>
      </c>
      <c r="Z352">
        <v>24</v>
      </c>
      <c r="AA352">
        <v>25</v>
      </c>
      <c r="AB352">
        <v>25</v>
      </c>
      <c r="AC352">
        <v>25</v>
      </c>
      <c r="AD352">
        <v>25</v>
      </c>
      <c r="AE352">
        <v>26</v>
      </c>
      <c r="AF352">
        <v>27</v>
      </c>
      <c r="AG352">
        <v>27</v>
      </c>
      <c r="AH352">
        <v>27</v>
      </c>
      <c r="AI352">
        <v>27</v>
      </c>
      <c r="AJ352">
        <v>2</v>
      </c>
      <c r="AK352">
        <v>27</v>
      </c>
      <c r="AL352">
        <v>24</v>
      </c>
      <c r="AM352">
        <v>24</v>
      </c>
      <c r="AN352">
        <v>24</v>
      </c>
      <c r="AO352">
        <v>24</v>
      </c>
      <c r="AP352">
        <v>24</v>
      </c>
      <c r="AQ352">
        <v>24</v>
      </c>
      <c r="AR352">
        <v>23</v>
      </c>
      <c r="AS352">
        <v>23</v>
      </c>
      <c r="AT352">
        <v>23</v>
      </c>
      <c r="AU352">
        <v>23</v>
      </c>
      <c r="AV352" s="8">
        <f t="shared" si="40"/>
        <v>21.204545454545453</v>
      </c>
      <c r="AW352">
        <f t="shared" si="41"/>
        <v>24</v>
      </c>
      <c r="AX352" s="8">
        <f t="shared" si="42"/>
        <v>7.1384303709342545</v>
      </c>
      <c r="AY352" s="6">
        <f>Table14[[#This Row],[Szórás]]/Table14[[#This Row],[Átlagos akadálymentességi hibaszám]]</f>
        <v>0.33664623399904309</v>
      </c>
      <c r="AZ352">
        <f t="shared" si="43"/>
        <v>2</v>
      </c>
      <c r="BA352">
        <f t="shared" si="44"/>
        <v>28</v>
      </c>
      <c r="BB352">
        <f t="shared" si="45"/>
        <v>26</v>
      </c>
      <c r="BC352" s="7">
        <f t="shared" si="46"/>
        <v>1.0241051699074954</v>
      </c>
      <c r="BD352" s="8">
        <f t="shared" si="47"/>
        <v>0.19276558481465242</v>
      </c>
    </row>
    <row r="353" spans="1:56" x14ac:dyDescent="0.25">
      <c r="A353">
        <v>36</v>
      </c>
      <c r="B353">
        <v>40</v>
      </c>
      <c r="C353" t="s">
        <v>283</v>
      </c>
      <c r="D353">
        <v>27</v>
      </c>
      <c r="E353">
        <v>22</v>
      </c>
      <c r="F353">
        <v>22</v>
      </c>
      <c r="G353">
        <v>22</v>
      </c>
      <c r="H353">
        <v>20</v>
      </c>
      <c r="I353">
        <v>19</v>
      </c>
      <c r="J353">
        <v>14</v>
      </c>
      <c r="K353">
        <v>22</v>
      </c>
      <c r="L353">
        <v>11</v>
      </c>
      <c r="M353">
        <v>21</v>
      </c>
      <c r="N353">
        <v>20</v>
      </c>
      <c r="O353">
        <v>18</v>
      </c>
      <c r="P353">
        <v>18</v>
      </c>
      <c r="Q353">
        <v>23</v>
      </c>
      <c r="R353">
        <v>24</v>
      </c>
      <c r="S353">
        <v>21</v>
      </c>
      <c r="T353">
        <v>24</v>
      </c>
      <c r="U353">
        <v>23</v>
      </c>
      <c r="V353">
        <v>23</v>
      </c>
      <c r="W353">
        <v>23</v>
      </c>
      <c r="X353">
        <v>18</v>
      </c>
      <c r="Y353">
        <v>22</v>
      </c>
      <c r="Z353">
        <v>19</v>
      </c>
      <c r="AA353">
        <v>22</v>
      </c>
      <c r="AB353">
        <v>25</v>
      </c>
      <c r="AC353">
        <v>20</v>
      </c>
      <c r="AD353">
        <v>19</v>
      </c>
      <c r="AE353">
        <v>24</v>
      </c>
      <c r="AF353">
        <v>22</v>
      </c>
      <c r="AG353">
        <v>24</v>
      </c>
      <c r="AH353">
        <v>19</v>
      </c>
      <c r="AI353">
        <v>16</v>
      </c>
      <c r="AJ353">
        <v>21</v>
      </c>
      <c r="AK353">
        <v>23</v>
      </c>
      <c r="AL353">
        <v>22</v>
      </c>
      <c r="AM353">
        <v>25</v>
      </c>
      <c r="AN353">
        <v>25</v>
      </c>
      <c r="AO353">
        <v>21</v>
      </c>
      <c r="AP353">
        <v>27</v>
      </c>
      <c r="AQ353">
        <v>21</v>
      </c>
      <c r="AR353">
        <v>21</v>
      </c>
      <c r="AS353">
        <v>19</v>
      </c>
      <c r="AT353">
        <v>21</v>
      </c>
      <c r="AU353">
        <v>24</v>
      </c>
      <c r="AV353" s="8">
        <f t="shared" si="40"/>
        <v>21.295454545454547</v>
      </c>
      <c r="AW353">
        <f t="shared" si="41"/>
        <v>22</v>
      </c>
      <c r="AX353" s="8">
        <f t="shared" si="42"/>
        <v>3.0997340130040563</v>
      </c>
      <c r="AY353" s="6">
        <f>Table14[[#This Row],[Szórás]]/Table14[[#This Row],[Átlagos akadálymentességi hibaszám]]</f>
        <v>0.14555848086678599</v>
      </c>
      <c r="AZ353">
        <f t="shared" si="43"/>
        <v>11</v>
      </c>
      <c r="BA353">
        <f t="shared" si="44"/>
        <v>27</v>
      </c>
      <c r="BB353">
        <f t="shared" si="45"/>
        <v>16</v>
      </c>
      <c r="BC353" s="7">
        <f t="shared" si="46"/>
        <v>1.0026987865998993</v>
      </c>
      <c r="BD353" s="8">
        <f t="shared" si="47"/>
        <v>4.4807845930266814E-2</v>
      </c>
    </row>
    <row r="354" spans="1:56" x14ac:dyDescent="0.25">
      <c r="A354">
        <v>48</v>
      </c>
      <c r="B354">
        <v>40</v>
      </c>
      <c r="C354" t="s">
        <v>283</v>
      </c>
      <c r="D354">
        <v>87</v>
      </c>
      <c r="E354">
        <v>88</v>
      </c>
      <c r="F354">
        <v>77</v>
      </c>
      <c r="G354">
        <v>66</v>
      </c>
      <c r="H354">
        <v>56</v>
      </c>
      <c r="I354">
        <v>83</v>
      </c>
      <c r="J354">
        <v>68</v>
      </c>
      <c r="K354">
        <v>63</v>
      </c>
      <c r="L354">
        <v>64</v>
      </c>
      <c r="M354">
        <v>75</v>
      </c>
      <c r="N354">
        <v>69</v>
      </c>
      <c r="O354">
        <v>61</v>
      </c>
      <c r="P354">
        <v>67</v>
      </c>
      <c r="Q354">
        <v>75</v>
      </c>
      <c r="R354">
        <v>70</v>
      </c>
      <c r="S354">
        <v>92</v>
      </c>
      <c r="T354">
        <v>76</v>
      </c>
      <c r="U354">
        <v>43</v>
      </c>
      <c r="V354">
        <v>42</v>
      </c>
      <c r="W354">
        <v>44</v>
      </c>
      <c r="X354">
        <v>68</v>
      </c>
      <c r="Y354">
        <v>39</v>
      </c>
      <c r="Z354">
        <v>27</v>
      </c>
      <c r="AA354">
        <v>57</v>
      </c>
      <c r="AB354">
        <v>47</v>
      </c>
      <c r="AC354">
        <v>50</v>
      </c>
      <c r="AD354">
        <v>32</v>
      </c>
      <c r="AE354">
        <v>28</v>
      </c>
      <c r="AF354">
        <v>34</v>
      </c>
      <c r="AG354">
        <v>20</v>
      </c>
      <c r="AH354">
        <v>27</v>
      </c>
      <c r="AI354">
        <v>26</v>
      </c>
      <c r="AJ354">
        <v>32</v>
      </c>
      <c r="AK354">
        <v>39</v>
      </c>
      <c r="AL354">
        <v>39</v>
      </c>
      <c r="AM354">
        <v>38</v>
      </c>
      <c r="AN354">
        <v>47</v>
      </c>
      <c r="AO354">
        <v>60</v>
      </c>
      <c r="AP354">
        <v>65</v>
      </c>
      <c r="AQ354">
        <v>49</v>
      </c>
      <c r="AR354">
        <v>42</v>
      </c>
      <c r="AS354">
        <v>66</v>
      </c>
      <c r="AT354">
        <v>51</v>
      </c>
      <c r="AU354">
        <v>33</v>
      </c>
      <c r="AV354" s="8">
        <f t="shared" si="40"/>
        <v>54.136363636363633</v>
      </c>
      <c r="AW354">
        <f t="shared" si="41"/>
        <v>53.5</v>
      </c>
      <c r="AX354" s="8">
        <f t="shared" si="42"/>
        <v>19.062432199304098</v>
      </c>
      <c r="AY354" s="6">
        <f>Table14[[#This Row],[Szórás]]/Table14[[#This Row],[Átlagos akadálymentességi hibaszám]]</f>
        <v>0.3521188147646433</v>
      </c>
      <c r="AZ354">
        <f t="shared" si="43"/>
        <v>20</v>
      </c>
      <c r="BA354">
        <f t="shared" si="44"/>
        <v>92</v>
      </c>
      <c r="BB354">
        <f t="shared" si="45"/>
        <v>72</v>
      </c>
      <c r="BC354" s="7">
        <f t="shared" si="46"/>
        <v>0.98260053590632068</v>
      </c>
      <c r="BD354" s="8">
        <f t="shared" si="47"/>
        <v>0.34575156256669382</v>
      </c>
    </row>
    <row r="355" spans="1:56" x14ac:dyDescent="0.25">
      <c r="A355">
        <v>11</v>
      </c>
      <c r="B355">
        <v>30</v>
      </c>
      <c r="C355" t="s">
        <v>134</v>
      </c>
      <c r="D355">
        <v>87</v>
      </c>
      <c r="E355">
        <v>87</v>
      </c>
      <c r="F355">
        <v>87</v>
      </c>
      <c r="G355">
        <v>87</v>
      </c>
      <c r="H355">
        <v>87</v>
      </c>
      <c r="I355">
        <v>87</v>
      </c>
      <c r="J355">
        <v>87</v>
      </c>
      <c r="K355">
        <v>87</v>
      </c>
      <c r="L355">
        <v>87</v>
      </c>
      <c r="M355">
        <v>87</v>
      </c>
      <c r="N355">
        <v>87</v>
      </c>
      <c r="O355">
        <v>87</v>
      </c>
      <c r="P355">
        <v>87</v>
      </c>
      <c r="Q355">
        <v>87</v>
      </c>
      <c r="R355">
        <v>87</v>
      </c>
      <c r="S355">
        <v>87</v>
      </c>
      <c r="T355">
        <v>87</v>
      </c>
      <c r="U355">
        <v>24</v>
      </c>
      <c r="V355">
        <v>23</v>
      </c>
      <c r="W355">
        <v>26</v>
      </c>
      <c r="X355">
        <v>26</v>
      </c>
      <c r="Y355">
        <v>17</v>
      </c>
      <c r="Z355">
        <v>18</v>
      </c>
      <c r="AA355">
        <v>42</v>
      </c>
      <c r="AB355">
        <v>34</v>
      </c>
      <c r="AC355">
        <v>31</v>
      </c>
      <c r="AD355">
        <v>28</v>
      </c>
      <c r="AE355">
        <v>22</v>
      </c>
      <c r="AF355">
        <v>18</v>
      </c>
      <c r="AG355">
        <v>16</v>
      </c>
      <c r="AH355">
        <v>17</v>
      </c>
      <c r="AI355">
        <v>18</v>
      </c>
      <c r="AJ355">
        <v>19</v>
      </c>
      <c r="AK355">
        <v>16</v>
      </c>
      <c r="AL355">
        <v>17</v>
      </c>
      <c r="AM355">
        <v>11</v>
      </c>
      <c r="AN355">
        <v>12</v>
      </c>
      <c r="AO355">
        <v>12</v>
      </c>
      <c r="AP355">
        <v>9</v>
      </c>
      <c r="AQ355">
        <v>11</v>
      </c>
      <c r="AR355">
        <v>11</v>
      </c>
      <c r="AS355">
        <v>11</v>
      </c>
      <c r="AT355">
        <v>12</v>
      </c>
      <c r="AU355">
        <v>12</v>
      </c>
      <c r="AV355" s="8">
        <f t="shared" si="40"/>
        <v>45.272727272727273</v>
      </c>
      <c r="AW355">
        <f t="shared" si="41"/>
        <v>26</v>
      </c>
      <c r="AX355" s="8">
        <f t="shared" si="42"/>
        <v>34.08222863411482</v>
      </c>
      <c r="AY355" s="6">
        <f>Table14[[#This Row],[Szórás]]/Table14[[#This Row],[Átlagos akadálymentességi hibaszám]]</f>
        <v>0.75282031119530723</v>
      </c>
      <c r="AZ355">
        <f t="shared" si="43"/>
        <v>9</v>
      </c>
      <c r="BA355">
        <f t="shared" si="44"/>
        <v>87</v>
      </c>
      <c r="BB355">
        <f t="shared" si="45"/>
        <v>78</v>
      </c>
      <c r="BC355" s="7">
        <f t="shared" si="46"/>
        <v>0.94055651926936945</v>
      </c>
      <c r="BD355" s="8">
        <f t="shared" si="47"/>
        <v>0.86090385331108432</v>
      </c>
    </row>
    <row r="356" spans="1:56" x14ac:dyDescent="0.25">
      <c r="A356">
        <v>1974</v>
      </c>
      <c r="B356">
        <v>93</v>
      </c>
      <c r="C356" t="s">
        <v>99</v>
      </c>
      <c r="D356">
        <v>79</v>
      </c>
      <c r="E356">
        <v>79</v>
      </c>
      <c r="F356">
        <v>78</v>
      </c>
      <c r="G356">
        <v>78</v>
      </c>
      <c r="H356">
        <v>78</v>
      </c>
      <c r="I356">
        <v>78</v>
      </c>
      <c r="J356">
        <v>78</v>
      </c>
      <c r="K356">
        <v>78</v>
      </c>
      <c r="L356">
        <v>69</v>
      </c>
      <c r="M356">
        <v>69</v>
      </c>
      <c r="N356">
        <v>69</v>
      </c>
      <c r="O356">
        <v>69</v>
      </c>
      <c r="P356">
        <v>69</v>
      </c>
      <c r="Q356">
        <v>69</v>
      </c>
      <c r="R356">
        <v>69</v>
      </c>
      <c r="S356">
        <v>69</v>
      </c>
      <c r="T356">
        <v>69</v>
      </c>
      <c r="U356">
        <v>69</v>
      </c>
      <c r="V356">
        <v>69</v>
      </c>
      <c r="W356">
        <v>69</v>
      </c>
      <c r="X356">
        <v>69</v>
      </c>
      <c r="Y356">
        <v>69</v>
      </c>
      <c r="Z356">
        <v>69</v>
      </c>
      <c r="AA356">
        <v>69</v>
      </c>
      <c r="AB356">
        <v>39</v>
      </c>
      <c r="AC356">
        <v>39</v>
      </c>
      <c r="AD356">
        <v>37</v>
      </c>
      <c r="AE356">
        <v>38</v>
      </c>
      <c r="AF356">
        <v>37</v>
      </c>
      <c r="AG356">
        <v>35</v>
      </c>
      <c r="AH356">
        <v>35</v>
      </c>
      <c r="AI356">
        <v>35</v>
      </c>
      <c r="AJ356">
        <v>34</v>
      </c>
      <c r="AK356">
        <v>35</v>
      </c>
      <c r="AL356">
        <v>34</v>
      </c>
      <c r="AM356">
        <v>33</v>
      </c>
      <c r="AN356">
        <v>32</v>
      </c>
      <c r="AO356">
        <v>38</v>
      </c>
      <c r="AP356">
        <v>37</v>
      </c>
      <c r="AQ356">
        <v>37</v>
      </c>
      <c r="AR356">
        <v>37</v>
      </c>
      <c r="AS356">
        <v>36</v>
      </c>
      <c r="AT356">
        <v>36</v>
      </c>
      <c r="AU356">
        <v>37</v>
      </c>
      <c r="AV356" s="8">
        <f t="shared" si="40"/>
        <v>55.704545454545453</v>
      </c>
      <c r="AW356">
        <f t="shared" si="41"/>
        <v>69</v>
      </c>
      <c r="AX356" s="8">
        <f t="shared" si="42"/>
        <v>18.483908206309646</v>
      </c>
      <c r="AY356" s="6">
        <f>Table14[[#This Row],[Szórás]]/Table14[[#This Row],[Átlagos akadálymentességi hibaszám]]</f>
        <v>0.33182046555594635</v>
      </c>
      <c r="AZ356">
        <f t="shared" si="43"/>
        <v>32</v>
      </c>
      <c r="BA356">
        <f t="shared" si="44"/>
        <v>79</v>
      </c>
      <c r="BB356">
        <f t="shared" si="45"/>
        <v>47</v>
      </c>
      <c r="BC356" s="7">
        <f t="shared" si="46"/>
        <v>0.97555041059406877</v>
      </c>
      <c r="BD356" s="8">
        <f t="shared" si="47"/>
        <v>0.80954537008838112</v>
      </c>
    </row>
    <row r="357" spans="1:56" x14ac:dyDescent="0.25">
      <c r="A357">
        <v>15</v>
      </c>
      <c r="B357">
        <v>30</v>
      </c>
      <c r="C357" t="s">
        <v>134</v>
      </c>
      <c r="D357">
        <v>28</v>
      </c>
      <c r="E357">
        <v>28</v>
      </c>
      <c r="F357">
        <v>28</v>
      </c>
      <c r="G357">
        <v>28</v>
      </c>
      <c r="H357">
        <v>28</v>
      </c>
      <c r="I357">
        <v>28</v>
      </c>
      <c r="J357">
        <v>28</v>
      </c>
      <c r="K357">
        <v>28</v>
      </c>
      <c r="L357">
        <v>28</v>
      </c>
      <c r="M357">
        <v>28</v>
      </c>
      <c r="N357">
        <v>28</v>
      </c>
      <c r="O357">
        <v>28</v>
      </c>
      <c r="P357">
        <v>28</v>
      </c>
      <c r="Q357">
        <v>28</v>
      </c>
      <c r="R357">
        <v>28</v>
      </c>
      <c r="S357">
        <v>28</v>
      </c>
      <c r="T357">
        <v>28</v>
      </c>
      <c r="U357">
        <v>28</v>
      </c>
      <c r="V357">
        <v>28</v>
      </c>
      <c r="W357">
        <v>28</v>
      </c>
      <c r="X357">
        <v>28</v>
      </c>
      <c r="Y357">
        <v>28</v>
      </c>
      <c r="Z357">
        <v>28</v>
      </c>
      <c r="AA357">
        <v>28</v>
      </c>
      <c r="AB357">
        <v>28</v>
      </c>
      <c r="AC357">
        <v>28</v>
      </c>
      <c r="AD357">
        <v>28</v>
      </c>
      <c r="AE357">
        <v>28</v>
      </c>
      <c r="AF357">
        <v>28</v>
      </c>
      <c r="AG357">
        <v>28</v>
      </c>
      <c r="AH357">
        <v>28</v>
      </c>
      <c r="AI357">
        <v>28</v>
      </c>
      <c r="AJ357">
        <v>28</v>
      </c>
      <c r="AK357">
        <v>28</v>
      </c>
      <c r="AL357">
        <v>28</v>
      </c>
      <c r="AM357">
        <v>28</v>
      </c>
      <c r="AN357">
        <v>28</v>
      </c>
      <c r="AO357">
        <v>29</v>
      </c>
      <c r="AP357">
        <v>29</v>
      </c>
      <c r="AQ357">
        <v>29</v>
      </c>
      <c r="AR357">
        <v>29</v>
      </c>
      <c r="AS357">
        <v>29</v>
      </c>
      <c r="AT357">
        <v>29</v>
      </c>
      <c r="AU357">
        <v>29</v>
      </c>
      <c r="AV357" s="8">
        <f t="shared" si="40"/>
        <v>28.15909090909091</v>
      </c>
      <c r="AW357">
        <f t="shared" si="41"/>
        <v>28</v>
      </c>
      <c r="AX357" s="8">
        <f t="shared" si="42"/>
        <v>0.36998942902446824</v>
      </c>
      <c r="AY357" s="6">
        <f>Table14[[#This Row],[Szórás]]/Table14[[#This Row],[Átlagos akadálymentességi hibaszám]]</f>
        <v>1.3139253330973851E-2</v>
      </c>
      <c r="AZ357">
        <f t="shared" si="43"/>
        <v>28</v>
      </c>
      <c r="BA357">
        <f t="shared" si="44"/>
        <v>29</v>
      </c>
      <c r="BB357">
        <f t="shared" si="45"/>
        <v>1</v>
      </c>
      <c r="BC357" s="7">
        <f t="shared" si="46"/>
        <v>1.0006407021197716</v>
      </c>
      <c r="BD357" s="8">
        <f t="shared" si="47"/>
        <v>0.40155038759689932</v>
      </c>
    </row>
    <row r="358" spans="1:56" x14ac:dyDescent="0.25">
      <c r="A358">
        <v>5</v>
      </c>
      <c r="B358">
        <v>22</v>
      </c>
      <c r="C358" t="s">
        <v>195</v>
      </c>
      <c r="D358">
        <v>4</v>
      </c>
      <c r="E358">
        <v>3</v>
      </c>
      <c r="F358">
        <v>3</v>
      </c>
      <c r="G358">
        <v>3</v>
      </c>
      <c r="H358">
        <v>3</v>
      </c>
      <c r="I358">
        <v>3</v>
      </c>
      <c r="J358">
        <v>3</v>
      </c>
      <c r="K358">
        <v>3</v>
      </c>
      <c r="L358">
        <v>3</v>
      </c>
      <c r="M358">
        <v>3</v>
      </c>
      <c r="N358">
        <v>3</v>
      </c>
      <c r="O358">
        <v>3</v>
      </c>
      <c r="P358">
        <v>3</v>
      </c>
      <c r="Q358">
        <v>3</v>
      </c>
      <c r="R358">
        <v>3</v>
      </c>
      <c r="S358">
        <v>3</v>
      </c>
      <c r="T358">
        <v>3</v>
      </c>
      <c r="U358">
        <v>3</v>
      </c>
      <c r="V358">
        <v>3</v>
      </c>
      <c r="W358">
        <v>3</v>
      </c>
      <c r="X358">
        <v>3</v>
      </c>
      <c r="Y358">
        <v>3</v>
      </c>
      <c r="Z358">
        <v>3</v>
      </c>
      <c r="AA358">
        <v>3</v>
      </c>
      <c r="AB358">
        <v>3</v>
      </c>
      <c r="AC358">
        <v>3</v>
      </c>
      <c r="AD358">
        <v>4</v>
      </c>
      <c r="AE358">
        <v>4</v>
      </c>
      <c r="AF358">
        <v>4</v>
      </c>
      <c r="AG358">
        <v>4</v>
      </c>
      <c r="AH358">
        <v>4</v>
      </c>
      <c r="AI358">
        <v>4</v>
      </c>
      <c r="AJ358">
        <v>4</v>
      </c>
      <c r="AK358">
        <v>4</v>
      </c>
      <c r="AL358">
        <v>4</v>
      </c>
      <c r="AM358">
        <v>4</v>
      </c>
      <c r="AN358">
        <v>4</v>
      </c>
      <c r="AO358">
        <v>4</v>
      </c>
      <c r="AP358">
        <v>4</v>
      </c>
      <c r="AQ358">
        <v>4</v>
      </c>
      <c r="AR358">
        <v>4</v>
      </c>
      <c r="AS358">
        <v>4</v>
      </c>
      <c r="AT358">
        <v>4</v>
      </c>
      <c r="AU358">
        <v>4</v>
      </c>
      <c r="AV358" s="8">
        <f t="shared" si="40"/>
        <v>3.4318181818181817</v>
      </c>
      <c r="AW358">
        <f t="shared" si="41"/>
        <v>3</v>
      </c>
      <c r="AX358" s="8">
        <f t="shared" si="42"/>
        <v>0.50105596738531144</v>
      </c>
      <c r="AY358" s="6">
        <f>Table14[[#This Row],[Szórás]]/Table14[[#This Row],[Átlagos akadálymentességi hibaszám]]</f>
        <v>0.14600306334406427</v>
      </c>
      <c r="AZ358">
        <f t="shared" si="43"/>
        <v>3</v>
      </c>
      <c r="BA358">
        <f t="shared" si="44"/>
        <v>4</v>
      </c>
      <c r="BB358">
        <f t="shared" si="45"/>
        <v>1</v>
      </c>
      <c r="BC358" s="7">
        <f t="shared" si="46"/>
        <v>1.0086534975712502</v>
      </c>
      <c r="BD358" s="8">
        <f t="shared" si="47"/>
        <v>0.58955528355773112</v>
      </c>
    </row>
    <row r="359" spans="1:56" x14ac:dyDescent="0.25">
      <c r="A359">
        <v>31</v>
      </c>
      <c r="B359">
        <v>40</v>
      </c>
      <c r="C359" t="s">
        <v>283</v>
      </c>
      <c r="D359">
        <v>286</v>
      </c>
      <c r="E359">
        <v>270</v>
      </c>
      <c r="F359">
        <v>272</v>
      </c>
      <c r="G359">
        <v>276</v>
      </c>
      <c r="H359">
        <v>267</v>
      </c>
      <c r="I359">
        <v>261</v>
      </c>
      <c r="J359">
        <v>254</v>
      </c>
      <c r="K359">
        <v>246</v>
      </c>
      <c r="L359">
        <v>251</v>
      </c>
      <c r="M359">
        <v>265</v>
      </c>
      <c r="N359">
        <v>264</v>
      </c>
      <c r="O359">
        <v>270</v>
      </c>
      <c r="P359">
        <v>265</v>
      </c>
      <c r="Q359">
        <v>287</v>
      </c>
      <c r="R359">
        <v>274</v>
      </c>
      <c r="S359">
        <v>269</v>
      </c>
      <c r="T359">
        <v>297</v>
      </c>
      <c r="U359">
        <v>277</v>
      </c>
      <c r="V359">
        <v>277</v>
      </c>
      <c r="W359">
        <v>295</v>
      </c>
      <c r="X359">
        <v>282</v>
      </c>
      <c r="Y359">
        <v>270</v>
      </c>
      <c r="Z359">
        <v>260</v>
      </c>
      <c r="AA359">
        <v>265</v>
      </c>
      <c r="AB359">
        <v>309</v>
      </c>
      <c r="AC359">
        <v>306</v>
      </c>
      <c r="AD359">
        <v>294</v>
      </c>
      <c r="AE359">
        <v>290</v>
      </c>
      <c r="AF359">
        <v>263</v>
      </c>
      <c r="AG359">
        <v>282</v>
      </c>
      <c r="AH359">
        <v>243</v>
      </c>
      <c r="AI359">
        <v>236</v>
      </c>
      <c r="AJ359">
        <v>249</v>
      </c>
      <c r="AK359">
        <v>249</v>
      </c>
      <c r="AL359">
        <v>279</v>
      </c>
      <c r="AM359">
        <v>281</v>
      </c>
      <c r="AN359">
        <v>262</v>
      </c>
      <c r="AO359">
        <v>264</v>
      </c>
      <c r="AP359">
        <v>272</v>
      </c>
      <c r="AQ359">
        <v>265</v>
      </c>
      <c r="AR359">
        <v>268</v>
      </c>
      <c r="AS359">
        <v>275</v>
      </c>
      <c r="AT359">
        <v>245</v>
      </c>
      <c r="AU359">
        <v>277</v>
      </c>
      <c r="AV359" s="8">
        <f t="shared" si="40"/>
        <v>270.65909090909093</v>
      </c>
      <c r="AW359">
        <f t="shared" si="41"/>
        <v>270</v>
      </c>
      <c r="AX359" s="8">
        <f t="shared" si="42"/>
        <v>16.325102915474854</v>
      </c>
      <c r="AY359" s="6">
        <f>Table14[[#This Row],[Szórás]]/Table14[[#This Row],[Átlagos akadálymentességi hibaszám]]</f>
        <v>6.0316107841203587E-2</v>
      </c>
      <c r="AZ359">
        <f t="shared" si="43"/>
        <v>236</v>
      </c>
      <c r="BA359">
        <f t="shared" si="44"/>
        <v>309</v>
      </c>
      <c r="BB359">
        <f t="shared" si="45"/>
        <v>73</v>
      </c>
      <c r="BC359" s="7">
        <f t="shared" si="46"/>
        <v>0.99968148307957716</v>
      </c>
      <c r="BD359" s="8">
        <f t="shared" si="47"/>
        <v>4.6156839431459058E-3</v>
      </c>
    </row>
    <row r="360" spans="1:56" x14ac:dyDescent="0.25">
      <c r="A360">
        <v>58</v>
      </c>
      <c r="B360">
        <v>50</v>
      </c>
      <c r="C360" t="s">
        <v>120</v>
      </c>
      <c r="D360">
        <v>50</v>
      </c>
      <c r="E360">
        <v>50</v>
      </c>
      <c r="F360">
        <v>50</v>
      </c>
      <c r="G360">
        <v>50</v>
      </c>
      <c r="H360">
        <v>50</v>
      </c>
      <c r="I360">
        <v>50</v>
      </c>
      <c r="J360">
        <v>50</v>
      </c>
      <c r="K360">
        <v>50</v>
      </c>
      <c r="L360">
        <v>50</v>
      </c>
      <c r="M360">
        <v>47</v>
      </c>
      <c r="N360">
        <v>47</v>
      </c>
      <c r="O360">
        <v>50</v>
      </c>
      <c r="P360">
        <v>50</v>
      </c>
      <c r="Q360">
        <v>50</v>
      </c>
      <c r="R360">
        <v>50</v>
      </c>
      <c r="S360">
        <v>50</v>
      </c>
      <c r="T360">
        <v>50</v>
      </c>
      <c r="U360">
        <v>50</v>
      </c>
      <c r="V360">
        <v>50</v>
      </c>
      <c r="W360">
        <v>50</v>
      </c>
      <c r="X360">
        <v>50</v>
      </c>
      <c r="Y360">
        <v>50</v>
      </c>
      <c r="Z360">
        <v>50</v>
      </c>
      <c r="AA360">
        <v>51</v>
      </c>
      <c r="AB360">
        <v>47</v>
      </c>
      <c r="AC360">
        <v>47</v>
      </c>
      <c r="AD360">
        <v>50</v>
      </c>
      <c r="AE360">
        <v>50</v>
      </c>
      <c r="AF360">
        <v>50</v>
      </c>
      <c r="AG360">
        <v>50</v>
      </c>
      <c r="AH360">
        <v>50</v>
      </c>
      <c r="AI360">
        <v>50</v>
      </c>
      <c r="AJ360">
        <v>50</v>
      </c>
      <c r="AK360">
        <v>50</v>
      </c>
      <c r="AL360">
        <v>50</v>
      </c>
      <c r="AM360">
        <v>50</v>
      </c>
      <c r="AN360">
        <v>50</v>
      </c>
      <c r="AO360">
        <v>49</v>
      </c>
      <c r="AP360">
        <v>49</v>
      </c>
      <c r="AQ360">
        <v>49</v>
      </c>
      <c r="AR360">
        <v>49</v>
      </c>
      <c r="AS360">
        <v>49</v>
      </c>
      <c r="AT360">
        <v>49</v>
      </c>
      <c r="AU360">
        <v>46</v>
      </c>
      <c r="AV360" s="8">
        <f t="shared" si="40"/>
        <v>49.522727272727273</v>
      </c>
      <c r="AW360">
        <f t="shared" si="41"/>
        <v>50</v>
      </c>
      <c r="AX360" s="8">
        <f t="shared" si="42"/>
        <v>1.0672424010011574</v>
      </c>
      <c r="AY360" s="6">
        <f>Table14[[#This Row],[Szórás]]/Table14[[#This Row],[Átlagos akadálymentességi hibaszám]]</f>
        <v>2.1550557890798957E-2</v>
      </c>
      <c r="AZ360">
        <f t="shared" si="43"/>
        <v>46</v>
      </c>
      <c r="BA360">
        <f t="shared" si="44"/>
        <v>51</v>
      </c>
      <c r="BB360">
        <f t="shared" si="45"/>
        <v>5</v>
      </c>
      <c r="BC360" s="7">
        <f t="shared" si="46"/>
        <v>0.99960104707651776</v>
      </c>
      <c r="BD360" s="8">
        <f t="shared" si="47"/>
        <v>5.41556875479366E-2</v>
      </c>
    </row>
    <row r="361" spans="1:56" x14ac:dyDescent="0.25">
      <c r="A361">
        <v>53</v>
      </c>
      <c r="B361">
        <v>50</v>
      </c>
      <c r="C361" t="s">
        <v>120</v>
      </c>
      <c r="D361">
        <v>34</v>
      </c>
      <c r="E361">
        <v>34</v>
      </c>
      <c r="F361">
        <v>32</v>
      </c>
      <c r="G361">
        <v>32</v>
      </c>
      <c r="H361">
        <v>32</v>
      </c>
      <c r="I361">
        <v>31</v>
      </c>
      <c r="J361">
        <v>32</v>
      </c>
      <c r="K361">
        <v>34</v>
      </c>
      <c r="L361">
        <v>34</v>
      </c>
      <c r="M361">
        <v>34</v>
      </c>
      <c r="N361">
        <v>36</v>
      </c>
      <c r="O361">
        <v>36</v>
      </c>
      <c r="P361">
        <v>36</v>
      </c>
      <c r="Q361">
        <v>36</v>
      </c>
      <c r="R361">
        <v>36</v>
      </c>
      <c r="S361">
        <v>33</v>
      </c>
      <c r="T361">
        <v>32</v>
      </c>
      <c r="U361">
        <v>35</v>
      </c>
      <c r="V361">
        <v>35</v>
      </c>
      <c r="W361">
        <v>34</v>
      </c>
      <c r="X361">
        <v>36</v>
      </c>
      <c r="Y361">
        <v>34</v>
      </c>
      <c r="Z361">
        <v>34</v>
      </c>
      <c r="AA361">
        <v>34</v>
      </c>
      <c r="AB361">
        <v>35</v>
      </c>
      <c r="AC361">
        <v>35</v>
      </c>
      <c r="AD361">
        <v>35</v>
      </c>
      <c r="AE361">
        <v>32</v>
      </c>
      <c r="AF361">
        <v>32</v>
      </c>
      <c r="AG361">
        <v>32</v>
      </c>
      <c r="AH361">
        <v>32</v>
      </c>
      <c r="AI361">
        <v>32</v>
      </c>
      <c r="AJ361">
        <v>34</v>
      </c>
      <c r="AK361">
        <v>33</v>
      </c>
      <c r="AL361">
        <v>34</v>
      </c>
      <c r="AM361">
        <v>33</v>
      </c>
      <c r="AN361">
        <v>35</v>
      </c>
      <c r="AO361">
        <v>34</v>
      </c>
      <c r="AP361">
        <v>34</v>
      </c>
      <c r="AQ361">
        <v>35</v>
      </c>
      <c r="AR361">
        <v>32</v>
      </c>
      <c r="AS361">
        <v>32</v>
      </c>
      <c r="AT361">
        <v>32</v>
      </c>
      <c r="AU361">
        <v>31</v>
      </c>
      <c r="AV361" s="8">
        <f t="shared" si="40"/>
        <v>33.636363636363633</v>
      </c>
      <c r="AW361">
        <f t="shared" si="41"/>
        <v>34</v>
      </c>
      <c r="AX361" s="8">
        <f t="shared" si="42"/>
        <v>1.5110586015279432</v>
      </c>
      <c r="AY361" s="6">
        <f>Table14[[#This Row],[Szórás]]/Table14[[#This Row],[Átlagos akadálymentességi hibaszám]]</f>
        <v>4.4923363829209126E-2</v>
      </c>
      <c r="AZ361">
        <f t="shared" si="43"/>
        <v>31</v>
      </c>
      <c r="BA361">
        <f t="shared" si="44"/>
        <v>36</v>
      </c>
      <c r="BB361">
        <f t="shared" si="45"/>
        <v>5</v>
      </c>
      <c r="BC361" s="7">
        <f t="shared" si="46"/>
        <v>0.99943680153104175</v>
      </c>
      <c r="BD361" s="8">
        <f t="shared" si="47"/>
        <v>2.5900416833176572E-2</v>
      </c>
    </row>
    <row r="362" spans="1:56" x14ac:dyDescent="0.25">
      <c r="A362">
        <v>4</v>
      </c>
      <c r="B362">
        <v>15</v>
      </c>
      <c r="C362" t="s">
        <v>173</v>
      </c>
      <c r="D362">
        <v>38</v>
      </c>
      <c r="E362">
        <v>39</v>
      </c>
      <c r="F362">
        <v>39</v>
      </c>
      <c r="G362">
        <v>37</v>
      </c>
      <c r="H362">
        <v>37</v>
      </c>
      <c r="I362">
        <v>37</v>
      </c>
      <c r="J362">
        <v>40</v>
      </c>
      <c r="K362">
        <v>41</v>
      </c>
      <c r="L362">
        <v>40</v>
      </c>
      <c r="M362">
        <v>39</v>
      </c>
      <c r="N362">
        <v>38</v>
      </c>
      <c r="O362">
        <v>38</v>
      </c>
      <c r="P362">
        <v>38</v>
      </c>
      <c r="Q362">
        <v>39</v>
      </c>
      <c r="R362">
        <v>39</v>
      </c>
      <c r="S362">
        <v>38</v>
      </c>
      <c r="T362">
        <v>39</v>
      </c>
      <c r="U362">
        <v>39</v>
      </c>
      <c r="V362">
        <v>37</v>
      </c>
      <c r="W362">
        <v>37</v>
      </c>
      <c r="X362">
        <v>39</v>
      </c>
      <c r="Y362">
        <v>38</v>
      </c>
      <c r="Z362">
        <v>38</v>
      </c>
      <c r="AA362">
        <v>38</v>
      </c>
      <c r="AB362">
        <v>40</v>
      </c>
      <c r="AC362">
        <v>39</v>
      </c>
      <c r="AD362">
        <v>40</v>
      </c>
      <c r="AE362">
        <v>43</v>
      </c>
      <c r="AF362">
        <v>41</v>
      </c>
      <c r="AG362">
        <v>41</v>
      </c>
      <c r="AH362">
        <v>41</v>
      </c>
      <c r="AI362">
        <v>39</v>
      </c>
      <c r="AJ362">
        <v>39</v>
      </c>
      <c r="AK362">
        <v>40</v>
      </c>
      <c r="AL362">
        <v>40</v>
      </c>
      <c r="AM362">
        <v>40</v>
      </c>
      <c r="AN362">
        <v>39</v>
      </c>
      <c r="AO362">
        <v>39</v>
      </c>
      <c r="AP362">
        <v>40</v>
      </c>
      <c r="AQ362">
        <v>39</v>
      </c>
      <c r="AR362">
        <v>38</v>
      </c>
      <c r="AS362">
        <v>40</v>
      </c>
      <c r="AT362">
        <v>40</v>
      </c>
      <c r="AU362">
        <v>40</v>
      </c>
      <c r="AV362" s="8">
        <f t="shared" si="40"/>
        <v>39.090909090909093</v>
      </c>
      <c r="AW362">
        <f t="shared" si="41"/>
        <v>39</v>
      </c>
      <c r="AX362" s="8">
        <f t="shared" si="42"/>
        <v>1.2907214823623698</v>
      </c>
      <c r="AY362" s="6">
        <f>Table14[[#This Row],[Szórás]]/Table14[[#This Row],[Átlagos akadálymentességi hibaszám]]</f>
        <v>3.3018456525548995E-2</v>
      </c>
      <c r="AZ362">
        <f t="shared" si="43"/>
        <v>37</v>
      </c>
      <c r="BA362">
        <f t="shared" si="44"/>
        <v>43</v>
      </c>
      <c r="BB362">
        <f t="shared" si="45"/>
        <v>6</v>
      </c>
      <c r="BC362" s="7">
        <f t="shared" si="46"/>
        <v>1.0010449430522517</v>
      </c>
      <c r="BD362" s="8">
        <f t="shared" si="47"/>
        <v>0.16687763501093228</v>
      </c>
    </row>
    <row r="363" spans="1:56" x14ac:dyDescent="0.25">
      <c r="A363">
        <v>23</v>
      </c>
      <c r="B363">
        <v>40</v>
      </c>
      <c r="C363" t="s">
        <v>283</v>
      </c>
      <c r="D363">
        <v>36</v>
      </c>
      <c r="E363">
        <v>36</v>
      </c>
      <c r="F363">
        <v>28</v>
      </c>
      <c r="G363">
        <v>37</v>
      </c>
      <c r="H363">
        <v>36</v>
      </c>
      <c r="I363">
        <v>36</v>
      </c>
      <c r="J363">
        <v>36</v>
      </c>
      <c r="K363">
        <v>36</v>
      </c>
      <c r="L363">
        <v>36</v>
      </c>
      <c r="M363">
        <v>36</v>
      </c>
      <c r="N363">
        <v>36</v>
      </c>
      <c r="O363">
        <v>36</v>
      </c>
      <c r="P363">
        <v>36</v>
      </c>
      <c r="Q363">
        <v>36</v>
      </c>
      <c r="R363">
        <v>36</v>
      </c>
      <c r="S363">
        <v>36</v>
      </c>
      <c r="T363">
        <v>36</v>
      </c>
      <c r="U363">
        <v>36</v>
      </c>
      <c r="V363">
        <v>28</v>
      </c>
      <c r="W363">
        <v>28</v>
      </c>
      <c r="X363">
        <v>37</v>
      </c>
      <c r="Y363">
        <v>36</v>
      </c>
      <c r="Z363">
        <v>36</v>
      </c>
      <c r="AA363">
        <v>36</v>
      </c>
      <c r="AB363">
        <v>36</v>
      </c>
      <c r="AC363">
        <v>36</v>
      </c>
      <c r="AD363">
        <v>37</v>
      </c>
      <c r="AE363">
        <v>37</v>
      </c>
      <c r="AF363">
        <v>36</v>
      </c>
      <c r="AG363">
        <v>39</v>
      </c>
      <c r="AH363">
        <v>36</v>
      </c>
      <c r="AI363">
        <v>36</v>
      </c>
      <c r="AJ363">
        <v>36</v>
      </c>
      <c r="AK363">
        <v>36</v>
      </c>
      <c r="AL363">
        <v>36</v>
      </c>
      <c r="AM363">
        <v>37</v>
      </c>
      <c r="AN363">
        <v>28</v>
      </c>
      <c r="AO363">
        <v>36</v>
      </c>
      <c r="AP363">
        <v>36</v>
      </c>
      <c r="AQ363">
        <v>28</v>
      </c>
      <c r="AR363">
        <v>28</v>
      </c>
      <c r="AS363">
        <v>36</v>
      </c>
      <c r="AT363">
        <v>37</v>
      </c>
      <c r="AU363">
        <v>36</v>
      </c>
      <c r="AV363" s="8">
        <f t="shared" si="40"/>
        <v>35.113636363636367</v>
      </c>
      <c r="AW363">
        <f t="shared" si="41"/>
        <v>36</v>
      </c>
      <c r="AX363" s="8">
        <f t="shared" si="42"/>
        <v>2.9112125587747566</v>
      </c>
      <c r="AY363" s="6">
        <f>Table14[[#This Row],[Szórás]]/Table14[[#This Row],[Átlagos akadálymentességi hibaszám]]</f>
        <v>8.2908318825947749E-2</v>
      </c>
      <c r="AZ363">
        <f t="shared" si="43"/>
        <v>28</v>
      </c>
      <c r="BA363">
        <f t="shared" si="44"/>
        <v>39</v>
      </c>
      <c r="BB363">
        <f t="shared" si="45"/>
        <v>11</v>
      </c>
      <c r="BC363" s="7">
        <f t="shared" si="46"/>
        <v>0.99929201043022209</v>
      </c>
      <c r="BD363" s="8">
        <f t="shared" si="47"/>
        <v>1.0065139955061603E-2</v>
      </c>
    </row>
    <row r="364" spans="1:56" x14ac:dyDescent="0.25">
      <c r="A364">
        <v>18</v>
      </c>
      <c r="B364">
        <v>30</v>
      </c>
      <c r="C364" t="s">
        <v>134</v>
      </c>
      <c r="D364">
        <v>98</v>
      </c>
      <c r="E364">
        <v>98</v>
      </c>
      <c r="F364">
        <v>98</v>
      </c>
      <c r="G364">
        <v>47</v>
      </c>
      <c r="H364">
        <v>47</v>
      </c>
      <c r="I364">
        <v>47</v>
      </c>
      <c r="J364">
        <v>47</v>
      </c>
      <c r="K364">
        <v>47</v>
      </c>
      <c r="L364">
        <v>47</v>
      </c>
      <c r="M364">
        <v>47</v>
      </c>
      <c r="N364">
        <v>47</v>
      </c>
      <c r="O364">
        <v>47</v>
      </c>
      <c r="P364">
        <v>49</v>
      </c>
      <c r="Q364">
        <v>49</v>
      </c>
      <c r="R364">
        <v>49</v>
      </c>
      <c r="S364">
        <v>49</v>
      </c>
      <c r="T364">
        <v>49</v>
      </c>
      <c r="U364">
        <v>49</v>
      </c>
      <c r="V364">
        <v>49</v>
      </c>
      <c r="W364">
        <v>35</v>
      </c>
      <c r="X364">
        <v>35</v>
      </c>
      <c r="Y364">
        <v>35</v>
      </c>
      <c r="Z364">
        <v>35</v>
      </c>
      <c r="AA364">
        <v>35</v>
      </c>
      <c r="AB364">
        <v>29</v>
      </c>
      <c r="AC364">
        <v>35</v>
      </c>
      <c r="AD364">
        <v>35</v>
      </c>
      <c r="AE364">
        <v>35</v>
      </c>
      <c r="AF364">
        <v>31</v>
      </c>
      <c r="AG364">
        <v>35</v>
      </c>
      <c r="AH364">
        <v>35</v>
      </c>
      <c r="AI364">
        <v>35</v>
      </c>
      <c r="AJ364">
        <v>35</v>
      </c>
      <c r="AK364">
        <v>35</v>
      </c>
      <c r="AL364">
        <v>29</v>
      </c>
      <c r="AM364">
        <v>29</v>
      </c>
      <c r="AN364">
        <v>35</v>
      </c>
      <c r="AO364">
        <v>35</v>
      </c>
      <c r="AP364">
        <v>35</v>
      </c>
      <c r="AQ364">
        <v>35</v>
      </c>
      <c r="AR364">
        <v>35</v>
      </c>
      <c r="AS364">
        <v>35</v>
      </c>
      <c r="AT364">
        <v>29</v>
      </c>
      <c r="AU364">
        <v>35</v>
      </c>
      <c r="AV364" s="8">
        <f t="shared" si="40"/>
        <v>43.340909090909093</v>
      </c>
      <c r="AW364">
        <f t="shared" si="41"/>
        <v>35</v>
      </c>
      <c r="AX364" s="8">
        <f t="shared" si="42"/>
        <v>16.47682400788733</v>
      </c>
      <c r="AY364" s="6">
        <f>Table14[[#This Row],[Szórás]]/Table14[[#This Row],[Átlagos akadálymentességi hibaszám]]</f>
        <v>0.38016793725592163</v>
      </c>
      <c r="AZ364">
        <f t="shared" si="43"/>
        <v>29</v>
      </c>
      <c r="BA364">
        <f t="shared" si="44"/>
        <v>98</v>
      </c>
      <c r="BB364">
        <f t="shared" si="45"/>
        <v>69</v>
      </c>
      <c r="BC364" s="7">
        <f t="shared" si="46"/>
        <v>0.98224467176447261</v>
      </c>
      <c r="BD364" s="8">
        <f t="shared" si="47"/>
        <v>0.61126301794944349</v>
      </c>
    </row>
    <row r="365" spans="1:56" x14ac:dyDescent="0.25">
      <c r="A365">
        <v>58</v>
      </c>
      <c r="B365">
        <v>50</v>
      </c>
      <c r="C365" t="s">
        <v>120</v>
      </c>
      <c r="D365">
        <v>35</v>
      </c>
      <c r="E365">
        <v>27</v>
      </c>
      <c r="F365">
        <v>27</v>
      </c>
      <c r="G365">
        <v>27</v>
      </c>
      <c r="H365">
        <v>27</v>
      </c>
      <c r="I365">
        <v>27</v>
      </c>
      <c r="J365">
        <v>27</v>
      </c>
      <c r="K365">
        <v>27</v>
      </c>
      <c r="L365">
        <v>27</v>
      </c>
      <c r="M365">
        <v>27</v>
      </c>
      <c r="N365">
        <v>26</v>
      </c>
      <c r="O365">
        <v>26</v>
      </c>
      <c r="P365">
        <v>26</v>
      </c>
      <c r="Q365">
        <v>26</v>
      </c>
      <c r="R365">
        <v>26</v>
      </c>
      <c r="S365">
        <v>27</v>
      </c>
      <c r="T365">
        <v>27</v>
      </c>
      <c r="U365">
        <v>27</v>
      </c>
      <c r="V365">
        <v>27</v>
      </c>
      <c r="W365">
        <v>27</v>
      </c>
      <c r="X365">
        <v>27</v>
      </c>
      <c r="Y365">
        <v>27</v>
      </c>
      <c r="Z365">
        <v>27</v>
      </c>
      <c r="AA365">
        <v>35</v>
      </c>
      <c r="AB365">
        <v>35</v>
      </c>
      <c r="AC365">
        <v>35</v>
      </c>
      <c r="AD365">
        <v>35</v>
      </c>
      <c r="AE365">
        <v>35</v>
      </c>
      <c r="AF365">
        <v>35</v>
      </c>
      <c r="AG365">
        <v>35</v>
      </c>
      <c r="AH365">
        <v>35</v>
      </c>
      <c r="AI365">
        <v>35</v>
      </c>
      <c r="AJ365">
        <v>35</v>
      </c>
      <c r="AK365">
        <v>33</v>
      </c>
      <c r="AL365">
        <v>34</v>
      </c>
      <c r="AM365">
        <v>28</v>
      </c>
      <c r="AN365">
        <v>28</v>
      </c>
      <c r="AO365">
        <v>27</v>
      </c>
      <c r="AP365">
        <v>27</v>
      </c>
      <c r="AQ365">
        <v>27</v>
      </c>
      <c r="AR365">
        <v>31</v>
      </c>
      <c r="AS365">
        <v>31</v>
      </c>
      <c r="AT365">
        <v>32</v>
      </c>
      <c r="AU365">
        <v>33</v>
      </c>
      <c r="AV365" s="8">
        <f t="shared" si="40"/>
        <v>29.65909090909091</v>
      </c>
      <c r="AW365">
        <f t="shared" si="41"/>
        <v>27</v>
      </c>
      <c r="AX365" s="8">
        <f t="shared" si="42"/>
        <v>3.6659538675473162</v>
      </c>
      <c r="AY365" s="6">
        <f>Table14[[#This Row],[Szórás]]/Table14[[#This Row],[Átlagos akadálymentességi hibaszám]]</f>
        <v>0.1236030422774574</v>
      </c>
      <c r="AZ365">
        <f t="shared" si="43"/>
        <v>26</v>
      </c>
      <c r="BA365">
        <f t="shared" si="44"/>
        <v>35</v>
      </c>
      <c r="BB365">
        <f t="shared" si="45"/>
        <v>9</v>
      </c>
      <c r="BC365" s="7">
        <f t="shared" si="46"/>
        <v>1.0043842781477728</v>
      </c>
      <c r="BD365" s="8">
        <f t="shared" si="47"/>
        <v>0.21893113922692956</v>
      </c>
    </row>
    <row r="366" spans="1:56" x14ac:dyDescent="0.25">
      <c r="A366">
        <v>574</v>
      </c>
      <c r="B366">
        <v>91</v>
      </c>
      <c r="C366" t="s">
        <v>320</v>
      </c>
      <c r="D366">
        <v>48</v>
      </c>
      <c r="E366">
        <v>50</v>
      </c>
      <c r="F366">
        <v>50</v>
      </c>
      <c r="G366">
        <v>49</v>
      </c>
      <c r="H366">
        <v>49</v>
      </c>
      <c r="I366">
        <v>49</v>
      </c>
      <c r="J366">
        <v>49</v>
      </c>
      <c r="K366">
        <v>48</v>
      </c>
      <c r="L366">
        <v>48</v>
      </c>
      <c r="M366">
        <v>48</v>
      </c>
      <c r="N366">
        <v>48</v>
      </c>
      <c r="O366">
        <v>50</v>
      </c>
      <c r="P366">
        <v>51</v>
      </c>
      <c r="Q366">
        <v>51</v>
      </c>
      <c r="R366">
        <v>49</v>
      </c>
      <c r="S366">
        <v>49</v>
      </c>
      <c r="T366">
        <v>49</v>
      </c>
      <c r="U366">
        <v>49</v>
      </c>
      <c r="V366">
        <v>48</v>
      </c>
      <c r="W366">
        <v>48</v>
      </c>
      <c r="X366">
        <v>48</v>
      </c>
      <c r="Y366">
        <v>48</v>
      </c>
      <c r="Z366">
        <v>48</v>
      </c>
      <c r="AA366">
        <v>49</v>
      </c>
      <c r="AB366">
        <v>49</v>
      </c>
      <c r="AC366">
        <v>49</v>
      </c>
      <c r="AD366">
        <v>51</v>
      </c>
      <c r="AE366">
        <v>51</v>
      </c>
      <c r="AF366">
        <v>50</v>
      </c>
      <c r="AG366">
        <v>51</v>
      </c>
      <c r="AH366">
        <v>51</v>
      </c>
      <c r="AI366">
        <v>46</v>
      </c>
      <c r="AJ366">
        <v>47</v>
      </c>
      <c r="AK366">
        <v>47</v>
      </c>
      <c r="AL366">
        <v>49</v>
      </c>
      <c r="AM366">
        <v>49</v>
      </c>
      <c r="AN366">
        <v>49</v>
      </c>
      <c r="AO366">
        <v>49</v>
      </c>
      <c r="AP366">
        <v>49</v>
      </c>
      <c r="AQ366">
        <v>49</v>
      </c>
      <c r="AR366">
        <v>49</v>
      </c>
      <c r="AS366">
        <v>48</v>
      </c>
      <c r="AT366">
        <v>48</v>
      </c>
      <c r="AU366">
        <v>48</v>
      </c>
      <c r="AV366" s="8">
        <f t="shared" si="40"/>
        <v>48.909090909090907</v>
      </c>
      <c r="AW366">
        <f t="shared" si="41"/>
        <v>49</v>
      </c>
      <c r="AX366" s="8">
        <f t="shared" si="42"/>
        <v>1.1577480510382543</v>
      </c>
      <c r="AY366" s="6">
        <f>Table14[[#This Row],[Szórás]]/Table14[[#This Row],[Átlagos akadálymentességi hibaszám]]</f>
        <v>2.3671428552826761E-2</v>
      </c>
      <c r="AZ366">
        <f t="shared" si="43"/>
        <v>46</v>
      </c>
      <c r="BA366">
        <f t="shared" si="44"/>
        <v>51</v>
      </c>
      <c r="BB366">
        <f t="shared" si="45"/>
        <v>5</v>
      </c>
      <c r="BC366" s="7">
        <f t="shared" si="46"/>
        <v>0.9997627062092499</v>
      </c>
      <c r="BD366" s="8">
        <f t="shared" si="47"/>
        <v>1.6631187749081372E-2</v>
      </c>
    </row>
    <row r="367" spans="1:56" x14ac:dyDescent="0.25">
      <c r="A367">
        <v>14</v>
      </c>
      <c r="B367">
        <v>30</v>
      </c>
      <c r="C367" t="s">
        <v>134</v>
      </c>
      <c r="D367">
        <v>65</v>
      </c>
      <c r="E367">
        <v>66</v>
      </c>
      <c r="F367">
        <v>66</v>
      </c>
      <c r="G367">
        <v>66</v>
      </c>
      <c r="H367">
        <v>65</v>
      </c>
      <c r="I367">
        <v>65</v>
      </c>
      <c r="J367">
        <v>69</v>
      </c>
      <c r="K367">
        <v>69</v>
      </c>
      <c r="L367">
        <v>70</v>
      </c>
      <c r="M367">
        <v>69</v>
      </c>
      <c r="N367">
        <v>69</v>
      </c>
      <c r="O367">
        <v>66</v>
      </c>
      <c r="P367">
        <v>65</v>
      </c>
      <c r="Q367">
        <v>65</v>
      </c>
      <c r="R367">
        <v>63</v>
      </c>
      <c r="S367">
        <v>58</v>
      </c>
      <c r="T367">
        <v>58</v>
      </c>
      <c r="U367">
        <v>59</v>
      </c>
      <c r="V367">
        <v>64</v>
      </c>
      <c r="W367">
        <v>64</v>
      </c>
      <c r="X367">
        <v>65</v>
      </c>
      <c r="Y367">
        <v>64</v>
      </c>
      <c r="Z367">
        <v>64</v>
      </c>
      <c r="AA367">
        <v>65</v>
      </c>
      <c r="AB367">
        <v>66</v>
      </c>
      <c r="AC367">
        <v>66</v>
      </c>
      <c r="AD367">
        <v>66</v>
      </c>
      <c r="AE367">
        <v>66</v>
      </c>
      <c r="AF367">
        <v>67</v>
      </c>
      <c r="AG367">
        <v>67</v>
      </c>
      <c r="AH367">
        <v>67</v>
      </c>
      <c r="AI367">
        <v>67</v>
      </c>
      <c r="AJ367">
        <v>67</v>
      </c>
      <c r="AK367">
        <v>66</v>
      </c>
      <c r="AL367">
        <v>69</v>
      </c>
      <c r="AM367">
        <v>69</v>
      </c>
      <c r="AN367">
        <v>70</v>
      </c>
      <c r="AO367">
        <v>69</v>
      </c>
      <c r="AP367">
        <v>68</v>
      </c>
      <c r="AQ367">
        <v>68</v>
      </c>
      <c r="AR367">
        <v>66</v>
      </c>
      <c r="AS367">
        <v>66</v>
      </c>
      <c r="AT367">
        <v>66</v>
      </c>
      <c r="AU367">
        <v>65</v>
      </c>
      <c r="AV367" s="8">
        <f t="shared" si="40"/>
        <v>65.909090909090907</v>
      </c>
      <c r="AW367">
        <f t="shared" si="41"/>
        <v>66</v>
      </c>
      <c r="AX367" s="8">
        <f t="shared" si="42"/>
        <v>2.7178837682266406</v>
      </c>
      <c r="AY367" s="6">
        <f>Table14[[#This Row],[Szórás]]/Table14[[#This Row],[Átlagos akadálymentességi hibaszám]]</f>
        <v>4.123685717309386E-2</v>
      </c>
      <c r="AZ367">
        <f t="shared" si="43"/>
        <v>58</v>
      </c>
      <c r="BA367">
        <f t="shared" si="44"/>
        <v>70</v>
      </c>
      <c r="BB367">
        <f t="shared" si="45"/>
        <v>12</v>
      </c>
      <c r="BC367" s="7">
        <f t="shared" si="46"/>
        <v>1.0006400653947052</v>
      </c>
      <c r="BD367" s="8">
        <f t="shared" si="47"/>
        <v>3.7614596509703696E-2</v>
      </c>
    </row>
    <row r="368" spans="1:56" x14ac:dyDescent="0.25">
      <c r="A368">
        <v>1114</v>
      </c>
      <c r="B368">
        <v>93</v>
      </c>
      <c r="C368" t="s">
        <v>99</v>
      </c>
      <c r="D368">
        <v>19</v>
      </c>
      <c r="E368">
        <v>19</v>
      </c>
      <c r="F368">
        <v>20</v>
      </c>
      <c r="G368">
        <v>21</v>
      </c>
      <c r="H368">
        <v>20</v>
      </c>
      <c r="I368">
        <v>20</v>
      </c>
      <c r="J368">
        <v>20</v>
      </c>
      <c r="K368">
        <v>21</v>
      </c>
      <c r="L368">
        <v>21</v>
      </c>
      <c r="M368">
        <v>20</v>
      </c>
      <c r="N368">
        <v>20</v>
      </c>
      <c r="O368">
        <v>20</v>
      </c>
      <c r="P368">
        <v>21</v>
      </c>
      <c r="Q368">
        <v>21</v>
      </c>
      <c r="R368">
        <v>21</v>
      </c>
      <c r="S368">
        <v>21</v>
      </c>
      <c r="T368">
        <v>20</v>
      </c>
      <c r="U368">
        <v>21</v>
      </c>
      <c r="V368">
        <v>20</v>
      </c>
      <c r="W368">
        <v>20</v>
      </c>
      <c r="X368">
        <v>21</v>
      </c>
      <c r="Y368">
        <v>21</v>
      </c>
      <c r="Z368">
        <v>20</v>
      </c>
      <c r="AA368">
        <v>20</v>
      </c>
      <c r="AB368">
        <v>29</v>
      </c>
      <c r="AC368">
        <v>29</v>
      </c>
      <c r="AD368">
        <v>29</v>
      </c>
      <c r="AE368">
        <v>29</v>
      </c>
      <c r="AF368">
        <v>29</v>
      </c>
      <c r="AG368">
        <v>29</v>
      </c>
      <c r="AH368">
        <v>29</v>
      </c>
      <c r="AI368">
        <v>29</v>
      </c>
      <c r="AJ368">
        <v>29</v>
      </c>
      <c r="AK368">
        <v>29</v>
      </c>
      <c r="AL368">
        <v>29</v>
      </c>
      <c r="AM368">
        <v>29</v>
      </c>
      <c r="AN368">
        <v>29</v>
      </c>
      <c r="AO368">
        <v>29</v>
      </c>
      <c r="AP368">
        <v>29</v>
      </c>
      <c r="AQ368">
        <v>29</v>
      </c>
      <c r="AR368">
        <v>29</v>
      </c>
      <c r="AS368">
        <v>29</v>
      </c>
      <c r="AT368">
        <v>29</v>
      </c>
      <c r="AU368">
        <v>29</v>
      </c>
      <c r="AV368" s="8">
        <f t="shared" si="40"/>
        <v>24.272727272727273</v>
      </c>
      <c r="AW368">
        <f t="shared" si="41"/>
        <v>21</v>
      </c>
      <c r="AX368" s="8">
        <f t="shared" si="42"/>
        <v>4.390071442781684</v>
      </c>
      <c r="AY368" s="6">
        <f>Table14[[#This Row],[Szórás]]/Table14[[#This Row],[Átlagos akadálymentességi hibaszám]]</f>
        <v>0.18086436655654878</v>
      </c>
      <c r="AZ368">
        <f t="shared" si="43"/>
        <v>19</v>
      </c>
      <c r="BA368">
        <f t="shared" si="44"/>
        <v>29</v>
      </c>
      <c r="BB368">
        <f t="shared" si="45"/>
        <v>10</v>
      </c>
      <c r="BC368" s="7">
        <f t="shared" si="46"/>
        <v>1.0123636718173987</v>
      </c>
      <c r="BD368" s="8">
        <f t="shared" si="47"/>
        <v>0.76430753067630564</v>
      </c>
    </row>
    <row r="369" spans="1:56" x14ac:dyDescent="0.25">
      <c r="A369">
        <v>28</v>
      </c>
      <c r="B369">
        <v>40</v>
      </c>
      <c r="C369" t="s">
        <v>283</v>
      </c>
      <c r="D369">
        <v>64</v>
      </c>
      <c r="E369">
        <v>64</v>
      </c>
      <c r="F369">
        <v>65</v>
      </c>
      <c r="G369">
        <v>65</v>
      </c>
      <c r="H369">
        <v>66</v>
      </c>
      <c r="I369">
        <v>64</v>
      </c>
      <c r="J369">
        <v>73</v>
      </c>
      <c r="K369">
        <v>57</v>
      </c>
      <c r="L369">
        <v>58</v>
      </c>
      <c r="M369">
        <v>65</v>
      </c>
      <c r="N369">
        <v>64</v>
      </c>
      <c r="O369">
        <v>71</v>
      </c>
      <c r="P369">
        <v>71</v>
      </c>
      <c r="Q369">
        <v>75</v>
      </c>
      <c r="R369">
        <v>58</v>
      </c>
      <c r="S369">
        <v>67</v>
      </c>
      <c r="T369">
        <v>78</v>
      </c>
      <c r="U369">
        <v>75</v>
      </c>
      <c r="V369">
        <v>74</v>
      </c>
      <c r="W369">
        <v>67</v>
      </c>
      <c r="X369">
        <v>74</v>
      </c>
      <c r="Y369">
        <v>71</v>
      </c>
      <c r="Z369">
        <v>78</v>
      </c>
      <c r="AA369">
        <v>76</v>
      </c>
      <c r="AB369">
        <v>75</v>
      </c>
      <c r="AC369">
        <v>75</v>
      </c>
      <c r="AD369">
        <v>76</v>
      </c>
      <c r="AE369">
        <v>69</v>
      </c>
      <c r="AF369">
        <v>72</v>
      </c>
      <c r="AG369">
        <v>70</v>
      </c>
      <c r="AH369">
        <v>70</v>
      </c>
      <c r="AI369">
        <v>65</v>
      </c>
      <c r="AJ369">
        <v>68</v>
      </c>
      <c r="AK369">
        <v>68</v>
      </c>
      <c r="AL369">
        <v>64</v>
      </c>
      <c r="AM369">
        <v>63</v>
      </c>
      <c r="AN369">
        <v>69</v>
      </c>
      <c r="AO369">
        <v>69</v>
      </c>
      <c r="AP369">
        <v>68</v>
      </c>
      <c r="AQ369">
        <v>70</v>
      </c>
      <c r="AR369">
        <v>75</v>
      </c>
      <c r="AS369">
        <v>76</v>
      </c>
      <c r="AT369">
        <v>64</v>
      </c>
      <c r="AU369">
        <v>63</v>
      </c>
      <c r="AV369" s="8">
        <f t="shared" si="40"/>
        <v>68.840909090909093</v>
      </c>
      <c r="AW369">
        <f t="shared" si="41"/>
        <v>69</v>
      </c>
      <c r="AX369" s="8">
        <f t="shared" si="42"/>
        <v>5.4343574610803032</v>
      </c>
      <c r="AY369" s="6">
        <f>Table14[[#This Row],[Szórás]]/Table14[[#This Row],[Átlagos akadálymentességi hibaszám]]</f>
        <v>7.8940814885286675E-2</v>
      </c>
      <c r="AZ369">
        <f t="shared" si="43"/>
        <v>57</v>
      </c>
      <c r="BA369">
        <f t="shared" si="44"/>
        <v>78</v>
      </c>
      <c r="BB369">
        <f t="shared" si="45"/>
        <v>21</v>
      </c>
      <c r="BC369" s="7">
        <f t="shared" si="46"/>
        <v>1.001509956049464</v>
      </c>
      <c r="BD369" s="8">
        <f t="shared" si="47"/>
        <v>5.8664223844533653E-2</v>
      </c>
    </row>
    <row r="370" spans="1:56" x14ac:dyDescent="0.25">
      <c r="A370">
        <v>105</v>
      </c>
      <c r="B370">
        <v>61</v>
      </c>
      <c r="C370" t="s">
        <v>145</v>
      </c>
      <c r="D370">
        <v>49</v>
      </c>
      <c r="E370">
        <v>68</v>
      </c>
      <c r="F370">
        <v>55</v>
      </c>
      <c r="G370">
        <v>59</v>
      </c>
      <c r="H370">
        <v>56</v>
      </c>
      <c r="I370">
        <v>67</v>
      </c>
      <c r="J370">
        <v>58</v>
      </c>
      <c r="K370">
        <v>68</v>
      </c>
      <c r="L370">
        <v>65</v>
      </c>
      <c r="M370">
        <v>63</v>
      </c>
      <c r="N370">
        <v>71</v>
      </c>
      <c r="O370">
        <v>71</v>
      </c>
      <c r="P370">
        <v>74</v>
      </c>
      <c r="Q370">
        <v>75</v>
      </c>
      <c r="R370">
        <v>55</v>
      </c>
      <c r="S370">
        <v>54</v>
      </c>
      <c r="T370">
        <v>56</v>
      </c>
      <c r="U370">
        <v>58</v>
      </c>
      <c r="V370">
        <v>75</v>
      </c>
      <c r="W370">
        <v>57</v>
      </c>
      <c r="X370">
        <v>56</v>
      </c>
      <c r="Y370">
        <v>59</v>
      </c>
      <c r="Z370">
        <v>54</v>
      </c>
      <c r="AA370">
        <v>65</v>
      </c>
      <c r="AB370">
        <v>60</v>
      </c>
      <c r="AC370">
        <v>62</v>
      </c>
      <c r="AD370">
        <v>61</v>
      </c>
      <c r="AE370">
        <v>61</v>
      </c>
      <c r="AF370">
        <v>59</v>
      </c>
      <c r="AG370">
        <v>57</v>
      </c>
      <c r="AH370">
        <v>66</v>
      </c>
      <c r="AI370">
        <v>62</v>
      </c>
      <c r="AJ370">
        <v>61</v>
      </c>
      <c r="AK370">
        <v>60</v>
      </c>
      <c r="AL370">
        <v>44</v>
      </c>
      <c r="AM370">
        <v>53</v>
      </c>
      <c r="AN370">
        <v>53</v>
      </c>
      <c r="AO370">
        <v>34</v>
      </c>
      <c r="AP370">
        <v>57</v>
      </c>
      <c r="AQ370">
        <v>51</v>
      </c>
      <c r="AR370">
        <v>52</v>
      </c>
      <c r="AS370">
        <v>49</v>
      </c>
      <c r="AT370">
        <v>50</v>
      </c>
      <c r="AU370">
        <v>53</v>
      </c>
      <c r="AV370" s="8">
        <f t="shared" si="40"/>
        <v>58.93181818181818</v>
      </c>
      <c r="AW370">
        <f t="shared" si="41"/>
        <v>58.5</v>
      </c>
      <c r="AX370" s="8">
        <f t="shared" si="42"/>
        <v>8.204926844543623</v>
      </c>
      <c r="AY370" s="6">
        <f>Table14[[#This Row],[Szórás]]/Table14[[#This Row],[Átlagos akadálymentességi hibaszám]]</f>
        <v>0.13922745127648262</v>
      </c>
      <c r="AZ370">
        <f t="shared" si="43"/>
        <v>34</v>
      </c>
      <c r="BA370">
        <f t="shared" si="44"/>
        <v>75</v>
      </c>
      <c r="BB370">
        <f t="shared" si="45"/>
        <v>41</v>
      </c>
      <c r="BC370" s="7">
        <f t="shared" si="46"/>
        <v>0.99469233051605876</v>
      </c>
      <c r="BD370" s="8">
        <f t="shared" si="47"/>
        <v>0.21696154515392685</v>
      </c>
    </row>
    <row r="371" spans="1:56" x14ac:dyDescent="0.25">
      <c r="A371">
        <v>6</v>
      </c>
      <c r="B371">
        <v>22</v>
      </c>
      <c r="C371" t="s">
        <v>195</v>
      </c>
      <c r="D371">
        <v>39</v>
      </c>
      <c r="E371">
        <v>39</v>
      </c>
      <c r="F371">
        <v>39</v>
      </c>
      <c r="G371">
        <v>39</v>
      </c>
      <c r="H371">
        <v>39</v>
      </c>
      <c r="I371">
        <v>39</v>
      </c>
      <c r="J371">
        <v>39</v>
      </c>
      <c r="K371">
        <v>39</v>
      </c>
      <c r="L371">
        <v>39</v>
      </c>
      <c r="M371">
        <v>39</v>
      </c>
      <c r="N371">
        <v>39</v>
      </c>
      <c r="O371">
        <v>39</v>
      </c>
      <c r="P371">
        <v>39</v>
      </c>
      <c r="Q371">
        <v>39</v>
      </c>
      <c r="R371">
        <v>41</v>
      </c>
      <c r="S371">
        <v>41</v>
      </c>
      <c r="T371">
        <v>41</v>
      </c>
      <c r="U371">
        <v>41</v>
      </c>
      <c r="V371">
        <v>41</v>
      </c>
      <c r="W371">
        <v>41</v>
      </c>
      <c r="X371">
        <v>41</v>
      </c>
      <c r="Y371">
        <v>41</v>
      </c>
      <c r="Z371">
        <v>41</v>
      </c>
      <c r="AA371">
        <v>41</v>
      </c>
      <c r="AB371">
        <v>41</v>
      </c>
      <c r="AC371">
        <v>41</v>
      </c>
      <c r="AD371">
        <v>41</v>
      </c>
      <c r="AE371">
        <v>41</v>
      </c>
      <c r="AF371">
        <v>41</v>
      </c>
      <c r="AG371">
        <v>41</v>
      </c>
      <c r="AH371">
        <v>41</v>
      </c>
      <c r="AI371">
        <v>41</v>
      </c>
      <c r="AJ371">
        <v>41</v>
      </c>
      <c r="AK371">
        <v>41</v>
      </c>
      <c r="AL371">
        <v>41</v>
      </c>
      <c r="AM371">
        <v>41</v>
      </c>
      <c r="AN371">
        <v>41</v>
      </c>
      <c r="AO371">
        <v>41</v>
      </c>
      <c r="AP371">
        <v>41</v>
      </c>
      <c r="AQ371">
        <v>41</v>
      </c>
      <c r="AR371">
        <v>40</v>
      </c>
      <c r="AS371">
        <v>40</v>
      </c>
      <c r="AT371">
        <v>40</v>
      </c>
      <c r="AU371">
        <v>40</v>
      </c>
      <c r="AV371" s="8">
        <f t="shared" si="40"/>
        <v>40.272727272727273</v>
      </c>
      <c r="AW371">
        <f t="shared" si="41"/>
        <v>41</v>
      </c>
      <c r="AX371" s="8">
        <f t="shared" si="42"/>
        <v>0.92418754674821357</v>
      </c>
      <c r="AY371" s="6">
        <f>Table14[[#This Row],[Szórás]]/Table14[[#This Row],[Átlagos akadálymentességi hibaszám]]</f>
        <v>2.2948223508420653E-2</v>
      </c>
      <c r="AZ371">
        <f t="shared" si="43"/>
        <v>39</v>
      </c>
      <c r="BA371">
        <f t="shared" si="44"/>
        <v>41</v>
      </c>
      <c r="BB371">
        <f t="shared" si="45"/>
        <v>2</v>
      </c>
      <c r="BC371" s="7">
        <f t="shared" si="46"/>
        <v>1.0012025236241475</v>
      </c>
      <c r="BD371" s="8">
        <f t="shared" si="47"/>
        <v>0.44656416319254383</v>
      </c>
    </row>
    <row r="372" spans="1:56" x14ac:dyDescent="0.25">
      <c r="A372">
        <v>13</v>
      </c>
      <c r="B372">
        <v>30</v>
      </c>
      <c r="C372" t="s">
        <v>134</v>
      </c>
      <c r="D372">
        <v>25</v>
      </c>
      <c r="E372">
        <v>25</v>
      </c>
      <c r="F372">
        <v>25</v>
      </c>
      <c r="G372">
        <v>25</v>
      </c>
      <c r="H372">
        <v>25</v>
      </c>
      <c r="I372">
        <v>25</v>
      </c>
      <c r="J372">
        <v>39</v>
      </c>
      <c r="K372">
        <v>39</v>
      </c>
      <c r="L372">
        <v>38</v>
      </c>
      <c r="M372">
        <v>38</v>
      </c>
      <c r="N372">
        <v>39</v>
      </c>
      <c r="O372">
        <v>38</v>
      </c>
      <c r="P372">
        <v>39</v>
      </c>
      <c r="Q372">
        <v>38</v>
      </c>
      <c r="R372">
        <v>38</v>
      </c>
      <c r="S372">
        <v>39</v>
      </c>
      <c r="T372">
        <v>38</v>
      </c>
      <c r="U372">
        <v>38</v>
      </c>
      <c r="V372">
        <v>38</v>
      </c>
      <c r="W372">
        <v>38</v>
      </c>
      <c r="X372">
        <v>38</v>
      </c>
      <c r="Y372">
        <v>38</v>
      </c>
      <c r="Z372">
        <v>38</v>
      </c>
      <c r="AA372">
        <v>38</v>
      </c>
      <c r="AB372">
        <v>38</v>
      </c>
      <c r="AC372">
        <v>38</v>
      </c>
      <c r="AD372">
        <v>38</v>
      </c>
      <c r="AE372">
        <v>38</v>
      </c>
      <c r="AF372">
        <v>38</v>
      </c>
      <c r="AG372">
        <v>38</v>
      </c>
      <c r="AH372">
        <v>38</v>
      </c>
      <c r="AI372">
        <v>38</v>
      </c>
      <c r="AJ372">
        <v>38</v>
      </c>
      <c r="AK372">
        <v>38</v>
      </c>
      <c r="AL372">
        <v>38</v>
      </c>
      <c r="AM372">
        <v>39</v>
      </c>
      <c r="AN372">
        <v>39</v>
      </c>
      <c r="AO372">
        <v>39</v>
      </c>
      <c r="AP372">
        <v>40</v>
      </c>
      <c r="AQ372">
        <v>38</v>
      </c>
      <c r="AR372">
        <v>39</v>
      </c>
      <c r="AS372">
        <v>40</v>
      </c>
      <c r="AT372">
        <v>38</v>
      </c>
      <c r="AU372">
        <v>38</v>
      </c>
      <c r="AV372" s="8">
        <f t="shared" si="40"/>
        <v>36.522727272727273</v>
      </c>
      <c r="AW372">
        <f t="shared" si="41"/>
        <v>38</v>
      </c>
      <c r="AX372" s="8">
        <f t="shared" si="42"/>
        <v>4.6630094901560515</v>
      </c>
      <c r="AY372" s="6">
        <f>Table14[[#This Row],[Szórás]]/Table14[[#This Row],[Átlagos akadálymentességi hibaszám]]</f>
        <v>0.12767418641373135</v>
      </c>
      <c r="AZ372">
        <f t="shared" si="43"/>
        <v>25</v>
      </c>
      <c r="BA372">
        <f t="shared" si="44"/>
        <v>40</v>
      </c>
      <c r="BB372">
        <f t="shared" si="45"/>
        <v>15</v>
      </c>
      <c r="BC372" s="7">
        <f t="shared" si="46"/>
        <v>1.007029017772509</v>
      </c>
      <c r="BD372" s="8">
        <f t="shared" si="47"/>
        <v>0.36425270569019863</v>
      </c>
    </row>
    <row r="373" spans="1:56" x14ac:dyDescent="0.25">
      <c r="A373">
        <v>20</v>
      </c>
      <c r="B373">
        <v>40</v>
      </c>
      <c r="C373" t="s">
        <v>283</v>
      </c>
      <c r="D373">
        <v>29</v>
      </c>
      <c r="E373">
        <v>30</v>
      </c>
      <c r="F373">
        <v>29</v>
      </c>
      <c r="G373">
        <v>29</v>
      </c>
      <c r="H373">
        <v>30</v>
      </c>
      <c r="I373">
        <v>29</v>
      </c>
      <c r="J373">
        <v>29</v>
      </c>
      <c r="K373">
        <v>29</v>
      </c>
      <c r="L373">
        <v>29</v>
      </c>
      <c r="M373">
        <v>29</v>
      </c>
      <c r="N373">
        <v>29</v>
      </c>
      <c r="O373">
        <v>29</v>
      </c>
      <c r="P373">
        <v>29</v>
      </c>
      <c r="Q373">
        <v>29</v>
      </c>
      <c r="R373">
        <v>29</v>
      </c>
      <c r="S373">
        <v>29</v>
      </c>
      <c r="T373">
        <v>29</v>
      </c>
      <c r="U373">
        <v>29</v>
      </c>
      <c r="V373">
        <v>32</v>
      </c>
      <c r="W373">
        <v>30</v>
      </c>
      <c r="X373">
        <v>29</v>
      </c>
      <c r="Y373">
        <v>29</v>
      </c>
      <c r="Z373">
        <v>29</v>
      </c>
      <c r="AA373">
        <v>29</v>
      </c>
      <c r="AB373">
        <v>29</v>
      </c>
      <c r="AC373">
        <v>29</v>
      </c>
      <c r="AD373">
        <v>31</v>
      </c>
      <c r="AE373">
        <v>29</v>
      </c>
      <c r="AF373">
        <v>30</v>
      </c>
      <c r="AG373">
        <v>29</v>
      </c>
      <c r="AH373">
        <v>29</v>
      </c>
      <c r="AI373">
        <v>29</v>
      </c>
      <c r="AJ373">
        <v>30</v>
      </c>
      <c r="AK373">
        <v>29</v>
      </c>
      <c r="AL373">
        <v>29</v>
      </c>
      <c r="AM373">
        <v>29</v>
      </c>
      <c r="AN373">
        <v>30</v>
      </c>
      <c r="AO373">
        <v>30</v>
      </c>
      <c r="AP373">
        <v>30</v>
      </c>
      <c r="AQ373">
        <v>30</v>
      </c>
      <c r="AR373">
        <v>30</v>
      </c>
      <c r="AS373">
        <v>30</v>
      </c>
      <c r="AT373">
        <v>30</v>
      </c>
      <c r="AU373">
        <v>29</v>
      </c>
      <c r="AV373" s="8">
        <f t="shared" si="40"/>
        <v>29.386363636363637</v>
      </c>
      <c r="AW373">
        <f t="shared" si="41"/>
        <v>29</v>
      </c>
      <c r="AX373" s="8">
        <f t="shared" si="42"/>
        <v>0.65471133674382642</v>
      </c>
      <c r="AY373" s="6">
        <f>Table14[[#This Row],[Szórás]]/Table14[[#This Row],[Átlagos akadálymentességi hibaszám]]</f>
        <v>2.2279426772411726E-2</v>
      </c>
      <c r="AZ373">
        <f t="shared" si="43"/>
        <v>29</v>
      </c>
      <c r="BA373">
        <f t="shared" si="44"/>
        <v>32</v>
      </c>
      <c r="BB373">
        <f t="shared" si="45"/>
        <v>3</v>
      </c>
      <c r="BC373" s="7">
        <f t="shared" si="46"/>
        <v>1.0004668918418709</v>
      </c>
      <c r="BD373" s="8">
        <f t="shared" si="47"/>
        <v>7.5427313435688315E-2</v>
      </c>
    </row>
    <row r="374" spans="1:56" x14ac:dyDescent="0.25">
      <c r="A374">
        <v>136</v>
      </c>
      <c r="B374">
        <v>61</v>
      </c>
      <c r="C374" t="s">
        <v>145</v>
      </c>
      <c r="D374">
        <v>58</v>
      </c>
      <c r="E374">
        <v>58</v>
      </c>
      <c r="F374">
        <v>58</v>
      </c>
      <c r="G374">
        <v>58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7</v>
      </c>
      <c r="AN374">
        <v>7</v>
      </c>
      <c r="AO374">
        <v>13</v>
      </c>
      <c r="AP374">
        <v>13</v>
      </c>
      <c r="AQ374">
        <v>13</v>
      </c>
      <c r="AR374">
        <v>13</v>
      </c>
      <c r="AS374">
        <v>13</v>
      </c>
      <c r="AT374">
        <v>13</v>
      </c>
      <c r="AU374">
        <v>13</v>
      </c>
      <c r="AV374" s="8">
        <f t="shared" si="40"/>
        <v>8.3636363636363633</v>
      </c>
      <c r="AW374">
        <f t="shared" si="41"/>
        <v>1</v>
      </c>
      <c r="AX374" s="8">
        <f t="shared" si="42"/>
        <v>16.48831990974486</v>
      </c>
      <c r="AY374" s="6">
        <f>Table14[[#This Row],[Szórás]]/Table14[[#This Row],[Átlagos akadálymentességi hibaszám]]</f>
        <v>1.9714295544260159</v>
      </c>
      <c r="AZ374">
        <f t="shared" si="43"/>
        <v>1</v>
      </c>
      <c r="BA374">
        <f t="shared" si="44"/>
        <v>58</v>
      </c>
      <c r="BB374">
        <f t="shared" si="45"/>
        <v>57</v>
      </c>
      <c r="BC374" s="7">
        <f t="shared" si="46"/>
        <v>1.0087499668086084</v>
      </c>
      <c r="BD374" s="8">
        <f t="shared" si="47"/>
        <v>6.2178670901184016E-3</v>
      </c>
    </row>
    <row r="375" spans="1:56" x14ac:dyDescent="0.25">
      <c r="A375">
        <v>1</v>
      </c>
      <c r="B375">
        <v>11</v>
      </c>
      <c r="C375" t="s">
        <v>85</v>
      </c>
      <c r="D375">
        <v>38</v>
      </c>
      <c r="E375">
        <v>38</v>
      </c>
      <c r="F375">
        <v>38</v>
      </c>
      <c r="G375">
        <v>38</v>
      </c>
      <c r="H375">
        <v>38</v>
      </c>
      <c r="I375">
        <v>38</v>
      </c>
      <c r="J375">
        <v>38</v>
      </c>
      <c r="K375">
        <v>38</v>
      </c>
      <c r="L375">
        <v>38</v>
      </c>
      <c r="M375">
        <v>38</v>
      </c>
      <c r="N375">
        <v>38</v>
      </c>
      <c r="O375">
        <v>38</v>
      </c>
      <c r="P375">
        <v>38</v>
      </c>
      <c r="Q375">
        <v>38</v>
      </c>
      <c r="R375">
        <v>38</v>
      </c>
      <c r="S375">
        <v>38</v>
      </c>
      <c r="T375">
        <v>38</v>
      </c>
      <c r="U375">
        <v>38</v>
      </c>
      <c r="V375">
        <v>38</v>
      </c>
      <c r="W375">
        <v>38</v>
      </c>
      <c r="X375">
        <v>38</v>
      </c>
      <c r="Y375">
        <v>38</v>
      </c>
      <c r="Z375">
        <v>38</v>
      </c>
      <c r="AA375">
        <v>38</v>
      </c>
      <c r="AB375">
        <v>34</v>
      </c>
      <c r="AC375">
        <v>38</v>
      </c>
      <c r="AD375">
        <v>38</v>
      </c>
      <c r="AE375">
        <v>38</v>
      </c>
      <c r="AF375">
        <v>38</v>
      </c>
      <c r="AG375">
        <v>38</v>
      </c>
      <c r="AH375">
        <v>38</v>
      </c>
      <c r="AI375">
        <v>38</v>
      </c>
      <c r="AJ375">
        <v>38</v>
      </c>
      <c r="AK375">
        <v>38</v>
      </c>
      <c r="AL375">
        <v>34</v>
      </c>
      <c r="AM375">
        <v>38</v>
      </c>
      <c r="AN375">
        <v>38</v>
      </c>
      <c r="AO375">
        <v>38</v>
      </c>
      <c r="AP375">
        <v>38</v>
      </c>
      <c r="AQ375">
        <v>38</v>
      </c>
      <c r="AR375">
        <v>41</v>
      </c>
      <c r="AS375">
        <v>41</v>
      </c>
      <c r="AT375">
        <v>41</v>
      </c>
      <c r="AU375">
        <v>41</v>
      </c>
      <c r="AV375" s="8">
        <f t="shared" si="40"/>
        <v>38.090909090909093</v>
      </c>
      <c r="AW375">
        <f t="shared" si="41"/>
        <v>38</v>
      </c>
      <c r="AX375" s="8">
        <f t="shared" si="42"/>
        <v>1.2541685250466779</v>
      </c>
      <c r="AY375" s="6">
        <f>Table14[[#This Row],[Szórás]]/Table14[[#This Row],[Átlagos akadálymentességi hibaszám]]</f>
        <v>3.2925665335354307E-2</v>
      </c>
      <c r="AZ375">
        <f t="shared" si="43"/>
        <v>34</v>
      </c>
      <c r="BA375">
        <f t="shared" si="44"/>
        <v>41</v>
      </c>
      <c r="BB375">
        <f t="shared" si="45"/>
        <v>7</v>
      </c>
      <c r="BC375" s="7">
        <f t="shared" si="46"/>
        <v>1.000621826521314</v>
      </c>
      <c r="BD375" s="8">
        <f t="shared" si="47"/>
        <v>5.7494044429123696E-2</v>
      </c>
    </row>
    <row r="376" spans="1:56" x14ac:dyDescent="0.25">
      <c r="A376">
        <v>13</v>
      </c>
      <c r="B376">
        <v>30</v>
      </c>
      <c r="C376" t="s">
        <v>134</v>
      </c>
      <c r="D376">
        <v>42</v>
      </c>
      <c r="E376">
        <v>42</v>
      </c>
      <c r="F376">
        <v>42</v>
      </c>
      <c r="G376">
        <v>42</v>
      </c>
      <c r="H376">
        <v>42</v>
      </c>
      <c r="I376">
        <v>42</v>
      </c>
      <c r="J376">
        <v>42</v>
      </c>
      <c r="K376">
        <v>41</v>
      </c>
      <c r="L376">
        <v>41</v>
      </c>
      <c r="M376">
        <v>42</v>
      </c>
      <c r="N376">
        <v>42</v>
      </c>
      <c r="O376">
        <v>42</v>
      </c>
      <c r="P376">
        <v>42</v>
      </c>
      <c r="Q376">
        <v>42</v>
      </c>
      <c r="R376">
        <v>42</v>
      </c>
      <c r="S376">
        <v>42</v>
      </c>
      <c r="T376">
        <v>42</v>
      </c>
      <c r="U376">
        <v>42</v>
      </c>
      <c r="V376">
        <v>42</v>
      </c>
      <c r="W376">
        <v>42</v>
      </c>
      <c r="X376">
        <v>42</v>
      </c>
      <c r="Y376">
        <v>42</v>
      </c>
      <c r="Z376">
        <v>42</v>
      </c>
      <c r="AA376">
        <v>42</v>
      </c>
      <c r="AB376">
        <v>42</v>
      </c>
      <c r="AC376">
        <v>42</v>
      </c>
      <c r="AD376">
        <v>42</v>
      </c>
      <c r="AE376">
        <v>42</v>
      </c>
      <c r="AF376">
        <v>42</v>
      </c>
      <c r="AG376">
        <v>42</v>
      </c>
      <c r="AH376">
        <v>42</v>
      </c>
      <c r="AI376">
        <v>43</v>
      </c>
      <c r="AJ376">
        <v>42</v>
      </c>
      <c r="AK376">
        <v>42</v>
      </c>
      <c r="AL376">
        <v>42</v>
      </c>
      <c r="AM376">
        <v>42</v>
      </c>
      <c r="AN376">
        <v>42</v>
      </c>
      <c r="AO376">
        <v>42</v>
      </c>
      <c r="AP376">
        <v>42</v>
      </c>
      <c r="AQ376">
        <v>42</v>
      </c>
      <c r="AR376">
        <v>42</v>
      </c>
      <c r="AS376">
        <v>42</v>
      </c>
      <c r="AT376">
        <v>42</v>
      </c>
      <c r="AU376">
        <v>53</v>
      </c>
      <c r="AV376" s="8">
        <f t="shared" si="40"/>
        <v>42.227272727272727</v>
      </c>
      <c r="AW376">
        <f t="shared" si="41"/>
        <v>42</v>
      </c>
      <c r="AX376" s="8">
        <f t="shared" si="42"/>
        <v>1.6825179962220298</v>
      </c>
      <c r="AY376" s="6">
        <f>Table14[[#This Row],[Szórás]]/Table14[[#This Row],[Átlagos akadálymentességi hibaszám]]</f>
        <v>3.98443443669372E-2</v>
      </c>
      <c r="AZ376">
        <f t="shared" si="43"/>
        <v>41</v>
      </c>
      <c r="BA376">
        <f t="shared" si="44"/>
        <v>53</v>
      </c>
      <c r="BB376">
        <f t="shared" si="45"/>
        <v>12</v>
      </c>
      <c r="BC376" s="7">
        <f t="shared" si="46"/>
        <v>1.0008318680822121</v>
      </c>
      <c r="BD376" s="8">
        <f t="shared" si="47"/>
        <v>8.9445919956475217E-2</v>
      </c>
    </row>
    <row r="377" spans="1:56" x14ac:dyDescent="0.25">
      <c r="A377">
        <v>12</v>
      </c>
      <c r="B377">
        <v>30</v>
      </c>
      <c r="C377" t="s">
        <v>134</v>
      </c>
      <c r="D377">
        <v>625</v>
      </c>
      <c r="E377">
        <v>625</v>
      </c>
      <c r="F377">
        <v>625</v>
      </c>
      <c r="G377">
        <v>625</v>
      </c>
      <c r="H377">
        <v>72</v>
      </c>
      <c r="I377">
        <v>72</v>
      </c>
      <c r="J377">
        <v>72</v>
      </c>
      <c r="K377">
        <v>72</v>
      </c>
      <c r="L377">
        <v>72</v>
      </c>
      <c r="M377">
        <v>72</v>
      </c>
      <c r="N377">
        <v>72</v>
      </c>
      <c r="O377">
        <v>72</v>
      </c>
      <c r="P377">
        <v>72</v>
      </c>
      <c r="Q377">
        <v>72</v>
      </c>
      <c r="R377">
        <v>73</v>
      </c>
      <c r="S377">
        <v>72</v>
      </c>
      <c r="T377">
        <v>72</v>
      </c>
      <c r="U377">
        <v>72</v>
      </c>
      <c r="V377">
        <v>73</v>
      </c>
      <c r="W377">
        <v>72</v>
      </c>
      <c r="X377">
        <v>72</v>
      </c>
      <c r="Y377">
        <v>72</v>
      </c>
      <c r="Z377">
        <v>72</v>
      </c>
      <c r="AA377">
        <v>72</v>
      </c>
      <c r="AB377">
        <v>72</v>
      </c>
      <c r="AC377">
        <v>72</v>
      </c>
      <c r="AD377">
        <v>72</v>
      </c>
      <c r="AE377">
        <v>73</v>
      </c>
      <c r="AF377">
        <v>72</v>
      </c>
      <c r="AG377">
        <v>72</v>
      </c>
      <c r="AH377">
        <v>72</v>
      </c>
      <c r="AI377">
        <v>73</v>
      </c>
      <c r="AJ377">
        <v>72</v>
      </c>
      <c r="AK377">
        <v>72</v>
      </c>
      <c r="AL377">
        <v>74</v>
      </c>
      <c r="AM377">
        <v>74</v>
      </c>
      <c r="AN377">
        <v>73</v>
      </c>
      <c r="AO377">
        <v>73</v>
      </c>
      <c r="AP377">
        <v>74</v>
      </c>
      <c r="AQ377">
        <v>74</v>
      </c>
      <c r="AR377">
        <v>72</v>
      </c>
      <c r="AS377">
        <v>57</v>
      </c>
      <c r="AT377">
        <v>57</v>
      </c>
      <c r="AU377">
        <v>57</v>
      </c>
      <c r="AV377" s="8">
        <f t="shared" si="40"/>
        <v>121.56818181818181</v>
      </c>
      <c r="AW377">
        <f t="shared" si="41"/>
        <v>72</v>
      </c>
      <c r="AX377" s="8">
        <f t="shared" si="42"/>
        <v>161.08821759452218</v>
      </c>
      <c r="AY377" s="6">
        <f>Table14[[#This Row],[Szórás]]/Table14[[#This Row],[Átlagos akadálymentességi hibaszám]]</f>
        <v>1.325085356918859</v>
      </c>
      <c r="AZ377">
        <f t="shared" si="43"/>
        <v>57</v>
      </c>
      <c r="BA377">
        <f t="shared" si="44"/>
        <v>625</v>
      </c>
      <c r="BB377">
        <f t="shared" si="45"/>
        <v>568</v>
      </c>
      <c r="BC377" s="7">
        <f t="shared" si="46"/>
        <v>0.97424291398684437</v>
      </c>
      <c r="BD377" s="8">
        <f t="shared" si="47"/>
        <v>0.2785402437234944</v>
      </c>
    </row>
    <row r="378" spans="1:56" x14ac:dyDescent="0.25">
      <c r="A378">
        <v>2</v>
      </c>
      <c r="B378">
        <v>12</v>
      </c>
      <c r="C378" t="s">
        <v>104</v>
      </c>
      <c r="D378">
        <v>48</v>
      </c>
      <c r="E378">
        <v>50</v>
      </c>
      <c r="F378">
        <v>51</v>
      </c>
      <c r="G378">
        <v>51</v>
      </c>
      <c r="H378">
        <v>51</v>
      </c>
      <c r="I378">
        <v>50</v>
      </c>
      <c r="J378">
        <v>49</v>
      </c>
      <c r="K378">
        <v>50</v>
      </c>
      <c r="L378">
        <v>50</v>
      </c>
      <c r="M378">
        <v>50</v>
      </c>
      <c r="N378">
        <v>50</v>
      </c>
      <c r="O378">
        <v>50</v>
      </c>
      <c r="P378">
        <v>51</v>
      </c>
      <c r="Q378">
        <v>50</v>
      </c>
      <c r="R378">
        <v>50</v>
      </c>
      <c r="S378">
        <v>50</v>
      </c>
      <c r="T378">
        <v>50</v>
      </c>
      <c r="U378">
        <v>50</v>
      </c>
      <c r="V378">
        <v>50</v>
      </c>
      <c r="W378">
        <v>50</v>
      </c>
      <c r="X378">
        <v>50</v>
      </c>
      <c r="Y378">
        <v>50</v>
      </c>
      <c r="Z378">
        <v>51</v>
      </c>
      <c r="AA378">
        <v>51</v>
      </c>
      <c r="AB378">
        <v>53</v>
      </c>
      <c r="AC378">
        <v>53</v>
      </c>
      <c r="AD378">
        <v>53</v>
      </c>
      <c r="AE378">
        <v>52</v>
      </c>
      <c r="AF378">
        <v>52</v>
      </c>
      <c r="AG378">
        <v>52</v>
      </c>
      <c r="AH378">
        <v>52</v>
      </c>
      <c r="AI378">
        <v>52</v>
      </c>
      <c r="AJ378">
        <v>51</v>
      </c>
      <c r="AK378">
        <v>52</v>
      </c>
      <c r="AL378">
        <v>51</v>
      </c>
      <c r="AM378">
        <v>51</v>
      </c>
      <c r="AN378">
        <v>52</v>
      </c>
      <c r="AO378">
        <v>52</v>
      </c>
      <c r="AP378">
        <v>52</v>
      </c>
      <c r="AQ378">
        <v>52</v>
      </c>
      <c r="AR378">
        <v>52</v>
      </c>
      <c r="AS378">
        <v>52</v>
      </c>
      <c r="AT378">
        <v>52</v>
      </c>
      <c r="AU378">
        <v>52</v>
      </c>
      <c r="AV378" s="8">
        <f t="shared" si="40"/>
        <v>50.977272727272727</v>
      </c>
      <c r="AW378">
        <f t="shared" si="41"/>
        <v>51</v>
      </c>
      <c r="AX378" s="8">
        <f t="shared" si="42"/>
        <v>1.1307259730879298</v>
      </c>
      <c r="AY378" s="6">
        <f>Table14[[#This Row],[Szórás]]/Table14[[#This Row],[Átlagos akadálymentességi hibaszám]]</f>
        <v>2.2180982084649536E-2</v>
      </c>
      <c r="AZ378">
        <f t="shared" si="43"/>
        <v>48</v>
      </c>
      <c r="BA378">
        <f t="shared" si="44"/>
        <v>53</v>
      </c>
      <c r="BB378">
        <f t="shared" si="45"/>
        <v>5</v>
      </c>
      <c r="BC378" s="7">
        <f t="shared" si="46"/>
        <v>1.0012477780248075</v>
      </c>
      <c r="BD378" s="8">
        <f t="shared" si="47"/>
        <v>0.51925977526357237</v>
      </c>
    </row>
    <row r="379" spans="1:56" x14ac:dyDescent="0.25">
      <c r="A379">
        <v>8</v>
      </c>
      <c r="B379">
        <v>22</v>
      </c>
      <c r="C379" t="s">
        <v>195</v>
      </c>
      <c r="D379">
        <v>90</v>
      </c>
      <c r="E379">
        <v>90</v>
      </c>
      <c r="F379">
        <v>90</v>
      </c>
      <c r="G379">
        <v>90</v>
      </c>
      <c r="H379">
        <v>90</v>
      </c>
      <c r="I379">
        <v>90</v>
      </c>
      <c r="J379">
        <v>90</v>
      </c>
      <c r="K379">
        <v>90</v>
      </c>
      <c r="L379">
        <v>90</v>
      </c>
      <c r="M379">
        <v>90</v>
      </c>
      <c r="N379">
        <v>90</v>
      </c>
      <c r="O379">
        <v>90</v>
      </c>
      <c r="P379">
        <v>90</v>
      </c>
      <c r="Q379">
        <v>90</v>
      </c>
      <c r="R379">
        <v>90</v>
      </c>
      <c r="S379">
        <v>90</v>
      </c>
      <c r="T379">
        <v>90</v>
      </c>
      <c r="U379">
        <v>90</v>
      </c>
      <c r="V379">
        <v>90</v>
      </c>
      <c r="W379">
        <v>90</v>
      </c>
      <c r="X379">
        <v>90</v>
      </c>
      <c r="Y379">
        <v>90</v>
      </c>
      <c r="Z379">
        <v>103</v>
      </c>
      <c r="AA379">
        <v>102</v>
      </c>
      <c r="AB379">
        <v>102</v>
      </c>
      <c r="AC379">
        <v>102</v>
      </c>
      <c r="AD379">
        <v>102</v>
      </c>
      <c r="AE379">
        <v>102</v>
      </c>
      <c r="AF379">
        <v>102</v>
      </c>
      <c r="AG379">
        <v>102</v>
      </c>
      <c r="AH379">
        <v>102</v>
      </c>
      <c r="AI379">
        <v>102</v>
      </c>
      <c r="AJ379">
        <v>101</v>
      </c>
      <c r="AK379">
        <v>101</v>
      </c>
      <c r="AL379">
        <v>102</v>
      </c>
      <c r="AM379">
        <v>102</v>
      </c>
      <c r="AN379">
        <v>102</v>
      </c>
      <c r="AO379">
        <v>101</v>
      </c>
      <c r="AP379">
        <v>101</v>
      </c>
      <c r="AQ379">
        <v>99</v>
      </c>
      <c r="AR379">
        <v>99</v>
      </c>
      <c r="AS379">
        <v>102</v>
      </c>
      <c r="AT379">
        <v>23</v>
      </c>
      <c r="AU379">
        <v>102</v>
      </c>
      <c r="AV379" s="8">
        <f t="shared" si="40"/>
        <v>94</v>
      </c>
      <c r="AW379">
        <f t="shared" si="41"/>
        <v>90</v>
      </c>
      <c r="AX379" s="8">
        <f t="shared" si="42"/>
        <v>12.404050351247333</v>
      </c>
      <c r="AY379" s="6">
        <f>Table14[[#This Row],[Szórás]]/Table14[[#This Row],[Átlagos akadálymentességi hibaszám]]</f>
        <v>0.131957982460078</v>
      </c>
      <c r="AZ379">
        <f t="shared" si="43"/>
        <v>23</v>
      </c>
      <c r="BA379">
        <f t="shared" si="44"/>
        <v>103</v>
      </c>
      <c r="BB379">
        <f t="shared" si="45"/>
        <v>80</v>
      </c>
      <c r="BC379" s="7">
        <f t="shared" si="46"/>
        <v>0.99973975434268114</v>
      </c>
      <c r="BD379" s="8">
        <f t="shared" si="47"/>
        <v>2.2472314514405115E-4</v>
      </c>
    </row>
    <row r="380" spans="1:56" x14ac:dyDescent="0.25">
      <c r="A380">
        <v>9</v>
      </c>
      <c r="B380">
        <v>22</v>
      </c>
      <c r="C380" t="s">
        <v>195</v>
      </c>
      <c r="D380">
        <v>44</v>
      </c>
      <c r="E380">
        <v>45</v>
      </c>
      <c r="F380">
        <v>44</v>
      </c>
      <c r="G380">
        <v>44</v>
      </c>
      <c r="H380">
        <v>44</v>
      </c>
      <c r="I380">
        <v>44</v>
      </c>
      <c r="J380">
        <v>44</v>
      </c>
      <c r="K380">
        <v>44</v>
      </c>
      <c r="L380">
        <v>44</v>
      </c>
      <c r="M380">
        <v>44</v>
      </c>
      <c r="N380">
        <v>44</v>
      </c>
      <c r="O380">
        <v>44</v>
      </c>
      <c r="P380">
        <v>44</v>
      </c>
      <c r="Q380">
        <v>44</v>
      </c>
      <c r="R380">
        <v>45</v>
      </c>
      <c r="S380">
        <v>44</v>
      </c>
      <c r="T380">
        <v>45</v>
      </c>
      <c r="U380">
        <v>44</v>
      </c>
      <c r="V380">
        <v>45</v>
      </c>
      <c r="W380">
        <v>45</v>
      </c>
      <c r="X380">
        <v>45</v>
      </c>
      <c r="Y380">
        <v>44</v>
      </c>
      <c r="Z380">
        <v>45</v>
      </c>
      <c r="AA380">
        <v>44</v>
      </c>
      <c r="AB380">
        <v>45</v>
      </c>
      <c r="AC380">
        <v>45</v>
      </c>
      <c r="AD380">
        <v>45</v>
      </c>
      <c r="AE380">
        <v>44</v>
      </c>
      <c r="AF380">
        <v>45</v>
      </c>
      <c r="AG380">
        <v>45</v>
      </c>
      <c r="AH380">
        <v>44</v>
      </c>
      <c r="AI380">
        <v>44</v>
      </c>
      <c r="AJ380">
        <v>44</v>
      </c>
      <c r="AK380">
        <v>44</v>
      </c>
      <c r="AL380">
        <v>44</v>
      </c>
      <c r="AM380">
        <v>44</v>
      </c>
      <c r="AN380">
        <v>46</v>
      </c>
      <c r="AO380">
        <v>45</v>
      </c>
      <c r="AP380">
        <v>45</v>
      </c>
      <c r="AQ380">
        <v>45</v>
      </c>
      <c r="AR380">
        <v>46</v>
      </c>
      <c r="AS380">
        <v>45</v>
      </c>
      <c r="AT380">
        <v>44</v>
      </c>
      <c r="AU380">
        <v>45</v>
      </c>
      <c r="AV380" s="8">
        <f t="shared" si="40"/>
        <v>44.477272727272727</v>
      </c>
      <c r="AW380">
        <f t="shared" si="41"/>
        <v>44</v>
      </c>
      <c r="AX380" s="8">
        <f t="shared" si="42"/>
        <v>0.59017681085934726</v>
      </c>
      <c r="AY380" s="6">
        <f>Table14[[#This Row],[Szórás]]/Table14[[#This Row],[Átlagos akadálymentességi hibaszám]]</f>
        <v>1.326917714757858E-2</v>
      </c>
      <c r="AZ380">
        <f t="shared" si="43"/>
        <v>44</v>
      </c>
      <c r="BA380">
        <f t="shared" si="44"/>
        <v>46</v>
      </c>
      <c r="BB380">
        <f t="shared" si="45"/>
        <v>2</v>
      </c>
      <c r="BC380" s="7">
        <f t="shared" si="46"/>
        <v>1.000442823306356</v>
      </c>
      <c r="BD380" s="8">
        <f t="shared" si="47"/>
        <v>0.18550015573573109</v>
      </c>
    </row>
    <row r="381" spans="1:56" x14ac:dyDescent="0.25">
      <c r="A381">
        <v>219</v>
      </c>
      <c r="B381">
        <v>70</v>
      </c>
      <c r="C381" t="s">
        <v>287</v>
      </c>
      <c r="D381">
        <v>101</v>
      </c>
      <c r="E381">
        <v>101</v>
      </c>
      <c r="F381">
        <v>102</v>
      </c>
      <c r="G381">
        <v>102</v>
      </c>
      <c r="H381">
        <v>102</v>
      </c>
      <c r="I381">
        <v>101</v>
      </c>
      <c r="J381">
        <v>102</v>
      </c>
      <c r="K381">
        <v>102</v>
      </c>
      <c r="L381">
        <v>102</v>
      </c>
      <c r="M381">
        <v>102</v>
      </c>
      <c r="N381">
        <v>102</v>
      </c>
      <c r="O381">
        <v>102</v>
      </c>
      <c r="P381">
        <v>102</v>
      </c>
      <c r="Q381">
        <v>102</v>
      </c>
      <c r="R381">
        <v>102</v>
      </c>
      <c r="S381">
        <v>102</v>
      </c>
      <c r="T381">
        <v>102</v>
      </c>
      <c r="U381">
        <v>102</v>
      </c>
      <c r="V381">
        <v>102</v>
      </c>
      <c r="W381">
        <v>102</v>
      </c>
      <c r="X381">
        <v>102</v>
      </c>
      <c r="Y381">
        <v>102</v>
      </c>
      <c r="Z381">
        <v>102</v>
      </c>
      <c r="AA381">
        <v>102</v>
      </c>
      <c r="AB381">
        <v>102</v>
      </c>
      <c r="AC381">
        <v>102</v>
      </c>
      <c r="AD381">
        <v>102</v>
      </c>
      <c r="AE381">
        <v>102</v>
      </c>
      <c r="AF381">
        <v>102</v>
      </c>
      <c r="AG381">
        <v>102</v>
      </c>
      <c r="AH381">
        <v>102</v>
      </c>
      <c r="AI381">
        <v>102</v>
      </c>
      <c r="AJ381">
        <v>102</v>
      </c>
      <c r="AK381">
        <v>102</v>
      </c>
      <c r="AL381">
        <v>102</v>
      </c>
      <c r="AM381">
        <v>101</v>
      </c>
      <c r="AN381">
        <v>101</v>
      </c>
      <c r="AO381">
        <v>101</v>
      </c>
      <c r="AP381">
        <v>103</v>
      </c>
      <c r="AQ381">
        <v>103</v>
      </c>
      <c r="AR381">
        <v>102</v>
      </c>
      <c r="AS381">
        <v>102</v>
      </c>
      <c r="AT381">
        <v>102</v>
      </c>
      <c r="AU381">
        <v>102</v>
      </c>
      <c r="AV381" s="8">
        <f t="shared" si="40"/>
        <v>101.90909090909091</v>
      </c>
      <c r="AW381">
        <f t="shared" si="41"/>
        <v>102</v>
      </c>
      <c r="AX381" s="8">
        <f t="shared" si="42"/>
        <v>0.42141410988297101</v>
      </c>
      <c r="AY381" s="6">
        <f>Table14[[#This Row],[Szórás]]/Table14[[#This Row],[Átlagos akadálymentességi hibaszám]]</f>
        <v>4.1351964395296001E-3</v>
      </c>
      <c r="AZ381">
        <f t="shared" si="43"/>
        <v>101</v>
      </c>
      <c r="BA381">
        <f t="shared" si="44"/>
        <v>103</v>
      </c>
      <c r="BB381">
        <f t="shared" si="45"/>
        <v>2</v>
      </c>
      <c r="BC381" s="7">
        <f t="shared" si="46"/>
        <v>1.000067584298485</v>
      </c>
      <c r="BD381" s="8">
        <f t="shared" si="47"/>
        <v>4.3961317716241968E-2</v>
      </c>
    </row>
    <row r="382" spans="1:56" x14ac:dyDescent="0.25">
      <c r="A382">
        <v>73</v>
      </c>
      <c r="B382">
        <v>50</v>
      </c>
      <c r="C382" t="s">
        <v>120</v>
      </c>
      <c r="D382">
        <v>60</v>
      </c>
      <c r="E382">
        <v>60</v>
      </c>
      <c r="F382">
        <v>59</v>
      </c>
      <c r="G382">
        <v>60</v>
      </c>
      <c r="H382">
        <v>60</v>
      </c>
      <c r="I382">
        <v>60</v>
      </c>
      <c r="J382">
        <v>60</v>
      </c>
      <c r="K382">
        <v>60</v>
      </c>
      <c r="L382">
        <v>60</v>
      </c>
      <c r="M382">
        <v>60</v>
      </c>
      <c r="N382">
        <v>60</v>
      </c>
      <c r="O382">
        <v>60</v>
      </c>
      <c r="P382">
        <v>79</v>
      </c>
      <c r="Q382">
        <v>62</v>
      </c>
      <c r="R382">
        <v>60</v>
      </c>
      <c r="S382">
        <v>60</v>
      </c>
      <c r="T382">
        <v>60</v>
      </c>
      <c r="U382">
        <v>60</v>
      </c>
      <c r="V382">
        <v>60</v>
      </c>
      <c r="W382">
        <v>60</v>
      </c>
      <c r="X382">
        <v>60</v>
      </c>
      <c r="Y382">
        <v>62</v>
      </c>
      <c r="Z382">
        <v>57</v>
      </c>
      <c r="AA382">
        <v>63</v>
      </c>
      <c r="AB382">
        <v>57</v>
      </c>
      <c r="AC382">
        <v>73</v>
      </c>
      <c r="AD382">
        <v>57</v>
      </c>
      <c r="AE382">
        <v>57</v>
      </c>
      <c r="AF382">
        <v>57</v>
      </c>
      <c r="AG382">
        <v>58</v>
      </c>
      <c r="AH382">
        <v>57</v>
      </c>
      <c r="AI382">
        <v>57</v>
      </c>
      <c r="AJ382">
        <v>57</v>
      </c>
      <c r="AK382">
        <v>57</v>
      </c>
      <c r="AL382">
        <v>56</v>
      </c>
      <c r="AM382">
        <v>57</v>
      </c>
      <c r="AN382">
        <v>59</v>
      </c>
      <c r="AO382">
        <v>59</v>
      </c>
      <c r="AP382">
        <v>59</v>
      </c>
      <c r="AQ382">
        <v>59</v>
      </c>
      <c r="AR382">
        <v>57</v>
      </c>
      <c r="AS382">
        <v>57</v>
      </c>
      <c r="AT382">
        <v>57</v>
      </c>
      <c r="AU382">
        <v>57</v>
      </c>
      <c r="AV382" s="8">
        <f t="shared" si="40"/>
        <v>59.68181818181818</v>
      </c>
      <c r="AW382">
        <f t="shared" si="41"/>
        <v>60</v>
      </c>
      <c r="AX382" s="8">
        <f t="shared" si="42"/>
        <v>4.0160881538129409</v>
      </c>
      <c r="AY382" s="6">
        <f>Table14[[#This Row],[Szórás]]/Table14[[#This Row],[Átlagos akadálymentességi hibaszám]]</f>
        <v>6.7291652234489491E-2</v>
      </c>
      <c r="AZ382">
        <f t="shared" si="43"/>
        <v>56</v>
      </c>
      <c r="BA382">
        <f t="shared" si="44"/>
        <v>79</v>
      </c>
      <c r="BB382">
        <f t="shared" si="45"/>
        <v>23</v>
      </c>
      <c r="BC382" s="7">
        <f t="shared" si="46"/>
        <v>0.99832959039262981</v>
      </c>
      <c r="BD382" s="8">
        <f t="shared" si="47"/>
        <v>0.12354400952479597</v>
      </c>
    </row>
    <row r="383" spans="1:56" x14ac:dyDescent="0.25">
      <c r="A383">
        <v>6126</v>
      </c>
      <c r="B383">
        <v>95</v>
      </c>
      <c r="C383" t="s">
        <v>268</v>
      </c>
      <c r="D383">
        <v>29</v>
      </c>
      <c r="E383">
        <v>29</v>
      </c>
      <c r="F383">
        <v>29</v>
      </c>
      <c r="G383">
        <v>29</v>
      </c>
      <c r="H383">
        <v>29</v>
      </c>
      <c r="I383">
        <v>29</v>
      </c>
      <c r="J383">
        <v>29</v>
      </c>
      <c r="K383">
        <v>29</v>
      </c>
      <c r="L383">
        <v>29</v>
      </c>
      <c r="M383">
        <v>29</v>
      </c>
      <c r="N383">
        <v>29</v>
      </c>
      <c r="O383">
        <v>29</v>
      </c>
      <c r="P383">
        <v>29</v>
      </c>
      <c r="Q383">
        <v>29</v>
      </c>
      <c r="R383">
        <v>29</v>
      </c>
      <c r="S383">
        <v>29</v>
      </c>
      <c r="T383">
        <v>29</v>
      </c>
      <c r="U383">
        <v>29</v>
      </c>
      <c r="V383">
        <v>29</v>
      </c>
      <c r="W383">
        <v>29</v>
      </c>
      <c r="X383">
        <v>29</v>
      </c>
      <c r="Y383">
        <v>29</v>
      </c>
      <c r="Z383">
        <v>29</v>
      </c>
      <c r="AA383">
        <v>29</v>
      </c>
      <c r="AB383">
        <v>29</v>
      </c>
      <c r="AC383">
        <v>30</v>
      </c>
      <c r="AD383">
        <v>30</v>
      </c>
      <c r="AE383">
        <v>30</v>
      </c>
      <c r="AF383">
        <v>30</v>
      </c>
      <c r="AG383">
        <v>30</v>
      </c>
      <c r="AH383">
        <v>30</v>
      </c>
      <c r="AI383">
        <v>30</v>
      </c>
      <c r="AJ383">
        <v>30</v>
      </c>
      <c r="AK383">
        <v>30</v>
      </c>
      <c r="AL383">
        <v>30</v>
      </c>
      <c r="AM383">
        <v>30</v>
      </c>
      <c r="AN383">
        <v>30</v>
      </c>
      <c r="AO383">
        <v>30</v>
      </c>
      <c r="AP383">
        <v>30</v>
      </c>
      <c r="AQ383">
        <v>30</v>
      </c>
      <c r="AR383">
        <v>30</v>
      </c>
      <c r="AS383">
        <v>30</v>
      </c>
      <c r="AT383">
        <v>30</v>
      </c>
      <c r="AU383">
        <v>30</v>
      </c>
      <c r="AV383" s="8">
        <f t="shared" si="40"/>
        <v>29.431818181818183</v>
      </c>
      <c r="AW383">
        <f t="shared" si="41"/>
        <v>29</v>
      </c>
      <c r="AX383" s="8">
        <f t="shared" si="42"/>
        <v>0.50105596738531255</v>
      </c>
      <c r="AY383" s="6">
        <f>Table14[[#This Row],[Szórás]]/Table14[[#This Row],[Átlagos akadálymentességi hibaszám]]</f>
        <v>1.7024295416952703E-2</v>
      </c>
      <c r="AZ383">
        <f t="shared" si="43"/>
        <v>29</v>
      </c>
      <c r="BA383">
        <f t="shared" si="44"/>
        <v>30</v>
      </c>
      <c r="BB383">
        <f t="shared" si="45"/>
        <v>1</v>
      </c>
      <c r="BC383" s="7">
        <f t="shared" si="46"/>
        <v>1.0011354741170686</v>
      </c>
      <c r="BD383" s="8">
        <f t="shared" si="47"/>
        <v>0.73643410852713198</v>
      </c>
    </row>
    <row r="384" spans="1:56" x14ac:dyDescent="0.25">
      <c r="A384">
        <v>228</v>
      </c>
      <c r="B384">
        <v>70</v>
      </c>
      <c r="C384" t="s">
        <v>287</v>
      </c>
      <c r="D384">
        <v>20</v>
      </c>
      <c r="E384">
        <v>20</v>
      </c>
      <c r="F384">
        <v>20</v>
      </c>
      <c r="G384">
        <v>20</v>
      </c>
      <c r="H384">
        <v>20</v>
      </c>
      <c r="I384">
        <v>20</v>
      </c>
      <c r="J384">
        <v>20</v>
      </c>
      <c r="K384">
        <v>20</v>
      </c>
      <c r="L384">
        <v>20</v>
      </c>
      <c r="M384">
        <v>20</v>
      </c>
      <c r="N384">
        <v>20</v>
      </c>
      <c r="O384">
        <v>20</v>
      </c>
      <c r="P384">
        <v>20</v>
      </c>
      <c r="Q384">
        <v>20</v>
      </c>
      <c r="R384">
        <v>20</v>
      </c>
      <c r="S384">
        <v>20</v>
      </c>
      <c r="T384">
        <v>20</v>
      </c>
      <c r="U384">
        <v>20</v>
      </c>
      <c r="V384">
        <v>20</v>
      </c>
      <c r="W384">
        <v>20</v>
      </c>
      <c r="X384">
        <v>20</v>
      </c>
      <c r="Y384">
        <v>20</v>
      </c>
      <c r="Z384">
        <v>20</v>
      </c>
      <c r="AA384">
        <v>20</v>
      </c>
      <c r="AB384">
        <v>20</v>
      </c>
      <c r="AC384">
        <v>20</v>
      </c>
      <c r="AD384">
        <v>20</v>
      </c>
      <c r="AE384">
        <v>20</v>
      </c>
      <c r="AF384">
        <v>20</v>
      </c>
      <c r="AG384">
        <v>20</v>
      </c>
      <c r="AH384">
        <v>20</v>
      </c>
      <c r="AI384">
        <v>20</v>
      </c>
      <c r="AJ384">
        <v>20</v>
      </c>
      <c r="AK384">
        <v>20</v>
      </c>
      <c r="AL384">
        <v>20</v>
      </c>
      <c r="AM384">
        <v>20</v>
      </c>
      <c r="AN384">
        <v>20</v>
      </c>
      <c r="AO384">
        <v>20</v>
      </c>
      <c r="AP384">
        <v>20</v>
      </c>
      <c r="AQ384">
        <v>20</v>
      </c>
      <c r="AR384">
        <v>20</v>
      </c>
      <c r="AS384">
        <v>20</v>
      </c>
      <c r="AT384">
        <v>20</v>
      </c>
      <c r="AU384">
        <v>20</v>
      </c>
      <c r="AV384" s="8">
        <f t="shared" si="40"/>
        <v>20</v>
      </c>
      <c r="AW384">
        <f t="shared" si="41"/>
        <v>20</v>
      </c>
      <c r="AX384" s="8">
        <f t="shared" si="42"/>
        <v>0</v>
      </c>
      <c r="AY384" s="6">
        <f>Table14[[#This Row],[Szórás]]/Table14[[#This Row],[Átlagos akadálymentességi hibaszám]]</f>
        <v>0</v>
      </c>
      <c r="AZ384">
        <f t="shared" si="43"/>
        <v>20</v>
      </c>
      <c r="BA384">
        <f t="shared" si="44"/>
        <v>20</v>
      </c>
      <c r="BB384">
        <f t="shared" si="45"/>
        <v>0</v>
      </c>
      <c r="BC384" s="7">
        <f t="shared" si="46"/>
        <v>1</v>
      </c>
      <c r="BD384" s="8">
        <f t="shared" si="47"/>
        <v>1</v>
      </c>
    </row>
    <row r="385" spans="1:56" x14ac:dyDescent="0.25">
      <c r="A385">
        <v>1</v>
      </c>
      <c r="B385">
        <v>11</v>
      </c>
      <c r="C385" t="s">
        <v>85</v>
      </c>
      <c r="D385">
        <v>9</v>
      </c>
      <c r="E385">
        <v>9</v>
      </c>
      <c r="F385">
        <v>9</v>
      </c>
      <c r="G385">
        <v>9</v>
      </c>
      <c r="H385">
        <v>9</v>
      </c>
      <c r="I385">
        <v>9</v>
      </c>
      <c r="J385">
        <v>9</v>
      </c>
      <c r="K385">
        <v>9</v>
      </c>
      <c r="L385">
        <v>9</v>
      </c>
      <c r="M385">
        <v>9</v>
      </c>
      <c r="N385">
        <v>9</v>
      </c>
      <c r="O385">
        <v>9</v>
      </c>
      <c r="P385">
        <v>9</v>
      </c>
      <c r="Q385">
        <v>9</v>
      </c>
      <c r="R385">
        <v>9</v>
      </c>
      <c r="S385">
        <v>9</v>
      </c>
      <c r="T385">
        <v>9</v>
      </c>
      <c r="U385">
        <v>9</v>
      </c>
      <c r="V385">
        <v>9</v>
      </c>
      <c r="W385">
        <v>9</v>
      </c>
      <c r="X385">
        <v>9</v>
      </c>
      <c r="Y385">
        <v>9</v>
      </c>
      <c r="Z385">
        <v>9</v>
      </c>
      <c r="AA385">
        <v>9</v>
      </c>
      <c r="AB385">
        <v>9</v>
      </c>
      <c r="AC385">
        <v>9</v>
      </c>
      <c r="AD385">
        <v>9</v>
      </c>
      <c r="AE385">
        <v>9</v>
      </c>
      <c r="AF385">
        <v>9</v>
      </c>
      <c r="AG385">
        <v>9</v>
      </c>
      <c r="AH385">
        <v>9</v>
      </c>
      <c r="AI385">
        <v>9</v>
      </c>
      <c r="AJ385">
        <v>9</v>
      </c>
      <c r="AK385">
        <v>9</v>
      </c>
      <c r="AL385">
        <v>9</v>
      </c>
      <c r="AM385">
        <v>9</v>
      </c>
      <c r="AN385">
        <v>9</v>
      </c>
      <c r="AO385">
        <v>9</v>
      </c>
      <c r="AP385">
        <v>9</v>
      </c>
      <c r="AQ385">
        <v>9</v>
      </c>
      <c r="AR385">
        <v>9</v>
      </c>
      <c r="AS385">
        <v>9</v>
      </c>
      <c r="AT385">
        <v>9</v>
      </c>
      <c r="AU385">
        <v>9</v>
      </c>
      <c r="AV385" s="8">
        <f t="shared" si="40"/>
        <v>9</v>
      </c>
      <c r="AW385">
        <f t="shared" si="41"/>
        <v>9</v>
      </c>
      <c r="AX385" s="8">
        <f t="shared" si="42"/>
        <v>0</v>
      </c>
      <c r="AY385" s="6">
        <f>Table14[[#This Row],[Szórás]]/Table14[[#This Row],[Átlagos akadálymentességi hibaszám]]</f>
        <v>0</v>
      </c>
      <c r="AZ385">
        <f t="shared" si="43"/>
        <v>9</v>
      </c>
      <c r="BA385">
        <f t="shared" si="44"/>
        <v>9</v>
      </c>
      <c r="BB385">
        <f t="shared" si="45"/>
        <v>0</v>
      </c>
      <c r="BC385" s="7">
        <f t="shared" si="46"/>
        <v>1</v>
      </c>
      <c r="BD385" s="8">
        <f t="shared" si="47"/>
        <v>1</v>
      </c>
    </row>
    <row r="386" spans="1:56" x14ac:dyDescent="0.25">
      <c r="A386">
        <v>3</v>
      </c>
      <c r="B386">
        <v>15</v>
      </c>
      <c r="C386" t="s">
        <v>173</v>
      </c>
      <c r="D386">
        <v>64</v>
      </c>
      <c r="E386">
        <v>56</v>
      </c>
      <c r="F386">
        <v>55</v>
      </c>
      <c r="G386">
        <v>59</v>
      </c>
      <c r="H386">
        <v>61</v>
      </c>
      <c r="I386">
        <v>61</v>
      </c>
      <c r="J386">
        <v>61</v>
      </c>
      <c r="K386">
        <v>59</v>
      </c>
      <c r="L386">
        <v>61</v>
      </c>
      <c r="M386">
        <v>63</v>
      </c>
      <c r="N386">
        <v>63</v>
      </c>
      <c r="O386">
        <v>64</v>
      </c>
      <c r="P386">
        <v>64</v>
      </c>
      <c r="Q386">
        <v>63</v>
      </c>
      <c r="R386">
        <v>61</v>
      </c>
      <c r="S386">
        <v>64</v>
      </c>
      <c r="T386">
        <v>64</v>
      </c>
      <c r="U386">
        <v>62</v>
      </c>
      <c r="V386">
        <v>64</v>
      </c>
      <c r="W386">
        <v>64</v>
      </c>
      <c r="X386">
        <v>64</v>
      </c>
      <c r="Y386">
        <v>64</v>
      </c>
      <c r="Z386">
        <v>62</v>
      </c>
      <c r="AA386">
        <v>62</v>
      </c>
      <c r="AB386">
        <v>62</v>
      </c>
      <c r="AC386">
        <v>60</v>
      </c>
      <c r="AD386">
        <v>60</v>
      </c>
      <c r="AE386">
        <v>60</v>
      </c>
      <c r="AF386">
        <v>60</v>
      </c>
      <c r="AG386">
        <v>60</v>
      </c>
      <c r="AH386">
        <v>60</v>
      </c>
      <c r="AI386">
        <v>59</v>
      </c>
      <c r="AJ386">
        <v>59</v>
      </c>
      <c r="AK386">
        <v>50</v>
      </c>
      <c r="AL386">
        <v>53</v>
      </c>
      <c r="AM386">
        <v>51</v>
      </c>
      <c r="AN386">
        <v>51</v>
      </c>
      <c r="AO386">
        <v>48</v>
      </c>
      <c r="AP386">
        <v>51</v>
      </c>
      <c r="AQ386">
        <v>51</v>
      </c>
      <c r="AR386">
        <v>48</v>
      </c>
      <c r="AS386">
        <v>50</v>
      </c>
      <c r="AT386">
        <v>51</v>
      </c>
      <c r="AU386">
        <v>51</v>
      </c>
      <c r="AV386" s="8">
        <f t="shared" ref="AV386:AV449" si="48">AVERAGE(D386:AU386)</f>
        <v>58.636363636363633</v>
      </c>
      <c r="AW386">
        <f t="shared" ref="AW386:AW449" si="49">MEDIAN(D386:AU386)</f>
        <v>60</v>
      </c>
      <c r="AX386" s="8">
        <f t="shared" ref="AX386:AX449" si="50">_xlfn.STDEV.S(D386:AU386)</f>
        <v>5.234460542120746</v>
      </c>
      <c r="AY386" s="6">
        <f>Table14[[#This Row],[Szórás]]/Table14[[#This Row],[Átlagos akadálymentességi hibaszám]]</f>
        <v>8.9269869710586369E-2</v>
      </c>
      <c r="AZ386">
        <f t="shared" ref="AZ386:AZ449" si="51">MIN(D386:AU386)</f>
        <v>48</v>
      </c>
      <c r="BA386">
        <f t="shared" ref="BA386:BA449" si="52">MAX(D386:AU386)</f>
        <v>64</v>
      </c>
      <c r="BB386">
        <f t="shared" ref="BB386:BB449" si="53">BA386-AZ386</f>
        <v>16</v>
      </c>
      <c r="BC386" s="7">
        <f t="shared" ref="BC386:BC449" si="54">INDEX(LOGEST($D386:$AU386,,TRUE,TRUE),1,1)</f>
        <v>0.99506759239169318</v>
      </c>
      <c r="BD386" s="8">
        <f t="shared" ref="BD386:BD449" si="55">INDEX(LOGEST($D386:$AU386,,TRUE,TRUE),3,1)</f>
        <v>0.46708882452638567</v>
      </c>
    </row>
    <row r="387" spans="1:56" x14ac:dyDescent="0.25">
      <c r="A387">
        <v>4</v>
      </c>
      <c r="B387">
        <v>15</v>
      </c>
      <c r="C387" t="s">
        <v>173</v>
      </c>
      <c r="D387">
        <v>29</v>
      </c>
      <c r="E387">
        <v>29</v>
      </c>
      <c r="F387">
        <v>29</v>
      </c>
      <c r="G387">
        <v>29</v>
      </c>
      <c r="H387">
        <v>29</v>
      </c>
      <c r="I387">
        <v>29</v>
      </c>
      <c r="J387">
        <v>29</v>
      </c>
      <c r="K387">
        <v>29</v>
      </c>
      <c r="L387">
        <v>29</v>
      </c>
      <c r="M387">
        <v>29</v>
      </c>
      <c r="N387">
        <v>29</v>
      </c>
      <c r="O387">
        <v>29</v>
      </c>
      <c r="P387">
        <v>29</v>
      </c>
      <c r="Q387">
        <v>29</v>
      </c>
      <c r="R387">
        <v>29</v>
      </c>
      <c r="S387">
        <v>29</v>
      </c>
      <c r="T387">
        <v>29</v>
      </c>
      <c r="U387">
        <v>29</v>
      </c>
      <c r="V387">
        <v>29</v>
      </c>
      <c r="W387">
        <v>29</v>
      </c>
      <c r="X387">
        <v>29</v>
      </c>
      <c r="Y387">
        <v>29</v>
      </c>
      <c r="Z387">
        <v>29</v>
      </c>
      <c r="AA387">
        <v>29</v>
      </c>
      <c r="AB387">
        <v>29</v>
      </c>
      <c r="AC387">
        <v>29</v>
      </c>
      <c r="AD387">
        <v>29</v>
      </c>
      <c r="AE387">
        <v>29</v>
      </c>
      <c r="AF387">
        <v>29</v>
      </c>
      <c r="AG387">
        <v>29</v>
      </c>
      <c r="AH387">
        <v>29</v>
      </c>
      <c r="AI387">
        <v>29</v>
      </c>
      <c r="AJ387">
        <v>29</v>
      </c>
      <c r="AK387">
        <v>29</v>
      </c>
      <c r="AL387">
        <v>29</v>
      </c>
      <c r="AM387">
        <v>29</v>
      </c>
      <c r="AN387">
        <v>29</v>
      </c>
      <c r="AO387">
        <v>29</v>
      </c>
      <c r="AP387">
        <v>29</v>
      </c>
      <c r="AQ387">
        <v>29</v>
      </c>
      <c r="AR387">
        <v>29</v>
      </c>
      <c r="AS387">
        <v>29</v>
      </c>
      <c r="AT387">
        <v>29</v>
      </c>
      <c r="AU387">
        <v>29</v>
      </c>
      <c r="AV387" s="8">
        <f t="shared" si="48"/>
        <v>29</v>
      </c>
      <c r="AW387">
        <f t="shared" si="49"/>
        <v>29</v>
      </c>
      <c r="AX387" s="8">
        <f t="shared" si="50"/>
        <v>0</v>
      </c>
      <c r="AY387" s="6">
        <f>Table14[[#This Row],[Szórás]]/Table14[[#This Row],[Átlagos akadálymentességi hibaszám]]</f>
        <v>0</v>
      </c>
      <c r="AZ387">
        <f t="shared" si="51"/>
        <v>29</v>
      </c>
      <c r="BA387">
        <f t="shared" si="52"/>
        <v>29</v>
      </c>
      <c r="BB387">
        <f t="shared" si="53"/>
        <v>0</v>
      </c>
      <c r="BC387" s="7">
        <f t="shared" si="54"/>
        <v>1</v>
      </c>
      <c r="BD387" s="8">
        <f t="shared" si="55"/>
        <v>1</v>
      </c>
    </row>
    <row r="388" spans="1:56" x14ac:dyDescent="0.25">
      <c r="A388">
        <v>1645</v>
      </c>
      <c r="B388">
        <v>93</v>
      </c>
      <c r="C388" t="s">
        <v>99</v>
      </c>
      <c r="D388">
        <v>464</v>
      </c>
      <c r="E388">
        <v>487</v>
      </c>
      <c r="F388">
        <v>483</v>
      </c>
      <c r="G388">
        <v>455</v>
      </c>
      <c r="H388">
        <v>449</v>
      </c>
      <c r="I388">
        <v>424</v>
      </c>
      <c r="J388">
        <v>430</v>
      </c>
      <c r="K388">
        <v>418</v>
      </c>
      <c r="L388">
        <v>415</v>
      </c>
      <c r="M388">
        <v>495</v>
      </c>
      <c r="N388">
        <v>520</v>
      </c>
      <c r="O388">
        <v>437</v>
      </c>
      <c r="P388">
        <v>466</v>
      </c>
      <c r="Q388">
        <v>463</v>
      </c>
      <c r="R388">
        <v>455</v>
      </c>
      <c r="S388">
        <v>389</v>
      </c>
      <c r="T388">
        <v>367</v>
      </c>
      <c r="U388">
        <v>353</v>
      </c>
      <c r="V388">
        <v>350</v>
      </c>
      <c r="W388">
        <v>345</v>
      </c>
      <c r="X388">
        <v>465</v>
      </c>
      <c r="Y388">
        <v>118</v>
      </c>
      <c r="Z388">
        <v>124</v>
      </c>
      <c r="AA388">
        <v>113</v>
      </c>
      <c r="AB388">
        <v>116</v>
      </c>
      <c r="AC388">
        <v>70</v>
      </c>
      <c r="AD388">
        <v>126</v>
      </c>
      <c r="AE388">
        <v>140</v>
      </c>
      <c r="AF388">
        <v>134</v>
      </c>
      <c r="AG388">
        <v>124</v>
      </c>
      <c r="AH388">
        <v>113</v>
      </c>
      <c r="AI388">
        <v>126</v>
      </c>
      <c r="AJ388">
        <v>123</v>
      </c>
      <c r="AK388">
        <v>131</v>
      </c>
      <c r="AL388">
        <v>113</v>
      </c>
      <c r="AM388">
        <v>115</v>
      </c>
      <c r="AN388">
        <v>104</v>
      </c>
      <c r="AO388">
        <v>92</v>
      </c>
      <c r="AP388">
        <v>94</v>
      </c>
      <c r="AQ388">
        <v>90</v>
      </c>
      <c r="AR388">
        <v>117</v>
      </c>
      <c r="AS388">
        <v>122</v>
      </c>
      <c r="AT388">
        <v>117</v>
      </c>
      <c r="AU388">
        <v>117</v>
      </c>
      <c r="AV388" s="8">
        <f t="shared" si="48"/>
        <v>267.47727272727275</v>
      </c>
      <c r="AW388">
        <f t="shared" si="49"/>
        <v>137</v>
      </c>
      <c r="AX388" s="8">
        <f t="shared" si="50"/>
        <v>165.63528000726981</v>
      </c>
      <c r="AY388" s="6">
        <f>Table14[[#This Row],[Szórás]]/Table14[[#This Row],[Átlagos akadálymentességi hibaszám]]</f>
        <v>0.61924992100602183</v>
      </c>
      <c r="AZ388">
        <f t="shared" si="51"/>
        <v>70</v>
      </c>
      <c r="BA388">
        <f t="shared" si="52"/>
        <v>520</v>
      </c>
      <c r="BB388">
        <f t="shared" si="53"/>
        <v>450</v>
      </c>
      <c r="BC388" s="7">
        <f t="shared" si="54"/>
        <v>0.95397454561703643</v>
      </c>
      <c r="BD388" s="8">
        <f t="shared" si="55"/>
        <v>0.77216479187039122</v>
      </c>
    </row>
    <row r="389" spans="1:56" x14ac:dyDescent="0.25">
      <c r="A389">
        <v>119</v>
      </c>
      <c r="B389">
        <v>61</v>
      </c>
      <c r="C389" t="s">
        <v>145</v>
      </c>
      <c r="D389">
        <v>29</v>
      </c>
      <c r="E389">
        <v>29</v>
      </c>
      <c r="F389">
        <v>29</v>
      </c>
      <c r="G389">
        <v>29</v>
      </c>
      <c r="H389">
        <v>29</v>
      </c>
      <c r="I389">
        <v>29</v>
      </c>
      <c r="J389">
        <v>29</v>
      </c>
      <c r="K389">
        <v>29</v>
      </c>
      <c r="L389">
        <v>29</v>
      </c>
      <c r="M389">
        <v>29</v>
      </c>
      <c r="N389">
        <v>29</v>
      </c>
      <c r="O389">
        <v>29</v>
      </c>
      <c r="P389">
        <v>29</v>
      </c>
      <c r="Q389">
        <v>29</v>
      </c>
      <c r="R389">
        <v>30</v>
      </c>
      <c r="S389">
        <v>30</v>
      </c>
      <c r="T389">
        <v>30</v>
      </c>
      <c r="U389">
        <v>30</v>
      </c>
      <c r="V389">
        <v>30</v>
      </c>
      <c r="W389">
        <v>30</v>
      </c>
      <c r="X389">
        <v>30</v>
      </c>
      <c r="Y389">
        <v>30</v>
      </c>
      <c r="Z389">
        <v>30</v>
      </c>
      <c r="AA389">
        <v>30</v>
      </c>
      <c r="AB389">
        <v>30</v>
      </c>
      <c r="AC389">
        <v>30</v>
      </c>
      <c r="AD389">
        <v>31</v>
      </c>
      <c r="AE389">
        <v>33</v>
      </c>
      <c r="AF389">
        <v>33</v>
      </c>
      <c r="AG389">
        <v>33</v>
      </c>
      <c r="AH389">
        <v>33</v>
      </c>
      <c r="AI389">
        <v>33</v>
      </c>
      <c r="AJ389">
        <v>33</v>
      </c>
      <c r="AK389">
        <v>33</v>
      </c>
      <c r="AL389">
        <v>33</v>
      </c>
      <c r="AM389">
        <v>33</v>
      </c>
      <c r="AN389">
        <v>33</v>
      </c>
      <c r="AO389">
        <v>33</v>
      </c>
      <c r="AP389">
        <v>33</v>
      </c>
      <c r="AQ389">
        <v>33</v>
      </c>
      <c r="AR389">
        <v>32</v>
      </c>
      <c r="AS389">
        <v>32</v>
      </c>
      <c r="AT389">
        <v>32</v>
      </c>
      <c r="AU389">
        <v>32</v>
      </c>
      <c r="AV389" s="8">
        <f t="shared" si="48"/>
        <v>30.772727272727273</v>
      </c>
      <c r="AW389">
        <f t="shared" si="49"/>
        <v>30</v>
      </c>
      <c r="AX389" s="8">
        <f t="shared" si="50"/>
        <v>1.68251799622203</v>
      </c>
      <c r="AY389" s="6">
        <f>Table14[[#This Row],[Szórás]]/Table14[[#This Row],[Átlagos akadálymentességi hibaszám]]</f>
        <v>5.4675621738382064E-2</v>
      </c>
      <c r="AZ389">
        <f t="shared" si="51"/>
        <v>29</v>
      </c>
      <c r="BA389">
        <f t="shared" si="52"/>
        <v>33</v>
      </c>
      <c r="BB389">
        <f t="shared" si="53"/>
        <v>4</v>
      </c>
      <c r="BC389" s="7">
        <f t="shared" si="54"/>
        <v>1.0037673087856609</v>
      </c>
      <c r="BD389" s="8">
        <f t="shared" si="55"/>
        <v>0.79236913523915142</v>
      </c>
    </row>
    <row r="390" spans="1:56" x14ac:dyDescent="0.25">
      <c r="A390">
        <v>24</v>
      </c>
      <c r="B390">
        <v>40</v>
      </c>
      <c r="C390" t="s">
        <v>283</v>
      </c>
      <c r="D390">
        <v>67</v>
      </c>
      <c r="E390">
        <v>67</v>
      </c>
      <c r="F390">
        <v>32</v>
      </c>
      <c r="G390">
        <v>67</v>
      </c>
      <c r="H390">
        <v>67</v>
      </c>
      <c r="I390">
        <v>67</v>
      </c>
      <c r="J390">
        <v>68</v>
      </c>
      <c r="K390">
        <v>68</v>
      </c>
      <c r="L390">
        <v>64</v>
      </c>
      <c r="M390">
        <v>64</v>
      </c>
      <c r="N390">
        <v>64</v>
      </c>
      <c r="O390">
        <v>64</v>
      </c>
      <c r="P390">
        <v>64</v>
      </c>
      <c r="Q390">
        <v>64</v>
      </c>
      <c r="R390">
        <v>64</v>
      </c>
      <c r="S390">
        <v>64</v>
      </c>
      <c r="T390">
        <v>64</v>
      </c>
      <c r="U390">
        <v>64</v>
      </c>
      <c r="V390">
        <v>64</v>
      </c>
      <c r="W390">
        <v>64</v>
      </c>
      <c r="X390">
        <v>64</v>
      </c>
      <c r="Y390">
        <v>64</v>
      </c>
      <c r="Z390">
        <v>64</v>
      </c>
      <c r="AA390">
        <v>64</v>
      </c>
      <c r="AB390">
        <v>64</v>
      </c>
      <c r="AC390">
        <v>64</v>
      </c>
      <c r="AD390">
        <v>64</v>
      </c>
      <c r="AE390">
        <v>64</v>
      </c>
      <c r="AF390">
        <v>64</v>
      </c>
      <c r="AG390">
        <v>64</v>
      </c>
      <c r="AH390">
        <v>64</v>
      </c>
      <c r="AI390">
        <v>64</v>
      </c>
      <c r="AJ390">
        <v>64</v>
      </c>
      <c r="AK390">
        <v>64</v>
      </c>
      <c r="AL390">
        <v>64</v>
      </c>
      <c r="AM390">
        <v>64</v>
      </c>
      <c r="AN390">
        <v>64</v>
      </c>
      <c r="AO390">
        <v>64</v>
      </c>
      <c r="AP390">
        <v>64</v>
      </c>
      <c r="AQ390">
        <v>64</v>
      </c>
      <c r="AR390">
        <v>64</v>
      </c>
      <c r="AS390">
        <v>64</v>
      </c>
      <c r="AT390">
        <v>64</v>
      </c>
      <c r="AU390">
        <v>64</v>
      </c>
      <c r="AV390" s="8">
        <f t="shared" si="48"/>
        <v>63.795454545454547</v>
      </c>
      <c r="AW390">
        <f t="shared" si="49"/>
        <v>64</v>
      </c>
      <c r="AX390" s="8">
        <f t="shared" si="50"/>
        <v>5.0558717669129312</v>
      </c>
      <c r="AY390" s="6">
        <f>Table14[[#This Row],[Szórás]]/Table14[[#This Row],[Átlagos akadálymentességi hibaszám]]</f>
        <v>7.9251285266893109E-2</v>
      </c>
      <c r="AZ390">
        <f t="shared" si="51"/>
        <v>32</v>
      </c>
      <c r="BA390">
        <f t="shared" si="52"/>
        <v>68</v>
      </c>
      <c r="BB390">
        <f t="shared" si="53"/>
        <v>36</v>
      </c>
      <c r="BC390" s="7">
        <f t="shared" si="54"/>
        <v>1.0010391061230699</v>
      </c>
      <c r="BD390" s="8">
        <f t="shared" si="55"/>
        <v>1.5440740582589896E-2</v>
      </c>
    </row>
    <row r="391" spans="1:56" x14ac:dyDescent="0.25">
      <c r="A391">
        <v>224</v>
      </c>
      <c r="B391">
        <v>70</v>
      </c>
      <c r="C391" t="s">
        <v>287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3</v>
      </c>
      <c r="K391">
        <v>3</v>
      </c>
      <c r="L391">
        <v>3</v>
      </c>
      <c r="M391">
        <v>3</v>
      </c>
      <c r="N391">
        <v>3</v>
      </c>
      <c r="O391">
        <v>3</v>
      </c>
      <c r="P391">
        <v>3</v>
      </c>
      <c r="Q391">
        <v>3</v>
      </c>
      <c r="R391">
        <v>3</v>
      </c>
      <c r="S391">
        <v>3</v>
      </c>
      <c r="T391">
        <v>3</v>
      </c>
      <c r="U391">
        <v>3</v>
      </c>
      <c r="V391">
        <v>3</v>
      </c>
      <c r="W391">
        <v>3</v>
      </c>
      <c r="X391">
        <v>3</v>
      </c>
      <c r="Y391">
        <v>3</v>
      </c>
      <c r="Z391">
        <v>3</v>
      </c>
      <c r="AA391">
        <v>3</v>
      </c>
      <c r="AB391">
        <v>3</v>
      </c>
      <c r="AC391">
        <v>3</v>
      </c>
      <c r="AD391">
        <v>3</v>
      </c>
      <c r="AE391">
        <v>3</v>
      </c>
      <c r="AF391">
        <v>3</v>
      </c>
      <c r="AG391">
        <v>3</v>
      </c>
      <c r="AH391">
        <v>3</v>
      </c>
      <c r="AI391">
        <v>4</v>
      </c>
      <c r="AJ391">
        <v>4</v>
      </c>
      <c r="AK391">
        <v>4</v>
      </c>
      <c r="AL391">
        <v>4</v>
      </c>
      <c r="AM391">
        <v>4</v>
      </c>
      <c r="AN391">
        <v>4</v>
      </c>
      <c r="AO391">
        <v>4</v>
      </c>
      <c r="AP391">
        <v>4</v>
      </c>
      <c r="AQ391">
        <v>4</v>
      </c>
      <c r="AR391">
        <v>4</v>
      </c>
      <c r="AS391">
        <v>4</v>
      </c>
      <c r="AT391">
        <v>4</v>
      </c>
      <c r="AU391">
        <v>4</v>
      </c>
      <c r="AV391" s="8">
        <f t="shared" si="48"/>
        <v>3.1590909090909092</v>
      </c>
      <c r="AW391">
        <f t="shared" si="49"/>
        <v>3</v>
      </c>
      <c r="AX391" s="8">
        <f t="shared" si="50"/>
        <v>0.64495111832735996</v>
      </c>
      <c r="AY391" s="6">
        <f>Table14[[#This Row],[Szórás]]/Table14[[#This Row],[Átlagos akadálymentességi hibaszám]]</f>
        <v>0.20415718853527939</v>
      </c>
      <c r="AZ391">
        <f t="shared" si="51"/>
        <v>2</v>
      </c>
      <c r="BA391">
        <f t="shared" si="52"/>
        <v>4</v>
      </c>
      <c r="BB391">
        <f t="shared" si="53"/>
        <v>2</v>
      </c>
      <c r="BC391" s="7">
        <f t="shared" si="54"/>
        <v>1.0147934809274104</v>
      </c>
      <c r="BD391" s="8">
        <f t="shared" si="55"/>
        <v>0.7561528897764398</v>
      </c>
    </row>
    <row r="392" spans="1:56" x14ac:dyDescent="0.25">
      <c r="A392">
        <v>7</v>
      </c>
      <c r="B392">
        <v>22</v>
      </c>
      <c r="C392" t="s">
        <v>195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4</v>
      </c>
      <c r="J392">
        <v>4</v>
      </c>
      <c r="K392">
        <v>4</v>
      </c>
      <c r="L392">
        <v>4</v>
      </c>
      <c r="M392">
        <v>4</v>
      </c>
      <c r="N392">
        <v>4</v>
      </c>
      <c r="O392">
        <v>4</v>
      </c>
      <c r="P392">
        <v>4</v>
      </c>
      <c r="Q392">
        <v>4</v>
      </c>
      <c r="R392">
        <v>4</v>
      </c>
      <c r="S392">
        <v>4</v>
      </c>
      <c r="T392">
        <v>4</v>
      </c>
      <c r="U392">
        <v>4</v>
      </c>
      <c r="V392">
        <v>4</v>
      </c>
      <c r="W392">
        <v>4</v>
      </c>
      <c r="X392">
        <v>4</v>
      </c>
      <c r="Y392">
        <v>4</v>
      </c>
      <c r="Z392">
        <v>4</v>
      </c>
      <c r="AA392">
        <v>4</v>
      </c>
      <c r="AB392">
        <v>4</v>
      </c>
      <c r="AC392">
        <v>4</v>
      </c>
      <c r="AD392">
        <v>4</v>
      </c>
      <c r="AE392">
        <v>4</v>
      </c>
      <c r="AF392">
        <v>4</v>
      </c>
      <c r="AG392">
        <v>4</v>
      </c>
      <c r="AH392">
        <v>4</v>
      </c>
      <c r="AI392">
        <v>4</v>
      </c>
      <c r="AJ392">
        <v>4</v>
      </c>
      <c r="AK392">
        <v>4</v>
      </c>
      <c r="AL392">
        <v>4</v>
      </c>
      <c r="AM392">
        <v>4</v>
      </c>
      <c r="AN392">
        <v>4</v>
      </c>
      <c r="AO392">
        <v>4</v>
      </c>
      <c r="AP392">
        <v>4</v>
      </c>
      <c r="AQ392">
        <v>4</v>
      </c>
      <c r="AR392">
        <v>4</v>
      </c>
      <c r="AS392">
        <v>4</v>
      </c>
      <c r="AT392">
        <v>4</v>
      </c>
      <c r="AU392">
        <v>4</v>
      </c>
      <c r="AV392" s="8">
        <f t="shared" si="48"/>
        <v>3.7727272727272729</v>
      </c>
      <c r="AW392">
        <f t="shared" si="49"/>
        <v>4</v>
      </c>
      <c r="AX392" s="8">
        <f t="shared" si="50"/>
        <v>0.64207644128110131</v>
      </c>
      <c r="AY392" s="6">
        <f>Table14[[#This Row],[Szórás]]/Table14[[#This Row],[Átlagos akadálymentességi hibaszám]]</f>
        <v>0.17018893624318346</v>
      </c>
      <c r="AZ392">
        <f t="shared" si="51"/>
        <v>2</v>
      </c>
      <c r="BA392">
        <f t="shared" si="52"/>
        <v>4</v>
      </c>
      <c r="BB392">
        <f t="shared" si="53"/>
        <v>2</v>
      </c>
      <c r="BC392" s="7">
        <f t="shared" si="54"/>
        <v>1.009570788227111</v>
      </c>
      <c r="BD392" s="8">
        <f t="shared" si="55"/>
        <v>0.30232558139534693</v>
      </c>
    </row>
    <row r="393" spans="1:56" x14ac:dyDescent="0.25">
      <c r="A393">
        <v>19</v>
      </c>
      <c r="B393">
        <v>30</v>
      </c>
      <c r="C393" t="s">
        <v>134</v>
      </c>
      <c r="D393">
        <v>116</v>
      </c>
      <c r="E393">
        <v>116</v>
      </c>
      <c r="F393">
        <v>116</v>
      </c>
      <c r="G393">
        <v>117</v>
      </c>
      <c r="H393">
        <v>117</v>
      </c>
      <c r="I393">
        <v>115</v>
      </c>
      <c r="J393">
        <v>121</v>
      </c>
      <c r="K393">
        <v>121</v>
      </c>
      <c r="L393">
        <v>121</v>
      </c>
      <c r="M393">
        <v>123</v>
      </c>
      <c r="N393">
        <v>123</v>
      </c>
      <c r="O393">
        <v>121</v>
      </c>
      <c r="P393">
        <v>123</v>
      </c>
      <c r="Q393">
        <v>123</v>
      </c>
      <c r="R393">
        <v>85</v>
      </c>
      <c r="S393">
        <v>88</v>
      </c>
      <c r="T393">
        <v>89</v>
      </c>
      <c r="U393">
        <v>82</v>
      </c>
      <c r="V393">
        <v>84</v>
      </c>
      <c r="W393">
        <v>88</v>
      </c>
      <c r="X393">
        <v>89</v>
      </c>
      <c r="Y393">
        <v>99</v>
      </c>
      <c r="Z393">
        <v>98</v>
      </c>
      <c r="AA393">
        <v>102</v>
      </c>
      <c r="AB393">
        <v>102</v>
      </c>
      <c r="AC393">
        <v>108</v>
      </c>
      <c r="AD393">
        <v>108</v>
      </c>
      <c r="AE393">
        <v>114</v>
      </c>
      <c r="AF393">
        <v>113</v>
      </c>
      <c r="AG393">
        <v>114</v>
      </c>
      <c r="AH393">
        <v>114</v>
      </c>
      <c r="AI393">
        <v>103</v>
      </c>
      <c r="AJ393">
        <v>103</v>
      </c>
      <c r="AK393">
        <v>103</v>
      </c>
      <c r="AL393">
        <v>107</v>
      </c>
      <c r="AM393">
        <v>107</v>
      </c>
      <c r="AN393">
        <v>107</v>
      </c>
      <c r="AO393">
        <v>105</v>
      </c>
      <c r="AP393">
        <v>105</v>
      </c>
      <c r="AQ393">
        <v>94</v>
      </c>
      <c r="AR393">
        <v>93</v>
      </c>
      <c r="AS393">
        <v>92</v>
      </c>
      <c r="AT393">
        <v>92</v>
      </c>
      <c r="AU393">
        <v>85</v>
      </c>
      <c r="AV393" s="8">
        <f t="shared" si="48"/>
        <v>105.59090909090909</v>
      </c>
      <c r="AW393">
        <f t="shared" si="49"/>
        <v>107</v>
      </c>
      <c r="AX393" s="8">
        <f t="shared" si="50"/>
        <v>12.732157021107922</v>
      </c>
      <c r="AY393" s="6">
        <f>Table14[[#This Row],[Szórás]]/Table14[[#This Row],[Átlagos akadálymentességi hibaszám]]</f>
        <v>0.12058004927437549</v>
      </c>
      <c r="AZ393">
        <f t="shared" si="51"/>
        <v>82</v>
      </c>
      <c r="BA393">
        <f t="shared" si="52"/>
        <v>123</v>
      </c>
      <c r="BB393">
        <f t="shared" si="53"/>
        <v>41</v>
      </c>
      <c r="BC393" s="7">
        <f t="shared" si="54"/>
        <v>0.99562529430772684</v>
      </c>
      <c r="BD393" s="8">
        <f t="shared" si="55"/>
        <v>0.20648615448864402</v>
      </c>
    </row>
    <row r="394" spans="1:56" x14ac:dyDescent="0.25">
      <c r="A394">
        <v>7</v>
      </c>
      <c r="B394">
        <v>22</v>
      </c>
      <c r="C394" t="s">
        <v>195</v>
      </c>
      <c r="D394">
        <v>43</v>
      </c>
      <c r="E394">
        <v>43</v>
      </c>
      <c r="F394">
        <v>43</v>
      </c>
      <c r="G394">
        <v>43</v>
      </c>
      <c r="H394">
        <v>43</v>
      </c>
      <c r="I394">
        <v>43</v>
      </c>
      <c r="J394">
        <v>42</v>
      </c>
      <c r="K394">
        <v>46</v>
      </c>
      <c r="L394">
        <v>46</v>
      </c>
      <c r="M394">
        <v>46</v>
      </c>
      <c r="N394">
        <v>47</v>
      </c>
      <c r="O394">
        <v>47</v>
      </c>
      <c r="P394">
        <v>49</v>
      </c>
      <c r="Q394">
        <v>57</v>
      </c>
      <c r="R394">
        <v>49</v>
      </c>
      <c r="S394">
        <v>47</v>
      </c>
      <c r="T394">
        <v>57</v>
      </c>
      <c r="U394">
        <v>57</v>
      </c>
      <c r="V394">
        <v>57</v>
      </c>
      <c r="W394">
        <v>57</v>
      </c>
      <c r="X394">
        <v>57</v>
      </c>
      <c r="Y394">
        <v>57</v>
      </c>
      <c r="Z394">
        <v>55</v>
      </c>
      <c r="AA394">
        <v>57</v>
      </c>
      <c r="AB394">
        <v>51</v>
      </c>
      <c r="AC394">
        <v>57</v>
      </c>
      <c r="AD394">
        <v>57</v>
      </c>
      <c r="AE394">
        <v>58</v>
      </c>
      <c r="AF394">
        <v>52</v>
      </c>
      <c r="AG394">
        <v>46</v>
      </c>
      <c r="AH394">
        <v>46</v>
      </c>
      <c r="AI394">
        <v>46</v>
      </c>
      <c r="AJ394">
        <v>48</v>
      </c>
      <c r="AK394">
        <v>48</v>
      </c>
      <c r="AL394">
        <v>40</v>
      </c>
      <c r="AM394">
        <v>44</v>
      </c>
      <c r="AN394">
        <v>40</v>
      </c>
      <c r="AO394">
        <v>40</v>
      </c>
      <c r="AP394">
        <v>54</v>
      </c>
      <c r="AQ394">
        <v>54</v>
      </c>
      <c r="AR394">
        <v>54</v>
      </c>
      <c r="AS394">
        <v>54</v>
      </c>
      <c r="AT394">
        <v>50</v>
      </c>
      <c r="AU394">
        <v>50</v>
      </c>
      <c r="AV394" s="8">
        <f t="shared" si="48"/>
        <v>49.477272727272727</v>
      </c>
      <c r="AW394">
        <f t="shared" si="49"/>
        <v>48.5</v>
      </c>
      <c r="AX394" s="8">
        <f t="shared" si="50"/>
        <v>5.832900416836158</v>
      </c>
      <c r="AY394" s="6">
        <f>Table14[[#This Row],[Szórás]]/Table14[[#This Row],[Átlagos akadálymentességi hibaszám]]</f>
        <v>0.11789049992686769</v>
      </c>
      <c r="AZ394">
        <f t="shared" si="51"/>
        <v>40</v>
      </c>
      <c r="BA394">
        <f t="shared" si="52"/>
        <v>58</v>
      </c>
      <c r="BB394">
        <f t="shared" si="53"/>
        <v>18</v>
      </c>
      <c r="BC394" s="7">
        <f t="shared" si="54"/>
        <v>1.0022051891848034</v>
      </c>
      <c r="BD394" s="8">
        <f t="shared" si="55"/>
        <v>5.6891253294350783E-2</v>
      </c>
    </row>
    <row r="395" spans="1:56" x14ac:dyDescent="0.25">
      <c r="A395">
        <v>105</v>
      </c>
      <c r="B395">
        <v>61</v>
      </c>
      <c r="C395" t="s">
        <v>145</v>
      </c>
      <c r="D395">
        <v>23</v>
      </c>
      <c r="E395">
        <v>23</v>
      </c>
      <c r="F395">
        <v>23</v>
      </c>
      <c r="G395">
        <v>90</v>
      </c>
      <c r="H395">
        <v>103</v>
      </c>
      <c r="I395">
        <v>90</v>
      </c>
      <c r="J395">
        <v>64</v>
      </c>
      <c r="K395">
        <v>74</v>
      </c>
      <c r="L395">
        <v>84</v>
      </c>
      <c r="M395">
        <v>57</v>
      </c>
      <c r="N395">
        <v>71</v>
      </c>
      <c r="O395">
        <v>78</v>
      </c>
      <c r="P395">
        <v>80</v>
      </c>
      <c r="Q395">
        <v>69</v>
      </c>
      <c r="R395">
        <v>52</v>
      </c>
      <c r="S395">
        <v>51</v>
      </c>
      <c r="T395">
        <v>231</v>
      </c>
      <c r="U395">
        <v>246</v>
      </c>
      <c r="V395">
        <v>258</v>
      </c>
      <c r="W395">
        <v>277</v>
      </c>
      <c r="X395">
        <v>289</v>
      </c>
      <c r="Y395">
        <v>296</v>
      </c>
      <c r="Z395">
        <v>304</v>
      </c>
      <c r="AA395">
        <v>311</v>
      </c>
      <c r="AB395">
        <v>325</v>
      </c>
      <c r="AC395">
        <v>333</v>
      </c>
      <c r="AD395">
        <v>343</v>
      </c>
      <c r="AE395">
        <v>351</v>
      </c>
      <c r="AF395">
        <v>358</v>
      </c>
      <c r="AG395">
        <v>366</v>
      </c>
      <c r="AH395">
        <v>42</v>
      </c>
      <c r="AI395">
        <v>42</v>
      </c>
      <c r="AJ395">
        <v>44</v>
      </c>
      <c r="AK395">
        <v>38</v>
      </c>
      <c r="AL395">
        <v>30</v>
      </c>
      <c r="AM395">
        <v>29</v>
      </c>
      <c r="AN395">
        <v>32</v>
      </c>
      <c r="AO395">
        <v>32</v>
      </c>
      <c r="AP395">
        <v>69</v>
      </c>
      <c r="AQ395">
        <v>29</v>
      </c>
      <c r="AR395">
        <v>30</v>
      </c>
      <c r="AS395">
        <v>31</v>
      </c>
      <c r="AT395">
        <v>31</v>
      </c>
      <c r="AU395">
        <v>70</v>
      </c>
      <c r="AV395" s="8">
        <f t="shared" si="48"/>
        <v>133.38636363636363</v>
      </c>
      <c r="AW395">
        <f t="shared" si="49"/>
        <v>70.5</v>
      </c>
      <c r="AX395" s="8">
        <f t="shared" si="50"/>
        <v>123.32302372962715</v>
      </c>
      <c r="AY395" s="6">
        <f>Table14[[#This Row],[Szórás]]/Table14[[#This Row],[Átlagos akadálymentességi hibaszám]]</f>
        <v>0.92455495725057002</v>
      </c>
      <c r="AZ395">
        <f t="shared" si="51"/>
        <v>23</v>
      </c>
      <c r="BA395">
        <f t="shared" si="52"/>
        <v>366</v>
      </c>
      <c r="BB395">
        <f t="shared" si="53"/>
        <v>343</v>
      </c>
      <c r="BC395" s="7">
        <f t="shared" si="54"/>
        <v>0.99335189696214676</v>
      </c>
      <c r="BD395" s="8">
        <f t="shared" si="55"/>
        <v>7.9845510649234602E-3</v>
      </c>
    </row>
    <row r="396" spans="1:56" x14ac:dyDescent="0.25">
      <c r="A396">
        <v>9</v>
      </c>
      <c r="B396">
        <v>22</v>
      </c>
      <c r="C396" t="s">
        <v>195</v>
      </c>
      <c r="D396">
        <v>235</v>
      </c>
      <c r="E396">
        <v>263</v>
      </c>
      <c r="F396">
        <v>264</v>
      </c>
      <c r="G396">
        <v>256</v>
      </c>
      <c r="H396">
        <v>261</v>
      </c>
      <c r="I396">
        <v>273</v>
      </c>
      <c r="J396">
        <v>286</v>
      </c>
      <c r="K396">
        <v>283</v>
      </c>
      <c r="L396">
        <v>296</v>
      </c>
      <c r="M396">
        <v>287</v>
      </c>
      <c r="N396">
        <v>280</v>
      </c>
      <c r="O396">
        <v>281</v>
      </c>
      <c r="P396">
        <v>273</v>
      </c>
      <c r="Q396">
        <v>224</v>
      </c>
      <c r="R396">
        <v>240</v>
      </c>
      <c r="S396">
        <v>256</v>
      </c>
      <c r="T396">
        <v>254</v>
      </c>
      <c r="U396">
        <v>256</v>
      </c>
      <c r="V396">
        <v>248</v>
      </c>
      <c r="W396">
        <v>207</v>
      </c>
      <c r="X396">
        <v>253</v>
      </c>
      <c r="Y396">
        <v>253</v>
      </c>
      <c r="Z396">
        <v>254</v>
      </c>
      <c r="AA396">
        <v>256</v>
      </c>
      <c r="AB396">
        <v>247</v>
      </c>
      <c r="AC396">
        <v>249</v>
      </c>
      <c r="AD396">
        <v>235</v>
      </c>
      <c r="AE396">
        <v>268</v>
      </c>
      <c r="AF396">
        <v>211</v>
      </c>
      <c r="AG396">
        <v>340</v>
      </c>
      <c r="AH396">
        <v>354</v>
      </c>
      <c r="AI396">
        <v>260</v>
      </c>
      <c r="AJ396">
        <v>318</v>
      </c>
      <c r="AK396">
        <v>296</v>
      </c>
      <c r="AL396">
        <v>299</v>
      </c>
      <c r="AM396">
        <v>283</v>
      </c>
      <c r="AN396">
        <v>293</v>
      </c>
      <c r="AO396">
        <v>272</v>
      </c>
      <c r="AP396">
        <v>263</v>
      </c>
      <c r="AQ396">
        <v>265</v>
      </c>
      <c r="AR396">
        <v>258</v>
      </c>
      <c r="AS396">
        <v>258</v>
      </c>
      <c r="AT396">
        <v>257</v>
      </c>
      <c r="AU396">
        <v>275</v>
      </c>
      <c r="AV396" s="8">
        <f t="shared" si="48"/>
        <v>266.81818181818181</v>
      </c>
      <c r="AW396">
        <f t="shared" si="49"/>
        <v>262</v>
      </c>
      <c r="AX396" s="8">
        <f t="shared" si="50"/>
        <v>28.420654728946452</v>
      </c>
      <c r="AY396" s="6">
        <f>Table14[[#This Row],[Szórás]]/Table14[[#This Row],[Átlagos akadálymentességi hibaszám]]</f>
        <v>0.10651693424818091</v>
      </c>
      <c r="AZ396">
        <f t="shared" si="51"/>
        <v>207</v>
      </c>
      <c r="BA396">
        <f t="shared" si="52"/>
        <v>354</v>
      </c>
      <c r="BB396">
        <f t="shared" si="53"/>
        <v>147</v>
      </c>
      <c r="BC396" s="7">
        <f t="shared" si="54"/>
        <v>1.0012677832626897</v>
      </c>
      <c r="BD396" s="8">
        <f t="shared" si="55"/>
        <v>2.4318305012944109E-2</v>
      </c>
    </row>
    <row r="397" spans="1:56" x14ac:dyDescent="0.25">
      <c r="A397">
        <v>358</v>
      </c>
      <c r="B397">
        <v>82</v>
      </c>
      <c r="C397" t="s">
        <v>109</v>
      </c>
      <c r="D397">
        <v>203</v>
      </c>
      <c r="E397">
        <v>213</v>
      </c>
      <c r="F397">
        <v>209</v>
      </c>
      <c r="G397">
        <v>218</v>
      </c>
      <c r="H397">
        <v>209</v>
      </c>
      <c r="I397">
        <v>203</v>
      </c>
      <c r="J397">
        <v>193</v>
      </c>
      <c r="K397">
        <v>201</v>
      </c>
      <c r="L397">
        <v>183</v>
      </c>
      <c r="M397">
        <v>187</v>
      </c>
      <c r="N397">
        <v>184</v>
      </c>
      <c r="O397">
        <v>163</v>
      </c>
      <c r="P397">
        <v>160</v>
      </c>
      <c r="Q397">
        <v>146</v>
      </c>
      <c r="R397">
        <v>144</v>
      </c>
      <c r="S397">
        <v>149</v>
      </c>
      <c r="T397">
        <v>161</v>
      </c>
      <c r="U397">
        <v>179</v>
      </c>
      <c r="V397">
        <v>185</v>
      </c>
      <c r="W397">
        <v>186</v>
      </c>
      <c r="X397">
        <v>205</v>
      </c>
      <c r="Y397">
        <v>218</v>
      </c>
      <c r="Z397">
        <v>212</v>
      </c>
      <c r="AA397">
        <v>198</v>
      </c>
      <c r="AB397">
        <v>193</v>
      </c>
      <c r="AC397">
        <v>191</v>
      </c>
      <c r="AD397">
        <v>216</v>
      </c>
      <c r="AE397">
        <v>210</v>
      </c>
      <c r="AF397">
        <v>229</v>
      </c>
      <c r="AG397">
        <v>203</v>
      </c>
      <c r="AH397">
        <v>194</v>
      </c>
      <c r="AI397">
        <v>184</v>
      </c>
      <c r="AJ397">
        <v>171</v>
      </c>
      <c r="AK397">
        <v>160</v>
      </c>
      <c r="AL397">
        <v>169</v>
      </c>
      <c r="AM397">
        <v>163</v>
      </c>
      <c r="AN397">
        <v>156</v>
      </c>
      <c r="AO397">
        <v>146</v>
      </c>
      <c r="AP397">
        <v>141</v>
      </c>
      <c r="AQ397">
        <v>142</v>
      </c>
      <c r="AR397">
        <v>150</v>
      </c>
      <c r="AS397">
        <v>162</v>
      </c>
      <c r="AT397">
        <v>173</v>
      </c>
      <c r="AU397">
        <v>186</v>
      </c>
      <c r="AV397" s="8">
        <f t="shared" si="48"/>
        <v>182.90909090909091</v>
      </c>
      <c r="AW397">
        <f t="shared" si="49"/>
        <v>185.5</v>
      </c>
      <c r="AX397" s="8">
        <f t="shared" si="50"/>
        <v>24.614061193892042</v>
      </c>
      <c r="AY397" s="6">
        <f>Table14[[#This Row],[Szórás]]/Table14[[#This Row],[Átlagos akadálymentességi hibaszám]]</f>
        <v>0.1345699170640221</v>
      </c>
      <c r="AZ397">
        <f t="shared" si="51"/>
        <v>141</v>
      </c>
      <c r="BA397">
        <f t="shared" si="52"/>
        <v>229</v>
      </c>
      <c r="BB397">
        <f t="shared" si="53"/>
        <v>88</v>
      </c>
      <c r="BC397" s="7">
        <f t="shared" si="54"/>
        <v>0.9956149695108687</v>
      </c>
      <c r="BD397" s="8">
        <f t="shared" si="55"/>
        <v>0.16835441257539288</v>
      </c>
    </row>
    <row r="398" spans="1:56" x14ac:dyDescent="0.25">
      <c r="A398">
        <v>1131</v>
      </c>
      <c r="B398">
        <v>93</v>
      </c>
      <c r="C398" t="s">
        <v>99</v>
      </c>
      <c r="D398">
        <v>373</v>
      </c>
      <c r="E398">
        <v>374</v>
      </c>
      <c r="F398">
        <v>373</v>
      </c>
      <c r="G398">
        <v>373</v>
      </c>
      <c r="H398">
        <v>372</v>
      </c>
      <c r="I398">
        <v>373</v>
      </c>
      <c r="J398">
        <v>372</v>
      </c>
      <c r="K398">
        <v>372</v>
      </c>
      <c r="L398">
        <v>373</v>
      </c>
      <c r="M398">
        <v>373</v>
      </c>
      <c r="N398">
        <v>373</v>
      </c>
      <c r="O398">
        <v>374</v>
      </c>
      <c r="P398">
        <v>374</v>
      </c>
      <c r="Q398">
        <v>377</v>
      </c>
      <c r="R398">
        <v>377</v>
      </c>
      <c r="S398">
        <v>376</v>
      </c>
      <c r="T398">
        <v>376</v>
      </c>
      <c r="U398">
        <v>301</v>
      </c>
      <c r="V398">
        <v>301</v>
      </c>
      <c r="W398">
        <v>301</v>
      </c>
      <c r="X398">
        <v>303</v>
      </c>
      <c r="Y398">
        <v>302</v>
      </c>
      <c r="Z398">
        <v>301</v>
      </c>
      <c r="AA398">
        <v>302</v>
      </c>
      <c r="AB398">
        <v>302</v>
      </c>
      <c r="AC398">
        <v>302</v>
      </c>
      <c r="AD398">
        <v>304</v>
      </c>
      <c r="AE398">
        <v>300</v>
      </c>
      <c r="AF398">
        <v>300</v>
      </c>
      <c r="AG398">
        <v>300</v>
      </c>
      <c r="AH398">
        <v>300</v>
      </c>
      <c r="AI398">
        <v>299</v>
      </c>
      <c r="AJ398">
        <v>299</v>
      </c>
      <c r="AK398">
        <v>301</v>
      </c>
      <c r="AL398">
        <v>301</v>
      </c>
      <c r="AM398">
        <v>299</v>
      </c>
      <c r="AN398">
        <v>360</v>
      </c>
      <c r="AO398">
        <v>347</v>
      </c>
      <c r="AP398">
        <v>288</v>
      </c>
      <c r="AQ398">
        <v>68</v>
      </c>
      <c r="AR398">
        <v>68</v>
      </c>
      <c r="AS398">
        <v>68</v>
      </c>
      <c r="AT398">
        <v>62</v>
      </c>
      <c r="AU398">
        <v>62</v>
      </c>
      <c r="AV398" s="8">
        <f t="shared" si="48"/>
        <v>304.45454545454544</v>
      </c>
      <c r="AW398">
        <f t="shared" si="49"/>
        <v>302</v>
      </c>
      <c r="AX398" s="8">
        <f t="shared" si="50"/>
        <v>93.084471401344146</v>
      </c>
      <c r="AY398" s="6">
        <f>Table14[[#This Row],[Szórás]]/Table14[[#This Row],[Átlagos akadálymentességi hibaszám]]</f>
        <v>0.30574176930868485</v>
      </c>
      <c r="AZ398">
        <f t="shared" si="51"/>
        <v>62</v>
      </c>
      <c r="BA398">
        <f t="shared" si="52"/>
        <v>377</v>
      </c>
      <c r="BB398">
        <f t="shared" si="53"/>
        <v>315</v>
      </c>
      <c r="BC398" s="7">
        <f t="shared" si="54"/>
        <v>0.97294819301682933</v>
      </c>
      <c r="BD398" s="8">
        <f t="shared" si="55"/>
        <v>0.43814232679689352</v>
      </c>
    </row>
    <row r="399" spans="1:56" x14ac:dyDescent="0.25">
      <c r="A399">
        <v>58</v>
      </c>
      <c r="B399">
        <v>50</v>
      </c>
      <c r="C399" t="s">
        <v>120</v>
      </c>
      <c r="D399">
        <v>83</v>
      </c>
      <c r="E399">
        <v>70</v>
      </c>
      <c r="F399">
        <v>83</v>
      </c>
      <c r="G399">
        <v>72</v>
      </c>
      <c r="H399">
        <v>79</v>
      </c>
      <c r="I399">
        <v>83</v>
      </c>
      <c r="J399">
        <v>79</v>
      </c>
      <c r="K399">
        <v>81</v>
      </c>
      <c r="L399">
        <v>83</v>
      </c>
      <c r="M399">
        <v>75</v>
      </c>
      <c r="N399">
        <v>44</v>
      </c>
      <c r="O399">
        <v>42</v>
      </c>
      <c r="P399">
        <v>44</v>
      </c>
      <c r="Q399">
        <v>44</v>
      </c>
      <c r="R399">
        <v>44</v>
      </c>
      <c r="S399">
        <v>41</v>
      </c>
      <c r="T399">
        <v>44</v>
      </c>
      <c r="U399">
        <v>46</v>
      </c>
      <c r="V399">
        <v>44</v>
      </c>
      <c r="W399">
        <v>43</v>
      </c>
      <c r="X399">
        <v>44</v>
      </c>
      <c r="Y399">
        <v>47</v>
      </c>
      <c r="Z399">
        <v>47</v>
      </c>
      <c r="AA399">
        <v>42</v>
      </c>
      <c r="AB399">
        <v>44</v>
      </c>
      <c r="AC399">
        <v>45</v>
      </c>
      <c r="AD399">
        <v>44</v>
      </c>
      <c r="AE399">
        <v>34</v>
      </c>
      <c r="AF399">
        <v>50</v>
      </c>
      <c r="AG399">
        <v>46</v>
      </c>
      <c r="AH399">
        <v>48</v>
      </c>
      <c r="AI399">
        <v>45</v>
      </c>
      <c r="AJ399">
        <v>45</v>
      </c>
      <c r="AK399">
        <v>44</v>
      </c>
      <c r="AL399">
        <v>45</v>
      </c>
      <c r="AM399">
        <v>44</v>
      </c>
      <c r="AN399">
        <v>45</v>
      </c>
      <c r="AO399">
        <v>53</v>
      </c>
      <c r="AP399">
        <v>53</v>
      </c>
      <c r="AQ399">
        <v>56</v>
      </c>
      <c r="AR399">
        <v>50</v>
      </c>
      <c r="AS399">
        <v>53</v>
      </c>
      <c r="AT399">
        <v>51</v>
      </c>
      <c r="AU399">
        <v>51</v>
      </c>
      <c r="AV399" s="8">
        <f t="shared" si="48"/>
        <v>53.409090909090907</v>
      </c>
      <c r="AW399">
        <f t="shared" si="49"/>
        <v>46</v>
      </c>
      <c r="AX399" s="8">
        <f t="shared" si="50"/>
        <v>14.587854428556405</v>
      </c>
      <c r="AY399" s="6">
        <f>Table14[[#This Row],[Szórás]]/Table14[[#This Row],[Átlagos akadálymentességi hibaszám]]</f>
        <v>0.27313429568360931</v>
      </c>
      <c r="AZ399">
        <f t="shared" si="51"/>
        <v>34</v>
      </c>
      <c r="BA399">
        <f t="shared" si="52"/>
        <v>83</v>
      </c>
      <c r="BB399">
        <f t="shared" si="53"/>
        <v>49</v>
      </c>
      <c r="BC399" s="7">
        <f t="shared" si="54"/>
        <v>0.98965337335697745</v>
      </c>
      <c r="BD399" s="8">
        <f t="shared" si="55"/>
        <v>0.29616961339389153</v>
      </c>
    </row>
    <row r="400" spans="1:56" x14ac:dyDescent="0.25">
      <c r="A400">
        <v>1</v>
      </c>
      <c r="B400">
        <v>11</v>
      </c>
      <c r="C400" t="s">
        <v>85</v>
      </c>
      <c r="D400">
        <v>121</v>
      </c>
      <c r="E400">
        <v>121</v>
      </c>
      <c r="F400">
        <v>121</v>
      </c>
      <c r="G400">
        <v>121</v>
      </c>
      <c r="H400">
        <v>121</v>
      </c>
      <c r="I400">
        <v>121</v>
      </c>
      <c r="J400">
        <v>121</v>
      </c>
      <c r="K400">
        <v>121</v>
      </c>
      <c r="L400">
        <v>121</v>
      </c>
      <c r="M400">
        <v>121</v>
      </c>
      <c r="N400">
        <v>121</v>
      </c>
      <c r="O400">
        <v>121</v>
      </c>
      <c r="P400">
        <v>121</v>
      </c>
      <c r="Q400">
        <v>121</v>
      </c>
      <c r="R400">
        <v>121</v>
      </c>
      <c r="S400">
        <v>121</v>
      </c>
      <c r="T400">
        <v>121</v>
      </c>
      <c r="U400">
        <v>121</v>
      </c>
      <c r="V400">
        <v>121</v>
      </c>
      <c r="W400">
        <v>120</v>
      </c>
      <c r="X400">
        <v>120</v>
      </c>
      <c r="Y400">
        <v>120</v>
      </c>
      <c r="Z400">
        <v>121</v>
      </c>
      <c r="AA400">
        <v>121</v>
      </c>
      <c r="AB400">
        <v>121</v>
      </c>
      <c r="AC400">
        <v>121</v>
      </c>
      <c r="AD400">
        <v>121</v>
      </c>
      <c r="AE400">
        <v>121</v>
      </c>
      <c r="AF400">
        <v>121</v>
      </c>
      <c r="AG400">
        <v>121</v>
      </c>
      <c r="AH400">
        <v>121</v>
      </c>
      <c r="AI400">
        <v>121</v>
      </c>
      <c r="AJ400">
        <v>121</v>
      </c>
      <c r="AK400">
        <v>121</v>
      </c>
      <c r="AL400">
        <v>121</v>
      </c>
      <c r="AM400">
        <v>121</v>
      </c>
      <c r="AN400">
        <v>121</v>
      </c>
      <c r="AO400">
        <v>121</v>
      </c>
      <c r="AP400">
        <v>121</v>
      </c>
      <c r="AQ400">
        <v>121</v>
      </c>
      <c r="AR400">
        <v>121</v>
      </c>
      <c r="AS400">
        <v>121</v>
      </c>
      <c r="AT400">
        <v>121</v>
      </c>
      <c r="AU400">
        <v>121</v>
      </c>
      <c r="AV400" s="8">
        <f t="shared" si="48"/>
        <v>120.93181818181819</v>
      </c>
      <c r="AW400">
        <f t="shared" si="49"/>
        <v>121</v>
      </c>
      <c r="AX400" s="8">
        <f t="shared" si="50"/>
        <v>0.25497170592935248</v>
      </c>
      <c r="AY400" s="6">
        <f>Table14[[#This Row],[Szórás]]/Table14[[#This Row],[Átlagos akadálymentességi hibaszám]]</f>
        <v>2.1083922309512327E-3</v>
      </c>
      <c r="AZ400">
        <f t="shared" si="51"/>
        <v>120</v>
      </c>
      <c r="BA400">
        <f t="shared" si="52"/>
        <v>121</v>
      </c>
      <c r="BB400">
        <f t="shared" si="53"/>
        <v>1</v>
      </c>
      <c r="BC400" s="7">
        <f t="shared" si="54"/>
        <v>1.0000052635251513</v>
      </c>
      <c r="BD400" s="8">
        <f t="shared" si="55"/>
        <v>1.0209869540562342E-3</v>
      </c>
    </row>
    <row r="401" spans="1:56" x14ac:dyDescent="0.25">
      <c r="A401">
        <v>6</v>
      </c>
      <c r="B401">
        <v>22</v>
      </c>
      <c r="C401" t="s">
        <v>195</v>
      </c>
      <c r="D401">
        <v>18</v>
      </c>
      <c r="E401">
        <v>18</v>
      </c>
      <c r="F401">
        <v>18</v>
      </c>
      <c r="G401">
        <v>18</v>
      </c>
      <c r="H401">
        <v>18</v>
      </c>
      <c r="I401">
        <v>18</v>
      </c>
      <c r="J401">
        <v>18</v>
      </c>
      <c r="K401">
        <v>18</v>
      </c>
      <c r="L401">
        <v>18</v>
      </c>
      <c r="M401">
        <v>17</v>
      </c>
      <c r="N401">
        <v>18</v>
      </c>
      <c r="O401">
        <v>18</v>
      </c>
      <c r="P401">
        <v>17</v>
      </c>
      <c r="Q401">
        <v>17</v>
      </c>
      <c r="R401">
        <v>18</v>
      </c>
      <c r="S401">
        <v>16</v>
      </c>
      <c r="T401">
        <v>17</v>
      </c>
      <c r="U401">
        <v>17</v>
      </c>
      <c r="V401">
        <v>18</v>
      </c>
      <c r="W401">
        <v>17</v>
      </c>
      <c r="X401">
        <v>18</v>
      </c>
      <c r="Y401">
        <v>18</v>
      </c>
      <c r="Z401">
        <v>18</v>
      </c>
      <c r="AA401">
        <v>17</v>
      </c>
      <c r="AB401">
        <v>17</v>
      </c>
      <c r="AC401">
        <v>18</v>
      </c>
      <c r="AD401">
        <v>18</v>
      </c>
      <c r="AE401">
        <v>17</v>
      </c>
      <c r="AF401">
        <v>18</v>
      </c>
      <c r="AG401">
        <v>18</v>
      </c>
      <c r="AH401">
        <v>18</v>
      </c>
      <c r="AI401">
        <v>18</v>
      </c>
      <c r="AJ401">
        <v>18</v>
      </c>
      <c r="AK401">
        <v>18</v>
      </c>
      <c r="AL401">
        <v>18</v>
      </c>
      <c r="AM401">
        <v>18</v>
      </c>
      <c r="AN401">
        <v>18</v>
      </c>
      <c r="AO401">
        <v>18</v>
      </c>
      <c r="AP401">
        <v>18</v>
      </c>
      <c r="AQ401">
        <v>18</v>
      </c>
      <c r="AR401">
        <v>17</v>
      </c>
      <c r="AS401">
        <v>17</v>
      </c>
      <c r="AT401">
        <v>17</v>
      </c>
      <c r="AU401">
        <v>17</v>
      </c>
      <c r="AV401" s="8">
        <f t="shared" si="48"/>
        <v>17.65909090909091</v>
      </c>
      <c r="AW401">
        <f t="shared" si="49"/>
        <v>18</v>
      </c>
      <c r="AX401" s="8">
        <f t="shared" si="50"/>
        <v>0.52576331301335799</v>
      </c>
      <c r="AY401" s="6">
        <f>Table14[[#This Row],[Szórás]]/Table14[[#This Row],[Átlagos akadálymentességi hibaszám]]</f>
        <v>2.9772954662275097E-2</v>
      </c>
      <c r="AZ401">
        <f t="shared" si="51"/>
        <v>16</v>
      </c>
      <c r="BA401">
        <f t="shared" si="52"/>
        <v>18</v>
      </c>
      <c r="BB401">
        <f t="shared" si="53"/>
        <v>2</v>
      </c>
      <c r="BC401" s="7">
        <f t="shared" si="54"/>
        <v>0.9997333299233524</v>
      </c>
      <c r="BD401" s="8">
        <f t="shared" si="55"/>
        <v>1.2775791186723768E-2</v>
      </c>
    </row>
    <row r="402" spans="1:56" x14ac:dyDescent="0.25">
      <c r="A402">
        <v>33</v>
      </c>
      <c r="B402">
        <v>40</v>
      </c>
      <c r="C402" t="s">
        <v>283</v>
      </c>
      <c r="D402">
        <v>24</v>
      </c>
      <c r="E402">
        <v>22</v>
      </c>
      <c r="F402">
        <v>21</v>
      </c>
      <c r="G402">
        <v>24</v>
      </c>
      <c r="H402">
        <v>24</v>
      </c>
      <c r="I402">
        <v>23</v>
      </c>
      <c r="J402">
        <v>24</v>
      </c>
      <c r="K402">
        <v>22</v>
      </c>
      <c r="L402">
        <v>23</v>
      </c>
      <c r="M402">
        <v>23</v>
      </c>
      <c r="N402">
        <v>17</v>
      </c>
      <c r="O402">
        <v>19</v>
      </c>
      <c r="P402">
        <v>19</v>
      </c>
      <c r="Q402">
        <v>19</v>
      </c>
      <c r="R402">
        <v>20</v>
      </c>
      <c r="S402">
        <v>17</v>
      </c>
      <c r="T402">
        <v>19</v>
      </c>
      <c r="U402">
        <v>19</v>
      </c>
      <c r="V402">
        <v>19</v>
      </c>
      <c r="W402">
        <v>19</v>
      </c>
      <c r="X402">
        <v>20</v>
      </c>
      <c r="Y402">
        <v>20</v>
      </c>
      <c r="Z402">
        <v>20</v>
      </c>
      <c r="AA402">
        <v>19</v>
      </c>
      <c r="AB402">
        <v>19</v>
      </c>
      <c r="AC402">
        <v>20</v>
      </c>
      <c r="AD402">
        <v>19</v>
      </c>
      <c r="AE402">
        <v>19</v>
      </c>
      <c r="AF402">
        <v>19</v>
      </c>
      <c r="AG402">
        <v>20</v>
      </c>
      <c r="AH402">
        <v>20</v>
      </c>
      <c r="AI402">
        <v>19</v>
      </c>
      <c r="AJ402">
        <v>20</v>
      </c>
      <c r="AK402">
        <v>19</v>
      </c>
      <c r="AL402">
        <v>20</v>
      </c>
      <c r="AM402">
        <v>20</v>
      </c>
      <c r="AN402">
        <v>19</v>
      </c>
      <c r="AO402">
        <v>19</v>
      </c>
      <c r="AP402">
        <v>20</v>
      </c>
      <c r="AQ402">
        <v>19</v>
      </c>
      <c r="AR402">
        <v>20</v>
      </c>
      <c r="AS402">
        <v>20</v>
      </c>
      <c r="AT402">
        <v>19</v>
      </c>
      <c r="AU402">
        <v>20</v>
      </c>
      <c r="AV402" s="8">
        <f t="shared" si="48"/>
        <v>20.136363636363637</v>
      </c>
      <c r="AW402">
        <f t="shared" si="49"/>
        <v>20</v>
      </c>
      <c r="AX402" s="8">
        <f t="shared" si="50"/>
        <v>1.7730660488348027</v>
      </c>
      <c r="AY402" s="6">
        <f>Table14[[#This Row],[Szórás]]/Table14[[#This Row],[Átlagos akadálymentességi hibaszám]]</f>
        <v>8.8052941477123378E-2</v>
      </c>
      <c r="AZ402">
        <f t="shared" si="51"/>
        <v>17</v>
      </c>
      <c r="BA402">
        <f t="shared" si="52"/>
        <v>24</v>
      </c>
      <c r="BB402">
        <f t="shared" si="53"/>
        <v>7</v>
      </c>
      <c r="BC402" s="7">
        <f t="shared" si="54"/>
        <v>0.99663072836916244</v>
      </c>
      <c r="BD402" s="8">
        <f t="shared" si="55"/>
        <v>0.25914333177466603</v>
      </c>
    </row>
    <row r="403" spans="1:56" x14ac:dyDescent="0.25">
      <c r="A403">
        <v>2</v>
      </c>
      <c r="B403">
        <v>12</v>
      </c>
      <c r="C403" t="s">
        <v>104</v>
      </c>
      <c r="D403">
        <v>36</v>
      </c>
      <c r="E403">
        <v>36</v>
      </c>
      <c r="F403">
        <v>37</v>
      </c>
      <c r="G403">
        <v>36</v>
      </c>
      <c r="H403">
        <v>36</v>
      </c>
      <c r="I403">
        <v>36</v>
      </c>
      <c r="J403">
        <v>36</v>
      </c>
      <c r="K403">
        <v>36</v>
      </c>
      <c r="L403">
        <v>38</v>
      </c>
      <c r="M403">
        <v>38</v>
      </c>
      <c r="N403">
        <v>37</v>
      </c>
      <c r="O403">
        <v>37</v>
      </c>
      <c r="P403">
        <v>38</v>
      </c>
      <c r="Q403">
        <v>38</v>
      </c>
      <c r="R403">
        <v>38</v>
      </c>
      <c r="S403">
        <v>37</v>
      </c>
      <c r="T403">
        <v>37</v>
      </c>
      <c r="U403">
        <v>37</v>
      </c>
      <c r="V403">
        <v>37</v>
      </c>
      <c r="W403">
        <v>37</v>
      </c>
      <c r="X403">
        <v>37</v>
      </c>
      <c r="Y403">
        <v>37</v>
      </c>
      <c r="Z403">
        <v>37</v>
      </c>
      <c r="AA403">
        <v>37</v>
      </c>
      <c r="AB403">
        <v>37</v>
      </c>
      <c r="AC403">
        <v>37</v>
      </c>
      <c r="AD403">
        <v>37</v>
      </c>
      <c r="AE403">
        <v>37</v>
      </c>
      <c r="AF403">
        <v>37</v>
      </c>
      <c r="AG403">
        <v>37</v>
      </c>
      <c r="AH403">
        <v>39</v>
      </c>
      <c r="AI403">
        <v>39</v>
      </c>
      <c r="AJ403">
        <v>39</v>
      </c>
      <c r="AK403">
        <v>41</v>
      </c>
      <c r="AL403">
        <v>41</v>
      </c>
      <c r="AM403">
        <v>41</v>
      </c>
      <c r="AN403">
        <v>41</v>
      </c>
      <c r="AO403">
        <v>40</v>
      </c>
      <c r="AP403">
        <v>40</v>
      </c>
      <c r="AQ403">
        <v>36</v>
      </c>
      <c r="AR403">
        <v>35</v>
      </c>
      <c r="AS403">
        <v>36</v>
      </c>
      <c r="AT403">
        <v>35</v>
      </c>
      <c r="AU403">
        <v>35</v>
      </c>
      <c r="AV403" s="8">
        <f t="shared" si="48"/>
        <v>37.409090909090907</v>
      </c>
      <c r="AW403">
        <f t="shared" si="49"/>
        <v>37</v>
      </c>
      <c r="AX403" s="8">
        <f t="shared" si="50"/>
        <v>1.6184715991097083</v>
      </c>
      <c r="AY403" s="6">
        <f>Table14[[#This Row],[Szórás]]/Table14[[#This Row],[Átlagos akadálymentességi hibaszám]]</f>
        <v>4.3264125371097917E-2</v>
      </c>
      <c r="AZ403">
        <f t="shared" si="51"/>
        <v>35</v>
      </c>
      <c r="BA403">
        <f t="shared" si="52"/>
        <v>41</v>
      </c>
      <c r="BB403">
        <f t="shared" si="53"/>
        <v>6</v>
      </c>
      <c r="BC403" s="7">
        <f t="shared" si="54"/>
        <v>1.0009864130728348</v>
      </c>
      <c r="BD403" s="8">
        <f t="shared" si="55"/>
        <v>8.8752457949159633E-2</v>
      </c>
    </row>
    <row r="404" spans="1:56" x14ac:dyDescent="0.25">
      <c r="A404">
        <v>4</v>
      </c>
      <c r="B404">
        <v>15</v>
      </c>
      <c r="C404" t="s">
        <v>173</v>
      </c>
      <c r="D404">
        <v>157</v>
      </c>
      <c r="E404">
        <v>156</v>
      </c>
      <c r="F404">
        <v>156</v>
      </c>
      <c r="G404">
        <v>158</v>
      </c>
      <c r="H404">
        <v>160</v>
      </c>
      <c r="I404">
        <v>161</v>
      </c>
      <c r="J404">
        <v>160</v>
      </c>
      <c r="K404">
        <v>159</v>
      </c>
      <c r="L404">
        <v>156</v>
      </c>
      <c r="M404">
        <v>160</v>
      </c>
      <c r="N404">
        <v>156</v>
      </c>
      <c r="O404">
        <v>160</v>
      </c>
      <c r="P404">
        <v>158</v>
      </c>
      <c r="Q404">
        <v>160</v>
      </c>
      <c r="R404">
        <v>160</v>
      </c>
      <c r="S404">
        <v>163</v>
      </c>
      <c r="T404">
        <v>163</v>
      </c>
      <c r="U404">
        <v>161</v>
      </c>
      <c r="V404">
        <v>161</v>
      </c>
      <c r="W404">
        <v>161</v>
      </c>
      <c r="X404">
        <v>161</v>
      </c>
      <c r="Y404">
        <v>161</v>
      </c>
      <c r="Z404">
        <v>163</v>
      </c>
      <c r="AA404">
        <v>170</v>
      </c>
      <c r="AB404">
        <v>161</v>
      </c>
      <c r="AC404">
        <v>158</v>
      </c>
      <c r="AD404">
        <v>161</v>
      </c>
      <c r="AE404">
        <v>163</v>
      </c>
      <c r="AF404">
        <v>162</v>
      </c>
      <c r="AG404">
        <v>159</v>
      </c>
      <c r="AH404">
        <v>162</v>
      </c>
      <c r="AI404">
        <v>160</v>
      </c>
      <c r="AJ404">
        <v>155</v>
      </c>
      <c r="AK404">
        <v>157</v>
      </c>
      <c r="AL404">
        <v>157</v>
      </c>
      <c r="AM404">
        <v>161</v>
      </c>
      <c r="AN404">
        <v>159</v>
      </c>
      <c r="AO404">
        <v>153</v>
      </c>
      <c r="AP404">
        <v>148</v>
      </c>
      <c r="AQ404">
        <v>149</v>
      </c>
      <c r="AR404">
        <v>154</v>
      </c>
      <c r="AS404">
        <v>154</v>
      </c>
      <c r="AT404">
        <v>153</v>
      </c>
      <c r="AU404">
        <v>155</v>
      </c>
      <c r="AV404" s="8">
        <f t="shared" si="48"/>
        <v>158.68181818181819</v>
      </c>
      <c r="AW404">
        <f t="shared" si="49"/>
        <v>160</v>
      </c>
      <c r="AX404" s="8">
        <f t="shared" si="50"/>
        <v>3.9400904680484081</v>
      </c>
      <c r="AY404" s="6">
        <f>Table14[[#This Row],[Szórás]]/Table14[[#This Row],[Átlagos akadálymentességi hibaszám]]</f>
        <v>2.4830131852496412E-2</v>
      </c>
      <c r="AZ404">
        <f t="shared" si="51"/>
        <v>148</v>
      </c>
      <c r="BA404">
        <f t="shared" si="52"/>
        <v>170</v>
      </c>
      <c r="BB404">
        <f t="shared" si="53"/>
        <v>22</v>
      </c>
      <c r="BC404" s="7">
        <f t="shared" si="54"/>
        <v>0.99934632351394292</v>
      </c>
      <c r="BD404" s="8">
        <f t="shared" si="55"/>
        <v>0.11319296322698072</v>
      </c>
    </row>
    <row r="405" spans="1:56" x14ac:dyDescent="0.25">
      <c r="A405">
        <v>26</v>
      </c>
      <c r="B405">
        <v>40</v>
      </c>
      <c r="C405" t="s">
        <v>283</v>
      </c>
      <c r="D405">
        <v>63</v>
      </c>
      <c r="E405">
        <v>59</v>
      </c>
      <c r="F405">
        <v>57</v>
      </c>
      <c r="G405">
        <v>55</v>
      </c>
      <c r="H405">
        <v>53</v>
      </c>
      <c r="I405">
        <v>51</v>
      </c>
      <c r="J405">
        <v>55</v>
      </c>
      <c r="K405">
        <v>54</v>
      </c>
      <c r="L405">
        <v>55</v>
      </c>
      <c r="M405">
        <v>54</v>
      </c>
      <c r="N405">
        <v>54</v>
      </c>
      <c r="O405">
        <v>53</v>
      </c>
      <c r="P405">
        <v>53</v>
      </c>
      <c r="Q405">
        <v>62</v>
      </c>
      <c r="R405">
        <v>63</v>
      </c>
      <c r="S405">
        <v>58</v>
      </c>
      <c r="T405">
        <v>60</v>
      </c>
      <c r="U405">
        <v>61</v>
      </c>
      <c r="V405">
        <v>56</v>
      </c>
      <c r="W405">
        <v>59</v>
      </c>
      <c r="X405">
        <v>62</v>
      </c>
      <c r="Y405">
        <v>61</v>
      </c>
      <c r="Z405">
        <v>67</v>
      </c>
      <c r="AA405">
        <v>68</v>
      </c>
      <c r="AB405">
        <v>71</v>
      </c>
      <c r="AC405">
        <v>71</v>
      </c>
      <c r="AD405">
        <v>64</v>
      </c>
      <c r="AE405">
        <v>68</v>
      </c>
      <c r="AF405">
        <v>70</v>
      </c>
      <c r="AG405">
        <v>60</v>
      </c>
      <c r="AH405">
        <v>54</v>
      </c>
      <c r="AI405">
        <v>53</v>
      </c>
      <c r="AJ405">
        <v>52</v>
      </c>
      <c r="AK405">
        <v>58</v>
      </c>
      <c r="AL405">
        <v>57</v>
      </c>
      <c r="AM405">
        <v>61</v>
      </c>
      <c r="AN405">
        <v>81</v>
      </c>
      <c r="AO405">
        <v>67</v>
      </c>
      <c r="AP405">
        <v>69</v>
      </c>
      <c r="AQ405">
        <v>84</v>
      </c>
      <c r="AR405">
        <v>87</v>
      </c>
      <c r="AS405">
        <v>72</v>
      </c>
      <c r="AT405">
        <v>76</v>
      </c>
      <c r="AU405">
        <v>74</v>
      </c>
      <c r="AV405" s="8">
        <f t="shared" si="48"/>
        <v>62.31818181818182</v>
      </c>
      <c r="AW405">
        <f t="shared" si="49"/>
        <v>60.5</v>
      </c>
      <c r="AX405" s="8">
        <f t="shared" si="50"/>
        <v>8.8967533332755604</v>
      </c>
      <c r="AY405" s="6">
        <f>Table14[[#This Row],[Szórás]]/Table14[[#This Row],[Átlagos akadálymentességi hibaszám]]</f>
        <v>0.1427633649395057</v>
      </c>
      <c r="AZ405">
        <f t="shared" si="51"/>
        <v>51</v>
      </c>
      <c r="BA405">
        <f t="shared" si="52"/>
        <v>87</v>
      </c>
      <c r="BB405">
        <f t="shared" si="53"/>
        <v>36</v>
      </c>
      <c r="BC405" s="7">
        <f t="shared" si="54"/>
        <v>1.0068500980359156</v>
      </c>
      <c r="BD405" s="8">
        <f t="shared" si="55"/>
        <v>0.41620420337942021</v>
      </c>
    </row>
    <row r="406" spans="1:56" x14ac:dyDescent="0.25">
      <c r="A406">
        <v>252</v>
      </c>
      <c r="B406">
        <v>81</v>
      </c>
      <c r="C406" t="s">
        <v>179</v>
      </c>
      <c r="D406">
        <v>69</v>
      </c>
      <c r="E406">
        <v>69</v>
      </c>
      <c r="F406">
        <v>69</v>
      </c>
      <c r="G406">
        <v>69</v>
      </c>
      <c r="H406">
        <v>69</v>
      </c>
      <c r="I406">
        <v>69</v>
      </c>
      <c r="J406">
        <v>69</v>
      </c>
      <c r="K406">
        <v>69</v>
      </c>
      <c r="L406">
        <v>69</v>
      </c>
      <c r="M406">
        <v>69</v>
      </c>
      <c r="N406">
        <v>69</v>
      </c>
      <c r="O406">
        <v>69</v>
      </c>
      <c r="P406">
        <v>69</v>
      </c>
      <c r="Q406">
        <v>68</v>
      </c>
      <c r="R406">
        <v>68</v>
      </c>
      <c r="S406">
        <v>68</v>
      </c>
      <c r="T406">
        <v>68</v>
      </c>
      <c r="U406">
        <v>68</v>
      </c>
      <c r="V406">
        <v>68</v>
      </c>
      <c r="W406">
        <v>68</v>
      </c>
      <c r="X406">
        <v>68</v>
      </c>
      <c r="Y406">
        <v>68</v>
      </c>
      <c r="Z406">
        <v>68</v>
      </c>
      <c r="AA406">
        <v>68</v>
      </c>
      <c r="AB406">
        <v>68</v>
      </c>
      <c r="AC406">
        <v>68</v>
      </c>
      <c r="AD406">
        <v>68</v>
      </c>
      <c r="AE406">
        <v>68</v>
      </c>
      <c r="AF406">
        <v>68</v>
      </c>
      <c r="AG406">
        <v>68</v>
      </c>
      <c r="AH406">
        <v>68</v>
      </c>
      <c r="AI406">
        <v>68</v>
      </c>
      <c r="AJ406">
        <v>68</v>
      </c>
      <c r="AK406">
        <v>68</v>
      </c>
      <c r="AL406">
        <v>68</v>
      </c>
      <c r="AM406">
        <v>68</v>
      </c>
      <c r="AN406">
        <v>68</v>
      </c>
      <c r="AO406">
        <v>68</v>
      </c>
      <c r="AP406">
        <v>68</v>
      </c>
      <c r="AQ406">
        <v>68</v>
      </c>
      <c r="AR406">
        <v>67</v>
      </c>
      <c r="AS406">
        <v>67</v>
      </c>
      <c r="AT406">
        <v>67</v>
      </c>
      <c r="AU406">
        <v>67</v>
      </c>
      <c r="AV406" s="8">
        <f t="shared" si="48"/>
        <v>68.204545454545453</v>
      </c>
      <c r="AW406">
        <f t="shared" si="49"/>
        <v>68</v>
      </c>
      <c r="AX406" s="8">
        <f t="shared" si="50"/>
        <v>0.59374826137500003</v>
      </c>
      <c r="AY406" s="6">
        <f>Table14[[#This Row],[Szórás]]/Table14[[#This Row],[Átlagos akadálymentességi hibaszám]]</f>
        <v>8.7054060314895043E-3</v>
      </c>
      <c r="AZ406">
        <f t="shared" si="51"/>
        <v>67</v>
      </c>
      <c r="BA406">
        <f t="shared" si="52"/>
        <v>69</v>
      </c>
      <c r="BB406">
        <f t="shared" si="53"/>
        <v>2</v>
      </c>
      <c r="BC406" s="7">
        <f t="shared" si="54"/>
        <v>0.99941851092791811</v>
      </c>
      <c r="BD406" s="8">
        <f t="shared" si="55"/>
        <v>0.73601563033156459</v>
      </c>
    </row>
    <row r="407" spans="1:56" x14ac:dyDescent="0.25">
      <c r="A407">
        <v>16</v>
      </c>
      <c r="B407">
        <v>30</v>
      </c>
      <c r="C407" t="s">
        <v>134</v>
      </c>
      <c r="D407">
        <v>20</v>
      </c>
      <c r="E407">
        <v>21</v>
      </c>
      <c r="F407">
        <v>20</v>
      </c>
      <c r="G407">
        <v>20</v>
      </c>
      <c r="H407">
        <v>20</v>
      </c>
      <c r="I407">
        <v>20</v>
      </c>
      <c r="J407">
        <v>20</v>
      </c>
      <c r="K407">
        <v>20</v>
      </c>
      <c r="L407">
        <v>20</v>
      </c>
      <c r="M407">
        <v>20</v>
      </c>
      <c r="N407">
        <v>20</v>
      </c>
      <c r="O407">
        <v>20</v>
      </c>
      <c r="P407">
        <v>22</v>
      </c>
      <c r="Q407">
        <v>22</v>
      </c>
      <c r="R407">
        <v>22</v>
      </c>
      <c r="S407">
        <v>22</v>
      </c>
      <c r="T407">
        <v>22</v>
      </c>
      <c r="U407">
        <v>22</v>
      </c>
      <c r="V407">
        <v>22</v>
      </c>
      <c r="W407">
        <v>22</v>
      </c>
      <c r="X407">
        <v>22</v>
      </c>
      <c r="Y407">
        <v>22</v>
      </c>
      <c r="Z407">
        <v>22</v>
      </c>
      <c r="AA407">
        <v>22</v>
      </c>
      <c r="AB407">
        <v>22</v>
      </c>
      <c r="AC407">
        <v>22</v>
      </c>
      <c r="AD407">
        <v>22</v>
      </c>
      <c r="AE407">
        <v>22</v>
      </c>
      <c r="AF407">
        <v>22</v>
      </c>
      <c r="AG407">
        <v>22</v>
      </c>
      <c r="AH407">
        <v>22</v>
      </c>
      <c r="AI407">
        <v>22</v>
      </c>
      <c r="AJ407">
        <v>22</v>
      </c>
      <c r="AK407">
        <v>22</v>
      </c>
      <c r="AL407">
        <v>23</v>
      </c>
      <c r="AM407">
        <v>22</v>
      </c>
      <c r="AN407">
        <v>22</v>
      </c>
      <c r="AO407">
        <v>22</v>
      </c>
      <c r="AP407">
        <v>22</v>
      </c>
      <c r="AQ407">
        <v>22</v>
      </c>
      <c r="AR407">
        <v>22</v>
      </c>
      <c r="AS407">
        <v>22</v>
      </c>
      <c r="AT407">
        <v>22</v>
      </c>
      <c r="AU407">
        <v>22</v>
      </c>
      <c r="AV407" s="8">
        <f t="shared" si="48"/>
        <v>21.5</v>
      </c>
      <c r="AW407">
        <f t="shared" si="49"/>
        <v>22</v>
      </c>
      <c r="AX407" s="8">
        <f t="shared" si="50"/>
        <v>0.90219370889631734</v>
      </c>
      <c r="AY407" s="6">
        <f>Table14[[#This Row],[Szórás]]/Table14[[#This Row],[Átlagos akadálymentességi hibaszám]]</f>
        <v>4.1962498088200809E-2</v>
      </c>
      <c r="AZ407">
        <f t="shared" si="51"/>
        <v>20</v>
      </c>
      <c r="BA407">
        <f t="shared" si="52"/>
        <v>23</v>
      </c>
      <c r="BB407">
        <f t="shared" si="53"/>
        <v>3</v>
      </c>
      <c r="BC407" s="7">
        <f t="shared" si="54"/>
        <v>1.0025197306065026</v>
      </c>
      <c r="BD407" s="8">
        <f t="shared" si="55"/>
        <v>0.5688852877846966</v>
      </c>
    </row>
    <row r="408" spans="1:56" x14ac:dyDescent="0.25">
      <c r="A408">
        <v>108</v>
      </c>
      <c r="B408">
        <v>61</v>
      </c>
      <c r="C408" t="s">
        <v>145</v>
      </c>
      <c r="D408">
        <v>13</v>
      </c>
      <c r="E408">
        <v>13</v>
      </c>
      <c r="F408">
        <v>13</v>
      </c>
      <c r="G408">
        <v>13</v>
      </c>
      <c r="H408">
        <v>13</v>
      </c>
      <c r="I408">
        <v>14</v>
      </c>
      <c r="J408">
        <v>13</v>
      </c>
      <c r="K408">
        <v>13</v>
      </c>
      <c r="L408">
        <v>13</v>
      </c>
      <c r="M408">
        <v>13</v>
      </c>
      <c r="N408">
        <v>13</v>
      </c>
      <c r="O408">
        <v>13</v>
      </c>
      <c r="P408">
        <v>13</v>
      </c>
      <c r="Q408">
        <v>14</v>
      </c>
      <c r="R408">
        <v>14</v>
      </c>
      <c r="S408">
        <v>14</v>
      </c>
      <c r="T408">
        <v>14</v>
      </c>
      <c r="U408">
        <v>14</v>
      </c>
      <c r="V408">
        <v>15</v>
      </c>
      <c r="W408">
        <v>14</v>
      </c>
      <c r="X408">
        <v>14</v>
      </c>
      <c r="Y408">
        <v>14</v>
      </c>
      <c r="Z408">
        <v>14</v>
      </c>
      <c r="AA408">
        <v>14</v>
      </c>
      <c r="AB408">
        <v>14</v>
      </c>
      <c r="AC408">
        <v>14</v>
      </c>
      <c r="AD408">
        <v>14</v>
      </c>
      <c r="AE408">
        <v>14</v>
      </c>
      <c r="AF408">
        <v>14</v>
      </c>
      <c r="AG408">
        <v>14</v>
      </c>
      <c r="AH408">
        <v>14</v>
      </c>
      <c r="AI408">
        <v>14</v>
      </c>
      <c r="AJ408">
        <v>14</v>
      </c>
      <c r="AK408">
        <v>14</v>
      </c>
      <c r="AL408">
        <v>14</v>
      </c>
      <c r="AM408">
        <v>14</v>
      </c>
      <c r="AN408">
        <v>14</v>
      </c>
      <c r="AO408">
        <v>14</v>
      </c>
      <c r="AP408">
        <v>14</v>
      </c>
      <c r="AQ408">
        <v>14</v>
      </c>
      <c r="AR408">
        <v>14</v>
      </c>
      <c r="AS408">
        <v>21</v>
      </c>
      <c r="AT408">
        <v>21</v>
      </c>
      <c r="AU408">
        <v>22</v>
      </c>
      <c r="AV408" s="8">
        <f t="shared" si="48"/>
        <v>14.25</v>
      </c>
      <c r="AW408">
        <f t="shared" si="49"/>
        <v>14</v>
      </c>
      <c r="AX408" s="8">
        <f t="shared" si="50"/>
        <v>2.0014529605984679</v>
      </c>
      <c r="AY408" s="6">
        <f>Table14[[#This Row],[Szórás]]/Table14[[#This Row],[Átlagos akadálymentességi hibaszám]]</f>
        <v>0.14045283934024336</v>
      </c>
      <c r="AZ408">
        <f t="shared" si="51"/>
        <v>13</v>
      </c>
      <c r="BA408">
        <f t="shared" si="52"/>
        <v>22</v>
      </c>
      <c r="BB408">
        <f t="shared" si="53"/>
        <v>9</v>
      </c>
      <c r="BC408" s="7">
        <f t="shared" si="54"/>
        <v>1.0055693321887789</v>
      </c>
      <c r="BD408" s="8">
        <f t="shared" si="55"/>
        <v>0.36517152567387784</v>
      </c>
    </row>
    <row r="409" spans="1:56" x14ac:dyDescent="0.25">
      <c r="A409">
        <v>3</v>
      </c>
      <c r="B409">
        <v>15</v>
      </c>
      <c r="C409" t="s">
        <v>173</v>
      </c>
      <c r="D409">
        <v>110</v>
      </c>
      <c r="E409">
        <v>126</v>
      </c>
      <c r="F409">
        <v>127</v>
      </c>
      <c r="G409">
        <v>126</v>
      </c>
      <c r="H409">
        <v>127</v>
      </c>
      <c r="I409">
        <v>129</v>
      </c>
      <c r="J409">
        <v>126</v>
      </c>
      <c r="K409">
        <v>127</v>
      </c>
      <c r="L409">
        <v>125</v>
      </c>
      <c r="M409">
        <v>124</v>
      </c>
      <c r="N409">
        <v>125</v>
      </c>
      <c r="O409">
        <v>129</v>
      </c>
      <c r="P409">
        <v>129</v>
      </c>
      <c r="Q409">
        <v>127</v>
      </c>
      <c r="R409">
        <v>128</v>
      </c>
      <c r="S409">
        <v>129</v>
      </c>
      <c r="T409">
        <v>128</v>
      </c>
      <c r="U409">
        <v>127</v>
      </c>
      <c r="V409">
        <v>124</v>
      </c>
      <c r="W409">
        <v>126</v>
      </c>
      <c r="X409">
        <v>121</v>
      </c>
      <c r="Y409">
        <v>123</v>
      </c>
      <c r="Z409">
        <v>126</v>
      </c>
      <c r="AA409">
        <v>125</v>
      </c>
      <c r="AB409">
        <v>127</v>
      </c>
      <c r="AC409">
        <v>126</v>
      </c>
      <c r="AD409">
        <v>127</v>
      </c>
      <c r="AE409">
        <v>127</v>
      </c>
      <c r="AF409">
        <v>129</v>
      </c>
      <c r="AG409">
        <v>125</v>
      </c>
      <c r="AH409">
        <v>117</v>
      </c>
      <c r="AI409">
        <v>120</v>
      </c>
      <c r="AJ409">
        <v>126</v>
      </c>
      <c r="AK409">
        <v>128</v>
      </c>
      <c r="AL409">
        <v>127</v>
      </c>
      <c r="AM409">
        <v>129</v>
      </c>
      <c r="AN409">
        <v>126</v>
      </c>
      <c r="AO409">
        <v>121</v>
      </c>
      <c r="AP409">
        <v>127</v>
      </c>
      <c r="AQ409">
        <v>124</v>
      </c>
      <c r="AR409">
        <v>125</v>
      </c>
      <c r="AS409">
        <v>124</v>
      </c>
      <c r="AT409">
        <v>126</v>
      </c>
      <c r="AU409">
        <v>129</v>
      </c>
      <c r="AV409" s="8">
        <f t="shared" si="48"/>
        <v>125.54545454545455</v>
      </c>
      <c r="AW409">
        <f t="shared" si="49"/>
        <v>126</v>
      </c>
      <c r="AX409" s="8">
        <f t="shared" si="50"/>
        <v>3.5071657241268896</v>
      </c>
      <c r="AY409" s="6">
        <f>Table14[[#This Row],[Szórás]]/Table14[[#This Row],[Átlagos akadálymentességi hibaszám]]</f>
        <v>2.7935425753364072E-2</v>
      </c>
      <c r="AZ409">
        <f t="shared" si="51"/>
        <v>110</v>
      </c>
      <c r="BA409">
        <f t="shared" si="52"/>
        <v>129</v>
      </c>
      <c r="BB409">
        <f t="shared" si="53"/>
        <v>19</v>
      </c>
      <c r="BC409" s="7">
        <f t="shared" si="54"/>
        <v>1.0000951156615019</v>
      </c>
      <c r="BD409" s="8">
        <f t="shared" si="55"/>
        <v>1.7802863130109911E-3</v>
      </c>
    </row>
    <row r="410" spans="1:56" x14ac:dyDescent="0.25">
      <c r="A410">
        <v>4</v>
      </c>
      <c r="B410">
        <v>15</v>
      </c>
      <c r="C410" t="s">
        <v>173</v>
      </c>
      <c r="D410">
        <v>74</v>
      </c>
      <c r="E410">
        <v>75</v>
      </c>
      <c r="F410">
        <v>75</v>
      </c>
      <c r="G410">
        <v>75</v>
      </c>
      <c r="H410">
        <v>75</v>
      </c>
      <c r="I410">
        <v>75</v>
      </c>
      <c r="J410">
        <v>75</v>
      </c>
      <c r="K410">
        <v>75</v>
      </c>
      <c r="L410">
        <v>75</v>
      </c>
      <c r="M410">
        <v>75</v>
      </c>
      <c r="N410">
        <v>74</v>
      </c>
      <c r="O410">
        <v>74</v>
      </c>
      <c r="P410">
        <v>74</v>
      </c>
      <c r="Q410">
        <v>74</v>
      </c>
      <c r="R410">
        <v>74</v>
      </c>
      <c r="S410">
        <v>74</v>
      </c>
      <c r="T410">
        <v>75</v>
      </c>
      <c r="U410">
        <v>75</v>
      </c>
      <c r="V410">
        <v>75</v>
      </c>
      <c r="W410">
        <v>75</v>
      </c>
      <c r="X410">
        <v>75</v>
      </c>
      <c r="Y410">
        <v>75</v>
      </c>
      <c r="Z410">
        <v>75</v>
      </c>
      <c r="AA410">
        <v>75</v>
      </c>
      <c r="AB410">
        <v>75</v>
      </c>
      <c r="AC410">
        <v>75</v>
      </c>
      <c r="AD410">
        <v>75</v>
      </c>
      <c r="AE410">
        <v>75</v>
      </c>
      <c r="AF410">
        <v>75</v>
      </c>
      <c r="AG410">
        <v>74</v>
      </c>
      <c r="AH410">
        <v>74</v>
      </c>
      <c r="AI410">
        <v>74</v>
      </c>
      <c r="AJ410">
        <v>74</v>
      </c>
      <c r="AK410">
        <v>74</v>
      </c>
      <c r="AL410">
        <v>74</v>
      </c>
      <c r="AM410">
        <v>74</v>
      </c>
      <c r="AN410">
        <v>74</v>
      </c>
      <c r="AO410">
        <v>74</v>
      </c>
      <c r="AP410">
        <v>75</v>
      </c>
      <c r="AQ410">
        <v>73</v>
      </c>
      <c r="AR410">
        <v>74</v>
      </c>
      <c r="AS410">
        <v>74</v>
      </c>
      <c r="AT410">
        <v>74</v>
      </c>
      <c r="AU410">
        <v>74</v>
      </c>
      <c r="AV410" s="8">
        <f t="shared" si="48"/>
        <v>74.5</v>
      </c>
      <c r="AW410">
        <f t="shared" si="49"/>
        <v>75</v>
      </c>
      <c r="AX410" s="8">
        <f t="shared" si="50"/>
        <v>0.5498414147691576</v>
      </c>
      <c r="AY410" s="6">
        <f>Table14[[#This Row],[Szórás]]/Table14[[#This Row],[Átlagos akadálymentességi hibaszám]]</f>
        <v>7.3804216747537935E-3</v>
      </c>
      <c r="AZ410">
        <f t="shared" si="51"/>
        <v>73</v>
      </c>
      <c r="BA410">
        <f t="shared" si="52"/>
        <v>75</v>
      </c>
      <c r="BB410">
        <f t="shared" si="53"/>
        <v>2</v>
      </c>
      <c r="BC410" s="7">
        <f t="shared" si="54"/>
        <v>0.99972904475409441</v>
      </c>
      <c r="BD410" s="8">
        <f t="shared" si="55"/>
        <v>0.22174501953370959</v>
      </c>
    </row>
    <row r="411" spans="1:56" x14ac:dyDescent="0.25">
      <c r="A411">
        <v>6</v>
      </c>
      <c r="B411">
        <v>22</v>
      </c>
      <c r="C411" t="s">
        <v>195</v>
      </c>
      <c r="D411">
        <v>125</v>
      </c>
      <c r="E411">
        <v>125</v>
      </c>
      <c r="F411">
        <v>125</v>
      </c>
      <c r="G411">
        <v>125</v>
      </c>
      <c r="H411">
        <v>125</v>
      </c>
      <c r="I411">
        <v>125</v>
      </c>
      <c r="J411">
        <v>125</v>
      </c>
      <c r="K411">
        <v>129</v>
      </c>
      <c r="L411">
        <v>129</v>
      </c>
      <c r="M411">
        <v>129</v>
      </c>
      <c r="N411">
        <v>129</v>
      </c>
      <c r="O411">
        <v>132</v>
      </c>
      <c r="P411">
        <v>129</v>
      </c>
      <c r="Q411">
        <v>129</v>
      </c>
      <c r="R411">
        <v>129</v>
      </c>
      <c r="S411">
        <v>129</v>
      </c>
      <c r="T411">
        <v>129</v>
      </c>
      <c r="U411">
        <v>129</v>
      </c>
      <c r="V411">
        <v>129</v>
      </c>
      <c r="W411">
        <v>129</v>
      </c>
      <c r="X411">
        <v>129</v>
      </c>
      <c r="Y411">
        <v>125</v>
      </c>
      <c r="Z411">
        <v>125</v>
      </c>
      <c r="AA411">
        <v>125</v>
      </c>
      <c r="AB411">
        <v>125</v>
      </c>
      <c r="AC411">
        <v>125</v>
      </c>
      <c r="AD411">
        <v>125</v>
      </c>
      <c r="AE411">
        <v>125</v>
      </c>
      <c r="AF411">
        <v>125</v>
      </c>
      <c r="AG411">
        <v>125</v>
      </c>
      <c r="AH411">
        <v>125</v>
      </c>
      <c r="AI411">
        <v>125</v>
      </c>
      <c r="AJ411">
        <v>125</v>
      </c>
      <c r="AK411">
        <v>119</v>
      </c>
      <c r="AL411">
        <v>119</v>
      </c>
      <c r="AM411">
        <v>119</v>
      </c>
      <c r="AN411">
        <v>119</v>
      </c>
      <c r="AO411">
        <v>119</v>
      </c>
      <c r="AP411">
        <v>119</v>
      </c>
      <c r="AQ411">
        <v>121</v>
      </c>
      <c r="AR411">
        <v>121</v>
      </c>
      <c r="AS411">
        <v>121</v>
      </c>
      <c r="AT411">
        <v>121</v>
      </c>
      <c r="AU411">
        <v>121</v>
      </c>
      <c r="AV411" s="8">
        <f t="shared" si="48"/>
        <v>125.06818181818181</v>
      </c>
      <c r="AW411">
        <f t="shared" si="49"/>
        <v>125</v>
      </c>
      <c r="AX411" s="8">
        <f t="shared" si="50"/>
        <v>3.5854857753508282</v>
      </c>
      <c r="AY411" s="6">
        <f>Table14[[#This Row],[Szórás]]/Table14[[#This Row],[Átlagos akadálymentességi hibaszám]]</f>
        <v>2.8668248976092395E-2</v>
      </c>
      <c r="AZ411">
        <f t="shared" si="51"/>
        <v>119</v>
      </c>
      <c r="BA411">
        <f t="shared" si="52"/>
        <v>132</v>
      </c>
      <c r="BB411">
        <f t="shared" si="53"/>
        <v>13</v>
      </c>
      <c r="BC411" s="7">
        <f t="shared" si="54"/>
        <v>0.99844064871597982</v>
      </c>
      <c r="BD411" s="8">
        <f t="shared" si="55"/>
        <v>0.48436969213646996</v>
      </c>
    </row>
    <row r="412" spans="1:56" x14ac:dyDescent="0.25">
      <c r="A412">
        <v>138</v>
      </c>
      <c r="B412">
        <v>61</v>
      </c>
      <c r="C412" t="s">
        <v>145</v>
      </c>
      <c r="D412">
        <v>11</v>
      </c>
      <c r="E412">
        <v>11</v>
      </c>
      <c r="F412">
        <v>11</v>
      </c>
      <c r="G412">
        <v>11</v>
      </c>
      <c r="H412">
        <v>11</v>
      </c>
      <c r="I412">
        <v>11</v>
      </c>
      <c r="J412">
        <v>11</v>
      </c>
      <c r="K412">
        <v>11</v>
      </c>
      <c r="L412">
        <v>11</v>
      </c>
      <c r="M412">
        <v>11</v>
      </c>
      <c r="N412">
        <v>11</v>
      </c>
      <c r="O412">
        <v>11</v>
      </c>
      <c r="P412">
        <v>11</v>
      </c>
      <c r="Q412">
        <v>11</v>
      </c>
      <c r="R412">
        <v>12</v>
      </c>
      <c r="S412">
        <v>12</v>
      </c>
      <c r="T412">
        <v>12</v>
      </c>
      <c r="U412">
        <v>12</v>
      </c>
      <c r="V412">
        <v>12</v>
      </c>
      <c r="W412">
        <v>12</v>
      </c>
      <c r="X412">
        <v>12</v>
      </c>
      <c r="Y412">
        <v>12</v>
      </c>
      <c r="Z412">
        <v>12</v>
      </c>
      <c r="AA412">
        <v>12</v>
      </c>
      <c r="AB412">
        <v>12</v>
      </c>
      <c r="AC412">
        <v>12</v>
      </c>
      <c r="AD412">
        <v>12</v>
      </c>
      <c r="AE412">
        <v>12</v>
      </c>
      <c r="AF412">
        <v>12</v>
      </c>
      <c r="AG412">
        <v>12</v>
      </c>
      <c r="AH412">
        <v>12</v>
      </c>
      <c r="AI412">
        <v>12</v>
      </c>
      <c r="AJ412">
        <v>12</v>
      </c>
      <c r="AK412">
        <v>12</v>
      </c>
      <c r="AL412">
        <v>12</v>
      </c>
      <c r="AM412">
        <v>12</v>
      </c>
      <c r="AN412">
        <v>12</v>
      </c>
      <c r="AO412">
        <v>12</v>
      </c>
      <c r="AP412">
        <v>12</v>
      </c>
      <c r="AQ412">
        <v>12</v>
      </c>
      <c r="AR412">
        <v>12</v>
      </c>
      <c r="AS412">
        <v>12</v>
      </c>
      <c r="AT412">
        <v>12</v>
      </c>
      <c r="AU412">
        <v>12</v>
      </c>
      <c r="AV412" s="8">
        <f t="shared" si="48"/>
        <v>11.681818181818182</v>
      </c>
      <c r="AW412">
        <f t="shared" si="49"/>
        <v>12</v>
      </c>
      <c r="AX412" s="8">
        <f t="shared" si="50"/>
        <v>0.47115529818794472</v>
      </c>
      <c r="AY412" s="6">
        <f>Table14[[#This Row],[Szórás]]/Table14[[#This Row],[Átlagos akadálymentességi hibaszám]]</f>
        <v>4.0332360156166473E-2</v>
      </c>
      <c r="AZ412">
        <f t="shared" si="51"/>
        <v>11</v>
      </c>
      <c r="BA412">
        <f t="shared" si="52"/>
        <v>12</v>
      </c>
      <c r="BB412">
        <f t="shared" si="53"/>
        <v>1</v>
      </c>
      <c r="BC412" s="7">
        <f t="shared" si="54"/>
        <v>1.0025787087583222</v>
      </c>
      <c r="BD412" s="8">
        <f t="shared" si="55"/>
        <v>0.65116279069767413</v>
      </c>
    </row>
    <row r="413" spans="1:56" x14ac:dyDescent="0.25">
      <c r="A413">
        <v>14</v>
      </c>
      <c r="B413">
        <v>30</v>
      </c>
      <c r="C413" t="s">
        <v>134</v>
      </c>
      <c r="D413">
        <v>147</v>
      </c>
      <c r="E413">
        <v>147</v>
      </c>
      <c r="F413">
        <v>148</v>
      </c>
      <c r="G413">
        <v>148</v>
      </c>
      <c r="H413">
        <v>148</v>
      </c>
      <c r="I413">
        <v>136</v>
      </c>
      <c r="J413">
        <v>147</v>
      </c>
      <c r="K413">
        <v>148</v>
      </c>
      <c r="L413">
        <v>148</v>
      </c>
      <c r="M413">
        <v>147</v>
      </c>
      <c r="N413">
        <v>148</v>
      </c>
      <c r="O413">
        <v>148</v>
      </c>
      <c r="P413">
        <v>143</v>
      </c>
      <c r="Q413">
        <v>148</v>
      </c>
      <c r="R413">
        <v>148</v>
      </c>
      <c r="S413">
        <v>149</v>
      </c>
      <c r="T413">
        <v>149</v>
      </c>
      <c r="U413">
        <v>151</v>
      </c>
      <c r="V413">
        <v>151</v>
      </c>
      <c r="W413">
        <v>151</v>
      </c>
      <c r="X413">
        <v>149</v>
      </c>
      <c r="Y413">
        <v>151</v>
      </c>
      <c r="Z413">
        <v>149</v>
      </c>
      <c r="AA413">
        <v>148</v>
      </c>
      <c r="AB413">
        <v>148</v>
      </c>
      <c r="AC413">
        <v>149</v>
      </c>
      <c r="AD413">
        <v>151</v>
      </c>
      <c r="AE413">
        <v>149</v>
      </c>
      <c r="AF413">
        <v>150</v>
      </c>
      <c r="AG413">
        <v>149</v>
      </c>
      <c r="AH413">
        <v>148</v>
      </c>
      <c r="AI413">
        <v>150</v>
      </c>
      <c r="AJ413">
        <v>151</v>
      </c>
      <c r="AK413">
        <v>149</v>
      </c>
      <c r="AL413">
        <v>148</v>
      </c>
      <c r="AM413">
        <v>149</v>
      </c>
      <c r="AN413">
        <v>149</v>
      </c>
      <c r="AO413">
        <v>148</v>
      </c>
      <c r="AP413">
        <v>141</v>
      </c>
      <c r="AQ413">
        <v>152</v>
      </c>
      <c r="AR413">
        <v>152</v>
      </c>
      <c r="AS413">
        <v>152</v>
      </c>
      <c r="AT413">
        <v>154</v>
      </c>
      <c r="AU413">
        <v>153</v>
      </c>
      <c r="AV413" s="8">
        <f t="shared" si="48"/>
        <v>148.61363636363637</v>
      </c>
      <c r="AW413">
        <f t="shared" si="49"/>
        <v>149</v>
      </c>
      <c r="AX413" s="8">
        <f t="shared" si="50"/>
        <v>2.9977969359755847</v>
      </c>
      <c r="AY413" s="6">
        <f>Table14[[#This Row],[Szórás]]/Table14[[#This Row],[Átlagos akadálymentességi hibaszám]]</f>
        <v>2.0171748766313766E-2</v>
      </c>
      <c r="AZ413">
        <f t="shared" si="51"/>
        <v>136</v>
      </c>
      <c r="BA413">
        <f t="shared" si="52"/>
        <v>154</v>
      </c>
      <c r="BB413">
        <f t="shared" si="53"/>
        <v>18</v>
      </c>
      <c r="BC413" s="7">
        <f t="shared" si="54"/>
        <v>1.0007036330735148</v>
      </c>
      <c r="BD413" s="8">
        <f t="shared" si="55"/>
        <v>0.19256734942834261</v>
      </c>
    </row>
    <row r="414" spans="1:56" x14ac:dyDescent="0.25">
      <c r="A414">
        <v>26</v>
      </c>
      <c r="B414">
        <v>40</v>
      </c>
      <c r="C414" t="s">
        <v>283</v>
      </c>
      <c r="D414">
        <v>27</v>
      </c>
      <c r="E414">
        <v>27</v>
      </c>
      <c r="F414">
        <v>27</v>
      </c>
      <c r="G414">
        <v>25</v>
      </c>
      <c r="H414">
        <v>26</v>
      </c>
      <c r="I414">
        <v>28</v>
      </c>
      <c r="J414">
        <v>28</v>
      </c>
      <c r="K414">
        <v>28</v>
      </c>
      <c r="L414">
        <v>26</v>
      </c>
      <c r="M414">
        <v>25</v>
      </c>
      <c r="N414">
        <v>25</v>
      </c>
      <c r="O414">
        <v>27</v>
      </c>
      <c r="P414">
        <v>28</v>
      </c>
      <c r="Q414">
        <v>28</v>
      </c>
      <c r="R414">
        <v>27</v>
      </c>
      <c r="S414">
        <v>29</v>
      </c>
      <c r="T414">
        <v>28</v>
      </c>
      <c r="U414">
        <v>28</v>
      </c>
      <c r="V414">
        <v>26</v>
      </c>
      <c r="W414">
        <v>28</v>
      </c>
      <c r="X414">
        <v>27</v>
      </c>
      <c r="Y414">
        <v>27</v>
      </c>
      <c r="Z414">
        <v>28</v>
      </c>
      <c r="AA414">
        <v>28</v>
      </c>
      <c r="AB414">
        <v>26</v>
      </c>
      <c r="AC414">
        <v>27</v>
      </c>
      <c r="AD414">
        <v>31</v>
      </c>
      <c r="AE414">
        <v>30</v>
      </c>
      <c r="AF414">
        <v>30</v>
      </c>
      <c r="AG414">
        <v>30</v>
      </c>
      <c r="AH414">
        <v>31</v>
      </c>
      <c r="AI414">
        <v>30</v>
      </c>
      <c r="AJ414">
        <v>31</v>
      </c>
      <c r="AK414">
        <v>31</v>
      </c>
      <c r="AL414">
        <v>30</v>
      </c>
      <c r="AM414">
        <v>31</v>
      </c>
      <c r="AN414">
        <v>29</v>
      </c>
      <c r="AO414">
        <v>31</v>
      </c>
      <c r="AP414">
        <v>28</v>
      </c>
      <c r="AQ414">
        <v>32</v>
      </c>
      <c r="AR414">
        <v>30</v>
      </c>
      <c r="AS414">
        <v>31</v>
      </c>
      <c r="AT414">
        <v>31</v>
      </c>
      <c r="AU414">
        <v>31</v>
      </c>
      <c r="AV414" s="8">
        <f t="shared" si="48"/>
        <v>28.454545454545453</v>
      </c>
      <c r="AW414">
        <f t="shared" si="49"/>
        <v>28</v>
      </c>
      <c r="AX414" s="8">
        <f t="shared" si="50"/>
        <v>1.958339893231182</v>
      </c>
      <c r="AY414" s="6">
        <f>Table14[[#This Row],[Szórás]]/Table14[[#This Row],[Átlagos akadálymentességi hibaszám]]</f>
        <v>6.8823446726974449E-2</v>
      </c>
      <c r="AZ414">
        <f t="shared" si="51"/>
        <v>25</v>
      </c>
      <c r="BA414">
        <f t="shared" si="52"/>
        <v>32</v>
      </c>
      <c r="BB414">
        <f t="shared" si="53"/>
        <v>7</v>
      </c>
      <c r="BC414" s="7">
        <f t="shared" si="54"/>
        <v>1.004174358772663</v>
      </c>
      <c r="BD414" s="8">
        <f t="shared" si="55"/>
        <v>0.60112226902214994</v>
      </c>
    </row>
    <row r="415" spans="1:56" x14ac:dyDescent="0.25">
      <c r="A415">
        <v>7</v>
      </c>
      <c r="B415">
        <v>22</v>
      </c>
      <c r="C415" t="s">
        <v>195</v>
      </c>
      <c r="D415">
        <v>24</v>
      </c>
      <c r="E415">
        <v>25</v>
      </c>
      <c r="F415">
        <v>24</v>
      </c>
      <c r="G415">
        <v>22</v>
      </c>
      <c r="H415">
        <v>22</v>
      </c>
      <c r="I415">
        <v>24</v>
      </c>
      <c r="J415">
        <v>23</v>
      </c>
      <c r="K415">
        <v>25</v>
      </c>
      <c r="L415">
        <v>25</v>
      </c>
      <c r="M415">
        <v>25</v>
      </c>
      <c r="N415">
        <v>23</v>
      </c>
      <c r="O415">
        <v>26</v>
      </c>
      <c r="P415">
        <v>25</v>
      </c>
      <c r="Q415">
        <v>25</v>
      </c>
      <c r="R415">
        <v>24</v>
      </c>
      <c r="S415">
        <v>24</v>
      </c>
      <c r="T415">
        <v>24</v>
      </c>
      <c r="U415">
        <v>26</v>
      </c>
      <c r="V415">
        <v>23</v>
      </c>
      <c r="W415">
        <v>23</v>
      </c>
      <c r="X415">
        <v>23</v>
      </c>
      <c r="Y415">
        <v>24</v>
      </c>
      <c r="Z415">
        <v>10</v>
      </c>
      <c r="AA415">
        <v>13</v>
      </c>
      <c r="AB415">
        <v>22</v>
      </c>
      <c r="AC415">
        <v>26</v>
      </c>
      <c r="AD415">
        <v>23</v>
      </c>
      <c r="AE415">
        <v>24</v>
      </c>
      <c r="AF415">
        <v>23</v>
      </c>
      <c r="AG415">
        <v>25</v>
      </c>
      <c r="AH415">
        <v>23</v>
      </c>
      <c r="AI415">
        <v>25</v>
      </c>
      <c r="AJ415">
        <v>22</v>
      </c>
      <c r="AK415">
        <v>24</v>
      </c>
      <c r="AL415">
        <v>22</v>
      </c>
      <c r="AM415">
        <v>23</v>
      </c>
      <c r="AN415">
        <v>24</v>
      </c>
      <c r="AO415">
        <v>24</v>
      </c>
      <c r="AP415">
        <v>25</v>
      </c>
      <c r="AQ415">
        <v>35</v>
      </c>
      <c r="AR415">
        <v>33</v>
      </c>
      <c r="AS415">
        <v>34</v>
      </c>
      <c r="AT415">
        <v>30</v>
      </c>
      <c r="AU415">
        <v>24</v>
      </c>
      <c r="AV415" s="8">
        <f t="shared" si="48"/>
        <v>24.15909090909091</v>
      </c>
      <c r="AW415">
        <f t="shared" si="49"/>
        <v>24</v>
      </c>
      <c r="AX415" s="8">
        <f t="shared" si="50"/>
        <v>4.0459177348439432</v>
      </c>
      <c r="AY415" s="6">
        <f>Table14[[#This Row],[Szórás]]/Table14[[#This Row],[Átlagos akadálymentességi hibaszám]]</f>
        <v>0.16746978394462228</v>
      </c>
      <c r="AZ415">
        <f t="shared" si="51"/>
        <v>10</v>
      </c>
      <c r="BA415">
        <f t="shared" si="52"/>
        <v>35</v>
      </c>
      <c r="BB415">
        <f t="shared" si="53"/>
        <v>25</v>
      </c>
      <c r="BC415" s="7">
        <f t="shared" si="54"/>
        <v>1.0029221812614868</v>
      </c>
      <c r="BD415" s="8">
        <f t="shared" si="55"/>
        <v>3.6804208416085976E-2</v>
      </c>
    </row>
    <row r="416" spans="1:56" x14ac:dyDescent="0.25">
      <c r="A416">
        <v>12</v>
      </c>
      <c r="B416">
        <v>30</v>
      </c>
      <c r="C416" t="s">
        <v>134</v>
      </c>
      <c r="D416">
        <v>30</v>
      </c>
      <c r="E416">
        <v>32</v>
      </c>
      <c r="F416">
        <v>32</v>
      </c>
      <c r="G416">
        <v>32</v>
      </c>
      <c r="H416">
        <v>32</v>
      </c>
      <c r="I416">
        <v>32</v>
      </c>
      <c r="J416">
        <v>32</v>
      </c>
      <c r="K416">
        <v>32</v>
      </c>
      <c r="L416">
        <v>32</v>
      </c>
      <c r="M416">
        <v>32</v>
      </c>
      <c r="N416">
        <v>32</v>
      </c>
      <c r="O416">
        <v>32</v>
      </c>
      <c r="P416">
        <v>32</v>
      </c>
      <c r="Q416">
        <v>32</v>
      </c>
      <c r="R416">
        <v>36</v>
      </c>
      <c r="S416">
        <v>36</v>
      </c>
      <c r="T416">
        <v>38</v>
      </c>
      <c r="U416">
        <v>39</v>
      </c>
      <c r="V416">
        <v>39</v>
      </c>
      <c r="W416">
        <v>39</v>
      </c>
      <c r="X416">
        <v>39</v>
      </c>
      <c r="Y416">
        <v>39</v>
      </c>
      <c r="Z416">
        <v>39</v>
      </c>
      <c r="AA416">
        <v>39</v>
      </c>
      <c r="AB416">
        <v>39</v>
      </c>
      <c r="AC416">
        <v>42</v>
      </c>
      <c r="AD416">
        <v>42</v>
      </c>
      <c r="AE416">
        <v>42</v>
      </c>
      <c r="AF416">
        <v>42</v>
      </c>
      <c r="AG416">
        <v>42</v>
      </c>
      <c r="AH416">
        <v>42</v>
      </c>
      <c r="AI416">
        <v>39</v>
      </c>
      <c r="AJ416">
        <v>39</v>
      </c>
      <c r="AK416">
        <v>39</v>
      </c>
      <c r="AL416">
        <v>39</v>
      </c>
      <c r="AM416">
        <v>39</v>
      </c>
      <c r="AN416">
        <v>39</v>
      </c>
      <c r="AO416">
        <v>39</v>
      </c>
      <c r="AP416">
        <v>39</v>
      </c>
      <c r="AQ416">
        <v>39</v>
      </c>
      <c r="AR416">
        <v>39</v>
      </c>
      <c r="AS416">
        <v>39</v>
      </c>
      <c r="AT416">
        <v>39</v>
      </c>
      <c r="AU416">
        <v>39</v>
      </c>
      <c r="AV416" s="8">
        <f t="shared" si="48"/>
        <v>36.977272727272727</v>
      </c>
      <c r="AW416">
        <f t="shared" si="49"/>
        <v>39</v>
      </c>
      <c r="AX416" s="8">
        <f t="shared" si="50"/>
        <v>3.7694527168217888</v>
      </c>
      <c r="AY416" s="6">
        <f>Table14[[#This Row],[Szórás]]/Table14[[#This Row],[Átlagos akadálymentességi hibaszám]]</f>
        <v>0.10193971698841961</v>
      </c>
      <c r="AZ416">
        <f t="shared" si="51"/>
        <v>30</v>
      </c>
      <c r="BA416">
        <f t="shared" si="52"/>
        <v>42</v>
      </c>
      <c r="BB416">
        <f t="shared" si="53"/>
        <v>12</v>
      </c>
      <c r="BC416" s="7">
        <f t="shared" si="54"/>
        <v>1.0066268411665125</v>
      </c>
      <c r="BD416" s="8">
        <f t="shared" si="55"/>
        <v>0.65400660091010254</v>
      </c>
    </row>
    <row r="417" spans="1:56" x14ac:dyDescent="0.25">
      <c r="A417">
        <v>6</v>
      </c>
      <c r="B417">
        <v>22</v>
      </c>
      <c r="C417" t="s">
        <v>195</v>
      </c>
      <c r="D417">
        <v>133</v>
      </c>
      <c r="E417">
        <v>126</v>
      </c>
      <c r="F417">
        <v>126</v>
      </c>
      <c r="G417">
        <v>126</v>
      </c>
      <c r="H417">
        <v>128</v>
      </c>
      <c r="I417">
        <v>118</v>
      </c>
      <c r="J417">
        <v>128</v>
      </c>
      <c r="K417">
        <v>129</v>
      </c>
      <c r="L417">
        <v>128</v>
      </c>
      <c r="M417">
        <v>133</v>
      </c>
      <c r="N417">
        <v>130</v>
      </c>
      <c r="O417">
        <v>133</v>
      </c>
      <c r="P417">
        <v>131</v>
      </c>
      <c r="Q417">
        <v>132</v>
      </c>
      <c r="R417">
        <v>116</v>
      </c>
      <c r="S417">
        <v>114</v>
      </c>
      <c r="T417">
        <v>114</v>
      </c>
      <c r="U417">
        <v>115</v>
      </c>
      <c r="V417">
        <v>85</v>
      </c>
      <c r="W417">
        <v>91</v>
      </c>
      <c r="X417">
        <v>107</v>
      </c>
      <c r="Y417">
        <v>106</v>
      </c>
      <c r="Z417">
        <v>106</v>
      </c>
      <c r="AA417">
        <v>102</v>
      </c>
      <c r="AB417">
        <v>92</v>
      </c>
      <c r="AC417">
        <v>100</v>
      </c>
      <c r="AD417">
        <v>90</v>
      </c>
      <c r="AE417">
        <v>91</v>
      </c>
      <c r="AF417">
        <v>92</v>
      </c>
      <c r="AG417">
        <v>89</v>
      </c>
      <c r="AH417">
        <v>90</v>
      </c>
      <c r="AI417">
        <v>86</v>
      </c>
      <c r="AJ417">
        <v>86</v>
      </c>
      <c r="AK417">
        <v>77</v>
      </c>
      <c r="AL417">
        <v>79</v>
      </c>
      <c r="AM417">
        <v>78</v>
      </c>
      <c r="AN417">
        <v>86</v>
      </c>
      <c r="AO417">
        <v>83</v>
      </c>
      <c r="AP417">
        <v>76</v>
      </c>
      <c r="AQ417">
        <v>87</v>
      </c>
      <c r="AR417">
        <v>78</v>
      </c>
      <c r="AS417">
        <v>79</v>
      </c>
      <c r="AT417">
        <v>87</v>
      </c>
      <c r="AU417">
        <v>93</v>
      </c>
      <c r="AV417" s="8">
        <f t="shared" si="48"/>
        <v>104</v>
      </c>
      <c r="AW417">
        <f t="shared" si="49"/>
        <v>101</v>
      </c>
      <c r="AX417" s="8">
        <f t="shared" si="50"/>
        <v>19.910263801646696</v>
      </c>
      <c r="AY417" s="6">
        <f>Table14[[#This Row],[Szórás]]/Table14[[#This Row],[Átlagos akadálymentességi hibaszám]]</f>
        <v>0.19144484424660285</v>
      </c>
      <c r="AZ417">
        <f t="shared" si="51"/>
        <v>76</v>
      </c>
      <c r="BA417">
        <f t="shared" si="52"/>
        <v>133</v>
      </c>
      <c r="BB417">
        <f t="shared" si="53"/>
        <v>57</v>
      </c>
      <c r="BC417" s="7">
        <f t="shared" si="54"/>
        <v>0.98654363929097455</v>
      </c>
      <c r="BD417" s="8">
        <f t="shared" si="55"/>
        <v>0.82157095526417212</v>
      </c>
    </row>
    <row r="418" spans="1:56" x14ac:dyDescent="0.25">
      <c r="A418">
        <v>1974</v>
      </c>
      <c r="B418">
        <v>93</v>
      </c>
      <c r="C418" t="s">
        <v>99</v>
      </c>
      <c r="D418">
        <v>119</v>
      </c>
      <c r="E418">
        <v>119</v>
      </c>
      <c r="F418">
        <v>119</v>
      </c>
      <c r="G418">
        <v>119</v>
      </c>
      <c r="H418">
        <v>119</v>
      </c>
      <c r="I418">
        <v>121</v>
      </c>
      <c r="J418">
        <v>121</v>
      </c>
      <c r="K418">
        <v>121</v>
      </c>
      <c r="L418">
        <v>119</v>
      </c>
      <c r="M418">
        <v>119</v>
      </c>
      <c r="N418">
        <v>119</v>
      </c>
      <c r="O418">
        <v>120</v>
      </c>
      <c r="P418">
        <v>119</v>
      </c>
      <c r="Q418">
        <v>119</v>
      </c>
      <c r="R418">
        <v>119</v>
      </c>
      <c r="S418">
        <v>119</v>
      </c>
      <c r="T418">
        <v>119</v>
      </c>
      <c r="U418">
        <v>119</v>
      </c>
      <c r="V418">
        <v>119</v>
      </c>
      <c r="W418">
        <v>119</v>
      </c>
      <c r="X418">
        <v>120</v>
      </c>
      <c r="Y418">
        <v>119</v>
      </c>
      <c r="Z418">
        <v>119</v>
      </c>
      <c r="AA418">
        <v>119</v>
      </c>
      <c r="AB418">
        <v>119</v>
      </c>
      <c r="AC418">
        <v>119</v>
      </c>
      <c r="AD418">
        <v>119</v>
      </c>
      <c r="AE418">
        <v>107</v>
      </c>
      <c r="AF418">
        <v>103</v>
      </c>
      <c r="AG418">
        <v>103</v>
      </c>
      <c r="AH418">
        <v>101</v>
      </c>
      <c r="AI418">
        <v>103</v>
      </c>
      <c r="AJ418">
        <v>103</v>
      </c>
      <c r="AK418">
        <v>103</v>
      </c>
      <c r="AL418">
        <v>103</v>
      </c>
      <c r="AM418">
        <v>103</v>
      </c>
      <c r="AN418">
        <v>103</v>
      </c>
      <c r="AO418">
        <v>103</v>
      </c>
      <c r="AP418">
        <v>103</v>
      </c>
      <c r="AQ418">
        <v>103</v>
      </c>
      <c r="AR418">
        <v>103</v>
      </c>
      <c r="AS418">
        <v>103</v>
      </c>
      <c r="AT418">
        <v>103</v>
      </c>
      <c r="AU418">
        <v>103</v>
      </c>
      <c r="AV418" s="8">
        <f t="shared" si="48"/>
        <v>113.04545454545455</v>
      </c>
      <c r="AW418">
        <f t="shared" si="49"/>
        <v>119</v>
      </c>
      <c r="AX418" s="8">
        <f t="shared" si="50"/>
        <v>8.0143898067557213</v>
      </c>
      <c r="AY418" s="6">
        <f>Table14[[#This Row],[Szórás]]/Table14[[#This Row],[Átlagos akadálymentességi hibaszám]]</f>
        <v>7.0895285785535125E-2</v>
      </c>
      <c r="AZ418">
        <f t="shared" si="51"/>
        <v>101</v>
      </c>
      <c r="BA418">
        <f t="shared" si="52"/>
        <v>121</v>
      </c>
      <c r="BB418">
        <f t="shared" si="53"/>
        <v>20</v>
      </c>
      <c r="BC418" s="7">
        <f t="shared" si="54"/>
        <v>0.99522341072273834</v>
      </c>
      <c r="BD418" s="8">
        <f t="shared" si="55"/>
        <v>0.72511760303261874</v>
      </c>
    </row>
    <row r="419" spans="1:56" x14ac:dyDescent="0.25">
      <c r="A419">
        <v>6</v>
      </c>
      <c r="B419">
        <v>22</v>
      </c>
      <c r="C419" t="s">
        <v>195</v>
      </c>
      <c r="D419">
        <v>52</v>
      </c>
      <c r="E419">
        <v>52</v>
      </c>
      <c r="F419">
        <v>52</v>
      </c>
      <c r="G419">
        <v>54</v>
      </c>
      <c r="H419">
        <v>54</v>
      </c>
      <c r="I419">
        <v>54</v>
      </c>
      <c r="J419">
        <v>52</v>
      </c>
      <c r="K419">
        <v>52</v>
      </c>
      <c r="L419">
        <v>52</v>
      </c>
      <c r="M419">
        <v>52</v>
      </c>
      <c r="N419">
        <v>52</v>
      </c>
      <c r="O419">
        <v>52</v>
      </c>
      <c r="P419">
        <v>52</v>
      </c>
      <c r="Q419">
        <v>52</v>
      </c>
      <c r="R419">
        <v>51</v>
      </c>
      <c r="S419">
        <v>49</v>
      </c>
      <c r="T419">
        <v>54</v>
      </c>
      <c r="U419">
        <v>54</v>
      </c>
      <c r="V419">
        <v>52</v>
      </c>
      <c r="W419">
        <v>54</v>
      </c>
      <c r="X419">
        <v>54</v>
      </c>
      <c r="Y419">
        <v>56</v>
      </c>
      <c r="Z419">
        <v>56</v>
      </c>
      <c r="AA419">
        <v>56</v>
      </c>
      <c r="AB419">
        <v>56</v>
      </c>
      <c r="AC419">
        <v>55</v>
      </c>
      <c r="AD419">
        <v>55</v>
      </c>
      <c r="AE419">
        <v>56</v>
      </c>
      <c r="AF419">
        <v>54</v>
      </c>
      <c r="AG419">
        <v>52</v>
      </c>
      <c r="AH419">
        <v>52</v>
      </c>
      <c r="AI419">
        <v>52</v>
      </c>
      <c r="AJ419">
        <v>52</v>
      </c>
      <c r="AK419">
        <v>48</v>
      </c>
      <c r="AL419">
        <v>52</v>
      </c>
      <c r="AM419">
        <v>52</v>
      </c>
      <c r="AN419">
        <v>52</v>
      </c>
      <c r="AO419">
        <v>52</v>
      </c>
      <c r="AP419">
        <v>52</v>
      </c>
      <c r="AQ419">
        <v>52</v>
      </c>
      <c r="AR419">
        <v>50</v>
      </c>
      <c r="AS419">
        <v>50</v>
      </c>
      <c r="AT419">
        <v>48</v>
      </c>
      <c r="AU419">
        <v>48</v>
      </c>
      <c r="AV419" s="8">
        <f t="shared" si="48"/>
        <v>52.5</v>
      </c>
      <c r="AW419">
        <f t="shared" si="49"/>
        <v>52</v>
      </c>
      <c r="AX419" s="8">
        <f t="shared" si="50"/>
        <v>2.0742048070032402</v>
      </c>
      <c r="AY419" s="6">
        <f>Table14[[#This Row],[Szórás]]/Table14[[#This Row],[Átlagos akadálymentességi hibaszám]]</f>
        <v>3.9508662990537909E-2</v>
      </c>
      <c r="AZ419">
        <f t="shared" si="51"/>
        <v>48</v>
      </c>
      <c r="BA419">
        <f t="shared" si="52"/>
        <v>56</v>
      </c>
      <c r="BB419">
        <f t="shared" si="53"/>
        <v>8</v>
      </c>
      <c r="BC419" s="7">
        <f t="shared" si="54"/>
        <v>0.99910505717769837</v>
      </c>
      <c r="BD419" s="8">
        <f t="shared" si="55"/>
        <v>8.3710622064603279E-2</v>
      </c>
    </row>
    <row r="420" spans="1:56" x14ac:dyDescent="0.25">
      <c r="A420">
        <v>45</v>
      </c>
      <c r="B420">
        <v>40</v>
      </c>
      <c r="C420" t="s">
        <v>283</v>
      </c>
      <c r="D420">
        <v>34</v>
      </c>
      <c r="E420">
        <v>35</v>
      </c>
      <c r="F420">
        <v>34</v>
      </c>
      <c r="G420">
        <v>34</v>
      </c>
      <c r="H420">
        <v>37</v>
      </c>
      <c r="I420">
        <v>34</v>
      </c>
      <c r="J420">
        <v>36</v>
      </c>
      <c r="K420">
        <v>34</v>
      </c>
      <c r="L420">
        <v>35</v>
      </c>
      <c r="M420">
        <v>36</v>
      </c>
      <c r="N420">
        <v>33</v>
      </c>
      <c r="O420">
        <v>34</v>
      </c>
      <c r="P420">
        <v>35</v>
      </c>
      <c r="Q420">
        <v>35</v>
      </c>
      <c r="R420">
        <v>36</v>
      </c>
      <c r="S420">
        <v>35</v>
      </c>
      <c r="T420">
        <v>35</v>
      </c>
      <c r="U420">
        <v>34</v>
      </c>
      <c r="V420">
        <v>35</v>
      </c>
      <c r="W420">
        <v>35</v>
      </c>
      <c r="X420">
        <v>35</v>
      </c>
      <c r="Y420">
        <v>35</v>
      </c>
      <c r="Z420">
        <v>35</v>
      </c>
      <c r="AA420">
        <v>34</v>
      </c>
      <c r="AB420">
        <v>35</v>
      </c>
      <c r="AC420">
        <v>35</v>
      </c>
      <c r="AD420">
        <v>37</v>
      </c>
      <c r="AE420">
        <v>34</v>
      </c>
      <c r="AF420">
        <v>35</v>
      </c>
      <c r="AG420">
        <v>35</v>
      </c>
      <c r="AH420">
        <v>35</v>
      </c>
      <c r="AI420">
        <v>35</v>
      </c>
      <c r="AJ420">
        <v>35</v>
      </c>
      <c r="AK420">
        <v>36</v>
      </c>
      <c r="AL420">
        <v>36</v>
      </c>
      <c r="AM420">
        <v>34</v>
      </c>
      <c r="AN420">
        <v>36</v>
      </c>
      <c r="AO420">
        <v>36</v>
      </c>
      <c r="AP420">
        <v>37</v>
      </c>
      <c r="AQ420">
        <v>36</v>
      </c>
      <c r="AR420">
        <v>35</v>
      </c>
      <c r="AS420">
        <v>36</v>
      </c>
      <c r="AT420">
        <v>35</v>
      </c>
      <c r="AU420">
        <v>36</v>
      </c>
      <c r="AV420" s="8">
        <f t="shared" si="48"/>
        <v>35.090909090909093</v>
      </c>
      <c r="AW420">
        <f t="shared" si="49"/>
        <v>35</v>
      </c>
      <c r="AX420" s="8">
        <f t="shared" si="50"/>
        <v>0.91035852426729758</v>
      </c>
      <c r="AY420" s="6">
        <f>Table14[[#This Row],[Szórás]]/Table14[[#This Row],[Átlagos akadálymentességi hibaszám]]</f>
        <v>2.5942859499845265E-2</v>
      </c>
      <c r="AZ420">
        <f t="shared" si="51"/>
        <v>33</v>
      </c>
      <c r="BA420">
        <f t="shared" si="52"/>
        <v>37</v>
      </c>
      <c r="BB420">
        <f t="shared" si="53"/>
        <v>4</v>
      </c>
      <c r="BC420" s="7">
        <f t="shared" si="54"/>
        <v>1.000776095000353</v>
      </c>
      <c r="BD420" s="8">
        <f t="shared" si="55"/>
        <v>0.14806897713497807</v>
      </c>
    </row>
    <row r="421" spans="1:56" x14ac:dyDescent="0.25">
      <c r="A421">
        <v>2</v>
      </c>
      <c r="B421">
        <v>12</v>
      </c>
      <c r="C421" t="s">
        <v>104</v>
      </c>
      <c r="D421">
        <v>167</v>
      </c>
      <c r="E421">
        <v>167</v>
      </c>
      <c r="F421">
        <v>167</v>
      </c>
      <c r="G421">
        <v>165</v>
      </c>
      <c r="H421">
        <v>165</v>
      </c>
      <c r="I421">
        <v>165</v>
      </c>
      <c r="J421">
        <v>166</v>
      </c>
      <c r="K421">
        <v>166</v>
      </c>
      <c r="L421">
        <v>166</v>
      </c>
      <c r="M421">
        <v>166</v>
      </c>
      <c r="N421">
        <v>166</v>
      </c>
      <c r="O421">
        <v>166</v>
      </c>
      <c r="P421">
        <v>166</v>
      </c>
      <c r="Q421">
        <v>166</v>
      </c>
      <c r="R421">
        <v>166</v>
      </c>
      <c r="S421">
        <v>166</v>
      </c>
      <c r="T421">
        <v>166</v>
      </c>
      <c r="U421">
        <v>166</v>
      </c>
      <c r="V421">
        <v>166</v>
      </c>
      <c r="W421">
        <v>165</v>
      </c>
      <c r="X421">
        <v>165</v>
      </c>
      <c r="Y421">
        <v>165</v>
      </c>
      <c r="Z421">
        <v>167</v>
      </c>
      <c r="AA421">
        <v>167</v>
      </c>
      <c r="AB421">
        <v>167</v>
      </c>
      <c r="AC421">
        <v>167</v>
      </c>
      <c r="AD421">
        <v>167</v>
      </c>
      <c r="AE421">
        <v>165</v>
      </c>
      <c r="AF421">
        <v>165</v>
      </c>
      <c r="AG421">
        <v>165</v>
      </c>
      <c r="AH421">
        <v>166</v>
      </c>
      <c r="AI421">
        <v>165</v>
      </c>
      <c r="AJ421">
        <v>157</v>
      </c>
      <c r="AK421">
        <v>166</v>
      </c>
      <c r="AL421">
        <v>166</v>
      </c>
      <c r="AM421">
        <v>166</v>
      </c>
      <c r="AN421">
        <v>166</v>
      </c>
      <c r="AO421">
        <v>165</v>
      </c>
      <c r="AP421">
        <v>166</v>
      </c>
      <c r="AQ421">
        <v>166</v>
      </c>
      <c r="AR421">
        <v>167</v>
      </c>
      <c r="AS421">
        <v>169</v>
      </c>
      <c r="AT421">
        <v>172</v>
      </c>
      <c r="AU421">
        <v>175</v>
      </c>
      <c r="AV421" s="8">
        <f t="shared" si="48"/>
        <v>166.15909090909091</v>
      </c>
      <c r="AW421">
        <f t="shared" si="49"/>
        <v>166</v>
      </c>
      <c r="AX421" s="8">
        <f t="shared" si="50"/>
        <v>2.2919797659135854</v>
      </c>
      <c r="AY421" s="6">
        <f>Table14[[#This Row],[Szórás]]/Table14[[#This Row],[Átlagos akadálymentességi hibaszám]]</f>
        <v>1.3793887252112948E-2</v>
      </c>
      <c r="AZ421">
        <f t="shared" si="51"/>
        <v>157</v>
      </c>
      <c r="BA421">
        <f t="shared" si="52"/>
        <v>175</v>
      </c>
      <c r="BB421">
        <f t="shared" si="53"/>
        <v>18</v>
      </c>
      <c r="BC421" s="7">
        <f t="shared" si="54"/>
        <v>1.0002141688852695</v>
      </c>
      <c r="BD421" s="8">
        <f t="shared" si="55"/>
        <v>3.9826071700716545E-2</v>
      </c>
    </row>
    <row r="422" spans="1:56" x14ac:dyDescent="0.25">
      <c r="A422">
        <v>269</v>
      </c>
      <c r="B422">
        <v>81</v>
      </c>
      <c r="C422" t="s">
        <v>179</v>
      </c>
      <c r="D422">
        <v>97</v>
      </c>
      <c r="E422">
        <v>97</v>
      </c>
      <c r="F422">
        <v>91</v>
      </c>
      <c r="G422">
        <v>91</v>
      </c>
      <c r="H422">
        <v>89</v>
      </c>
      <c r="I422">
        <v>99</v>
      </c>
      <c r="J422">
        <v>98</v>
      </c>
      <c r="K422">
        <v>99</v>
      </c>
      <c r="L422">
        <v>97</v>
      </c>
      <c r="M422">
        <v>108</v>
      </c>
      <c r="N422">
        <v>105</v>
      </c>
      <c r="O422">
        <v>107</v>
      </c>
      <c r="P422">
        <v>108</v>
      </c>
      <c r="Q422">
        <v>106</v>
      </c>
      <c r="R422">
        <v>105</v>
      </c>
      <c r="S422">
        <v>92</v>
      </c>
      <c r="T422">
        <v>123</v>
      </c>
      <c r="U422">
        <v>121</v>
      </c>
      <c r="V422">
        <v>130</v>
      </c>
      <c r="W422">
        <v>123</v>
      </c>
      <c r="X422">
        <v>123</v>
      </c>
      <c r="Y422">
        <v>123</v>
      </c>
      <c r="Z422">
        <v>121</v>
      </c>
      <c r="AA422">
        <v>123</v>
      </c>
      <c r="AB422">
        <v>123</v>
      </c>
      <c r="AC422">
        <v>123</v>
      </c>
      <c r="AD422">
        <v>123</v>
      </c>
      <c r="AE422">
        <v>123</v>
      </c>
      <c r="AF422">
        <v>123</v>
      </c>
      <c r="AG422">
        <v>126</v>
      </c>
      <c r="AH422">
        <v>126</v>
      </c>
      <c r="AI422">
        <v>125</v>
      </c>
      <c r="AJ422">
        <v>124</v>
      </c>
      <c r="AK422">
        <v>125</v>
      </c>
      <c r="AL422">
        <v>122</v>
      </c>
      <c r="AM422">
        <v>122</v>
      </c>
      <c r="AN422">
        <v>123</v>
      </c>
      <c r="AO422">
        <v>118</v>
      </c>
      <c r="AP422">
        <v>118</v>
      </c>
      <c r="AQ422">
        <v>120</v>
      </c>
      <c r="AR422">
        <v>108</v>
      </c>
      <c r="AS422">
        <v>95</v>
      </c>
      <c r="AT422">
        <v>108</v>
      </c>
      <c r="AU422">
        <v>108</v>
      </c>
      <c r="AV422" s="8">
        <f t="shared" si="48"/>
        <v>112.70454545454545</v>
      </c>
      <c r="AW422">
        <f t="shared" si="49"/>
        <v>119</v>
      </c>
      <c r="AX422" s="8">
        <f t="shared" si="50"/>
        <v>12.34500095689717</v>
      </c>
      <c r="AY422" s="6">
        <f>Table14[[#This Row],[Szórás]]/Table14[[#This Row],[Átlagos akadálymentességi hibaszám]]</f>
        <v>0.10953418876859759</v>
      </c>
      <c r="AZ422">
        <f t="shared" si="51"/>
        <v>89</v>
      </c>
      <c r="BA422">
        <f t="shared" si="52"/>
        <v>130</v>
      </c>
      <c r="BB422">
        <f t="shared" si="53"/>
        <v>41</v>
      </c>
      <c r="BC422" s="7">
        <f t="shared" si="54"/>
        <v>1.0052043645846505</v>
      </c>
      <c r="BD422" s="8">
        <f t="shared" si="55"/>
        <v>0.34571526753694648</v>
      </c>
    </row>
    <row r="423" spans="1:56" x14ac:dyDescent="0.25">
      <c r="A423">
        <v>4</v>
      </c>
      <c r="B423">
        <v>15</v>
      </c>
      <c r="C423" t="s">
        <v>173</v>
      </c>
      <c r="D423">
        <v>25</v>
      </c>
      <c r="E423">
        <v>25</v>
      </c>
      <c r="F423">
        <v>25</v>
      </c>
      <c r="G423">
        <v>25</v>
      </c>
      <c r="H423">
        <v>25</v>
      </c>
      <c r="I423">
        <v>25</v>
      </c>
      <c r="J423">
        <v>25</v>
      </c>
      <c r="K423">
        <v>25</v>
      </c>
      <c r="L423">
        <v>25</v>
      </c>
      <c r="M423">
        <v>25</v>
      </c>
      <c r="N423">
        <v>25</v>
      </c>
      <c r="O423">
        <v>25</v>
      </c>
      <c r="P423">
        <v>25</v>
      </c>
      <c r="Q423">
        <v>25</v>
      </c>
      <c r="R423">
        <v>25</v>
      </c>
      <c r="S423">
        <v>25</v>
      </c>
      <c r="T423">
        <v>25</v>
      </c>
      <c r="U423">
        <v>25</v>
      </c>
      <c r="V423">
        <v>25</v>
      </c>
      <c r="W423">
        <v>33</v>
      </c>
      <c r="X423">
        <v>33</v>
      </c>
      <c r="Y423">
        <v>33</v>
      </c>
      <c r="Z423">
        <v>33</v>
      </c>
      <c r="AA423">
        <v>33</v>
      </c>
      <c r="AB423">
        <v>33</v>
      </c>
      <c r="AC423">
        <v>33</v>
      </c>
      <c r="AD423">
        <v>33</v>
      </c>
      <c r="AE423">
        <v>33</v>
      </c>
      <c r="AF423">
        <v>33</v>
      </c>
      <c r="AG423">
        <v>33</v>
      </c>
      <c r="AH423">
        <v>33</v>
      </c>
      <c r="AI423">
        <v>33</v>
      </c>
      <c r="AJ423">
        <v>33</v>
      </c>
      <c r="AK423">
        <v>31</v>
      </c>
      <c r="AL423">
        <v>31</v>
      </c>
      <c r="AM423">
        <v>31</v>
      </c>
      <c r="AN423">
        <v>27</v>
      </c>
      <c r="AO423">
        <v>21</v>
      </c>
      <c r="AP423">
        <v>21</v>
      </c>
      <c r="AQ423">
        <v>21</v>
      </c>
      <c r="AR423">
        <v>21</v>
      </c>
      <c r="AS423">
        <v>21</v>
      </c>
      <c r="AT423">
        <v>21</v>
      </c>
      <c r="AU423">
        <v>21</v>
      </c>
      <c r="AV423" s="8">
        <f t="shared" si="48"/>
        <v>27.363636363636363</v>
      </c>
      <c r="AW423">
        <f t="shared" si="49"/>
        <v>25</v>
      </c>
      <c r="AX423" s="8">
        <f t="shared" si="50"/>
        <v>4.5088590269777251</v>
      </c>
      <c r="AY423" s="6">
        <f>Table14[[#This Row],[Szórás]]/Table14[[#This Row],[Átlagos akadálymentességi hibaszám]]</f>
        <v>0.16477557905898663</v>
      </c>
      <c r="AZ423">
        <f t="shared" si="51"/>
        <v>21</v>
      </c>
      <c r="BA423">
        <f t="shared" si="52"/>
        <v>33</v>
      </c>
      <c r="BB423">
        <f t="shared" si="53"/>
        <v>12</v>
      </c>
      <c r="BC423" s="7">
        <f t="shared" si="54"/>
        <v>1.0003032489934258</v>
      </c>
      <c r="BD423" s="8">
        <f t="shared" si="55"/>
        <v>5.5479771916251339E-4</v>
      </c>
    </row>
    <row r="424" spans="1:56" x14ac:dyDescent="0.25">
      <c r="A424">
        <v>55</v>
      </c>
      <c r="B424">
        <v>50</v>
      </c>
      <c r="C424" t="s">
        <v>120</v>
      </c>
      <c r="D424">
        <v>94</v>
      </c>
      <c r="E424">
        <v>93</v>
      </c>
      <c r="F424">
        <v>93</v>
      </c>
      <c r="G424">
        <v>93</v>
      </c>
      <c r="H424">
        <v>94</v>
      </c>
      <c r="I424">
        <v>96</v>
      </c>
      <c r="J424">
        <v>99</v>
      </c>
      <c r="K424">
        <v>98</v>
      </c>
      <c r="L424">
        <v>97</v>
      </c>
      <c r="M424">
        <v>96</v>
      </c>
      <c r="N424">
        <v>94</v>
      </c>
      <c r="O424">
        <v>94</v>
      </c>
      <c r="P424">
        <v>92</v>
      </c>
      <c r="Q424">
        <v>93</v>
      </c>
      <c r="R424">
        <v>96</v>
      </c>
      <c r="S424">
        <v>98</v>
      </c>
      <c r="T424">
        <v>97</v>
      </c>
      <c r="U424">
        <v>97</v>
      </c>
      <c r="V424">
        <v>97</v>
      </c>
      <c r="W424">
        <v>96</v>
      </c>
      <c r="X424">
        <v>96</v>
      </c>
      <c r="Y424">
        <v>95</v>
      </c>
      <c r="Z424">
        <v>96</v>
      </c>
      <c r="AA424">
        <v>93</v>
      </c>
      <c r="AB424">
        <v>94</v>
      </c>
      <c r="AC424">
        <v>95</v>
      </c>
      <c r="AD424">
        <v>96</v>
      </c>
      <c r="AE424">
        <v>98</v>
      </c>
      <c r="AF424">
        <v>97</v>
      </c>
      <c r="AG424">
        <v>95</v>
      </c>
      <c r="AH424">
        <v>98</v>
      </c>
      <c r="AI424">
        <v>93</v>
      </c>
      <c r="AJ424">
        <v>95</v>
      </c>
      <c r="AK424">
        <v>93</v>
      </c>
      <c r="AL424">
        <v>95</v>
      </c>
      <c r="AM424">
        <v>95</v>
      </c>
      <c r="AN424">
        <v>98</v>
      </c>
      <c r="AO424">
        <v>95</v>
      </c>
      <c r="AP424">
        <v>98</v>
      </c>
      <c r="AQ424">
        <v>97</v>
      </c>
      <c r="AR424">
        <v>97</v>
      </c>
      <c r="AS424">
        <v>96</v>
      </c>
      <c r="AT424">
        <v>100</v>
      </c>
      <c r="AU424">
        <v>99</v>
      </c>
      <c r="AV424" s="8">
        <f t="shared" si="48"/>
        <v>95.704545454545453</v>
      </c>
      <c r="AW424">
        <f t="shared" si="49"/>
        <v>96</v>
      </c>
      <c r="AX424" s="8">
        <f t="shared" si="50"/>
        <v>1.9716543101710471</v>
      </c>
      <c r="AY424" s="6">
        <f>Table14[[#This Row],[Szórás]]/Table14[[#This Row],[Átlagos akadálymentességi hibaszám]]</f>
        <v>2.0601469875926402E-2</v>
      </c>
      <c r="AZ424">
        <f t="shared" si="51"/>
        <v>92</v>
      </c>
      <c r="BA424">
        <f t="shared" si="52"/>
        <v>100</v>
      </c>
      <c r="BB424">
        <f t="shared" si="53"/>
        <v>8</v>
      </c>
      <c r="BC424" s="7">
        <f t="shared" si="54"/>
        <v>1.0005739868718151</v>
      </c>
      <c r="BD424" s="8">
        <f t="shared" si="55"/>
        <v>0.12809682146720389</v>
      </c>
    </row>
    <row r="425" spans="1:56" x14ac:dyDescent="0.25">
      <c r="A425">
        <v>688</v>
      </c>
      <c r="B425">
        <v>91</v>
      </c>
      <c r="C425" t="s">
        <v>320</v>
      </c>
      <c r="D425">
        <v>8</v>
      </c>
      <c r="E425">
        <v>8</v>
      </c>
      <c r="F425">
        <v>8</v>
      </c>
      <c r="G425">
        <v>8</v>
      </c>
      <c r="H425">
        <v>8</v>
      </c>
      <c r="I425">
        <v>8</v>
      </c>
      <c r="J425">
        <v>8</v>
      </c>
      <c r="K425">
        <v>8</v>
      </c>
      <c r="L425">
        <v>8</v>
      </c>
      <c r="M425">
        <v>8</v>
      </c>
      <c r="N425">
        <v>8</v>
      </c>
      <c r="O425">
        <v>8</v>
      </c>
      <c r="P425">
        <v>8</v>
      </c>
      <c r="Q425">
        <v>8</v>
      </c>
      <c r="R425">
        <v>8</v>
      </c>
      <c r="S425">
        <v>8</v>
      </c>
      <c r="T425">
        <v>8</v>
      </c>
      <c r="U425">
        <v>8</v>
      </c>
      <c r="V425">
        <v>8</v>
      </c>
      <c r="W425">
        <v>8</v>
      </c>
      <c r="X425">
        <v>8</v>
      </c>
      <c r="Y425">
        <v>8</v>
      </c>
      <c r="Z425">
        <v>8</v>
      </c>
      <c r="AA425">
        <v>8</v>
      </c>
      <c r="AB425">
        <v>8</v>
      </c>
      <c r="AC425">
        <v>8</v>
      </c>
      <c r="AD425">
        <v>8</v>
      </c>
      <c r="AE425">
        <v>8</v>
      </c>
      <c r="AF425">
        <v>8</v>
      </c>
      <c r="AG425">
        <v>8</v>
      </c>
      <c r="AH425">
        <v>8</v>
      </c>
      <c r="AI425">
        <v>8</v>
      </c>
      <c r="AJ425">
        <v>8</v>
      </c>
      <c r="AK425">
        <v>8</v>
      </c>
      <c r="AL425">
        <v>8</v>
      </c>
      <c r="AM425">
        <v>8</v>
      </c>
      <c r="AN425">
        <v>8</v>
      </c>
      <c r="AO425">
        <v>8</v>
      </c>
      <c r="AP425">
        <v>8</v>
      </c>
      <c r="AQ425">
        <v>8</v>
      </c>
      <c r="AR425">
        <v>8</v>
      </c>
      <c r="AS425">
        <v>8</v>
      </c>
      <c r="AT425">
        <v>8</v>
      </c>
      <c r="AU425">
        <v>8</v>
      </c>
      <c r="AV425" s="8">
        <f t="shared" si="48"/>
        <v>8</v>
      </c>
      <c r="AW425">
        <f t="shared" si="49"/>
        <v>8</v>
      </c>
      <c r="AX425" s="8">
        <f t="shared" si="50"/>
        <v>0</v>
      </c>
      <c r="AY425" s="6">
        <f>Table14[[#This Row],[Szórás]]/Table14[[#This Row],[Átlagos akadálymentességi hibaszám]]</f>
        <v>0</v>
      </c>
      <c r="AZ425">
        <f t="shared" si="51"/>
        <v>8</v>
      </c>
      <c r="BA425">
        <f t="shared" si="52"/>
        <v>8</v>
      </c>
      <c r="BB425">
        <f t="shared" si="53"/>
        <v>0</v>
      </c>
      <c r="BC425" s="7">
        <f t="shared" si="54"/>
        <v>1</v>
      </c>
      <c r="BD425" s="8">
        <f t="shared" si="55"/>
        <v>1</v>
      </c>
    </row>
    <row r="426" spans="1:56" x14ac:dyDescent="0.25">
      <c r="A426">
        <v>4</v>
      </c>
      <c r="B426">
        <v>15</v>
      </c>
      <c r="C426" t="s">
        <v>173</v>
      </c>
      <c r="D426">
        <v>28</v>
      </c>
      <c r="E426">
        <v>28</v>
      </c>
      <c r="F426">
        <v>28</v>
      </c>
      <c r="G426">
        <v>28</v>
      </c>
      <c r="H426">
        <v>28</v>
      </c>
      <c r="I426">
        <v>28</v>
      </c>
      <c r="J426">
        <v>28</v>
      </c>
      <c r="K426">
        <v>28</v>
      </c>
      <c r="L426">
        <v>28</v>
      </c>
      <c r="M426">
        <v>28</v>
      </c>
      <c r="N426">
        <v>28</v>
      </c>
      <c r="O426">
        <v>28</v>
      </c>
      <c r="P426">
        <v>28</v>
      </c>
      <c r="Q426">
        <v>28</v>
      </c>
      <c r="R426">
        <v>28</v>
      </c>
      <c r="S426">
        <v>28</v>
      </c>
      <c r="T426">
        <v>28</v>
      </c>
      <c r="U426">
        <v>28</v>
      </c>
      <c r="V426">
        <v>28</v>
      </c>
      <c r="W426">
        <v>28</v>
      </c>
      <c r="X426">
        <v>28</v>
      </c>
      <c r="Y426">
        <v>28</v>
      </c>
      <c r="Z426">
        <v>28</v>
      </c>
      <c r="AA426">
        <v>28</v>
      </c>
      <c r="AB426">
        <v>28</v>
      </c>
      <c r="AC426">
        <v>29</v>
      </c>
      <c r="AD426">
        <v>29</v>
      </c>
      <c r="AE426">
        <v>29</v>
      </c>
      <c r="AF426">
        <v>29</v>
      </c>
      <c r="AG426">
        <v>29</v>
      </c>
      <c r="AH426">
        <v>29</v>
      </c>
      <c r="AI426">
        <v>29</v>
      </c>
      <c r="AJ426">
        <v>29</v>
      </c>
      <c r="AK426">
        <v>29</v>
      </c>
      <c r="AL426">
        <v>29</v>
      </c>
      <c r="AM426">
        <v>29</v>
      </c>
      <c r="AN426">
        <v>29</v>
      </c>
      <c r="AO426">
        <v>29</v>
      </c>
      <c r="AP426">
        <v>28</v>
      </c>
      <c r="AQ426">
        <v>29</v>
      </c>
      <c r="AR426">
        <v>29</v>
      </c>
      <c r="AS426">
        <v>29</v>
      </c>
      <c r="AT426">
        <v>29</v>
      </c>
      <c r="AU426">
        <v>29</v>
      </c>
      <c r="AV426" s="8">
        <f t="shared" si="48"/>
        <v>28.40909090909091</v>
      </c>
      <c r="AW426">
        <f t="shared" si="49"/>
        <v>28</v>
      </c>
      <c r="AX426" s="8">
        <f t="shared" si="50"/>
        <v>0.49735027281476557</v>
      </c>
      <c r="AY426" s="6">
        <f>Table14[[#This Row],[Szórás]]/Table14[[#This Row],[Átlagos akadálymentességi hibaszám]]</f>
        <v>1.7506729603079748E-2</v>
      </c>
      <c r="AZ426">
        <f t="shared" si="51"/>
        <v>28</v>
      </c>
      <c r="BA426">
        <f t="shared" si="52"/>
        <v>29</v>
      </c>
      <c r="BB426">
        <f t="shared" si="53"/>
        <v>1</v>
      </c>
      <c r="BC426" s="7">
        <f t="shared" si="54"/>
        <v>1.0010936464579601</v>
      </c>
      <c r="BD426" s="8">
        <f t="shared" si="55"/>
        <v>0.64720068906115413</v>
      </c>
    </row>
    <row r="427" spans="1:56" x14ac:dyDescent="0.25">
      <c r="A427">
        <v>1</v>
      </c>
      <c r="B427">
        <v>11</v>
      </c>
      <c r="C427" t="s">
        <v>85</v>
      </c>
      <c r="D427">
        <v>84</v>
      </c>
      <c r="E427">
        <v>84</v>
      </c>
      <c r="F427">
        <v>85</v>
      </c>
      <c r="G427">
        <v>86</v>
      </c>
      <c r="H427">
        <v>85</v>
      </c>
      <c r="I427">
        <v>82</v>
      </c>
      <c r="J427">
        <v>82</v>
      </c>
      <c r="K427">
        <v>81</v>
      </c>
      <c r="L427">
        <v>82</v>
      </c>
      <c r="M427">
        <v>82</v>
      </c>
      <c r="N427">
        <v>81</v>
      </c>
      <c r="O427">
        <v>82</v>
      </c>
      <c r="P427">
        <v>82</v>
      </c>
      <c r="Q427">
        <v>82</v>
      </c>
      <c r="R427">
        <v>82</v>
      </c>
      <c r="S427">
        <v>81</v>
      </c>
      <c r="T427">
        <v>81</v>
      </c>
      <c r="U427">
        <v>82</v>
      </c>
      <c r="V427">
        <v>82</v>
      </c>
      <c r="W427">
        <v>81</v>
      </c>
      <c r="X427">
        <v>79</v>
      </c>
      <c r="Y427">
        <v>79</v>
      </c>
      <c r="Z427">
        <v>79</v>
      </c>
      <c r="AA427">
        <v>80</v>
      </c>
      <c r="AB427">
        <v>82</v>
      </c>
      <c r="AC427">
        <v>80</v>
      </c>
      <c r="AD427">
        <v>80</v>
      </c>
      <c r="AE427">
        <v>79</v>
      </c>
      <c r="AF427">
        <v>80</v>
      </c>
      <c r="AG427">
        <v>79</v>
      </c>
      <c r="AH427">
        <v>72</v>
      </c>
      <c r="AI427">
        <v>73</v>
      </c>
      <c r="AJ427">
        <v>74</v>
      </c>
      <c r="AK427">
        <v>74</v>
      </c>
      <c r="AL427">
        <v>68</v>
      </c>
      <c r="AM427">
        <v>73</v>
      </c>
      <c r="AN427">
        <v>73</v>
      </c>
      <c r="AO427">
        <v>73</v>
      </c>
      <c r="AP427">
        <v>73</v>
      </c>
      <c r="AQ427">
        <v>73</v>
      </c>
      <c r="AR427">
        <v>74</v>
      </c>
      <c r="AS427">
        <v>74</v>
      </c>
      <c r="AT427">
        <v>73</v>
      </c>
      <c r="AU427">
        <v>74</v>
      </c>
      <c r="AV427" s="8">
        <f t="shared" si="48"/>
        <v>78.795454545454547</v>
      </c>
      <c r="AW427">
        <f t="shared" si="49"/>
        <v>80</v>
      </c>
      <c r="AX427" s="8">
        <f t="shared" si="50"/>
        <v>4.4176156120197065</v>
      </c>
      <c r="AY427" s="6">
        <f>Table14[[#This Row],[Szórás]]/Table14[[#This Row],[Átlagos akadálymentességi hibaszám]]</f>
        <v>5.6064345811614388E-2</v>
      </c>
      <c r="AZ427">
        <f t="shared" si="51"/>
        <v>68</v>
      </c>
      <c r="BA427">
        <f t="shared" si="52"/>
        <v>86</v>
      </c>
      <c r="BB427">
        <f t="shared" si="53"/>
        <v>18</v>
      </c>
      <c r="BC427" s="7">
        <f t="shared" si="54"/>
        <v>0.99608108833175024</v>
      </c>
      <c r="BD427" s="8">
        <f t="shared" si="55"/>
        <v>0.7820852124840032</v>
      </c>
    </row>
    <row r="428" spans="1:56" x14ac:dyDescent="0.25">
      <c r="A428">
        <v>542</v>
      </c>
      <c r="B428">
        <v>91</v>
      </c>
      <c r="C428" t="s">
        <v>320</v>
      </c>
      <c r="D428">
        <v>54</v>
      </c>
      <c r="E428">
        <v>54</v>
      </c>
      <c r="F428">
        <v>54</v>
      </c>
      <c r="G428">
        <v>58</v>
      </c>
      <c r="H428">
        <v>58</v>
      </c>
      <c r="I428">
        <v>61</v>
      </c>
      <c r="J428">
        <v>62</v>
      </c>
      <c r="K428">
        <v>62</v>
      </c>
      <c r="L428">
        <v>62</v>
      </c>
      <c r="M428">
        <v>62</v>
      </c>
      <c r="N428">
        <v>62</v>
      </c>
      <c r="O428">
        <v>60</v>
      </c>
      <c r="P428">
        <v>54</v>
      </c>
      <c r="Q428">
        <v>52</v>
      </c>
      <c r="R428">
        <v>54</v>
      </c>
      <c r="S428">
        <v>55</v>
      </c>
      <c r="T428">
        <v>57</v>
      </c>
      <c r="U428">
        <v>54</v>
      </c>
      <c r="V428">
        <v>54</v>
      </c>
      <c r="W428">
        <v>54</v>
      </c>
      <c r="X428">
        <v>54</v>
      </c>
      <c r="Y428">
        <v>54</v>
      </c>
      <c r="Z428">
        <v>54</v>
      </c>
      <c r="AA428">
        <v>54</v>
      </c>
      <c r="AB428">
        <v>53</v>
      </c>
      <c r="AC428">
        <v>53</v>
      </c>
      <c r="AD428">
        <v>60</v>
      </c>
      <c r="AE428">
        <v>65</v>
      </c>
      <c r="AF428">
        <v>67</v>
      </c>
      <c r="AG428">
        <v>74</v>
      </c>
      <c r="AH428">
        <v>74</v>
      </c>
      <c r="AI428">
        <v>64</v>
      </c>
      <c r="AJ428">
        <v>60</v>
      </c>
      <c r="AK428">
        <v>60</v>
      </c>
      <c r="AL428">
        <v>62</v>
      </c>
      <c r="AM428">
        <v>62</v>
      </c>
      <c r="AN428">
        <v>63</v>
      </c>
      <c r="AO428">
        <v>63</v>
      </c>
      <c r="AP428">
        <v>58</v>
      </c>
      <c r="AQ428">
        <v>58</v>
      </c>
      <c r="AR428">
        <v>61</v>
      </c>
      <c r="AS428">
        <v>62</v>
      </c>
      <c r="AT428">
        <v>64</v>
      </c>
      <c r="AU428">
        <v>68</v>
      </c>
      <c r="AV428" s="8">
        <f t="shared" si="48"/>
        <v>59.31818181818182</v>
      </c>
      <c r="AW428">
        <f t="shared" si="49"/>
        <v>60</v>
      </c>
      <c r="AX428" s="8">
        <f t="shared" si="50"/>
        <v>5.3647112550345417</v>
      </c>
      <c r="AY428" s="6">
        <f>Table14[[#This Row],[Szórás]]/Table14[[#This Row],[Átlagos akadálymentességi hibaszám]]</f>
        <v>9.0439576713225986E-2</v>
      </c>
      <c r="AZ428">
        <f t="shared" si="51"/>
        <v>52</v>
      </c>
      <c r="BA428">
        <f t="shared" si="52"/>
        <v>74</v>
      </c>
      <c r="BB428">
        <f t="shared" si="53"/>
        <v>22</v>
      </c>
      <c r="BC428" s="7">
        <f t="shared" si="54"/>
        <v>1.0029190080200872</v>
      </c>
      <c r="BD428" s="8">
        <f t="shared" si="55"/>
        <v>0.18077350745724999</v>
      </c>
    </row>
    <row r="429" spans="1:56" x14ac:dyDescent="0.25">
      <c r="A429">
        <v>1</v>
      </c>
      <c r="B429">
        <v>11</v>
      </c>
      <c r="C429" t="s">
        <v>85</v>
      </c>
      <c r="D429">
        <v>200</v>
      </c>
      <c r="E429">
        <v>213</v>
      </c>
      <c r="F429">
        <v>201</v>
      </c>
      <c r="G429">
        <v>201</v>
      </c>
      <c r="H429">
        <v>200</v>
      </c>
      <c r="I429">
        <v>201</v>
      </c>
      <c r="J429">
        <v>201</v>
      </c>
      <c r="K429">
        <v>201</v>
      </c>
      <c r="L429">
        <v>210</v>
      </c>
      <c r="M429">
        <v>200</v>
      </c>
      <c r="N429">
        <v>210</v>
      </c>
      <c r="O429">
        <v>200</v>
      </c>
      <c r="P429">
        <v>213</v>
      </c>
      <c r="Q429">
        <v>200</v>
      </c>
      <c r="R429">
        <v>203</v>
      </c>
      <c r="S429">
        <v>201</v>
      </c>
      <c r="T429">
        <v>201</v>
      </c>
      <c r="U429">
        <v>211</v>
      </c>
      <c r="V429">
        <v>212</v>
      </c>
      <c r="W429">
        <v>202</v>
      </c>
      <c r="X429">
        <v>200</v>
      </c>
      <c r="Y429">
        <v>213</v>
      </c>
      <c r="Z429">
        <v>209</v>
      </c>
      <c r="AA429">
        <v>211</v>
      </c>
      <c r="AB429">
        <v>210</v>
      </c>
      <c r="AC429">
        <v>211</v>
      </c>
      <c r="AD429">
        <v>200</v>
      </c>
      <c r="AE429">
        <v>202</v>
      </c>
      <c r="AF429">
        <v>201</v>
      </c>
      <c r="AG429">
        <v>202</v>
      </c>
      <c r="AH429">
        <v>200</v>
      </c>
      <c r="AI429">
        <v>159</v>
      </c>
      <c r="AJ429">
        <v>200</v>
      </c>
      <c r="AK429">
        <v>212</v>
      </c>
      <c r="AL429">
        <v>213</v>
      </c>
      <c r="AM429">
        <v>200</v>
      </c>
      <c r="AN429">
        <v>201</v>
      </c>
      <c r="AO429">
        <v>201</v>
      </c>
      <c r="AP429">
        <v>213</v>
      </c>
      <c r="AQ429">
        <v>200</v>
      </c>
      <c r="AR429">
        <v>203</v>
      </c>
      <c r="AS429">
        <v>200</v>
      </c>
      <c r="AT429">
        <v>203</v>
      </c>
      <c r="AU429">
        <v>200</v>
      </c>
      <c r="AV429" s="8">
        <f t="shared" si="48"/>
        <v>203.29545454545453</v>
      </c>
      <c r="AW429">
        <f t="shared" si="49"/>
        <v>201</v>
      </c>
      <c r="AX429" s="8">
        <f t="shared" si="50"/>
        <v>8.5306003100044858</v>
      </c>
      <c r="AY429" s="6">
        <f>Table14[[#This Row],[Szórás]]/Table14[[#This Row],[Átlagos akadálymentességi hibaszám]]</f>
        <v>4.1961589003934867E-2</v>
      </c>
      <c r="AZ429">
        <f t="shared" si="51"/>
        <v>159</v>
      </c>
      <c r="BA429">
        <f t="shared" si="52"/>
        <v>213</v>
      </c>
      <c r="BB429">
        <f t="shared" si="53"/>
        <v>54</v>
      </c>
      <c r="BC429" s="7">
        <f t="shared" si="54"/>
        <v>0.99963607489281592</v>
      </c>
      <c r="BD429" s="8">
        <f t="shared" si="55"/>
        <v>1.0717212042991905E-2</v>
      </c>
    </row>
    <row r="430" spans="1:56" x14ac:dyDescent="0.25">
      <c r="A430">
        <v>6</v>
      </c>
      <c r="B430">
        <v>22</v>
      </c>
      <c r="C430" t="s">
        <v>195</v>
      </c>
      <c r="D430">
        <v>22</v>
      </c>
      <c r="E430">
        <v>27</v>
      </c>
      <c r="F430">
        <v>27</v>
      </c>
      <c r="G430">
        <v>27</v>
      </c>
      <c r="H430">
        <v>27</v>
      </c>
      <c r="I430">
        <v>22</v>
      </c>
      <c r="J430">
        <v>22</v>
      </c>
      <c r="K430">
        <v>22</v>
      </c>
      <c r="L430">
        <v>22</v>
      </c>
      <c r="M430">
        <v>16</v>
      </c>
      <c r="N430">
        <v>16</v>
      </c>
      <c r="O430">
        <v>17</v>
      </c>
      <c r="P430">
        <v>14</v>
      </c>
      <c r="Q430">
        <v>14</v>
      </c>
      <c r="R430">
        <v>14</v>
      </c>
      <c r="S430">
        <v>14</v>
      </c>
      <c r="T430">
        <v>14</v>
      </c>
      <c r="U430">
        <v>14</v>
      </c>
      <c r="V430">
        <v>14</v>
      </c>
      <c r="W430">
        <v>14</v>
      </c>
      <c r="X430">
        <v>14</v>
      </c>
      <c r="Y430">
        <v>14</v>
      </c>
      <c r="Z430">
        <v>14</v>
      </c>
      <c r="AA430">
        <v>14</v>
      </c>
      <c r="AB430">
        <v>14</v>
      </c>
      <c r="AC430">
        <v>14</v>
      </c>
      <c r="AD430">
        <v>14</v>
      </c>
      <c r="AE430">
        <v>14</v>
      </c>
      <c r="AF430">
        <v>14</v>
      </c>
      <c r="AG430">
        <v>14</v>
      </c>
      <c r="AH430">
        <v>14</v>
      </c>
      <c r="AI430">
        <v>14</v>
      </c>
      <c r="AJ430">
        <v>14</v>
      </c>
      <c r="AK430">
        <v>14</v>
      </c>
      <c r="AL430">
        <v>14</v>
      </c>
      <c r="AM430">
        <v>14</v>
      </c>
      <c r="AN430">
        <v>15</v>
      </c>
      <c r="AO430">
        <v>14</v>
      </c>
      <c r="AP430">
        <v>14</v>
      </c>
      <c r="AQ430">
        <v>14</v>
      </c>
      <c r="AR430">
        <v>13</v>
      </c>
      <c r="AS430">
        <v>13</v>
      </c>
      <c r="AT430">
        <v>13</v>
      </c>
      <c r="AU430">
        <v>13</v>
      </c>
      <c r="AV430" s="8">
        <f t="shared" si="48"/>
        <v>16.181818181818183</v>
      </c>
      <c r="AW430">
        <f t="shared" si="49"/>
        <v>14</v>
      </c>
      <c r="AX430" s="8">
        <f t="shared" si="50"/>
        <v>4.3362867368115507</v>
      </c>
      <c r="AY430" s="6">
        <f>Table14[[#This Row],[Szórás]]/Table14[[#This Row],[Átlagos akadálymentességi hibaszám]]</f>
        <v>0.26797277587037671</v>
      </c>
      <c r="AZ430">
        <f t="shared" si="51"/>
        <v>13</v>
      </c>
      <c r="BA430">
        <f t="shared" si="52"/>
        <v>27</v>
      </c>
      <c r="BB430">
        <f t="shared" si="53"/>
        <v>14</v>
      </c>
      <c r="BC430" s="7">
        <f t="shared" si="54"/>
        <v>0.98643204509609783</v>
      </c>
      <c r="BD430" s="8">
        <f t="shared" si="55"/>
        <v>0.58820847482036143</v>
      </c>
    </row>
    <row r="431" spans="1:56" x14ac:dyDescent="0.25">
      <c r="A431">
        <v>128</v>
      </c>
      <c r="B431">
        <v>61</v>
      </c>
      <c r="C431" t="s">
        <v>145</v>
      </c>
      <c r="D431">
        <v>15</v>
      </c>
      <c r="E431">
        <v>15</v>
      </c>
      <c r="F431">
        <v>15</v>
      </c>
      <c r="G431">
        <v>15</v>
      </c>
      <c r="H431">
        <v>15</v>
      </c>
      <c r="I431">
        <v>15</v>
      </c>
      <c r="J431">
        <v>15</v>
      </c>
      <c r="K431">
        <v>15</v>
      </c>
      <c r="L431">
        <v>15</v>
      </c>
      <c r="M431">
        <v>15</v>
      </c>
      <c r="N431">
        <v>15</v>
      </c>
      <c r="O431">
        <v>15</v>
      </c>
      <c r="P431">
        <v>15</v>
      </c>
      <c r="Q431">
        <v>15</v>
      </c>
      <c r="R431">
        <v>15</v>
      </c>
      <c r="S431">
        <v>15</v>
      </c>
      <c r="T431">
        <v>15</v>
      </c>
      <c r="U431">
        <v>15</v>
      </c>
      <c r="V431">
        <v>15</v>
      </c>
      <c r="W431">
        <v>15</v>
      </c>
      <c r="X431">
        <v>15</v>
      </c>
      <c r="Y431">
        <v>15</v>
      </c>
      <c r="Z431">
        <v>15</v>
      </c>
      <c r="AA431">
        <v>15</v>
      </c>
      <c r="AB431">
        <v>15</v>
      </c>
      <c r="AC431">
        <v>15</v>
      </c>
      <c r="AD431">
        <v>15</v>
      </c>
      <c r="AE431">
        <v>15</v>
      </c>
      <c r="AF431">
        <v>15</v>
      </c>
      <c r="AG431">
        <v>15</v>
      </c>
      <c r="AH431">
        <v>15</v>
      </c>
      <c r="AI431">
        <v>15</v>
      </c>
      <c r="AJ431">
        <v>15</v>
      </c>
      <c r="AK431">
        <v>15</v>
      </c>
      <c r="AL431">
        <v>15</v>
      </c>
      <c r="AM431">
        <v>15</v>
      </c>
      <c r="AN431">
        <v>15</v>
      </c>
      <c r="AO431">
        <v>15</v>
      </c>
      <c r="AP431">
        <v>15</v>
      </c>
      <c r="AQ431">
        <v>15</v>
      </c>
      <c r="AR431">
        <v>15</v>
      </c>
      <c r="AS431">
        <v>15</v>
      </c>
      <c r="AT431">
        <v>15</v>
      </c>
      <c r="AU431">
        <v>15</v>
      </c>
      <c r="AV431" s="8">
        <f t="shared" si="48"/>
        <v>15</v>
      </c>
      <c r="AW431">
        <f t="shared" si="49"/>
        <v>15</v>
      </c>
      <c r="AX431" s="8">
        <f t="shared" si="50"/>
        <v>0</v>
      </c>
      <c r="AY431" s="6">
        <f>Table14[[#This Row],[Szórás]]/Table14[[#This Row],[Átlagos akadálymentességi hibaszám]]</f>
        <v>0</v>
      </c>
      <c r="AZ431">
        <f t="shared" si="51"/>
        <v>15</v>
      </c>
      <c r="BA431">
        <f t="shared" si="52"/>
        <v>15</v>
      </c>
      <c r="BB431">
        <f t="shared" si="53"/>
        <v>0</v>
      </c>
      <c r="BC431" s="7">
        <f t="shared" si="54"/>
        <v>1</v>
      </c>
      <c r="BD431" s="8">
        <f t="shared" si="55"/>
        <v>1</v>
      </c>
    </row>
    <row r="432" spans="1:56" x14ac:dyDescent="0.25">
      <c r="A432">
        <v>1</v>
      </c>
      <c r="B432">
        <v>11</v>
      </c>
      <c r="C432" t="s">
        <v>85</v>
      </c>
      <c r="D432">
        <v>61</v>
      </c>
      <c r="E432">
        <v>62</v>
      </c>
      <c r="F432">
        <v>62</v>
      </c>
      <c r="G432">
        <v>62</v>
      </c>
      <c r="H432">
        <v>62</v>
      </c>
      <c r="I432">
        <v>62</v>
      </c>
      <c r="J432">
        <v>62</v>
      </c>
      <c r="K432">
        <v>62</v>
      </c>
      <c r="L432">
        <v>62</v>
      </c>
      <c r="M432">
        <v>62</v>
      </c>
      <c r="N432">
        <v>62</v>
      </c>
      <c r="O432">
        <v>62</v>
      </c>
      <c r="P432">
        <v>62</v>
      </c>
      <c r="Q432">
        <v>62</v>
      </c>
      <c r="R432">
        <v>62</v>
      </c>
      <c r="S432">
        <v>62</v>
      </c>
      <c r="T432">
        <v>62</v>
      </c>
      <c r="U432">
        <v>62</v>
      </c>
      <c r="V432">
        <v>62</v>
      </c>
      <c r="W432">
        <v>62</v>
      </c>
      <c r="X432">
        <v>62</v>
      </c>
      <c r="Y432">
        <v>62</v>
      </c>
      <c r="Z432">
        <v>62</v>
      </c>
      <c r="AA432">
        <v>62</v>
      </c>
      <c r="AB432">
        <v>62</v>
      </c>
      <c r="AC432">
        <v>62</v>
      </c>
      <c r="AD432">
        <v>62</v>
      </c>
      <c r="AE432">
        <v>62</v>
      </c>
      <c r="AF432">
        <v>62</v>
      </c>
      <c r="AG432">
        <v>62</v>
      </c>
      <c r="AH432">
        <v>62</v>
      </c>
      <c r="AI432">
        <v>62</v>
      </c>
      <c r="AJ432">
        <v>62</v>
      </c>
      <c r="AK432">
        <v>62</v>
      </c>
      <c r="AL432">
        <v>62</v>
      </c>
      <c r="AM432">
        <v>62</v>
      </c>
      <c r="AN432">
        <v>62</v>
      </c>
      <c r="AO432">
        <v>32</v>
      </c>
      <c r="AP432">
        <v>158</v>
      </c>
      <c r="AQ432">
        <v>158</v>
      </c>
      <c r="AR432">
        <v>157</v>
      </c>
      <c r="AS432">
        <v>157</v>
      </c>
      <c r="AT432">
        <v>157</v>
      </c>
      <c r="AU432">
        <v>157</v>
      </c>
      <c r="AV432" s="8">
        <f t="shared" si="48"/>
        <v>74.295454545454547</v>
      </c>
      <c r="AW432">
        <f t="shared" si="49"/>
        <v>62</v>
      </c>
      <c r="AX432" s="8">
        <f t="shared" si="50"/>
        <v>33.681531441632814</v>
      </c>
      <c r="AY432" s="6">
        <f>Table14[[#This Row],[Szórás]]/Table14[[#This Row],[Átlagos akadálymentességi hibaszám]]</f>
        <v>0.45334578875247594</v>
      </c>
      <c r="AZ432">
        <f t="shared" si="51"/>
        <v>32</v>
      </c>
      <c r="BA432">
        <f t="shared" si="52"/>
        <v>158</v>
      </c>
      <c r="BB432">
        <f t="shared" si="53"/>
        <v>126</v>
      </c>
      <c r="BC432" s="7">
        <f t="shared" si="54"/>
        <v>1.0136558255328059</v>
      </c>
      <c r="BD432" s="8">
        <f t="shared" si="55"/>
        <v>0.25628003507073527</v>
      </c>
    </row>
    <row r="433" spans="1:56" x14ac:dyDescent="0.25">
      <c r="A433">
        <v>3</v>
      </c>
      <c r="B433">
        <v>15</v>
      </c>
      <c r="C433" t="s">
        <v>173</v>
      </c>
      <c r="D433">
        <v>40</v>
      </c>
      <c r="E433">
        <v>40</v>
      </c>
      <c r="F433">
        <v>40</v>
      </c>
      <c r="G433">
        <v>40</v>
      </c>
      <c r="H433">
        <v>40</v>
      </c>
      <c r="I433">
        <v>41</v>
      </c>
      <c r="J433">
        <v>40</v>
      </c>
      <c r="K433">
        <v>40</v>
      </c>
      <c r="L433">
        <v>40</v>
      </c>
      <c r="M433">
        <v>41</v>
      </c>
      <c r="N433">
        <v>40</v>
      </c>
      <c r="O433">
        <v>40</v>
      </c>
      <c r="P433">
        <v>40</v>
      </c>
      <c r="Q433">
        <v>40</v>
      </c>
      <c r="R433">
        <v>40</v>
      </c>
      <c r="S433">
        <v>40</v>
      </c>
      <c r="T433">
        <v>40</v>
      </c>
      <c r="U433">
        <v>40</v>
      </c>
      <c r="V433">
        <v>41</v>
      </c>
      <c r="W433">
        <v>40</v>
      </c>
      <c r="X433">
        <v>41</v>
      </c>
      <c r="Y433">
        <v>40</v>
      </c>
      <c r="Z433">
        <v>40</v>
      </c>
      <c r="AA433">
        <v>40</v>
      </c>
      <c r="AB433">
        <v>41</v>
      </c>
      <c r="AC433">
        <v>41</v>
      </c>
      <c r="AD433">
        <v>40</v>
      </c>
      <c r="AE433">
        <v>40</v>
      </c>
      <c r="AF433">
        <v>40</v>
      </c>
      <c r="AG433">
        <v>40</v>
      </c>
      <c r="AH433">
        <v>40</v>
      </c>
      <c r="AI433">
        <v>41</v>
      </c>
      <c r="AJ433">
        <v>40</v>
      </c>
      <c r="AK433">
        <v>40</v>
      </c>
      <c r="AL433">
        <v>40</v>
      </c>
      <c r="AM433">
        <v>40</v>
      </c>
      <c r="AN433">
        <v>40</v>
      </c>
      <c r="AO433">
        <v>41</v>
      </c>
      <c r="AP433">
        <v>41</v>
      </c>
      <c r="AQ433">
        <v>40</v>
      </c>
      <c r="AR433">
        <v>41</v>
      </c>
      <c r="AS433">
        <v>41</v>
      </c>
      <c r="AT433">
        <v>41</v>
      </c>
      <c r="AU433">
        <v>2</v>
      </c>
      <c r="AV433" s="8">
        <f t="shared" si="48"/>
        <v>39.409090909090907</v>
      </c>
      <c r="AW433">
        <f t="shared" si="49"/>
        <v>40</v>
      </c>
      <c r="AX433" s="8">
        <f t="shared" si="50"/>
        <v>5.7881923989581914</v>
      </c>
      <c r="AY433" s="6">
        <f>Table14[[#This Row],[Szórás]]/Table14[[#This Row],[Átlagos akadálymentességi hibaszám]]</f>
        <v>0.14687454760908905</v>
      </c>
      <c r="AZ433">
        <f t="shared" si="51"/>
        <v>2</v>
      </c>
      <c r="BA433">
        <f t="shared" si="52"/>
        <v>41</v>
      </c>
      <c r="BB433">
        <f t="shared" si="53"/>
        <v>39</v>
      </c>
      <c r="BC433" s="7">
        <f t="shared" si="54"/>
        <v>0.99121145090853147</v>
      </c>
      <c r="BD433" s="8">
        <f t="shared" si="55"/>
        <v>6.2710498134506076E-2</v>
      </c>
    </row>
    <row r="434" spans="1:56" x14ac:dyDescent="0.25">
      <c r="A434">
        <v>8</v>
      </c>
      <c r="B434">
        <v>22</v>
      </c>
      <c r="C434" t="s">
        <v>195</v>
      </c>
      <c r="D434">
        <v>163</v>
      </c>
      <c r="E434">
        <v>163</v>
      </c>
      <c r="F434">
        <v>166</v>
      </c>
      <c r="G434">
        <v>166</v>
      </c>
      <c r="H434">
        <v>166</v>
      </c>
      <c r="I434">
        <v>166</v>
      </c>
      <c r="J434">
        <v>168</v>
      </c>
      <c r="K434">
        <v>168</v>
      </c>
      <c r="L434">
        <v>167</v>
      </c>
      <c r="M434">
        <v>160</v>
      </c>
      <c r="N434">
        <v>158</v>
      </c>
      <c r="O434">
        <v>159</v>
      </c>
      <c r="P434">
        <v>158</v>
      </c>
      <c r="Q434">
        <v>160</v>
      </c>
      <c r="R434">
        <v>159</v>
      </c>
      <c r="S434">
        <v>159</v>
      </c>
      <c r="T434">
        <v>158</v>
      </c>
      <c r="U434">
        <v>159</v>
      </c>
      <c r="V434">
        <v>160</v>
      </c>
      <c r="W434">
        <v>162</v>
      </c>
      <c r="X434">
        <v>172</v>
      </c>
      <c r="Y434">
        <v>165</v>
      </c>
      <c r="Z434">
        <v>162</v>
      </c>
      <c r="AA434">
        <v>162</v>
      </c>
      <c r="AB434">
        <v>169</v>
      </c>
      <c r="AC434">
        <v>165</v>
      </c>
      <c r="AD434">
        <v>169</v>
      </c>
      <c r="AE434">
        <v>171</v>
      </c>
      <c r="AF434">
        <v>178</v>
      </c>
      <c r="AG434">
        <v>182</v>
      </c>
      <c r="AH434">
        <v>181</v>
      </c>
      <c r="AI434">
        <v>169</v>
      </c>
      <c r="AJ434">
        <v>172</v>
      </c>
      <c r="AK434">
        <v>172</v>
      </c>
      <c r="AL434">
        <v>170</v>
      </c>
      <c r="AM434">
        <v>171</v>
      </c>
      <c r="AN434">
        <v>172</v>
      </c>
      <c r="AO434">
        <v>172</v>
      </c>
      <c r="AP434">
        <v>180</v>
      </c>
      <c r="AQ434">
        <v>171</v>
      </c>
      <c r="AR434">
        <v>171</v>
      </c>
      <c r="AS434">
        <v>181</v>
      </c>
      <c r="AT434">
        <v>185</v>
      </c>
      <c r="AU434">
        <v>177</v>
      </c>
      <c r="AV434" s="8">
        <f t="shared" si="48"/>
        <v>167.81818181818181</v>
      </c>
      <c r="AW434">
        <f t="shared" si="49"/>
        <v>167.5</v>
      </c>
      <c r="AX434" s="8">
        <f t="shared" si="50"/>
        <v>7.2793838458674287</v>
      </c>
      <c r="AY434" s="6">
        <f>Table14[[#This Row],[Szórás]]/Table14[[#This Row],[Átlagos akadálymentességi hibaszám]]</f>
        <v>4.3376610132471134E-2</v>
      </c>
      <c r="AZ434">
        <f t="shared" si="51"/>
        <v>158</v>
      </c>
      <c r="BA434">
        <f t="shared" si="52"/>
        <v>185</v>
      </c>
      <c r="BB434">
        <f t="shared" si="53"/>
        <v>27</v>
      </c>
      <c r="BC434" s="7">
        <f t="shared" si="54"/>
        <v>1.0023002401283929</v>
      </c>
      <c r="BD434" s="8">
        <f t="shared" si="55"/>
        <v>0.4720339214829915</v>
      </c>
    </row>
    <row r="435" spans="1:56" x14ac:dyDescent="0.25">
      <c r="A435">
        <v>7</v>
      </c>
      <c r="B435">
        <v>22</v>
      </c>
      <c r="C435" t="s">
        <v>195</v>
      </c>
      <c r="D435">
        <v>108</v>
      </c>
      <c r="E435">
        <v>99</v>
      </c>
      <c r="F435">
        <v>100</v>
      </c>
      <c r="G435">
        <v>107</v>
      </c>
      <c r="H435">
        <v>107</v>
      </c>
      <c r="I435">
        <v>107</v>
      </c>
      <c r="J435">
        <v>107</v>
      </c>
      <c r="K435">
        <v>107</v>
      </c>
      <c r="L435">
        <v>107</v>
      </c>
      <c r="M435">
        <v>107</v>
      </c>
      <c r="N435">
        <v>107</v>
      </c>
      <c r="O435">
        <v>107</v>
      </c>
      <c r="P435">
        <v>107</v>
      </c>
      <c r="Q435">
        <v>107</v>
      </c>
      <c r="R435">
        <v>107</v>
      </c>
      <c r="S435">
        <v>107</v>
      </c>
      <c r="T435">
        <v>107</v>
      </c>
      <c r="U435">
        <v>107</v>
      </c>
      <c r="V435">
        <v>107</v>
      </c>
      <c r="W435">
        <v>107</v>
      </c>
      <c r="X435">
        <v>107</v>
      </c>
      <c r="Y435">
        <v>107</v>
      </c>
      <c r="Z435">
        <v>107</v>
      </c>
      <c r="AA435">
        <v>107</v>
      </c>
      <c r="AB435">
        <v>108</v>
      </c>
      <c r="AC435">
        <v>108</v>
      </c>
      <c r="AD435">
        <v>109</v>
      </c>
      <c r="AE435">
        <v>109</v>
      </c>
      <c r="AF435">
        <v>109</v>
      </c>
      <c r="AG435">
        <v>109</v>
      </c>
      <c r="AH435">
        <v>109</v>
      </c>
      <c r="AI435">
        <v>109</v>
      </c>
      <c r="AJ435">
        <v>109</v>
      </c>
      <c r="AK435">
        <v>109</v>
      </c>
      <c r="AL435">
        <v>109</v>
      </c>
      <c r="AM435">
        <v>109</v>
      </c>
      <c r="AN435">
        <v>109</v>
      </c>
      <c r="AO435">
        <v>109</v>
      </c>
      <c r="AP435">
        <v>109</v>
      </c>
      <c r="AQ435">
        <v>108</v>
      </c>
      <c r="AR435">
        <v>108</v>
      </c>
      <c r="AS435">
        <v>108</v>
      </c>
      <c r="AT435">
        <v>108</v>
      </c>
      <c r="AU435">
        <v>108</v>
      </c>
      <c r="AV435" s="8">
        <f t="shared" si="48"/>
        <v>107.43181818181819</v>
      </c>
      <c r="AW435">
        <f t="shared" si="49"/>
        <v>107</v>
      </c>
      <c r="AX435" s="8">
        <f t="shared" si="50"/>
        <v>1.9576650457342402</v>
      </c>
      <c r="AY435" s="6">
        <f>Table14[[#This Row],[Szórás]]/Table14[[#This Row],[Átlagos akadálymentességi hibaszám]]</f>
        <v>1.8222395179248268E-2</v>
      </c>
      <c r="AZ435">
        <f t="shared" si="51"/>
        <v>99</v>
      </c>
      <c r="BA435">
        <f t="shared" si="52"/>
        <v>109</v>
      </c>
      <c r="BB435">
        <f t="shared" si="53"/>
        <v>10</v>
      </c>
      <c r="BC435" s="7">
        <f t="shared" si="54"/>
        <v>1.0008746633440557</v>
      </c>
      <c r="BD435" s="8">
        <f t="shared" si="55"/>
        <v>0.35887085862541929</v>
      </c>
    </row>
    <row r="436" spans="1:56" x14ac:dyDescent="0.25">
      <c r="A436">
        <v>13</v>
      </c>
      <c r="B436">
        <v>30</v>
      </c>
      <c r="C436" t="s">
        <v>134</v>
      </c>
      <c r="D436">
        <v>154</v>
      </c>
      <c r="E436">
        <v>116</v>
      </c>
      <c r="F436">
        <v>126</v>
      </c>
      <c r="G436">
        <v>135</v>
      </c>
      <c r="H436">
        <v>142</v>
      </c>
      <c r="I436">
        <v>145</v>
      </c>
      <c r="J436">
        <v>143</v>
      </c>
      <c r="K436">
        <v>145</v>
      </c>
      <c r="L436">
        <v>143</v>
      </c>
      <c r="M436">
        <v>118</v>
      </c>
      <c r="N436">
        <v>119</v>
      </c>
      <c r="O436">
        <v>117</v>
      </c>
      <c r="P436">
        <v>109</v>
      </c>
      <c r="Q436">
        <v>100</v>
      </c>
      <c r="R436">
        <v>95</v>
      </c>
      <c r="S436">
        <v>104</v>
      </c>
      <c r="T436">
        <v>99</v>
      </c>
      <c r="U436">
        <v>107</v>
      </c>
      <c r="V436">
        <v>114</v>
      </c>
      <c r="W436">
        <v>111</v>
      </c>
      <c r="X436">
        <v>113</v>
      </c>
      <c r="Y436">
        <v>114</v>
      </c>
      <c r="Z436">
        <v>111</v>
      </c>
      <c r="AA436">
        <v>123</v>
      </c>
      <c r="AB436">
        <v>115</v>
      </c>
      <c r="AC436">
        <v>132</v>
      </c>
      <c r="AD436">
        <v>115</v>
      </c>
      <c r="AE436">
        <v>116</v>
      </c>
      <c r="AF436">
        <v>116</v>
      </c>
      <c r="AG436">
        <v>124</v>
      </c>
      <c r="AH436">
        <v>130</v>
      </c>
      <c r="AI436">
        <v>122</v>
      </c>
      <c r="AJ436">
        <v>122</v>
      </c>
      <c r="AK436">
        <v>118</v>
      </c>
      <c r="AL436">
        <v>125</v>
      </c>
      <c r="AM436">
        <v>123</v>
      </c>
      <c r="AN436">
        <v>125</v>
      </c>
      <c r="AO436">
        <v>120</v>
      </c>
      <c r="AP436">
        <v>123</v>
      </c>
      <c r="AQ436">
        <v>127</v>
      </c>
      <c r="AR436">
        <v>126</v>
      </c>
      <c r="AS436">
        <v>123</v>
      </c>
      <c r="AT436">
        <v>115</v>
      </c>
      <c r="AU436">
        <v>107</v>
      </c>
      <c r="AV436" s="8">
        <f t="shared" si="48"/>
        <v>121.06818181818181</v>
      </c>
      <c r="AW436">
        <f t="shared" si="49"/>
        <v>119.5</v>
      </c>
      <c r="AX436" s="8">
        <f t="shared" si="50"/>
        <v>12.942444554099501</v>
      </c>
      <c r="AY436" s="6">
        <f>Table14[[#This Row],[Szórás]]/Table14[[#This Row],[Átlagos akadálymentességi hibaszám]]</f>
        <v>0.10690211383149578</v>
      </c>
      <c r="AZ436">
        <f t="shared" si="51"/>
        <v>95</v>
      </c>
      <c r="BA436">
        <f t="shared" si="52"/>
        <v>154</v>
      </c>
      <c r="BB436">
        <f t="shared" si="53"/>
        <v>59</v>
      </c>
      <c r="BC436" s="7">
        <f t="shared" si="54"/>
        <v>0.99826189324372061</v>
      </c>
      <c r="BD436" s="8">
        <f t="shared" si="55"/>
        <v>4.4736759266001867E-2</v>
      </c>
    </row>
    <row r="437" spans="1:56" x14ac:dyDescent="0.25">
      <c r="A437">
        <v>169</v>
      </c>
      <c r="B437">
        <v>62</v>
      </c>
      <c r="C437" t="s">
        <v>162</v>
      </c>
      <c r="D437">
        <v>6</v>
      </c>
      <c r="E437">
        <v>4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>
        <v>2</v>
      </c>
      <c r="V437">
        <v>2</v>
      </c>
      <c r="W437">
        <v>2</v>
      </c>
      <c r="X437">
        <v>2</v>
      </c>
      <c r="Y437">
        <v>2</v>
      </c>
      <c r="Z437">
        <v>4</v>
      </c>
      <c r="AA437">
        <v>8</v>
      </c>
      <c r="AB437">
        <v>8</v>
      </c>
      <c r="AC437">
        <v>6</v>
      </c>
      <c r="AD437">
        <v>4</v>
      </c>
      <c r="AE437">
        <v>6</v>
      </c>
      <c r="AF437">
        <v>8</v>
      </c>
      <c r="AG437">
        <v>8</v>
      </c>
      <c r="AH437">
        <v>8</v>
      </c>
      <c r="AI437">
        <v>2</v>
      </c>
      <c r="AJ437">
        <v>2</v>
      </c>
      <c r="AK437">
        <v>2</v>
      </c>
      <c r="AL437">
        <v>4</v>
      </c>
      <c r="AM437">
        <v>4</v>
      </c>
      <c r="AN437">
        <v>4</v>
      </c>
      <c r="AO437">
        <v>4</v>
      </c>
      <c r="AP437">
        <v>4</v>
      </c>
      <c r="AQ437">
        <v>2</v>
      </c>
      <c r="AR437">
        <v>4</v>
      </c>
      <c r="AS437">
        <v>4</v>
      </c>
      <c r="AT437">
        <v>4</v>
      </c>
      <c r="AU437">
        <v>4</v>
      </c>
      <c r="AV437" s="8">
        <f t="shared" si="48"/>
        <v>3.5</v>
      </c>
      <c r="AW437">
        <f t="shared" si="49"/>
        <v>2</v>
      </c>
      <c r="AX437" s="8">
        <f t="shared" si="50"/>
        <v>2.0288615205990381</v>
      </c>
      <c r="AY437" s="6">
        <f>Table14[[#This Row],[Szórás]]/Table14[[#This Row],[Átlagos akadálymentességi hibaszám]]</f>
        <v>0.57967472017115373</v>
      </c>
      <c r="AZ437">
        <f t="shared" si="51"/>
        <v>2</v>
      </c>
      <c r="BA437">
        <f t="shared" si="52"/>
        <v>8</v>
      </c>
      <c r="BB437">
        <f t="shared" si="53"/>
        <v>6</v>
      </c>
      <c r="BC437" s="7">
        <f t="shared" si="54"/>
        <v>1.0167655315029789</v>
      </c>
      <c r="BD437" s="8">
        <f t="shared" si="55"/>
        <v>0.17545020859236113</v>
      </c>
    </row>
    <row r="438" spans="1:56" x14ac:dyDescent="0.25">
      <c r="A438">
        <v>14</v>
      </c>
      <c r="B438">
        <v>30</v>
      </c>
      <c r="C438" t="s">
        <v>134</v>
      </c>
      <c r="D438">
        <v>93</v>
      </c>
      <c r="E438">
        <v>85</v>
      </c>
      <c r="F438">
        <v>85</v>
      </c>
      <c r="G438">
        <v>85</v>
      </c>
      <c r="H438">
        <v>85</v>
      </c>
      <c r="I438">
        <v>85</v>
      </c>
      <c r="J438">
        <v>85</v>
      </c>
      <c r="K438">
        <v>85</v>
      </c>
      <c r="L438">
        <v>85</v>
      </c>
      <c r="M438">
        <v>85</v>
      </c>
      <c r="N438">
        <v>85</v>
      </c>
      <c r="O438">
        <v>85</v>
      </c>
      <c r="P438">
        <v>85</v>
      </c>
      <c r="Q438">
        <v>85</v>
      </c>
      <c r="R438">
        <v>85</v>
      </c>
      <c r="S438">
        <v>85</v>
      </c>
      <c r="T438">
        <v>85</v>
      </c>
      <c r="U438">
        <v>93</v>
      </c>
      <c r="V438">
        <v>93</v>
      </c>
      <c r="W438">
        <v>84</v>
      </c>
      <c r="X438">
        <v>83</v>
      </c>
      <c r="Y438">
        <v>85</v>
      </c>
      <c r="Z438">
        <v>85</v>
      </c>
      <c r="AA438">
        <v>85</v>
      </c>
      <c r="AB438">
        <v>85</v>
      </c>
      <c r="AC438">
        <v>85</v>
      </c>
      <c r="AD438">
        <v>92</v>
      </c>
      <c r="AE438">
        <v>92</v>
      </c>
      <c r="AF438">
        <v>83</v>
      </c>
      <c r="AG438">
        <v>83</v>
      </c>
      <c r="AH438">
        <v>83</v>
      </c>
      <c r="AI438">
        <v>83</v>
      </c>
      <c r="AJ438">
        <v>83</v>
      </c>
      <c r="AK438">
        <v>83</v>
      </c>
      <c r="AL438">
        <v>88</v>
      </c>
      <c r="AM438">
        <v>88</v>
      </c>
      <c r="AN438">
        <v>88</v>
      </c>
      <c r="AO438">
        <v>83</v>
      </c>
      <c r="AP438">
        <v>83</v>
      </c>
      <c r="AQ438">
        <v>84</v>
      </c>
      <c r="AR438">
        <v>83</v>
      </c>
      <c r="AS438">
        <v>83</v>
      </c>
      <c r="AT438">
        <v>83</v>
      </c>
      <c r="AU438">
        <v>83</v>
      </c>
      <c r="AV438" s="8">
        <f t="shared" si="48"/>
        <v>85.431818181818187</v>
      </c>
      <c r="AW438">
        <f t="shared" si="49"/>
        <v>85</v>
      </c>
      <c r="AX438" s="8">
        <f t="shared" si="50"/>
        <v>2.9046692744752076</v>
      </c>
      <c r="AY438" s="6">
        <f>Table14[[#This Row],[Szórás]]/Table14[[#This Row],[Átlagos akadálymentességi hibaszám]]</f>
        <v>3.3999853172894154E-2</v>
      </c>
      <c r="AZ438">
        <f t="shared" si="51"/>
        <v>83</v>
      </c>
      <c r="BA438">
        <f t="shared" si="52"/>
        <v>93</v>
      </c>
      <c r="BB438">
        <f t="shared" si="53"/>
        <v>10</v>
      </c>
      <c r="BC438" s="7">
        <f t="shared" si="54"/>
        <v>0.99935866898914782</v>
      </c>
      <c r="BD438" s="8">
        <f t="shared" si="55"/>
        <v>6.1922052651704328E-2</v>
      </c>
    </row>
    <row r="439" spans="1:56" x14ac:dyDescent="0.25">
      <c r="A439">
        <v>13</v>
      </c>
      <c r="B439">
        <v>30</v>
      </c>
      <c r="C439" t="s">
        <v>134</v>
      </c>
      <c r="D439">
        <v>107</v>
      </c>
      <c r="E439">
        <v>100</v>
      </c>
      <c r="F439">
        <v>91</v>
      </c>
      <c r="G439">
        <v>90</v>
      </c>
      <c r="H439">
        <v>94</v>
      </c>
      <c r="I439">
        <v>96</v>
      </c>
      <c r="J439">
        <v>93</v>
      </c>
      <c r="K439">
        <v>95</v>
      </c>
      <c r="L439">
        <v>96</v>
      </c>
      <c r="M439">
        <v>102</v>
      </c>
      <c r="N439">
        <v>104</v>
      </c>
      <c r="O439">
        <v>93</v>
      </c>
      <c r="P439">
        <v>95</v>
      </c>
      <c r="Q439">
        <v>105</v>
      </c>
      <c r="R439">
        <v>101</v>
      </c>
      <c r="S439">
        <v>101</v>
      </c>
      <c r="T439">
        <v>101</v>
      </c>
      <c r="U439">
        <v>103</v>
      </c>
      <c r="V439">
        <v>97</v>
      </c>
      <c r="W439">
        <v>101</v>
      </c>
      <c r="X439">
        <v>103</v>
      </c>
      <c r="Y439">
        <v>95</v>
      </c>
      <c r="Z439">
        <v>93</v>
      </c>
      <c r="AA439">
        <v>96</v>
      </c>
      <c r="AB439">
        <v>93</v>
      </c>
      <c r="AC439">
        <v>95</v>
      </c>
      <c r="AD439">
        <v>100</v>
      </c>
      <c r="AE439">
        <v>101</v>
      </c>
      <c r="AF439">
        <v>104</v>
      </c>
      <c r="AG439">
        <v>102</v>
      </c>
      <c r="AH439">
        <v>101</v>
      </c>
      <c r="AI439">
        <v>95</v>
      </c>
      <c r="AJ439">
        <v>99</v>
      </c>
      <c r="AK439">
        <v>96</v>
      </c>
      <c r="AL439">
        <v>95</v>
      </c>
      <c r="AM439">
        <v>100</v>
      </c>
      <c r="AN439">
        <v>103</v>
      </c>
      <c r="AO439">
        <v>100</v>
      </c>
      <c r="AP439">
        <v>97</v>
      </c>
      <c r="AQ439">
        <v>96</v>
      </c>
      <c r="AR439">
        <v>95</v>
      </c>
      <c r="AS439">
        <v>95</v>
      </c>
      <c r="AT439">
        <v>94</v>
      </c>
      <c r="AU439">
        <v>99</v>
      </c>
      <c r="AV439" s="8">
        <f t="shared" si="48"/>
        <v>98</v>
      </c>
      <c r="AW439">
        <f t="shared" si="49"/>
        <v>97</v>
      </c>
      <c r="AX439" s="8">
        <f t="shared" si="50"/>
        <v>4.091966036822841</v>
      </c>
      <c r="AY439" s="6">
        <f>Table14[[#This Row],[Szórás]]/Table14[[#This Row],[Átlagos akadálymentességi hibaszám]]</f>
        <v>4.1754755477784095E-2</v>
      </c>
      <c r="AZ439">
        <f t="shared" si="51"/>
        <v>90</v>
      </c>
      <c r="BA439">
        <f t="shared" si="52"/>
        <v>107</v>
      </c>
      <c r="BB439">
        <f t="shared" si="53"/>
        <v>17</v>
      </c>
      <c r="BC439" s="7">
        <f t="shared" si="54"/>
        <v>1.0000761763646646</v>
      </c>
      <c r="BD439" s="8">
        <f t="shared" si="55"/>
        <v>5.5118892652712985E-4</v>
      </c>
    </row>
    <row r="440" spans="1:56" x14ac:dyDescent="0.25">
      <c r="A440">
        <v>1114</v>
      </c>
      <c r="B440">
        <v>93</v>
      </c>
      <c r="C440" t="s">
        <v>99</v>
      </c>
      <c r="D440">
        <v>21</v>
      </c>
      <c r="E440">
        <v>21</v>
      </c>
      <c r="F440">
        <v>21</v>
      </c>
      <c r="G440">
        <v>21</v>
      </c>
      <c r="H440">
        <v>21</v>
      </c>
      <c r="I440">
        <v>21</v>
      </c>
      <c r="J440">
        <v>22</v>
      </c>
      <c r="K440">
        <v>22</v>
      </c>
      <c r="L440">
        <v>22</v>
      </c>
      <c r="M440">
        <v>22</v>
      </c>
      <c r="N440">
        <v>23</v>
      </c>
      <c r="O440">
        <v>23</v>
      </c>
      <c r="P440">
        <v>22</v>
      </c>
      <c r="Q440">
        <v>21</v>
      </c>
      <c r="R440">
        <v>21</v>
      </c>
      <c r="S440">
        <v>21</v>
      </c>
      <c r="T440">
        <v>21</v>
      </c>
      <c r="U440">
        <v>21</v>
      </c>
      <c r="V440">
        <v>20</v>
      </c>
      <c r="W440">
        <v>21</v>
      </c>
      <c r="X440">
        <v>21</v>
      </c>
      <c r="Y440">
        <v>22</v>
      </c>
      <c r="Z440">
        <v>22</v>
      </c>
      <c r="AA440">
        <v>22</v>
      </c>
      <c r="AB440">
        <v>33</v>
      </c>
      <c r="AC440">
        <v>33</v>
      </c>
      <c r="AD440">
        <v>33</v>
      </c>
      <c r="AE440">
        <v>33</v>
      </c>
      <c r="AF440">
        <v>33</v>
      </c>
      <c r="AG440">
        <v>33</v>
      </c>
      <c r="AH440">
        <v>33</v>
      </c>
      <c r="AI440">
        <v>33</v>
      </c>
      <c r="AJ440">
        <v>33</v>
      </c>
      <c r="AK440">
        <v>33</v>
      </c>
      <c r="AL440">
        <v>33</v>
      </c>
      <c r="AM440">
        <v>33</v>
      </c>
      <c r="AN440">
        <v>33</v>
      </c>
      <c r="AO440">
        <v>33</v>
      </c>
      <c r="AP440">
        <v>33</v>
      </c>
      <c r="AQ440">
        <v>33</v>
      </c>
      <c r="AR440">
        <v>33</v>
      </c>
      <c r="AS440">
        <v>33</v>
      </c>
      <c r="AT440">
        <v>33</v>
      </c>
      <c r="AU440">
        <v>33</v>
      </c>
      <c r="AV440" s="8">
        <f t="shared" si="48"/>
        <v>26.704545454545453</v>
      </c>
      <c r="AW440">
        <f t="shared" si="49"/>
        <v>22.5</v>
      </c>
      <c r="AX440" s="8">
        <f t="shared" si="50"/>
        <v>5.837248258421428</v>
      </c>
      <c r="AY440" s="6">
        <f>Table14[[#This Row],[Szórás]]/Table14[[#This Row],[Átlagos akadálymentességi hibaszám]]</f>
        <v>0.21858631776216411</v>
      </c>
      <c r="AZ440">
        <f t="shared" si="51"/>
        <v>20</v>
      </c>
      <c r="BA440">
        <f t="shared" si="52"/>
        <v>33</v>
      </c>
      <c r="BB440">
        <f t="shared" si="53"/>
        <v>13</v>
      </c>
      <c r="BC440" s="7">
        <f t="shared" si="54"/>
        <v>1.0147187615849671</v>
      </c>
      <c r="BD440" s="8">
        <f t="shared" si="55"/>
        <v>0.73838652531105697</v>
      </c>
    </row>
    <row r="441" spans="1:56" x14ac:dyDescent="0.25">
      <c r="A441">
        <v>3</v>
      </c>
      <c r="B441">
        <v>15</v>
      </c>
      <c r="C441" t="s">
        <v>173</v>
      </c>
      <c r="D441">
        <v>173</v>
      </c>
      <c r="E441">
        <v>173</v>
      </c>
      <c r="F441">
        <v>173</v>
      </c>
      <c r="G441">
        <v>157</v>
      </c>
      <c r="H441">
        <v>157</v>
      </c>
      <c r="I441">
        <v>157</v>
      </c>
      <c r="J441">
        <v>157</v>
      </c>
      <c r="K441">
        <v>157</v>
      </c>
      <c r="L441">
        <v>157</v>
      </c>
      <c r="M441">
        <v>157</v>
      </c>
      <c r="N441">
        <v>157</v>
      </c>
      <c r="O441">
        <v>157</v>
      </c>
      <c r="P441">
        <v>157</v>
      </c>
      <c r="Q441">
        <v>159</v>
      </c>
      <c r="R441">
        <v>159</v>
      </c>
      <c r="S441">
        <v>159</v>
      </c>
      <c r="T441">
        <v>159</v>
      </c>
      <c r="U441">
        <v>159</v>
      </c>
      <c r="V441">
        <v>159</v>
      </c>
      <c r="W441">
        <v>161</v>
      </c>
      <c r="X441">
        <v>161</v>
      </c>
      <c r="Y441">
        <v>161</v>
      </c>
      <c r="Z441">
        <v>161</v>
      </c>
      <c r="AA441">
        <v>161</v>
      </c>
      <c r="AB441">
        <v>161</v>
      </c>
      <c r="AC441">
        <v>162</v>
      </c>
      <c r="AD441">
        <v>162</v>
      </c>
      <c r="AE441">
        <v>159</v>
      </c>
      <c r="AF441">
        <v>159</v>
      </c>
      <c r="AG441">
        <v>159</v>
      </c>
      <c r="AH441">
        <v>159</v>
      </c>
      <c r="AI441">
        <v>157</v>
      </c>
      <c r="AJ441">
        <v>159</v>
      </c>
      <c r="AK441">
        <v>159</v>
      </c>
      <c r="AL441">
        <v>159</v>
      </c>
      <c r="AM441">
        <v>159</v>
      </c>
      <c r="AN441">
        <v>159</v>
      </c>
      <c r="AO441">
        <v>159</v>
      </c>
      <c r="AP441">
        <v>159</v>
      </c>
      <c r="AQ441">
        <v>159</v>
      </c>
      <c r="AR441">
        <v>156</v>
      </c>
      <c r="AS441">
        <v>159</v>
      </c>
      <c r="AT441">
        <v>159</v>
      </c>
      <c r="AU441">
        <v>159</v>
      </c>
      <c r="AV441" s="8">
        <f t="shared" si="48"/>
        <v>159.79545454545453</v>
      </c>
      <c r="AW441">
        <f t="shared" si="49"/>
        <v>159</v>
      </c>
      <c r="AX441" s="8">
        <f t="shared" si="50"/>
        <v>3.9033649493889748</v>
      </c>
      <c r="AY441" s="6">
        <f>Table14[[#This Row],[Szórás]]/Table14[[#This Row],[Átlagos akadálymentességi hibaszám]]</f>
        <v>2.442725896360616E-2</v>
      </c>
      <c r="AZ441">
        <f t="shared" si="51"/>
        <v>156</v>
      </c>
      <c r="BA441">
        <f t="shared" si="52"/>
        <v>173</v>
      </c>
      <c r="BB441">
        <f t="shared" si="53"/>
        <v>17</v>
      </c>
      <c r="BC441" s="7">
        <f t="shared" si="54"/>
        <v>0.99947290029412372</v>
      </c>
      <c r="BD441" s="8">
        <f t="shared" si="55"/>
        <v>8.1670398716034223E-2</v>
      </c>
    </row>
    <row r="442" spans="1:56" x14ac:dyDescent="0.25">
      <c r="A442">
        <v>8</v>
      </c>
      <c r="B442">
        <v>22</v>
      </c>
      <c r="C442" t="s">
        <v>195</v>
      </c>
      <c r="D442">
        <v>15</v>
      </c>
      <c r="E442">
        <v>14</v>
      </c>
      <c r="F442">
        <v>12</v>
      </c>
      <c r="G442">
        <v>14</v>
      </c>
      <c r="H442">
        <v>14</v>
      </c>
      <c r="I442">
        <v>14</v>
      </c>
      <c r="J442">
        <v>14</v>
      </c>
      <c r="K442">
        <v>14</v>
      </c>
      <c r="L442">
        <v>14</v>
      </c>
      <c r="M442">
        <v>14</v>
      </c>
      <c r="N442">
        <v>14</v>
      </c>
      <c r="O442">
        <v>13</v>
      </c>
      <c r="P442">
        <v>14</v>
      </c>
      <c r="Q442">
        <v>14</v>
      </c>
      <c r="R442">
        <v>12</v>
      </c>
      <c r="S442">
        <v>13</v>
      </c>
      <c r="T442">
        <v>15</v>
      </c>
      <c r="U442">
        <v>13</v>
      </c>
      <c r="V442">
        <v>10</v>
      </c>
      <c r="W442">
        <v>15</v>
      </c>
      <c r="X442">
        <v>12</v>
      </c>
      <c r="Y442">
        <v>14</v>
      </c>
      <c r="Z442">
        <v>13</v>
      </c>
      <c r="AA442">
        <v>14</v>
      </c>
      <c r="AB442">
        <v>14</v>
      </c>
      <c r="AC442">
        <v>13</v>
      </c>
      <c r="AD442">
        <v>12</v>
      </c>
      <c r="AE442">
        <v>12</v>
      </c>
      <c r="AF442">
        <v>14</v>
      </c>
      <c r="AG442">
        <v>13</v>
      </c>
      <c r="AH442">
        <v>12</v>
      </c>
      <c r="AI442">
        <v>13</v>
      </c>
      <c r="AJ442">
        <v>12</v>
      </c>
      <c r="AK442">
        <v>12</v>
      </c>
      <c r="AL442">
        <v>13</v>
      </c>
      <c r="AM442">
        <v>13</v>
      </c>
      <c r="AN442">
        <v>12</v>
      </c>
      <c r="AO442">
        <v>12</v>
      </c>
      <c r="AP442">
        <v>12</v>
      </c>
      <c r="AQ442">
        <v>13</v>
      </c>
      <c r="AR442">
        <v>14</v>
      </c>
      <c r="AS442">
        <v>14</v>
      </c>
      <c r="AT442">
        <v>13</v>
      </c>
      <c r="AU442">
        <v>15</v>
      </c>
      <c r="AV442" s="8">
        <f t="shared" si="48"/>
        <v>13.25</v>
      </c>
      <c r="AW442">
        <f t="shared" si="49"/>
        <v>13</v>
      </c>
      <c r="AX442" s="8">
        <f t="shared" si="50"/>
        <v>1.0810201899885084</v>
      </c>
      <c r="AY442" s="6">
        <f>Table14[[#This Row],[Szórás]]/Table14[[#This Row],[Átlagos akadálymentességi hibaszám]]</f>
        <v>8.1586429433094965E-2</v>
      </c>
      <c r="AZ442">
        <f t="shared" si="51"/>
        <v>10</v>
      </c>
      <c r="BA442">
        <f t="shared" si="52"/>
        <v>15</v>
      </c>
      <c r="BB442">
        <f t="shared" si="53"/>
        <v>5</v>
      </c>
      <c r="BC442" s="7">
        <f t="shared" si="54"/>
        <v>0.99815561964512345</v>
      </c>
      <c r="BD442" s="8">
        <f t="shared" si="55"/>
        <v>7.9595879923067672E-2</v>
      </c>
    </row>
    <row r="443" spans="1:56" x14ac:dyDescent="0.25">
      <c r="A443">
        <v>9850</v>
      </c>
      <c r="B443">
        <v>95</v>
      </c>
      <c r="C443" t="s">
        <v>268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5</v>
      </c>
      <c r="P443">
        <v>5</v>
      </c>
      <c r="Q443">
        <v>5</v>
      </c>
      <c r="R443">
        <v>5</v>
      </c>
      <c r="S443">
        <v>5</v>
      </c>
      <c r="T443">
        <v>5</v>
      </c>
      <c r="U443">
        <v>5</v>
      </c>
      <c r="V443">
        <v>5</v>
      </c>
      <c r="W443">
        <v>5</v>
      </c>
      <c r="X443">
        <v>5</v>
      </c>
      <c r="Y443">
        <v>5</v>
      </c>
      <c r="Z443">
        <v>5</v>
      </c>
      <c r="AA443">
        <v>5</v>
      </c>
      <c r="AB443">
        <v>5</v>
      </c>
      <c r="AC443">
        <v>5</v>
      </c>
      <c r="AD443">
        <v>5</v>
      </c>
      <c r="AE443">
        <v>5</v>
      </c>
      <c r="AF443">
        <v>5</v>
      </c>
      <c r="AG443">
        <v>5</v>
      </c>
      <c r="AH443">
        <v>5</v>
      </c>
      <c r="AI443">
        <v>5</v>
      </c>
      <c r="AJ443">
        <v>5</v>
      </c>
      <c r="AK443">
        <v>5</v>
      </c>
      <c r="AL443">
        <v>5</v>
      </c>
      <c r="AM443">
        <v>5</v>
      </c>
      <c r="AN443">
        <v>5</v>
      </c>
      <c r="AO443">
        <v>5</v>
      </c>
      <c r="AP443">
        <v>5</v>
      </c>
      <c r="AQ443">
        <v>5</v>
      </c>
      <c r="AR443">
        <v>5</v>
      </c>
      <c r="AS443">
        <v>5</v>
      </c>
      <c r="AT443">
        <v>5</v>
      </c>
      <c r="AU443">
        <v>5</v>
      </c>
      <c r="AV443" s="8">
        <f t="shared" si="48"/>
        <v>4.25</v>
      </c>
      <c r="AW443">
        <f t="shared" si="49"/>
        <v>5</v>
      </c>
      <c r="AX443" s="8">
        <f t="shared" si="50"/>
        <v>1.3140563861746997</v>
      </c>
      <c r="AY443" s="6">
        <f>Table14[[#This Row],[Szórás]]/Table14[[#This Row],[Átlagos akadálymentességi hibaszám]]</f>
        <v>0.30918973792345872</v>
      </c>
      <c r="AZ443">
        <f t="shared" si="51"/>
        <v>2</v>
      </c>
      <c r="BA443">
        <f t="shared" si="52"/>
        <v>5</v>
      </c>
      <c r="BB443">
        <f t="shared" si="53"/>
        <v>3</v>
      </c>
      <c r="BC443" s="7">
        <f t="shared" si="54"/>
        <v>1.0237168712503775</v>
      </c>
      <c r="BD443" s="8">
        <f t="shared" si="55"/>
        <v>0.56279069767441792</v>
      </c>
    </row>
    <row r="444" spans="1:56" x14ac:dyDescent="0.25">
      <c r="A444">
        <v>5</v>
      </c>
      <c r="B444">
        <v>22</v>
      </c>
      <c r="C444" t="s">
        <v>195</v>
      </c>
      <c r="D444">
        <v>19</v>
      </c>
      <c r="E444">
        <v>19</v>
      </c>
      <c r="F444">
        <v>19</v>
      </c>
      <c r="G444">
        <v>19</v>
      </c>
      <c r="H444">
        <v>18</v>
      </c>
      <c r="I444">
        <v>18</v>
      </c>
      <c r="J444">
        <v>18</v>
      </c>
      <c r="K444">
        <v>18</v>
      </c>
      <c r="L444">
        <v>18</v>
      </c>
      <c r="M444">
        <v>18</v>
      </c>
      <c r="N444">
        <v>15</v>
      </c>
      <c r="O444">
        <v>15</v>
      </c>
      <c r="P444">
        <v>15</v>
      </c>
      <c r="Q444">
        <v>15</v>
      </c>
      <c r="R444">
        <v>15</v>
      </c>
      <c r="S444">
        <v>15</v>
      </c>
      <c r="T444">
        <v>15</v>
      </c>
      <c r="U444">
        <v>19</v>
      </c>
      <c r="V444">
        <v>19</v>
      </c>
      <c r="W444">
        <v>19</v>
      </c>
      <c r="X444">
        <v>19</v>
      </c>
      <c r="Y444">
        <v>19</v>
      </c>
      <c r="Z444">
        <v>19</v>
      </c>
      <c r="AA444">
        <v>19</v>
      </c>
      <c r="AB444">
        <v>22</v>
      </c>
      <c r="AC444">
        <v>23</v>
      </c>
      <c r="AD444">
        <v>23</v>
      </c>
      <c r="AE444">
        <v>23</v>
      </c>
      <c r="AF444">
        <v>23</v>
      </c>
      <c r="AG444">
        <v>23</v>
      </c>
      <c r="AH444">
        <v>23</v>
      </c>
      <c r="AI444">
        <v>23</v>
      </c>
      <c r="AJ444">
        <v>23</v>
      </c>
      <c r="AK444">
        <v>23</v>
      </c>
      <c r="AL444">
        <v>23</v>
      </c>
      <c r="AM444">
        <v>23</v>
      </c>
      <c r="AN444">
        <v>23</v>
      </c>
      <c r="AO444">
        <v>23</v>
      </c>
      <c r="AP444">
        <v>23</v>
      </c>
      <c r="AQ444">
        <v>23</v>
      </c>
      <c r="AR444">
        <v>23</v>
      </c>
      <c r="AS444">
        <v>23</v>
      </c>
      <c r="AT444">
        <v>19</v>
      </c>
      <c r="AU444">
        <v>19</v>
      </c>
      <c r="AV444" s="8">
        <f t="shared" si="48"/>
        <v>19.84090909090909</v>
      </c>
      <c r="AW444">
        <f t="shared" si="49"/>
        <v>19</v>
      </c>
      <c r="AX444" s="8">
        <f t="shared" si="50"/>
        <v>2.9249780903030111</v>
      </c>
      <c r="AY444" s="6">
        <f>Table14[[#This Row],[Szórás]]/Table14[[#This Row],[Átlagos akadálymentességi hibaszám]]</f>
        <v>0.1474215761435653</v>
      </c>
      <c r="AZ444">
        <f t="shared" si="51"/>
        <v>15</v>
      </c>
      <c r="BA444">
        <f t="shared" si="52"/>
        <v>23</v>
      </c>
      <c r="BB444">
        <f t="shared" si="53"/>
        <v>8</v>
      </c>
      <c r="BC444" s="7">
        <f t="shared" si="54"/>
        <v>1.0080163136808467</v>
      </c>
      <c r="BD444" s="8">
        <f t="shared" si="55"/>
        <v>0.4499686504452538</v>
      </c>
    </row>
    <row r="445" spans="1:56" x14ac:dyDescent="0.25">
      <c r="A445">
        <v>2</v>
      </c>
      <c r="B445">
        <v>12</v>
      </c>
      <c r="C445" t="s">
        <v>104</v>
      </c>
      <c r="D445">
        <v>71</v>
      </c>
      <c r="E445">
        <v>71</v>
      </c>
      <c r="F445">
        <v>71</v>
      </c>
      <c r="G445">
        <v>72</v>
      </c>
      <c r="H445">
        <v>74</v>
      </c>
      <c r="I445">
        <v>71</v>
      </c>
      <c r="J445">
        <v>71</v>
      </c>
      <c r="K445">
        <v>69</v>
      </c>
      <c r="L445">
        <v>71</v>
      </c>
      <c r="M445">
        <v>71</v>
      </c>
      <c r="N445">
        <v>74</v>
      </c>
      <c r="O445">
        <v>71</v>
      </c>
      <c r="P445">
        <v>73</v>
      </c>
      <c r="Q445">
        <v>73</v>
      </c>
      <c r="R445">
        <v>79</v>
      </c>
      <c r="S445">
        <v>83</v>
      </c>
      <c r="T445">
        <v>147</v>
      </c>
      <c r="U445">
        <v>141</v>
      </c>
      <c r="V445">
        <v>110</v>
      </c>
      <c r="W445">
        <v>109</v>
      </c>
      <c r="X445">
        <v>100</v>
      </c>
      <c r="Y445">
        <v>74</v>
      </c>
      <c r="Z445">
        <v>114</v>
      </c>
      <c r="AA445">
        <v>116</v>
      </c>
      <c r="AB445">
        <v>73</v>
      </c>
      <c r="AC445">
        <v>100</v>
      </c>
      <c r="AD445">
        <v>121</v>
      </c>
      <c r="AE445">
        <v>86</v>
      </c>
      <c r="AF445">
        <v>71</v>
      </c>
      <c r="AG445">
        <v>71</v>
      </c>
      <c r="AH445">
        <v>71</v>
      </c>
      <c r="AI445">
        <v>73</v>
      </c>
      <c r="AJ445">
        <v>91</v>
      </c>
      <c r="AK445">
        <v>93</v>
      </c>
      <c r="AL445">
        <v>106</v>
      </c>
      <c r="AM445">
        <v>107</v>
      </c>
      <c r="AN445">
        <v>95</v>
      </c>
      <c r="AO445">
        <v>108</v>
      </c>
      <c r="AP445">
        <v>106</v>
      </c>
      <c r="AQ445">
        <v>96</v>
      </c>
      <c r="AR445">
        <v>156</v>
      </c>
      <c r="AS445">
        <v>196</v>
      </c>
      <c r="AT445">
        <v>131</v>
      </c>
      <c r="AU445">
        <v>96</v>
      </c>
      <c r="AV445" s="8">
        <f t="shared" si="48"/>
        <v>93.704545454545453</v>
      </c>
      <c r="AW445">
        <f t="shared" si="49"/>
        <v>84.5</v>
      </c>
      <c r="AX445" s="8">
        <f t="shared" si="50"/>
        <v>28.024556960134802</v>
      </c>
      <c r="AY445" s="6">
        <f>Table14[[#This Row],[Szórás]]/Table14[[#This Row],[Átlagos akadálymentességi hibaszám]]</f>
        <v>0.29907361296287444</v>
      </c>
      <c r="AZ445">
        <f t="shared" si="51"/>
        <v>69</v>
      </c>
      <c r="BA445">
        <f t="shared" si="52"/>
        <v>196</v>
      </c>
      <c r="BB445">
        <f t="shared" si="53"/>
        <v>127</v>
      </c>
      <c r="BC445" s="7">
        <f t="shared" si="54"/>
        <v>1.0120020776234784</v>
      </c>
      <c r="BD445" s="8">
        <f t="shared" si="55"/>
        <v>0.33867558456200042</v>
      </c>
    </row>
    <row r="446" spans="1:56" x14ac:dyDescent="0.25">
      <c r="A446">
        <v>27</v>
      </c>
      <c r="B446">
        <v>40</v>
      </c>
      <c r="C446" t="s">
        <v>283</v>
      </c>
      <c r="D446">
        <v>46</v>
      </c>
      <c r="E446">
        <v>46</v>
      </c>
      <c r="F446">
        <v>46</v>
      </c>
      <c r="G446">
        <v>46</v>
      </c>
      <c r="H446">
        <v>46</v>
      </c>
      <c r="I446">
        <v>45</v>
      </c>
      <c r="J446">
        <v>45</v>
      </c>
      <c r="K446">
        <v>45</v>
      </c>
      <c r="L446">
        <v>46</v>
      </c>
      <c r="M446">
        <v>40</v>
      </c>
      <c r="N446">
        <v>40</v>
      </c>
      <c r="O446">
        <v>40</v>
      </c>
      <c r="P446">
        <v>40</v>
      </c>
      <c r="Q446">
        <v>40</v>
      </c>
      <c r="R446">
        <v>37</v>
      </c>
      <c r="S446">
        <v>42</v>
      </c>
      <c r="T446">
        <v>42</v>
      </c>
      <c r="U446">
        <v>44</v>
      </c>
      <c r="V446">
        <v>44</v>
      </c>
      <c r="W446">
        <v>44</v>
      </c>
      <c r="X446">
        <v>44</v>
      </c>
      <c r="Y446">
        <v>44</v>
      </c>
      <c r="Z446">
        <v>44</v>
      </c>
      <c r="AA446">
        <v>44</v>
      </c>
      <c r="AB446">
        <v>44</v>
      </c>
      <c r="AC446">
        <v>48</v>
      </c>
      <c r="AD446">
        <v>48</v>
      </c>
      <c r="AE446">
        <v>48</v>
      </c>
      <c r="AF446">
        <v>48</v>
      </c>
      <c r="AG446">
        <v>48</v>
      </c>
      <c r="AH446">
        <v>48</v>
      </c>
      <c r="AI446">
        <v>48</v>
      </c>
      <c r="AJ446">
        <v>48</v>
      </c>
      <c r="AK446">
        <v>48</v>
      </c>
      <c r="AL446">
        <v>43</v>
      </c>
      <c r="AM446">
        <v>48</v>
      </c>
      <c r="AN446">
        <v>48</v>
      </c>
      <c r="AO446">
        <v>48</v>
      </c>
      <c r="AP446">
        <v>46</v>
      </c>
      <c r="AQ446">
        <v>46</v>
      </c>
      <c r="AR446">
        <v>41</v>
      </c>
      <c r="AS446">
        <v>43</v>
      </c>
      <c r="AT446">
        <v>43</v>
      </c>
      <c r="AU446">
        <v>41</v>
      </c>
      <c r="AV446" s="8">
        <f t="shared" si="48"/>
        <v>44.613636363636367</v>
      </c>
      <c r="AW446">
        <f t="shared" si="49"/>
        <v>45</v>
      </c>
      <c r="AX446" s="8">
        <f t="shared" si="50"/>
        <v>2.9271456776494436</v>
      </c>
      <c r="AY446" s="6">
        <f>Table14[[#This Row],[Szórás]]/Table14[[#This Row],[Átlagos akadálymentességi hibaszám]]</f>
        <v>6.5611008566773057E-2</v>
      </c>
      <c r="AZ446">
        <f t="shared" si="51"/>
        <v>37</v>
      </c>
      <c r="BA446">
        <f t="shared" si="52"/>
        <v>48</v>
      </c>
      <c r="BB446">
        <f t="shared" si="53"/>
        <v>11</v>
      </c>
      <c r="BC446" s="7">
        <f t="shared" si="54"/>
        <v>1.0011310689824222</v>
      </c>
      <c r="BD446" s="8">
        <f t="shared" si="55"/>
        <v>4.6855686976171998E-2</v>
      </c>
    </row>
    <row r="447" spans="1:56" x14ac:dyDescent="0.25">
      <c r="A447">
        <v>1727</v>
      </c>
      <c r="B447">
        <v>93</v>
      </c>
      <c r="C447" t="s">
        <v>99</v>
      </c>
      <c r="D447">
        <v>6</v>
      </c>
      <c r="E447">
        <v>6</v>
      </c>
      <c r="F447">
        <v>6</v>
      </c>
      <c r="G447">
        <v>6</v>
      </c>
      <c r="H447">
        <v>6</v>
      </c>
      <c r="I447">
        <v>6</v>
      </c>
      <c r="J447">
        <v>6</v>
      </c>
      <c r="K447">
        <v>6</v>
      </c>
      <c r="L447">
        <v>6</v>
      </c>
      <c r="M447">
        <v>6</v>
      </c>
      <c r="N447">
        <v>6</v>
      </c>
      <c r="O447">
        <v>6</v>
      </c>
      <c r="P447">
        <v>6</v>
      </c>
      <c r="Q447">
        <v>6</v>
      </c>
      <c r="R447">
        <v>7</v>
      </c>
      <c r="S447">
        <v>7</v>
      </c>
      <c r="T447">
        <v>7</v>
      </c>
      <c r="U447">
        <v>7</v>
      </c>
      <c r="V447">
        <v>7</v>
      </c>
      <c r="W447">
        <v>7</v>
      </c>
      <c r="X447">
        <v>7</v>
      </c>
      <c r="Y447">
        <v>7</v>
      </c>
      <c r="Z447">
        <v>7</v>
      </c>
      <c r="AA447">
        <v>7</v>
      </c>
      <c r="AB447">
        <v>7</v>
      </c>
      <c r="AC447">
        <v>7</v>
      </c>
      <c r="AD447">
        <v>7</v>
      </c>
      <c r="AE447">
        <v>7</v>
      </c>
      <c r="AF447">
        <v>7</v>
      </c>
      <c r="AG447">
        <v>7</v>
      </c>
      <c r="AH447">
        <v>7</v>
      </c>
      <c r="AI447">
        <v>7</v>
      </c>
      <c r="AJ447">
        <v>7</v>
      </c>
      <c r="AK447">
        <v>7</v>
      </c>
      <c r="AL447">
        <v>7</v>
      </c>
      <c r="AM447">
        <v>7</v>
      </c>
      <c r="AN447">
        <v>7</v>
      </c>
      <c r="AO447">
        <v>7</v>
      </c>
      <c r="AP447">
        <v>7</v>
      </c>
      <c r="AQ447">
        <v>7</v>
      </c>
      <c r="AR447">
        <v>7</v>
      </c>
      <c r="AS447">
        <v>7</v>
      </c>
      <c r="AT447">
        <v>6</v>
      </c>
      <c r="AU447">
        <v>6</v>
      </c>
      <c r="AV447" s="8">
        <f t="shared" si="48"/>
        <v>6.6363636363636367</v>
      </c>
      <c r="AW447">
        <f t="shared" si="49"/>
        <v>7</v>
      </c>
      <c r="AX447" s="8">
        <f t="shared" si="50"/>
        <v>0.48660709956247938</v>
      </c>
      <c r="AY447" s="6">
        <f>Table14[[#This Row],[Szórás]]/Table14[[#This Row],[Átlagos akadálymentességi hibaszám]]</f>
        <v>7.3324357468318807E-2</v>
      </c>
      <c r="AZ447">
        <f t="shared" si="51"/>
        <v>6</v>
      </c>
      <c r="BA447">
        <f t="shared" si="52"/>
        <v>7</v>
      </c>
      <c r="BB447">
        <f t="shared" si="53"/>
        <v>1</v>
      </c>
      <c r="BC447" s="7">
        <f t="shared" si="54"/>
        <v>1.0036567491750485</v>
      </c>
      <c r="BD447" s="8">
        <f t="shared" si="55"/>
        <v>0.39069767441860492</v>
      </c>
    </row>
    <row r="448" spans="1:56" x14ac:dyDescent="0.25">
      <c r="A448">
        <v>1974</v>
      </c>
      <c r="B448">
        <v>93</v>
      </c>
      <c r="C448" t="s">
        <v>99</v>
      </c>
      <c r="D448">
        <v>83</v>
      </c>
      <c r="E448">
        <v>79</v>
      </c>
      <c r="F448">
        <v>75</v>
      </c>
      <c r="G448">
        <v>75</v>
      </c>
      <c r="H448">
        <v>72</v>
      </c>
      <c r="I448">
        <v>75</v>
      </c>
      <c r="J448">
        <v>75</v>
      </c>
      <c r="K448">
        <v>75</v>
      </c>
      <c r="L448">
        <v>76</v>
      </c>
      <c r="M448">
        <v>83</v>
      </c>
      <c r="N448">
        <v>79</v>
      </c>
      <c r="O448">
        <v>75</v>
      </c>
      <c r="P448">
        <v>70</v>
      </c>
      <c r="Q448">
        <v>78</v>
      </c>
      <c r="R448">
        <v>70</v>
      </c>
      <c r="S448">
        <v>72</v>
      </c>
      <c r="T448">
        <v>77</v>
      </c>
      <c r="U448">
        <v>74</v>
      </c>
      <c r="V448">
        <v>81</v>
      </c>
      <c r="W448">
        <v>79</v>
      </c>
      <c r="X448">
        <v>84</v>
      </c>
      <c r="Y448">
        <v>74</v>
      </c>
      <c r="Z448">
        <v>75</v>
      </c>
      <c r="AA448">
        <v>80</v>
      </c>
      <c r="AB448">
        <v>75</v>
      </c>
      <c r="AC448">
        <v>81</v>
      </c>
      <c r="AD448">
        <v>62</v>
      </c>
      <c r="AE448">
        <v>76</v>
      </c>
      <c r="AF448">
        <v>61</v>
      </c>
      <c r="AG448">
        <v>82</v>
      </c>
      <c r="AH448">
        <v>73</v>
      </c>
      <c r="AI448">
        <v>73</v>
      </c>
      <c r="AJ448">
        <v>77</v>
      </c>
      <c r="AK448">
        <v>76</v>
      </c>
      <c r="AL448">
        <v>74</v>
      </c>
      <c r="AM448">
        <v>74</v>
      </c>
      <c r="AN448">
        <v>77</v>
      </c>
      <c r="AO448">
        <v>76</v>
      </c>
      <c r="AP448">
        <v>79</v>
      </c>
      <c r="AQ448">
        <v>85</v>
      </c>
      <c r="AR448">
        <v>73</v>
      </c>
      <c r="AS448">
        <v>77</v>
      </c>
      <c r="AT448">
        <v>63</v>
      </c>
      <c r="AU448">
        <v>80</v>
      </c>
      <c r="AV448" s="8">
        <f t="shared" si="48"/>
        <v>75.681818181818187</v>
      </c>
      <c r="AW448">
        <f t="shared" si="49"/>
        <v>75.5</v>
      </c>
      <c r="AX448" s="8">
        <f t="shared" si="50"/>
        <v>5.1614525054652356</v>
      </c>
      <c r="AY448" s="6">
        <f>Table14[[#This Row],[Szórás]]/Table14[[#This Row],[Átlagos akadálymentességi hibaszám]]</f>
        <v>6.8199372444585696E-2</v>
      </c>
      <c r="AZ448">
        <f t="shared" si="51"/>
        <v>61</v>
      </c>
      <c r="BA448">
        <f t="shared" si="52"/>
        <v>85</v>
      </c>
      <c r="BB448">
        <f t="shared" si="53"/>
        <v>24</v>
      </c>
      <c r="BC448" s="7">
        <f t="shared" si="54"/>
        <v>0.99941493196710396</v>
      </c>
      <c r="BD448" s="8">
        <f t="shared" si="55"/>
        <v>1.1243086145171149E-2</v>
      </c>
    </row>
    <row r="449" spans="1:56" x14ac:dyDescent="0.25">
      <c r="A449">
        <v>138</v>
      </c>
      <c r="B449">
        <v>61</v>
      </c>
      <c r="C449" t="s">
        <v>145</v>
      </c>
      <c r="D449">
        <v>34</v>
      </c>
      <c r="E449">
        <v>36</v>
      </c>
      <c r="F449">
        <v>38</v>
      </c>
      <c r="G449">
        <v>40</v>
      </c>
      <c r="H449">
        <v>42</v>
      </c>
      <c r="I449">
        <v>36</v>
      </c>
      <c r="J449">
        <v>38</v>
      </c>
      <c r="K449">
        <v>40</v>
      </c>
      <c r="L449">
        <v>42</v>
      </c>
      <c r="M449">
        <v>44</v>
      </c>
      <c r="N449">
        <v>46</v>
      </c>
      <c r="O449">
        <v>48</v>
      </c>
      <c r="P449">
        <v>50</v>
      </c>
      <c r="Q449">
        <v>52</v>
      </c>
      <c r="R449">
        <v>54</v>
      </c>
      <c r="S449">
        <v>56</v>
      </c>
      <c r="T449">
        <v>34</v>
      </c>
      <c r="U449">
        <v>36</v>
      </c>
      <c r="V449">
        <v>38</v>
      </c>
      <c r="W449">
        <v>38</v>
      </c>
      <c r="X449">
        <v>36</v>
      </c>
      <c r="Y449">
        <v>38</v>
      </c>
      <c r="Z449">
        <v>40</v>
      </c>
      <c r="AA449">
        <v>42</v>
      </c>
      <c r="AB449">
        <v>44</v>
      </c>
      <c r="AC449">
        <v>46</v>
      </c>
      <c r="AD449">
        <v>48</v>
      </c>
      <c r="AE449">
        <v>36</v>
      </c>
      <c r="AF449">
        <v>38</v>
      </c>
      <c r="AG449">
        <v>38</v>
      </c>
      <c r="AH449">
        <v>38</v>
      </c>
      <c r="AI449">
        <v>36</v>
      </c>
      <c r="AJ449">
        <v>34</v>
      </c>
      <c r="AK449">
        <v>36</v>
      </c>
      <c r="AL449">
        <v>38</v>
      </c>
      <c r="AM449">
        <v>38</v>
      </c>
      <c r="AN449">
        <v>40</v>
      </c>
      <c r="AO449">
        <v>42</v>
      </c>
      <c r="AP449">
        <v>46</v>
      </c>
      <c r="AQ449">
        <v>36</v>
      </c>
      <c r="AR449">
        <v>36</v>
      </c>
      <c r="AS449">
        <v>38</v>
      </c>
      <c r="AT449">
        <v>40</v>
      </c>
      <c r="AU449">
        <v>42</v>
      </c>
      <c r="AV449" s="8">
        <f t="shared" si="48"/>
        <v>40.636363636363633</v>
      </c>
      <c r="AW449">
        <f t="shared" si="49"/>
        <v>38</v>
      </c>
      <c r="AX449" s="8">
        <f t="shared" si="50"/>
        <v>5.4178469468149588</v>
      </c>
      <c r="AY449" s="6">
        <f>Table14[[#This Row],[Szórás]]/Table14[[#This Row],[Átlagos akadálymentességi hibaszám]]</f>
        <v>0.1333250926509274</v>
      </c>
      <c r="AZ449">
        <f t="shared" si="51"/>
        <v>34</v>
      </c>
      <c r="BA449">
        <f t="shared" si="52"/>
        <v>56</v>
      </c>
      <c r="BB449">
        <f t="shared" si="53"/>
        <v>22</v>
      </c>
      <c r="BC449" s="7">
        <f t="shared" si="54"/>
        <v>0.99858969416511489</v>
      </c>
      <c r="BD449" s="8">
        <f t="shared" si="55"/>
        <v>2.0705446292518085E-2</v>
      </c>
    </row>
    <row r="450" spans="1:56" x14ac:dyDescent="0.25">
      <c r="A450">
        <v>24</v>
      </c>
      <c r="B450">
        <v>40</v>
      </c>
      <c r="C450" t="s">
        <v>283</v>
      </c>
      <c r="D450">
        <v>163</v>
      </c>
      <c r="E450">
        <v>208</v>
      </c>
      <c r="F450">
        <v>207</v>
      </c>
      <c r="G450">
        <v>207</v>
      </c>
      <c r="H450">
        <v>217</v>
      </c>
      <c r="I450">
        <v>203</v>
      </c>
      <c r="J450">
        <v>217</v>
      </c>
      <c r="K450">
        <v>209</v>
      </c>
      <c r="L450">
        <v>163</v>
      </c>
      <c r="M450">
        <v>185</v>
      </c>
      <c r="N450">
        <v>194</v>
      </c>
      <c r="O450">
        <v>165</v>
      </c>
      <c r="P450">
        <v>168</v>
      </c>
      <c r="Q450">
        <v>170</v>
      </c>
      <c r="R450">
        <v>174</v>
      </c>
      <c r="S450">
        <v>174</v>
      </c>
      <c r="T450">
        <v>170</v>
      </c>
      <c r="U450">
        <v>168</v>
      </c>
      <c r="V450">
        <v>166</v>
      </c>
      <c r="W450">
        <v>180</v>
      </c>
      <c r="X450">
        <v>164</v>
      </c>
      <c r="Y450">
        <v>174</v>
      </c>
      <c r="Z450">
        <v>164</v>
      </c>
      <c r="AA450">
        <v>195</v>
      </c>
      <c r="AB450">
        <v>192</v>
      </c>
      <c r="AC450">
        <v>229</v>
      </c>
      <c r="AD450">
        <v>190</v>
      </c>
      <c r="AE450">
        <v>192</v>
      </c>
      <c r="AF450">
        <v>245</v>
      </c>
      <c r="AG450">
        <v>252</v>
      </c>
      <c r="AH450">
        <v>250</v>
      </c>
      <c r="AI450">
        <v>240</v>
      </c>
      <c r="AJ450">
        <v>198</v>
      </c>
      <c r="AK450">
        <v>197</v>
      </c>
      <c r="AL450">
        <v>254</v>
      </c>
      <c r="AM450">
        <v>197</v>
      </c>
      <c r="AN450">
        <v>193</v>
      </c>
      <c r="AO450">
        <v>166</v>
      </c>
      <c r="AP450">
        <v>190</v>
      </c>
      <c r="AQ450">
        <v>172</v>
      </c>
      <c r="AR450">
        <v>165</v>
      </c>
      <c r="AS450">
        <v>170</v>
      </c>
      <c r="AT450">
        <v>166</v>
      </c>
      <c r="AU450">
        <v>165</v>
      </c>
      <c r="AV450" s="8">
        <f t="shared" ref="AV450:AV513" si="56">AVERAGE(D450:AU450)</f>
        <v>191.54545454545453</v>
      </c>
      <c r="AW450">
        <f t="shared" ref="AW450:AW513" si="57">MEDIAN(D450:AU450)</f>
        <v>190</v>
      </c>
      <c r="AX450" s="8">
        <f t="shared" ref="AX450:AX513" si="58">_xlfn.STDEV.S(D450:AU450)</f>
        <v>27.01804267561112</v>
      </c>
      <c r="AY450" s="6">
        <f>Table14[[#This Row],[Szórás]]/Table14[[#This Row],[Átlagos akadálymentességi hibaszám]]</f>
        <v>0.14105290433399256</v>
      </c>
      <c r="AZ450">
        <f t="shared" ref="AZ450:AZ513" si="59">MIN(D450:AU450)</f>
        <v>163</v>
      </c>
      <c r="BA450">
        <f t="shared" ref="BA450:BA513" si="60">MAX(D450:AU450)</f>
        <v>254</v>
      </c>
      <c r="BB450">
        <f t="shared" ref="BB450:BB513" si="61">BA450-AZ450</f>
        <v>91</v>
      </c>
      <c r="BC450" s="7">
        <f t="shared" ref="BC450:BC513" si="62">INDEX(LOGEST($D450:$AU450,,TRUE,TRUE),1,1)</f>
        <v>1.0000220818334926</v>
      </c>
      <c r="BD450" s="8">
        <f t="shared" ref="BD450:BD513" si="63">INDEX(LOGEST($D450:$AU450,,TRUE,TRUE),3,1)</f>
        <v>4.4364872459247313E-6</v>
      </c>
    </row>
    <row r="451" spans="1:56" x14ac:dyDescent="0.25">
      <c r="A451">
        <v>73</v>
      </c>
      <c r="B451">
        <v>50</v>
      </c>
      <c r="C451" t="s">
        <v>120</v>
      </c>
      <c r="D451">
        <v>82</v>
      </c>
      <c r="E451">
        <v>82</v>
      </c>
      <c r="F451">
        <v>82</v>
      </c>
      <c r="G451">
        <v>76</v>
      </c>
      <c r="H451">
        <v>76</v>
      </c>
      <c r="I451">
        <v>76</v>
      </c>
      <c r="J451">
        <v>82</v>
      </c>
      <c r="K451">
        <v>104</v>
      </c>
      <c r="L451">
        <v>110</v>
      </c>
      <c r="M451">
        <v>110</v>
      </c>
      <c r="N451">
        <v>110</v>
      </c>
      <c r="O451">
        <v>110</v>
      </c>
      <c r="P451">
        <v>103</v>
      </c>
      <c r="Q451">
        <v>108</v>
      </c>
      <c r="R451">
        <v>107</v>
      </c>
      <c r="S451">
        <v>108</v>
      </c>
      <c r="T451">
        <v>108</v>
      </c>
      <c r="U451">
        <v>108</v>
      </c>
      <c r="V451">
        <v>107</v>
      </c>
      <c r="W451">
        <v>108</v>
      </c>
      <c r="X451">
        <v>108</v>
      </c>
      <c r="Y451">
        <v>109</v>
      </c>
      <c r="Z451">
        <v>109</v>
      </c>
      <c r="AA451">
        <v>109</v>
      </c>
      <c r="AB451">
        <v>109</v>
      </c>
      <c r="AC451">
        <v>110</v>
      </c>
      <c r="AD451">
        <v>110</v>
      </c>
      <c r="AE451">
        <v>110</v>
      </c>
      <c r="AF451">
        <v>111</v>
      </c>
      <c r="AG451">
        <v>111</v>
      </c>
      <c r="AH451">
        <v>111</v>
      </c>
      <c r="AI451">
        <v>111</v>
      </c>
      <c r="AJ451">
        <v>110</v>
      </c>
      <c r="AK451">
        <v>111</v>
      </c>
      <c r="AL451">
        <v>110</v>
      </c>
      <c r="AM451">
        <v>109</v>
      </c>
      <c r="AN451">
        <v>139</v>
      </c>
      <c r="AO451">
        <v>110</v>
      </c>
      <c r="AP451">
        <v>110</v>
      </c>
      <c r="AQ451">
        <v>110</v>
      </c>
      <c r="AR451">
        <v>109</v>
      </c>
      <c r="AS451">
        <v>109</v>
      </c>
      <c r="AT451">
        <v>109</v>
      </c>
      <c r="AU451">
        <v>108</v>
      </c>
      <c r="AV451" s="8">
        <f t="shared" si="56"/>
        <v>104.97727272727273</v>
      </c>
      <c r="AW451">
        <f t="shared" si="57"/>
        <v>109</v>
      </c>
      <c r="AX451" s="8">
        <f t="shared" si="58"/>
        <v>12.274929330282331</v>
      </c>
      <c r="AY451" s="6">
        <f>Table14[[#This Row],[Szórás]]/Table14[[#This Row],[Átlagos akadálymentességi hibaszám]]</f>
        <v>0.11692939825339306</v>
      </c>
      <c r="AZ451">
        <f t="shared" si="59"/>
        <v>76</v>
      </c>
      <c r="BA451">
        <f t="shared" si="60"/>
        <v>139</v>
      </c>
      <c r="BB451">
        <f t="shared" si="61"/>
        <v>63</v>
      </c>
      <c r="BC451" s="7">
        <f t="shared" si="62"/>
        <v>1.0066468770197499</v>
      </c>
      <c r="BD451" s="8">
        <f t="shared" si="63"/>
        <v>0.44910082821936353</v>
      </c>
    </row>
    <row r="452" spans="1:56" x14ac:dyDescent="0.25">
      <c r="A452">
        <v>65</v>
      </c>
      <c r="B452">
        <v>50</v>
      </c>
      <c r="C452" t="s">
        <v>120</v>
      </c>
      <c r="D452">
        <v>99</v>
      </c>
      <c r="E452">
        <v>103</v>
      </c>
      <c r="F452">
        <v>103</v>
      </c>
      <c r="G452">
        <v>103</v>
      </c>
      <c r="H452">
        <v>103</v>
      </c>
      <c r="I452">
        <v>104</v>
      </c>
      <c r="J452">
        <v>103</v>
      </c>
      <c r="K452">
        <v>103</v>
      </c>
      <c r="L452">
        <v>103</v>
      </c>
      <c r="M452">
        <v>103</v>
      </c>
      <c r="N452">
        <v>103</v>
      </c>
      <c r="O452">
        <v>103</v>
      </c>
      <c r="P452">
        <v>138</v>
      </c>
      <c r="Q452">
        <v>139</v>
      </c>
      <c r="R452">
        <v>138</v>
      </c>
      <c r="S452">
        <v>138</v>
      </c>
      <c r="T452">
        <v>138</v>
      </c>
      <c r="U452">
        <v>138</v>
      </c>
      <c r="V452">
        <v>138</v>
      </c>
      <c r="W452">
        <v>138</v>
      </c>
      <c r="X452">
        <v>138</v>
      </c>
      <c r="Y452">
        <v>138</v>
      </c>
      <c r="Z452">
        <v>138</v>
      </c>
      <c r="AA452">
        <v>139</v>
      </c>
      <c r="AB452">
        <v>138</v>
      </c>
      <c r="AC452">
        <v>138</v>
      </c>
      <c r="AD452">
        <v>138</v>
      </c>
      <c r="AE452">
        <v>144</v>
      </c>
      <c r="AF452">
        <v>140</v>
      </c>
      <c r="AG452">
        <v>139</v>
      </c>
      <c r="AH452">
        <v>139</v>
      </c>
      <c r="AI452">
        <v>139</v>
      </c>
      <c r="AJ452">
        <v>139</v>
      </c>
      <c r="AK452">
        <v>139</v>
      </c>
      <c r="AL452">
        <v>139</v>
      </c>
      <c r="AM452">
        <v>139</v>
      </c>
      <c r="AN452">
        <v>139</v>
      </c>
      <c r="AO452">
        <v>139</v>
      </c>
      <c r="AP452">
        <v>138</v>
      </c>
      <c r="AQ452">
        <v>138</v>
      </c>
      <c r="AR452">
        <v>140</v>
      </c>
      <c r="AS452">
        <v>139</v>
      </c>
      <c r="AT452">
        <v>139</v>
      </c>
      <c r="AU452">
        <v>139</v>
      </c>
      <c r="AV452" s="8">
        <f t="shared" si="56"/>
        <v>128.93181818181819</v>
      </c>
      <c r="AW452">
        <f t="shared" si="57"/>
        <v>138</v>
      </c>
      <c r="AX452" s="8">
        <f t="shared" si="58"/>
        <v>16.258661701944149</v>
      </c>
      <c r="AY452" s="6">
        <f>Table14[[#This Row],[Szórás]]/Table14[[#This Row],[Átlagos akadálymentességi hibaszám]]</f>
        <v>0.12610278774643796</v>
      </c>
      <c r="AZ452">
        <f t="shared" si="59"/>
        <v>99</v>
      </c>
      <c r="BA452">
        <f t="shared" si="60"/>
        <v>144</v>
      </c>
      <c r="BB452">
        <f t="shared" si="61"/>
        <v>45</v>
      </c>
      <c r="BC452" s="7">
        <f t="shared" si="62"/>
        <v>1.0082923337665914</v>
      </c>
      <c r="BD452" s="8">
        <f t="shared" si="63"/>
        <v>0.61154171962492732</v>
      </c>
    </row>
    <row r="453" spans="1:56" x14ac:dyDescent="0.25">
      <c r="A453">
        <v>1</v>
      </c>
      <c r="B453">
        <v>11</v>
      </c>
      <c r="C453" t="s">
        <v>85</v>
      </c>
      <c r="D453">
        <v>30</v>
      </c>
      <c r="E453">
        <v>30</v>
      </c>
      <c r="F453">
        <v>30</v>
      </c>
      <c r="G453">
        <v>30</v>
      </c>
      <c r="H453">
        <v>30</v>
      </c>
      <c r="I453">
        <v>30</v>
      </c>
      <c r="J453">
        <v>30</v>
      </c>
      <c r="K453">
        <v>30</v>
      </c>
      <c r="L453">
        <v>30</v>
      </c>
      <c r="M453">
        <v>30</v>
      </c>
      <c r="N453">
        <v>30</v>
      </c>
      <c r="O453">
        <v>30</v>
      </c>
      <c r="P453">
        <v>30</v>
      </c>
      <c r="Q453">
        <v>30</v>
      </c>
      <c r="R453">
        <v>30</v>
      </c>
      <c r="S453">
        <v>30</v>
      </c>
      <c r="T453">
        <v>30</v>
      </c>
      <c r="U453">
        <v>30</v>
      </c>
      <c r="V453">
        <v>30</v>
      </c>
      <c r="W453">
        <v>30</v>
      </c>
      <c r="X453">
        <v>30</v>
      </c>
      <c r="Y453">
        <v>30</v>
      </c>
      <c r="Z453">
        <v>30</v>
      </c>
      <c r="AA453">
        <v>30</v>
      </c>
      <c r="AB453">
        <v>30</v>
      </c>
      <c r="AC453">
        <v>30</v>
      </c>
      <c r="AD453">
        <v>30</v>
      </c>
      <c r="AE453">
        <v>30</v>
      </c>
      <c r="AF453">
        <v>30</v>
      </c>
      <c r="AG453">
        <v>30</v>
      </c>
      <c r="AH453">
        <v>30</v>
      </c>
      <c r="AI453">
        <v>30</v>
      </c>
      <c r="AJ453">
        <v>30</v>
      </c>
      <c r="AK453">
        <v>30</v>
      </c>
      <c r="AL453">
        <v>30</v>
      </c>
      <c r="AM453">
        <v>30</v>
      </c>
      <c r="AN453">
        <v>30</v>
      </c>
      <c r="AO453">
        <v>30</v>
      </c>
      <c r="AP453">
        <v>30</v>
      </c>
      <c r="AQ453">
        <v>30</v>
      </c>
      <c r="AR453">
        <v>30</v>
      </c>
      <c r="AS453">
        <v>30</v>
      </c>
      <c r="AT453">
        <v>30</v>
      </c>
      <c r="AU453">
        <v>30</v>
      </c>
      <c r="AV453" s="8">
        <f t="shared" si="56"/>
        <v>30</v>
      </c>
      <c r="AW453">
        <f t="shared" si="57"/>
        <v>30</v>
      </c>
      <c r="AX453" s="8">
        <f t="shared" si="58"/>
        <v>0</v>
      </c>
      <c r="AY453" s="6">
        <f>Table14[[#This Row],[Szórás]]/Table14[[#This Row],[Átlagos akadálymentességi hibaszám]]</f>
        <v>0</v>
      </c>
      <c r="AZ453">
        <f t="shared" si="59"/>
        <v>30</v>
      </c>
      <c r="BA453">
        <f t="shared" si="60"/>
        <v>30</v>
      </c>
      <c r="BB453">
        <f t="shared" si="61"/>
        <v>0</v>
      </c>
      <c r="BC453" s="7">
        <f t="shared" si="62"/>
        <v>1</v>
      </c>
      <c r="BD453" s="8">
        <f t="shared" si="63"/>
        <v>1</v>
      </c>
    </row>
    <row r="454" spans="1:56" x14ac:dyDescent="0.25">
      <c r="A454">
        <v>570</v>
      </c>
      <c r="B454">
        <v>91</v>
      </c>
      <c r="C454" t="s">
        <v>320</v>
      </c>
      <c r="D454">
        <v>7</v>
      </c>
      <c r="E454">
        <v>7</v>
      </c>
      <c r="F454">
        <v>7</v>
      </c>
      <c r="G454">
        <v>7</v>
      </c>
      <c r="H454">
        <v>7</v>
      </c>
      <c r="I454">
        <v>7</v>
      </c>
      <c r="J454">
        <v>7</v>
      </c>
      <c r="K454">
        <v>7</v>
      </c>
      <c r="L454">
        <v>7</v>
      </c>
      <c r="M454">
        <v>7</v>
      </c>
      <c r="N454">
        <v>7</v>
      </c>
      <c r="O454">
        <v>7</v>
      </c>
      <c r="P454">
        <v>7</v>
      </c>
      <c r="Q454">
        <v>7</v>
      </c>
      <c r="R454">
        <v>7</v>
      </c>
      <c r="S454">
        <v>7</v>
      </c>
      <c r="T454">
        <v>7</v>
      </c>
      <c r="U454">
        <v>7</v>
      </c>
      <c r="V454">
        <v>7</v>
      </c>
      <c r="W454">
        <v>7</v>
      </c>
      <c r="X454">
        <v>7</v>
      </c>
      <c r="Y454">
        <v>7</v>
      </c>
      <c r="Z454">
        <v>7</v>
      </c>
      <c r="AA454">
        <v>7</v>
      </c>
      <c r="AB454">
        <v>7</v>
      </c>
      <c r="AC454">
        <v>7</v>
      </c>
      <c r="AD454">
        <v>7</v>
      </c>
      <c r="AE454">
        <v>7</v>
      </c>
      <c r="AF454">
        <v>7</v>
      </c>
      <c r="AG454">
        <v>7</v>
      </c>
      <c r="AH454">
        <v>7</v>
      </c>
      <c r="AI454">
        <v>7</v>
      </c>
      <c r="AJ454">
        <v>7</v>
      </c>
      <c r="AK454">
        <v>9</v>
      </c>
      <c r="AL454">
        <v>9</v>
      </c>
      <c r="AM454">
        <v>9</v>
      </c>
      <c r="AN454">
        <v>9</v>
      </c>
      <c r="AO454">
        <v>9</v>
      </c>
      <c r="AP454">
        <v>9</v>
      </c>
      <c r="AQ454">
        <v>8</v>
      </c>
      <c r="AR454">
        <v>8</v>
      </c>
      <c r="AS454">
        <v>8</v>
      </c>
      <c r="AT454">
        <v>8</v>
      </c>
      <c r="AU454">
        <v>8</v>
      </c>
      <c r="AV454" s="8">
        <f t="shared" si="56"/>
        <v>7.3863636363636367</v>
      </c>
      <c r="AW454">
        <f t="shared" si="57"/>
        <v>7</v>
      </c>
      <c r="AX454" s="8">
        <f t="shared" si="58"/>
        <v>0.72226739527327521</v>
      </c>
      <c r="AY454" s="6">
        <f>Table14[[#This Row],[Szórás]]/Table14[[#This Row],[Átlagos akadálymentességi hibaszám]]</f>
        <v>9.7783893513920334E-2</v>
      </c>
      <c r="AZ454">
        <f t="shared" si="59"/>
        <v>7</v>
      </c>
      <c r="BA454">
        <f t="shared" si="60"/>
        <v>9</v>
      </c>
      <c r="BB454">
        <f t="shared" si="61"/>
        <v>2</v>
      </c>
      <c r="BC454" s="7">
        <f t="shared" si="62"/>
        <v>1.0048219793084354</v>
      </c>
      <c r="BD454" s="8">
        <f t="shared" si="63"/>
        <v>0.45536644979703345</v>
      </c>
    </row>
    <row r="455" spans="1:56" x14ac:dyDescent="0.25">
      <c r="A455">
        <v>22</v>
      </c>
      <c r="B455">
        <v>40</v>
      </c>
      <c r="C455" t="s">
        <v>283</v>
      </c>
      <c r="D455">
        <v>305</v>
      </c>
      <c r="E455">
        <v>286</v>
      </c>
      <c r="F455">
        <v>241</v>
      </c>
      <c r="G455">
        <v>239</v>
      </c>
      <c r="H455">
        <v>213</v>
      </c>
      <c r="I455">
        <v>234</v>
      </c>
      <c r="J455">
        <v>234</v>
      </c>
      <c r="K455">
        <v>234</v>
      </c>
      <c r="L455">
        <v>234</v>
      </c>
      <c r="M455">
        <v>205</v>
      </c>
      <c r="N455">
        <v>147</v>
      </c>
      <c r="O455">
        <v>179</v>
      </c>
      <c r="P455">
        <v>187</v>
      </c>
      <c r="Q455">
        <v>207</v>
      </c>
      <c r="R455">
        <v>215</v>
      </c>
      <c r="S455">
        <v>231</v>
      </c>
      <c r="T455">
        <v>233</v>
      </c>
      <c r="U455">
        <v>244</v>
      </c>
      <c r="V455">
        <v>251</v>
      </c>
      <c r="W455">
        <v>232</v>
      </c>
      <c r="X455">
        <v>242</v>
      </c>
      <c r="Y455">
        <v>235</v>
      </c>
      <c r="Z455">
        <v>218</v>
      </c>
      <c r="AA455">
        <v>173</v>
      </c>
      <c r="AB455">
        <v>166</v>
      </c>
      <c r="AC455">
        <v>169</v>
      </c>
      <c r="AD455">
        <v>158</v>
      </c>
      <c r="AE455">
        <v>149</v>
      </c>
      <c r="AF455">
        <v>183</v>
      </c>
      <c r="AG455">
        <v>182</v>
      </c>
      <c r="AH455">
        <v>174</v>
      </c>
      <c r="AI455">
        <v>175</v>
      </c>
      <c r="AJ455">
        <v>174</v>
      </c>
      <c r="AK455">
        <v>175</v>
      </c>
      <c r="AL455">
        <v>170</v>
      </c>
      <c r="AM455">
        <v>171</v>
      </c>
      <c r="AN455">
        <v>171</v>
      </c>
      <c r="AO455">
        <v>174</v>
      </c>
      <c r="AP455">
        <v>175</v>
      </c>
      <c r="AQ455">
        <v>301</v>
      </c>
      <c r="AR455">
        <v>330</v>
      </c>
      <c r="AS455">
        <v>130</v>
      </c>
      <c r="AT455">
        <v>132</v>
      </c>
      <c r="AU455">
        <v>130</v>
      </c>
      <c r="AV455" s="8">
        <f t="shared" si="56"/>
        <v>204.72727272727272</v>
      </c>
      <c r="AW455">
        <f t="shared" si="57"/>
        <v>196</v>
      </c>
      <c r="AX455" s="8">
        <f t="shared" si="58"/>
        <v>47.227486890267642</v>
      </c>
      <c r="AY455" s="6">
        <f>Table14[[#This Row],[Szórás]]/Table14[[#This Row],[Átlagos akadálymentességi hibaszám]]</f>
        <v>0.2306848826789272</v>
      </c>
      <c r="AZ455">
        <f t="shared" si="59"/>
        <v>130</v>
      </c>
      <c r="BA455">
        <f t="shared" si="60"/>
        <v>330</v>
      </c>
      <c r="BB455">
        <f t="shared" si="61"/>
        <v>200</v>
      </c>
      <c r="BC455" s="7">
        <f t="shared" si="62"/>
        <v>0.99087360048580353</v>
      </c>
      <c r="BD455" s="8">
        <f t="shared" si="63"/>
        <v>0.26954739508717246</v>
      </c>
    </row>
    <row r="456" spans="1:56" x14ac:dyDescent="0.25">
      <c r="A456">
        <v>34</v>
      </c>
      <c r="B456">
        <v>40</v>
      </c>
      <c r="C456" t="s">
        <v>283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  <c r="O456">
        <v>2</v>
      </c>
      <c r="P456">
        <v>5</v>
      </c>
      <c r="Q456">
        <v>2</v>
      </c>
      <c r="R456">
        <v>2</v>
      </c>
      <c r="S456">
        <v>2</v>
      </c>
      <c r="T456">
        <v>2</v>
      </c>
      <c r="U456">
        <v>2</v>
      </c>
      <c r="V456">
        <v>2</v>
      </c>
      <c r="W456">
        <v>2</v>
      </c>
      <c r="X456">
        <v>2</v>
      </c>
      <c r="Y456">
        <v>2</v>
      </c>
      <c r="Z456">
        <v>2</v>
      </c>
      <c r="AA456">
        <v>2</v>
      </c>
      <c r="AB456">
        <v>2</v>
      </c>
      <c r="AC456">
        <v>2</v>
      </c>
      <c r="AD456">
        <v>2</v>
      </c>
      <c r="AE456">
        <v>3</v>
      </c>
      <c r="AF456">
        <v>3</v>
      </c>
      <c r="AG456">
        <v>3</v>
      </c>
      <c r="AH456">
        <v>3</v>
      </c>
      <c r="AI456">
        <v>3</v>
      </c>
      <c r="AJ456">
        <v>3</v>
      </c>
      <c r="AK456">
        <v>3</v>
      </c>
      <c r="AL456">
        <v>3</v>
      </c>
      <c r="AM456">
        <v>3</v>
      </c>
      <c r="AN456">
        <v>4</v>
      </c>
      <c r="AO456">
        <v>3</v>
      </c>
      <c r="AP456">
        <v>3</v>
      </c>
      <c r="AQ456">
        <v>3</v>
      </c>
      <c r="AR456">
        <v>3</v>
      </c>
      <c r="AS456">
        <v>3</v>
      </c>
      <c r="AT456">
        <v>3</v>
      </c>
      <c r="AU456">
        <v>3</v>
      </c>
      <c r="AV456" s="8">
        <f t="shared" si="56"/>
        <v>2.4772727272727271</v>
      </c>
      <c r="AW456">
        <f t="shared" si="57"/>
        <v>2</v>
      </c>
      <c r="AX456" s="8">
        <f t="shared" si="58"/>
        <v>0.66432817484287376</v>
      </c>
      <c r="AY456" s="6">
        <f>Table14[[#This Row],[Szórás]]/Table14[[#This Row],[Átlagos akadálymentességi hibaszám]]</f>
        <v>0.26816917149620595</v>
      </c>
      <c r="AZ456">
        <f t="shared" si="59"/>
        <v>2</v>
      </c>
      <c r="BA456">
        <f t="shared" si="60"/>
        <v>5</v>
      </c>
      <c r="BB456">
        <f t="shared" si="61"/>
        <v>3</v>
      </c>
      <c r="BC456" s="7">
        <f t="shared" si="62"/>
        <v>1.0125546709130959</v>
      </c>
      <c r="BD456" s="8">
        <f t="shared" si="63"/>
        <v>0.44886752361872817</v>
      </c>
    </row>
    <row r="457" spans="1:56" x14ac:dyDescent="0.25">
      <c r="A457">
        <v>18</v>
      </c>
      <c r="B457">
        <v>30</v>
      </c>
      <c r="C457" t="s">
        <v>134</v>
      </c>
      <c r="D457">
        <v>69</v>
      </c>
      <c r="E457">
        <v>69</v>
      </c>
      <c r="F457">
        <v>69</v>
      </c>
      <c r="G457">
        <v>69</v>
      </c>
      <c r="H457">
        <v>69</v>
      </c>
      <c r="I457">
        <v>69</v>
      </c>
      <c r="J457">
        <v>77</v>
      </c>
      <c r="K457">
        <v>77</v>
      </c>
      <c r="L457">
        <v>77</v>
      </c>
      <c r="M457">
        <v>77</v>
      </c>
      <c r="N457">
        <v>77</v>
      </c>
      <c r="O457">
        <v>77</v>
      </c>
      <c r="P457">
        <v>77</v>
      </c>
      <c r="Q457">
        <v>77</v>
      </c>
      <c r="R457">
        <v>77</v>
      </c>
      <c r="S457">
        <v>77</v>
      </c>
      <c r="T457">
        <v>77</v>
      </c>
      <c r="U457">
        <v>77</v>
      </c>
      <c r="V457">
        <v>77</v>
      </c>
      <c r="W457">
        <v>77</v>
      </c>
      <c r="X457">
        <v>77</v>
      </c>
      <c r="Y457">
        <v>77</v>
      </c>
      <c r="Z457">
        <v>77</v>
      </c>
      <c r="AA457">
        <v>77</v>
      </c>
      <c r="AB457">
        <v>77</v>
      </c>
      <c r="AC457">
        <v>77</v>
      </c>
      <c r="AD457">
        <v>77</v>
      </c>
      <c r="AE457">
        <v>77</v>
      </c>
      <c r="AF457">
        <v>77</v>
      </c>
      <c r="AG457">
        <v>77</v>
      </c>
      <c r="AH457">
        <v>77</v>
      </c>
      <c r="AI457">
        <v>77</v>
      </c>
      <c r="AJ457">
        <v>77</v>
      </c>
      <c r="AK457">
        <v>77</v>
      </c>
      <c r="AL457">
        <v>77</v>
      </c>
      <c r="AM457">
        <v>77</v>
      </c>
      <c r="AN457">
        <v>77</v>
      </c>
      <c r="AO457">
        <v>77</v>
      </c>
      <c r="AP457">
        <v>77</v>
      </c>
      <c r="AQ457">
        <v>77</v>
      </c>
      <c r="AR457">
        <v>76</v>
      </c>
      <c r="AS457">
        <v>76</v>
      </c>
      <c r="AT457">
        <v>76</v>
      </c>
      <c r="AU457">
        <v>76</v>
      </c>
      <c r="AV457" s="8">
        <f t="shared" si="56"/>
        <v>75.818181818181813</v>
      </c>
      <c r="AW457">
        <f t="shared" si="57"/>
        <v>77</v>
      </c>
      <c r="AX457" s="8">
        <f t="shared" si="58"/>
        <v>2.7557358977714808</v>
      </c>
      <c r="AY457" s="6">
        <f>Table14[[#This Row],[Szórás]]/Table14[[#This Row],[Átlagos akadálymentességi hibaszám]]</f>
        <v>3.6346636541350466E-2</v>
      </c>
      <c r="AZ457">
        <f t="shared" si="59"/>
        <v>69</v>
      </c>
      <c r="BA457">
        <f t="shared" si="60"/>
        <v>77</v>
      </c>
      <c r="BB457">
        <f t="shared" si="61"/>
        <v>8</v>
      </c>
      <c r="BC457" s="7">
        <f t="shared" si="62"/>
        <v>1.0016165144613818</v>
      </c>
      <c r="BD457" s="8">
        <f t="shared" si="63"/>
        <v>0.30139830414422619</v>
      </c>
    </row>
    <row r="458" spans="1:56" x14ac:dyDescent="0.25">
      <c r="A458">
        <v>151</v>
      </c>
      <c r="B458">
        <v>62</v>
      </c>
      <c r="C458" t="s">
        <v>162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3</v>
      </c>
      <c r="T458">
        <v>3</v>
      </c>
      <c r="U458">
        <v>3</v>
      </c>
      <c r="V458">
        <v>3</v>
      </c>
      <c r="W458">
        <v>3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 s="8">
        <f t="shared" si="56"/>
        <v>1.2272727272727273</v>
      </c>
      <c r="AW458">
        <f t="shared" si="57"/>
        <v>1</v>
      </c>
      <c r="AX458" s="8">
        <f t="shared" si="58"/>
        <v>0.64207644128110097</v>
      </c>
      <c r="AY458" s="6">
        <f>Table14[[#This Row],[Szórás]]/Table14[[#This Row],[Átlagos akadálymentességi hibaszám]]</f>
        <v>0.52317339659941564</v>
      </c>
      <c r="AZ458">
        <f t="shared" si="59"/>
        <v>1</v>
      </c>
      <c r="BA458">
        <f t="shared" si="60"/>
        <v>3</v>
      </c>
      <c r="BB458">
        <f t="shared" si="61"/>
        <v>2</v>
      </c>
      <c r="BC458" s="7">
        <f t="shared" si="62"/>
        <v>0.99652209066896802</v>
      </c>
      <c r="BD458" s="8">
        <f t="shared" si="63"/>
        <v>1.6100178890875623E-2</v>
      </c>
    </row>
    <row r="459" spans="1:56" x14ac:dyDescent="0.25">
      <c r="A459">
        <v>7</v>
      </c>
      <c r="B459">
        <v>22</v>
      </c>
      <c r="C459" t="s">
        <v>195</v>
      </c>
      <c r="D459">
        <v>39</v>
      </c>
      <c r="E459">
        <v>39</v>
      </c>
      <c r="F459">
        <v>35</v>
      </c>
      <c r="G459">
        <v>39</v>
      </c>
      <c r="H459">
        <v>39</v>
      </c>
      <c r="I459">
        <v>39</v>
      </c>
      <c r="J459">
        <v>39</v>
      </c>
      <c r="K459">
        <v>39</v>
      </c>
      <c r="L459">
        <v>39</v>
      </c>
      <c r="M459">
        <v>39</v>
      </c>
      <c r="N459">
        <v>39</v>
      </c>
      <c r="O459">
        <v>39</v>
      </c>
      <c r="P459">
        <v>38</v>
      </c>
      <c r="Q459">
        <v>38</v>
      </c>
      <c r="R459">
        <v>38</v>
      </c>
      <c r="S459">
        <v>38</v>
      </c>
      <c r="T459">
        <v>38</v>
      </c>
      <c r="U459">
        <v>38</v>
      </c>
      <c r="V459">
        <v>38</v>
      </c>
      <c r="W459">
        <v>38</v>
      </c>
      <c r="X459">
        <v>38</v>
      </c>
      <c r="Y459">
        <v>38</v>
      </c>
      <c r="Z459">
        <v>38</v>
      </c>
      <c r="AA459">
        <v>38</v>
      </c>
      <c r="AB459">
        <v>38</v>
      </c>
      <c r="AC459">
        <v>38</v>
      </c>
      <c r="AD459">
        <v>39</v>
      </c>
      <c r="AE459">
        <v>40</v>
      </c>
      <c r="AF459">
        <v>39</v>
      </c>
      <c r="AG459">
        <v>39</v>
      </c>
      <c r="AH459">
        <v>40</v>
      </c>
      <c r="AI459">
        <v>40</v>
      </c>
      <c r="AJ459">
        <v>40</v>
      </c>
      <c r="AK459">
        <v>40</v>
      </c>
      <c r="AL459">
        <v>40</v>
      </c>
      <c r="AM459">
        <v>40</v>
      </c>
      <c r="AN459">
        <v>40</v>
      </c>
      <c r="AO459">
        <v>40</v>
      </c>
      <c r="AP459">
        <v>40</v>
      </c>
      <c r="AQ459">
        <v>40</v>
      </c>
      <c r="AR459">
        <v>40</v>
      </c>
      <c r="AS459">
        <v>39</v>
      </c>
      <c r="AT459">
        <v>39</v>
      </c>
      <c r="AU459">
        <v>39</v>
      </c>
      <c r="AV459" s="8">
        <f t="shared" si="56"/>
        <v>38.863636363636367</v>
      </c>
      <c r="AW459">
        <f t="shared" si="57"/>
        <v>39</v>
      </c>
      <c r="AX459" s="8">
        <f t="shared" si="58"/>
        <v>0.97863001277436257</v>
      </c>
      <c r="AY459" s="6">
        <f>Table14[[#This Row],[Szórás]]/Table14[[#This Row],[Átlagos akadálymentességi hibaszám]]</f>
        <v>2.5181123135714589E-2</v>
      </c>
      <c r="AZ459">
        <f t="shared" si="59"/>
        <v>35</v>
      </c>
      <c r="BA459">
        <f t="shared" si="60"/>
        <v>40</v>
      </c>
      <c r="BB459">
        <f t="shared" si="61"/>
        <v>5</v>
      </c>
      <c r="BC459" s="7">
        <f t="shared" si="62"/>
        <v>1.0010012165643292</v>
      </c>
      <c r="BD459" s="8">
        <f t="shared" si="63"/>
        <v>0.25189926165408505</v>
      </c>
    </row>
    <row r="460" spans="1:56" x14ac:dyDescent="0.25">
      <c r="A460">
        <v>23</v>
      </c>
      <c r="B460">
        <v>40</v>
      </c>
      <c r="C460" t="s">
        <v>283</v>
      </c>
      <c r="D460">
        <v>49</v>
      </c>
      <c r="E460">
        <v>48</v>
      </c>
      <c r="F460">
        <v>53</v>
      </c>
      <c r="G460">
        <v>52</v>
      </c>
      <c r="H460">
        <v>47</v>
      </c>
      <c r="I460">
        <v>50</v>
      </c>
      <c r="J460">
        <v>44</v>
      </c>
      <c r="K460">
        <v>49</v>
      </c>
      <c r="L460">
        <v>51</v>
      </c>
      <c r="M460">
        <v>46</v>
      </c>
      <c r="N460">
        <v>49</v>
      </c>
      <c r="O460">
        <v>44</v>
      </c>
      <c r="P460">
        <v>48</v>
      </c>
      <c r="Q460">
        <v>52</v>
      </c>
      <c r="R460">
        <v>50</v>
      </c>
      <c r="S460">
        <v>50</v>
      </c>
      <c r="T460">
        <v>51</v>
      </c>
      <c r="U460">
        <v>54</v>
      </c>
      <c r="V460">
        <v>54</v>
      </c>
      <c r="W460">
        <v>52</v>
      </c>
      <c r="X460">
        <v>46</v>
      </c>
      <c r="Y460">
        <v>47</v>
      </c>
      <c r="Z460">
        <v>49</v>
      </c>
      <c r="AA460">
        <v>47</v>
      </c>
      <c r="AB460">
        <v>53</v>
      </c>
      <c r="AC460">
        <v>50</v>
      </c>
      <c r="AD460">
        <v>49</v>
      </c>
      <c r="AE460">
        <v>49</v>
      </c>
      <c r="AF460">
        <v>51</v>
      </c>
      <c r="AG460">
        <v>51</v>
      </c>
      <c r="AH460">
        <v>48</v>
      </c>
      <c r="AI460">
        <v>52</v>
      </c>
      <c r="AJ460">
        <v>52</v>
      </c>
      <c r="AK460">
        <v>52</v>
      </c>
      <c r="AL460">
        <v>50</v>
      </c>
      <c r="AM460">
        <v>50</v>
      </c>
      <c r="AN460">
        <v>51</v>
      </c>
      <c r="AO460">
        <v>55</v>
      </c>
      <c r="AP460">
        <v>52</v>
      </c>
      <c r="AQ460">
        <v>49</v>
      </c>
      <c r="AR460">
        <v>52</v>
      </c>
      <c r="AS460">
        <v>51</v>
      </c>
      <c r="AT460">
        <v>51</v>
      </c>
      <c r="AU460">
        <v>49</v>
      </c>
      <c r="AV460" s="8">
        <f t="shared" si="56"/>
        <v>49.977272727272727</v>
      </c>
      <c r="AW460">
        <f t="shared" si="57"/>
        <v>50</v>
      </c>
      <c r="AX460" s="8">
        <f t="shared" si="58"/>
        <v>2.4823904117701159</v>
      </c>
      <c r="AY460" s="6">
        <f>Table14[[#This Row],[Szórás]]/Table14[[#This Row],[Átlagos akadálymentességi hibaszám]]</f>
        <v>4.9670385683440246E-2</v>
      </c>
      <c r="AZ460">
        <f t="shared" si="59"/>
        <v>44</v>
      </c>
      <c r="BA460">
        <f t="shared" si="60"/>
        <v>55</v>
      </c>
      <c r="BB460">
        <f t="shared" si="61"/>
        <v>11</v>
      </c>
      <c r="BC460" s="7">
        <f t="shared" si="62"/>
        <v>1.0012201470543711</v>
      </c>
      <c r="BD460" s="8">
        <f t="shared" si="63"/>
        <v>9.6800949695049474E-2</v>
      </c>
    </row>
    <row r="461" spans="1:56" x14ac:dyDescent="0.25">
      <c r="A461">
        <v>7</v>
      </c>
      <c r="B461">
        <v>22</v>
      </c>
      <c r="C461" t="s">
        <v>195</v>
      </c>
      <c r="D461">
        <v>9</v>
      </c>
      <c r="E461">
        <v>9</v>
      </c>
      <c r="F461">
        <v>9</v>
      </c>
      <c r="G461">
        <v>9</v>
      </c>
      <c r="H461">
        <v>9</v>
      </c>
      <c r="I461">
        <v>9</v>
      </c>
      <c r="J461">
        <v>9</v>
      </c>
      <c r="K461">
        <v>9</v>
      </c>
      <c r="L461">
        <v>9</v>
      </c>
      <c r="M461">
        <v>9</v>
      </c>
      <c r="N461">
        <v>9</v>
      </c>
      <c r="O461">
        <v>9</v>
      </c>
      <c r="P461">
        <v>9</v>
      </c>
      <c r="Q461">
        <v>9</v>
      </c>
      <c r="R461">
        <v>9</v>
      </c>
      <c r="S461">
        <v>9</v>
      </c>
      <c r="T461">
        <v>9</v>
      </c>
      <c r="U461">
        <v>9</v>
      </c>
      <c r="V461">
        <v>9</v>
      </c>
      <c r="W461">
        <v>9</v>
      </c>
      <c r="X461">
        <v>9</v>
      </c>
      <c r="Y461">
        <v>9</v>
      </c>
      <c r="Z461">
        <v>9</v>
      </c>
      <c r="AA461">
        <v>9</v>
      </c>
      <c r="AB461">
        <v>9</v>
      </c>
      <c r="AC461">
        <v>9</v>
      </c>
      <c r="AD461">
        <v>9</v>
      </c>
      <c r="AE461">
        <v>9</v>
      </c>
      <c r="AF461">
        <v>9</v>
      </c>
      <c r="AG461">
        <v>9</v>
      </c>
      <c r="AH461">
        <v>9</v>
      </c>
      <c r="AI461">
        <v>9</v>
      </c>
      <c r="AJ461">
        <v>9</v>
      </c>
      <c r="AK461">
        <v>9</v>
      </c>
      <c r="AL461">
        <v>9</v>
      </c>
      <c r="AM461">
        <v>9</v>
      </c>
      <c r="AN461">
        <v>9</v>
      </c>
      <c r="AO461">
        <v>9</v>
      </c>
      <c r="AP461">
        <v>9</v>
      </c>
      <c r="AQ461">
        <v>9</v>
      </c>
      <c r="AR461">
        <v>9</v>
      </c>
      <c r="AS461">
        <v>9</v>
      </c>
      <c r="AT461">
        <v>9</v>
      </c>
      <c r="AU461">
        <v>9</v>
      </c>
      <c r="AV461" s="8">
        <f t="shared" si="56"/>
        <v>9</v>
      </c>
      <c r="AW461">
        <f t="shared" si="57"/>
        <v>9</v>
      </c>
      <c r="AX461" s="8">
        <f t="shared" si="58"/>
        <v>0</v>
      </c>
      <c r="AY461" s="6">
        <f>Table14[[#This Row],[Szórás]]/Table14[[#This Row],[Átlagos akadálymentességi hibaszám]]</f>
        <v>0</v>
      </c>
      <c r="AZ461">
        <f t="shared" si="59"/>
        <v>9</v>
      </c>
      <c r="BA461">
        <f t="shared" si="60"/>
        <v>9</v>
      </c>
      <c r="BB461">
        <f t="shared" si="61"/>
        <v>0</v>
      </c>
      <c r="BC461" s="7">
        <f t="shared" si="62"/>
        <v>1</v>
      </c>
      <c r="BD461" s="8">
        <f t="shared" si="63"/>
        <v>1</v>
      </c>
    </row>
    <row r="462" spans="1:56" x14ac:dyDescent="0.25">
      <c r="A462">
        <v>35</v>
      </c>
      <c r="B462">
        <v>40</v>
      </c>
      <c r="C462" t="s">
        <v>283</v>
      </c>
      <c r="D462">
        <v>126</v>
      </c>
      <c r="E462">
        <v>126</v>
      </c>
      <c r="F462">
        <v>126</v>
      </c>
      <c r="G462">
        <v>126</v>
      </c>
      <c r="H462">
        <v>128</v>
      </c>
      <c r="I462">
        <v>131</v>
      </c>
      <c r="J462">
        <v>128</v>
      </c>
      <c r="K462">
        <v>130</v>
      </c>
      <c r="L462">
        <v>133</v>
      </c>
      <c r="M462">
        <v>133</v>
      </c>
      <c r="N462">
        <v>133</v>
      </c>
      <c r="O462">
        <v>130</v>
      </c>
      <c r="P462">
        <v>130</v>
      </c>
      <c r="Q462">
        <v>133</v>
      </c>
      <c r="R462">
        <v>133</v>
      </c>
      <c r="S462">
        <v>133</v>
      </c>
      <c r="T462">
        <v>130</v>
      </c>
      <c r="U462">
        <v>130</v>
      </c>
      <c r="V462">
        <v>131</v>
      </c>
      <c r="W462">
        <v>131</v>
      </c>
      <c r="X462">
        <v>128</v>
      </c>
      <c r="Y462">
        <v>128</v>
      </c>
      <c r="Z462">
        <v>131</v>
      </c>
      <c r="AA462">
        <v>128</v>
      </c>
      <c r="AB462">
        <v>129</v>
      </c>
      <c r="AC462">
        <v>129</v>
      </c>
      <c r="AD462">
        <v>129</v>
      </c>
      <c r="AE462">
        <v>130</v>
      </c>
      <c r="AF462">
        <v>129</v>
      </c>
      <c r="AG462">
        <v>133</v>
      </c>
      <c r="AH462">
        <v>133</v>
      </c>
      <c r="AI462">
        <v>133</v>
      </c>
      <c r="AJ462">
        <v>131</v>
      </c>
      <c r="AK462">
        <v>128</v>
      </c>
      <c r="AL462">
        <v>125</v>
      </c>
      <c r="AM462">
        <v>129</v>
      </c>
      <c r="AN462">
        <v>130</v>
      </c>
      <c r="AO462">
        <v>127</v>
      </c>
      <c r="AP462">
        <v>130</v>
      </c>
      <c r="AQ462">
        <v>130</v>
      </c>
      <c r="AR462">
        <v>129</v>
      </c>
      <c r="AS462">
        <v>129</v>
      </c>
      <c r="AT462">
        <v>129</v>
      </c>
      <c r="AU462">
        <v>129</v>
      </c>
      <c r="AV462" s="8">
        <f t="shared" si="56"/>
        <v>129.70454545454547</v>
      </c>
      <c r="AW462">
        <f t="shared" si="57"/>
        <v>130</v>
      </c>
      <c r="AX462" s="8">
        <f t="shared" si="58"/>
        <v>2.2264743790748032</v>
      </c>
      <c r="AY462" s="6">
        <f>Table14[[#This Row],[Szórás]]/Table14[[#This Row],[Átlagos akadálymentességi hibaszám]]</f>
        <v>1.7165739036147071E-2</v>
      </c>
      <c r="AZ462">
        <f t="shared" si="59"/>
        <v>125</v>
      </c>
      <c r="BA462">
        <f t="shared" si="60"/>
        <v>133</v>
      </c>
      <c r="BB462">
        <f t="shared" si="61"/>
        <v>8</v>
      </c>
      <c r="BC462" s="7">
        <f t="shared" si="62"/>
        <v>1.0000367359833988</v>
      </c>
      <c r="BD462" s="8">
        <f t="shared" si="63"/>
        <v>7.5450882398229633E-4</v>
      </c>
    </row>
    <row r="463" spans="1:56" x14ac:dyDescent="0.25">
      <c r="A463">
        <v>2</v>
      </c>
      <c r="B463">
        <v>12</v>
      </c>
      <c r="C463" t="s">
        <v>104</v>
      </c>
      <c r="D463">
        <v>67</v>
      </c>
      <c r="E463">
        <v>67</v>
      </c>
      <c r="F463">
        <v>67</v>
      </c>
      <c r="G463">
        <v>67</v>
      </c>
      <c r="H463">
        <v>67</v>
      </c>
      <c r="I463">
        <v>67</v>
      </c>
      <c r="J463">
        <v>67</v>
      </c>
      <c r="K463">
        <v>67</v>
      </c>
      <c r="L463">
        <v>67</v>
      </c>
      <c r="M463">
        <v>67</v>
      </c>
      <c r="N463">
        <v>67</v>
      </c>
      <c r="O463">
        <v>67</v>
      </c>
      <c r="P463">
        <v>66</v>
      </c>
      <c r="Q463">
        <v>66</v>
      </c>
      <c r="R463">
        <v>84</v>
      </c>
      <c r="S463">
        <v>85</v>
      </c>
      <c r="T463">
        <v>85</v>
      </c>
      <c r="U463">
        <v>85</v>
      </c>
      <c r="V463">
        <v>85</v>
      </c>
      <c r="W463">
        <v>73</v>
      </c>
      <c r="X463">
        <v>73</v>
      </c>
      <c r="Y463">
        <v>74</v>
      </c>
      <c r="Z463">
        <v>74</v>
      </c>
      <c r="AA463">
        <v>74</v>
      </c>
      <c r="AB463">
        <v>74</v>
      </c>
      <c r="AC463">
        <v>74</v>
      </c>
      <c r="AD463">
        <v>74</v>
      </c>
      <c r="AE463">
        <v>74</v>
      </c>
      <c r="AF463">
        <v>74</v>
      </c>
      <c r="AG463">
        <v>75</v>
      </c>
      <c r="AH463">
        <v>75</v>
      </c>
      <c r="AI463">
        <v>76</v>
      </c>
      <c r="AJ463">
        <v>76</v>
      </c>
      <c r="AK463">
        <v>76</v>
      </c>
      <c r="AL463">
        <v>76</v>
      </c>
      <c r="AM463">
        <v>64</v>
      </c>
      <c r="AN463">
        <v>306</v>
      </c>
      <c r="AO463">
        <v>174</v>
      </c>
      <c r="AP463">
        <v>170</v>
      </c>
      <c r="AQ463">
        <v>1</v>
      </c>
      <c r="AR463">
        <v>170</v>
      </c>
      <c r="AS463">
        <v>245</v>
      </c>
      <c r="AT463">
        <v>238</v>
      </c>
      <c r="AU463">
        <v>238</v>
      </c>
      <c r="AV463" s="8">
        <f t="shared" si="56"/>
        <v>94.5</v>
      </c>
      <c r="AW463">
        <f t="shared" si="57"/>
        <v>74</v>
      </c>
      <c r="AX463" s="8">
        <f t="shared" si="58"/>
        <v>59.756677159262118</v>
      </c>
      <c r="AY463" s="6">
        <f>Table14[[#This Row],[Szórás]]/Table14[[#This Row],[Átlagos akadálymentességi hibaszám]]</f>
        <v>0.63234579004510183</v>
      </c>
      <c r="AZ463">
        <f t="shared" si="59"/>
        <v>1</v>
      </c>
      <c r="BA463">
        <f t="shared" si="60"/>
        <v>306</v>
      </c>
      <c r="BB463">
        <f t="shared" si="61"/>
        <v>305</v>
      </c>
      <c r="BC463" s="7">
        <f t="shared" si="62"/>
        <v>1.0109024127485946</v>
      </c>
      <c r="BD463" s="8">
        <f t="shared" si="63"/>
        <v>3.0954805946401633E-2</v>
      </c>
    </row>
    <row r="464" spans="1:56" x14ac:dyDescent="0.25">
      <c r="A464">
        <v>29</v>
      </c>
      <c r="B464">
        <v>40</v>
      </c>
      <c r="C464" t="s">
        <v>283</v>
      </c>
      <c r="D464">
        <v>216</v>
      </c>
      <c r="E464">
        <v>216</v>
      </c>
      <c r="F464">
        <v>219</v>
      </c>
      <c r="G464">
        <v>219</v>
      </c>
      <c r="H464">
        <v>230</v>
      </c>
      <c r="I464">
        <v>234</v>
      </c>
      <c r="J464">
        <v>227</v>
      </c>
      <c r="K464">
        <v>219</v>
      </c>
      <c r="L464">
        <v>220</v>
      </c>
      <c r="M464">
        <v>219</v>
      </c>
      <c r="N464">
        <v>219</v>
      </c>
      <c r="O464">
        <v>224</v>
      </c>
      <c r="P464">
        <v>219</v>
      </c>
      <c r="Q464">
        <v>223</v>
      </c>
      <c r="R464">
        <v>221</v>
      </c>
      <c r="S464">
        <v>218</v>
      </c>
      <c r="T464">
        <v>219</v>
      </c>
      <c r="U464">
        <v>219</v>
      </c>
      <c r="V464">
        <v>225</v>
      </c>
      <c r="W464">
        <v>227</v>
      </c>
      <c r="X464">
        <v>219</v>
      </c>
      <c r="Y464">
        <v>219</v>
      </c>
      <c r="Z464">
        <v>236</v>
      </c>
      <c r="AA464">
        <v>227</v>
      </c>
      <c r="AB464">
        <v>220</v>
      </c>
      <c r="AC464">
        <v>223</v>
      </c>
      <c r="AD464">
        <v>224</v>
      </c>
      <c r="AE464">
        <v>224</v>
      </c>
      <c r="AF464">
        <v>219</v>
      </c>
      <c r="AG464">
        <v>226</v>
      </c>
      <c r="AH464">
        <v>222</v>
      </c>
      <c r="AI464">
        <v>220</v>
      </c>
      <c r="AJ464">
        <v>220</v>
      </c>
      <c r="AK464">
        <v>219</v>
      </c>
      <c r="AL464">
        <v>220</v>
      </c>
      <c r="AM464">
        <v>217</v>
      </c>
      <c r="AN464">
        <v>217</v>
      </c>
      <c r="AO464">
        <v>220</v>
      </c>
      <c r="AP464">
        <v>222</v>
      </c>
      <c r="AQ464">
        <v>225</v>
      </c>
      <c r="AR464">
        <v>229</v>
      </c>
      <c r="AS464">
        <v>222</v>
      </c>
      <c r="AT464">
        <v>218</v>
      </c>
      <c r="AU464">
        <v>220</v>
      </c>
      <c r="AV464" s="8">
        <f t="shared" si="56"/>
        <v>221.84090909090909</v>
      </c>
      <c r="AW464">
        <f t="shared" si="57"/>
        <v>220</v>
      </c>
      <c r="AX464" s="8">
        <f t="shared" si="58"/>
        <v>4.4874148657762678</v>
      </c>
      <c r="AY464" s="6">
        <f>Table14[[#This Row],[Szórás]]/Table14[[#This Row],[Átlagos akadálymentességi hibaszám]]</f>
        <v>2.0228076436241756E-2</v>
      </c>
      <c r="AZ464">
        <f t="shared" si="59"/>
        <v>216</v>
      </c>
      <c r="BA464">
        <f t="shared" si="60"/>
        <v>236</v>
      </c>
      <c r="BB464">
        <f t="shared" si="61"/>
        <v>20</v>
      </c>
      <c r="BC464" s="7">
        <f t="shared" si="62"/>
        <v>0.9999852583998653</v>
      </c>
      <c r="BD464" s="8">
        <f t="shared" si="63"/>
        <v>8.987226023211679E-5</v>
      </c>
    </row>
    <row r="465" spans="1:56" x14ac:dyDescent="0.25">
      <c r="A465">
        <v>39</v>
      </c>
      <c r="B465">
        <v>40</v>
      </c>
      <c r="C465" t="s">
        <v>283</v>
      </c>
      <c r="D465">
        <v>33</v>
      </c>
      <c r="E465">
        <v>31</v>
      </c>
      <c r="F465">
        <v>31</v>
      </c>
      <c r="G465">
        <v>31</v>
      </c>
      <c r="H465">
        <v>31</v>
      </c>
      <c r="I465">
        <v>31</v>
      </c>
      <c r="J465">
        <v>31</v>
      </c>
      <c r="K465">
        <v>31</v>
      </c>
      <c r="L465">
        <v>31</v>
      </c>
      <c r="M465">
        <v>31</v>
      </c>
      <c r="N465">
        <v>31</v>
      </c>
      <c r="O465">
        <v>31</v>
      </c>
      <c r="P465">
        <v>31</v>
      </c>
      <c r="Q465">
        <v>31</v>
      </c>
      <c r="R465">
        <v>30</v>
      </c>
      <c r="S465">
        <v>31</v>
      </c>
      <c r="T465">
        <v>31</v>
      </c>
      <c r="U465">
        <v>31</v>
      </c>
      <c r="V465">
        <v>31</v>
      </c>
      <c r="W465">
        <v>31</v>
      </c>
      <c r="X465">
        <v>31</v>
      </c>
      <c r="Y465">
        <v>31</v>
      </c>
      <c r="Z465">
        <v>31</v>
      </c>
      <c r="AA465">
        <v>31</v>
      </c>
      <c r="AB465">
        <v>31</v>
      </c>
      <c r="AC465">
        <v>31</v>
      </c>
      <c r="AD465">
        <v>31</v>
      </c>
      <c r="AE465">
        <v>30</v>
      </c>
      <c r="AF465">
        <v>31</v>
      </c>
      <c r="AG465">
        <v>31</v>
      </c>
      <c r="AH465">
        <v>31</v>
      </c>
      <c r="AI465">
        <v>31</v>
      </c>
      <c r="AJ465">
        <v>31</v>
      </c>
      <c r="AK465">
        <v>31</v>
      </c>
      <c r="AL465">
        <v>29</v>
      </c>
      <c r="AM465">
        <v>27</v>
      </c>
      <c r="AN465">
        <v>21</v>
      </c>
      <c r="AO465">
        <v>21</v>
      </c>
      <c r="AP465">
        <v>20</v>
      </c>
      <c r="AQ465">
        <v>20</v>
      </c>
      <c r="AR465">
        <v>20</v>
      </c>
      <c r="AS465">
        <v>20</v>
      </c>
      <c r="AT465">
        <v>20</v>
      </c>
      <c r="AU465">
        <v>21</v>
      </c>
      <c r="AV465" s="8">
        <f t="shared" si="56"/>
        <v>28.931818181818183</v>
      </c>
      <c r="AW465">
        <f t="shared" si="57"/>
        <v>31</v>
      </c>
      <c r="AX465" s="8">
        <f t="shared" si="58"/>
        <v>4.1562378296250024</v>
      </c>
      <c r="AY465" s="6">
        <f>Table14[[#This Row],[Szórás]]/Table14[[#This Row],[Átlagos akadálymentességi hibaszám]]</f>
        <v>0.14365629576080133</v>
      </c>
      <c r="AZ465">
        <f t="shared" si="59"/>
        <v>20</v>
      </c>
      <c r="BA465">
        <f t="shared" si="60"/>
        <v>33</v>
      </c>
      <c r="BB465">
        <f t="shared" si="61"/>
        <v>13</v>
      </c>
      <c r="BC465" s="7">
        <f t="shared" si="62"/>
        <v>0.99094005112201033</v>
      </c>
      <c r="BD465" s="8">
        <f t="shared" si="63"/>
        <v>0.50851377686610189</v>
      </c>
    </row>
    <row r="466" spans="1:56" x14ac:dyDescent="0.25">
      <c r="A466">
        <v>343</v>
      </c>
      <c r="B466">
        <v>82</v>
      </c>
      <c r="C466" t="s">
        <v>109</v>
      </c>
      <c r="D466">
        <v>7</v>
      </c>
      <c r="E466">
        <v>7</v>
      </c>
      <c r="F466">
        <v>7</v>
      </c>
      <c r="G466">
        <v>7</v>
      </c>
      <c r="H466">
        <v>7</v>
      </c>
      <c r="I466">
        <v>7</v>
      </c>
      <c r="J466">
        <v>7</v>
      </c>
      <c r="K466">
        <v>7</v>
      </c>
      <c r="L466">
        <v>7</v>
      </c>
      <c r="M466">
        <v>7</v>
      </c>
      <c r="N466">
        <v>7</v>
      </c>
      <c r="O466">
        <v>7</v>
      </c>
      <c r="P466">
        <v>7</v>
      </c>
      <c r="Q466">
        <v>7</v>
      </c>
      <c r="R466">
        <v>7</v>
      </c>
      <c r="S466">
        <v>7</v>
      </c>
      <c r="T466">
        <v>7</v>
      </c>
      <c r="U466">
        <v>6</v>
      </c>
      <c r="V466">
        <v>7</v>
      </c>
      <c r="W466">
        <v>7</v>
      </c>
      <c r="X466">
        <v>7</v>
      </c>
      <c r="Y466">
        <v>7</v>
      </c>
      <c r="Z466">
        <v>7</v>
      </c>
      <c r="AA466">
        <v>6</v>
      </c>
      <c r="AB466">
        <v>7</v>
      </c>
      <c r="AC466">
        <v>8</v>
      </c>
      <c r="AD466">
        <v>7</v>
      </c>
      <c r="AE466">
        <v>8</v>
      </c>
      <c r="AF466">
        <v>8</v>
      </c>
      <c r="AG466">
        <v>8</v>
      </c>
      <c r="AH466">
        <v>8</v>
      </c>
      <c r="AI466">
        <v>8</v>
      </c>
      <c r="AJ466">
        <v>8</v>
      </c>
      <c r="AK466">
        <v>8</v>
      </c>
      <c r="AL466">
        <v>8</v>
      </c>
      <c r="AM466">
        <v>8</v>
      </c>
      <c r="AN466">
        <v>8</v>
      </c>
      <c r="AO466">
        <v>8</v>
      </c>
      <c r="AP466">
        <v>8</v>
      </c>
      <c r="AQ466">
        <v>8</v>
      </c>
      <c r="AR466">
        <v>7</v>
      </c>
      <c r="AS466">
        <v>7</v>
      </c>
      <c r="AT466">
        <v>7</v>
      </c>
      <c r="AU466">
        <v>7</v>
      </c>
      <c r="AV466" s="8">
        <f t="shared" si="56"/>
        <v>7.2727272727272725</v>
      </c>
      <c r="AW466">
        <f t="shared" si="57"/>
        <v>7</v>
      </c>
      <c r="AX466" s="8">
        <f t="shared" si="58"/>
        <v>0.54404327647785611</v>
      </c>
      <c r="AY466" s="6">
        <f>Table14[[#This Row],[Szórás]]/Table14[[#This Row],[Átlagos akadálymentességi hibaszám]]</f>
        <v>7.4805950515705211E-2</v>
      </c>
      <c r="AZ466">
        <f t="shared" si="59"/>
        <v>6</v>
      </c>
      <c r="BA466">
        <f t="shared" si="60"/>
        <v>8</v>
      </c>
      <c r="BB466">
        <f t="shared" si="61"/>
        <v>2</v>
      </c>
      <c r="BC466" s="7">
        <f t="shared" si="62"/>
        <v>1.0029490552411422</v>
      </c>
      <c r="BD466" s="8">
        <f t="shared" si="63"/>
        <v>0.25447643779696449</v>
      </c>
    </row>
    <row r="467" spans="1:56" x14ac:dyDescent="0.25">
      <c r="A467">
        <v>1</v>
      </c>
      <c r="B467">
        <v>11</v>
      </c>
      <c r="C467" t="s">
        <v>85</v>
      </c>
      <c r="D467">
        <v>45</v>
      </c>
      <c r="E467">
        <v>39</v>
      </c>
      <c r="F467">
        <v>47</v>
      </c>
      <c r="G467">
        <v>27</v>
      </c>
      <c r="H467">
        <v>33</v>
      </c>
      <c r="I467">
        <v>42</v>
      </c>
      <c r="J467">
        <v>39</v>
      </c>
      <c r="K467">
        <v>43</v>
      </c>
      <c r="L467">
        <v>35</v>
      </c>
      <c r="M467">
        <v>32</v>
      </c>
      <c r="N467">
        <v>47</v>
      </c>
      <c r="O467">
        <v>39</v>
      </c>
      <c r="P467">
        <v>44</v>
      </c>
      <c r="Q467">
        <v>39</v>
      </c>
      <c r="R467">
        <v>47</v>
      </c>
      <c r="S467">
        <v>43</v>
      </c>
      <c r="T467">
        <v>33</v>
      </c>
      <c r="U467">
        <v>40</v>
      </c>
      <c r="V467">
        <v>47</v>
      </c>
      <c r="W467">
        <v>44</v>
      </c>
      <c r="X467">
        <v>38</v>
      </c>
      <c r="Y467">
        <v>27</v>
      </c>
      <c r="Z467">
        <v>40</v>
      </c>
      <c r="AA467">
        <v>47</v>
      </c>
      <c r="AB467">
        <v>47</v>
      </c>
      <c r="AC467">
        <v>27</v>
      </c>
      <c r="AD467">
        <v>44</v>
      </c>
      <c r="AE467">
        <v>27</v>
      </c>
      <c r="AF467">
        <v>36</v>
      </c>
      <c r="AG467">
        <v>46</v>
      </c>
      <c r="AH467">
        <v>36</v>
      </c>
      <c r="AI467">
        <v>47</v>
      </c>
      <c r="AJ467">
        <v>47</v>
      </c>
      <c r="AK467">
        <v>46</v>
      </c>
      <c r="AL467">
        <v>47</v>
      </c>
      <c r="AM467">
        <v>35</v>
      </c>
      <c r="AN467">
        <v>39</v>
      </c>
      <c r="AO467">
        <v>44</v>
      </c>
      <c r="AP467">
        <v>41</v>
      </c>
      <c r="AQ467">
        <v>43</v>
      </c>
      <c r="AR467">
        <v>41</v>
      </c>
      <c r="AS467">
        <v>47</v>
      </c>
      <c r="AT467">
        <v>39</v>
      </c>
      <c r="AU467">
        <v>38</v>
      </c>
      <c r="AV467" s="8">
        <f t="shared" si="56"/>
        <v>40.31818181818182</v>
      </c>
      <c r="AW467">
        <f t="shared" si="57"/>
        <v>41</v>
      </c>
      <c r="AX467" s="8">
        <f t="shared" si="58"/>
        <v>6.1257091749776986</v>
      </c>
      <c r="AY467" s="6">
        <f>Table14[[#This Row],[Szórás]]/Table14[[#This Row],[Átlagos akadálymentességi hibaszám]]</f>
        <v>0.1519341621753206</v>
      </c>
      <c r="AZ467">
        <f t="shared" si="59"/>
        <v>27</v>
      </c>
      <c r="BA467">
        <f t="shared" si="60"/>
        <v>47</v>
      </c>
      <c r="BB467">
        <f t="shared" si="61"/>
        <v>20</v>
      </c>
      <c r="BC467" s="7">
        <f t="shared" si="62"/>
        <v>1.0016918898024074</v>
      </c>
      <c r="BD467" s="8">
        <f t="shared" si="63"/>
        <v>1.7235071111308637E-2</v>
      </c>
    </row>
    <row r="468" spans="1:56" x14ac:dyDescent="0.25">
      <c r="A468">
        <v>9</v>
      </c>
      <c r="B468">
        <v>22</v>
      </c>
      <c r="C468" t="s">
        <v>195</v>
      </c>
      <c r="D468">
        <v>96</v>
      </c>
      <c r="E468">
        <v>96</v>
      </c>
      <c r="F468">
        <v>95</v>
      </c>
      <c r="G468">
        <v>95</v>
      </c>
      <c r="H468">
        <v>95</v>
      </c>
      <c r="I468">
        <v>96</v>
      </c>
      <c r="J468">
        <v>97</v>
      </c>
      <c r="K468">
        <v>89</v>
      </c>
      <c r="L468">
        <v>99</v>
      </c>
      <c r="M468">
        <v>100</v>
      </c>
      <c r="N468">
        <v>97</v>
      </c>
      <c r="O468">
        <v>97</v>
      </c>
      <c r="P468">
        <v>97</v>
      </c>
      <c r="Q468">
        <v>97</v>
      </c>
      <c r="R468">
        <v>96</v>
      </c>
      <c r="S468">
        <v>97</v>
      </c>
      <c r="T468">
        <v>97</v>
      </c>
      <c r="U468">
        <v>97</v>
      </c>
      <c r="V468">
        <v>98</v>
      </c>
      <c r="W468">
        <v>96</v>
      </c>
      <c r="X468">
        <v>96</v>
      </c>
      <c r="Y468">
        <v>96</v>
      </c>
      <c r="Z468">
        <v>97</v>
      </c>
      <c r="AA468">
        <v>96</v>
      </c>
      <c r="AB468">
        <v>98</v>
      </c>
      <c r="AC468">
        <v>96</v>
      </c>
      <c r="AD468">
        <v>97</v>
      </c>
      <c r="AE468">
        <v>98</v>
      </c>
      <c r="AF468">
        <v>99</v>
      </c>
      <c r="AG468">
        <v>99</v>
      </c>
      <c r="AH468">
        <v>97</v>
      </c>
      <c r="AI468">
        <v>99</v>
      </c>
      <c r="AJ468">
        <v>98</v>
      </c>
      <c r="AK468">
        <v>99</v>
      </c>
      <c r="AL468">
        <v>99</v>
      </c>
      <c r="AM468">
        <v>98</v>
      </c>
      <c r="AN468">
        <v>98</v>
      </c>
      <c r="AO468">
        <v>95</v>
      </c>
      <c r="AP468">
        <v>98</v>
      </c>
      <c r="AQ468">
        <v>99</v>
      </c>
      <c r="AR468">
        <v>99</v>
      </c>
      <c r="AS468">
        <v>99</v>
      </c>
      <c r="AT468">
        <v>100</v>
      </c>
      <c r="AU468">
        <v>101</v>
      </c>
      <c r="AV468" s="8">
        <f t="shared" si="56"/>
        <v>97.227272727272734</v>
      </c>
      <c r="AW468">
        <f t="shared" si="57"/>
        <v>97</v>
      </c>
      <c r="AX468" s="8">
        <f t="shared" si="58"/>
        <v>1.9513100711208113</v>
      </c>
      <c r="AY468" s="6">
        <f>Table14[[#This Row],[Szórás]]/Table14[[#This Row],[Átlagos akadálymentességi hibaszám]]</f>
        <v>2.0069575299045277E-2</v>
      </c>
      <c r="AZ468">
        <f t="shared" si="59"/>
        <v>89</v>
      </c>
      <c r="BA468">
        <f t="shared" si="60"/>
        <v>101</v>
      </c>
      <c r="BB468">
        <f t="shared" si="61"/>
        <v>12</v>
      </c>
      <c r="BC468" s="7">
        <f t="shared" si="62"/>
        <v>1.0008896897407686</v>
      </c>
      <c r="BD468" s="8">
        <f t="shared" si="63"/>
        <v>0.3137511538285726</v>
      </c>
    </row>
    <row r="469" spans="1:56" x14ac:dyDescent="0.25">
      <c r="A469">
        <v>15</v>
      </c>
      <c r="B469">
        <v>30</v>
      </c>
      <c r="C469" t="s">
        <v>134</v>
      </c>
      <c r="D469">
        <v>36</v>
      </c>
      <c r="E469">
        <v>36</v>
      </c>
      <c r="F469">
        <v>36</v>
      </c>
      <c r="G469">
        <v>36</v>
      </c>
      <c r="H469">
        <v>36</v>
      </c>
      <c r="I469">
        <v>36</v>
      </c>
      <c r="J469">
        <v>36</v>
      </c>
      <c r="K469">
        <v>36</v>
      </c>
      <c r="L469">
        <v>36</v>
      </c>
      <c r="M469">
        <v>36</v>
      </c>
      <c r="N469">
        <v>36</v>
      </c>
      <c r="O469">
        <v>36</v>
      </c>
      <c r="P469">
        <v>36</v>
      </c>
      <c r="Q469">
        <v>36</v>
      </c>
      <c r="R469">
        <v>36</v>
      </c>
      <c r="S469">
        <v>36</v>
      </c>
      <c r="T469">
        <v>36</v>
      </c>
      <c r="U469">
        <v>36</v>
      </c>
      <c r="V469">
        <v>36</v>
      </c>
      <c r="W469">
        <v>36</v>
      </c>
      <c r="X469">
        <v>36</v>
      </c>
      <c r="Y469">
        <v>36</v>
      </c>
      <c r="Z469">
        <v>40</v>
      </c>
      <c r="AA469">
        <v>40</v>
      </c>
      <c r="AB469">
        <v>40</v>
      </c>
      <c r="AC469">
        <v>40</v>
      </c>
      <c r="AD469">
        <v>40</v>
      </c>
      <c r="AE469">
        <v>40</v>
      </c>
      <c r="AF469">
        <v>40</v>
      </c>
      <c r="AG469">
        <v>40</v>
      </c>
      <c r="AH469">
        <v>40</v>
      </c>
      <c r="AI469">
        <v>40</v>
      </c>
      <c r="AJ469">
        <v>40</v>
      </c>
      <c r="AK469">
        <v>32</v>
      </c>
      <c r="AL469">
        <v>32</v>
      </c>
      <c r="AM469">
        <v>32</v>
      </c>
      <c r="AN469">
        <v>32</v>
      </c>
      <c r="AO469">
        <v>32</v>
      </c>
      <c r="AP469">
        <v>32</v>
      </c>
      <c r="AQ469">
        <v>32</v>
      </c>
      <c r="AR469">
        <v>32</v>
      </c>
      <c r="AS469">
        <v>32</v>
      </c>
      <c r="AT469">
        <v>32</v>
      </c>
      <c r="AU469">
        <v>32</v>
      </c>
      <c r="AV469" s="8">
        <f t="shared" si="56"/>
        <v>36</v>
      </c>
      <c r="AW469">
        <f t="shared" si="57"/>
        <v>36</v>
      </c>
      <c r="AX469" s="8">
        <f t="shared" si="58"/>
        <v>2.8611267905543625</v>
      </c>
      <c r="AY469" s="6">
        <f>Table14[[#This Row],[Szórás]]/Table14[[#This Row],[Átlagos akadálymentességi hibaszám]]</f>
        <v>7.9475744182065627E-2</v>
      </c>
      <c r="AZ469">
        <f t="shared" si="59"/>
        <v>32</v>
      </c>
      <c r="BA469">
        <f t="shared" si="60"/>
        <v>40</v>
      </c>
      <c r="BB469">
        <f t="shared" si="61"/>
        <v>8</v>
      </c>
      <c r="BC469" s="7">
        <f t="shared" si="62"/>
        <v>0.99788760285904288</v>
      </c>
      <c r="BD469" s="8">
        <f t="shared" si="63"/>
        <v>0.11566924971071135</v>
      </c>
    </row>
    <row r="470" spans="1:56" x14ac:dyDescent="0.25">
      <c r="A470">
        <v>19</v>
      </c>
      <c r="B470">
        <v>30</v>
      </c>
      <c r="C470" t="s">
        <v>134</v>
      </c>
      <c r="D470">
        <v>26</v>
      </c>
      <c r="E470">
        <v>26</v>
      </c>
      <c r="F470">
        <v>28</v>
      </c>
      <c r="G470">
        <v>28</v>
      </c>
      <c r="H470">
        <v>28</v>
      </c>
      <c r="I470">
        <v>28</v>
      </c>
      <c r="J470">
        <v>29</v>
      </c>
      <c r="K470">
        <v>29</v>
      </c>
      <c r="L470">
        <v>29</v>
      </c>
      <c r="M470">
        <v>31</v>
      </c>
      <c r="N470">
        <v>31</v>
      </c>
      <c r="O470">
        <v>31</v>
      </c>
      <c r="P470">
        <v>33</v>
      </c>
      <c r="Q470">
        <v>33</v>
      </c>
      <c r="R470">
        <v>33</v>
      </c>
      <c r="S470">
        <v>33</v>
      </c>
      <c r="T470">
        <v>34</v>
      </c>
      <c r="U470">
        <v>46</v>
      </c>
      <c r="V470">
        <v>46</v>
      </c>
      <c r="W470">
        <v>46</v>
      </c>
      <c r="X470">
        <v>46</v>
      </c>
      <c r="Y470">
        <v>46</v>
      </c>
      <c r="Z470">
        <v>46</v>
      </c>
      <c r="AA470">
        <v>46</v>
      </c>
      <c r="AB470">
        <v>46</v>
      </c>
      <c r="AC470">
        <v>46</v>
      </c>
      <c r="AD470">
        <v>46</v>
      </c>
      <c r="AE470">
        <v>46</v>
      </c>
      <c r="AF470">
        <v>46</v>
      </c>
      <c r="AG470">
        <v>46</v>
      </c>
      <c r="AH470">
        <v>46</v>
      </c>
      <c r="AI470">
        <v>46</v>
      </c>
      <c r="AJ470">
        <v>46</v>
      </c>
      <c r="AK470">
        <v>19</v>
      </c>
      <c r="AL470">
        <v>19</v>
      </c>
      <c r="AM470">
        <v>19</v>
      </c>
      <c r="AN470">
        <v>19</v>
      </c>
      <c r="AO470">
        <v>19</v>
      </c>
      <c r="AP470">
        <v>19</v>
      </c>
      <c r="AQ470">
        <v>19</v>
      </c>
      <c r="AR470">
        <v>18</v>
      </c>
      <c r="AS470">
        <v>18</v>
      </c>
      <c r="AT470">
        <v>18</v>
      </c>
      <c r="AU470">
        <v>18</v>
      </c>
      <c r="AV470" s="8">
        <f t="shared" si="56"/>
        <v>32.977272727272727</v>
      </c>
      <c r="AW470">
        <f t="shared" si="57"/>
        <v>31</v>
      </c>
      <c r="AX470" s="8">
        <f t="shared" si="58"/>
        <v>11.033750835744181</v>
      </c>
      <c r="AY470" s="6">
        <f>Table14[[#This Row],[Szórás]]/Table14[[#This Row],[Átlagos akadálymentességi hibaszám]]</f>
        <v>0.33458651741746653</v>
      </c>
      <c r="AZ470">
        <f t="shared" si="59"/>
        <v>18</v>
      </c>
      <c r="BA470">
        <f t="shared" si="60"/>
        <v>46</v>
      </c>
      <c r="BB470">
        <f t="shared" si="61"/>
        <v>28</v>
      </c>
      <c r="BC470" s="7">
        <f t="shared" si="62"/>
        <v>0.99170103443421898</v>
      </c>
      <c r="BD470" s="8">
        <f t="shared" si="63"/>
        <v>8.9714252643080236E-2</v>
      </c>
    </row>
    <row r="471" spans="1:56" x14ac:dyDescent="0.25">
      <c r="A471">
        <v>42</v>
      </c>
      <c r="B471">
        <v>40</v>
      </c>
      <c r="C471" t="s">
        <v>283</v>
      </c>
      <c r="D471">
        <v>41</v>
      </c>
      <c r="E471">
        <v>43</v>
      </c>
      <c r="F471">
        <v>43</v>
      </c>
      <c r="G471">
        <v>43</v>
      </c>
      <c r="H471">
        <v>43</v>
      </c>
      <c r="I471">
        <v>43</v>
      </c>
      <c r="J471">
        <v>43</v>
      </c>
      <c r="K471">
        <v>43</v>
      </c>
      <c r="L471">
        <v>43</v>
      </c>
      <c r="M471">
        <v>43</v>
      </c>
      <c r="N471">
        <v>44</v>
      </c>
      <c r="O471">
        <v>44</v>
      </c>
      <c r="P471">
        <v>43</v>
      </c>
      <c r="Q471">
        <v>27</v>
      </c>
      <c r="R471">
        <v>27</v>
      </c>
      <c r="S471">
        <v>27</v>
      </c>
      <c r="T471">
        <v>79</v>
      </c>
      <c r="U471">
        <v>117</v>
      </c>
      <c r="V471">
        <v>101</v>
      </c>
      <c r="W471">
        <v>93</v>
      </c>
      <c r="X471">
        <v>89</v>
      </c>
      <c r="Y471">
        <v>93</v>
      </c>
      <c r="Z471">
        <v>86</v>
      </c>
      <c r="AA471">
        <v>74</v>
      </c>
      <c r="AB471">
        <v>90</v>
      </c>
      <c r="AC471">
        <v>65</v>
      </c>
      <c r="AD471">
        <v>117</v>
      </c>
      <c r="AE471">
        <v>93</v>
      </c>
      <c r="AF471">
        <v>93</v>
      </c>
      <c r="AG471">
        <v>61</v>
      </c>
      <c r="AH471">
        <v>101</v>
      </c>
      <c r="AI471">
        <v>109</v>
      </c>
      <c r="AJ471">
        <v>78</v>
      </c>
      <c r="AK471">
        <v>97</v>
      </c>
      <c r="AL471">
        <v>145</v>
      </c>
      <c r="AM471">
        <v>149</v>
      </c>
      <c r="AN471">
        <v>130</v>
      </c>
      <c r="AO471">
        <v>98</v>
      </c>
      <c r="AP471">
        <v>94</v>
      </c>
      <c r="AQ471">
        <v>97</v>
      </c>
      <c r="AR471">
        <v>97</v>
      </c>
      <c r="AS471">
        <v>137</v>
      </c>
      <c r="AT471">
        <v>169</v>
      </c>
      <c r="AU471">
        <v>125</v>
      </c>
      <c r="AV471" s="8">
        <f t="shared" si="56"/>
        <v>79.931818181818187</v>
      </c>
      <c r="AW471">
        <f t="shared" si="57"/>
        <v>87.5</v>
      </c>
      <c r="AX471" s="8">
        <f t="shared" si="58"/>
        <v>36.814682186925275</v>
      </c>
      <c r="AY471" s="6">
        <f>Table14[[#This Row],[Szórás]]/Table14[[#This Row],[Átlagos akadálymentességi hibaszám]]</f>
        <v>0.46057606375453852</v>
      </c>
      <c r="AZ471">
        <f t="shared" si="59"/>
        <v>27</v>
      </c>
      <c r="BA471">
        <f t="shared" si="60"/>
        <v>169</v>
      </c>
      <c r="BB471">
        <f t="shared" si="61"/>
        <v>142</v>
      </c>
      <c r="BC471" s="7">
        <f t="shared" si="62"/>
        <v>1.0323451043231677</v>
      </c>
      <c r="BD471" s="8">
        <f t="shared" si="63"/>
        <v>0.65950746669300853</v>
      </c>
    </row>
    <row r="472" spans="1:56" x14ac:dyDescent="0.25">
      <c r="A472">
        <v>3</v>
      </c>
      <c r="B472">
        <v>15</v>
      </c>
      <c r="C472" t="s">
        <v>173</v>
      </c>
      <c r="D472">
        <v>10</v>
      </c>
      <c r="E472">
        <v>10</v>
      </c>
      <c r="F472">
        <v>10</v>
      </c>
      <c r="G472">
        <v>10</v>
      </c>
      <c r="H472">
        <v>10</v>
      </c>
      <c r="I472">
        <v>8</v>
      </c>
      <c r="J472">
        <v>8</v>
      </c>
      <c r="K472">
        <v>8</v>
      </c>
      <c r="L472">
        <v>8</v>
      </c>
      <c r="M472">
        <v>8</v>
      </c>
      <c r="N472">
        <v>8</v>
      </c>
      <c r="O472">
        <v>8</v>
      </c>
      <c r="P472">
        <v>8</v>
      </c>
      <c r="Q472">
        <v>8</v>
      </c>
      <c r="R472">
        <v>8</v>
      </c>
      <c r="S472">
        <v>8</v>
      </c>
      <c r="T472">
        <v>8</v>
      </c>
      <c r="U472">
        <v>8</v>
      </c>
      <c r="V472">
        <v>8</v>
      </c>
      <c r="W472">
        <v>8</v>
      </c>
      <c r="X472">
        <v>8</v>
      </c>
      <c r="Y472">
        <v>8</v>
      </c>
      <c r="Z472">
        <v>8</v>
      </c>
      <c r="AA472">
        <v>8</v>
      </c>
      <c r="AB472">
        <v>8</v>
      </c>
      <c r="AC472">
        <v>8</v>
      </c>
      <c r="AD472">
        <v>8</v>
      </c>
      <c r="AE472">
        <v>8</v>
      </c>
      <c r="AF472">
        <v>8</v>
      </c>
      <c r="AG472">
        <v>8</v>
      </c>
      <c r="AH472">
        <v>8</v>
      </c>
      <c r="AI472">
        <v>8</v>
      </c>
      <c r="AJ472">
        <v>7</v>
      </c>
      <c r="AK472">
        <v>7</v>
      </c>
      <c r="AL472">
        <v>6</v>
      </c>
      <c r="AM472">
        <v>6</v>
      </c>
      <c r="AN472">
        <v>6</v>
      </c>
      <c r="AO472">
        <v>6</v>
      </c>
      <c r="AP472">
        <v>5</v>
      </c>
      <c r="AQ472">
        <v>5</v>
      </c>
      <c r="AR472">
        <v>5</v>
      </c>
      <c r="AS472">
        <v>5</v>
      </c>
      <c r="AT472">
        <v>5</v>
      </c>
      <c r="AU472">
        <v>5</v>
      </c>
      <c r="AV472" s="8">
        <f t="shared" si="56"/>
        <v>7.5909090909090908</v>
      </c>
      <c r="AW472">
        <f t="shared" si="57"/>
        <v>8</v>
      </c>
      <c r="AX472" s="8">
        <f t="shared" si="58"/>
        <v>1.4029567086788739</v>
      </c>
      <c r="AY472" s="6">
        <f>Table14[[#This Row],[Szórás]]/Table14[[#This Row],[Átlagos akadálymentességi hibaszám]]</f>
        <v>0.18482064425709716</v>
      </c>
      <c r="AZ472">
        <f t="shared" si="59"/>
        <v>5</v>
      </c>
      <c r="BA472">
        <f t="shared" si="60"/>
        <v>10</v>
      </c>
      <c r="BB472">
        <f t="shared" si="61"/>
        <v>5</v>
      </c>
      <c r="BC472" s="7">
        <f t="shared" si="62"/>
        <v>0.98678509220962463</v>
      </c>
      <c r="BD472" s="8">
        <f t="shared" si="63"/>
        <v>0.73018859399110436</v>
      </c>
    </row>
    <row r="473" spans="1:56" x14ac:dyDescent="0.25">
      <c r="A473">
        <v>7</v>
      </c>
      <c r="B473">
        <v>22</v>
      </c>
      <c r="C473" t="s">
        <v>195</v>
      </c>
      <c r="D473">
        <v>40</v>
      </c>
      <c r="E473">
        <v>40</v>
      </c>
      <c r="F473">
        <v>37</v>
      </c>
      <c r="G473">
        <v>37</v>
      </c>
      <c r="H473">
        <v>37</v>
      </c>
      <c r="I473">
        <v>37</v>
      </c>
      <c r="J473">
        <v>37</v>
      </c>
      <c r="K473">
        <v>37</v>
      </c>
      <c r="L473">
        <v>37</v>
      </c>
      <c r="M473">
        <v>36</v>
      </c>
      <c r="N473">
        <v>37</v>
      </c>
      <c r="O473">
        <v>37</v>
      </c>
      <c r="P473">
        <v>35</v>
      </c>
      <c r="Q473">
        <v>35</v>
      </c>
      <c r="R473">
        <v>36</v>
      </c>
      <c r="S473">
        <v>36</v>
      </c>
      <c r="T473">
        <v>36</v>
      </c>
      <c r="U473">
        <v>36</v>
      </c>
      <c r="V473">
        <v>36</v>
      </c>
      <c r="W473">
        <v>36</v>
      </c>
      <c r="X473">
        <v>17</v>
      </c>
      <c r="Y473">
        <v>17</v>
      </c>
      <c r="Z473">
        <v>17</v>
      </c>
      <c r="AA473">
        <v>20</v>
      </c>
      <c r="AB473">
        <v>19</v>
      </c>
      <c r="AC473">
        <v>19</v>
      </c>
      <c r="AD473">
        <v>18</v>
      </c>
      <c r="AE473">
        <v>20</v>
      </c>
      <c r="AF473">
        <v>22</v>
      </c>
      <c r="AG473">
        <v>23</v>
      </c>
      <c r="AH473">
        <v>20</v>
      </c>
      <c r="AI473">
        <v>20</v>
      </c>
      <c r="AJ473">
        <v>20</v>
      </c>
      <c r="AK473">
        <v>20</v>
      </c>
      <c r="AL473">
        <v>21</v>
      </c>
      <c r="AM473">
        <v>19</v>
      </c>
      <c r="AN473">
        <v>19</v>
      </c>
      <c r="AO473">
        <v>19</v>
      </c>
      <c r="AP473">
        <v>19</v>
      </c>
      <c r="AQ473">
        <v>16</v>
      </c>
      <c r="AR473">
        <v>22</v>
      </c>
      <c r="AS473">
        <v>12</v>
      </c>
      <c r="AT473">
        <v>12</v>
      </c>
      <c r="AU473">
        <v>12</v>
      </c>
      <c r="AV473" s="8">
        <f t="shared" si="56"/>
        <v>26.772727272727273</v>
      </c>
      <c r="AW473">
        <f t="shared" si="57"/>
        <v>22</v>
      </c>
      <c r="AX473" s="8">
        <f t="shared" si="58"/>
        <v>9.5085362783368605</v>
      </c>
      <c r="AY473" s="6">
        <f>Table14[[#This Row],[Szórás]]/Table14[[#This Row],[Átlagos akadálymentességi hibaszám]]</f>
        <v>0.35515755199220872</v>
      </c>
      <c r="AZ473">
        <f t="shared" si="59"/>
        <v>12</v>
      </c>
      <c r="BA473">
        <f t="shared" si="60"/>
        <v>40</v>
      </c>
      <c r="BB473">
        <f t="shared" si="61"/>
        <v>28</v>
      </c>
      <c r="BC473" s="7">
        <f t="shared" si="62"/>
        <v>0.97444772243648559</v>
      </c>
      <c r="BD473" s="8">
        <f t="shared" si="63"/>
        <v>0.77016326893713216</v>
      </c>
    </row>
    <row r="474" spans="1:56" x14ac:dyDescent="0.25">
      <c r="A474">
        <v>1</v>
      </c>
      <c r="B474">
        <v>11</v>
      </c>
      <c r="C474" t="s">
        <v>85</v>
      </c>
      <c r="D474">
        <v>118</v>
      </c>
      <c r="E474">
        <v>118</v>
      </c>
      <c r="F474">
        <v>117</v>
      </c>
      <c r="G474">
        <v>117</v>
      </c>
      <c r="H474">
        <v>117</v>
      </c>
      <c r="I474">
        <v>118</v>
      </c>
      <c r="J474">
        <v>118</v>
      </c>
      <c r="K474">
        <v>117</v>
      </c>
      <c r="L474">
        <v>117</v>
      </c>
      <c r="M474">
        <v>118</v>
      </c>
      <c r="N474">
        <v>117</v>
      </c>
      <c r="O474">
        <v>117</v>
      </c>
      <c r="P474">
        <v>118</v>
      </c>
      <c r="Q474">
        <v>119</v>
      </c>
      <c r="R474">
        <v>118</v>
      </c>
      <c r="S474">
        <v>118</v>
      </c>
      <c r="T474">
        <v>118</v>
      </c>
      <c r="U474">
        <v>123</v>
      </c>
      <c r="V474">
        <v>121</v>
      </c>
      <c r="W474">
        <v>124</v>
      </c>
      <c r="X474">
        <v>124</v>
      </c>
      <c r="Y474">
        <v>123</v>
      </c>
      <c r="Z474">
        <v>123</v>
      </c>
      <c r="AA474">
        <v>124</v>
      </c>
      <c r="AB474">
        <v>124</v>
      </c>
      <c r="AC474">
        <v>123</v>
      </c>
      <c r="AD474">
        <v>124</v>
      </c>
      <c r="AE474">
        <v>123</v>
      </c>
      <c r="AF474">
        <v>125</v>
      </c>
      <c r="AG474">
        <v>126</v>
      </c>
      <c r="AH474">
        <v>132</v>
      </c>
      <c r="AI474">
        <v>132</v>
      </c>
      <c r="AJ474">
        <v>131</v>
      </c>
      <c r="AK474">
        <v>133</v>
      </c>
      <c r="AL474">
        <v>131</v>
      </c>
      <c r="AM474">
        <v>133</v>
      </c>
      <c r="AN474">
        <v>132</v>
      </c>
      <c r="AO474">
        <v>127</v>
      </c>
      <c r="AP474">
        <v>125</v>
      </c>
      <c r="AQ474">
        <v>127</v>
      </c>
      <c r="AR474">
        <v>127</v>
      </c>
      <c r="AS474">
        <v>127</v>
      </c>
      <c r="AT474">
        <v>25</v>
      </c>
      <c r="AU474">
        <v>25</v>
      </c>
      <c r="AV474" s="8">
        <f t="shared" si="56"/>
        <v>118.5</v>
      </c>
      <c r="AW474">
        <f t="shared" si="57"/>
        <v>123</v>
      </c>
      <c r="AX474" s="8">
        <f t="shared" si="58"/>
        <v>21.279425591128444</v>
      </c>
      <c r="AY474" s="6">
        <f>Table14[[#This Row],[Szórás]]/Table14[[#This Row],[Átlagos akadálymentességi hibaszám]]</f>
        <v>0.17957321173948054</v>
      </c>
      <c r="AZ474">
        <f t="shared" si="59"/>
        <v>25</v>
      </c>
      <c r="BA474">
        <f t="shared" si="60"/>
        <v>133</v>
      </c>
      <c r="BB474">
        <f t="shared" si="61"/>
        <v>108</v>
      </c>
      <c r="BC474" s="7">
        <f t="shared" si="62"/>
        <v>0.99326416696536413</v>
      </c>
      <c r="BD474" s="8">
        <f t="shared" si="63"/>
        <v>6.5958031311140447E-2</v>
      </c>
    </row>
    <row r="475" spans="1:56" x14ac:dyDescent="0.25">
      <c r="A475">
        <v>66</v>
      </c>
      <c r="B475">
        <v>50</v>
      </c>
      <c r="C475" t="s">
        <v>120</v>
      </c>
      <c r="D475">
        <v>43</v>
      </c>
      <c r="E475">
        <v>42</v>
      </c>
      <c r="F475">
        <v>43</v>
      </c>
      <c r="G475">
        <v>43</v>
      </c>
      <c r="H475">
        <v>43</v>
      </c>
      <c r="I475">
        <v>47</v>
      </c>
      <c r="J475">
        <v>47</v>
      </c>
      <c r="K475">
        <v>47</v>
      </c>
      <c r="L475">
        <v>47</v>
      </c>
      <c r="M475">
        <v>47</v>
      </c>
      <c r="N475">
        <v>47</v>
      </c>
      <c r="O475">
        <v>47</v>
      </c>
      <c r="P475">
        <v>47</v>
      </c>
      <c r="Q475">
        <v>47</v>
      </c>
      <c r="R475">
        <v>47</v>
      </c>
      <c r="S475">
        <v>47</v>
      </c>
      <c r="T475">
        <v>47</v>
      </c>
      <c r="U475">
        <v>47</v>
      </c>
      <c r="V475">
        <v>46</v>
      </c>
      <c r="W475">
        <v>47</v>
      </c>
      <c r="X475">
        <v>46</v>
      </c>
      <c r="Y475">
        <v>46</v>
      </c>
      <c r="Z475">
        <v>46</v>
      </c>
      <c r="AA475">
        <v>46</v>
      </c>
      <c r="AB475">
        <v>44</v>
      </c>
      <c r="AC475">
        <v>46</v>
      </c>
      <c r="AD475">
        <v>46</v>
      </c>
      <c r="AE475">
        <v>46</v>
      </c>
      <c r="AF475">
        <v>46</v>
      </c>
      <c r="AG475">
        <v>44</v>
      </c>
      <c r="AH475">
        <v>45</v>
      </c>
      <c r="AI475">
        <v>46</v>
      </c>
      <c r="AJ475">
        <v>47</v>
      </c>
      <c r="AK475">
        <v>47</v>
      </c>
      <c r="AL475">
        <v>44</v>
      </c>
      <c r="AM475">
        <v>47</v>
      </c>
      <c r="AN475">
        <v>47</v>
      </c>
      <c r="AO475">
        <v>46</v>
      </c>
      <c r="AP475">
        <v>46</v>
      </c>
      <c r="AQ475">
        <v>46</v>
      </c>
      <c r="AR475">
        <v>47</v>
      </c>
      <c r="AS475">
        <v>47</v>
      </c>
      <c r="AT475">
        <v>47</v>
      </c>
      <c r="AU475">
        <v>46</v>
      </c>
      <c r="AV475" s="8">
        <f t="shared" si="56"/>
        <v>45.954545454545453</v>
      </c>
      <c r="AW475">
        <f t="shared" si="57"/>
        <v>46</v>
      </c>
      <c r="AX475" s="8">
        <f t="shared" si="58"/>
        <v>1.4134658945638321</v>
      </c>
      <c r="AY475" s="6">
        <f>Table14[[#This Row],[Szórás]]/Table14[[#This Row],[Átlagos akadálymentességi hibaszám]]</f>
        <v>3.0757912641349461E-2</v>
      </c>
      <c r="AZ475">
        <f t="shared" si="59"/>
        <v>42</v>
      </c>
      <c r="BA475">
        <f t="shared" si="60"/>
        <v>47</v>
      </c>
      <c r="BB475">
        <f t="shared" si="61"/>
        <v>5</v>
      </c>
      <c r="BC475" s="7">
        <f t="shared" si="62"/>
        <v>1.000735291399395</v>
      </c>
      <c r="BD475" s="8">
        <f t="shared" si="63"/>
        <v>9.0193979912749384E-2</v>
      </c>
    </row>
    <row r="476" spans="1:56" x14ac:dyDescent="0.25">
      <c r="A476">
        <v>7</v>
      </c>
      <c r="B476">
        <v>22</v>
      </c>
      <c r="C476" t="s">
        <v>195</v>
      </c>
      <c r="D476">
        <v>59</v>
      </c>
      <c r="E476">
        <v>59</v>
      </c>
      <c r="F476">
        <v>59</v>
      </c>
      <c r="G476">
        <v>58</v>
      </c>
      <c r="H476">
        <v>59</v>
      </c>
      <c r="I476">
        <v>58</v>
      </c>
      <c r="J476">
        <v>58</v>
      </c>
      <c r="K476">
        <v>59</v>
      </c>
      <c r="L476">
        <v>58</v>
      </c>
      <c r="M476">
        <v>58</v>
      </c>
      <c r="N476">
        <v>59</v>
      </c>
      <c r="O476">
        <v>59</v>
      </c>
      <c r="P476">
        <v>58</v>
      </c>
      <c r="Q476">
        <v>59</v>
      </c>
      <c r="R476">
        <v>59</v>
      </c>
      <c r="S476">
        <v>59</v>
      </c>
      <c r="T476">
        <v>59</v>
      </c>
      <c r="U476">
        <v>58</v>
      </c>
      <c r="V476">
        <v>59</v>
      </c>
      <c r="W476">
        <v>59</v>
      </c>
      <c r="X476">
        <v>59</v>
      </c>
      <c r="Y476">
        <v>59</v>
      </c>
      <c r="Z476">
        <v>58</v>
      </c>
      <c r="AA476">
        <v>59</v>
      </c>
      <c r="AB476">
        <v>59</v>
      </c>
      <c r="AC476">
        <v>60</v>
      </c>
      <c r="AD476">
        <v>60</v>
      </c>
      <c r="AE476">
        <v>60</v>
      </c>
      <c r="AF476">
        <v>58</v>
      </c>
      <c r="AG476">
        <v>58</v>
      </c>
      <c r="AH476">
        <v>58</v>
      </c>
      <c r="AI476">
        <v>59</v>
      </c>
      <c r="AJ476">
        <v>59</v>
      </c>
      <c r="AK476">
        <v>59</v>
      </c>
      <c r="AL476">
        <v>60</v>
      </c>
      <c r="AM476">
        <v>57</v>
      </c>
      <c r="AN476">
        <v>56</v>
      </c>
      <c r="AO476">
        <v>56</v>
      </c>
      <c r="AP476">
        <v>56</v>
      </c>
      <c r="AQ476">
        <v>58</v>
      </c>
      <c r="AR476">
        <v>59</v>
      </c>
      <c r="AS476">
        <v>59</v>
      </c>
      <c r="AT476">
        <v>58</v>
      </c>
      <c r="AU476">
        <v>65</v>
      </c>
      <c r="AV476" s="8">
        <f t="shared" si="56"/>
        <v>58.68181818181818</v>
      </c>
      <c r="AW476">
        <f t="shared" si="57"/>
        <v>59</v>
      </c>
      <c r="AX476" s="8">
        <f t="shared" si="58"/>
        <v>1.3601081911946404</v>
      </c>
      <c r="AY476" s="6">
        <f>Table14[[#This Row],[Szórás]]/Table14[[#This Row],[Átlagos akadálymentességi hibaszám]]</f>
        <v>2.3177676379769242E-2</v>
      </c>
      <c r="AZ476">
        <f t="shared" si="59"/>
        <v>56</v>
      </c>
      <c r="BA476">
        <f t="shared" si="60"/>
        <v>65</v>
      </c>
      <c r="BB476">
        <f t="shared" si="61"/>
        <v>9</v>
      </c>
      <c r="BC476" s="7">
        <f t="shared" si="62"/>
        <v>1.0000185119711635</v>
      </c>
      <c r="BD476" s="8">
        <f t="shared" si="63"/>
        <v>1.0924172102032006E-4</v>
      </c>
    </row>
    <row r="477" spans="1:56" x14ac:dyDescent="0.25">
      <c r="A477">
        <v>8</v>
      </c>
      <c r="B477">
        <v>22</v>
      </c>
      <c r="C477" t="s">
        <v>195</v>
      </c>
      <c r="D477">
        <v>19</v>
      </c>
      <c r="E477">
        <v>18</v>
      </c>
      <c r="F477">
        <v>19</v>
      </c>
      <c r="G477">
        <v>19</v>
      </c>
      <c r="H477">
        <v>19</v>
      </c>
      <c r="I477">
        <v>19</v>
      </c>
      <c r="J477">
        <v>18</v>
      </c>
      <c r="K477">
        <v>20</v>
      </c>
      <c r="L477">
        <v>18</v>
      </c>
      <c r="M477">
        <v>19</v>
      </c>
      <c r="N477">
        <v>19</v>
      </c>
      <c r="O477">
        <v>19</v>
      </c>
      <c r="P477">
        <v>19</v>
      </c>
      <c r="Q477">
        <v>19</v>
      </c>
      <c r="R477">
        <v>19</v>
      </c>
      <c r="S477">
        <v>18</v>
      </c>
      <c r="T477">
        <v>18</v>
      </c>
      <c r="U477">
        <v>19</v>
      </c>
      <c r="V477">
        <v>19</v>
      </c>
      <c r="W477">
        <v>18</v>
      </c>
      <c r="X477">
        <v>18</v>
      </c>
      <c r="Y477">
        <v>19</v>
      </c>
      <c r="Z477">
        <v>39</v>
      </c>
      <c r="AA477">
        <v>39</v>
      </c>
      <c r="AB477">
        <v>47</v>
      </c>
      <c r="AC477">
        <v>25</v>
      </c>
      <c r="AD477">
        <v>40</v>
      </c>
      <c r="AE477">
        <v>40</v>
      </c>
      <c r="AF477">
        <v>40</v>
      </c>
      <c r="AG477">
        <v>25</v>
      </c>
      <c r="AH477">
        <v>39</v>
      </c>
      <c r="AI477">
        <v>39</v>
      </c>
      <c r="AJ477">
        <v>40</v>
      </c>
      <c r="AK477">
        <v>36</v>
      </c>
      <c r="AL477">
        <v>24</v>
      </c>
      <c r="AM477">
        <v>23</v>
      </c>
      <c r="AN477">
        <v>23</v>
      </c>
      <c r="AO477">
        <v>18</v>
      </c>
      <c r="AP477">
        <v>25</v>
      </c>
      <c r="AQ477">
        <v>25</v>
      </c>
      <c r="AR477">
        <v>25</v>
      </c>
      <c r="AS477">
        <v>25</v>
      </c>
      <c r="AT477">
        <v>25</v>
      </c>
      <c r="AU477">
        <v>25</v>
      </c>
      <c r="AV477" s="8">
        <f t="shared" si="56"/>
        <v>24.977272727272727</v>
      </c>
      <c r="AW477">
        <f t="shared" si="57"/>
        <v>19.5</v>
      </c>
      <c r="AX477" s="8">
        <f t="shared" si="58"/>
        <v>8.6521636932649884</v>
      </c>
      <c r="AY477" s="6">
        <f>Table14[[#This Row],[Szórás]]/Table14[[#This Row],[Átlagos akadálymentességi hibaszám]]</f>
        <v>0.34640145814709689</v>
      </c>
      <c r="AZ477">
        <f t="shared" si="59"/>
        <v>18</v>
      </c>
      <c r="BA477">
        <f t="shared" si="60"/>
        <v>47</v>
      </c>
      <c r="BB477">
        <f t="shared" si="61"/>
        <v>29</v>
      </c>
      <c r="BC477" s="7">
        <f t="shared" si="62"/>
        <v>1.012570242984705</v>
      </c>
      <c r="BD477" s="8">
        <f t="shared" si="63"/>
        <v>0.27172832289838988</v>
      </c>
    </row>
    <row r="478" spans="1:56" x14ac:dyDescent="0.25">
      <c r="A478">
        <v>1</v>
      </c>
      <c r="B478">
        <v>11</v>
      </c>
      <c r="C478" t="s">
        <v>85</v>
      </c>
      <c r="D478">
        <v>99</v>
      </c>
      <c r="E478">
        <v>99</v>
      </c>
      <c r="F478">
        <v>99</v>
      </c>
      <c r="G478">
        <v>99</v>
      </c>
      <c r="H478">
        <v>99</v>
      </c>
      <c r="I478">
        <v>99</v>
      </c>
      <c r="J478">
        <v>99</v>
      </c>
      <c r="K478">
        <v>99</v>
      </c>
      <c r="L478">
        <v>99</v>
      </c>
      <c r="M478">
        <v>99</v>
      </c>
      <c r="N478">
        <v>96</v>
      </c>
      <c r="O478">
        <v>99</v>
      </c>
      <c r="P478">
        <v>99</v>
      </c>
      <c r="Q478">
        <v>99</v>
      </c>
      <c r="R478">
        <v>99</v>
      </c>
      <c r="S478">
        <v>99</v>
      </c>
      <c r="T478">
        <v>99</v>
      </c>
      <c r="U478">
        <v>99</v>
      </c>
      <c r="V478">
        <v>99</v>
      </c>
      <c r="W478">
        <v>99</v>
      </c>
      <c r="X478">
        <v>99</v>
      </c>
      <c r="Y478">
        <v>99</v>
      </c>
      <c r="Z478">
        <v>99</v>
      </c>
      <c r="AA478">
        <v>99</v>
      </c>
      <c r="AB478">
        <v>99</v>
      </c>
      <c r="AC478">
        <v>99</v>
      </c>
      <c r="AD478">
        <v>100</v>
      </c>
      <c r="AE478">
        <v>99</v>
      </c>
      <c r="AF478">
        <v>99</v>
      </c>
      <c r="AG478">
        <v>99</v>
      </c>
      <c r="AH478">
        <v>99</v>
      </c>
      <c r="AI478">
        <v>99</v>
      </c>
      <c r="AJ478">
        <v>99</v>
      </c>
      <c r="AK478">
        <v>99</v>
      </c>
      <c r="AL478">
        <v>99</v>
      </c>
      <c r="AM478">
        <v>99</v>
      </c>
      <c r="AN478">
        <v>99</v>
      </c>
      <c r="AO478">
        <v>99</v>
      </c>
      <c r="AP478">
        <v>99</v>
      </c>
      <c r="AQ478">
        <v>99</v>
      </c>
      <c r="AR478">
        <v>99</v>
      </c>
      <c r="AS478">
        <v>99</v>
      </c>
      <c r="AT478">
        <v>99</v>
      </c>
      <c r="AU478">
        <v>99</v>
      </c>
      <c r="AV478" s="8">
        <f t="shared" si="56"/>
        <v>98.954545454545453</v>
      </c>
      <c r="AW478">
        <f t="shared" si="57"/>
        <v>99</v>
      </c>
      <c r="AX478" s="8">
        <f t="shared" si="58"/>
        <v>0.48004580472078012</v>
      </c>
      <c r="AY478" s="6">
        <f>Table14[[#This Row],[Szórás]]/Table14[[#This Row],[Átlagos akadálymentességi hibaszám]]</f>
        <v>4.851174875451154E-3</v>
      </c>
      <c r="AZ478">
        <f t="shared" si="59"/>
        <v>96</v>
      </c>
      <c r="BA478">
        <f t="shared" si="60"/>
        <v>100</v>
      </c>
      <c r="BB478">
        <f t="shared" si="61"/>
        <v>4</v>
      </c>
      <c r="BC478" s="7">
        <f t="shared" si="62"/>
        <v>1.0000562525456118</v>
      </c>
      <c r="BD478" s="8">
        <f t="shared" si="63"/>
        <v>2.1624894760475348E-2</v>
      </c>
    </row>
    <row r="479" spans="1:56" x14ac:dyDescent="0.25">
      <c r="A479">
        <v>193</v>
      </c>
      <c r="B479">
        <v>62</v>
      </c>
      <c r="C479" t="s">
        <v>162</v>
      </c>
      <c r="D479">
        <v>7</v>
      </c>
      <c r="E479">
        <v>7</v>
      </c>
      <c r="F479">
        <v>7</v>
      </c>
      <c r="G479">
        <v>7</v>
      </c>
      <c r="H479">
        <v>7</v>
      </c>
      <c r="I479">
        <v>7</v>
      </c>
      <c r="J479">
        <v>7</v>
      </c>
      <c r="K479">
        <v>7</v>
      </c>
      <c r="L479">
        <v>7</v>
      </c>
      <c r="M479">
        <v>7</v>
      </c>
      <c r="N479">
        <v>7</v>
      </c>
      <c r="O479">
        <v>7</v>
      </c>
      <c r="P479">
        <v>7</v>
      </c>
      <c r="Q479">
        <v>7</v>
      </c>
      <c r="R479">
        <v>7</v>
      </c>
      <c r="S479">
        <v>7</v>
      </c>
      <c r="T479">
        <v>7</v>
      </c>
      <c r="U479">
        <v>7</v>
      </c>
      <c r="V479">
        <v>7</v>
      </c>
      <c r="W479">
        <v>7</v>
      </c>
      <c r="X479">
        <v>7</v>
      </c>
      <c r="Y479">
        <v>7</v>
      </c>
      <c r="Z479">
        <v>7</v>
      </c>
      <c r="AA479">
        <v>7</v>
      </c>
      <c r="AB479">
        <v>7</v>
      </c>
      <c r="AC479">
        <v>7</v>
      </c>
      <c r="AD479">
        <v>7</v>
      </c>
      <c r="AE479">
        <v>7</v>
      </c>
      <c r="AF479">
        <v>7</v>
      </c>
      <c r="AG479">
        <v>7</v>
      </c>
      <c r="AH479">
        <v>7</v>
      </c>
      <c r="AI479">
        <v>7</v>
      </c>
      <c r="AJ479">
        <v>7</v>
      </c>
      <c r="AK479">
        <v>7</v>
      </c>
      <c r="AL479">
        <v>7</v>
      </c>
      <c r="AM479">
        <v>7</v>
      </c>
      <c r="AN479">
        <v>7</v>
      </c>
      <c r="AO479">
        <v>7</v>
      </c>
      <c r="AP479">
        <v>7</v>
      </c>
      <c r="AQ479">
        <v>7</v>
      </c>
      <c r="AR479">
        <v>7</v>
      </c>
      <c r="AS479">
        <v>7</v>
      </c>
      <c r="AT479">
        <v>7</v>
      </c>
      <c r="AU479">
        <v>7</v>
      </c>
      <c r="AV479" s="8">
        <f t="shared" si="56"/>
        <v>7</v>
      </c>
      <c r="AW479">
        <f t="shared" si="57"/>
        <v>7</v>
      </c>
      <c r="AX479" s="8">
        <f t="shared" si="58"/>
        <v>0</v>
      </c>
      <c r="AY479" s="6">
        <f>Table14[[#This Row],[Szórás]]/Table14[[#This Row],[Átlagos akadálymentességi hibaszám]]</f>
        <v>0</v>
      </c>
      <c r="AZ479">
        <f t="shared" si="59"/>
        <v>7</v>
      </c>
      <c r="BA479">
        <f t="shared" si="60"/>
        <v>7</v>
      </c>
      <c r="BB479">
        <f t="shared" si="61"/>
        <v>0</v>
      </c>
      <c r="BC479" s="7">
        <f t="shared" si="62"/>
        <v>1</v>
      </c>
      <c r="BD479" s="8">
        <f t="shared" si="63"/>
        <v>1</v>
      </c>
    </row>
    <row r="480" spans="1:56" x14ac:dyDescent="0.25">
      <c r="A480">
        <v>12</v>
      </c>
      <c r="B480">
        <v>30</v>
      </c>
      <c r="C480" t="s">
        <v>134</v>
      </c>
      <c r="D480">
        <v>7</v>
      </c>
      <c r="E480">
        <v>7</v>
      </c>
      <c r="F480">
        <v>8</v>
      </c>
      <c r="G480">
        <v>8</v>
      </c>
      <c r="H480">
        <v>7</v>
      </c>
      <c r="I480">
        <v>8</v>
      </c>
      <c r="J480">
        <v>7</v>
      </c>
      <c r="K480">
        <v>7</v>
      </c>
      <c r="L480">
        <v>7</v>
      </c>
      <c r="M480">
        <v>7</v>
      </c>
      <c r="N480">
        <v>7</v>
      </c>
      <c r="O480">
        <v>7</v>
      </c>
      <c r="P480">
        <v>7</v>
      </c>
      <c r="Q480">
        <v>7</v>
      </c>
      <c r="R480">
        <v>7</v>
      </c>
      <c r="S480">
        <v>7</v>
      </c>
      <c r="T480">
        <v>7</v>
      </c>
      <c r="U480">
        <v>7</v>
      </c>
      <c r="V480">
        <v>5</v>
      </c>
      <c r="W480">
        <v>6</v>
      </c>
      <c r="X480">
        <v>5</v>
      </c>
      <c r="Y480">
        <v>4</v>
      </c>
      <c r="Z480">
        <v>5</v>
      </c>
      <c r="AA480">
        <v>5</v>
      </c>
      <c r="AB480">
        <v>5</v>
      </c>
      <c r="AC480">
        <v>5</v>
      </c>
      <c r="AD480">
        <v>4</v>
      </c>
      <c r="AE480">
        <v>5</v>
      </c>
      <c r="AF480">
        <v>5</v>
      </c>
      <c r="AG480">
        <v>5</v>
      </c>
      <c r="AH480">
        <v>5</v>
      </c>
      <c r="AI480">
        <v>5</v>
      </c>
      <c r="AJ480">
        <v>5</v>
      </c>
      <c r="AK480">
        <v>5</v>
      </c>
      <c r="AL480">
        <v>6</v>
      </c>
      <c r="AM480">
        <v>5</v>
      </c>
      <c r="AN480">
        <v>5</v>
      </c>
      <c r="AO480">
        <v>7</v>
      </c>
      <c r="AP480">
        <v>5</v>
      </c>
      <c r="AQ480">
        <v>5</v>
      </c>
      <c r="AR480">
        <v>5</v>
      </c>
      <c r="AS480">
        <v>5</v>
      </c>
      <c r="AT480">
        <v>4</v>
      </c>
      <c r="AU480">
        <v>4</v>
      </c>
      <c r="AV480" s="8">
        <f t="shared" si="56"/>
        <v>5.8863636363636367</v>
      </c>
      <c r="AW480">
        <f t="shared" si="57"/>
        <v>5</v>
      </c>
      <c r="AX480" s="8">
        <f t="shared" si="58"/>
        <v>1.2049492721332205</v>
      </c>
      <c r="AY480" s="6">
        <f>Table14[[#This Row],[Szórás]]/Table14[[#This Row],[Átlagos akadálymentességi hibaszám]]</f>
        <v>0.20470180684888686</v>
      </c>
      <c r="AZ480">
        <f t="shared" si="59"/>
        <v>4</v>
      </c>
      <c r="BA480">
        <f t="shared" si="60"/>
        <v>8</v>
      </c>
      <c r="BB480">
        <f t="shared" si="61"/>
        <v>4</v>
      </c>
      <c r="BC480" s="7">
        <f t="shared" si="62"/>
        <v>0.98750117294267259</v>
      </c>
      <c r="BD480" s="8">
        <f t="shared" si="63"/>
        <v>0.60750705502654145</v>
      </c>
    </row>
    <row r="481" spans="1:56" x14ac:dyDescent="0.25">
      <c r="A481">
        <v>6</v>
      </c>
      <c r="B481">
        <v>22</v>
      </c>
      <c r="C481" t="s">
        <v>195</v>
      </c>
      <c r="D481">
        <v>51</v>
      </c>
      <c r="E481">
        <v>16</v>
      </c>
      <c r="F481">
        <v>47</v>
      </c>
      <c r="G481">
        <v>46</v>
      </c>
      <c r="H481">
        <v>47</v>
      </c>
      <c r="I481">
        <v>45</v>
      </c>
      <c r="J481">
        <v>47</v>
      </c>
      <c r="K481">
        <v>45</v>
      </c>
      <c r="L481">
        <v>45</v>
      </c>
      <c r="M481">
        <v>45</v>
      </c>
      <c r="N481">
        <v>45</v>
      </c>
      <c r="O481">
        <v>45</v>
      </c>
      <c r="P481">
        <v>45</v>
      </c>
      <c r="Q481">
        <v>48</v>
      </c>
      <c r="R481">
        <v>45</v>
      </c>
      <c r="S481">
        <v>45</v>
      </c>
      <c r="T481">
        <v>45</v>
      </c>
      <c r="U481">
        <v>45</v>
      </c>
      <c r="V481">
        <v>49</v>
      </c>
      <c r="W481">
        <v>47</v>
      </c>
      <c r="X481">
        <v>45</v>
      </c>
      <c r="Y481">
        <v>45</v>
      </c>
      <c r="Z481">
        <v>45</v>
      </c>
      <c r="AA481">
        <v>45</v>
      </c>
      <c r="AB481">
        <v>45</v>
      </c>
      <c r="AC481">
        <v>45</v>
      </c>
      <c r="AD481">
        <v>45</v>
      </c>
      <c r="AE481">
        <v>45</v>
      </c>
      <c r="AF481">
        <v>47</v>
      </c>
      <c r="AG481">
        <v>45</v>
      </c>
      <c r="AH481">
        <v>45</v>
      </c>
      <c r="AI481">
        <v>44</v>
      </c>
      <c r="AJ481">
        <v>44</v>
      </c>
      <c r="AK481">
        <v>44</v>
      </c>
      <c r="AL481">
        <v>44</v>
      </c>
      <c r="AM481">
        <v>44</v>
      </c>
      <c r="AN481">
        <v>44</v>
      </c>
      <c r="AO481">
        <v>44</v>
      </c>
      <c r="AP481">
        <v>44</v>
      </c>
      <c r="AQ481">
        <v>44</v>
      </c>
      <c r="AR481">
        <v>46</v>
      </c>
      <c r="AS481">
        <v>43</v>
      </c>
      <c r="AT481">
        <v>43</v>
      </c>
      <c r="AU481">
        <v>43</v>
      </c>
      <c r="AV481" s="8">
        <f t="shared" si="56"/>
        <v>44.56818181818182</v>
      </c>
      <c r="AW481">
        <f t="shared" si="57"/>
        <v>45</v>
      </c>
      <c r="AX481" s="8">
        <f t="shared" si="58"/>
        <v>4.6675411946101448</v>
      </c>
      <c r="AY481" s="6">
        <f>Table14[[#This Row],[Szórás]]/Table14[[#This Row],[Átlagos akadálymentességi hibaszám]]</f>
        <v>0.10472810431557693</v>
      </c>
      <c r="AZ481">
        <f t="shared" si="59"/>
        <v>16</v>
      </c>
      <c r="BA481">
        <f t="shared" si="60"/>
        <v>51</v>
      </c>
      <c r="BB481">
        <f t="shared" si="61"/>
        <v>35</v>
      </c>
      <c r="BC481" s="7">
        <f t="shared" si="62"/>
        <v>1.0014140303683738</v>
      </c>
      <c r="BD481" s="8">
        <f t="shared" si="63"/>
        <v>1.2859085550107284E-2</v>
      </c>
    </row>
    <row r="482" spans="1:56" x14ac:dyDescent="0.25">
      <c r="A482">
        <v>53</v>
      </c>
      <c r="B482">
        <v>50</v>
      </c>
      <c r="C482" t="s">
        <v>120</v>
      </c>
      <c r="D482">
        <v>25</v>
      </c>
      <c r="E482">
        <v>27</v>
      </c>
      <c r="F482">
        <v>27</v>
      </c>
      <c r="G482">
        <v>27</v>
      </c>
      <c r="H482">
        <v>27</v>
      </c>
      <c r="I482">
        <v>27</v>
      </c>
      <c r="J482">
        <v>27</v>
      </c>
      <c r="K482">
        <v>27</v>
      </c>
      <c r="L482">
        <v>24</v>
      </c>
      <c r="M482">
        <v>27</v>
      </c>
      <c r="N482">
        <v>25</v>
      </c>
      <c r="O482">
        <v>25</v>
      </c>
      <c r="P482">
        <v>25</v>
      </c>
      <c r="Q482">
        <v>21</v>
      </c>
      <c r="R482">
        <v>21</v>
      </c>
      <c r="S482">
        <v>21</v>
      </c>
      <c r="T482">
        <v>21</v>
      </c>
      <c r="U482">
        <v>2</v>
      </c>
      <c r="V482">
        <v>20</v>
      </c>
      <c r="W482">
        <v>21</v>
      </c>
      <c r="X482">
        <v>21</v>
      </c>
      <c r="Y482">
        <v>21</v>
      </c>
      <c r="Z482">
        <v>20</v>
      </c>
      <c r="AA482">
        <v>21</v>
      </c>
      <c r="AB482">
        <v>21</v>
      </c>
      <c r="AC482">
        <v>19</v>
      </c>
      <c r="AD482">
        <v>2</v>
      </c>
      <c r="AE482">
        <v>20</v>
      </c>
      <c r="AF482">
        <v>20</v>
      </c>
      <c r="AG482">
        <v>20</v>
      </c>
      <c r="AH482">
        <v>20</v>
      </c>
      <c r="AI482">
        <v>20</v>
      </c>
      <c r="AJ482">
        <v>21</v>
      </c>
      <c r="AK482">
        <v>21</v>
      </c>
      <c r="AL482">
        <v>19</v>
      </c>
      <c r="AM482">
        <v>19</v>
      </c>
      <c r="AN482">
        <v>20</v>
      </c>
      <c r="AO482">
        <v>20</v>
      </c>
      <c r="AP482">
        <v>21</v>
      </c>
      <c r="AQ482">
        <v>21</v>
      </c>
      <c r="AR482">
        <v>20</v>
      </c>
      <c r="AS482">
        <v>20</v>
      </c>
      <c r="AT482">
        <v>20</v>
      </c>
      <c r="AU482">
        <v>19</v>
      </c>
      <c r="AV482" s="8">
        <f t="shared" si="56"/>
        <v>21.204545454545453</v>
      </c>
      <c r="AW482">
        <f t="shared" si="57"/>
        <v>21</v>
      </c>
      <c r="AX482" s="8">
        <f t="shared" si="58"/>
        <v>5.0788185105398416</v>
      </c>
      <c r="AY482" s="6">
        <f>Table14[[#This Row],[Szórás]]/Table14[[#This Row],[Átlagos akadálymentességi hibaszám]]</f>
        <v>0.23951555676715225</v>
      </c>
      <c r="AZ482">
        <f t="shared" si="59"/>
        <v>2</v>
      </c>
      <c r="BA482">
        <f t="shared" si="60"/>
        <v>27</v>
      </c>
      <c r="BB482">
        <f t="shared" si="61"/>
        <v>25</v>
      </c>
      <c r="BC482" s="7">
        <f t="shared" si="62"/>
        <v>0.99212751556523504</v>
      </c>
      <c r="BD482" s="8">
        <f t="shared" si="63"/>
        <v>3.8250221553731673E-2</v>
      </c>
    </row>
    <row r="483" spans="1:56" x14ac:dyDescent="0.25">
      <c r="A483">
        <v>13</v>
      </c>
      <c r="B483">
        <v>30</v>
      </c>
      <c r="C483" t="s">
        <v>134</v>
      </c>
      <c r="D483">
        <v>143</v>
      </c>
      <c r="E483">
        <v>134</v>
      </c>
      <c r="F483">
        <v>139</v>
      </c>
      <c r="G483">
        <v>139</v>
      </c>
      <c r="H483">
        <v>137</v>
      </c>
      <c r="I483">
        <v>143</v>
      </c>
      <c r="J483">
        <v>142</v>
      </c>
      <c r="K483">
        <v>141</v>
      </c>
      <c r="L483">
        <v>140</v>
      </c>
      <c r="M483">
        <v>141</v>
      </c>
      <c r="N483">
        <v>136</v>
      </c>
      <c r="O483">
        <v>137</v>
      </c>
      <c r="P483">
        <v>137</v>
      </c>
      <c r="Q483">
        <v>136</v>
      </c>
      <c r="R483">
        <v>139</v>
      </c>
      <c r="S483">
        <v>149</v>
      </c>
      <c r="T483">
        <v>146</v>
      </c>
      <c r="U483">
        <v>142</v>
      </c>
      <c r="V483">
        <v>149</v>
      </c>
      <c r="W483">
        <v>147</v>
      </c>
      <c r="X483">
        <v>142</v>
      </c>
      <c r="Y483">
        <v>144</v>
      </c>
      <c r="Z483">
        <v>147</v>
      </c>
      <c r="AA483">
        <v>143</v>
      </c>
      <c r="AB483">
        <v>140</v>
      </c>
      <c r="AC483">
        <v>144</v>
      </c>
      <c r="AD483">
        <v>149</v>
      </c>
      <c r="AE483">
        <v>144</v>
      </c>
      <c r="AF483">
        <v>138</v>
      </c>
      <c r="AG483">
        <v>145</v>
      </c>
      <c r="AH483">
        <v>144</v>
      </c>
      <c r="AI483">
        <v>148</v>
      </c>
      <c r="AJ483">
        <v>147</v>
      </c>
      <c r="AK483">
        <v>143</v>
      </c>
      <c r="AL483">
        <v>146</v>
      </c>
      <c r="AM483">
        <v>144</v>
      </c>
      <c r="AN483">
        <v>138</v>
      </c>
      <c r="AO483">
        <v>152</v>
      </c>
      <c r="AP483">
        <v>146</v>
      </c>
      <c r="AQ483">
        <v>138</v>
      </c>
      <c r="AR483">
        <v>140</v>
      </c>
      <c r="AS483">
        <v>151</v>
      </c>
      <c r="AT483">
        <v>145</v>
      </c>
      <c r="AU483">
        <v>146</v>
      </c>
      <c r="AV483" s="8">
        <f t="shared" si="56"/>
        <v>142.75</v>
      </c>
      <c r="AW483">
        <f t="shared" si="57"/>
        <v>143</v>
      </c>
      <c r="AX483" s="8">
        <f t="shared" si="58"/>
        <v>4.3675601192598181</v>
      </c>
      <c r="AY483" s="6">
        <f>Table14[[#This Row],[Szórás]]/Table14[[#This Row],[Átlagos akadálymentességi hibaszám]]</f>
        <v>3.0595867735620442E-2</v>
      </c>
      <c r="AZ483">
        <f t="shared" si="59"/>
        <v>134</v>
      </c>
      <c r="BA483">
        <f t="shared" si="60"/>
        <v>152</v>
      </c>
      <c r="BB483">
        <f t="shared" si="61"/>
        <v>18</v>
      </c>
      <c r="BC483" s="7">
        <f t="shared" si="62"/>
        <v>1.0011443823432187</v>
      </c>
      <c r="BD483" s="8">
        <f t="shared" si="63"/>
        <v>0.23062538619168613</v>
      </c>
    </row>
    <row r="484" spans="1:56" x14ac:dyDescent="0.25">
      <c r="A484">
        <v>2</v>
      </c>
      <c r="B484">
        <v>12</v>
      </c>
      <c r="C484" t="s">
        <v>104</v>
      </c>
      <c r="D484">
        <v>57</v>
      </c>
      <c r="E484">
        <v>57</v>
      </c>
      <c r="F484">
        <v>57</v>
      </c>
      <c r="G484">
        <v>61</v>
      </c>
      <c r="H484">
        <v>61</v>
      </c>
      <c r="I484">
        <v>61</v>
      </c>
      <c r="J484">
        <v>57</v>
      </c>
      <c r="K484">
        <v>57</v>
      </c>
      <c r="L484">
        <v>57</v>
      </c>
      <c r="M484">
        <v>59</v>
      </c>
      <c r="N484">
        <v>59</v>
      </c>
      <c r="O484">
        <v>59</v>
      </c>
      <c r="P484">
        <v>65</v>
      </c>
      <c r="Q484">
        <v>65</v>
      </c>
      <c r="R484">
        <v>65</v>
      </c>
      <c r="S484">
        <v>65</v>
      </c>
      <c r="T484">
        <v>65</v>
      </c>
      <c r="U484">
        <v>59</v>
      </c>
      <c r="V484">
        <v>57</v>
      </c>
      <c r="W484">
        <v>57</v>
      </c>
      <c r="X484">
        <v>57</v>
      </c>
      <c r="Y484">
        <v>57</v>
      </c>
      <c r="Z484">
        <v>57</v>
      </c>
      <c r="AA484">
        <v>61</v>
      </c>
      <c r="AB484">
        <v>62</v>
      </c>
      <c r="AC484">
        <v>62</v>
      </c>
      <c r="AD484">
        <v>62</v>
      </c>
      <c r="AE484">
        <v>64</v>
      </c>
      <c r="AF484">
        <v>62</v>
      </c>
      <c r="AG484">
        <v>66</v>
      </c>
      <c r="AH484">
        <v>66</v>
      </c>
      <c r="AI484">
        <v>64</v>
      </c>
      <c r="AJ484">
        <v>61</v>
      </c>
      <c r="AK484">
        <v>59</v>
      </c>
      <c r="AL484">
        <v>59</v>
      </c>
      <c r="AM484">
        <v>59</v>
      </c>
      <c r="AN484">
        <v>59</v>
      </c>
      <c r="AO484">
        <v>59</v>
      </c>
      <c r="AP484">
        <v>57</v>
      </c>
      <c r="AQ484">
        <v>57</v>
      </c>
      <c r="AR484">
        <v>57</v>
      </c>
      <c r="AS484">
        <v>57</v>
      </c>
      <c r="AT484">
        <v>54</v>
      </c>
      <c r="AU484">
        <v>55</v>
      </c>
      <c r="AV484" s="8">
        <f t="shared" si="56"/>
        <v>59.840909090909093</v>
      </c>
      <c r="AW484">
        <f t="shared" si="57"/>
        <v>59</v>
      </c>
      <c r="AX484" s="8">
        <f t="shared" si="58"/>
        <v>3.2489224103928112</v>
      </c>
      <c r="AY484" s="6">
        <f>Table14[[#This Row],[Szórás]]/Table14[[#This Row],[Átlagos akadálymentességi hibaszám]]</f>
        <v>5.4292664662849863E-2</v>
      </c>
      <c r="AZ484">
        <f t="shared" si="59"/>
        <v>54</v>
      </c>
      <c r="BA484">
        <f t="shared" si="60"/>
        <v>66</v>
      </c>
      <c r="BB484">
        <f t="shared" si="61"/>
        <v>12</v>
      </c>
      <c r="BC484" s="7">
        <f t="shared" si="62"/>
        <v>0.99956981345734819</v>
      </c>
      <c r="BD484" s="8">
        <f t="shared" si="63"/>
        <v>1.0580685554251387E-2</v>
      </c>
    </row>
    <row r="485" spans="1:56" x14ac:dyDescent="0.25">
      <c r="A485">
        <v>60</v>
      </c>
      <c r="B485">
        <v>50</v>
      </c>
      <c r="C485" t="s">
        <v>120</v>
      </c>
      <c r="D485">
        <v>148</v>
      </c>
      <c r="E485">
        <v>151</v>
      </c>
      <c r="F485">
        <v>151</v>
      </c>
      <c r="G485">
        <v>149</v>
      </c>
      <c r="H485">
        <v>147</v>
      </c>
      <c r="I485">
        <v>147</v>
      </c>
      <c r="J485">
        <v>151</v>
      </c>
      <c r="K485">
        <v>151</v>
      </c>
      <c r="L485">
        <v>151</v>
      </c>
      <c r="M485">
        <v>152</v>
      </c>
      <c r="N485">
        <v>153</v>
      </c>
      <c r="O485">
        <v>153</v>
      </c>
      <c r="P485">
        <v>150</v>
      </c>
      <c r="Q485">
        <v>151</v>
      </c>
      <c r="R485">
        <v>66</v>
      </c>
      <c r="S485">
        <v>152</v>
      </c>
      <c r="T485">
        <v>153</v>
      </c>
      <c r="U485">
        <v>152</v>
      </c>
      <c r="V485">
        <v>154</v>
      </c>
      <c r="W485">
        <v>153</v>
      </c>
      <c r="X485">
        <v>158</v>
      </c>
      <c r="Y485">
        <v>157</v>
      </c>
      <c r="Z485">
        <v>156</v>
      </c>
      <c r="AA485">
        <v>146</v>
      </c>
      <c r="AB485">
        <v>147</v>
      </c>
      <c r="AC485">
        <v>149</v>
      </c>
      <c r="AD485">
        <v>151</v>
      </c>
      <c r="AE485">
        <v>153</v>
      </c>
      <c r="AF485">
        <v>154</v>
      </c>
      <c r="AG485">
        <v>155</v>
      </c>
      <c r="AH485">
        <v>154</v>
      </c>
      <c r="AI485">
        <v>151</v>
      </c>
      <c r="AJ485">
        <v>151</v>
      </c>
      <c r="AK485">
        <v>152</v>
      </c>
      <c r="AL485">
        <v>152</v>
      </c>
      <c r="AM485">
        <v>144</v>
      </c>
      <c r="AN485">
        <v>62</v>
      </c>
      <c r="AO485">
        <v>138</v>
      </c>
      <c r="AP485">
        <v>142</v>
      </c>
      <c r="AQ485">
        <v>136</v>
      </c>
      <c r="AR485">
        <v>138</v>
      </c>
      <c r="AS485">
        <v>137</v>
      </c>
      <c r="AT485">
        <v>138</v>
      </c>
      <c r="AU485">
        <v>138</v>
      </c>
      <c r="AV485" s="8">
        <f t="shared" si="56"/>
        <v>145.31818181818181</v>
      </c>
      <c r="AW485">
        <f t="shared" si="57"/>
        <v>151</v>
      </c>
      <c r="AX485" s="8">
        <f t="shared" si="58"/>
        <v>18.814606803637293</v>
      </c>
      <c r="AY485" s="6">
        <f>Table14[[#This Row],[Szórás]]/Table14[[#This Row],[Átlagos akadálymentességi hibaszám]]</f>
        <v>0.12947180158899607</v>
      </c>
      <c r="AZ485">
        <f t="shared" si="59"/>
        <v>62</v>
      </c>
      <c r="BA485">
        <f t="shared" si="60"/>
        <v>158</v>
      </c>
      <c r="BB485">
        <f t="shared" si="61"/>
        <v>96</v>
      </c>
      <c r="BC485" s="7">
        <f t="shared" si="62"/>
        <v>0.99755013765892442</v>
      </c>
      <c r="BD485" s="8">
        <f t="shared" si="63"/>
        <v>2.9805049469457431E-2</v>
      </c>
    </row>
    <row r="486" spans="1:56" x14ac:dyDescent="0.25">
      <c r="A486">
        <v>7</v>
      </c>
      <c r="B486">
        <v>22</v>
      </c>
      <c r="C486" t="s">
        <v>195</v>
      </c>
      <c r="D486">
        <v>44</v>
      </c>
      <c r="E486">
        <v>44</v>
      </c>
      <c r="F486">
        <v>44</v>
      </c>
      <c r="G486">
        <v>44</v>
      </c>
      <c r="H486">
        <v>44</v>
      </c>
      <c r="I486">
        <v>44</v>
      </c>
      <c r="J486">
        <v>44</v>
      </c>
      <c r="K486">
        <v>44</v>
      </c>
      <c r="L486">
        <v>44</v>
      </c>
      <c r="M486">
        <v>44</v>
      </c>
      <c r="N486">
        <v>46</v>
      </c>
      <c r="O486">
        <v>44</v>
      </c>
      <c r="P486">
        <v>44</v>
      </c>
      <c r="Q486">
        <v>44</v>
      </c>
      <c r="R486">
        <v>44</v>
      </c>
      <c r="S486">
        <v>44</v>
      </c>
      <c r="T486">
        <v>44</v>
      </c>
      <c r="U486">
        <v>44</v>
      </c>
      <c r="V486">
        <v>44</v>
      </c>
      <c r="W486">
        <v>44</v>
      </c>
      <c r="X486">
        <v>44</v>
      </c>
      <c r="Y486">
        <v>44</v>
      </c>
      <c r="Z486">
        <v>44</v>
      </c>
      <c r="AA486">
        <v>44</v>
      </c>
      <c r="AB486">
        <v>45</v>
      </c>
      <c r="AC486">
        <v>47</v>
      </c>
      <c r="AD486">
        <v>47</v>
      </c>
      <c r="AE486">
        <v>47</v>
      </c>
      <c r="AF486">
        <v>4</v>
      </c>
      <c r="AG486">
        <v>4</v>
      </c>
      <c r="AH486">
        <v>4</v>
      </c>
      <c r="AI486">
        <v>44</v>
      </c>
      <c r="AJ486">
        <v>44</v>
      </c>
      <c r="AK486">
        <v>36</v>
      </c>
      <c r="AL486">
        <v>36</v>
      </c>
      <c r="AM486">
        <v>36</v>
      </c>
      <c r="AN486">
        <v>37</v>
      </c>
      <c r="AO486">
        <v>39</v>
      </c>
      <c r="AP486">
        <v>74</v>
      </c>
      <c r="AQ486">
        <v>74</v>
      </c>
      <c r="AR486">
        <v>75</v>
      </c>
      <c r="AS486">
        <v>77</v>
      </c>
      <c r="AT486">
        <v>77</v>
      </c>
      <c r="AU486">
        <v>77</v>
      </c>
      <c r="AV486" s="8">
        <f t="shared" si="56"/>
        <v>45.045454545454547</v>
      </c>
      <c r="AW486">
        <f t="shared" si="57"/>
        <v>44</v>
      </c>
      <c r="AX486" s="8">
        <f t="shared" si="58"/>
        <v>16.050725616365114</v>
      </c>
      <c r="AY486" s="6">
        <f>Table14[[#This Row],[Szórás]]/Table14[[#This Row],[Átlagos akadálymentességi hibaszám]]</f>
        <v>0.35632286938449292</v>
      </c>
      <c r="AZ486">
        <f t="shared" si="59"/>
        <v>4</v>
      </c>
      <c r="BA486">
        <f t="shared" si="60"/>
        <v>77</v>
      </c>
      <c r="BB486">
        <f t="shared" si="61"/>
        <v>73</v>
      </c>
      <c r="BC486" s="7">
        <f t="shared" si="62"/>
        <v>0.99951155123903879</v>
      </c>
      <c r="BD486" s="8">
        <f t="shared" si="63"/>
        <v>9.0469257759627719E-5</v>
      </c>
    </row>
    <row r="487" spans="1:56" x14ac:dyDescent="0.25">
      <c r="A487">
        <v>1</v>
      </c>
      <c r="B487">
        <v>11</v>
      </c>
      <c r="C487" t="s">
        <v>85</v>
      </c>
      <c r="D487">
        <v>13</v>
      </c>
      <c r="E487">
        <v>13</v>
      </c>
      <c r="F487">
        <v>13</v>
      </c>
      <c r="G487">
        <v>13</v>
      </c>
      <c r="H487">
        <v>13</v>
      </c>
      <c r="I487">
        <v>13</v>
      </c>
      <c r="J487">
        <v>13</v>
      </c>
      <c r="K487">
        <v>13</v>
      </c>
      <c r="L487">
        <v>13</v>
      </c>
      <c r="M487">
        <v>13</v>
      </c>
      <c r="N487">
        <v>13</v>
      </c>
      <c r="O487">
        <v>13</v>
      </c>
      <c r="P487">
        <v>14</v>
      </c>
      <c r="Q487">
        <v>13</v>
      </c>
      <c r="R487">
        <v>13</v>
      </c>
      <c r="S487">
        <v>13</v>
      </c>
      <c r="T487">
        <v>14</v>
      </c>
      <c r="U487">
        <v>14</v>
      </c>
      <c r="V487">
        <v>15</v>
      </c>
      <c r="W487">
        <v>14</v>
      </c>
      <c r="X487">
        <v>14</v>
      </c>
      <c r="Y487">
        <v>14</v>
      </c>
      <c r="Z487">
        <v>14</v>
      </c>
      <c r="AA487">
        <v>14</v>
      </c>
      <c r="AB487">
        <v>14</v>
      </c>
      <c r="AC487">
        <v>14</v>
      </c>
      <c r="AD487">
        <v>14</v>
      </c>
      <c r="AE487">
        <v>14</v>
      </c>
      <c r="AF487">
        <v>14</v>
      </c>
      <c r="AG487">
        <v>14</v>
      </c>
      <c r="AH487">
        <v>14</v>
      </c>
      <c r="AI487">
        <v>14</v>
      </c>
      <c r="AJ487">
        <v>14</v>
      </c>
      <c r="AK487">
        <v>14</v>
      </c>
      <c r="AL487">
        <v>15</v>
      </c>
      <c r="AM487">
        <v>15</v>
      </c>
      <c r="AN487">
        <v>15</v>
      </c>
      <c r="AO487">
        <v>15</v>
      </c>
      <c r="AP487">
        <v>15</v>
      </c>
      <c r="AQ487">
        <v>15</v>
      </c>
      <c r="AR487">
        <v>15</v>
      </c>
      <c r="AS487">
        <v>15</v>
      </c>
      <c r="AT487">
        <v>16</v>
      </c>
      <c r="AU487">
        <v>16</v>
      </c>
      <c r="AV487" s="8">
        <f t="shared" si="56"/>
        <v>13.954545454545455</v>
      </c>
      <c r="AW487">
        <f t="shared" si="57"/>
        <v>14</v>
      </c>
      <c r="AX487" s="8">
        <f t="shared" si="58"/>
        <v>0.86143594167341642</v>
      </c>
      <c r="AY487" s="6">
        <f>Table14[[#This Row],[Szórás]]/Table14[[#This Row],[Átlagos akadálymentességi hibaszám]]</f>
        <v>6.173156585281811E-2</v>
      </c>
      <c r="AZ487">
        <f t="shared" si="59"/>
        <v>13</v>
      </c>
      <c r="BA487">
        <f t="shared" si="60"/>
        <v>16</v>
      </c>
      <c r="BB487">
        <f t="shared" si="61"/>
        <v>3</v>
      </c>
      <c r="BC487" s="7">
        <f t="shared" si="62"/>
        <v>1.0042505996856401</v>
      </c>
      <c r="BD487" s="8">
        <f t="shared" si="63"/>
        <v>0.7990673584970609</v>
      </c>
    </row>
    <row r="488" spans="1:56" x14ac:dyDescent="0.25">
      <c r="A488">
        <v>36</v>
      </c>
      <c r="B488">
        <v>40</v>
      </c>
      <c r="C488" t="s">
        <v>283</v>
      </c>
      <c r="D488">
        <v>71</v>
      </c>
      <c r="E488">
        <v>69</v>
      </c>
      <c r="F488">
        <v>69</v>
      </c>
      <c r="G488">
        <v>75</v>
      </c>
      <c r="H488">
        <v>71</v>
      </c>
      <c r="I488">
        <v>76</v>
      </c>
      <c r="J488">
        <v>76</v>
      </c>
      <c r="K488">
        <v>77</v>
      </c>
      <c r="L488">
        <v>71</v>
      </c>
      <c r="M488">
        <v>79</v>
      </c>
      <c r="N488">
        <v>82</v>
      </c>
      <c r="O488">
        <v>116</v>
      </c>
      <c r="P488">
        <v>118</v>
      </c>
      <c r="Q488">
        <v>108</v>
      </c>
      <c r="R488">
        <v>113</v>
      </c>
      <c r="S488">
        <v>98</v>
      </c>
      <c r="T488">
        <v>115</v>
      </c>
      <c r="U488">
        <v>108</v>
      </c>
      <c r="V488">
        <v>103</v>
      </c>
      <c r="W488">
        <v>144</v>
      </c>
      <c r="X488">
        <v>113</v>
      </c>
      <c r="Y488">
        <v>125</v>
      </c>
      <c r="Z488">
        <v>129</v>
      </c>
      <c r="AA488">
        <v>172</v>
      </c>
      <c r="AB488">
        <v>177</v>
      </c>
      <c r="AC488">
        <v>216</v>
      </c>
      <c r="AD488">
        <v>184</v>
      </c>
      <c r="AE488">
        <v>186</v>
      </c>
      <c r="AF488">
        <v>173</v>
      </c>
      <c r="AG488">
        <v>166</v>
      </c>
      <c r="AH488">
        <v>173</v>
      </c>
      <c r="AI488">
        <v>148</v>
      </c>
      <c r="AJ488">
        <v>139</v>
      </c>
      <c r="AK488">
        <v>139</v>
      </c>
      <c r="AL488">
        <v>133</v>
      </c>
      <c r="AM488">
        <v>123</v>
      </c>
      <c r="AN488">
        <v>142</v>
      </c>
      <c r="AO488">
        <v>161</v>
      </c>
      <c r="AP488">
        <v>158</v>
      </c>
      <c r="AQ488">
        <v>136</v>
      </c>
      <c r="AR488">
        <v>161</v>
      </c>
      <c r="AS488">
        <v>152</v>
      </c>
      <c r="AT488">
        <v>154</v>
      </c>
      <c r="AU488">
        <v>161</v>
      </c>
      <c r="AV488" s="8">
        <f t="shared" si="56"/>
        <v>126.36363636363636</v>
      </c>
      <c r="AW488">
        <f t="shared" si="57"/>
        <v>127</v>
      </c>
      <c r="AX488" s="8">
        <f t="shared" si="58"/>
        <v>39.125968839533343</v>
      </c>
      <c r="AY488" s="6">
        <f>Table14[[#This Row],[Szórás]]/Table14[[#This Row],[Átlagos akadálymentességi hibaszám]]</f>
        <v>0.30962996923371711</v>
      </c>
      <c r="AZ488">
        <f t="shared" si="59"/>
        <v>69</v>
      </c>
      <c r="BA488">
        <f t="shared" si="60"/>
        <v>216</v>
      </c>
      <c r="BB488">
        <f t="shared" si="61"/>
        <v>147</v>
      </c>
      <c r="BC488" s="7">
        <f t="shared" si="62"/>
        <v>1.0215082715956119</v>
      </c>
      <c r="BD488" s="8">
        <f t="shared" si="63"/>
        <v>0.68363399399769165</v>
      </c>
    </row>
    <row r="489" spans="1:56" x14ac:dyDescent="0.25">
      <c r="A489">
        <v>30</v>
      </c>
      <c r="B489">
        <v>40</v>
      </c>
      <c r="C489" t="s">
        <v>283</v>
      </c>
      <c r="D489">
        <v>8</v>
      </c>
      <c r="E489">
        <v>8</v>
      </c>
      <c r="F489">
        <v>8</v>
      </c>
      <c r="G489">
        <v>8</v>
      </c>
      <c r="H489">
        <v>8</v>
      </c>
      <c r="I489">
        <v>8</v>
      </c>
      <c r="J489">
        <v>8</v>
      </c>
      <c r="K489">
        <v>8</v>
      </c>
      <c r="L489">
        <v>8</v>
      </c>
      <c r="M489">
        <v>8</v>
      </c>
      <c r="N489">
        <v>8</v>
      </c>
      <c r="O489">
        <v>8</v>
      </c>
      <c r="P489">
        <v>8</v>
      </c>
      <c r="Q489">
        <v>8</v>
      </c>
      <c r="R489">
        <v>8</v>
      </c>
      <c r="S489">
        <v>8</v>
      </c>
      <c r="T489">
        <v>8</v>
      </c>
      <c r="U489">
        <v>8</v>
      </c>
      <c r="V489">
        <v>8</v>
      </c>
      <c r="W489">
        <v>8</v>
      </c>
      <c r="X489">
        <v>8</v>
      </c>
      <c r="Y489">
        <v>8</v>
      </c>
      <c r="Z489">
        <v>8</v>
      </c>
      <c r="AA489">
        <v>8</v>
      </c>
      <c r="AB489">
        <v>8</v>
      </c>
      <c r="AC489">
        <v>8</v>
      </c>
      <c r="AD489">
        <v>8</v>
      </c>
      <c r="AE489">
        <v>8</v>
      </c>
      <c r="AF489">
        <v>8</v>
      </c>
      <c r="AG489">
        <v>8</v>
      </c>
      <c r="AH489">
        <v>8</v>
      </c>
      <c r="AI489">
        <v>8</v>
      </c>
      <c r="AJ489">
        <v>16</v>
      </c>
      <c r="AK489">
        <v>16</v>
      </c>
      <c r="AL489">
        <v>8</v>
      </c>
      <c r="AM489">
        <v>16</v>
      </c>
      <c r="AN489">
        <v>16</v>
      </c>
      <c r="AO489">
        <v>16</v>
      </c>
      <c r="AP489">
        <v>16</v>
      </c>
      <c r="AQ489">
        <v>16</v>
      </c>
      <c r="AR489">
        <v>16</v>
      </c>
      <c r="AS489">
        <v>20</v>
      </c>
      <c r="AT489">
        <v>16</v>
      </c>
      <c r="AU489">
        <v>16</v>
      </c>
      <c r="AV489" s="8">
        <f t="shared" si="56"/>
        <v>10.090909090909092</v>
      </c>
      <c r="AW489">
        <f t="shared" si="57"/>
        <v>8</v>
      </c>
      <c r="AX489" s="8">
        <f t="shared" si="58"/>
        <v>3.7093106099173836</v>
      </c>
      <c r="AY489" s="6">
        <f>Table14[[#This Row],[Szórás]]/Table14[[#This Row],[Átlagos akadálymentességi hibaszám]]</f>
        <v>0.36758933972154251</v>
      </c>
      <c r="AZ489">
        <f t="shared" si="59"/>
        <v>8</v>
      </c>
      <c r="BA489">
        <f t="shared" si="60"/>
        <v>20</v>
      </c>
      <c r="BB489">
        <f t="shared" si="61"/>
        <v>12</v>
      </c>
      <c r="BC489" s="7">
        <f t="shared" si="62"/>
        <v>1.0183152771440842</v>
      </c>
      <c r="BD489" s="8">
        <f t="shared" si="63"/>
        <v>0.55064070904077811</v>
      </c>
    </row>
    <row r="490" spans="1:56" x14ac:dyDescent="0.25">
      <c r="A490">
        <v>12</v>
      </c>
      <c r="B490">
        <v>30</v>
      </c>
      <c r="C490" t="s">
        <v>134</v>
      </c>
      <c r="D490">
        <v>117</v>
      </c>
      <c r="E490">
        <v>118</v>
      </c>
      <c r="F490">
        <v>116</v>
      </c>
      <c r="G490">
        <v>101</v>
      </c>
      <c r="H490">
        <v>99</v>
      </c>
      <c r="I490">
        <v>101</v>
      </c>
      <c r="J490">
        <v>102</v>
      </c>
      <c r="K490">
        <v>103</v>
      </c>
      <c r="L490">
        <v>103</v>
      </c>
      <c r="M490">
        <v>100</v>
      </c>
      <c r="N490">
        <v>102</v>
      </c>
      <c r="O490">
        <v>100</v>
      </c>
      <c r="P490">
        <v>101</v>
      </c>
      <c r="Q490">
        <v>101</v>
      </c>
      <c r="R490">
        <v>100</v>
      </c>
      <c r="S490">
        <v>103</v>
      </c>
      <c r="T490">
        <v>102</v>
      </c>
      <c r="U490">
        <v>103</v>
      </c>
      <c r="V490">
        <v>104</v>
      </c>
      <c r="W490">
        <v>100</v>
      </c>
      <c r="X490">
        <v>101</v>
      </c>
      <c r="Y490">
        <v>101</v>
      </c>
      <c r="Z490">
        <v>98</v>
      </c>
      <c r="AA490">
        <v>99</v>
      </c>
      <c r="AB490">
        <v>102</v>
      </c>
      <c r="AC490">
        <v>101</v>
      </c>
      <c r="AD490">
        <v>102</v>
      </c>
      <c r="AE490">
        <v>101</v>
      </c>
      <c r="AF490">
        <v>101</v>
      </c>
      <c r="AG490">
        <v>102</v>
      </c>
      <c r="AH490">
        <v>102</v>
      </c>
      <c r="AI490">
        <v>103</v>
      </c>
      <c r="AJ490">
        <v>105</v>
      </c>
      <c r="AK490">
        <v>104</v>
      </c>
      <c r="AL490">
        <v>99</v>
      </c>
      <c r="AM490">
        <v>104</v>
      </c>
      <c r="AN490">
        <v>105</v>
      </c>
      <c r="AO490">
        <v>102</v>
      </c>
      <c r="AP490">
        <v>101</v>
      </c>
      <c r="AQ490">
        <v>104</v>
      </c>
      <c r="AR490">
        <v>100</v>
      </c>
      <c r="AS490">
        <v>102</v>
      </c>
      <c r="AT490">
        <v>101</v>
      </c>
      <c r="AU490">
        <v>106</v>
      </c>
      <c r="AV490" s="8">
        <f t="shared" si="56"/>
        <v>102.77272727272727</v>
      </c>
      <c r="AW490">
        <f t="shared" si="57"/>
        <v>102</v>
      </c>
      <c r="AX490" s="8">
        <f t="shared" si="58"/>
        <v>4.2583086300791244</v>
      </c>
      <c r="AY490" s="6">
        <f>Table14[[#This Row],[Szórás]]/Table14[[#This Row],[Átlagos akadálymentességi hibaszám]]</f>
        <v>4.1434228156453229E-2</v>
      </c>
      <c r="AZ490">
        <f t="shared" si="59"/>
        <v>98</v>
      </c>
      <c r="BA490">
        <f t="shared" si="60"/>
        <v>118</v>
      </c>
      <c r="BB490">
        <f t="shared" si="61"/>
        <v>20</v>
      </c>
      <c r="BC490" s="7">
        <f t="shared" si="62"/>
        <v>0.99915081996529331</v>
      </c>
      <c r="BD490" s="8">
        <f t="shared" si="63"/>
        <v>7.6387830022076234E-2</v>
      </c>
    </row>
    <row r="491" spans="1:56" x14ac:dyDescent="0.25">
      <c r="A491">
        <v>20</v>
      </c>
      <c r="B491">
        <v>40</v>
      </c>
      <c r="C491" t="s">
        <v>283</v>
      </c>
      <c r="D491">
        <v>130</v>
      </c>
      <c r="E491">
        <v>128</v>
      </c>
      <c r="F491">
        <v>128</v>
      </c>
      <c r="G491">
        <v>80</v>
      </c>
      <c r="H491">
        <v>80</v>
      </c>
      <c r="I491">
        <v>80</v>
      </c>
      <c r="J491">
        <v>80</v>
      </c>
      <c r="K491">
        <v>82</v>
      </c>
      <c r="L491">
        <v>82</v>
      </c>
      <c r="M491">
        <v>82</v>
      </c>
      <c r="N491">
        <v>75</v>
      </c>
      <c r="O491">
        <v>75</v>
      </c>
      <c r="P491">
        <v>75</v>
      </c>
      <c r="Q491">
        <v>75</v>
      </c>
      <c r="R491">
        <v>73</v>
      </c>
      <c r="S491">
        <v>73</v>
      </c>
      <c r="T491">
        <v>73</v>
      </c>
      <c r="U491">
        <v>73</v>
      </c>
      <c r="V491">
        <v>73</v>
      </c>
      <c r="W491">
        <v>67</v>
      </c>
      <c r="X491">
        <v>61</v>
      </c>
      <c r="Y491">
        <v>61</v>
      </c>
      <c r="Z491">
        <v>62</v>
      </c>
      <c r="AA491">
        <v>62</v>
      </c>
      <c r="AB491">
        <v>61</v>
      </c>
      <c r="AC491">
        <v>61</v>
      </c>
      <c r="AD491">
        <v>66</v>
      </c>
      <c r="AE491">
        <v>66</v>
      </c>
      <c r="AF491">
        <v>68</v>
      </c>
      <c r="AG491">
        <v>68</v>
      </c>
      <c r="AH491">
        <v>68</v>
      </c>
      <c r="AI491">
        <v>67</v>
      </c>
      <c r="AJ491">
        <v>67</v>
      </c>
      <c r="AK491">
        <v>65</v>
      </c>
      <c r="AL491">
        <v>64</v>
      </c>
      <c r="AM491">
        <v>60</v>
      </c>
      <c r="AN491">
        <v>54</v>
      </c>
      <c r="AO491">
        <v>54</v>
      </c>
      <c r="AP491">
        <v>54</v>
      </c>
      <c r="AQ491">
        <v>48</v>
      </c>
      <c r="AR491">
        <v>48</v>
      </c>
      <c r="AS491">
        <v>48</v>
      </c>
      <c r="AT491">
        <v>48</v>
      </c>
      <c r="AU491">
        <v>48</v>
      </c>
      <c r="AV491" s="8">
        <f t="shared" si="56"/>
        <v>70.75</v>
      </c>
      <c r="AW491">
        <f t="shared" si="57"/>
        <v>67.5</v>
      </c>
      <c r="AX491" s="8">
        <f t="shared" si="58"/>
        <v>18.771731592390303</v>
      </c>
      <c r="AY491" s="6">
        <f>Table14[[#This Row],[Szórás]]/Table14[[#This Row],[Átlagos akadálymentességi hibaszám]]</f>
        <v>0.26532482816099368</v>
      </c>
      <c r="AZ491">
        <f t="shared" si="59"/>
        <v>48</v>
      </c>
      <c r="BA491">
        <f t="shared" si="60"/>
        <v>130</v>
      </c>
      <c r="BB491">
        <f t="shared" si="61"/>
        <v>82</v>
      </c>
      <c r="BC491" s="7">
        <f t="shared" si="62"/>
        <v>0.98426049560255169</v>
      </c>
      <c r="BD491" s="8">
        <f t="shared" si="63"/>
        <v>0.76207345622792722</v>
      </c>
    </row>
    <row r="492" spans="1:56" x14ac:dyDescent="0.25">
      <c r="A492">
        <v>230</v>
      </c>
      <c r="B492">
        <v>70</v>
      </c>
      <c r="C492" t="s">
        <v>287</v>
      </c>
      <c r="D492">
        <v>29</v>
      </c>
      <c r="E492">
        <v>29</v>
      </c>
      <c r="F492">
        <v>29</v>
      </c>
      <c r="G492">
        <v>29</v>
      </c>
      <c r="H492">
        <v>29</v>
      </c>
      <c r="I492">
        <v>30</v>
      </c>
      <c r="J492">
        <v>30</v>
      </c>
      <c r="K492">
        <v>30</v>
      </c>
      <c r="L492">
        <v>30</v>
      </c>
      <c r="M492">
        <v>30</v>
      </c>
      <c r="N492">
        <v>30</v>
      </c>
      <c r="O492">
        <v>30</v>
      </c>
      <c r="P492">
        <v>30</v>
      </c>
      <c r="Q492">
        <v>30</v>
      </c>
      <c r="R492">
        <v>30</v>
      </c>
      <c r="S492">
        <v>30</v>
      </c>
      <c r="T492">
        <v>30</v>
      </c>
      <c r="U492">
        <v>30</v>
      </c>
      <c r="V492">
        <v>30</v>
      </c>
      <c r="W492">
        <v>30</v>
      </c>
      <c r="X492">
        <v>30</v>
      </c>
      <c r="Y492">
        <v>30</v>
      </c>
      <c r="Z492">
        <v>30</v>
      </c>
      <c r="AA492">
        <v>30</v>
      </c>
      <c r="AB492">
        <v>30</v>
      </c>
      <c r="AC492">
        <v>30</v>
      </c>
      <c r="AD492">
        <v>30</v>
      </c>
      <c r="AE492">
        <v>30</v>
      </c>
      <c r="AF492">
        <v>30</v>
      </c>
      <c r="AG492">
        <v>30</v>
      </c>
      <c r="AH492">
        <v>30</v>
      </c>
      <c r="AI492">
        <v>30</v>
      </c>
      <c r="AJ492">
        <v>30</v>
      </c>
      <c r="AK492">
        <v>30</v>
      </c>
      <c r="AL492">
        <v>30</v>
      </c>
      <c r="AM492">
        <v>30</v>
      </c>
      <c r="AN492">
        <v>14</v>
      </c>
      <c r="AO492">
        <v>30</v>
      </c>
      <c r="AP492">
        <v>30</v>
      </c>
      <c r="AQ492">
        <v>30</v>
      </c>
      <c r="AR492">
        <v>30</v>
      </c>
      <c r="AS492">
        <v>30</v>
      </c>
      <c r="AT492">
        <v>30</v>
      </c>
      <c r="AU492">
        <v>30</v>
      </c>
      <c r="AV492" s="8">
        <f t="shared" si="56"/>
        <v>29.522727272727273</v>
      </c>
      <c r="AW492">
        <f t="shared" si="57"/>
        <v>30</v>
      </c>
      <c r="AX492" s="8">
        <f t="shared" si="58"/>
        <v>2.4159223416946509</v>
      </c>
      <c r="AY492" s="6">
        <f>Table14[[#This Row],[Szórás]]/Table14[[#This Row],[Átlagos akadálymentességi hibaszám]]</f>
        <v>8.1832627432305335E-2</v>
      </c>
      <c r="AZ492">
        <f t="shared" si="59"/>
        <v>14</v>
      </c>
      <c r="BA492">
        <f t="shared" si="60"/>
        <v>30</v>
      </c>
      <c r="BB492">
        <f t="shared" si="61"/>
        <v>16</v>
      </c>
      <c r="BC492" s="7">
        <f t="shared" si="62"/>
        <v>0.99890889315816933</v>
      </c>
      <c r="BD492" s="8">
        <f t="shared" si="63"/>
        <v>1.4916667776652123E-2</v>
      </c>
    </row>
    <row r="493" spans="1:56" x14ac:dyDescent="0.25">
      <c r="A493">
        <v>21</v>
      </c>
      <c r="B493">
        <v>40</v>
      </c>
      <c r="C493" t="s">
        <v>283</v>
      </c>
      <c r="D493">
        <v>36</v>
      </c>
      <c r="E493">
        <v>26</v>
      </c>
      <c r="F493">
        <v>26</v>
      </c>
      <c r="G493">
        <v>26</v>
      </c>
      <c r="H493">
        <v>26</v>
      </c>
      <c r="I493">
        <v>26</v>
      </c>
      <c r="J493">
        <v>34</v>
      </c>
      <c r="K493">
        <v>36</v>
      </c>
      <c r="L493">
        <v>24</v>
      </c>
      <c r="M493">
        <v>26</v>
      </c>
      <c r="N493">
        <v>36</v>
      </c>
      <c r="O493">
        <v>24</v>
      </c>
      <c r="P493">
        <v>26</v>
      </c>
      <c r="Q493">
        <v>24</v>
      </c>
      <c r="R493">
        <v>27</v>
      </c>
      <c r="S493">
        <v>35</v>
      </c>
      <c r="T493">
        <v>24</v>
      </c>
      <c r="U493">
        <v>20</v>
      </c>
      <c r="V493">
        <v>28</v>
      </c>
      <c r="W493">
        <v>36</v>
      </c>
      <c r="X493">
        <v>26</v>
      </c>
      <c r="Y493">
        <v>27</v>
      </c>
      <c r="Z493">
        <v>36</v>
      </c>
      <c r="AA493">
        <v>26</v>
      </c>
      <c r="AB493">
        <v>32</v>
      </c>
      <c r="AC493">
        <v>22</v>
      </c>
      <c r="AD493">
        <v>36</v>
      </c>
      <c r="AE493">
        <v>27</v>
      </c>
      <c r="AF493">
        <v>25</v>
      </c>
      <c r="AG493">
        <v>21</v>
      </c>
      <c r="AH493">
        <v>21</v>
      </c>
      <c r="AI493">
        <v>28</v>
      </c>
      <c r="AJ493">
        <v>26</v>
      </c>
      <c r="AK493">
        <v>24</v>
      </c>
      <c r="AL493">
        <v>26</v>
      </c>
      <c r="AM493">
        <v>36</v>
      </c>
      <c r="AN493">
        <v>26</v>
      </c>
      <c r="AO493">
        <v>26</v>
      </c>
      <c r="AP493">
        <v>28</v>
      </c>
      <c r="AQ493">
        <v>26</v>
      </c>
      <c r="AR493">
        <v>36</v>
      </c>
      <c r="AS493">
        <v>34</v>
      </c>
      <c r="AT493">
        <v>34</v>
      </c>
      <c r="AU493">
        <v>27</v>
      </c>
      <c r="AV493" s="8">
        <f t="shared" si="56"/>
        <v>28.227272727272727</v>
      </c>
      <c r="AW493">
        <f t="shared" si="57"/>
        <v>26</v>
      </c>
      <c r="AX493" s="8">
        <f t="shared" si="58"/>
        <v>4.893582111028528</v>
      </c>
      <c r="AY493" s="6">
        <f>Table14[[#This Row],[Szórás]]/Table14[[#This Row],[Átlagos akadálymentességi hibaszám]]</f>
        <v>0.17336361745994786</v>
      </c>
      <c r="AZ493">
        <f t="shared" si="59"/>
        <v>20</v>
      </c>
      <c r="BA493">
        <f t="shared" si="60"/>
        <v>36</v>
      </c>
      <c r="BB493">
        <f t="shared" si="61"/>
        <v>16</v>
      </c>
      <c r="BC493" s="7">
        <f t="shared" si="62"/>
        <v>1.0003324579280468</v>
      </c>
      <c r="BD493" s="8">
        <f t="shared" si="63"/>
        <v>6.3474065638572481E-4</v>
      </c>
    </row>
    <row r="494" spans="1:56" x14ac:dyDescent="0.25">
      <c r="A494">
        <v>1689</v>
      </c>
      <c r="B494">
        <v>93</v>
      </c>
      <c r="C494" t="s">
        <v>99</v>
      </c>
      <c r="D494">
        <v>11</v>
      </c>
      <c r="E494">
        <v>11</v>
      </c>
      <c r="F494">
        <v>11</v>
      </c>
      <c r="G494">
        <v>11</v>
      </c>
      <c r="H494">
        <v>11</v>
      </c>
      <c r="I494">
        <v>11</v>
      </c>
      <c r="J494">
        <v>11</v>
      </c>
      <c r="K494">
        <v>11</v>
      </c>
      <c r="L494">
        <v>11</v>
      </c>
      <c r="M494">
        <v>11</v>
      </c>
      <c r="N494">
        <v>11</v>
      </c>
      <c r="O494">
        <v>11</v>
      </c>
      <c r="P494">
        <v>11</v>
      </c>
      <c r="Q494">
        <v>11</v>
      </c>
      <c r="R494">
        <v>11</v>
      </c>
      <c r="S494">
        <v>11</v>
      </c>
      <c r="T494">
        <v>11</v>
      </c>
      <c r="U494">
        <v>11</v>
      </c>
      <c r="V494">
        <v>13</v>
      </c>
      <c r="W494">
        <v>13</v>
      </c>
      <c r="X494">
        <v>13</v>
      </c>
      <c r="Y494">
        <v>11</v>
      </c>
      <c r="Z494">
        <v>13</v>
      </c>
      <c r="AA494">
        <v>11</v>
      </c>
      <c r="AB494">
        <v>11</v>
      </c>
      <c r="AC494">
        <v>13</v>
      </c>
      <c r="AD494">
        <v>13</v>
      </c>
      <c r="AE494">
        <v>10</v>
      </c>
      <c r="AF494">
        <v>10</v>
      </c>
      <c r="AG494">
        <v>12</v>
      </c>
      <c r="AH494">
        <v>10</v>
      </c>
      <c r="AI494">
        <v>13</v>
      </c>
      <c r="AJ494">
        <v>13</v>
      </c>
      <c r="AK494">
        <v>11</v>
      </c>
      <c r="AL494">
        <v>13</v>
      </c>
      <c r="AM494">
        <v>13</v>
      </c>
      <c r="AN494">
        <v>13</v>
      </c>
      <c r="AO494">
        <v>1</v>
      </c>
      <c r="AP494">
        <v>11</v>
      </c>
      <c r="AQ494">
        <v>11</v>
      </c>
      <c r="AR494">
        <v>10</v>
      </c>
      <c r="AS494">
        <v>10</v>
      </c>
      <c r="AT494">
        <v>10</v>
      </c>
      <c r="AU494">
        <v>10</v>
      </c>
      <c r="AV494" s="8">
        <f t="shared" si="56"/>
        <v>11.136363636363637</v>
      </c>
      <c r="AW494">
        <f t="shared" si="57"/>
        <v>11</v>
      </c>
      <c r="AX494" s="8">
        <f t="shared" si="58"/>
        <v>1.8750616621291325</v>
      </c>
      <c r="AY494" s="6">
        <f>Table14[[#This Row],[Szórás]]/Table14[[#This Row],[Átlagos akadálymentességi hibaszám]]</f>
        <v>0.16837288394628944</v>
      </c>
      <c r="AZ494">
        <f t="shared" si="59"/>
        <v>1</v>
      </c>
      <c r="BA494">
        <f t="shared" si="60"/>
        <v>13</v>
      </c>
      <c r="BB494">
        <f t="shared" si="61"/>
        <v>12</v>
      </c>
      <c r="BC494" s="7">
        <f t="shared" si="62"/>
        <v>0.9949641478261565</v>
      </c>
      <c r="BD494" s="8">
        <f t="shared" si="63"/>
        <v>2.9652990451902918E-2</v>
      </c>
    </row>
    <row r="495" spans="1:56" x14ac:dyDescent="0.25">
      <c r="A495">
        <v>7</v>
      </c>
      <c r="B495">
        <v>22</v>
      </c>
      <c r="C495" t="s">
        <v>195</v>
      </c>
      <c r="D495">
        <v>17</v>
      </c>
      <c r="E495">
        <v>17</v>
      </c>
      <c r="F495">
        <v>17</v>
      </c>
      <c r="G495">
        <v>17</v>
      </c>
      <c r="H495">
        <v>17</v>
      </c>
      <c r="I495">
        <v>17</v>
      </c>
      <c r="J495">
        <v>17</v>
      </c>
      <c r="K495">
        <v>17</v>
      </c>
      <c r="L495">
        <v>17</v>
      </c>
      <c r="M495">
        <v>16</v>
      </c>
      <c r="N495">
        <v>16</v>
      </c>
      <c r="O495">
        <v>16</v>
      </c>
      <c r="P495">
        <v>16</v>
      </c>
      <c r="Q495">
        <v>16</v>
      </c>
      <c r="R495">
        <v>16</v>
      </c>
      <c r="S495">
        <v>16</v>
      </c>
      <c r="T495">
        <v>16</v>
      </c>
      <c r="U495">
        <v>16</v>
      </c>
      <c r="V495">
        <v>16</v>
      </c>
      <c r="W495">
        <v>16</v>
      </c>
      <c r="X495">
        <v>16</v>
      </c>
      <c r="Y495">
        <v>16</v>
      </c>
      <c r="Z495">
        <v>16</v>
      </c>
      <c r="AA495">
        <v>16</v>
      </c>
      <c r="AB495">
        <v>16</v>
      </c>
      <c r="AC495">
        <v>16</v>
      </c>
      <c r="AD495">
        <v>16</v>
      </c>
      <c r="AE495">
        <v>16</v>
      </c>
      <c r="AF495">
        <v>16</v>
      </c>
      <c r="AG495">
        <v>16</v>
      </c>
      <c r="AH495">
        <v>16</v>
      </c>
      <c r="AI495">
        <v>16</v>
      </c>
      <c r="AJ495">
        <v>16</v>
      </c>
      <c r="AK495">
        <v>16</v>
      </c>
      <c r="AL495">
        <v>16</v>
      </c>
      <c r="AM495">
        <v>16</v>
      </c>
      <c r="AN495">
        <v>16</v>
      </c>
      <c r="AO495">
        <v>16</v>
      </c>
      <c r="AP495">
        <v>16</v>
      </c>
      <c r="AQ495">
        <v>16</v>
      </c>
      <c r="AR495">
        <v>16</v>
      </c>
      <c r="AS495">
        <v>15</v>
      </c>
      <c r="AT495">
        <v>17</v>
      </c>
      <c r="AU495">
        <v>15</v>
      </c>
      <c r="AV495" s="8">
        <f t="shared" si="56"/>
        <v>16.181818181818183</v>
      </c>
      <c r="AW495">
        <f t="shared" si="57"/>
        <v>16</v>
      </c>
      <c r="AX495" s="8">
        <f t="shared" si="58"/>
        <v>0.49522028327205997</v>
      </c>
      <c r="AY495" s="6">
        <f>Table14[[#This Row],[Szórás]]/Table14[[#This Row],[Átlagos akadálymentességi hibaszám]]</f>
        <v>3.0603500651644154E-2</v>
      </c>
      <c r="AZ495">
        <f t="shared" si="59"/>
        <v>15</v>
      </c>
      <c r="BA495">
        <f t="shared" si="60"/>
        <v>17</v>
      </c>
      <c r="BB495">
        <f t="shared" si="61"/>
        <v>2</v>
      </c>
      <c r="BC495" s="7">
        <f t="shared" si="62"/>
        <v>0.99845761739767191</v>
      </c>
      <c r="BD495" s="8">
        <f t="shared" si="63"/>
        <v>0.42357947395283424</v>
      </c>
    </row>
    <row r="496" spans="1:56" x14ac:dyDescent="0.25">
      <c r="A496">
        <v>6</v>
      </c>
      <c r="B496">
        <v>22</v>
      </c>
      <c r="C496" t="s">
        <v>195</v>
      </c>
      <c r="D496">
        <v>57</v>
      </c>
      <c r="E496">
        <v>57</v>
      </c>
      <c r="F496">
        <v>57</v>
      </c>
      <c r="G496">
        <v>57</v>
      </c>
      <c r="H496">
        <v>57</v>
      </c>
      <c r="I496">
        <v>57</v>
      </c>
      <c r="J496">
        <v>57</v>
      </c>
      <c r="K496">
        <v>57</v>
      </c>
      <c r="L496">
        <v>57</v>
      </c>
      <c r="M496">
        <v>57</v>
      </c>
      <c r="N496">
        <v>57</v>
      </c>
      <c r="O496">
        <v>57</v>
      </c>
      <c r="P496">
        <v>57</v>
      </c>
      <c r="Q496">
        <v>57</v>
      </c>
      <c r="R496">
        <v>57</v>
      </c>
      <c r="S496">
        <v>57</v>
      </c>
      <c r="T496">
        <v>1</v>
      </c>
      <c r="U496">
        <v>1</v>
      </c>
      <c r="V496">
        <v>57</v>
      </c>
      <c r="W496">
        <v>57</v>
      </c>
      <c r="X496">
        <v>57</v>
      </c>
      <c r="Y496">
        <v>57</v>
      </c>
      <c r="Z496">
        <v>57</v>
      </c>
      <c r="AA496">
        <v>57</v>
      </c>
      <c r="AB496">
        <v>57</v>
      </c>
      <c r="AC496">
        <v>57</v>
      </c>
      <c r="AD496">
        <v>57</v>
      </c>
      <c r="AE496">
        <v>57</v>
      </c>
      <c r="AF496">
        <v>57</v>
      </c>
      <c r="AG496">
        <v>57</v>
      </c>
      <c r="AH496">
        <v>57</v>
      </c>
      <c r="AI496">
        <v>57</v>
      </c>
      <c r="AJ496">
        <v>56</v>
      </c>
      <c r="AK496">
        <v>56</v>
      </c>
      <c r="AL496">
        <v>56</v>
      </c>
      <c r="AM496">
        <v>56</v>
      </c>
      <c r="AN496">
        <v>56</v>
      </c>
      <c r="AO496">
        <v>56</v>
      </c>
      <c r="AP496">
        <v>56</v>
      </c>
      <c r="AQ496">
        <v>56</v>
      </c>
      <c r="AR496">
        <v>56</v>
      </c>
      <c r="AS496">
        <v>56</v>
      </c>
      <c r="AT496">
        <v>56</v>
      </c>
      <c r="AU496">
        <v>56</v>
      </c>
      <c r="AV496" s="8">
        <f t="shared" si="56"/>
        <v>54.18181818181818</v>
      </c>
      <c r="AW496">
        <f t="shared" si="57"/>
        <v>57</v>
      </c>
      <c r="AX496" s="8">
        <f t="shared" si="58"/>
        <v>11.747880021068873</v>
      </c>
      <c r="AY496" s="6">
        <f>Table14[[#This Row],[Szórás]]/Table14[[#This Row],[Átlagos akadálymentességi hibaszám]]</f>
        <v>0.21682328897945907</v>
      </c>
      <c r="AZ496">
        <f t="shared" si="59"/>
        <v>1</v>
      </c>
      <c r="BA496">
        <f t="shared" si="60"/>
        <v>57</v>
      </c>
      <c r="BB496">
        <f t="shared" si="61"/>
        <v>56</v>
      </c>
      <c r="BC496" s="7">
        <f t="shared" si="62"/>
        <v>1.0052331228461229</v>
      </c>
      <c r="BD496" s="8">
        <f t="shared" si="63"/>
        <v>6.2088478929776649E-3</v>
      </c>
    </row>
    <row r="497" spans="1:56" x14ac:dyDescent="0.25">
      <c r="A497">
        <v>4</v>
      </c>
      <c r="B497">
        <v>15</v>
      </c>
      <c r="C497" t="s">
        <v>173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 s="8">
        <f t="shared" si="56"/>
        <v>1</v>
      </c>
      <c r="AW497">
        <f t="shared" si="57"/>
        <v>1</v>
      </c>
      <c r="AX497" s="8">
        <f t="shared" si="58"/>
        <v>0</v>
      </c>
      <c r="AY497" s="6">
        <f>Table14[[#This Row],[Szórás]]/Table14[[#This Row],[Átlagos akadálymentességi hibaszám]]</f>
        <v>0</v>
      </c>
      <c r="AZ497">
        <f t="shared" si="59"/>
        <v>1</v>
      </c>
      <c r="BA497">
        <f t="shared" si="60"/>
        <v>1</v>
      </c>
      <c r="BB497">
        <f t="shared" si="61"/>
        <v>0</v>
      </c>
      <c r="BC497" s="7">
        <f t="shared" si="62"/>
        <v>1</v>
      </c>
      <c r="BD497" s="8">
        <f t="shared" si="63"/>
        <v>1</v>
      </c>
    </row>
    <row r="498" spans="1:56" x14ac:dyDescent="0.25">
      <c r="A498">
        <v>3</v>
      </c>
      <c r="B498">
        <v>15</v>
      </c>
      <c r="C498" t="s">
        <v>173</v>
      </c>
      <c r="D498">
        <v>14</v>
      </c>
      <c r="E498">
        <v>14</v>
      </c>
      <c r="F498">
        <v>14</v>
      </c>
      <c r="G498">
        <v>14</v>
      </c>
      <c r="H498">
        <v>14</v>
      </c>
      <c r="I498">
        <v>14</v>
      </c>
      <c r="J498">
        <v>14</v>
      </c>
      <c r="K498">
        <v>14</v>
      </c>
      <c r="L498">
        <v>14</v>
      </c>
      <c r="M498">
        <v>14</v>
      </c>
      <c r="N498">
        <v>14</v>
      </c>
      <c r="O498">
        <v>14</v>
      </c>
      <c r="P498">
        <v>14</v>
      </c>
      <c r="Q498">
        <v>14</v>
      </c>
      <c r="R498">
        <v>14</v>
      </c>
      <c r="S498">
        <v>14</v>
      </c>
      <c r="T498">
        <v>14</v>
      </c>
      <c r="U498">
        <v>14</v>
      </c>
      <c r="V498">
        <v>14</v>
      </c>
      <c r="W498">
        <v>14</v>
      </c>
      <c r="X498">
        <v>14</v>
      </c>
      <c r="Y498">
        <v>14</v>
      </c>
      <c r="Z498">
        <v>14</v>
      </c>
      <c r="AA498">
        <v>14</v>
      </c>
      <c r="AB498">
        <v>14</v>
      </c>
      <c r="AC498">
        <v>14</v>
      </c>
      <c r="AD498">
        <v>14</v>
      </c>
      <c r="AE498">
        <v>14</v>
      </c>
      <c r="AF498">
        <v>14</v>
      </c>
      <c r="AG498">
        <v>14</v>
      </c>
      <c r="AH498">
        <v>14</v>
      </c>
      <c r="AI498">
        <v>14</v>
      </c>
      <c r="AJ498">
        <v>14</v>
      </c>
      <c r="AK498">
        <v>14</v>
      </c>
      <c r="AL498">
        <v>14</v>
      </c>
      <c r="AM498">
        <v>14</v>
      </c>
      <c r="AN498">
        <v>14</v>
      </c>
      <c r="AO498">
        <v>14</v>
      </c>
      <c r="AP498">
        <v>14</v>
      </c>
      <c r="AQ498">
        <v>14</v>
      </c>
      <c r="AR498">
        <v>14</v>
      </c>
      <c r="AS498">
        <v>14</v>
      </c>
      <c r="AT498">
        <v>14</v>
      </c>
      <c r="AU498">
        <v>14</v>
      </c>
      <c r="AV498" s="8">
        <f t="shared" si="56"/>
        <v>14</v>
      </c>
      <c r="AW498">
        <f t="shared" si="57"/>
        <v>14</v>
      </c>
      <c r="AX498" s="8">
        <f t="shared" si="58"/>
        <v>0</v>
      </c>
      <c r="AY498" s="6">
        <f>Table14[[#This Row],[Szórás]]/Table14[[#This Row],[Átlagos akadálymentességi hibaszám]]</f>
        <v>0</v>
      </c>
      <c r="AZ498">
        <f t="shared" si="59"/>
        <v>14</v>
      </c>
      <c r="BA498">
        <f t="shared" si="60"/>
        <v>14</v>
      </c>
      <c r="BB498">
        <f t="shared" si="61"/>
        <v>0</v>
      </c>
      <c r="BC498" s="7">
        <f t="shared" si="62"/>
        <v>1</v>
      </c>
      <c r="BD498" s="8">
        <f t="shared" si="63"/>
        <v>1</v>
      </c>
    </row>
    <row r="499" spans="1:56" x14ac:dyDescent="0.25">
      <c r="A499">
        <v>574</v>
      </c>
      <c r="B499">
        <v>91</v>
      </c>
      <c r="C499" t="s">
        <v>320</v>
      </c>
      <c r="D499">
        <v>45</v>
      </c>
      <c r="E499">
        <v>42</v>
      </c>
      <c r="F499">
        <v>43</v>
      </c>
      <c r="G499">
        <v>51</v>
      </c>
      <c r="H499">
        <v>51</v>
      </c>
      <c r="I499">
        <v>40</v>
      </c>
      <c r="J499">
        <v>40</v>
      </c>
      <c r="K499">
        <v>49</v>
      </c>
      <c r="L499">
        <v>42</v>
      </c>
      <c r="M499">
        <v>44</v>
      </c>
      <c r="N499">
        <v>44</v>
      </c>
      <c r="O499">
        <v>50</v>
      </c>
      <c r="P499">
        <v>43</v>
      </c>
      <c r="Q499">
        <v>43</v>
      </c>
      <c r="R499">
        <v>45</v>
      </c>
      <c r="S499">
        <v>45</v>
      </c>
      <c r="T499">
        <v>45</v>
      </c>
      <c r="U499">
        <v>45</v>
      </c>
      <c r="V499">
        <v>43</v>
      </c>
      <c r="W499">
        <v>50</v>
      </c>
      <c r="X499">
        <v>42</v>
      </c>
      <c r="Y499">
        <v>46</v>
      </c>
      <c r="Z499">
        <v>44</v>
      </c>
      <c r="AA499">
        <v>46</v>
      </c>
      <c r="AB499">
        <v>51</v>
      </c>
      <c r="AC499">
        <v>45</v>
      </c>
      <c r="AD499">
        <v>44</v>
      </c>
      <c r="AE499">
        <v>46</v>
      </c>
      <c r="AF499">
        <v>44</v>
      </c>
      <c r="AG499">
        <v>45</v>
      </c>
      <c r="AH499">
        <v>56</v>
      </c>
      <c r="AI499">
        <v>53</v>
      </c>
      <c r="AJ499">
        <v>46</v>
      </c>
      <c r="AK499">
        <v>46</v>
      </c>
      <c r="AL499">
        <v>45</v>
      </c>
      <c r="AM499">
        <v>45</v>
      </c>
      <c r="AN499">
        <v>47</v>
      </c>
      <c r="AO499">
        <v>47</v>
      </c>
      <c r="AP499">
        <v>43</v>
      </c>
      <c r="AQ499">
        <v>47</v>
      </c>
      <c r="AR499">
        <v>47</v>
      </c>
      <c r="AS499">
        <v>47</v>
      </c>
      <c r="AT499">
        <v>47</v>
      </c>
      <c r="AU499">
        <v>44</v>
      </c>
      <c r="AV499" s="8">
        <f t="shared" si="56"/>
        <v>45.75</v>
      </c>
      <c r="AW499">
        <f t="shared" si="57"/>
        <v>45</v>
      </c>
      <c r="AX499" s="8">
        <f t="shared" si="58"/>
        <v>3.2928746189027533</v>
      </c>
      <c r="AY499" s="6">
        <f>Table14[[#This Row],[Szórás]]/Table14[[#This Row],[Átlagos akadálymentességi hibaszám]]</f>
        <v>7.197540150607111E-2</v>
      </c>
      <c r="AZ499">
        <f t="shared" si="59"/>
        <v>40</v>
      </c>
      <c r="BA499">
        <f t="shared" si="60"/>
        <v>56</v>
      </c>
      <c r="BB499">
        <f t="shared" si="61"/>
        <v>16</v>
      </c>
      <c r="BC499" s="7">
        <f t="shared" si="62"/>
        <v>1.0012667064257221</v>
      </c>
      <c r="BD499" s="8">
        <f t="shared" si="63"/>
        <v>5.3765506367424963E-2</v>
      </c>
    </row>
    <row r="500" spans="1:56" x14ac:dyDescent="0.25">
      <c r="A500">
        <v>1974</v>
      </c>
      <c r="B500">
        <v>93</v>
      </c>
      <c r="C500" t="s">
        <v>99</v>
      </c>
      <c r="D500">
        <v>88</v>
      </c>
      <c r="E500">
        <v>88</v>
      </c>
      <c r="F500">
        <v>88</v>
      </c>
      <c r="G500">
        <v>88</v>
      </c>
      <c r="H500">
        <v>88</v>
      </c>
      <c r="I500">
        <v>88</v>
      </c>
      <c r="J500">
        <v>88</v>
      </c>
      <c r="K500">
        <v>88</v>
      </c>
      <c r="L500">
        <v>88</v>
      </c>
      <c r="M500">
        <v>88</v>
      </c>
      <c r="N500">
        <v>88</v>
      </c>
      <c r="O500">
        <v>79</v>
      </c>
      <c r="P500">
        <v>79</v>
      </c>
      <c r="Q500">
        <v>79</v>
      </c>
      <c r="R500">
        <v>79</v>
      </c>
      <c r="S500">
        <v>79</v>
      </c>
      <c r="T500">
        <v>79</v>
      </c>
      <c r="U500">
        <v>79</v>
      </c>
      <c r="V500">
        <v>79</v>
      </c>
      <c r="W500">
        <v>79</v>
      </c>
      <c r="X500">
        <v>79</v>
      </c>
      <c r="Y500">
        <v>79</v>
      </c>
      <c r="Z500">
        <v>79</v>
      </c>
      <c r="AA500">
        <v>79</v>
      </c>
      <c r="AB500">
        <v>79</v>
      </c>
      <c r="AC500">
        <v>79</v>
      </c>
      <c r="AD500">
        <v>79</v>
      </c>
      <c r="AE500">
        <v>79</v>
      </c>
      <c r="AF500">
        <v>79</v>
      </c>
      <c r="AG500">
        <v>77</v>
      </c>
      <c r="AH500">
        <v>79</v>
      </c>
      <c r="AI500">
        <v>53</v>
      </c>
      <c r="AJ500">
        <v>53</v>
      </c>
      <c r="AK500">
        <v>53</v>
      </c>
      <c r="AL500">
        <v>79</v>
      </c>
      <c r="AM500">
        <v>79</v>
      </c>
      <c r="AN500">
        <v>53</v>
      </c>
      <c r="AO500">
        <v>79</v>
      </c>
      <c r="AP500">
        <v>79</v>
      </c>
      <c r="AQ500">
        <v>79</v>
      </c>
      <c r="AR500">
        <v>79</v>
      </c>
      <c r="AS500">
        <v>79</v>
      </c>
      <c r="AT500">
        <v>79</v>
      </c>
      <c r="AU500">
        <v>85</v>
      </c>
      <c r="AV500" s="8">
        <f t="shared" si="56"/>
        <v>78.977272727272734</v>
      </c>
      <c r="AW500">
        <f t="shared" si="57"/>
        <v>79</v>
      </c>
      <c r="AX500" s="8">
        <f t="shared" si="58"/>
        <v>9.1942566409527906</v>
      </c>
      <c r="AY500" s="6">
        <f>Table14[[#This Row],[Szórás]]/Table14[[#This Row],[Átlagos akadálymentességi hibaszám]]</f>
        <v>0.11641648696458208</v>
      </c>
      <c r="AZ500">
        <f t="shared" si="59"/>
        <v>53</v>
      </c>
      <c r="BA500">
        <f t="shared" si="60"/>
        <v>88</v>
      </c>
      <c r="BB500">
        <f t="shared" si="61"/>
        <v>35</v>
      </c>
      <c r="BC500" s="7">
        <f t="shared" si="62"/>
        <v>0.9948601235470742</v>
      </c>
      <c r="BD500" s="8">
        <f t="shared" si="63"/>
        <v>0.24520045666732465</v>
      </c>
    </row>
    <row r="501" spans="1:56" x14ac:dyDescent="0.25">
      <c r="A501">
        <v>1</v>
      </c>
      <c r="B501">
        <v>11</v>
      </c>
      <c r="C501" t="s">
        <v>85</v>
      </c>
      <c r="D501">
        <v>208</v>
      </c>
      <c r="E501">
        <v>207</v>
      </c>
      <c r="F501">
        <v>203</v>
      </c>
      <c r="G501">
        <v>204</v>
      </c>
      <c r="H501">
        <v>202</v>
      </c>
      <c r="I501">
        <v>206</v>
      </c>
      <c r="J501">
        <v>208</v>
      </c>
      <c r="K501">
        <v>208</v>
      </c>
      <c r="L501">
        <v>204</v>
      </c>
      <c r="M501">
        <v>204</v>
      </c>
      <c r="N501">
        <v>206</v>
      </c>
      <c r="O501">
        <v>203</v>
      </c>
      <c r="P501">
        <v>202</v>
      </c>
      <c r="Q501">
        <v>202</v>
      </c>
      <c r="R501">
        <v>208</v>
      </c>
      <c r="S501">
        <v>212</v>
      </c>
      <c r="T501">
        <v>210</v>
      </c>
      <c r="U501">
        <v>206</v>
      </c>
      <c r="V501">
        <v>209</v>
      </c>
      <c r="W501">
        <v>214</v>
      </c>
      <c r="X501">
        <v>205</v>
      </c>
      <c r="Y501">
        <v>202</v>
      </c>
      <c r="Z501">
        <v>202</v>
      </c>
      <c r="AA501">
        <v>204</v>
      </c>
      <c r="AB501">
        <v>200</v>
      </c>
      <c r="AC501">
        <v>206</v>
      </c>
      <c r="AD501">
        <v>204</v>
      </c>
      <c r="AE501">
        <v>203</v>
      </c>
      <c r="AF501">
        <v>200</v>
      </c>
      <c r="AG501">
        <v>201</v>
      </c>
      <c r="AH501">
        <v>204</v>
      </c>
      <c r="AI501">
        <v>202</v>
      </c>
      <c r="AJ501">
        <v>203</v>
      </c>
      <c r="AK501">
        <v>204</v>
      </c>
      <c r="AL501">
        <v>201</v>
      </c>
      <c r="AM501">
        <v>205</v>
      </c>
      <c r="AN501">
        <v>205</v>
      </c>
      <c r="AO501">
        <v>205</v>
      </c>
      <c r="AP501">
        <v>197</v>
      </c>
      <c r="AQ501">
        <v>203</v>
      </c>
      <c r="AR501">
        <v>201</v>
      </c>
      <c r="AS501">
        <v>198</v>
      </c>
      <c r="AT501">
        <v>200</v>
      </c>
      <c r="AU501">
        <v>204</v>
      </c>
      <c r="AV501" s="8">
        <f t="shared" si="56"/>
        <v>204.20454545454547</v>
      </c>
      <c r="AW501">
        <f t="shared" si="57"/>
        <v>204</v>
      </c>
      <c r="AX501" s="8">
        <f t="shared" si="58"/>
        <v>3.4275189036816607</v>
      </c>
      <c r="AY501" s="6">
        <f>Table14[[#This Row],[Szórás]]/Table14[[#This Row],[Átlagos akadálymentességi hibaszám]]</f>
        <v>1.6784733640733785E-2</v>
      </c>
      <c r="AZ501">
        <f t="shared" si="59"/>
        <v>197</v>
      </c>
      <c r="BA501">
        <f t="shared" si="60"/>
        <v>214</v>
      </c>
      <c r="BB501">
        <f t="shared" si="61"/>
        <v>17</v>
      </c>
      <c r="BC501" s="7">
        <f t="shared" si="62"/>
        <v>0.99940677318337123</v>
      </c>
      <c r="BD501" s="8">
        <f t="shared" si="63"/>
        <v>0.20802776275971357</v>
      </c>
    </row>
    <row r="502" spans="1:56" x14ac:dyDescent="0.25">
      <c r="A502">
        <v>199</v>
      </c>
      <c r="B502">
        <v>62</v>
      </c>
      <c r="C502" t="s">
        <v>162</v>
      </c>
      <c r="D502">
        <v>33</v>
      </c>
      <c r="E502">
        <v>33</v>
      </c>
      <c r="F502">
        <v>33</v>
      </c>
      <c r="G502">
        <v>31</v>
      </c>
      <c r="H502">
        <v>30</v>
      </c>
      <c r="I502">
        <v>31</v>
      </c>
      <c r="J502">
        <v>35</v>
      </c>
      <c r="K502">
        <v>35</v>
      </c>
      <c r="L502">
        <v>37</v>
      </c>
      <c r="M502">
        <v>36</v>
      </c>
      <c r="N502">
        <v>35</v>
      </c>
      <c r="O502">
        <v>33</v>
      </c>
      <c r="P502">
        <v>33</v>
      </c>
      <c r="Q502">
        <v>28</v>
      </c>
      <c r="R502">
        <v>34</v>
      </c>
      <c r="S502">
        <v>32</v>
      </c>
      <c r="T502">
        <v>30</v>
      </c>
      <c r="U502">
        <v>30</v>
      </c>
      <c r="V502">
        <v>29</v>
      </c>
      <c r="W502">
        <v>30</v>
      </c>
      <c r="X502">
        <v>30</v>
      </c>
      <c r="Y502">
        <v>32</v>
      </c>
      <c r="Z502">
        <v>33</v>
      </c>
      <c r="AA502">
        <v>33</v>
      </c>
      <c r="AB502">
        <v>35</v>
      </c>
      <c r="AC502">
        <v>34</v>
      </c>
      <c r="AD502">
        <v>34</v>
      </c>
      <c r="AE502">
        <v>30</v>
      </c>
      <c r="AF502">
        <v>29</v>
      </c>
      <c r="AG502">
        <v>29</v>
      </c>
      <c r="AH502">
        <v>29</v>
      </c>
      <c r="AI502">
        <v>29</v>
      </c>
      <c r="AJ502">
        <v>29</v>
      </c>
      <c r="AK502">
        <v>27</v>
      </c>
      <c r="AL502">
        <v>27</v>
      </c>
      <c r="AM502">
        <v>21</v>
      </c>
      <c r="AN502">
        <v>21</v>
      </c>
      <c r="AO502">
        <v>23</v>
      </c>
      <c r="AP502">
        <v>23</v>
      </c>
      <c r="AQ502">
        <v>21</v>
      </c>
      <c r="AR502">
        <v>22</v>
      </c>
      <c r="AS502">
        <v>22</v>
      </c>
      <c r="AT502">
        <v>22</v>
      </c>
      <c r="AU502">
        <v>22</v>
      </c>
      <c r="AV502" s="8">
        <f t="shared" si="56"/>
        <v>29.65909090909091</v>
      </c>
      <c r="AW502">
        <f t="shared" si="57"/>
        <v>30</v>
      </c>
      <c r="AX502" s="8">
        <f t="shared" si="58"/>
        <v>4.6402845833848465</v>
      </c>
      <c r="AY502" s="6">
        <f>Table14[[#This Row],[Szórás]]/Table14[[#This Row],[Átlagos akadálymentességi hibaszám]]</f>
        <v>0.15645403959305229</v>
      </c>
      <c r="AZ502">
        <f t="shared" si="59"/>
        <v>21</v>
      </c>
      <c r="BA502">
        <f t="shared" si="60"/>
        <v>37</v>
      </c>
      <c r="BB502">
        <f t="shared" si="61"/>
        <v>16</v>
      </c>
      <c r="BC502" s="7">
        <f t="shared" si="62"/>
        <v>0.98975766309325497</v>
      </c>
      <c r="BD502" s="8">
        <f t="shared" si="63"/>
        <v>0.62233161332739362</v>
      </c>
    </row>
    <row r="503" spans="1:56" x14ac:dyDescent="0.25">
      <c r="A503">
        <v>5</v>
      </c>
      <c r="B503">
        <v>22</v>
      </c>
      <c r="C503" t="s">
        <v>195</v>
      </c>
      <c r="D503">
        <v>19</v>
      </c>
      <c r="E503">
        <v>19</v>
      </c>
      <c r="F503">
        <v>19</v>
      </c>
      <c r="G503">
        <v>19</v>
      </c>
      <c r="H503">
        <v>19</v>
      </c>
      <c r="I503">
        <v>19</v>
      </c>
      <c r="J503">
        <v>21</v>
      </c>
      <c r="K503">
        <v>22</v>
      </c>
      <c r="L503">
        <v>22</v>
      </c>
      <c r="M503">
        <v>22</v>
      </c>
      <c r="N503">
        <v>22</v>
      </c>
      <c r="O503">
        <v>22</v>
      </c>
      <c r="P503">
        <v>22</v>
      </c>
      <c r="Q503">
        <v>22</v>
      </c>
      <c r="R503">
        <v>20</v>
      </c>
      <c r="S503">
        <v>20</v>
      </c>
      <c r="T503">
        <v>20</v>
      </c>
      <c r="U503">
        <v>20</v>
      </c>
      <c r="V503">
        <v>20</v>
      </c>
      <c r="W503">
        <v>20</v>
      </c>
      <c r="X503">
        <v>20</v>
      </c>
      <c r="Y503">
        <v>20</v>
      </c>
      <c r="Z503">
        <v>20</v>
      </c>
      <c r="AA503">
        <v>20</v>
      </c>
      <c r="AB503">
        <v>20</v>
      </c>
      <c r="AC503">
        <v>20</v>
      </c>
      <c r="AD503">
        <v>20</v>
      </c>
      <c r="AE503">
        <v>20</v>
      </c>
      <c r="AF503">
        <v>20</v>
      </c>
      <c r="AG503">
        <v>20</v>
      </c>
      <c r="AH503">
        <v>20</v>
      </c>
      <c r="AI503">
        <v>20</v>
      </c>
      <c r="AJ503">
        <v>20</v>
      </c>
      <c r="AK503">
        <v>18</v>
      </c>
      <c r="AL503">
        <v>18</v>
      </c>
      <c r="AM503">
        <v>18</v>
      </c>
      <c r="AN503">
        <v>13</v>
      </c>
      <c r="AO503">
        <v>13</v>
      </c>
      <c r="AP503">
        <v>14</v>
      </c>
      <c r="AQ503">
        <v>14</v>
      </c>
      <c r="AR503">
        <v>12</v>
      </c>
      <c r="AS503">
        <v>12</v>
      </c>
      <c r="AT503">
        <v>12</v>
      </c>
      <c r="AU503">
        <v>12</v>
      </c>
      <c r="AV503" s="8">
        <f t="shared" si="56"/>
        <v>18.75</v>
      </c>
      <c r="AW503">
        <f t="shared" si="57"/>
        <v>20</v>
      </c>
      <c r="AX503" s="8">
        <f t="shared" si="58"/>
        <v>3.0661315677409662</v>
      </c>
      <c r="AY503" s="6">
        <f>Table14[[#This Row],[Szórás]]/Table14[[#This Row],[Átlagos akadálymentességi hibaszám]]</f>
        <v>0.16352701694618485</v>
      </c>
      <c r="AZ503">
        <f t="shared" si="59"/>
        <v>12</v>
      </c>
      <c r="BA503">
        <f t="shared" si="60"/>
        <v>22</v>
      </c>
      <c r="BB503">
        <f t="shared" si="61"/>
        <v>10</v>
      </c>
      <c r="BC503" s="7">
        <f t="shared" si="62"/>
        <v>0.98984071234232263</v>
      </c>
      <c r="BD503" s="8">
        <f t="shared" si="63"/>
        <v>0.49259267322376182</v>
      </c>
    </row>
    <row r="504" spans="1:56" x14ac:dyDescent="0.25">
      <c r="A504">
        <v>12</v>
      </c>
      <c r="B504">
        <v>30</v>
      </c>
      <c r="C504" t="s">
        <v>134</v>
      </c>
      <c r="D504">
        <v>28</v>
      </c>
      <c r="E504">
        <v>29</v>
      </c>
      <c r="F504">
        <v>28</v>
      </c>
      <c r="G504">
        <v>35</v>
      </c>
      <c r="H504">
        <v>35</v>
      </c>
      <c r="I504">
        <v>36</v>
      </c>
      <c r="J504">
        <v>35</v>
      </c>
      <c r="K504">
        <v>35</v>
      </c>
      <c r="L504">
        <v>36</v>
      </c>
      <c r="M504">
        <v>26</v>
      </c>
      <c r="N504">
        <v>26</v>
      </c>
      <c r="O504">
        <v>25</v>
      </c>
      <c r="P504">
        <v>15</v>
      </c>
      <c r="Q504">
        <v>28</v>
      </c>
      <c r="R504">
        <v>26</v>
      </c>
      <c r="S504">
        <v>27</v>
      </c>
      <c r="T504">
        <v>27</v>
      </c>
      <c r="U504">
        <v>26</v>
      </c>
      <c r="V504">
        <v>30</v>
      </c>
      <c r="W504">
        <v>27</v>
      </c>
      <c r="X504">
        <v>24</v>
      </c>
      <c r="Y504">
        <v>21</v>
      </c>
      <c r="Z504">
        <v>19</v>
      </c>
      <c r="AA504">
        <v>19</v>
      </c>
      <c r="AB504">
        <v>21</v>
      </c>
      <c r="AC504">
        <v>23</v>
      </c>
      <c r="AD504">
        <v>29</v>
      </c>
      <c r="AE504">
        <v>30</v>
      </c>
      <c r="AF504">
        <v>29</v>
      </c>
      <c r="AG504">
        <v>32</v>
      </c>
      <c r="AH504">
        <v>32</v>
      </c>
      <c r="AI504">
        <v>29</v>
      </c>
      <c r="AJ504">
        <v>36</v>
      </c>
      <c r="AK504">
        <v>36</v>
      </c>
      <c r="AL504">
        <v>35</v>
      </c>
      <c r="AM504">
        <v>21</v>
      </c>
      <c r="AN504">
        <v>21</v>
      </c>
      <c r="AO504">
        <v>23</v>
      </c>
      <c r="AP504">
        <v>28</v>
      </c>
      <c r="AQ504">
        <v>29</v>
      </c>
      <c r="AR504">
        <v>31</v>
      </c>
      <c r="AS504">
        <v>39</v>
      </c>
      <c r="AT504">
        <v>40</v>
      </c>
      <c r="AU504">
        <v>29</v>
      </c>
      <c r="AV504" s="8">
        <f t="shared" si="56"/>
        <v>28.545454545454547</v>
      </c>
      <c r="AW504">
        <f t="shared" si="57"/>
        <v>28.5</v>
      </c>
      <c r="AX504" s="8">
        <f t="shared" si="58"/>
        <v>5.7645853254705113</v>
      </c>
      <c r="AY504" s="6">
        <f>Table14[[#This Row],[Szórás]]/Table14[[#This Row],[Átlagos akadálymentességi hibaszám]]</f>
        <v>0.20194407191138733</v>
      </c>
      <c r="AZ504">
        <f t="shared" si="59"/>
        <v>15</v>
      </c>
      <c r="BA504">
        <f t="shared" si="60"/>
        <v>40</v>
      </c>
      <c r="BB504">
        <f t="shared" si="61"/>
        <v>25</v>
      </c>
      <c r="BC504" s="7">
        <f t="shared" si="62"/>
        <v>1.000388095950228</v>
      </c>
      <c r="BD504" s="8">
        <f t="shared" si="63"/>
        <v>5.4428239761729108E-4</v>
      </c>
    </row>
    <row r="505" spans="1:56" x14ac:dyDescent="0.25">
      <c r="A505">
        <v>3</v>
      </c>
      <c r="B505">
        <v>15</v>
      </c>
      <c r="C505" t="s">
        <v>173</v>
      </c>
      <c r="D505">
        <v>206</v>
      </c>
      <c r="E505">
        <v>206</v>
      </c>
      <c r="F505">
        <v>206</v>
      </c>
      <c r="G505">
        <v>208</v>
      </c>
      <c r="H505">
        <v>206</v>
      </c>
      <c r="I505">
        <v>206</v>
      </c>
      <c r="J505">
        <v>208</v>
      </c>
      <c r="K505">
        <v>210</v>
      </c>
      <c r="L505">
        <v>210</v>
      </c>
      <c r="M505">
        <v>207</v>
      </c>
      <c r="N505">
        <v>207</v>
      </c>
      <c r="O505">
        <v>212</v>
      </c>
      <c r="P505">
        <v>201</v>
      </c>
      <c r="Q505">
        <v>199</v>
      </c>
      <c r="R505">
        <v>200</v>
      </c>
      <c r="S505">
        <v>200</v>
      </c>
      <c r="T505">
        <v>202</v>
      </c>
      <c r="U505">
        <v>202</v>
      </c>
      <c r="V505">
        <v>201</v>
      </c>
      <c r="W505">
        <v>201</v>
      </c>
      <c r="X505">
        <v>203</v>
      </c>
      <c r="Y505">
        <v>203</v>
      </c>
      <c r="Z505">
        <v>201</v>
      </c>
      <c r="AA505">
        <v>201</v>
      </c>
      <c r="AB505">
        <v>201</v>
      </c>
      <c r="AC505">
        <v>203</v>
      </c>
      <c r="AD505">
        <v>201</v>
      </c>
      <c r="AE505">
        <v>201</v>
      </c>
      <c r="AF505">
        <v>201</v>
      </c>
      <c r="AG505">
        <v>227</v>
      </c>
      <c r="AH505">
        <v>227</v>
      </c>
      <c r="AI505">
        <v>225</v>
      </c>
      <c r="AJ505">
        <v>225</v>
      </c>
      <c r="AK505">
        <v>225</v>
      </c>
      <c r="AL505">
        <v>227</v>
      </c>
      <c r="AM505">
        <v>225</v>
      </c>
      <c r="AN505">
        <v>226</v>
      </c>
      <c r="AO505">
        <v>226</v>
      </c>
      <c r="AP505">
        <v>228</v>
      </c>
      <c r="AQ505">
        <v>226</v>
      </c>
      <c r="AR505">
        <v>225</v>
      </c>
      <c r="AS505">
        <v>225</v>
      </c>
      <c r="AT505">
        <v>227</v>
      </c>
      <c r="AU505">
        <v>224</v>
      </c>
      <c r="AV505" s="8">
        <f t="shared" si="56"/>
        <v>211.38636363636363</v>
      </c>
      <c r="AW505">
        <f t="shared" si="57"/>
        <v>206.5</v>
      </c>
      <c r="AX505" s="8">
        <f t="shared" si="58"/>
        <v>10.937913386932731</v>
      </c>
      <c r="AY505" s="6">
        <f>Table14[[#This Row],[Szórás]]/Table14[[#This Row],[Átlagos akadálymentességi hibaszám]]</f>
        <v>5.1743703797983036E-2</v>
      </c>
      <c r="AZ505">
        <f t="shared" si="59"/>
        <v>199</v>
      </c>
      <c r="BA505">
        <f t="shared" si="60"/>
        <v>228</v>
      </c>
      <c r="BB505">
        <f t="shared" si="61"/>
        <v>29</v>
      </c>
      <c r="BC505" s="7">
        <f t="shared" si="62"/>
        <v>1.0027405741686164</v>
      </c>
      <c r="BD505" s="8">
        <f t="shared" si="63"/>
        <v>0.47198721554876932</v>
      </c>
    </row>
    <row r="506" spans="1:56" x14ac:dyDescent="0.25">
      <c r="A506">
        <v>77</v>
      </c>
      <c r="B506">
        <v>50</v>
      </c>
      <c r="C506" t="s">
        <v>120</v>
      </c>
      <c r="D506">
        <v>93</v>
      </c>
      <c r="E506">
        <v>93</v>
      </c>
      <c r="F506">
        <v>97</v>
      </c>
      <c r="G506">
        <v>95</v>
      </c>
      <c r="H506">
        <v>65</v>
      </c>
      <c r="I506">
        <v>73</v>
      </c>
      <c r="J506">
        <v>72</v>
      </c>
      <c r="K506">
        <v>65</v>
      </c>
      <c r="L506">
        <v>93</v>
      </c>
      <c r="M506">
        <v>95</v>
      </c>
      <c r="N506">
        <v>95</v>
      </c>
      <c r="O506">
        <v>93</v>
      </c>
      <c r="P506">
        <v>95</v>
      </c>
      <c r="Q506">
        <v>100</v>
      </c>
      <c r="R506">
        <v>99</v>
      </c>
      <c r="S506">
        <v>95</v>
      </c>
      <c r="T506">
        <v>93</v>
      </c>
      <c r="U506">
        <v>99</v>
      </c>
      <c r="V506">
        <v>95</v>
      </c>
      <c r="W506">
        <v>93</v>
      </c>
      <c r="X506">
        <v>93</v>
      </c>
      <c r="Y506">
        <v>96</v>
      </c>
      <c r="Z506">
        <v>103</v>
      </c>
      <c r="AA506">
        <v>93</v>
      </c>
      <c r="AB506">
        <v>93</v>
      </c>
      <c r="AC506">
        <v>93</v>
      </c>
      <c r="AD506">
        <v>95</v>
      </c>
      <c r="AE506">
        <v>101</v>
      </c>
      <c r="AF506">
        <v>95</v>
      </c>
      <c r="AG506">
        <v>100</v>
      </c>
      <c r="AH506">
        <v>104</v>
      </c>
      <c r="AI506">
        <v>100</v>
      </c>
      <c r="AJ506">
        <v>98</v>
      </c>
      <c r="AK506">
        <v>102</v>
      </c>
      <c r="AL506">
        <v>98</v>
      </c>
      <c r="AM506">
        <v>98</v>
      </c>
      <c r="AN506">
        <v>95</v>
      </c>
      <c r="AO506">
        <v>93</v>
      </c>
      <c r="AP506">
        <v>93</v>
      </c>
      <c r="AQ506">
        <v>93</v>
      </c>
      <c r="AR506">
        <v>93</v>
      </c>
      <c r="AS506">
        <v>95</v>
      </c>
      <c r="AT506">
        <v>96</v>
      </c>
      <c r="AU506">
        <v>96</v>
      </c>
      <c r="AV506" s="8">
        <f t="shared" si="56"/>
        <v>93.5</v>
      </c>
      <c r="AW506">
        <f t="shared" si="57"/>
        <v>95</v>
      </c>
      <c r="AX506" s="8">
        <f t="shared" si="58"/>
        <v>8.5467251990400968</v>
      </c>
      <c r="AY506" s="6">
        <f>Table14[[#This Row],[Szórás]]/Table14[[#This Row],[Átlagos akadálymentességi hibaszám]]</f>
        <v>9.1408825658182855E-2</v>
      </c>
      <c r="AZ506">
        <f t="shared" si="59"/>
        <v>65</v>
      </c>
      <c r="BA506">
        <f t="shared" si="60"/>
        <v>104</v>
      </c>
      <c r="BB506">
        <f t="shared" si="61"/>
        <v>39</v>
      </c>
      <c r="BC506" s="7">
        <f t="shared" si="62"/>
        <v>1.0033679193629816</v>
      </c>
      <c r="BD506" s="8">
        <f t="shared" si="63"/>
        <v>0.17429164612068315</v>
      </c>
    </row>
    <row r="507" spans="1:56" x14ac:dyDescent="0.25">
      <c r="A507">
        <v>32</v>
      </c>
      <c r="B507">
        <v>40</v>
      </c>
      <c r="C507" t="s">
        <v>283</v>
      </c>
      <c r="D507">
        <v>14</v>
      </c>
      <c r="E507">
        <v>14</v>
      </c>
      <c r="F507">
        <v>14</v>
      </c>
      <c r="G507">
        <v>14</v>
      </c>
      <c r="H507">
        <v>14</v>
      </c>
      <c r="I507">
        <v>14</v>
      </c>
      <c r="J507">
        <v>14</v>
      </c>
      <c r="K507">
        <v>14</v>
      </c>
      <c r="L507">
        <v>14</v>
      </c>
      <c r="M507">
        <v>22</v>
      </c>
      <c r="N507">
        <v>22</v>
      </c>
      <c r="O507">
        <v>22</v>
      </c>
      <c r="P507">
        <v>22</v>
      </c>
      <c r="Q507">
        <v>22</v>
      </c>
      <c r="R507">
        <v>22</v>
      </c>
      <c r="S507">
        <v>22</v>
      </c>
      <c r="T507">
        <v>22</v>
      </c>
      <c r="U507">
        <v>22</v>
      </c>
      <c r="V507">
        <v>22</v>
      </c>
      <c r="W507">
        <v>22</v>
      </c>
      <c r="X507">
        <v>22</v>
      </c>
      <c r="Y507">
        <v>22</v>
      </c>
      <c r="Z507">
        <v>22</v>
      </c>
      <c r="AA507">
        <v>22</v>
      </c>
      <c r="AB507">
        <v>22</v>
      </c>
      <c r="AC507">
        <v>22</v>
      </c>
      <c r="AD507">
        <v>22</v>
      </c>
      <c r="AE507">
        <v>22</v>
      </c>
      <c r="AF507">
        <v>22</v>
      </c>
      <c r="AG507">
        <v>22</v>
      </c>
      <c r="AH507">
        <v>22</v>
      </c>
      <c r="AI507">
        <v>22</v>
      </c>
      <c r="AJ507">
        <v>22</v>
      </c>
      <c r="AK507">
        <v>14</v>
      </c>
      <c r="AL507">
        <v>14</v>
      </c>
      <c r="AM507">
        <v>14</v>
      </c>
      <c r="AN507">
        <v>14</v>
      </c>
      <c r="AO507">
        <v>14</v>
      </c>
      <c r="AP507">
        <v>14</v>
      </c>
      <c r="AQ507">
        <v>14</v>
      </c>
      <c r="AR507">
        <v>14</v>
      </c>
      <c r="AS507">
        <v>14</v>
      </c>
      <c r="AT507">
        <v>14</v>
      </c>
      <c r="AU507">
        <v>14</v>
      </c>
      <c r="AV507" s="8">
        <f t="shared" si="56"/>
        <v>18.363636363636363</v>
      </c>
      <c r="AW507">
        <f t="shared" si="57"/>
        <v>22</v>
      </c>
      <c r="AX507" s="8">
        <f t="shared" si="58"/>
        <v>4.0294896040745165</v>
      </c>
      <c r="AY507" s="6">
        <f>Table14[[#This Row],[Szórás]]/Table14[[#This Row],[Átlagos akadálymentességi hibaszám]]</f>
        <v>0.21942765170702813</v>
      </c>
      <c r="AZ507">
        <f t="shared" si="59"/>
        <v>14</v>
      </c>
      <c r="BA507">
        <f t="shared" si="60"/>
        <v>22</v>
      </c>
      <c r="BB507">
        <f t="shared" si="61"/>
        <v>8</v>
      </c>
      <c r="BC507" s="7">
        <f t="shared" si="62"/>
        <v>0.99847225445535737</v>
      </c>
      <c r="BD507" s="8">
        <f t="shared" si="63"/>
        <v>7.4418604651162916E-3</v>
      </c>
    </row>
    <row r="508" spans="1:56" x14ac:dyDescent="0.25">
      <c r="A508">
        <v>555</v>
      </c>
      <c r="B508">
        <v>91</v>
      </c>
      <c r="C508" t="s">
        <v>320</v>
      </c>
      <c r="D508">
        <v>14</v>
      </c>
      <c r="E508">
        <v>14</v>
      </c>
      <c r="F508">
        <v>14</v>
      </c>
      <c r="G508">
        <v>14</v>
      </c>
      <c r="H508">
        <v>14</v>
      </c>
      <c r="I508">
        <v>14</v>
      </c>
      <c r="J508">
        <v>14</v>
      </c>
      <c r="K508">
        <v>14</v>
      </c>
      <c r="L508">
        <v>14</v>
      </c>
      <c r="M508">
        <v>14</v>
      </c>
      <c r="N508">
        <v>14</v>
      </c>
      <c r="O508">
        <v>14</v>
      </c>
      <c r="P508">
        <v>14</v>
      </c>
      <c r="Q508">
        <v>14</v>
      </c>
      <c r="R508">
        <v>14</v>
      </c>
      <c r="S508">
        <v>15</v>
      </c>
      <c r="T508">
        <v>15</v>
      </c>
      <c r="U508">
        <v>15</v>
      </c>
      <c r="V508">
        <v>15</v>
      </c>
      <c r="W508">
        <v>15</v>
      </c>
      <c r="X508">
        <v>15</v>
      </c>
      <c r="Y508">
        <v>15</v>
      </c>
      <c r="Z508">
        <v>14</v>
      </c>
      <c r="AA508">
        <v>14</v>
      </c>
      <c r="AB508">
        <v>14</v>
      </c>
      <c r="AC508">
        <v>14</v>
      </c>
      <c r="AD508">
        <v>14</v>
      </c>
      <c r="AE508">
        <v>14</v>
      </c>
      <c r="AF508">
        <v>14</v>
      </c>
      <c r="AG508">
        <v>14</v>
      </c>
      <c r="AH508">
        <v>14</v>
      </c>
      <c r="AI508">
        <v>14</v>
      </c>
      <c r="AJ508">
        <v>14</v>
      </c>
      <c r="AK508">
        <v>14</v>
      </c>
      <c r="AL508">
        <v>14</v>
      </c>
      <c r="AM508">
        <v>14</v>
      </c>
      <c r="AN508">
        <v>14</v>
      </c>
      <c r="AO508">
        <v>14</v>
      </c>
      <c r="AP508">
        <v>14</v>
      </c>
      <c r="AQ508">
        <v>14</v>
      </c>
      <c r="AR508">
        <v>14</v>
      </c>
      <c r="AS508">
        <v>14</v>
      </c>
      <c r="AT508">
        <v>14</v>
      </c>
      <c r="AU508">
        <v>14</v>
      </c>
      <c r="AV508" s="8">
        <f t="shared" si="56"/>
        <v>14.159090909090908</v>
      </c>
      <c r="AW508">
        <f t="shared" si="57"/>
        <v>14</v>
      </c>
      <c r="AX508" s="8">
        <f t="shared" si="58"/>
        <v>0.36998942902446796</v>
      </c>
      <c r="AY508" s="6">
        <f>Table14[[#This Row],[Szórás]]/Table14[[#This Row],[Átlagos akadálymentességi hibaszám]]</f>
        <v>2.6130874602049103E-2</v>
      </c>
      <c r="AZ508">
        <f t="shared" si="59"/>
        <v>14</v>
      </c>
      <c r="BA508">
        <f t="shared" si="60"/>
        <v>15</v>
      </c>
      <c r="BB508">
        <f t="shared" si="61"/>
        <v>1</v>
      </c>
      <c r="BC508" s="7">
        <f t="shared" si="62"/>
        <v>0.99976178660826376</v>
      </c>
      <c r="BD508" s="8">
        <f t="shared" si="63"/>
        <v>1.4372512046930385E-2</v>
      </c>
    </row>
    <row r="509" spans="1:56" x14ac:dyDescent="0.25">
      <c r="A509">
        <v>2</v>
      </c>
      <c r="B509">
        <v>12</v>
      </c>
      <c r="C509" t="s">
        <v>104</v>
      </c>
      <c r="D509">
        <v>81</v>
      </c>
      <c r="E509">
        <v>81</v>
      </c>
      <c r="F509">
        <v>82</v>
      </c>
      <c r="G509">
        <v>80</v>
      </c>
      <c r="H509">
        <v>80</v>
      </c>
      <c r="I509">
        <v>80</v>
      </c>
      <c r="J509">
        <v>80</v>
      </c>
      <c r="K509">
        <v>80</v>
      </c>
      <c r="L509">
        <v>79</v>
      </c>
      <c r="M509">
        <v>79</v>
      </c>
      <c r="N509">
        <v>80</v>
      </c>
      <c r="O509">
        <v>80</v>
      </c>
      <c r="P509">
        <v>80</v>
      </c>
      <c r="Q509">
        <v>80</v>
      </c>
      <c r="R509">
        <v>80</v>
      </c>
      <c r="S509">
        <v>80</v>
      </c>
      <c r="T509">
        <v>80</v>
      </c>
      <c r="U509">
        <v>80</v>
      </c>
      <c r="V509">
        <v>80</v>
      </c>
      <c r="W509">
        <v>80</v>
      </c>
      <c r="X509">
        <v>80</v>
      </c>
      <c r="Y509">
        <v>80</v>
      </c>
      <c r="Z509">
        <v>80</v>
      </c>
      <c r="AA509">
        <v>80</v>
      </c>
      <c r="AB509">
        <v>80</v>
      </c>
      <c r="AC509">
        <v>80</v>
      </c>
      <c r="AD509">
        <v>80</v>
      </c>
      <c r="AE509">
        <v>80</v>
      </c>
      <c r="AF509">
        <v>80</v>
      </c>
      <c r="AG509">
        <v>80</v>
      </c>
      <c r="AH509">
        <v>80</v>
      </c>
      <c r="AI509">
        <v>80</v>
      </c>
      <c r="AJ509">
        <v>80</v>
      </c>
      <c r="AK509">
        <v>80</v>
      </c>
      <c r="AL509">
        <v>80</v>
      </c>
      <c r="AM509">
        <v>80</v>
      </c>
      <c r="AN509">
        <v>80</v>
      </c>
      <c r="AO509">
        <v>80</v>
      </c>
      <c r="AP509">
        <v>80</v>
      </c>
      <c r="AQ509">
        <v>80</v>
      </c>
      <c r="AR509">
        <v>79</v>
      </c>
      <c r="AS509">
        <v>79</v>
      </c>
      <c r="AT509">
        <v>79</v>
      </c>
      <c r="AU509">
        <v>79</v>
      </c>
      <c r="AV509" s="8">
        <f t="shared" si="56"/>
        <v>79.954545454545453</v>
      </c>
      <c r="AW509">
        <f t="shared" si="57"/>
        <v>80</v>
      </c>
      <c r="AX509" s="8">
        <f t="shared" si="58"/>
        <v>0.5262657147648877</v>
      </c>
      <c r="AY509" s="6">
        <f>Table14[[#This Row],[Szórás]]/Table14[[#This Row],[Átlagos akadálymentességi hibaszám]]</f>
        <v>6.5820612420850085E-3</v>
      </c>
      <c r="AZ509">
        <f t="shared" si="59"/>
        <v>79</v>
      </c>
      <c r="BA509">
        <f t="shared" si="60"/>
        <v>82</v>
      </c>
      <c r="BB509">
        <f t="shared" si="61"/>
        <v>3</v>
      </c>
      <c r="BC509" s="7">
        <f t="shared" si="62"/>
        <v>0.99976288843609284</v>
      </c>
      <c r="BD509" s="8">
        <f t="shared" si="63"/>
        <v>0.21538669830694454</v>
      </c>
    </row>
    <row r="510" spans="1:56" x14ac:dyDescent="0.25">
      <c r="A510">
        <v>2</v>
      </c>
      <c r="B510">
        <v>12</v>
      </c>
      <c r="C510" t="s">
        <v>104</v>
      </c>
      <c r="D510">
        <v>4</v>
      </c>
      <c r="E510">
        <v>4</v>
      </c>
      <c r="F510">
        <v>4</v>
      </c>
      <c r="G510">
        <v>4</v>
      </c>
      <c r="H510">
        <v>4</v>
      </c>
      <c r="I510">
        <v>4</v>
      </c>
      <c r="J510">
        <v>4</v>
      </c>
      <c r="K510">
        <v>4</v>
      </c>
      <c r="L510">
        <v>4</v>
      </c>
      <c r="M510">
        <v>4</v>
      </c>
      <c r="N510">
        <v>4</v>
      </c>
      <c r="O510">
        <v>4</v>
      </c>
      <c r="P510">
        <v>4</v>
      </c>
      <c r="Q510">
        <v>4</v>
      </c>
      <c r="R510">
        <v>4</v>
      </c>
      <c r="S510">
        <v>4</v>
      </c>
      <c r="T510">
        <v>4</v>
      </c>
      <c r="U510">
        <v>4</v>
      </c>
      <c r="V510">
        <v>4</v>
      </c>
      <c r="W510">
        <v>4</v>
      </c>
      <c r="X510">
        <v>4</v>
      </c>
      <c r="Y510">
        <v>4</v>
      </c>
      <c r="Z510">
        <v>4</v>
      </c>
      <c r="AA510">
        <v>4</v>
      </c>
      <c r="AB510">
        <v>4</v>
      </c>
      <c r="AC510">
        <v>4</v>
      </c>
      <c r="AD510">
        <v>4</v>
      </c>
      <c r="AE510">
        <v>4</v>
      </c>
      <c r="AF510">
        <v>4</v>
      </c>
      <c r="AG510">
        <v>4</v>
      </c>
      <c r="AH510">
        <v>4</v>
      </c>
      <c r="AI510">
        <v>4</v>
      </c>
      <c r="AJ510">
        <v>4</v>
      </c>
      <c r="AK510">
        <v>4</v>
      </c>
      <c r="AL510">
        <v>4</v>
      </c>
      <c r="AM510">
        <v>4</v>
      </c>
      <c r="AN510">
        <v>4</v>
      </c>
      <c r="AO510">
        <v>4</v>
      </c>
      <c r="AP510">
        <v>4</v>
      </c>
      <c r="AQ510">
        <v>4</v>
      </c>
      <c r="AR510">
        <v>4</v>
      </c>
      <c r="AS510">
        <v>4</v>
      </c>
      <c r="AT510">
        <v>4</v>
      </c>
      <c r="AU510">
        <v>4</v>
      </c>
      <c r="AV510" s="8">
        <f t="shared" si="56"/>
        <v>4</v>
      </c>
      <c r="AW510">
        <f t="shared" si="57"/>
        <v>4</v>
      </c>
      <c r="AX510" s="8">
        <f t="shared" si="58"/>
        <v>0</v>
      </c>
      <c r="AY510" s="6">
        <f>Table14[[#This Row],[Szórás]]/Table14[[#This Row],[Átlagos akadálymentességi hibaszám]]</f>
        <v>0</v>
      </c>
      <c r="AZ510">
        <f t="shared" si="59"/>
        <v>4</v>
      </c>
      <c r="BA510">
        <f t="shared" si="60"/>
        <v>4</v>
      </c>
      <c r="BB510">
        <f t="shared" si="61"/>
        <v>0</v>
      </c>
      <c r="BC510" s="7">
        <f t="shared" si="62"/>
        <v>1</v>
      </c>
      <c r="BD510" s="8">
        <f t="shared" si="63"/>
        <v>1</v>
      </c>
    </row>
    <row r="511" spans="1:56" x14ac:dyDescent="0.25">
      <c r="A511">
        <v>4</v>
      </c>
      <c r="B511">
        <v>15</v>
      </c>
      <c r="C511" t="s">
        <v>173</v>
      </c>
      <c r="D511">
        <v>20</v>
      </c>
      <c r="E511">
        <v>20</v>
      </c>
      <c r="F511">
        <v>20</v>
      </c>
      <c r="G511">
        <v>20</v>
      </c>
      <c r="H511">
        <v>20</v>
      </c>
      <c r="I511">
        <v>20</v>
      </c>
      <c r="J511">
        <v>20</v>
      </c>
      <c r="K511">
        <v>20</v>
      </c>
      <c r="L511">
        <v>21</v>
      </c>
      <c r="M511">
        <v>21</v>
      </c>
      <c r="N511">
        <v>21</v>
      </c>
      <c r="O511">
        <v>21</v>
      </c>
      <c r="P511">
        <v>21</v>
      </c>
      <c r="Q511">
        <v>21</v>
      </c>
      <c r="R511">
        <v>21</v>
      </c>
      <c r="S511">
        <v>21</v>
      </c>
      <c r="T511">
        <v>21</v>
      </c>
      <c r="U511">
        <v>21</v>
      </c>
      <c r="V511">
        <v>21</v>
      </c>
      <c r="W511">
        <v>21</v>
      </c>
      <c r="X511">
        <v>21</v>
      </c>
      <c r="Y511">
        <v>21</v>
      </c>
      <c r="Z511">
        <v>21</v>
      </c>
      <c r="AA511">
        <v>21</v>
      </c>
      <c r="AB511">
        <v>21</v>
      </c>
      <c r="AC511">
        <v>21</v>
      </c>
      <c r="AD511">
        <v>23</v>
      </c>
      <c r="AE511">
        <v>21</v>
      </c>
      <c r="AF511">
        <v>22</v>
      </c>
      <c r="AG511">
        <v>22</v>
      </c>
      <c r="AH511">
        <v>22</v>
      </c>
      <c r="AI511">
        <v>22</v>
      </c>
      <c r="AJ511">
        <v>24</v>
      </c>
      <c r="AK511">
        <v>24</v>
      </c>
      <c r="AL511">
        <v>24</v>
      </c>
      <c r="AM511">
        <v>24</v>
      </c>
      <c r="AN511">
        <v>24</v>
      </c>
      <c r="AO511">
        <v>24</v>
      </c>
      <c r="AP511">
        <v>24</v>
      </c>
      <c r="AQ511">
        <v>24</v>
      </c>
      <c r="AR511">
        <v>22</v>
      </c>
      <c r="AS511">
        <v>22</v>
      </c>
      <c r="AT511">
        <v>21</v>
      </c>
      <c r="AU511">
        <v>21</v>
      </c>
      <c r="AV511" s="8">
        <f t="shared" si="56"/>
        <v>21.545454545454547</v>
      </c>
      <c r="AW511">
        <f t="shared" si="57"/>
        <v>21</v>
      </c>
      <c r="AX511" s="8">
        <f t="shared" si="58"/>
        <v>1.3373793439087287</v>
      </c>
      <c r="AY511" s="6">
        <f>Table14[[#This Row],[Szórás]]/Table14[[#This Row],[Átlagos akadálymentességi hibaszám]]</f>
        <v>6.2072458999983184E-2</v>
      </c>
      <c r="AZ511">
        <f t="shared" si="59"/>
        <v>20</v>
      </c>
      <c r="BA511">
        <f t="shared" si="60"/>
        <v>24</v>
      </c>
      <c r="BB511">
        <f t="shared" si="61"/>
        <v>4</v>
      </c>
      <c r="BC511" s="7">
        <f t="shared" si="62"/>
        <v>1.0036213508469392</v>
      </c>
      <c r="BD511" s="8">
        <f t="shared" si="63"/>
        <v>0.58681610312389154</v>
      </c>
    </row>
    <row r="512" spans="1:56" x14ac:dyDescent="0.25">
      <c r="A512">
        <v>58</v>
      </c>
      <c r="B512">
        <v>50</v>
      </c>
      <c r="C512" t="s">
        <v>120</v>
      </c>
      <c r="D512">
        <v>142</v>
      </c>
      <c r="E512">
        <v>140</v>
      </c>
      <c r="F512">
        <v>140</v>
      </c>
      <c r="G512">
        <v>149</v>
      </c>
      <c r="H512">
        <v>152</v>
      </c>
      <c r="I512">
        <v>161</v>
      </c>
      <c r="J512">
        <v>161</v>
      </c>
      <c r="K512">
        <v>161</v>
      </c>
      <c r="L512">
        <v>158</v>
      </c>
      <c r="M512">
        <v>155</v>
      </c>
      <c r="N512">
        <v>155</v>
      </c>
      <c r="O512">
        <v>149</v>
      </c>
      <c r="P512">
        <v>89</v>
      </c>
      <c r="Q512">
        <v>643</v>
      </c>
      <c r="R512">
        <v>686</v>
      </c>
      <c r="S512">
        <v>89</v>
      </c>
      <c r="T512">
        <v>265</v>
      </c>
      <c r="U512">
        <v>251</v>
      </c>
      <c r="V512">
        <v>185</v>
      </c>
      <c r="W512">
        <v>182</v>
      </c>
      <c r="X512">
        <v>179</v>
      </c>
      <c r="Y512">
        <v>179</v>
      </c>
      <c r="Z512">
        <v>158</v>
      </c>
      <c r="AA512">
        <v>164</v>
      </c>
      <c r="AB512">
        <v>197</v>
      </c>
      <c r="AC512">
        <v>229</v>
      </c>
      <c r="AD512">
        <v>219</v>
      </c>
      <c r="AE512">
        <v>249</v>
      </c>
      <c r="AF512">
        <v>228</v>
      </c>
      <c r="AG512">
        <v>216</v>
      </c>
      <c r="AH512">
        <v>210</v>
      </c>
      <c r="AI512">
        <v>219</v>
      </c>
      <c r="AJ512">
        <v>222</v>
      </c>
      <c r="AK512">
        <v>210</v>
      </c>
      <c r="AL512">
        <v>195</v>
      </c>
      <c r="AM512">
        <v>162</v>
      </c>
      <c r="AN512">
        <v>156</v>
      </c>
      <c r="AO512">
        <v>150</v>
      </c>
      <c r="AP512">
        <v>150</v>
      </c>
      <c r="AQ512">
        <v>573</v>
      </c>
      <c r="AR512">
        <v>573</v>
      </c>
      <c r="AS512">
        <v>573</v>
      </c>
      <c r="AT512">
        <v>153</v>
      </c>
      <c r="AU512">
        <v>156</v>
      </c>
      <c r="AV512" s="8">
        <f t="shared" si="56"/>
        <v>225.75</v>
      </c>
      <c r="AW512">
        <f t="shared" si="57"/>
        <v>171.5</v>
      </c>
      <c r="AX512" s="8">
        <f t="shared" si="58"/>
        <v>144.93865984022023</v>
      </c>
      <c r="AY512" s="6">
        <f>Table14[[#This Row],[Szórás]]/Table14[[#This Row],[Átlagos akadálymentességi hibaszám]]</f>
        <v>0.64203171579278062</v>
      </c>
      <c r="AZ512">
        <f t="shared" si="59"/>
        <v>89</v>
      </c>
      <c r="BA512">
        <f t="shared" si="60"/>
        <v>686</v>
      </c>
      <c r="BB512">
        <f t="shared" si="61"/>
        <v>597</v>
      </c>
      <c r="BC512" s="7">
        <f t="shared" si="62"/>
        <v>1.0118971494902895</v>
      </c>
      <c r="BD512" s="8">
        <f t="shared" si="63"/>
        <v>0.10722911403777564</v>
      </c>
    </row>
    <row r="513" spans="1:56" x14ac:dyDescent="0.25">
      <c r="A513">
        <v>41</v>
      </c>
      <c r="B513">
        <v>40</v>
      </c>
      <c r="C513" t="s">
        <v>283</v>
      </c>
      <c r="D513">
        <v>101</v>
      </c>
      <c r="E513">
        <v>86</v>
      </c>
      <c r="F513">
        <v>93</v>
      </c>
      <c r="G513">
        <v>103</v>
      </c>
      <c r="H513">
        <v>115</v>
      </c>
      <c r="I513">
        <v>121</v>
      </c>
      <c r="J513">
        <v>121</v>
      </c>
      <c r="K513">
        <v>121</v>
      </c>
      <c r="L513">
        <v>49</v>
      </c>
      <c r="M513">
        <v>40</v>
      </c>
      <c r="N513">
        <v>102</v>
      </c>
      <c r="O513">
        <v>100</v>
      </c>
      <c r="P513">
        <v>40</v>
      </c>
      <c r="Q513">
        <v>102</v>
      </c>
      <c r="R513">
        <v>98</v>
      </c>
      <c r="S513">
        <v>97</v>
      </c>
      <c r="T513">
        <v>35</v>
      </c>
      <c r="U513">
        <v>35</v>
      </c>
      <c r="V513">
        <v>35</v>
      </c>
      <c r="W513">
        <v>91</v>
      </c>
      <c r="X513">
        <v>90</v>
      </c>
      <c r="Y513">
        <v>30</v>
      </c>
      <c r="Z513">
        <v>31</v>
      </c>
      <c r="AA513">
        <v>32</v>
      </c>
      <c r="AB513">
        <v>32</v>
      </c>
      <c r="AC513">
        <v>32</v>
      </c>
      <c r="AD513">
        <v>32</v>
      </c>
      <c r="AE513">
        <v>32</v>
      </c>
      <c r="AF513">
        <v>34</v>
      </c>
      <c r="AG513">
        <v>34</v>
      </c>
      <c r="AH513">
        <v>32</v>
      </c>
      <c r="AI513">
        <v>32</v>
      </c>
      <c r="AJ513">
        <v>32</v>
      </c>
      <c r="AK513">
        <v>92</v>
      </c>
      <c r="AL513">
        <v>94</v>
      </c>
      <c r="AM513">
        <v>32</v>
      </c>
      <c r="AN513">
        <v>32</v>
      </c>
      <c r="AO513">
        <v>92</v>
      </c>
      <c r="AP513">
        <v>32</v>
      </c>
      <c r="AQ513">
        <v>32</v>
      </c>
      <c r="AR513">
        <v>31</v>
      </c>
      <c r="AS513">
        <v>30</v>
      </c>
      <c r="AT513">
        <v>30</v>
      </c>
      <c r="AU513">
        <v>30</v>
      </c>
      <c r="AV513" s="8">
        <f t="shared" si="56"/>
        <v>61.06818181818182</v>
      </c>
      <c r="AW513">
        <f t="shared" si="57"/>
        <v>35</v>
      </c>
      <c r="AX513" s="8">
        <f t="shared" si="58"/>
        <v>34.532356062423354</v>
      </c>
      <c r="AY513" s="6">
        <f>Table14[[#This Row],[Szórás]]/Table14[[#This Row],[Átlagos akadálymentességi hibaszám]]</f>
        <v>0.56547214988709615</v>
      </c>
      <c r="AZ513">
        <f t="shared" si="59"/>
        <v>30</v>
      </c>
      <c r="BA513">
        <f t="shared" si="60"/>
        <v>121</v>
      </c>
      <c r="BB513">
        <f t="shared" si="61"/>
        <v>91</v>
      </c>
      <c r="BC513" s="7">
        <f t="shared" si="62"/>
        <v>0.9721859931923128</v>
      </c>
      <c r="BD513" s="8">
        <f t="shared" si="63"/>
        <v>0.41646333416341008</v>
      </c>
    </row>
    <row r="514" spans="1:56" x14ac:dyDescent="0.25">
      <c r="A514">
        <v>18</v>
      </c>
      <c r="B514">
        <v>30</v>
      </c>
      <c r="C514" t="s">
        <v>134</v>
      </c>
      <c r="D514">
        <v>39</v>
      </c>
      <c r="E514">
        <v>42</v>
      </c>
      <c r="F514">
        <v>33</v>
      </c>
      <c r="G514">
        <v>33</v>
      </c>
      <c r="H514">
        <v>42</v>
      </c>
      <c r="I514">
        <v>32</v>
      </c>
      <c r="J514">
        <v>31</v>
      </c>
      <c r="K514">
        <v>27</v>
      </c>
      <c r="L514">
        <v>27</v>
      </c>
      <c r="M514">
        <v>35</v>
      </c>
      <c r="N514">
        <v>32</v>
      </c>
      <c r="O514">
        <v>28</v>
      </c>
      <c r="P514">
        <v>30</v>
      </c>
      <c r="Q514">
        <v>41</v>
      </c>
      <c r="R514">
        <v>32</v>
      </c>
      <c r="S514">
        <v>34</v>
      </c>
      <c r="T514">
        <v>28</v>
      </c>
      <c r="U514">
        <v>25</v>
      </c>
      <c r="V514">
        <v>37</v>
      </c>
      <c r="W514">
        <v>36</v>
      </c>
      <c r="X514">
        <v>32</v>
      </c>
      <c r="Y514">
        <v>32</v>
      </c>
      <c r="Z514">
        <v>41</v>
      </c>
      <c r="AA514">
        <v>33</v>
      </c>
      <c r="AB514">
        <v>31</v>
      </c>
      <c r="AC514">
        <v>26</v>
      </c>
      <c r="AD514">
        <v>26</v>
      </c>
      <c r="AE514">
        <v>21</v>
      </c>
      <c r="AF514">
        <v>23</v>
      </c>
      <c r="AG514">
        <v>27</v>
      </c>
      <c r="AH514">
        <v>27</v>
      </c>
      <c r="AI514">
        <v>27</v>
      </c>
      <c r="AJ514">
        <v>28</v>
      </c>
      <c r="AK514">
        <v>32</v>
      </c>
      <c r="AL514">
        <v>21</v>
      </c>
      <c r="AM514">
        <v>22</v>
      </c>
      <c r="AN514">
        <v>31</v>
      </c>
      <c r="AO514">
        <v>28</v>
      </c>
      <c r="AP514">
        <v>30</v>
      </c>
      <c r="AQ514">
        <v>30</v>
      </c>
      <c r="AR514">
        <v>23</v>
      </c>
      <c r="AS514">
        <v>26</v>
      </c>
      <c r="AT514">
        <v>26</v>
      </c>
      <c r="AU514">
        <v>21</v>
      </c>
      <c r="AV514" s="8">
        <f t="shared" ref="AV514:AV576" si="64">AVERAGE(D514:AU514)</f>
        <v>30.181818181818183</v>
      </c>
      <c r="AW514">
        <f t="shared" ref="AW514:AW576" si="65">MEDIAN(D514:AU514)</f>
        <v>30</v>
      </c>
      <c r="AX514" s="8">
        <f t="shared" ref="AX514:AX576" si="66">_xlfn.STDEV.S(D514:AU514)</f>
        <v>5.5918242947107677</v>
      </c>
      <c r="AY514" s="6">
        <f>Table14[[#This Row],[Szórás]]/Table14[[#This Row],[Átlagos akadálymentességi hibaszám]]</f>
        <v>0.18527128687294711</v>
      </c>
      <c r="AZ514">
        <f t="shared" ref="AZ514:AZ576" si="67">MIN(D514:AU514)</f>
        <v>21</v>
      </c>
      <c r="BA514">
        <f t="shared" ref="BA514:BA576" si="68">MAX(D514:AU514)</f>
        <v>42</v>
      </c>
      <c r="BB514">
        <f t="shared" ref="BB514:BB576" si="69">BA514-AZ514</f>
        <v>21</v>
      </c>
      <c r="BC514" s="7">
        <f t="shared" ref="BC514:BC576" si="70">INDEX(LOGEST($D514:$AU514,,TRUE,TRUE),1,1)</f>
        <v>0.99138937384925352</v>
      </c>
      <c r="BD514" s="8">
        <f t="shared" ref="BD514:BD576" si="71">INDEX(LOGEST($D514:$AU514,,TRUE,TRUE),3,1)</f>
        <v>0.36185945103203165</v>
      </c>
    </row>
    <row r="515" spans="1:56" x14ac:dyDescent="0.25">
      <c r="A515">
        <v>1</v>
      </c>
      <c r="B515">
        <v>11</v>
      </c>
      <c r="C515" t="s">
        <v>85</v>
      </c>
      <c r="D515">
        <v>48</v>
      </c>
      <c r="E515">
        <v>48</v>
      </c>
      <c r="F515">
        <v>49</v>
      </c>
      <c r="G515">
        <v>47</v>
      </c>
      <c r="H515">
        <v>48</v>
      </c>
      <c r="I515">
        <v>49</v>
      </c>
      <c r="J515">
        <v>48</v>
      </c>
      <c r="K515">
        <v>51</v>
      </c>
      <c r="L515">
        <v>49</v>
      </c>
      <c r="M515">
        <v>48</v>
      </c>
      <c r="N515">
        <v>48</v>
      </c>
      <c r="O515">
        <v>48</v>
      </c>
      <c r="P515">
        <v>49</v>
      </c>
      <c r="Q515">
        <v>49</v>
      </c>
      <c r="R515">
        <v>48</v>
      </c>
      <c r="S515">
        <v>47</v>
      </c>
      <c r="T515">
        <v>50</v>
      </c>
      <c r="U515">
        <v>47</v>
      </c>
      <c r="V515">
        <v>47</v>
      </c>
      <c r="W515">
        <v>48</v>
      </c>
      <c r="X515">
        <v>47</v>
      </c>
      <c r="Y515">
        <v>48</v>
      </c>
      <c r="Z515">
        <v>48</v>
      </c>
      <c r="AA515">
        <v>48</v>
      </c>
      <c r="AB515">
        <v>48</v>
      </c>
      <c r="AC515">
        <v>48</v>
      </c>
      <c r="AD515">
        <v>48</v>
      </c>
      <c r="AE515">
        <v>47</v>
      </c>
      <c r="AF515">
        <v>48</v>
      </c>
      <c r="AG515">
        <v>47</v>
      </c>
      <c r="AH515">
        <v>48</v>
      </c>
      <c r="AI515">
        <v>48</v>
      </c>
      <c r="AJ515">
        <v>48</v>
      </c>
      <c r="AK515">
        <v>45</v>
      </c>
      <c r="AL515">
        <v>42</v>
      </c>
      <c r="AM515">
        <v>48</v>
      </c>
      <c r="AN515">
        <v>48</v>
      </c>
      <c r="AO515">
        <v>48</v>
      </c>
      <c r="AP515">
        <v>48</v>
      </c>
      <c r="AQ515">
        <v>48</v>
      </c>
      <c r="AR515">
        <v>45</v>
      </c>
      <c r="AS515">
        <v>48</v>
      </c>
      <c r="AT515">
        <v>48</v>
      </c>
      <c r="AU515">
        <v>48</v>
      </c>
      <c r="AV515" s="8">
        <f t="shared" si="64"/>
        <v>47.795454545454547</v>
      </c>
      <c r="AW515">
        <f t="shared" si="65"/>
        <v>48</v>
      </c>
      <c r="AX515" s="8">
        <f t="shared" si="66"/>
        <v>1.3395512170134125</v>
      </c>
      <c r="AY515" s="6">
        <f>Table14[[#This Row],[Szórás]]/Table14[[#This Row],[Átlagos akadálymentességi hibaszám]]</f>
        <v>2.8026749190960605E-2</v>
      </c>
      <c r="AZ515">
        <f t="shared" si="67"/>
        <v>42</v>
      </c>
      <c r="BA515">
        <f t="shared" si="68"/>
        <v>51</v>
      </c>
      <c r="BB515">
        <f t="shared" si="69"/>
        <v>9</v>
      </c>
      <c r="BC515" s="7">
        <f t="shared" si="70"/>
        <v>0.99920425903676491</v>
      </c>
      <c r="BD515" s="8">
        <f t="shared" si="71"/>
        <v>0.12568880659192896</v>
      </c>
    </row>
    <row r="516" spans="1:56" x14ac:dyDescent="0.25">
      <c r="A516">
        <v>155</v>
      </c>
      <c r="B516">
        <v>62</v>
      </c>
      <c r="C516" t="s">
        <v>162</v>
      </c>
      <c r="D516">
        <v>115</v>
      </c>
      <c r="E516">
        <v>114</v>
      </c>
      <c r="F516">
        <v>112</v>
      </c>
      <c r="G516">
        <v>115</v>
      </c>
      <c r="H516">
        <v>115</v>
      </c>
      <c r="I516">
        <v>114</v>
      </c>
      <c r="J516">
        <v>115</v>
      </c>
      <c r="K516">
        <v>51</v>
      </c>
      <c r="L516">
        <v>51</v>
      </c>
      <c r="M516">
        <v>50</v>
      </c>
      <c r="N516">
        <v>51</v>
      </c>
      <c r="O516">
        <v>51</v>
      </c>
      <c r="P516">
        <v>50</v>
      </c>
      <c r="Q516">
        <v>51</v>
      </c>
      <c r="R516">
        <v>50</v>
      </c>
      <c r="S516">
        <v>50</v>
      </c>
      <c r="T516">
        <v>50</v>
      </c>
      <c r="U516">
        <v>50</v>
      </c>
      <c r="V516">
        <v>51</v>
      </c>
      <c r="W516">
        <v>50</v>
      </c>
      <c r="X516">
        <v>50</v>
      </c>
      <c r="Y516">
        <v>74</v>
      </c>
      <c r="Z516">
        <v>73</v>
      </c>
      <c r="AA516">
        <v>74</v>
      </c>
      <c r="AB516">
        <v>74</v>
      </c>
      <c r="AC516">
        <v>73</v>
      </c>
      <c r="AD516">
        <v>73</v>
      </c>
      <c r="AE516">
        <v>72</v>
      </c>
      <c r="AF516">
        <v>72</v>
      </c>
      <c r="AG516">
        <v>73</v>
      </c>
      <c r="AH516">
        <v>73</v>
      </c>
      <c r="AI516">
        <v>74</v>
      </c>
      <c r="AJ516">
        <v>74</v>
      </c>
      <c r="AK516">
        <v>73</v>
      </c>
      <c r="AL516">
        <v>74</v>
      </c>
      <c r="AM516">
        <v>73</v>
      </c>
      <c r="AN516">
        <v>74</v>
      </c>
      <c r="AO516">
        <v>74</v>
      </c>
      <c r="AP516">
        <v>73</v>
      </c>
      <c r="AQ516">
        <v>74</v>
      </c>
      <c r="AR516">
        <v>74</v>
      </c>
      <c r="AS516">
        <v>74</v>
      </c>
      <c r="AT516">
        <v>74</v>
      </c>
      <c r="AU516">
        <v>74</v>
      </c>
      <c r="AV516" s="8">
        <f t="shared" si="64"/>
        <v>72.63636363636364</v>
      </c>
      <c r="AW516">
        <f t="shared" si="65"/>
        <v>73</v>
      </c>
      <c r="AX516" s="8">
        <f t="shared" si="66"/>
        <v>21.066992709406389</v>
      </c>
      <c r="AY516" s="6">
        <f>Table14[[#This Row],[Szórás]]/Table14[[#This Row],[Átlagos akadálymentességi hibaszám]]</f>
        <v>0.29003369186917427</v>
      </c>
      <c r="AZ516">
        <f t="shared" si="67"/>
        <v>50</v>
      </c>
      <c r="BA516">
        <f t="shared" si="68"/>
        <v>115</v>
      </c>
      <c r="BB516">
        <f t="shared" si="69"/>
        <v>65</v>
      </c>
      <c r="BC516" s="7">
        <f t="shared" si="70"/>
        <v>0.99791626896073415</v>
      </c>
      <c r="BD516" s="8">
        <f t="shared" si="71"/>
        <v>9.5115387550291693E-3</v>
      </c>
    </row>
    <row r="517" spans="1:56" x14ac:dyDescent="0.25">
      <c r="A517">
        <v>44</v>
      </c>
      <c r="B517">
        <v>40</v>
      </c>
      <c r="C517" t="s">
        <v>283</v>
      </c>
      <c r="D517">
        <v>159</v>
      </c>
      <c r="E517">
        <v>159</v>
      </c>
      <c r="F517">
        <v>177</v>
      </c>
      <c r="G517">
        <v>177</v>
      </c>
      <c r="H517">
        <v>179</v>
      </c>
      <c r="I517">
        <v>180</v>
      </c>
      <c r="J517">
        <v>177</v>
      </c>
      <c r="K517">
        <v>178</v>
      </c>
      <c r="L517">
        <v>177</v>
      </c>
      <c r="M517">
        <v>177</v>
      </c>
      <c r="N517">
        <v>177</v>
      </c>
      <c r="O517">
        <v>177</v>
      </c>
      <c r="P517">
        <v>176</v>
      </c>
      <c r="Q517">
        <v>176</v>
      </c>
      <c r="R517">
        <v>177</v>
      </c>
      <c r="S517">
        <v>177</v>
      </c>
      <c r="T517">
        <v>177</v>
      </c>
      <c r="U517">
        <v>177</v>
      </c>
      <c r="V517">
        <v>189</v>
      </c>
      <c r="W517">
        <v>177</v>
      </c>
      <c r="X517">
        <v>177</v>
      </c>
      <c r="Y517">
        <v>180</v>
      </c>
      <c r="Z517">
        <v>177</v>
      </c>
      <c r="AA517">
        <v>175</v>
      </c>
      <c r="AB517">
        <v>175</v>
      </c>
      <c r="AC517">
        <v>176</v>
      </c>
      <c r="AD517">
        <v>60</v>
      </c>
      <c r="AE517">
        <v>57</v>
      </c>
      <c r="AF517">
        <v>74</v>
      </c>
      <c r="AG517">
        <v>87</v>
      </c>
      <c r="AH517">
        <v>57</v>
      </c>
      <c r="AI517">
        <v>57</v>
      </c>
      <c r="AJ517">
        <v>57</v>
      </c>
      <c r="AK517">
        <v>57</v>
      </c>
      <c r="AL517">
        <v>58</v>
      </c>
      <c r="AM517">
        <v>58</v>
      </c>
      <c r="AN517">
        <v>58</v>
      </c>
      <c r="AO517">
        <v>58</v>
      </c>
      <c r="AP517">
        <v>58</v>
      </c>
      <c r="AQ517">
        <v>58</v>
      </c>
      <c r="AR517">
        <v>57</v>
      </c>
      <c r="AS517">
        <v>57</v>
      </c>
      <c r="AT517">
        <v>57</v>
      </c>
      <c r="AU517">
        <v>56</v>
      </c>
      <c r="AV517" s="8">
        <f t="shared" si="64"/>
        <v>128.65909090909091</v>
      </c>
      <c r="AW517">
        <f t="shared" si="65"/>
        <v>175.5</v>
      </c>
      <c r="AX517" s="8">
        <f t="shared" si="66"/>
        <v>58.11173806968705</v>
      </c>
      <c r="AY517" s="6">
        <f>Table14[[#This Row],[Szórás]]/Table14[[#This Row],[Átlagos akadálymentességi hibaszám]]</f>
        <v>0.45167222665010248</v>
      </c>
      <c r="AZ517">
        <f t="shared" si="67"/>
        <v>56</v>
      </c>
      <c r="BA517">
        <f t="shared" si="68"/>
        <v>189</v>
      </c>
      <c r="BB517">
        <f t="shared" si="69"/>
        <v>133</v>
      </c>
      <c r="BC517" s="7">
        <f t="shared" si="70"/>
        <v>0.96468188316387926</v>
      </c>
      <c r="BD517" s="8">
        <f t="shared" si="71"/>
        <v>0.72246018080109209</v>
      </c>
    </row>
    <row r="518" spans="1:56" x14ac:dyDescent="0.25">
      <c r="A518">
        <v>2</v>
      </c>
      <c r="B518">
        <v>12</v>
      </c>
      <c r="C518" t="s">
        <v>104</v>
      </c>
      <c r="D518">
        <v>60</v>
      </c>
      <c r="E518">
        <v>60</v>
      </c>
      <c r="F518">
        <v>60</v>
      </c>
      <c r="G518">
        <v>58</v>
      </c>
      <c r="H518">
        <v>60</v>
      </c>
      <c r="I518">
        <v>60</v>
      </c>
      <c r="J518">
        <v>60</v>
      </c>
      <c r="K518">
        <v>60</v>
      </c>
      <c r="L518">
        <v>60</v>
      </c>
      <c r="M518">
        <v>62</v>
      </c>
      <c r="N518">
        <v>64</v>
      </c>
      <c r="O518">
        <v>66</v>
      </c>
      <c r="P518">
        <v>62</v>
      </c>
      <c r="Q518">
        <v>64</v>
      </c>
      <c r="R518">
        <v>60</v>
      </c>
      <c r="S518">
        <v>60</v>
      </c>
      <c r="T518">
        <v>61</v>
      </c>
      <c r="U518">
        <v>62</v>
      </c>
      <c r="V518">
        <v>59</v>
      </c>
      <c r="W518">
        <v>64</v>
      </c>
      <c r="X518">
        <v>64</v>
      </c>
      <c r="Y518">
        <v>64</v>
      </c>
      <c r="Z518">
        <v>63</v>
      </c>
      <c r="AA518">
        <v>62</v>
      </c>
      <c r="AB518">
        <v>62</v>
      </c>
      <c r="AC518">
        <v>60</v>
      </c>
      <c r="AD518">
        <v>60</v>
      </c>
      <c r="AE518">
        <v>60</v>
      </c>
      <c r="AF518">
        <v>60</v>
      </c>
      <c r="AG518">
        <v>58</v>
      </c>
      <c r="AH518">
        <v>58</v>
      </c>
      <c r="AI518">
        <v>60</v>
      </c>
      <c r="AJ518">
        <v>60</v>
      </c>
      <c r="AK518">
        <v>62</v>
      </c>
      <c r="AL518">
        <v>62</v>
      </c>
      <c r="AM518">
        <v>62</v>
      </c>
      <c r="AN518">
        <v>62</v>
      </c>
      <c r="AO518">
        <v>64</v>
      </c>
      <c r="AP518">
        <v>64</v>
      </c>
      <c r="AQ518">
        <v>63</v>
      </c>
      <c r="AR518">
        <v>62</v>
      </c>
      <c r="AS518">
        <v>64</v>
      </c>
      <c r="AT518">
        <v>64</v>
      </c>
      <c r="AU518">
        <v>66</v>
      </c>
      <c r="AV518" s="8">
        <f t="shared" si="64"/>
        <v>61.545454545454547</v>
      </c>
      <c r="AW518">
        <f t="shared" si="65"/>
        <v>62</v>
      </c>
      <c r="AX518" s="8">
        <f t="shared" si="66"/>
        <v>2.0624499481401983</v>
      </c>
      <c r="AY518" s="6">
        <f>Table14[[#This Row],[Szórás]]/Table14[[#This Row],[Átlagos akadálymentességi hibaszám]]</f>
        <v>3.3511003588688595E-2</v>
      </c>
      <c r="AZ518">
        <f t="shared" si="67"/>
        <v>58</v>
      </c>
      <c r="BA518">
        <f t="shared" si="68"/>
        <v>66</v>
      </c>
      <c r="BB518">
        <f t="shared" si="69"/>
        <v>8</v>
      </c>
      <c r="BC518" s="7">
        <f t="shared" si="70"/>
        <v>1.0009333167089778</v>
      </c>
      <c r="BD518" s="8">
        <f t="shared" si="71"/>
        <v>0.12884410600447521</v>
      </c>
    </row>
    <row r="519" spans="1:56" x14ac:dyDescent="0.25">
      <c r="A519">
        <v>8</v>
      </c>
      <c r="B519">
        <v>22</v>
      </c>
      <c r="C519" t="s">
        <v>195</v>
      </c>
      <c r="D519">
        <v>47</v>
      </c>
      <c r="E519">
        <v>47</v>
      </c>
      <c r="F519">
        <v>48</v>
      </c>
      <c r="G519">
        <v>49</v>
      </c>
      <c r="H519">
        <v>49</v>
      </c>
      <c r="I519">
        <v>47</v>
      </c>
      <c r="J519">
        <v>48</v>
      </c>
      <c r="K519">
        <v>47</v>
      </c>
      <c r="L519">
        <v>47</v>
      </c>
      <c r="M519">
        <v>48</v>
      </c>
      <c r="N519">
        <v>48</v>
      </c>
      <c r="O519">
        <v>41</v>
      </c>
      <c r="P519">
        <v>41</v>
      </c>
      <c r="Q519">
        <v>44</v>
      </c>
      <c r="R519">
        <v>44</v>
      </c>
      <c r="S519">
        <v>44</v>
      </c>
      <c r="T519">
        <v>43</v>
      </c>
      <c r="U519">
        <v>42</v>
      </c>
      <c r="V519">
        <v>41</v>
      </c>
      <c r="W519">
        <v>41</v>
      </c>
      <c r="X519">
        <v>42</v>
      </c>
      <c r="Y519">
        <v>42</v>
      </c>
      <c r="Z519">
        <v>52</v>
      </c>
      <c r="AA519">
        <v>52</v>
      </c>
      <c r="AB519">
        <v>15</v>
      </c>
      <c r="AC519">
        <v>15</v>
      </c>
      <c r="AD519">
        <v>15</v>
      </c>
      <c r="AE519">
        <v>15</v>
      </c>
      <c r="AF519">
        <v>15</v>
      </c>
      <c r="AG519">
        <v>15</v>
      </c>
      <c r="AH519">
        <v>15</v>
      </c>
      <c r="AI519">
        <v>15</v>
      </c>
      <c r="AJ519">
        <v>15</v>
      </c>
      <c r="AK519">
        <v>15</v>
      </c>
      <c r="AL519">
        <v>15</v>
      </c>
      <c r="AM519">
        <v>15</v>
      </c>
      <c r="AN519">
        <v>15</v>
      </c>
      <c r="AO519">
        <v>15</v>
      </c>
      <c r="AP519">
        <v>15</v>
      </c>
      <c r="AQ519">
        <v>15</v>
      </c>
      <c r="AR519">
        <v>15</v>
      </c>
      <c r="AS519">
        <v>15</v>
      </c>
      <c r="AT519">
        <v>15</v>
      </c>
      <c r="AU519">
        <v>15</v>
      </c>
      <c r="AV519" s="8">
        <f t="shared" si="64"/>
        <v>31.681818181818183</v>
      </c>
      <c r="AW519">
        <f t="shared" si="65"/>
        <v>41</v>
      </c>
      <c r="AX519" s="8">
        <f t="shared" si="66"/>
        <v>15.611225429415651</v>
      </c>
      <c r="AY519" s="6">
        <f>Table14[[#This Row],[Szórás]]/Table14[[#This Row],[Átlagos akadálymentességi hibaszám]]</f>
        <v>0.49275030049805496</v>
      </c>
      <c r="AZ519">
        <f t="shared" si="67"/>
        <v>15</v>
      </c>
      <c r="BA519">
        <f t="shared" si="68"/>
        <v>52</v>
      </c>
      <c r="BB519">
        <f t="shared" si="69"/>
        <v>37</v>
      </c>
      <c r="BC519" s="7">
        <f t="shared" si="70"/>
        <v>0.96260735140471076</v>
      </c>
      <c r="BD519" s="8">
        <f t="shared" si="71"/>
        <v>0.76087409427962793</v>
      </c>
    </row>
    <row r="520" spans="1:56" x14ac:dyDescent="0.25">
      <c r="A520">
        <v>1</v>
      </c>
      <c r="B520">
        <v>11</v>
      </c>
      <c r="C520" t="s">
        <v>85</v>
      </c>
      <c r="D520">
        <v>10</v>
      </c>
      <c r="E520">
        <v>10</v>
      </c>
      <c r="F520">
        <v>10</v>
      </c>
      <c r="G520">
        <v>10</v>
      </c>
      <c r="H520">
        <v>10</v>
      </c>
      <c r="I520">
        <v>10</v>
      </c>
      <c r="J520">
        <v>10</v>
      </c>
      <c r="K520">
        <v>10</v>
      </c>
      <c r="L520">
        <v>10</v>
      </c>
      <c r="M520">
        <v>10</v>
      </c>
      <c r="N520">
        <v>10</v>
      </c>
      <c r="O520">
        <v>10</v>
      </c>
      <c r="P520">
        <v>10</v>
      </c>
      <c r="Q520">
        <v>10</v>
      </c>
      <c r="R520">
        <v>10</v>
      </c>
      <c r="S520">
        <v>10</v>
      </c>
      <c r="T520">
        <v>10</v>
      </c>
      <c r="U520">
        <v>10</v>
      </c>
      <c r="V520">
        <v>10</v>
      </c>
      <c r="W520">
        <v>10</v>
      </c>
      <c r="X520">
        <v>10</v>
      </c>
      <c r="Y520">
        <v>10</v>
      </c>
      <c r="Z520">
        <v>10</v>
      </c>
      <c r="AA520">
        <v>10</v>
      </c>
      <c r="AB520">
        <v>10</v>
      </c>
      <c r="AC520">
        <v>10</v>
      </c>
      <c r="AD520">
        <v>10</v>
      </c>
      <c r="AE520">
        <v>10</v>
      </c>
      <c r="AF520">
        <v>10</v>
      </c>
      <c r="AG520">
        <v>10</v>
      </c>
      <c r="AH520">
        <v>10</v>
      </c>
      <c r="AI520">
        <v>10</v>
      </c>
      <c r="AJ520">
        <v>10</v>
      </c>
      <c r="AK520">
        <v>10</v>
      </c>
      <c r="AL520">
        <v>10</v>
      </c>
      <c r="AM520">
        <v>10</v>
      </c>
      <c r="AN520">
        <v>10</v>
      </c>
      <c r="AO520">
        <v>10</v>
      </c>
      <c r="AP520">
        <v>10</v>
      </c>
      <c r="AQ520">
        <v>10</v>
      </c>
      <c r="AR520">
        <v>10</v>
      </c>
      <c r="AS520">
        <v>10</v>
      </c>
      <c r="AT520">
        <v>11</v>
      </c>
      <c r="AU520">
        <v>11</v>
      </c>
      <c r="AV520" s="8">
        <f t="shared" si="64"/>
        <v>10.045454545454545</v>
      </c>
      <c r="AW520">
        <f t="shared" si="65"/>
        <v>10</v>
      </c>
      <c r="AX520" s="8">
        <f t="shared" si="66"/>
        <v>0.21070705494148545</v>
      </c>
      <c r="AY520" s="6">
        <f>Table14[[#This Row],[Szórás]]/Table14[[#This Row],[Átlagos akadálymentességi hibaszám]]</f>
        <v>2.0975362935351495E-2</v>
      </c>
      <c r="AZ520">
        <f t="shared" si="67"/>
        <v>10</v>
      </c>
      <c r="BA520">
        <f t="shared" si="68"/>
        <v>11</v>
      </c>
      <c r="BB520">
        <f t="shared" si="69"/>
        <v>1</v>
      </c>
      <c r="BC520" s="7">
        <f t="shared" si="70"/>
        <v>1.0005643632172398</v>
      </c>
      <c r="BD520" s="8">
        <f t="shared" si="71"/>
        <v>0.13023255813953483</v>
      </c>
    </row>
    <row r="521" spans="1:56" x14ac:dyDescent="0.25">
      <c r="A521">
        <v>17</v>
      </c>
      <c r="B521">
        <v>30</v>
      </c>
      <c r="C521" t="s">
        <v>134</v>
      </c>
      <c r="D521">
        <v>53</v>
      </c>
      <c r="E521">
        <v>53</v>
      </c>
      <c r="F521">
        <v>53</v>
      </c>
      <c r="G521">
        <v>53</v>
      </c>
      <c r="H521">
        <v>45</v>
      </c>
      <c r="I521">
        <v>53</v>
      </c>
      <c r="J521">
        <v>53</v>
      </c>
      <c r="K521">
        <v>53</v>
      </c>
      <c r="L521">
        <v>53</v>
      </c>
      <c r="M521">
        <v>53</v>
      </c>
      <c r="N521">
        <v>53</v>
      </c>
      <c r="O521">
        <v>53</v>
      </c>
      <c r="P521">
        <v>53</v>
      </c>
      <c r="Q521">
        <v>53</v>
      </c>
      <c r="R521">
        <v>53</v>
      </c>
      <c r="S521">
        <v>53</v>
      </c>
      <c r="T521">
        <v>53</v>
      </c>
      <c r="U521">
        <v>53</v>
      </c>
      <c r="V521">
        <v>53</v>
      </c>
      <c r="W521">
        <v>53</v>
      </c>
      <c r="X521">
        <v>53</v>
      </c>
      <c r="Y521">
        <v>53</v>
      </c>
      <c r="Z521">
        <v>53</v>
      </c>
      <c r="AA521">
        <v>53</v>
      </c>
      <c r="AB521">
        <v>53</v>
      </c>
      <c r="AC521">
        <v>53</v>
      </c>
      <c r="AD521">
        <v>53</v>
      </c>
      <c r="AE521">
        <v>53</v>
      </c>
      <c r="AF521">
        <v>53</v>
      </c>
      <c r="AG521">
        <v>53</v>
      </c>
      <c r="AH521">
        <v>53</v>
      </c>
      <c r="AI521">
        <v>53</v>
      </c>
      <c r="AJ521">
        <v>53</v>
      </c>
      <c r="AK521">
        <v>53</v>
      </c>
      <c r="AL521">
        <v>53</v>
      </c>
      <c r="AM521">
        <v>53</v>
      </c>
      <c r="AN521">
        <v>53</v>
      </c>
      <c r="AO521">
        <v>53</v>
      </c>
      <c r="AP521">
        <v>53</v>
      </c>
      <c r="AQ521">
        <v>53</v>
      </c>
      <c r="AR521">
        <v>52</v>
      </c>
      <c r="AS521">
        <v>52</v>
      </c>
      <c r="AT521">
        <v>52</v>
      </c>
      <c r="AU521">
        <v>52</v>
      </c>
      <c r="AV521" s="8">
        <f t="shared" si="64"/>
        <v>52.727272727272727</v>
      </c>
      <c r="AW521">
        <f t="shared" si="65"/>
        <v>53</v>
      </c>
      <c r="AX521" s="8">
        <f t="shared" si="66"/>
        <v>1.226900734477796</v>
      </c>
      <c r="AY521" s="6">
        <f>Table14[[#This Row],[Szórás]]/Table14[[#This Row],[Átlagos akadálymentességi hibaszám]]</f>
        <v>2.3268807033199581E-2</v>
      </c>
      <c r="AZ521">
        <f t="shared" si="67"/>
        <v>45</v>
      </c>
      <c r="BA521">
        <f t="shared" si="68"/>
        <v>53</v>
      </c>
      <c r="BB521">
        <f t="shared" si="69"/>
        <v>8</v>
      </c>
      <c r="BC521" s="7">
        <f t="shared" si="70"/>
        <v>1.0001888352081703</v>
      </c>
      <c r="BD521" s="8">
        <f t="shared" si="71"/>
        <v>9.3968243173957761E-3</v>
      </c>
    </row>
    <row r="522" spans="1:56" x14ac:dyDescent="0.25">
      <c r="A522">
        <v>9</v>
      </c>
      <c r="B522">
        <v>22</v>
      </c>
      <c r="C522" t="s">
        <v>195</v>
      </c>
      <c r="D522">
        <v>16</v>
      </c>
      <c r="E522">
        <v>17</v>
      </c>
      <c r="F522">
        <v>17</v>
      </c>
      <c r="G522">
        <v>17</v>
      </c>
      <c r="H522">
        <v>16</v>
      </c>
      <c r="I522">
        <v>17</v>
      </c>
      <c r="J522">
        <v>17</v>
      </c>
      <c r="K522">
        <v>17</v>
      </c>
      <c r="L522">
        <v>17</v>
      </c>
      <c r="M522">
        <v>18</v>
      </c>
      <c r="N522">
        <v>16</v>
      </c>
      <c r="O522">
        <v>16</v>
      </c>
      <c r="P522">
        <v>17</v>
      </c>
      <c r="Q522">
        <v>17</v>
      </c>
      <c r="R522">
        <v>17</v>
      </c>
      <c r="S522">
        <v>17</v>
      </c>
      <c r="T522">
        <v>17</v>
      </c>
      <c r="U522">
        <v>16</v>
      </c>
      <c r="V522">
        <v>17</v>
      </c>
      <c r="W522">
        <v>16</v>
      </c>
      <c r="X522">
        <v>16</v>
      </c>
      <c r="Y522">
        <v>17</v>
      </c>
      <c r="Z522">
        <v>16</v>
      </c>
      <c r="AA522">
        <v>16</v>
      </c>
      <c r="AB522">
        <v>17</v>
      </c>
      <c r="AC522">
        <v>16</v>
      </c>
      <c r="AD522">
        <v>16</v>
      </c>
      <c r="AE522">
        <v>16</v>
      </c>
      <c r="AF522">
        <v>17</v>
      </c>
      <c r="AG522">
        <v>16</v>
      </c>
      <c r="AH522">
        <v>17</v>
      </c>
      <c r="AI522">
        <v>16</v>
      </c>
      <c r="AJ522">
        <v>17</v>
      </c>
      <c r="AK522">
        <v>16</v>
      </c>
      <c r="AL522">
        <v>17</v>
      </c>
      <c r="AM522">
        <v>18</v>
      </c>
      <c r="AN522">
        <v>19</v>
      </c>
      <c r="AO522">
        <v>18</v>
      </c>
      <c r="AP522">
        <v>17</v>
      </c>
      <c r="AQ522">
        <v>19</v>
      </c>
      <c r="AR522">
        <v>21</v>
      </c>
      <c r="AS522">
        <v>20</v>
      </c>
      <c r="AT522">
        <v>19</v>
      </c>
      <c r="AU522">
        <v>21</v>
      </c>
      <c r="AV522" s="8">
        <f t="shared" si="64"/>
        <v>17.113636363636363</v>
      </c>
      <c r="AW522">
        <f t="shared" si="65"/>
        <v>17</v>
      </c>
      <c r="AX522" s="8">
        <f t="shared" si="66"/>
        <v>1.2798239175926833</v>
      </c>
      <c r="AY522" s="6">
        <f>Table14[[#This Row],[Szórás]]/Table14[[#This Row],[Átlagos akadálymentességi hibaszám]]</f>
        <v>7.4783867694658793E-2</v>
      </c>
      <c r="AZ522">
        <f t="shared" si="67"/>
        <v>16</v>
      </c>
      <c r="BA522">
        <f t="shared" si="68"/>
        <v>21</v>
      </c>
      <c r="BB522">
        <f t="shared" si="69"/>
        <v>5</v>
      </c>
      <c r="BC522" s="7">
        <f t="shared" si="70"/>
        <v>1.0028157779336984</v>
      </c>
      <c r="BD522" s="8">
        <f t="shared" si="71"/>
        <v>0.25848490407957669</v>
      </c>
    </row>
    <row r="523" spans="1:56" x14ac:dyDescent="0.25">
      <c r="A523">
        <v>1</v>
      </c>
      <c r="B523">
        <v>11</v>
      </c>
      <c r="C523" t="s">
        <v>85</v>
      </c>
      <c r="D523">
        <v>20</v>
      </c>
      <c r="E523">
        <v>20</v>
      </c>
      <c r="F523">
        <v>20</v>
      </c>
      <c r="G523">
        <v>20</v>
      </c>
      <c r="H523">
        <v>20</v>
      </c>
      <c r="I523">
        <v>20</v>
      </c>
      <c r="J523">
        <v>20</v>
      </c>
      <c r="K523">
        <v>20</v>
      </c>
      <c r="L523">
        <v>20</v>
      </c>
      <c r="M523">
        <v>20</v>
      </c>
      <c r="N523">
        <v>20</v>
      </c>
      <c r="O523">
        <v>20</v>
      </c>
      <c r="P523">
        <v>20</v>
      </c>
      <c r="Q523">
        <v>20</v>
      </c>
      <c r="R523">
        <v>20</v>
      </c>
      <c r="S523">
        <v>19</v>
      </c>
      <c r="T523">
        <v>19</v>
      </c>
      <c r="U523">
        <v>20</v>
      </c>
      <c r="V523">
        <v>21</v>
      </c>
      <c r="W523">
        <v>19</v>
      </c>
      <c r="X523">
        <v>20</v>
      </c>
      <c r="Y523">
        <v>19</v>
      </c>
      <c r="Z523">
        <v>19</v>
      </c>
      <c r="AA523">
        <v>19</v>
      </c>
      <c r="AB523">
        <v>19</v>
      </c>
      <c r="AC523">
        <v>19</v>
      </c>
      <c r="AD523">
        <v>19</v>
      </c>
      <c r="AE523">
        <v>20</v>
      </c>
      <c r="AF523">
        <v>20</v>
      </c>
      <c r="AG523">
        <v>20</v>
      </c>
      <c r="AH523">
        <v>20</v>
      </c>
      <c r="AI523">
        <v>21</v>
      </c>
      <c r="AJ523">
        <v>21</v>
      </c>
      <c r="AK523">
        <v>21</v>
      </c>
      <c r="AL523">
        <v>21</v>
      </c>
      <c r="AM523">
        <v>21</v>
      </c>
      <c r="AN523">
        <v>21</v>
      </c>
      <c r="AO523">
        <v>21</v>
      </c>
      <c r="AP523">
        <v>22</v>
      </c>
      <c r="AQ523">
        <v>21</v>
      </c>
      <c r="AR523">
        <v>21</v>
      </c>
      <c r="AS523">
        <v>22</v>
      </c>
      <c r="AT523">
        <v>21</v>
      </c>
      <c r="AU523">
        <v>19</v>
      </c>
      <c r="AV523" s="8">
        <f t="shared" si="64"/>
        <v>20.113636363636363</v>
      </c>
      <c r="AW523">
        <f t="shared" si="65"/>
        <v>20</v>
      </c>
      <c r="AX523" s="8">
        <f t="shared" si="66"/>
        <v>0.81314517399771347</v>
      </c>
      <c r="AY523" s="6">
        <f>Table14[[#This Row],[Szórás]]/Table14[[#This Row],[Átlagos akadálymentességi hibaszám]]</f>
        <v>4.042755667333265E-2</v>
      </c>
      <c r="AZ523">
        <f t="shared" si="67"/>
        <v>19</v>
      </c>
      <c r="BA523">
        <f t="shared" si="68"/>
        <v>22</v>
      </c>
      <c r="BB523">
        <f t="shared" si="69"/>
        <v>3</v>
      </c>
      <c r="BC523" s="7">
        <f t="shared" si="70"/>
        <v>1.0013132804773854</v>
      </c>
      <c r="BD523" s="8">
        <f t="shared" si="71"/>
        <v>0.17553773013137597</v>
      </c>
    </row>
    <row r="524" spans="1:56" x14ac:dyDescent="0.25">
      <c r="A524">
        <v>22</v>
      </c>
      <c r="B524">
        <v>40</v>
      </c>
      <c r="C524" t="s">
        <v>283</v>
      </c>
      <c r="D524">
        <v>58</v>
      </c>
      <c r="E524">
        <v>66</v>
      </c>
      <c r="F524">
        <v>75</v>
      </c>
      <c r="G524">
        <v>83</v>
      </c>
      <c r="H524">
        <v>65</v>
      </c>
      <c r="I524">
        <v>72</v>
      </c>
      <c r="J524">
        <v>78</v>
      </c>
      <c r="K524">
        <v>89</v>
      </c>
      <c r="L524">
        <v>95</v>
      </c>
      <c r="M524">
        <v>68</v>
      </c>
      <c r="N524">
        <v>80</v>
      </c>
      <c r="O524">
        <v>86</v>
      </c>
      <c r="P524">
        <v>94</v>
      </c>
      <c r="Q524">
        <v>70</v>
      </c>
      <c r="R524">
        <v>77</v>
      </c>
      <c r="S524">
        <v>84</v>
      </c>
      <c r="T524">
        <v>91</v>
      </c>
      <c r="U524">
        <v>98</v>
      </c>
      <c r="V524">
        <v>75</v>
      </c>
      <c r="W524">
        <v>81</v>
      </c>
      <c r="X524">
        <v>86</v>
      </c>
      <c r="Y524">
        <v>94</v>
      </c>
      <c r="Z524">
        <v>72</v>
      </c>
      <c r="AA524">
        <v>79</v>
      </c>
      <c r="AB524">
        <v>87</v>
      </c>
      <c r="AC524">
        <v>93</v>
      </c>
      <c r="AD524">
        <v>72</v>
      </c>
      <c r="AE524">
        <v>79</v>
      </c>
      <c r="AF524">
        <v>85</v>
      </c>
      <c r="AG524">
        <v>92</v>
      </c>
      <c r="AH524">
        <v>97</v>
      </c>
      <c r="AI524">
        <v>73</v>
      </c>
      <c r="AJ524">
        <v>80</v>
      </c>
      <c r="AK524">
        <v>85</v>
      </c>
      <c r="AL524">
        <v>93</v>
      </c>
      <c r="AM524">
        <v>213</v>
      </c>
      <c r="AN524">
        <v>69</v>
      </c>
      <c r="AO524">
        <v>76</v>
      </c>
      <c r="AP524">
        <v>74</v>
      </c>
      <c r="AQ524">
        <v>54</v>
      </c>
      <c r="AR524">
        <v>60</v>
      </c>
      <c r="AS524">
        <v>67</v>
      </c>
      <c r="AT524">
        <v>74</v>
      </c>
      <c r="AU524">
        <v>81</v>
      </c>
      <c r="AV524" s="8">
        <f t="shared" si="64"/>
        <v>82.272727272727266</v>
      </c>
      <c r="AW524">
        <f t="shared" si="65"/>
        <v>79.5</v>
      </c>
      <c r="AX524" s="8">
        <f t="shared" si="66"/>
        <v>22.866003643434613</v>
      </c>
      <c r="AY524" s="6">
        <f>Table14[[#This Row],[Szórás]]/Table14[[#This Row],[Átlagos akadálymentességi hibaszám]]</f>
        <v>0.27792932605279641</v>
      </c>
      <c r="AZ524">
        <f t="shared" si="67"/>
        <v>54</v>
      </c>
      <c r="BA524">
        <f t="shared" si="68"/>
        <v>213</v>
      </c>
      <c r="BB524">
        <f t="shared" si="69"/>
        <v>159</v>
      </c>
      <c r="BC524" s="7">
        <f t="shared" si="70"/>
        <v>1.0013367768117214</v>
      </c>
      <c r="BD524" s="8">
        <f t="shared" si="71"/>
        <v>6.9355321203259501E-3</v>
      </c>
    </row>
    <row r="525" spans="1:56" x14ac:dyDescent="0.25">
      <c r="A525">
        <v>91</v>
      </c>
      <c r="B525">
        <v>50</v>
      </c>
      <c r="C525" t="s">
        <v>120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  <c r="T525">
        <v>2</v>
      </c>
      <c r="U525">
        <v>2</v>
      </c>
      <c r="V525">
        <v>2</v>
      </c>
      <c r="W525">
        <v>2</v>
      </c>
      <c r="X525">
        <v>2</v>
      </c>
      <c r="Y525">
        <v>2</v>
      </c>
      <c r="Z525">
        <v>2</v>
      </c>
      <c r="AA525">
        <v>2</v>
      </c>
      <c r="AB525">
        <v>2</v>
      </c>
      <c r="AC525">
        <v>2</v>
      </c>
      <c r="AD525">
        <v>2</v>
      </c>
      <c r="AE525">
        <v>2</v>
      </c>
      <c r="AF525">
        <v>2</v>
      </c>
      <c r="AG525">
        <v>2</v>
      </c>
      <c r="AH525">
        <v>2</v>
      </c>
      <c r="AI525">
        <v>2</v>
      </c>
      <c r="AJ525">
        <v>2</v>
      </c>
      <c r="AK525">
        <v>2</v>
      </c>
      <c r="AL525">
        <v>2</v>
      </c>
      <c r="AM525">
        <v>2</v>
      </c>
      <c r="AN525">
        <v>2</v>
      </c>
      <c r="AO525">
        <v>2</v>
      </c>
      <c r="AP525">
        <v>2</v>
      </c>
      <c r="AQ525">
        <v>2</v>
      </c>
      <c r="AR525">
        <v>2</v>
      </c>
      <c r="AS525">
        <v>2</v>
      </c>
      <c r="AT525">
        <v>2</v>
      </c>
      <c r="AU525">
        <v>2</v>
      </c>
      <c r="AV525" s="8">
        <f t="shared" si="64"/>
        <v>2</v>
      </c>
      <c r="AW525">
        <f t="shared" si="65"/>
        <v>2</v>
      </c>
      <c r="AX525" s="8">
        <f t="shared" si="66"/>
        <v>0</v>
      </c>
      <c r="AY525" s="6">
        <f>Table14[[#This Row],[Szórás]]/Table14[[#This Row],[Átlagos akadálymentességi hibaszám]]</f>
        <v>0</v>
      </c>
      <c r="AZ525">
        <f t="shared" si="67"/>
        <v>2</v>
      </c>
      <c r="BA525">
        <f t="shared" si="68"/>
        <v>2</v>
      </c>
      <c r="BB525">
        <f t="shared" si="69"/>
        <v>0</v>
      </c>
      <c r="BC525" s="7">
        <f t="shared" si="70"/>
        <v>1</v>
      </c>
      <c r="BD525" s="8">
        <f t="shared" si="71"/>
        <v>1</v>
      </c>
    </row>
    <row r="526" spans="1:56" x14ac:dyDescent="0.25">
      <c r="A526">
        <v>7</v>
      </c>
      <c r="B526">
        <v>22</v>
      </c>
      <c r="C526" t="s">
        <v>195</v>
      </c>
      <c r="D526">
        <v>72</v>
      </c>
      <c r="E526">
        <v>74</v>
      </c>
      <c r="F526">
        <v>73</v>
      </c>
      <c r="G526">
        <v>72</v>
      </c>
      <c r="H526">
        <v>72</v>
      </c>
      <c r="I526">
        <v>72</v>
      </c>
      <c r="J526">
        <v>76</v>
      </c>
      <c r="K526">
        <v>72</v>
      </c>
      <c r="L526">
        <v>72</v>
      </c>
      <c r="M526">
        <v>75</v>
      </c>
      <c r="N526">
        <v>73</v>
      </c>
      <c r="O526">
        <v>73</v>
      </c>
      <c r="P526">
        <v>71</v>
      </c>
      <c r="Q526">
        <v>76</v>
      </c>
      <c r="R526">
        <v>77</v>
      </c>
      <c r="S526">
        <v>71</v>
      </c>
      <c r="T526">
        <v>74</v>
      </c>
      <c r="U526">
        <v>71</v>
      </c>
      <c r="V526">
        <v>71</v>
      </c>
      <c r="W526">
        <v>74</v>
      </c>
      <c r="X526">
        <v>77</v>
      </c>
      <c r="Y526">
        <v>73</v>
      </c>
      <c r="Z526">
        <v>75</v>
      </c>
      <c r="AA526">
        <v>74</v>
      </c>
      <c r="AB526">
        <v>74</v>
      </c>
      <c r="AC526">
        <v>74</v>
      </c>
      <c r="AD526">
        <v>74</v>
      </c>
      <c r="AE526">
        <v>74</v>
      </c>
      <c r="AF526">
        <v>74</v>
      </c>
      <c r="AG526">
        <v>77</v>
      </c>
      <c r="AH526">
        <v>74</v>
      </c>
      <c r="AI526">
        <v>71</v>
      </c>
      <c r="AJ526">
        <v>73</v>
      </c>
      <c r="AK526">
        <v>73</v>
      </c>
      <c r="AL526">
        <v>73</v>
      </c>
      <c r="AM526">
        <v>72</v>
      </c>
      <c r="AN526">
        <v>72</v>
      </c>
      <c r="AO526">
        <v>75</v>
      </c>
      <c r="AP526">
        <v>71</v>
      </c>
      <c r="AQ526">
        <v>70</v>
      </c>
      <c r="AR526">
        <v>66</v>
      </c>
      <c r="AS526">
        <v>68</v>
      </c>
      <c r="AT526">
        <v>69</v>
      </c>
      <c r="AU526">
        <v>69</v>
      </c>
      <c r="AV526" s="8">
        <f t="shared" si="64"/>
        <v>72.795454545454547</v>
      </c>
      <c r="AW526">
        <f t="shared" si="65"/>
        <v>73</v>
      </c>
      <c r="AX526" s="8">
        <f t="shared" si="66"/>
        <v>2.3285842135826442</v>
      </c>
      <c r="AY526" s="6">
        <f>Table14[[#This Row],[Szórás]]/Table14[[#This Row],[Átlagos akadálymentességi hibaszám]]</f>
        <v>3.1988044145375066E-2</v>
      </c>
      <c r="AZ526">
        <f t="shared" si="67"/>
        <v>66</v>
      </c>
      <c r="BA526">
        <f t="shared" si="68"/>
        <v>77</v>
      </c>
      <c r="BB526">
        <f t="shared" si="69"/>
        <v>11</v>
      </c>
      <c r="BC526" s="7">
        <f t="shared" si="70"/>
        <v>0.99911497037821639</v>
      </c>
      <c r="BD526" s="8">
        <f t="shared" si="71"/>
        <v>0.12415285542089559</v>
      </c>
    </row>
    <row r="527" spans="1:56" x14ac:dyDescent="0.25">
      <c r="A527">
        <v>130</v>
      </c>
      <c r="B527">
        <v>61</v>
      </c>
      <c r="C527" t="s">
        <v>145</v>
      </c>
      <c r="D527">
        <v>20</v>
      </c>
      <c r="E527">
        <v>29</v>
      </c>
      <c r="F527">
        <v>21</v>
      </c>
      <c r="G527">
        <v>21</v>
      </c>
      <c r="H527">
        <v>40</v>
      </c>
      <c r="I527">
        <v>40</v>
      </c>
      <c r="J527">
        <v>45</v>
      </c>
      <c r="K527">
        <v>45</v>
      </c>
      <c r="L527">
        <v>45</v>
      </c>
      <c r="M527">
        <v>45</v>
      </c>
      <c r="N527">
        <v>49</v>
      </c>
      <c r="O527">
        <v>55</v>
      </c>
      <c r="P527">
        <v>39</v>
      </c>
      <c r="Q527">
        <v>39</v>
      </c>
      <c r="R527">
        <v>39</v>
      </c>
      <c r="S527">
        <v>39</v>
      </c>
      <c r="T527">
        <v>39</v>
      </c>
      <c r="U527">
        <v>39</v>
      </c>
      <c r="V527">
        <v>39</v>
      </c>
      <c r="W527">
        <v>23</v>
      </c>
      <c r="X527">
        <v>32</v>
      </c>
      <c r="Y527">
        <v>40</v>
      </c>
      <c r="Z527">
        <v>24</v>
      </c>
      <c r="AA527">
        <v>19</v>
      </c>
      <c r="AB527">
        <v>40</v>
      </c>
      <c r="AC527">
        <v>38</v>
      </c>
      <c r="AD527">
        <v>25</v>
      </c>
      <c r="AE527">
        <v>44</v>
      </c>
      <c r="AF527">
        <v>46</v>
      </c>
      <c r="AG527">
        <v>50</v>
      </c>
      <c r="AH527">
        <v>49</v>
      </c>
      <c r="AI527">
        <v>49</v>
      </c>
      <c r="AJ527">
        <v>77</v>
      </c>
      <c r="AK527">
        <v>83</v>
      </c>
      <c r="AL527">
        <v>77</v>
      </c>
      <c r="AM527">
        <v>58</v>
      </c>
      <c r="AN527">
        <v>19</v>
      </c>
      <c r="AO527">
        <v>39</v>
      </c>
      <c r="AP527">
        <v>20</v>
      </c>
      <c r="AQ527">
        <v>22</v>
      </c>
      <c r="AR527">
        <v>30</v>
      </c>
      <c r="AS527">
        <v>30</v>
      </c>
      <c r="AT527">
        <v>38</v>
      </c>
      <c r="AU527">
        <v>58</v>
      </c>
      <c r="AV527" s="8">
        <f t="shared" si="64"/>
        <v>39.954545454545453</v>
      </c>
      <c r="AW527">
        <f t="shared" si="65"/>
        <v>39</v>
      </c>
      <c r="AX527" s="8">
        <f t="shared" si="66"/>
        <v>15.138053921583497</v>
      </c>
      <c r="AY527" s="6">
        <f>Table14[[#This Row],[Szórás]]/Table14[[#This Row],[Átlagos akadálymentességi hibaszám]]</f>
        <v>0.37888189564827868</v>
      </c>
      <c r="AZ527">
        <f t="shared" si="67"/>
        <v>19</v>
      </c>
      <c r="BA527">
        <f t="shared" si="68"/>
        <v>83</v>
      </c>
      <c r="BB527">
        <f t="shared" si="69"/>
        <v>64</v>
      </c>
      <c r="BC527" s="7">
        <f t="shared" si="70"/>
        <v>1.0043877813285282</v>
      </c>
      <c r="BD527" s="8">
        <f t="shared" si="71"/>
        <v>2.1991747224037329E-2</v>
      </c>
    </row>
    <row r="528" spans="1:56" x14ac:dyDescent="0.25">
      <c r="A528">
        <v>103</v>
      </c>
      <c r="B528">
        <v>61</v>
      </c>
      <c r="C528" t="s">
        <v>145</v>
      </c>
      <c r="D528">
        <v>45</v>
      </c>
      <c r="E528">
        <v>45</v>
      </c>
      <c r="F528">
        <v>45</v>
      </c>
      <c r="G528">
        <v>45</v>
      </c>
      <c r="H528">
        <v>45</v>
      </c>
      <c r="I528">
        <v>45</v>
      </c>
      <c r="J528">
        <v>45</v>
      </c>
      <c r="K528">
        <v>45</v>
      </c>
      <c r="L528">
        <v>45</v>
      </c>
      <c r="M528">
        <v>45</v>
      </c>
      <c r="N528">
        <v>38</v>
      </c>
      <c r="O528">
        <v>38</v>
      </c>
      <c r="P528">
        <v>38</v>
      </c>
      <c r="Q528">
        <v>38</v>
      </c>
      <c r="R528">
        <v>38</v>
      </c>
      <c r="S528">
        <v>38</v>
      </c>
      <c r="T528">
        <v>38</v>
      </c>
      <c r="U528">
        <v>38</v>
      </c>
      <c r="V528">
        <v>38</v>
      </c>
      <c r="W528">
        <v>38</v>
      </c>
      <c r="X528">
        <v>38</v>
      </c>
      <c r="Y528">
        <v>38</v>
      </c>
      <c r="Z528">
        <v>37</v>
      </c>
      <c r="AA528">
        <v>38</v>
      </c>
      <c r="AB528">
        <v>2</v>
      </c>
      <c r="AC528">
        <v>2</v>
      </c>
      <c r="AD528">
        <v>2</v>
      </c>
      <c r="AE528">
        <v>2</v>
      </c>
      <c r="AF528">
        <v>2</v>
      </c>
      <c r="AG528">
        <v>2</v>
      </c>
      <c r="AH528">
        <v>2</v>
      </c>
      <c r="AI528">
        <v>2</v>
      </c>
      <c r="AJ528">
        <v>2</v>
      </c>
      <c r="AK528">
        <v>2</v>
      </c>
      <c r="AL528">
        <v>2</v>
      </c>
      <c r="AM528">
        <v>2</v>
      </c>
      <c r="AN528">
        <v>2</v>
      </c>
      <c r="AO528">
        <v>2</v>
      </c>
      <c r="AP528">
        <v>2</v>
      </c>
      <c r="AQ528">
        <v>2</v>
      </c>
      <c r="AR528">
        <v>2</v>
      </c>
      <c r="AS528">
        <v>2</v>
      </c>
      <c r="AT528">
        <v>2</v>
      </c>
      <c r="AU528">
        <v>2</v>
      </c>
      <c r="AV528" s="8">
        <f t="shared" si="64"/>
        <v>23.204545454545453</v>
      </c>
      <c r="AW528">
        <f t="shared" si="65"/>
        <v>38</v>
      </c>
      <c r="AX528" s="8">
        <f t="shared" si="66"/>
        <v>19.753809812645379</v>
      </c>
      <c r="AY528" s="6">
        <f>Table14[[#This Row],[Szórás]]/Table14[[#This Row],[Átlagos akadálymentességi hibaszám]]</f>
        <v>0.8512905306135129</v>
      </c>
      <c r="AZ528">
        <f t="shared" si="67"/>
        <v>2</v>
      </c>
      <c r="BA528">
        <f t="shared" si="68"/>
        <v>45</v>
      </c>
      <c r="BB528">
        <f t="shared" si="69"/>
        <v>43</v>
      </c>
      <c r="BC528" s="7">
        <f t="shared" si="70"/>
        <v>0.90153761558223666</v>
      </c>
      <c r="BD528" s="8">
        <f t="shared" si="71"/>
        <v>0.7679981153803529</v>
      </c>
    </row>
    <row r="529" spans="1:56" x14ac:dyDescent="0.25">
      <c r="A529">
        <v>1</v>
      </c>
      <c r="B529">
        <v>11</v>
      </c>
      <c r="C529" t="s">
        <v>85</v>
      </c>
      <c r="D529">
        <v>30</v>
      </c>
      <c r="E529">
        <v>30</v>
      </c>
      <c r="F529">
        <v>30</v>
      </c>
      <c r="G529">
        <v>7</v>
      </c>
      <c r="H529">
        <v>30</v>
      </c>
      <c r="I529">
        <v>30</v>
      </c>
      <c r="J529">
        <v>30</v>
      </c>
      <c r="K529">
        <v>30</v>
      </c>
      <c r="L529">
        <v>30</v>
      </c>
      <c r="M529">
        <v>30</v>
      </c>
      <c r="N529">
        <v>7</v>
      </c>
      <c r="O529">
        <v>30</v>
      </c>
      <c r="P529">
        <v>30</v>
      </c>
      <c r="Q529">
        <v>30</v>
      </c>
      <c r="R529">
        <v>30</v>
      </c>
      <c r="S529">
        <v>30</v>
      </c>
      <c r="T529">
        <v>30</v>
      </c>
      <c r="U529">
        <v>30</v>
      </c>
      <c r="V529">
        <v>30</v>
      </c>
      <c r="W529">
        <v>30</v>
      </c>
      <c r="X529">
        <v>30</v>
      </c>
      <c r="Y529">
        <v>30</v>
      </c>
      <c r="Z529">
        <v>30</v>
      </c>
      <c r="AA529">
        <v>30</v>
      </c>
      <c r="AB529">
        <v>7</v>
      </c>
      <c r="AC529">
        <v>31</v>
      </c>
      <c r="AD529">
        <v>31</v>
      </c>
      <c r="AE529">
        <v>7</v>
      </c>
      <c r="AF529">
        <v>31</v>
      </c>
      <c r="AG529">
        <v>31</v>
      </c>
      <c r="AH529">
        <v>7</v>
      </c>
      <c r="AI529">
        <v>7</v>
      </c>
      <c r="AJ529">
        <v>7</v>
      </c>
      <c r="AK529">
        <v>7</v>
      </c>
      <c r="AL529">
        <v>7</v>
      </c>
      <c r="AM529">
        <v>7</v>
      </c>
      <c r="AN529">
        <v>7</v>
      </c>
      <c r="AO529">
        <v>7</v>
      </c>
      <c r="AP529">
        <v>2</v>
      </c>
      <c r="AQ529">
        <v>7</v>
      </c>
      <c r="AR529">
        <v>7</v>
      </c>
      <c r="AS529">
        <v>31</v>
      </c>
      <c r="AT529">
        <v>31</v>
      </c>
      <c r="AU529">
        <v>31</v>
      </c>
      <c r="AV529" s="8">
        <f t="shared" si="64"/>
        <v>22.204545454545453</v>
      </c>
      <c r="AW529">
        <f t="shared" si="65"/>
        <v>30</v>
      </c>
      <c r="AX529" s="8">
        <f t="shared" si="66"/>
        <v>11.333382560105338</v>
      </c>
      <c r="AY529" s="6">
        <f>Table14[[#This Row],[Szórás]]/Table14[[#This Row],[Átlagos akadálymentességi hibaszám]]</f>
        <v>0.51040822174476452</v>
      </c>
      <c r="AZ529">
        <f t="shared" si="67"/>
        <v>2</v>
      </c>
      <c r="BA529">
        <f t="shared" si="68"/>
        <v>31</v>
      </c>
      <c r="BB529">
        <f t="shared" si="69"/>
        <v>29</v>
      </c>
      <c r="BC529" s="7">
        <f t="shared" si="70"/>
        <v>0.97192709219005047</v>
      </c>
      <c r="BD529" s="8">
        <f t="shared" si="71"/>
        <v>0.2289860521757954</v>
      </c>
    </row>
    <row r="530" spans="1:56" x14ac:dyDescent="0.25">
      <c r="A530">
        <v>107</v>
      </c>
      <c r="B530">
        <v>61</v>
      </c>
      <c r="C530" t="s">
        <v>145</v>
      </c>
      <c r="D530">
        <v>131</v>
      </c>
      <c r="E530">
        <v>131</v>
      </c>
      <c r="F530">
        <v>131</v>
      </c>
      <c r="G530">
        <v>132</v>
      </c>
      <c r="H530">
        <v>131</v>
      </c>
      <c r="I530">
        <v>131</v>
      </c>
      <c r="J530">
        <v>127</v>
      </c>
      <c r="K530">
        <v>127</v>
      </c>
      <c r="L530">
        <v>131</v>
      </c>
      <c r="M530">
        <v>131</v>
      </c>
      <c r="N530">
        <v>131</v>
      </c>
      <c r="O530">
        <v>127</v>
      </c>
      <c r="P530">
        <v>127</v>
      </c>
      <c r="Q530">
        <v>127</v>
      </c>
      <c r="R530">
        <v>132</v>
      </c>
      <c r="S530">
        <v>133</v>
      </c>
      <c r="T530">
        <v>133</v>
      </c>
      <c r="U530">
        <v>134</v>
      </c>
      <c r="V530">
        <v>134</v>
      </c>
      <c r="W530">
        <v>133</v>
      </c>
      <c r="X530">
        <v>137</v>
      </c>
      <c r="Y530">
        <v>140</v>
      </c>
      <c r="Z530">
        <v>141</v>
      </c>
      <c r="AA530">
        <v>140</v>
      </c>
      <c r="AB530">
        <v>142</v>
      </c>
      <c r="AC530">
        <v>142</v>
      </c>
      <c r="AD530">
        <v>148</v>
      </c>
      <c r="AE530">
        <v>154</v>
      </c>
      <c r="AF530">
        <v>129</v>
      </c>
      <c r="AG530">
        <v>127</v>
      </c>
      <c r="AH530">
        <v>120</v>
      </c>
      <c r="AI530">
        <v>122</v>
      </c>
      <c r="AJ530">
        <v>120</v>
      </c>
      <c r="AK530">
        <v>121</v>
      </c>
      <c r="AL530">
        <v>121</v>
      </c>
      <c r="AM530">
        <v>122</v>
      </c>
      <c r="AN530">
        <v>122</v>
      </c>
      <c r="AO530">
        <v>121</v>
      </c>
      <c r="AP530">
        <v>118</v>
      </c>
      <c r="AQ530">
        <v>117</v>
      </c>
      <c r="AR530">
        <v>123</v>
      </c>
      <c r="AS530">
        <v>126</v>
      </c>
      <c r="AT530">
        <v>126</v>
      </c>
      <c r="AU530">
        <v>132</v>
      </c>
      <c r="AV530" s="8">
        <f t="shared" si="64"/>
        <v>130.11363636363637</v>
      </c>
      <c r="AW530">
        <f t="shared" si="65"/>
        <v>131</v>
      </c>
      <c r="AX530" s="8">
        <f t="shared" si="66"/>
        <v>7.9539836708901079</v>
      </c>
      <c r="AY530" s="6">
        <f>Table14[[#This Row],[Szórás]]/Table14[[#This Row],[Átlagos akadálymentességi hibaszám]]</f>
        <v>6.1131053540465455E-2</v>
      </c>
      <c r="AZ530">
        <f t="shared" si="67"/>
        <v>117</v>
      </c>
      <c r="BA530">
        <f t="shared" si="68"/>
        <v>154</v>
      </c>
      <c r="BB530">
        <f t="shared" si="69"/>
        <v>37</v>
      </c>
      <c r="BC530" s="7">
        <f t="shared" si="70"/>
        <v>0.99846604023655205</v>
      </c>
      <c r="BD530" s="8">
        <f t="shared" si="71"/>
        <v>0.10776351804454982</v>
      </c>
    </row>
    <row r="531" spans="1:56" x14ac:dyDescent="0.25">
      <c r="A531">
        <v>3</v>
      </c>
      <c r="B531">
        <v>15</v>
      </c>
      <c r="C531" t="s">
        <v>173</v>
      </c>
      <c r="D531">
        <v>25</v>
      </c>
      <c r="E531">
        <v>23</v>
      </c>
      <c r="F531">
        <v>23</v>
      </c>
      <c r="G531">
        <v>24</v>
      </c>
      <c r="H531">
        <v>22</v>
      </c>
      <c r="I531">
        <v>23</v>
      </c>
      <c r="J531">
        <v>22</v>
      </c>
      <c r="K531">
        <v>21</v>
      </c>
      <c r="L531">
        <v>23</v>
      </c>
      <c r="M531">
        <v>24</v>
      </c>
      <c r="N531">
        <v>22</v>
      </c>
      <c r="O531">
        <v>23</v>
      </c>
      <c r="P531">
        <v>23</v>
      </c>
      <c r="Q531">
        <v>24</v>
      </c>
      <c r="R531">
        <v>26</v>
      </c>
      <c r="S531">
        <v>25</v>
      </c>
      <c r="T531">
        <v>25</v>
      </c>
      <c r="U531">
        <v>24</v>
      </c>
      <c r="V531">
        <v>22</v>
      </c>
      <c r="W531">
        <v>23</v>
      </c>
      <c r="X531">
        <v>24</v>
      </c>
      <c r="Y531">
        <v>23</v>
      </c>
      <c r="Z531">
        <v>23</v>
      </c>
      <c r="AA531">
        <v>23</v>
      </c>
      <c r="AB531">
        <v>25</v>
      </c>
      <c r="AC531">
        <v>25</v>
      </c>
      <c r="AD531">
        <v>25</v>
      </c>
      <c r="AE531">
        <v>23</v>
      </c>
      <c r="AF531">
        <v>24</v>
      </c>
      <c r="AG531">
        <v>22</v>
      </c>
      <c r="AH531">
        <v>22</v>
      </c>
      <c r="AI531">
        <v>22</v>
      </c>
      <c r="AJ531">
        <v>23</v>
      </c>
      <c r="AK531">
        <v>22</v>
      </c>
      <c r="AL531">
        <v>22</v>
      </c>
      <c r="AM531">
        <v>23</v>
      </c>
      <c r="AN531">
        <v>24</v>
      </c>
      <c r="AO531">
        <v>23</v>
      </c>
      <c r="AP531">
        <v>19</v>
      </c>
      <c r="AQ531">
        <v>23</v>
      </c>
      <c r="AR531">
        <v>23</v>
      </c>
      <c r="AS531">
        <v>22</v>
      </c>
      <c r="AT531">
        <v>23</v>
      </c>
      <c r="AU531">
        <v>22</v>
      </c>
      <c r="AV531" s="8">
        <f t="shared" si="64"/>
        <v>23.113636363636363</v>
      </c>
      <c r="AW531">
        <f t="shared" si="65"/>
        <v>23</v>
      </c>
      <c r="AX531" s="8">
        <f t="shared" si="66"/>
        <v>1.2798239175926831</v>
      </c>
      <c r="AY531" s="6">
        <f>Table14[[#This Row],[Szórás]]/Table14[[#This Row],[Átlagos akadálymentességi hibaszám]]</f>
        <v>5.537094628719573E-2</v>
      </c>
      <c r="AZ531">
        <f t="shared" si="67"/>
        <v>19</v>
      </c>
      <c r="BA531">
        <f t="shared" si="68"/>
        <v>26</v>
      </c>
      <c r="BB531">
        <f t="shared" si="69"/>
        <v>7</v>
      </c>
      <c r="BC531" s="7">
        <f t="shared" si="70"/>
        <v>0.99892904104538482</v>
      </c>
      <c r="BD531" s="8">
        <f t="shared" si="71"/>
        <v>6.0152242605952103E-2</v>
      </c>
    </row>
    <row r="532" spans="1:56" x14ac:dyDescent="0.25">
      <c r="A532">
        <v>24</v>
      </c>
      <c r="B532">
        <v>40</v>
      </c>
      <c r="C532" t="s">
        <v>283</v>
      </c>
      <c r="D532">
        <v>45</v>
      </c>
      <c r="E532">
        <v>45</v>
      </c>
      <c r="F532">
        <v>44</v>
      </c>
      <c r="G532">
        <v>44</v>
      </c>
      <c r="H532">
        <v>44</v>
      </c>
      <c r="I532">
        <v>45</v>
      </c>
      <c r="J532">
        <v>44</v>
      </c>
      <c r="K532">
        <v>46</v>
      </c>
      <c r="L532">
        <v>44</v>
      </c>
      <c r="M532">
        <v>36</v>
      </c>
      <c r="N532">
        <v>36</v>
      </c>
      <c r="O532">
        <v>36</v>
      </c>
      <c r="P532">
        <v>36</v>
      </c>
      <c r="Q532">
        <v>37</v>
      </c>
      <c r="R532">
        <v>37</v>
      </c>
      <c r="S532">
        <v>37</v>
      </c>
      <c r="T532">
        <v>39</v>
      </c>
      <c r="U532">
        <v>39</v>
      </c>
      <c r="V532">
        <v>38</v>
      </c>
      <c r="W532">
        <v>38</v>
      </c>
      <c r="X532">
        <v>38</v>
      </c>
      <c r="Y532">
        <v>38</v>
      </c>
      <c r="Z532">
        <v>39</v>
      </c>
      <c r="AA532">
        <v>39</v>
      </c>
      <c r="AB532">
        <v>39</v>
      </c>
      <c r="AC532">
        <v>39</v>
      </c>
      <c r="AD532">
        <v>39</v>
      </c>
      <c r="AE532">
        <v>39</v>
      </c>
      <c r="AF532">
        <v>39</v>
      </c>
      <c r="AG532">
        <v>39</v>
      </c>
      <c r="AH532">
        <v>39</v>
      </c>
      <c r="AI532">
        <v>40</v>
      </c>
      <c r="AJ532">
        <v>42</v>
      </c>
      <c r="AK532">
        <v>40</v>
      </c>
      <c r="AL532">
        <v>40</v>
      </c>
      <c r="AM532">
        <v>40</v>
      </c>
      <c r="AN532">
        <v>40</v>
      </c>
      <c r="AO532">
        <v>40</v>
      </c>
      <c r="AP532">
        <v>40</v>
      </c>
      <c r="AQ532">
        <v>40</v>
      </c>
      <c r="AR532">
        <v>39</v>
      </c>
      <c r="AS532">
        <v>39</v>
      </c>
      <c r="AT532">
        <v>38</v>
      </c>
      <c r="AU532">
        <v>39</v>
      </c>
      <c r="AV532" s="8">
        <f t="shared" si="64"/>
        <v>39.863636363636367</v>
      </c>
      <c r="AW532">
        <f t="shared" si="65"/>
        <v>39</v>
      </c>
      <c r="AX532" s="8">
        <f t="shared" si="66"/>
        <v>2.7244876547660311</v>
      </c>
      <c r="AY532" s="6">
        <f>Table14[[#This Row],[Szórás]]/Table14[[#This Row],[Átlagos akadálymentességi hibaszám]]</f>
        <v>6.8345186322523011E-2</v>
      </c>
      <c r="AZ532">
        <f t="shared" si="67"/>
        <v>36</v>
      </c>
      <c r="BA532">
        <f t="shared" si="68"/>
        <v>46</v>
      </c>
      <c r="BB532">
        <f t="shared" si="69"/>
        <v>10</v>
      </c>
      <c r="BC532" s="7">
        <f t="shared" si="70"/>
        <v>0.99817108384721276</v>
      </c>
      <c r="BD532" s="8">
        <f t="shared" si="71"/>
        <v>0.12362401856684149</v>
      </c>
    </row>
    <row r="533" spans="1:56" x14ac:dyDescent="0.25">
      <c r="A533">
        <v>48</v>
      </c>
      <c r="B533">
        <v>40</v>
      </c>
      <c r="C533" t="s">
        <v>283</v>
      </c>
      <c r="D533">
        <v>104</v>
      </c>
      <c r="E533">
        <v>103</v>
      </c>
      <c r="F533">
        <v>101</v>
      </c>
      <c r="G533">
        <v>102</v>
      </c>
      <c r="H533">
        <v>105</v>
      </c>
      <c r="I533">
        <v>106</v>
      </c>
      <c r="J533">
        <v>101</v>
      </c>
      <c r="K533">
        <v>102</v>
      </c>
      <c r="L533">
        <v>106</v>
      </c>
      <c r="M533">
        <v>108</v>
      </c>
      <c r="N533">
        <v>109</v>
      </c>
      <c r="O533">
        <v>104</v>
      </c>
      <c r="P533">
        <v>103</v>
      </c>
      <c r="Q533">
        <v>100</v>
      </c>
      <c r="R533">
        <v>103</v>
      </c>
      <c r="S533">
        <v>99</v>
      </c>
      <c r="T533">
        <v>105</v>
      </c>
      <c r="U533">
        <v>101</v>
      </c>
      <c r="V533">
        <v>103</v>
      </c>
      <c r="W533">
        <v>105</v>
      </c>
      <c r="X533">
        <v>102</v>
      </c>
      <c r="Y533">
        <v>99</v>
      </c>
      <c r="Z533">
        <v>108</v>
      </c>
      <c r="AA533">
        <v>109</v>
      </c>
      <c r="AB533">
        <v>106</v>
      </c>
      <c r="AC533">
        <v>107</v>
      </c>
      <c r="AD533">
        <v>105</v>
      </c>
      <c r="AE533">
        <v>107</v>
      </c>
      <c r="AF533">
        <v>104</v>
      </c>
      <c r="AG533">
        <v>108</v>
      </c>
      <c r="AH533">
        <v>110</v>
      </c>
      <c r="AI533">
        <v>106</v>
      </c>
      <c r="AJ533">
        <v>103</v>
      </c>
      <c r="AK533">
        <v>92</v>
      </c>
      <c r="AL533">
        <v>93</v>
      </c>
      <c r="AM533">
        <v>93</v>
      </c>
      <c r="AN533">
        <v>87</v>
      </c>
      <c r="AO533">
        <v>86</v>
      </c>
      <c r="AP533">
        <v>87</v>
      </c>
      <c r="AQ533">
        <v>87</v>
      </c>
      <c r="AR533">
        <v>84</v>
      </c>
      <c r="AS533">
        <v>89</v>
      </c>
      <c r="AT533">
        <v>90</v>
      </c>
      <c r="AU533">
        <v>90</v>
      </c>
      <c r="AV533" s="8">
        <f t="shared" si="64"/>
        <v>100.5</v>
      </c>
      <c r="AW533">
        <f t="shared" si="65"/>
        <v>103</v>
      </c>
      <c r="AX533" s="8">
        <f t="shared" si="66"/>
        <v>7.3721663850799191</v>
      </c>
      <c r="AY533" s="6">
        <f>Table14[[#This Row],[Szórás]]/Table14[[#This Row],[Átlagos akadálymentességi hibaszám]]</f>
        <v>7.3354889403780293E-2</v>
      </c>
      <c r="AZ533">
        <f t="shared" si="67"/>
        <v>84</v>
      </c>
      <c r="BA533">
        <f t="shared" si="68"/>
        <v>110</v>
      </c>
      <c r="BB533">
        <f t="shared" si="69"/>
        <v>26</v>
      </c>
      <c r="BC533" s="7">
        <f t="shared" si="70"/>
        <v>0.99625357532757408</v>
      </c>
      <c r="BD533" s="8">
        <f t="shared" si="71"/>
        <v>0.4014346385909689</v>
      </c>
    </row>
    <row r="534" spans="1:56" x14ac:dyDescent="0.25">
      <c r="A534">
        <v>75</v>
      </c>
      <c r="B534">
        <v>50</v>
      </c>
      <c r="C534" t="s">
        <v>120</v>
      </c>
      <c r="D534">
        <v>44</v>
      </c>
      <c r="E534">
        <v>45</v>
      </c>
      <c r="F534">
        <v>45</v>
      </c>
      <c r="G534">
        <v>45</v>
      </c>
      <c r="H534">
        <v>45</v>
      </c>
      <c r="I534">
        <v>45</v>
      </c>
      <c r="J534">
        <v>45</v>
      </c>
      <c r="K534">
        <v>45</v>
      </c>
      <c r="L534">
        <v>45</v>
      </c>
      <c r="M534">
        <v>45</v>
      </c>
      <c r="N534">
        <v>45</v>
      </c>
      <c r="O534">
        <v>45</v>
      </c>
      <c r="P534">
        <v>45</v>
      </c>
      <c r="Q534">
        <v>45</v>
      </c>
      <c r="R534">
        <v>45</v>
      </c>
      <c r="S534">
        <v>45</v>
      </c>
      <c r="T534">
        <v>45</v>
      </c>
      <c r="U534">
        <v>45</v>
      </c>
      <c r="V534">
        <v>45</v>
      </c>
      <c r="W534">
        <v>45</v>
      </c>
      <c r="X534">
        <v>45</v>
      </c>
      <c r="Y534">
        <v>45</v>
      </c>
      <c r="Z534">
        <v>45</v>
      </c>
      <c r="AA534">
        <v>45</v>
      </c>
      <c r="AB534">
        <v>45</v>
      </c>
      <c r="AC534">
        <v>45</v>
      </c>
      <c r="AD534">
        <v>45</v>
      </c>
      <c r="AE534">
        <v>45</v>
      </c>
      <c r="AF534">
        <v>44</v>
      </c>
      <c r="AG534">
        <v>44</v>
      </c>
      <c r="AH534">
        <v>44</v>
      </c>
      <c r="AI534">
        <v>44</v>
      </c>
      <c r="AJ534">
        <v>44</v>
      </c>
      <c r="AK534">
        <v>44</v>
      </c>
      <c r="AL534">
        <v>44</v>
      </c>
      <c r="AM534">
        <v>44</v>
      </c>
      <c r="AN534">
        <v>44</v>
      </c>
      <c r="AO534">
        <v>44</v>
      </c>
      <c r="AP534">
        <v>18</v>
      </c>
      <c r="AQ534">
        <v>44</v>
      </c>
      <c r="AR534">
        <v>39</v>
      </c>
      <c r="AS534">
        <v>47</v>
      </c>
      <c r="AT534">
        <v>47</v>
      </c>
      <c r="AU534">
        <v>47</v>
      </c>
      <c r="AV534" s="8">
        <f t="shared" si="64"/>
        <v>44.113636363636367</v>
      </c>
      <c r="AW534">
        <f t="shared" si="65"/>
        <v>45</v>
      </c>
      <c r="AX534" s="8">
        <f t="shared" si="66"/>
        <v>4.1886663753787232</v>
      </c>
      <c r="AY534" s="6">
        <f>Table14[[#This Row],[Szórás]]/Table14[[#This Row],[Átlagos akadálymentességi hibaszám]]</f>
        <v>9.4951736484628443E-2</v>
      </c>
      <c r="AZ534">
        <f t="shared" si="67"/>
        <v>18</v>
      </c>
      <c r="BA534">
        <f t="shared" si="68"/>
        <v>47</v>
      </c>
      <c r="BB534">
        <f t="shared" si="69"/>
        <v>29</v>
      </c>
      <c r="BC534" s="7">
        <f t="shared" si="70"/>
        <v>0.99754017607101209</v>
      </c>
      <c r="BD534" s="8">
        <f t="shared" si="71"/>
        <v>5.1285091759033494E-2</v>
      </c>
    </row>
    <row r="535" spans="1:56" x14ac:dyDescent="0.25">
      <c r="A535">
        <v>7</v>
      </c>
      <c r="B535">
        <v>22</v>
      </c>
      <c r="C535" t="s">
        <v>195</v>
      </c>
      <c r="D535">
        <v>97</v>
      </c>
      <c r="E535">
        <v>97</v>
      </c>
      <c r="F535">
        <v>97</v>
      </c>
      <c r="G535">
        <v>97</v>
      </c>
      <c r="H535">
        <v>97</v>
      </c>
      <c r="I535">
        <v>97</v>
      </c>
      <c r="J535">
        <v>97</v>
      </c>
      <c r="K535">
        <v>97</v>
      </c>
      <c r="L535">
        <v>97</v>
      </c>
      <c r="M535">
        <v>97</v>
      </c>
      <c r="N535">
        <v>97</v>
      </c>
      <c r="O535">
        <v>97</v>
      </c>
      <c r="P535">
        <v>97</v>
      </c>
      <c r="Q535">
        <v>97</v>
      </c>
      <c r="R535">
        <v>97</v>
      </c>
      <c r="S535">
        <v>97</v>
      </c>
      <c r="T535">
        <v>97</v>
      </c>
      <c r="U535">
        <v>97</v>
      </c>
      <c r="V535">
        <v>97</v>
      </c>
      <c r="W535">
        <v>97</v>
      </c>
      <c r="X535">
        <v>97</v>
      </c>
      <c r="Y535">
        <v>97</v>
      </c>
      <c r="Z535">
        <v>97</v>
      </c>
      <c r="AA535">
        <v>97</v>
      </c>
      <c r="AB535">
        <v>97</v>
      </c>
      <c r="AC535">
        <v>97</v>
      </c>
      <c r="AD535">
        <v>97</v>
      </c>
      <c r="AE535">
        <v>97</v>
      </c>
      <c r="AF535">
        <v>97</v>
      </c>
      <c r="AG535">
        <v>97</v>
      </c>
      <c r="AH535">
        <v>97</v>
      </c>
      <c r="AI535">
        <v>97</v>
      </c>
      <c r="AJ535">
        <v>97</v>
      </c>
      <c r="AK535">
        <v>97</v>
      </c>
      <c r="AL535">
        <v>97</v>
      </c>
      <c r="AM535">
        <v>97</v>
      </c>
      <c r="AN535">
        <v>97</v>
      </c>
      <c r="AO535">
        <v>97</v>
      </c>
      <c r="AP535">
        <v>98</v>
      </c>
      <c r="AQ535">
        <v>98</v>
      </c>
      <c r="AR535">
        <v>97</v>
      </c>
      <c r="AS535">
        <v>97</v>
      </c>
      <c r="AT535">
        <v>97</v>
      </c>
      <c r="AU535">
        <v>97</v>
      </c>
      <c r="AV535" s="8">
        <f t="shared" si="64"/>
        <v>97.045454545454547</v>
      </c>
      <c r="AW535">
        <f t="shared" si="65"/>
        <v>97</v>
      </c>
      <c r="AX535" s="8">
        <f t="shared" si="66"/>
        <v>0.21070705494148548</v>
      </c>
      <c r="AY535" s="6">
        <f>Table14[[#This Row],[Szórás]]/Table14[[#This Row],[Átlagos akadálymentességi hibaszám]]</f>
        <v>2.1712202382729181E-3</v>
      </c>
      <c r="AZ535">
        <f t="shared" si="67"/>
        <v>97</v>
      </c>
      <c r="BA535">
        <f t="shared" si="68"/>
        <v>98</v>
      </c>
      <c r="BB535">
        <f t="shared" si="69"/>
        <v>1</v>
      </c>
      <c r="BC535" s="7">
        <f t="shared" si="70"/>
        <v>1.0000491514553469</v>
      </c>
      <c r="BD535" s="8">
        <f t="shared" si="71"/>
        <v>8.5345145810261966E-2</v>
      </c>
    </row>
    <row r="536" spans="1:56" x14ac:dyDescent="0.25">
      <c r="A536">
        <v>6</v>
      </c>
      <c r="B536">
        <v>22</v>
      </c>
      <c r="C536" t="s">
        <v>195</v>
      </c>
      <c r="D536">
        <v>10</v>
      </c>
      <c r="E536">
        <v>10</v>
      </c>
      <c r="F536">
        <v>10</v>
      </c>
      <c r="G536">
        <v>10</v>
      </c>
      <c r="H536">
        <v>10</v>
      </c>
      <c r="I536">
        <v>10</v>
      </c>
      <c r="J536">
        <v>10</v>
      </c>
      <c r="K536">
        <v>10</v>
      </c>
      <c r="L536">
        <v>10</v>
      </c>
      <c r="M536">
        <v>10</v>
      </c>
      <c r="N536">
        <v>10</v>
      </c>
      <c r="O536">
        <v>10</v>
      </c>
      <c r="P536">
        <v>10</v>
      </c>
      <c r="Q536">
        <v>10</v>
      </c>
      <c r="R536">
        <v>10</v>
      </c>
      <c r="S536">
        <v>10</v>
      </c>
      <c r="T536">
        <v>10</v>
      </c>
      <c r="U536">
        <v>10</v>
      </c>
      <c r="V536">
        <v>10</v>
      </c>
      <c r="W536">
        <v>10</v>
      </c>
      <c r="X536">
        <v>10</v>
      </c>
      <c r="Y536">
        <v>10</v>
      </c>
      <c r="Z536">
        <v>10</v>
      </c>
      <c r="AA536">
        <v>10</v>
      </c>
      <c r="AB536">
        <v>10</v>
      </c>
      <c r="AC536">
        <v>15</v>
      </c>
      <c r="AD536">
        <v>11</v>
      </c>
      <c r="AE536">
        <v>11</v>
      </c>
      <c r="AF536">
        <v>11</v>
      </c>
      <c r="AG536">
        <v>11</v>
      </c>
      <c r="AH536">
        <v>11</v>
      </c>
      <c r="AI536">
        <v>10</v>
      </c>
      <c r="AJ536">
        <v>10</v>
      </c>
      <c r="AK536">
        <v>10</v>
      </c>
      <c r="AL536">
        <v>10</v>
      </c>
      <c r="AM536">
        <v>10</v>
      </c>
      <c r="AN536">
        <v>10</v>
      </c>
      <c r="AO536">
        <v>10</v>
      </c>
      <c r="AP536">
        <v>10</v>
      </c>
      <c r="AQ536">
        <v>11</v>
      </c>
      <c r="AR536">
        <v>11</v>
      </c>
      <c r="AS536">
        <v>11</v>
      </c>
      <c r="AT536">
        <v>11</v>
      </c>
      <c r="AU536">
        <v>11</v>
      </c>
      <c r="AV536" s="8">
        <f t="shared" si="64"/>
        <v>10.340909090909092</v>
      </c>
      <c r="AW536">
        <f t="shared" si="65"/>
        <v>10</v>
      </c>
      <c r="AX536" s="8">
        <f t="shared" si="66"/>
        <v>0.83368561968740484</v>
      </c>
      <c r="AY536" s="6">
        <f>Table14[[#This Row],[Szórás]]/Table14[[#This Row],[Átlagos akadálymentességi hibaszám]]</f>
        <v>8.0620147837902875E-2</v>
      </c>
      <c r="AZ536">
        <f t="shared" si="67"/>
        <v>10</v>
      </c>
      <c r="BA536">
        <f t="shared" si="68"/>
        <v>15</v>
      </c>
      <c r="BB536">
        <f t="shared" si="69"/>
        <v>5</v>
      </c>
      <c r="BC536" s="7">
        <f t="shared" si="70"/>
        <v>1.0019482592085149</v>
      </c>
      <c r="BD536" s="8">
        <f t="shared" si="71"/>
        <v>0.12601461329461486</v>
      </c>
    </row>
    <row r="537" spans="1:56" x14ac:dyDescent="0.25">
      <c r="A537">
        <v>52</v>
      </c>
      <c r="B537">
        <v>50</v>
      </c>
      <c r="C537" t="s">
        <v>120</v>
      </c>
      <c r="D537">
        <v>90</v>
      </c>
      <c r="E537">
        <v>90</v>
      </c>
      <c r="F537">
        <v>90</v>
      </c>
      <c r="G537">
        <v>90</v>
      </c>
      <c r="H537">
        <v>90</v>
      </c>
      <c r="I537">
        <v>90</v>
      </c>
      <c r="J537">
        <v>85</v>
      </c>
      <c r="K537">
        <v>90</v>
      </c>
      <c r="L537">
        <v>90</v>
      </c>
      <c r="M537">
        <v>90</v>
      </c>
      <c r="N537">
        <v>90</v>
      </c>
      <c r="O537">
        <v>85</v>
      </c>
      <c r="P537">
        <v>85</v>
      </c>
      <c r="Q537">
        <v>90</v>
      </c>
      <c r="R537">
        <v>90</v>
      </c>
      <c r="S537">
        <v>90</v>
      </c>
      <c r="T537">
        <v>90</v>
      </c>
      <c r="U537">
        <v>85</v>
      </c>
      <c r="V537">
        <v>90</v>
      </c>
      <c r="W537">
        <v>92</v>
      </c>
      <c r="X537">
        <v>87</v>
      </c>
      <c r="Y537">
        <v>92</v>
      </c>
      <c r="Z537">
        <v>87</v>
      </c>
      <c r="AA537">
        <v>87</v>
      </c>
      <c r="AB537">
        <v>87</v>
      </c>
      <c r="AC537">
        <v>87</v>
      </c>
      <c r="AD537">
        <v>92</v>
      </c>
      <c r="AE537">
        <v>87</v>
      </c>
      <c r="AF537">
        <v>87</v>
      </c>
      <c r="AG537">
        <v>92</v>
      </c>
      <c r="AH537">
        <v>92</v>
      </c>
      <c r="AI537">
        <v>92</v>
      </c>
      <c r="AJ537">
        <v>92</v>
      </c>
      <c r="AK537">
        <v>92</v>
      </c>
      <c r="AL537">
        <v>92</v>
      </c>
      <c r="AM537">
        <v>92</v>
      </c>
      <c r="AN537">
        <v>92</v>
      </c>
      <c r="AO537">
        <v>92</v>
      </c>
      <c r="AP537">
        <v>92</v>
      </c>
      <c r="AQ537">
        <v>92</v>
      </c>
      <c r="AR537">
        <v>92</v>
      </c>
      <c r="AS537">
        <v>92</v>
      </c>
      <c r="AT537">
        <v>92</v>
      </c>
      <c r="AU537">
        <v>92</v>
      </c>
      <c r="AV537" s="8">
        <f t="shared" si="64"/>
        <v>89.88636363636364</v>
      </c>
      <c r="AW537">
        <f t="shared" si="65"/>
        <v>90</v>
      </c>
      <c r="AX537" s="8">
        <f t="shared" si="66"/>
        <v>2.3349309943581575</v>
      </c>
      <c r="AY537" s="6">
        <f>Table14[[#This Row],[Szórás]]/Table14[[#This Row],[Átlagos akadálymentességi hibaszám]]</f>
        <v>2.59764762962728E-2</v>
      </c>
      <c r="AZ537">
        <f t="shared" si="67"/>
        <v>85</v>
      </c>
      <c r="BA537">
        <f t="shared" si="68"/>
        <v>92</v>
      </c>
      <c r="BB537">
        <f t="shared" si="69"/>
        <v>7</v>
      </c>
      <c r="BC537" s="7">
        <f t="shared" si="70"/>
        <v>1.0009126838140159</v>
      </c>
      <c r="BD537" s="8">
        <f t="shared" si="71"/>
        <v>0.19883478601344301</v>
      </c>
    </row>
    <row r="538" spans="1:56" x14ac:dyDescent="0.25">
      <c r="A538">
        <v>409</v>
      </c>
      <c r="B538">
        <v>82</v>
      </c>
      <c r="C538" t="s">
        <v>109</v>
      </c>
      <c r="D538">
        <v>34</v>
      </c>
      <c r="E538">
        <v>35</v>
      </c>
      <c r="F538">
        <v>34</v>
      </c>
      <c r="G538">
        <v>36</v>
      </c>
      <c r="H538">
        <v>34</v>
      </c>
      <c r="I538">
        <v>34</v>
      </c>
      <c r="J538">
        <v>34</v>
      </c>
      <c r="K538">
        <v>34</v>
      </c>
      <c r="L538">
        <v>35</v>
      </c>
      <c r="M538">
        <v>36</v>
      </c>
      <c r="N538">
        <v>35</v>
      </c>
      <c r="O538">
        <v>35</v>
      </c>
      <c r="P538">
        <v>36</v>
      </c>
      <c r="Q538">
        <v>34</v>
      </c>
      <c r="R538">
        <v>39</v>
      </c>
      <c r="S538">
        <v>36</v>
      </c>
      <c r="T538">
        <v>36</v>
      </c>
      <c r="U538">
        <v>36</v>
      </c>
      <c r="V538">
        <v>36</v>
      </c>
      <c r="W538">
        <v>36</v>
      </c>
      <c r="X538">
        <v>36</v>
      </c>
      <c r="Y538">
        <v>36</v>
      </c>
      <c r="Z538">
        <v>37</v>
      </c>
      <c r="AA538">
        <v>36</v>
      </c>
      <c r="AB538">
        <v>38</v>
      </c>
      <c r="AC538">
        <v>36</v>
      </c>
      <c r="AD538">
        <v>38</v>
      </c>
      <c r="AE538">
        <v>38</v>
      </c>
      <c r="AF538">
        <v>36</v>
      </c>
      <c r="AG538">
        <v>34</v>
      </c>
      <c r="AH538">
        <v>36</v>
      </c>
      <c r="AI538">
        <v>36</v>
      </c>
      <c r="AJ538">
        <v>36</v>
      </c>
      <c r="AK538">
        <v>36</v>
      </c>
      <c r="AL538">
        <v>38</v>
      </c>
      <c r="AM538">
        <v>38</v>
      </c>
      <c r="AN538">
        <v>36</v>
      </c>
      <c r="AO538">
        <v>36</v>
      </c>
      <c r="AP538">
        <v>37</v>
      </c>
      <c r="AQ538">
        <v>32</v>
      </c>
      <c r="AR538">
        <v>34</v>
      </c>
      <c r="AS538">
        <v>32</v>
      </c>
      <c r="AT538">
        <v>32</v>
      </c>
      <c r="AU538">
        <v>32</v>
      </c>
      <c r="AV538" s="8">
        <f t="shared" si="64"/>
        <v>35.477272727272727</v>
      </c>
      <c r="AW538">
        <f t="shared" si="65"/>
        <v>36</v>
      </c>
      <c r="AX538" s="8">
        <f t="shared" si="66"/>
        <v>1.6911347004460808</v>
      </c>
      <c r="AY538" s="6">
        <f>Table14[[#This Row],[Szórás]]/Table14[[#This Row],[Átlagos akadálymentességi hibaszám]]</f>
        <v>4.7668114554533993E-2</v>
      </c>
      <c r="AZ538">
        <f t="shared" si="67"/>
        <v>32</v>
      </c>
      <c r="BA538">
        <f t="shared" si="68"/>
        <v>39</v>
      </c>
      <c r="BB538">
        <f t="shared" si="69"/>
        <v>7</v>
      </c>
      <c r="BC538" s="7">
        <f t="shared" si="70"/>
        <v>0.99989022741753375</v>
      </c>
      <c r="BD538" s="8">
        <f t="shared" si="71"/>
        <v>8.5781088176283427E-4</v>
      </c>
    </row>
    <row r="539" spans="1:56" x14ac:dyDescent="0.25">
      <c r="A539">
        <v>115</v>
      </c>
      <c r="B539">
        <v>61</v>
      </c>
      <c r="C539" t="s">
        <v>145</v>
      </c>
      <c r="D539">
        <v>22</v>
      </c>
      <c r="E539">
        <v>22</v>
      </c>
      <c r="F539">
        <v>22</v>
      </c>
      <c r="G539">
        <v>22</v>
      </c>
      <c r="H539">
        <v>22</v>
      </c>
      <c r="I539">
        <v>22</v>
      </c>
      <c r="J539">
        <v>22</v>
      </c>
      <c r="K539">
        <v>22</v>
      </c>
      <c r="L539">
        <v>22</v>
      </c>
      <c r="M539">
        <v>22</v>
      </c>
      <c r="N539">
        <v>22</v>
      </c>
      <c r="O539">
        <v>22</v>
      </c>
      <c r="P539">
        <v>22</v>
      </c>
      <c r="Q539">
        <v>22</v>
      </c>
      <c r="R539">
        <v>22</v>
      </c>
      <c r="S539">
        <v>22</v>
      </c>
      <c r="T539">
        <v>22</v>
      </c>
      <c r="U539">
        <v>22</v>
      </c>
      <c r="V539">
        <v>22</v>
      </c>
      <c r="W539">
        <v>22</v>
      </c>
      <c r="X539">
        <v>22</v>
      </c>
      <c r="Y539">
        <v>22</v>
      </c>
      <c r="Z539">
        <v>22</v>
      </c>
      <c r="AA539">
        <v>22</v>
      </c>
      <c r="AB539">
        <v>22</v>
      </c>
      <c r="AC539">
        <v>22</v>
      </c>
      <c r="AD539">
        <v>22</v>
      </c>
      <c r="AE539">
        <v>22</v>
      </c>
      <c r="AF539">
        <v>20</v>
      </c>
      <c r="AG539">
        <v>20</v>
      </c>
      <c r="AH539">
        <v>20</v>
      </c>
      <c r="AI539">
        <v>20</v>
      </c>
      <c r="AJ539">
        <v>20</v>
      </c>
      <c r="AK539">
        <v>20</v>
      </c>
      <c r="AL539">
        <v>20</v>
      </c>
      <c r="AM539">
        <v>20</v>
      </c>
      <c r="AN539">
        <v>20</v>
      </c>
      <c r="AO539">
        <v>20</v>
      </c>
      <c r="AP539">
        <v>20</v>
      </c>
      <c r="AQ539">
        <v>20</v>
      </c>
      <c r="AR539">
        <v>20</v>
      </c>
      <c r="AS539">
        <v>20</v>
      </c>
      <c r="AT539">
        <v>20</v>
      </c>
      <c r="AU539">
        <v>20</v>
      </c>
      <c r="AV539" s="8">
        <f t="shared" si="64"/>
        <v>21.272727272727273</v>
      </c>
      <c r="AW539">
        <f t="shared" si="65"/>
        <v>22</v>
      </c>
      <c r="AX539" s="8">
        <f t="shared" si="66"/>
        <v>0.97321419912495888</v>
      </c>
      <c r="AY539" s="6">
        <f>Table14[[#This Row],[Szórás]]/Table14[[#This Row],[Átlagos akadálymentességi hibaszám]]</f>
        <v>4.5749385428951059E-2</v>
      </c>
      <c r="AZ539">
        <f t="shared" si="67"/>
        <v>20</v>
      </c>
      <c r="BA539">
        <f t="shared" si="68"/>
        <v>22</v>
      </c>
      <c r="BB539">
        <f t="shared" si="69"/>
        <v>2</v>
      </c>
      <c r="BC539" s="7">
        <f t="shared" si="70"/>
        <v>0.99699543463894902</v>
      </c>
      <c r="BD539" s="8">
        <f t="shared" si="71"/>
        <v>0.69457364341085293</v>
      </c>
    </row>
    <row r="540" spans="1:56" x14ac:dyDescent="0.25">
      <c r="A540">
        <v>8</v>
      </c>
      <c r="B540">
        <v>22</v>
      </c>
      <c r="C540" t="s">
        <v>195</v>
      </c>
      <c r="D540">
        <v>57</v>
      </c>
      <c r="E540">
        <v>57</v>
      </c>
      <c r="F540">
        <v>57</v>
      </c>
      <c r="G540">
        <v>58</v>
      </c>
      <c r="H540">
        <v>57</v>
      </c>
      <c r="I540">
        <v>57</v>
      </c>
      <c r="J540">
        <v>57</v>
      </c>
      <c r="K540">
        <v>57</v>
      </c>
      <c r="L540">
        <v>57</v>
      </c>
      <c r="M540">
        <v>58</v>
      </c>
      <c r="N540">
        <v>57</v>
      </c>
      <c r="O540">
        <v>57</v>
      </c>
      <c r="P540">
        <v>59</v>
      </c>
      <c r="Q540">
        <v>57</v>
      </c>
      <c r="R540">
        <v>57</v>
      </c>
      <c r="S540">
        <v>58</v>
      </c>
      <c r="T540">
        <v>57</v>
      </c>
      <c r="U540">
        <v>57</v>
      </c>
      <c r="V540">
        <v>57</v>
      </c>
      <c r="W540">
        <v>57</v>
      </c>
      <c r="X540">
        <v>57</v>
      </c>
      <c r="Y540">
        <v>57</v>
      </c>
      <c r="Z540">
        <v>57</v>
      </c>
      <c r="AA540">
        <v>57</v>
      </c>
      <c r="AB540">
        <v>57</v>
      </c>
      <c r="AC540">
        <v>63</v>
      </c>
      <c r="AD540">
        <v>56</v>
      </c>
      <c r="AE540">
        <v>58</v>
      </c>
      <c r="AF540">
        <v>58</v>
      </c>
      <c r="AG540">
        <v>58</v>
      </c>
      <c r="AH540">
        <v>58</v>
      </c>
      <c r="AI540">
        <v>57</v>
      </c>
      <c r="AJ540">
        <v>58</v>
      </c>
      <c r="AK540">
        <v>55</v>
      </c>
      <c r="AL540">
        <v>55</v>
      </c>
      <c r="AM540">
        <v>56</v>
      </c>
      <c r="AN540">
        <v>50</v>
      </c>
      <c r="AO540">
        <v>49</v>
      </c>
      <c r="AP540">
        <v>49</v>
      </c>
      <c r="AQ540">
        <v>49</v>
      </c>
      <c r="AR540">
        <v>49</v>
      </c>
      <c r="AS540">
        <v>49</v>
      </c>
      <c r="AT540">
        <v>50</v>
      </c>
      <c r="AU540">
        <v>50</v>
      </c>
      <c r="AV540" s="8">
        <f t="shared" si="64"/>
        <v>55.840909090909093</v>
      </c>
      <c r="AW540">
        <f t="shared" si="65"/>
        <v>57</v>
      </c>
      <c r="AX540" s="8">
        <f t="shared" si="66"/>
        <v>3.2915902837677873</v>
      </c>
      <c r="AY540" s="6">
        <f>Table14[[#This Row],[Szórás]]/Table14[[#This Row],[Átlagos akadálymentességi hibaszám]]</f>
        <v>5.894585774757128E-2</v>
      </c>
      <c r="AZ540">
        <f t="shared" si="67"/>
        <v>49</v>
      </c>
      <c r="BA540">
        <f t="shared" si="68"/>
        <v>63</v>
      </c>
      <c r="BB540">
        <f t="shared" si="69"/>
        <v>14</v>
      </c>
      <c r="BC540" s="7">
        <f t="shared" si="70"/>
        <v>0.99693612429519773</v>
      </c>
      <c r="BD540" s="8">
        <f t="shared" si="71"/>
        <v>0.41565191878204555</v>
      </c>
    </row>
    <row r="541" spans="1:56" x14ac:dyDescent="0.25">
      <c r="A541">
        <v>9</v>
      </c>
      <c r="B541">
        <v>22</v>
      </c>
      <c r="C541" t="s">
        <v>195</v>
      </c>
      <c r="D541">
        <v>132</v>
      </c>
      <c r="E541">
        <v>132</v>
      </c>
      <c r="F541">
        <v>128</v>
      </c>
      <c r="G541">
        <v>138</v>
      </c>
      <c r="H541">
        <v>140</v>
      </c>
      <c r="I541">
        <v>142</v>
      </c>
      <c r="J541">
        <v>141</v>
      </c>
      <c r="K541">
        <v>141</v>
      </c>
      <c r="L541">
        <v>136</v>
      </c>
      <c r="M541">
        <v>137</v>
      </c>
      <c r="N541">
        <v>138</v>
      </c>
      <c r="O541">
        <v>137</v>
      </c>
      <c r="P541">
        <v>134</v>
      </c>
      <c r="Q541">
        <v>137</v>
      </c>
      <c r="R541">
        <v>137</v>
      </c>
      <c r="S541">
        <v>142</v>
      </c>
      <c r="T541">
        <v>142</v>
      </c>
      <c r="U541">
        <v>141</v>
      </c>
      <c r="V541">
        <v>137</v>
      </c>
      <c r="W541">
        <v>133</v>
      </c>
      <c r="X541">
        <v>136</v>
      </c>
      <c r="Y541">
        <v>135</v>
      </c>
      <c r="Z541">
        <v>133</v>
      </c>
      <c r="AA541">
        <v>139</v>
      </c>
      <c r="AB541">
        <v>138</v>
      </c>
      <c r="AC541">
        <v>138</v>
      </c>
      <c r="AD541">
        <v>134</v>
      </c>
      <c r="AE541">
        <v>137</v>
      </c>
      <c r="AF541">
        <v>139</v>
      </c>
      <c r="AG541">
        <v>137</v>
      </c>
      <c r="AH541">
        <v>135</v>
      </c>
      <c r="AI541">
        <v>135</v>
      </c>
      <c r="AJ541">
        <v>140</v>
      </c>
      <c r="AK541">
        <v>134</v>
      </c>
      <c r="AL541">
        <v>133</v>
      </c>
      <c r="AM541">
        <v>139</v>
      </c>
      <c r="AN541">
        <v>132</v>
      </c>
      <c r="AO541">
        <v>132</v>
      </c>
      <c r="AP541">
        <v>132</v>
      </c>
      <c r="AQ541">
        <v>135</v>
      </c>
      <c r="AR541">
        <v>134</v>
      </c>
      <c r="AS541">
        <v>132</v>
      </c>
      <c r="AT541">
        <v>133</v>
      </c>
      <c r="AU541">
        <v>131</v>
      </c>
      <c r="AV541" s="8">
        <f t="shared" si="64"/>
        <v>136.09090909090909</v>
      </c>
      <c r="AW541">
        <f t="shared" si="65"/>
        <v>136.5</v>
      </c>
      <c r="AX541" s="8">
        <f t="shared" si="66"/>
        <v>3.4291376759829366</v>
      </c>
      <c r="AY541" s="6">
        <f>Table14[[#This Row],[Szórás]]/Table14[[#This Row],[Átlagos akadálymentességi hibaszám]]</f>
        <v>2.519740443274035E-2</v>
      </c>
      <c r="AZ541">
        <f t="shared" si="67"/>
        <v>128</v>
      </c>
      <c r="BA541">
        <f t="shared" si="68"/>
        <v>142</v>
      </c>
      <c r="BB541">
        <f t="shared" si="69"/>
        <v>14</v>
      </c>
      <c r="BC541" s="7">
        <f t="shared" si="70"/>
        <v>0.9993749508673635</v>
      </c>
      <c r="BD541" s="8">
        <f t="shared" si="71"/>
        <v>0.10143122641334695</v>
      </c>
    </row>
    <row r="542" spans="1:56" x14ac:dyDescent="0.25">
      <c r="A542">
        <v>18</v>
      </c>
      <c r="B542">
        <v>30</v>
      </c>
      <c r="C542" t="s">
        <v>134</v>
      </c>
      <c r="D542">
        <v>174</v>
      </c>
      <c r="E542">
        <v>174</v>
      </c>
      <c r="F542">
        <v>187</v>
      </c>
      <c r="G542">
        <v>210</v>
      </c>
      <c r="H542">
        <v>204</v>
      </c>
      <c r="I542">
        <v>202</v>
      </c>
      <c r="J542">
        <v>213</v>
      </c>
      <c r="K542">
        <v>220</v>
      </c>
      <c r="L542">
        <v>217</v>
      </c>
      <c r="M542">
        <v>200</v>
      </c>
      <c r="N542">
        <v>202</v>
      </c>
      <c r="O542">
        <v>202</v>
      </c>
      <c r="P542">
        <v>204</v>
      </c>
      <c r="Q542">
        <v>196</v>
      </c>
      <c r="R542">
        <v>198</v>
      </c>
      <c r="S542">
        <v>199</v>
      </c>
      <c r="T542">
        <v>200</v>
      </c>
      <c r="U542">
        <v>194</v>
      </c>
      <c r="V542">
        <v>184</v>
      </c>
      <c r="W542">
        <v>182</v>
      </c>
      <c r="X542">
        <v>188</v>
      </c>
      <c r="Y542">
        <v>185</v>
      </c>
      <c r="Z542">
        <v>171</v>
      </c>
      <c r="AA542">
        <v>174</v>
      </c>
      <c r="AB542">
        <v>202</v>
      </c>
      <c r="AC542">
        <v>204</v>
      </c>
      <c r="AD542">
        <v>197</v>
      </c>
      <c r="AE542">
        <v>198</v>
      </c>
      <c r="AF542">
        <v>171</v>
      </c>
      <c r="AG542">
        <v>186</v>
      </c>
      <c r="AH542">
        <v>183</v>
      </c>
      <c r="AI542">
        <v>172</v>
      </c>
      <c r="AJ542">
        <v>181</v>
      </c>
      <c r="AK542">
        <v>193</v>
      </c>
      <c r="AL542">
        <v>198</v>
      </c>
      <c r="AM542">
        <v>175</v>
      </c>
      <c r="AN542">
        <v>185</v>
      </c>
      <c r="AO542">
        <v>191</v>
      </c>
      <c r="AP542">
        <v>207</v>
      </c>
      <c r="AQ542">
        <v>202</v>
      </c>
      <c r="AR542">
        <v>196</v>
      </c>
      <c r="AS542">
        <v>163</v>
      </c>
      <c r="AT542">
        <v>179</v>
      </c>
      <c r="AU542">
        <v>195</v>
      </c>
      <c r="AV542" s="8">
        <f t="shared" si="64"/>
        <v>192.22727272727272</v>
      </c>
      <c r="AW542">
        <f t="shared" si="65"/>
        <v>195.5</v>
      </c>
      <c r="AX542" s="8">
        <f t="shared" si="66"/>
        <v>13.450795146140059</v>
      </c>
      <c r="AY542" s="6">
        <f>Table14[[#This Row],[Szórás]]/Table14[[#This Row],[Átlagos akadálymentességi hibaszám]]</f>
        <v>6.9973396362043347E-2</v>
      </c>
      <c r="AZ542">
        <f t="shared" si="67"/>
        <v>163</v>
      </c>
      <c r="BA542">
        <f t="shared" si="68"/>
        <v>220</v>
      </c>
      <c r="BB542">
        <f t="shared" si="69"/>
        <v>57</v>
      </c>
      <c r="BC542" s="7">
        <f t="shared" si="70"/>
        <v>0.9982002747092823</v>
      </c>
      <c r="BD542" s="8">
        <f t="shared" si="71"/>
        <v>0.10713683310247116</v>
      </c>
    </row>
    <row r="543" spans="1:56" x14ac:dyDescent="0.25">
      <c r="A543">
        <v>93</v>
      </c>
      <c r="B543">
        <v>50</v>
      </c>
      <c r="C543" t="s">
        <v>120</v>
      </c>
      <c r="D543">
        <v>21</v>
      </c>
      <c r="E543">
        <v>21</v>
      </c>
      <c r="F543">
        <v>21</v>
      </c>
      <c r="G543">
        <v>23</v>
      </c>
      <c r="H543">
        <v>21</v>
      </c>
      <c r="I543">
        <v>22</v>
      </c>
      <c r="J543">
        <v>21</v>
      </c>
      <c r="K543">
        <v>21</v>
      </c>
      <c r="L543">
        <v>21</v>
      </c>
      <c r="M543">
        <v>21</v>
      </c>
      <c r="N543">
        <v>21</v>
      </c>
      <c r="O543">
        <v>22</v>
      </c>
      <c r="P543">
        <v>23</v>
      </c>
      <c r="Q543">
        <v>21</v>
      </c>
      <c r="R543">
        <v>22</v>
      </c>
      <c r="S543">
        <v>21</v>
      </c>
      <c r="T543">
        <v>23</v>
      </c>
      <c r="U543">
        <v>22</v>
      </c>
      <c r="V543">
        <v>23</v>
      </c>
      <c r="W543">
        <v>22</v>
      </c>
      <c r="X543">
        <v>24</v>
      </c>
      <c r="Y543">
        <v>22</v>
      </c>
      <c r="Z543">
        <v>22</v>
      </c>
      <c r="AA543">
        <v>22</v>
      </c>
      <c r="AB543">
        <v>22</v>
      </c>
      <c r="AC543">
        <v>22</v>
      </c>
      <c r="AD543">
        <v>18</v>
      </c>
      <c r="AE543">
        <v>22</v>
      </c>
      <c r="AF543">
        <v>21</v>
      </c>
      <c r="AG543">
        <v>22</v>
      </c>
      <c r="AH543">
        <v>24</v>
      </c>
      <c r="AI543">
        <v>21</v>
      </c>
      <c r="AJ543">
        <v>21</v>
      </c>
      <c r="AK543">
        <v>25</v>
      </c>
      <c r="AL543">
        <v>18</v>
      </c>
      <c r="AM543">
        <v>23</v>
      </c>
      <c r="AN543">
        <v>24</v>
      </c>
      <c r="AO543">
        <v>21</v>
      </c>
      <c r="AP543">
        <v>22</v>
      </c>
      <c r="AQ543">
        <v>20</v>
      </c>
      <c r="AR543">
        <v>21</v>
      </c>
      <c r="AS543">
        <v>22</v>
      </c>
      <c r="AT543">
        <v>22</v>
      </c>
      <c r="AU543">
        <v>23</v>
      </c>
      <c r="AV543" s="8">
        <f t="shared" si="64"/>
        <v>21.75</v>
      </c>
      <c r="AW543">
        <f t="shared" si="65"/>
        <v>22</v>
      </c>
      <c r="AX543" s="8">
        <f t="shared" si="66"/>
        <v>1.3316365172048596</v>
      </c>
      <c r="AY543" s="6">
        <f>Table14[[#This Row],[Szórás]]/Table14[[#This Row],[Átlagos akadálymentességi hibaszám]]</f>
        <v>6.1224667457694698E-2</v>
      </c>
      <c r="AZ543">
        <f t="shared" si="67"/>
        <v>18</v>
      </c>
      <c r="BA543">
        <f t="shared" si="68"/>
        <v>25</v>
      </c>
      <c r="BB543">
        <f t="shared" si="69"/>
        <v>7</v>
      </c>
      <c r="BC543" s="7">
        <f t="shared" si="70"/>
        <v>1.0004047494664454</v>
      </c>
      <c r="BD543" s="8">
        <f t="shared" si="71"/>
        <v>6.9418324584784551E-3</v>
      </c>
    </row>
    <row r="544" spans="1:56" x14ac:dyDescent="0.25">
      <c r="A544">
        <v>9</v>
      </c>
      <c r="B544">
        <v>22</v>
      </c>
      <c r="C544" t="s">
        <v>195</v>
      </c>
      <c r="D544">
        <v>193</v>
      </c>
      <c r="E544">
        <v>205</v>
      </c>
      <c r="F544">
        <v>216</v>
      </c>
      <c r="G544">
        <v>161</v>
      </c>
      <c r="H544">
        <v>165</v>
      </c>
      <c r="I544">
        <v>127</v>
      </c>
      <c r="J544">
        <v>175</v>
      </c>
      <c r="K544">
        <v>132</v>
      </c>
      <c r="L544">
        <v>179</v>
      </c>
      <c r="M544">
        <v>165</v>
      </c>
      <c r="N544">
        <v>185</v>
      </c>
      <c r="O544">
        <v>182</v>
      </c>
      <c r="P544">
        <v>172</v>
      </c>
      <c r="Q544">
        <v>159</v>
      </c>
      <c r="R544">
        <v>144</v>
      </c>
      <c r="S544">
        <v>139</v>
      </c>
      <c r="T544">
        <v>158</v>
      </c>
      <c r="U544">
        <v>162</v>
      </c>
      <c r="V544">
        <v>164</v>
      </c>
      <c r="W544">
        <v>138</v>
      </c>
      <c r="X544">
        <v>152</v>
      </c>
      <c r="Y544">
        <v>128</v>
      </c>
      <c r="Z544">
        <v>190</v>
      </c>
      <c r="AA544">
        <v>176</v>
      </c>
      <c r="AB544">
        <v>193</v>
      </c>
      <c r="AC544">
        <v>197</v>
      </c>
      <c r="AD544">
        <v>153</v>
      </c>
      <c r="AE544">
        <v>154</v>
      </c>
      <c r="AF544">
        <v>177</v>
      </c>
      <c r="AG544">
        <v>129</v>
      </c>
      <c r="AH544">
        <v>141</v>
      </c>
      <c r="AI544">
        <v>126</v>
      </c>
      <c r="AJ544">
        <v>109</v>
      </c>
      <c r="AK544">
        <v>135</v>
      </c>
      <c r="AL544">
        <v>120</v>
      </c>
      <c r="AM544">
        <v>126</v>
      </c>
      <c r="AN544">
        <v>115</v>
      </c>
      <c r="AO544">
        <v>129</v>
      </c>
      <c r="AP544">
        <v>122</v>
      </c>
      <c r="AQ544">
        <v>115</v>
      </c>
      <c r="AR544">
        <v>104</v>
      </c>
      <c r="AS544">
        <v>111</v>
      </c>
      <c r="AT544">
        <v>104</v>
      </c>
      <c r="AU544">
        <v>119</v>
      </c>
      <c r="AV544" s="8">
        <f t="shared" si="64"/>
        <v>151.04545454545453</v>
      </c>
      <c r="AW544">
        <f t="shared" si="65"/>
        <v>152.5</v>
      </c>
      <c r="AX544" s="8">
        <f t="shared" si="66"/>
        <v>29.741486603227791</v>
      </c>
      <c r="AY544" s="6">
        <f>Table14[[#This Row],[Szórás]]/Table14[[#This Row],[Átlagos akadálymentességi hibaszám]]</f>
        <v>0.19690421464670824</v>
      </c>
      <c r="AZ544">
        <f t="shared" si="67"/>
        <v>104</v>
      </c>
      <c r="BA544">
        <f t="shared" si="68"/>
        <v>216</v>
      </c>
      <c r="BB544">
        <f t="shared" si="69"/>
        <v>112</v>
      </c>
      <c r="BC544" s="7">
        <f t="shared" si="70"/>
        <v>0.98899110329814732</v>
      </c>
      <c r="BD544" s="8">
        <f t="shared" si="71"/>
        <v>0.51544297328977517</v>
      </c>
    </row>
    <row r="545" spans="1:56" x14ac:dyDescent="0.25">
      <c r="A545">
        <v>267</v>
      </c>
      <c r="B545">
        <v>81</v>
      </c>
      <c r="C545" t="s">
        <v>179</v>
      </c>
      <c r="D545">
        <v>52</v>
      </c>
      <c r="E545">
        <v>47</v>
      </c>
      <c r="F545">
        <v>47</v>
      </c>
      <c r="G545">
        <v>47</v>
      </c>
      <c r="H545">
        <v>37</v>
      </c>
      <c r="I545">
        <v>37</v>
      </c>
      <c r="J545">
        <v>37</v>
      </c>
      <c r="K545">
        <v>4</v>
      </c>
      <c r="L545">
        <v>4</v>
      </c>
      <c r="M545">
        <v>4</v>
      </c>
      <c r="N545">
        <v>4</v>
      </c>
      <c r="O545">
        <v>4</v>
      </c>
      <c r="P545">
        <v>4</v>
      </c>
      <c r="Q545">
        <v>4</v>
      </c>
      <c r="R545">
        <v>4</v>
      </c>
      <c r="S545">
        <v>4</v>
      </c>
      <c r="T545">
        <v>4</v>
      </c>
      <c r="U545">
        <v>4</v>
      </c>
      <c r="V545">
        <v>14</v>
      </c>
      <c r="W545">
        <v>11</v>
      </c>
      <c r="X545">
        <v>11</v>
      </c>
      <c r="Y545">
        <v>13</v>
      </c>
      <c r="Z545">
        <v>4</v>
      </c>
      <c r="AA545">
        <v>4</v>
      </c>
      <c r="AB545">
        <v>4</v>
      </c>
      <c r="AC545">
        <v>4</v>
      </c>
      <c r="AD545">
        <v>4</v>
      </c>
      <c r="AE545">
        <v>5</v>
      </c>
      <c r="AF545">
        <v>5</v>
      </c>
      <c r="AG545">
        <v>5</v>
      </c>
      <c r="AH545">
        <v>4</v>
      </c>
      <c r="AI545">
        <v>4</v>
      </c>
      <c r="AJ545">
        <v>4</v>
      </c>
      <c r="AK545">
        <v>4</v>
      </c>
      <c r="AL545">
        <v>4</v>
      </c>
      <c r="AM545">
        <v>4</v>
      </c>
      <c r="AN545">
        <v>4</v>
      </c>
      <c r="AO545">
        <v>4</v>
      </c>
      <c r="AP545">
        <v>4</v>
      </c>
      <c r="AQ545">
        <v>5</v>
      </c>
      <c r="AR545">
        <v>15</v>
      </c>
      <c r="AS545">
        <v>15</v>
      </c>
      <c r="AT545">
        <v>15</v>
      </c>
      <c r="AU545">
        <v>15</v>
      </c>
      <c r="AV545" s="8">
        <f t="shared" si="64"/>
        <v>12.113636363636363</v>
      </c>
      <c r="AW545">
        <f t="shared" si="65"/>
        <v>4</v>
      </c>
      <c r="AX545" s="8">
        <f t="shared" si="66"/>
        <v>14.457983887708949</v>
      </c>
      <c r="AY545" s="6">
        <f>Table14[[#This Row],[Szórás]]/Table14[[#This Row],[Átlagos akadálymentességi hibaszám]]</f>
        <v>1.1935296267527087</v>
      </c>
      <c r="AZ545">
        <f t="shared" si="67"/>
        <v>4</v>
      </c>
      <c r="BA545">
        <f t="shared" si="68"/>
        <v>52</v>
      </c>
      <c r="BB545">
        <f t="shared" si="69"/>
        <v>48</v>
      </c>
      <c r="BC545" s="7">
        <f t="shared" si="70"/>
        <v>0.97159867320985105</v>
      </c>
      <c r="BD545" s="8">
        <f t="shared" si="71"/>
        <v>0.16859458929348328</v>
      </c>
    </row>
    <row r="546" spans="1:56" x14ac:dyDescent="0.25">
      <c r="A546">
        <v>138</v>
      </c>
      <c r="B546">
        <v>61</v>
      </c>
      <c r="C546" t="s">
        <v>145</v>
      </c>
      <c r="D546">
        <v>52</v>
      </c>
      <c r="E546">
        <v>52</v>
      </c>
      <c r="F546">
        <v>52</v>
      </c>
      <c r="G546">
        <v>52</v>
      </c>
      <c r="H546">
        <v>52</v>
      </c>
      <c r="I546">
        <v>52</v>
      </c>
      <c r="J546">
        <v>52</v>
      </c>
      <c r="K546">
        <v>52</v>
      </c>
      <c r="L546">
        <v>48</v>
      </c>
      <c r="M546">
        <v>48</v>
      </c>
      <c r="N546">
        <v>48</v>
      </c>
      <c r="O546">
        <v>48</v>
      </c>
      <c r="P546">
        <v>48</v>
      </c>
      <c r="Q546">
        <v>49</v>
      </c>
      <c r="R546">
        <v>49</v>
      </c>
      <c r="S546">
        <v>49</v>
      </c>
      <c r="T546">
        <v>49</v>
      </c>
      <c r="U546">
        <v>49</v>
      </c>
      <c r="V546">
        <v>49</v>
      </c>
      <c r="W546">
        <v>49</v>
      </c>
      <c r="X546">
        <v>49</v>
      </c>
      <c r="Y546">
        <v>49</v>
      </c>
      <c r="Z546">
        <v>49</v>
      </c>
      <c r="AA546">
        <v>49</v>
      </c>
      <c r="AB546">
        <v>49</v>
      </c>
      <c r="AC546">
        <v>49</v>
      </c>
      <c r="AD546">
        <v>49</v>
      </c>
      <c r="AE546">
        <v>49</v>
      </c>
      <c r="AF546">
        <v>49</v>
      </c>
      <c r="AG546">
        <v>49</v>
      </c>
      <c r="AH546">
        <v>49</v>
      </c>
      <c r="AI546">
        <v>49</v>
      </c>
      <c r="AJ546">
        <v>49</v>
      </c>
      <c r="AK546">
        <v>49</v>
      </c>
      <c r="AL546">
        <v>49</v>
      </c>
      <c r="AM546">
        <v>47</v>
      </c>
      <c r="AN546">
        <v>47</v>
      </c>
      <c r="AO546">
        <v>47</v>
      </c>
      <c r="AP546">
        <v>47</v>
      </c>
      <c r="AQ546">
        <v>47</v>
      </c>
      <c r="AR546">
        <v>47</v>
      </c>
      <c r="AS546">
        <v>47</v>
      </c>
      <c r="AT546">
        <v>47</v>
      </c>
      <c r="AU546">
        <v>47</v>
      </c>
      <c r="AV546" s="8">
        <f t="shared" si="64"/>
        <v>49.022727272727273</v>
      </c>
      <c r="AW546">
        <f t="shared" si="65"/>
        <v>49</v>
      </c>
      <c r="AX546" s="8">
        <f t="shared" si="66"/>
        <v>1.6209190095492021</v>
      </c>
      <c r="AY546" s="6">
        <f>Table14[[#This Row],[Szórás]]/Table14[[#This Row],[Átlagos akadálymentességi hibaszám]]</f>
        <v>3.3064643681114926E-2</v>
      </c>
      <c r="AZ546">
        <f t="shared" si="67"/>
        <v>47</v>
      </c>
      <c r="BA546">
        <f t="shared" si="68"/>
        <v>52</v>
      </c>
      <c r="BB546">
        <f t="shared" si="69"/>
        <v>5</v>
      </c>
      <c r="BC546" s="7">
        <f t="shared" si="70"/>
        <v>0.99803789457991843</v>
      </c>
      <c r="BD546" s="8">
        <f t="shared" si="71"/>
        <v>0.5949107072929809</v>
      </c>
    </row>
    <row r="547" spans="1:56" x14ac:dyDescent="0.25">
      <c r="A547">
        <v>21</v>
      </c>
      <c r="B547">
        <v>40</v>
      </c>
      <c r="C547" t="s">
        <v>283</v>
      </c>
      <c r="D547">
        <v>31</v>
      </c>
      <c r="E547">
        <v>31</v>
      </c>
      <c r="F547">
        <v>32</v>
      </c>
      <c r="G547">
        <v>32</v>
      </c>
      <c r="H547">
        <v>31</v>
      </c>
      <c r="I547">
        <v>31</v>
      </c>
      <c r="J547">
        <v>31</v>
      </c>
      <c r="K547">
        <v>31</v>
      </c>
      <c r="L547">
        <v>31</v>
      </c>
      <c r="M547">
        <v>31</v>
      </c>
      <c r="N547">
        <v>31</v>
      </c>
      <c r="O547">
        <v>31</v>
      </c>
      <c r="P547">
        <v>31</v>
      </c>
      <c r="Q547">
        <v>31</v>
      </c>
      <c r="R547">
        <v>31</v>
      </c>
      <c r="S547">
        <v>31</v>
      </c>
      <c r="T547">
        <v>31</v>
      </c>
      <c r="U547">
        <v>31</v>
      </c>
      <c r="V547">
        <v>31</v>
      </c>
      <c r="W547">
        <v>31</v>
      </c>
      <c r="X547">
        <v>31</v>
      </c>
      <c r="Y547">
        <v>31</v>
      </c>
      <c r="Z547">
        <v>31</v>
      </c>
      <c r="AA547">
        <v>32</v>
      </c>
      <c r="AB547">
        <v>32</v>
      </c>
      <c r="AC547">
        <v>31</v>
      </c>
      <c r="AD547">
        <v>31</v>
      </c>
      <c r="AE547">
        <v>31</v>
      </c>
      <c r="AF547">
        <v>31</v>
      </c>
      <c r="AG547">
        <v>31</v>
      </c>
      <c r="AH547">
        <v>31</v>
      </c>
      <c r="AI547">
        <v>31</v>
      </c>
      <c r="AJ547">
        <v>31</v>
      </c>
      <c r="AK547">
        <v>31</v>
      </c>
      <c r="AL547">
        <v>32</v>
      </c>
      <c r="AM547">
        <v>32</v>
      </c>
      <c r="AN547">
        <v>33</v>
      </c>
      <c r="AO547">
        <v>33</v>
      </c>
      <c r="AP547">
        <v>33</v>
      </c>
      <c r="AQ547">
        <v>32</v>
      </c>
      <c r="AR547">
        <v>32</v>
      </c>
      <c r="AS547">
        <v>32</v>
      </c>
      <c r="AT547">
        <v>32</v>
      </c>
      <c r="AU547">
        <v>31</v>
      </c>
      <c r="AV547" s="8">
        <f t="shared" si="64"/>
        <v>31.363636363636363</v>
      </c>
      <c r="AW547">
        <f t="shared" si="65"/>
        <v>31</v>
      </c>
      <c r="AX547" s="8">
        <f t="shared" si="66"/>
        <v>0.61345036723889812</v>
      </c>
      <c r="AY547" s="6">
        <f>Table14[[#This Row],[Szórás]]/Table14[[#This Row],[Átlagos akadálymentességi hibaszám]]</f>
        <v>1.9559287071385156E-2</v>
      </c>
      <c r="AZ547">
        <f t="shared" si="67"/>
        <v>31</v>
      </c>
      <c r="BA547">
        <f t="shared" si="68"/>
        <v>33</v>
      </c>
      <c r="BB547">
        <f t="shared" si="69"/>
        <v>2</v>
      </c>
      <c r="BC547" s="7">
        <f t="shared" si="70"/>
        <v>1.0007142941811786</v>
      </c>
      <c r="BD547" s="8">
        <f t="shared" si="71"/>
        <v>0.22595956613735785</v>
      </c>
    </row>
    <row r="548" spans="1:56" x14ac:dyDescent="0.25">
      <c r="A548">
        <v>12</v>
      </c>
      <c r="B548">
        <v>30</v>
      </c>
      <c r="C548" t="s">
        <v>134</v>
      </c>
      <c r="D548">
        <v>12</v>
      </c>
      <c r="E548">
        <v>12</v>
      </c>
      <c r="F548">
        <v>12</v>
      </c>
      <c r="G548">
        <v>12</v>
      </c>
      <c r="H548">
        <v>12</v>
      </c>
      <c r="I548">
        <v>12</v>
      </c>
      <c r="J548">
        <v>12</v>
      </c>
      <c r="K548">
        <v>12</v>
      </c>
      <c r="L548">
        <v>12</v>
      </c>
      <c r="M548">
        <v>12</v>
      </c>
      <c r="N548">
        <v>12</v>
      </c>
      <c r="O548">
        <v>12</v>
      </c>
      <c r="P548">
        <v>12</v>
      </c>
      <c r="Q548">
        <v>12</v>
      </c>
      <c r="R548">
        <v>12</v>
      </c>
      <c r="S548">
        <v>12</v>
      </c>
      <c r="T548">
        <v>12</v>
      </c>
      <c r="U548">
        <v>12</v>
      </c>
      <c r="V548">
        <v>12</v>
      </c>
      <c r="W548">
        <v>12</v>
      </c>
      <c r="X548">
        <v>12</v>
      </c>
      <c r="Y548">
        <v>12</v>
      </c>
      <c r="Z548">
        <v>12</v>
      </c>
      <c r="AA548">
        <v>12</v>
      </c>
      <c r="AB548">
        <v>12</v>
      </c>
      <c r="AC548">
        <v>12</v>
      </c>
      <c r="AD548">
        <v>12</v>
      </c>
      <c r="AE548">
        <v>12</v>
      </c>
      <c r="AF548">
        <v>12</v>
      </c>
      <c r="AG548">
        <v>12</v>
      </c>
      <c r="AH548">
        <v>12</v>
      </c>
      <c r="AI548">
        <v>12</v>
      </c>
      <c r="AJ548">
        <v>12</v>
      </c>
      <c r="AK548">
        <v>12</v>
      </c>
      <c r="AL548">
        <v>12</v>
      </c>
      <c r="AM548">
        <v>12</v>
      </c>
      <c r="AN548">
        <v>12</v>
      </c>
      <c r="AO548">
        <v>12</v>
      </c>
      <c r="AP548">
        <v>12</v>
      </c>
      <c r="AQ548">
        <v>12</v>
      </c>
      <c r="AR548">
        <v>12</v>
      </c>
      <c r="AS548">
        <v>12</v>
      </c>
      <c r="AT548">
        <v>12</v>
      </c>
      <c r="AU548">
        <v>12</v>
      </c>
      <c r="AV548" s="8">
        <f t="shared" si="64"/>
        <v>12</v>
      </c>
      <c r="AW548">
        <f t="shared" si="65"/>
        <v>12</v>
      </c>
      <c r="AX548" s="8">
        <f t="shared" si="66"/>
        <v>0</v>
      </c>
      <c r="AY548" s="6">
        <f>Table14[[#This Row],[Szórás]]/Table14[[#This Row],[Átlagos akadálymentességi hibaszám]]</f>
        <v>0</v>
      </c>
      <c r="AZ548">
        <f t="shared" si="67"/>
        <v>12</v>
      </c>
      <c r="BA548">
        <f t="shared" si="68"/>
        <v>12</v>
      </c>
      <c r="BB548">
        <f t="shared" si="69"/>
        <v>0</v>
      </c>
      <c r="BC548" s="7">
        <f t="shared" si="70"/>
        <v>1</v>
      </c>
      <c r="BD548" s="8">
        <f t="shared" si="71"/>
        <v>1</v>
      </c>
    </row>
    <row r="549" spans="1:56" x14ac:dyDescent="0.25">
      <c r="A549">
        <v>2</v>
      </c>
      <c r="B549">
        <v>12</v>
      </c>
      <c r="C549" t="s">
        <v>104</v>
      </c>
      <c r="D549">
        <v>351</v>
      </c>
      <c r="E549">
        <v>227</v>
      </c>
      <c r="F549">
        <v>231</v>
      </c>
      <c r="G549">
        <v>299</v>
      </c>
      <c r="H549">
        <v>319</v>
      </c>
      <c r="I549">
        <v>231</v>
      </c>
      <c r="J549">
        <v>251</v>
      </c>
      <c r="K549">
        <v>268</v>
      </c>
      <c r="L549">
        <v>267</v>
      </c>
      <c r="M549">
        <v>222</v>
      </c>
      <c r="N549">
        <v>216</v>
      </c>
      <c r="O549">
        <v>255</v>
      </c>
      <c r="P549">
        <v>243</v>
      </c>
      <c r="Q549">
        <v>223</v>
      </c>
      <c r="R549">
        <v>283</v>
      </c>
      <c r="S549">
        <v>273</v>
      </c>
      <c r="T549">
        <v>191</v>
      </c>
      <c r="U549">
        <v>263</v>
      </c>
      <c r="V549">
        <v>176</v>
      </c>
      <c r="W549">
        <v>212</v>
      </c>
      <c r="X549">
        <v>238</v>
      </c>
      <c r="Y549">
        <v>240</v>
      </c>
      <c r="Z549">
        <v>10</v>
      </c>
      <c r="AA549">
        <v>223</v>
      </c>
      <c r="AB549">
        <v>285</v>
      </c>
      <c r="AC549">
        <v>302</v>
      </c>
      <c r="AD549">
        <v>235</v>
      </c>
      <c r="AE549">
        <v>270</v>
      </c>
      <c r="AF549">
        <v>227</v>
      </c>
      <c r="AG549">
        <v>230</v>
      </c>
      <c r="AH549">
        <v>175</v>
      </c>
      <c r="AI549">
        <v>9</v>
      </c>
      <c r="AJ549">
        <v>283</v>
      </c>
      <c r="AK549">
        <v>270</v>
      </c>
      <c r="AL549">
        <v>242</v>
      </c>
      <c r="AM549">
        <v>251</v>
      </c>
      <c r="AN549">
        <v>213</v>
      </c>
      <c r="AO549">
        <v>227</v>
      </c>
      <c r="AP549">
        <v>226</v>
      </c>
      <c r="AQ549">
        <v>262</v>
      </c>
      <c r="AR549">
        <v>262</v>
      </c>
      <c r="AS549">
        <v>217</v>
      </c>
      <c r="AT549">
        <v>230</v>
      </c>
      <c r="AU549">
        <v>278</v>
      </c>
      <c r="AV549" s="8">
        <f t="shared" si="64"/>
        <v>236.5</v>
      </c>
      <c r="AW549">
        <f t="shared" si="65"/>
        <v>239</v>
      </c>
      <c r="AX549" s="8">
        <f t="shared" si="66"/>
        <v>61.092952434870114</v>
      </c>
      <c r="AY549" s="6">
        <f>Table14[[#This Row],[Szórás]]/Table14[[#This Row],[Átlagos akadálymentességi hibaszám]]</f>
        <v>0.25832115194448252</v>
      </c>
      <c r="AZ549">
        <f t="shared" si="67"/>
        <v>9</v>
      </c>
      <c r="BA549">
        <f t="shared" si="68"/>
        <v>351</v>
      </c>
      <c r="BB549">
        <f t="shared" si="69"/>
        <v>342</v>
      </c>
      <c r="BC549" s="7">
        <f t="shared" si="70"/>
        <v>0.99339999079809815</v>
      </c>
      <c r="BD549" s="8">
        <f t="shared" si="71"/>
        <v>1.4794510275710472E-2</v>
      </c>
    </row>
    <row r="550" spans="1:56" x14ac:dyDescent="0.25">
      <c r="A550">
        <v>76</v>
      </c>
      <c r="B550">
        <v>50</v>
      </c>
      <c r="C550" t="s">
        <v>120</v>
      </c>
      <c r="D550">
        <v>126</v>
      </c>
      <c r="E550">
        <v>128</v>
      </c>
      <c r="F550">
        <v>129</v>
      </c>
      <c r="G550">
        <v>129</v>
      </c>
      <c r="H550">
        <v>129</v>
      </c>
      <c r="I550">
        <v>118</v>
      </c>
      <c r="J550">
        <v>118</v>
      </c>
      <c r="K550">
        <v>118</v>
      </c>
      <c r="L550">
        <v>117</v>
      </c>
      <c r="M550">
        <v>117</v>
      </c>
      <c r="N550">
        <v>117</v>
      </c>
      <c r="O550">
        <v>116</v>
      </c>
      <c r="P550">
        <v>126</v>
      </c>
      <c r="Q550">
        <v>126</v>
      </c>
      <c r="R550">
        <v>126</v>
      </c>
      <c r="S550">
        <v>125</v>
      </c>
      <c r="T550">
        <v>125</v>
      </c>
      <c r="U550">
        <v>125</v>
      </c>
      <c r="V550">
        <v>125</v>
      </c>
      <c r="W550">
        <v>125</v>
      </c>
      <c r="X550">
        <v>126</v>
      </c>
      <c r="Y550">
        <v>124</v>
      </c>
      <c r="Z550">
        <v>123</v>
      </c>
      <c r="AA550">
        <v>123</v>
      </c>
      <c r="AB550">
        <v>124</v>
      </c>
      <c r="AC550">
        <v>124</v>
      </c>
      <c r="AD550">
        <v>124</v>
      </c>
      <c r="AE550">
        <v>123</v>
      </c>
      <c r="AF550">
        <v>123</v>
      </c>
      <c r="AG550">
        <v>124</v>
      </c>
      <c r="AH550">
        <v>124</v>
      </c>
      <c r="AI550">
        <v>124</v>
      </c>
      <c r="AJ550">
        <v>125</v>
      </c>
      <c r="AK550">
        <v>123</v>
      </c>
      <c r="AL550">
        <v>116</v>
      </c>
      <c r="AM550">
        <v>116</v>
      </c>
      <c r="AN550">
        <v>116</v>
      </c>
      <c r="AO550">
        <v>114</v>
      </c>
      <c r="AP550">
        <v>116</v>
      </c>
      <c r="AQ550">
        <v>116</v>
      </c>
      <c r="AR550">
        <v>115</v>
      </c>
      <c r="AS550">
        <v>115</v>
      </c>
      <c r="AT550">
        <v>115</v>
      </c>
      <c r="AU550">
        <v>115</v>
      </c>
      <c r="AV550" s="8">
        <f t="shared" si="64"/>
        <v>121.65909090909091</v>
      </c>
      <c r="AW550">
        <f t="shared" si="65"/>
        <v>123.5</v>
      </c>
      <c r="AX550" s="8">
        <f t="shared" si="66"/>
        <v>4.6851729600903678</v>
      </c>
      <c r="AY550" s="6">
        <f>Table14[[#This Row],[Szórás]]/Table14[[#This Row],[Átlagos akadálymentességi hibaszám]]</f>
        <v>3.8510668829436989E-2</v>
      </c>
      <c r="AZ550">
        <f t="shared" si="67"/>
        <v>114</v>
      </c>
      <c r="BA550">
        <f t="shared" si="68"/>
        <v>129</v>
      </c>
      <c r="BB550">
        <f t="shared" si="69"/>
        <v>15</v>
      </c>
      <c r="BC550" s="7">
        <f t="shared" si="70"/>
        <v>0.99844548172453029</v>
      </c>
      <c r="BD550" s="8">
        <f t="shared" si="71"/>
        <v>0.26649229994594392</v>
      </c>
    </row>
    <row r="551" spans="1:56" x14ac:dyDescent="0.25">
      <c r="A551">
        <v>12</v>
      </c>
      <c r="B551">
        <v>30</v>
      </c>
      <c r="C551" t="s">
        <v>134</v>
      </c>
      <c r="D551">
        <v>112</v>
      </c>
      <c r="E551">
        <v>111</v>
      </c>
      <c r="F551">
        <v>111</v>
      </c>
      <c r="G551">
        <v>111</v>
      </c>
      <c r="H551">
        <v>111</v>
      </c>
      <c r="I551">
        <v>112</v>
      </c>
      <c r="J551">
        <v>111</v>
      </c>
      <c r="K551">
        <v>120</v>
      </c>
      <c r="L551">
        <v>120</v>
      </c>
      <c r="M551">
        <v>105</v>
      </c>
      <c r="N551">
        <v>105</v>
      </c>
      <c r="O551">
        <v>104</v>
      </c>
      <c r="P551">
        <v>104</v>
      </c>
      <c r="Q551">
        <v>103</v>
      </c>
      <c r="R551">
        <v>103</v>
      </c>
      <c r="S551">
        <v>103</v>
      </c>
      <c r="T551">
        <v>103</v>
      </c>
      <c r="U551">
        <v>103</v>
      </c>
      <c r="V551">
        <v>104</v>
      </c>
      <c r="W551">
        <v>112</v>
      </c>
      <c r="X551">
        <v>104</v>
      </c>
      <c r="Y551">
        <v>113</v>
      </c>
      <c r="Z551">
        <v>104</v>
      </c>
      <c r="AA551">
        <v>104</v>
      </c>
      <c r="AB551">
        <v>104</v>
      </c>
      <c r="AC551">
        <v>104</v>
      </c>
      <c r="AD551">
        <v>104</v>
      </c>
      <c r="AE551">
        <v>104</v>
      </c>
      <c r="AF551">
        <v>104</v>
      </c>
      <c r="AG551">
        <v>104</v>
      </c>
      <c r="AH551">
        <v>104</v>
      </c>
      <c r="AI551">
        <v>104</v>
      </c>
      <c r="AJ551">
        <v>104</v>
      </c>
      <c r="AK551">
        <v>104</v>
      </c>
      <c r="AL551">
        <v>103</v>
      </c>
      <c r="AM551">
        <v>104</v>
      </c>
      <c r="AN551">
        <v>104</v>
      </c>
      <c r="AO551">
        <v>108</v>
      </c>
      <c r="AP551">
        <v>108</v>
      </c>
      <c r="AQ551">
        <v>108</v>
      </c>
      <c r="AR551">
        <v>107</v>
      </c>
      <c r="AS551">
        <v>107</v>
      </c>
      <c r="AT551">
        <v>107</v>
      </c>
      <c r="AU551">
        <v>116</v>
      </c>
      <c r="AV551" s="8">
        <f t="shared" si="64"/>
        <v>106.93181818181819</v>
      </c>
      <c r="AW551">
        <f t="shared" si="65"/>
        <v>104</v>
      </c>
      <c r="AX551" s="8">
        <f t="shared" si="66"/>
        <v>4.5207414871987934</v>
      </c>
      <c r="AY551" s="6">
        <f>Table14[[#This Row],[Szórás]]/Table14[[#This Row],[Átlagos akadálymentességi hibaszám]]</f>
        <v>4.2276859816524313E-2</v>
      </c>
      <c r="AZ551">
        <f t="shared" si="67"/>
        <v>103</v>
      </c>
      <c r="BA551">
        <f t="shared" si="68"/>
        <v>120</v>
      </c>
      <c r="BB551">
        <f t="shared" si="69"/>
        <v>17</v>
      </c>
      <c r="BC551" s="7">
        <f t="shared" si="70"/>
        <v>0.99899038745375823</v>
      </c>
      <c r="BD551" s="8">
        <f t="shared" si="71"/>
        <v>9.9267148509649336E-2</v>
      </c>
    </row>
    <row r="552" spans="1:56" x14ac:dyDescent="0.25">
      <c r="A552">
        <v>140</v>
      </c>
      <c r="B552">
        <v>61</v>
      </c>
      <c r="C552" t="s">
        <v>145</v>
      </c>
      <c r="D552">
        <v>143</v>
      </c>
      <c r="E552">
        <v>146</v>
      </c>
      <c r="F552">
        <v>144</v>
      </c>
      <c r="G552">
        <v>147</v>
      </c>
      <c r="H552">
        <v>147</v>
      </c>
      <c r="I552">
        <v>147</v>
      </c>
      <c r="J552">
        <v>144</v>
      </c>
      <c r="K552">
        <v>144</v>
      </c>
      <c r="L552">
        <v>122</v>
      </c>
      <c r="M552">
        <v>147</v>
      </c>
      <c r="N552">
        <v>143</v>
      </c>
      <c r="O552">
        <v>143</v>
      </c>
      <c r="P552">
        <v>143</v>
      </c>
      <c r="Q552">
        <v>143</v>
      </c>
      <c r="R552">
        <v>142</v>
      </c>
      <c r="S552">
        <v>143</v>
      </c>
      <c r="T552">
        <v>143</v>
      </c>
      <c r="U552">
        <v>145</v>
      </c>
      <c r="V552">
        <v>147</v>
      </c>
      <c r="W552">
        <v>147</v>
      </c>
      <c r="X552">
        <v>149</v>
      </c>
      <c r="Y552">
        <v>147</v>
      </c>
      <c r="Z552">
        <v>139</v>
      </c>
      <c r="AA552">
        <v>142</v>
      </c>
      <c r="AB552">
        <v>143</v>
      </c>
      <c r="AC552">
        <v>143</v>
      </c>
      <c r="AD552">
        <v>131</v>
      </c>
      <c r="AE552">
        <v>131</v>
      </c>
      <c r="AF552">
        <v>132</v>
      </c>
      <c r="AG552">
        <v>133</v>
      </c>
      <c r="AH552">
        <v>135</v>
      </c>
      <c r="AI552">
        <v>128</v>
      </c>
      <c r="AJ552">
        <v>131</v>
      </c>
      <c r="AK552">
        <v>130</v>
      </c>
      <c r="AL552">
        <v>127</v>
      </c>
      <c r="AM552">
        <v>130</v>
      </c>
      <c r="AN552">
        <v>130</v>
      </c>
      <c r="AO552">
        <v>123</v>
      </c>
      <c r="AP552">
        <v>119</v>
      </c>
      <c r="AQ552">
        <v>119</v>
      </c>
      <c r="AR552">
        <v>120</v>
      </c>
      <c r="AS552">
        <v>88</v>
      </c>
      <c r="AT552">
        <v>87</v>
      </c>
      <c r="AU552">
        <v>90</v>
      </c>
      <c r="AV552" s="8">
        <f t="shared" si="64"/>
        <v>134.47727272727272</v>
      </c>
      <c r="AW552">
        <f t="shared" si="65"/>
        <v>142.5</v>
      </c>
      <c r="AX552" s="8">
        <f t="shared" si="66"/>
        <v>15.388743449260124</v>
      </c>
      <c r="AY552" s="6">
        <f>Table14[[#This Row],[Szórás]]/Table14[[#This Row],[Átlagos akadálymentességi hibaszám]]</f>
        <v>0.11443378600092032</v>
      </c>
      <c r="AZ552">
        <f t="shared" si="67"/>
        <v>87</v>
      </c>
      <c r="BA552">
        <f t="shared" si="68"/>
        <v>149</v>
      </c>
      <c r="BB552">
        <f t="shared" si="69"/>
        <v>62</v>
      </c>
      <c r="BC552" s="7">
        <f t="shared" si="70"/>
        <v>0.99272823510332941</v>
      </c>
      <c r="BD552" s="8">
        <f t="shared" si="71"/>
        <v>0.51509326417689016</v>
      </c>
    </row>
    <row r="553" spans="1:56" x14ac:dyDescent="0.25">
      <c r="A553">
        <v>18</v>
      </c>
      <c r="B553">
        <v>30</v>
      </c>
      <c r="C553" t="s">
        <v>134</v>
      </c>
      <c r="D553">
        <v>18</v>
      </c>
      <c r="E553">
        <v>18</v>
      </c>
      <c r="F553">
        <v>18</v>
      </c>
      <c r="G553">
        <v>18</v>
      </c>
      <c r="H553">
        <v>18</v>
      </c>
      <c r="I553">
        <v>18</v>
      </c>
      <c r="J553">
        <v>18</v>
      </c>
      <c r="K553">
        <v>18</v>
      </c>
      <c r="L553">
        <v>19</v>
      </c>
      <c r="M553">
        <v>12</v>
      </c>
      <c r="N553">
        <v>15</v>
      </c>
      <c r="O553">
        <v>15</v>
      </c>
      <c r="P553">
        <v>12</v>
      </c>
      <c r="Q553">
        <v>12</v>
      </c>
      <c r="R553">
        <v>12</v>
      </c>
      <c r="S553">
        <v>12</v>
      </c>
      <c r="T553">
        <v>12</v>
      </c>
      <c r="U553">
        <v>12</v>
      </c>
      <c r="V553">
        <v>12</v>
      </c>
      <c r="W553">
        <v>15</v>
      </c>
      <c r="X553">
        <v>12</v>
      </c>
      <c r="Y553">
        <v>12</v>
      </c>
      <c r="Z553">
        <v>11</v>
      </c>
      <c r="AA553">
        <v>12</v>
      </c>
      <c r="AB553">
        <v>12</v>
      </c>
      <c r="AC553">
        <v>12</v>
      </c>
      <c r="AD553">
        <v>12</v>
      </c>
      <c r="AE553">
        <v>12</v>
      </c>
      <c r="AF553">
        <v>12</v>
      </c>
      <c r="AG553">
        <v>12</v>
      </c>
      <c r="AH553">
        <v>12</v>
      </c>
      <c r="AI553">
        <v>12</v>
      </c>
      <c r="AJ553">
        <v>12</v>
      </c>
      <c r="AK553">
        <v>12</v>
      </c>
      <c r="AL553">
        <v>12</v>
      </c>
      <c r="AM553">
        <v>12</v>
      </c>
      <c r="AN553">
        <v>12</v>
      </c>
      <c r="AO553">
        <v>12</v>
      </c>
      <c r="AP553">
        <v>12</v>
      </c>
      <c r="AQ553">
        <v>12</v>
      </c>
      <c r="AR553">
        <v>12</v>
      </c>
      <c r="AS553">
        <v>12</v>
      </c>
      <c r="AT553">
        <v>12</v>
      </c>
      <c r="AU553">
        <v>12</v>
      </c>
      <c r="AV553" s="8">
        <f t="shared" si="64"/>
        <v>13.431818181818182</v>
      </c>
      <c r="AW553">
        <f t="shared" si="65"/>
        <v>12</v>
      </c>
      <c r="AX553" s="8">
        <f t="shared" si="66"/>
        <v>2.5279620183407365</v>
      </c>
      <c r="AY553" s="6">
        <f>Table14[[#This Row],[Szórás]]/Table14[[#This Row],[Átlagos akadálymentességi hibaszám]]</f>
        <v>0.18820698613704298</v>
      </c>
      <c r="AZ553">
        <f t="shared" si="67"/>
        <v>11</v>
      </c>
      <c r="BA553">
        <f t="shared" si="68"/>
        <v>19</v>
      </c>
      <c r="BB553">
        <f t="shared" si="69"/>
        <v>8</v>
      </c>
      <c r="BC553" s="7">
        <f t="shared" si="70"/>
        <v>0.9901682861392973</v>
      </c>
      <c r="BD553" s="8">
        <f t="shared" si="71"/>
        <v>0.54713877317059145</v>
      </c>
    </row>
    <row r="554" spans="1:56" x14ac:dyDescent="0.25">
      <c r="A554">
        <v>1</v>
      </c>
      <c r="B554">
        <v>11</v>
      </c>
      <c r="C554" t="s">
        <v>85</v>
      </c>
      <c r="D554">
        <v>421</v>
      </c>
      <c r="E554">
        <v>426</v>
      </c>
      <c r="F554">
        <v>435</v>
      </c>
      <c r="G554">
        <v>427</v>
      </c>
      <c r="H554">
        <v>423</v>
      </c>
      <c r="I554">
        <v>412</v>
      </c>
      <c r="J554">
        <v>407</v>
      </c>
      <c r="K554">
        <v>430</v>
      </c>
      <c r="L554">
        <v>433</v>
      </c>
      <c r="M554">
        <v>448</v>
      </c>
      <c r="N554">
        <v>436</v>
      </c>
      <c r="O554">
        <v>429</v>
      </c>
      <c r="P554">
        <v>381</v>
      </c>
      <c r="Q554">
        <v>432</v>
      </c>
      <c r="R554">
        <v>435</v>
      </c>
      <c r="S554">
        <v>448</v>
      </c>
      <c r="T554">
        <v>410</v>
      </c>
      <c r="U554">
        <v>438</v>
      </c>
      <c r="V554">
        <v>416</v>
      </c>
      <c r="W554">
        <v>417</v>
      </c>
      <c r="X554">
        <v>442</v>
      </c>
      <c r="Y554">
        <v>424</v>
      </c>
      <c r="Z554">
        <v>432</v>
      </c>
      <c r="AA554">
        <v>441</v>
      </c>
      <c r="AB554">
        <v>429</v>
      </c>
      <c r="AC554">
        <v>433</v>
      </c>
      <c r="AD554">
        <v>427</v>
      </c>
      <c r="AE554">
        <v>427</v>
      </c>
      <c r="AF554">
        <v>427</v>
      </c>
      <c r="AG554">
        <v>430</v>
      </c>
      <c r="AH554">
        <v>377</v>
      </c>
      <c r="AI554">
        <v>381</v>
      </c>
      <c r="AJ554">
        <v>438</v>
      </c>
      <c r="AK554">
        <v>434</v>
      </c>
      <c r="AL554">
        <v>426</v>
      </c>
      <c r="AM554">
        <v>415</v>
      </c>
      <c r="AN554">
        <v>428</v>
      </c>
      <c r="AO554">
        <v>429</v>
      </c>
      <c r="AP554">
        <v>442</v>
      </c>
      <c r="AQ554">
        <v>427</v>
      </c>
      <c r="AR554">
        <v>419</v>
      </c>
      <c r="AS554">
        <v>424</v>
      </c>
      <c r="AT554">
        <v>429</v>
      </c>
      <c r="AU554">
        <v>421</v>
      </c>
      <c r="AV554" s="8">
        <f t="shared" si="64"/>
        <v>425.13636363636363</v>
      </c>
      <c r="AW554">
        <f t="shared" si="65"/>
        <v>427.5</v>
      </c>
      <c r="AX554" s="8">
        <f t="shared" si="66"/>
        <v>15.413058355326287</v>
      </c>
      <c r="AY554" s="6">
        <f>Table14[[#This Row],[Szórás]]/Table14[[#This Row],[Átlagos akadálymentességi hibaszám]]</f>
        <v>3.6254387235879218E-2</v>
      </c>
      <c r="AZ554">
        <f t="shared" si="67"/>
        <v>377</v>
      </c>
      <c r="BA554">
        <f t="shared" si="68"/>
        <v>448</v>
      </c>
      <c r="BB554">
        <f t="shared" si="69"/>
        <v>71</v>
      </c>
      <c r="BC554" s="7">
        <f t="shared" si="70"/>
        <v>0.99987310048620526</v>
      </c>
      <c r="BD554" s="8">
        <f t="shared" si="71"/>
        <v>1.8985595075120517E-3</v>
      </c>
    </row>
    <row r="555" spans="1:56" x14ac:dyDescent="0.25">
      <c r="A555">
        <v>7</v>
      </c>
      <c r="B555">
        <v>22</v>
      </c>
      <c r="C555" t="s">
        <v>195</v>
      </c>
      <c r="D555">
        <v>130</v>
      </c>
      <c r="E555">
        <v>130</v>
      </c>
      <c r="F555">
        <v>130</v>
      </c>
      <c r="G555">
        <v>94</v>
      </c>
      <c r="H555">
        <v>95</v>
      </c>
      <c r="I555">
        <v>94</v>
      </c>
      <c r="J555">
        <v>94</v>
      </c>
      <c r="K555">
        <v>100</v>
      </c>
      <c r="L555">
        <v>93</v>
      </c>
      <c r="M555">
        <v>83</v>
      </c>
      <c r="N555">
        <v>82</v>
      </c>
      <c r="O555">
        <v>82</v>
      </c>
      <c r="P555">
        <v>84</v>
      </c>
      <c r="Q555">
        <v>83</v>
      </c>
      <c r="R555">
        <v>81</v>
      </c>
      <c r="S555">
        <v>83</v>
      </c>
      <c r="T555">
        <v>84</v>
      </c>
      <c r="U555">
        <v>84</v>
      </c>
      <c r="V555">
        <v>84</v>
      </c>
      <c r="W555">
        <v>73</v>
      </c>
      <c r="X555">
        <v>71</v>
      </c>
      <c r="Y555">
        <v>71</v>
      </c>
      <c r="Z555">
        <v>71</v>
      </c>
      <c r="AA555">
        <v>72</v>
      </c>
      <c r="AB555">
        <v>72</v>
      </c>
      <c r="AC555">
        <v>72</v>
      </c>
      <c r="AD555">
        <v>73</v>
      </c>
      <c r="AE555">
        <v>71</v>
      </c>
      <c r="AF555">
        <v>71</v>
      </c>
      <c r="AG555">
        <v>71</v>
      </c>
      <c r="AH555">
        <v>71</v>
      </c>
      <c r="AI555">
        <v>68</v>
      </c>
      <c r="AJ555">
        <v>72</v>
      </c>
      <c r="AK555">
        <v>71</v>
      </c>
      <c r="AL555">
        <v>71</v>
      </c>
      <c r="AM555">
        <v>72</v>
      </c>
      <c r="AN555">
        <v>72</v>
      </c>
      <c r="AO555">
        <v>73</v>
      </c>
      <c r="AP555">
        <v>72</v>
      </c>
      <c r="AQ555">
        <v>73</v>
      </c>
      <c r="AR555">
        <v>72</v>
      </c>
      <c r="AS555">
        <v>72</v>
      </c>
      <c r="AT555">
        <v>71</v>
      </c>
      <c r="AU555">
        <v>72</v>
      </c>
      <c r="AV555" s="8">
        <f t="shared" si="64"/>
        <v>81.36363636363636</v>
      </c>
      <c r="AW555">
        <f t="shared" si="65"/>
        <v>73</v>
      </c>
      <c r="AX555" s="8">
        <f t="shared" si="66"/>
        <v>15.767335840039705</v>
      </c>
      <c r="AY555" s="6">
        <f>Table14[[#This Row],[Szórás]]/Table14[[#This Row],[Átlagos akadálymentességi hibaszám]]</f>
        <v>0.19378848518484554</v>
      </c>
      <c r="AZ555">
        <f t="shared" si="67"/>
        <v>68</v>
      </c>
      <c r="BA555">
        <f t="shared" si="68"/>
        <v>130</v>
      </c>
      <c r="BB555">
        <f t="shared" si="69"/>
        <v>62</v>
      </c>
      <c r="BC555" s="7">
        <f t="shared" si="70"/>
        <v>0.98946730394254634</v>
      </c>
      <c r="BD555" s="8">
        <f t="shared" si="71"/>
        <v>0.65449879473097161</v>
      </c>
    </row>
    <row r="556" spans="1:56" x14ac:dyDescent="0.25">
      <c r="A556">
        <v>248</v>
      </c>
      <c r="B556">
        <v>70</v>
      </c>
      <c r="C556" t="s">
        <v>287</v>
      </c>
      <c r="D556">
        <v>15</v>
      </c>
      <c r="E556">
        <v>15</v>
      </c>
      <c r="F556">
        <v>15</v>
      </c>
      <c r="G556">
        <v>15</v>
      </c>
      <c r="H556">
        <v>15</v>
      </c>
      <c r="I556">
        <v>15</v>
      </c>
      <c r="J556">
        <v>15</v>
      </c>
      <c r="K556">
        <v>15</v>
      </c>
      <c r="L556">
        <v>15</v>
      </c>
      <c r="M556">
        <v>15</v>
      </c>
      <c r="N556">
        <v>15</v>
      </c>
      <c r="O556">
        <v>15</v>
      </c>
      <c r="P556">
        <v>15</v>
      </c>
      <c r="Q556">
        <v>15</v>
      </c>
      <c r="R556">
        <v>15</v>
      </c>
      <c r="S556">
        <v>15</v>
      </c>
      <c r="T556">
        <v>15</v>
      </c>
      <c r="U556">
        <v>15</v>
      </c>
      <c r="V556">
        <v>15</v>
      </c>
      <c r="W556">
        <v>15</v>
      </c>
      <c r="X556">
        <v>15</v>
      </c>
      <c r="Y556">
        <v>15</v>
      </c>
      <c r="Z556">
        <v>15</v>
      </c>
      <c r="AA556">
        <v>15</v>
      </c>
      <c r="AB556">
        <v>15</v>
      </c>
      <c r="AC556">
        <v>15</v>
      </c>
      <c r="AD556">
        <v>15</v>
      </c>
      <c r="AE556">
        <v>15</v>
      </c>
      <c r="AF556">
        <v>15</v>
      </c>
      <c r="AG556">
        <v>15</v>
      </c>
      <c r="AH556">
        <v>15</v>
      </c>
      <c r="AI556">
        <v>15</v>
      </c>
      <c r="AJ556">
        <v>15</v>
      </c>
      <c r="AK556">
        <v>15</v>
      </c>
      <c r="AL556">
        <v>15</v>
      </c>
      <c r="AM556">
        <v>15</v>
      </c>
      <c r="AN556">
        <v>15</v>
      </c>
      <c r="AO556">
        <v>26</v>
      </c>
      <c r="AP556">
        <v>26</v>
      </c>
      <c r="AQ556">
        <v>26</v>
      </c>
      <c r="AR556">
        <v>26</v>
      </c>
      <c r="AS556">
        <v>26</v>
      </c>
      <c r="AT556">
        <v>26</v>
      </c>
      <c r="AU556">
        <v>26</v>
      </c>
      <c r="AV556" s="8">
        <f t="shared" si="64"/>
        <v>16.75</v>
      </c>
      <c r="AW556">
        <f t="shared" si="65"/>
        <v>15</v>
      </c>
      <c r="AX556" s="8">
        <f t="shared" si="66"/>
        <v>4.0698837192691508</v>
      </c>
      <c r="AY556" s="6">
        <f>Table14[[#This Row],[Szórás]]/Table14[[#This Row],[Átlagos akadálymentességi hibaszám]]</f>
        <v>0.24297813249368064</v>
      </c>
      <c r="AZ556">
        <f t="shared" si="67"/>
        <v>15</v>
      </c>
      <c r="BA556">
        <f t="shared" si="68"/>
        <v>26</v>
      </c>
      <c r="BB556">
        <f t="shared" si="69"/>
        <v>11</v>
      </c>
      <c r="BC556" s="7">
        <f t="shared" si="70"/>
        <v>1.0100901713625212</v>
      </c>
      <c r="BD556" s="8">
        <f t="shared" si="71"/>
        <v>0.40155038759689932</v>
      </c>
    </row>
    <row r="557" spans="1:56" x14ac:dyDescent="0.25">
      <c r="A557">
        <v>5</v>
      </c>
      <c r="B557">
        <v>22</v>
      </c>
      <c r="C557" t="s">
        <v>195</v>
      </c>
      <c r="D557">
        <v>64</v>
      </c>
      <c r="E557">
        <v>64</v>
      </c>
      <c r="F557">
        <v>64</v>
      </c>
      <c r="G557">
        <v>64</v>
      </c>
      <c r="H557">
        <v>64</v>
      </c>
      <c r="I557">
        <v>64</v>
      </c>
      <c r="J557">
        <v>64</v>
      </c>
      <c r="K557">
        <v>64</v>
      </c>
      <c r="L557">
        <v>64</v>
      </c>
      <c r="M557">
        <v>64</v>
      </c>
      <c r="N557">
        <v>64</v>
      </c>
      <c r="O557">
        <v>64</v>
      </c>
      <c r="P557">
        <v>64</v>
      </c>
      <c r="Q557">
        <v>64</v>
      </c>
      <c r="R557">
        <v>64</v>
      </c>
      <c r="S557">
        <v>64</v>
      </c>
      <c r="T557">
        <v>64</v>
      </c>
      <c r="U557">
        <v>64</v>
      </c>
      <c r="V557">
        <v>64</v>
      </c>
      <c r="W557">
        <v>64</v>
      </c>
      <c r="X557">
        <v>64</v>
      </c>
      <c r="Y557">
        <v>64</v>
      </c>
      <c r="Z557">
        <v>64</v>
      </c>
      <c r="AA557">
        <v>64</v>
      </c>
      <c r="AB557">
        <v>60</v>
      </c>
      <c r="AC557">
        <v>60</v>
      </c>
      <c r="AD557">
        <v>60</v>
      </c>
      <c r="AE557">
        <v>60</v>
      </c>
      <c r="AF557">
        <v>60</v>
      </c>
      <c r="AG557">
        <v>60</v>
      </c>
      <c r="AH557">
        <v>60</v>
      </c>
      <c r="AI557">
        <v>60</v>
      </c>
      <c r="AJ557">
        <v>60</v>
      </c>
      <c r="AK557">
        <v>60</v>
      </c>
      <c r="AL557">
        <v>60</v>
      </c>
      <c r="AM557">
        <v>60</v>
      </c>
      <c r="AN557">
        <v>60</v>
      </c>
      <c r="AO557">
        <v>60</v>
      </c>
      <c r="AP557">
        <v>60</v>
      </c>
      <c r="AQ557">
        <v>60</v>
      </c>
      <c r="AR557">
        <v>59</v>
      </c>
      <c r="AS557">
        <v>17</v>
      </c>
      <c r="AT557">
        <v>17</v>
      </c>
      <c r="AU557">
        <v>17</v>
      </c>
      <c r="AV557" s="8">
        <f t="shared" si="64"/>
        <v>59.227272727272727</v>
      </c>
      <c r="AW557">
        <f t="shared" si="65"/>
        <v>64</v>
      </c>
      <c r="AX557" s="8">
        <f t="shared" si="66"/>
        <v>11.719321427223829</v>
      </c>
      <c r="AY557" s="6">
        <f>Table14[[#This Row],[Szórás]]/Table14[[#This Row],[Átlagos akadálymentességi hibaszám]]</f>
        <v>0.19787035410508383</v>
      </c>
      <c r="AZ557">
        <f t="shared" si="67"/>
        <v>17</v>
      </c>
      <c r="BA557">
        <f t="shared" si="68"/>
        <v>64</v>
      </c>
      <c r="BB557">
        <f t="shared" si="69"/>
        <v>47</v>
      </c>
      <c r="BC557" s="7">
        <f t="shared" si="70"/>
        <v>0.98692766826795864</v>
      </c>
      <c r="BD557" s="8">
        <f t="shared" si="71"/>
        <v>0.25827779854277522</v>
      </c>
    </row>
    <row r="558" spans="1:56" x14ac:dyDescent="0.25">
      <c r="A558">
        <v>41</v>
      </c>
      <c r="B558">
        <v>40</v>
      </c>
      <c r="C558" t="s">
        <v>283</v>
      </c>
      <c r="D558">
        <v>127</v>
      </c>
      <c r="E558">
        <v>125</v>
      </c>
      <c r="F558">
        <v>124</v>
      </c>
      <c r="G558">
        <v>123</v>
      </c>
      <c r="H558">
        <v>123</v>
      </c>
      <c r="I558">
        <v>126</v>
      </c>
      <c r="J558">
        <v>124</v>
      </c>
      <c r="K558">
        <v>126</v>
      </c>
      <c r="L558">
        <v>126</v>
      </c>
      <c r="M558">
        <v>126</v>
      </c>
      <c r="N558">
        <v>125</v>
      </c>
      <c r="O558">
        <v>125</v>
      </c>
      <c r="P558">
        <v>125</v>
      </c>
      <c r="Q558">
        <v>125</v>
      </c>
      <c r="R558">
        <v>125</v>
      </c>
      <c r="S558">
        <v>125</v>
      </c>
      <c r="T558">
        <v>125</v>
      </c>
      <c r="U558">
        <v>124</v>
      </c>
      <c r="V558">
        <v>124</v>
      </c>
      <c r="W558">
        <v>124</v>
      </c>
      <c r="X558">
        <v>124</v>
      </c>
      <c r="Y558">
        <v>123</v>
      </c>
      <c r="Z558">
        <v>123</v>
      </c>
      <c r="AA558">
        <v>123</v>
      </c>
      <c r="AB558">
        <v>123</v>
      </c>
      <c r="AC558">
        <v>124</v>
      </c>
      <c r="AD558">
        <v>124</v>
      </c>
      <c r="AE558">
        <v>124</v>
      </c>
      <c r="AF558">
        <v>124</v>
      </c>
      <c r="AG558">
        <v>124</v>
      </c>
      <c r="AH558">
        <v>124</v>
      </c>
      <c r="AI558">
        <v>124</v>
      </c>
      <c r="AJ558">
        <v>124</v>
      </c>
      <c r="AK558">
        <v>123</v>
      </c>
      <c r="AL558">
        <v>123</v>
      </c>
      <c r="AM558">
        <v>124</v>
      </c>
      <c r="AN558">
        <v>124</v>
      </c>
      <c r="AO558">
        <v>127</v>
      </c>
      <c r="AP558">
        <v>127</v>
      </c>
      <c r="AQ558">
        <v>126</v>
      </c>
      <c r="AR558">
        <v>126</v>
      </c>
      <c r="AS558">
        <v>126</v>
      </c>
      <c r="AT558">
        <v>126</v>
      </c>
      <c r="AU558">
        <v>126</v>
      </c>
      <c r="AV558" s="8">
        <f t="shared" si="64"/>
        <v>124.61363636363636</v>
      </c>
      <c r="AW558">
        <f t="shared" si="65"/>
        <v>124</v>
      </c>
      <c r="AX558" s="8">
        <f t="shared" si="66"/>
        <v>1.2049492721332196</v>
      </c>
      <c r="AY558" s="6">
        <f>Table14[[#This Row],[Szórás]]/Table14[[#This Row],[Átlagos akadálymentességi hibaszám]]</f>
        <v>9.6694816658511144E-3</v>
      </c>
      <c r="AZ558">
        <f t="shared" si="67"/>
        <v>123</v>
      </c>
      <c r="BA558">
        <f t="shared" si="68"/>
        <v>127</v>
      </c>
      <c r="BB558">
        <f t="shared" si="69"/>
        <v>4</v>
      </c>
      <c r="BC558" s="7">
        <f t="shared" si="70"/>
        <v>1.000045275970602</v>
      </c>
      <c r="BD558" s="8">
        <f t="shared" si="71"/>
        <v>3.6298368615533005E-3</v>
      </c>
    </row>
    <row r="559" spans="1:56" x14ac:dyDescent="0.25">
      <c r="A559">
        <v>4</v>
      </c>
      <c r="B559">
        <v>15</v>
      </c>
      <c r="C559" t="s">
        <v>173</v>
      </c>
      <c r="D559">
        <v>16</v>
      </c>
      <c r="E559">
        <v>16</v>
      </c>
      <c r="F559">
        <v>16</v>
      </c>
      <c r="G559">
        <v>16</v>
      </c>
      <c r="H559">
        <v>18</v>
      </c>
      <c r="I559">
        <v>18</v>
      </c>
      <c r="J559">
        <v>16</v>
      </c>
      <c r="K559">
        <v>16</v>
      </c>
      <c r="L559">
        <v>16</v>
      </c>
      <c r="M559">
        <v>16</v>
      </c>
      <c r="N559">
        <v>16</v>
      </c>
      <c r="O559">
        <v>16</v>
      </c>
      <c r="P559">
        <v>16</v>
      </c>
      <c r="Q559">
        <v>16</v>
      </c>
      <c r="R559">
        <v>16</v>
      </c>
      <c r="S559">
        <v>16</v>
      </c>
      <c r="T559">
        <v>16</v>
      </c>
      <c r="U559">
        <v>16</v>
      </c>
      <c r="V559">
        <v>16</v>
      </c>
      <c r="W559">
        <v>16</v>
      </c>
      <c r="X559">
        <v>16</v>
      </c>
      <c r="Y559">
        <v>16</v>
      </c>
      <c r="Z559">
        <v>16</v>
      </c>
      <c r="AA559">
        <v>16</v>
      </c>
      <c r="AB559">
        <v>16</v>
      </c>
      <c r="AC559">
        <v>16</v>
      </c>
      <c r="AD559">
        <v>16</v>
      </c>
      <c r="AE559">
        <v>16</v>
      </c>
      <c r="AF559">
        <v>16</v>
      </c>
      <c r="AG559">
        <v>16</v>
      </c>
      <c r="AH559">
        <v>16</v>
      </c>
      <c r="AI559">
        <v>16</v>
      </c>
      <c r="AJ559">
        <v>16</v>
      </c>
      <c r="AK559">
        <v>16</v>
      </c>
      <c r="AL559">
        <v>16</v>
      </c>
      <c r="AM559">
        <v>16</v>
      </c>
      <c r="AN559">
        <v>16</v>
      </c>
      <c r="AO559">
        <v>16</v>
      </c>
      <c r="AP559">
        <v>16</v>
      </c>
      <c r="AQ559">
        <v>16</v>
      </c>
      <c r="AR559">
        <v>16</v>
      </c>
      <c r="AS559">
        <v>16</v>
      </c>
      <c r="AT559">
        <v>16</v>
      </c>
      <c r="AU559">
        <v>16</v>
      </c>
      <c r="AV559" s="8">
        <f t="shared" si="64"/>
        <v>16.09090909090909</v>
      </c>
      <c r="AW559">
        <f t="shared" si="65"/>
        <v>16</v>
      </c>
      <c r="AX559" s="8">
        <f t="shared" si="66"/>
        <v>0.42141410988297079</v>
      </c>
      <c r="AY559" s="6">
        <f>Table14[[#This Row],[Szórás]]/Table14[[#This Row],[Átlagos akadálymentességi hibaszám]]</f>
        <v>2.6189577450354117E-2</v>
      </c>
      <c r="AZ559">
        <f t="shared" si="67"/>
        <v>16</v>
      </c>
      <c r="BA559">
        <f t="shared" si="68"/>
        <v>18</v>
      </c>
      <c r="BB559">
        <f t="shared" si="69"/>
        <v>2</v>
      </c>
      <c r="BC559" s="7">
        <f t="shared" si="70"/>
        <v>0.99943573033652788</v>
      </c>
      <c r="BD559" s="8">
        <f t="shared" si="71"/>
        <v>8.5345145810259815E-2</v>
      </c>
    </row>
    <row r="560" spans="1:56" x14ac:dyDescent="0.25">
      <c r="A560">
        <v>20</v>
      </c>
      <c r="B560">
        <v>40</v>
      </c>
      <c r="C560" t="s">
        <v>283</v>
      </c>
      <c r="D560">
        <v>86</v>
      </c>
      <c r="E560">
        <v>87</v>
      </c>
      <c r="F560">
        <v>83</v>
      </c>
      <c r="G560">
        <v>83</v>
      </c>
      <c r="H560">
        <v>87</v>
      </c>
      <c r="I560">
        <v>87</v>
      </c>
      <c r="J560">
        <v>87</v>
      </c>
      <c r="K560">
        <v>87</v>
      </c>
      <c r="L560">
        <v>87</v>
      </c>
      <c r="M560">
        <v>92</v>
      </c>
      <c r="N560">
        <v>92</v>
      </c>
      <c r="O560">
        <v>89</v>
      </c>
      <c r="P560">
        <v>89</v>
      </c>
      <c r="Q560">
        <v>89</v>
      </c>
      <c r="R560">
        <v>89</v>
      </c>
      <c r="S560">
        <v>92</v>
      </c>
      <c r="T560">
        <v>94</v>
      </c>
      <c r="U560">
        <v>96</v>
      </c>
      <c r="V560">
        <v>96</v>
      </c>
      <c r="W560">
        <v>96</v>
      </c>
      <c r="X560">
        <v>96</v>
      </c>
      <c r="Y560">
        <v>103</v>
      </c>
      <c r="Z560">
        <v>103</v>
      </c>
      <c r="AA560">
        <v>104</v>
      </c>
      <c r="AB560">
        <v>104</v>
      </c>
      <c r="AC560">
        <v>101</v>
      </c>
      <c r="AD560">
        <v>102</v>
      </c>
      <c r="AE560">
        <v>104</v>
      </c>
      <c r="AF560">
        <v>104</v>
      </c>
      <c r="AG560">
        <v>100</v>
      </c>
      <c r="AH560">
        <v>100</v>
      </c>
      <c r="AI560">
        <v>100</v>
      </c>
      <c r="AJ560">
        <v>102</v>
      </c>
      <c r="AK560">
        <v>102</v>
      </c>
      <c r="AL560">
        <v>102</v>
      </c>
      <c r="AM560">
        <v>102</v>
      </c>
      <c r="AN560">
        <v>102</v>
      </c>
      <c r="AO560">
        <v>102</v>
      </c>
      <c r="AP560">
        <v>100</v>
      </c>
      <c r="AQ560">
        <v>100</v>
      </c>
      <c r="AR560">
        <v>99</v>
      </c>
      <c r="AS560">
        <v>99</v>
      </c>
      <c r="AT560">
        <v>99</v>
      </c>
      <c r="AU560">
        <v>95</v>
      </c>
      <c r="AV560" s="8">
        <f t="shared" si="64"/>
        <v>95.75</v>
      </c>
      <c r="AW560">
        <f t="shared" si="65"/>
        <v>97.5</v>
      </c>
      <c r="AX560" s="8">
        <f t="shared" si="66"/>
        <v>6.6616744874501475</v>
      </c>
      <c r="AY560" s="6">
        <f>Table14[[#This Row],[Szórás]]/Table14[[#This Row],[Átlagos akadálymentességi hibaszám]]</f>
        <v>6.9573623889818775E-2</v>
      </c>
      <c r="AZ560">
        <f t="shared" si="67"/>
        <v>83</v>
      </c>
      <c r="BA560">
        <f t="shared" si="68"/>
        <v>104</v>
      </c>
      <c r="BB560">
        <f t="shared" si="69"/>
        <v>21</v>
      </c>
      <c r="BC560" s="7">
        <f t="shared" si="70"/>
        <v>1.0045409000156351</v>
      </c>
      <c r="BD560" s="8">
        <f t="shared" si="71"/>
        <v>0.67610485762096417</v>
      </c>
    </row>
    <row r="561" spans="1:56" x14ac:dyDescent="0.25">
      <c r="A561">
        <v>4</v>
      </c>
      <c r="B561">
        <v>15</v>
      </c>
      <c r="C561" t="s">
        <v>173</v>
      </c>
      <c r="D561">
        <v>133</v>
      </c>
      <c r="E561">
        <v>138</v>
      </c>
      <c r="F561">
        <v>137</v>
      </c>
      <c r="G561">
        <v>133</v>
      </c>
      <c r="H561">
        <v>132</v>
      </c>
      <c r="I561">
        <v>129</v>
      </c>
      <c r="J561">
        <v>91</v>
      </c>
      <c r="K561">
        <v>100</v>
      </c>
      <c r="L561">
        <v>102</v>
      </c>
      <c r="M561">
        <v>101</v>
      </c>
      <c r="N561">
        <v>105</v>
      </c>
      <c r="O561">
        <v>95</v>
      </c>
      <c r="P561">
        <v>90</v>
      </c>
      <c r="Q561">
        <v>128</v>
      </c>
      <c r="R561">
        <v>118</v>
      </c>
      <c r="S561">
        <v>130</v>
      </c>
      <c r="T561">
        <v>136</v>
      </c>
      <c r="U561">
        <v>133</v>
      </c>
      <c r="V561">
        <v>136</v>
      </c>
      <c r="W561">
        <v>135</v>
      </c>
      <c r="X561">
        <v>127</v>
      </c>
      <c r="Y561">
        <v>127</v>
      </c>
      <c r="Z561">
        <v>127</v>
      </c>
      <c r="AA561">
        <v>127</v>
      </c>
      <c r="AB561">
        <v>146</v>
      </c>
      <c r="AC561">
        <v>127</v>
      </c>
      <c r="AD561">
        <v>126</v>
      </c>
      <c r="AE561">
        <v>145</v>
      </c>
      <c r="AF561">
        <v>126</v>
      </c>
      <c r="AG561">
        <v>126</v>
      </c>
      <c r="AH561">
        <v>144</v>
      </c>
      <c r="AI561">
        <v>144</v>
      </c>
      <c r="AJ561">
        <v>145</v>
      </c>
      <c r="AK561">
        <v>144</v>
      </c>
      <c r="AL561">
        <v>144</v>
      </c>
      <c r="AM561">
        <v>144</v>
      </c>
      <c r="AN561">
        <v>144</v>
      </c>
      <c r="AO561">
        <v>144</v>
      </c>
      <c r="AP561">
        <v>144</v>
      </c>
      <c r="AQ561">
        <v>144</v>
      </c>
      <c r="AR561">
        <v>144</v>
      </c>
      <c r="AS561">
        <v>127</v>
      </c>
      <c r="AT561">
        <v>127</v>
      </c>
      <c r="AU561">
        <v>125</v>
      </c>
      <c r="AV561" s="8">
        <f t="shared" si="64"/>
        <v>128.86363636363637</v>
      </c>
      <c r="AW561">
        <f t="shared" si="65"/>
        <v>131</v>
      </c>
      <c r="AX561" s="8">
        <f t="shared" si="66"/>
        <v>15.72376502207227</v>
      </c>
      <c r="AY561" s="6">
        <f>Table14[[#This Row],[Szórás]]/Table14[[#This Row],[Átlagos akadálymentességi hibaszám]]</f>
        <v>0.12201863509191883</v>
      </c>
      <c r="AZ561">
        <f t="shared" si="67"/>
        <v>90</v>
      </c>
      <c r="BA561">
        <f t="shared" si="68"/>
        <v>146</v>
      </c>
      <c r="BB561">
        <f t="shared" si="69"/>
        <v>56</v>
      </c>
      <c r="BC561" s="7">
        <f t="shared" si="70"/>
        <v>1.0050409885470111</v>
      </c>
      <c r="BD561" s="8">
        <f t="shared" si="71"/>
        <v>0.23643548098313358</v>
      </c>
    </row>
    <row r="562" spans="1:56" x14ac:dyDescent="0.25">
      <c r="A562">
        <v>1068</v>
      </c>
      <c r="B562">
        <v>93</v>
      </c>
      <c r="C562" t="s">
        <v>99</v>
      </c>
      <c r="D562">
        <v>30</v>
      </c>
      <c r="E562">
        <v>30</v>
      </c>
      <c r="F562">
        <v>30</v>
      </c>
      <c r="G562">
        <v>30</v>
      </c>
      <c r="H562">
        <v>30</v>
      </c>
      <c r="I562">
        <v>30</v>
      </c>
      <c r="J562">
        <v>30</v>
      </c>
      <c r="K562">
        <v>30</v>
      </c>
      <c r="L562">
        <v>30</v>
      </c>
      <c r="M562">
        <v>30</v>
      </c>
      <c r="N562">
        <v>30</v>
      </c>
      <c r="O562">
        <v>30</v>
      </c>
      <c r="P562">
        <v>30</v>
      </c>
      <c r="Q562">
        <v>30</v>
      </c>
      <c r="R562">
        <v>30</v>
      </c>
      <c r="S562">
        <v>30</v>
      </c>
      <c r="T562">
        <v>30</v>
      </c>
      <c r="U562">
        <v>30</v>
      </c>
      <c r="V562">
        <v>30</v>
      </c>
      <c r="W562">
        <v>30</v>
      </c>
      <c r="X562">
        <v>30</v>
      </c>
      <c r="Y562">
        <v>30</v>
      </c>
      <c r="Z562">
        <v>30</v>
      </c>
      <c r="AA562">
        <v>30</v>
      </c>
      <c r="AB562">
        <v>30</v>
      </c>
      <c r="AC562">
        <v>30</v>
      </c>
      <c r="AD562">
        <v>30</v>
      </c>
      <c r="AE562">
        <v>30</v>
      </c>
      <c r="AF562">
        <v>30</v>
      </c>
      <c r="AG562">
        <v>30</v>
      </c>
      <c r="AH562">
        <v>30</v>
      </c>
      <c r="AI562">
        <v>30</v>
      </c>
      <c r="AJ562">
        <v>30</v>
      </c>
      <c r="AK562">
        <v>30</v>
      </c>
      <c r="AL562">
        <v>30</v>
      </c>
      <c r="AM562">
        <v>30</v>
      </c>
      <c r="AN562">
        <v>30</v>
      </c>
      <c r="AO562">
        <v>30</v>
      </c>
      <c r="AP562">
        <v>30</v>
      </c>
      <c r="AQ562">
        <v>30</v>
      </c>
      <c r="AR562">
        <v>28</v>
      </c>
      <c r="AS562">
        <v>29</v>
      </c>
      <c r="AT562">
        <v>29</v>
      </c>
      <c r="AU562">
        <v>29</v>
      </c>
      <c r="AV562" s="8">
        <f t="shared" si="64"/>
        <v>29.886363636363637</v>
      </c>
      <c r="AW562">
        <f t="shared" si="65"/>
        <v>30</v>
      </c>
      <c r="AX562" s="8">
        <f t="shared" si="66"/>
        <v>0.38675207435646353</v>
      </c>
      <c r="AY562" s="6">
        <f>Table14[[#This Row],[Szórás]]/Table14[[#This Row],[Átlagos akadálymentességi hibaszám]]</f>
        <v>1.2940753818771402E-2</v>
      </c>
      <c r="AZ562">
        <f t="shared" si="67"/>
        <v>28</v>
      </c>
      <c r="BA562">
        <f t="shared" si="68"/>
        <v>30</v>
      </c>
      <c r="BB562">
        <f t="shared" si="69"/>
        <v>2</v>
      </c>
      <c r="BC562" s="7">
        <f t="shared" si="70"/>
        <v>0.9995263541294479</v>
      </c>
      <c r="BD562" s="8">
        <f t="shared" si="71"/>
        <v>0.21103945641147601</v>
      </c>
    </row>
    <row r="563" spans="1:56" x14ac:dyDescent="0.25">
      <c r="A563">
        <v>1974</v>
      </c>
      <c r="B563">
        <v>93</v>
      </c>
      <c r="C563" t="s">
        <v>99</v>
      </c>
      <c r="D563">
        <v>84</v>
      </c>
      <c r="E563">
        <v>84</v>
      </c>
      <c r="F563">
        <v>83</v>
      </c>
      <c r="G563">
        <v>83</v>
      </c>
      <c r="H563">
        <v>83</v>
      </c>
      <c r="I563">
        <v>83</v>
      </c>
      <c r="J563">
        <v>83</v>
      </c>
      <c r="K563">
        <v>83</v>
      </c>
      <c r="L563">
        <v>74</v>
      </c>
      <c r="M563">
        <v>74</v>
      </c>
      <c r="N563">
        <v>74</v>
      </c>
      <c r="O563">
        <v>74</v>
      </c>
      <c r="P563">
        <v>74</v>
      </c>
      <c r="Q563">
        <v>74</v>
      </c>
      <c r="R563">
        <v>74</v>
      </c>
      <c r="S563">
        <v>74</v>
      </c>
      <c r="T563">
        <v>74</v>
      </c>
      <c r="U563">
        <v>74</v>
      </c>
      <c r="V563">
        <v>74</v>
      </c>
      <c r="W563">
        <v>74</v>
      </c>
      <c r="X563">
        <v>74</v>
      </c>
      <c r="Y563">
        <v>74</v>
      </c>
      <c r="Z563">
        <v>74</v>
      </c>
      <c r="AA563">
        <v>74</v>
      </c>
      <c r="AB563">
        <v>23</v>
      </c>
      <c r="AC563">
        <v>23</v>
      </c>
      <c r="AD563">
        <v>23</v>
      </c>
      <c r="AE563">
        <v>23</v>
      </c>
      <c r="AF563">
        <v>23</v>
      </c>
      <c r="AG563">
        <v>23</v>
      </c>
      <c r="AH563">
        <v>23</v>
      </c>
      <c r="AI563">
        <v>22</v>
      </c>
      <c r="AJ563">
        <v>23</v>
      </c>
      <c r="AK563">
        <v>23</v>
      </c>
      <c r="AL563">
        <v>23</v>
      </c>
      <c r="AM563">
        <v>23</v>
      </c>
      <c r="AN563">
        <v>22</v>
      </c>
      <c r="AO563">
        <v>25</v>
      </c>
      <c r="AP563">
        <v>26</v>
      </c>
      <c r="AQ563">
        <v>25</v>
      </c>
      <c r="AR563">
        <v>25</v>
      </c>
      <c r="AS563">
        <v>24</v>
      </c>
      <c r="AT563">
        <v>24</v>
      </c>
      <c r="AU563">
        <v>25</v>
      </c>
      <c r="AV563" s="8">
        <f t="shared" si="64"/>
        <v>52.75</v>
      </c>
      <c r="AW563">
        <f t="shared" si="65"/>
        <v>74</v>
      </c>
      <c r="AX563" s="8">
        <f t="shared" si="66"/>
        <v>27.170542359198929</v>
      </c>
      <c r="AY563" s="6">
        <f>Table14[[#This Row],[Szórás]]/Table14[[#This Row],[Átlagos akadálymentességi hibaszám]]</f>
        <v>0.51508137173836832</v>
      </c>
      <c r="AZ563">
        <f t="shared" si="67"/>
        <v>22</v>
      </c>
      <c r="BA563">
        <f t="shared" si="68"/>
        <v>84</v>
      </c>
      <c r="BB563">
        <f t="shared" si="69"/>
        <v>62</v>
      </c>
      <c r="BC563" s="7">
        <f t="shared" si="70"/>
        <v>0.96012039039706787</v>
      </c>
      <c r="BD563" s="8">
        <f t="shared" si="71"/>
        <v>0.76113196426366636</v>
      </c>
    </row>
    <row r="564" spans="1:56" x14ac:dyDescent="0.25">
      <c r="A564">
        <v>11</v>
      </c>
      <c r="B564">
        <v>30</v>
      </c>
      <c r="C564" t="s">
        <v>134</v>
      </c>
      <c r="D564">
        <v>35</v>
      </c>
      <c r="E564">
        <v>36</v>
      </c>
      <c r="F564">
        <v>36</v>
      </c>
      <c r="G564">
        <v>36</v>
      </c>
      <c r="H564">
        <v>36</v>
      </c>
      <c r="I564">
        <v>36</v>
      </c>
      <c r="J564">
        <v>36</v>
      </c>
      <c r="K564">
        <v>36</v>
      </c>
      <c r="L564">
        <v>36</v>
      </c>
      <c r="M564">
        <v>36</v>
      </c>
      <c r="N564">
        <v>36</v>
      </c>
      <c r="O564">
        <v>36</v>
      </c>
      <c r="P564">
        <v>36</v>
      </c>
      <c r="Q564">
        <v>36</v>
      </c>
      <c r="R564">
        <v>36</v>
      </c>
      <c r="S564">
        <v>36</v>
      </c>
      <c r="T564">
        <v>36</v>
      </c>
      <c r="U564">
        <v>36</v>
      </c>
      <c r="V564">
        <v>36</v>
      </c>
      <c r="W564">
        <v>36</v>
      </c>
      <c r="X564">
        <v>36</v>
      </c>
      <c r="Y564">
        <v>36</v>
      </c>
      <c r="Z564">
        <v>36</v>
      </c>
      <c r="AA564">
        <v>36</v>
      </c>
      <c r="AB564">
        <v>36</v>
      </c>
      <c r="AC564">
        <v>36</v>
      </c>
      <c r="AD564">
        <v>36</v>
      </c>
      <c r="AE564">
        <v>36</v>
      </c>
      <c r="AF564">
        <v>36</v>
      </c>
      <c r="AG564">
        <v>36</v>
      </c>
      <c r="AH564">
        <v>36</v>
      </c>
      <c r="AI564">
        <v>36</v>
      </c>
      <c r="AJ564">
        <v>36</v>
      </c>
      <c r="AK564">
        <v>36</v>
      </c>
      <c r="AL564">
        <v>36</v>
      </c>
      <c r="AM564">
        <v>36</v>
      </c>
      <c r="AN564">
        <v>36</v>
      </c>
      <c r="AO564">
        <v>36</v>
      </c>
      <c r="AP564">
        <v>36</v>
      </c>
      <c r="AQ564">
        <v>36</v>
      </c>
      <c r="AR564">
        <v>35</v>
      </c>
      <c r="AS564">
        <v>35</v>
      </c>
      <c r="AT564">
        <v>35</v>
      </c>
      <c r="AU564">
        <v>35</v>
      </c>
      <c r="AV564" s="8">
        <f t="shared" si="64"/>
        <v>35.886363636363633</v>
      </c>
      <c r="AW564">
        <f t="shared" si="65"/>
        <v>36</v>
      </c>
      <c r="AX564" s="8">
        <f t="shared" si="66"/>
        <v>0.32103822064055049</v>
      </c>
      <c r="AY564" s="6">
        <f>Table14[[#This Row],[Szórás]]/Table14[[#This Row],[Átlagos akadálymentességi hibaszám]]</f>
        <v>8.9459668829539093E-3</v>
      </c>
      <c r="AZ564">
        <f t="shared" si="67"/>
        <v>35</v>
      </c>
      <c r="BA564">
        <f t="shared" si="68"/>
        <v>36</v>
      </c>
      <c r="BB564">
        <f t="shared" si="69"/>
        <v>1</v>
      </c>
      <c r="BC564" s="7">
        <f t="shared" si="70"/>
        <v>0.99976775124417228</v>
      </c>
      <c r="BD564" s="8">
        <f t="shared" si="71"/>
        <v>0.10883720930232561</v>
      </c>
    </row>
    <row r="565" spans="1:56" x14ac:dyDescent="0.25">
      <c r="A565">
        <v>5</v>
      </c>
      <c r="B565">
        <v>22</v>
      </c>
      <c r="C565" t="s">
        <v>195</v>
      </c>
      <c r="D565">
        <v>68</v>
      </c>
      <c r="E565">
        <v>65</v>
      </c>
      <c r="F565">
        <v>65</v>
      </c>
      <c r="G565">
        <v>64</v>
      </c>
      <c r="H565">
        <v>63</v>
      </c>
      <c r="I565">
        <v>65</v>
      </c>
      <c r="J565">
        <v>65</v>
      </c>
      <c r="K565">
        <v>63</v>
      </c>
      <c r="L565">
        <v>62</v>
      </c>
      <c r="M565">
        <v>62</v>
      </c>
      <c r="N565">
        <v>65</v>
      </c>
      <c r="O565">
        <v>58</v>
      </c>
      <c r="P565">
        <v>58</v>
      </c>
      <c r="Q565">
        <v>61</v>
      </c>
      <c r="R565">
        <v>62</v>
      </c>
      <c r="S565">
        <v>62</v>
      </c>
      <c r="T565">
        <v>62</v>
      </c>
      <c r="U565">
        <v>62</v>
      </c>
      <c r="V565">
        <v>58</v>
      </c>
      <c r="W565">
        <v>62</v>
      </c>
      <c r="X565">
        <v>62</v>
      </c>
      <c r="Y565">
        <v>64</v>
      </c>
      <c r="Z565">
        <v>58</v>
      </c>
      <c r="AA565">
        <v>65</v>
      </c>
      <c r="AB565">
        <v>62</v>
      </c>
      <c r="AC565">
        <v>62</v>
      </c>
      <c r="AD565">
        <v>62</v>
      </c>
      <c r="AE565">
        <v>63</v>
      </c>
      <c r="AF565">
        <v>62</v>
      </c>
      <c r="AG565">
        <v>62</v>
      </c>
      <c r="AH565">
        <v>61</v>
      </c>
      <c r="AI565">
        <v>58</v>
      </c>
      <c r="AJ565">
        <v>67</v>
      </c>
      <c r="AK565">
        <v>62</v>
      </c>
      <c r="AL565">
        <v>64</v>
      </c>
      <c r="AM565">
        <v>67</v>
      </c>
      <c r="AN565">
        <v>63</v>
      </c>
      <c r="AO565">
        <v>62</v>
      </c>
      <c r="AP565">
        <v>66</v>
      </c>
      <c r="AQ565">
        <v>61</v>
      </c>
      <c r="AR565">
        <v>70</v>
      </c>
      <c r="AS565">
        <v>69</v>
      </c>
      <c r="AT565">
        <v>75</v>
      </c>
      <c r="AU565">
        <v>76</v>
      </c>
      <c r="AV565" s="8">
        <f t="shared" si="64"/>
        <v>63.522727272727273</v>
      </c>
      <c r="AW565">
        <f t="shared" si="65"/>
        <v>62</v>
      </c>
      <c r="AX565" s="8">
        <f t="shared" si="66"/>
        <v>3.8306513889187239</v>
      </c>
      <c r="AY565" s="6">
        <f>Table14[[#This Row],[Szórás]]/Table14[[#This Row],[Átlagos akadálymentességi hibaszám]]</f>
        <v>6.0303635460616761E-2</v>
      </c>
      <c r="AZ565">
        <f t="shared" si="67"/>
        <v>58</v>
      </c>
      <c r="BA565">
        <f t="shared" si="68"/>
        <v>76</v>
      </c>
      <c r="BB565">
        <f t="shared" si="69"/>
        <v>18</v>
      </c>
      <c r="BC565" s="7">
        <f t="shared" si="70"/>
        <v>1.0013907315748258</v>
      </c>
      <c r="BD565" s="8">
        <f t="shared" si="71"/>
        <v>9.3600476017213288E-2</v>
      </c>
    </row>
    <row r="566" spans="1:56" x14ac:dyDescent="0.25">
      <c r="A566">
        <v>44</v>
      </c>
      <c r="B566">
        <v>40</v>
      </c>
      <c r="C566" t="s">
        <v>283</v>
      </c>
      <c r="D566">
        <v>26</v>
      </c>
      <c r="E566">
        <v>26</v>
      </c>
      <c r="F566">
        <v>23</v>
      </c>
      <c r="G566">
        <v>26</v>
      </c>
      <c r="H566">
        <v>26</v>
      </c>
      <c r="I566">
        <v>26</v>
      </c>
      <c r="J566">
        <v>26</v>
      </c>
      <c r="K566">
        <v>26</v>
      </c>
      <c r="L566">
        <v>26</v>
      </c>
      <c r="M566">
        <v>26</v>
      </c>
      <c r="N566">
        <v>26</v>
      </c>
      <c r="O566">
        <v>26</v>
      </c>
      <c r="P566">
        <v>26</v>
      </c>
      <c r="Q566">
        <v>26</v>
      </c>
      <c r="R566">
        <v>26</v>
      </c>
      <c r="S566">
        <v>26</v>
      </c>
      <c r="T566">
        <v>26</v>
      </c>
      <c r="U566">
        <v>26</v>
      </c>
      <c r="V566">
        <v>26</v>
      </c>
      <c r="W566">
        <v>26</v>
      </c>
      <c r="X566">
        <v>26</v>
      </c>
      <c r="Y566">
        <v>26</v>
      </c>
      <c r="Z566">
        <v>26</v>
      </c>
      <c r="AA566">
        <v>26</v>
      </c>
      <c r="AB566">
        <v>26</v>
      </c>
      <c r="AC566">
        <v>26</v>
      </c>
      <c r="AD566">
        <v>26</v>
      </c>
      <c r="AE566">
        <v>26</v>
      </c>
      <c r="AF566">
        <v>26</v>
      </c>
      <c r="AG566">
        <v>26</v>
      </c>
      <c r="AH566">
        <v>26</v>
      </c>
      <c r="AI566">
        <v>26</v>
      </c>
      <c r="AJ566">
        <v>25</v>
      </c>
      <c r="AK566">
        <v>26</v>
      </c>
      <c r="AL566">
        <v>26</v>
      </c>
      <c r="AM566">
        <v>26</v>
      </c>
      <c r="AN566">
        <v>26</v>
      </c>
      <c r="AO566">
        <v>26</v>
      </c>
      <c r="AP566">
        <v>26</v>
      </c>
      <c r="AQ566">
        <v>26</v>
      </c>
      <c r="AR566">
        <v>26</v>
      </c>
      <c r="AS566">
        <v>26</v>
      </c>
      <c r="AT566">
        <v>69</v>
      </c>
      <c r="AU566">
        <v>69</v>
      </c>
      <c r="AV566" s="8">
        <f t="shared" si="64"/>
        <v>27.863636363636363</v>
      </c>
      <c r="AW566">
        <f t="shared" si="65"/>
        <v>26</v>
      </c>
      <c r="AX566" s="8">
        <f t="shared" si="66"/>
        <v>9.0927799343468578</v>
      </c>
      <c r="AY566" s="6">
        <f>Table14[[#This Row],[Szórás]]/Table14[[#This Row],[Átlagos akadálymentességi hibaszám]]</f>
        <v>0.32633141689336193</v>
      </c>
      <c r="AZ566">
        <f t="shared" si="67"/>
        <v>23</v>
      </c>
      <c r="BA566">
        <f t="shared" si="68"/>
        <v>69</v>
      </c>
      <c r="BB566">
        <f t="shared" si="69"/>
        <v>46</v>
      </c>
      <c r="BC566" s="7">
        <f t="shared" si="70"/>
        <v>1.0060749455855691</v>
      </c>
      <c r="BD566" s="8">
        <f t="shared" si="71"/>
        <v>0.14076233308190103</v>
      </c>
    </row>
    <row r="567" spans="1:56" x14ac:dyDescent="0.25">
      <c r="A567">
        <v>17</v>
      </c>
      <c r="B567">
        <v>30</v>
      </c>
      <c r="C567" t="s">
        <v>134</v>
      </c>
      <c r="D567">
        <v>47</v>
      </c>
      <c r="E567">
        <v>47</v>
      </c>
      <c r="F567">
        <v>46</v>
      </c>
      <c r="G567">
        <v>50</v>
      </c>
      <c r="H567">
        <v>45</v>
      </c>
      <c r="I567">
        <v>67</v>
      </c>
      <c r="J567">
        <v>67</v>
      </c>
      <c r="K567">
        <v>68</v>
      </c>
      <c r="L567">
        <v>67</v>
      </c>
      <c r="M567">
        <v>68</v>
      </c>
      <c r="N567">
        <v>68</v>
      </c>
      <c r="O567">
        <v>68</v>
      </c>
      <c r="P567">
        <v>68</v>
      </c>
      <c r="Q567">
        <v>67</v>
      </c>
      <c r="R567">
        <v>67</v>
      </c>
      <c r="S567">
        <v>67</v>
      </c>
      <c r="T567">
        <v>67</v>
      </c>
      <c r="U567">
        <v>68</v>
      </c>
      <c r="V567">
        <v>67</v>
      </c>
      <c r="W567">
        <v>67</v>
      </c>
      <c r="X567">
        <v>68</v>
      </c>
      <c r="Y567">
        <v>68</v>
      </c>
      <c r="Z567">
        <v>68</v>
      </c>
      <c r="AA567">
        <v>68</v>
      </c>
      <c r="AB567">
        <v>68</v>
      </c>
      <c r="AC567">
        <v>69</v>
      </c>
      <c r="AD567">
        <v>70</v>
      </c>
      <c r="AE567">
        <v>70</v>
      </c>
      <c r="AF567">
        <v>68</v>
      </c>
      <c r="AG567">
        <v>66</v>
      </c>
      <c r="AH567">
        <v>67</v>
      </c>
      <c r="AI567">
        <v>68</v>
      </c>
      <c r="AJ567">
        <v>68</v>
      </c>
      <c r="AK567">
        <v>68</v>
      </c>
      <c r="AL567">
        <v>68</v>
      </c>
      <c r="AM567">
        <v>68</v>
      </c>
      <c r="AN567">
        <v>67</v>
      </c>
      <c r="AO567">
        <v>68</v>
      </c>
      <c r="AP567">
        <v>68</v>
      </c>
      <c r="AQ567">
        <v>68</v>
      </c>
      <c r="AR567">
        <v>67</v>
      </c>
      <c r="AS567">
        <v>67</v>
      </c>
      <c r="AT567">
        <v>68</v>
      </c>
      <c r="AU567">
        <v>68</v>
      </c>
      <c r="AV567" s="8">
        <f t="shared" si="64"/>
        <v>65.38636363636364</v>
      </c>
      <c r="AW567">
        <f t="shared" si="65"/>
        <v>68</v>
      </c>
      <c r="AX567" s="8">
        <f t="shared" si="66"/>
        <v>6.7245330402102725</v>
      </c>
      <c r="AY567" s="6">
        <f>Table14[[#This Row],[Szórás]]/Table14[[#This Row],[Átlagos akadálymentességi hibaszám]]</f>
        <v>0.10284304962434897</v>
      </c>
      <c r="AZ567">
        <f t="shared" si="67"/>
        <v>45</v>
      </c>
      <c r="BA567">
        <f t="shared" si="68"/>
        <v>70</v>
      </c>
      <c r="BB567">
        <f t="shared" si="69"/>
        <v>25</v>
      </c>
      <c r="BC567" s="7">
        <f t="shared" si="70"/>
        <v>1.00514914224176</v>
      </c>
      <c r="BD567" s="8">
        <f t="shared" si="71"/>
        <v>0.30915228941413236</v>
      </c>
    </row>
    <row r="568" spans="1:56" x14ac:dyDescent="0.25">
      <c r="A568">
        <v>94</v>
      </c>
      <c r="B568">
        <v>50</v>
      </c>
      <c r="C568" t="s">
        <v>120</v>
      </c>
      <c r="D568">
        <v>46</v>
      </c>
      <c r="E568">
        <v>46</v>
      </c>
      <c r="F568">
        <v>46</v>
      </c>
      <c r="G568">
        <v>45</v>
      </c>
      <c r="H568">
        <v>45</v>
      </c>
      <c r="I568">
        <v>45</v>
      </c>
      <c r="J568">
        <v>45</v>
      </c>
      <c r="K568">
        <v>45</v>
      </c>
      <c r="L568">
        <v>45</v>
      </c>
      <c r="M568">
        <v>45</v>
      </c>
      <c r="N568">
        <v>45</v>
      </c>
      <c r="O568">
        <v>45</v>
      </c>
      <c r="P568">
        <v>45</v>
      </c>
      <c r="Q568">
        <v>45</v>
      </c>
      <c r="R568">
        <v>45</v>
      </c>
      <c r="S568">
        <v>45</v>
      </c>
      <c r="T568">
        <v>45</v>
      </c>
      <c r="U568">
        <v>45</v>
      </c>
      <c r="V568">
        <v>45</v>
      </c>
      <c r="W568">
        <v>45</v>
      </c>
      <c r="X568">
        <v>42</v>
      </c>
      <c r="Y568">
        <v>49</v>
      </c>
      <c r="Z568">
        <v>49</v>
      </c>
      <c r="AA568">
        <v>49</v>
      </c>
      <c r="AB568">
        <v>49</v>
      </c>
      <c r="AC568">
        <v>49</v>
      </c>
      <c r="AD568">
        <v>49</v>
      </c>
      <c r="AE568">
        <v>51</v>
      </c>
      <c r="AF568">
        <v>50</v>
      </c>
      <c r="AG568">
        <v>50</v>
      </c>
      <c r="AH568">
        <v>49</v>
      </c>
      <c r="AI568">
        <v>49</v>
      </c>
      <c r="AJ568">
        <v>49</v>
      </c>
      <c r="AK568">
        <v>49</v>
      </c>
      <c r="AL568">
        <v>50</v>
      </c>
      <c r="AM568">
        <v>49</v>
      </c>
      <c r="AN568">
        <v>50</v>
      </c>
      <c r="AO568">
        <v>50</v>
      </c>
      <c r="AP568">
        <v>53</v>
      </c>
      <c r="AQ568">
        <v>52</v>
      </c>
      <c r="AR568">
        <v>52</v>
      </c>
      <c r="AS568">
        <v>52</v>
      </c>
      <c r="AT568">
        <v>52</v>
      </c>
      <c r="AU568">
        <v>52</v>
      </c>
      <c r="AV568" s="8">
        <f t="shared" si="64"/>
        <v>47.68181818181818</v>
      </c>
      <c r="AW568">
        <f t="shared" si="65"/>
        <v>49</v>
      </c>
      <c r="AX568" s="8">
        <f t="shared" si="66"/>
        <v>2.8183182126170054</v>
      </c>
      <c r="AY568" s="6">
        <f>Table14[[#This Row],[Szórás]]/Table14[[#This Row],[Átlagos akadálymentességi hibaszám]]</f>
        <v>5.9106768996734151E-2</v>
      </c>
      <c r="AZ568">
        <f t="shared" si="67"/>
        <v>42</v>
      </c>
      <c r="BA568">
        <f t="shared" si="68"/>
        <v>53</v>
      </c>
      <c r="BB568">
        <f t="shared" si="69"/>
        <v>11</v>
      </c>
      <c r="BC568" s="7">
        <f t="shared" si="70"/>
        <v>1.0039213321900473</v>
      </c>
      <c r="BD568" s="8">
        <f t="shared" si="71"/>
        <v>0.72670637198232813</v>
      </c>
    </row>
    <row r="569" spans="1:56" x14ac:dyDescent="0.25">
      <c r="A569">
        <v>26</v>
      </c>
      <c r="B569">
        <v>40</v>
      </c>
      <c r="C569" t="s">
        <v>283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 s="8">
        <f t="shared" si="64"/>
        <v>1</v>
      </c>
      <c r="AW569">
        <f t="shared" si="65"/>
        <v>1</v>
      </c>
      <c r="AX569" s="8">
        <f t="shared" si="66"/>
        <v>0</v>
      </c>
      <c r="AY569" s="6">
        <f>Table14[[#This Row],[Szórás]]/Table14[[#This Row],[Átlagos akadálymentességi hibaszám]]</f>
        <v>0</v>
      </c>
      <c r="AZ569">
        <f t="shared" si="67"/>
        <v>1</v>
      </c>
      <c r="BA569">
        <f t="shared" si="68"/>
        <v>1</v>
      </c>
      <c r="BB569">
        <f t="shared" si="69"/>
        <v>0</v>
      </c>
      <c r="BC569" s="7">
        <f t="shared" si="70"/>
        <v>1</v>
      </c>
      <c r="BD569" s="8">
        <f t="shared" si="71"/>
        <v>1</v>
      </c>
    </row>
    <row r="570" spans="1:56" x14ac:dyDescent="0.25">
      <c r="A570">
        <v>6</v>
      </c>
      <c r="B570">
        <v>22</v>
      </c>
      <c r="C570" t="s">
        <v>195</v>
      </c>
      <c r="D570">
        <v>9</v>
      </c>
      <c r="E570">
        <v>9</v>
      </c>
      <c r="F570">
        <v>9</v>
      </c>
      <c r="G570">
        <v>9</v>
      </c>
      <c r="H570">
        <v>9</v>
      </c>
      <c r="I570">
        <v>9</v>
      </c>
      <c r="J570">
        <v>9</v>
      </c>
      <c r="K570">
        <v>9</v>
      </c>
      <c r="L570">
        <v>9</v>
      </c>
      <c r="M570">
        <v>9</v>
      </c>
      <c r="N570">
        <v>9</v>
      </c>
      <c r="O570">
        <v>9</v>
      </c>
      <c r="P570">
        <v>9</v>
      </c>
      <c r="Q570">
        <v>9</v>
      </c>
      <c r="R570">
        <v>9</v>
      </c>
      <c r="S570">
        <v>9</v>
      </c>
      <c r="T570">
        <v>9</v>
      </c>
      <c r="U570">
        <v>9</v>
      </c>
      <c r="V570">
        <v>9</v>
      </c>
      <c r="W570">
        <v>9</v>
      </c>
      <c r="X570">
        <v>9</v>
      </c>
      <c r="Y570">
        <v>9</v>
      </c>
      <c r="Z570">
        <v>9</v>
      </c>
      <c r="AA570">
        <v>9</v>
      </c>
      <c r="AB570">
        <v>9</v>
      </c>
      <c r="AC570">
        <v>9</v>
      </c>
      <c r="AD570">
        <v>9</v>
      </c>
      <c r="AE570">
        <v>9</v>
      </c>
      <c r="AF570">
        <v>9</v>
      </c>
      <c r="AG570">
        <v>9</v>
      </c>
      <c r="AH570">
        <v>9</v>
      </c>
      <c r="AI570">
        <v>9</v>
      </c>
      <c r="AJ570">
        <v>9</v>
      </c>
      <c r="AK570">
        <v>9</v>
      </c>
      <c r="AL570">
        <v>9</v>
      </c>
      <c r="AM570">
        <v>9</v>
      </c>
      <c r="AN570">
        <v>9</v>
      </c>
      <c r="AO570">
        <v>9</v>
      </c>
      <c r="AP570">
        <v>9</v>
      </c>
      <c r="AQ570">
        <v>9</v>
      </c>
      <c r="AR570">
        <v>9</v>
      </c>
      <c r="AS570">
        <v>9</v>
      </c>
      <c r="AT570">
        <v>9</v>
      </c>
      <c r="AU570">
        <v>9</v>
      </c>
      <c r="AV570" s="8">
        <f t="shared" si="64"/>
        <v>9</v>
      </c>
      <c r="AW570">
        <f t="shared" si="65"/>
        <v>9</v>
      </c>
      <c r="AX570" s="8">
        <f t="shared" si="66"/>
        <v>0</v>
      </c>
      <c r="AY570" s="6">
        <f>Table14[[#This Row],[Szórás]]/Table14[[#This Row],[Átlagos akadálymentességi hibaszám]]</f>
        <v>0</v>
      </c>
      <c r="AZ570">
        <f t="shared" si="67"/>
        <v>9</v>
      </c>
      <c r="BA570">
        <f t="shared" si="68"/>
        <v>9</v>
      </c>
      <c r="BB570">
        <f t="shared" si="69"/>
        <v>0</v>
      </c>
      <c r="BC570" s="7">
        <f t="shared" si="70"/>
        <v>1</v>
      </c>
      <c r="BD570" s="8">
        <f t="shared" si="71"/>
        <v>1</v>
      </c>
    </row>
    <row r="571" spans="1:56" x14ac:dyDescent="0.25">
      <c r="A571">
        <v>14</v>
      </c>
      <c r="B571">
        <v>30</v>
      </c>
      <c r="C571" t="s">
        <v>134</v>
      </c>
      <c r="D571">
        <v>13</v>
      </c>
      <c r="E571">
        <v>13</v>
      </c>
      <c r="F571">
        <v>13</v>
      </c>
      <c r="G571">
        <v>13</v>
      </c>
      <c r="H571">
        <v>13</v>
      </c>
      <c r="I571">
        <v>13</v>
      </c>
      <c r="J571">
        <v>13</v>
      </c>
      <c r="K571">
        <v>13</v>
      </c>
      <c r="L571">
        <v>13</v>
      </c>
      <c r="M571">
        <v>13</v>
      </c>
      <c r="N571">
        <v>13</v>
      </c>
      <c r="O571">
        <v>13</v>
      </c>
      <c r="P571">
        <v>13</v>
      </c>
      <c r="Q571">
        <v>13</v>
      </c>
      <c r="R571">
        <v>13</v>
      </c>
      <c r="S571">
        <v>13</v>
      </c>
      <c r="T571">
        <v>13</v>
      </c>
      <c r="U571">
        <v>13</v>
      </c>
      <c r="V571">
        <v>13</v>
      </c>
      <c r="W571">
        <v>10</v>
      </c>
      <c r="X571">
        <v>10</v>
      </c>
      <c r="Y571">
        <v>13</v>
      </c>
      <c r="Z571">
        <v>13</v>
      </c>
      <c r="AA571">
        <v>13</v>
      </c>
      <c r="AB571">
        <v>13</v>
      </c>
      <c r="AC571">
        <v>13</v>
      </c>
      <c r="AD571">
        <v>13</v>
      </c>
      <c r="AE571">
        <v>13</v>
      </c>
      <c r="AF571">
        <v>13</v>
      </c>
      <c r="AG571">
        <v>13</v>
      </c>
      <c r="AH571">
        <v>13</v>
      </c>
      <c r="AI571">
        <v>13</v>
      </c>
      <c r="AJ571">
        <v>13</v>
      </c>
      <c r="AK571">
        <v>13</v>
      </c>
      <c r="AL571">
        <v>13</v>
      </c>
      <c r="AM571">
        <v>13</v>
      </c>
      <c r="AN571">
        <v>13</v>
      </c>
      <c r="AO571">
        <v>13</v>
      </c>
      <c r="AP571">
        <v>13</v>
      </c>
      <c r="AQ571">
        <v>13</v>
      </c>
      <c r="AR571">
        <v>13</v>
      </c>
      <c r="AS571">
        <v>13</v>
      </c>
      <c r="AT571">
        <v>13</v>
      </c>
      <c r="AU571">
        <v>13</v>
      </c>
      <c r="AV571" s="8">
        <f t="shared" si="64"/>
        <v>12.863636363636363</v>
      </c>
      <c r="AW571">
        <f t="shared" si="65"/>
        <v>13</v>
      </c>
      <c r="AX571" s="8">
        <f t="shared" si="66"/>
        <v>0.63212116482445624</v>
      </c>
      <c r="AY571" s="6">
        <f>Table14[[#This Row],[Szórás]]/Table14[[#This Row],[Átlagos akadálymentességi hibaszám]]</f>
        <v>4.9140161223102607E-2</v>
      </c>
      <c r="AZ571">
        <f t="shared" si="67"/>
        <v>10</v>
      </c>
      <c r="BA571">
        <f t="shared" si="68"/>
        <v>13</v>
      </c>
      <c r="BB571">
        <f t="shared" si="69"/>
        <v>3</v>
      </c>
      <c r="BC571" s="7">
        <f t="shared" si="70"/>
        <v>1.000147925958693</v>
      </c>
      <c r="BD571" s="8">
        <f t="shared" si="71"/>
        <v>1.1812476928767042E-3</v>
      </c>
    </row>
    <row r="572" spans="1:56" x14ac:dyDescent="0.25">
      <c r="A572">
        <v>4</v>
      </c>
      <c r="B572">
        <v>15</v>
      </c>
      <c r="C572" t="s">
        <v>173</v>
      </c>
      <c r="D572">
        <v>48</v>
      </c>
      <c r="E572">
        <v>50</v>
      </c>
      <c r="F572">
        <v>50</v>
      </c>
      <c r="G572">
        <v>48</v>
      </c>
      <c r="H572">
        <v>48</v>
      </c>
      <c r="I572">
        <v>49</v>
      </c>
      <c r="J572">
        <v>49</v>
      </c>
      <c r="K572">
        <v>51</v>
      </c>
      <c r="L572">
        <v>49</v>
      </c>
      <c r="M572">
        <v>51</v>
      </c>
      <c r="N572">
        <v>50</v>
      </c>
      <c r="O572">
        <v>50</v>
      </c>
      <c r="P572">
        <v>48</v>
      </c>
      <c r="Q572">
        <v>48</v>
      </c>
      <c r="R572">
        <v>53</v>
      </c>
      <c r="S572">
        <v>52</v>
      </c>
      <c r="T572">
        <v>49</v>
      </c>
      <c r="U572">
        <v>48</v>
      </c>
      <c r="V572">
        <v>52</v>
      </c>
      <c r="W572">
        <v>53</v>
      </c>
      <c r="X572">
        <v>54</v>
      </c>
      <c r="Y572">
        <v>52</v>
      </c>
      <c r="Z572">
        <v>53</v>
      </c>
      <c r="AA572">
        <v>53</v>
      </c>
      <c r="AB572">
        <v>52</v>
      </c>
      <c r="AC572">
        <v>52</v>
      </c>
      <c r="AD572">
        <v>56</v>
      </c>
      <c r="AE572">
        <v>56</v>
      </c>
      <c r="AF572">
        <v>60</v>
      </c>
      <c r="AG572">
        <v>53</v>
      </c>
      <c r="AH572">
        <v>51</v>
      </c>
      <c r="AI572">
        <v>51</v>
      </c>
      <c r="AJ572">
        <v>54</v>
      </c>
      <c r="AK572">
        <v>55</v>
      </c>
      <c r="AL572">
        <v>59</v>
      </c>
      <c r="AM572">
        <v>57</v>
      </c>
      <c r="AN572">
        <v>63</v>
      </c>
      <c r="AO572">
        <v>58</v>
      </c>
      <c r="AP572">
        <v>56</v>
      </c>
      <c r="AQ572">
        <v>53</v>
      </c>
      <c r="AR572">
        <v>58</v>
      </c>
      <c r="AS572">
        <v>57</v>
      </c>
      <c r="AT572">
        <v>56</v>
      </c>
      <c r="AU572">
        <v>59</v>
      </c>
      <c r="AV572" s="8">
        <f t="shared" si="64"/>
        <v>52.81818181818182</v>
      </c>
      <c r="AW572">
        <f t="shared" si="65"/>
        <v>52</v>
      </c>
      <c r="AX572" s="8">
        <f t="shared" si="66"/>
        <v>3.780443724864984</v>
      </c>
      <c r="AY572" s="6">
        <f>Table14[[#This Row],[Szórás]]/Table14[[#This Row],[Átlagos akadálymentességi hibaszám]]</f>
        <v>7.1574666047357696E-2</v>
      </c>
      <c r="AZ572">
        <f t="shared" si="67"/>
        <v>48</v>
      </c>
      <c r="BA572">
        <f t="shared" si="68"/>
        <v>63</v>
      </c>
      <c r="BB572">
        <f t="shared" si="69"/>
        <v>15</v>
      </c>
      <c r="BC572" s="7">
        <f t="shared" si="70"/>
        <v>1.0044610882740341</v>
      </c>
      <c r="BD572" s="8">
        <f t="shared" si="71"/>
        <v>0.66106972899190719</v>
      </c>
    </row>
    <row r="573" spans="1:56" x14ac:dyDescent="0.25">
      <c r="A573">
        <v>540</v>
      </c>
      <c r="B573">
        <v>91</v>
      </c>
      <c r="C573" t="s">
        <v>320</v>
      </c>
      <c r="D573">
        <v>31</v>
      </c>
      <c r="E573">
        <v>31</v>
      </c>
      <c r="F573">
        <v>31</v>
      </c>
      <c r="G573">
        <v>31</v>
      </c>
      <c r="H573">
        <v>31</v>
      </c>
      <c r="I573">
        <v>31</v>
      </c>
      <c r="J573">
        <v>31</v>
      </c>
      <c r="K573">
        <v>31</v>
      </c>
      <c r="L573">
        <v>31</v>
      </c>
      <c r="M573">
        <v>31</v>
      </c>
      <c r="N573">
        <v>31</v>
      </c>
      <c r="O573">
        <v>31</v>
      </c>
      <c r="P573">
        <v>31</v>
      </c>
      <c r="Q573">
        <v>31</v>
      </c>
      <c r="R573">
        <v>31</v>
      </c>
      <c r="S573">
        <v>31</v>
      </c>
      <c r="T573">
        <v>31</v>
      </c>
      <c r="U573">
        <v>31</v>
      </c>
      <c r="V573">
        <v>31</v>
      </c>
      <c r="W573">
        <v>31</v>
      </c>
      <c r="X573">
        <v>31</v>
      </c>
      <c r="Y573">
        <v>31</v>
      </c>
      <c r="Z573">
        <v>31</v>
      </c>
      <c r="AA573">
        <v>31</v>
      </c>
      <c r="AB573">
        <v>31</v>
      </c>
      <c r="AC573">
        <v>31</v>
      </c>
      <c r="AD573">
        <v>31</v>
      </c>
      <c r="AE573">
        <v>31</v>
      </c>
      <c r="AF573">
        <v>31</v>
      </c>
      <c r="AG573">
        <v>31</v>
      </c>
      <c r="AH573">
        <v>31</v>
      </c>
      <c r="AI573">
        <v>31</v>
      </c>
      <c r="AJ573">
        <v>30</v>
      </c>
      <c r="AK573">
        <v>31</v>
      </c>
      <c r="AL573">
        <v>31</v>
      </c>
      <c r="AM573">
        <v>31</v>
      </c>
      <c r="AN573">
        <v>31</v>
      </c>
      <c r="AO573">
        <v>31</v>
      </c>
      <c r="AP573">
        <v>31</v>
      </c>
      <c r="AQ573">
        <v>31</v>
      </c>
      <c r="AR573">
        <v>30</v>
      </c>
      <c r="AS573">
        <v>30</v>
      </c>
      <c r="AT573">
        <v>30</v>
      </c>
      <c r="AU573">
        <v>30</v>
      </c>
      <c r="AV573" s="8">
        <f t="shared" si="64"/>
        <v>30.886363636363637</v>
      </c>
      <c r="AW573">
        <f t="shared" si="65"/>
        <v>31</v>
      </c>
      <c r="AX573" s="8">
        <f t="shared" si="66"/>
        <v>0.32103822064055043</v>
      </c>
      <c r="AY573" s="6">
        <f>Table14[[#This Row],[Szórás]]/Table14[[#This Row],[Átlagos akadálymentességi hibaszám]]</f>
        <v>1.0394173442372494E-2</v>
      </c>
      <c r="AZ573">
        <f t="shared" si="67"/>
        <v>30</v>
      </c>
      <c r="BA573">
        <f t="shared" si="68"/>
        <v>31</v>
      </c>
      <c r="BB573">
        <f t="shared" si="69"/>
        <v>1</v>
      </c>
      <c r="BC573" s="7">
        <f t="shared" si="70"/>
        <v>0.99958183812840706</v>
      </c>
      <c r="BD573" s="8">
        <f t="shared" si="71"/>
        <v>0.26047306698469508</v>
      </c>
    </row>
    <row r="574" spans="1:56" x14ac:dyDescent="0.25">
      <c r="A574">
        <v>27</v>
      </c>
      <c r="B574">
        <v>40</v>
      </c>
      <c r="C574" t="s">
        <v>283</v>
      </c>
      <c r="D574">
        <v>139</v>
      </c>
      <c r="E574">
        <v>139</v>
      </c>
      <c r="F574">
        <v>137</v>
      </c>
      <c r="G574">
        <v>139</v>
      </c>
      <c r="H574">
        <v>139</v>
      </c>
      <c r="I574">
        <v>139</v>
      </c>
      <c r="J574">
        <v>137</v>
      </c>
      <c r="K574">
        <v>136</v>
      </c>
      <c r="L574">
        <v>138</v>
      </c>
      <c r="M574">
        <v>138</v>
      </c>
      <c r="N574">
        <v>139</v>
      </c>
      <c r="O574">
        <v>125</v>
      </c>
      <c r="P574">
        <v>140</v>
      </c>
      <c r="Q574">
        <v>132</v>
      </c>
      <c r="R574">
        <v>137</v>
      </c>
      <c r="S574">
        <v>137</v>
      </c>
      <c r="T574">
        <v>137</v>
      </c>
      <c r="U574">
        <v>137</v>
      </c>
      <c r="V574">
        <v>122</v>
      </c>
      <c r="W574">
        <v>134</v>
      </c>
      <c r="X574">
        <v>136</v>
      </c>
      <c r="Y574">
        <v>136</v>
      </c>
      <c r="Z574">
        <v>136</v>
      </c>
      <c r="AA574">
        <v>138</v>
      </c>
      <c r="AB574">
        <v>1</v>
      </c>
      <c r="AC574">
        <v>137</v>
      </c>
      <c r="AD574">
        <v>137</v>
      </c>
      <c r="AE574">
        <v>132</v>
      </c>
      <c r="AF574">
        <v>128</v>
      </c>
      <c r="AG574">
        <v>128</v>
      </c>
      <c r="AH574">
        <v>135</v>
      </c>
      <c r="AI574">
        <v>139</v>
      </c>
      <c r="AJ574">
        <v>138</v>
      </c>
      <c r="AK574">
        <v>139</v>
      </c>
      <c r="AL574">
        <v>138</v>
      </c>
      <c r="AM574">
        <v>138</v>
      </c>
      <c r="AN574">
        <v>134</v>
      </c>
      <c r="AO574">
        <v>138</v>
      </c>
      <c r="AP574">
        <v>133</v>
      </c>
      <c r="AQ574">
        <v>137</v>
      </c>
      <c r="AR574">
        <v>138</v>
      </c>
      <c r="AS574">
        <v>137</v>
      </c>
      <c r="AT574">
        <v>139</v>
      </c>
      <c r="AU574">
        <v>133</v>
      </c>
      <c r="AV574" s="8">
        <f t="shared" si="64"/>
        <v>132.86363636363637</v>
      </c>
      <c r="AW574">
        <f t="shared" si="65"/>
        <v>137</v>
      </c>
      <c r="AX574" s="8">
        <f t="shared" si="66"/>
        <v>20.705679379396528</v>
      </c>
      <c r="AY574" s="6">
        <f>Table14[[#This Row],[Szórás]]/Table14[[#This Row],[Átlagos akadálymentességi hibaszám]]</f>
        <v>0.15584158273921436</v>
      </c>
      <c r="AZ574">
        <f t="shared" si="67"/>
        <v>1</v>
      </c>
      <c r="BA574">
        <f t="shared" si="68"/>
        <v>140</v>
      </c>
      <c r="BB574">
        <f t="shared" si="69"/>
        <v>139</v>
      </c>
      <c r="BC574" s="7">
        <f t="shared" si="70"/>
        <v>0.99803197670627997</v>
      </c>
      <c r="BD574" s="8">
        <f t="shared" si="71"/>
        <v>1.1660213492144097E-3</v>
      </c>
    </row>
    <row r="575" spans="1:56" x14ac:dyDescent="0.25">
      <c r="A575">
        <v>6</v>
      </c>
      <c r="B575">
        <v>22</v>
      </c>
      <c r="C575" t="s">
        <v>195</v>
      </c>
      <c r="D575">
        <v>55</v>
      </c>
      <c r="E575">
        <v>1</v>
      </c>
      <c r="F575">
        <v>1</v>
      </c>
      <c r="G575">
        <v>56</v>
      </c>
      <c r="H575">
        <v>56</v>
      </c>
      <c r="I575">
        <v>56</v>
      </c>
      <c r="J575">
        <v>56</v>
      </c>
      <c r="K575">
        <v>55</v>
      </c>
      <c r="L575">
        <v>55</v>
      </c>
      <c r="M575">
        <v>56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56</v>
      </c>
      <c r="T575">
        <v>56</v>
      </c>
      <c r="U575">
        <v>1</v>
      </c>
      <c r="V575">
        <v>1</v>
      </c>
      <c r="W575">
        <v>1</v>
      </c>
      <c r="X575">
        <v>56</v>
      </c>
      <c r="Y575">
        <v>56</v>
      </c>
      <c r="Z575">
        <v>1</v>
      </c>
      <c r="AA575">
        <v>1</v>
      </c>
      <c r="AB575">
        <v>56</v>
      </c>
      <c r="AC575">
        <v>56</v>
      </c>
      <c r="AD575">
        <v>56</v>
      </c>
      <c r="AE575">
        <v>56</v>
      </c>
      <c r="AF575">
        <v>56</v>
      </c>
      <c r="AG575">
        <v>56</v>
      </c>
      <c r="AH575">
        <v>56</v>
      </c>
      <c r="AI575">
        <v>56</v>
      </c>
      <c r="AJ575">
        <v>56</v>
      </c>
      <c r="AK575">
        <v>56</v>
      </c>
      <c r="AL575">
        <v>56</v>
      </c>
      <c r="AM575">
        <v>56</v>
      </c>
      <c r="AN575">
        <v>56</v>
      </c>
      <c r="AO575">
        <v>1</v>
      </c>
      <c r="AP575">
        <v>56</v>
      </c>
      <c r="AQ575">
        <v>1</v>
      </c>
      <c r="AR575">
        <v>56</v>
      </c>
      <c r="AS575">
        <v>1</v>
      </c>
      <c r="AT575">
        <v>1</v>
      </c>
      <c r="AU575">
        <v>1</v>
      </c>
      <c r="AV575" s="8">
        <f t="shared" si="64"/>
        <v>34.68181818181818</v>
      </c>
      <c r="AW575">
        <f t="shared" si="65"/>
        <v>56</v>
      </c>
      <c r="AX575" s="8">
        <f t="shared" si="66"/>
        <v>27.036386100245021</v>
      </c>
      <c r="AY575" s="6">
        <f>Table14[[#This Row],[Szórás]]/Table14[[#This Row],[Átlagos akadálymentességi hibaszám]]</f>
        <v>0.77955503827705175</v>
      </c>
      <c r="AZ575">
        <f t="shared" si="67"/>
        <v>1</v>
      </c>
      <c r="BA575">
        <f t="shared" si="68"/>
        <v>56</v>
      </c>
      <c r="BB575">
        <f t="shared" si="69"/>
        <v>55</v>
      </c>
      <c r="BC575" s="7">
        <f t="shared" si="70"/>
        <v>1.0009772133931087</v>
      </c>
      <c r="BD575" s="8">
        <f t="shared" si="71"/>
        <v>4.0083829805662208E-5</v>
      </c>
    </row>
    <row r="576" spans="1:56" x14ac:dyDescent="0.25">
      <c r="A576">
        <v>13</v>
      </c>
      <c r="B576">
        <v>30</v>
      </c>
      <c r="C576" t="s">
        <v>134</v>
      </c>
      <c r="D576">
        <v>19</v>
      </c>
      <c r="E576">
        <v>19</v>
      </c>
      <c r="F576">
        <v>19</v>
      </c>
      <c r="G576">
        <v>19</v>
      </c>
      <c r="H576">
        <v>19</v>
      </c>
      <c r="I576">
        <v>19</v>
      </c>
      <c r="J576">
        <v>19</v>
      </c>
      <c r="K576">
        <v>19</v>
      </c>
      <c r="L576">
        <v>19</v>
      </c>
      <c r="M576">
        <v>19</v>
      </c>
      <c r="N576">
        <v>19</v>
      </c>
      <c r="O576">
        <v>19</v>
      </c>
      <c r="P576">
        <v>19</v>
      </c>
      <c r="Q576">
        <v>19</v>
      </c>
      <c r="R576">
        <v>19</v>
      </c>
      <c r="S576">
        <v>19</v>
      </c>
      <c r="T576">
        <v>19</v>
      </c>
      <c r="U576">
        <v>19</v>
      </c>
      <c r="V576">
        <v>19</v>
      </c>
      <c r="W576">
        <v>19</v>
      </c>
      <c r="X576">
        <v>19</v>
      </c>
      <c r="Y576">
        <v>19</v>
      </c>
      <c r="Z576">
        <v>19</v>
      </c>
      <c r="AA576">
        <v>19</v>
      </c>
      <c r="AB576">
        <v>19</v>
      </c>
      <c r="AC576">
        <v>19</v>
      </c>
      <c r="AD576">
        <v>19</v>
      </c>
      <c r="AE576">
        <v>19</v>
      </c>
      <c r="AF576">
        <v>19</v>
      </c>
      <c r="AG576">
        <v>19</v>
      </c>
      <c r="AH576">
        <v>19</v>
      </c>
      <c r="AI576">
        <v>19</v>
      </c>
      <c r="AJ576">
        <v>19</v>
      </c>
      <c r="AK576">
        <v>19</v>
      </c>
      <c r="AL576">
        <v>19</v>
      </c>
      <c r="AM576">
        <v>19</v>
      </c>
      <c r="AN576">
        <v>19</v>
      </c>
      <c r="AO576">
        <v>19</v>
      </c>
      <c r="AP576">
        <v>19</v>
      </c>
      <c r="AQ576">
        <v>20</v>
      </c>
      <c r="AR576">
        <v>20</v>
      </c>
      <c r="AS576">
        <v>20</v>
      </c>
      <c r="AT576">
        <v>20</v>
      </c>
      <c r="AU576">
        <v>20</v>
      </c>
      <c r="AV576" s="8">
        <f t="shared" si="64"/>
        <v>19.113636363636363</v>
      </c>
      <c r="AW576">
        <f t="shared" si="65"/>
        <v>19</v>
      </c>
      <c r="AX576" s="8">
        <f t="shared" si="66"/>
        <v>0.32103822064055043</v>
      </c>
      <c r="AY576" s="6">
        <f>Table14[[#This Row],[Szórás]]/Table14[[#This Row],[Átlagos akadálymentességi hibaszám]]</f>
        <v>1.6796292161931296E-2</v>
      </c>
      <c r="AZ576">
        <f t="shared" si="67"/>
        <v>19</v>
      </c>
      <c r="BA576">
        <f t="shared" si="68"/>
        <v>20</v>
      </c>
      <c r="BB576">
        <f t="shared" si="69"/>
        <v>1</v>
      </c>
      <c r="BC576" s="7">
        <f t="shared" si="70"/>
        <v>1.0007051246220835</v>
      </c>
      <c r="BD576" s="8">
        <f t="shared" si="71"/>
        <v>0.30232558139534899</v>
      </c>
    </row>
  </sheetData>
  <conditionalFormatting sqref="BC2:BC576">
    <cfRule type="colorScale" priority="2">
      <colorScale>
        <cfvo type="min"/>
        <cfvo type="num" val="1"/>
        <cfvo type="max"/>
        <color rgb="FF63BE7B"/>
        <color rgb="FFFFEB84"/>
        <color rgb="FFF8696B"/>
      </colorScale>
    </cfRule>
  </conditionalFormatting>
  <conditionalFormatting sqref="BD2:BD576">
    <cfRule type="colorScale" priority="1">
      <colorScale>
        <cfvo type="num" val="0"/>
        <cfvo type="percent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A652-63E7-4966-A5B7-CC8B4B3A2713}">
  <dimension ref="A3:B24"/>
  <sheetViews>
    <sheetView workbookViewId="0">
      <selection activeCell="A6" sqref="A6"/>
    </sheetView>
  </sheetViews>
  <sheetFormatPr defaultRowHeight="15" x14ac:dyDescent="0.25"/>
  <cols>
    <col min="1" max="1" width="13.42578125" bestFit="1" customWidth="1"/>
    <col min="2" max="2" width="16.85546875" bestFit="1" customWidth="1"/>
  </cols>
  <sheetData>
    <row r="3" spans="1:2" x14ac:dyDescent="0.25">
      <c r="A3" s="2" t="s">
        <v>2337</v>
      </c>
      <c r="B3" t="s">
        <v>2387</v>
      </c>
    </row>
    <row r="4" spans="1:2" x14ac:dyDescent="0.25">
      <c r="A4" s="3" t="s">
        <v>2388</v>
      </c>
      <c r="B4" s="13">
        <v>193</v>
      </c>
    </row>
    <row r="5" spans="1:2" x14ac:dyDescent="0.25">
      <c r="A5" s="4" t="s">
        <v>85</v>
      </c>
      <c r="B5" s="13">
        <v>37</v>
      </c>
    </row>
    <row r="6" spans="1:2" x14ac:dyDescent="0.25">
      <c r="A6" s="4" t="s">
        <v>104</v>
      </c>
      <c r="B6" s="13">
        <v>26</v>
      </c>
    </row>
    <row r="7" spans="1:2" x14ac:dyDescent="0.25">
      <c r="A7" s="4" t="s">
        <v>173</v>
      </c>
      <c r="B7" s="13">
        <v>57</v>
      </c>
    </row>
    <row r="8" spans="1:2" x14ac:dyDescent="0.25">
      <c r="A8" s="4" t="s">
        <v>195</v>
      </c>
      <c r="B8" s="13">
        <v>73</v>
      </c>
    </row>
    <row r="9" spans="1:2" x14ac:dyDescent="0.25">
      <c r="A9" s="3" t="s">
        <v>2391</v>
      </c>
      <c r="B9" s="13">
        <v>143</v>
      </c>
    </row>
    <row r="10" spans="1:2" x14ac:dyDescent="0.25">
      <c r="A10" s="4" t="s">
        <v>134</v>
      </c>
      <c r="B10" s="13">
        <v>67</v>
      </c>
    </row>
    <row r="11" spans="1:2" x14ac:dyDescent="0.25">
      <c r="A11" s="4" t="s">
        <v>283</v>
      </c>
      <c r="B11" s="13">
        <v>76</v>
      </c>
    </row>
    <row r="12" spans="1:2" x14ac:dyDescent="0.25">
      <c r="A12" s="3" t="s">
        <v>2392</v>
      </c>
      <c r="B12" s="13">
        <v>115</v>
      </c>
    </row>
    <row r="13" spans="1:2" x14ac:dyDescent="0.25">
      <c r="A13" s="4" t="s">
        <v>120</v>
      </c>
      <c r="B13" s="13">
        <v>59</v>
      </c>
    </row>
    <row r="14" spans="1:2" x14ac:dyDescent="0.25">
      <c r="A14" s="4" t="s">
        <v>145</v>
      </c>
      <c r="B14" s="13">
        <v>28</v>
      </c>
    </row>
    <row r="15" spans="1:2" x14ac:dyDescent="0.25">
      <c r="A15" s="4" t="s">
        <v>162</v>
      </c>
      <c r="B15" s="13">
        <v>12</v>
      </c>
    </row>
    <row r="16" spans="1:2" x14ac:dyDescent="0.25">
      <c r="A16" s="4" t="s">
        <v>287</v>
      </c>
      <c r="B16" s="13">
        <v>16</v>
      </c>
    </row>
    <row r="17" spans="1:2" x14ac:dyDescent="0.25">
      <c r="A17" s="3" t="s">
        <v>2389</v>
      </c>
      <c r="B17" s="13">
        <v>148</v>
      </c>
    </row>
    <row r="18" spans="1:2" x14ac:dyDescent="0.25">
      <c r="A18" s="4" t="s">
        <v>179</v>
      </c>
      <c r="B18" s="13">
        <v>9</v>
      </c>
    </row>
    <row r="19" spans="1:2" x14ac:dyDescent="0.25">
      <c r="A19" s="4" t="s">
        <v>109</v>
      </c>
      <c r="B19" s="13">
        <v>35</v>
      </c>
    </row>
    <row r="20" spans="1:2" x14ac:dyDescent="0.25">
      <c r="A20" s="4" t="s">
        <v>320</v>
      </c>
      <c r="B20" s="13">
        <v>27</v>
      </c>
    </row>
    <row r="21" spans="1:2" x14ac:dyDescent="0.25">
      <c r="A21" s="4" t="s">
        <v>99</v>
      </c>
      <c r="B21" s="13">
        <v>66</v>
      </c>
    </row>
    <row r="22" spans="1:2" x14ac:dyDescent="0.25">
      <c r="A22" s="4" t="s">
        <v>207</v>
      </c>
      <c r="B22" s="13">
        <v>5</v>
      </c>
    </row>
    <row r="23" spans="1:2" x14ac:dyDescent="0.25">
      <c r="A23" s="4" t="s">
        <v>268</v>
      </c>
      <c r="B23" s="13">
        <v>6</v>
      </c>
    </row>
    <row r="24" spans="1:2" x14ac:dyDescent="0.25">
      <c r="A24" s="3" t="s">
        <v>2336</v>
      </c>
      <c r="B24" s="13">
        <v>599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8F373-0DA6-40D7-98B5-384BDBB50209}">
  <sheetPr>
    <tabColor rgb="FF63BE7B"/>
  </sheetPr>
  <dimension ref="A1:A16"/>
  <sheetViews>
    <sheetView workbookViewId="0"/>
  </sheetViews>
  <sheetFormatPr defaultRowHeight="15" x14ac:dyDescent="0.25"/>
  <cols>
    <col min="1" max="1" width="13.85546875" bestFit="1" customWidth="1"/>
    <col min="2" max="2" width="27.140625" customWidth="1"/>
    <col min="3" max="3" width="39.140625" customWidth="1"/>
    <col min="4" max="4" width="81.140625" bestFit="1" customWidth="1"/>
    <col min="5" max="5" width="38.140625" customWidth="1"/>
    <col min="6" max="6" width="13.5703125" bestFit="1" customWidth="1"/>
    <col min="7" max="7" width="81.140625" bestFit="1" customWidth="1"/>
    <col min="8" max="8" width="30.140625" bestFit="1" customWidth="1"/>
    <col min="9" max="9" width="20.7109375" bestFit="1" customWidth="1"/>
    <col min="10" max="10" width="29.140625" bestFit="1" customWidth="1"/>
    <col min="11" max="11" width="18.28515625" bestFit="1" customWidth="1"/>
    <col min="12" max="12" width="81.140625" bestFit="1" customWidth="1"/>
    <col min="13" max="13" width="16" bestFit="1" customWidth="1"/>
    <col min="14" max="14" width="81.140625" bestFit="1" customWidth="1"/>
    <col min="15" max="15" width="14.28515625" bestFit="1" customWidth="1"/>
    <col min="16" max="16" width="81.140625" bestFit="1" customWidth="1"/>
    <col min="17" max="17" width="27" bestFit="1" customWidth="1"/>
    <col min="18" max="18" width="81.140625" bestFit="1" customWidth="1"/>
    <col min="19" max="19" width="26.5703125" bestFit="1" customWidth="1"/>
    <col min="20" max="20" width="75.28515625" bestFit="1" customWidth="1"/>
    <col min="21" max="21" width="39" bestFit="1" customWidth="1"/>
    <col min="22" max="22" width="81.140625" bestFit="1" customWidth="1"/>
    <col min="23" max="23" width="41" bestFit="1" customWidth="1"/>
    <col min="24" max="24" width="63.5703125" bestFit="1" customWidth="1"/>
    <col min="25" max="25" width="33.5703125" bestFit="1" customWidth="1"/>
    <col min="26" max="26" width="41.42578125" bestFit="1" customWidth="1"/>
    <col min="27" max="27" width="23.85546875" bestFit="1" customWidth="1"/>
    <col min="28" max="28" width="23.28515625" bestFit="1" customWidth="1"/>
    <col min="29" max="29" width="28.140625" bestFit="1" customWidth="1"/>
    <col min="30" max="30" width="27.5703125" bestFit="1" customWidth="1"/>
    <col min="31" max="31" width="14.140625" bestFit="1" customWidth="1"/>
    <col min="32" max="32" width="12.5703125" customWidth="1"/>
    <col min="33" max="33" width="17.5703125" bestFit="1" customWidth="1"/>
    <col min="34" max="34" width="29" bestFit="1" customWidth="1"/>
    <col min="35" max="35" width="41.28515625" bestFit="1" customWidth="1"/>
    <col min="36" max="36" width="37.28515625" bestFit="1" customWidth="1"/>
    <col min="37" max="37" width="39.140625" bestFit="1" customWidth="1"/>
    <col min="38" max="38" width="12.5703125" customWidth="1"/>
    <col min="39" max="39" width="15.85546875" bestFit="1" customWidth="1"/>
    <col min="40" max="40" width="17" bestFit="1" customWidth="1"/>
    <col min="41" max="41" width="17.28515625" bestFit="1" customWidth="1"/>
    <col min="42" max="42" width="13.5703125" bestFit="1" customWidth="1"/>
    <col min="43" max="43" width="14.42578125" bestFit="1" customWidth="1"/>
    <col min="44" max="44" width="21.7109375" bestFit="1" customWidth="1"/>
    <col min="45" max="45" width="30.7109375" bestFit="1" customWidth="1"/>
    <col min="46" max="46" width="26.7109375" bestFit="1" customWidth="1"/>
    <col min="47" max="47" width="16.28515625" bestFit="1" customWidth="1"/>
    <col min="48" max="91" width="12.7109375" bestFit="1" customWidth="1"/>
    <col min="92" max="92" width="18.7109375" customWidth="1"/>
    <col min="93" max="93" width="11.42578125" bestFit="1" customWidth="1"/>
    <col min="94" max="94" width="28" bestFit="1" customWidth="1"/>
    <col min="95" max="95" width="81.140625" bestFit="1" customWidth="1"/>
    <col min="96" max="96" width="29.28515625" bestFit="1" customWidth="1"/>
    <col min="97" max="97" width="13.5703125" bestFit="1" customWidth="1"/>
    <col min="98" max="98" width="81.140625" bestFit="1" customWidth="1"/>
    <col min="99" max="99" width="27.85546875" bestFit="1" customWidth="1"/>
    <col min="100" max="100" width="19.5703125" bestFit="1" customWidth="1"/>
    <col min="101" max="101" width="26.5703125" bestFit="1" customWidth="1"/>
    <col min="102" max="102" width="16.42578125" bestFit="1" customWidth="1"/>
    <col min="103" max="103" width="81.140625" bestFit="1" customWidth="1"/>
    <col min="104" max="104" width="14.140625" bestFit="1" customWidth="1"/>
    <col min="105" max="105" width="81.140625" bestFit="1" customWidth="1"/>
    <col min="106" max="106" width="12.42578125" bestFit="1" customWidth="1"/>
    <col min="107" max="107" width="81.140625" bestFit="1" customWidth="1"/>
    <col min="108" max="108" width="25" bestFit="1" customWidth="1"/>
    <col min="109" max="109" width="81.140625" bestFit="1" customWidth="1"/>
    <col min="110" max="110" width="24.7109375" bestFit="1" customWidth="1"/>
    <col min="111" max="111" width="75.28515625" bestFit="1" customWidth="1"/>
    <col min="112" max="112" width="37.28515625" bestFit="1" customWidth="1"/>
    <col min="113" max="113" width="81.140625" bestFit="1" customWidth="1"/>
    <col min="114" max="114" width="39.140625" bestFit="1" customWidth="1"/>
    <col min="115" max="115" width="63.5703125" bestFit="1" customWidth="1"/>
    <col min="116" max="116" width="30.140625" bestFit="1" customWidth="1"/>
    <col min="117" max="117" width="36.85546875" bestFit="1" customWidth="1"/>
    <col min="118" max="118" width="21.140625" bestFit="1" customWidth="1"/>
    <col min="119" max="119" width="20.140625" bestFit="1" customWidth="1"/>
    <col min="120" max="120" width="25.5703125" bestFit="1" customWidth="1"/>
    <col min="121" max="121" width="24.42578125" bestFit="1" customWidth="1"/>
    <col min="122" max="123" width="12.42578125" bestFit="1" customWidth="1"/>
    <col min="124" max="124" width="14.28515625" bestFit="1" customWidth="1"/>
    <col min="125" max="125" width="25.5703125" bestFit="1" customWidth="1"/>
    <col min="126" max="126" width="38" bestFit="1" customWidth="1"/>
    <col min="127" max="127" width="35" bestFit="1" customWidth="1"/>
    <col min="128" max="128" width="36.85546875" bestFit="1" customWidth="1"/>
    <col min="129" max="129" width="19.85546875" bestFit="1" customWidth="1"/>
    <col min="130" max="130" width="22" bestFit="1" customWidth="1"/>
    <col min="131" max="131" width="14.28515625" bestFit="1" customWidth="1"/>
    <col min="132" max="132" width="14.5703125" bestFit="1" customWidth="1"/>
    <col min="133" max="134" width="12.42578125" bestFit="1" customWidth="1"/>
    <col min="135" max="135" width="18.85546875" bestFit="1" customWidth="1"/>
    <col min="136" max="136" width="23.5703125" bestFit="1" customWidth="1"/>
    <col min="137" max="137" width="27.5703125" bestFit="1" customWidth="1"/>
    <col min="138" max="138" width="23.85546875" bestFit="1" customWidth="1"/>
    <col min="139" max="139" width="16.28515625" bestFit="1" customWidth="1"/>
    <col min="140" max="183" width="12.42578125" bestFit="1" customWidth="1"/>
  </cols>
  <sheetData>
    <row r="1" spans="1:1" x14ac:dyDescent="0.25">
      <c r="A1" t="str">
        <f ca="1">_xlfn.FORMULATEXT(A2)</f>
        <v>=CORREL(Table14[Létszám],Table14[Átlagos akadálymentességi hibaszám])</v>
      </c>
    </row>
    <row r="2" spans="1:1" x14ac:dyDescent="0.25">
      <c r="A2" s="8">
        <f>CORREL(Table14[Létszám],Table14[Átlagos akadálymentességi hibaszám])</f>
        <v>-7.8519402912919201E-2</v>
      </c>
    </row>
    <row r="3" spans="1:1" x14ac:dyDescent="0.25">
      <c r="A3" t="str">
        <f ca="1">_xlfn.FORMULATEXT(A4)</f>
        <v>=CORREL(Table14[Létszám],Table14[Akadálymentességi hibaszám mediánja])</v>
      </c>
    </row>
    <row r="4" spans="1:1" x14ac:dyDescent="0.25">
      <c r="A4" s="8">
        <f>CORREL(Table14[Létszám],Table14[Akadálymentességi hibaszám mediánja])</f>
        <v>-7.5917761959900257E-2</v>
      </c>
    </row>
    <row r="5" spans="1:1" x14ac:dyDescent="0.25">
      <c r="A5" t="str">
        <f ca="1">_xlfn.FORMULATEXT(A6)</f>
        <v>=CORREL(Table14[Létszám],Table14[Szórás])</v>
      </c>
    </row>
    <row r="6" spans="1:1" x14ac:dyDescent="0.25">
      <c r="A6" s="8">
        <f>CORREL(Table14[Létszám],Table14[Szórás])</f>
        <v>2.2812634128287344E-2</v>
      </c>
    </row>
    <row r="7" spans="1:1" x14ac:dyDescent="0.25">
      <c r="A7" t="str">
        <f ca="1">_xlfn.FORMULATEXT(A8)</f>
        <v>=CORREL(Table14[Létszám],Table14[Minimum érték])</v>
      </c>
    </row>
    <row r="8" spans="1:1" x14ac:dyDescent="0.25">
      <c r="A8" s="8">
        <f>CORREL(Table14[Létszám],Table14[Minimum érték])</f>
        <v>-9.2052906023354183E-2</v>
      </c>
    </row>
    <row r="9" spans="1:1" x14ac:dyDescent="0.25">
      <c r="A9" t="str">
        <f ca="1">_xlfn.FORMULATEXT(A10)</f>
        <v>=CORREL(Table14[Létszám],Table14[Maximum érték])</v>
      </c>
    </row>
    <row r="10" spans="1:1" x14ac:dyDescent="0.25">
      <c r="A10" s="8">
        <f>CORREL(Table14[Létszám],Table14[Maximum érték])</f>
        <v>-4.9573991104621316E-2</v>
      </c>
    </row>
    <row r="11" spans="1:1" x14ac:dyDescent="0.25">
      <c r="A11" t="str">
        <f ca="1">_xlfn.FORMULATEXT(A12)</f>
        <v>=CORREL(Table14[Létszám],Table14[Terjedelem])</v>
      </c>
    </row>
    <row r="12" spans="1:1" x14ac:dyDescent="0.25">
      <c r="A12" s="8">
        <f>CORREL(Table14[Létszám],Table14[Terjedelem])</f>
        <v>5.8721046277631446E-4</v>
      </c>
    </row>
    <row r="13" spans="1:1" x14ac:dyDescent="0.25">
      <c r="A13" t="str">
        <f ca="1">_xlfn.FORMULATEXT(A14)</f>
        <v>=CORREL(Table14[Létszám],Table14[Meredekség])</v>
      </c>
    </row>
    <row r="14" spans="1:1" x14ac:dyDescent="0.25">
      <c r="A14" s="8">
        <f>CORREL(Table14[Létszám],Table14[Meredekség])</f>
        <v>-7.0799262031723917E-2</v>
      </c>
    </row>
    <row r="15" spans="1:1" x14ac:dyDescent="0.25">
      <c r="A15" t="str">
        <f ca="1">_xlfn.FORMULATEXT(A16)</f>
        <v>=CORREL(Table14[Létszám],Table14[R négyzet])</v>
      </c>
    </row>
    <row r="16" spans="1:1" x14ac:dyDescent="0.25">
      <c r="A16" s="8">
        <f>CORREL(Table14[Létszám],Table14[R négyzet])</f>
        <v>0.11464167778462085</v>
      </c>
    </row>
  </sheetData>
  <conditionalFormatting sqref="A4 A2 A6 A8 A10 A12 A14 A16">
    <cfRule type="colorScale" priority="1">
      <colorScale>
        <cfvo type="num" val="-1"/>
        <cfvo type="num" val="0"/>
        <cfvo type="num" val="1"/>
        <color rgb="FF63BE7B"/>
        <color rgb="FFF8696B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3BD54-F06E-4170-9C6D-9E6E19CA76BF}">
  <sheetPr>
    <tabColor rgb="FF63BE7B"/>
  </sheetPr>
  <dimension ref="A3:AT19"/>
  <sheetViews>
    <sheetView workbookViewId="0">
      <selection activeCell="A4" sqref="A4"/>
    </sheetView>
  </sheetViews>
  <sheetFormatPr defaultRowHeight="15" x14ac:dyDescent="0.25"/>
  <cols>
    <col min="1" max="1" width="13.42578125" bestFit="1" customWidth="1"/>
    <col min="2" max="2" width="28" bestFit="1" customWidth="1"/>
    <col min="3" max="46" width="20.5703125" bestFit="1" customWidth="1"/>
  </cols>
  <sheetData>
    <row r="3" spans="1:46" x14ac:dyDescent="0.25">
      <c r="A3" s="2" t="s">
        <v>2337</v>
      </c>
      <c r="B3" t="s">
        <v>2398</v>
      </c>
      <c r="C3" t="s">
        <v>2338</v>
      </c>
      <c r="D3" t="s">
        <v>2339</v>
      </c>
      <c r="E3" t="s">
        <v>2340</v>
      </c>
      <c r="F3" t="s">
        <v>2341</v>
      </c>
      <c r="G3" t="s">
        <v>2342</v>
      </c>
      <c r="H3" t="s">
        <v>2343</v>
      </c>
      <c r="I3" t="s">
        <v>2344</v>
      </c>
      <c r="J3" t="s">
        <v>2345</v>
      </c>
      <c r="K3" t="s">
        <v>2346</v>
      </c>
      <c r="L3" t="s">
        <v>2347</v>
      </c>
      <c r="M3" t="s">
        <v>2348</v>
      </c>
      <c r="N3" t="s">
        <v>2349</v>
      </c>
      <c r="O3" t="s">
        <v>2350</v>
      </c>
      <c r="P3" t="s">
        <v>2351</v>
      </c>
      <c r="Q3" t="s">
        <v>2352</v>
      </c>
      <c r="R3" t="s">
        <v>2353</v>
      </c>
      <c r="S3" t="s">
        <v>2354</v>
      </c>
      <c r="T3" t="s">
        <v>2355</v>
      </c>
      <c r="U3" t="s">
        <v>2356</v>
      </c>
      <c r="V3" t="s">
        <v>2357</v>
      </c>
      <c r="W3" t="s">
        <v>2358</v>
      </c>
      <c r="X3" t="s">
        <v>2359</v>
      </c>
      <c r="Y3" t="s">
        <v>2360</v>
      </c>
      <c r="Z3" t="s">
        <v>2361</v>
      </c>
      <c r="AA3" t="s">
        <v>2362</v>
      </c>
      <c r="AB3" t="s">
        <v>2363</v>
      </c>
      <c r="AC3" t="s">
        <v>2364</v>
      </c>
      <c r="AD3" t="s">
        <v>2365</v>
      </c>
      <c r="AE3" t="s">
        <v>2366</v>
      </c>
      <c r="AF3" t="s">
        <v>2367</v>
      </c>
      <c r="AG3" t="s">
        <v>2368</v>
      </c>
      <c r="AH3" t="s">
        <v>2369</v>
      </c>
      <c r="AI3" t="s">
        <v>2370</v>
      </c>
      <c r="AJ3" t="s">
        <v>2371</v>
      </c>
      <c r="AK3" t="s">
        <v>2372</v>
      </c>
      <c r="AL3" t="s">
        <v>2373</v>
      </c>
      <c r="AM3" t="s">
        <v>2374</v>
      </c>
      <c r="AN3" t="s">
        <v>2375</v>
      </c>
      <c r="AO3" t="s">
        <v>2376</v>
      </c>
      <c r="AP3" t="s">
        <v>2377</v>
      </c>
      <c r="AQ3" t="s">
        <v>2378</v>
      </c>
      <c r="AR3" t="s">
        <v>2379</v>
      </c>
      <c r="AS3" t="s">
        <v>2380</v>
      </c>
      <c r="AT3" t="s">
        <v>2381</v>
      </c>
    </row>
    <row r="4" spans="1:46" x14ac:dyDescent="0.25">
      <c r="A4" s="3" t="s">
        <v>85</v>
      </c>
      <c r="B4" s="11">
        <v>36</v>
      </c>
      <c r="C4" s="8">
        <v>63.583333333333336</v>
      </c>
      <c r="D4" s="8">
        <v>64.083333333333329</v>
      </c>
      <c r="E4" s="8">
        <v>64.027777777777771</v>
      </c>
      <c r="F4" s="8">
        <v>62.694444444444443</v>
      </c>
      <c r="G4" s="8">
        <v>63.472222222222221</v>
      </c>
      <c r="H4" s="8">
        <v>63.416666666666664</v>
      </c>
      <c r="I4" s="8">
        <v>63.361111111111114</v>
      </c>
      <c r="J4" s="8">
        <v>64.027777777777771</v>
      </c>
      <c r="K4" s="8">
        <v>63.861111111111114</v>
      </c>
      <c r="L4" s="8">
        <v>63.972222222222221</v>
      </c>
      <c r="M4" s="8">
        <v>63.833333333333336</v>
      </c>
      <c r="N4" s="8">
        <v>63.833333333333336</v>
      </c>
      <c r="O4" s="8">
        <v>62.805555555555557</v>
      </c>
      <c r="P4" s="8">
        <v>63.777777777777779</v>
      </c>
      <c r="Q4" s="8">
        <v>63.777777777777779</v>
      </c>
      <c r="R4" s="8">
        <v>64.055555555555557</v>
      </c>
      <c r="S4" s="8">
        <v>62.388888888888886</v>
      </c>
      <c r="T4" s="8">
        <v>63.888888888888886</v>
      </c>
      <c r="U4" s="8">
        <v>63.5</v>
      </c>
      <c r="V4" s="8">
        <v>63.388888888888886</v>
      </c>
      <c r="W4" s="8">
        <v>63.444444444444443</v>
      </c>
      <c r="X4" s="8">
        <v>62.972222222222221</v>
      </c>
      <c r="Y4" s="8">
        <v>63.555555555555557</v>
      </c>
      <c r="Z4" s="8">
        <v>63.861111111111114</v>
      </c>
      <c r="AA4" s="8">
        <v>63.027777777777779</v>
      </c>
      <c r="AB4" s="8">
        <v>63.055555555555557</v>
      </c>
      <c r="AC4" s="8">
        <v>63.277777777777779</v>
      </c>
      <c r="AD4" s="8">
        <v>61.972222222222221</v>
      </c>
      <c r="AE4" s="8">
        <v>63.138888888888886</v>
      </c>
      <c r="AF4" s="8">
        <v>63.333333333333336</v>
      </c>
      <c r="AG4" s="8">
        <v>60.916666666666664</v>
      </c>
      <c r="AH4" s="8">
        <v>60.194444444444443</v>
      </c>
      <c r="AI4" s="8">
        <v>63.027777777777779</v>
      </c>
      <c r="AJ4" s="8">
        <v>63</v>
      </c>
      <c r="AK4" s="8">
        <v>62.25</v>
      </c>
      <c r="AL4" s="8">
        <v>61.583333333333336</v>
      </c>
      <c r="AM4" s="8">
        <v>62</v>
      </c>
      <c r="AN4" s="8">
        <v>61.25</v>
      </c>
      <c r="AO4" s="8">
        <v>65.027777777777771</v>
      </c>
      <c r="AP4" s="8">
        <v>64.472222222222229</v>
      </c>
      <c r="AQ4" s="8">
        <v>64.194444444444443</v>
      </c>
      <c r="AR4" s="8">
        <v>66.722222222222229</v>
      </c>
      <c r="AS4" s="8">
        <v>63.888888888888886</v>
      </c>
      <c r="AT4" s="8">
        <v>63.361111111111114</v>
      </c>
    </row>
    <row r="5" spans="1:46" x14ac:dyDescent="0.25">
      <c r="A5" s="3" t="s">
        <v>104</v>
      </c>
      <c r="B5" s="11">
        <v>26</v>
      </c>
      <c r="C5" s="8">
        <v>90.961538461538467</v>
      </c>
      <c r="D5" s="8">
        <v>86.038461538461533</v>
      </c>
      <c r="E5" s="8">
        <v>86.615384615384613</v>
      </c>
      <c r="F5" s="8">
        <v>89.692307692307693</v>
      </c>
      <c r="G5" s="8">
        <v>89.84615384615384</v>
      </c>
      <c r="H5" s="8">
        <v>86.15384615384616</v>
      </c>
      <c r="I5" s="8">
        <v>89.84615384615384</v>
      </c>
      <c r="J5" s="8">
        <v>90.115384615384613</v>
      </c>
      <c r="K5" s="8">
        <v>90.307692307692307</v>
      </c>
      <c r="L5" s="8">
        <v>89.038461538461533</v>
      </c>
      <c r="M5" s="8">
        <v>88.384615384615387</v>
      </c>
      <c r="N5" s="8">
        <v>89.384615384615387</v>
      </c>
      <c r="O5" s="8">
        <v>88.34615384615384</v>
      </c>
      <c r="P5" s="8">
        <v>87.884615384615387</v>
      </c>
      <c r="Q5" s="8">
        <v>82.769230769230774</v>
      </c>
      <c r="R5" s="8">
        <v>83.192307692307693</v>
      </c>
      <c r="S5" s="8">
        <v>83.230769230769226</v>
      </c>
      <c r="T5" s="8">
        <v>86.884615384615387</v>
      </c>
      <c r="U5" s="8">
        <v>81.730769230769226</v>
      </c>
      <c r="V5" s="8">
        <v>82.807692307692307</v>
      </c>
      <c r="W5" s="8">
        <v>79.769230769230774</v>
      </c>
      <c r="X5" s="8">
        <v>83.15384615384616</v>
      </c>
      <c r="Y5" s="8">
        <v>75.884615384615387</v>
      </c>
      <c r="Z5" s="8">
        <v>83.07692307692308</v>
      </c>
      <c r="AA5" s="8">
        <v>84.5</v>
      </c>
      <c r="AB5" s="8">
        <v>87.192307692307693</v>
      </c>
      <c r="AC5" s="8">
        <v>84.038461538461533</v>
      </c>
      <c r="AD5" s="8">
        <v>84.884615384615387</v>
      </c>
      <c r="AE5" s="8">
        <v>81.65384615384616</v>
      </c>
      <c r="AF5" s="8">
        <v>82.307692307692307</v>
      </c>
      <c r="AG5" s="8">
        <v>80.615384615384613</v>
      </c>
      <c r="AH5" s="8">
        <v>72.961538461538467</v>
      </c>
      <c r="AI5" s="8">
        <v>84.65384615384616</v>
      </c>
      <c r="AJ5" s="8">
        <v>84.84615384615384</v>
      </c>
      <c r="AK5" s="8">
        <v>83.92307692307692</v>
      </c>
      <c r="AL5" s="8">
        <v>82.807692307692307</v>
      </c>
      <c r="AM5" s="8">
        <v>90.42307692307692</v>
      </c>
      <c r="AN5" s="8">
        <v>86.42307692307692</v>
      </c>
      <c r="AO5" s="8">
        <v>85.92307692307692</v>
      </c>
      <c r="AP5" s="8">
        <v>80.57692307692308</v>
      </c>
      <c r="AQ5" s="8">
        <v>89.230769230769226</v>
      </c>
      <c r="AR5" s="8">
        <v>92.192307692307693</v>
      </c>
      <c r="AS5" s="8">
        <v>89.730769230769226</v>
      </c>
      <c r="AT5" s="8">
        <v>91.692307692307693</v>
      </c>
    </row>
    <row r="6" spans="1:46" x14ac:dyDescent="0.25">
      <c r="A6" s="3" t="s">
        <v>173</v>
      </c>
      <c r="B6" s="11">
        <v>52</v>
      </c>
      <c r="C6" s="8">
        <v>64.17307692307692</v>
      </c>
      <c r="D6" s="8">
        <v>66.538461538461533</v>
      </c>
      <c r="E6" s="8">
        <v>64.84615384615384</v>
      </c>
      <c r="F6" s="8">
        <v>64.461538461538467</v>
      </c>
      <c r="G6" s="8">
        <v>63.865384615384613</v>
      </c>
      <c r="H6" s="8">
        <v>66.115384615384613</v>
      </c>
      <c r="I6" s="8">
        <v>63.03846153846154</v>
      </c>
      <c r="J6" s="8">
        <v>63.192307692307693</v>
      </c>
      <c r="K6" s="8">
        <v>63.21153846153846</v>
      </c>
      <c r="L6" s="8">
        <v>64.019230769230774</v>
      </c>
      <c r="M6" s="8">
        <v>64.961538461538467</v>
      </c>
      <c r="N6" s="8">
        <v>63.807692307692307</v>
      </c>
      <c r="O6" s="8">
        <v>63.692307692307693</v>
      </c>
      <c r="P6" s="8">
        <v>63.75</v>
      </c>
      <c r="Q6" s="8">
        <v>63.403846153846153</v>
      </c>
      <c r="R6" s="8">
        <v>63.903846153846153</v>
      </c>
      <c r="S6" s="8">
        <v>64.480769230769226</v>
      </c>
      <c r="T6" s="8">
        <v>66.384615384615387</v>
      </c>
      <c r="U6" s="8">
        <v>64.15384615384616</v>
      </c>
      <c r="V6" s="8">
        <v>64.519230769230774</v>
      </c>
      <c r="W6" s="8">
        <v>64.942307692307693</v>
      </c>
      <c r="X6" s="8">
        <v>64.865384615384613</v>
      </c>
      <c r="Y6" s="8">
        <v>63.980769230769234</v>
      </c>
      <c r="Z6" s="8">
        <v>65.5</v>
      </c>
      <c r="AA6" s="8">
        <v>67.211538461538467</v>
      </c>
      <c r="AB6" s="8">
        <v>68.115384615384613</v>
      </c>
      <c r="AC6" s="8">
        <v>65.15384615384616</v>
      </c>
      <c r="AD6" s="8">
        <v>64.82692307692308</v>
      </c>
      <c r="AE6" s="8">
        <v>64.384615384615387</v>
      </c>
      <c r="AF6" s="8">
        <v>64.865384615384613</v>
      </c>
      <c r="AG6" s="8">
        <v>66.07692307692308</v>
      </c>
      <c r="AH6" s="8">
        <v>66.442307692307693</v>
      </c>
      <c r="AI6" s="8">
        <v>64.384615384615387</v>
      </c>
      <c r="AJ6" s="8">
        <v>63.57692307692308</v>
      </c>
      <c r="AK6" s="8">
        <v>65.884615384615387</v>
      </c>
      <c r="AL6" s="8">
        <v>64.115384615384613</v>
      </c>
      <c r="AM6" s="8">
        <v>64.480769230769226</v>
      </c>
      <c r="AN6" s="8">
        <v>63.769230769230766</v>
      </c>
      <c r="AO6" s="8">
        <v>63.846153846153847</v>
      </c>
      <c r="AP6" s="8">
        <v>63.519230769230766</v>
      </c>
      <c r="AQ6" s="8">
        <v>63.846153846153847</v>
      </c>
      <c r="AR6" s="8">
        <v>63.5</v>
      </c>
      <c r="AS6" s="8">
        <v>61.480769230769234</v>
      </c>
      <c r="AT6" s="8">
        <v>58.46153846153846</v>
      </c>
    </row>
    <row r="7" spans="1:46" x14ac:dyDescent="0.25">
      <c r="A7" s="3" t="s">
        <v>195</v>
      </c>
      <c r="B7" s="11">
        <v>69</v>
      </c>
      <c r="C7" s="8">
        <v>61.507246376811594</v>
      </c>
      <c r="D7" s="8">
        <v>60.594202898550726</v>
      </c>
      <c r="E7" s="8">
        <v>61</v>
      </c>
      <c r="F7" s="8">
        <v>60.550724637681157</v>
      </c>
      <c r="G7" s="8">
        <v>60.492753623188406</v>
      </c>
      <c r="H7" s="8">
        <v>60.05797101449275</v>
      </c>
      <c r="I7" s="8">
        <v>61.144927536231883</v>
      </c>
      <c r="J7" s="8">
        <v>60.623188405797102</v>
      </c>
      <c r="K7" s="8">
        <v>61.420289855072461</v>
      </c>
      <c r="L7" s="8">
        <v>61.347826086956523</v>
      </c>
      <c r="M7" s="8">
        <v>60.347826086956523</v>
      </c>
      <c r="N7" s="8">
        <v>60.478260869565219</v>
      </c>
      <c r="O7" s="8">
        <v>60.347826086956523</v>
      </c>
      <c r="P7" s="8">
        <v>59.927536231884055</v>
      </c>
      <c r="Q7" s="8">
        <v>59.521739130434781</v>
      </c>
      <c r="R7" s="8">
        <v>60.043478260869563</v>
      </c>
      <c r="S7" s="8">
        <v>60.463768115942031</v>
      </c>
      <c r="T7" s="8">
        <v>59.666666666666664</v>
      </c>
      <c r="U7" s="8">
        <v>59.753623188405797</v>
      </c>
      <c r="V7" s="8">
        <v>59.739130434782609</v>
      </c>
      <c r="W7" s="8">
        <v>61.391304347826086</v>
      </c>
      <c r="X7" s="8">
        <v>60.840579710144929</v>
      </c>
      <c r="Y7" s="8">
        <v>61.260869565217391</v>
      </c>
      <c r="Z7" s="8">
        <v>61.869565217391305</v>
      </c>
      <c r="AA7" s="8">
        <v>62</v>
      </c>
      <c r="AB7" s="8">
        <v>63</v>
      </c>
      <c r="AC7" s="8">
        <v>62.188405797101453</v>
      </c>
      <c r="AD7" s="8">
        <v>62.985507246376812</v>
      </c>
      <c r="AE7" s="8">
        <v>61.710144927536234</v>
      </c>
      <c r="AF7" s="8">
        <v>62.768115942028984</v>
      </c>
      <c r="AG7" s="8">
        <v>63.144927536231883</v>
      </c>
      <c r="AH7" s="8">
        <v>62</v>
      </c>
      <c r="AI7" s="8">
        <v>63.289855072463766</v>
      </c>
      <c r="AJ7" s="8">
        <v>62.695652173913047</v>
      </c>
      <c r="AK7" s="8">
        <v>61.623188405797102</v>
      </c>
      <c r="AL7" s="8">
        <v>62.028985507246375</v>
      </c>
      <c r="AM7" s="8">
        <v>61.753623188405797</v>
      </c>
      <c r="AN7" s="8">
        <v>60.652173913043477</v>
      </c>
      <c r="AO7" s="8">
        <v>60.695652173913047</v>
      </c>
      <c r="AP7" s="8">
        <v>59.434782608695649</v>
      </c>
      <c r="AQ7" s="8">
        <v>59.869565217391305</v>
      </c>
      <c r="AR7" s="8">
        <v>58.768115942028984</v>
      </c>
      <c r="AS7" s="8">
        <v>55.956521739130437</v>
      </c>
      <c r="AT7" s="8">
        <v>57.782608695652172</v>
      </c>
    </row>
    <row r="8" spans="1:46" x14ac:dyDescent="0.25">
      <c r="A8" s="3" t="s">
        <v>134</v>
      </c>
      <c r="B8" s="11">
        <v>65</v>
      </c>
      <c r="C8" s="8">
        <v>87.646153846153851</v>
      </c>
      <c r="D8" s="8">
        <v>88.676923076923075</v>
      </c>
      <c r="E8" s="8">
        <v>88.215384615384622</v>
      </c>
      <c r="F8" s="8">
        <v>83.969230769230762</v>
      </c>
      <c r="G8" s="8">
        <v>75.907692307692301</v>
      </c>
      <c r="H8" s="8">
        <v>75.861538461538458</v>
      </c>
      <c r="I8" s="8">
        <v>76.676923076923075</v>
      </c>
      <c r="J8" s="8">
        <v>76.41538461538461</v>
      </c>
      <c r="K8" s="8">
        <v>77.230769230769226</v>
      </c>
      <c r="L8" s="8">
        <v>75.046153846153842</v>
      </c>
      <c r="M8" s="8">
        <v>74.876923076923077</v>
      </c>
      <c r="N8" s="8">
        <v>74.569230769230771</v>
      </c>
      <c r="O8" s="8">
        <v>74.184615384615384</v>
      </c>
      <c r="P8" s="8">
        <v>74.8</v>
      </c>
      <c r="Q8" s="8">
        <v>75.230769230769226</v>
      </c>
      <c r="R8" s="8">
        <v>75.553846153846152</v>
      </c>
      <c r="S8" s="8">
        <v>71.15384615384616</v>
      </c>
      <c r="T8" s="8">
        <v>75.107692307692304</v>
      </c>
      <c r="U8" s="8">
        <v>73.8</v>
      </c>
      <c r="V8" s="8">
        <v>73.015384615384619</v>
      </c>
      <c r="W8" s="8">
        <v>73.446153846153848</v>
      </c>
      <c r="X8" s="8">
        <v>71.707692307692312</v>
      </c>
      <c r="Y8" s="8">
        <v>71.169230769230765</v>
      </c>
      <c r="Z8" s="8">
        <v>70.461538461538467</v>
      </c>
      <c r="AA8" s="8">
        <v>70.553846153846152</v>
      </c>
      <c r="AB8" s="8">
        <v>69.476923076923072</v>
      </c>
      <c r="AC8" s="8">
        <v>68.507692307692309</v>
      </c>
      <c r="AD8" s="8">
        <v>71.707692307692312</v>
      </c>
      <c r="AE8" s="8">
        <v>70.861538461538458</v>
      </c>
      <c r="AF8" s="8">
        <v>71.138461538461542</v>
      </c>
      <c r="AG8" s="8">
        <v>70.507692307692309</v>
      </c>
      <c r="AH8" s="8">
        <v>69.123076923076923</v>
      </c>
      <c r="AI8" s="8">
        <v>70.015384615384619</v>
      </c>
      <c r="AJ8" s="8">
        <v>69.461538461538467</v>
      </c>
      <c r="AK8" s="8">
        <v>67.984615384615381</v>
      </c>
      <c r="AL8" s="8">
        <v>68.599999999999994</v>
      </c>
      <c r="AM8" s="8">
        <v>67.630769230769232</v>
      </c>
      <c r="AN8" s="8">
        <v>68.615384615384613</v>
      </c>
      <c r="AO8" s="8">
        <v>70.092307692307699</v>
      </c>
      <c r="AP8" s="8">
        <v>71.938461538461539</v>
      </c>
      <c r="AQ8" s="8">
        <v>72.292307692307688</v>
      </c>
      <c r="AR8" s="8">
        <v>72.723076923076917</v>
      </c>
      <c r="AS8" s="8">
        <v>64.476923076923072</v>
      </c>
      <c r="AT8" s="8">
        <v>75.8</v>
      </c>
    </row>
    <row r="9" spans="1:46" x14ac:dyDescent="0.25">
      <c r="A9" s="3" t="s">
        <v>283</v>
      </c>
      <c r="B9" s="11">
        <v>75</v>
      </c>
      <c r="C9" s="8">
        <v>83.72</v>
      </c>
      <c r="D9" s="8">
        <v>83.96</v>
      </c>
      <c r="E9" s="8">
        <v>81.973333333333329</v>
      </c>
      <c r="F9" s="8">
        <v>85.72</v>
      </c>
      <c r="G9" s="8">
        <v>82.84</v>
      </c>
      <c r="H9" s="8">
        <v>83.56</v>
      </c>
      <c r="I9" s="8">
        <v>83.48</v>
      </c>
      <c r="J9" s="8">
        <v>85.2</v>
      </c>
      <c r="K9" s="8">
        <v>81.13333333333334</v>
      </c>
      <c r="L9" s="8">
        <v>81.760000000000005</v>
      </c>
      <c r="M9" s="8">
        <v>79.293333333333337</v>
      </c>
      <c r="N9" s="8">
        <v>79.186666666666667</v>
      </c>
      <c r="O9" s="8">
        <v>81.573333333333338</v>
      </c>
      <c r="P9" s="8">
        <v>80.56</v>
      </c>
      <c r="Q9" s="8">
        <v>78.853333333333339</v>
      </c>
      <c r="R9" s="8">
        <v>80.826666666666668</v>
      </c>
      <c r="S9" s="8">
        <v>82.106666666666669</v>
      </c>
      <c r="T9" s="8">
        <v>78.88</v>
      </c>
      <c r="U9" s="8">
        <v>76.599999999999994</v>
      </c>
      <c r="V9" s="8">
        <v>78.413333333333327</v>
      </c>
      <c r="W9" s="8">
        <v>79.466666666666669</v>
      </c>
      <c r="X9" s="8">
        <v>76.093333333333334</v>
      </c>
      <c r="Y9" s="8">
        <v>75.933333333333337</v>
      </c>
      <c r="Z9" s="8">
        <v>76.8</v>
      </c>
      <c r="AA9" s="8">
        <v>78.186666666666667</v>
      </c>
      <c r="AB9" s="8">
        <v>80</v>
      </c>
      <c r="AC9" s="8">
        <v>78.25333333333333</v>
      </c>
      <c r="AD9" s="8">
        <v>78.186666666666667</v>
      </c>
      <c r="AE9" s="8">
        <v>79.506666666666661</v>
      </c>
      <c r="AF9" s="8">
        <v>78.38666666666667</v>
      </c>
      <c r="AG9" s="8">
        <v>77.306666666666672</v>
      </c>
      <c r="AH9" s="8">
        <v>76.453333333333333</v>
      </c>
      <c r="AI9" s="8">
        <v>75.586666666666673</v>
      </c>
      <c r="AJ9" s="8">
        <v>76.653333333333336</v>
      </c>
      <c r="AK9" s="8">
        <v>75.8</v>
      </c>
      <c r="AL9" s="8">
        <v>77.533333333333331</v>
      </c>
      <c r="AM9" s="8">
        <v>77.56</v>
      </c>
      <c r="AN9" s="8">
        <v>77.013333333333335</v>
      </c>
      <c r="AO9" s="8">
        <v>76.586666666666673</v>
      </c>
      <c r="AP9" s="8">
        <v>76.08</v>
      </c>
      <c r="AQ9" s="8">
        <v>76.680000000000007</v>
      </c>
      <c r="AR9" s="8">
        <v>75.306666666666672</v>
      </c>
      <c r="AS9" s="8">
        <v>77.13333333333334</v>
      </c>
      <c r="AT9" s="8">
        <v>75.706666666666663</v>
      </c>
    </row>
    <row r="10" spans="1:46" x14ac:dyDescent="0.25">
      <c r="A10" s="3" t="s">
        <v>120</v>
      </c>
      <c r="B10" s="11">
        <v>57</v>
      </c>
      <c r="C10" s="8">
        <v>79.807017543859644</v>
      </c>
      <c r="D10" s="8">
        <v>78.964912280701753</v>
      </c>
      <c r="E10" s="8">
        <v>79.368421052631575</v>
      </c>
      <c r="F10" s="8">
        <v>76.333333333333329</v>
      </c>
      <c r="G10" s="8">
        <v>78.666666666666671</v>
      </c>
      <c r="H10" s="8">
        <v>76.824561403508767</v>
      </c>
      <c r="I10" s="8">
        <v>75.84210526315789</v>
      </c>
      <c r="J10" s="8">
        <v>76.05263157894737</v>
      </c>
      <c r="K10" s="8">
        <v>75.280701754385959</v>
      </c>
      <c r="L10" s="8">
        <v>76.333333333333329</v>
      </c>
      <c r="M10" s="8">
        <v>75.614035087719301</v>
      </c>
      <c r="N10" s="8">
        <v>75.982456140350877</v>
      </c>
      <c r="O10" s="8">
        <v>75.456140350877192</v>
      </c>
      <c r="P10" s="8">
        <v>85.122807017543863</v>
      </c>
      <c r="Q10" s="8">
        <v>85.771929824561397</v>
      </c>
      <c r="R10" s="8">
        <v>75.491228070175438</v>
      </c>
      <c r="S10" s="8">
        <v>78.21052631578948</v>
      </c>
      <c r="T10" s="8">
        <v>78.017543859649123</v>
      </c>
      <c r="U10" s="8">
        <v>73.05263157894737</v>
      </c>
      <c r="V10" s="8">
        <v>75.701754385964918</v>
      </c>
      <c r="W10" s="8">
        <v>76.982456140350877</v>
      </c>
      <c r="X10" s="8">
        <v>77.21052631578948</v>
      </c>
      <c r="Y10" s="8">
        <v>76.578947368421055</v>
      </c>
      <c r="Z10" s="8">
        <v>77.403508771929822</v>
      </c>
      <c r="AA10" s="8">
        <v>74.526315789473685</v>
      </c>
      <c r="AB10" s="8">
        <v>82.859649122807014</v>
      </c>
      <c r="AC10" s="8">
        <v>74.89473684210526</v>
      </c>
      <c r="AD10" s="8">
        <v>78.596491228070178</v>
      </c>
      <c r="AE10" s="8">
        <v>80.614035087719301</v>
      </c>
      <c r="AF10" s="8">
        <v>77.280701754385959</v>
      </c>
      <c r="AG10" s="8">
        <v>70.736842105263165</v>
      </c>
      <c r="AH10" s="8">
        <v>70.140350877192986</v>
      </c>
      <c r="AI10" s="8">
        <v>71.543859649122808</v>
      </c>
      <c r="AJ10" s="8">
        <v>70.859649122807014</v>
      </c>
      <c r="AK10" s="8">
        <v>71.666666666666671</v>
      </c>
      <c r="AL10" s="8">
        <v>70.298245614035082</v>
      </c>
      <c r="AM10" s="8">
        <v>69.929824561403507</v>
      </c>
      <c r="AN10" s="8">
        <v>69.859649122807014</v>
      </c>
      <c r="AO10" s="8">
        <v>70.087719298245617</v>
      </c>
      <c r="AP10" s="8">
        <v>78.175438596491233</v>
      </c>
      <c r="AQ10" s="8">
        <v>77.824561403508767</v>
      </c>
      <c r="AR10" s="8">
        <v>80.333333333333329</v>
      </c>
      <c r="AS10" s="8">
        <v>76.05263157894737</v>
      </c>
      <c r="AT10" s="8">
        <v>72.614035087719301</v>
      </c>
    </row>
    <row r="11" spans="1:46" x14ac:dyDescent="0.25">
      <c r="A11" s="3" t="s">
        <v>145</v>
      </c>
      <c r="B11" s="11">
        <v>26</v>
      </c>
      <c r="C11" s="8">
        <v>63.42307692307692</v>
      </c>
      <c r="D11" s="8">
        <v>64.769230769230774</v>
      </c>
      <c r="E11" s="8">
        <v>63.307692307692307</v>
      </c>
      <c r="F11" s="8">
        <v>59.884615384615387</v>
      </c>
      <c r="G11" s="8">
        <v>62.307692307692307</v>
      </c>
      <c r="H11" s="8">
        <v>62.57692307692308</v>
      </c>
      <c r="I11" s="8">
        <v>61.384615384615387</v>
      </c>
      <c r="J11" s="8">
        <v>61.769230769230766</v>
      </c>
      <c r="K11" s="8">
        <v>61.230769230769234</v>
      </c>
      <c r="L11" s="8">
        <v>61.03846153846154</v>
      </c>
      <c r="M11" s="8">
        <v>62.192307692307693</v>
      </c>
      <c r="N11" s="8">
        <v>62.192307692307693</v>
      </c>
      <c r="O11" s="8">
        <v>61.730769230769234</v>
      </c>
      <c r="P11" s="8">
        <v>61.115384615384613</v>
      </c>
      <c r="Q11" s="8">
        <v>59.07692307692308</v>
      </c>
      <c r="R11" s="8">
        <v>59.692307692307693</v>
      </c>
      <c r="S11" s="8">
        <v>65.15384615384616</v>
      </c>
      <c r="T11" s="8">
        <v>66.307692307692307</v>
      </c>
      <c r="U11" s="8">
        <v>67.230769230769226</v>
      </c>
      <c r="V11" s="8">
        <v>67.384615384615387</v>
      </c>
      <c r="W11" s="8">
        <v>68</v>
      </c>
      <c r="X11" s="8">
        <v>69.192307692307693</v>
      </c>
      <c r="Y11" s="8">
        <v>68.769230769230774</v>
      </c>
      <c r="Z11" s="8">
        <v>69.65384615384616</v>
      </c>
      <c r="AA11" s="8">
        <v>67.807692307692307</v>
      </c>
      <c r="AB11" s="8">
        <v>70.5</v>
      </c>
      <c r="AC11" s="8">
        <v>69.65384615384616</v>
      </c>
      <c r="AD11" s="8">
        <v>69.615384615384613</v>
      </c>
      <c r="AE11" s="8">
        <v>70.92307692307692</v>
      </c>
      <c r="AF11" s="8">
        <v>70.692307692307693</v>
      </c>
      <c r="AG11" s="8">
        <v>54.42307692307692</v>
      </c>
      <c r="AH11" s="8">
        <v>53</v>
      </c>
      <c r="AI11" s="8">
        <v>53.730769230769234</v>
      </c>
      <c r="AJ11" s="8">
        <v>53.96153846153846</v>
      </c>
      <c r="AK11" s="8">
        <v>52.615384615384613</v>
      </c>
      <c r="AL11" s="8">
        <v>53.115384615384613</v>
      </c>
      <c r="AM11" s="8">
        <v>52.192307692307693</v>
      </c>
      <c r="AN11" s="8">
        <v>51.653846153846153</v>
      </c>
      <c r="AO11" s="8">
        <v>52.42307692307692</v>
      </c>
      <c r="AP11" s="8">
        <v>51.92307692307692</v>
      </c>
      <c r="AQ11" s="8">
        <v>53.230769230769234</v>
      </c>
      <c r="AR11" s="8">
        <v>56.884615384615387</v>
      </c>
      <c r="AS11" s="8">
        <v>57.53846153846154</v>
      </c>
      <c r="AT11" s="8">
        <v>59</v>
      </c>
    </row>
    <row r="12" spans="1:46" x14ac:dyDescent="0.25">
      <c r="A12" s="3" t="s">
        <v>162</v>
      </c>
      <c r="B12" s="11">
        <v>11</v>
      </c>
      <c r="C12" s="8">
        <v>60.81818181818182</v>
      </c>
      <c r="D12" s="8">
        <v>60</v>
      </c>
      <c r="E12" s="8">
        <v>49.090909090909093</v>
      </c>
      <c r="F12" s="8">
        <v>49.363636363636367</v>
      </c>
      <c r="G12" s="8">
        <v>52.454545454545453</v>
      </c>
      <c r="H12" s="8">
        <v>48</v>
      </c>
      <c r="I12" s="8">
        <v>50.909090909090907</v>
      </c>
      <c r="J12" s="8">
        <v>45.090909090909093</v>
      </c>
      <c r="K12" s="8">
        <v>43.454545454545453</v>
      </c>
      <c r="L12" s="8">
        <v>42.636363636363633</v>
      </c>
      <c r="M12" s="8">
        <v>42.909090909090907</v>
      </c>
      <c r="N12" s="8">
        <v>42.272727272727273</v>
      </c>
      <c r="O12" s="8">
        <v>41.909090909090907</v>
      </c>
      <c r="P12" s="8">
        <v>38.18181818181818</v>
      </c>
      <c r="Q12" s="8">
        <v>42.545454545454547</v>
      </c>
      <c r="R12" s="8">
        <v>40.18181818181818</v>
      </c>
      <c r="S12" s="8">
        <v>39.272727272727273</v>
      </c>
      <c r="T12" s="8">
        <v>40.090909090909093</v>
      </c>
      <c r="U12" s="8">
        <v>40.363636363636367</v>
      </c>
      <c r="V12" s="8">
        <v>39.545454545454547</v>
      </c>
      <c r="W12" s="8">
        <v>40.272727272727273</v>
      </c>
      <c r="X12" s="8">
        <v>41.81818181818182</v>
      </c>
      <c r="Y12" s="8">
        <v>41.18181818181818</v>
      </c>
      <c r="Z12" s="8">
        <v>43.636363636363633</v>
      </c>
      <c r="AA12" s="8">
        <v>43.909090909090907</v>
      </c>
      <c r="AB12" s="8">
        <v>43.090909090909093</v>
      </c>
      <c r="AC12" s="8">
        <v>41.909090909090907</v>
      </c>
      <c r="AD12" s="8">
        <v>41.545454545454547</v>
      </c>
      <c r="AE12" s="8">
        <v>40.636363636363633</v>
      </c>
      <c r="AF12" s="8">
        <v>38.363636363636367</v>
      </c>
      <c r="AG12" s="8">
        <v>40.909090909090907</v>
      </c>
      <c r="AH12" s="8">
        <v>41.18181818181818</v>
      </c>
      <c r="AI12" s="8">
        <v>41.18181818181818</v>
      </c>
      <c r="AJ12" s="8">
        <v>42.81818181818182</v>
      </c>
      <c r="AK12" s="8">
        <v>35.545454545454547</v>
      </c>
      <c r="AL12" s="8">
        <v>31.90909090909091</v>
      </c>
      <c r="AM12" s="8">
        <v>33.636363636363633</v>
      </c>
      <c r="AN12" s="8">
        <v>34.909090909090907</v>
      </c>
      <c r="AO12" s="8">
        <v>32.454545454545453</v>
      </c>
      <c r="AP12" s="8">
        <v>34.454545454545453</v>
      </c>
      <c r="AQ12" s="8">
        <v>36.636363636363633</v>
      </c>
      <c r="AR12" s="8">
        <v>27</v>
      </c>
      <c r="AS12" s="8">
        <v>26.90909090909091</v>
      </c>
      <c r="AT12" s="8">
        <v>27.272727272727273</v>
      </c>
    </row>
    <row r="13" spans="1:46" x14ac:dyDescent="0.25">
      <c r="A13" s="3" t="s">
        <v>287</v>
      </c>
      <c r="B13" s="11">
        <v>16</v>
      </c>
      <c r="C13" s="8">
        <v>85.6875</v>
      </c>
      <c r="D13" s="8">
        <v>86.375</v>
      </c>
      <c r="E13" s="8">
        <v>83</v>
      </c>
      <c r="F13" s="8">
        <v>83.9375</v>
      </c>
      <c r="G13" s="8">
        <v>86.3125</v>
      </c>
      <c r="H13" s="8">
        <v>84.5</v>
      </c>
      <c r="I13" s="8">
        <v>85.125</v>
      </c>
      <c r="J13" s="8">
        <v>83.8125</v>
      </c>
      <c r="K13" s="8">
        <v>84.0625</v>
      </c>
      <c r="L13" s="8">
        <v>89.875</v>
      </c>
      <c r="M13" s="8">
        <v>89.625</v>
      </c>
      <c r="N13" s="8">
        <v>90.25</v>
      </c>
      <c r="O13" s="8">
        <v>89.75</v>
      </c>
      <c r="P13" s="8">
        <v>88.25</v>
      </c>
      <c r="Q13" s="8">
        <v>87.125</v>
      </c>
      <c r="R13" s="8">
        <v>87.0625</v>
      </c>
      <c r="S13" s="8">
        <v>87.75</v>
      </c>
      <c r="T13" s="8">
        <v>81.0625</v>
      </c>
      <c r="U13" s="8">
        <v>77.375</v>
      </c>
      <c r="V13" s="8">
        <v>83.625</v>
      </c>
      <c r="W13" s="8">
        <v>86.125</v>
      </c>
      <c r="X13" s="8">
        <v>84.1875</v>
      </c>
      <c r="Y13" s="8">
        <v>83.4375</v>
      </c>
      <c r="Z13" s="8">
        <v>84.75</v>
      </c>
      <c r="AA13" s="8">
        <v>82.3125</v>
      </c>
      <c r="AB13" s="8">
        <v>84.125</v>
      </c>
      <c r="AC13" s="8">
        <v>76.375</v>
      </c>
      <c r="AD13" s="8">
        <v>78.25</v>
      </c>
      <c r="AE13" s="8">
        <v>78.25</v>
      </c>
      <c r="AF13" s="8">
        <v>79.5625</v>
      </c>
      <c r="AG13" s="8">
        <v>78.1875</v>
      </c>
      <c r="AH13" s="8">
        <v>77.8125</v>
      </c>
      <c r="AI13" s="8">
        <v>76.875</v>
      </c>
      <c r="AJ13" s="8">
        <v>79.625</v>
      </c>
      <c r="AK13" s="8">
        <v>75.375</v>
      </c>
      <c r="AL13" s="8">
        <v>76.75</v>
      </c>
      <c r="AM13" s="8">
        <v>74.875</v>
      </c>
      <c r="AN13" s="8">
        <v>75</v>
      </c>
      <c r="AO13" s="8">
        <v>78.3125</v>
      </c>
      <c r="AP13" s="8">
        <v>77.25</v>
      </c>
      <c r="AQ13" s="8">
        <v>78.3125</v>
      </c>
      <c r="AR13" s="8">
        <v>77</v>
      </c>
      <c r="AS13" s="8">
        <v>78.5</v>
      </c>
      <c r="AT13" s="8">
        <v>77.9375</v>
      </c>
    </row>
    <row r="14" spans="1:46" x14ac:dyDescent="0.25">
      <c r="A14" s="3" t="s">
        <v>179</v>
      </c>
      <c r="B14" s="11">
        <v>8</v>
      </c>
      <c r="C14" s="8">
        <v>41.75</v>
      </c>
      <c r="D14" s="8">
        <v>41.5</v>
      </c>
      <c r="E14" s="8">
        <v>43.125</v>
      </c>
      <c r="F14" s="8">
        <v>41.375</v>
      </c>
      <c r="G14" s="8">
        <v>38.625</v>
      </c>
      <c r="H14" s="8">
        <v>41.625</v>
      </c>
      <c r="I14" s="8">
        <v>43.25</v>
      </c>
      <c r="J14" s="8">
        <v>38.125</v>
      </c>
      <c r="K14" s="8">
        <v>38.125</v>
      </c>
      <c r="L14" s="8">
        <v>39.25</v>
      </c>
      <c r="M14" s="8">
        <v>36.875</v>
      </c>
      <c r="N14" s="8">
        <v>37.75</v>
      </c>
      <c r="O14" s="8">
        <v>36</v>
      </c>
      <c r="P14" s="8">
        <v>33.875</v>
      </c>
      <c r="Q14" s="8">
        <v>35.75</v>
      </c>
      <c r="R14" s="8">
        <v>32.25</v>
      </c>
      <c r="S14" s="8">
        <v>36.625</v>
      </c>
      <c r="T14" s="8">
        <v>36.625</v>
      </c>
      <c r="U14" s="8">
        <v>34.25</v>
      </c>
      <c r="V14" s="8">
        <v>38.75</v>
      </c>
      <c r="W14" s="8">
        <v>36.625</v>
      </c>
      <c r="X14" s="8">
        <v>37.75</v>
      </c>
      <c r="Y14" s="8">
        <v>36</v>
      </c>
      <c r="Z14" s="8">
        <v>35</v>
      </c>
      <c r="AA14" s="8">
        <v>35.375</v>
      </c>
      <c r="AB14" s="8">
        <v>35.125</v>
      </c>
      <c r="AC14" s="8">
        <v>35.125</v>
      </c>
      <c r="AD14" s="8">
        <v>35.125</v>
      </c>
      <c r="AE14" s="8">
        <v>35.875</v>
      </c>
      <c r="AF14" s="8">
        <v>36.125</v>
      </c>
      <c r="AG14" s="8">
        <v>36.25</v>
      </c>
      <c r="AH14" s="8">
        <v>33.25</v>
      </c>
      <c r="AI14" s="8">
        <v>36.375</v>
      </c>
      <c r="AJ14" s="8">
        <v>34.375</v>
      </c>
      <c r="AK14" s="8">
        <v>35.75</v>
      </c>
      <c r="AL14" s="8">
        <v>36.25</v>
      </c>
      <c r="AM14" s="8">
        <v>37</v>
      </c>
      <c r="AN14" s="8">
        <v>36.5</v>
      </c>
      <c r="AO14" s="8">
        <v>37.125</v>
      </c>
      <c r="AP14" s="8">
        <v>37.625</v>
      </c>
      <c r="AQ14" s="8">
        <v>35.25</v>
      </c>
      <c r="AR14" s="8">
        <v>35.25</v>
      </c>
      <c r="AS14" s="8">
        <v>36.625</v>
      </c>
      <c r="AT14" s="8">
        <v>36.375</v>
      </c>
    </row>
    <row r="15" spans="1:46" x14ac:dyDescent="0.25">
      <c r="A15" s="3" t="s">
        <v>109</v>
      </c>
      <c r="B15" s="11">
        <v>35</v>
      </c>
      <c r="C15" s="8">
        <v>69.428571428571431</v>
      </c>
      <c r="D15" s="8">
        <v>69.142857142857139</v>
      </c>
      <c r="E15" s="8">
        <v>70.085714285714289</v>
      </c>
      <c r="F15" s="8">
        <v>69.51428571428572</v>
      </c>
      <c r="G15" s="8">
        <v>68.542857142857144</v>
      </c>
      <c r="H15" s="8">
        <v>69.599999999999994</v>
      </c>
      <c r="I15" s="8">
        <v>69.828571428571422</v>
      </c>
      <c r="J15" s="8">
        <v>68.657142857142858</v>
      </c>
      <c r="K15" s="8">
        <v>69.285714285714292</v>
      </c>
      <c r="L15" s="8">
        <v>69.714285714285708</v>
      </c>
      <c r="M15" s="8">
        <v>69.028571428571425</v>
      </c>
      <c r="N15" s="8">
        <v>69.314285714285717</v>
      </c>
      <c r="O15" s="8">
        <v>68.714285714285708</v>
      </c>
      <c r="P15" s="8">
        <v>67.428571428571431</v>
      </c>
      <c r="Q15" s="8">
        <v>68.228571428571428</v>
      </c>
      <c r="R15" s="8">
        <v>68.771428571428572</v>
      </c>
      <c r="S15" s="8">
        <v>68.342857142857142</v>
      </c>
      <c r="T15" s="8">
        <v>66.685714285714283</v>
      </c>
      <c r="U15" s="8">
        <v>66.371428571428567</v>
      </c>
      <c r="V15" s="8">
        <v>66.285714285714292</v>
      </c>
      <c r="W15" s="8">
        <v>68.457142857142856</v>
      </c>
      <c r="X15" s="8">
        <v>68.8</v>
      </c>
      <c r="Y15" s="8">
        <v>67.657142857142858</v>
      </c>
      <c r="Z15" s="8">
        <v>67.457142857142856</v>
      </c>
      <c r="AA15" s="8">
        <v>70.342857142857142</v>
      </c>
      <c r="AB15" s="8">
        <v>69.657142857142858</v>
      </c>
      <c r="AC15" s="8">
        <v>69.171428571428578</v>
      </c>
      <c r="AD15" s="8">
        <v>69.685714285714283</v>
      </c>
      <c r="AE15" s="8">
        <v>69.400000000000006</v>
      </c>
      <c r="AF15" s="8">
        <v>69.771428571428572</v>
      </c>
      <c r="AG15" s="8">
        <v>68.371428571428567</v>
      </c>
      <c r="AH15" s="8">
        <v>67.571428571428569</v>
      </c>
      <c r="AI15" s="8">
        <v>66.51428571428572</v>
      </c>
      <c r="AJ15" s="8">
        <v>66.542857142857144</v>
      </c>
      <c r="AK15" s="8">
        <v>64.971428571428575</v>
      </c>
      <c r="AL15" s="8">
        <v>65.885714285714286</v>
      </c>
      <c r="AM15" s="8">
        <v>65.742857142857147</v>
      </c>
      <c r="AN15" s="8">
        <v>65.314285714285717</v>
      </c>
      <c r="AO15" s="8">
        <v>65</v>
      </c>
      <c r="AP15" s="8">
        <v>63.657142857142858</v>
      </c>
      <c r="AQ15" s="8">
        <v>64.028571428571425</v>
      </c>
      <c r="AR15" s="8">
        <v>64.285714285714292</v>
      </c>
      <c r="AS15" s="8">
        <v>64.657142857142858</v>
      </c>
      <c r="AT15" s="8">
        <v>64.542857142857144</v>
      </c>
    </row>
    <row r="16" spans="1:46" x14ac:dyDescent="0.25">
      <c r="A16" s="3" t="s">
        <v>320</v>
      </c>
      <c r="B16" s="11">
        <v>25</v>
      </c>
      <c r="C16" s="8">
        <v>37.08</v>
      </c>
      <c r="D16" s="8">
        <v>37.6</v>
      </c>
      <c r="E16" s="8">
        <v>38</v>
      </c>
      <c r="F16" s="8">
        <v>38.200000000000003</v>
      </c>
      <c r="G16" s="8">
        <v>37.880000000000003</v>
      </c>
      <c r="H16" s="8">
        <v>37.96</v>
      </c>
      <c r="I16" s="8">
        <v>31.52</v>
      </c>
      <c r="J16" s="8">
        <v>31.88</v>
      </c>
      <c r="K16" s="8">
        <v>30.96</v>
      </c>
      <c r="L16" s="8">
        <v>30.84</v>
      </c>
      <c r="M16" s="8">
        <v>30.8</v>
      </c>
      <c r="N16" s="8">
        <v>31</v>
      </c>
      <c r="O16" s="8">
        <v>30.6</v>
      </c>
      <c r="P16" s="8">
        <v>29.8</v>
      </c>
      <c r="Q16" s="8">
        <v>30.12</v>
      </c>
      <c r="R16" s="8">
        <v>32.159999999999997</v>
      </c>
      <c r="S16" s="8">
        <v>31.92</v>
      </c>
      <c r="T16" s="8">
        <v>32.36</v>
      </c>
      <c r="U16" s="8">
        <v>31.84</v>
      </c>
      <c r="V16" s="8">
        <v>32.36</v>
      </c>
      <c r="W16" s="8">
        <v>32.32</v>
      </c>
      <c r="X16" s="8">
        <v>31.96</v>
      </c>
      <c r="Y16" s="8">
        <v>32.04</v>
      </c>
      <c r="Z16" s="8">
        <v>31.12</v>
      </c>
      <c r="AA16" s="8">
        <v>31.08</v>
      </c>
      <c r="AB16" s="8">
        <v>31.32</v>
      </c>
      <c r="AC16" s="8">
        <v>31.48</v>
      </c>
      <c r="AD16" s="8">
        <v>32.159999999999997</v>
      </c>
      <c r="AE16" s="8">
        <v>32.119999999999997</v>
      </c>
      <c r="AF16" s="8">
        <v>33.04</v>
      </c>
      <c r="AG16" s="8">
        <v>33.28</v>
      </c>
      <c r="AH16" s="8">
        <v>32.159999999999997</v>
      </c>
      <c r="AI16" s="8">
        <v>31.88</v>
      </c>
      <c r="AJ16" s="8">
        <v>31.96</v>
      </c>
      <c r="AK16" s="8">
        <v>31.52</v>
      </c>
      <c r="AL16" s="8">
        <v>31.76</v>
      </c>
      <c r="AM16" s="8">
        <v>31.64</v>
      </c>
      <c r="AN16" s="8">
        <v>32</v>
      </c>
      <c r="AO16" s="8">
        <v>31.52</v>
      </c>
      <c r="AP16" s="8">
        <v>31</v>
      </c>
      <c r="AQ16" s="8">
        <v>31.08</v>
      </c>
      <c r="AR16" s="8">
        <v>30.56</v>
      </c>
      <c r="AS16" s="8">
        <v>31.04</v>
      </c>
      <c r="AT16" s="8">
        <v>31</v>
      </c>
    </row>
    <row r="17" spans="1:46" x14ac:dyDescent="0.25">
      <c r="A17" s="3" t="s">
        <v>99</v>
      </c>
      <c r="B17" s="11">
        <v>64</v>
      </c>
      <c r="C17" s="8">
        <v>89.859375</v>
      </c>
      <c r="D17" s="8">
        <v>89.71875</v>
      </c>
      <c r="E17" s="8">
        <v>83.75</v>
      </c>
      <c r="F17" s="8">
        <v>79.484375</v>
      </c>
      <c r="G17" s="8">
        <v>79.984375</v>
      </c>
      <c r="H17" s="8">
        <v>80.40625</v>
      </c>
      <c r="I17" s="8">
        <v>80.671875</v>
      </c>
      <c r="J17" s="8">
        <v>80.4375</v>
      </c>
      <c r="K17" s="8">
        <v>76.984375</v>
      </c>
      <c r="L17" s="8">
        <v>78.453125</v>
      </c>
      <c r="M17" s="8">
        <v>79.046875</v>
      </c>
      <c r="N17" s="8">
        <v>76.703125</v>
      </c>
      <c r="O17" s="8">
        <v>76.8125</v>
      </c>
      <c r="P17" s="8">
        <v>77.859375</v>
      </c>
      <c r="Q17" s="8">
        <v>76.484375</v>
      </c>
      <c r="R17" s="8">
        <v>75.6875</v>
      </c>
      <c r="S17" s="8">
        <v>76.171875</v>
      </c>
      <c r="T17" s="8">
        <v>74.078125</v>
      </c>
      <c r="U17" s="8">
        <v>74.875</v>
      </c>
      <c r="V17" s="8">
        <v>69.65625</v>
      </c>
      <c r="W17" s="8">
        <v>73.203125</v>
      </c>
      <c r="X17" s="8">
        <v>66.125</v>
      </c>
      <c r="Y17" s="8">
        <v>65.28125</v>
      </c>
      <c r="Z17" s="8">
        <v>65.625</v>
      </c>
      <c r="AA17" s="8">
        <v>54.390625</v>
      </c>
      <c r="AB17" s="8">
        <v>53.671875</v>
      </c>
      <c r="AC17" s="8">
        <v>55.09375</v>
      </c>
      <c r="AD17" s="8">
        <v>54.828125</v>
      </c>
      <c r="AE17" s="8">
        <v>55.9375</v>
      </c>
      <c r="AF17" s="8">
        <v>54.625</v>
      </c>
      <c r="AG17" s="8">
        <v>54.46875</v>
      </c>
      <c r="AH17" s="8">
        <v>53.6875</v>
      </c>
      <c r="AI17" s="8">
        <v>52.953125</v>
      </c>
      <c r="AJ17" s="8">
        <v>54.0625</v>
      </c>
      <c r="AK17" s="8">
        <v>53.984375</v>
      </c>
      <c r="AL17" s="8">
        <v>53.9375</v>
      </c>
      <c r="AM17" s="8">
        <v>52.859375</v>
      </c>
      <c r="AN17" s="8">
        <v>53.640625</v>
      </c>
      <c r="AO17" s="8">
        <v>53.671875</v>
      </c>
      <c r="AP17" s="8">
        <v>50.578125</v>
      </c>
      <c r="AQ17" s="8">
        <v>51.296875</v>
      </c>
      <c r="AR17" s="8">
        <v>57</v>
      </c>
      <c r="AS17" s="8">
        <v>54.96875</v>
      </c>
      <c r="AT17" s="8">
        <v>56.640625</v>
      </c>
    </row>
    <row r="18" spans="1:46" x14ac:dyDescent="0.25">
      <c r="A18" s="3" t="s">
        <v>207</v>
      </c>
      <c r="B18" s="11">
        <v>5</v>
      </c>
      <c r="C18" s="8">
        <v>33.200000000000003</v>
      </c>
      <c r="D18" s="8">
        <v>33.200000000000003</v>
      </c>
      <c r="E18" s="8">
        <v>32.200000000000003</v>
      </c>
      <c r="F18" s="8">
        <v>33.6</v>
      </c>
      <c r="G18" s="8">
        <v>32.6</v>
      </c>
      <c r="H18" s="8">
        <v>32.6</v>
      </c>
      <c r="I18" s="8">
        <v>33.4</v>
      </c>
      <c r="J18" s="8">
        <v>33.4</v>
      </c>
      <c r="K18" s="8">
        <v>33.4</v>
      </c>
      <c r="L18" s="8">
        <v>33.6</v>
      </c>
      <c r="M18" s="8">
        <v>33.6</v>
      </c>
      <c r="N18" s="8">
        <v>34</v>
      </c>
      <c r="O18" s="8">
        <v>34</v>
      </c>
      <c r="P18" s="8">
        <v>34</v>
      </c>
      <c r="Q18" s="8">
        <v>33</v>
      </c>
      <c r="R18" s="8">
        <v>33.4</v>
      </c>
      <c r="S18" s="8">
        <v>34</v>
      </c>
      <c r="T18" s="8">
        <v>33.799999999999997</v>
      </c>
      <c r="U18" s="8">
        <v>33.200000000000003</v>
      </c>
      <c r="V18" s="8">
        <v>33</v>
      </c>
      <c r="W18" s="8">
        <v>34</v>
      </c>
      <c r="X18" s="8">
        <v>34.6</v>
      </c>
      <c r="Y18" s="8">
        <v>34.6</v>
      </c>
      <c r="Z18" s="8">
        <v>34.6</v>
      </c>
      <c r="AA18" s="8">
        <v>34.6</v>
      </c>
      <c r="AB18" s="8">
        <v>34.4</v>
      </c>
      <c r="AC18" s="8">
        <v>34.200000000000003</v>
      </c>
      <c r="AD18" s="8">
        <v>33.200000000000003</v>
      </c>
      <c r="AE18" s="8">
        <v>34.4</v>
      </c>
      <c r="AF18" s="8">
        <v>34.4</v>
      </c>
      <c r="AG18" s="8">
        <v>34.4</v>
      </c>
      <c r="AH18" s="8">
        <v>34.4</v>
      </c>
      <c r="AI18" s="8">
        <v>34.200000000000003</v>
      </c>
      <c r="AJ18" s="8">
        <v>33.799999999999997</v>
      </c>
      <c r="AK18" s="8">
        <v>33.6</v>
      </c>
      <c r="AL18" s="8">
        <v>33.4</v>
      </c>
      <c r="AM18" s="8">
        <v>30.8</v>
      </c>
      <c r="AN18" s="8">
        <v>32.200000000000003</v>
      </c>
      <c r="AO18" s="8">
        <v>31.2</v>
      </c>
      <c r="AP18" s="8">
        <v>31.2</v>
      </c>
      <c r="AQ18" s="8">
        <v>29.2</v>
      </c>
      <c r="AR18" s="8">
        <v>28.8</v>
      </c>
      <c r="AS18" s="8">
        <v>28.8</v>
      </c>
      <c r="AT18" s="8">
        <v>29.2</v>
      </c>
    </row>
    <row r="19" spans="1:46" x14ac:dyDescent="0.25">
      <c r="A19" s="3" t="s">
        <v>268</v>
      </c>
      <c r="B19" s="11">
        <v>5</v>
      </c>
      <c r="C19" s="8">
        <v>16</v>
      </c>
      <c r="D19" s="8">
        <v>23</v>
      </c>
      <c r="E19" s="8">
        <v>16.600000000000001</v>
      </c>
      <c r="F19" s="8">
        <v>21.4</v>
      </c>
      <c r="G19" s="8">
        <v>23.2</v>
      </c>
      <c r="H19" s="8">
        <v>23.4</v>
      </c>
      <c r="I19" s="8">
        <v>24</v>
      </c>
      <c r="J19" s="8">
        <v>24.6</v>
      </c>
      <c r="K19" s="8">
        <v>18.600000000000001</v>
      </c>
      <c r="L19" s="8">
        <v>22.8</v>
      </c>
      <c r="M19" s="8">
        <v>22.8</v>
      </c>
      <c r="N19" s="8">
        <v>22.8</v>
      </c>
      <c r="O19" s="8">
        <v>17.8</v>
      </c>
      <c r="P19" s="8">
        <v>20.6</v>
      </c>
      <c r="Q19" s="8">
        <v>20.399999999999999</v>
      </c>
      <c r="R19" s="8">
        <v>20.399999999999999</v>
      </c>
      <c r="S19" s="8">
        <v>19.8</v>
      </c>
      <c r="T19" s="8">
        <v>19.2</v>
      </c>
      <c r="U19" s="8">
        <v>18.399999999999999</v>
      </c>
      <c r="V19" s="8">
        <v>19.399999999999999</v>
      </c>
      <c r="W19" s="8">
        <v>16.2</v>
      </c>
      <c r="X19" s="8">
        <v>19.600000000000001</v>
      </c>
      <c r="Y19" s="8">
        <v>15.4</v>
      </c>
      <c r="Z19" s="8">
        <v>15.6</v>
      </c>
      <c r="AA19" s="8">
        <v>15.2</v>
      </c>
      <c r="AB19" s="8">
        <v>15.4</v>
      </c>
      <c r="AC19" s="8">
        <v>15.2</v>
      </c>
      <c r="AD19" s="8">
        <v>20.6</v>
      </c>
      <c r="AE19" s="8">
        <v>15</v>
      </c>
      <c r="AF19" s="8">
        <v>21.2</v>
      </c>
      <c r="AG19" s="8">
        <v>20.2</v>
      </c>
      <c r="AH19" s="8">
        <v>20.399999999999999</v>
      </c>
      <c r="AI19" s="8">
        <v>15.4</v>
      </c>
      <c r="AJ19" s="8">
        <v>21</v>
      </c>
      <c r="AK19" s="8">
        <v>21.2</v>
      </c>
      <c r="AL19" s="8">
        <v>21</v>
      </c>
      <c r="AM19" s="8">
        <v>16</v>
      </c>
      <c r="AN19" s="8">
        <v>15.4</v>
      </c>
      <c r="AO19" s="8">
        <v>21.6</v>
      </c>
      <c r="AP19" s="8">
        <v>20.2</v>
      </c>
      <c r="AQ19" s="8">
        <v>15.2</v>
      </c>
      <c r="AR19" s="8">
        <v>20.8</v>
      </c>
      <c r="AS19" s="8">
        <v>20.399999999999999</v>
      </c>
      <c r="AT19" s="8">
        <v>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5483-3E81-41FE-B44F-E979253AC7B9}">
  <sheetPr>
    <tabColor rgb="FF63BE7B"/>
  </sheetPr>
  <dimension ref="A1:BC17"/>
  <sheetViews>
    <sheetView topLeftCell="H1" workbookViewId="0">
      <selection activeCell="AU1" sqref="AU1:BC2"/>
    </sheetView>
  </sheetViews>
  <sheetFormatPr defaultRowHeight="15" x14ac:dyDescent="0.25"/>
  <cols>
    <col min="1" max="1" width="13" customWidth="1"/>
    <col min="2" max="46" width="5.7109375" customWidth="1"/>
  </cols>
  <sheetData>
    <row r="1" spans="1:55" x14ac:dyDescent="0.25">
      <c r="A1" t="s">
        <v>2337</v>
      </c>
      <c r="B1" t="s">
        <v>2398</v>
      </c>
      <c r="C1" t="s">
        <v>2338</v>
      </c>
      <c r="D1" t="s">
        <v>2339</v>
      </c>
      <c r="E1" t="s">
        <v>2340</v>
      </c>
      <c r="F1" t="s">
        <v>2341</v>
      </c>
      <c r="G1" t="s">
        <v>2342</v>
      </c>
      <c r="H1" t="s">
        <v>2343</v>
      </c>
      <c r="I1" t="s">
        <v>2344</v>
      </c>
      <c r="J1" t="s">
        <v>2345</v>
      </c>
      <c r="K1" t="s">
        <v>2346</v>
      </c>
      <c r="L1" t="s">
        <v>2347</v>
      </c>
      <c r="M1" t="s">
        <v>2348</v>
      </c>
      <c r="N1" t="s">
        <v>2349</v>
      </c>
      <c r="O1" t="s">
        <v>2350</v>
      </c>
      <c r="P1" t="s">
        <v>2351</v>
      </c>
      <c r="Q1" t="s">
        <v>2352</v>
      </c>
      <c r="R1" t="s">
        <v>2353</v>
      </c>
      <c r="S1" t="s">
        <v>2354</v>
      </c>
      <c r="T1" t="s">
        <v>2355</v>
      </c>
      <c r="U1" t="s">
        <v>2356</v>
      </c>
      <c r="V1" t="s">
        <v>2357</v>
      </c>
      <c r="W1" t="s">
        <v>2358</v>
      </c>
      <c r="X1" t="s">
        <v>2359</v>
      </c>
      <c r="Y1" t="s">
        <v>2360</v>
      </c>
      <c r="Z1" t="s">
        <v>2361</v>
      </c>
      <c r="AA1" t="s">
        <v>2362</v>
      </c>
      <c r="AB1" t="s">
        <v>2363</v>
      </c>
      <c r="AC1" t="s">
        <v>2364</v>
      </c>
      <c r="AD1" t="s">
        <v>2365</v>
      </c>
      <c r="AE1" t="s">
        <v>2366</v>
      </c>
      <c r="AF1" t="s">
        <v>2367</v>
      </c>
      <c r="AG1" t="s">
        <v>2368</v>
      </c>
      <c r="AH1" t="s">
        <v>2369</v>
      </c>
      <c r="AI1" t="s">
        <v>2370</v>
      </c>
      <c r="AJ1" t="s">
        <v>2371</v>
      </c>
      <c r="AK1" t="s">
        <v>2372</v>
      </c>
      <c r="AL1" t="s">
        <v>2373</v>
      </c>
      <c r="AM1" t="s">
        <v>2374</v>
      </c>
      <c r="AN1" t="s">
        <v>2375</v>
      </c>
      <c r="AO1" t="s">
        <v>2376</v>
      </c>
      <c r="AP1" t="s">
        <v>2377</v>
      </c>
      <c r="AQ1" t="s">
        <v>2378</v>
      </c>
      <c r="AR1" t="s">
        <v>2379</v>
      </c>
      <c r="AS1" t="s">
        <v>2380</v>
      </c>
      <c r="AT1" t="s">
        <v>2381</v>
      </c>
      <c r="AU1" t="s">
        <v>2383</v>
      </c>
      <c r="AV1" t="s">
        <v>2395</v>
      </c>
      <c r="AW1" t="s">
        <v>30</v>
      </c>
      <c r="AX1" t="s">
        <v>31</v>
      </c>
      <c r="AY1" t="s">
        <v>2396</v>
      </c>
      <c r="AZ1" t="s">
        <v>2397</v>
      </c>
      <c r="BA1" t="s">
        <v>34</v>
      </c>
      <c r="BB1" t="s">
        <v>2393</v>
      </c>
      <c r="BC1" t="s">
        <v>2386</v>
      </c>
    </row>
    <row r="2" spans="1:55" x14ac:dyDescent="0.25">
      <c r="A2" t="s">
        <v>85</v>
      </c>
      <c r="B2">
        <v>36</v>
      </c>
      <c r="C2" s="8">
        <v>63.583333333333336</v>
      </c>
      <c r="D2" s="8">
        <v>64.083333333333329</v>
      </c>
      <c r="E2" s="8">
        <v>64.027777777777771</v>
      </c>
      <c r="F2" s="8">
        <v>62.694444444444443</v>
      </c>
      <c r="G2" s="8">
        <v>63.472222222222221</v>
      </c>
      <c r="H2" s="8">
        <v>63.416666666666664</v>
      </c>
      <c r="I2" s="8">
        <v>63.361111111111114</v>
      </c>
      <c r="J2" s="8">
        <v>64.027777777777771</v>
      </c>
      <c r="K2" s="8">
        <v>63.861111111111114</v>
      </c>
      <c r="L2" s="8">
        <v>63.972222222222221</v>
      </c>
      <c r="M2" s="8">
        <v>63.833333333333336</v>
      </c>
      <c r="N2" s="8">
        <v>63.833333333333336</v>
      </c>
      <c r="O2" s="8">
        <v>62.805555555555557</v>
      </c>
      <c r="P2" s="8">
        <v>63.777777777777779</v>
      </c>
      <c r="Q2" s="8">
        <v>63.777777777777779</v>
      </c>
      <c r="R2" s="8">
        <v>64.055555555555557</v>
      </c>
      <c r="S2" s="8">
        <v>62.388888888888886</v>
      </c>
      <c r="T2" s="8">
        <v>63.888888888888886</v>
      </c>
      <c r="U2" s="8">
        <v>63.5</v>
      </c>
      <c r="V2" s="8">
        <v>63.388888888888886</v>
      </c>
      <c r="W2" s="8">
        <v>63.444444444444443</v>
      </c>
      <c r="X2" s="8">
        <v>62.972222222222221</v>
      </c>
      <c r="Y2" s="8">
        <v>63.555555555555557</v>
      </c>
      <c r="Z2" s="8">
        <v>63.861111111111114</v>
      </c>
      <c r="AA2" s="8">
        <v>63.027777777777779</v>
      </c>
      <c r="AB2" s="8">
        <v>63.055555555555557</v>
      </c>
      <c r="AC2" s="8">
        <v>63.277777777777779</v>
      </c>
      <c r="AD2" s="8">
        <v>61.972222222222221</v>
      </c>
      <c r="AE2" s="8">
        <v>63.138888888888886</v>
      </c>
      <c r="AF2" s="8">
        <v>63.333333333333336</v>
      </c>
      <c r="AG2" s="8">
        <v>60.916666666666664</v>
      </c>
      <c r="AH2" s="8">
        <v>60.194444444444443</v>
      </c>
      <c r="AI2" s="8">
        <v>63.027777777777779</v>
      </c>
      <c r="AJ2" s="8">
        <v>63</v>
      </c>
      <c r="AK2" s="8">
        <v>62.25</v>
      </c>
      <c r="AL2" s="8">
        <v>61.583333333333336</v>
      </c>
      <c r="AM2" s="8">
        <v>62</v>
      </c>
      <c r="AN2" s="8">
        <v>61.25</v>
      </c>
      <c r="AO2" s="8">
        <v>65.027777777777771</v>
      </c>
      <c r="AP2" s="8">
        <v>64.472222222222229</v>
      </c>
      <c r="AQ2" s="8">
        <v>64.194444444444443</v>
      </c>
      <c r="AR2" s="8">
        <v>66.722222222222229</v>
      </c>
      <c r="AS2" s="8">
        <v>63.888888888888886</v>
      </c>
      <c r="AT2" s="8">
        <v>63.361111111111114</v>
      </c>
      <c r="AU2" s="8">
        <f t="shared" ref="AU2:AU17" si="0">AVERAGE(C2:AT2)</f>
        <v>63.301767676767675</v>
      </c>
      <c r="AV2" s="8">
        <f t="shared" ref="AV2:AV17" si="1">MEDIAN(C2:AT2)</f>
        <v>63.430555555555557</v>
      </c>
      <c r="AW2" s="8">
        <f t="shared" ref="AW2:AW17" si="2">_xlfn.STDEV.S(C2:AT2)</f>
        <v>1.0899567436486108</v>
      </c>
      <c r="AX2" s="6">
        <f t="shared" ref="AX2:AX17" si="3">AW2/AU2</f>
        <v>1.7218425071700405E-2</v>
      </c>
      <c r="AY2" s="8">
        <f t="shared" ref="AY2:AY17" si="4">MIN(C2:AT2)</f>
        <v>60.194444444444443</v>
      </c>
      <c r="AZ2" s="8">
        <f t="shared" ref="AZ2:AZ17" si="5">MAX(C2:AT2)</f>
        <v>66.722222222222229</v>
      </c>
      <c r="BA2" s="8">
        <f t="shared" ref="BA2:BA17" si="6">AZ2-AY2</f>
        <v>6.5277777777777857</v>
      </c>
      <c r="BB2" s="7">
        <f t="shared" ref="BB2:BB17" si="7">INDEX(LOGEST(C2:AT2,,TRUE,TRUE),1,1)</f>
        <v>0.99980821401801667</v>
      </c>
      <c r="BC2" s="8">
        <f t="shared" ref="BC2:BC17" si="8">INDEX(LOGEST(C2:AT2,,TRUE,TRUE),3,1)</f>
        <v>2.0362977115139014E-2</v>
      </c>
    </row>
    <row r="3" spans="1:55" x14ac:dyDescent="0.25">
      <c r="A3" t="s">
        <v>104</v>
      </c>
      <c r="B3">
        <v>26</v>
      </c>
      <c r="C3" s="8">
        <v>90.961538461538467</v>
      </c>
      <c r="D3" s="8">
        <v>86.038461538461533</v>
      </c>
      <c r="E3" s="8">
        <v>86.615384615384613</v>
      </c>
      <c r="F3" s="8">
        <v>89.692307692307693</v>
      </c>
      <c r="G3" s="8">
        <v>89.84615384615384</v>
      </c>
      <c r="H3" s="8">
        <v>86.15384615384616</v>
      </c>
      <c r="I3" s="8">
        <v>89.84615384615384</v>
      </c>
      <c r="J3" s="8">
        <v>90.115384615384613</v>
      </c>
      <c r="K3" s="8">
        <v>90.307692307692307</v>
      </c>
      <c r="L3" s="8">
        <v>89.038461538461533</v>
      </c>
      <c r="M3" s="8">
        <v>88.384615384615387</v>
      </c>
      <c r="N3" s="8">
        <v>89.384615384615387</v>
      </c>
      <c r="O3" s="8">
        <v>88.34615384615384</v>
      </c>
      <c r="P3" s="8">
        <v>87.884615384615387</v>
      </c>
      <c r="Q3" s="8">
        <v>82.769230769230774</v>
      </c>
      <c r="R3" s="8">
        <v>83.192307692307693</v>
      </c>
      <c r="S3" s="8">
        <v>83.230769230769226</v>
      </c>
      <c r="T3" s="8">
        <v>86.884615384615387</v>
      </c>
      <c r="U3" s="8">
        <v>81.730769230769226</v>
      </c>
      <c r="V3" s="8">
        <v>82.807692307692307</v>
      </c>
      <c r="W3" s="8">
        <v>79.769230769230774</v>
      </c>
      <c r="X3" s="8">
        <v>83.15384615384616</v>
      </c>
      <c r="Y3" s="8">
        <v>75.884615384615387</v>
      </c>
      <c r="Z3" s="8">
        <v>83.07692307692308</v>
      </c>
      <c r="AA3" s="8">
        <v>84.5</v>
      </c>
      <c r="AB3" s="8">
        <v>87.192307692307693</v>
      </c>
      <c r="AC3" s="8">
        <v>84.038461538461533</v>
      </c>
      <c r="AD3" s="8">
        <v>84.884615384615387</v>
      </c>
      <c r="AE3" s="8">
        <v>81.65384615384616</v>
      </c>
      <c r="AF3" s="8">
        <v>82.307692307692307</v>
      </c>
      <c r="AG3" s="8">
        <v>80.615384615384613</v>
      </c>
      <c r="AH3" s="8">
        <v>72.961538461538467</v>
      </c>
      <c r="AI3" s="8">
        <v>84.65384615384616</v>
      </c>
      <c r="AJ3" s="8">
        <v>84.84615384615384</v>
      </c>
      <c r="AK3" s="8">
        <v>83.92307692307692</v>
      </c>
      <c r="AL3" s="8">
        <v>82.807692307692307</v>
      </c>
      <c r="AM3" s="8">
        <v>90.42307692307692</v>
      </c>
      <c r="AN3" s="8">
        <v>86.42307692307692</v>
      </c>
      <c r="AO3" s="8">
        <v>85.92307692307692</v>
      </c>
      <c r="AP3" s="8">
        <v>80.57692307692308</v>
      </c>
      <c r="AQ3" s="8">
        <v>89.230769230769226</v>
      </c>
      <c r="AR3" s="8">
        <v>92.192307692307693</v>
      </c>
      <c r="AS3" s="8">
        <v>89.730769230769226</v>
      </c>
      <c r="AT3" s="8">
        <v>91.692307692307693</v>
      </c>
      <c r="AU3" s="8">
        <f t="shared" si="0"/>
        <v>85.583916083916094</v>
      </c>
      <c r="AV3" s="8">
        <f t="shared" si="1"/>
        <v>85.980769230769226</v>
      </c>
      <c r="AW3" s="8">
        <f t="shared" si="2"/>
        <v>4.1671858348594819</v>
      </c>
      <c r="AX3" s="6">
        <f t="shared" si="3"/>
        <v>4.8691226407231752E-2</v>
      </c>
      <c r="AY3" s="8">
        <f t="shared" si="4"/>
        <v>72.961538461538467</v>
      </c>
      <c r="AZ3" s="8">
        <f t="shared" si="5"/>
        <v>92.192307692307693</v>
      </c>
      <c r="BA3" s="8">
        <f t="shared" si="6"/>
        <v>19.230769230769226</v>
      </c>
      <c r="BB3" s="7">
        <f t="shared" si="7"/>
        <v>0.99918809604087422</v>
      </c>
      <c r="BC3" s="8">
        <f t="shared" si="8"/>
        <v>4.4078552043647211E-2</v>
      </c>
    </row>
    <row r="4" spans="1:55" x14ac:dyDescent="0.25">
      <c r="A4" t="s">
        <v>173</v>
      </c>
      <c r="B4">
        <v>52</v>
      </c>
      <c r="C4" s="8">
        <v>64.17307692307692</v>
      </c>
      <c r="D4" s="8">
        <v>66.538461538461533</v>
      </c>
      <c r="E4" s="8">
        <v>64.84615384615384</v>
      </c>
      <c r="F4" s="8">
        <v>64.461538461538467</v>
      </c>
      <c r="G4" s="8">
        <v>63.865384615384613</v>
      </c>
      <c r="H4" s="8">
        <v>66.115384615384613</v>
      </c>
      <c r="I4" s="8">
        <v>63.03846153846154</v>
      </c>
      <c r="J4" s="8">
        <v>63.192307692307693</v>
      </c>
      <c r="K4" s="8">
        <v>63.21153846153846</v>
      </c>
      <c r="L4" s="8">
        <v>64.019230769230774</v>
      </c>
      <c r="M4" s="8">
        <v>64.961538461538467</v>
      </c>
      <c r="N4" s="8">
        <v>63.807692307692307</v>
      </c>
      <c r="O4" s="8">
        <v>63.692307692307693</v>
      </c>
      <c r="P4" s="8">
        <v>63.75</v>
      </c>
      <c r="Q4" s="8">
        <v>63.403846153846153</v>
      </c>
      <c r="R4" s="8">
        <v>63.903846153846153</v>
      </c>
      <c r="S4" s="8">
        <v>64.480769230769226</v>
      </c>
      <c r="T4" s="8">
        <v>66.384615384615387</v>
      </c>
      <c r="U4" s="8">
        <v>64.15384615384616</v>
      </c>
      <c r="V4" s="8">
        <v>64.519230769230774</v>
      </c>
      <c r="W4" s="8">
        <v>64.942307692307693</v>
      </c>
      <c r="X4" s="8">
        <v>64.865384615384613</v>
      </c>
      <c r="Y4" s="8">
        <v>63.980769230769234</v>
      </c>
      <c r="Z4" s="8">
        <v>65.5</v>
      </c>
      <c r="AA4" s="8">
        <v>67.211538461538467</v>
      </c>
      <c r="AB4" s="8">
        <v>68.115384615384613</v>
      </c>
      <c r="AC4" s="8">
        <v>65.15384615384616</v>
      </c>
      <c r="AD4" s="8">
        <v>64.82692307692308</v>
      </c>
      <c r="AE4" s="8">
        <v>64.384615384615387</v>
      </c>
      <c r="AF4" s="8">
        <v>64.865384615384613</v>
      </c>
      <c r="AG4" s="8">
        <v>66.07692307692308</v>
      </c>
      <c r="AH4" s="8">
        <v>66.442307692307693</v>
      </c>
      <c r="AI4" s="8">
        <v>64.384615384615387</v>
      </c>
      <c r="AJ4" s="8">
        <v>63.57692307692308</v>
      </c>
      <c r="AK4" s="8">
        <v>65.884615384615387</v>
      </c>
      <c r="AL4" s="8">
        <v>64.115384615384613</v>
      </c>
      <c r="AM4" s="8">
        <v>64.480769230769226</v>
      </c>
      <c r="AN4" s="8">
        <v>63.769230769230766</v>
      </c>
      <c r="AO4" s="8">
        <v>63.846153846153847</v>
      </c>
      <c r="AP4" s="8">
        <v>63.519230769230766</v>
      </c>
      <c r="AQ4" s="8">
        <v>63.846153846153847</v>
      </c>
      <c r="AR4" s="8">
        <v>63.5</v>
      </c>
      <c r="AS4" s="8">
        <v>61.480769230769234</v>
      </c>
      <c r="AT4" s="8">
        <v>58.46153846153846</v>
      </c>
      <c r="AU4" s="8">
        <f t="shared" si="0"/>
        <v>64.403409090909093</v>
      </c>
      <c r="AV4" s="8">
        <f t="shared" si="1"/>
        <v>64.27884615384616</v>
      </c>
      <c r="AW4" s="8">
        <f t="shared" si="2"/>
        <v>1.5301794550491996</v>
      </c>
      <c r="AX4" s="6">
        <f t="shared" si="3"/>
        <v>2.3759292817702612E-2</v>
      </c>
      <c r="AY4" s="8">
        <f t="shared" si="4"/>
        <v>58.46153846153846</v>
      </c>
      <c r="AZ4" s="8">
        <f t="shared" si="5"/>
        <v>68.115384615384613</v>
      </c>
      <c r="BA4" s="8">
        <f t="shared" si="6"/>
        <v>9.6538461538461533</v>
      </c>
      <c r="BB4" s="7">
        <f t="shared" si="7"/>
        <v>0.99960193231806826</v>
      </c>
      <c r="BC4" s="8">
        <f t="shared" si="8"/>
        <v>4.525146060609099E-2</v>
      </c>
    </row>
    <row r="5" spans="1:55" x14ac:dyDescent="0.25">
      <c r="A5" t="s">
        <v>195</v>
      </c>
      <c r="B5">
        <v>69</v>
      </c>
      <c r="C5" s="8">
        <v>61.507246376811594</v>
      </c>
      <c r="D5" s="8">
        <v>60.594202898550726</v>
      </c>
      <c r="E5" s="8">
        <v>61</v>
      </c>
      <c r="F5" s="8">
        <v>60.550724637681157</v>
      </c>
      <c r="G5" s="8">
        <v>60.492753623188406</v>
      </c>
      <c r="H5" s="8">
        <v>60.05797101449275</v>
      </c>
      <c r="I5" s="8">
        <v>61.144927536231883</v>
      </c>
      <c r="J5" s="8">
        <v>60.623188405797102</v>
      </c>
      <c r="K5" s="8">
        <v>61.420289855072461</v>
      </c>
      <c r="L5" s="8">
        <v>61.347826086956523</v>
      </c>
      <c r="M5" s="8">
        <v>60.347826086956523</v>
      </c>
      <c r="N5" s="8">
        <v>60.478260869565219</v>
      </c>
      <c r="O5" s="8">
        <v>60.347826086956523</v>
      </c>
      <c r="P5" s="8">
        <v>59.927536231884055</v>
      </c>
      <c r="Q5" s="8">
        <v>59.521739130434781</v>
      </c>
      <c r="R5" s="8">
        <v>60.043478260869563</v>
      </c>
      <c r="S5" s="8">
        <v>60.463768115942031</v>
      </c>
      <c r="T5" s="8">
        <v>59.666666666666664</v>
      </c>
      <c r="U5" s="8">
        <v>59.753623188405797</v>
      </c>
      <c r="V5" s="8">
        <v>59.739130434782609</v>
      </c>
      <c r="W5" s="8">
        <v>61.391304347826086</v>
      </c>
      <c r="X5" s="8">
        <v>60.840579710144929</v>
      </c>
      <c r="Y5" s="8">
        <v>61.260869565217391</v>
      </c>
      <c r="Z5" s="8">
        <v>61.869565217391305</v>
      </c>
      <c r="AA5" s="8">
        <v>62</v>
      </c>
      <c r="AB5" s="8">
        <v>63</v>
      </c>
      <c r="AC5" s="8">
        <v>62.188405797101453</v>
      </c>
      <c r="AD5" s="8">
        <v>62.985507246376812</v>
      </c>
      <c r="AE5" s="8">
        <v>61.710144927536234</v>
      </c>
      <c r="AF5" s="8">
        <v>62.768115942028984</v>
      </c>
      <c r="AG5" s="8">
        <v>63.144927536231883</v>
      </c>
      <c r="AH5" s="8">
        <v>62</v>
      </c>
      <c r="AI5" s="8">
        <v>63.289855072463766</v>
      </c>
      <c r="AJ5" s="8">
        <v>62.695652173913047</v>
      </c>
      <c r="AK5" s="8">
        <v>61.623188405797102</v>
      </c>
      <c r="AL5" s="8">
        <v>62.028985507246375</v>
      </c>
      <c r="AM5" s="8">
        <v>61.753623188405797</v>
      </c>
      <c r="AN5" s="8">
        <v>60.652173913043477</v>
      </c>
      <c r="AO5" s="8">
        <v>60.695652173913047</v>
      </c>
      <c r="AP5" s="8">
        <v>59.434782608695649</v>
      </c>
      <c r="AQ5" s="8">
        <v>59.869565217391305</v>
      </c>
      <c r="AR5" s="8">
        <v>58.768115942028984</v>
      </c>
      <c r="AS5" s="8">
        <v>55.956521739130437</v>
      </c>
      <c r="AT5" s="8">
        <v>57.782608695652172</v>
      </c>
      <c r="AU5" s="8">
        <f t="shared" si="0"/>
        <v>60.880434782608702</v>
      </c>
      <c r="AV5" s="8">
        <f t="shared" si="1"/>
        <v>60.768115942028984</v>
      </c>
      <c r="AW5" s="8">
        <f t="shared" si="2"/>
        <v>1.4274327206829804</v>
      </c>
      <c r="AX5" s="6">
        <f t="shared" si="3"/>
        <v>2.3446493537374432E-2</v>
      </c>
      <c r="AY5" s="8">
        <f t="shared" si="4"/>
        <v>55.956521739130437</v>
      </c>
      <c r="AZ5" s="8">
        <f t="shared" si="5"/>
        <v>63.289855072463766</v>
      </c>
      <c r="BA5" s="8">
        <f t="shared" si="6"/>
        <v>7.3333333333333286</v>
      </c>
      <c r="BB5" s="7">
        <f t="shared" si="7"/>
        <v>0.99988487613056187</v>
      </c>
      <c r="BC5" s="8">
        <f t="shared" si="8"/>
        <v>3.8921985024499058E-3</v>
      </c>
    </row>
    <row r="6" spans="1:55" x14ac:dyDescent="0.25">
      <c r="A6" t="s">
        <v>134</v>
      </c>
      <c r="B6">
        <v>65</v>
      </c>
      <c r="C6" s="8">
        <v>87.646153846153851</v>
      </c>
      <c r="D6" s="8">
        <v>88.676923076923075</v>
      </c>
      <c r="E6" s="8">
        <v>88.215384615384622</v>
      </c>
      <c r="F6" s="8">
        <v>83.969230769230762</v>
      </c>
      <c r="G6" s="8">
        <v>75.907692307692301</v>
      </c>
      <c r="H6" s="8">
        <v>75.861538461538458</v>
      </c>
      <c r="I6" s="8">
        <v>76.676923076923075</v>
      </c>
      <c r="J6" s="8">
        <v>76.41538461538461</v>
      </c>
      <c r="K6" s="8">
        <v>77.230769230769226</v>
      </c>
      <c r="L6" s="8">
        <v>75.046153846153842</v>
      </c>
      <c r="M6" s="8">
        <v>74.876923076923077</v>
      </c>
      <c r="N6" s="8">
        <v>74.569230769230771</v>
      </c>
      <c r="O6" s="8">
        <v>74.184615384615384</v>
      </c>
      <c r="P6" s="8">
        <v>74.8</v>
      </c>
      <c r="Q6" s="8">
        <v>75.230769230769226</v>
      </c>
      <c r="R6" s="8">
        <v>75.553846153846152</v>
      </c>
      <c r="S6" s="8">
        <v>71.15384615384616</v>
      </c>
      <c r="T6" s="8">
        <v>75.107692307692304</v>
      </c>
      <c r="U6" s="8">
        <v>73.8</v>
      </c>
      <c r="V6" s="8">
        <v>73.015384615384619</v>
      </c>
      <c r="W6" s="8">
        <v>73.446153846153848</v>
      </c>
      <c r="X6" s="8">
        <v>71.707692307692312</v>
      </c>
      <c r="Y6" s="8">
        <v>71.169230769230765</v>
      </c>
      <c r="Z6" s="8">
        <v>70.461538461538467</v>
      </c>
      <c r="AA6" s="8">
        <v>70.553846153846152</v>
      </c>
      <c r="AB6" s="8">
        <v>69.476923076923072</v>
      </c>
      <c r="AC6" s="8">
        <v>68.507692307692309</v>
      </c>
      <c r="AD6" s="8">
        <v>71.707692307692312</v>
      </c>
      <c r="AE6" s="8">
        <v>70.861538461538458</v>
      </c>
      <c r="AF6" s="8">
        <v>71.138461538461542</v>
      </c>
      <c r="AG6" s="8">
        <v>70.507692307692309</v>
      </c>
      <c r="AH6" s="8">
        <v>69.123076923076923</v>
      </c>
      <c r="AI6" s="8">
        <v>70.015384615384619</v>
      </c>
      <c r="AJ6" s="8">
        <v>69.461538461538467</v>
      </c>
      <c r="AK6" s="8">
        <v>67.984615384615381</v>
      </c>
      <c r="AL6" s="8">
        <v>68.599999999999994</v>
      </c>
      <c r="AM6" s="8">
        <v>67.630769230769232</v>
      </c>
      <c r="AN6" s="8">
        <v>68.615384615384613</v>
      </c>
      <c r="AO6" s="8">
        <v>70.092307692307699</v>
      </c>
      <c r="AP6" s="8">
        <v>71.938461538461539</v>
      </c>
      <c r="AQ6" s="8">
        <v>72.292307692307688</v>
      </c>
      <c r="AR6" s="8">
        <v>72.723076923076917</v>
      </c>
      <c r="AS6" s="8">
        <v>64.476923076923072</v>
      </c>
      <c r="AT6" s="8">
        <v>75.8</v>
      </c>
      <c r="AU6" s="8">
        <f t="shared" si="0"/>
        <v>73.550699300699293</v>
      </c>
      <c r="AV6" s="8">
        <f t="shared" si="1"/>
        <v>72.507692307692309</v>
      </c>
      <c r="AW6" s="8">
        <f t="shared" si="2"/>
        <v>5.2365563898638667</v>
      </c>
      <c r="AX6" s="6">
        <f t="shared" si="3"/>
        <v>7.1196554752730679E-2</v>
      </c>
      <c r="AY6" s="8">
        <f t="shared" si="4"/>
        <v>64.476923076923072</v>
      </c>
      <c r="AZ6" s="8">
        <f t="shared" si="5"/>
        <v>88.676923076923075</v>
      </c>
      <c r="BA6" s="8">
        <f t="shared" si="6"/>
        <v>24.200000000000003</v>
      </c>
      <c r="BB6" s="7">
        <f t="shared" si="7"/>
        <v>0.99591633671285984</v>
      </c>
      <c r="BC6" s="8">
        <f t="shared" si="8"/>
        <v>0.59346979115779774</v>
      </c>
    </row>
    <row r="7" spans="1:55" x14ac:dyDescent="0.25">
      <c r="A7" t="s">
        <v>283</v>
      </c>
      <c r="B7">
        <v>75</v>
      </c>
      <c r="C7" s="8">
        <v>83.72</v>
      </c>
      <c r="D7" s="8">
        <v>83.96</v>
      </c>
      <c r="E7" s="8">
        <v>81.973333333333329</v>
      </c>
      <c r="F7" s="8">
        <v>85.72</v>
      </c>
      <c r="G7" s="8">
        <v>82.84</v>
      </c>
      <c r="H7" s="8">
        <v>83.56</v>
      </c>
      <c r="I7" s="8">
        <v>83.48</v>
      </c>
      <c r="J7" s="8">
        <v>85.2</v>
      </c>
      <c r="K7" s="8">
        <v>81.13333333333334</v>
      </c>
      <c r="L7" s="8">
        <v>81.760000000000005</v>
      </c>
      <c r="M7" s="8">
        <v>79.293333333333337</v>
      </c>
      <c r="N7" s="8">
        <v>79.186666666666667</v>
      </c>
      <c r="O7" s="8">
        <v>81.573333333333338</v>
      </c>
      <c r="P7" s="8">
        <v>80.56</v>
      </c>
      <c r="Q7" s="8">
        <v>78.853333333333339</v>
      </c>
      <c r="R7" s="8">
        <v>80.826666666666668</v>
      </c>
      <c r="S7" s="8">
        <v>82.106666666666669</v>
      </c>
      <c r="T7" s="8">
        <v>78.88</v>
      </c>
      <c r="U7" s="8">
        <v>76.599999999999994</v>
      </c>
      <c r="V7" s="8">
        <v>78.413333333333327</v>
      </c>
      <c r="W7" s="8">
        <v>79.466666666666669</v>
      </c>
      <c r="X7" s="8">
        <v>76.093333333333334</v>
      </c>
      <c r="Y7" s="8">
        <v>75.933333333333337</v>
      </c>
      <c r="Z7" s="8">
        <v>76.8</v>
      </c>
      <c r="AA7" s="8">
        <v>78.186666666666667</v>
      </c>
      <c r="AB7" s="8">
        <v>80</v>
      </c>
      <c r="AC7" s="8">
        <v>78.25333333333333</v>
      </c>
      <c r="AD7" s="8">
        <v>78.186666666666667</v>
      </c>
      <c r="AE7" s="8">
        <v>79.506666666666661</v>
      </c>
      <c r="AF7" s="8">
        <v>78.38666666666667</v>
      </c>
      <c r="AG7" s="8">
        <v>77.306666666666672</v>
      </c>
      <c r="AH7" s="8">
        <v>76.453333333333333</v>
      </c>
      <c r="AI7" s="8">
        <v>75.586666666666673</v>
      </c>
      <c r="AJ7" s="8">
        <v>76.653333333333336</v>
      </c>
      <c r="AK7" s="8">
        <v>75.8</v>
      </c>
      <c r="AL7" s="8">
        <v>77.533333333333331</v>
      </c>
      <c r="AM7" s="8">
        <v>77.56</v>
      </c>
      <c r="AN7" s="8">
        <v>77.013333333333335</v>
      </c>
      <c r="AO7" s="8">
        <v>76.586666666666673</v>
      </c>
      <c r="AP7" s="8">
        <v>76.08</v>
      </c>
      <c r="AQ7" s="8">
        <v>76.680000000000007</v>
      </c>
      <c r="AR7" s="8">
        <v>75.306666666666672</v>
      </c>
      <c r="AS7" s="8">
        <v>77.13333333333334</v>
      </c>
      <c r="AT7" s="8">
        <v>75.706666666666663</v>
      </c>
      <c r="AU7" s="8">
        <f t="shared" si="0"/>
        <v>79.133030303030282</v>
      </c>
      <c r="AV7" s="8">
        <f t="shared" si="1"/>
        <v>78.400000000000006</v>
      </c>
      <c r="AW7" s="8">
        <f t="shared" si="2"/>
        <v>2.867922549686158</v>
      </c>
      <c r="AX7" s="6">
        <f t="shared" si="3"/>
        <v>3.624178852628035E-2</v>
      </c>
      <c r="AY7" s="8">
        <f t="shared" si="4"/>
        <v>75.306666666666672</v>
      </c>
      <c r="AZ7" s="8">
        <f t="shared" si="5"/>
        <v>85.72</v>
      </c>
      <c r="BA7" s="8">
        <f t="shared" si="6"/>
        <v>10.413333333333327</v>
      </c>
      <c r="BB7" s="7">
        <f t="shared" si="7"/>
        <v>0.99761750141684069</v>
      </c>
      <c r="BC7" s="8">
        <f t="shared" si="8"/>
        <v>0.7297584703362725</v>
      </c>
    </row>
    <row r="8" spans="1:55" x14ac:dyDescent="0.25">
      <c r="A8" t="s">
        <v>120</v>
      </c>
      <c r="B8">
        <v>57</v>
      </c>
      <c r="C8" s="8">
        <v>79.807017543859644</v>
      </c>
      <c r="D8" s="8">
        <v>78.964912280701753</v>
      </c>
      <c r="E8" s="8">
        <v>79.368421052631575</v>
      </c>
      <c r="F8" s="8">
        <v>76.333333333333329</v>
      </c>
      <c r="G8" s="8">
        <v>78.666666666666671</v>
      </c>
      <c r="H8" s="8">
        <v>76.824561403508767</v>
      </c>
      <c r="I8" s="8">
        <v>75.84210526315789</v>
      </c>
      <c r="J8" s="8">
        <v>76.05263157894737</v>
      </c>
      <c r="K8" s="8">
        <v>75.280701754385959</v>
      </c>
      <c r="L8" s="8">
        <v>76.333333333333329</v>
      </c>
      <c r="M8" s="8">
        <v>75.614035087719301</v>
      </c>
      <c r="N8" s="8">
        <v>75.982456140350877</v>
      </c>
      <c r="O8" s="8">
        <v>75.456140350877192</v>
      </c>
      <c r="P8" s="8">
        <v>85.122807017543863</v>
      </c>
      <c r="Q8" s="8">
        <v>85.771929824561397</v>
      </c>
      <c r="R8" s="8">
        <v>75.491228070175438</v>
      </c>
      <c r="S8" s="8">
        <v>78.21052631578948</v>
      </c>
      <c r="T8" s="8">
        <v>78.017543859649123</v>
      </c>
      <c r="U8" s="8">
        <v>73.05263157894737</v>
      </c>
      <c r="V8" s="8">
        <v>75.701754385964918</v>
      </c>
      <c r="W8" s="8">
        <v>76.982456140350877</v>
      </c>
      <c r="X8" s="8">
        <v>77.21052631578948</v>
      </c>
      <c r="Y8" s="8">
        <v>76.578947368421055</v>
      </c>
      <c r="Z8" s="8">
        <v>77.403508771929822</v>
      </c>
      <c r="AA8" s="8">
        <v>74.526315789473685</v>
      </c>
      <c r="AB8" s="8">
        <v>82.859649122807014</v>
      </c>
      <c r="AC8" s="8">
        <v>74.89473684210526</v>
      </c>
      <c r="AD8" s="8">
        <v>78.596491228070178</v>
      </c>
      <c r="AE8" s="8">
        <v>80.614035087719301</v>
      </c>
      <c r="AF8" s="8">
        <v>77.280701754385959</v>
      </c>
      <c r="AG8" s="8">
        <v>70.736842105263165</v>
      </c>
      <c r="AH8" s="8">
        <v>70.140350877192986</v>
      </c>
      <c r="AI8" s="8">
        <v>71.543859649122808</v>
      </c>
      <c r="AJ8" s="8">
        <v>70.859649122807014</v>
      </c>
      <c r="AK8" s="8">
        <v>71.666666666666671</v>
      </c>
      <c r="AL8" s="8">
        <v>70.298245614035082</v>
      </c>
      <c r="AM8" s="8">
        <v>69.929824561403507</v>
      </c>
      <c r="AN8" s="8">
        <v>69.859649122807014</v>
      </c>
      <c r="AO8" s="8">
        <v>70.087719298245617</v>
      </c>
      <c r="AP8" s="8">
        <v>78.175438596491233</v>
      </c>
      <c r="AQ8" s="8">
        <v>77.824561403508767</v>
      </c>
      <c r="AR8" s="8">
        <v>80.333333333333329</v>
      </c>
      <c r="AS8" s="8">
        <v>76.05263157894737</v>
      </c>
      <c r="AT8" s="8">
        <v>72.614035087719301</v>
      </c>
      <c r="AU8" s="8">
        <f t="shared" si="0"/>
        <v>76.112838915470505</v>
      </c>
      <c r="AV8" s="8">
        <f t="shared" si="1"/>
        <v>76.192982456140356</v>
      </c>
      <c r="AW8" s="8">
        <f t="shared" si="2"/>
        <v>3.8339177842071033</v>
      </c>
      <c r="AX8" s="6">
        <f t="shared" si="3"/>
        <v>5.0371498932853899E-2</v>
      </c>
      <c r="AY8" s="8">
        <f t="shared" si="4"/>
        <v>69.859649122807014</v>
      </c>
      <c r="AZ8" s="8">
        <f t="shared" si="5"/>
        <v>85.771929824561397</v>
      </c>
      <c r="BA8" s="8">
        <f t="shared" si="6"/>
        <v>15.912280701754383</v>
      </c>
      <c r="BB8" s="7">
        <f t="shared" si="7"/>
        <v>0.99834000059537142</v>
      </c>
      <c r="BC8" s="8">
        <f t="shared" si="8"/>
        <v>0.18068113954380388</v>
      </c>
    </row>
    <row r="9" spans="1:55" x14ac:dyDescent="0.25">
      <c r="A9" t="s">
        <v>145</v>
      </c>
      <c r="B9">
        <v>26</v>
      </c>
      <c r="C9" s="8">
        <v>63.42307692307692</v>
      </c>
      <c r="D9" s="8">
        <v>64.769230769230774</v>
      </c>
      <c r="E9" s="8">
        <v>63.307692307692307</v>
      </c>
      <c r="F9" s="8">
        <v>59.884615384615387</v>
      </c>
      <c r="G9" s="8">
        <v>62.307692307692307</v>
      </c>
      <c r="H9" s="8">
        <v>62.57692307692308</v>
      </c>
      <c r="I9" s="8">
        <v>61.384615384615387</v>
      </c>
      <c r="J9" s="8">
        <v>61.769230769230766</v>
      </c>
      <c r="K9" s="8">
        <v>61.230769230769234</v>
      </c>
      <c r="L9" s="8">
        <v>61.03846153846154</v>
      </c>
      <c r="M9" s="8">
        <v>62.192307692307693</v>
      </c>
      <c r="N9" s="8">
        <v>62.192307692307693</v>
      </c>
      <c r="O9" s="8">
        <v>61.730769230769234</v>
      </c>
      <c r="P9" s="8">
        <v>61.115384615384613</v>
      </c>
      <c r="Q9" s="8">
        <v>59.07692307692308</v>
      </c>
      <c r="R9" s="8">
        <v>59.692307692307693</v>
      </c>
      <c r="S9" s="8">
        <v>65.15384615384616</v>
      </c>
      <c r="T9" s="8">
        <v>66.307692307692307</v>
      </c>
      <c r="U9" s="8">
        <v>67.230769230769226</v>
      </c>
      <c r="V9" s="8">
        <v>67.384615384615387</v>
      </c>
      <c r="W9" s="8">
        <v>68</v>
      </c>
      <c r="X9" s="8">
        <v>69.192307692307693</v>
      </c>
      <c r="Y9" s="8">
        <v>68.769230769230774</v>
      </c>
      <c r="Z9" s="8">
        <v>69.65384615384616</v>
      </c>
      <c r="AA9" s="8">
        <v>67.807692307692307</v>
      </c>
      <c r="AB9" s="8">
        <v>70.5</v>
      </c>
      <c r="AC9" s="8">
        <v>69.65384615384616</v>
      </c>
      <c r="AD9" s="8">
        <v>69.615384615384613</v>
      </c>
      <c r="AE9" s="8">
        <v>70.92307692307692</v>
      </c>
      <c r="AF9" s="8">
        <v>70.692307692307693</v>
      </c>
      <c r="AG9" s="8">
        <v>54.42307692307692</v>
      </c>
      <c r="AH9" s="8">
        <v>53</v>
      </c>
      <c r="AI9" s="8">
        <v>53.730769230769234</v>
      </c>
      <c r="AJ9" s="8">
        <v>53.96153846153846</v>
      </c>
      <c r="AK9" s="8">
        <v>52.615384615384613</v>
      </c>
      <c r="AL9" s="8">
        <v>53.115384615384613</v>
      </c>
      <c r="AM9" s="8">
        <v>52.192307692307693</v>
      </c>
      <c r="AN9" s="8">
        <v>51.653846153846153</v>
      </c>
      <c r="AO9" s="8">
        <v>52.42307692307692</v>
      </c>
      <c r="AP9" s="8">
        <v>51.92307692307692</v>
      </c>
      <c r="AQ9" s="8">
        <v>53.230769230769234</v>
      </c>
      <c r="AR9" s="8">
        <v>56.884615384615387</v>
      </c>
      <c r="AS9" s="8">
        <v>57.53846153846154</v>
      </c>
      <c r="AT9" s="8">
        <v>59</v>
      </c>
      <c r="AU9" s="8">
        <f t="shared" si="0"/>
        <v>61.46066433566434</v>
      </c>
      <c r="AV9" s="8">
        <f t="shared" si="1"/>
        <v>61.75</v>
      </c>
      <c r="AW9" s="8">
        <f t="shared" si="2"/>
        <v>6.1792214340526526</v>
      </c>
      <c r="AX9" s="6">
        <f t="shared" si="3"/>
        <v>0.10053945073397098</v>
      </c>
      <c r="AY9" s="8">
        <f t="shared" si="4"/>
        <v>51.653846153846153</v>
      </c>
      <c r="AZ9" s="8">
        <f t="shared" si="5"/>
        <v>70.92307692307692</v>
      </c>
      <c r="BA9" s="8">
        <f t="shared" si="6"/>
        <v>19.269230769230766</v>
      </c>
      <c r="BB9" s="7">
        <f t="shared" si="7"/>
        <v>0.99640016636414619</v>
      </c>
      <c r="BC9" s="8">
        <f t="shared" si="8"/>
        <v>0.20688116623377681</v>
      </c>
    </row>
    <row r="10" spans="1:55" x14ac:dyDescent="0.25">
      <c r="A10" t="s">
        <v>162</v>
      </c>
      <c r="B10">
        <v>11</v>
      </c>
      <c r="C10" s="8">
        <v>60.81818181818182</v>
      </c>
      <c r="D10" s="8">
        <v>60</v>
      </c>
      <c r="E10" s="8">
        <v>49.090909090909093</v>
      </c>
      <c r="F10" s="8">
        <v>49.363636363636367</v>
      </c>
      <c r="G10" s="8">
        <v>52.454545454545453</v>
      </c>
      <c r="H10" s="8">
        <v>48</v>
      </c>
      <c r="I10" s="8">
        <v>50.909090909090907</v>
      </c>
      <c r="J10" s="8">
        <v>45.090909090909093</v>
      </c>
      <c r="K10" s="8">
        <v>43.454545454545453</v>
      </c>
      <c r="L10" s="8">
        <v>42.636363636363633</v>
      </c>
      <c r="M10" s="8">
        <v>42.909090909090907</v>
      </c>
      <c r="N10" s="8">
        <v>42.272727272727273</v>
      </c>
      <c r="O10" s="8">
        <v>41.909090909090907</v>
      </c>
      <c r="P10" s="8">
        <v>38.18181818181818</v>
      </c>
      <c r="Q10" s="8">
        <v>42.545454545454547</v>
      </c>
      <c r="R10" s="8">
        <v>40.18181818181818</v>
      </c>
      <c r="S10" s="8">
        <v>39.272727272727273</v>
      </c>
      <c r="T10" s="8">
        <v>40.090909090909093</v>
      </c>
      <c r="U10" s="8">
        <v>40.363636363636367</v>
      </c>
      <c r="V10" s="8">
        <v>39.545454545454547</v>
      </c>
      <c r="W10" s="8">
        <v>40.272727272727273</v>
      </c>
      <c r="X10" s="8">
        <v>41.81818181818182</v>
      </c>
      <c r="Y10" s="8">
        <v>41.18181818181818</v>
      </c>
      <c r="Z10" s="8">
        <v>43.636363636363633</v>
      </c>
      <c r="AA10" s="8">
        <v>43.909090909090907</v>
      </c>
      <c r="AB10" s="8">
        <v>43.090909090909093</v>
      </c>
      <c r="AC10" s="8">
        <v>41.909090909090907</v>
      </c>
      <c r="AD10" s="8">
        <v>41.545454545454547</v>
      </c>
      <c r="AE10" s="8">
        <v>40.636363636363633</v>
      </c>
      <c r="AF10" s="8">
        <v>38.363636363636367</v>
      </c>
      <c r="AG10" s="8">
        <v>40.909090909090907</v>
      </c>
      <c r="AH10" s="8">
        <v>41.18181818181818</v>
      </c>
      <c r="AI10" s="8">
        <v>41.18181818181818</v>
      </c>
      <c r="AJ10" s="8">
        <v>42.81818181818182</v>
      </c>
      <c r="AK10" s="8">
        <v>35.545454545454547</v>
      </c>
      <c r="AL10" s="8">
        <v>31.90909090909091</v>
      </c>
      <c r="AM10" s="8">
        <v>33.636363636363633</v>
      </c>
      <c r="AN10" s="8">
        <v>34.909090909090907</v>
      </c>
      <c r="AO10" s="8">
        <v>32.454545454545453</v>
      </c>
      <c r="AP10" s="8">
        <v>34.454545454545453</v>
      </c>
      <c r="AQ10" s="8">
        <v>36.636363636363633</v>
      </c>
      <c r="AR10" s="8">
        <v>27</v>
      </c>
      <c r="AS10" s="8">
        <v>26.90909090909091</v>
      </c>
      <c r="AT10" s="8">
        <v>27.272727272727273</v>
      </c>
      <c r="AU10" s="8">
        <f t="shared" si="0"/>
        <v>41.188016528925637</v>
      </c>
      <c r="AV10" s="8">
        <f t="shared" si="1"/>
        <v>41.18181818181818</v>
      </c>
      <c r="AW10" s="8">
        <f t="shared" si="2"/>
        <v>7.1024029394174519</v>
      </c>
      <c r="AX10" s="6">
        <f t="shared" si="3"/>
        <v>0.17243857650755182</v>
      </c>
      <c r="AY10" s="8">
        <f t="shared" si="4"/>
        <v>26.90909090909091</v>
      </c>
      <c r="AZ10" s="8">
        <f t="shared" si="5"/>
        <v>60.81818181818182</v>
      </c>
      <c r="BA10" s="8">
        <f t="shared" si="6"/>
        <v>33.909090909090907</v>
      </c>
      <c r="BB10" s="7">
        <f t="shared" si="7"/>
        <v>0.98869325842317801</v>
      </c>
      <c r="BC10" s="8">
        <f t="shared" si="8"/>
        <v>0.7023133806668993</v>
      </c>
    </row>
    <row r="11" spans="1:55" x14ac:dyDescent="0.25">
      <c r="A11" t="s">
        <v>287</v>
      </c>
      <c r="B11">
        <v>16</v>
      </c>
      <c r="C11" s="8">
        <v>85.6875</v>
      </c>
      <c r="D11" s="8">
        <v>86.375</v>
      </c>
      <c r="E11" s="8">
        <v>83</v>
      </c>
      <c r="F11" s="8">
        <v>83.9375</v>
      </c>
      <c r="G11" s="8">
        <v>86.3125</v>
      </c>
      <c r="H11" s="8">
        <v>84.5</v>
      </c>
      <c r="I11" s="8">
        <v>85.125</v>
      </c>
      <c r="J11" s="8">
        <v>83.8125</v>
      </c>
      <c r="K11" s="8">
        <v>84.0625</v>
      </c>
      <c r="L11" s="8">
        <v>89.875</v>
      </c>
      <c r="M11" s="8">
        <v>89.625</v>
      </c>
      <c r="N11" s="8">
        <v>90.25</v>
      </c>
      <c r="O11" s="8">
        <v>89.75</v>
      </c>
      <c r="P11" s="8">
        <v>88.25</v>
      </c>
      <c r="Q11" s="8">
        <v>87.125</v>
      </c>
      <c r="R11" s="8">
        <v>87.0625</v>
      </c>
      <c r="S11" s="8">
        <v>87.75</v>
      </c>
      <c r="T11" s="8">
        <v>81.0625</v>
      </c>
      <c r="U11" s="8">
        <v>77.375</v>
      </c>
      <c r="V11" s="8">
        <v>83.625</v>
      </c>
      <c r="W11" s="8">
        <v>86.125</v>
      </c>
      <c r="X11" s="8">
        <v>84.1875</v>
      </c>
      <c r="Y11" s="8">
        <v>83.4375</v>
      </c>
      <c r="Z11" s="8">
        <v>84.75</v>
      </c>
      <c r="AA11" s="8">
        <v>82.3125</v>
      </c>
      <c r="AB11" s="8">
        <v>84.125</v>
      </c>
      <c r="AC11" s="8">
        <v>76.375</v>
      </c>
      <c r="AD11" s="8">
        <v>78.25</v>
      </c>
      <c r="AE11" s="8">
        <v>78.25</v>
      </c>
      <c r="AF11" s="8">
        <v>79.5625</v>
      </c>
      <c r="AG11" s="8">
        <v>78.1875</v>
      </c>
      <c r="AH11" s="8">
        <v>77.8125</v>
      </c>
      <c r="AI11" s="8">
        <v>76.875</v>
      </c>
      <c r="AJ11" s="8">
        <v>79.625</v>
      </c>
      <c r="AK11" s="8">
        <v>75.375</v>
      </c>
      <c r="AL11" s="8">
        <v>76.75</v>
      </c>
      <c r="AM11" s="8">
        <v>74.875</v>
      </c>
      <c r="AN11" s="8">
        <v>75</v>
      </c>
      <c r="AO11" s="8">
        <v>78.3125</v>
      </c>
      <c r="AP11" s="8">
        <v>77.25</v>
      </c>
      <c r="AQ11" s="8">
        <v>78.3125</v>
      </c>
      <c r="AR11" s="8">
        <v>77</v>
      </c>
      <c r="AS11" s="8">
        <v>78.5</v>
      </c>
      <c r="AT11" s="8">
        <v>77.9375</v>
      </c>
      <c r="AU11" s="8">
        <f t="shared" si="0"/>
        <v>82.130681818181813</v>
      </c>
      <c r="AV11" s="8">
        <f t="shared" si="1"/>
        <v>83.21875</v>
      </c>
      <c r="AW11" s="8">
        <f t="shared" si="2"/>
        <v>4.6168575831313596</v>
      </c>
      <c r="AX11" s="6">
        <f t="shared" si="3"/>
        <v>5.6213554799800718E-2</v>
      </c>
      <c r="AY11" s="8">
        <f t="shared" si="4"/>
        <v>74.875</v>
      </c>
      <c r="AZ11" s="8">
        <f t="shared" si="5"/>
        <v>90.25</v>
      </c>
      <c r="BA11" s="8">
        <f t="shared" si="6"/>
        <v>15.375</v>
      </c>
      <c r="BB11" s="7">
        <f t="shared" si="7"/>
        <v>0.99656065915635295</v>
      </c>
      <c r="BC11" s="8">
        <f t="shared" si="8"/>
        <v>0.62089303943894381</v>
      </c>
    </row>
    <row r="12" spans="1:55" x14ac:dyDescent="0.25">
      <c r="A12" t="s">
        <v>179</v>
      </c>
      <c r="B12">
        <v>8</v>
      </c>
      <c r="C12" s="8">
        <v>41.75</v>
      </c>
      <c r="D12" s="8">
        <v>41.5</v>
      </c>
      <c r="E12" s="8">
        <v>43.125</v>
      </c>
      <c r="F12" s="8">
        <v>41.375</v>
      </c>
      <c r="G12" s="8">
        <v>38.625</v>
      </c>
      <c r="H12" s="8">
        <v>41.625</v>
      </c>
      <c r="I12" s="8">
        <v>43.25</v>
      </c>
      <c r="J12" s="8">
        <v>38.125</v>
      </c>
      <c r="K12" s="8">
        <v>38.125</v>
      </c>
      <c r="L12" s="8">
        <v>39.25</v>
      </c>
      <c r="M12" s="8">
        <v>36.875</v>
      </c>
      <c r="N12" s="8">
        <v>37.75</v>
      </c>
      <c r="O12" s="8">
        <v>36</v>
      </c>
      <c r="P12" s="8">
        <v>33.875</v>
      </c>
      <c r="Q12" s="8">
        <v>35.75</v>
      </c>
      <c r="R12" s="8">
        <v>32.25</v>
      </c>
      <c r="S12" s="8">
        <v>36.625</v>
      </c>
      <c r="T12" s="8">
        <v>36.625</v>
      </c>
      <c r="U12" s="8">
        <v>34.25</v>
      </c>
      <c r="V12" s="8">
        <v>38.75</v>
      </c>
      <c r="W12" s="8">
        <v>36.625</v>
      </c>
      <c r="X12" s="8">
        <v>37.75</v>
      </c>
      <c r="Y12" s="8">
        <v>36</v>
      </c>
      <c r="Z12" s="8">
        <v>35</v>
      </c>
      <c r="AA12" s="8">
        <v>35.375</v>
      </c>
      <c r="AB12" s="8">
        <v>35.125</v>
      </c>
      <c r="AC12" s="8">
        <v>35.125</v>
      </c>
      <c r="AD12" s="8">
        <v>35.125</v>
      </c>
      <c r="AE12" s="8">
        <v>35.875</v>
      </c>
      <c r="AF12" s="8">
        <v>36.125</v>
      </c>
      <c r="AG12" s="8">
        <v>36.25</v>
      </c>
      <c r="AH12" s="8">
        <v>33.25</v>
      </c>
      <c r="AI12" s="8">
        <v>36.375</v>
      </c>
      <c r="AJ12" s="8">
        <v>34.375</v>
      </c>
      <c r="AK12" s="8">
        <v>35.75</v>
      </c>
      <c r="AL12" s="8">
        <v>36.25</v>
      </c>
      <c r="AM12" s="8">
        <v>37</v>
      </c>
      <c r="AN12" s="8">
        <v>36.5</v>
      </c>
      <c r="AO12" s="8">
        <v>37.125</v>
      </c>
      <c r="AP12" s="8">
        <v>37.625</v>
      </c>
      <c r="AQ12" s="8">
        <v>35.25</v>
      </c>
      <c r="AR12" s="8">
        <v>35.25</v>
      </c>
      <c r="AS12" s="8">
        <v>36.625</v>
      </c>
      <c r="AT12" s="8">
        <v>36.375</v>
      </c>
      <c r="AU12" s="8">
        <f t="shared" si="0"/>
        <v>36.991477272727273</v>
      </c>
      <c r="AV12" s="8">
        <f t="shared" si="1"/>
        <v>36.4375</v>
      </c>
      <c r="AW12" s="8">
        <f t="shared" si="2"/>
        <v>2.50020314977986</v>
      </c>
      <c r="AX12" s="6">
        <f t="shared" si="3"/>
        <v>6.7588626735466603E-2</v>
      </c>
      <c r="AY12" s="8">
        <f t="shared" si="4"/>
        <v>32.25</v>
      </c>
      <c r="AZ12" s="8">
        <f t="shared" si="5"/>
        <v>43.25</v>
      </c>
      <c r="BA12" s="8">
        <f t="shared" si="6"/>
        <v>11</v>
      </c>
      <c r="BB12" s="7">
        <f t="shared" si="7"/>
        <v>0.99705368838899366</v>
      </c>
      <c r="BC12" s="8">
        <f t="shared" si="8"/>
        <v>0.33058016718623084</v>
      </c>
    </row>
    <row r="13" spans="1:55" x14ac:dyDescent="0.25">
      <c r="A13" t="s">
        <v>109</v>
      </c>
      <c r="B13">
        <v>35</v>
      </c>
      <c r="C13" s="8">
        <v>69.428571428571431</v>
      </c>
      <c r="D13" s="8">
        <v>69.142857142857139</v>
      </c>
      <c r="E13" s="8">
        <v>70.085714285714289</v>
      </c>
      <c r="F13" s="8">
        <v>69.51428571428572</v>
      </c>
      <c r="G13" s="8">
        <v>68.542857142857144</v>
      </c>
      <c r="H13" s="8">
        <v>69.599999999999994</v>
      </c>
      <c r="I13" s="8">
        <v>69.828571428571422</v>
      </c>
      <c r="J13" s="8">
        <v>68.657142857142858</v>
      </c>
      <c r="K13" s="8">
        <v>69.285714285714292</v>
      </c>
      <c r="L13" s="8">
        <v>69.714285714285708</v>
      </c>
      <c r="M13" s="8">
        <v>69.028571428571425</v>
      </c>
      <c r="N13" s="8">
        <v>69.314285714285717</v>
      </c>
      <c r="O13" s="8">
        <v>68.714285714285708</v>
      </c>
      <c r="P13" s="8">
        <v>67.428571428571431</v>
      </c>
      <c r="Q13" s="8">
        <v>68.228571428571428</v>
      </c>
      <c r="R13" s="8">
        <v>68.771428571428572</v>
      </c>
      <c r="S13" s="8">
        <v>68.342857142857142</v>
      </c>
      <c r="T13" s="8">
        <v>66.685714285714283</v>
      </c>
      <c r="U13" s="8">
        <v>66.371428571428567</v>
      </c>
      <c r="V13" s="8">
        <v>66.285714285714292</v>
      </c>
      <c r="W13" s="8">
        <v>68.457142857142856</v>
      </c>
      <c r="X13" s="8">
        <v>68.8</v>
      </c>
      <c r="Y13" s="8">
        <v>67.657142857142858</v>
      </c>
      <c r="Z13" s="8">
        <v>67.457142857142856</v>
      </c>
      <c r="AA13" s="8">
        <v>70.342857142857142</v>
      </c>
      <c r="AB13" s="8">
        <v>69.657142857142858</v>
      </c>
      <c r="AC13" s="8">
        <v>69.171428571428578</v>
      </c>
      <c r="AD13" s="8">
        <v>69.685714285714283</v>
      </c>
      <c r="AE13" s="8">
        <v>69.400000000000006</v>
      </c>
      <c r="AF13" s="8">
        <v>69.771428571428572</v>
      </c>
      <c r="AG13" s="8">
        <v>68.371428571428567</v>
      </c>
      <c r="AH13" s="8">
        <v>67.571428571428569</v>
      </c>
      <c r="AI13" s="8">
        <v>66.51428571428572</v>
      </c>
      <c r="AJ13" s="8">
        <v>66.542857142857144</v>
      </c>
      <c r="AK13" s="8">
        <v>64.971428571428575</v>
      </c>
      <c r="AL13" s="8">
        <v>65.885714285714286</v>
      </c>
      <c r="AM13" s="8">
        <v>65.742857142857147</v>
      </c>
      <c r="AN13" s="8">
        <v>65.314285714285717</v>
      </c>
      <c r="AO13" s="8">
        <v>65</v>
      </c>
      <c r="AP13" s="8">
        <v>63.657142857142858</v>
      </c>
      <c r="AQ13" s="8">
        <v>64.028571428571425</v>
      </c>
      <c r="AR13" s="8">
        <v>64.285714285714292</v>
      </c>
      <c r="AS13" s="8">
        <v>64.657142857142858</v>
      </c>
      <c r="AT13" s="8">
        <v>64.542857142857144</v>
      </c>
      <c r="AU13" s="8">
        <f t="shared" si="0"/>
        <v>67.737662337662314</v>
      </c>
      <c r="AV13" s="8">
        <f t="shared" si="1"/>
        <v>68.414285714285711</v>
      </c>
      <c r="AW13" s="8">
        <f t="shared" si="2"/>
        <v>1.9280978646068698</v>
      </c>
      <c r="AX13" s="6">
        <f t="shared" si="3"/>
        <v>2.8464192563888383E-2</v>
      </c>
      <c r="AY13" s="8">
        <f t="shared" si="4"/>
        <v>63.657142857142858</v>
      </c>
      <c r="AZ13" s="8">
        <f t="shared" si="5"/>
        <v>70.342857142857142</v>
      </c>
      <c r="BA13" s="8">
        <f t="shared" si="6"/>
        <v>6.6857142857142833</v>
      </c>
      <c r="BB13" s="7">
        <f t="shared" si="7"/>
        <v>0.99832325334874594</v>
      </c>
      <c r="BC13" s="8">
        <f t="shared" si="8"/>
        <v>0.5628929004611215</v>
      </c>
    </row>
    <row r="14" spans="1:55" x14ac:dyDescent="0.25">
      <c r="A14" t="s">
        <v>320</v>
      </c>
      <c r="B14">
        <v>25</v>
      </c>
      <c r="C14" s="8">
        <v>37.08</v>
      </c>
      <c r="D14" s="8">
        <v>37.6</v>
      </c>
      <c r="E14" s="8">
        <v>38</v>
      </c>
      <c r="F14" s="8">
        <v>38.200000000000003</v>
      </c>
      <c r="G14" s="8">
        <v>37.880000000000003</v>
      </c>
      <c r="H14" s="8">
        <v>37.96</v>
      </c>
      <c r="I14" s="8">
        <v>31.52</v>
      </c>
      <c r="J14" s="8">
        <v>31.88</v>
      </c>
      <c r="K14" s="8">
        <v>30.96</v>
      </c>
      <c r="L14" s="8">
        <v>30.84</v>
      </c>
      <c r="M14" s="8">
        <v>30.8</v>
      </c>
      <c r="N14" s="8">
        <v>31</v>
      </c>
      <c r="O14" s="8">
        <v>30.6</v>
      </c>
      <c r="P14" s="8">
        <v>29.8</v>
      </c>
      <c r="Q14" s="8">
        <v>30.12</v>
      </c>
      <c r="R14" s="8">
        <v>32.159999999999997</v>
      </c>
      <c r="S14" s="8">
        <v>31.92</v>
      </c>
      <c r="T14" s="8">
        <v>32.36</v>
      </c>
      <c r="U14" s="8">
        <v>31.84</v>
      </c>
      <c r="V14" s="8">
        <v>32.36</v>
      </c>
      <c r="W14" s="8">
        <v>32.32</v>
      </c>
      <c r="X14" s="8">
        <v>31.96</v>
      </c>
      <c r="Y14" s="8">
        <v>32.04</v>
      </c>
      <c r="Z14" s="8">
        <v>31.12</v>
      </c>
      <c r="AA14" s="8">
        <v>31.08</v>
      </c>
      <c r="AB14" s="8">
        <v>31.32</v>
      </c>
      <c r="AC14" s="8">
        <v>31.48</v>
      </c>
      <c r="AD14" s="8">
        <v>32.159999999999997</v>
      </c>
      <c r="AE14" s="8">
        <v>32.119999999999997</v>
      </c>
      <c r="AF14" s="8">
        <v>33.04</v>
      </c>
      <c r="AG14" s="8">
        <v>33.28</v>
      </c>
      <c r="AH14" s="8">
        <v>32.159999999999997</v>
      </c>
      <c r="AI14" s="8">
        <v>31.88</v>
      </c>
      <c r="AJ14" s="8">
        <v>31.96</v>
      </c>
      <c r="AK14" s="8">
        <v>31.52</v>
      </c>
      <c r="AL14" s="8">
        <v>31.76</v>
      </c>
      <c r="AM14" s="8">
        <v>31.64</v>
      </c>
      <c r="AN14" s="8">
        <v>32</v>
      </c>
      <c r="AO14" s="8">
        <v>31.52</v>
      </c>
      <c r="AP14" s="8">
        <v>31</v>
      </c>
      <c r="AQ14" s="8">
        <v>31.08</v>
      </c>
      <c r="AR14" s="8">
        <v>30.56</v>
      </c>
      <c r="AS14" s="8">
        <v>31.04</v>
      </c>
      <c r="AT14" s="8">
        <v>31</v>
      </c>
      <c r="AU14" s="8">
        <f t="shared" si="0"/>
        <v>32.407272727272726</v>
      </c>
      <c r="AV14" s="8">
        <f t="shared" si="1"/>
        <v>31.86</v>
      </c>
      <c r="AW14" s="8">
        <f t="shared" si="2"/>
        <v>2.2717561730820885</v>
      </c>
      <c r="AX14" s="6">
        <f t="shared" si="3"/>
        <v>7.0100196094880426E-2</v>
      </c>
      <c r="AY14" s="8">
        <f t="shared" si="4"/>
        <v>29.8</v>
      </c>
      <c r="AZ14" s="8">
        <f t="shared" si="5"/>
        <v>38.200000000000003</v>
      </c>
      <c r="BA14" s="8">
        <f t="shared" si="6"/>
        <v>8.4000000000000021</v>
      </c>
      <c r="BB14" s="7">
        <f t="shared" si="7"/>
        <v>0.9973031478850215</v>
      </c>
      <c r="BC14" s="8">
        <f t="shared" si="8"/>
        <v>0.27327525002199327</v>
      </c>
    </row>
    <row r="15" spans="1:55" x14ac:dyDescent="0.25">
      <c r="A15" t="s">
        <v>99</v>
      </c>
      <c r="B15">
        <v>64</v>
      </c>
      <c r="C15" s="8">
        <v>89.859375</v>
      </c>
      <c r="D15" s="8">
        <v>89.71875</v>
      </c>
      <c r="E15" s="8">
        <v>83.75</v>
      </c>
      <c r="F15" s="8">
        <v>79.484375</v>
      </c>
      <c r="G15" s="8">
        <v>79.984375</v>
      </c>
      <c r="H15" s="8">
        <v>80.40625</v>
      </c>
      <c r="I15" s="8">
        <v>80.671875</v>
      </c>
      <c r="J15" s="8">
        <v>80.4375</v>
      </c>
      <c r="K15" s="8">
        <v>76.984375</v>
      </c>
      <c r="L15" s="8">
        <v>78.453125</v>
      </c>
      <c r="M15" s="8">
        <v>79.046875</v>
      </c>
      <c r="N15" s="8">
        <v>76.703125</v>
      </c>
      <c r="O15" s="8">
        <v>76.8125</v>
      </c>
      <c r="P15" s="8">
        <v>77.859375</v>
      </c>
      <c r="Q15" s="8">
        <v>76.484375</v>
      </c>
      <c r="R15" s="8">
        <v>75.6875</v>
      </c>
      <c r="S15" s="8">
        <v>76.171875</v>
      </c>
      <c r="T15" s="8">
        <v>74.078125</v>
      </c>
      <c r="U15" s="8">
        <v>74.875</v>
      </c>
      <c r="V15" s="8">
        <v>69.65625</v>
      </c>
      <c r="W15" s="8">
        <v>73.203125</v>
      </c>
      <c r="X15" s="8">
        <v>66.125</v>
      </c>
      <c r="Y15" s="8">
        <v>65.28125</v>
      </c>
      <c r="Z15" s="8">
        <v>65.625</v>
      </c>
      <c r="AA15" s="8">
        <v>54.390625</v>
      </c>
      <c r="AB15" s="8">
        <v>53.671875</v>
      </c>
      <c r="AC15" s="8">
        <v>55.09375</v>
      </c>
      <c r="AD15" s="8">
        <v>54.828125</v>
      </c>
      <c r="AE15" s="8">
        <v>55.9375</v>
      </c>
      <c r="AF15" s="8">
        <v>54.625</v>
      </c>
      <c r="AG15" s="8">
        <v>54.46875</v>
      </c>
      <c r="AH15" s="8">
        <v>53.6875</v>
      </c>
      <c r="AI15" s="8">
        <v>52.953125</v>
      </c>
      <c r="AJ15" s="8">
        <v>54.0625</v>
      </c>
      <c r="AK15" s="8">
        <v>53.984375</v>
      </c>
      <c r="AL15" s="8">
        <v>53.9375</v>
      </c>
      <c r="AM15" s="8">
        <v>52.859375</v>
      </c>
      <c r="AN15" s="8">
        <v>53.640625</v>
      </c>
      <c r="AO15" s="8">
        <v>53.671875</v>
      </c>
      <c r="AP15" s="8">
        <v>50.578125</v>
      </c>
      <c r="AQ15" s="8">
        <v>51.296875</v>
      </c>
      <c r="AR15" s="8">
        <v>57</v>
      </c>
      <c r="AS15" s="8">
        <v>54.96875</v>
      </c>
      <c r="AT15" s="8">
        <v>56.640625</v>
      </c>
      <c r="AU15" s="8">
        <f t="shared" si="0"/>
        <v>66.583096590909093</v>
      </c>
      <c r="AV15" s="8">
        <f t="shared" si="1"/>
        <v>65.875</v>
      </c>
      <c r="AW15" s="8">
        <f t="shared" si="2"/>
        <v>12.432038986001636</v>
      </c>
      <c r="AX15" s="6">
        <f t="shared" si="3"/>
        <v>0.18671464114060207</v>
      </c>
      <c r="AY15" s="8">
        <f t="shared" si="4"/>
        <v>50.578125</v>
      </c>
      <c r="AZ15" s="8">
        <f t="shared" si="5"/>
        <v>89.859375</v>
      </c>
      <c r="BA15" s="8">
        <f t="shared" si="6"/>
        <v>39.28125</v>
      </c>
      <c r="BB15" s="7">
        <f t="shared" si="7"/>
        <v>0.98650024226666266</v>
      </c>
      <c r="BC15" s="8">
        <f t="shared" si="8"/>
        <v>0.87192661722275144</v>
      </c>
    </row>
    <row r="16" spans="1:55" x14ac:dyDescent="0.25">
      <c r="A16" t="s">
        <v>207</v>
      </c>
      <c r="B16">
        <v>5</v>
      </c>
      <c r="C16" s="8">
        <v>33.200000000000003</v>
      </c>
      <c r="D16" s="8">
        <v>33.200000000000003</v>
      </c>
      <c r="E16" s="8">
        <v>32.200000000000003</v>
      </c>
      <c r="F16" s="8">
        <v>33.6</v>
      </c>
      <c r="G16" s="8">
        <v>32.6</v>
      </c>
      <c r="H16" s="8">
        <v>32.6</v>
      </c>
      <c r="I16" s="8">
        <v>33.4</v>
      </c>
      <c r="J16" s="8">
        <v>33.4</v>
      </c>
      <c r="K16" s="8">
        <v>33.4</v>
      </c>
      <c r="L16" s="8">
        <v>33.6</v>
      </c>
      <c r="M16" s="8">
        <v>33.6</v>
      </c>
      <c r="N16" s="8">
        <v>34</v>
      </c>
      <c r="O16" s="8">
        <v>34</v>
      </c>
      <c r="P16" s="8">
        <v>34</v>
      </c>
      <c r="Q16" s="8">
        <v>33</v>
      </c>
      <c r="R16" s="8">
        <v>33.4</v>
      </c>
      <c r="S16" s="8">
        <v>34</v>
      </c>
      <c r="T16" s="8">
        <v>33.799999999999997</v>
      </c>
      <c r="U16" s="8">
        <v>33.200000000000003</v>
      </c>
      <c r="V16" s="8">
        <v>33</v>
      </c>
      <c r="W16" s="8">
        <v>34</v>
      </c>
      <c r="X16" s="8">
        <v>34.6</v>
      </c>
      <c r="Y16" s="8">
        <v>34.6</v>
      </c>
      <c r="Z16" s="8">
        <v>34.6</v>
      </c>
      <c r="AA16" s="8">
        <v>34.6</v>
      </c>
      <c r="AB16" s="8">
        <v>34.4</v>
      </c>
      <c r="AC16" s="8">
        <v>34.200000000000003</v>
      </c>
      <c r="AD16" s="8">
        <v>33.200000000000003</v>
      </c>
      <c r="AE16" s="8">
        <v>34.4</v>
      </c>
      <c r="AF16" s="8">
        <v>34.4</v>
      </c>
      <c r="AG16" s="8">
        <v>34.4</v>
      </c>
      <c r="AH16" s="8">
        <v>34.4</v>
      </c>
      <c r="AI16" s="8">
        <v>34.200000000000003</v>
      </c>
      <c r="AJ16" s="8">
        <v>33.799999999999997</v>
      </c>
      <c r="AK16" s="8">
        <v>33.6</v>
      </c>
      <c r="AL16" s="8">
        <v>33.4</v>
      </c>
      <c r="AM16" s="8">
        <v>30.8</v>
      </c>
      <c r="AN16" s="8">
        <v>32.200000000000003</v>
      </c>
      <c r="AO16" s="8">
        <v>31.2</v>
      </c>
      <c r="AP16" s="8">
        <v>31.2</v>
      </c>
      <c r="AQ16" s="8">
        <v>29.2</v>
      </c>
      <c r="AR16" s="8">
        <v>28.8</v>
      </c>
      <c r="AS16" s="8">
        <v>28.8</v>
      </c>
      <c r="AT16" s="8">
        <v>29.2</v>
      </c>
      <c r="AU16" s="8">
        <f t="shared" si="0"/>
        <v>33.077272727272735</v>
      </c>
      <c r="AV16" s="8">
        <f t="shared" si="1"/>
        <v>33.5</v>
      </c>
      <c r="AW16" s="8">
        <f t="shared" si="2"/>
        <v>1.5878702478131086</v>
      </c>
      <c r="AX16" s="6">
        <f t="shared" si="3"/>
        <v>4.800487213396782E-2</v>
      </c>
      <c r="AY16" s="8">
        <f t="shared" si="4"/>
        <v>28.8</v>
      </c>
      <c r="AZ16" s="8">
        <f t="shared" si="5"/>
        <v>34.6</v>
      </c>
      <c r="BA16" s="8">
        <f t="shared" si="6"/>
        <v>5.8000000000000007</v>
      </c>
      <c r="BB16" s="7">
        <f t="shared" si="7"/>
        <v>0.99821900151787279</v>
      </c>
      <c r="BC16" s="8">
        <f t="shared" si="8"/>
        <v>0.20988434282203286</v>
      </c>
    </row>
    <row r="17" spans="1:55" x14ac:dyDescent="0.25">
      <c r="A17" t="s">
        <v>268</v>
      </c>
      <c r="B17">
        <v>5</v>
      </c>
      <c r="C17" s="8">
        <v>16</v>
      </c>
      <c r="D17" s="8">
        <v>23</v>
      </c>
      <c r="E17" s="8">
        <v>16.600000000000001</v>
      </c>
      <c r="F17" s="8">
        <v>21.4</v>
      </c>
      <c r="G17" s="8">
        <v>23.2</v>
      </c>
      <c r="H17" s="8">
        <v>23.4</v>
      </c>
      <c r="I17" s="8">
        <v>24</v>
      </c>
      <c r="J17" s="8">
        <v>24.6</v>
      </c>
      <c r="K17" s="8">
        <v>18.600000000000001</v>
      </c>
      <c r="L17" s="8">
        <v>22.8</v>
      </c>
      <c r="M17" s="8">
        <v>22.8</v>
      </c>
      <c r="N17" s="8">
        <v>22.8</v>
      </c>
      <c r="O17" s="8">
        <v>17.8</v>
      </c>
      <c r="P17" s="8">
        <v>20.6</v>
      </c>
      <c r="Q17" s="8">
        <v>20.399999999999999</v>
      </c>
      <c r="R17" s="8">
        <v>20.399999999999999</v>
      </c>
      <c r="S17" s="8">
        <v>19.8</v>
      </c>
      <c r="T17" s="8">
        <v>19.2</v>
      </c>
      <c r="U17" s="8">
        <v>18.399999999999999</v>
      </c>
      <c r="V17" s="8">
        <v>19.399999999999999</v>
      </c>
      <c r="W17" s="8">
        <v>16.2</v>
      </c>
      <c r="X17" s="8">
        <v>19.600000000000001</v>
      </c>
      <c r="Y17" s="8">
        <v>15.4</v>
      </c>
      <c r="Z17" s="8">
        <v>15.6</v>
      </c>
      <c r="AA17" s="8">
        <v>15.2</v>
      </c>
      <c r="AB17" s="8">
        <v>15.4</v>
      </c>
      <c r="AC17" s="8">
        <v>15.2</v>
      </c>
      <c r="AD17" s="8">
        <v>20.6</v>
      </c>
      <c r="AE17" s="8">
        <v>15</v>
      </c>
      <c r="AF17" s="8">
        <v>21.2</v>
      </c>
      <c r="AG17" s="8">
        <v>20.2</v>
      </c>
      <c r="AH17" s="8">
        <v>20.399999999999999</v>
      </c>
      <c r="AI17" s="8">
        <v>15.4</v>
      </c>
      <c r="AJ17" s="8">
        <v>21</v>
      </c>
      <c r="AK17" s="8">
        <v>21.2</v>
      </c>
      <c r="AL17" s="8">
        <v>21</v>
      </c>
      <c r="AM17" s="8">
        <v>16</v>
      </c>
      <c r="AN17" s="8">
        <v>15.4</v>
      </c>
      <c r="AO17" s="8">
        <v>21.6</v>
      </c>
      <c r="AP17" s="8">
        <v>20.2</v>
      </c>
      <c r="AQ17" s="8">
        <v>15.2</v>
      </c>
      <c r="AR17" s="8">
        <v>20.8</v>
      </c>
      <c r="AS17" s="8">
        <v>20.399999999999999</v>
      </c>
      <c r="AT17" s="8">
        <v>21</v>
      </c>
      <c r="AU17" s="8">
        <f t="shared" si="0"/>
        <v>19.418181818181822</v>
      </c>
      <c r="AV17" s="8">
        <f t="shared" si="1"/>
        <v>20.299999999999997</v>
      </c>
      <c r="AW17" s="8">
        <f t="shared" si="2"/>
        <v>2.8763084163052435</v>
      </c>
      <c r="AX17" s="6">
        <f t="shared" si="3"/>
        <v>0.14812449709437112</v>
      </c>
      <c r="AY17" s="8">
        <f t="shared" si="4"/>
        <v>15</v>
      </c>
      <c r="AZ17" s="8">
        <f t="shared" si="5"/>
        <v>24.6</v>
      </c>
      <c r="BA17" s="8">
        <f t="shared" si="6"/>
        <v>9.6000000000000014</v>
      </c>
      <c r="BB17" s="7">
        <f t="shared" si="7"/>
        <v>0.9968248423936964</v>
      </c>
      <c r="BC17" s="8">
        <f t="shared" si="8"/>
        <v>7.1627925154909081E-2</v>
      </c>
    </row>
  </sheetData>
  <conditionalFormatting sqref="BB2:BB17">
    <cfRule type="colorScale" priority="2">
      <colorScale>
        <cfvo type="min"/>
        <cfvo type="num" val="1"/>
        <cfvo type="max"/>
        <color rgb="FF63BE7B"/>
        <color rgb="FFFFEB84"/>
        <color rgb="FFF8696B"/>
      </colorScale>
    </cfRule>
  </conditionalFormatting>
  <conditionalFormatting sqref="BC2:BC17">
    <cfRule type="colorScale" priority="1">
      <colorScale>
        <cfvo type="num" val="0"/>
        <cfvo type="percent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C50E-B0C7-4CB3-B9F8-111565F62D3F}">
  <sheetPr>
    <tabColor rgb="FF63BE7B"/>
  </sheetPr>
  <dimension ref="A1:BC3"/>
  <sheetViews>
    <sheetView topLeftCell="K1" workbookViewId="0">
      <selection activeCell="AQ3" sqref="AQ3:AT3"/>
    </sheetView>
  </sheetViews>
  <sheetFormatPr defaultRowHeight="15" x14ac:dyDescent="0.25"/>
  <cols>
    <col min="1" max="1" width="13" customWidth="1"/>
    <col min="2" max="46" width="5.7109375" customWidth="1"/>
    <col min="47" max="47" width="10.5703125" bestFit="1" customWidth="1"/>
    <col min="48" max="48" width="9.7109375" customWidth="1"/>
    <col min="49" max="49" width="9.5703125" bestFit="1" customWidth="1"/>
    <col min="50" max="50" width="15.28515625" customWidth="1"/>
    <col min="51" max="51" width="11.5703125" customWidth="1"/>
    <col min="52" max="52" width="11.85546875" customWidth="1"/>
    <col min="53" max="53" width="12.85546875" customWidth="1"/>
    <col min="54" max="54" width="13.5703125" customWidth="1"/>
    <col min="55" max="55" width="11.140625" customWidth="1"/>
  </cols>
  <sheetData>
    <row r="1" spans="1:55" x14ac:dyDescent="0.25">
      <c r="A1" t="s">
        <v>2337</v>
      </c>
      <c r="B1" t="s">
        <v>2398</v>
      </c>
      <c r="C1" t="s">
        <v>2338</v>
      </c>
      <c r="D1" t="s">
        <v>2339</v>
      </c>
      <c r="E1" t="s">
        <v>2340</v>
      </c>
      <c r="F1" t="s">
        <v>2341</v>
      </c>
      <c r="G1" t="s">
        <v>2342</v>
      </c>
      <c r="H1" t="s">
        <v>2343</v>
      </c>
      <c r="I1" t="s">
        <v>2344</v>
      </c>
      <c r="J1" t="s">
        <v>2345</v>
      </c>
      <c r="K1" t="s">
        <v>2346</v>
      </c>
      <c r="L1" t="s">
        <v>2347</v>
      </c>
      <c r="M1" t="s">
        <v>2348</v>
      </c>
      <c r="N1" t="s">
        <v>2349</v>
      </c>
      <c r="O1" t="s">
        <v>2350</v>
      </c>
      <c r="P1" t="s">
        <v>2351</v>
      </c>
      <c r="Q1" t="s">
        <v>2352</v>
      </c>
      <c r="R1" t="s">
        <v>2353</v>
      </c>
      <c r="S1" t="s">
        <v>2354</v>
      </c>
      <c r="T1" t="s">
        <v>2355</v>
      </c>
      <c r="U1" t="s">
        <v>2356</v>
      </c>
      <c r="V1" t="s">
        <v>2357</v>
      </c>
      <c r="W1" t="s">
        <v>2358</v>
      </c>
      <c r="X1" t="s">
        <v>2359</v>
      </c>
      <c r="Y1" t="s">
        <v>2360</v>
      </c>
      <c r="Z1" t="s">
        <v>2361</v>
      </c>
      <c r="AA1" t="s">
        <v>2362</v>
      </c>
      <c r="AB1" t="s">
        <v>2363</v>
      </c>
      <c r="AC1" t="s">
        <v>2364</v>
      </c>
      <c r="AD1" t="s">
        <v>2365</v>
      </c>
      <c r="AE1" t="s">
        <v>2366</v>
      </c>
      <c r="AF1" t="s">
        <v>2367</v>
      </c>
      <c r="AG1" t="s">
        <v>2368</v>
      </c>
      <c r="AH1" t="s">
        <v>2369</v>
      </c>
      <c r="AI1" t="s">
        <v>2370</v>
      </c>
      <c r="AJ1" t="s">
        <v>2371</v>
      </c>
      <c r="AK1" t="s">
        <v>2372</v>
      </c>
      <c r="AL1" t="s">
        <v>2373</v>
      </c>
      <c r="AM1" t="s">
        <v>2374</v>
      </c>
      <c r="AN1" t="s">
        <v>2375</v>
      </c>
      <c r="AO1" t="s">
        <v>2376</v>
      </c>
      <c r="AP1" t="s">
        <v>2377</v>
      </c>
      <c r="AQ1" t="s">
        <v>2378</v>
      </c>
      <c r="AR1" t="s">
        <v>2379</v>
      </c>
      <c r="AS1" t="s">
        <v>2380</v>
      </c>
      <c r="AT1" t="s">
        <v>2381</v>
      </c>
      <c r="AU1" t="s">
        <v>2383</v>
      </c>
      <c r="AV1" t="s">
        <v>2395</v>
      </c>
      <c r="AW1" t="s">
        <v>30</v>
      </c>
      <c r="AX1" t="s">
        <v>31</v>
      </c>
      <c r="AY1" t="s">
        <v>2396</v>
      </c>
      <c r="AZ1" t="s">
        <v>2397</v>
      </c>
      <c r="BA1" t="s">
        <v>34</v>
      </c>
      <c r="BB1" t="s">
        <v>2393</v>
      </c>
      <c r="BC1" t="s">
        <v>2386</v>
      </c>
    </row>
    <row r="2" spans="1:55" x14ac:dyDescent="0.25">
      <c r="A2" t="s">
        <v>2399</v>
      </c>
      <c r="B2">
        <v>433</v>
      </c>
      <c r="C2" s="8">
        <v>74.93995381062355</v>
      </c>
      <c r="D2" s="8">
        <v>74.995381062355662</v>
      </c>
      <c r="E2" s="8">
        <v>74.036951501154732</v>
      </c>
      <c r="F2" s="8">
        <v>73.441108545034638</v>
      </c>
      <c r="G2" s="8">
        <v>72.344110854503469</v>
      </c>
      <c r="H2" s="8">
        <v>72.030023094688218</v>
      </c>
      <c r="I2" s="8">
        <v>72.055427251732098</v>
      </c>
      <c r="J2" s="8">
        <v>72.175519630484985</v>
      </c>
      <c r="K2" s="8">
        <v>71.55427251732101</v>
      </c>
      <c r="L2" s="8">
        <v>71.674364896073897</v>
      </c>
      <c r="M2" s="8">
        <v>71.096997690531182</v>
      </c>
      <c r="N2" s="8">
        <v>71.030023094688218</v>
      </c>
      <c r="O2" s="8">
        <v>71.078521939953816</v>
      </c>
      <c r="P2" s="8">
        <v>72.073903002309464</v>
      </c>
      <c r="Q2" s="8">
        <v>71.46189376443418</v>
      </c>
      <c r="R2" s="8">
        <v>70.665127020785221</v>
      </c>
      <c r="S2" s="8">
        <v>70.914549653579684</v>
      </c>
      <c r="T2" s="8">
        <v>71.212471131639717</v>
      </c>
      <c r="U2" s="8">
        <v>69.297921478060047</v>
      </c>
      <c r="V2" s="8">
        <v>70.159353348729795</v>
      </c>
      <c r="W2" s="8">
        <v>70.859122401847571</v>
      </c>
      <c r="X2" s="8">
        <v>70.150115473441105</v>
      </c>
      <c r="Y2" s="8">
        <v>69.46189376443418</v>
      </c>
      <c r="Z2" s="8">
        <v>70.515011547344116</v>
      </c>
      <c r="AA2" s="8">
        <v>70.438799076212476</v>
      </c>
      <c r="AB2" s="8">
        <v>72.327944572748265</v>
      </c>
      <c r="AC2" s="8">
        <v>69.808314087759811</v>
      </c>
      <c r="AD2" s="8">
        <v>70.852193995381057</v>
      </c>
      <c r="AE2" s="8">
        <v>70.921478060046184</v>
      </c>
      <c r="AF2" s="8">
        <v>70.58891454965358</v>
      </c>
      <c r="AG2" s="8">
        <v>68.38568129330254</v>
      </c>
      <c r="AH2" s="8">
        <v>67.200923787528865</v>
      </c>
      <c r="AI2" s="8">
        <v>68.274826789838343</v>
      </c>
      <c r="AJ2" s="8">
        <v>68.260969976905315</v>
      </c>
      <c r="AK2" s="8">
        <v>67.5635103926097</v>
      </c>
      <c r="AL2" s="8">
        <v>67.494226327944574</v>
      </c>
      <c r="AM2" s="8">
        <v>67.715935334872981</v>
      </c>
      <c r="AN2" s="8">
        <v>67.200923787528865</v>
      </c>
      <c r="AO2" s="8">
        <v>67.785219399538107</v>
      </c>
      <c r="AP2" s="8">
        <v>68.413394919168596</v>
      </c>
      <c r="AQ2" s="8">
        <v>69.302540415704385</v>
      </c>
      <c r="AR2" s="8">
        <v>69.556581986143186</v>
      </c>
      <c r="AS2" s="8">
        <v>67.090069284064668</v>
      </c>
      <c r="AT2" s="8">
        <v>68.168591224018471</v>
      </c>
      <c r="AU2" s="8">
        <f t="shared" ref="AU2:AU3" si="0">AVERAGE(C2:AT2)</f>
        <v>70.376705857652738</v>
      </c>
      <c r="AV2" s="8">
        <f t="shared" ref="AV2:AV3" si="1">MEDIAN(C2:AT2)</f>
        <v>70.627020785219401</v>
      </c>
      <c r="AW2" s="8">
        <f t="shared" ref="AW2:AW3" si="2">_xlfn.STDEV.S(C2:AT2)</f>
        <v>2.0385760076830022</v>
      </c>
      <c r="AX2" s="6">
        <f t="shared" ref="AX2:AX3" si="3">AW2/AU2</f>
        <v>2.8966630120573173E-2</v>
      </c>
      <c r="AY2" s="8">
        <f t="shared" ref="AY2:AY3" si="4">MIN(C2:AT2)</f>
        <v>67.090069284064668</v>
      </c>
      <c r="AZ2" s="8">
        <f t="shared" ref="AZ2:AZ3" si="5">MAX(C2:AT2)</f>
        <v>74.995381062355662</v>
      </c>
      <c r="BA2" s="8">
        <f t="shared" ref="BA2:BA3" si="6">AZ2-AY2</f>
        <v>7.9053117782909936</v>
      </c>
      <c r="BB2" s="7">
        <f t="shared" ref="BB2:BB3" si="7">INDEX(LOGEST(C2:AT2,,TRUE,TRUE),1,1)</f>
        <v>0.99802856464151801</v>
      </c>
      <c r="BC2" s="8">
        <f t="shared" ref="BC2:BC3" si="8">INDEX(LOGEST(C2:AT2,,TRUE,TRUE),3,1)</f>
        <v>0.76953926491005531</v>
      </c>
    </row>
    <row r="3" spans="1:55" x14ac:dyDescent="0.25">
      <c r="A3" t="s">
        <v>2390</v>
      </c>
      <c r="B3">
        <v>142</v>
      </c>
      <c r="C3" s="8">
        <v>68.225352112676063</v>
      </c>
      <c r="D3" s="8">
        <v>68.41549295774648</v>
      </c>
      <c r="E3" s="8">
        <v>65.859154929577471</v>
      </c>
      <c r="F3" s="8">
        <v>63.950704225352112</v>
      </c>
      <c r="G3" s="8">
        <v>63.75352112676056</v>
      </c>
      <c r="H3" s="8">
        <v>64.394366197183103</v>
      </c>
      <c r="I3" s="8">
        <v>63.577464788732392</v>
      </c>
      <c r="J3" s="8">
        <v>62.978873239436616</v>
      </c>
      <c r="K3" s="8">
        <v>61.20422535211268</v>
      </c>
      <c r="L3" s="8">
        <v>62.16901408450704</v>
      </c>
      <c r="M3" s="8">
        <v>62.12676056338028</v>
      </c>
      <c r="N3" s="8">
        <v>61.239436619718312</v>
      </c>
      <c r="O3" s="8">
        <v>60.79577464788732</v>
      </c>
      <c r="P3" s="8">
        <v>60.7887323943662</v>
      </c>
      <c r="Q3" s="8">
        <v>60.485915492957744</v>
      </c>
      <c r="R3" s="8">
        <v>60.436619718309856</v>
      </c>
      <c r="S3" s="8">
        <v>60.75352112676056</v>
      </c>
      <c r="T3" s="8">
        <v>59.450704225352112</v>
      </c>
      <c r="U3" s="8">
        <v>59.45774647887324</v>
      </c>
      <c r="V3" s="8">
        <v>57.45774647887324</v>
      </c>
      <c r="W3" s="8">
        <v>59.387323943661968</v>
      </c>
      <c r="X3" s="8">
        <v>56.422535211267608</v>
      </c>
      <c r="Y3" s="8">
        <v>55.528169014084504</v>
      </c>
      <c r="Z3" s="8">
        <v>55.422535211267608</v>
      </c>
      <c r="AA3" s="8">
        <v>51.070422535211264</v>
      </c>
      <c r="AB3" s="8">
        <v>50.605633802816904</v>
      </c>
      <c r="AC3" s="8">
        <v>51.140845070422536</v>
      </c>
      <c r="AD3" s="8">
        <v>51.422535211267608</v>
      </c>
      <c r="AE3" s="8">
        <v>51.732394366197184</v>
      </c>
      <c r="AF3" s="8">
        <v>51.62676056338028</v>
      </c>
      <c r="AG3" s="8">
        <v>51.225352112676056</v>
      </c>
      <c r="AH3" s="8">
        <v>50.316901408450704</v>
      </c>
      <c r="AI3" s="8">
        <v>49.66901408450704</v>
      </c>
      <c r="AJ3" s="8">
        <v>50.260563380281688</v>
      </c>
      <c r="AK3" s="8">
        <v>49.838028169014088</v>
      </c>
      <c r="AL3" s="8">
        <v>50.098591549295776</v>
      </c>
      <c r="AM3" s="8">
        <v>49.33098591549296</v>
      </c>
      <c r="AN3" s="8">
        <v>49.640845070422536</v>
      </c>
      <c r="AO3" s="8">
        <v>49.7112676056338</v>
      </c>
      <c r="AP3" s="8">
        <v>47.87323943661972</v>
      </c>
      <c r="AQ3" s="8">
        <v>47.922535211267608</v>
      </c>
      <c r="AR3" s="8">
        <v>50.647887323943664</v>
      </c>
      <c r="AS3" s="8">
        <v>49.971830985915496</v>
      </c>
      <c r="AT3" s="8">
        <v>50.7112676056338</v>
      </c>
      <c r="AU3" s="8">
        <f t="shared" si="0"/>
        <v>56.343149807938545</v>
      </c>
      <c r="AV3" s="8">
        <f t="shared" si="1"/>
        <v>55.975352112676056</v>
      </c>
      <c r="AW3" s="8">
        <f t="shared" si="2"/>
        <v>6.2078878608694552</v>
      </c>
      <c r="AX3" s="6">
        <f t="shared" si="3"/>
        <v>0.1101799931674176</v>
      </c>
      <c r="AY3" s="8">
        <f t="shared" si="4"/>
        <v>47.87323943661972</v>
      </c>
      <c r="AZ3" s="8">
        <f t="shared" si="5"/>
        <v>68.41549295774648</v>
      </c>
      <c r="BA3" s="8">
        <f t="shared" si="6"/>
        <v>20.54225352112676</v>
      </c>
      <c r="BB3" s="7">
        <f t="shared" si="7"/>
        <v>0.99185072208903602</v>
      </c>
      <c r="BC3" s="8">
        <f t="shared" si="8"/>
        <v>0.92173487604054771</v>
      </c>
    </row>
  </sheetData>
  <conditionalFormatting sqref="BB2:BB3">
    <cfRule type="colorScale" priority="2">
      <colorScale>
        <cfvo type="min"/>
        <cfvo type="num" val="1"/>
        <cfvo type="max"/>
        <color rgb="FF63BE7B"/>
        <color rgb="FFFFEB84"/>
        <color rgb="FFF8696B"/>
      </colorScale>
    </cfRule>
  </conditionalFormatting>
  <conditionalFormatting sqref="BC2:BC3">
    <cfRule type="colorScale" priority="1">
      <colorScale>
        <cfvo type="num" val="0"/>
        <cfvo type="percent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9A0B-B33F-499B-93AB-D2BAD2F792E2}">
  <sheetPr>
    <tabColor rgb="FF63BE7B"/>
  </sheetPr>
  <dimension ref="A1:A8"/>
  <sheetViews>
    <sheetView workbookViewId="0">
      <selection activeCell="A8" sqref="A8"/>
    </sheetView>
  </sheetViews>
  <sheetFormatPr defaultRowHeight="15" x14ac:dyDescent="0.25"/>
  <sheetData>
    <row r="1" spans="1:1" x14ac:dyDescent="0.25">
      <c r="A1" t="s">
        <v>2404</v>
      </c>
    </row>
    <row r="2" spans="1:1" x14ac:dyDescent="0.25">
      <c r="A2" s="8">
        <f>AVERAGE('3_table_2'!C2:F2)</f>
        <v>74.353348729792145</v>
      </c>
    </row>
    <row r="3" spans="1:1" x14ac:dyDescent="0.25">
      <c r="A3" s="8" t="s">
        <v>2406</v>
      </c>
    </row>
    <row r="4" spans="1:1" x14ac:dyDescent="0.25">
      <c r="A4" s="8">
        <f>AVERAGE('3_table_2'!AQ2:AT2)</f>
        <v>68.529445727482681</v>
      </c>
    </row>
    <row r="5" spans="1:1" x14ac:dyDescent="0.25">
      <c r="A5" s="8" t="s">
        <v>2405</v>
      </c>
    </row>
    <row r="6" spans="1:1" x14ac:dyDescent="0.25">
      <c r="A6" s="8">
        <f>AVERAGE('3_table_2'!C3:F3)</f>
        <v>66.612676056338032</v>
      </c>
    </row>
    <row r="7" spans="1:1" x14ac:dyDescent="0.25">
      <c r="A7" t="s">
        <v>2407</v>
      </c>
    </row>
    <row r="8" spans="1:1" x14ac:dyDescent="0.25">
      <c r="A8" s="8">
        <f>AVERAGE('3_table_2'!AQ3:AT3)</f>
        <v>49.813380281690137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821A-6234-495A-8B1A-F602EC46E308}">
  <sheetPr>
    <tabColor rgb="FF63BE7B"/>
  </sheetPr>
  <dimension ref="A1:BC5"/>
  <sheetViews>
    <sheetView topLeftCell="K1" workbookViewId="0">
      <selection activeCell="BB2" sqref="BB2:BC4"/>
    </sheetView>
  </sheetViews>
  <sheetFormatPr defaultRowHeight="15" x14ac:dyDescent="0.25"/>
  <cols>
    <col min="1" max="1" width="13" customWidth="1"/>
    <col min="2" max="46" width="5.7109375" customWidth="1"/>
    <col min="48" max="48" width="9.7109375" customWidth="1"/>
    <col min="50" max="50" width="15.28515625" customWidth="1"/>
    <col min="51" max="51" width="11.5703125" customWidth="1"/>
    <col min="52" max="52" width="11.85546875" customWidth="1"/>
    <col min="53" max="53" width="12.85546875" customWidth="1"/>
    <col min="54" max="54" width="13.5703125" customWidth="1"/>
    <col min="55" max="55" width="11.140625" customWidth="1"/>
  </cols>
  <sheetData>
    <row r="1" spans="1:55" x14ac:dyDescent="0.25">
      <c r="A1" t="s">
        <v>2337</v>
      </c>
      <c r="B1" t="s">
        <v>2398</v>
      </c>
      <c r="C1" t="s">
        <v>2338</v>
      </c>
      <c r="D1" t="s">
        <v>2339</v>
      </c>
      <c r="E1" t="s">
        <v>2340</v>
      </c>
      <c r="F1" t="s">
        <v>2341</v>
      </c>
      <c r="G1" t="s">
        <v>2342</v>
      </c>
      <c r="H1" t="s">
        <v>2343</v>
      </c>
      <c r="I1" t="s">
        <v>2344</v>
      </c>
      <c r="J1" t="s">
        <v>2345</v>
      </c>
      <c r="K1" t="s">
        <v>2346</v>
      </c>
      <c r="L1" t="s">
        <v>2347</v>
      </c>
      <c r="M1" t="s">
        <v>2348</v>
      </c>
      <c r="N1" t="s">
        <v>2349</v>
      </c>
      <c r="O1" t="s">
        <v>2350</v>
      </c>
      <c r="P1" t="s">
        <v>2351</v>
      </c>
      <c r="Q1" t="s">
        <v>2352</v>
      </c>
      <c r="R1" t="s">
        <v>2353</v>
      </c>
      <c r="S1" t="s">
        <v>2354</v>
      </c>
      <c r="T1" t="s">
        <v>2355</v>
      </c>
      <c r="U1" t="s">
        <v>2356</v>
      </c>
      <c r="V1" t="s">
        <v>2357</v>
      </c>
      <c r="W1" t="s">
        <v>2358</v>
      </c>
      <c r="X1" t="s">
        <v>2359</v>
      </c>
      <c r="Y1" t="s">
        <v>2360</v>
      </c>
      <c r="Z1" t="s">
        <v>2361</v>
      </c>
      <c r="AA1" t="s">
        <v>2362</v>
      </c>
      <c r="AB1" t="s">
        <v>2363</v>
      </c>
      <c r="AC1" t="s">
        <v>2364</v>
      </c>
      <c r="AD1" t="s">
        <v>2365</v>
      </c>
      <c r="AE1" t="s">
        <v>2366</v>
      </c>
      <c r="AF1" t="s">
        <v>2367</v>
      </c>
      <c r="AG1" t="s">
        <v>2368</v>
      </c>
      <c r="AH1" t="s">
        <v>2369</v>
      </c>
      <c r="AI1" t="s">
        <v>2370</v>
      </c>
      <c r="AJ1" t="s">
        <v>2371</v>
      </c>
      <c r="AK1" t="s">
        <v>2372</v>
      </c>
      <c r="AL1" t="s">
        <v>2373</v>
      </c>
      <c r="AM1" t="s">
        <v>2374</v>
      </c>
      <c r="AN1" t="s">
        <v>2375</v>
      </c>
      <c r="AO1" t="s">
        <v>2376</v>
      </c>
      <c r="AP1" t="s">
        <v>2377</v>
      </c>
      <c r="AQ1" t="s">
        <v>2378</v>
      </c>
      <c r="AR1" t="s">
        <v>2379</v>
      </c>
      <c r="AS1" t="s">
        <v>2380</v>
      </c>
      <c r="AT1" t="s">
        <v>2381</v>
      </c>
      <c r="AU1" t="s">
        <v>2383</v>
      </c>
      <c r="AV1" t="s">
        <v>2395</v>
      </c>
      <c r="AW1" t="s">
        <v>30</v>
      </c>
      <c r="AX1" t="s">
        <v>31</v>
      </c>
      <c r="AY1" t="s">
        <v>2396</v>
      </c>
      <c r="AZ1" t="s">
        <v>2397</v>
      </c>
      <c r="BA1" t="s">
        <v>34</v>
      </c>
      <c r="BB1" t="s">
        <v>2393</v>
      </c>
      <c r="BC1" t="s">
        <v>2386</v>
      </c>
    </row>
    <row r="2" spans="1:55" x14ac:dyDescent="0.25">
      <c r="A2" s="12" t="s">
        <v>2400</v>
      </c>
      <c r="B2">
        <v>183</v>
      </c>
      <c r="C2" s="8">
        <v>66.857923497267763</v>
      </c>
      <c r="D2" s="8">
        <v>66.584699453551906</v>
      </c>
      <c r="E2" s="8">
        <v>66.327868852459019</v>
      </c>
      <c r="F2" s="8">
        <v>66.224043715846989</v>
      </c>
      <c r="G2" s="8">
        <v>66.207650273224047</v>
      </c>
      <c r="H2" s="8">
        <v>66.147540983606561</v>
      </c>
      <c r="I2" s="8">
        <v>66.196721311475414</v>
      </c>
      <c r="J2" s="8">
        <v>66.213114754098356</v>
      </c>
      <c r="K2" s="8">
        <v>66.513661202185787</v>
      </c>
      <c r="L2" s="8">
        <v>66.557377049180332</v>
      </c>
      <c r="M2" s="8">
        <v>66.327868852459019</v>
      </c>
      <c r="N2" s="8">
        <v>66.191256830601091</v>
      </c>
      <c r="O2" s="8">
        <v>65.759562841530055</v>
      </c>
      <c r="P2" s="8">
        <v>65.743169398907099</v>
      </c>
      <c r="Q2" s="8">
        <v>64.765027322404379</v>
      </c>
      <c r="R2" s="8">
        <v>65.21857923497268</v>
      </c>
      <c r="S2" s="8">
        <v>65.21857923497268</v>
      </c>
      <c r="T2" s="8">
        <v>66.273224043715842</v>
      </c>
      <c r="U2" s="8">
        <v>64.863387978142072</v>
      </c>
      <c r="V2" s="8">
        <v>65.092896174863384</v>
      </c>
      <c r="W2" s="8">
        <v>65.415300546448094</v>
      </c>
      <c r="X2" s="8">
        <v>65.573770491803273</v>
      </c>
      <c r="Y2" s="8">
        <v>64.562841530054641</v>
      </c>
      <c r="Z2" s="8">
        <v>66.306010928961754</v>
      </c>
      <c r="AA2" s="8">
        <v>66.879781420765028</v>
      </c>
      <c r="AB2" s="8">
        <v>67.901639344262293</v>
      </c>
      <c r="AC2" s="8">
        <v>66.349726775956285</v>
      </c>
      <c r="AD2" s="8">
        <v>66.420765027322403</v>
      </c>
      <c r="AE2" s="8">
        <v>65.584699453551906</v>
      </c>
      <c r="AF2" s="8">
        <v>66.251366120218577</v>
      </c>
      <c r="AG2" s="8">
        <v>66.021857923497265</v>
      </c>
      <c r="AH2" s="8">
        <v>64.464480874316934</v>
      </c>
      <c r="AI2" s="8">
        <v>66.584699453551906</v>
      </c>
      <c r="AJ2" s="8">
        <v>66.15300546448087</v>
      </c>
      <c r="AK2" s="8">
        <v>66.125683060109296</v>
      </c>
      <c r="AL2" s="8">
        <v>65.486338797814213</v>
      </c>
      <c r="AM2" s="8">
        <v>66.650273224043715</v>
      </c>
      <c r="AN2" s="8">
        <v>65.316939890710387</v>
      </c>
      <c r="AO2" s="8">
        <v>66.027322404371589</v>
      </c>
      <c r="AP2" s="8">
        <v>64.590163934426229</v>
      </c>
      <c r="AQ2" s="8">
        <v>66.021857923497265</v>
      </c>
      <c r="AR2" s="8">
        <v>66.426229508196727</v>
      </c>
      <c r="AS2" s="8">
        <v>63.885245901639344</v>
      </c>
      <c r="AT2" s="8">
        <v>63.89071038251366</v>
      </c>
      <c r="AU2" s="8">
        <f t="shared" ref="AU2:AU3" si="0">AVERAGE(C2:AT2)</f>
        <v>65.867610531544955</v>
      </c>
      <c r="AV2" s="8">
        <f t="shared" ref="AV2:AV3" si="1">MEDIAN(C2:AT2)</f>
        <v>66.150273224043715</v>
      </c>
      <c r="AW2" s="8">
        <f t="shared" ref="AW2:AW3" si="2">_xlfn.STDEV.S(C2:AT2)</f>
        <v>0.82100189812406443</v>
      </c>
      <c r="AX2" s="6">
        <f t="shared" ref="AX2:AX3" si="3">AW2/AU2</f>
        <v>1.2464425102089815E-2</v>
      </c>
      <c r="AY2" s="8">
        <f t="shared" ref="AY2:AY3" si="4">MIN(C2:AT2)</f>
        <v>63.885245901639344</v>
      </c>
      <c r="AZ2" s="8">
        <f t="shared" ref="AZ2:AZ3" si="5">MAX(C2:AT2)</f>
        <v>67.901639344262293</v>
      </c>
      <c r="BA2" s="8">
        <f t="shared" ref="BA2:BA3" si="6">AZ2-AY2</f>
        <v>4.0163934426229488</v>
      </c>
      <c r="BB2" s="7">
        <f t="shared" ref="BB2:BB3" si="7">INDEX(LOGEST(C2:AT2,,TRUE,TRUE),1,1)</f>
        <v>0.99967772869394456</v>
      </c>
      <c r="BC2" s="8">
        <f t="shared" ref="BC2:BC3" si="8">INDEX(LOGEST(C2:AT2,,TRUE,TRUE),3,1)</f>
        <v>0.10954655187835027</v>
      </c>
    </row>
    <row r="3" spans="1:55" x14ac:dyDescent="0.25">
      <c r="A3" s="12" t="s">
        <v>2401</v>
      </c>
      <c r="B3">
        <v>140</v>
      </c>
      <c r="C3" s="8">
        <v>85.542857142857144</v>
      </c>
      <c r="D3" s="8">
        <v>86.15</v>
      </c>
      <c r="E3" s="8">
        <v>84.871428571428567</v>
      </c>
      <c r="F3" s="8">
        <v>84.907142857142858</v>
      </c>
      <c r="G3" s="8">
        <v>79.621428571428567</v>
      </c>
      <c r="H3" s="8">
        <v>79.98571428571428</v>
      </c>
      <c r="I3" s="8">
        <v>80.321428571428569</v>
      </c>
      <c r="J3" s="8">
        <v>81.121428571428567</v>
      </c>
      <c r="K3" s="8">
        <v>79.321428571428569</v>
      </c>
      <c r="L3" s="8">
        <v>78.642857142857139</v>
      </c>
      <c r="M3" s="8">
        <v>77.242857142857147</v>
      </c>
      <c r="N3" s="8">
        <v>77.042857142857144</v>
      </c>
      <c r="O3" s="8">
        <v>78.142857142857139</v>
      </c>
      <c r="P3" s="8">
        <v>77.885714285714286</v>
      </c>
      <c r="Q3" s="8">
        <v>77.171428571428578</v>
      </c>
      <c r="R3" s="8">
        <v>78.378571428571433</v>
      </c>
      <c r="S3" s="8">
        <v>77.021428571428572</v>
      </c>
      <c r="T3" s="8">
        <v>77.128571428571433</v>
      </c>
      <c r="U3" s="8">
        <v>75.3</v>
      </c>
      <c r="V3" s="8">
        <v>75.907142857142858</v>
      </c>
      <c r="W3" s="8">
        <v>76.671428571428578</v>
      </c>
      <c r="X3" s="8">
        <v>74.057142857142864</v>
      </c>
      <c r="Y3" s="8">
        <v>73.721428571428575</v>
      </c>
      <c r="Z3" s="8">
        <v>73.857142857142861</v>
      </c>
      <c r="AA3" s="8">
        <v>74.642857142857139</v>
      </c>
      <c r="AB3" s="8">
        <v>75.114285714285714</v>
      </c>
      <c r="AC3" s="8">
        <v>73.728571428571428</v>
      </c>
      <c r="AD3" s="8">
        <v>75.178571428571431</v>
      </c>
      <c r="AE3" s="8">
        <v>75.492857142857147</v>
      </c>
      <c r="AF3" s="8">
        <v>75.021428571428572</v>
      </c>
      <c r="AG3" s="8">
        <v>74.150000000000006</v>
      </c>
      <c r="AH3" s="8">
        <v>73.05</v>
      </c>
      <c r="AI3" s="8">
        <v>73</v>
      </c>
      <c r="AJ3" s="8">
        <v>73.314285714285717</v>
      </c>
      <c r="AK3" s="8">
        <v>72.171428571428578</v>
      </c>
      <c r="AL3" s="8">
        <v>73.385714285714286</v>
      </c>
      <c r="AM3" s="8">
        <v>72.95</v>
      </c>
      <c r="AN3" s="8">
        <v>73.114285714285714</v>
      </c>
      <c r="AO3" s="8">
        <v>73.571428571428569</v>
      </c>
      <c r="AP3" s="8">
        <v>74.157142857142858</v>
      </c>
      <c r="AQ3" s="8">
        <v>74.642857142857139</v>
      </c>
      <c r="AR3" s="8">
        <v>74.107142857142861</v>
      </c>
      <c r="AS3" s="8">
        <v>71.257142857142853</v>
      </c>
      <c r="AT3" s="8">
        <v>75.75</v>
      </c>
      <c r="AU3" s="8">
        <f t="shared" si="0"/>
        <v>76.541233766233759</v>
      </c>
      <c r="AV3" s="8">
        <f t="shared" si="1"/>
        <v>75.396428571428572</v>
      </c>
      <c r="AW3" s="8">
        <f t="shared" si="2"/>
        <v>3.6733050595936318</v>
      </c>
      <c r="AX3" s="6">
        <f t="shared" si="3"/>
        <v>4.7991192182926558E-2</v>
      </c>
      <c r="AY3" s="8">
        <f t="shared" si="4"/>
        <v>71.257142857142853</v>
      </c>
      <c r="AZ3" s="8">
        <f t="shared" si="5"/>
        <v>86.15</v>
      </c>
      <c r="BA3" s="8">
        <f t="shared" si="6"/>
        <v>14.892857142857153</v>
      </c>
      <c r="BB3" s="7">
        <f t="shared" si="7"/>
        <v>0.99684757969333249</v>
      </c>
      <c r="BC3" s="8">
        <f t="shared" si="8"/>
        <v>0.74991919944947305</v>
      </c>
    </row>
    <row r="4" spans="1:55" x14ac:dyDescent="0.25">
      <c r="A4" s="12" t="s">
        <v>2402</v>
      </c>
      <c r="B4">
        <v>110</v>
      </c>
      <c r="C4" s="8">
        <v>74.890909090909091</v>
      </c>
      <c r="D4" s="8">
        <v>74.790909090909096</v>
      </c>
      <c r="E4" s="8">
        <v>73.072727272727278</v>
      </c>
      <c r="F4" s="8">
        <v>70.854545454545459</v>
      </c>
      <c r="G4" s="8">
        <v>73.290909090909096</v>
      </c>
      <c r="H4" s="8">
        <v>71.690909090909088</v>
      </c>
      <c r="I4" s="8">
        <v>71.281818181818181</v>
      </c>
      <c r="J4" s="8">
        <v>70.709090909090904</v>
      </c>
      <c r="K4" s="8">
        <v>70.054545454545448</v>
      </c>
      <c r="L4" s="8">
        <v>71.318181818181813</v>
      </c>
      <c r="M4" s="8">
        <v>71.209090909090904</v>
      </c>
      <c r="N4" s="8">
        <v>71.427272727272722</v>
      </c>
      <c r="O4" s="8">
        <v>70.936363636363637</v>
      </c>
      <c r="P4" s="8">
        <v>75.209090909090904</v>
      </c>
      <c r="Q4" s="8">
        <v>75.336363636363643</v>
      </c>
      <c r="R4" s="8">
        <v>69.909090909090907</v>
      </c>
      <c r="S4" s="8">
        <v>72.618181818181824</v>
      </c>
      <c r="T4" s="8">
        <v>71.900000000000006</v>
      </c>
      <c r="U4" s="8">
        <v>69.036363636363632</v>
      </c>
      <c r="V4" s="8">
        <v>71.272727272727266</v>
      </c>
      <c r="W4" s="8">
        <v>72.518181818181816</v>
      </c>
      <c r="X4" s="8">
        <v>72.790909090909096</v>
      </c>
      <c r="Y4" s="8">
        <v>72.190909090909088</v>
      </c>
      <c r="Z4" s="8">
        <v>73.263636363636365</v>
      </c>
      <c r="AA4" s="8">
        <v>71.009090909090915</v>
      </c>
      <c r="AB4" s="8">
        <v>76.145454545454541</v>
      </c>
      <c r="AC4" s="8">
        <v>70.572727272727278</v>
      </c>
      <c r="AD4" s="8">
        <v>72.718181818181819</v>
      </c>
      <c r="AE4" s="8">
        <v>73.981818181818184</v>
      </c>
      <c r="AF4" s="8">
        <v>72.163636363636357</v>
      </c>
      <c r="AG4" s="8">
        <v>64.981818181818184</v>
      </c>
      <c r="AH4" s="8">
        <v>64.309090909090912</v>
      </c>
      <c r="AI4" s="8">
        <v>65.072727272727278</v>
      </c>
      <c r="AJ4" s="8">
        <v>65.336363636363643</v>
      </c>
      <c r="AK4" s="8">
        <v>64.090909090909093</v>
      </c>
      <c r="AL4" s="8">
        <v>63.336363636363636</v>
      </c>
      <c r="AM4" s="8">
        <v>62.827272727272728</v>
      </c>
      <c r="AN4" s="8">
        <v>62.809090909090912</v>
      </c>
      <c r="AO4" s="8">
        <v>63.345454545454544</v>
      </c>
      <c r="AP4" s="8">
        <v>67.463636363636368</v>
      </c>
      <c r="AQ4" s="8">
        <v>67.963636363636368</v>
      </c>
      <c r="AR4" s="8">
        <v>68.972727272727269</v>
      </c>
      <c r="AS4" s="8">
        <v>67.118181818181824</v>
      </c>
      <c r="AT4" s="8">
        <v>65.63636363636364</v>
      </c>
      <c r="AU4" s="8">
        <f t="shared" ref="AU4:AU5" si="9">AVERAGE(C4:AT4)</f>
        <v>70.032438016528943</v>
      </c>
      <c r="AV4" s="8">
        <f t="shared" ref="AV4:AV5" si="10">MEDIAN(C4:AT4)</f>
        <v>71.109090909090909</v>
      </c>
      <c r="AW4" s="8">
        <f t="shared" ref="AW4:AW5" si="11">_xlfn.STDEV.S(C4:AT4)</f>
        <v>3.7773572027236422</v>
      </c>
      <c r="AX4" s="6">
        <f t="shared" ref="AX4:AX5" si="12">AW4/AU4</f>
        <v>5.3937251218244268E-2</v>
      </c>
      <c r="AY4" s="8">
        <f t="shared" ref="AY4:AY5" si="13">MIN(C4:AT4)</f>
        <v>62.809090909090912</v>
      </c>
      <c r="AZ4" s="8">
        <f t="shared" ref="AZ4:AZ5" si="14">MAX(C4:AT4)</f>
        <v>76.145454545454541</v>
      </c>
      <c r="BA4" s="8">
        <f t="shared" ref="BA4:BA5" si="15">AZ4-AY4</f>
        <v>13.336363636363629</v>
      </c>
      <c r="BB4" s="7">
        <f t="shared" ref="BB4:BB5" si="16">INDEX(LOGEST(C4:AT4,,TRUE,TRUE),1,1)</f>
        <v>0.99709466504581834</v>
      </c>
      <c r="BC4" s="8">
        <f t="shared" ref="BC4:BC5" si="17">INDEX(LOGEST(C4:AT4,,TRUE,TRUE),3,1)</f>
        <v>0.46443036667013482</v>
      </c>
    </row>
    <row r="5" spans="1:55" x14ac:dyDescent="0.25">
      <c r="A5" t="s">
        <v>2390</v>
      </c>
      <c r="B5">
        <v>142</v>
      </c>
      <c r="C5" s="8">
        <v>68.225352112676063</v>
      </c>
      <c r="D5" s="8">
        <v>68.41549295774648</v>
      </c>
      <c r="E5" s="8">
        <v>65.859154929577471</v>
      </c>
      <c r="F5" s="8">
        <v>63.950704225352112</v>
      </c>
      <c r="G5" s="8">
        <v>63.75352112676056</v>
      </c>
      <c r="H5" s="8">
        <v>64.394366197183103</v>
      </c>
      <c r="I5" s="8">
        <v>63.577464788732392</v>
      </c>
      <c r="J5" s="8">
        <v>62.978873239436616</v>
      </c>
      <c r="K5" s="8">
        <v>61.20422535211268</v>
      </c>
      <c r="L5" s="8">
        <v>62.16901408450704</v>
      </c>
      <c r="M5" s="8">
        <v>62.12676056338028</v>
      </c>
      <c r="N5" s="8">
        <v>61.239436619718312</v>
      </c>
      <c r="O5" s="8">
        <v>60.79577464788732</v>
      </c>
      <c r="P5" s="8">
        <v>60.7887323943662</v>
      </c>
      <c r="Q5" s="8">
        <v>60.485915492957744</v>
      </c>
      <c r="R5" s="8">
        <v>60.436619718309856</v>
      </c>
      <c r="S5" s="8">
        <v>60.75352112676056</v>
      </c>
      <c r="T5" s="8">
        <v>59.450704225352112</v>
      </c>
      <c r="U5" s="8">
        <v>59.45774647887324</v>
      </c>
      <c r="V5" s="8">
        <v>57.45774647887324</v>
      </c>
      <c r="W5" s="8">
        <v>59.387323943661968</v>
      </c>
      <c r="X5" s="8">
        <v>56.422535211267608</v>
      </c>
      <c r="Y5" s="8">
        <v>55.528169014084504</v>
      </c>
      <c r="Z5" s="8">
        <v>55.422535211267608</v>
      </c>
      <c r="AA5" s="8">
        <v>51.070422535211264</v>
      </c>
      <c r="AB5" s="8">
        <v>50.605633802816904</v>
      </c>
      <c r="AC5" s="8">
        <v>51.140845070422536</v>
      </c>
      <c r="AD5" s="8">
        <v>51.422535211267608</v>
      </c>
      <c r="AE5" s="8">
        <v>51.732394366197184</v>
      </c>
      <c r="AF5" s="8">
        <v>51.62676056338028</v>
      </c>
      <c r="AG5" s="8">
        <v>51.225352112676056</v>
      </c>
      <c r="AH5" s="8">
        <v>50.316901408450704</v>
      </c>
      <c r="AI5" s="8">
        <v>49.66901408450704</v>
      </c>
      <c r="AJ5" s="8">
        <v>50.260563380281688</v>
      </c>
      <c r="AK5" s="8">
        <v>49.838028169014088</v>
      </c>
      <c r="AL5" s="8">
        <v>50.098591549295776</v>
      </c>
      <c r="AM5" s="8">
        <v>49.33098591549296</v>
      </c>
      <c r="AN5" s="8">
        <v>49.640845070422536</v>
      </c>
      <c r="AO5" s="8">
        <v>49.7112676056338</v>
      </c>
      <c r="AP5" s="8">
        <v>47.87323943661972</v>
      </c>
      <c r="AQ5" s="8">
        <v>47.922535211267608</v>
      </c>
      <c r="AR5" s="8">
        <v>50.647887323943664</v>
      </c>
      <c r="AS5" s="8">
        <v>49.971830985915496</v>
      </c>
      <c r="AT5" s="8">
        <v>50.7112676056338</v>
      </c>
      <c r="AU5" s="8">
        <f t="shared" si="9"/>
        <v>56.343149807938545</v>
      </c>
      <c r="AV5" s="8">
        <f t="shared" si="10"/>
        <v>55.975352112676056</v>
      </c>
      <c r="AW5" s="8">
        <f t="shared" si="11"/>
        <v>6.2078878608694552</v>
      </c>
      <c r="AX5" s="6">
        <f t="shared" si="12"/>
        <v>0.1101799931674176</v>
      </c>
      <c r="AY5" s="8">
        <f t="shared" si="13"/>
        <v>47.87323943661972</v>
      </c>
      <c r="AZ5" s="8">
        <f t="shared" si="14"/>
        <v>68.41549295774648</v>
      </c>
      <c r="BA5" s="8">
        <f t="shared" si="15"/>
        <v>20.54225352112676</v>
      </c>
      <c r="BB5" s="7">
        <f t="shared" si="16"/>
        <v>0.99185072208903602</v>
      </c>
      <c r="BC5" s="8">
        <f t="shared" si="17"/>
        <v>0.92173487604054771</v>
      </c>
    </row>
  </sheetData>
  <conditionalFormatting sqref="BB2:BB5">
    <cfRule type="colorScale" priority="2">
      <colorScale>
        <cfvo type="min"/>
        <cfvo type="num" val="1"/>
        <cfvo type="max"/>
        <color rgb="FF63BE7B"/>
        <color rgb="FFFFEB84"/>
        <color rgb="FFF8696B"/>
      </colorScale>
    </cfRule>
  </conditionalFormatting>
  <conditionalFormatting sqref="BC2:BC5">
    <cfRule type="colorScale" priority="1">
      <colorScale>
        <cfvo type="num" val="0"/>
        <cfvo type="percent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CEC9-10E4-44E7-B236-B745D5B11C64}">
  <sheetPr>
    <tabColor rgb="FF63BE7B"/>
  </sheetPr>
  <dimension ref="A1:BD561"/>
  <sheetViews>
    <sheetView topLeftCell="B1" zoomScaleNormal="100" workbookViewId="0">
      <selection activeCell="AW3" sqref="AW3"/>
    </sheetView>
  </sheetViews>
  <sheetFormatPr defaultRowHeight="15" x14ac:dyDescent="0.25"/>
  <cols>
    <col min="1" max="1" width="17.5703125" bestFit="1" customWidth="1"/>
    <col min="2" max="2" width="26.5703125" bestFit="1" customWidth="1"/>
    <col min="3" max="3" width="30.7109375" bestFit="1" customWidth="1"/>
    <col min="4" max="47" width="4.28515625" customWidth="1"/>
    <col min="48" max="48" width="37.28515625" bestFit="1" customWidth="1"/>
    <col min="49" max="49" width="39.140625" bestFit="1" customWidth="1"/>
    <col min="50" max="50" width="13.7109375" bestFit="1" customWidth="1"/>
    <col min="51" max="51" width="13.7109375" customWidth="1"/>
    <col min="52" max="52" width="17" bestFit="1" customWidth="1"/>
    <col min="53" max="53" width="17.28515625" bestFit="1" customWidth="1"/>
    <col min="54" max="54" width="13.5703125" bestFit="1" customWidth="1"/>
    <col min="55" max="56" width="12" bestFit="1" customWidth="1"/>
  </cols>
  <sheetData>
    <row r="1" spans="1:56" x14ac:dyDescent="0.25">
      <c r="A1" t="s">
        <v>27</v>
      </c>
      <c r="B1" t="s">
        <v>37</v>
      </c>
      <c r="C1" t="s">
        <v>38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28</v>
      </c>
      <c r="AW1" t="s">
        <v>29</v>
      </c>
      <c r="AX1" t="s">
        <v>30</v>
      </c>
      <c r="AY1" t="s">
        <v>31</v>
      </c>
      <c r="AZ1" t="s">
        <v>32</v>
      </c>
      <c r="BA1" t="s">
        <v>33</v>
      </c>
      <c r="BB1" t="s">
        <v>34</v>
      </c>
      <c r="BC1" t="s">
        <v>2393</v>
      </c>
      <c r="BD1" t="s">
        <v>2386</v>
      </c>
    </row>
    <row r="2" spans="1:56" x14ac:dyDescent="0.25">
      <c r="A2">
        <v>57098150000</v>
      </c>
      <c r="B2" t="s">
        <v>100</v>
      </c>
      <c r="C2" t="s">
        <v>101</v>
      </c>
      <c r="D2">
        <v>154</v>
      </c>
      <c r="E2">
        <v>162</v>
      </c>
      <c r="F2">
        <v>153</v>
      </c>
      <c r="G2">
        <v>144</v>
      </c>
      <c r="H2">
        <v>140</v>
      </c>
      <c r="I2">
        <v>154</v>
      </c>
      <c r="J2">
        <v>162</v>
      </c>
      <c r="K2">
        <v>154</v>
      </c>
      <c r="L2">
        <v>152</v>
      </c>
      <c r="M2">
        <v>153</v>
      </c>
      <c r="N2">
        <v>139</v>
      </c>
      <c r="O2">
        <v>154</v>
      </c>
      <c r="P2">
        <v>146</v>
      </c>
      <c r="Q2">
        <v>156</v>
      </c>
      <c r="R2">
        <v>149</v>
      </c>
      <c r="S2">
        <v>152</v>
      </c>
      <c r="T2">
        <v>161</v>
      </c>
      <c r="U2">
        <v>158</v>
      </c>
      <c r="V2">
        <v>141</v>
      </c>
      <c r="W2">
        <v>160</v>
      </c>
      <c r="X2">
        <v>150</v>
      </c>
      <c r="Y2">
        <v>164</v>
      </c>
      <c r="Z2">
        <v>156</v>
      </c>
      <c r="AA2">
        <v>156</v>
      </c>
      <c r="AB2">
        <v>162</v>
      </c>
      <c r="AC2">
        <v>144</v>
      </c>
      <c r="AD2">
        <v>165</v>
      </c>
      <c r="AE2">
        <v>154</v>
      </c>
      <c r="AF2">
        <v>150</v>
      </c>
      <c r="AG2">
        <v>162</v>
      </c>
      <c r="AH2">
        <v>156</v>
      </c>
      <c r="AI2">
        <v>149</v>
      </c>
      <c r="AJ2">
        <v>140</v>
      </c>
      <c r="AK2">
        <v>153</v>
      </c>
      <c r="AL2">
        <v>164</v>
      </c>
      <c r="AM2">
        <v>160</v>
      </c>
      <c r="AN2">
        <v>154</v>
      </c>
      <c r="AO2">
        <v>165</v>
      </c>
      <c r="AP2">
        <v>156</v>
      </c>
      <c r="AQ2">
        <v>154</v>
      </c>
      <c r="AR2">
        <v>157</v>
      </c>
      <c r="AS2">
        <v>146</v>
      </c>
      <c r="AT2">
        <v>165</v>
      </c>
      <c r="AU2">
        <v>152</v>
      </c>
      <c r="AV2" s="8">
        <f>AVERAGE(D2:AU2)</f>
        <v>154.04545454545453</v>
      </c>
      <c r="AW2">
        <f>MEDIAN(D2:AU2)</f>
        <v>154</v>
      </c>
      <c r="AX2" s="8">
        <f>_xlfn.STDEV.S(D2:AU2)</f>
        <v>7.1461635355591744</v>
      </c>
      <c r="AY2" s="6">
        <f>Table1214[[#This Row],[Szórás]]/Table1214[[#This Row],[Átlagos akadálymentességi hibaszám]]</f>
        <v>4.6389966887666521E-2</v>
      </c>
      <c r="AZ2">
        <f>MIN(D2:AU2)</f>
        <v>139</v>
      </c>
      <c r="BA2">
        <f>MAX(D2:AU2)</f>
        <v>165</v>
      </c>
      <c r="BB2">
        <f>BA2-AZ2</f>
        <v>26</v>
      </c>
      <c r="BC2" s="7">
        <f>INDEX(LOGEST($D2:$AU2,,TRUE,TRUE),1,1)</f>
        <v>1.0007660380053243</v>
      </c>
      <c r="BD2" s="10">
        <f>INDEX(LOGEST($D2:$AU2,,TRUE,TRUE),3,1)</f>
        <v>4.4001519460196065E-2</v>
      </c>
    </row>
    <row r="3" spans="1:56" x14ac:dyDescent="0.25">
      <c r="A3">
        <v>14254790000</v>
      </c>
      <c r="B3" t="s">
        <v>100</v>
      </c>
      <c r="C3" t="s">
        <v>101</v>
      </c>
      <c r="D3">
        <v>136</v>
      </c>
      <c r="E3">
        <v>139</v>
      </c>
      <c r="F3">
        <v>155</v>
      </c>
      <c r="G3">
        <v>137</v>
      </c>
      <c r="H3">
        <v>143</v>
      </c>
      <c r="I3">
        <v>147</v>
      </c>
      <c r="J3">
        <v>146</v>
      </c>
      <c r="K3">
        <v>152</v>
      </c>
      <c r="L3">
        <v>146</v>
      </c>
      <c r="M3">
        <v>138</v>
      </c>
      <c r="N3">
        <v>149</v>
      </c>
      <c r="O3">
        <v>146</v>
      </c>
      <c r="P3">
        <v>140</v>
      </c>
      <c r="Q3">
        <v>146</v>
      </c>
      <c r="R3">
        <v>147</v>
      </c>
      <c r="S3">
        <v>156</v>
      </c>
      <c r="T3">
        <v>139</v>
      </c>
      <c r="U3">
        <v>144</v>
      </c>
      <c r="V3">
        <v>161</v>
      </c>
      <c r="W3">
        <v>154</v>
      </c>
      <c r="X3">
        <v>147</v>
      </c>
      <c r="Y3">
        <v>152</v>
      </c>
      <c r="Z3">
        <v>139</v>
      </c>
      <c r="AA3">
        <v>148</v>
      </c>
      <c r="AB3">
        <v>151</v>
      </c>
      <c r="AC3">
        <v>153</v>
      </c>
      <c r="AD3">
        <v>153</v>
      </c>
      <c r="AE3">
        <v>146</v>
      </c>
      <c r="AF3">
        <v>147</v>
      </c>
      <c r="AG3">
        <v>146</v>
      </c>
      <c r="AH3">
        <v>146</v>
      </c>
      <c r="AI3">
        <v>138</v>
      </c>
      <c r="AJ3">
        <v>134</v>
      </c>
      <c r="AK3">
        <v>118</v>
      </c>
      <c r="AL3">
        <v>118</v>
      </c>
      <c r="AM3">
        <v>129</v>
      </c>
      <c r="AN3">
        <v>112</v>
      </c>
      <c r="AO3">
        <v>117</v>
      </c>
      <c r="AP3">
        <v>124</v>
      </c>
      <c r="AQ3">
        <v>125</v>
      </c>
      <c r="AR3">
        <v>124</v>
      </c>
      <c r="AS3">
        <v>124</v>
      </c>
      <c r="AT3">
        <v>116</v>
      </c>
      <c r="AU3">
        <v>123</v>
      </c>
      <c r="AV3" s="8">
        <f t="shared" ref="AV3:AV64" si="0">AVERAGE(D3:AU3)</f>
        <v>139.79545454545453</v>
      </c>
      <c r="AW3">
        <f t="shared" ref="AW3:AW64" si="1">MEDIAN(D3:AU3)</f>
        <v>145</v>
      </c>
      <c r="AX3" s="8">
        <f t="shared" ref="AX3:AX64" si="2">_xlfn.STDEV.S(D3:AU3)</f>
        <v>12.587516047803071</v>
      </c>
      <c r="AY3" s="6">
        <f>Table1214[[#This Row],[Szórás]]/Table1214[[#This Row],[Átlagos akadálymentességi hibaszám]]</f>
        <v>9.0042384344551321E-2</v>
      </c>
      <c r="AZ3">
        <f t="shared" ref="AZ3:AZ64" si="3">MIN(D3:AU3)</f>
        <v>112</v>
      </c>
      <c r="BA3">
        <f t="shared" ref="BA3:BA64" si="4">MAX(D3:AU3)</f>
        <v>161</v>
      </c>
      <c r="BB3">
        <f t="shared" ref="BB3:BB64" si="5">BA3-AZ3</f>
        <v>49</v>
      </c>
      <c r="BC3" s="7">
        <f t="shared" ref="BC3:BC64" si="6">INDEX(LOGEST($D3:$AU3,,TRUE,TRUE),1,1)</f>
        <v>0.99541707539465296</v>
      </c>
      <c r="BD3" s="10">
        <f t="shared" ref="BD3:BD64" si="7">INDEX(LOGEST($D3:$AU3,,TRUE,TRUE),3,1)</f>
        <v>0.39976626608662369</v>
      </c>
    </row>
    <row r="4" spans="1:56" x14ac:dyDescent="0.25">
      <c r="A4">
        <v>529480000</v>
      </c>
      <c r="B4" t="s">
        <v>121</v>
      </c>
      <c r="C4" t="s">
        <v>122</v>
      </c>
      <c r="D4">
        <v>174</v>
      </c>
      <c r="E4">
        <v>181</v>
      </c>
      <c r="F4">
        <v>174</v>
      </c>
      <c r="G4">
        <v>174</v>
      </c>
      <c r="H4">
        <v>175</v>
      </c>
      <c r="I4">
        <v>174</v>
      </c>
      <c r="J4">
        <v>174</v>
      </c>
      <c r="K4">
        <v>174</v>
      </c>
      <c r="L4">
        <v>174</v>
      </c>
      <c r="M4">
        <v>176</v>
      </c>
      <c r="N4">
        <v>174</v>
      </c>
      <c r="O4">
        <v>164</v>
      </c>
      <c r="P4">
        <v>164</v>
      </c>
      <c r="Q4">
        <v>175</v>
      </c>
      <c r="R4">
        <v>175</v>
      </c>
      <c r="S4">
        <v>175</v>
      </c>
      <c r="T4">
        <v>174</v>
      </c>
      <c r="U4">
        <v>175</v>
      </c>
      <c r="V4">
        <v>173</v>
      </c>
      <c r="W4">
        <v>174</v>
      </c>
      <c r="X4">
        <v>172</v>
      </c>
      <c r="Y4">
        <v>174</v>
      </c>
      <c r="Z4">
        <v>173</v>
      </c>
      <c r="AA4">
        <v>180</v>
      </c>
      <c r="AB4">
        <v>174</v>
      </c>
      <c r="AC4">
        <v>173</v>
      </c>
      <c r="AD4">
        <v>168</v>
      </c>
      <c r="AE4">
        <v>173</v>
      </c>
      <c r="AF4">
        <v>173</v>
      </c>
      <c r="AG4">
        <v>130</v>
      </c>
      <c r="AH4">
        <v>129</v>
      </c>
      <c r="AI4">
        <v>129</v>
      </c>
      <c r="AJ4">
        <v>130</v>
      </c>
      <c r="AK4">
        <v>129</v>
      </c>
      <c r="AL4">
        <v>129</v>
      </c>
      <c r="AM4">
        <v>130</v>
      </c>
      <c r="AN4">
        <v>135</v>
      </c>
      <c r="AO4">
        <v>129</v>
      </c>
      <c r="AP4">
        <v>130</v>
      </c>
      <c r="AQ4">
        <v>135</v>
      </c>
      <c r="AR4">
        <v>124</v>
      </c>
      <c r="AS4">
        <v>134</v>
      </c>
      <c r="AT4">
        <v>129</v>
      </c>
      <c r="AU4">
        <v>2</v>
      </c>
      <c r="AV4" s="8">
        <f t="shared" si="0"/>
        <v>155.84090909090909</v>
      </c>
      <c r="AW4">
        <f t="shared" si="1"/>
        <v>173</v>
      </c>
      <c r="AX4" s="8">
        <f t="shared" si="2"/>
        <v>31.419844996744537</v>
      </c>
      <c r="AY4" s="6">
        <f>Table1214[[#This Row],[Szórás]]/Table1214[[#This Row],[Átlagos akadálymentességi hibaszám]]</f>
        <v>0.2016148723722852</v>
      </c>
      <c r="AZ4">
        <f t="shared" si="3"/>
        <v>2</v>
      </c>
      <c r="BA4">
        <f t="shared" si="4"/>
        <v>181</v>
      </c>
      <c r="BB4">
        <f t="shared" si="5"/>
        <v>179</v>
      </c>
      <c r="BC4" s="7">
        <f t="shared" si="6"/>
        <v>0.97866397175232733</v>
      </c>
      <c r="BD4" s="10">
        <f t="shared" si="7"/>
        <v>0.16960236937416789</v>
      </c>
    </row>
    <row r="5" spans="1:56" x14ac:dyDescent="0.25">
      <c r="A5">
        <v>451240000</v>
      </c>
      <c r="B5" t="s">
        <v>125</v>
      </c>
      <c r="C5" t="s">
        <v>135</v>
      </c>
      <c r="D5">
        <v>126</v>
      </c>
      <c r="E5">
        <v>123</v>
      </c>
      <c r="F5">
        <v>121</v>
      </c>
      <c r="G5">
        <v>110</v>
      </c>
      <c r="H5">
        <v>121</v>
      </c>
      <c r="I5">
        <v>127</v>
      </c>
      <c r="J5">
        <v>122</v>
      </c>
      <c r="K5">
        <v>124</v>
      </c>
      <c r="L5">
        <v>124</v>
      </c>
      <c r="M5">
        <v>126</v>
      </c>
      <c r="N5">
        <v>124</v>
      </c>
      <c r="O5">
        <v>120</v>
      </c>
      <c r="P5">
        <v>118</v>
      </c>
      <c r="Q5">
        <v>119</v>
      </c>
      <c r="R5">
        <v>123</v>
      </c>
      <c r="S5">
        <v>119</v>
      </c>
      <c r="T5">
        <v>121</v>
      </c>
      <c r="U5">
        <v>120</v>
      </c>
      <c r="V5">
        <v>117</v>
      </c>
      <c r="W5">
        <v>112</v>
      </c>
      <c r="X5">
        <v>115</v>
      </c>
      <c r="Y5">
        <v>116</v>
      </c>
      <c r="Z5">
        <v>119</v>
      </c>
      <c r="AA5">
        <v>117</v>
      </c>
      <c r="AB5">
        <v>109</v>
      </c>
      <c r="AC5">
        <v>116</v>
      </c>
      <c r="AD5">
        <v>115</v>
      </c>
      <c r="AE5">
        <v>112</v>
      </c>
      <c r="AF5">
        <v>124</v>
      </c>
      <c r="AG5">
        <v>125</v>
      </c>
      <c r="AH5">
        <v>113</v>
      </c>
      <c r="AI5">
        <v>117</v>
      </c>
      <c r="AJ5">
        <v>112</v>
      </c>
      <c r="AK5">
        <v>118</v>
      </c>
      <c r="AL5">
        <v>114</v>
      </c>
      <c r="AM5">
        <v>118</v>
      </c>
      <c r="AN5">
        <v>114</v>
      </c>
      <c r="AO5">
        <v>116</v>
      </c>
      <c r="AP5">
        <v>107</v>
      </c>
      <c r="AQ5">
        <v>167</v>
      </c>
      <c r="AR5">
        <v>132</v>
      </c>
      <c r="AS5">
        <v>179</v>
      </c>
      <c r="AT5">
        <v>142</v>
      </c>
      <c r="AU5">
        <v>203</v>
      </c>
      <c r="AV5" s="8">
        <f t="shared" si="0"/>
        <v>123.56818181818181</v>
      </c>
      <c r="AW5">
        <f t="shared" si="1"/>
        <v>119</v>
      </c>
      <c r="AX5" s="8">
        <f t="shared" si="2"/>
        <v>17.865645514242999</v>
      </c>
      <c r="AY5" s="6">
        <f>Table1214[[#This Row],[Szórás]]/Table1214[[#This Row],[Átlagos akadálymentességi hibaszám]]</f>
        <v>0.14458127692232703</v>
      </c>
      <c r="AZ5">
        <f t="shared" si="3"/>
        <v>107</v>
      </c>
      <c r="BA5">
        <f t="shared" si="4"/>
        <v>203</v>
      </c>
      <c r="BB5">
        <f t="shared" si="5"/>
        <v>96</v>
      </c>
      <c r="BC5" s="7">
        <f t="shared" si="6"/>
        <v>1.002963430840224</v>
      </c>
      <c r="BD5" s="10">
        <f t="shared" si="7"/>
        <v>9.6757859469584581E-2</v>
      </c>
    </row>
    <row r="6" spans="1:56" x14ac:dyDescent="0.25">
      <c r="A6">
        <v>4394160000</v>
      </c>
      <c r="B6" t="s">
        <v>155</v>
      </c>
      <c r="C6" t="s">
        <v>156</v>
      </c>
      <c r="D6">
        <v>230</v>
      </c>
      <c r="E6">
        <v>227</v>
      </c>
      <c r="F6">
        <v>243</v>
      </c>
      <c r="G6">
        <v>105</v>
      </c>
      <c r="H6">
        <v>195</v>
      </c>
      <c r="I6">
        <v>208</v>
      </c>
      <c r="J6">
        <v>139</v>
      </c>
      <c r="K6">
        <v>152</v>
      </c>
      <c r="L6">
        <v>143</v>
      </c>
      <c r="M6">
        <v>163</v>
      </c>
      <c r="N6">
        <v>158</v>
      </c>
      <c r="O6">
        <v>161</v>
      </c>
      <c r="P6">
        <v>161</v>
      </c>
      <c r="Q6">
        <v>155</v>
      </c>
      <c r="R6">
        <v>139</v>
      </c>
      <c r="S6">
        <v>140</v>
      </c>
      <c r="T6">
        <v>137</v>
      </c>
      <c r="U6">
        <v>149</v>
      </c>
      <c r="V6">
        <v>145</v>
      </c>
      <c r="W6">
        <v>161</v>
      </c>
      <c r="X6">
        <v>134</v>
      </c>
      <c r="Y6">
        <v>159</v>
      </c>
      <c r="Z6">
        <v>151</v>
      </c>
      <c r="AA6">
        <v>160</v>
      </c>
      <c r="AB6">
        <v>74</v>
      </c>
      <c r="AC6">
        <v>158</v>
      </c>
      <c r="AD6">
        <v>158</v>
      </c>
      <c r="AE6">
        <v>72</v>
      </c>
      <c r="AF6">
        <v>144</v>
      </c>
      <c r="AG6">
        <v>144</v>
      </c>
      <c r="AH6">
        <v>55</v>
      </c>
      <c r="AI6">
        <v>66</v>
      </c>
      <c r="AJ6">
        <v>67</v>
      </c>
      <c r="AK6">
        <v>66</v>
      </c>
      <c r="AL6">
        <v>76</v>
      </c>
      <c r="AM6">
        <v>41</v>
      </c>
      <c r="AN6">
        <v>75</v>
      </c>
      <c r="AO6">
        <v>55</v>
      </c>
      <c r="AP6">
        <v>81</v>
      </c>
      <c r="AQ6">
        <v>81</v>
      </c>
      <c r="AR6">
        <v>76</v>
      </c>
      <c r="AS6">
        <v>152</v>
      </c>
      <c r="AT6">
        <v>148</v>
      </c>
      <c r="AU6">
        <v>147</v>
      </c>
      <c r="AV6" s="8">
        <f t="shared" si="0"/>
        <v>132.97727272727272</v>
      </c>
      <c r="AW6">
        <f t="shared" si="1"/>
        <v>144.5</v>
      </c>
      <c r="AX6" s="8">
        <f t="shared" si="2"/>
        <v>49.743289198604302</v>
      </c>
      <c r="AY6" s="6">
        <f>Table1214[[#This Row],[Szórás]]/Table1214[[#This Row],[Átlagos akadálymentességi hibaszám]]</f>
        <v>0.37407361557658336</v>
      </c>
      <c r="AZ6">
        <f t="shared" si="3"/>
        <v>41</v>
      </c>
      <c r="BA6">
        <f t="shared" si="4"/>
        <v>243</v>
      </c>
      <c r="BB6">
        <f t="shared" si="5"/>
        <v>202</v>
      </c>
      <c r="BC6" s="7">
        <f t="shared" si="6"/>
        <v>0.97822160693008886</v>
      </c>
      <c r="BD6" s="10">
        <f t="shared" si="7"/>
        <v>0.4265058279609707</v>
      </c>
    </row>
    <row r="7" spans="1:56" x14ac:dyDescent="0.25">
      <c r="A7">
        <v>5150780000</v>
      </c>
      <c r="B7" t="s">
        <v>155</v>
      </c>
      <c r="C7" t="s">
        <v>156</v>
      </c>
      <c r="D7">
        <v>202</v>
      </c>
      <c r="E7">
        <v>185</v>
      </c>
      <c r="F7">
        <v>78</v>
      </c>
      <c r="G7">
        <v>84</v>
      </c>
      <c r="H7">
        <v>97</v>
      </c>
      <c r="I7">
        <v>76</v>
      </c>
      <c r="J7">
        <v>89</v>
      </c>
      <c r="K7">
        <v>74</v>
      </c>
      <c r="L7">
        <v>72</v>
      </c>
      <c r="M7">
        <v>66</v>
      </c>
      <c r="N7">
        <v>66</v>
      </c>
      <c r="O7">
        <v>72</v>
      </c>
      <c r="P7">
        <v>60</v>
      </c>
      <c r="Q7">
        <v>30</v>
      </c>
      <c r="R7">
        <v>27</v>
      </c>
      <c r="S7">
        <v>28</v>
      </c>
      <c r="T7">
        <v>36</v>
      </c>
      <c r="U7">
        <v>29</v>
      </c>
      <c r="V7">
        <v>28</v>
      </c>
      <c r="W7">
        <v>29</v>
      </c>
      <c r="X7">
        <v>29</v>
      </c>
      <c r="Y7">
        <v>31</v>
      </c>
      <c r="Z7">
        <v>25</v>
      </c>
      <c r="AA7">
        <v>25</v>
      </c>
      <c r="AB7">
        <v>45</v>
      </c>
      <c r="AC7">
        <v>29</v>
      </c>
      <c r="AD7">
        <v>23</v>
      </c>
      <c r="AE7">
        <v>33</v>
      </c>
      <c r="AF7">
        <v>23</v>
      </c>
      <c r="AG7">
        <v>22</v>
      </c>
      <c r="AH7">
        <v>34</v>
      </c>
      <c r="AI7">
        <v>44</v>
      </c>
      <c r="AJ7">
        <v>36</v>
      </c>
      <c r="AK7">
        <v>33</v>
      </c>
      <c r="AL7">
        <v>26</v>
      </c>
      <c r="AM7">
        <v>26</v>
      </c>
      <c r="AN7">
        <v>17</v>
      </c>
      <c r="AO7">
        <v>25</v>
      </c>
      <c r="AP7">
        <v>24</v>
      </c>
      <c r="AQ7">
        <v>21</v>
      </c>
      <c r="AR7">
        <v>18</v>
      </c>
      <c r="AS7">
        <v>21</v>
      </c>
      <c r="AT7">
        <v>20</v>
      </c>
      <c r="AU7">
        <v>23</v>
      </c>
      <c r="AV7" s="8">
        <f t="shared" si="0"/>
        <v>47.295454545454547</v>
      </c>
      <c r="AW7">
        <f t="shared" si="1"/>
        <v>29.5</v>
      </c>
      <c r="AX7" s="8">
        <f t="shared" si="2"/>
        <v>39.233101558863765</v>
      </c>
      <c r="AY7" s="6">
        <f>Table1214[[#This Row],[Szórás]]/Table1214[[#This Row],[Átlagos akadálymentességi hibaszám]]</f>
        <v>0.82953218096588455</v>
      </c>
      <c r="AZ7">
        <f t="shared" si="3"/>
        <v>17</v>
      </c>
      <c r="BA7">
        <f t="shared" si="4"/>
        <v>202</v>
      </c>
      <c r="BB7">
        <f t="shared" si="5"/>
        <v>185</v>
      </c>
      <c r="BC7" s="7">
        <f t="shared" si="6"/>
        <v>0.96141478337815156</v>
      </c>
      <c r="BD7" s="10">
        <f t="shared" si="7"/>
        <v>0.69503471031865927</v>
      </c>
    </row>
    <row r="8" spans="1:56" x14ac:dyDescent="0.25">
      <c r="A8">
        <v>5514400000</v>
      </c>
      <c r="B8" t="s">
        <v>155</v>
      </c>
      <c r="C8" t="s">
        <v>156</v>
      </c>
      <c r="D8">
        <v>163</v>
      </c>
      <c r="E8">
        <v>163</v>
      </c>
      <c r="F8">
        <v>163</v>
      </c>
      <c r="G8">
        <v>163</v>
      </c>
      <c r="H8">
        <v>163</v>
      </c>
      <c r="I8">
        <v>163</v>
      </c>
      <c r="J8">
        <v>163</v>
      </c>
      <c r="K8">
        <v>163</v>
      </c>
      <c r="L8">
        <v>163</v>
      </c>
      <c r="M8">
        <v>163</v>
      </c>
      <c r="N8">
        <v>163</v>
      </c>
      <c r="O8">
        <v>163</v>
      </c>
      <c r="P8">
        <v>163</v>
      </c>
      <c r="Q8">
        <v>163</v>
      </c>
      <c r="R8">
        <v>163</v>
      </c>
      <c r="S8">
        <v>162</v>
      </c>
      <c r="T8">
        <v>162</v>
      </c>
      <c r="U8">
        <v>162</v>
      </c>
      <c r="V8">
        <v>156</v>
      </c>
      <c r="W8">
        <v>162</v>
      </c>
      <c r="X8">
        <v>162</v>
      </c>
      <c r="Y8">
        <v>162</v>
      </c>
      <c r="Z8">
        <v>162</v>
      </c>
      <c r="AA8">
        <v>162</v>
      </c>
      <c r="AB8">
        <v>162</v>
      </c>
      <c r="AC8">
        <v>162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 s="8">
        <f t="shared" si="0"/>
        <v>96.340909090909093</v>
      </c>
      <c r="AW8">
        <f t="shared" si="1"/>
        <v>162</v>
      </c>
      <c r="AX8" s="8">
        <f t="shared" si="2"/>
        <v>80.25249200849116</v>
      </c>
      <c r="AY8" s="6">
        <f>Table1214[[#This Row],[Szórás]]/Table1214[[#This Row],[Átlagos akadálymentességi hibaszám]]</f>
        <v>0.8330053428576577</v>
      </c>
      <c r="AZ8">
        <f t="shared" si="3"/>
        <v>1</v>
      </c>
      <c r="BA8">
        <f t="shared" si="4"/>
        <v>163</v>
      </c>
      <c r="BB8">
        <f t="shared" si="5"/>
        <v>162</v>
      </c>
      <c r="BC8" s="7">
        <f t="shared" si="6"/>
        <v>0.84538434696134634</v>
      </c>
      <c r="BD8" s="10">
        <f t="shared" si="7"/>
        <v>0.72644822318403723</v>
      </c>
    </row>
    <row r="9" spans="1:56" x14ac:dyDescent="0.25">
      <c r="A9">
        <v>58040000</v>
      </c>
      <c r="B9" t="s">
        <v>110</v>
      </c>
      <c r="C9" t="s">
        <v>174</v>
      </c>
      <c r="D9">
        <v>76</v>
      </c>
      <c r="E9">
        <v>76</v>
      </c>
      <c r="F9">
        <v>76</v>
      </c>
      <c r="G9">
        <v>76</v>
      </c>
      <c r="H9">
        <v>76</v>
      </c>
      <c r="I9">
        <v>76</v>
      </c>
      <c r="J9">
        <v>76</v>
      </c>
      <c r="K9">
        <v>76</v>
      </c>
      <c r="L9">
        <v>76</v>
      </c>
      <c r="M9">
        <v>76</v>
      </c>
      <c r="N9">
        <v>76</v>
      </c>
      <c r="O9">
        <v>76</v>
      </c>
      <c r="P9">
        <v>76</v>
      </c>
      <c r="Q9">
        <v>76</v>
      </c>
      <c r="R9">
        <v>76</v>
      </c>
      <c r="S9">
        <v>76</v>
      </c>
      <c r="T9">
        <v>76</v>
      </c>
      <c r="U9">
        <v>76</v>
      </c>
      <c r="V9">
        <v>76</v>
      </c>
      <c r="W9">
        <v>76</v>
      </c>
      <c r="X9">
        <v>76</v>
      </c>
      <c r="Y9">
        <v>76</v>
      </c>
      <c r="Z9">
        <v>76</v>
      </c>
      <c r="AA9">
        <v>76</v>
      </c>
      <c r="AB9">
        <v>76</v>
      </c>
      <c r="AC9">
        <v>76</v>
      </c>
      <c r="AD9">
        <v>76</v>
      </c>
      <c r="AE9">
        <v>76</v>
      </c>
      <c r="AF9">
        <v>76</v>
      </c>
      <c r="AG9">
        <v>76</v>
      </c>
      <c r="AH9">
        <v>76</v>
      </c>
      <c r="AI9">
        <v>76</v>
      </c>
      <c r="AJ9">
        <v>76</v>
      </c>
      <c r="AK9">
        <v>76</v>
      </c>
      <c r="AL9">
        <v>76</v>
      </c>
      <c r="AM9">
        <v>76</v>
      </c>
      <c r="AN9">
        <v>76</v>
      </c>
      <c r="AO9">
        <v>76</v>
      </c>
      <c r="AP9">
        <v>76</v>
      </c>
      <c r="AQ9">
        <v>76</v>
      </c>
      <c r="AR9">
        <v>76</v>
      </c>
      <c r="AS9">
        <v>76</v>
      </c>
      <c r="AT9">
        <v>1</v>
      </c>
      <c r="AU9">
        <v>1</v>
      </c>
      <c r="AV9" s="8">
        <f t="shared" si="0"/>
        <v>72.590909090909093</v>
      </c>
      <c r="AW9">
        <f t="shared" si="1"/>
        <v>76</v>
      </c>
      <c r="AX9" s="8">
        <f t="shared" si="2"/>
        <v>15.8030291206114</v>
      </c>
      <c r="AY9" s="6">
        <f>Table1214[[#This Row],[Szórás]]/Table1214[[#This Row],[Átlagos akadálymentességi hibaszám]]</f>
        <v>0.21769983760391409</v>
      </c>
      <c r="AZ9">
        <f t="shared" si="3"/>
        <v>1</v>
      </c>
      <c r="BA9">
        <f t="shared" si="4"/>
        <v>76</v>
      </c>
      <c r="BB9">
        <f t="shared" si="5"/>
        <v>75</v>
      </c>
      <c r="BC9" s="7">
        <f t="shared" si="6"/>
        <v>0.97468934776268479</v>
      </c>
      <c r="BD9" s="10">
        <f t="shared" si="7"/>
        <v>0.13023255813953491</v>
      </c>
    </row>
    <row r="10" spans="1:56" x14ac:dyDescent="0.25">
      <c r="A10">
        <v>12119080000</v>
      </c>
      <c r="B10" t="s">
        <v>100</v>
      </c>
      <c r="C10" t="s">
        <v>101</v>
      </c>
      <c r="D10">
        <v>42</v>
      </c>
      <c r="E10">
        <v>42</v>
      </c>
      <c r="F10">
        <v>42</v>
      </c>
      <c r="G10">
        <v>42</v>
      </c>
      <c r="H10">
        <v>42</v>
      </c>
      <c r="I10">
        <v>44</v>
      </c>
      <c r="J10">
        <v>44</v>
      </c>
      <c r="K10">
        <v>43</v>
      </c>
      <c r="L10">
        <v>44</v>
      </c>
      <c r="M10">
        <v>44</v>
      </c>
      <c r="N10">
        <v>44</v>
      </c>
      <c r="O10">
        <v>34</v>
      </c>
      <c r="P10">
        <v>35</v>
      </c>
      <c r="Q10">
        <v>35</v>
      </c>
      <c r="R10">
        <v>37</v>
      </c>
      <c r="S10">
        <v>36</v>
      </c>
      <c r="T10">
        <v>37</v>
      </c>
      <c r="U10">
        <v>37</v>
      </c>
      <c r="V10">
        <v>36</v>
      </c>
      <c r="W10">
        <v>36</v>
      </c>
      <c r="X10">
        <v>36</v>
      </c>
      <c r="Y10">
        <v>37</v>
      </c>
      <c r="Z10">
        <v>37</v>
      </c>
      <c r="AA10">
        <v>33</v>
      </c>
      <c r="AB10">
        <v>33</v>
      </c>
      <c r="AC10">
        <v>34</v>
      </c>
      <c r="AD10">
        <v>34</v>
      </c>
      <c r="AE10">
        <v>34</v>
      </c>
      <c r="AF10">
        <v>35</v>
      </c>
      <c r="AG10">
        <v>36</v>
      </c>
      <c r="AH10">
        <v>36</v>
      </c>
      <c r="AI10">
        <v>35</v>
      </c>
      <c r="AJ10">
        <v>35</v>
      </c>
      <c r="AK10">
        <v>34</v>
      </c>
      <c r="AL10">
        <v>35</v>
      </c>
      <c r="AM10">
        <v>35</v>
      </c>
      <c r="AN10">
        <v>37</v>
      </c>
      <c r="AO10">
        <v>36</v>
      </c>
      <c r="AP10">
        <v>37</v>
      </c>
      <c r="AQ10">
        <v>38</v>
      </c>
      <c r="AR10">
        <v>36</v>
      </c>
      <c r="AS10">
        <v>37</v>
      </c>
      <c r="AT10">
        <v>33</v>
      </c>
      <c r="AU10">
        <v>33</v>
      </c>
      <c r="AV10" s="8">
        <f t="shared" si="0"/>
        <v>37.31818181818182</v>
      </c>
      <c r="AW10">
        <f t="shared" si="1"/>
        <v>36</v>
      </c>
      <c r="AX10" s="8">
        <f t="shared" si="2"/>
        <v>3.5684191488651265</v>
      </c>
      <c r="AY10" s="6">
        <f>Table1214[[#This Row],[Szórás]]/Table1214[[#This Row],[Átlagos akadálymentességi hibaszám]]</f>
        <v>9.562146318518E-2</v>
      </c>
      <c r="AZ10">
        <f t="shared" si="3"/>
        <v>33</v>
      </c>
      <c r="BA10">
        <f t="shared" si="4"/>
        <v>44</v>
      </c>
      <c r="BB10">
        <f t="shared" si="5"/>
        <v>11</v>
      </c>
      <c r="BC10" s="7">
        <f t="shared" si="6"/>
        <v>0.99500819416000486</v>
      </c>
      <c r="BD10" s="10">
        <f t="shared" si="7"/>
        <v>0.48195762748416093</v>
      </c>
    </row>
    <row r="11" spans="1:56" x14ac:dyDescent="0.25">
      <c r="A11">
        <v>1115810000</v>
      </c>
      <c r="B11" t="s">
        <v>158</v>
      </c>
      <c r="C11" t="s">
        <v>183</v>
      </c>
      <c r="D11">
        <v>203</v>
      </c>
      <c r="E11">
        <v>196</v>
      </c>
      <c r="F11">
        <v>200</v>
      </c>
      <c r="G11">
        <v>109</v>
      </c>
      <c r="H11">
        <v>196</v>
      </c>
      <c r="I11">
        <v>199</v>
      </c>
      <c r="J11">
        <v>195</v>
      </c>
      <c r="K11">
        <v>182</v>
      </c>
      <c r="L11">
        <v>188</v>
      </c>
      <c r="M11">
        <v>193</v>
      </c>
      <c r="N11">
        <v>206</v>
      </c>
      <c r="O11">
        <v>205</v>
      </c>
      <c r="P11">
        <v>209</v>
      </c>
      <c r="Q11">
        <v>208</v>
      </c>
      <c r="R11">
        <v>187</v>
      </c>
      <c r="S11">
        <v>192</v>
      </c>
      <c r="T11">
        <v>197</v>
      </c>
      <c r="U11">
        <v>201</v>
      </c>
      <c r="V11">
        <v>195</v>
      </c>
      <c r="W11">
        <v>219</v>
      </c>
      <c r="X11">
        <v>216</v>
      </c>
      <c r="Y11">
        <v>222</v>
      </c>
      <c r="Z11">
        <v>233</v>
      </c>
      <c r="AA11">
        <v>224</v>
      </c>
      <c r="AB11">
        <v>141</v>
      </c>
      <c r="AC11">
        <v>246</v>
      </c>
      <c r="AD11">
        <v>233</v>
      </c>
      <c r="AE11">
        <v>125</v>
      </c>
      <c r="AF11">
        <v>240</v>
      </c>
      <c r="AG11">
        <v>235</v>
      </c>
      <c r="AH11">
        <v>131</v>
      </c>
      <c r="AI11">
        <v>131</v>
      </c>
      <c r="AJ11">
        <v>127</v>
      </c>
      <c r="AK11">
        <v>132</v>
      </c>
      <c r="AL11">
        <v>136</v>
      </c>
      <c r="AM11">
        <v>135</v>
      </c>
      <c r="AN11">
        <v>151</v>
      </c>
      <c r="AO11">
        <v>151</v>
      </c>
      <c r="AP11">
        <v>132</v>
      </c>
      <c r="AQ11">
        <v>137</v>
      </c>
      <c r="AR11">
        <v>144</v>
      </c>
      <c r="AS11">
        <v>257</v>
      </c>
      <c r="AT11">
        <v>275</v>
      </c>
      <c r="AU11">
        <v>269</v>
      </c>
      <c r="AV11" s="8">
        <f t="shared" si="0"/>
        <v>188.70454545454547</v>
      </c>
      <c r="AW11">
        <f t="shared" si="1"/>
        <v>196</v>
      </c>
      <c r="AX11" s="8">
        <f t="shared" si="2"/>
        <v>43.022211432384218</v>
      </c>
      <c r="AY11" s="6">
        <f>Table1214[[#This Row],[Szórás]]/Table1214[[#This Row],[Átlagos akadálymentességi hibaszám]]</f>
        <v>0.22798714958748711</v>
      </c>
      <c r="AZ11">
        <f t="shared" si="3"/>
        <v>109</v>
      </c>
      <c r="BA11">
        <f t="shared" si="4"/>
        <v>275</v>
      </c>
      <c r="BB11">
        <f t="shared" si="5"/>
        <v>166</v>
      </c>
      <c r="BC11" s="7">
        <f t="shared" si="6"/>
        <v>0.99677512450653138</v>
      </c>
      <c r="BD11" s="10">
        <f t="shared" si="7"/>
        <v>2.9850205025055247E-2</v>
      </c>
    </row>
    <row r="12" spans="1:56" x14ac:dyDescent="0.25">
      <c r="A12">
        <v>1235816000000</v>
      </c>
      <c r="B12" t="s">
        <v>100</v>
      </c>
      <c r="C12" t="s">
        <v>101</v>
      </c>
      <c r="D12">
        <v>620</v>
      </c>
      <c r="E12">
        <v>602</v>
      </c>
      <c r="F12">
        <v>580</v>
      </c>
      <c r="G12">
        <v>568</v>
      </c>
      <c r="H12">
        <v>512</v>
      </c>
      <c r="I12">
        <v>554</v>
      </c>
      <c r="J12">
        <v>572</v>
      </c>
      <c r="K12">
        <v>559</v>
      </c>
      <c r="L12">
        <v>518</v>
      </c>
      <c r="M12">
        <v>539</v>
      </c>
      <c r="N12">
        <v>612</v>
      </c>
      <c r="O12">
        <v>588</v>
      </c>
      <c r="P12">
        <v>587</v>
      </c>
      <c r="Q12">
        <v>606</v>
      </c>
      <c r="R12">
        <v>579</v>
      </c>
      <c r="S12">
        <v>588</v>
      </c>
      <c r="T12">
        <v>607</v>
      </c>
      <c r="U12">
        <v>591</v>
      </c>
      <c r="V12">
        <v>677</v>
      </c>
      <c r="W12">
        <v>282</v>
      </c>
      <c r="X12">
        <v>329</v>
      </c>
      <c r="Y12">
        <v>324</v>
      </c>
      <c r="Z12">
        <v>277</v>
      </c>
      <c r="AA12">
        <v>315</v>
      </c>
      <c r="AB12">
        <v>336</v>
      </c>
      <c r="AC12">
        <v>385</v>
      </c>
      <c r="AD12">
        <v>310</v>
      </c>
      <c r="AE12">
        <v>288</v>
      </c>
      <c r="AF12">
        <v>348</v>
      </c>
      <c r="AG12">
        <v>275</v>
      </c>
      <c r="AH12">
        <v>332</v>
      </c>
      <c r="AI12">
        <v>314</v>
      </c>
      <c r="AJ12">
        <v>299</v>
      </c>
      <c r="AK12">
        <v>318</v>
      </c>
      <c r="AL12">
        <v>312</v>
      </c>
      <c r="AM12">
        <v>300</v>
      </c>
      <c r="AN12">
        <v>283</v>
      </c>
      <c r="AO12">
        <v>298</v>
      </c>
      <c r="AP12">
        <v>336</v>
      </c>
      <c r="AQ12">
        <v>321</v>
      </c>
      <c r="AR12">
        <v>331</v>
      </c>
      <c r="AS12">
        <v>258</v>
      </c>
      <c r="AT12">
        <v>277</v>
      </c>
      <c r="AU12">
        <v>308</v>
      </c>
      <c r="AV12" s="8">
        <f t="shared" si="0"/>
        <v>427.61363636363637</v>
      </c>
      <c r="AW12">
        <f t="shared" si="1"/>
        <v>336</v>
      </c>
      <c r="AX12" s="8">
        <f t="shared" si="2"/>
        <v>139.91778581177354</v>
      </c>
      <c r="AY12" s="6">
        <f>Table1214[[#This Row],[Szórás]]/Table1214[[#This Row],[Átlagos akadálymentességi hibaszám]]</f>
        <v>0.32720608959436809</v>
      </c>
      <c r="AZ12">
        <f t="shared" si="3"/>
        <v>258</v>
      </c>
      <c r="BA12">
        <f t="shared" si="4"/>
        <v>677</v>
      </c>
      <c r="BB12">
        <f t="shared" si="5"/>
        <v>419</v>
      </c>
      <c r="BC12" s="7">
        <f t="shared" si="6"/>
        <v>0.97898178425546234</v>
      </c>
      <c r="BD12" s="10">
        <f t="shared" si="7"/>
        <v>0.70143804672707522</v>
      </c>
    </row>
    <row r="13" spans="1:56" x14ac:dyDescent="0.25">
      <c r="A13">
        <v>14254790000</v>
      </c>
      <c r="B13" t="s">
        <v>100</v>
      </c>
      <c r="C13" t="s">
        <v>101</v>
      </c>
      <c r="D13">
        <v>74</v>
      </c>
      <c r="E13">
        <v>74</v>
      </c>
      <c r="F13">
        <v>74</v>
      </c>
      <c r="G13">
        <v>74</v>
      </c>
      <c r="H13">
        <v>73</v>
      </c>
      <c r="I13">
        <v>73</v>
      </c>
      <c r="J13">
        <v>73</v>
      </c>
      <c r="K13">
        <v>73</v>
      </c>
      <c r="L13">
        <v>73</v>
      </c>
      <c r="M13">
        <v>80</v>
      </c>
      <c r="N13">
        <v>80</v>
      </c>
      <c r="O13">
        <v>82</v>
      </c>
      <c r="P13">
        <v>79</v>
      </c>
      <c r="Q13">
        <v>69</v>
      </c>
      <c r="R13">
        <v>69</v>
      </c>
      <c r="S13">
        <v>75</v>
      </c>
      <c r="T13">
        <v>75</v>
      </c>
      <c r="U13">
        <v>75</v>
      </c>
      <c r="V13">
        <v>72</v>
      </c>
      <c r="W13">
        <v>75</v>
      </c>
      <c r="X13">
        <v>75</v>
      </c>
      <c r="Y13">
        <v>75</v>
      </c>
      <c r="Z13">
        <v>74</v>
      </c>
      <c r="AA13">
        <v>75</v>
      </c>
      <c r="AB13">
        <v>70</v>
      </c>
      <c r="AC13">
        <v>73</v>
      </c>
      <c r="AD13">
        <v>68</v>
      </c>
      <c r="AE13">
        <v>68</v>
      </c>
      <c r="AF13">
        <v>69</v>
      </c>
      <c r="AG13">
        <v>79</v>
      </c>
      <c r="AH13">
        <v>78</v>
      </c>
      <c r="AI13">
        <v>77</v>
      </c>
      <c r="AJ13">
        <v>77</v>
      </c>
      <c r="AK13">
        <v>78</v>
      </c>
      <c r="AL13">
        <v>78</v>
      </c>
      <c r="AM13">
        <v>66</v>
      </c>
      <c r="AN13">
        <v>76</v>
      </c>
      <c r="AO13">
        <v>75</v>
      </c>
      <c r="AP13">
        <v>72</v>
      </c>
      <c r="AQ13">
        <v>70</v>
      </c>
      <c r="AR13">
        <v>65</v>
      </c>
      <c r="AS13">
        <v>69</v>
      </c>
      <c r="AT13">
        <v>69</v>
      </c>
      <c r="AU13">
        <v>69</v>
      </c>
      <c r="AV13" s="8">
        <f t="shared" si="0"/>
        <v>73.568181818181813</v>
      </c>
      <c r="AW13">
        <f t="shared" si="1"/>
        <v>74</v>
      </c>
      <c r="AX13" s="8">
        <f t="shared" si="2"/>
        <v>3.9437777148120015</v>
      </c>
      <c r="AY13" s="6">
        <f>Table1214[[#This Row],[Szórás]]/Table1214[[#This Row],[Átlagos akadálymentességi hibaszám]]</f>
        <v>5.3607111353638576E-2</v>
      </c>
      <c r="AZ13">
        <f t="shared" si="3"/>
        <v>65</v>
      </c>
      <c r="BA13">
        <f t="shared" si="4"/>
        <v>82</v>
      </c>
      <c r="BB13">
        <f t="shared" si="5"/>
        <v>17</v>
      </c>
      <c r="BC13" s="7">
        <f t="shared" si="6"/>
        <v>0.99871418169161952</v>
      </c>
      <c r="BD13" s="10">
        <f t="shared" si="7"/>
        <v>9.4035141300210442E-2</v>
      </c>
    </row>
    <row r="14" spans="1:56" x14ac:dyDescent="0.25">
      <c r="A14">
        <v>57098150000</v>
      </c>
      <c r="B14" t="s">
        <v>100</v>
      </c>
      <c r="C14" t="s">
        <v>101</v>
      </c>
      <c r="D14">
        <v>30</v>
      </c>
      <c r="E14">
        <v>36</v>
      </c>
      <c r="F14">
        <v>36</v>
      </c>
      <c r="G14">
        <v>31</v>
      </c>
      <c r="H14">
        <v>37</v>
      </c>
      <c r="I14">
        <v>35</v>
      </c>
      <c r="J14">
        <v>33</v>
      </c>
      <c r="K14">
        <v>30</v>
      </c>
      <c r="L14">
        <v>28</v>
      </c>
      <c r="M14">
        <v>31</v>
      </c>
      <c r="N14">
        <v>32</v>
      </c>
      <c r="O14">
        <v>26</v>
      </c>
      <c r="P14">
        <v>29</v>
      </c>
      <c r="Q14">
        <v>27</v>
      </c>
      <c r="R14">
        <v>33</v>
      </c>
      <c r="S14">
        <v>30</v>
      </c>
      <c r="T14">
        <v>30</v>
      </c>
      <c r="U14">
        <v>30</v>
      </c>
      <c r="V14">
        <v>31</v>
      </c>
      <c r="W14">
        <v>33</v>
      </c>
      <c r="X14">
        <v>31</v>
      </c>
      <c r="Y14">
        <v>34</v>
      </c>
      <c r="Z14">
        <v>31</v>
      </c>
      <c r="AA14">
        <v>34</v>
      </c>
      <c r="AB14">
        <v>26</v>
      </c>
      <c r="AC14">
        <v>32</v>
      </c>
      <c r="AD14">
        <v>35</v>
      </c>
      <c r="AE14">
        <v>32</v>
      </c>
      <c r="AF14">
        <v>37</v>
      </c>
      <c r="AG14">
        <v>36</v>
      </c>
      <c r="AH14">
        <v>34</v>
      </c>
      <c r="AI14">
        <v>37</v>
      </c>
      <c r="AJ14">
        <v>33</v>
      </c>
      <c r="AK14">
        <v>35</v>
      </c>
      <c r="AL14">
        <v>34</v>
      </c>
      <c r="AM14">
        <v>34</v>
      </c>
      <c r="AN14">
        <v>36</v>
      </c>
      <c r="AO14">
        <v>33</v>
      </c>
      <c r="AP14">
        <v>33</v>
      </c>
      <c r="AQ14">
        <v>36</v>
      </c>
      <c r="AR14">
        <v>35</v>
      </c>
      <c r="AS14">
        <v>35</v>
      </c>
      <c r="AT14">
        <v>39</v>
      </c>
      <c r="AU14">
        <v>36</v>
      </c>
      <c r="AV14" s="8">
        <f t="shared" si="0"/>
        <v>32.863636363636367</v>
      </c>
      <c r="AW14">
        <f t="shared" si="1"/>
        <v>33</v>
      </c>
      <c r="AX14" s="8">
        <f t="shared" si="2"/>
        <v>3.069663333489931</v>
      </c>
      <c r="AY14" s="6">
        <f>Table1214[[#This Row],[Szórás]]/Table1214[[#This Row],[Átlagos akadálymentességi hibaszám]]</f>
        <v>9.340607653772956E-2</v>
      </c>
      <c r="AZ14">
        <f t="shared" si="3"/>
        <v>26</v>
      </c>
      <c r="BA14">
        <f t="shared" si="4"/>
        <v>39</v>
      </c>
      <c r="BB14">
        <f t="shared" si="5"/>
        <v>13</v>
      </c>
      <c r="BC14" s="7">
        <f t="shared" si="6"/>
        <v>1.0032053105627938</v>
      </c>
      <c r="BD14" s="10">
        <f t="shared" si="7"/>
        <v>0.18321522166169973</v>
      </c>
    </row>
    <row r="15" spans="1:56" x14ac:dyDescent="0.25">
      <c r="A15">
        <v>374800000</v>
      </c>
      <c r="B15" t="s">
        <v>125</v>
      </c>
      <c r="C15" t="s">
        <v>135</v>
      </c>
      <c r="D15">
        <v>43</v>
      </c>
      <c r="E15">
        <v>43</v>
      </c>
      <c r="F15">
        <v>43</v>
      </c>
      <c r="G15">
        <v>44</v>
      </c>
      <c r="H15">
        <v>45</v>
      </c>
      <c r="I15">
        <v>45</v>
      </c>
      <c r="J15">
        <v>45</v>
      </c>
      <c r="K15">
        <v>45</v>
      </c>
      <c r="L15">
        <v>45</v>
      </c>
      <c r="M15">
        <v>45</v>
      </c>
      <c r="N15">
        <v>45</v>
      </c>
      <c r="O15">
        <v>45</v>
      </c>
      <c r="P15">
        <v>45</v>
      </c>
      <c r="Q15">
        <v>45</v>
      </c>
      <c r="R15">
        <v>45</v>
      </c>
      <c r="S15">
        <v>45</v>
      </c>
      <c r="T15">
        <v>45</v>
      </c>
      <c r="U15">
        <v>45</v>
      </c>
      <c r="V15">
        <v>45</v>
      </c>
      <c r="W15">
        <v>45</v>
      </c>
      <c r="X15">
        <v>45</v>
      </c>
      <c r="Y15">
        <v>45</v>
      </c>
      <c r="Z15">
        <v>45</v>
      </c>
      <c r="AA15">
        <v>45</v>
      </c>
      <c r="AB15">
        <v>45</v>
      </c>
      <c r="AC15">
        <v>45</v>
      </c>
      <c r="AD15">
        <v>45</v>
      </c>
      <c r="AE15">
        <v>45</v>
      </c>
      <c r="AF15">
        <v>44</v>
      </c>
      <c r="AG15">
        <v>44</v>
      </c>
      <c r="AH15">
        <v>44</v>
      </c>
      <c r="AI15">
        <v>44</v>
      </c>
      <c r="AJ15">
        <v>44</v>
      </c>
      <c r="AK15">
        <v>44</v>
      </c>
      <c r="AL15">
        <v>44</v>
      </c>
      <c r="AM15">
        <v>44</v>
      </c>
      <c r="AN15">
        <v>44</v>
      </c>
      <c r="AO15">
        <v>44</v>
      </c>
      <c r="AP15">
        <v>44</v>
      </c>
      <c r="AQ15">
        <v>44</v>
      </c>
      <c r="AR15">
        <v>44</v>
      </c>
      <c r="AS15">
        <v>44</v>
      </c>
      <c r="AT15">
        <v>44</v>
      </c>
      <c r="AU15">
        <v>44</v>
      </c>
      <c r="AV15" s="8">
        <f t="shared" si="0"/>
        <v>44.477272727272727</v>
      </c>
      <c r="AW15">
        <f t="shared" si="1"/>
        <v>45</v>
      </c>
      <c r="AX15" s="8">
        <f t="shared" si="2"/>
        <v>0.62834727339512342</v>
      </c>
      <c r="AY15" s="6">
        <f>Table1214[[#This Row],[Szórás]]/Table1214[[#This Row],[Átlagos akadálymentességi hibaszám]]</f>
        <v>1.4127378655792248E-2</v>
      </c>
      <c r="AZ15">
        <f t="shared" si="3"/>
        <v>43</v>
      </c>
      <c r="BA15">
        <f t="shared" si="4"/>
        <v>45</v>
      </c>
      <c r="BB15">
        <f t="shared" si="5"/>
        <v>2</v>
      </c>
      <c r="BC15" s="7">
        <f t="shared" si="6"/>
        <v>0.99974319917039889</v>
      </c>
      <c r="BD15" s="10">
        <f t="shared" si="7"/>
        <v>5.39328220657012E-2</v>
      </c>
    </row>
    <row r="16" spans="1:56" x14ac:dyDescent="0.25">
      <c r="A16">
        <v>9502310000</v>
      </c>
      <c r="B16" t="s">
        <v>214</v>
      </c>
      <c r="C16" t="s">
        <v>215</v>
      </c>
      <c r="D16">
        <v>36</v>
      </c>
      <c r="E16">
        <v>35</v>
      </c>
      <c r="F16">
        <v>35</v>
      </c>
      <c r="G16">
        <v>36</v>
      </c>
      <c r="H16">
        <v>34</v>
      </c>
      <c r="I16">
        <v>34</v>
      </c>
      <c r="J16">
        <v>34</v>
      </c>
      <c r="K16">
        <v>31</v>
      </c>
      <c r="L16">
        <v>31</v>
      </c>
      <c r="M16">
        <v>31</v>
      </c>
      <c r="N16">
        <v>31</v>
      </c>
      <c r="O16">
        <v>31</v>
      </c>
      <c r="P16">
        <v>31</v>
      </c>
      <c r="Q16">
        <v>31</v>
      </c>
      <c r="R16">
        <v>31</v>
      </c>
      <c r="S16">
        <v>31</v>
      </c>
      <c r="T16">
        <v>31</v>
      </c>
      <c r="U16">
        <v>31</v>
      </c>
      <c r="V16">
        <v>28</v>
      </c>
      <c r="W16">
        <v>26</v>
      </c>
      <c r="X16">
        <v>26</v>
      </c>
      <c r="Y16">
        <v>26</v>
      </c>
      <c r="Z16">
        <v>27</v>
      </c>
      <c r="AA16">
        <v>27</v>
      </c>
      <c r="AB16">
        <v>27</v>
      </c>
      <c r="AC16">
        <v>28</v>
      </c>
      <c r="AD16">
        <v>27</v>
      </c>
      <c r="AE16">
        <v>27</v>
      </c>
      <c r="AF16">
        <v>28</v>
      </c>
      <c r="AG16">
        <v>27</v>
      </c>
      <c r="AH16">
        <v>28</v>
      </c>
      <c r="AI16">
        <v>28</v>
      </c>
      <c r="AJ16">
        <v>27</v>
      </c>
      <c r="AK16">
        <v>28</v>
      </c>
      <c r="AL16">
        <v>28</v>
      </c>
      <c r="AM16">
        <v>31</v>
      </c>
      <c r="AN16">
        <v>31</v>
      </c>
      <c r="AO16">
        <v>28</v>
      </c>
      <c r="AP16">
        <v>28</v>
      </c>
      <c r="AQ16">
        <v>28</v>
      </c>
      <c r="AR16">
        <v>30</v>
      </c>
      <c r="AS16">
        <v>29</v>
      </c>
      <c r="AT16">
        <v>29</v>
      </c>
      <c r="AU16">
        <v>28</v>
      </c>
      <c r="AV16" s="8">
        <f t="shared" si="0"/>
        <v>29.772727272727273</v>
      </c>
      <c r="AW16">
        <f t="shared" si="1"/>
        <v>29</v>
      </c>
      <c r="AX16" s="8">
        <f t="shared" si="2"/>
        <v>2.8025207620220196</v>
      </c>
      <c r="AY16" s="6">
        <f>Table1214[[#This Row],[Szórás]]/Table1214[[#This Row],[Átlagos akadálymentességi hibaszám]]</f>
        <v>9.4130468342724316E-2</v>
      </c>
      <c r="AZ16">
        <f t="shared" si="3"/>
        <v>26</v>
      </c>
      <c r="BA16">
        <f t="shared" si="4"/>
        <v>36</v>
      </c>
      <c r="BB16">
        <f t="shared" si="5"/>
        <v>10</v>
      </c>
      <c r="BC16" s="7">
        <f t="shared" si="6"/>
        <v>0.99514307215361086</v>
      </c>
      <c r="BD16" s="10">
        <f t="shared" si="7"/>
        <v>0.46375384070757658</v>
      </c>
    </row>
    <row r="17" spans="1:56" x14ac:dyDescent="0.25">
      <c r="A17">
        <v>12119080000</v>
      </c>
      <c r="B17" t="s">
        <v>100</v>
      </c>
      <c r="C17" t="s">
        <v>101</v>
      </c>
      <c r="D17">
        <v>13</v>
      </c>
      <c r="E17">
        <v>13</v>
      </c>
      <c r="F17">
        <v>30</v>
      </c>
      <c r="G17">
        <v>15</v>
      </c>
      <c r="H17">
        <v>11</v>
      </c>
      <c r="I17">
        <v>21</v>
      </c>
      <c r="J17">
        <v>34</v>
      </c>
      <c r="K17">
        <v>26</v>
      </c>
      <c r="L17">
        <v>26</v>
      </c>
      <c r="M17">
        <v>26</v>
      </c>
      <c r="N17">
        <v>24</v>
      </c>
      <c r="O17">
        <v>37</v>
      </c>
      <c r="P17">
        <v>24</v>
      </c>
      <c r="Q17">
        <v>24</v>
      </c>
      <c r="R17">
        <v>24</v>
      </c>
      <c r="S17">
        <v>24</v>
      </c>
      <c r="T17">
        <v>24</v>
      </c>
      <c r="U17">
        <v>24</v>
      </c>
      <c r="V17">
        <v>10</v>
      </c>
      <c r="W17">
        <v>38</v>
      </c>
      <c r="X17">
        <v>26</v>
      </c>
      <c r="Y17">
        <v>26</v>
      </c>
      <c r="Z17">
        <v>26</v>
      </c>
      <c r="AA17">
        <v>24</v>
      </c>
      <c r="AB17">
        <v>28</v>
      </c>
      <c r="AC17">
        <v>24</v>
      </c>
      <c r="AD17">
        <v>24</v>
      </c>
      <c r="AE17">
        <v>30</v>
      </c>
      <c r="AF17">
        <v>26</v>
      </c>
      <c r="AG17">
        <v>26</v>
      </c>
      <c r="AH17">
        <v>30</v>
      </c>
      <c r="AI17">
        <v>15</v>
      </c>
      <c r="AJ17">
        <v>31</v>
      </c>
      <c r="AK17">
        <v>15</v>
      </c>
      <c r="AL17">
        <v>23</v>
      </c>
      <c r="AM17">
        <v>32</v>
      </c>
      <c r="AN17">
        <v>35</v>
      </c>
      <c r="AO17">
        <v>36</v>
      </c>
      <c r="AP17">
        <v>35</v>
      </c>
      <c r="AQ17">
        <v>36</v>
      </c>
      <c r="AR17">
        <v>34</v>
      </c>
      <c r="AS17">
        <v>27</v>
      </c>
      <c r="AT17">
        <v>29</v>
      </c>
      <c r="AU17">
        <v>27</v>
      </c>
      <c r="AV17" s="8">
        <f t="shared" si="0"/>
        <v>25.75</v>
      </c>
      <c r="AW17">
        <f t="shared" si="1"/>
        <v>26</v>
      </c>
      <c r="AX17" s="8">
        <f t="shared" si="2"/>
        <v>7.0418186075988629</v>
      </c>
      <c r="AY17" s="6">
        <f>Table1214[[#This Row],[Szórás]]/Table1214[[#This Row],[Átlagos akadálymentességi hibaszám]]</f>
        <v>0.27346868379024708</v>
      </c>
      <c r="AZ17">
        <f t="shared" si="3"/>
        <v>10</v>
      </c>
      <c r="BA17">
        <f t="shared" si="4"/>
        <v>38</v>
      </c>
      <c r="BB17">
        <f t="shared" si="5"/>
        <v>28</v>
      </c>
      <c r="BC17" s="7">
        <f t="shared" si="6"/>
        <v>1.0107105838959909</v>
      </c>
      <c r="BD17" s="10">
        <f t="shared" si="7"/>
        <v>0.18008464754188561</v>
      </c>
    </row>
    <row r="18" spans="1:56" x14ac:dyDescent="0.25">
      <c r="A18">
        <v>57098150000</v>
      </c>
      <c r="B18" t="s">
        <v>100</v>
      </c>
      <c r="C18" t="s">
        <v>101</v>
      </c>
      <c r="D18">
        <v>48</v>
      </c>
      <c r="E18">
        <v>48</v>
      </c>
      <c r="F18">
        <v>46</v>
      </c>
      <c r="G18">
        <v>46</v>
      </c>
      <c r="H18">
        <v>46</v>
      </c>
      <c r="I18">
        <v>46</v>
      </c>
      <c r="J18">
        <v>49</v>
      </c>
      <c r="K18">
        <v>42</v>
      </c>
      <c r="L18">
        <v>42</v>
      </c>
      <c r="M18">
        <v>44</v>
      </c>
      <c r="N18">
        <v>42</v>
      </c>
      <c r="O18">
        <v>44</v>
      </c>
      <c r="P18">
        <v>44</v>
      </c>
      <c r="Q18">
        <v>44</v>
      </c>
      <c r="R18">
        <v>42</v>
      </c>
      <c r="S18">
        <v>14</v>
      </c>
      <c r="T18">
        <v>42</v>
      </c>
      <c r="U18">
        <v>44</v>
      </c>
      <c r="V18">
        <v>44</v>
      </c>
      <c r="W18">
        <v>44</v>
      </c>
      <c r="X18">
        <v>44</v>
      </c>
      <c r="Y18">
        <v>44</v>
      </c>
      <c r="Z18">
        <v>42</v>
      </c>
      <c r="AA18">
        <v>42</v>
      </c>
      <c r="AB18">
        <v>46</v>
      </c>
      <c r="AC18">
        <v>42</v>
      </c>
      <c r="AD18">
        <v>45</v>
      </c>
      <c r="AE18">
        <v>35</v>
      </c>
      <c r="AF18">
        <v>33</v>
      </c>
      <c r="AG18">
        <v>33</v>
      </c>
      <c r="AH18">
        <v>33</v>
      </c>
      <c r="AI18">
        <v>33</v>
      </c>
      <c r="AJ18">
        <v>33</v>
      </c>
      <c r="AK18">
        <v>33</v>
      </c>
      <c r="AL18">
        <v>35</v>
      </c>
      <c r="AM18">
        <v>35</v>
      </c>
      <c r="AN18">
        <v>35</v>
      </c>
      <c r="AO18">
        <v>32</v>
      </c>
      <c r="AP18">
        <v>31</v>
      </c>
      <c r="AQ18">
        <v>32</v>
      </c>
      <c r="AR18">
        <v>32</v>
      </c>
      <c r="AS18">
        <v>32</v>
      </c>
      <c r="AT18">
        <v>32</v>
      </c>
      <c r="AU18">
        <v>32</v>
      </c>
      <c r="AV18" s="8">
        <f t="shared" si="0"/>
        <v>39.25</v>
      </c>
      <c r="AW18">
        <f t="shared" si="1"/>
        <v>42</v>
      </c>
      <c r="AX18" s="8">
        <f t="shared" si="2"/>
        <v>6.988778380791163</v>
      </c>
      <c r="AY18" s="6">
        <f>Table1214[[#This Row],[Szórás]]/Table1214[[#This Row],[Átlagos akadálymentességi hibaszám]]</f>
        <v>0.1780580479182462</v>
      </c>
      <c r="AZ18">
        <f t="shared" si="3"/>
        <v>14</v>
      </c>
      <c r="BA18">
        <f t="shared" si="4"/>
        <v>49</v>
      </c>
      <c r="BB18">
        <f t="shared" si="5"/>
        <v>35</v>
      </c>
      <c r="BC18" s="7">
        <f t="shared" si="6"/>
        <v>0.99067009945494811</v>
      </c>
      <c r="BD18" s="10">
        <f t="shared" si="7"/>
        <v>0.3096043272931655</v>
      </c>
    </row>
    <row r="19" spans="1:56" x14ac:dyDescent="0.25">
      <c r="A19">
        <v>1983290000</v>
      </c>
      <c r="B19" t="s">
        <v>158</v>
      </c>
      <c r="C19" t="s">
        <v>183</v>
      </c>
      <c r="D19">
        <v>92</v>
      </c>
      <c r="E19">
        <v>92</v>
      </c>
      <c r="F19">
        <v>93</v>
      </c>
      <c r="G19">
        <v>96</v>
      </c>
      <c r="H19">
        <v>98</v>
      </c>
      <c r="I19">
        <v>103</v>
      </c>
      <c r="J19">
        <v>93</v>
      </c>
      <c r="K19">
        <v>100</v>
      </c>
      <c r="L19">
        <v>99</v>
      </c>
      <c r="M19">
        <v>97</v>
      </c>
      <c r="N19">
        <v>95</v>
      </c>
      <c r="O19">
        <v>93</v>
      </c>
      <c r="P19">
        <v>91</v>
      </c>
      <c r="Q19">
        <v>84</v>
      </c>
      <c r="R19">
        <v>88</v>
      </c>
      <c r="S19">
        <v>88</v>
      </c>
      <c r="T19">
        <v>91</v>
      </c>
      <c r="U19">
        <v>86</v>
      </c>
      <c r="V19">
        <v>89</v>
      </c>
      <c r="W19">
        <v>89</v>
      </c>
      <c r="X19">
        <v>82</v>
      </c>
      <c r="Y19">
        <v>88</v>
      </c>
      <c r="Z19">
        <v>85</v>
      </c>
      <c r="AA19">
        <v>87</v>
      </c>
      <c r="AB19">
        <v>86</v>
      </c>
      <c r="AC19">
        <v>81</v>
      </c>
      <c r="AD19">
        <v>88</v>
      </c>
      <c r="AE19">
        <v>158</v>
      </c>
      <c r="AF19">
        <v>97</v>
      </c>
      <c r="AG19">
        <v>90</v>
      </c>
      <c r="AH19">
        <v>90</v>
      </c>
      <c r="AI19">
        <v>86</v>
      </c>
      <c r="AJ19">
        <v>87</v>
      </c>
      <c r="AK19">
        <v>90</v>
      </c>
      <c r="AL19">
        <v>86</v>
      </c>
      <c r="AM19">
        <v>89</v>
      </c>
      <c r="AN19">
        <v>86</v>
      </c>
      <c r="AO19">
        <v>89</v>
      </c>
      <c r="AP19">
        <v>88</v>
      </c>
      <c r="AQ19">
        <v>88</v>
      </c>
      <c r="AR19">
        <v>84</v>
      </c>
      <c r="AS19">
        <v>87</v>
      </c>
      <c r="AT19">
        <v>85</v>
      </c>
      <c r="AU19">
        <v>86</v>
      </c>
      <c r="AV19" s="8">
        <f t="shared" si="0"/>
        <v>91.36363636363636</v>
      </c>
      <c r="AW19">
        <f t="shared" si="1"/>
        <v>89</v>
      </c>
      <c r="AX19" s="8">
        <f t="shared" si="2"/>
        <v>11.381525031854917</v>
      </c>
      <c r="AY19" s="6">
        <f>Table1214[[#This Row],[Szórás]]/Table1214[[#This Row],[Átlagos akadálymentességi hibaszám]]</f>
        <v>0.1245739058212976</v>
      </c>
      <c r="AZ19">
        <f t="shared" si="3"/>
        <v>81</v>
      </c>
      <c r="BA19">
        <f t="shared" si="4"/>
        <v>158</v>
      </c>
      <c r="BB19">
        <f t="shared" si="5"/>
        <v>77</v>
      </c>
      <c r="BC19" s="7">
        <f t="shared" si="6"/>
        <v>0.99791465435093374</v>
      </c>
      <c r="BD19" s="10">
        <f t="shared" si="7"/>
        <v>7.0838531515249659E-2</v>
      </c>
    </row>
    <row r="20" spans="1:56" x14ac:dyDescent="0.25">
      <c r="A20">
        <v>1137110000</v>
      </c>
      <c r="B20" t="s">
        <v>158</v>
      </c>
      <c r="C20" t="s">
        <v>183</v>
      </c>
      <c r="D20">
        <v>35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>
        <v>4</v>
      </c>
      <c r="AR20">
        <v>4</v>
      </c>
      <c r="AS20">
        <v>4</v>
      </c>
      <c r="AT20">
        <v>4</v>
      </c>
      <c r="AU20">
        <v>4</v>
      </c>
      <c r="AV20" s="8">
        <f t="shared" si="0"/>
        <v>4.7045454545454541</v>
      </c>
      <c r="AW20">
        <f t="shared" si="1"/>
        <v>4</v>
      </c>
      <c r="AX20" s="8">
        <f t="shared" si="2"/>
        <v>4.6734258409553364</v>
      </c>
      <c r="AY20" s="6">
        <f>Table1214[[#This Row],[Szórás]]/Table1214[[#This Row],[Átlagos akadálymentességi hibaszám]]</f>
        <v>0.99338520290838073</v>
      </c>
      <c r="AZ20">
        <f t="shared" si="3"/>
        <v>4</v>
      </c>
      <c r="BA20">
        <f t="shared" si="4"/>
        <v>35</v>
      </c>
      <c r="BB20">
        <f t="shared" si="5"/>
        <v>31</v>
      </c>
      <c r="BC20" s="7">
        <f t="shared" si="6"/>
        <v>0.99344866419006561</v>
      </c>
      <c r="BD20" s="10">
        <f t="shared" si="7"/>
        <v>6.6666666666666471E-2</v>
      </c>
    </row>
    <row r="21" spans="1:56" x14ac:dyDescent="0.25">
      <c r="A21">
        <v>14254790000</v>
      </c>
      <c r="B21" t="s">
        <v>100</v>
      </c>
      <c r="C21" t="s">
        <v>101</v>
      </c>
      <c r="D21">
        <v>247</v>
      </c>
      <c r="E21">
        <v>247</v>
      </c>
      <c r="F21">
        <v>245</v>
      </c>
      <c r="G21">
        <v>244</v>
      </c>
      <c r="H21">
        <v>247</v>
      </c>
      <c r="I21">
        <v>244</v>
      </c>
      <c r="J21">
        <v>247</v>
      </c>
      <c r="K21">
        <v>244</v>
      </c>
      <c r="L21">
        <v>245</v>
      </c>
      <c r="M21">
        <v>249</v>
      </c>
      <c r="N21">
        <v>247</v>
      </c>
      <c r="O21">
        <v>247</v>
      </c>
      <c r="P21">
        <v>244</v>
      </c>
      <c r="Q21">
        <v>248</v>
      </c>
      <c r="R21">
        <v>243</v>
      </c>
      <c r="S21">
        <v>246</v>
      </c>
      <c r="T21">
        <v>244</v>
      </c>
      <c r="U21">
        <v>247</v>
      </c>
      <c r="V21">
        <v>224</v>
      </c>
      <c r="W21">
        <v>245</v>
      </c>
      <c r="X21">
        <v>241</v>
      </c>
      <c r="Y21">
        <v>242</v>
      </c>
      <c r="Z21">
        <v>249</v>
      </c>
      <c r="AA21">
        <v>245</v>
      </c>
      <c r="AB21">
        <v>246</v>
      </c>
      <c r="AC21">
        <v>246</v>
      </c>
      <c r="AD21">
        <v>241</v>
      </c>
      <c r="AE21">
        <v>247</v>
      </c>
      <c r="AF21">
        <v>255</v>
      </c>
      <c r="AG21">
        <v>253</v>
      </c>
      <c r="AH21">
        <v>253</v>
      </c>
      <c r="AI21">
        <v>244</v>
      </c>
      <c r="AJ21">
        <v>243</v>
      </c>
      <c r="AK21">
        <v>250</v>
      </c>
      <c r="AL21">
        <v>243</v>
      </c>
      <c r="AM21">
        <v>248</v>
      </c>
      <c r="AN21">
        <v>248</v>
      </c>
      <c r="AO21">
        <v>246</v>
      </c>
      <c r="AP21">
        <v>250</v>
      </c>
      <c r="AQ21">
        <v>245</v>
      </c>
      <c r="AR21">
        <v>246</v>
      </c>
      <c r="AS21">
        <v>247</v>
      </c>
      <c r="AT21">
        <v>257</v>
      </c>
      <c r="AU21">
        <v>255</v>
      </c>
      <c r="AV21" s="8">
        <f t="shared" si="0"/>
        <v>246.22727272727272</v>
      </c>
      <c r="AW21">
        <f t="shared" si="1"/>
        <v>246</v>
      </c>
      <c r="AX21" s="8">
        <f t="shared" si="2"/>
        <v>4.954976996936427</v>
      </c>
      <c r="AY21" s="6">
        <f>Table1214[[#This Row],[Szórás]]/Table1214[[#This Row],[Átlagos akadálymentességi hibaszám]]</f>
        <v>2.0123591274247996E-2</v>
      </c>
      <c r="AZ21">
        <f t="shared" si="3"/>
        <v>224</v>
      </c>
      <c r="BA21">
        <f t="shared" si="4"/>
        <v>257</v>
      </c>
      <c r="BB21">
        <f t="shared" si="5"/>
        <v>33</v>
      </c>
      <c r="BC21" s="7">
        <f t="shared" si="6"/>
        <v>1.0004378690969478</v>
      </c>
      <c r="BD21" s="10">
        <f t="shared" si="7"/>
        <v>7.5414795006866417E-2</v>
      </c>
    </row>
    <row r="22" spans="1:56" x14ac:dyDescent="0.25">
      <c r="A22">
        <v>57098150000</v>
      </c>
      <c r="B22" t="s">
        <v>100</v>
      </c>
      <c r="C22" t="s">
        <v>101</v>
      </c>
      <c r="D22">
        <v>244</v>
      </c>
      <c r="E22">
        <v>226</v>
      </c>
      <c r="F22">
        <v>228</v>
      </c>
      <c r="G22">
        <v>188</v>
      </c>
      <c r="H22">
        <v>185</v>
      </c>
      <c r="I22">
        <v>185</v>
      </c>
      <c r="J22">
        <v>185</v>
      </c>
      <c r="K22">
        <v>184</v>
      </c>
      <c r="L22">
        <v>185</v>
      </c>
      <c r="M22">
        <v>163</v>
      </c>
      <c r="N22">
        <v>163</v>
      </c>
      <c r="O22">
        <v>160</v>
      </c>
      <c r="P22">
        <v>161</v>
      </c>
      <c r="Q22">
        <v>160</v>
      </c>
      <c r="R22">
        <v>162</v>
      </c>
      <c r="S22">
        <v>161</v>
      </c>
      <c r="T22">
        <v>161</v>
      </c>
      <c r="U22">
        <v>162</v>
      </c>
      <c r="V22">
        <v>162</v>
      </c>
      <c r="W22">
        <v>161</v>
      </c>
      <c r="X22">
        <v>163</v>
      </c>
      <c r="Y22">
        <v>163</v>
      </c>
      <c r="Z22">
        <v>163</v>
      </c>
      <c r="AA22">
        <v>165</v>
      </c>
      <c r="AB22">
        <v>164</v>
      </c>
      <c r="AC22">
        <v>164</v>
      </c>
      <c r="AD22">
        <v>168</v>
      </c>
      <c r="AE22">
        <v>160</v>
      </c>
      <c r="AF22">
        <v>207</v>
      </c>
      <c r="AG22">
        <v>187</v>
      </c>
      <c r="AH22">
        <v>160</v>
      </c>
      <c r="AI22">
        <v>159</v>
      </c>
      <c r="AJ22">
        <v>156</v>
      </c>
      <c r="AK22">
        <v>158</v>
      </c>
      <c r="AL22">
        <v>158</v>
      </c>
      <c r="AM22">
        <v>158</v>
      </c>
      <c r="AN22">
        <v>153</v>
      </c>
      <c r="AO22">
        <v>157</v>
      </c>
      <c r="AP22">
        <v>159</v>
      </c>
      <c r="AQ22">
        <v>164</v>
      </c>
      <c r="AR22">
        <v>163</v>
      </c>
      <c r="AS22">
        <v>174</v>
      </c>
      <c r="AT22">
        <v>203</v>
      </c>
      <c r="AU22">
        <v>206</v>
      </c>
      <c r="AV22" s="8">
        <f t="shared" si="0"/>
        <v>173.13636363636363</v>
      </c>
      <c r="AW22">
        <f t="shared" si="1"/>
        <v>163</v>
      </c>
      <c r="AX22" s="8">
        <f t="shared" si="2"/>
        <v>21.402663286882586</v>
      </c>
      <c r="AY22" s="6">
        <f>Table1214[[#This Row],[Szórás]]/Table1214[[#This Row],[Átlagos akadálymentességi hibaszám]]</f>
        <v>0.12361737787120423</v>
      </c>
      <c r="AZ22">
        <f t="shared" si="3"/>
        <v>153</v>
      </c>
      <c r="BA22">
        <f t="shared" si="4"/>
        <v>244</v>
      </c>
      <c r="BB22">
        <f t="shared" si="5"/>
        <v>91</v>
      </c>
      <c r="BC22" s="7">
        <f t="shared" si="6"/>
        <v>0.99663817372592411</v>
      </c>
      <c r="BD22" s="10">
        <f t="shared" si="7"/>
        <v>0.14562412376796172</v>
      </c>
    </row>
    <row r="23" spans="1:56" x14ac:dyDescent="0.25">
      <c r="A23">
        <v>1911720000</v>
      </c>
      <c r="B23" t="s">
        <v>158</v>
      </c>
      <c r="C23" t="s">
        <v>183</v>
      </c>
      <c r="D23">
        <v>210</v>
      </c>
      <c r="E23">
        <v>216</v>
      </c>
      <c r="F23">
        <v>212</v>
      </c>
      <c r="G23">
        <v>207</v>
      </c>
      <c r="H23">
        <v>211</v>
      </c>
      <c r="I23">
        <v>218</v>
      </c>
      <c r="J23">
        <v>209</v>
      </c>
      <c r="K23">
        <v>199</v>
      </c>
      <c r="L23">
        <v>195</v>
      </c>
      <c r="M23">
        <v>207</v>
      </c>
      <c r="N23">
        <v>204</v>
      </c>
      <c r="O23">
        <v>208</v>
      </c>
      <c r="P23">
        <v>201</v>
      </c>
      <c r="Q23">
        <v>198</v>
      </c>
      <c r="R23">
        <v>206</v>
      </c>
      <c r="S23">
        <v>204</v>
      </c>
      <c r="T23">
        <v>201</v>
      </c>
      <c r="U23">
        <v>209</v>
      </c>
      <c r="V23">
        <v>193</v>
      </c>
      <c r="W23">
        <v>206</v>
      </c>
      <c r="X23">
        <v>228</v>
      </c>
      <c r="Y23">
        <v>214</v>
      </c>
      <c r="Z23">
        <v>210</v>
      </c>
      <c r="AA23">
        <v>214</v>
      </c>
      <c r="AB23">
        <v>207</v>
      </c>
      <c r="AC23">
        <v>205</v>
      </c>
      <c r="AD23">
        <v>204</v>
      </c>
      <c r="AE23">
        <v>205</v>
      </c>
      <c r="AF23">
        <v>211</v>
      </c>
      <c r="AG23">
        <v>221</v>
      </c>
      <c r="AH23">
        <v>210</v>
      </c>
      <c r="AI23">
        <v>213</v>
      </c>
      <c r="AJ23">
        <v>227</v>
      </c>
      <c r="AK23">
        <v>227</v>
      </c>
      <c r="AL23">
        <v>222</v>
      </c>
      <c r="AM23">
        <v>228</v>
      </c>
      <c r="AN23">
        <v>224</v>
      </c>
      <c r="AO23">
        <v>234</v>
      </c>
      <c r="AP23">
        <v>224</v>
      </c>
      <c r="AQ23">
        <v>222</v>
      </c>
      <c r="AR23">
        <v>217</v>
      </c>
      <c r="AS23">
        <v>227</v>
      </c>
      <c r="AT23">
        <v>225</v>
      </c>
      <c r="AU23">
        <v>230</v>
      </c>
      <c r="AV23" s="8">
        <f t="shared" si="0"/>
        <v>212.79545454545453</v>
      </c>
      <c r="AW23">
        <f t="shared" si="1"/>
        <v>210.5</v>
      </c>
      <c r="AX23" s="8">
        <f t="shared" si="2"/>
        <v>10.2675364347903</v>
      </c>
      <c r="AY23" s="6">
        <f>Table1214[[#This Row],[Szórás]]/Table1214[[#This Row],[Átlagos akadálymentességi hibaszám]]</f>
        <v>4.8250731937495801E-2</v>
      </c>
      <c r="AZ23">
        <f t="shared" si="3"/>
        <v>193</v>
      </c>
      <c r="BA23">
        <f t="shared" si="4"/>
        <v>234</v>
      </c>
      <c r="BB23">
        <f t="shared" si="5"/>
        <v>41</v>
      </c>
      <c r="BC23" s="7">
        <f t="shared" si="6"/>
        <v>1.0023777849283924</v>
      </c>
      <c r="BD23" s="10">
        <f t="shared" si="7"/>
        <v>0.4024505349321425</v>
      </c>
    </row>
    <row r="24" spans="1:56" x14ac:dyDescent="0.25">
      <c r="A24">
        <v>4394160000</v>
      </c>
      <c r="B24" t="s">
        <v>155</v>
      </c>
      <c r="C24" t="s">
        <v>156</v>
      </c>
      <c r="D24">
        <v>152</v>
      </c>
      <c r="E24">
        <v>148</v>
      </c>
      <c r="F24">
        <v>149</v>
      </c>
      <c r="G24">
        <v>148</v>
      </c>
      <c r="H24">
        <v>145</v>
      </c>
      <c r="I24">
        <v>150</v>
      </c>
      <c r="J24">
        <v>150</v>
      </c>
      <c r="K24">
        <v>146</v>
      </c>
      <c r="L24">
        <v>147</v>
      </c>
      <c r="M24">
        <v>149</v>
      </c>
      <c r="N24">
        <v>152</v>
      </c>
      <c r="O24">
        <v>153</v>
      </c>
      <c r="P24">
        <v>192</v>
      </c>
      <c r="Q24">
        <v>193</v>
      </c>
      <c r="R24">
        <v>188</v>
      </c>
      <c r="S24">
        <v>189</v>
      </c>
      <c r="T24">
        <v>190</v>
      </c>
      <c r="U24">
        <v>199</v>
      </c>
      <c r="V24">
        <v>183</v>
      </c>
      <c r="W24">
        <v>184</v>
      </c>
      <c r="X24">
        <v>247</v>
      </c>
      <c r="Y24">
        <v>276</v>
      </c>
      <c r="Z24">
        <v>245</v>
      </c>
      <c r="AA24">
        <v>279</v>
      </c>
      <c r="AB24">
        <v>212</v>
      </c>
      <c r="AC24">
        <v>250</v>
      </c>
      <c r="AD24">
        <v>283</v>
      </c>
      <c r="AE24">
        <v>255</v>
      </c>
      <c r="AF24">
        <v>282</v>
      </c>
      <c r="AG24">
        <v>250</v>
      </c>
      <c r="AH24">
        <v>212</v>
      </c>
      <c r="AI24">
        <v>233</v>
      </c>
      <c r="AJ24">
        <v>228</v>
      </c>
      <c r="AK24">
        <v>237</v>
      </c>
      <c r="AL24">
        <v>273</v>
      </c>
      <c r="AM24">
        <v>270</v>
      </c>
      <c r="AN24">
        <v>245</v>
      </c>
      <c r="AO24">
        <v>248</v>
      </c>
      <c r="AP24">
        <v>274</v>
      </c>
      <c r="AQ24">
        <v>280</v>
      </c>
      <c r="AR24">
        <v>249</v>
      </c>
      <c r="AS24">
        <v>273</v>
      </c>
      <c r="AT24">
        <v>273</v>
      </c>
      <c r="AU24">
        <v>206</v>
      </c>
      <c r="AV24" s="8">
        <f t="shared" si="0"/>
        <v>213.34090909090909</v>
      </c>
      <c r="AW24">
        <f t="shared" si="1"/>
        <v>212</v>
      </c>
      <c r="AX24" s="8">
        <f t="shared" si="2"/>
        <v>49.489929998408357</v>
      </c>
      <c r="AY24" s="6">
        <f>Table1214[[#This Row],[Szórás]]/Table1214[[#This Row],[Átlagos akadálymentességi hibaszám]]</f>
        <v>0.23197580909022772</v>
      </c>
      <c r="AZ24">
        <f t="shared" si="3"/>
        <v>145</v>
      </c>
      <c r="BA24">
        <f t="shared" si="4"/>
        <v>283</v>
      </c>
      <c r="BB24">
        <f t="shared" si="5"/>
        <v>138</v>
      </c>
      <c r="BC24" s="7">
        <f t="shared" si="6"/>
        <v>1.0162686070312286</v>
      </c>
      <c r="BD24" s="10">
        <f t="shared" si="7"/>
        <v>0.73603568214270376</v>
      </c>
    </row>
    <row r="25" spans="1:56" x14ac:dyDescent="0.25">
      <c r="A25">
        <v>196970000</v>
      </c>
      <c r="B25" t="s">
        <v>110</v>
      </c>
      <c r="C25" t="s">
        <v>174</v>
      </c>
      <c r="D25">
        <v>413</v>
      </c>
      <c r="E25">
        <v>436</v>
      </c>
      <c r="F25">
        <v>432</v>
      </c>
      <c r="G25">
        <v>425</v>
      </c>
      <c r="H25">
        <v>458</v>
      </c>
      <c r="I25">
        <v>399</v>
      </c>
      <c r="J25">
        <v>405</v>
      </c>
      <c r="K25">
        <v>400</v>
      </c>
      <c r="L25">
        <v>417</v>
      </c>
      <c r="M25">
        <v>401</v>
      </c>
      <c r="N25">
        <v>434</v>
      </c>
      <c r="O25">
        <v>459</v>
      </c>
      <c r="P25">
        <v>409</v>
      </c>
      <c r="Q25">
        <v>409</v>
      </c>
      <c r="R25">
        <v>495</v>
      </c>
      <c r="S25">
        <v>442</v>
      </c>
      <c r="T25">
        <v>440</v>
      </c>
      <c r="U25">
        <v>467</v>
      </c>
      <c r="V25">
        <v>302</v>
      </c>
      <c r="W25">
        <v>436</v>
      </c>
      <c r="X25">
        <v>463</v>
      </c>
      <c r="Y25">
        <v>433</v>
      </c>
      <c r="Z25">
        <v>455</v>
      </c>
      <c r="AA25">
        <v>447</v>
      </c>
      <c r="AB25">
        <v>452</v>
      </c>
      <c r="AC25">
        <v>458</v>
      </c>
      <c r="AD25">
        <v>423</v>
      </c>
      <c r="AE25">
        <v>423</v>
      </c>
      <c r="AF25">
        <v>431</v>
      </c>
      <c r="AG25">
        <v>394</v>
      </c>
      <c r="AH25">
        <v>434</v>
      </c>
      <c r="AI25">
        <v>395</v>
      </c>
      <c r="AJ25">
        <v>429</v>
      </c>
      <c r="AK25">
        <v>421</v>
      </c>
      <c r="AL25">
        <v>431</v>
      </c>
      <c r="AM25">
        <v>426</v>
      </c>
      <c r="AN25">
        <v>462</v>
      </c>
      <c r="AO25">
        <v>435</v>
      </c>
      <c r="AP25">
        <v>442</v>
      </c>
      <c r="AQ25">
        <v>430</v>
      </c>
      <c r="AR25">
        <v>438</v>
      </c>
      <c r="AS25">
        <v>440</v>
      </c>
      <c r="AT25">
        <v>449</v>
      </c>
      <c r="AU25">
        <v>442</v>
      </c>
      <c r="AV25" s="8">
        <f t="shared" si="0"/>
        <v>430.27272727272725</v>
      </c>
      <c r="AW25">
        <f t="shared" si="1"/>
        <v>433.5</v>
      </c>
      <c r="AX25" s="8">
        <f t="shared" si="2"/>
        <v>29.136697580154451</v>
      </c>
      <c r="AY25" s="6">
        <f>Table1214[[#This Row],[Szórás]]/Table1214[[#This Row],[Átlagos akadálymentességi hibaszám]]</f>
        <v>6.7716812461799905E-2</v>
      </c>
      <c r="AZ25">
        <f t="shared" si="3"/>
        <v>302</v>
      </c>
      <c r="BA25">
        <f t="shared" si="4"/>
        <v>495</v>
      </c>
      <c r="BB25">
        <f t="shared" si="5"/>
        <v>193</v>
      </c>
      <c r="BC25" s="7">
        <f t="shared" si="6"/>
        <v>1.0008523358860619</v>
      </c>
      <c r="BD25" s="10">
        <f t="shared" si="7"/>
        <v>2.2330856914862876E-2</v>
      </c>
    </row>
    <row r="26" spans="1:56" x14ac:dyDescent="0.25">
      <c r="A26">
        <v>131750000</v>
      </c>
      <c r="B26" t="s">
        <v>110</v>
      </c>
      <c r="C26" t="s">
        <v>174</v>
      </c>
      <c r="D26">
        <v>55</v>
      </c>
      <c r="E26">
        <v>50</v>
      </c>
      <c r="F26">
        <v>53</v>
      </c>
      <c r="G26">
        <v>57</v>
      </c>
      <c r="H26">
        <v>49</v>
      </c>
      <c r="I26">
        <v>51</v>
      </c>
      <c r="J26">
        <v>54</v>
      </c>
      <c r="K26">
        <v>57</v>
      </c>
      <c r="L26">
        <v>55</v>
      </c>
      <c r="M26">
        <v>63</v>
      </c>
      <c r="N26">
        <v>59</v>
      </c>
      <c r="O26">
        <v>61</v>
      </c>
      <c r="P26">
        <v>67</v>
      </c>
      <c r="Q26">
        <v>64</v>
      </c>
      <c r="R26">
        <v>59</v>
      </c>
      <c r="S26">
        <v>58</v>
      </c>
      <c r="T26">
        <v>62</v>
      </c>
      <c r="U26">
        <v>65</v>
      </c>
      <c r="V26">
        <v>58</v>
      </c>
      <c r="W26">
        <v>60</v>
      </c>
      <c r="X26">
        <v>64</v>
      </c>
      <c r="Y26">
        <v>68</v>
      </c>
      <c r="Z26">
        <v>63</v>
      </c>
      <c r="AA26">
        <v>71</v>
      </c>
      <c r="AB26">
        <v>68</v>
      </c>
      <c r="AC26">
        <v>81</v>
      </c>
      <c r="AD26">
        <v>59</v>
      </c>
      <c r="AE26">
        <v>70</v>
      </c>
      <c r="AF26">
        <v>67</v>
      </c>
      <c r="AG26">
        <v>72</v>
      </c>
      <c r="AH26">
        <v>61</v>
      </c>
      <c r="AI26">
        <v>55</v>
      </c>
      <c r="AJ26">
        <v>61</v>
      </c>
      <c r="AK26">
        <v>83</v>
      </c>
      <c r="AL26">
        <v>82</v>
      </c>
      <c r="AM26">
        <v>66</v>
      </c>
      <c r="AN26">
        <v>77</v>
      </c>
      <c r="AO26">
        <v>68</v>
      </c>
      <c r="AP26">
        <v>68</v>
      </c>
      <c r="AQ26">
        <v>74</v>
      </c>
      <c r="AR26">
        <v>72</v>
      </c>
      <c r="AS26">
        <v>72</v>
      </c>
      <c r="AT26">
        <v>81</v>
      </c>
      <c r="AU26">
        <v>73</v>
      </c>
      <c r="AV26" s="8">
        <f t="shared" si="0"/>
        <v>64.38636363636364</v>
      </c>
      <c r="AW26">
        <f t="shared" si="1"/>
        <v>63.5</v>
      </c>
      <c r="AX26" s="8">
        <f t="shared" si="2"/>
        <v>8.784806940449668</v>
      </c>
      <c r="AY26" s="6">
        <f>Table1214[[#This Row],[Szórás]]/Table1214[[#This Row],[Átlagos akadálymentességi hibaszám]]</f>
        <v>0.13643893589120556</v>
      </c>
      <c r="AZ26">
        <f t="shared" si="3"/>
        <v>49</v>
      </c>
      <c r="BA26">
        <f t="shared" si="4"/>
        <v>83</v>
      </c>
      <c r="BB26">
        <f t="shared" si="5"/>
        <v>34</v>
      </c>
      <c r="BC26" s="7">
        <f t="shared" si="6"/>
        <v>1.0081839111681201</v>
      </c>
      <c r="BD26" s="10">
        <f t="shared" si="7"/>
        <v>0.59777111675171168</v>
      </c>
    </row>
    <row r="27" spans="1:56" x14ac:dyDescent="0.25">
      <c r="A27">
        <v>5227240000</v>
      </c>
      <c r="B27" t="s">
        <v>155</v>
      </c>
      <c r="C27" t="s">
        <v>156</v>
      </c>
      <c r="D27">
        <v>106</v>
      </c>
      <c r="E27">
        <v>106</v>
      </c>
      <c r="F27">
        <v>106</v>
      </c>
      <c r="G27">
        <v>106</v>
      </c>
      <c r="H27">
        <v>106</v>
      </c>
      <c r="I27">
        <v>106</v>
      </c>
      <c r="J27">
        <v>106</v>
      </c>
      <c r="K27">
        <v>106</v>
      </c>
      <c r="L27">
        <v>106</v>
      </c>
      <c r="M27">
        <v>106</v>
      </c>
      <c r="N27">
        <v>106</v>
      </c>
      <c r="O27">
        <v>106</v>
      </c>
      <c r="P27">
        <v>106</v>
      </c>
      <c r="Q27">
        <v>106</v>
      </c>
      <c r="R27">
        <v>106</v>
      </c>
      <c r="S27">
        <v>106</v>
      </c>
      <c r="T27">
        <v>106</v>
      </c>
      <c r="U27">
        <v>106</v>
      </c>
      <c r="V27">
        <v>106</v>
      </c>
      <c r="W27">
        <v>64</v>
      </c>
      <c r="X27">
        <v>64</v>
      </c>
      <c r="Y27">
        <v>64</v>
      </c>
      <c r="Z27">
        <v>64</v>
      </c>
      <c r="AA27">
        <v>64</v>
      </c>
      <c r="AB27">
        <v>64</v>
      </c>
      <c r="AC27">
        <v>64</v>
      </c>
      <c r="AD27">
        <v>64</v>
      </c>
      <c r="AE27">
        <v>64</v>
      </c>
      <c r="AF27">
        <v>64</v>
      </c>
      <c r="AG27">
        <v>64</v>
      </c>
      <c r="AH27">
        <v>64</v>
      </c>
      <c r="AI27">
        <v>64</v>
      </c>
      <c r="AJ27">
        <v>64</v>
      </c>
      <c r="AK27">
        <v>64</v>
      </c>
      <c r="AL27">
        <v>64</v>
      </c>
      <c r="AM27">
        <v>64</v>
      </c>
      <c r="AN27">
        <v>64</v>
      </c>
      <c r="AO27">
        <v>64</v>
      </c>
      <c r="AP27">
        <v>64</v>
      </c>
      <c r="AQ27">
        <v>64</v>
      </c>
      <c r="AR27">
        <v>64</v>
      </c>
      <c r="AS27">
        <v>64</v>
      </c>
      <c r="AT27">
        <v>64</v>
      </c>
      <c r="AU27">
        <v>64</v>
      </c>
      <c r="AV27" s="8">
        <f t="shared" si="0"/>
        <v>82.13636363636364</v>
      </c>
      <c r="AW27">
        <f t="shared" si="1"/>
        <v>64</v>
      </c>
      <c r="AX27" s="8">
        <f t="shared" si="2"/>
        <v>21.044350630183125</v>
      </c>
      <c r="AY27" s="6">
        <f>Table1214[[#This Row],[Szórás]]/Table1214[[#This Row],[Átlagos akadálymentességi hibaszám]]</f>
        <v>0.25621234856891462</v>
      </c>
      <c r="AZ27">
        <f t="shared" si="3"/>
        <v>64</v>
      </c>
      <c r="BA27">
        <f t="shared" si="4"/>
        <v>106</v>
      </c>
      <c r="BB27">
        <f t="shared" si="5"/>
        <v>42</v>
      </c>
      <c r="BC27" s="7">
        <f t="shared" si="6"/>
        <v>0.98325218249403812</v>
      </c>
      <c r="BD27" s="10">
        <f t="shared" si="7"/>
        <v>0.73643410852713143</v>
      </c>
    </row>
    <row r="28" spans="1:56" x14ac:dyDescent="0.25">
      <c r="A28">
        <v>1235816000000</v>
      </c>
      <c r="B28" t="s">
        <v>100</v>
      </c>
      <c r="C28" t="s">
        <v>101</v>
      </c>
      <c r="D28">
        <v>7</v>
      </c>
      <c r="E28">
        <v>7</v>
      </c>
      <c r="F28">
        <v>7</v>
      </c>
      <c r="G28">
        <v>7</v>
      </c>
      <c r="H28">
        <v>8</v>
      </c>
      <c r="I28">
        <v>7</v>
      </c>
      <c r="J28">
        <v>8</v>
      </c>
      <c r="K28">
        <v>7</v>
      </c>
      <c r="L28">
        <v>7</v>
      </c>
      <c r="M28">
        <v>7</v>
      </c>
      <c r="N28">
        <v>7</v>
      </c>
      <c r="O28">
        <v>7</v>
      </c>
      <c r="P28">
        <v>8</v>
      </c>
      <c r="Q28">
        <v>7</v>
      </c>
      <c r="R28">
        <v>7</v>
      </c>
      <c r="S28">
        <v>7</v>
      </c>
      <c r="T28">
        <v>7</v>
      </c>
      <c r="U28">
        <v>7</v>
      </c>
      <c r="V28">
        <v>3</v>
      </c>
      <c r="W28">
        <v>7</v>
      </c>
      <c r="X28">
        <v>7</v>
      </c>
      <c r="Y28">
        <v>7</v>
      </c>
      <c r="Z28">
        <v>7</v>
      </c>
      <c r="AA28">
        <v>7</v>
      </c>
      <c r="AB28">
        <v>7</v>
      </c>
      <c r="AC28">
        <v>7</v>
      </c>
      <c r="AD28">
        <v>7</v>
      </c>
      <c r="AE28">
        <v>7</v>
      </c>
      <c r="AF28">
        <v>7</v>
      </c>
      <c r="AG28">
        <v>7</v>
      </c>
      <c r="AH28">
        <v>7</v>
      </c>
      <c r="AI28">
        <v>7</v>
      </c>
      <c r="AJ28">
        <v>7</v>
      </c>
      <c r="AK28">
        <v>7</v>
      </c>
      <c r="AL28">
        <v>7</v>
      </c>
      <c r="AM28">
        <v>8</v>
      </c>
      <c r="AN28">
        <v>8</v>
      </c>
      <c r="AO28">
        <v>8</v>
      </c>
      <c r="AP28">
        <v>7</v>
      </c>
      <c r="AQ28">
        <v>7</v>
      </c>
      <c r="AR28">
        <v>7</v>
      </c>
      <c r="AS28">
        <v>7</v>
      </c>
      <c r="AT28">
        <v>7</v>
      </c>
      <c r="AU28">
        <v>7</v>
      </c>
      <c r="AV28" s="8">
        <f t="shared" si="0"/>
        <v>7.0454545454545459</v>
      </c>
      <c r="AW28">
        <f t="shared" si="1"/>
        <v>7</v>
      </c>
      <c r="AX28" s="8">
        <f t="shared" si="2"/>
        <v>0.71380231301942532</v>
      </c>
      <c r="AY28" s="6">
        <f>Table1214[[#This Row],[Szórás]]/Table1214[[#This Row],[Átlagos akadálymentességi hibaszám]]</f>
        <v>0.1013138766866281</v>
      </c>
      <c r="AZ28">
        <f t="shared" si="3"/>
        <v>3</v>
      </c>
      <c r="BA28">
        <f t="shared" si="4"/>
        <v>8</v>
      </c>
      <c r="BB28">
        <f t="shared" si="5"/>
        <v>5</v>
      </c>
      <c r="BC28" s="7">
        <f t="shared" si="6"/>
        <v>1.0004368922953419</v>
      </c>
      <c r="BD28" s="10">
        <f t="shared" si="7"/>
        <v>1.6411071583309225E-3</v>
      </c>
    </row>
    <row r="29" spans="1:56" x14ac:dyDescent="0.25">
      <c r="A29">
        <v>14254790000</v>
      </c>
      <c r="B29" t="s">
        <v>100</v>
      </c>
      <c r="C29" t="s">
        <v>101</v>
      </c>
      <c r="D29">
        <v>132</v>
      </c>
      <c r="E29">
        <v>131</v>
      </c>
      <c r="F29">
        <v>142</v>
      </c>
      <c r="G29">
        <v>140</v>
      </c>
      <c r="H29">
        <v>133</v>
      </c>
      <c r="I29">
        <v>142</v>
      </c>
      <c r="J29">
        <v>146</v>
      </c>
      <c r="K29">
        <v>141</v>
      </c>
      <c r="L29">
        <v>141</v>
      </c>
      <c r="M29">
        <v>146</v>
      </c>
      <c r="N29">
        <v>136</v>
      </c>
      <c r="O29">
        <v>136</v>
      </c>
      <c r="P29">
        <v>134</v>
      </c>
      <c r="Q29">
        <v>136</v>
      </c>
      <c r="R29">
        <v>148</v>
      </c>
      <c r="S29">
        <v>149</v>
      </c>
      <c r="T29">
        <v>148</v>
      </c>
      <c r="U29">
        <v>109</v>
      </c>
      <c r="V29">
        <v>112</v>
      </c>
      <c r="W29">
        <v>113</v>
      </c>
      <c r="X29">
        <v>109</v>
      </c>
      <c r="Y29">
        <v>113</v>
      </c>
      <c r="Z29">
        <v>117</v>
      </c>
      <c r="AA29">
        <v>114</v>
      </c>
      <c r="AB29">
        <v>121</v>
      </c>
      <c r="AC29">
        <v>121</v>
      </c>
      <c r="AD29">
        <v>116</v>
      </c>
      <c r="AE29">
        <v>122</v>
      </c>
      <c r="AF29">
        <v>120</v>
      </c>
      <c r="AG29">
        <v>124</v>
      </c>
      <c r="AH29">
        <v>115</v>
      </c>
      <c r="AI29">
        <v>119</v>
      </c>
      <c r="AJ29">
        <v>117</v>
      </c>
      <c r="AK29">
        <v>116</v>
      </c>
      <c r="AL29">
        <v>116</v>
      </c>
      <c r="AM29">
        <v>116</v>
      </c>
      <c r="AN29">
        <v>119</v>
      </c>
      <c r="AO29">
        <v>115</v>
      </c>
      <c r="AP29">
        <v>115</v>
      </c>
      <c r="AQ29">
        <v>113</v>
      </c>
      <c r="AR29">
        <v>108</v>
      </c>
      <c r="AS29">
        <v>113</v>
      </c>
      <c r="AT29">
        <v>113</v>
      </c>
      <c r="AU29">
        <v>102</v>
      </c>
      <c r="AV29" s="8">
        <f t="shared" si="0"/>
        <v>124.75</v>
      </c>
      <c r="AW29">
        <f t="shared" si="1"/>
        <v>119.5</v>
      </c>
      <c r="AX29" s="8">
        <f t="shared" si="2"/>
        <v>13.340138767103639</v>
      </c>
      <c r="AY29" s="6">
        <f>Table1214[[#This Row],[Szórás]]/Table1214[[#This Row],[Átlagos akadálymentességi hibaszám]]</f>
        <v>0.10693498009702315</v>
      </c>
      <c r="AZ29">
        <f t="shared" si="3"/>
        <v>102</v>
      </c>
      <c r="BA29">
        <f t="shared" si="4"/>
        <v>149</v>
      </c>
      <c r="BB29">
        <f t="shared" si="5"/>
        <v>47</v>
      </c>
      <c r="BC29" s="7">
        <f t="shared" si="6"/>
        <v>0.99370801705775802</v>
      </c>
      <c r="BD29" s="10">
        <f t="shared" si="7"/>
        <v>0.59361401432489347</v>
      </c>
    </row>
    <row r="30" spans="1:56" x14ac:dyDescent="0.25">
      <c r="A30">
        <v>90470000</v>
      </c>
      <c r="B30" t="s">
        <v>110</v>
      </c>
      <c r="C30" t="s">
        <v>174</v>
      </c>
      <c r="D30">
        <v>81</v>
      </c>
      <c r="E30">
        <v>80</v>
      </c>
      <c r="F30">
        <v>81</v>
      </c>
      <c r="G30">
        <v>85</v>
      </c>
      <c r="H30">
        <v>84</v>
      </c>
      <c r="I30">
        <v>75</v>
      </c>
      <c r="J30">
        <v>77</v>
      </c>
      <c r="K30">
        <v>81</v>
      </c>
      <c r="L30">
        <v>80</v>
      </c>
      <c r="M30">
        <v>74</v>
      </c>
      <c r="N30">
        <v>80</v>
      </c>
      <c r="O30">
        <v>81</v>
      </c>
      <c r="P30">
        <v>75</v>
      </c>
      <c r="Q30">
        <v>81</v>
      </c>
      <c r="R30">
        <v>80</v>
      </c>
      <c r="S30">
        <v>83</v>
      </c>
      <c r="T30">
        <v>81</v>
      </c>
      <c r="U30">
        <v>88</v>
      </c>
      <c r="V30">
        <v>81</v>
      </c>
      <c r="W30">
        <v>81</v>
      </c>
      <c r="X30">
        <v>81</v>
      </c>
      <c r="Y30">
        <v>81</v>
      </c>
      <c r="Z30">
        <v>75</v>
      </c>
      <c r="AA30">
        <v>74</v>
      </c>
      <c r="AB30">
        <v>76</v>
      </c>
      <c r="AC30">
        <v>81</v>
      </c>
      <c r="AD30">
        <v>80</v>
      </c>
      <c r="AE30">
        <v>81</v>
      </c>
      <c r="AF30">
        <v>81</v>
      </c>
      <c r="AG30">
        <v>81</v>
      </c>
      <c r="AH30">
        <v>75</v>
      </c>
      <c r="AI30">
        <v>80</v>
      </c>
      <c r="AJ30">
        <v>81</v>
      </c>
      <c r="AK30">
        <v>81</v>
      </c>
      <c r="AL30">
        <v>81</v>
      </c>
      <c r="AM30">
        <v>81</v>
      </c>
      <c r="AN30">
        <v>76</v>
      </c>
      <c r="AO30">
        <v>85</v>
      </c>
      <c r="AP30">
        <v>80</v>
      </c>
      <c r="AQ30">
        <v>74</v>
      </c>
      <c r="AR30">
        <v>80</v>
      </c>
      <c r="AS30">
        <v>80</v>
      </c>
      <c r="AT30">
        <v>75</v>
      </c>
      <c r="AU30">
        <v>80</v>
      </c>
      <c r="AV30" s="8">
        <f t="shared" si="0"/>
        <v>79.75</v>
      </c>
      <c r="AW30">
        <f t="shared" si="1"/>
        <v>81</v>
      </c>
      <c r="AX30" s="8">
        <f t="shared" si="2"/>
        <v>3.1558362323766733</v>
      </c>
      <c r="AY30" s="6">
        <f>Table1214[[#This Row],[Szórás]]/Table1214[[#This Row],[Átlagos akadálymentességi hibaszám]]</f>
        <v>3.9571614199080542E-2</v>
      </c>
      <c r="AZ30">
        <f t="shared" si="3"/>
        <v>74</v>
      </c>
      <c r="BA30">
        <f t="shared" si="4"/>
        <v>88</v>
      </c>
      <c r="BB30">
        <f t="shared" si="5"/>
        <v>14</v>
      </c>
      <c r="BC30" s="7">
        <f t="shared" si="6"/>
        <v>0.9995875039494807</v>
      </c>
      <c r="BD30" s="10">
        <f t="shared" si="7"/>
        <v>1.7744656999362722E-2</v>
      </c>
    </row>
    <row r="31" spans="1:56" x14ac:dyDescent="0.25">
      <c r="A31">
        <v>196970000</v>
      </c>
      <c r="B31" t="s">
        <v>110</v>
      </c>
      <c r="C31" t="s">
        <v>174</v>
      </c>
      <c r="D31">
        <v>75</v>
      </c>
      <c r="E31">
        <v>77</v>
      </c>
      <c r="F31">
        <v>79</v>
      </c>
      <c r="G31">
        <v>75</v>
      </c>
      <c r="H31">
        <v>79</v>
      </c>
      <c r="I31">
        <v>77</v>
      </c>
      <c r="J31">
        <v>82</v>
      </c>
      <c r="K31">
        <v>77</v>
      </c>
      <c r="L31">
        <v>80</v>
      </c>
      <c r="M31">
        <v>77</v>
      </c>
      <c r="N31">
        <v>77</v>
      </c>
      <c r="O31">
        <v>76</v>
      </c>
      <c r="P31">
        <v>79</v>
      </c>
      <c r="Q31">
        <v>74</v>
      </c>
      <c r="R31">
        <v>78</v>
      </c>
      <c r="S31">
        <v>80</v>
      </c>
      <c r="T31">
        <v>75</v>
      </c>
      <c r="U31">
        <v>76</v>
      </c>
      <c r="V31">
        <v>74</v>
      </c>
      <c r="W31">
        <v>75</v>
      </c>
      <c r="X31">
        <v>77</v>
      </c>
      <c r="Y31">
        <v>74</v>
      </c>
      <c r="Z31">
        <v>73</v>
      </c>
      <c r="AA31">
        <v>73</v>
      </c>
      <c r="AB31">
        <v>75</v>
      </c>
      <c r="AC31">
        <v>83</v>
      </c>
      <c r="AD31">
        <v>75</v>
      </c>
      <c r="AE31">
        <v>75</v>
      </c>
      <c r="AF31">
        <v>79</v>
      </c>
      <c r="AG31">
        <v>78</v>
      </c>
      <c r="AH31">
        <v>74</v>
      </c>
      <c r="AI31">
        <v>76</v>
      </c>
      <c r="AJ31">
        <v>77</v>
      </c>
      <c r="AK31">
        <v>72</v>
      </c>
      <c r="AL31">
        <v>73</v>
      </c>
      <c r="AM31">
        <v>72</v>
      </c>
      <c r="AN31">
        <v>66</v>
      </c>
      <c r="AO31">
        <v>73</v>
      </c>
      <c r="AP31">
        <v>67</v>
      </c>
      <c r="AQ31">
        <v>74</v>
      </c>
      <c r="AR31">
        <v>77</v>
      </c>
      <c r="AS31">
        <v>75</v>
      </c>
      <c r="AT31">
        <v>69</v>
      </c>
      <c r="AU31">
        <v>75</v>
      </c>
      <c r="AV31" s="8">
        <f t="shared" si="0"/>
        <v>75.545454545454547</v>
      </c>
      <c r="AW31">
        <f t="shared" si="1"/>
        <v>75</v>
      </c>
      <c r="AX31" s="8">
        <f t="shared" si="2"/>
        <v>3.3650359924440587</v>
      </c>
      <c r="AY31" s="6">
        <f>Table1214[[#This Row],[Szórás]]/Table1214[[#This Row],[Átlagos akadálymentességi hibaszám]]</f>
        <v>4.4543196049199332E-2</v>
      </c>
      <c r="AZ31">
        <f t="shared" si="3"/>
        <v>66</v>
      </c>
      <c r="BA31">
        <f t="shared" si="4"/>
        <v>83</v>
      </c>
      <c r="BB31">
        <f t="shared" si="5"/>
        <v>17</v>
      </c>
      <c r="BC31" s="7">
        <f t="shared" si="6"/>
        <v>0.99814545095221785</v>
      </c>
      <c r="BD31" s="10">
        <f t="shared" si="7"/>
        <v>0.27794677198809453</v>
      </c>
    </row>
    <row r="32" spans="1:56" x14ac:dyDescent="0.25">
      <c r="A32">
        <v>22260000</v>
      </c>
      <c r="B32" t="s">
        <v>104</v>
      </c>
      <c r="C32" t="s">
        <v>274</v>
      </c>
      <c r="D32">
        <v>48</v>
      </c>
      <c r="E32">
        <v>52</v>
      </c>
      <c r="F32">
        <v>49</v>
      </c>
      <c r="G32">
        <v>48</v>
      </c>
      <c r="H32">
        <v>47</v>
      </c>
      <c r="I32">
        <v>46</v>
      </c>
      <c r="J32">
        <v>49</v>
      </c>
      <c r="K32">
        <v>49</v>
      </c>
      <c r="L32">
        <v>46</v>
      </c>
      <c r="M32">
        <v>47</v>
      </c>
      <c r="N32">
        <v>46</v>
      </c>
      <c r="O32">
        <v>46</v>
      </c>
      <c r="P32">
        <v>46</v>
      </c>
      <c r="Q32">
        <v>45</v>
      </c>
      <c r="R32">
        <v>47</v>
      </c>
      <c r="S32">
        <v>49</v>
      </c>
      <c r="T32">
        <v>45</v>
      </c>
      <c r="U32">
        <v>46</v>
      </c>
      <c r="V32">
        <v>45</v>
      </c>
      <c r="W32">
        <v>48</v>
      </c>
      <c r="X32">
        <v>48</v>
      </c>
      <c r="Y32">
        <v>47</v>
      </c>
      <c r="Z32">
        <v>48</v>
      </c>
      <c r="AA32">
        <v>48</v>
      </c>
      <c r="AB32">
        <v>47</v>
      </c>
      <c r="AC32">
        <v>47</v>
      </c>
      <c r="AD32">
        <v>46</v>
      </c>
      <c r="AE32">
        <v>47</v>
      </c>
      <c r="AF32">
        <v>47</v>
      </c>
      <c r="AG32">
        <v>47</v>
      </c>
      <c r="AH32">
        <v>47</v>
      </c>
      <c r="AI32">
        <v>46</v>
      </c>
      <c r="AJ32">
        <v>47</v>
      </c>
      <c r="AK32">
        <v>46</v>
      </c>
      <c r="AL32">
        <v>47</v>
      </c>
      <c r="AM32">
        <v>45</v>
      </c>
      <c r="AN32">
        <v>45</v>
      </c>
      <c r="AO32">
        <v>46</v>
      </c>
      <c r="AP32">
        <v>47</v>
      </c>
      <c r="AQ32">
        <v>46</v>
      </c>
      <c r="AR32">
        <v>47</v>
      </c>
      <c r="AS32">
        <v>47</v>
      </c>
      <c r="AT32">
        <v>47</v>
      </c>
      <c r="AU32">
        <v>39</v>
      </c>
      <c r="AV32" s="8">
        <f t="shared" si="0"/>
        <v>46.772727272727273</v>
      </c>
      <c r="AW32">
        <f t="shared" si="1"/>
        <v>47</v>
      </c>
      <c r="AX32" s="8">
        <f t="shared" si="2"/>
        <v>1.8026290408106123</v>
      </c>
      <c r="AY32" s="6">
        <f>Table1214[[#This Row],[Szórás]]/Table1214[[#This Row],[Átlagos akadálymentességi hibaszám]]</f>
        <v>3.8540173856009205E-2</v>
      </c>
      <c r="AZ32">
        <f t="shared" si="3"/>
        <v>39</v>
      </c>
      <c r="BA32">
        <f t="shared" si="4"/>
        <v>52</v>
      </c>
      <c r="BB32">
        <f t="shared" si="5"/>
        <v>13</v>
      </c>
      <c r="BC32" s="7">
        <f t="shared" si="6"/>
        <v>0.99864823232514122</v>
      </c>
      <c r="BD32" s="10">
        <f t="shared" si="7"/>
        <v>0.19146892889116457</v>
      </c>
    </row>
    <row r="33" spans="1:56" x14ac:dyDescent="0.25">
      <c r="A33">
        <v>578750000</v>
      </c>
      <c r="B33" t="s">
        <v>121</v>
      </c>
      <c r="C33" t="s">
        <v>122</v>
      </c>
      <c r="D33">
        <v>82</v>
      </c>
      <c r="E33">
        <v>82</v>
      </c>
      <c r="F33">
        <v>82</v>
      </c>
      <c r="G33">
        <v>85</v>
      </c>
      <c r="H33">
        <v>85</v>
      </c>
      <c r="I33">
        <v>84</v>
      </c>
      <c r="J33">
        <v>84</v>
      </c>
      <c r="K33">
        <v>92</v>
      </c>
      <c r="L33">
        <v>88</v>
      </c>
      <c r="M33">
        <v>91</v>
      </c>
      <c r="N33">
        <v>92</v>
      </c>
      <c r="O33">
        <v>90</v>
      </c>
      <c r="P33">
        <v>90</v>
      </c>
      <c r="Q33">
        <v>89</v>
      </c>
      <c r="R33">
        <v>89</v>
      </c>
      <c r="S33">
        <v>89</v>
      </c>
      <c r="T33">
        <v>93</v>
      </c>
      <c r="U33">
        <v>89</v>
      </c>
      <c r="V33">
        <v>88</v>
      </c>
      <c r="W33">
        <v>89</v>
      </c>
      <c r="X33">
        <v>88</v>
      </c>
      <c r="Y33">
        <v>88</v>
      </c>
      <c r="Z33">
        <v>87</v>
      </c>
      <c r="AA33">
        <v>87</v>
      </c>
      <c r="AB33">
        <v>94</v>
      </c>
      <c r="AC33">
        <v>91</v>
      </c>
      <c r="AD33">
        <v>95</v>
      </c>
      <c r="AE33">
        <v>89</v>
      </c>
      <c r="AF33">
        <v>93</v>
      </c>
      <c r="AG33">
        <v>94</v>
      </c>
      <c r="AH33">
        <v>83</v>
      </c>
      <c r="AI33">
        <v>84</v>
      </c>
      <c r="AJ33">
        <v>63</v>
      </c>
      <c r="AK33">
        <v>83</v>
      </c>
      <c r="AL33">
        <v>83</v>
      </c>
      <c r="AM33">
        <v>83</v>
      </c>
      <c r="AN33">
        <v>80</v>
      </c>
      <c r="AO33">
        <v>74</v>
      </c>
      <c r="AP33">
        <v>69</v>
      </c>
      <c r="AQ33">
        <v>69</v>
      </c>
      <c r="AR33">
        <v>67</v>
      </c>
      <c r="AS33">
        <v>70</v>
      </c>
      <c r="AT33">
        <v>69</v>
      </c>
      <c r="AU33">
        <v>65</v>
      </c>
      <c r="AV33" s="8">
        <f t="shared" si="0"/>
        <v>84.11363636363636</v>
      </c>
      <c r="AW33">
        <f t="shared" si="1"/>
        <v>87</v>
      </c>
      <c r="AX33" s="8">
        <f t="shared" si="2"/>
        <v>8.5023003975829958</v>
      </c>
      <c r="AY33" s="6">
        <f>Table1214[[#This Row],[Szórás]]/Table1214[[#This Row],[Átlagos akadálymentességi hibaszám]]</f>
        <v>0.10108111793938174</v>
      </c>
      <c r="AZ33">
        <f t="shared" si="3"/>
        <v>63</v>
      </c>
      <c r="BA33">
        <f t="shared" si="4"/>
        <v>95</v>
      </c>
      <c r="BB33">
        <f t="shared" si="5"/>
        <v>32</v>
      </c>
      <c r="BC33" s="7">
        <f t="shared" si="6"/>
        <v>0.99521279593384049</v>
      </c>
      <c r="BD33" s="10">
        <f t="shared" si="7"/>
        <v>0.32642719859912617</v>
      </c>
    </row>
    <row r="34" spans="1:56" x14ac:dyDescent="0.25">
      <c r="A34">
        <v>15895330000</v>
      </c>
      <c r="B34" t="s">
        <v>100</v>
      </c>
      <c r="C34" t="s">
        <v>101</v>
      </c>
      <c r="D34">
        <v>33</v>
      </c>
      <c r="E34">
        <v>33</v>
      </c>
      <c r="F34">
        <v>33</v>
      </c>
      <c r="G34">
        <v>33</v>
      </c>
      <c r="H34">
        <v>33</v>
      </c>
      <c r="I34">
        <v>32</v>
      </c>
      <c r="J34">
        <v>33</v>
      </c>
      <c r="K34">
        <v>32</v>
      </c>
      <c r="L34">
        <v>33</v>
      </c>
      <c r="M34">
        <v>32</v>
      </c>
      <c r="N34">
        <v>32</v>
      </c>
      <c r="O34">
        <v>32</v>
      </c>
      <c r="P34">
        <v>32</v>
      </c>
      <c r="Q34">
        <v>31</v>
      </c>
      <c r="R34">
        <v>32</v>
      </c>
      <c r="S34">
        <v>32</v>
      </c>
      <c r="T34">
        <v>33</v>
      </c>
      <c r="U34">
        <v>33</v>
      </c>
      <c r="V34">
        <v>32</v>
      </c>
      <c r="W34">
        <v>33</v>
      </c>
      <c r="X34">
        <v>32</v>
      </c>
      <c r="Y34">
        <v>32</v>
      </c>
      <c r="Z34">
        <v>32</v>
      </c>
      <c r="AA34">
        <v>32</v>
      </c>
      <c r="AB34">
        <v>13</v>
      </c>
      <c r="AC34">
        <v>32</v>
      </c>
      <c r="AD34">
        <v>32</v>
      </c>
      <c r="AE34">
        <v>32</v>
      </c>
      <c r="AF34">
        <v>32</v>
      </c>
      <c r="AG34">
        <v>32</v>
      </c>
      <c r="AH34">
        <v>32</v>
      </c>
      <c r="AI34">
        <v>32</v>
      </c>
      <c r="AJ34">
        <v>32</v>
      </c>
      <c r="AK34">
        <v>32</v>
      </c>
      <c r="AL34">
        <v>32</v>
      </c>
      <c r="AM34">
        <v>32</v>
      </c>
      <c r="AN34">
        <v>32</v>
      </c>
      <c r="AO34">
        <v>32</v>
      </c>
      <c r="AP34">
        <v>32</v>
      </c>
      <c r="AQ34">
        <v>32</v>
      </c>
      <c r="AR34">
        <v>31</v>
      </c>
      <c r="AS34">
        <v>31</v>
      </c>
      <c r="AT34">
        <v>31</v>
      </c>
      <c r="AU34">
        <v>31</v>
      </c>
      <c r="AV34" s="8">
        <f t="shared" si="0"/>
        <v>31.681818181818183</v>
      </c>
      <c r="AW34">
        <f t="shared" si="1"/>
        <v>32</v>
      </c>
      <c r="AX34" s="8">
        <f t="shared" si="2"/>
        <v>2.9394883851060483</v>
      </c>
      <c r="AY34" s="6">
        <f>Table1214[[#This Row],[Szórás]]/Table1214[[#This Row],[Átlagos akadálymentességi hibaszám]]</f>
        <v>9.2781555914394631E-2</v>
      </c>
      <c r="AZ34">
        <f t="shared" si="3"/>
        <v>13</v>
      </c>
      <c r="BA34">
        <f t="shared" si="4"/>
        <v>33</v>
      </c>
      <c r="BB34">
        <f t="shared" si="5"/>
        <v>20</v>
      </c>
      <c r="BC34" s="7">
        <f t="shared" si="6"/>
        <v>0.99876056312087369</v>
      </c>
      <c r="BD34" s="10">
        <f t="shared" si="7"/>
        <v>1.3421680713496812E-2</v>
      </c>
    </row>
    <row r="35" spans="1:56" x14ac:dyDescent="0.25">
      <c r="A35">
        <v>402450000</v>
      </c>
      <c r="B35" t="s">
        <v>125</v>
      </c>
      <c r="C35" t="s">
        <v>135</v>
      </c>
      <c r="D35">
        <v>68</v>
      </c>
      <c r="E35">
        <v>68</v>
      </c>
      <c r="F35">
        <v>67</v>
      </c>
      <c r="G35">
        <v>67</v>
      </c>
      <c r="H35">
        <v>67</v>
      </c>
      <c r="I35">
        <v>69</v>
      </c>
      <c r="J35">
        <v>67</v>
      </c>
      <c r="K35">
        <v>67</v>
      </c>
      <c r="L35">
        <v>67</v>
      </c>
      <c r="M35">
        <v>67</v>
      </c>
      <c r="N35">
        <v>67</v>
      </c>
      <c r="O35">
        <v>67</v>
      </c>
      <c r="P35">
        <v>67</v>
      </c>
      <c r="Q35">
        <v>67</v>
      </c>
      <c r="R35">
        <v>67</v>
      </c>
      <c r="S35">
        <v>66</v>
      </c>
      <c r="T35">
        <v>66</v>
      </c>
      <c r="U35">
        <v>67</v>
      </c>
      <c r="V35">
        <v>67</v>
      </c>
      <c r="W35">
        <v>67</v>
      </c>
      <c r="X35">
        <v>67</v>
      </c>
      <c r="Y35">
        <v>66</v>
      </c>
      <c r="Z35">
        <v>67</v>
      </c>
      <c r="AA35">
        <v>66</v>
      </c>
      <c r="AB35">
        <v>66</v>
      </c>
      <c r="AC35">
        <v>68</v>
      </c>
      <c r="AD35">
        <v>67</v>
      </c>
      <c r="AE35">
        <v>65</v>
      </c>
      <c r="AF35">
        <v>64</v>
      </c>
      <c r="AG35">
        <v>65</v>
      </c>
      <c r="AH35">
        <v>65</v>
      </c>
      <c r="AI35">
        <v>66</v>
      </c>
      <c r="AJ35">
        <v>66</v>
      </c>
      <c r="AK35">
        <v>70</v>
      </c>
      <c r="AL35">
        <v>73</v>
      </c>
      <c r="AM35">
        <v>72</v>
      </c>
      <c r="AN35">
        <v>69</v>
      </c>
      <c r="AO35">
        <v>66</v>
      </c>
      <c r="AP35">
        <v>68</v>
      </c>
      <c r="AQ35">
        <v>68</v>
      </c>
      <c r="AR35">
        <v>69</v>
      </c>
      <c r="AS35">
        <v>68</v>
      </c>
      <c r="AT35">
        <v>67</v>
      </c>
      <c r="AU35">
        <v>67</v>
      </c>
      <c r="AV35" s="8">
        <f t="shared" si="0"/>
        <v>67.204545454545453</v>
      </c>
      <c r="AW35">
        <f t="shared" si="1"/>
        <v>67</v>
      </c>
      <c r="AX35" s="8">
        <f t="shared" si="2"/>
        <v>1.6364957663357009</v>
      </c>
      <c r="AY35" s="6">
        <f>Table1214[[#This Row],[Szórás]]/Table1214[[#This Row],[Átlagos akadálymentességi hibaszám]]</f>
        <v>2.4350968454099033E-2</v>
      </c>
      <c r="AZ35">
        <f t="shared" si="3"/>
        <v>64</v>
      </c>
      <c r="BA35">
        <f t="shared" si="4"/>
        <v>73</v>
      </c>
      <c r="BB35">
        <f t="shared" si="5"/>
        <v>9</v>
      </c>
      <c r="BC35" s="7">
        <f t="shared" si="6"/>
        <v>1.0002677826243884</v>
      </c>
      <c r="BD35" s="10">
        <f t="shared" si="7"/>
        <v>2.0597430891303128E-2</v>
      </c>
    </row>
    <row r="36" spans="1:56" x14ac:dyDescent="0.25">
      <c r="A36">
        <v>57098150000</v>
      </c>
      <c r="B36" t="s">
        <v>100</v>
      </c>
      <c r="C36" t="s">
        <v>101</v>
      </c>
      <c r="D36">
        <v>17</v>
      </c>
      <c r="E36">
        <v>14</v>
      </c>
      <c r="F36">
        <v>17</v>
      </c>
      <c r="G36">
        <v>17</v>
      </c>
      <c r="H36">
        <v>16</v>
      </c>
      <c r="I36">
        <v>18</v>
      </c>
      <c r="J36">
        <v>17</v>
      </c>
      <c r="K36">
        <v>18</v>
      </c>
      <c r="L36">
        <v>16</v>
      </c>
      <c r="M36">
        <v>15</v>
      </c>
      <c r="N36">
        <v>17</v>
      </c>
      <c r="O36">
        <v>16</v>
      </c>
      <c r="P36">
        <v>18</v>
      </c>
      <c r="Q36">
        <v>19</v>
      </c>
      <c r="R36">
        <v>15</v>
      </c>
      <c r="S36">
        <v>17</v>
      </c>
      <c r="T36">
        <v>27</v>
      </c>
      <c r="U36">
        <v>15</v>
      </c>
      <c r="V36">
        <v>19</v>
      </c>
      <c r="W36">
        <v>25</v>
      </c>
      <c r="X36">
        <v>26</v>
      </c>
      <c r="Y36">
        <v>25</v>
      </c>
      <c r="Z36">
        <v>23</v>
      </c>
      <c r="AA36">
        <v>28</v>
      </c>
      <c r="AB36">
        <v>23</v>
      </c>
      <c r="AC36">
        <v>30</v>
      </c>
      <c r="AD36">
        <v>22</v>
      </c>
      <c r="AE36">
        <v>29</v>
      </c>
      <c r="AF36">
        <v>26</v>
      </c>
      <c r="AG36">
        <v>27</v>
      </c>
      <c r="AH36">
        <v>21</v>
      </c>
      <c r="AI36">
        <v>24</v>
      </c>
      <c r="AJ36">
        <v>18</v>
      </c>
      <c r="AK36">
        <v>26</v>
      </c>
      <c r="AL36">
        <v>24</v>
      </c>
      <c r="AM36">
        <v>26</v>
      </c>
      <c r="AN36">
        <v>18</v>
      </c>
      <c r="AO36">
        <v>18</v>
      </c>
      <c r="AP36">
        <v>24</v>
      </c>
      <c r="AQ36">
        <v>24</v>
      </c>
      <c r="AR36">
        <v>25</v>
      </c>
      <c r="AS36">
        <v>251</v>
      </c>
      <c r="AT36">
        <v>163</v>
      </c>
      <c r="AU36">
        <v>170</v>
      </c>
      <c r="AV36" s="8">
        <f t="shared" si="0"/>
        <v>32.81818181818182</v>
      </c>
      <c r="AW36">
        <f t="shared" si="1"/>
        <v>21.5</v>
      </c>
      <c r="AX36" s="8">
        <f t="shared" si="2"/>
        <v>45.741575779118833</v>
      </c>
      <c r="AY36" s="6">
        <f>Table1214[[#This Row],[Szórás]]/Table1214[[#This Row],[Átlagos akadálymentességi hibaszám]]</f>
        <v>1.3937876276185792</v>
      </c>
      <c r="AZ36">
        <f t="shared" si="3"/>
        <v>14</v>
      </c>
      <c r="BA36">
        <f t="shared" si="4"/>
        <v>251</v>
      </c>
      <c r="BB36">
        <f t="shared" si="5"/>
        <v>237</v>
      </c>
      <c r="BC36" s="7">
        <f t="shared" si="6"/>
        <v>1.0293253320657134</v>
      </c>
      <c r="BD36" s="10">
        <f t="shared" si="7"/>
        <v>0.37106456213791067</v>
      </c>
    </row>
    <row r="37" spans="1:56" x14ac:dyDescent="0.25">
      <c r="A37">
        <v>57098150000</v>
      </c>
      <c r="B37" t="s">
        <v>100</v>
      </c>
      <c r="C37" t="s">
        <v>101</v>
      </c>
      <c r="D37">
        <v>65</v>
      </c>
      <c r="E37">
        <v>66</v>
      </c>
      <c r="F37">
        <v>62</v>
      </c>
      <c r="G37">
        <v>62</v>
      </c>
      <c r="H37">
        <v>63</v>
      </c>
      <c r="I37">
        <v>63</v>
      </c>
      <c r="J37">
        <v>63</v>
      </c>
      <c r="K37">
        <v>63</v>
      </c>
      <c r="L37">
        <v>63</v>
      </c>
      <c r="M37">
        <v>60</v>
      </c>
      <c r="N37">
        <v>60</v>
      </c>
      <c r="O37">
        <v>56</v>
      </c>
      <c r="P37">
        <v>56</v>
      </c>
      <c r="Q37">
        <v>56</v>
      </c>
      <c r="R37">
        <v>56</v>
      </c>
      <c r="S37">
        <v>56</v>
      </c>
      <c r="T37">
        <v>56</v>
      </c>
      <c r="U37">
        <v>56</v>
      </c>
      <c r="V37">
        <v>56</v>
      </c>
      <c r="W37">
        <v>56</v>
      </c>
      <c r="X37">
        <v>56</v>
      </c>
      <c r="Y37">
        <v>55</v>
      </c>
      <c r="Z37">
        <v>56</v>
      </c>
      <c r="AA37">
        <v>57</v>
      </c>
      <c r="AB37">
        <v>57</v>
      </c>
      <c r="AC37">
        <v>63</v>
      </c>
      <c r="AD37">
        <v>59</v>
      </c>
      <c r="AE37">
        <v>62</v>
      </c>
      <c r="AF37">
        <v>62</v>
      </c>
      <c r="AG37">
        <v>60</v>
      </c>
      <c r="AH37">
        <v>60</v>
      </c>
      <c r="AI37">
        <v>60</v>
      </c>
      <c r="AJ37">
        <v>60</v>
      </c>
      <c r="AK37">
        <v>60</v>
      </c>
      <c r="AL37">
        <v>60</v>
      </c>
      <c r="AM37">
        <v>62</v>
      </c>
      <c r="AN37">
        <v>62</v>
      </c>
      <c r="AO37">
        <v>62</v>
      </c>
      <c r="AP37">
        <v>47</v>
      </c>
      <c r="AQ37">
        <v>47</v>
      </c>
      <c r="AR37">
        <v>46</v>
      </c>
      <c r="AS37">
        <v>51</v>
      </c>
      <c r="AT37">
        <v>51</v>
      </c>
      <c r="AU37">
        <v>52</v>
      </c>
      <c r="AV37" s="8">
        <f t="shared" si="0"/>
        <v>58.204545454545453</v>
      </c>
      <c r="AW37">
        <f t="shared" si="1"/>
        <v>60</v>
      </c>
      <c r="AX37" s="8">
        <f t="shared" si="2"/>
        <v>4.776782732860644</v>
      </c>
      <c r="AY37" s="6">
        <f>Table1214[[#This Row],[Szórás]]/Table1214[[#This Row],[Átlagos akadálymentességi hibaszám]]</f>
        <v>8.2068895058909935E-2</v>
      </c>
      <c r="AZ37">
        <f t="shared" si="3"/>
        <v>46</v>
      </c>
      <c r="BA37">
        <f t="shared" si="4"/>
        <v>66</v>
      </c>
      <c r="BB37">
        <f t="shared" si="5"/>
        <v>20</v>
      </c>
      <c r="BC37" s="7">
        <f t="shared" si="6"/>
        <v>0.99639281034065175</v>
      </c>
      <c r="BD37" s="10">
        <f t="shared" si="7"/>
        <v>0.29368141345472959</v>
      </c>
    </row>
    <row r="38" spans="1:56" x14ac:dyDescent="0.25">
      <c r="A38">
        <v>198010000</v>
      </c>
      <c r="B38" t="s">
        <v>110</v>
      </c>
      <c r="C38" t="s">
        <v>174</v>
      </c>
      <c r="D38">
        <v>160</v>
      </c>
      <c r="E38">
        <v>160</v>
      </c>
      <c r="F38">
        <v>160</v>
      </c>
      <c r="G38">
        <v>160</v>
      </c>
      <c r="H38">
        <v>160</v>
      </c>
      <c r="I38">
        <v>160</v>
      </c>
      <c r="J38">
        <v>159</v>
      </c>
      <c r="K38">
        <v>159</v>
      </c>
      <c r="L38">
        <v>159</v>
      </c>
      <c r="M38">
        <v>159</v>
      </c>
      <c r="N38">
        <v>160</v>
      </c>
      <c r="O38">
        <v>165</v>
      </c>
      <c r="P38">
        <v>158</v>
      </c>
      <c r="Q38">
        <v>165</v>
      </c>
      <c r="R38">
        <v>165</v>
      </c>
      <c r="S38">
        <v>164</v>
      </c>
      <c r="T38">
        <v>165</v>
      </c>
      <c r="U38">
        <v>165</v>
      </c>
      <c r="V38">
        <v>164</v>
      </c>
      <c r="W38">
        <v>164</v>
      </c>
      <c r="X38">
        <v>164</v>
      </c>
      <c r="Y38">
        <v>164</v>
      </c>
      <c r="Z38">
        <v>164</v>
      </c>
      <c r="AA38">
        <v>164</v>
      </c>
      <c r="AB38">
        <v>165</v>
      </c>
      <c r="AC38">
        <v>164</v>
      </c>
      <c r="AD38">
        <v>164</v>
      </c>
      <c r="AE38">
        <v>164</v>
      </c>
      <c r="AF38">
        <v>164</v>
      </c>
      <c r="AG38">
        <v>164</v>
      </c>
      <c r="AH38">
        <v>164</v>
      </c>
      <c r="AI38">
        <v>164</v>
      </c>
      <c r="AJ38">
        <v>164</v>
      </c>
      <c r="AK38">
        <v>164</v>
      </c>
      <c r="AL38">
        <v>164</v>
      </c>
      <c r="AM38">
        <v>165</v>
      </c>
      <c r="AN38">
        <v>156</v>
      </c>
      <c r="AO38">
        <v>164</v>
      </c>
      <c r="AP38">
        <v>155</v>
      </c>
      <c r="AQ38">
        <v>155</v>
      </c>
      <c r="AR38">
        <v>155</v>
      </c>
      <c r="AS38">
        <v>165</v>
      </c>
      <c r="AT38">
        <v>156</v>
      </c>
      <c r="AU38">
        <v>165</v>
      </c>
      <c r="AV38" s="8">
        <f t="shared" si="0"/>
        <v>162</v>
      </c>
      <c r="AW38">
        <f t="shared" si="1"/>
        <v>164</v>
      </c>
      <c r="AX38" s="8">
        <f t="shared" si="2"/>
        <v>3.2421640777383156</v>
      </c>
      <c r="AY38" s="6">
        <f>Table1214[[#This Row],[Szórás]]/Table1214[[#This Row],[Átlagos akadálymentességi hibaszám]]</f>
        <v>2.0013358504557505E-2</v>
      </c>
      <c r="AZ38">
        <f t="shared" si="3"/>
        <v>155</v>
      </c>
      <c r="BA38">
        <f t="shared" si="4"/>
        <v>165</v>
      </c>
      <c r="BB38">
        <f t="shared" si="5"/>
        <v>10</v>
      </c>
      <c r="BC38" s="7">
        <f t="shared" si="6"/>
        <v>1.0000842844067599</v>
      </c>
      <c r="BD38" s="10">
        <f t="shared" si="7"/>
        <v>2.872754348285158E-3</v>
      </c>
    </row>
    <row r="39" spans="1:56" x14ac:dyDescent="0.25">
      <c r="A39">
        <v>78390000</v>
      </c>
      <c r="B39" t="s">
        <v>110</v>
      </c>
      <c r="C39" t="s">
        <v>174</v>
      </c>
      <c r="D39">
        <v>114</v>
      </c>
      <c r="E39">
        <v>114</v>
      </c>
      <c r="F39">
        <v>115</v>
      </c>
      <c r="G39">
        <v>120</v>
      </c>
      <c r="H39">
        <v>113</v>
      </c>
      <c r="I39">
        <v>117</v>
      </c>
      <c r="J39">
        <v>113</v>
      </c>
      <c r="K39">
        <v>117</v>
      </c>
      <c r="L39">
        <v>114</v>
      </c>
      <c r="M39">
        <v>113</v>
      </c>
      <c r="N39">
        <v>113</v>
      </c>
      <c r="O39">
        <v>113</v>
      </c>
      <c r="P39">
        <v>121</v>
      </c>
      <c r="Q39">
        <v>113</v>
      </c>
      <c r="R39">
        <v>113</v>
      </c>
      <c r="S39">
        <v>119</v>
      </c>
      <c r="T39">
        <v>120</v>
      </c>
      <c r="U39">
        <v>120</v>
      </c>
      <c r="V39">
        <v>117</v>
      </c>
      <c r="W39">
        <v>120</v>
      </c>
      <c r="X39">
        <v>122</v>
      </c>
      <c r="Y39">
        <v>119</v>
      </c>
      <c r="Z39">
        <v>122</v>
      </c>
      <c r="AA39">
        <v>114</v>
      </c>
      <c r="AB39">
        <v>120</v>
      </c>
      <c r="AC39">
        <v>117</v>
      </c>
      <c r="AD39">
        <v>117</v>
      </c>
      <c r="AE39">
        <v>118</v>
      </c>
      <c r="AF39">
        <v>113</v>
      </c>
      <c r="AG39">
        <v>113</v>
      </c>
      <c r="AH39">
        <v>111</v>
      </c>
      <c r="AI39">
        <v>115</v>
      </c>
      <c r="AJ39">
        <v>108</v>
      </c>
      <c r="AK39">
        <v>107</v>
      </c>
      <c r="AL39">
        <v>114</v>
      </c>
      <c r="AM39">
        <v>114</v>
      </c>
      <c r="AN39">
        <v>115</v>
      </c>
      <c r="AO39">
        <v>116</v>
      </c>
      <c r="AP39">
        <v>115</v>
      </c>
      <c r="AQ39">
        <v>117</v>
      </c>
      <c r="AR39">
        <v>118</v>
      </c>
      <c r="AS39">
        <v>117</v>
      </c>
      <c r="AT39">
        <v>86</v>
      </c>
      <c r="AU39">
        <v>118</v>
      </c>
      <c r="AV39" s="8">
        <f t="shared" si="0"/>
        <v>115.11363636363636</v>
      </c>
      <c r="AW39">
        <f t="shared" si="1"/>
        <v>115</v>
      </c>
      <c r="AX39" s="8">
        <f t="shared" si="2"/>
        <v>5.6206260889811297</v>
      </c>
      <c r="AY39" s="6">
        <f>Table1214[[#This Row],[Szórás]]/Table1214[[#This Row],[Átlagos akadálymentességi hibaszám]]</f>
        <v>4.8826761681178624E-2</v>
      </c>
      <c r="AZ39">
        <f t="shared" si="3"/>
        <v>86</v>
      </c>
      <c r="BA39">
        <f t="shared" si="4"/>
        <v>122</v>
      </c>
      <c r="BB39">
        <f t="shared" si="5"/>
        <v>36</v>
      </c>
      <c r="BC39" s="7">
        <f t="shared" si="6"/>
        <v>0.99904341973838684</v>
      </c>
      <c r="BD39" s="10">
        <f t="shared" si="7"/>
        <v>5.2760711488070114E-2</v>
      </c>
    </row>
    <row r="40" spans="1:56" x14ac:dyDescent="0.25">
      <c r="A40">
        <v>78390000</v>
      </c>
      <c r="B40" t="s">
        <v>110</v>
      </c>
      <c r="C40" t="s">
        <v>174</v>
      </c>
      <c r="D40">
        <v>980</v>
      </c>
      <c r="E40">
        <v>1171</v>
      </c>
      <c r="F40">
        <v>1231</v>
      </c>
      <c r="G40">
        <v>674</v>
      </c>
      <c r="H40">
        <v>1269</v>
      </c>
      <c r="I40">
        <v>1233</v>
      </c>
      <c r="J40">
        <v>1276</v>
      </c>
      <c r="K40">
        <v>1226</v>
      </c>
      <c r="L40">
        <v>1286</v>
      </c>
      <c r="M40">
        <v>1373</v>
      </c>
      <c r="N40">
        <v>1415</v>
      </c>
      <c r="O40">
        <v>38</v>
      </c>
      <c r="P40">
        <v>42</v>
      </c>
      <c r="Q40">
        <v>42</v>
      </c>
      <c r="R40">
        <v>45</v>
      </c>
      <c r="S40">
        <v>44</v>
      </c>
      <c r="T40">
        <v>44</v>
      </c>
      <c r="U40">
        <v>44</v>
      </c>
      <c r="V40">
        <v>44</v>
      </c>
      <c r="W40">
        <v>45</v>
      </c>
      <c r="X40">
        <v>46</v>
      </c>
      <c r="Y40">
        <v>46</v>
      </c>
      <c r="Z40">
        <v>42</v>
      </c>
      <c r="AA40">
        <v>42</v>
      </c>
      <c r="AB40">
        <v>43</v>
      </c>
      <c r="AC40">
        <v>43</v>
      </c>
      <c r="AD40">
        <v>43</v>
      </c>
      <c r="AE40">
        <v>43</v>
      </c>
      <c r="AF40">
        <v>44</v>
      </c>
      <c r="AG40">
        <v>44</v>
      </c>
      <c r="AH40">
        <v>40</v>
      </c>
      <c r="AI40">
        <v>42</v>
      </c>
      <c r="AJ40">
        <v>43</v>
      </c>
      <c r="AK40">
        <v>43</v>
      </c>
      <c r="AL40">
        <v>44</v>
      </c>
      <c r="AM40">
        <v>44</v>
      </c>
      <c r="AN40">
        <v>43</v>
      </c>
      <c r="AO40">
        <v>43</v>
      </c>
      <c r="AP40">
        <v>43</v>
      </c>
      <c r="AQ40">
        <v>38</v>
      </c>
      <c r="AR40">
        <v>36</v>
      </c>
      <c r="AS40">
        <v>36</v>
      </c>
      <c r="AT40">
        <v>36</v>
      </c>
      <c r="AU40">
        <v>36</v>
      </c>
      <c r="AV40" s="8">
        <f t="shared" si="0"/>
        <v>330.11363636363637</v>
      </c>
      <c r="AW40">
        <f t="shared" si="1"/>
        <v>44</v>
      </c>
      <c r="AX40" s="8">
        <f t="shared" si="2"/>
        <v>514.17878602269434</v>
      </c>
      <c r="AY40" s="6">
        <f>Table1214[[#This Row],[Szórás]]/Table1214[[#This Row],[Átlagos akadálymentességi hibaszám]]</f>
        <v>1.5575811762477487</v>
      </c>
      <c r="AZ40">
        <f t="shared" si="3"/>
        <v>36</v>
      </c>
      <c r="BA40">
        <f t="shared" si="4"/>
        <v>1415</v>
      </c>
      <c r="BB40">
        <f t="shared" si="5"/>
        <v>1379</v>
      </c>
      <c r="BC40" s="7">
        <f t="shared" si="6"/>
        <v>0.91735317552204709</v>
      </c>
      <c r="BD40" s="10">
        <f t="shared" si="7"/>
        <v>0.57369913733542377</v>
      </c>
    </row>
    <row r="41" spans="1:56" x14ac:dyDescent="0.25">
      <c r="A41">
        <v>196970000</v>
      </c>
      <c r="B41" t="s">
        <v>110</v>
      </c>
      <c r="C41" t="s">
        <v>174</v>
      </c>
      <c r="D41">
        <v>39</v>
      </c>
      <c r="E41">
        <v>37</v>
      </c>
      <c r="F41">
        <v>39</v>
      </c>
      <c r="G41">
        <v>40</v>
      </c>
      <c r="H41">
        <v>38</v>
      </c>
      <c r="I41">
        <v>38</v>
      </c>
      <c r="J41">
        <v>38</v>
      </c>
      <c r="K41">
        <v>40</v>
      </c>
      <c r="L41">
        <v>38</v>
      </c>
      <c r="M41">
        <v>38</v>
      </c>
      <c r="N41">
        <v>38</v>
      </c>
      <c r="O41">
        <v>38</v>
      </c>
      <c r="P41">
        <v>38</v>
      </c>
      <c r="Q41">
        <v>38</v>
      </c>
      <c r="R41">
        <v>40</v>
      </c>
      <c r="S41">
        <v>38</v>
      </c>
      <c r="T41">
        <v>41</v>
      </c>
      <c r="U41">
        <v>38</v>
      </c>
      <c r="V41">
        <v>29</v>
      </c>
      <c r="W41">
        <v>38</v>
      </c>
      <c r="X41">
        <v>38</v>
      </c>
      <c r="Y41">
        <v>38</v>
      </c>
      <c r="Z41">
        <v>38</v>
      </c>
      <c r="AA41">
        <v>38</v>
      </c>
      <c r="AB41">
        <v>38</v>
      </c>
      <c r="AC41">
        <v>40</v>
      </c>
      <c r="AD41">
        <v>38</v>
      </c>
      <c r="AE41">
        <v>42</v>
      </c>
      <c r="AF41">
        <v>42</v>
      </c>
      <c r="AG41">
        <v>42</v>
      </c>
      <c r="AH41">
        <v>38</v>
      </c>
      <c r="AI41">
        <v>38</v>
      </c>
      <c r="AJ41">
        <v>38</v>
      </c>
      <c r="AK41">
        <v>38</v>
      </c>
      <c r="AL41">
        <v>38</v>
      </c>
      <c r="AM41">
        <v>42</v>
      </c>
      <c r="AN41">
        <v>38</v>
      </c>
      <c r="AO41">
        <v>38</v>
      </c>
      <c r="AP41">
        <v>38</v>
      </c>
      <c r="AQ41">
        <v>38</v>
      </c>
      <c r="AR41">
        <v>38</v>
      </c>
      <c r="AS41">
        <v>38</v>
      </c>
      <c r="AT41">
        <v>38</v>
      </c>
      <c r="AU41">
        <v>38</v>
      </c>
      <c r="AV41" s="8">
        <f t="shared" si="0"/>
        <v>38.43181818181818</v>
      </c>
      <c r="AW41">
        <f t="shared" si="1"/>
        <v>38</v>
      </c>
      <c r="AX41" s="8">
        <f t="shared" si="2"/>
        <v>1.9576650457342399</v>
      </c>
      <c r="AY41" s="6">
        <f>Table1214[[#This Row],[Szórás]]/Table1214[[#This Row],[Átlagos akadálymentességi hibaszám]]</f>
        <v>5.093865287540305E-2</v>
      </c>
      <c r="AZ41">
        <f t="shared" si="3"/>
        <v>29</v>
      </c>
      <c r="BA41">
        <f t="shared" si="4"/>
        <v>42</v>
      </c>
      <c r="BB41">
        <f t="shared" si="5"/>
        <v>13</v>
      </c>
      <c r="BC41" s="7">
        <f t="shared" si="6"/>
        <v>1.0001994138236907</v>
      </c>
      <c r="BD41" s="10">
        <f t="shared" si="7"/>
        <v>2.2184645966297164E-3</v>
      </c>
    </row>
    <row r="42" spans="1:56" x14ac:dyDescent="0.25">
      <c r="A42">
        <v>612640000</v>
      </c>
      <c r="B42" t="s">
        <v>121</v>
      </c>
      <c r="C42" t="s">
        <v>122</v>
      </c>
      <c r="D42">
        <v>130</v>
      </c>
      <c r="E42">
        <v>131</v>
      </c>
      <c r="F42">
        <v>119</v>
      </c>
      <c r="G42">
        <v>107</v>
      </c>
      <c r="H42">
        <v>131</v>
      </c>
      <c r="I42">
        <v>131</v>
      </c>
      <c r="J42">
        <v>131</v>
      </c>
      <c r="K42">
        <v>129</v>
      </c>
      <c r="L42">
        <v>117</v>
      </c>
      <c r="M42">
        <v>134</v>
      </c>
      <c r="N42">
        <v>131</v>
      </c>
      <c r="O42">
        <v>130</v>
      </c>
      <c r="P42">
        <v>128</v>
      </c>
      <c r="Q42">
        <v>128</v>
      </c>
      <c r="R42">
        <v>134</v>
      </c>
      <c r="S42">
        <v>127</v>
      </c>
      <c r="T42">
        <v>132</v>
      </c>
      <c r="U42">
        <v>130</v>
      </c>
      <c r="V42">
        <v>128</v>
      </c>
      <c r="W42">
        <v>135</v>
      </c>
      <c r="X42">
        <v>119</v>
      </c>
      <c r="Y42">
        <v>119</v>
      </c>
      <c r="Z42">
        <v>124</v>
      </c>
      <c r="AA42">
        <v>133</v>
      </c>
      <c r="AB42">
        <v>108</v>
      </c>
      <c r="AC42">
        <v>132</v>
      </c>
      <c r="AD42">
        <v>129</v>
      </c>
      <c r="AE42">
        <v>108</v>
      </c>
      <c r="AF42">
        <v>134</v>
      </c>
      <c r="AG42">
        <v>131</v>
      </c>
      <c r="AH42">
        <v>109</v>
      </c>
      <c r="AI42">
        <v>104</v>
      </c>
      <c r="AJ42">
        <v>108</v>
      </c>
      <c r="AK42">
        <v>107</v>
      </c>
      <c r="AL42">
        <v>104</v>
      </c>
      <c r="AM42">
        <v>104</v>
      </c>
      <c r="AN42">
        <v>104</v>
      </c>
      <c r="AO42">
        <v>106</v>
      </c>
      <c r="AP42">
        <v>107</v>
      </c>
      <c r="AQ42">
        <v>107</v>
      </c>
      <c r="AR42">
        <v>106</v>
      </c>
      <c r="AS42">
        <v>132</v>
      </c>
      <c r="AT42">
        <v>129</v>
      </c>
      <c r="AU42">
        <v>130</v>
      </c>
      <c r="AV42" s="8">
        <f t="shared" si="0"/>
        <v>121.75</v>
      </c>
      <c r="AW42">
        <f t="shared" si="1"/>
        <v>128</v>
      </c>
      <c r="AX42" s="8">
        <f t="shared" si="2"/>
        <v>11.373418622507074</v>
      </c>
      <c r="AY42" s="6">
        <f>Table1214[[#This Row],[Szórás]]/Table1214[[#This Row],[Átlagos akadálymentességi hibaszám]]</f>
        <v>9.3416169384041681E-2</v>
      </c>
      <c r="AZ42">
        <f t="shared" si="3"/>
        <v>104</v>
      </c>
      <c r="BA42">
        <f t="shared" si="4"/>
        <v>135</v>
      </c>
      <c r="BB42">
        <f t="shared" si="5"/>
        <v>31</v>
      </c>
      <c r="BC42" s="7">
        <f t="shared" si="6"/>
        <v>0.9964339215889062</v>
      </c>
      <c r="BD42" s="10">
        <f t="shared" si="7"/>
        <v>0.22824311516428042</v>
      </c>
    </row>
    <row r="43" spans="1:56" x14ac:dyDescent="0.25">
      <c r="A43">
        <v>57098150000</v>
      </c>
      <c r="B43" t="s">
        <v>100</v>
      </c>
      <c r="C43" t="s">
        <v>101</v>
      </c>
      <c r="D43">
        <v>28</v>
      </c>
      <c r="E43">
        <v>29</v>
      </c>
      <c r="F43">
        <v>31</v>
      </c>
      <c r="G43">
        <v>29</v>
      </c>
      <c r="H43">
        <v>37</v>
      </c>
      <c r="I43">
        <v>30</v>
      </c>
      <c r="J43">
        <v>34</v>
      </c>
      <c r="K43">
        <v>30</v>
      </c>
      <c r="L43">
        <v>33</v>
      </c>
      <c r="M43">
        <v>30</v>
      </c>
      <c r="N43">
        <v>26</v>
      </c>
      <c r="O43">
        <v>22</v>
      </c>
      <c r="P43">
        <v>20</v>
      </c>
      <c r="Q43">
        <v>20</v>
      </c>
      <c r="R43">
        <v>25</v>
      </c>
      <c r="S43">
        <v>25</v>
      </c>
      <c r="T43">
        <v>19</v>
      </c>
      <c r="U43">
        <v>24</v>
      </c>
      <c r="V43">
        <v>20</v>
      </c>
      <c r="W43">
        <v>20</v>
      </c>
      <c r="X43">
        <v>23</v>
      </c>
      <c r="Y43">
        <v>23</v>
      </c>
      <c r="Z43">
        <v>19</v>
      </c>
      <c r="AA43">
        <v>19</v>
      </c>
      <c r="AB43">
        <v>20</v>
      </c>
      <c r="AC43">
        <v>28</v>
      </c>
      <c r="AD43">
        <v>21</v>
      </c>
      <c r="AE43">
        <v>11</v>
      </c>
      <c r="AF43">
        <v>22</v>
      </c>
      <c r="AG43">
        <v>20</v>
      </c>
      <c r="AH43">
        <v>18</v>
      </c>
      <c r="AI43">
        <v>20</v>
      </c>
      <c r="AJ43">
        <v>14</v>
      </c>
      <c r="AK43">
        <v>23</v>
      </c>
      <c r="AL43">
        <v>18</v>
      </c>
      <c r="AM43">
        <v>26</v>
      </c>
      <c r="AN43">
        <v>14</v>
      </c>
      <c r="AO43">
        <v>17</v>
      </c>
      <c r="AP43">
        <v>19</v>
      </c>
      <c r="AQ43">
        <v>17</v>
      </c>
      <c r="AR43">
        <v>22</v>
      </c>
      <c r="AS43">
        <v>20</v>
      </c>
      <c r="AT43">
        <v>19</v>
      </c>
      <c r="AU43">
        <v>19</v>
      </c>
      <c r="AV43" s="8">
        <f t="shared" si="0"/>
        <v>22.818181818181817</v>
      </c>
      <c r="AW43">
        <f t="shared" si="1"/>
        <v>21.5</v>
      </c>
      <c r="AX43" s="8">
        <f t="shared" si="2"/>
        <v>5.6620841231242922</v>
      </c>
      <c r="AY43" s="6">
        <f>Table1214[[#This Row],[Szórás]]/Table1214[[#This Row],[Átlagos akadálymentességi hibaszám]]</f>
        <v>0.24813914483811642</v>
      </c>
      <c r="AZ43">
        <f t="shared" si="3"/>
        <v>11</v>
      </c>
      <c r="BA43">
        <f t="shared" si="4"/>
        <v>37</v>
      </c>
      <c r="BB43">
        <f t="shared" si="5"/>
        <v>26</v>
      </c>
      <c r="BC43" s="7">
        <f t="shared" si="6"/>
        <v>0.98661965736633095</v>
      </c>
      <c r="BD43" s="10">
        <f t="shared" si="7"/>
        <v>0.47579390236458835</v>
      </c>
    </row>
    <row r="44" spans="1:56" x14ac:dyDescent="0.25">
      <c r="A44">
        <v>17965850000</v>
      </c>
      <c r="B44" t="s">
        <v>100</v>
      </c>
      <c r="C44" t="s">
        <v>101</v>
      </c>
      <c r="D44">
        <v>7</v>
      </c>
      <c r="E44">
        <v>7</v>
      </c>
      <c r="F44">
        <v>7</v>
      </c>
      <c r="G44">
        <v>7</v>
      </c>
      <c r="H44">
        <v>7</v>
      </c>
      <c r="I44">
        <v>7</v>
      </c>
      <c r="J44">
        <v>7</v>
      </c>
      <c r="K44">
        <v>7</v>
      </c>
      <c r="L44">
        <v>7</v>
      </c>
      <c r="M44">
        <v>7</v>
      </c>
      <c r="N44">
        <v>7</v>
      </c>
      <c r="O44">
        <v>7</v>
      </c>
      <c r="P44">
        <v>7</v>
      </c>
      <c r="Q44">
        <v>7</v>
      </c>
      <c r="R44">
        <v>7</v>
      </c>
      <c r="S44">
        <v>7</v>
      </c>
      <c r="T44">
        <v>7</v>
      </c>
      <c r="U44">
        <v>7</v>
      </c>
      <c r="V44">
        <v>7</v>
      </c>
      <c r="W44">
        <v>7</v>
      </c>
      <c r="X44">
        <v>7</v>
      </c>
      <c r="Y44">
        <v>7</v>
      </c>
      <c r="Z44">
        <v>7</v>
      </c>
      <c r="AA44">
        <v>7</v>
      </c>
      <c r="AB44">
        <v>7</v>
      </c>
      <c r="AC44">
        <v>7</v>
      </c>
      <c r="AD44">
        <v>7</v>
      </c>
      <c r="AE44">
        <v>7</v>
      </c>
      <c r="AF44">
        <v>7</v>
      </c>
      <c r="AG44">
        <v>7</v>
      </c>
      <c r="AH44">
        <v>7</v>
      </c>
      <c r="AI44">
        <v>7</v>
      </c>
      <c r="AJ44">
        <v>7</v>
      </c>
      <c r="AK44">
        <v>7</v>
      </c>
      <c r="AL44">
        <v>7</v>
      </c>
      <c r="AM44">
        <v>7</v>
      </c>
      <c r="AN44">
        <v>7</v>
      </c>
      <c r="AO44">
        <v>7</v>
      </c>
      <c r="AP44">
        <v>7</v>
      </c>
      <c r="AQ44">
        <v>7</v>
      </c>
      <c r="AR44">
        <v>7</v>
      </c>
      <c r="AS44">
        <v>7</v>
      </c>
      <c r="AT44">
        <v>7</v>
      </c>
      <c r="AU44">
        <v>7</v>
      </c>
      <c r="AV44" s="8">
        <f t="shared" si="0"/>
        <v>7</v>
      </c>
      <c r="AW44">
        <f t="shared" si="1"/>
        <v>7</v>
      </c>
      <c r="AX44" s="8">
        <f t="shared" si="2"/>
        <v>0</v>
      </c>
      <c r="AY44" s="6">
        <f>Table1214[[#This Row],[Szórás]]/Table1214[[#This Row],[Átlagos akadálymentességi hibaszám]]</f>
        <v>0</v>
      </c>
      <c r="AZ44">
        <f t="shared" si="3"/>
        <v>7</v>
      </c>
      <c r="BA44">
        <f t="shared" si="4"/>
        <v>7</v>
      </c>
      <c r="BB44">
        <f t="shared" si="5"/>
        <v>0</v>
      </c>
      <c r="BC44" s="7">
        <f t="shared" si="6"/>
        <v>1</v>
      </c>
      <c r="BD44" s="10">
        <f t="shared" si="7"/>
        <v>1</v>
      </c>
    </row>
    <row r="45" spans="1:56" x14ac:dyDescent="0.25">
      <c r="A45">
        <v>14254790000</v>
      </c>
      <c r="B45" t="s">
        <v>100</v>
      </c>
      <c r="C45" t="s">
        <v>101</v>
      </c>
      <c r="D45">
        <v>72</v>
      </c>
      <c r="E45">
        <v>70</v>
      </c>
      <c r="F45">
        <v>68</v>
      </c>
      <c r="G45">
        <v>67</v>
      </c>
      <c r="H45">
        <v>68</v>
      </c>
      <c r="I45">
        <v>66</v>
      </c>
      <c r="J45">
        <v>70</v>
      </c>
      <c r="K45">
        <v>73</v>
      </c>
      <c r="L45">
        <v>73</v>
      </c>
      <c r="M45">
        <v>68</v>
      </c>
      <c r="N45">
        <v>67</v>
      </c>
      <c r="O45">
        <v>74</v>
      </c>
      <c r="P45">
        <v>75</v>
      </c>
      <c r="Q45">
        <v>68</v>
      </c>
      <c r="R45">
        <v>72</v>
      </c>
      <c r="S45">
        <v>67</v>
      </c>
      <c r="T45">
        <v>69</v>
      </c>
      <c r="U45">
        <v>71</v>
      </c>
      <c r="V45">
        <v>66</v>
      </c>
      <c r="W45">
        <v>68</v>
      </c>
      <c r="X45">
        <v>68</v>
      </c>
      <c r="Y45">
        <v>65</v>
      </c>
      <c r="Z45">
        <v>65</v>
      </c>
      <c r="AA45">
        <v>64</v>
      </c>
      <c r="AB45">
        <v>172</v>
      </c>
      <c r="AC45">
        <v>170</v>
      </c>
      <c r="AD45">
        <v>173</v>
      </c>
      <c r="AE45">
        <v>161</v>
      </c>
      <c r="AF45">
        <v>163</v>
      </c>
      <c r="AG45">
        <v>164</v>
      </c>
      <c r="AH45">
        <v>162</v>
      </c>
      <c r="AI45">
        <v>160</v>
      </c>
      <c r="AJ45">
        <v>163</v>
      </c>
      <c r="AK45">
        <v>169</v>
      </c>
      <c r="AL45">
        <v>164</v>
      </c>
      <c r="AM45">
        <v>161</v>
      </c>
      <c r="AN45">
        <v>163</v>
      </c>
      <c r="AO45">
        <v>162</v>
      </c>
      <c r="AP45">
        <v>163</v>
      </c>
      <c r="AQ45">
        <v>163</v>
      </c>
      <c r="AR45">
        <v>169</v>
      </c>
      <c r="AS45">
        <v>173</v>
      </c>
      <c r="AT45">
        <v>166</v>
      </c>
      <c r="AU45">
        <v>169</v>
      </c>
      <c r="AV45" s="8">
        <f t="shared" si="0"/>
        <v>112.81818181818181</v>
      </c>
      <c r="AW45">
        <f t="shared" si="1"/>
        <v>73.5</v>
      </c>
      <c r="AX45" s="8">
        <f t="shared" si="2"/>
        <v>48.779652986204653</v>
      </c>
      <c r="AY45" s="6">
        <f>Table1214[[#This Row],[Szórás]]/Table1214[[#This Row],[Átlagos akadálymentességi hibaszám]]</f>
        <v>0.43237403936200741</v>
      </c>
      <c r="AZ45">
        <f t="shared" si="3"/>
        <v>64</v>
      </c>
      <c r="BA45">
        <f t="shared" si="4"/>
        <v>173</v>
      </c>
      <c r="BB45">
        <f t="shared" si="5"/>
        <v>109</v>
      </c>
      <c r="BC45" s="7">
        <f t="shared" si="6"/>
        <v>1.0296914046197574</v>
      </c>
      <c r="BD45" s="10">
        <f t="shared" si="7"/>
        <v>0.71965397545324283</v>
      </c>
    </row>
    <row r="46" spans="1:56" x14ac:dyDescent="0.25">
      <c r="A46">
        <v>78390000</v>
      </c>
      <c r="B46" t="s">
        <v>110</v>
      </c>
      <c r="C46" t="s">
        <v>174</v>
      </c>
      <c r="D46">
        <v>55</v>
      </c>
      <c r="E46">
        <v>55</v>
      </c>
      <c r="F46">
        <v>55</v>
      </c>
      <c r="G46">
        <v>55</v>
      </c>
      <c r="H46">
        <v>55</v>
      </c>
      <c r="I46">
        <v>55</v>
      </c>
      <c r="J46">
        <v>55</v>
      </c>
      <c r="K46">
        <v>55</v>
      </c>
      <c r="L46">
        <v>55</v>
      </c>
      <c r="M46">
        <v>55</v>
      </c>
      <c r="N46">
        <v>55</v>
      </c>
      <c r="O46">
        <v>55</v>
      </c>
      <c r="P46">
        <v>55</v>
      </c>
      <c r="Q46">
        <v>55</v>
      </c>
      <c r="R46">
        <v>55</v>
      </c>
      <c r="S46">
        <v>55</v>
      </c>
      <c r="T46">
        <v>55</v>
      </c>
      <c r="U46">
        <v>55</v>
      </c>
      <c r="V46">
        <v>55</v>
      </c>
      <c r="W46">
        <v>55</v>
      </c>
      <c r="X46">
        <v>55</v>
      </c>
      <c r="Y46">
        <v>50</v>
      </c>
      <c r="Z46">
        <v>50</v>
      </c>
      <c r="AA46">
        <v>50</v>
      </c>
      <c r="AB46">
        <v>50</v>
      </c>
      <c r="AC46">
        <v>50</v>
      </c>
      <c r="AD46">
        <v>50</v>
      </c>
      <c r="AE46">
        <v>50</v>
      </c>
      <c r="AF46">
        <v>48</v>
      </c>
      <c r="AG46">
        <v>48</v>
      </c>
      <c r="AH46">
        <v>48</v>
      </c>
      <c r="AI46">
        <v>48</v>
      </c>
      <c r="AJ46">
        <v>69</v>
      </c>
      <c r="AK46">
        <v>71</v>
      </c>
      <c r="AL46">
        <v>64</v>
      </c>
      <c r="AM46">
        <v>66</v>
      </c>
      <c r="AN46">
        <v>65</v>
      </c>
      <c r="AO46">
        <v>64</v>
      </c>
      <c r="AP46">
        <v>71</v>
      </c>
      <c r="AQ46">
        <v>66</v>
      </c>
      <c r="AR46">
        <v>66</v>
      </c>
      <c r="AS46">
        <v>69</v>
      </c>
      <c r="AT46">
        <v>68</v>
      </c>
      <c r="AU46">
        <v>64</v>
      </c>
      <c r="AV46" s="8">
        <f t="shared" si="0"/>
        <v>56.81818181818182</v>
      </c>
      <c r="AW46">
        <f t="shared" si="1"/>
        <v>55</v>
      </c>
      <c r="AX46" s="8">
        <f t="shared" si="2"/>
        <v>6.8276889320047065</v>
      </c>
      <c r="AY46" s="6">
        <f>Table1214[[#This Row],[Szórás]]/Table1214[[#This Row],[Átlagos akadálymentességi hibaszám]]</f>
        <v>0.12016732520328283</v>
      </c>
      <c r="AZ46">
        <f t="shared" si="3"/>
        <v>48</v>
      </c>
      <c r="BA46">
        <f t="shared" si="4"/>
        <v>71</v>
      </c>
      <c r="BB46">
        <f t="shared" si="5"/>
        <v>23</v>
      </c>
      <c r="BC46" s="7">
        <f t="shared" si="6"/>
        <v>1.0044110034334255</v>
      </c>
      <c r="BD46" s="10">
        <f t="shared" si="7"/>
        <v>0.23561443801784521</v>
      </c>
    </row>
    <row r="47" spans="1:56" x14ac:dyDescent="0.25">
      <c r="A47">
        <v>30370030000</v>
      </c>
      <c r="B47" t="s">
        <v>100</v>
      </c>
      <c r="C47" t="s">
        <v>101</v>
      </c>
      <c r="D47">
        <v>218</v>
      </c>
      <c r="E47">
        <v>222</v>
      </c>
      <c r="F47">
        <v>231</v>
      </c>
      <c r="G47">
        <v>224</v>
      </c>
      <c r="H47">
        <v>222</v>
      </c>
      <c r="I47">
        <v>224</v>
      </c>
      <c r="J47">
        <v>44</v>
      </c>
      <c r="K47">
        <v>44</v>
      </c>
      <c r="L47">
        <v>42</v>
      </c>
      <c r="M47">
        <v>42</v>
      </c>
      <c r="N47">
        <v>39</v>
      </c>
      <c r="O47">
        <v>39</v>
      </c>
      <c r="P47">
        <v>39</v>
      </c>
      <c r="Q47">
        <v>38</v>
      </c>
      <c r="R47">
        <v>31</v>
      </c>
      <c r="S47">
        <v>31</v>
      </c>
      <c r="T47">
        <v>31</v>
      </c>
      <c r="U47">
        <v>32</v>
      </c>
      <c r="V47">
        <v>26</v>
      </c>
      <c r="W47">
        <v>31</v>
      </c>
      <c r="X47">
        <v>32</v>
      </c>
      <c r="Y47">
        <v>31</v>
      </c>
      <c r="Z47">
        <v>31</v>
      </c>
      <c r="AA47">
        <v>13</v>
      </c>
      <c r="AB47">
        <v>13</v>
      </c>
      <c r="AC47">
        <v>13</v>
      </c>
      <c r="AD47">
        <v>13</v>
      </c>
      <c r="AE47">
        <v>12</v>
      </c>
      <c r="AF47">
        <v>13</v>
      </c>
      <c r="AG47">
        <v>13</v>
      </c>
      <c r="AH47">
        <v>13</v>
      </c>
      <c r="AI47">
        <v>12</v>
      </c>
      <c r="AJ47">
        <v>12</v>
      </c>
      <c r="AK47">
        <v>13</v>
      </c>
      <c r="AL47">
        <v>13</v>
      </c>
      <c r="AM47">
        <v>13</v>
      </c>
      <c r="AN47">
        <v>14</v>
      </c>
      <c r="AO47">
        <v>14</v>
      </c>
      <c r="AP47">
        <v>13</v>
      </c>
      <c r="AQ47">
        <v>13</v>
      </c>
      <c r="AR47">
        <v>13</v>
      </c>
      <c r="AS47">
        <v>12</v>
      </c>
      <c r="AT47">
        <v>12</v>
      </c>
      <c r="AU47">
        <v>13</v>
      </c>
      <c r="AV47" s="8">
        <f t="shared" si="0"/>
        <v>50.31818181818182</v>
      </c>
      <c r="AW47">
        <f t="shared" si="1"/>
        <v>28.5</v>
      </c>
      <c r="AX47" s="8">
        <f t="shared" si="2"/>
        <v>70.509037100902219</v>
      </c>
      <c r="AY47" s="6">
        <f>Table1214[[#This Row],[Szórás]]/Table1214[[#This Row],[Átlagos akadálymentességi hibaszám]]</f>
        <v>1.4012636099546962</v>
      </c>
      <c r="AZ47">
        <f t="shared" si="3"/>
        <v>12</v>
      </c>
      <c r="BA47">
        <f t="shared" si="4"/>
        <v>231</v>
      </c>
      <c r="BB47">
        <f t="shared" si="5"/>
        <v>219</v>
      </c>
      <c r="BC47" s="7">
        <f t="shared" si="6"/>
        <v>0.93656773820981531</v>
      </c>
      <c r="BD47" s="10">
        <f t="shared" si="7"/>
        <v>0.76286707461469783</v>
      </c>
    </row>
    <row r="48" spans="1:56" x14ac:dyDescent="0.25">
      <c r="A48">
        <v>2502690000</v>
      </c>
      <c r="B48" t="s">
        <v>164</v>
      </c>
      <c r="C48" t="s">
        <v>333</v>
      </c>
      <c r="D48">
        <v>20</v>
      </c>
      <c r="E48">
        <v>20</v>
      </c>
      <c r="F48">
        <v>20</v>
      </c>
      <c r="G48">
        <v>20</v>
      </c>
      <c r="H48">
        <v>20</v>
      </c>
      <c r="I48">
        <v>20</v>
      </c>
      <c r="J48">
        <v>20</v>
      </c>
      <c r="K48">
        <v>20</v>
      </c>
      <c r="L48">
        <v>20</v>
      </c>
      <c r="M48">
        <v>20</v>
      </c>
      <c r="N48">
        <v>20</v>
      </c>
      <c r="O48">
        <v>20</v>
      </c>
      <c r="P48">
        <v>20</v>
      </c>
      <c r="Q48">
        <v>20</v>
      </c>
      <c r="R48">
        <v>20</v>
      </c>
      <c r="S48">
        <v>20</v>
      </c>
      <c r="T48">
        <v>20</v>
      </c>
      <c r="U48">
        <v>20</v>
      </c>
      <c r="V48">
        <v>20</v>
      </c>
      <c r="W48">
        <v>20</v>
      </c>
      <c r="X48">
        <v>20</v>
      </c>
      <c r="Y48">
        <v>20</v>
      </c>
      <c r="Z48">
        <v>20</v>
      </c>
      <c r="AA48">
        <v>20</v>
      </c>
      <c r="AB48">
        <v>20</v>
      </c>
      <c r="AC48">
        <v>20</v>
      </c>
      <c r="AD48">
        <v>20</v>
      </c>
      <c r="AE48">
        <v>20</v>
      </c>
      <c r="AF48">
        <v>20</v>
      </c>
      <c r="AG48">
        <v>20</v>
      </c>
      <c r="AH48">
        <v>20</v>
      </c>
      <c r="AI48">
        <v>20</v>
      </c>
      <c r="AJ48">
        <v>20</v>
      </c>
      <c r="AK48">
        <v>20</v>
      </c>
      <c r="AL48">
        <v>20</v>
      </c>
      <c r="AM48">
        <v>20</v>
      </c>
      <c r="AN48">
        <v>20</v>
      </c>
      <c r="AO48">
        <v>20</v>
      </c>
      <c r="AP48">
        <v>20</v>
      </c>
      <c r="AQ48">
        <v>20</v>
      </c>
      <c r="AR48">
        <v>20</v>
      </c>
      <c r="AS48">
        <v>20</v>
      </c>
      <c r="AT48">
        <v>20</v>
      </c>
      <c r="AU48">
        <v>20</v>
      </c>
      <c r="AV48" s="8">
        <f t="shared" si="0"/>
        <v>20</v>
      </c>
      <c r="AW48">
        <f t="shared" si="1"/>
        <v>20</v>
      </c>
      <c r="AX48" s="8">
        <f t="shared" si="2"/>
        <v>0</v>
      </c>
      <c r="AY48" s="6">
        <f>Table1214[[#This Row],[Szórás]]/Table1214[[#This Row],[Átlagos akadálymentességi hibaszám]]</f>
        <v>0</v>
      </c>
      <c r="AZ48">
        <f t="shared" si="3"/>
        <v>20</v>
      </c>
      <c r="BA48">
        <f t="shared" si="4"/>
        <v>20</v>
      </c>
      <c r="BB48">
        <f t="shared" si="5"/>
        <v>0</v>
      </c>
      <c r="BC48" s="7">
        <f t="shared" si="6"/>
        <v>1</v>
      </c>
      <c r="BD48" s="10">
        <f t="shared" si="7"/>
        <v>1</v>
      </c>
    </row>
    <row r="49" spans="1:56" x14ac:dyDescent="0.25">
      <c r="A49">
        <v>235750000</v>
      </c>
      <c r="B49" t="s">
        <v>110</v>
      </c>
      <c r="C49" t="s">
        <v>174</v>
      </c>
      <c r="D49">
        <v>133</v>
      </c>
      <c r="E49">
        <v>134</v>
      </c>
      <c r="F49">
        <v>130</v>
      </c>
      <c r="G49">
        <v>74</v>
      </c>
      <c r="H49">
        <v>70</v>
      </c>
      <c r="I49">
        <v>67</v>
      </c>
      <c r="J49">
        <v>72</v>
      </c>
      <c r="K49">
        <v>76</v>
      </c>
      <c r="L49">
        <v>76</v>
      </c>
      <c r="M49">
        <v>78</v>
      </c>
      <c r="N49">
        <v>79</v>
      </c>
      <c r="O49">
        <v>83</v>
      </c>
      <c r="P49">
        <v>80</v>
      </c>
      <c r="Q49">
        <v>79</v>
      </c>
      <c r="R49">
        <v>80</v>
      </c>
      <c r="S49">
        <v>83</v>
      </c>
      <c r="T49">
        <v>84</v>
      </c>
      <c r="U49">
        <v>79</v>
      </c>
      <c r="V49">
        <v>20</v>
      </c>
      <c r="W49">
        <v>25</v>
      </c>
      <c r="X49">
        <v>28</v>
      </c>
      <c r="Y49">
        <v>25</v>
      </c>
      <c r="Z49">
        <v>26</v>
      </c>
      <c r="AA49">
        <v>22</v>
      </c>
      <c r="AB49">
        <v>25</v>
      </c>
      <c r="AC49">
        <v>28</v>
      </c>
      <c r="AD49">
        <v>28</v>
      </c>
      <c r="AE49">
        <v>31</v>
      </c>
      <c r="AF49">
        <v>23</v>
      </c>
      <c r="AG49">
        <v>27</v>
      </c>
      <c r="AH49">
        <v>25</v>
      </c>
      <c r="AI49">
        <v>18</v>
      </c>
      <c r="AJ49">
        <v>21</v>
      </c>
      <c r="AK49">
        <v>18</v>
      </c>
      <c r="AL49">
        <v>17</v>
      </c>
      <c r="AM49">
        <v>23</v>
      </c>
      <c r="AN49">
        <v>22</v>
      </c>
      <c r="AO49">
        <v>20</v>
      </c>
      <c r="AP49">
        <v>20</v>
      </c>
      <c r="AQ49">
        <v>18</v>
      </c>
      <c r="AR49">
        <v>17</v>
      </c>
      <c r="AS49">
        <v>23</v>
      </c>
      <c r="AT49">
        <v>18</v>
      </c>
      <c r="AU49">
        <v>18</v>
      </c>
      <c r="AV49" s="8">
        <f t="shared" si="0"/>
        <v>48.704545454545453</v>
      </c>
      <c r="AW49">
        <f t="shared" si="1"/>
        <v>27.5</v>
      </c>
      <c r="AX49" s="8">
        <f t="shared" si="2"/>
        <v>34.716512755864727</v>
      </c>
      <c r="AY49" s="6">
        <f>Table1214[[#This Row],[Szórás]]/Table1214[[#This Row],[Átlagos akadálymentességi hibaszám]]</f>
        <v>0.71279820870650867</v>
      </c>
      <c r="AZ49">
        <f t="shared" si="3"/>
        <v>17</v>
      </c>
      <c r="BA49">
        <f t="shared" si="4"/>
        <v>134</v>
      </c>
      <c r="BB49">
        <f t="shared" si="5"/>
        <v>117</v>
      </c>
      <c r="BC49" s="7">
        <f t="shared" si="6"/>
        <v>0.95279857896667308</v>
      </c>
      <c r="BD49" s="10">
        <f t="shared" si="7"/>
        <v>0.80646701048790459</v>
      </c>
    </row>
    <row r="50" spans="1:56" x14ac:dyDescent="0.25">
      <c r="A50">
        <v>2750000</v>
      </c>
      <c r="B50" t="s">
        <v>85</v>
      </c>
      <c r="C50" t="s">
        <v>356</v>
      </c>
      <c r="D50">
        <v>63</v>
      </c>
      <c r="E50">
        <v>63</v>
      </c>
      <c r="F50">
        <v>63</v>
      </c>
      <c r="G50">
        <v>63</v>
      </c>
      <c r="H50">
        <v>63</v>
      </c>
      <c r="I50">
        <v>63</v>
      </c>
      <c r="J50">
        <v>63</v>
      </c>
      <c r="K50">
        <v>63</v>
      </c>
      <c r="L50">
        <v>63</v>
      </c>
      <c r="M50">
        <v>63</v>
      </c>
      <c r="N50">
        <v>63</v>
      </c>
      <c r="O50">
        <v>63</v>
      </c>
      <c r="P50">
        <v>63</v>
      </c>
      <c r="Q50">
        <v>63</v>
      </c>
      <c r="R50">
        <v>63</v>
      </c>
      <c r="S50">
        <v>63</v>
      </c>
      <c r="T50">
        <v>63</v>
      </c>
      <c r="U50">
        <v>63</v>
      </c>
      <c r="V50">
        <v>63</v>
      </c>
      <c r="W50">
        <v>63</v>
      </c>
      <c r="X50">
        <v>63</v>
      </c>
      <c r="Y50">
        <v>63</v>
      </c>
      <c r="Z50">
        <v>63</v>
      </c>
      <c r="AA50">
        <v>63</v>
      </c>
      <c r="AB50">
        <v>63</v>
      </c>
      <c r="AC50">
        <v>63</v>
      </c>
      <c r="AD50">
        <v>63</v>
      </c>
      <c r="AE50">
        <v>63</v>
      </c>
      <c r="AF50">
        <v>63</v>
      </c>
      <c r="AG50">
        <v>63</v>
      </c>
      <c r="AH50">
        <v>63</v>
      </c>
      <c r="AI50">
        <v>63</v>
      </c>
      <c r="AJ50">
        <v>63</v>
      </c>
      <c r="AK50">
        <v>63</v>
      </c>
      <c r="AL50">
        <v>63</v>
      </c>
      <c r="AM50">
        <v>63</v>
      </c>
      <c r="AN50">
        <v>63</v>
      </c>
      <c r="AO50">
        <v>63</v>
      </c>
      <c r="AP50">
        <v>63</v>
      </c>
      <c r="AQ50">
        <v>63</v>
      </c>
      <c r="AR50">
        <v>63</v>
      </c>
      <c r="AS50">
        <v>63</v>
      </c>
      <c r="AT50">
        <v>63</v>
      </c>
      <c r="AU50">
        <v>63</v>
      </c>
      <c r="AV50" s="8">
        <f t="shared" si="0"/>
        <v>63</v>
      </c>
      <c r="AW50">
        <f t="shared" si="1"/>
        <v>63</v>
      </c>
      <c r="AX50" s="8">
        <f t="shared" si="2"/>
        <v>0</v>
      </c>
      <c r="AY50" s="6">
        <f>Table1214[[#This Row],[Szórás]]/Table1214[[#This Row],[Átlagos akadálymentességi hibaszám]]</f>
        <v>0</v>
      </c>
      <c r="AZ50">
        <f t="shared" si="3"/>
        <v>63</v>
      </c>
      <c r="BA50">
        <f t="shared" si="4"/>
        <v>63</v>
      </c>
      <c r="BB50">
        <f t="shared" si="5"/>
        <v>0</v>
      </c>
      <c r="BC50" s="7">
        <f t="shared" si="6"/>
        <v>1</v>
      </c>
      <c r="BD50" s="10">
        <f t="shared" si="7"/>
        <v>1</v>
      </c>
    </row>
    <row r="51" spans="1:56" x14ac:dyDescent="0.25">
      <c r="A51">
        <v>640810000</v>
      </c>
      <c r="B51" t="s">
        <v>121</v>
      </c>
      <c r="C51" t="s">
        <v>122</v>
      </c>
      <c r="D51">
        <v>26</v>
      </c>
      <c r="E51">
        <v>22</v>
      </c>
      <c r="F51">
        <v>22</v>
      </c>
      <c r="G51">
        <v>26</v>
      </c>
      <c r="H51">
        <v>24</v>
      </c>
      <c r="I51">
        <v>27</v>
      </c>
      <c r="J51">
        <v>27</v>
      </c>
      <c r="K51">
        <v>33</v>
      </c>
      <c r="L51">
        <v>27</v>
      </c>
      <c r="M51">
        <v>27</v>
      </c>
      <c r="N51">
        <v>29</v>
      </c>
      <c r="O51">
        <v>30</v>
      </c>
      <c r="P51">
        <v>29</v>
      </c>
      <c r="Q51">
        <v>31</v>
      </c>
      <c r="R51">
        <v>27</v>
      </c>
      <c r="S51">
        <v>28</v>
      </c>
      <c r="T51">
        <v>26</v>
      </c>
      <c r="U51">
        <v>39</v>
      </c>
      <c r="V51">
        <v>22</v>
      </c>
      <c r="W51">
        <v>30</v>
      </c>
      <c r="X51">
        <v>27</v>
      </c>
      <c r="Y51">
        <v>28</v>
      </c>
      <c r="Z51">
        <v>30</v>
      </c>
      <c r="AA51">
        <v>31</v>
      </c>
      <c r="AB51">
        <v>37</v>
      </c>
      <c r="AC51">
        <v>30</v>
      </c>
      <c r="AD51">
        <v>30</v>
      </c>
      <c r="AE51">
        <v>31</v>
      </c>
      <c r="AF51">
        <v>27</v>
      </c>
      <c r="AG51">
        <v>35</v>
      </c>
      <c r="AH51">
        <v>25</v>
      </c>
      <c r="AI51">
        <v>30</v>
      </c>
      <c r="AJ51">
        <v>32</v>
      </c>
      <c r="AK51">
        <v>32</v>
      </c>
      <c r="AL51">
        <v>28</v>
      </c>
      <c r="AM51">
        <v>30</v>
      </c>
      <c r="AN51">
        <v>24</v>
      </c>
      <c r="AO51">
        <v>20</v>
      </c>
      <c r="AP51">
        <v>27</v>
      </c>
      <c r="AQ51">
        <v>33</v>
      </c>
      <c r="AR51">
        <v>30</v>
      </c>
      <c r="AS51">
        <v>30</v>
      </c>
      <c r="AT51">
        <v>59</v>
      </c>
      <c r="AU51">
        <v>54</v>
      </c>
      <c r="AV51" s="8">
        <f t="shared" si="0"/>
        <v>29.818181818181817</v>
      </c>
      <c r="AW51">
        <f t="shared" si="1"/>
        <v>29</v>
      </c>
      <c r="AX51" s="8">
        <f t="shared" si="2"/>
        <v>7.0257755585224562</v>
      </c>
      <c r="AY51" s="6">
        <f>Table1214[[#This Row],[Szórás]]/Table1214[[#This Row],[Átlagos akadálymentességi hibaszám]]</f>
        <v>0.23562052177971654</v>
      </c>
      <c r="AZ51">
        <f t="shared" si="3"/>
        <v>20</v>
      </c>
      <c r="BA51">
        <f t="shared" si="4"/>
        <v>59</v>
      </c>
      <c r="BB51">
        <f t="shared" si="5"/>
        <v>39</v>
      </c>
      <c r="BC51" s="7">
        <f t="shared" si="6"/>
        <v>1.0065704583324906</v>
      </c>
      <c r="BD51" s="10">
        <f t="shared" si="7"/>
        <v>0.18016688998207925</v>
      </c>
    </row>
    <row r="52" spans="1:56" x14ac:dyDescent="0.25">
      <c r="A52">
        <v>196970000</v>
      </c>
      <c r="B52" t="s">
        <v>110</v>
      </c>
      <c r="C52" t="s">
        <v>174</v>
      </c>
      <c r="D52">
        <v>45</v>
      </c>
      <c r="E52">
        <v>43</v>
      </c>
      <c r="F52">
        <v>44</v>
      </c>
      <c r="G52">
        <v>44</v>
      </c>
      <c r="H52">
        <v>44</v>
      </c>
      <c r="I52">
        <v>45</v>
      </c>
      <c r="J52">
        <v>44</v>
      </c>
      <c r="K52">
        <v>44</v>
      </c>
      <c r="L52">
        <v>45</v>
      </c>
      <c r="M52">
        <v>51</v>
      </c>
      <c r="N52">
        <v>44</v>
      </c>
      <c r="O52">
        <v>44</v>
      </c>
      <c r="P52">
        <v>44</v>
      </c>
      <c r="Q52">
        <v>50</v>
      </c>
      <c r="R52">
        <v>45</v>
      </c>
      <c r="S52">
        <v>46</v>
      </c>
      <c r="T52">
        <v>46</v>
      </c>
      <c r="U52">
        <v>45</v>
      </c>
      <c r="V52">
        <v>39</v>
      </c>
      <c r="W52">
        <v>46</v>
      </c>
      <c r="X52">
        <v>43</v>
      </c>
      <c r="Y52">
        <v>43</v>
      </c>
      <c r="Z52">
        <v>46</v>
      </c>
      <c r="AA52">
        <v>44</v>
      </c>
      <c r="AB52">
        <v>47</v>
      </c>
      <c r="AC52">
        <v>45</v>
      </c>
      <c r="AD52">
        <v>47</v>
      </c>
      <c r="AE52">
        <v>47</v>
      </c>
      <c r="AF52">
        <v>45</v>
      </c>
      <c r="AG52">
        <v>46</v>
      </c>
      <c r="AH52">
        <v>46</v>
      </c>
      <c r="AI52">
        <v>43</v>
      </c>
      <c r="AJ52">
        <v>43</v>
      </c>
      <c r="AK52">
        <v>47</v>
      </c>
      <c r="AL52">
        <v>48</v>
      </c>
      <c r="AM52">
        <v>45</v>
      </c>
      <c r="AN52">
        <v>45</v>
      </c>
      <c r="AO52">
        <v>44</v>
      </c>
      <c r="AP52">
        <v>45</v>
      </c>
      <c r="AQ52">
        <v>45</v>
      </c>
      <c r="AR52">
        <v>45</v>
      </c>
      <c r="AS52">
        <v>45</v>
      </c>
      <c r="AT52">
        <v>216</v>
      </c>
      <c r="AU52">
        <v>218</v>
      </c>
      <c r="AV52" s="8">
        <f t="shared" si="0"/>
        <v>52.863636363636367</v>
      </c>
      <c r="AW52">
        <f t="shared" si="1"/>
        <v>45</v>
      </c>
      <c r="AX52" s="8">
        <f t="shared" si="2"/>
        <v>36.282862191328377</v>
      </c>
      <c r="AY52" s="6">
        <f>Table1214[[#This Row],[Szórás]]/Table1214[[#This Row],[Átlagos akadálymentességi hibaszám]]</f>
        <v>0.68634820998213608</v>
      </c>
      <c r="AZ52">
        <f t="shared" si="3"/>
        <v>39</v>
      </c>
      <c r="BA52">
        <f t="shared" si="4"/>
        <v>218</v>
      </c>
      <c r="BB52">
        <f t="shared" si="5"/>
        <v>179</v>
      </c>
      <c r="BC52" s="7">
        <f t="shared" si="6"/>
        <v>1.0096838037790865</v>
      </c>
      <c r="BD52" s="10">
        <f t="shared" si="7"/>
        <v>0.13723810434718517</v>
      </c>
    </row>
    <row r="53" spans="1:56" x14ac:dyDescent="0.25">
      <c r="A53">
        <v>2526361000000</v>
      </c>
      <c r="B53" t="s">
        <v>100</v>
      </c>
      <c r="C53" t="s">
        <v>101</v>
      </c>
      <c r="D53">
        <v>74</v>
      </c>
      <c r="E53">
        <v>74</v>
      </c>
      <c r="F53">
        <v>74</v>
      </c>
      <c r="G53">
        <v>74</v>
      </c>
      <c r="H53">
        <v>74</v>
      </c>
      <c r="I53">
        <v>74</v>
      </c>
      <c r="J53">
        <v>73</v>
      </c>
      <c r="K53">
        <v>73</v>
      </c>
      <c r="L53">
        <v>73</v>
      </c>
      <c r="M53">
        <v>73</v>
      </c>
      <c r="N53">
        <v>73</v>
      </c>
      <c r="O53">
        <v>73</v>
      </c>
      <c r="P53">
        <v>73</v>
      </c>
      <c r="Q53">
        <v>73</v>
      </c>
      <c r="R53">
        <v>73</v>
      </c>
      <c r="S53">
        <v>73</v>
      </c>
      <c r="T53">
        <v>73</v>
      </c>
      <c r="U53">
        <v>73</v>
      </c>
      <c r="V53">
        <v>73</v>
      </c>
      <c r="W53">
        <v>73</v>
      </c>
      <c r="X53">
        <v>73</v>
      </c>
      <c r="Y53">
        <v>73</v>
      </c>
      <c r="Z53">
        <v>73</v>
      </c>
      <c r="AA53">
        <v>73</v>
      </c>
      <c r="AB53">
        <v>73</v>
      </c>
      <c r="AC53">
        <v>73</v>
      </c>
      <c r="AD53">
        <v>73</v>
      </c>
      <c r="AE53">
        <v>73</v>
      </c>
      <c r="AF53">
        <v>73</v>
      </c>
      <c r="AG53">
        <v>73</v>
      </c>
      <c r="AH53">
        <v>73</v>
      </c>
      <c r="AI53">
        <v>73</v>
      </c>
      <c r="AJ53">
        <v>73</v>
      </c>
      <c r="AK53">
        <v>73</v>
      </c>
      <c r="AL53">
        <v>73</v>
      </c>
      <c r="AM53">
        <v>73</v>
      </c>
      <c r="AN53">
        <v>73</v>
      </c>
      <c r="AO53">
        <v>73</v>
      </c>
      <c r="AP53">
        <v>72</v>
      </c>
      <c r="AQ53">
        <v>72</v>
      </c>
      <c r="AR53">
        <v>72</v>
      </c>
      <c r="AS53">
        <v>72</v>
      </c>
      <c r="AT53">
        <v>72</v>
      </c>
      <c r="AU53">
        <v>72</v>
      </c>
      <c r="AV53" s="8">
        <f t="shared" si="0"/>
        <v>73</v>
      </c>
      <c r="AW53">
        <f t="shared" si="1"/>
        <v>73</v>
      </c>
      <c r="AX53" s="8">
        <f t="shared" si="2"/>
        <v>0.5282705437953743</v>
      </c>
      <c r="AY53" s="6">
        <f>Table1214[[#This Row],[Szórás]]/Table1214[[#This Row],[Átlagos akadálymentességi hibaszám]]</f>
        <v>7.2365827917174564E-3</v>
      </c>
      <c r="AZ53">
        <f t="shared" si="3"/>
        <v>72</v>
      </c>
      <c r="BA53">
        <f t="shared" si="4"/>
        <v>74</v>
      </c>
      <c r="BB53">
        <f t="shared" si="5"/>
        <v>2</v>
      </c>
      <c r="BC53" s="7">
        <f t="shared" si="6"/>
        <v>0.99955985967278616</v>
      </c>
      <c r="BD53" s="10">
        <f t="shared" si="7"/>
        <v>0.61054999209160599</v>
      </c>
    </row>
    <row r="54" spans="1:56" x14ac:dyDescent="0.25">
      <c r="A54">
        <v>61030000</v>
      </c>
      <c r="B54" t="s">
        <v>110</v>
      </c>
      <c r="C54" t="s">
        <v>174</v>
      </c>
      <c r="D54">
        <v>124</v>
      </c>
      <c r="E54">
        <v>125</v>
      </c>
      <c r="F54">
        <v>123</v>
      </c>
      <c r="G54">
        <v>135</v>
      </c>
      <c r="H54">
        <v>127</v>
      </c>
      <c r="I54">
        <v>129</v>
      </c>
      <c r="J54">
        <v>131</v>
      </c>
      <c r="K54">
        <v>120</v>
      </c>
      <c r="L54">
        <v>128</v>
      </c>
      <c r="M54">
        <v>128</v>
      </c>
      <c r="N54">
        <v>130</v>
      </c>
      <c r="O54">
        <v>113</v>
      </c>
      <c r="P54">
        <v>96</v>
      </c>
      <c r="Q54">
        <v>103</v>
      </c>
      <c r="R54">
        <v>102</v>
      </c>
      <c r="S54">
        <v>112</v>
      </c>
      <c r="T54">
        <v>124</v>
      </c>
      <c r="U54">
        <v>136</v>
      </c>
      <c r="V54">
        <v>131</v>
      </c>
      <c r="W54">
        <v>133</v>
      </c>
      <c r="X54">
        <v>127</v>
      </c>
      <c r="Y54">
        <v>135</v>
      </c>
      <c r="Z54">
        <v>154</v>
      </c>
      <c r="AA54">
        <v>109</v>
      </c>
      <c r="AB54">
        <v>118</v>
      </c>
      <c r="AC54">
        <v>125</v>
      </c>
      <c r="AD54">
        <v>116</v>
      </c>
      <c r="AE54">
        <v>124</v>
      </c>
      <c r="AF54">
        <v>109</v>
      </c>
      <c r="AG54">
        <v>118</v>
      </c>
      <c r="AH54">
        <v>149</v>
      </c>
      <c r="AI54">
        <v>132</v>
      </c>
      <c r="AJ54">
        <v>138</v>
      </c>
      <c r="AK54">
        <v>115</v>
      </c>
      <c r="AL54">
        <v>115</v>
      </c>
      <c r="AM54">
        <v>100</v>
      </c>
      <c r="AN54">
        <v>104</v>
      </c>
      <c r="AO54">
        <v>98</v>
      </c>
      <c r="AP54">
        <v>108</v>
      </c>
      <c r="AQ54">
        <v>120</v>
      </c>
      <c r="AR54">
        <v>115</v>
      </c>
      <c r="AS54">
        <v>116</v>
      </c>
      <c r="AT54">
        <v>100</v>
      </c>
      <c r="AU54">
        <v>134</v>
      </c>
      <c r="AV54" s="8">
        <f t="shared" si="0"/>
        <v>121.11363636363636</v>
      </c>
      <c r="AW54">
        <f t="shared" si="1"/>
        <v>123.5</v>
      </c>
      <c r="AX54" s="8">
        <f t="shared" si="2"/>
        <v>13.277391010689515</v>
      </c>
      <c r="AY54" s="6">
        <f>Table1214[[#This Row],[Szórás]]/Table1214[[#This Row],[Átlagos akadálymentességi hibaszám]]</f>
        <v>0.10962754822111816</v>
      </c>
      <c r="AZ54">
        <f t="shared" si="3"/>
        <v>96</v>
      </c>
      <c r="BA54">
        <f t="shared" si="4"/>
        <v>154</v>
      </c>
      <c r="BB54">
        <f t="shared" si="5"/>
        <v>58</v>
      </c>
      <c r="BC54" s="7">
        <f t="shared" si="6"/>
        <v>0.9977814045969019</v>
      </c>
      <c r="BD54" s="10">
        <f t="shared" si="7"/>
        <v>6.6526302567469858E-2</v>
      </c>
    </row>
    <row r="55" spans="1:56" x14ac:dyDescent="0.25">
      <c r="A55">
        <v>4814880000</v>
      </c>
      <c r="B55" t="s">
        <v>155</v>
      </c>
      <c r="C55" t="s">
        <v>156</v>
      </c>
      <c r="D55">
        <v>116</v>
      </c>
      <c r="E55">
        <v>108</v>
      </c>
      <c r="F55">
        <v>106</v>
      </c>
      <c r="G55">
        <v>106</v>
      </c>
      <c r="H55">
        <v>105</v>
      </c>
      <c r="I55">
        <v>105</v>
      </c>
      <c r="J55">
        <v>106</v>
      </c>
      <c r="K55">
        <v>107</v>
      </c>
      <c r="L55">
        <v>105</v>
      </c>
      <c r="M55">
        <v>107</v>
      </c>
      <c r="N55">
        <v>108</v>
      </c>
      <c r="O55">
        <v>106</v>
      </c>
      <c r="P55">
        <v>109</v>
      </c>
      <c r="Q55">
        <v>105</v>
      </c>
      <c r="R55">
        <v>111</v>
      </c>
      <c r="S55">
        <v>108</v>
      </c>
      <c r="T55">
        <v>111</v>
      </c>
      <c r="U55">
        <v>109</v>
      </c>
      <c r="V55">
        <v>107</v>
      </c>
      <c r="W55">
        <v>107</v>
      </c>
      <c r="X55">
        <v>106</v>
      </c>
      <c r="Y55">
        <v>105</v>
      </c>
      <c r="Z55">
        <v>107</v>
      </c>
      <c r="AA55">
        <v>112</v>
      </c>
      <c r="AB55">
        <v>105</v>
      </c>
      <c r="AC55">
        <v>105</v>
      </c>
      <c r="AD55">
        <v>6</v>
      </c>
      <c r="AE55">
        <v>6</v>
      </c>
      <c r="AF55">
        <v>6</v>
      </c>
      <c r="AG55">
        <v>6</v>
      </c>
      <c r="AH55">
        <v>6</v>
      </c>
      <c r="AI55">
        <v>6</v>
      </c>
      <c r="AJ55">
        <v>6</v>
      </c>
      <c r="AK55">
        <v>6</v>
      </c>
      <c r="AL55">
        <v>6</v>
      </c>
      <c r="AM55">
        <v>6</v>
      </c>
      <c r="AN55">
        <v>6</v>
      </c>
      <c r="AO55">
        <v>6</v>
      </c>
      <c r="AP55">
        <v>6</v>
      </c>
      <c r="AQ55">
        <v>6</v>
      </c>
      <c r="AR55">
        <v>6</v>
      </c>
      <c r="AS55">
        <v>6</v>
      </c>
      <c r="AT55">
        <v>6</v>
      </c>
      <c r="AU55">
        <v>6</v>
      </c>
      <c r="AV55" s="8">
        <f t="shared" si="0"/>
        <v>65.909090909090907</v>
      </c>
      <c r="AW55">
        <f t="shared" si="1"/>
        <v>105</v>
      </c>
      <c r="AX55" s="8">
        <f t="shared" si="2"/>
        <v>50.464732415410516</v>
      </c>
      <c r="AY55" s="6">
        <f>Table1214[[#This Row],[Szórás]]/Table1214[[#This Row],[Átlagos akadálymentességi hibaszám]]</f>
        <v>0.7656718021648492</v>
      </c>
      <c r="AZ55">
        <f t="shared" si="3"/>
        <v>6</v>
      </c>
      <c r="BA55">
        <f t="shared" si="4"/>
        <v>116</v>
      </c>
      <c r="BB55">
        <f t="shared" si="5"/>
        <v>110</v>
      </c>
      <c r="BC55" s="7">
        <f t="shared" si="6"/>
        <v>0.90920123547603893</v>
      </c>
      <c r="BD55" s="10">
        <f t="shared" si="7"/>
        <v>0.72636831150590253</v>
      </c>
    </row>
    <row r="56" spans="1:56" x14ac:dyDescent="0.25">
      <c r="A56">
        <v>12515960000</v>
      </c>
      <c r="B56" t="s">
        <v>100</v>
      </c>
      <c r="C56" t="s">
        <v>101</v>
      </c>
      <c r="D56">
        <v>268</v>
      </c>
      <c r="E56">
        <v>270</v>
      </c>
      <c r="F56">
        <v>264</v>
      </c>
      <c r="G56">
        <v>261</v>
      </c>
      <c r="H56">
        <v>253</v>
      </c>
      <c r="I56">
        <v>244</v>
      </c>
      <c r="J56">
        <v>248</v>
      </c>
      <c r="K56">
        <v>249</v>
      </c>
      <c r="L56">
        <v>255</v>
      </c>
      <c r="M56">
        <v>263</v>
      </c>
      <c r="N56">
        <v>250</v>
      </c>
      <c r="O56">
        <v>250</v>
      </c>
      <c r="P56">
        <v>249</v>
      </c>
      <c r="Q56">
        <v>245</v>
      </c>
      <c r="R56">
        <v>248</v>
      </c>
      <c r="S56">
        <v>246</v>
      </c>
      <c r="T56">
        <v>248</v>
      </c>
      <c r="U56">
        <v>247</v>
      </c>
      <c r="V56">
        <v>221</v>
      </c>
      <c r="W56">
        <v>246</v>
      </c>
      <c r="X56">
        <v>257</v>
      </c>
      <c r="Y56">
        <v>244</v>
      </c>
      <c r="Z56">
        <v>251</v>
      </c>
      <c r="AA56">
        <v>251</v>
      </c>
      <c r="AB56">
        <v>251</v>
      </c>
      <c r="AC56">
        <v>256</v>
      </c>
      <c r="AD56">
        <v>252</v>
      </c>
      <c r="AE56">
        <v>251</v>
      </c>
      <c r="AF56">
        <v>245</v>
      </c>
      <c r="AG56">
        <v>248</v>
      </c>
      <c r="AH56">
        <v>246</v>
      </c>
      <c r="AI56">
        <v>244</v>
      </c>
      <c r="AJ56">
        <v>241</v>
      </c>
      <c r="AK56">
        <v>240</v>
      </c>
      <c r="AL56">
        <v>240</v>
      </c>
      <c r="AM56">
        <v>243</v>
      </c>
      <c r="AN56">
        <v>242</v>
      </c>
      <c r="AO56">
        <v>238</v>
      </c>
      <c r="AP56">
        <v>239</v>
      </c>
      <c r="AQ56">
        <v>234</v>
      </c>
      <c r="AR56">
        <v>235</v>
      </c>
      <c r="AS56">
        <v>237</v>
      </c>
      <c r="AT56">
        <v>242</v>
      </c>
      <c r="AU56">
        <v>243</v>
      </c>
      <c r="AV56" s="8">
        <f t="shared" si="0"/>
        <v>247.61363636363637</v>
      </c>
      <c r="AW56">
        <f t="shared" si="1"/>
        <v>247.5</v>
      </c>
      <c r="AX56" s="8">
        <f t="shared" si="2"/>
        <v>9.1275608935078285</v>
      </c>
      <c r="AY56" s="6">
        <f>Table1214[[#This Row],[Szórás]]/Table1214[[#This Row],[Átlagos akadálymentességi hibaszám]]</f>
        <v>3.6862109161481818E-2</v>
      </c>
      <c r="AZ56">
        <f t="shared" si="3"/>
        <v>221</v>
      </c>
      <c r="BA56">
        <f t="shared" si="4"/>
        <v>270</v>
      </c>
      <c r="BB56">
        <f t="shared" si="5"/>
        <v>49</v>
      </c>
      <c r="BC56" s="7">
        <f t="shared" si="6"/>
        <v>0.99812888867190053</v>
      </c>
      <c r="BD56" s="10">
        <f t="shared" si="7"/>
        <v>0.42599624448796952</v>
      </c>
    </row>
    <row r="57" spans="1:56" x14ac:dyDescent="0.25">
      <c r="A57">
        <v>6975250000</v>
      </c>
      <c r="B57" t="s">
        <v>155</v>
      </c>
      <c r="C57" t="s">
        <v>156</v>
      </c>
      <c r="D57">
        <v>228</v>
      </c>
      <c r="E57">
        <v>226</v>
      </c>
      <c r="F57">
        <v>230</v>
      </c>
      <c r="G57">
        <v>227</v>
      </c>
      <c r="H57">
        <v>232</v>
      </c>
      <c r="I57">
        <v>238</v>
      </c>
      <c r="J57">
        <v>238</v>
      </c>
      <c r="K57">
        <v>234</v>
      </c>
      <c r="L57">
        <v>233</v>
      </c>
      <c r="M57">
        <v>234</v>
      </c>
      <c r="N57">
        <v>232</v>
      </c>
      <c r="O57">
        <v>231</v>
      </c>
      <c r="P57">
        <v>231</v>
      </c>
      <c r="Q57">
        <v>226</v>
      </c>
      <c r="R57">
        <v>226</v>
      </c>
      <c r="S57">
        <v>227</v>
      </c>
      <c r="T57">
        <v>223</v>
      </c>
      <c r="U57">
        <v>224</v>
      </c>
      <c r="V57">
        <v>222</v>
      </c>
      <c r="W57">
        <v>231</v>
      </c>
      <c r="X57">
        <v>233</v>
      </c>
      <c r="Y57">
        <v>226</v>
      </c>
      <c r="Z57">
        <v>214</v>
      </c>
      <c r="AA57">
        <v>218</v>
      </c>
      <c r="AB57">
        <v>212</v>
      </c>
      <c r="AC57">
        <v>218</v>
      </c>
      <c r="AD57">
        <v>224</v>
      </c>
      <c r="AE57">
        <v>224</v>
      </c>
      <c r="AF57">
        <v>222</v>
      </c>
      <c r="AG57">
        <v>227</v>
      </c>
      <c r="AH57">
        <v>221</v>
      </c>
      <c r="AI57">
        <v>217</v>
      </c>
      <c r="AJ57">
        <v>220</v>
      </c>
      <c r="AK57">
        <v>214</v>
      </c>
      <c r="AL57">
        <v>212</v>
      </c>
      <c r="AM57">
        <v>214</v>
      </c>
      <c r="AN57">
        <v>214</v>
      </c>
      <c r="AO57">
        <v>193</v>
      </c>
      <c r="AP57">
        <v>212</v>
      </c>
      <c r="AQ57">
        <v>212</v>
      </c>
      <c r="AR57">
        <v>214</v>
      </c>
      <c r="AS57">
        <v>215</v>
      </c>
      <c r="AT57">
        <v>213</v>
      </c>
      <c r="AU57">
        <v>211</v>
      </c>
      <c r="AV57" s="8">
        <f t="shared" si="0"/>
        <v>222.56818181818181</v>
      </c>
      <c r="AW57">
        <f t="shared" si="1"/>
        <v>224</v>
      </c>
      <c r="AX57" s="8">
        <f t="shared" si="2"/>
        <v>9.1458409082851286</v>
      </c>
      <c r="AY57" s="6">
        <f>Table1214[[#This Row],[Szórás]]/Table1214[[#This Row],[Átlagos akadálymentességi hibaszám]]</f>
        <v>4.1092310830649001E-2</v>
      </c>
      <c r="AZ57">
        <f t="shared" si="3"/>
        <v>193</v>
      </c>
      <c r="BA57">
        <f t="shared" si="4"/>
        <v>238</v>
      </c>
      <c r="BB57">
        <f t="shared" si="5"/>
        <v>45</v>
      </c>
      <c r="BC57" s="7">
        <f t="shared" si="6"/>
        <v>0.99740758425045317</v>
      </c>
      <c r="BD57" s="10">
        <f t="shared" si="7"/>
        <v>0.63894915513937944</v>
      </c>
    </row>
    <row r="58" spans="1:56" x14ac:dyDescent="0.25">
      <c r="A58">
        <v>57098150000</v>
      </c>
      <c r="B58" t="s">
        <v>100</v>
      </c>
      <c r="C58" t="s">
        <v>101</v>
      </c>
      <c r="D58">
        <v>35</v>
      </c>
      <c r="E58">
        <v>36</v>
      </c>
      <c r="F58">
        <v>36</v>
      </c>
      <c r="G58">
        <v>37</v>
      </c>
      <c r="H58">
        <v>36</v>
      </c>
      <c r="I58">
        <v>38</v>
      </c>
      <c r="J58">
        <v>36</v>
      </c>
      <c r="K58">
        <v>36</v>
      </c>
      <c r="L58">
        <v>31</v>
      </c>
      <c r="M58">
        <v>31</v>
      </c>
      <c r="N58">
        <v>32</v>
      </c>
      <c r="O58">
        <v>30</v>
      </c>
      <c r="P58">
        <v>30</v>
      </c>
      <c r="Q58">
        <v>30</v>
      </c>
      <c r="R58">
        <v>30</v>
      </c>
      <c r="S58">
        <v>30</v>
      </c>
      <c r="T58">
        <v>31</v>
      </c>
      <c r="U58">
        <v>30</v>
      </c>
      <c r="V58">
        <v>29</v>
      </c>
      <c r="W58">
        <v>30</v>
      </c>
      <c r="X58">
        <v>30</v>
      </c>
      <c r="Y58">
        <v>30</v>
      </c>
      <c r="Z58">
        <v>29</v>
      </c>
      <c r="AA58">
        <v>30</v>
      </c>
      <c r="AB58">
        <v>30</v>
      </c>
      <c r="AC58">
        <v>4</v>
      </c>
      <c r="AD58">
        <v>3</v>
      </c>
      <c r="AE58">
        <v>7</v>
      </c>
      <c r="AF58">
        <v>7</v>
      </c>
      <c r="AG58">
        <v>6</v>
      </c>
      <c r="AH58">
        <v>6</v>
      </c>
      <c r="AI58">
        <v>7</v>
      </c>
      <c r="AJ58">
        <v>6</v>
      </c>
      <c r="AK58">
        <v>6</v>
      </c>
      <c r="AL58">
        <v>7</v>
      </c>
      <c r="AM58">
        <v>8</v>
      </c>
      <c r="AN58">
        <v>5</v>
      </c>
      <c r="AO58">
        <v>4</v>
      </c>
      <c r="AP58">
        <v>8</v>
      </c>
      <c r="AQ58">
        <v>5</v>
      </c>
      <c r="AR58">
        <v>5</v>
      </c>
      <c r="AS58">
        <v>9</v>
      </c>
      <c r="AT58">
        <v>7</v>
      </c>
      <c r="AU58">
        <v>6</v>
      </c>
      <c r="AV58" s="8">
        <f t="shared" si="0"/>
        <v>20.886363636363637</v>
      </c>
      <c r="AW58">
        <f t="shared" si="1"/>
        <v>30</v>
      </c>
      <c r="AX58" s="8">
        <f t="shared" si="2"/>
        <v>13.261617827383551</v>
      </c>
      <c r="AY58" s="6">
        <f>Table1214[[#This Row],[Szórás]]/Table1214[[#This Row],[Átlagos akadálymentességi hibaszám]]</f>
        <v>0.63494144113697093</v>
      </c>
      <c r="AZ58">
        <f t="shared" si="3"/>
        <v>3</v>
      </c>
      <c r="BA58">
        <f t="shared" si="4"/>
        <v>38</v>
      </c>
      <c r="BB58">
        <f t="shared" si="5"/>
        <v>35</v>
      </c>
      <c r="BC58" s="7">
        <f t="shared" si="6"/>
        <v>0.94437582124618513</v>
      </c>
      <c r="BD58" s="10">
        <f t="shared" si="7"/>
        <v>0.71806955869260958</v>
      </c>
    </row>
    <row r="59" spans="1:56" x14ac:dyDescent="0.25">
      <c r="A59">
        <v>57098150000</v>
      </c>
      <c r="B59" t="s">
        <v>100</v>
      </c>
      <c r="C59" t="s">
        <v>101</v>
      </c>
      <c r="D59">
        <v>82</v>
      </c>
      <c r="E59">
        <v>82</v>
      </c>
      <c r="F59">
        <v>81</v>
      </c>
      <c r="G59">
        <v>82</v>
      </c>
      <c r="H59">
        <v>82</v>
      </c>
      <c r="I59">
        <v>82</v>
      </c>
      <c r="J59">
        <v>82</v>
      </c>
      <c r="K59">
        <v>82</v>
      </c>
      <c r="L59">
        <v>73</v>
      </c>
      <c r="M59">
        <v>73</v>
      </c>
      <c r="N59">
        <v>73</v>
      </c>
      <c r="O59">
        <v>74</v>
      </c>
      <c r="P59">
        <v>73</v>
      </c>
      <c r="Q59">
        <v>73</v>
      </c>
      <c r="R59">
        <v>73</v>
      </c>
      <c r="S59">
        <v>73</v>
      </c>
      <c r="T59">
        <v>73</v>
      </c>
      <c r="U59">
        <v>73</v>
      </c>
      <c r="V59">
        <v>73</v>
      </c>
      <c r="W59">
        <v>73</v>
      </c>
      <c r="X59">
        <v>73</v>
      </c>
      <c r="Y59">
        <v>73</v>
      </c>
      <c r="Z59">
        <v>73</v>
      </c>
      <c r="AA59">
        <v>73</v>
      </c>
      <c r="AB59">
        <v>31</v>
      </c>
      <c r="AC59">
        <v>31</v>
      </c>
      <c r="AD59">
        <v>32</v>
      </c>
      <c r="AE59">
        <v>32</v>
      </c>
      <c r="AF59">
        <v>31</v>
      </c>
      <c r="AG59">
        <v>30</v>
      </c>
      <c r="AH59">
        <v>29</v>
      </c>
      <c r="AI59">
        <v>30</v>
      </c>
      <c r="AJ59">
        <v>29</v>
      </c>
      <c r="AK59">
        <v>31</v>
      </c>
      <c r="AL59">
        <v>29</v>
      </c>
      <c r="AM59">
        <v>29</v>
      </c>
      <c r="AN59">
        <v>28</v>
      </c>
      <c r="AO59">
        <v>32</v>
      </c>
      <c r="AP59">
        <v>31</v>
      </c>
      <c r="AQ59">
        <v>34</v>
      </c>
      <c r="AR59">
        <v>34</v>
      </c>
      <c r="AS59">
        <v>33</v>
      </c>
      <c r="AT59">
        <v>33</v>
      </c>
      <c r="AU59">
        <v>34</v>
      </c>
      <c r="AV59" s="8">
        <f t="shared" si="0"/>
        <v>55.613636363636367</v>
      </c>
      <c r="AW59">
        <f t="shared" si="1"/>
        <v>73</v>
      </c>
      <c r="AX59" s="8">
        <f t="shared" si="2"/>
        <v>22.836339776249638</v>
      </c>
      <c r="AY59" s="6">
        <f>Table1214[[#This Row],[Szórás]]/Table1214[[#This Row],[Átlagos akadálymentességi hibaszám]]</f>
        <v>0.41062482638127668</v>
      </c>
      <c r="AZ59">
        <f t="shared" si="3"/>
        <v>28</v>
      </c>
      <c r="BA59">
        <f t="shared" si="4"/>
        <v>82</v>
      </c>
      <c r="BB59">
        <f t="shared" si="5"/>
        <v>54</v>
      </c>
      <c r="BC59" s="7">
        <f t="shared" si="6"/>
        <v>0.96965789024860372</v>
      </c>
      <c r="BD59" s="10">
        <f t="shared" si="7"/>
        <v>0.76385020092220668</v>
      </c>
    </row>
    <row r="60" spans="1:56" x14ac:dyDescent="0.25">
      <c r="A60">
        <v>3758590000</v>
      </c>
      <c r="B60" t="s">
        <v>164</v>
      </c>
      <c r="C60" t="s">
        <v>333</v>
      </c>
      <c r="D60">
        <v>3</v>
      </c>
      <c r="E60">
        <v>3</v>
      </c>
      <c r="F60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3</v>
      </c>
      <c r="AL60">
        <v>3</v>
      </c>
      <c r="AM60">
        <v>3</v>
      </c>
      <c r="AN60">
        <v>3</v>
      </c>
      <c r="AO60">
        <v>3</v>
      </c>
      <c r="AP60">
        <v>3</v>
      </c>
      <c r="AQ60">
        <v>3</v>
      </c>
      <c r="AR60">
        <v>3</v>
      </c>
      <c r="AS60">
        <v>3</v>
      </c>
      <c r="AT60">
        <v>3</v>
      </c>
      <c r="AU60">
        <v>5</v>
      </c>
      <c r="AV60" s="8">
        <f t="shared" si="0"/>
        <v>3.0454545454545454</v>
      </c>
      <c r="AW60">
        <f t="shared" si="1"/>
        <v>3</v>
      </c>
      <c r="AX60" s="8">
        <f t="shared" si="2"/>
        <v>0.30151134457776363</v>
      </c>
      <c r="AY60" s="6">
        <f>Table1214[[#This Row],[Szórás]]/Table1214[[#This Row],[Átlagos akadálymentességi hibaszám]]</f>
        <v>9.9003725085235819E-2</v>
      </c>
      <c r="AZ60">
        <f t="shared" si="3"/>
        <v>3</v>
      </c>
      <c r="BA60">
        <f t="shared" si="4"/>
        <v>5</v>
      </c>
      <c r="BB60">
        <f t="shared" si="5"/>
        <v>2</v>
      </c>
      <c r="BC60" s="7">
        <f t="shared" si="6"/>
        <v>1.0015491551386515</v>
      </c>
      <c r="BD60" s="10">
        <f t="shared" si="7"/>
        <v>6.6666666666666582E-2</v>
      </c>
    </row>
    <row r="61" spans="1:56" x14ac:dyDescent="0.25">
      <c r="A61">
        <v>203160000</v>
      </c>
      <c r="B61" t="s">
        <v>110</v>
      </c>
      <c r="C61" t="s">
        <v>174</v>
      </c>
      <c r="D61">
        <v>15</v>
      </c>
      <c r="E61">
        <v>14</v>
      </c>
      <c r="F61">
        <v>14</v>
      </c>
      <c r="G61">
        <v>15</v>
      </c>
      <c r="H61">
        <v>14</v>
      </c>
      <c r="I61">
        <v>14</v>
      </c>
      <c r="J61">
        <v>13</v>
      </c>
      <c r="K61">
        <v>14</v>
      </c>
      <c r="L61">
        <v>14</v>
      </c>
      <c r="M61">
        <v>14</v>
      </c>
      <c r="N61">
        <v>15</v>
      </c>
      <c r="O61">
        <v>13</v>
      </c>
      <c r="P61">
        <v>13</v>
      </c>
      <c r="Q61">
        <v>14</v>
      </c>
      <c r="R61">
        <v>13</v>
      </c>
      <c r="S61">
        <v>14</v>
      </c>
      <c r="T61">
        <v>14</v>
      </c>
      <c r="U61">
        <v>13</v>
      </c>
      <c r="V61">
        <v>13</v>
      </c>
      <c r="W61">
        <v>14</v>
      </c>
      <c r="X61">
        <v>13</v>
      </c>
      <c r="Y61">
        <v>13</v>
      </c>
      <c r="Z61">
        <v>13</v>
      </c>
      <c r="AA61">
        <v>15</v>
      </c>
      <c r="AB61">
        <v>13</v>
      </c>
      <c r="AC61">
        <v>13</v>
      </c>
      <c r="AD61">
        <v>13</v>
      </c>
      <c r="AE61">
        <v>13</v>
      </c>
      <c r="AF61">
        <v>13</v>
      </c>
      <c r="AG61">
        <v>13</v>
      </c>
      <c r="AH61">
        <v>13</v>
      </c>
      <c r="AI61">
        <v>13</v>
      </c>
      <c r="AJ61">
        <v>13</v>
      </c>
      <c r="AK61">
        <v>13</v>
      </c>
      <c r="AL61">
        <v>12</v>
      </c>
      <c r="AM61">
        <v>12</v>
      </c>
      <c r="AN61">
        <v>12</v>
      </c>
      <c r="AO61">
        <v>12</v>
      </c>
      <c r="AP61">
        <v>12</v>
      </c>
      <c r="AQ61">
        <v>13</v>
      </c>
      <c r="AR61">
        <v>12</v>
      </c>
      <c r="AS61">
        <v>12</v>
      </c>
      <c r="AT61">
        <v>13</v>
      </c>
      <c r="AU61">
        <v>18</v>
      </c>
      <c r="AV61" s="8">
        <f t="shared" si="0"/>
        <v>13.386363636363637</v>
      </c>
      <c r="AW61">
        <f t="shared" si="1"/>
        <v>13</v>
      </c>
      <c r="AX61" s="8">
        <f t="shared" si="2"/>
        <v>1.1042393802430219</v>
      </c>
      <c r="AY61" s="6">
        <f>Table1214[[#This Row],[Szórás]]/Table1214[[#This Row],[Átlagos akadálymentességi hibaszám]]</f>
        <v>8.2489868812721495E-2</v>
      </c>
      <c r="AZ61">
        <f t="shared" si="3"/>
        <v>12</v>
      </c>
      <c r="BA61">
        <f t="shared" si="4"/>
        <v>18</v>
      </c>
      <c r="BB61">
        <f t="shared" si="5"/>
        <v>6</v>
      </c>
      <c r="BC61" s="7">
        <f t="shared" si="6"/>
        <v>0.99729850749183857</v>
      </c>
      <c r="BD61" s="10">
        <f t="shared" si="7"/>
        <v>0.1975104802371227</v>
      </c>
    </row>
    <row r="62" spans="1:56" x14ac:dyDescent="0.25">
      <c r="A62">
        <v>57098150000</v>
      </c>
      <c r="B62" t="s">
        <v>100</v>
      </c>
      <c r="C62" t="s">
        <v>101</v>
      </c>
      <c r="D62">
        <v>81</v>
      </c>
      <c r="E62">
        <v>81</v>
      </c>
      <c r="F62">
        <v>79</v>
      </c>
      <c r="G62">
        <v>80</v>
      </c>
      <c r="H62">
        <v>80</v>
      </c>
      <c r="I62">
        <v>80</v>
      </c>
      <c r="J62">
        <v>80</v>
      </c>
      <c r="K62">
        <v>80</v>
      </c>
      <c r="L62">
        <v>71</v>
      </c>
      <c r="M62">
        <v>71</v>
      </c>
      <c r="N62">
        <v>71</v>
      </c>
      <c r="O62">
        <v>71</v>
      </c>
      <c r="P62">
        <v>71</v>
      </c>
      <c r="Q62">
        <v>71</v>
      </c>
      <c r="R62">
        <v>71</v>
      </c>
      <c r="S62">
        <v>71</v>
      </c>
      <c r="T62">
        <v>71</v>
      </c>
      <c r="U62">
        <v>71</v>
      </c>
      <c r="V62">
        <v>71</v>
      </c>
      <c r="W62">
        <v>71</v>
      </c>
      <c r="X62">
        <v>71</v>
      </c>
      <c r="Y62">
        <v>71</v>
      </c>
      <c r="Z62">
        <v>71</v>
      </c>
      <c r="AA62">
        <v>71</v>
      </c>
      <c r="AB62">
        <v>36</v>
      </c>
      <c r="AC62">
        <v>34</v>
      </c>
      <c r="AD62">
        <v>34</v>
      </c>
      <c r="AE62">
        <v>34</v>
      </c>
      <c r="AF62">
        <v>33</v>
      </c>
      <c r="AG62">
        <v>33</v>
      </c>
      <c r="AH62">
        <v>32</v>
      </c>
      <c r="AI62">
        <v>33</v>
      </c>
      <c r="AJ62">
        <v>33</v>
      </c>
      <c r="AK62">
        <v>33</v>
      </c>
      <c r="AL62">
        <v>32</v>
      </c>
      <c r="AM62">
        <v>32</v>
      </c>
      <c r="AN62">
        <v>32</v>
      </c>
      <c r="AO62">
        <v>33</v>
      </c>
      <c r="AP62">
        <v>33</v>
      </c>
      <c r="AQ62">
        <v>36</v>
      </c>
      <c r="AR62">
        <v>36</v>
      </c>
      <c r="AS62">
        <v>35</v>
      </c>
      <c r="AT62">
        <v>35</v>
      </c>
      <c r="AU62">
        <v>36</v>
      </c>
      <c r="AV62" s="8">
        <f t="shared" si="0"/>
        <v>55.727272727272727</v>
      </c>
      <c r="AW62">
        <f t="shared" si="1"/>
        <v>71</v>
      </c>
      <c r="AX62" s="8">
        <f t="shared" si="2"/>
        <v>20.571332091454678</v>
      </c>
      <c r="AY62" s="6">
        <f>Table1214[[#This Row],[Szórás]]/Table1214[[#This Row],[Átlagos akadálymentességi hibaszám]]</f>
        <v>0.36914299022186209</v>
      </c>
      <c r="AZ62">
        <f t="shared" si="3"/>
        <v>32</v>
      </c>
      <c r="BA62">
        <f t="shared" si="4"/>
        <v>81</v>
      </c>
      <c r="BB62">
        <f t="shared" si="5"/>
        <v>49</v>
      </c>
      <c r="BC62" s="7">
        <f t="shared" si="6"/>
        <v>0.97290735330671296</v>
      </c>
      <c r="BD62" s="10">
        <f t="shared" si="7"/>
        <v>0.78336583985842745</v>
      </c>
    </row>
    <row r="63" spans="1:56" x14ac:dyDescent="0.25">
      <c r="A63">
        <v>759140000</v>
      </c>
      <c r="B63" t="s">
        <v>148</v>
      </c>
      <c r="C63" t="s">
        <v>405</v>
      </c>
      <c r="D63">
        <v>210</v>
      </c>
      <c r="E63">
        <v>198</v>
      </c>
      <c r="F63">
        <v>200</v>
      </c>
      <c r="G63">
        <v>206</v>
      </c>
      <c r="H63">
        <v>204</v>
      </c>
      <c r="I63">
        <v>205</v>
      </c>
      <c r="J63">
        <v>207</v>
      </c>
      <c r="K63">
        <v>207</v>
      </c>
      <c r="L63">
        <v>212</v>
      </c>
      <c r="M63">
        <v>211</v>
      </c>
      <c r="N63">
        <v>209</v>
      </c>
      <c r="O63">
        <v>209</v>
      </c>
      <c r="P63">
        <v>210</v>
      </c>
      <c r="Q63">
        <v>212</v>
      </c>
      <c r="R63">
        <v>214</v>
      </c>
      <c r="S63">
        <v>209</v>
      </c>
      <c r="T63">
        <v>214</v>
      </c>
      <c r="U63">
        <v>213</v>
      </c>
      <c r="V63">
        <v>212</v>
      </c>
      <c r="W63">
        <v>207</v>
      </c>
      <c r="X63">
        <v>207</v>
      </c>
      <c r="Y63">
        <v>212</v>
      </c>
      <c r="Z63">
        <v>210</v>
      </c>
      <c r="AA63">
        <v>205</v>
      </c>
      <c r="AB63">
        <v>209</v>
      </c>
      <c r="AC63">
        <v>215</v>
      </c>
      <c r="AD63">
        <v>227</v>
      </c>
      <c r="AE63">
        <v>218</v>
      </c>
      <c r="AF63">
        <v>219</v>
      </c>
      <c r="AG63">
        <v>217</v>
      </c>
      <c r="AH63">
        <v>219</v>
      </c>
      <c r="AI63">
        <v>221</v>
      </c>
      <c r="AJ63">
        <v>224</v>
      </c>
      <c r="AK63">
        <v>222</v>
      </c>
      <c r="AL63">
        <v>222</v>
      </c>
      <c r="AM63">
        <v>223</v>
      </c>
      <c r="AN63">
        <v>228</v>
      </c>
      <c r="AO63">
        <v>227</v>
      </c>
      <c r="AP63">
        <v>231</v>
      </c>
      <c r="AQ63">
        <v>227</v>
      </c>
      <c r="AR63">
        <v>224</v>
      </c>
      <c r="AS63">
        <v>231</v>
      </c>
      <c r="AT63">
        <v>232</v>
      </c>
      <c r="AU63">
        <v>235</v>
      </c>
      <c r="AV63" s="8">
        <f t="shared" si="0"/>
        <v>215.31818181818181</v>
      </c>
      <c r="AW63">
        <f t="shared" si="1"/>
        <v>212.5</v>
      </c>
      <c r="AX63" s="8">
        <f t="shared" si="2"/>
        <v>9.2151864730788375</v>
      </c>
      <c r="AY63" s="6">
        <f>Table1214[[#This Row],[Szórás]]/Table1214[[#This Row],[Átlagos akadálymentességi hibaszám]]</f>
        <v>4.2797995019576617E-2</v>
      </c>
      <c r="AZ63">
        <f t="shared" si="3"/>
        <v>198</v>
      </c>
      <c r="BA63">
        <f t="shared" si="4"/>
        <v>235</v>
      </c>
      <c r="BB63">
        <f t="shared" si="5"/>
        <v>37</v>
      </c>
      <c r="BC63" s="7">
        <f t="shared" si="6"/>
        <v>1.0029710709238893</v>
      </c>
      <c r="BD63" s="10">
        <f t="shared" si="7"/>
        <v>0.80279457382008057</v>
      </c>
    </row>
    <row r="64" spans="1:56" x14ac:dyDescent="0.25">
      <c r="A64">
        <v>4394160000</v>
      </c>
      <c r="B64" t="s">
        <v>155</v>
      </c>
      <c r="C64" t="s">
        <v>156</v>
      </c>
      <c r="D64">
        <v>141</v>
      </c>
      <c r="E64">
        <v>138</v>
      </c>
      <c r="F64">
        <v>139</v>
      </c>
      <c r="G64">
        <v>140</v>
      </c>
      <c r="H64">
        <v>140</v>
      </c>
      <c r="I64">
        <v>137</v>
      </c>
      <c r="J64">
        <v>142</v>
      </c>
      <c r="K64">
        <v>145</v>
      </c>
      <c r="L64">
        <v>120</v>
      </c>
      <c r="M64">
        <v>126</v>
      </c>
      <c r="N64">
        <v>129</v>
      </c>
      <c r="O64">
        <v>125</v>
      </c>
      <c r="P64">
        <v>125</v>
      </c>
      <c r="Q64">
        <v>128</v>
      </c>
      <c r="R64">
        <v>124</v>
      </c>
      <c r="S64">
        <v>123</v>
      </c>
      <c r="T64">
        <v>125</v>
      </c>
      <c r="U64">
        <v>125</v>
      </c>
      <c r="V64">
        <v>128</v>
      </c>
      <c r="W64">
        <v>123</v>
      </c>
      <c r="X64">
        <v>122</v>
      </c>
      <c r="Y64">
        <v>124</v>
      </c>
      <c r="Z64">
        <v>122</v>
      </c>
      <c r="AA64">
        <v>123</v>
      </c>
      <c r="AB64">
        <v>122</v>
      </c>
      <c r="AC64">
        <v>125</v>
      </c>
      <c r="AD64">
        <v>124</v>
      </c>
      <c r="AE64">
        <v>132</v>
      </c>
      <c r="AF64">
        <v>132</v>
      </c>
      <c r="AG64">
        <v>125</v>
      </c>
      <c r="AH64">
        <v>122</v>
      </c>
      <c r="AI64">
        <v>120</v>
      </c>
      <c r="AJ64">
        <v>126</v>
      </c>
      <c r="AK64">
        <v>119</v>
      </c>
      <c r="AL64">
        <v>124</v>
      </c>
      <c r="AM64">
        <v>128</v>
      </c>
      <c r="AN64">
        <v>121</v>
      </c>
      <c r="AO64">
        <v>125</v>
      </c>
      <c r="AP64">
        <v>127</v>
      </c>
      <c r="AQ64">
        <v>124</v>
      </c>
      <c r="AR64">
        <v>138</v>
      </c>
      <c r="AS64">
        <v>131</v>
      </c>
      <c r="AT64">
        <v>125</v>
      </c>
      <c r="AU64">
        <v>128</v>
      </c>
      <c r="AV64" s="8">
        <f t="shared" si="0"/>
        <v>128</v>
      </c>
      <c r="AW64">
        <f t="shared" si="1"/>
        <v>125</v>
      </c>
      <c r="AX64" s="8">
        <f t="shared" si="2"/>
        <v>6.8607410271675802</v>
      </c>
      <c r="AY64" s="6">
        <f>Table1214[[#This Row],[Szórás]]/Table1214[[#This Row],[Átlagos akadálymentességi hibaszám]]</f>
        <v>5.359953927474672E-2</v>
      </c>
      <c r="AZ64">
        <f t="shared" si="3"/>
        <v>119</v>
      </c>
      <c r="BA64">
        <f t="shared" si="4"/>
        <v>145</v>
      </c>
      <c r="BB64">
        <f t="shared" si="5"/>
        <v>26</v>
      </c>
      <c r="BC64" s="7">
        <f t="shared" si="6"/>
        <v>0.99805826934549369</v>
      </c>
      <c r="BD64" s="10">
        <f t="shared" si="7"/>
        <v>0.22757958076310644</v>
      </c>
    </row>
    <row r="65" spans="1:56" x14ac:dyDescent="0.25">
      <c r="A65">
        <v>57098150000</v>
      </c>
      <c r="B65" t="s">
        <v>100</v>
      </c>
      <c r="C65" t="s">
        <v>101</v>
      </c>
      <c r="D65">
        <v>81</v>
      </c>
      <c r="E65">
        <v>81</v>
      </c>
      <c r="F65">
        <v>80</v>
      </c>
      <c r="G65">
        <v>80</v>
      </c>
      <c r="H65">
        <v>80</v>
      </c>
      <c r="I65">
        <v>80</v>
      </c>
      <c r="J65">
        <v>80</v>
      </c>
      <c r="K65">
        <v>80</v>
      </c>
      <c r="L65">
        <v>71</v>
      </c>
      <c r="M65">
        <v>71</v>
      </c>
      <c r="N65">
        <v>71</v>
      </c>
      <c r="O65">
        <v>71</v>
      </c>
      <c r="P65">
        <v>71</v>
      </c>
      <c r="Q65">
        <v>71</v>
      </c>
      <c r="R65">
        <v>71</v>
      </c>
      <c r="S65">
        <v>71</v>
      </c>
      <c r="T65">
        <v>71</v>
      </c>
      <c r="U65">
        <v>71</v>
      </c>
      <c r="V65">
        <v>71</v>
      </c>
      <c r="W65">
        <v>71</v>
      </c>
      <c r="X65">
        <v>71</v>
      </c>
      <c r="Y65">
        <v>71</v>
      </c>
      <c r="Z65">
        <v>71</v>
      </c>
      <c r="AA65">
        <v>71</v>
      </c>
      <c r="AB65">
        <v>23</v>
      </c>
      <c r="AC65">
        <v>23</v>
      </c>
      <c r="AD65">
        <v>22</v>
      </c>
      <c r="AE65">
        <v>23</v>
      </c>
      <c r="AF65">
        <v>23</v>
      </c>
      <c r="AG65">
        <v>23</v>
      </c>
      <c r="AH65">
        <v>23</v>
      </c>
      <c r="AI65">
        <v>23</v>
      </c>
      <c r="AJ65">
        <v>23</v>
      </c>
      <c r="AK65">
        <v>23</v>
      </c>
      <c r="AL65">
        <v>23</v>
      </c>
      <c r="AM65">
        <v>23</v>
      </c>
      <c r="AN65">
        <v>23</v>
      </c>
      <c r="AO65">
        <v>23</v>
      </c>
      <c r="AP65">
        <v>22</v>
      </c>
      <c r="AQ65">
        <v>25</v>
      </c>
      <c r="AR65">
        <v>25</v>
      </c>
      <c r="AS65">
        <v>24</v>
      </c>
      <c r="AT65">
        <v>24</v>
      </c>
      <c r="AU65">
        <v>25</v>
      </c>
      <c r="AV65" s="8">
        <f t="shared" ref="AV65:AV124" si="8">AVERAGE(D65:AU65)</f>
        <v>51</v>
      </c>
      <c r="AW65">
        <f t="shared" ref="AW65:AW124" si="9">MEDIAN(D65:AU65)</f>
        <v>71</v>
      </c>
      <c r="AX65" s="8">
        <f t="shared" ref="AX65:AX124" si="10">_xlfn.STDEV.S(D65:AU65)</f>
        <v>25.792553459351179</v>
      </c>
      <c r="AY65" s="6">
        <f>Table1214[[#This Row],[Szórás]]/Table1214[[#This Row],[Átlagos akadálymentességi hibaszám]]</f>
        <v>0.50573634234021925</v>
      </c>
      <c r="AZ65">
        <f t="shared" ref="AZ65:AZ124" si="11">MIN(D65:AU65)</f>
        <v>22</v>
      </c>
      <c r="BA65">
        <f t="shared" ref="BA65:BA124" si="12">MAX(D65:AU65)</f>
        <v>81</v>
      </c>
      <c r="BB65">
        <f t="shared" ref="BB65:BB124" si="13">BA65-AZ65</f>
        <v>59</v>
      </c>
      <c r="BC65" s="7">
        <f t="shared" ref="BC65:BC124" si="14">INDEX(LOGEST($D65:$AU65,,TRUE,TRUE),1,1)</f>
        <v>0.96094262279424714</v>
      </c>
      <c r="BD65" s="10">
        <f t="shared" ref="BD65:BD124" si="15">INDEX(LOGEST($D65:$AU65,,TRUE,TRUE),3,1)</f>
        <v>0.76736114981734016</v>
      </c>
    </row>
    <row r="66" spans="1:56" x14ac:dyDescent="0.25">
      <c r="A66">
        <v>531700000</v>
      </c>
      <c r="B66" t="s">
        <v>121</v>
      </c>
      <c r="C66" t="s">
        <v>122</v>
      </c>
      <c r="D66">
        <v>21</v>
      </c>
      <c r="E66">
        <v>21</v>
      </c>
      <c r="F66">
        <v>21</v>
      </c>
      <c r="G66">
        <v>21</v>
      </c>
      <c r="H66">
        <v>21</v>
      </c>
      <c r="I66">
        <v>21</v>
      </c>
      <c r="J66">
        <v>21</v>
      </c>
      <c r="K66">
        <v>21</v>
      </c>
      <c r="L66">
        <v>21</v>
      </c>
      <c r="M66">
        <v>21</v>
      </c>
      <c r="N66">
        <v>21</v>
      </c>
      <c r="O66">
        <v>21</v>
      </c>
      <c r="P66">
        <v>21</v>
      </c>
      <c r="Q66">
        <v>21</v>
      </c>
      <c r="R66">
        <v>21</v>
      </c>
      <c r="S66">
        <v>21</v>
      </c>
      <c r="T66">
        <v>21</v>
      </c>
      <c r="U66">
        <v>21</v>
      </c>
      <c r="V66">
        <v>21</v>
      </c>
      <c r="W66">
        <v>21</v>
      </c>
      <c r="X66">
        <v>21</v>
      </c>
      <c r="Y66">
        <v>21</v>
      </c>
      <c r="Z66">
        <v>21</v>
      </c>
      <c r="AA66">
        <v>21</v>
      </c>
      <c r="AB66">
        <v>21</v>
      </c>
      <c r="AC66">
        <v>21</v>
      </c>
      <c r="AD66">
        <v>21</v>
      </c>
      <c r="AE66">
        <v>21</v>
      </c>
      <c r="AF66">
        <v>21</v>
      </c>
      <c r="AG66">
        <v>21</v>
      </c>
      <c r="AH66">
        <v>21</v>
      </c>
      <c r="AI66">
        <v>21</v>
      </c>
      <c r="AJ66">
        <v>21</v>
      </c>
      <c r="AK66">
        <v>21</v>
      </c>
      <c r="AL66">
        <v>21</v>
      </c>
      <c r="AM66">
        <v>21</v>
      </c>
      <c r="AN66">
        <v>21</v>
      </c>
      <c r="AO66">
        <v>21</v>
      </c>
      <c r="AP66">
        <v>21</v>
      </c>
      <c r="AQ66">
        <v>21</v>
      </c>
      <c r="AR66">
        <v>21</v>
      </c>
      <c r="AS66">
        <v>21</v>
      </c>
      <c r="AT66">
        <v>21</v>
      </c>
      <c r="AU66">
        <v>21</v>
      </c>
      <c r="AV66" s="8">
        <f t="shared" si="8"/>
        <v>21</v>
      </c>
      <c r="AW66">
        <f t="shared" si="9"/>
        <v>21</v>
      </c>
      <c r="AX66" s="8">
        <f t="shared" si="10"/>
        <v>0</v>
      </c>
      <c r="AY66" s="6">
        <f>Table1214[[#This Row],[Szórás]]/Table1214[[#This Row],[Átlagos akadálymentességi hibaszám]]</f>
        <v>0</v>
      </c>
      <c r="AZ66">
        <f t="shared" si="11"/>
        <v>21</v>
      </c>
      <c r="BA66">
        <f t="shared" si="12"/>
        <v>21</v>
      </c>
      <c r="BB66">
        <f t="shared" si="13"/>
        <v>0</v>
      </c>
      <c r="BC66" s="7">
        <f t="shared" si="14"/>
        <v>1</v>
      </c>
      <c r="BD66" s="10">
        <f t="shared" si="15"/>
        <v>1</v>
      </c>
    </row>
    <row r="67" spans="1:56" x14ac:dyDescent="0.25">
      <c r="A67">
        <v>57098150000</v>
      </c>
      <c r="B67" t="s">
        <v>100</v>
      </c>
      <c r="C67" t="s">
        <v>101</v>
      </c>
      <c r="D67">
        <v>82</v>
      </c>
      <c r="E67">
        <v>82</v>
      </c>
      <c r="F67">
        <v>80</v>
      </c>
      <c r="G67">
        <v>81</v>
      </c>
      <c r="H67">
        <v>81</v>
      </c>
      <c r="I67">
        <v>81</v>
      </c>
      <c r="J67">
        <v>81</v>
      </c>
      <c r="K67">
        <v>81</v>
      </c>
      <c r="L67">
        <v>72</v>
      </c>
      <c r="M67">
        <v>72</v>
      </c>
      <c r="N67">
        <v>72</v>
      </c>
      <c r="O67">
        <v>73</v>
      </c>
      <c r="P67">
        <v>72</v>
      </c>
      <c r="Q67">
        <v>72</v>
      </c>
      <c r="R67">
        <v>72</v>
      </c>
      <c r="S67">
        <v>72</v>
      </c>
      <c r="T67">
        <v>72</v>
      </c>
      <c r="U67">
        <v>72</v>
      </c>
      <c r="V67">
        <v>72</v>
      </c>
      <c r="W67">
        <v>72</v>
      </c>
      <c r="X67">
        <v>72</v>
      </c>
      <c r="Y67">
        <v>72</v>
      </c>
      <c r="Z67">
        <v>72</v>
      </c>
      <c r="AA67">
        <v>72</v>
      </c>
      <c r="AB67">
        <v>33</v>
      </c>
      <c r="AC67">
        <v>33</v>
      </c>
      <c r="AD67">
        <v>32</v>
      </c>
      <c r="AE67">
        <v>32</v>
      </c>
      <c r="AF67">
        <v>30</v>
      </c>
      <c r="AG67">
        <v>30</v>
      </c>
      <c r="AH67">
        <v>29</v>
      </c>
      <c r="AI67">
        <v>30</v>
      </c>
      <c r="AJ67">
        <v>29</v>
      </c>
      <c r="AK67">
        <v>32</v>
      </c>
      <c r="AL67">
        <v>31</v>
      </c>
      <c r="AM67">
        <v>29</v>
      </c>
      <c r="AN67">
        <v>29</v>
      </c>
      <c r="AO67">
        <v>32</v>
      </c>
      <c r="AP67">
        <v>31</v>
      </c>
      <c r="AQ67">
        <v>34</v>
      </c>
      <c r="AR67">
        <v>33</v>
      </c>
      <c r="AS67">
        <v>33</v>
      </c>
      <c r="AT67">
        <v>33</v>
      </c>
      <c r="AU67">
        <v>34</v>
      </c>
      <c r="AV67" s="8">
        <f t="shared" si="8"/>
        <v>55.25</v>
      </c>
      <c r="AW67">
        <f t="shared" si="9"/>
        <v>72</v>
      </c>
      <c r="AX67" s="8">
        <f t="shared" si="10"/>
        <v>22.239839592863053</v>
      </c>
      <c r="AY67" s="6">
        <f>Table1214[[#This Row],[Szórás]]/Table1214[[#This Row],[Átlagos akadálymentességi hibaszám]]</f>
        <v>0.40253103335498736</v>
      </c>
      <c r="AZ67">
        <f t="shared" si="11"/>
        <v>29</v>
      </c>
      <c r="BA67">
        <f t="shared" si="12"/>
        <v>82</v>
      </c>
      <c r="BB67">
        <f t="shared" si="13"/>
        <v>53</v>
      </c>
      <c r="BC67" s="7">
        <f t="shared" si="14"/>
        <v>0.97019021996227151</v>
      </c>
      <c r="BD67" s="10">
        <f t="shared" si="15"/>
        <v>0.77431491808552499</v>
      </c>
    </row>
    <row r="68" spans="1:56" x14ac:dyDescent="0.25">
      <c r="A68">
        <v>14254790000</v>
      </c>
      <c r="B68" t="s">
        <v>100</v>
      </c>
      <c r="C68" t="s">
        <v>101</v>
      </c>
      <c r="D68">
        <v>87</v>
      </c>
      <c r="E68">
        <v>85</v>
      </c>
      <c r="F68">
        <v>85</v>
      </c>
      <c r="G68">
        <v>85</v>
      </c>
      <c r="H68">
        <v>84</v>
      </c>
      <c r="I68">
        <v>84</v>
      </c>
      <c r="J68">
        <v>84</v>
      </c>
      <c r="K68">
        <v>84</v>
      </c>
      <c r="L68">
        <v>85</v>
      </c>
      <c r="M68">
        <v>87</v>
      </c>
      <c r="N68">
        <v>87</v>
      </c>
      <c r="O68">
        <v>85</v>
      </c>
      <c r="P68">
        <v>85</v>
      </c>
      <c r="Q68">
        <v>84</v>
      </c>
      <c r="R68">
        <v>83</v>
      </c>
      <c r="S68">
        <v>83</v>
      </c>
      <c r="T68">
        <v>87</v>
      </c>
      <c r="U68">
        <v>87</v>
      </c>
      <c r="V68">
        <v>83</v>
      </c>
      <c r="W68">
        <v>82</v>
      </c>
      <c r="X68">
        <v>82</v>
      </c>
      <c r="Y68">
        <v>84</v>
      </c>
      <c r="Z68">
        <v>81</v>
      </c>
      <c r="AA68">
        <v>80</v>
      </c>
      <c r="AB68">
        <v>81</v>
      </c>
      <c r="AC68">
        <v>80</v>
      </c>
      <c r="AD68">
        <v>79</v>
      </c>
      <c r="AE68">
        <v>81</v>
      </c>
      <c r="AF68">
        <v>80</v>
      </c>
      <c r="AG68">
        <v>81</v>
      </c>
      <c r="AH68">
        <v>79</v>
      </c>
      <c r="AI68">
        <v>79</v>
      </c>
      <c r="AJ68">
        <v>80</v>
      </c>
      <c r="AK68">
        <v>79</v>
      </c>
      <c r="AL68">
        <v>80</v>
      </c>
      <c r="AM68">
        <v>79</v>
      </c>
      <c r="AN68">
        <v>79</v>
      </c>
      <c r="AO68">
        <v>79</v>
      </c>
      <c r="AP68">
        <v>79</v>
      </c>
      <c r="AQ68">
        <v>81</v>
      </c>
      <c r="AR68">
        <v>80</v>
      </c>
      <c r="AS68">
        <v>79</v>
      </c>
      <c r="AT68">
        <v>81</v>
      </c>
      <c r="AU68">
        <v>79</v>
      </c>
      <c r="AV68" s="8">
        <f t="shared" si="8"/>
        <v>82.227272727272734</v>
      </c>
      <c r="AW68">
        <f t="shared" si="9"/>
        <v>81.5</v>
      </c>
      <c r="AX68" s="8">
        <f t="shared" si="10"/>
        <v>2.7438187305679724</v>
      </c>
      <c r="AY68" s="6">
        <f>Table1214[[#This Row],[Szórás]]/Table1214[[#This Row],[Átlagos akadálymentességi hibaszám]]</f>
        <v>3.3368718669151677E-2</v>
      </c>
      <c r="AZ68">
        <f t="shared" si="11"/>
        <v>79</v>
      </c>
      <c r="BA68">
        <f t="shared" si="12"/>
        <v>87</v>
      </c>
      <c r="BB68">
        <f t="shared" si="13"/>
        <v>8</v>
      </c>
      <c r="BC68" s="7">
        <f t="shared" si="14"/>
        <v>0.99780861966138312</v>
      </c>
      <c r="BD68" s="10">
        <f t="shared" si="15"/>
        <v>0.72002843002292294</v>
      </c>
    </row>
    <row r="69" spans="1:56" x14ac:dyDescent="0.25">
      <c r="A69">
        <v>77960000</v>
      </c>
      <c r="B69" t="s">
        <v>110</v>
      </c>
      <c r="C69" t="s">
        <v>174</v>
      </c>
      <c r="D69">
        <v>52</v>
      </c>
      <c r="E69">
        <v>51</v>
      </c>
      <c r="F69">
        <v>51</v>
      </c>
      <c r="G69">
        <v>51</v>
      </c>
      <c r="H69">
        <v>49</v>
      </c>
      <c r="I69">
        <v>49</v>
      </c>
      <c r="J69">
        <v>51</v>
      </c>
      <c r="K69">
        <v>50</v>
      </c>
      <c r="L69">
        <v>50</v>
      </c>
      <c r="M69">
        <v>51</v>
      </c>
      <c r="N69">
        <v>49</v>
      </c>
      <c r="O69">
        <v>49</v>
      </c>
      <c r="P69">
        <v>51</v>
      </c>
      <c r="Q69">
        <v>51</v>
      </c>
      <c r="R69">
        <v>53</v>
      </c>
      <c r="S69">
        <v>53</v>
      </c>
      <c r="T69">
        <v>51</v>
      </c>
      <c r="U69">
        <v>51</v>
      </c>
      <c r="V69">
        <v>51</v>
      </c>
      <c r="W69">
        <v>51</v>
      </c>
      <c r="X69">
        <v>50</v>
      </c>
      <c r="Y69">
        <v>52</v>
      </c>
      <c r="Z69">
        <v>61</v>
      </c>
      <c r="AA69">
        <v>61</v>
      </c>
      <c r="AB69">
        <v>60</v>
      </c>
      <c r="AC69">
        <v>61</v>
      </c>
      <c r="AD69">
        <v>51</v>
      </c>
      <c r="AE69">
        <v>53</v>
      </c>
      <c r="AF69">
        <v>53</v>
      </c>
      <c r="AG69">
        <v>45</v>
      </c>
      <c r="AH69">
        <v>45</v>
      </c>
      <c r="AI69">
        <v>41</v>
      </c>
      <c r="AJ69">
        <v>41</v>
      </c>
      <c r="AK69">
        <v>41</v>
      </c>
      <c r="AL69">
        <v>42</v>
      </c>
      <c r="AM69">
        <v>49</v>
      </c>
      <c r="AN69">
        <v>49</v>
      </c>
      <c r="AO69">
        <v>48</v>
      </c>
      <c r="AP69">
        <v>49</v>
      </c>
      <c r="AQ69">
        <v>40</v>
      </c>
      <c r="AR69">
        <v>41</v>
      </c>
      <c r="AS69">
        <v>41</v>
      </c>
      <c r="AT69">
        <v>42</v>
      </c>
      <c r="AU69">
        <v>42</v>
      </c>
      <c r="AV69" s="8">
        <f t="shared" si="8"/>
        <v>49.386363636363633</v>
      </c>
      <c r="AW69">
        <f t="shared" si="9"/>
        <v>50.5</v>
      </c>
      <c r="AX69" s="8">
        <f t="shared" si="10"/>
        <v>5.414089754030087</v>
      </c>
      <c r="AY69" s="6">
        <f>Table1214[[#This Row],[Szórás]]/Table1214[[#This Row],[Átlagos akadálymentességi hibaszám]]</f>
        <v>0.10962722005399164</v>
      </c>
      <c r="AZ69">
        <f t="shared" si="11"/>
        <v>40</v>
      </c>
      <c r="BA69">
        <f t="shared" si="12"/>
        <v>61</v>
      </c>
      <c r="BB69">
        <f t="shared" si="13"/>
        <v>21</v>
      </c>
      <c r="BC69" s="7">
        <f t="shared" si="14"/>
        <v>0.99563846037798431</v>
      </c>
      <c r="BD69" s="10">
        <f t="shared" si="15"/>
        <v>0.25910190175996434</v>
      </c>
    </row>
    <row r="70" spans="1:56" x14ac:dyDescent="0.25">
      <c r="A70">
        <v>82170000</v>
      </c>
      <c r="B70" t="s">
        <v>110</v>
      </c>
      <c r="C70" t="s">
        <v>174</v>
      </c>
      <c r="D70">
        <v>93</v>
      </c>
      <c r="E70">
        <v>93</v>
      </c>
      <c r="F70">
        <v>93</v>
      </c>
      <c r="G70">
        <v>93</v>
      </c>
      <c r="H70">
        <v>93</v>
      </c>
      <c r="I70">
        <v>93</v>
      </c>
      <c r="J70">
        <v>93</v>
      </c>
      <c r="K70">
        <v>93</v>
      </c>
      <c r="L70">
        <v>93</v>
      </c>
      <c r="M70">
        <v>93</v>
      </c>
      <c r="N70">
        <v>93</v>
      </c>
      <c r="O70">
        <v>93</v>
      </c>
      <c r="P70">
        <v>93</v>
      </c>
      <c r="Q70">
        <v>94</v>
      </c>
      <c r="R70">
        <v>93</v>
      </c>
      <c r="S70">
        <v>94</v>
      </c>
      <c r="T70">
        <v>94</v>
      </c>
      <c r="U70">
        <v>94</v>
      </c>
      <c r="V70">
        <v>94</v>
      </c>
      <c r="W70">
        <v>94</v>
      </c>
      <c r="X70">
        <v>93</v>
      </c>
      <c r="Y70">
        <v>94</v>
      </c>
      <c r="Z70">
        <v>93</v>
      </c>
      <c r="AA70">
        <v>93</v>
      </c>
      <c r="AB70">
        <v>93</v>
      </c>
      <c r="AC70">
        <v>93</v>
      </c>
      <c r="AD70">
        <v>93</v>
      </c>
      <c r="AE70">
        <v>93</v>
      </c>
      <c r="AF70">
        <v>93</v>
      </c>
      <c r="AG70">
        <v>93</v>
      </c>
      <c r="AH70">
        <v>93</v>
      </c>
      <c r="AI70">
        <v>93</v>
      </c>
      <c r="AJ70">
        <v>93</v>
      </c>
      <c r="AK70">
        <v>93</v>
      </c>
      <c r="AL70">
        <v>93</v>
      </c>
      <c r="AM70">
        <v>93</v>
      </c>
      <c r="AN70">
        <v>93</v>
      </c>
      <c r="AO70">
        <v>92</v>
      </c>
      <c r="AP70">
        <v>92</v>
      </c>
      <c r="AQ70">
        <v>85</v>
      </c>
      <c r="AR70">
        <v>85</v>
      </c>
      <c r="AS70">
        <v>90</v>
      </c>
      <c r="AT70">
        <v>90</v>
      </c>
      <c r="AU70">
        <v>90</v>
      </c>
      <c r="AV70" s="8">
        <f t="shared" si="8"/>
        <v>92.545454545454547</v>
      </c>
      <c r="AW70">
        <f t="shared" si="9"/>
        <v>93</v>
      </c>
      <c r="AX70" s="8">
        <f t="shared" si="10"/>
        <v>1.8980350360006093</v>
      </c>
      <c r="AY70" s="6">
        <f>Table1214[[#This Row],[Szórás]]/Table1214[[#This Row],[Átlagos akadálymentességi hibaszám]]</f>
        <v>2.0509219445979079E-2</v>
      </c>
      <c r="AZ70">
        <f t="shared" si="11"/>
        <v>85</v>
      </c>
      <c r="BA70">
        <f t="shared" si="12"/>
        <v>94</v>
      </c>
      <c r="BB70">
        <f t="shared" si="13"/>
        <v>9</v>
      </c>
      <c r="BC70" s="7">
        <f t="shared" si="14"/>
        <v>0.99916348445830128</v>
      </c>
      <c r="BD70" s="10">
        <f t="shared" si="15"/>
        <v>0.25758375872602429</v>
      </c>
    </row>
    <row r="71" spans="1:56" x14ac:dyDescent="0.25">
      <c r="A71">
        <v>57098150000</v>
      </c>
      <c r="B71" t="s">
        <v>100</v>
      </c>
      <c r="C71" t="s">
        <v>101</v>
      </c>
      <c r="D71">
        <v>82</v>
      </c>
      <c r="E71">
        <v>82</v>
      </c>
      <c r="F71">
        <v>80</v>
      </c>
      <c r="G71">
        <v>81</v>
      </c>
      <c r="H71">
        <v>81</v>
      </c>
      <c r="I71">
        <v>81</v>
      </c>
      <c r="J71">
        <v>81</v>
      </c>
      <c r="K71">
        <v>81</v>
      </c>
      <c r="L71">
        <v>72</v>
      </c>
      <c r="M71">
        <v>72</v>
      </c>
      <c r="N71">
        <v>72</v>
      </c>
      <c r="O71">
        <v>72</v>
      </c>
      <c r="P71">
        <v>72</v>
      </c>
      <c r="Q71">
        <v>72</v>
      </c>
      <c r="R71">
        <v>72</v>
      </c>
      <c r="S71">
        <v>72</v>
      </c>
      <c r="T71">
        <v>72</v>
      </c>
      <c r="U71">
        <v>72</v>
      </c>
      <c r="V71">
        <v>71</v>
      </c>
      <c r="W71">
        <v>72</v>
      </c>
      <c r="X71">
        <v>72</v>
      </c>
      <c r="Y71">
        <v>72</v>
      </c>
      <c r="Z71">
        <v>72</v>
      </c>
      <c r="AA71">
        <v>72</v>
      </c>
      <c r="AB71">
        <v>32</v>
      </c>
      <c r="AC71">
        <v>32</v>
      </c>
      <c r="AD71">
        <v>35</v>
      </c>
      <c r="AE71">
        <v>36</v>
      </c>
      <c r="AF71">
        <v>35</v>
      </c>
      <c r="AG71">
        <v>34</v>
      </c>
      <c r="AH71">
        <v>33</v>
      </c>
      <c r="AI71">
        <v>34</v>
      </c>
      <c r="AJ71">
        <v>33</v>
      </c>
      <c r="AK71">
        <v>32</v>
      </c>
      <c r="AL71">
        <v>30</v>
      </c>
      <c r="AM71">
        <v>31</v>
      </c>
      <c r="AN71">
        <v>30</v>
      </c>
      <c r="AO71">
        <v>34</v>
      </c>
      <c r="AP71">
        <v>33</v>
      </c>
      <c r="AQ71">
        <v>36</v>
      </c>
      <c r="AR71">
        <v>36</v>
      </c>
      <c r="AS71">
        <v>35</v>
      </c>
      <c r="AT71">
        <v>35</v>
      </c>
      <c r="AU71">
        <v>36</v>
      </c>
      <c r="AV71" s="8">
        <f t="shared" si="8"/>
        <v>56.18181818181818</v>
      </c>
      <c r="AW71">
        <f t="shared" si="9"/>
        <v>72</v>
      </c>
      <c r="AX71" s="8">
        <f t="shared" si="10"/>
        <v>21.144324355043587</v>
      </c>
      <c r="AY71" s="6">
        <f>Table1214[[#This Row],[Szórás]]/Table1214[[#This Row],[Átlagos akadálymentességi hibaszám]]</f>
        <v>0.37635528787294409</v>
      </c>
      <c r="AZ71">
        <f t="shared" si="11"/>
        <v>30</v>
      </c>
      <c r="BA71">
        <f t="shared" si="12"/>
        <v>82</v>
      </c>
      <c r="BB71">
        <f t="shared" si="13"/>
        <v>52</v>
      </c>
      <c r="BC71" s="7">
        <f t="shared" si="14"/>
        <v>0.97235190271628846</v>
      </c>
      <c r="BD71" s="10">
        <f t="shared" si="15"/>
        <v>0.77704533249547869</v>
      </c>
    </row>
    <row r="72" spans="1:56" x14ac:dyDescent="0.25">
      <c r="A72">
        <v>44610000</v>
      </c>
      <c r="B72" t="s">
        <v>104</v>
      </c>
      <c r="C72" t="s">
        <v>274</v>
      </c>
      <c r="D72">
        <v>65</v>
      </c>
      <c r="E72">
        <v>69</v>
      </c>
      <c r="F72">
        <v>72</v>
      </c>
      <c r="G72">
        <v>59</v>
      </c>
      <c r="H72">
        <v>54</v>
      </c>
      <c r="I72">
        <v>57</v>
      </c>
      <c r="J72">
        <v>58</v>
      </c>
      <c r="K72">
        <v>58</v>
      </c>
      <c r="L72">
        <v>61</v>
      </c>
      <c r="M72">
        <v>60</v>
      </c>
      <c r="N72">
        <v>63</v>
      </c>
      <c r="O72">
        <v>52</v>
      </c>
      <c r="P72">
        <v>65</v>
      </c>
      <c r="Q72">
        <v>64</v>
      </c>
      <c r="R72">
        <v>68</v>
      </c>
      <c r="S72">
        <v>56</v>
      </c>
      <c r="T72">
        <v>64</v>
      </c>
      <c r="U72">
        <v>57</v>
      </c>
      <c r="V72">
        <v>59</v>
      </c>
      <c r="W72">
        <v>56</v>
      </c>
      <c r="X72">
        <v>58</v>
      </c>
      <c r="Y72">
        <v>53</v>
      </c>
      <c r="Z72">
        <v>50</v>
      </c>
      <c r="AA72">
        <v>57</v>
      </c>
      <c r="AB72">
        <v>55</v>
      </c>
      <c r="AC72">
        <v>58</v>
      </c>
      <c r="AD72">
        <v>62</v>
      </c>
      <c r="AE72">
        <v>60</v>
      </c>
      <c r="AF72">
        <v>56</v>
      </c>
      <c r="AG72">
        <v>57</v>
      </c>
      <c r="AH72">
        <v>50</v>
      </c>
      <c r="AI72">
        <v>52</v>
      </c>
      <c r="AJ72">
        <v>55</v>
      </c>
      <c r="AK72">
        <v>67</v>
      </c>
      <c r="AL72">
        <v>67</v>
      </c>
      <c r="AM72">
        <v>59</v>
      </c>
      <c r="AN72">
        <v>67</v>
      </c>
      <c r="AO72">
        <v>63</v>
      </c>
      <c r="AP72">
        <v>70</v>
      </c>
      <c r="AQ72">
        <v>59</v>
      </c>
      <c r="AR72">
        <v>70</v>
      </c>
      <c r="AS72">
        <v>67</v>
      </c>
      <c r="AT72">
        <v>69</v>
      </c>
      <c r="AU72">
        <v>65</v>
      </c>
      <c r="AV72" s="8">
        <f t="shared" si="8"/>
        <v>60.522727272727273</v>
      </c>
      <c r="AW72">
        <f t="shared" si="9"/>
        <v>59</v>
      </c>
      <c r="AX72" s="8">
        <f t="shared" si="10"/>
        <v>5.8089291186315402</v>
      </c>
      <c r="AY72" s="6">
        <f>Table1214[[#This Row],[Szórás]]/Table1214[[#This Row],[Átlagos akadálymentességi hibaszám]]</f>
        <v>9.5979301997667202E-2</v>
      </c>
      <c r="AZ72">
        <f t="shared" si="11"/>
        <v>50</v>
      </c>
      <c r="BA72">
        <f t="shared" si="12"/>
        <v>72</v>
      </c>
      <c r="BB72">
        <f t="shared" si="13"/>
        <v>22</v>
      </c>
      <c r="BC72" s="7">
        <f t="shared" si="14"/>
        <v>1.0009334821913769</v>
      </c>
      <c r="BD72" s="10">
        <f t="shared" si="15"/>
        <v>1.5570255036132194E-2</v>
      </c>
    </row>
    <row r="73" spans="1:56" x14ac:dyDescent="0.25">
      <c r="A73">
        <v>239240000</v>
      </c>
      <c r="B73" t="s">
        <v>110</v>
      </c>
      <c r="C73" t="s">
        <v>174</v>
      </c>
      <c r="D73">
        <v>84</v>
      </c>
      <c r="E73">
        <v>73</v>
      </c>
      <c r="F73">
        <v>72</v>
      </c>
      <c r="G73">
        <v>73</v>
      </c>
      <c r="H73">
        <v>75</v>
      </c>
      <c r="I73">
        <v>84</v>
      </c>
      <c r="J73">
        <v>81</v>
      </c>
      <c r="K73">
        <v>75</v>
      </c>
      <c r="L73">
        <v>75</v>
      </c>
      <c r="M73">
        <v>74</v>
      </c>
      <c r="N73">
        <v>74</v>
      </c>
      <c r="O73">
        <v>104</v>
      </c>
      <c r="P73">
        <v>94</v>
      </c>
      <c r="Q73">
        <v>95</v>
      </c>
      <c r="R73">
        <v>73</v>
      </c>
      <c r="S73">
        <v>73</v>
      </c>
      <c r="T73">
        <v>73</v>
      </c>
      <c r="U73">
        <v>73</v>
      </c>
      <c r="V73">
        <v>97</v>
      </c>
      <c r="W73">
        <v>86</v>
      </c>
      <c r="X73">
        <v>86</v>
      </c>
      <c r="Y73">
        <v>86</v>
      </c>
      <c r="Z73">
        <v>78</v>
      </c>
      <c r="AA73">
        <v>92</v>
      </c>
      <c r="AB73">
        <v>91</v>
      </c>
      <c r="AC73">
        <v>83</v>
      </c>
      <c r="AD73">
        <v>85</v>
      </c>
      <c r="AE73">
        <v>78</v>
      </c>
      <c r="AF73">
        <v>91</v>
      </c>
      <c r="AG73">
        <v>74</v>
      </c>
      <c r="AH73">
        <v>72</v>
      </c>
      <c r="AI73">
        <v>94</v>
      </c>
      <c r="AJ73">
        <v>72</v>
      </c>
      <c r="AK73">
        <v>72</v>
      </c>
      <c r="AL73">
        <v>78</v>
      </c>
      <c r="AM73">
        <v>91</v>
      </c>
      <c r="AN73">
        <v>72</v>
      </c>
      <c r="AO73">
        <v>83</v>
      </c>
      <c r="AP73">
        <v>85</v>
      </c>
      <c r="AQ73">
        <v>85</v>
      </c>
      <c r="AR73">
        <v>100</v>
      </c>
      <c r="AS73">
        <v>88</v>
      </c>
      <c r="AT73">
        <v>88</v>
      </c>
      <c r="AU73">
        <v>91</v>
      </c>
      <c r="AV73" s="8">
        <f t="shared" si="8"/>
        <v>82.340909090909093</v>
      </c>
      <c r="AW73">
        <f t="shared" si="9"/>
        <v>83</v>
      </c>
      <c r="AX73" s="8">
        <f t="shared" si="10"/>
        <v>8.9441241770152473</v>
      </c>
      <c r="AY73" s="6">
        <f>Table1214[[#This Row],[Szórás]]/Table1214[[#This Row],[Átlagos akadálymentességi hibaszám]]</f>
        <v>0.1086230924064783</v>
      </c>
      <c r="AZ73">
        <f t="shared" si="11"/>
        <v>72</v>
      </c>
      <c r="BA73">
        <f t="shared" si="12"/>
        <v>104</v>
      </c>
      <c r="BB73">
        <f t="shared" si="13"/>
        <v>32</v>
      </c>
      <c r="BC73" s="7">
        <f t="shared" si="14"/>
        <v>1.002317964773995</v>
      </c>
      <c r="BD73" s="10">
        <f t="shared" si="15"/>
        <v>7.7538240864033769E-2</v>
      </c>
    </row>
    <row r="74" spans="1:56" x14ac:dyDescent="0.25">
      <c r="A74">
        <v>224350000</v>
      </c>
      <c r="B74" t="s">
        <v>110</v>
      </c>
      <c r="C74" t="s">
        <v>174</v>
      </c>
      <c r="D74">
        <v>131</v>
      </c>
      <c r="E74">
        <v>131</v>
      </c>
      <c r="F74">
        <v>131</v>
      </c>
      <c r="G74">
        <v>131</v>
      </c>
      <c r="H74">
        <v>131</v>
      </c>
      <c r="I74">
        <v>131</v>
      </c>
      <c r="J74">
        <v>131</v>
      </c>
      <c r="K74">
        <v>131</v>
      </c>
      <c r="L74">
        <v>131</v>
      </c>
      <c r="M74">
        <v>129</v>
      </c>
      <c r="N74">
        <v>129</v>
      </c>
      <c r="O74">
        <v>131</v>
      </c>
      <c r="P74">
        <v>131</v>
      </c>
      <c r="Q74">
        <v>131</v>
      </c>
      <c r="R74">
        <v>127</v>
      </c>
      <c r="S74">
        <v>131</v>
      </c>
      <c r="T74">
        <v>124</v>
      </c>
      <c r="U74">
        <v>128</v>
      </c>
      <c r="V74">
        <v>127</v>
      </c>
      <c r="W74">
        <v>128</v>
      </c>
      <c r="X74">
        <v>128</v>
      </c>
      <c r="Y74">
        <v>130</v>
      </c>
      <c r="Z74">
        <v>128</v>
      </c>
      <c r="AA74">
        <v>126</v>
      </c>
      <c r="AB74">
        <v>126</v>
      </c>
      <c r="AC74">
        <v>128</v>
      </c>
      <c r="AD74">
        <v>126</v>
      </c>
      <c r="AE74">
        <v>126</v>
      </c>
      <c r="AF74">
        <v>127</v>
      </c>
      <c r="AG74">
        <v>127</v>
      </c>
      <c r="AH74">
        <v>129</v>
      </c>
      <c r="AI74">
        <v>131</v>
      </c>
      <c r="AJ74">
        <v>131</v>
      </c>
      <c r="AK74">
        <v>129</v>
      </c>
      <c r="AL74">
        <v>131</v>
      </c>
      <c r="AM74">
        <v>131</v>
      </c>
      <c r="AN74">
        <v>129</v>
      </c>
      <c r="AO74">
        <v>126</v>
      </c>
      <c r="AP74">
        <v>130</v>
      </c>
      <c r="AQ74">
        <v>123</v>
      </c>
      <c r="AR74">
        <v>123</v>
      </c>
      <c r="AS74">
        <v>126</v>
      </c>
      <c r="AT74">
        <v>128</v>
      </c>
      <c r="AU74">
        <v>128</v>
      </c>
      <c r="AV74" s="8">
        <f t="shared" si="8"/>
        <v>128.68181818181819</v>
      </c>
      <c r="AW74">
        <f t="shared" si="9"/>
        <v>129</v>
      </c>
      <c r="AX74" s="8">
        <f t="shared" si="10"/>
        <v>2.3602594188590582</v>
      </c>
      <c r="AY74" s="6">
        <f>Table1214[[#This Row],[Szórás]]/Table1214[[#This Row],[Átlagos akadálymentességi hibaszám]]</f>
        <v>1.8341825226032948E-2</v>
      </c>
      <c r="AZ74">
        <f t="shared" si="11"/>
        <v>123</v>
      </c>
      <c r="BA74">
        <f t="shared" si="12"/>
        <v>131</v>
      </c>
      <c r="BB74">
        <f t="shared" si="13"/>
        <v>8</v>
      </c>
      <c r="BC74" s="7">
        <f t="shared" si="14"/>
        <v>0.99927873400541933</v>
      </c>
      <c r="BD74" s="10">
        <f t="shared" si="15"/>
        <v>0.25196036737230904</v>
      </c>
    </row>
    <row r="75" spans="1:56" x14ac:dyDescent="0.25">
      <c r="A75">
        <v>702400000</v>
      </c>
      <c r="B75" t="s">
        <v>148</v>
      </c>
      <c r="C75" t="s">
        <v>405</v>
      </c>
      <c r="D75">
        <v>33</v>
      </c>
      <c r="E75">
        <v>33</v>
      </c>
      <c r="F75">
        <v>33</v>
      </c>
      <c r="G75">
        <v>33</v>
      </c>
      <c r="H75">
        <v>33</v>
      </c>
      <c r="I75">
        <v>33</v>
      </c>
      <c r="J75">
        <v>33</v>
      </c>
      <c r="K75">
        <v>33</v>
      </c>
      <c r="L75">
        <v>33</v>
      </c>
      <c r="M75">
        <v>33</v>
      </c>
      <c r="N75">
        <v>33</v>
      </c>
      <c r="O75">
        <v>33</v>
      </c>
      <c r="P75">
        <v>33</v>
      </c>
      <c r="Q75">
        <v>33</v>
      </c>
      <c r="R75">
        <v>33</v>
      </c>
      <c r="S75">
        <v>33</v>
      </c>
      <c r="T75">
        <v>33</v>
      </c>
      <c r="U75">
        <v>33</v>
      </c>
      <c r="V75">
        <v>33</v>
      </c>
      <c r="W75">
        <v>33</v>
      </c>
      <c r="X75">
        <v>33</v>
      </c>
      <c r="Y75">
        <v>33</v>
      </c>
      <c r="Z75">
        <v>33</v>
      </c>
      <c r="AA75">
        <v>33</v>
      </c>
      <c r="AB75">
        <v>33</v>
      </c>
      <c r="AC75">
        <v>33</v>
      </c>
      <c r="AD75">
        <v>33</v>
      </c>
      <c r="AE75">
        <v>33</v>
      </c>
      <c r="AF75">
        <v>33</v>
      </c>
      <c r="AG75">
        <v>33</v>
      </c>
      <c r="AH75">
        <v>33</v>
      </c>
      <c r="AI75">
        <v>33</v>
      </c>
      <c r="AJ75">
        <v>33</v>
      </c>
      <c r="AK75">
        <v>33</v>
      </c>
      <c r="AL75">
        <v>33</v>
      </c>
      <c r="AM75">
        <v>33</v>
      </c>
      <c r="AN75">
        <v>33</v>
      </c>
      <c r="AO75">
        <v>33</v>
      </c>
      <c r="AP75">
        <v>33</v>
      </c>
      <c r="AQ75">
        <v>33</v>
      </c>
      <c r="AR75">
        <v>33</v>
      </c>
      <c r="AS75">
        <v>33</v>
      </c>
      <c r="AT75">
        <v>33</v>
      </c>
      <c r="AU75">
        <v>33</v>
      </c>
      <c r="AV75" s="8">
        <f t="shared" si="8"/>
        <v>33</v>
      </c>
      <c r="AW75">
        <f t="shared" si="9"/>
        <v>33</v>
      </c>
      <c r="AX75" s="8">
        <f t="shared" si="10"/>
        <v>0</v>
      </c>
      <c r="AY75" s="6">
        <f>Table1214[[#This Row],[Szórás]]/Table1214[[#This Row],[Átlagos akadálymentességi hibaszám]]</f>
        <v>0</v>
      </c>
      <c r="AZ75">
        <f t="shared" si="11"/>
        <v>33</v>
      </c>
      <c r="BA75">
        <f t="shared" si="12"/>
        <v>33</v>
      </c>
      <c r="BB75">
        <f t="shared" si="13"/>
        <v>0</v>
      </c>
      <c r="BC75" s="7">
        <f t="shared" si="14"/>
        <v>1</v>
      </c>
      <c r="BD75" s="10">
        <f t="shared" si="15"/>
        <v>1</v>
      </c>
    </row>
    <row r="76" spans="1:56" x14ac:dyDescent="0.25">
      <c r="A76">
        <v>57098150000</v>
      </c>
      <c r="B76" t="s">
        <v>100</v>
      </c>
      <c r="C76" t="s">
        <v>101</v>
      </c>
      <c r="D76">
        <v>82</v>
      </c>
      <c r="E76">
        <v>82</v>
      </c>
      <c r="F76">
        <v>80</v>
      </c>
      <c r="G76">
        <v>6</v>
      </c>
      <c r="H76">
        <v>81</v>
      </c>
      <c r="I76">
        <v>81</v>
      </c>
      <c r="J76">
        <v>81</v>
      </c>
      <c r="K76">
        <v>81</v>
      </c>
      <c r="L76">
        <v>72</v>
      </c>
      <c r="M76">
        <v>72</v>
      </c>
      <c r="N76">
        <v>72</v>
      </c>
      <c r="O76">
        <v>73</v>
      </c>
      <c r="P76">
        <v>72</v>
      </c>
      <c r="Q76">
        <v>72</v>
      </c>
      <c r="R76">
        <v>72</v>
      </c>
      <c r="S76">
        <v>72</v>
      </c>
      <c r="T76">
        <v>72</v>
      </c>
      <c r="U76">
        <v>72</v>
      </c>
      <c r="V76">
        <v>72</v>
      </c>
      <c r="W76">
        <v>72</v>
      </c>
      <c r="X76">
        <v>72</v>
      </c>
      <c r="Y76">
        <v>72</v>
      </c>
      <c r="Z76">
        <v>72</v>
      </c>
      <c r="AA76">
        <v>72</v>
      </c>
      <c r="AB76">
        <v>22</v>
      </c>
      <c r="AC76">
        <v>22</v>
      </c>
      <c r="AD76">
        <v>23</v>
      </c>
      <c r="AE76">
        <v>23</v>
      </c>
      <c r="AF76">
        <v>23</v>
      </c>
      <c r="AG76">
        <v>23</v>
      </c>
      <c r="AH76">
        <v>23</v>
      </c>
      <c r="AI76">
        <v>23</v>
      </c>
      <c r="AJ76">
        <v>23</v>
      </c>
      <c r="AK76">
        <v>23</v>
      </c>
      <c r="AL76">
        <v>23</v>
      </c>
      <c r="AM76">
        <v>23</v>
      </c>
      <c r="AN76">
        <v>22</v>
      </c>
      <c r="AO76">
        <v>24</v>
      </c>
      <c r="AP76">
        <v>25</v>
      </c>
      <c r="AQ76">
        <v>26</v>
      </c>
      <c r="AR76">
        <v>25</v>
      </c>
      <c r="AS76">
        <v>24</v>
      </c>
      <c r="AT76">
        <v>24</v>
      </c>
      <c r="AU76">
        <v>25</v>
      </c>
      <c r="AV76" s="8">
        <f t="shared" si="8"/>
        <v>49.909090909090907</v>
      </c>
      <c r="AW76">
        <f t="shared" si="9"/>
        <v>72</v>
      </c>
      <c r="AX76" s="8">
        <f t="shared" si="10"/>
        <v>26.692755032917777</v>
      </c>
      <c r="AY76" s="6">
        <f>Table1214[[#This Row],[Szórás]]/Table1214[[#This Row],[Átlagos akadálymentességi hibaszám]]</f>
        <v>0.53482751432075692</v>
      </c>
      <c r="AZ76">
        <f t="shared" si="11"/>
        <v>6</v>
      </c>
      <c r="BA76">
        <f t="shared" si="12"/>
        <v>82</v>
      </c>
      <c r="BB76">
        <f t="shared" si="13"/>
        <v>76</v>
      </c>
      <c r="BC76" s="7">
        <f t="shared" si="14"/>
        <v>0.96744749792932538</v>
      </c>
      <c r="BD76" s="10">
        <f t="shared" si="15"/>
        <v>0.4236948785111424</v>
      </c>
    </row>
    <row r="77" spans="1:56" x14ac:dyDescent="0.25">
      <c r="A77">
        <v>57098150000</v>
      </c>
      <c r="B77" t="s">
        <v>100</v>
      </c>
      <c r="C77" t="s">
        <v>101</v>
      </c>
      <c r="D77">
        <v>80</v>
      </c>
      <c r="E77">
        <v>79</v>
      </c>
      <c r="F77">
        <v>77</v>
      </c>
      <c r="G77">
        <v>78</v>
      </c>
      <c r="H77">
        <v>78</v>
      </c>
      <c r="I77">
        <v>78</v>
      </c>
      <c r="J77">
        <v>78</v>
      </c>
      <c r="K77">
        <v>78</v>
      </c>
      <c r="L77">
        <v>69</v>
      </c>
      <c r="M77">
        <v>69</v>
      </c>
      <c r="N77">
        <v>69</v>
      </c>
      <c r="O77">
        <v>70</v>
      </c>
      <c r="P77">
        <v>69</v>
      </c>
      <c r="Q77">
        <v>69</v>
      </c>
      <c r="R77">
        <v>69</v>
      </c>
      <c r="S77">
        <v>69</v>
      </c>
      <c r="T77">
        <v>69</v>
      </c>
      <c r="U77">
        <v>69</v>
      </c>
      <c r="V77">
        <v>69</v>
      </c>
      <c r="W77">
        <v>69</v>
      </c>
      <c r="X77">
        <v>69</v>
      </c>
      <c r="Y77">
        <v>69</v>
      </c>
      <c r="Z77">
        <v>69</v>
      </c>
      <c r="AA77">
        <v>69</v>
      </c>
      <c r="AB77">
        <v>33</v>
      </c>
      <c r="AC77">
        <v>33</v>
      </c>
      <c r="AD77">
        <v>36</v>
      </c>
      <c r="AE77">
        <v>36</v>
      </c>
      <c r="AF77">
        <v>35</v>
      </c>
      <c r="AG77">
        <v>34</v>
      </c>
      <c r="AH77">
        <v>33</v>
      </c>
      <c r="AI77">
        <v>34</v>
      </c>
      <c r="AJ77">
        <v>33</v>
      </c>
      <c r="AK77">
        <v>33</v>
      </c>
      <c r="AL77">
        <v>32</v>
      </c>
      <c r="AM77">
        <v>32</v>
      </c>
      <c r="AN77">
        <v>31</v>
      </c>
      <c r="AO77">
        <v>34</v>
      </c>
      <c r="AP77">
        <v>34</v>
      </c>
      <c r="AQ77">
        <v>37</v>
      </c>
      <c r="AR77">
        <v>36</v>
      </c>
      <c r="AS77">
        <v>35</v>
      </c>
      <c r="AT77">
        <v>35</v>
      </c>
      <c r="AU77">
        <v>36</v>
      </c>
      <c r="AV77" s="8">
        <f t="shared" si="8"/>
        <v>54.840909090909093</v>
      </c>
      <c r="AW77">
        <f t="shared" si="9"/>
        <v>69</v>
      </c>
      <c r="AX77" s="8">
        <f t="shared" si="10"/>
        <v>19.4576979228443</v>
      </c>
      <c r="AY77" s="6">
        <f>Table1214[[#This Row],[Szórás]]/Table1214[[#This Row],[Átlagos akadálymentességi hibaszám]]</f>
        <v>0.35480261442401539</v>
      </c>
      <c r="AZ77">
        <f t="shared" si="11"/>
        <v>31</v>
      </c>
      <c r="BA77">
        <f t="shared" si="12"/>
        <v>80</v>
      </c>
      <c r="BB77">
        <f t="shared" si="13"/>
        <v>49</v>
      </c>
      <c r="BC77" s="7">
        <f t="shared" si="14"/>
        <v>0.97405108262077977</v>
      </c>
      <c r="BD77" s="10">
        <f t="shared" si="15"/>
        <v>0.78628651735619115</v>
      </c>
    </row>
    <row r="78" spans="1:56" x14ac:dyDescent="0.25">
      <c r="A78">
        <v>4465620000</v>
      </c>
      <c r="B78" t="s">
        <v>155</v>
      </c>
      <c r="C78" t="s">
        <v>156</v>
      </c>
      <c r="D78">
        <v>53</v>
      </c>
      <c r="E78">
        <v>53</v>
      </c>
      <c r="F78">
        <v>30</v>
      </c>
      <c r="G78">
        <v>50</v>
      </c>
      <c r="H78">
        <v>46</v>
      </c>
      <c r="I78">
        <v>50</v>
      </c>
      <c r="J78">
        <v>51</v>
      </c>
      <c r="K78">
        <v>52</v>
      </c>
      <c r="L78">
        <v>52</v>
      </c>
      <c r="M78">
        <v>51</v>
      </c>
      <c r="N78">
        <v>31</v>
      </c>
      <c r="O78">
        <v>32</v>
      </c>
      <c r="P78">
        <v>52</v>
      </c>
      <c r="Q78">
        <v>53</v>
      </c>
      <c r="R78">
        <v>53</v>
      </c>
      <c r="S78">
        <v>52</v>
      </c>
      <c r="T78">
        <v>52</v>
      </c>
      <c r="U78">
        <v>52</v>
      </c>
      <c r="V78">
        <v>52</v>
      </c>
      <c r="W78">
        <v>52</v>
      </c>
      <c r="X78">
        <v>53</v>
      </c>
      <c r="Y78">
        <v>52</v>
      </c>
      <c r="Z78">
        <v>52</v>
      </c>
      <c r="AA78">
        <v>52</v>
      </c>
      <c r="AB78">
        <v>53</v>
      </c>
      <c r="AC78">
        <v>53</v>
      </c>
      <c r="AD78">
        <v>53</v>
      </c>
      <c r="AE78">
        <v>53</v>
      </c>
      <c r="AF78">
        <v>52</v>
      </c>
      <c r="AG78">
        <v>53</v>
      </c>
      <c r="AH78">
        <v>52</v>
      </c>
      <c r="AI78">
        <v>51</v>
      </c>
      <c r="AJ78">
        <v>52</v>
      </c>
      <c r="AK78">
        <v>52</v>
      </c>
      <c r="AL78">
        <v>53</v>
      </c>
      <c r="AM78">
        <v>52</v>
      </c>
      <c r="AN78">
        <v>53</v>
      </c>
      <c r="AO78">
        <v>53</v>
      </c>
      <c r="AP78">
        <v>53</v>
      </c>
      <c r="AQ78">
        <v>53</v>
      </c>
      <c r="AR78">
        <v>52</v>
      </c>
      <c r="AS78">
        <v>52</v>
      </c>
      <c r="AT78">
        <v>52</v>
      </c>
      <c r="AU78">
        <v>52</v>
      </c>
      <c r="AV78" s="8">
        <f t="shared" si="8"/>
        <v>50.613636363636367</v>
      </c>
      <c r="AW78">
        <f t="shared" si="9"/>
        <v>52</v>
      </c>
      <c r="AX78" s="8">
        <f t="shared" si="10"/>
        <v>5.5035544923930821</v>
      </c>
      <c r="AY78" s="6">
        <f>Table1214[[#This Row],[Szórás]]/Table1214[[#This Row],[Átlagos akadálymentességi hibaszám]]</f>
        <v>0.10873659526955348</v>
      </c>
      <c r="AZ78">
        <f t="shared" si="11"/>
        <v>30</v>
      </c>
      <c r="BA78">
        <f t="shared" si="12"/>
        <v>53</v>
      </c>
      <c r="BB78">
        <f t="shared" si="13"/>
        <v>23</v>
      </c>
      <c r="BC78" s="7">
        <f t="shared" si="14"/>
        <v>1.0037308518272512</v>
      </c>
      <c r="BD78" s="10">
        <f t="shared" si="15"/>
        <v>0.12653782780550638</v>
      </c>
    </row>
    <row r="79" spans="1:56" x14ac:dyDescent="0.25">
      <c r="A79">
        <v>57098150000</v>
      </c>
      <c r="B79" t="s">
        <v>100</v>
      </c>
      <c r="C79" t="s">
        <v>101</v>
      </c>
      <c r="D79">
        <v>82</v>
      </c>
      <c r="E79">
        <v>82</v>
      </c>
      <c r="F79">
        <v>80</v>
      </c>
      <c r="G79">
        <v>81</v>
      </c>
      <c r="H79">
        <v>81</v>
      </c>
      <c r="I79">
        <v>81</v>
      </c>
      <c r="J79">
        <v>81</v>
      </c>
      <c r="K79">
        <v>81</v>
      </c>
      <c r="L79">
        <v>72</v>
      </c>
      <c r="M79">
        <v>72</v>
      </c>
      <c r="N79">
        <v>72</v>
      </c>
      <c r="O79">
        <v>73</v>
      </c>
      <c r="P79">
        <v>72</v>
      </c>
      <c r="Q79">
        <v>72</v>
      </c>
      <c r="R79">
        <v>72</v>
      </c>
      <c r="S79">
        <v>72</v>
      </c>
      <c r="T79">
        <v>72</v>
      </c>
      <c r="U79">
        <v>72</v>
      </c>
      <c r="V79">
        <v>72</v>
      </c>
      <c r="W79">
        <v>72</v>
      </c>
      <c r="X79">
        <v>72</v>
      </c>
      <c r="Y79">
        <v>72</v>
      </c>
      <c r="Z79">
        <v>72</v>
      </c>
      <c r="AA79">
        <v>72</v>
      </c>
      <c r="AB79">
        <v>23</v>
      </c>
      <c r="AC79">
        <v>23</v>
      </c>
      <c r="AD79">
        <v>22</v>
      </c>
      <c r="AE79">
        <v>23</v>
      </c>
      <c r="AF79">
        <v>23</v>
      </c>
      <c r="AG79">
        <v>23</v>
      </c>
      <c r="AH79">
        <v>22</v>
      </c>
      <c r="AI79">
        <v>22</v>
      </c>
      <c r="AJ79">
        <v>23</v>
      </c>
      <c r="AK79">
        <v>23</v>
      </c>
      <c r="AL79">
        <v>23</v>
      </c>
      <c r="AM79">
        <v>23</v>
      </c>
      <c r="AN79">
        <v>22</v>
      </c>
      <c r="AO79">
        <v>23</v>
      </c>
      <c r="AP79">
        <v>22</v>
      </c>
      <c r="AQ79">
        <v>25</v>
      </c>
      <c r="AR79">
        <v>25</v>
      </c>
      <c r="AS79">
        <v>24</v>
      </c>
      <c r="AT79">
        <v>24</v>
      </c>
      <c r="AU79">
        <v>25</v>
      </c>
      <c r="AV79" s="8">
        <f t="shared" si="8"/>
        <v>51.477272727272727</v>
      </c>
      <c r="AW79">
        <f t="shared" si="9"/>
        <v>72</v>
      </c>
      <c r="AX79" s="8">
        <f t="shared" si="10"/>
        <v>26.361960470171162</v>
      </c>
      <c r="AY79" s="6">
        <f>Table1214[[#This Row],[Szórás]]/Table1214[[#This Row],[Átlagos akadálymentességi hibaszám]]</f>
        <v>0.51210872436535593</v>
      </c>
      <c r="AZ79">
        <f t="shared" si="11"/>
        <v>22</v>
      </c>
      <c r="BA79">
        <f t="shared" si="12"/>
        <v>82</v>
      </c>
      <c r="BB79">
        <f t="shared" si="13"/>
        <v>60</v>
      </c>
      <c r="BC79" s="7">
        <f t="shared" si="14"/>
        <v>0.96033707537052693</v>
      </c>
      <c r="BD79" s="10">
        <f t="shared" si="15"/>
        <v>0.7649024992490977</v>
      </c>
    </row>
    <row r="80" spans="1:56" x14ac:dyDescent="0.25">
      <c r="A80">
        <v>57098150000</v>
      </c>
      <c r="B80" t="s">
        <v>100</v>
      </c>
      <c r="C80" t="s">
        <v>101</v>
      </c>
      <c r="D80">
        <v>408</v>
      </c>
      <c r="E80">
        <v>408</v>
      </c>
      <c r="F80">
        <v>83</v>
      </c>
      <c r="G80">
        <v>50</v>
      </c>
      <c r="H80">
        <v>56</v>
      </c>
      <c r="I80">
        <v>54</v>
      </c>
      <c r="J80">
        <v>58</v>
      </c>
      <c r="K80">
        <v>57</v>
      </c>
      <c r="L80">
        <v>59</v>
      </c>
      <c r="M80">
        <v>63</v>
      </c>
      <c r="N80">
        <v>62</v>
      </c>
      <c r="O80">
        <v>36</v>
      </c>
      <c r="P80">
        <v>35</v>
      </c>
      <c r="Q80">
        <v>38</v>
      </c>
      <c r="R80">
        <v>42</v>
      </c>
      <c r="S80">
        <v>45</v>
      </c>
      <c r="T80">
        <v>44</v>
      </c>
      <c r="U80">
        <v>43</v>
      </c>
      <c r="V80">
        <v>45</v>
      </c>
      <c r="W80">
        <v>45</v>
      </c>
      <c r="X80">
        <v>49</v>
      </c>
      <c r="Y80">
        <v>48</v>
      </c>
      <c r="Z80">
        <v>46</v>
      </c>
      <c r="AA80">
        <v>39</v>
      </c>
      <c r="AB80">
        <v>46</v>
      </c>
      <c r="AC80">
        <v>47</v>
      </c>
      <c r="AD80">
        <v>43</v>
      </c>
      <c r="AE80">
        <v>47</v>
      </c>
      <c r="AF80">
        <v>45</v>
      </c>
      <c r="AG80">
        <v>47</v>
      </c>
      <c r="AH80">
        <v>48</v>
      </c>
      <c r="AI80">
        <v>49</v>
      </c>
      <c r="AJ80">
        <v>43</v>
      </c>
      <c r="AK80">
        <v>47</v>
      </c>
      <c r="AL80">
        <v>49</v>
      </c>
      <c r="AM80">
        <v>47</v>
      </c>
      <c r="AN80">
        <v>43</v>
      </c>
      <c r="AO80">
        <v>44</v>
      </c>
      <c r="AP80">
        <v>47</v>
      </c>
      <c r="AQ80">
        <v>42</v>
      </c>
      <c r="AR80">
        <v>48</v>
      </c>
      <c r="AS80">
        <v>45</v>
      </c>
      <c r="AT80">
        <v>41</v>
      </c>
      <c r="AU80">
        <v>45</v>
      </c>
      <c r="AV80" s="8">
        <f t="shared" si="8"/>
        <v>64.227272727272734</v>
      </c>
      <c r="AW80">
        <f t="shared" si="9"/>
        <v>47</v>
      </c>
      <c r="AX80" s="8">
        <f t="shared" si="10"/>
        <v>76.323017234847754</v>
      </c>
      <c r="AY80" s="6">
        <f>Table1214[[#This Row],[Szórás]]/Table1214[[#This Row],[Átlagos akadálymentességi hibaszám]]</f>
        <v>1.1883272322481602</v>
      </c>
      <c r="AZ80">
        <f t="shared" si="11"/>
        <v>35</v>
      </c>
      <c r="BA80">
        <f t="shared" si="12"/>
        <v>408</v>
      </c>
      <c r="BB80">
        <f t="shared" si="13"/>
        <v>373</v>
      </c>
      <c r="BC80" s="7">
        <f t="shared" si="14"/>
        <v>0.98264880330004822</v>
      </c>
      <c r="BD80" s="10">
        <f t="shared" si="15"/>
        <v>0.21987610781062203</v>
      </c>
    </row>
    <row r="81" spans="1:56" x14ac:dyDescent="0.25">
      <c r="A81">
        <v>629540000</v>
      </c>
      <c r="B81" t="s">
        <v>121</v>
      </c>
      <c r="C81" t="s">
        <v>122</v>
      </c>
      <c r="D81">
        <v>255</v>
      </c>
      <c r="E81">
        <v>258</v>
      </c>
      <c r="F81">
        <v>252</v>
      </c>
      <c r="G81">
        <v>254</v>
      </c>
      <c r="H81">
        <v>253</v>
      </c>
      <c r="I81">
        <v>256</v>
      </c>
      <c r="J81">
        <v>268</v>
      </c>
      <c r="K81">
        <v>266</v>
      </c>
      <c r="L81">
        <v>261</v>
      </c>
      <c r="M81">
        <v>258</v>
      </c>
      <c r="N81">
        <v>251</v>
      </c>
      <c r="O81">
        <v>257</v>
      </c>
      <c r="P81">
        <v>251</v>
      </c>
      <c r="Q81">
        <v>254</v>
      </c>
      <c r="R81">
        <v>41</v>
      </c>
      <c r="S81">
        <v>43</v>
      </c>
      <c r="T81">
        <v>43</v>
      </c>
      <c r="U81">
        <v>52</v>
      </c>
      <c r="V81">
        <v>53</v>
      </c>
      <c r="W81">
        <v>57</v>
      </c>
      <c r="X81">
        <v>57</v>
      </c>
      <c r="Y81">
        <v>59</v>
      </c>
      <c r="Z81">
        <v>61</v>
      </c>
      <c r="AA81">
        <v>62</v>
      </c>
      <c r="AB81">
        <v>64</v>
      </c>
      <c r="AC81">
        <v>62</v>
      </c>
      <c r="AD81">
        <v>62</v>
      </c>
      <c r="AE81">
        <v>62</v>
      </c>
      <c r="AF81">
        <v>64</v>
      </c>
      <c r="AG81">
        <v>64</v>
      </c>
      <c r="AH81">
        <v>64</v>
      </c>
      <c r="AI81">
        <v>62</v>
      </c>
      <c r="AJ81">
        <v>62</v>
      </c>
      <c r="AK81">
        <v>64</v>
      </c>
      <c r="AL81">
        <v>61</v>
      </c>
      <c r="AM81">
        <v>64</v>
      </c>
      <c r="AN81">
        <v>64</v>
      </c>
      <c r="AO81">
        <v>66</v>
      </c>
      <c r="AP81">
        <v>64</v>
      </c>
      <c r="AQ81">
        <v>64</v>
      </c>
      <c r="AR81">
        <v>63</v>
      </c>
      <c r="AS81">
        <v>55</v>
      </c>
      <c r="AT81">
        <v>57</v>
      </c>
      <c r="AU81">
        <v>57</v>
      </c>
      <c r="AV81" s="8">
        <f t="shared" si="8"/>
        <v>121.97727272727273</v>
      </c>
      <c r="AW81">
        <f t="shared" si="9"/>
        <v>64</v>
      </c>
      <c r="AX81" s="8">
        <f t="shared" si="10"/>
        <v>93.314045563172058</v>
      </c>
      <c r="AY81" s="6">
        <f>Table1214[[#This Row],[Szórás]]/Table1214[[#This Row],[Átlagos akadálymentességi hibaszám]]</f>
        <v>0.76501173929188937</v>
      </c>
      <c r="AZ81">
        <f t="shared" si="11"/>
        <v>41</v>
      </c>
      <c r="BA81">
        <f t="shared" si="12"/>
        <v>268</v>
      </c>
      <c r="BB81">
        <f t="shared" si="13"/>
        <v>227</v>
      </c>
      <c r="BC81" s="7">
        <f t="shared" si="14"/>
        <v>0.95983085547676883</v>
      </c>
      <c r="BD81" s="10">
        <f t="shared" si="15"/>
        <v>0.56107746381250434</v>
      </c>
    </row>
    <row r="82" spans="1:56" x14ac:dyDescent="0.25">
      <c r="A82">
        <v>19563950000</v>
      </c>
      <c r="B82" t="s">
        <v>100</v>
      </c>
      <c r="C82" t="s">
        <v>101</v>
      </c>
      <c r="D82">
        <v>38</v>
      </c>
      <c r="E82">
        <v>38</v>
      </c>
      <c r="F82">
        <v>38</v>
      </c>
      <c r="G82">
        <v>38</v>
      </c>
      <c r="H82">
        <v>37</v>
      </c>
      <c r="I82">
        <v>38</v>
      </c>
      <c r="J82">
        <v>38</v>
      </c>
      <c r="K82">
        <v>37</v>
      </c>
      <c r="L82">
        <v>37</v>
      </c>
      <c r="M82">
        <v>37</v>
      </c>
      <c r="N82">
        <v>37</v>
      </c>
      <c r="O82">
        <v>38</v>
      </c>
      <c r="P82">
        <v>38</v>
      </c>
      <c r="Q82">
        <v>38</v>
      </c>
      <c r="R82">
        <v>38</v>
      </c>
      <c r="S82">
        <v>38</v>
      </c>
      <c r="T82">
        <v>38</v>
      </c>
      <c r="U82">
        <v>40</v>
      </c>
      <c r="V82">
        <v>40</v>
      </c>
      <c r="W82">
        <v>38</v>
      </c>
      <c r="X82">
        <v>40</v>
      </c>
      <c r="Y82">
        <v>40</v>
      </c>
      <c r="Z82">
        <v>40</v>
      </c>
      <c r="AA82">
        <v>39</v>
      </c>
      <c r="AB82">
        <v>39</v>
      </c>
      <c r="AC82">
        <v>40</v>
      </c>
      <c r="AD82">
        <v>40</v>
      </c>
      <c r="AE82">
        <v>40</v>
      </c>
      <c r="AF82">
        <v>40</v>
      </c>
      <c r="AG82">
        <v>39</v>
      </c>
      <c r="AH82">
        <v>39</v>
      </c>
      <c r="AI82">
        <v>39</v>
      </c>
      <c r="AJ82">
        <v>42</v>
      </c>
      <c r="AK82">
        <v>37</v>
      </c>
      <c r="AL82">
        <v>37</v>
      </c>
      <c r="AM82">
        <v>37</v>
      </c>
      <c r="AN82">
        <v>37</v>
      </c>
      <c r="AO82">
        <v>35</v>
      </c>
      <c r="AP82">
        <v>35</v>
      </c>
      <c r="AQ82">
        <v>35</v>
      </c>
      <c r="AR82">
        <v>34</v>
      </c>
      <c r="AS82">
        <v>34</v>
      </c>
      <c r="AT82">
        <v>34</v>
      </c>
      <c r="AU82">
        <v>34</v>
      </c>
      <c r="AV82" s="8">
        <f t="shared" si="8"/>
        <v>37.840909090909093</v>
      </c>
      <c r="AW82">
        <f t="shared" si="9"/>
        <v>38</v>
      </c>
      <c r="AX82" s="8">
        <f t="shared" si="10"/>
        <v>1.9040126760641876</v>
      </c>
      <c r="AY82" s="6">
        <f>Table1214[[#This Row],[Szórás]]/Table1214[[#This Row],[Átlagos akadálymentességi hibaszám]]</f>
        <v>5.0316250898993539E-2</v>
      </c>
      <c r="AZ82">
        <f t="shared" si="11"/>
        <v>34</v>
      </c>
      <c r="BA82">
        <f t="shared" si="12"/>
        <v>42</v>
      </c>
      <c r="BB82">
        <f t="shared" si="13"/>
        <v>8</v>
      </c>
      <c r="BC82" s="7">
        <f t="shared" si="14"/>
        <v>0.9985709432040849</v>
      </c>
      <c r="BD82" s="10">
        <f t="shared" si="15"/>
        <v>0.12963079090181703</v>
      </c>
    </row>
    <row r="83" spans="1:56" x14ac:dyDescent="0.25">
      <c r="A83">
        <v>531700000</v>
      </c>
      <c r="B83" t="s">
        <v>121</v>
      </c>
      <c r="C83" t="s">
        <v>122</v>
      </c>
      <c r="D83">
        <v>22</v>
      </c>
      <c r="E83">
        <v>22</v>
      </c>
      <c r="F83">
        <v>22</v>
      </c>
      <c r="G83">
        <v>22</v>
      </c>
      <c r="H83">
        <v>22</v>
      </c>
      <c r="I83">
        <v>22</v>
      </c>
      <c r="J83">
        <v>22</v>
      </c>
      <c r="K83">
        <v>22</v>
      </c>
      <c r="L83">
        <v>22</v>
      </c>
      <c r="M83">
        <v>22</v>
      </c>
      <c r="N83">
        <v>22</v>
      </c>
      <c r="O83">
        <v>22</v>
      </c>
      <c r="P83">
        <v>24</v>
      </c>
      <c r="Q83">
        <v>24</v>
      </c>
      <c r="R83">
        <v>24</v>
      </c>
      <c r="S83">
        <v>24</v>
      </c>
      <c r="T83">
        <v>23</v>
      </c>
      <c r="U83">
        <v>23</v>
      </c>
      <c r="V83">
        <v>23</v>
      </c>
      <c r="W83">
        <v>23</v>
      </c>
      <c r="X83">
        <v>24</v>
      </c>
      <c r="Y83">
        <v>24</v>
      </c>
      <c r="Z83">
        <v>24</v>
      </c>
      <c r="AA83">
        <v>24</v>
      </c>
      <c r="AB83">
        <v>25</v>
      </c>
      <c r="AC83">
        <v>24</v>
      </c>
      <c r="AD83">
        <v>23</v>
      </c>
      <c r="AE83">
        <v>23</v>
      </c>
      <c r="AF83">
        <v>23</v>
      </c>
      <c r="AG83">
        <v>23</v>
      </c>
      <c r="AH83">
        <v>23</v>
      </c>
      <c r="AI83">
        <v>24</v>
      </c>
      <c r="AJ83">
        <v>24</v>
      </c>
      <c r="AK83">
        <v>24</v>
      </c>
      <c r="AL83">
        <v>23</v>
      </c>
      <c r="AM83">
        <v>23</v>
      </c>
      <c r="AN83">
        <v>24</v>
      </c>
      <c r="AO83">
        <v>24</v>
      </c>
      <c r="AP83">
        <v>23</v>
      </c>
      <c r="AQ83">
        <v>24</v>
      </c>
      <c r="AR83">
        <v>24</v>
      </c>
      <c r="AS83">
        <v>24</v>
      </c>
      <c r="AT83">
        <v>24</v>
      </c>
      <c r="AU83">
        <v>24</v>
      </c>
      <c r="AV83" s="8">
        <f t="shared" si="8"/>
        <v>23.204545454545453</v>
      </c>
      <c r="AW83">
        <f t="shared" si="9"/>
        <v>23</v>
      </c>
      <c r="AX83" s="8">
        <f t="shared" si="10"/>
        <v>0.87814671271298739</v>
      </c>
      <c r="AY83" s="6">
        <f>Table1214[[#This Row],[Szórás]]/Table1214[[#This Row],[Átlagos akadálymentességi hibaszám]]</f>
        <v>3.7843736884790841E-2</v>
      </c>
      <c r="AZ83">
        <f t="shared" si="11"/>
        <v>22</v>
      </c>
      <c r="BA83">
        <f t="shared" si="12"/>
        <v>25</v>
      </c>
      <c r="BB83">
        <f t="shared" si="13"/>
        <v>3</v>
      </c>
      <c r="BC83" s="7">
        <f t="shared" si="14"/>
        <v>1.002017144052568</v>
      </c>
      <c r="BD83" s="10">
        <f t="shared" si="15"/>
        <v>0.46351472996472176</v>
      </c>
    </row>
    <row r="84" spans="1:56" x14ac:dyDescent="0.25">
      <c r="A84">
        <v>56282310000</v>
      </c>
      <c r="B84" t="s">
        <v>100</v>
      </c>
      <c r="C84" t="s">
        <v>101</v>
      </c>
      <c r="D84">
        <v>11</v>
      </c>
      <c r="E84">
        <v>11</v>
      </c>
      <c r="F84">
        <v>11</v>
      </c>
      <c r="G84">
        <v>11</v>
      </c>
      <c r="H84">
        <v>11</v>
      </c>
      <c r="I84">
        <v>11</v>
      </c>
      <c r="J84">
        <v>8</v>
      </c>
      <c r="K84">
        <v>8</v>
      </c>
      <c r="L84">
        <v>11</v>
      </c>
      <c r="M84">
        <v>6</v>
      </c>
      <c r="N84">
        <v>8</v>
      </c>
      <c r="O84">
        <v>11</v>
      </c>
      <c r="P84">
        <v>11</v>
      </c>
      <c r="Q84">
        <v>6</v>
      </c>
      <c r="R84">
        <v>8</v>
      </c>
      <c r="S84">
        <v>8</v>
      </c>
      <c r="T84">
        <v>8</v>
      </c>
      <c r="U84">
        <v>8</v>
      </c>
      <c r="V84">
        <v>8</v>
      </c>
      <c r="W84">
        <v>8</v>
      </c>
      <c r="X84">
        <v>8</v>
      </c>
      <c r="Y84">
        <v>8</v>
      </c>
      <c r="Z84">
        <v>5</v>
      </c>
      <c r="AA84">
        <v>8</v>
      </c>
      <c r="AB84">
        <v>8</v>
      </c>
      <c r="AC84">
        <v>5</v>
      </c>
      <c r="AD84">
        <v>3</v>
      </c>
      <c r="AE84">
        <v>5</v>
      </c>
      <c r="AF84">
        <v>3</v>
      </c>
      <c r="AG84">
        <v>3</v>
      </c>
      <c r="AH84">
        <v>3</v>
      </c>
      <c r="AI84">
        <v>2</v>
      </c>
      <c r="AJ84">
        <v>8</v>
      </c>
      <c r="AK84">
        <v>8</v>
      </c>
      <c r="AL84">
        <v>8</v>
      </c>
      <c r="AM84">
        <v>9</v>
      </c>
      <c r="AN84">
        <v>11</v>
      </c>
      <c r="AO84">
        <v>5</v>
      </c>
      <c r="AP84">
        <v>3</v>
      </c>
      <c r="AQ84">
        <v>3</v>
      </c>
      <c r="AR84">
        <v>5</v>
      </c>
      <c r="AS84">
        <v>8</v>
      </c>
      <c r="AT84">
        <v>8</v>
      </c>
      <c r="AU84">
        <v>5</v>
      </c>
      <c r="AV84" s="8">
        <f t="shared" si="8"/>
        <v>7.3863636363636367</v>
      </c>
      <c r="AW84">
        <f t="shared" si="9"/>
        <v>8</v>
      </c>
      <c r="AX84" s="8">
        <f t="shared" si="10"/>
        <v>2.7383232782710936</v>
      </c>
      <c r="AY84" s="6">
        <f>Table1214[[#This Row],[Szórás]]/Table1214[[#This Row],[Átlagos akadálymentességi hibaszám]]</f>
        <v>0.37072684382747112</v>
      </c>
      <c r="AZ84">
        <f t="shared" si="11"/>
        <v>2</v>
      </c>
      <c r="BA84">
        <f t="shared" si="12"/>
        <v>11</v>
      </c>
      <c r="BB84">
        <f t="shared" si="13"/>
        <v>9</v>
      </c>
      <c r="BC84" s="7">
        <f t="shared" si="14"/>
        <v>0.9806998053613073</v>
      </c>
      <c r="BD84" s="10">
        <f t="shared" si="15"/>
        <v>0.3000775424557891</v>
      </c>
    </row>
    <row r="85" spans="1:56" x14ac:dyDescent="0.25">
      <c r="A85">
        <v>146100000</v>
      </c>
      <c r="B85" t="s">
        <v>110</v>
      </c>
      <c r="C85" t="s">
        <v>174</v>
      </c>
      <c r="D85">
        <v>119</v>
      </c>
      <c r="E85">
        <v>118</v>
      </c>
      <c r="F85">
        <v>123</v>
      </c>
      <c r="G85">
        <v>122</v>
      </c>
      <c r="H85">
        <v>121</v>
      </c>
      <c r="I85">
        <v>121</v>
      </c>
      <c r="J85">
        <v>122</v>
      </c>
      <c r="K85">
        <v>121</v>
      </c>
      <c r="L85">
        <v>119</v>
      </c>
      <c r="M85">
        <v>122</v>
      </c>
      <c r="N85">
        <v>116</v>
      </c>
      <c r="O85">
        <v>117</v>
      </c>
      <c r="P85">
        <v>118</v>
      </c>
      <c r="Q85">
        <v>112</v>
      </c>
      <c r="R85">
        <v>117</v>
      </c>
      <c r="S85">
        <v>119</v>
      </c>
      <c r="T85">
        <v>118</v>
      </c>
      <c r="U85">
        <v>121</v>
      </c>
      <c r="V85">
        <v>122</v>
      </c>
      <c r="W85">
        <v>117</v>
      </c>
      <c r="X85">
        <v>119</v>
      </c>
      <c r="Y85">
        <v>120</v>
      </c>
      <c r="Z85">
        <v>118</v>
      </c>
      <c r="AA85">
        <v>120</v>
      </c>
      <c r="AB85">
        <v>121</v>
      </c>
      <c r="AC85">
        <v>121</v>
      </c>
      <c r="AD85">
        <v>120</v>
      </c>
      <c r="AE85">
        <v>121</v>
      </c>
      <c r="AF85">
        <v>118</v>
      </c>
      <c r="AG85">
        <v>116</v>
      </c>
      <c r="AH85">
        <v>116</v>
      </c>
      <c r="AI85">
        <v>119</v>
      </c>
      <c r="AJ85">
        <v>121</v>
      </c>
      <c r="AK85">
        <v>123</v>
      </c>
      <c r="AL85">
        <v>118</v>
      </c>
      <c r="AM85">
        <v>120</v>
      </c>
      <c r="AN85">
        <v>120</v>
      </c>
      <c r="AO85">
        <v>124</v>
      </c>
      <c r="AP85">
        <v>124</v>
      </c>
      <c r="AQ85">
        <v>126</v>
      </c>
      <c r="AR85">
        <v>126</v>
      </c>
      <c r="AS85">
        <v>132</v>
      </c>
      <c r="AT85">
        <v>127</v>
      </c>
      <c r="AU85">
        <v>129</v>
      </c>
      <c r="AV85" s="8">
        <f t="shared" si="8"/>
        <v>120.54545454545455</v>
      </c>
      <c r="AW85">
        <f t="shared" si="9"/>
        <v>120</v>
      </c>
      <c r="AX85" s="8">
        <f t="shared" si="10"/>
        <v>3.6564981687881297</v>
      </c>
      <c r="AY85" s="6">
        <f>Table1214[[#This Row],[Szórás]]/Table1214[[#This Row],[Átlagos akadálymentességi hibaszám]]</f>
        <v>3.0332941068378149E-2</v>
      </c>
      <c r="AZ85">
        <f t="shared" si="11"/>
        <v>112</v>
      </c>
      <c r="BA85">
        <f t="shared" si="12"/>
        <v>132</v>
      </c>
      <c r="BB85">
        <f t="shared" si="13"/>
        <v>20</v>
      </c>
      <c r="BC85" s="7">
        <f t="shared" si="14"/>
        <v>1.0010720748081294</v>
      </c>
      <c r="BD85" s="10">
        <f t="shared" si="15"/>
        <v>0.21025664989917897</v>
      </c>
    </row>
    <row r="86" spans="1:56" x14ac:dyDescent="0.25">
      <c r="A86">
        <v>14254790000</v>
      </c>
      <c r="B86" t="s">
        <v>100</v>
      </c>
      <c r="C86" t="s">
        <v>101</v>
      </c>
      <c r="D86">
        <v>138</v>
      </c>
      <c r="E86">
        <v>139</v>
      </c>
      <c r="F86">
        <v>138</v>
      </c>
      <c r="G86">
        <v>134</v>
      </c>
      <c r="H86">
        <v>137</v>
      </c>
      <c r="I86">
        <v>136</v>
      </c>
      <c r="J86">
        <v>140</v>
      </c>
      <c r="K86">
        <v>131</v>
      </c>
      <c r="L86">
        <v>128</v>
      </c>
      <c r="M86">
        <v>131</v>
      </c>
      <c r="N86">
        <v>125</v>
      </c>
      <c r="O86">
        <v>136</v>
      </c>
      <c r="P86">
        <v>136</v>
      </c>
      <c r="Q86">
        <v>126</v>
      </c>
      <c r="R86">
        <v>127</v>
      </c>
      <c r="S86">
        <v>136</v>
      </c>
      <c r="T86">
        <v>134</v>
      </c>
      <c r="U86">
        <v>129</v>
      </c>
      <c r="V86">
        <v>118</v>
      </c>
      <c r="W86">
        <v>140</v>
      </c>
      <c r="X86">
        <v>138</v>
      </c>
      <c r="Y86">
        <v>136</v>
      </c>
      <c r="Z86">
        <v>141</v>
      </c>
      <c r="AA86">
        <v>144</v>
      </c>
      <c r="AB86">
        <v>142</v>
      </c>
      <c r="AC86">
        <v>142</v>
      </c>
      <c r="AD86">
        <v>139</v>
      </c>
      <c r="AE86">
        <v>137</v>
      </c>
      <c r="AF86">
        <v>135</v>
      </c>
      <c r="AG86">
        <v>136</v>
      </c>
      <c r="AH86">
        <v>132</v>
      </c>
      <c r="AI86">
        <v>137</v>
      </c>
      <c r="AJ86">
        <v>131</v>
      </c>
      <c r="AK86">
        <v>133</v>
      </c>
      <c r="AL86">
        <v>129</v>
      </c>
      <c r="AM86">
        <v>145</v>
      </c>
      <c r="AN86">
        <v>134</v>
      </c>
      <c r="AO86">
        <v>134</v>
      </c>
      <c r="AP86">
        <v>136</v>
      </c>
      <c r="AQ86">
        <v>129</v>
      </c>
      <c r="AR86">
        <v>131</v>
      </c>
      <c r="AS86">
        <v>134</v>
      </c>
      <c r="AT86">
        <v>131</v>
      </c>
      <c r="AU86">
        <v>135</v>
      </c>
      <c r="AV86" s="8">
        <f t="shared" si="8"/>
        <v>134.54545454545453</v>
      </c>
      <c r="AW86">
        <f t="shared" si="9"/>
        <v>135.5</v>
      </c>
      <c r="AX86" s="8">
        <f t="shared" si="10"/>
        <v>5.3328928641227566</v>
      </c>
      <c r="AY86" s="6">
        <f>Table1214[[#This Row],[Szórás]]/Table1214[[#This Row],[Átlagos akadálymentességi hibaszám]]</f>
        <v>3.9636365881993464E-2</v>
      </c>
      <c r="AZ86">
        <f t="shared" si="11"/>
        <v>118</v>
      </c>
      <c r="BA86">
        <f t="shared" si="12"/>
        <v>145</v>
      </c>
      <c r="BB86">
        <f t="shared" si="13"/>
        <v>27</v>
      </c>
      <c r="BC86" s="7">
        <f t="shared" si="14"/>
        <v>0.99998325609929761</v>
      </c>
      <c r="BD86" s="10">
        <f t="shared" si="15"/>
        <v>2.8647550382099158E-5</v>
      </c>
    </row>
    <row r="87" spans="1:56" x14ac:dyDescent="0.25">
      <c r="A87">
        <v>58980000</v>
      </c>
      <c r="B87" t="s">
        <v>110</v>
      </c>
      <c r="C87" t="s">
        <v>174</v>
      </c>
      <c r="D87">
        <v>34</v>
      </c>
      <c r="E87">
        <v>35</v>
      </c>
      <c r="F87">
        <v>36</v>
      </c>
      <c r="G87">
        <v>36</v>
      </c>
      <c r="H87">
        <v>36</v>
      </c>
      <c r="I87">
        <v>36</v>
      </c>
      <c r="J87">
        <v>35</v>
      </c>
      <c r="K87">
        <v>35</v>
      </c>
      <c r="L87">
        <v>35</v>
      </c>
      <c r="M87">
        <v>35</v>
      </c>
      <c r="N87">
        <v>35</v>
      </c>
      <c r="O87">
        <v>35</v>
      </c>
      <c r="P87">
        <v>35</v>
      </c>
      <c r="Q87">
        <v>35</v>
      </c>
      <c r="R87">
        <v>35</v>
      </c>
      <c r="S87">
        <v>34</v>
      </c>
      <c r="T87">
        <v>35</v>
      </c>
      <c r="U87">
        <v>35</v>
      </c>
      <c r="V87">
        <v>35</v>
      </c>
      <c r="W87">
        <v>35</v>
      </c>
      <c r="X87">
        <v>35</v>
      </c>
      <c r="Y87">
        <v>35</v>
      </c>
      <c r="Z87">
        <v>34</v>
      </c>
      <c r="AA87">
        <v>35</v>
      </c>
      <c r="AB87">
        <v>35</v>
      </c>
      <c r="AC87">
        <v>35</v>
      </c>
      <c r="AD87">
        <v>34</v>
      </c>
      <c r="AE87">
        <v>34</v>
      </c>
      <c r="AF87">
        <v>34</v>
      </c>
      <c r="AG87">
        <v>34</v>
      </c>
      <c r="AH87">
        <v>35</v>
      </c>
      <c r="AI87">
        <v>34</v>
      </c>
      <c r="AJ87">
        <v>33</v>
      </c>
      <c r="AK87">
        <v>35</v>
      </c>
      <c r="AL87">
        <v>33</v>
      </c>
      <c r="AM87">
        <v>34</v>
      </c>
      <c r="AN87">
        <v>34</v>
      </c>
      <c r="AO87">
        <v>34</v>
      </c>
      <c r="AP87">
        <v>35</v>
      </c>
      <c r="AQ87">
        <v>35</v>
      </c>
      <c r="AR87">
        <v>35</v>
      </c>
      <c r="AS87">
        <v>35</v>
      </c>
      <c r="AT87">
        <v>35</v>
      </c>
      <c r="AU87">
        <v>35</v>
      </c>
      <c r="AV87" s="8">
        <f t="shared" si="8"/>
        <v>34.75</v>
      </c>
      <c r="AW87">
        <f t="shared" si="9"/>
        <v>35</v>
      </c>
      <c r="AX87" s="8">
        <f t="shared" si="10"/>
        <v>0.68624356649672102</v>
      </c>
      <c r="AY87" s="6">
        <f>Table1214[[#This Row],[Szórás]]/Table1214[[#This Row],[Átlagos akadálymentességi hibaszám]]</f>
        <v>1.9748016302063916E-2</v>
      </c>
      <c r="AZ87">
        <f t="shared" si="11"/>
        <v>33</v>
      </c>
      <c r="BA87">
        <f t="shared" si="12"/>
        <v>36</v>
      </c>
      <c r="BB87">
        <f t="shared" si="13"/>
        <v>3</v>
      </c>
      <c r="BC87" s="7">
        <f t="shared" si="14"/>
        <v>0.99932136952577988</v>
      </c>
      <c r="BD87" s="10">
        <f t="shared" si="15"/>
        <v>0.19281330398124699</v>
      </c>
    </row>
    <row r="88" spans="1:56" x14ac:dyDescent="0.25">
      <c r="A88">
        <v>196970000</v>
      </c>
      <c r="B88" t="s">
        <v>110</v>
      </c>
      <c r="C88" t="s">
        <v>174</v>
      </c>
      <c r="D88">
        <v>15</v>
      </c>
      <c r="E88">
        <v>15</v>
      </c>
      <c r="F88">
        <v>15</v>
      </c>
      <c r="G88">
        <v>15</v>
      </c>
      <c r="H88">
        <v>15</v>
      </c>
      <c r="I88">
        <v>16</v>
      </c>
      <c r="J88">
        <v>17</v>
      </c>
      <c r="K88">
        <v>15</v>
      </c>
      <c r="L88">
        <v>15</v>
      </c>
      <c r="M88">
        <v>15</v>
      </c>
      <c r="N88">
        <v>17</v>
      </c>
      <c r="O88">
        <v>21</v>
      </c>
      <c r="P88">
        <v>17</v>
      </c>
      <c r="Q88">
        <v>17</v>
      </c>
      <c r="R88">
        <v>17</v>
      </c>
      <c r="S88">
        <v>17</v>
      </c>
      <c r="T88">
        <v>20</v>
      </c>
      <c r="U88">
        <v>12</v>
      </c>
      <c r="V88">
        <v>6</v>
      </c>
      <c r="W88">
        <v>13</v>
      </c>
      <c r="X88">
        <v>15</v>
      </c>
      <c r="Y88">
        <v>16</v>
      </c>
      <c r="Z88">
        <v>15</v>
      </c>
      <c r="AA88">
        <v>15</v>
      </c>
      <c r="AB88">
        <v>15</v>
      </c>
      <c r="AC88">
        <v>15</v>
      </c>
      <c r="AD88">
        <v>18</v>
      </c>
      <c r="AE88">
        <v>25</v>
      </c>
      <c r="AF88">
        <v>18</v>
      </c>
      <c r="AG88">
        <v>18</v>
      </c>
      <c r="AH88">
        <v>16</v>
      </c>
      <c r="AI88">
        <v>15</v>
      </c>
      <c r="AJ88">
        <v>18</v>
      </c>
      <c r="AK88">
        <v>19</v>
      </c>
      <c r="AL88">
        <v>15</v>
      </c>
      <c r="AM88">
        <v>19</v>
      </c>
      <c r="AN88">
        <v>15</v>
      </c>
      <c r="AO88">
        <v>16</v>
      </c>
      <c r="AP88">
        <v>17</v>
      </c>
      <c r="AQ88">
        <v>15</v>
      </c>
      <c r="AR88">
        <v>27</v>
      </c>
      <c r="AS88">
        <v>17</v>
      </c>
      <c r="AT88">
        <v>33</v>
      </c>
      <c r="AU88">
        <v>16</v>
      </c>
      <c r="AV88" s="8">
        <f t="shared" si="8"/>
        <v>16.772727272727273</v>
      </c>
      <c r="AW88">
        <f t="shared" si="9"/>
        <v>16</v>
      </c>
      <c r="AX88" s="8">
        <f t="shared" si="10"/>
        <v>4.0050179941159287</v>
      </c>
      <c r="AY88" s="6">
        <f>Table1214[[#This Row],[Szórás]]/Table1214[[#This Row],[Átlagos akadálymentességi hibaszám]]</f>
        <v>0.23878156062479791</v>
      </c>
      <c r="AZ88">
        <f t="shared" si="11"/>
        <v>6</v>
      </c>
      <c r="BA88">
        <f t="shared" si="12"/>
        <v>33</v>
      </c>
      <c r="BB88">
        <f t="shared" si="13"/>
        <v>27</v>
      </c>
      <c r="BC88" s="7">
        <f t="shared" si="14"/>
        <v>1.0055769192369508</v>
      </c>
      <c r="BD88" s="10">
        <f t="shared" si="15"/>
        <v>9.1267915339994621E-2</v>
      </c>
    </row>
    <row r="89" spans="1:56" x14ac:dyDescent="0.25">
      <c r="A89">
        <v>2570000</v>
      </c>
      <c r="B89" t="s">
        <v>85</v>
      </c>
      <c r="C89" t="s">
        <v>356</v>
      </c>
      <c r="D89">
        <v>22</v>
      </c>
      <c r="E89">
        <v>25</v>
      </c>
      <c r="F89">
        <v>27</v>
      </c>
      <c r="G89">
        <v>24</v>
      </c>
      <c r="H89">
        <v>25</v>
      </c>
      <c r="I89">
        <v>27</v>
      </c>
      <c r="J89">
        <v>25</v>
      </c>
      <c r="K89">
        <v>26</v>
      </c>
      <c r="L89">
        <v>28</v>
      </c>
      <c r="M89">
        <v>25</v>
      </c>
      <c r="N89">
        <v>24</v>
      </c>
      <c r="O89">
        <v>25</v>
      </c>
      <c r="P89">
        <v>25</v>
      </c>
      <c r="Q89">
        <v>23</v>
      </c>
      <c r="R89">
        <v>26</v>
      </c>
      <c r="S89">
        <v>23</v>
      </c>
      <c r="T89">
        <v>26</v>
      </c>
      <c r="U89">
        <v>25</v>
      </c>
      <c r="V89">
        <v>27</v>
      </c>
      <c r="W89">
        <v>25</v>
      </c>
      <c r="X89">
        <v>23</v>
      </c>
      <c r="Y89">
        <v>26</v>
      </c>
      <c r="Z89">
        <v>24</v>
      </c>
      <c r="AA89">
        <v>26</v>
      </c>
      <c r="AB89">
        <v>26</v>
      </c>
      <c r="AC89">
        <v>28</v>
      </c>
      <c r="AD89">
        <v>23</v>
      </c>
      <c r="AE89">
        <v>26</v>
      </c>
      <c r="AF89">
        <v>25</v>
      </c>
      <c r="AG89">
        <v>21</v>
      </c>
      <c r="AH89">
        <v>24</v>
      </c>
      <c r="AI89">
        <v>28</v>
      </c>
      <c r="AJ89">
        <v>27</v>
      </c>
      <c r="AK89">
        <v>26</v>
      </c>
      <c r="AL89">
        <v>25</v>
      </c>
      <c r="AM89">
        <v>26</v>
      </c>
      <c r="AN89">
        <v>24</v>
      </c>
      <c r="AO89">
        <v>31</v>
      </c>
      <c r="AP89">
        <v>24</v>
      </c>
      <c r="AQ89">
        <v>26</v>
      </c>
      <c r="AR89">
        <v>22</v>
      </c>
      <c r="AS89">
        <v>24</v>
      </c>
      <c r="AT89">
        <v>24</v>
      </c>
      <c r="AU89">
        <v>23</v>
      </c>
      <c r="AV89" s="8">
        <f t="shared" si="8"/>
        <v>25.113636363636363</v>
      </c>
      <c r="AW89">
        <f t="shared" si="9"/>
        <v>25</v>
      </c>
      <c r="AX89" s="8">
        <f t="shared" si="10"/>
        <v>1.870404869626187</v>
      </c>
      <c r="AY89" s="6">
        <f>Table1214[[#This Row],[Szórás]]/Table1214[[#This Row],[Átlagos akadálymentességi hibaszám]]</f>
        <v>7.4477659967015594E-2</v>
      </c>
      <c r="AZ89">
        <f t="shared" si="11"/>
        <v>21</v>
      </c>
      <c r="BA89">
        <f t="shared" si="12"/>
        <v>31</v>
      </c>
      <c r="BB89">
        <f t="shared" si="13"/>
        <v>10</v>
      </c>
      <c r="BC89" s="7">
        <f t="shared" si="14"/>
        <v>0.99975050521838071</v>
      </c>
      <c r="BD89" s="10">
        <f t="shared" si="15"/>
        <v>1.8806022009733774E-3</v>
      </c>
    </row>
    <row r="90" spans="1:56" x14ac:dyDescent="0.25">
      <c r="A90">
        <v>88239330000</v>
      </c>
      <c r="B90" t="s">
        <v>100</v>
      </c>
      <c r="C90" t="s">
        <v>101</v>
      </c>
      <c r="D90">
        <v>170</v>
      </c>
      <c r="E90">
        <v>172</v>
      </c>
      <c r="F90">
        <v>172</v>
      </c>
      <c r="G90">
        <v>135</v>
      </c>
      <c r="H90">
        <v>133</v>
      </c>
      <c r="I90">
        <v>137</v>
      </c>
      <c r="J90">
        <v>109</v>
      </c>
      <c r="K90">
        <v>134</v>
      </c>
      <c r="L90">
        <v>135</v>
      </c>
      <c r="M90">
        <v>140</v>
      </c>
      <c r="N90">
        <v>109</v>
      </c>
      <c r="O90">
        <v>141</v>
      </c>
      <c r="P90">
        <v>138</v>
      </c>
      <c r="Q90">
        <v>146</v>
      </c>
      <c r="R90">
        <v>144</v>
      </c>
      <c r="S90">
        <v>143</v>
      </c>
      <c r="T90">
        <v>144</v>
      </c>
      <c r="U90">
        <v>138</v>
      </c>
      <c r="V90">
        <v>134</v>
      </c>
      <c r="W90">
        <v>135</v>
      </c>
      <c r="X90">
        <v>135</v>
      </c>
      <c r="Y90">
        <v>132</v>
      </c>
      <c r="Z90">
        <v>141</v>
      </c>
      <c r="AA90">
        <v>140</v>
      </c>
      <c r="AB90">
        <v>139</v>
      </c>
      <c r="AC90">
        <v>104</v>
      </c>
      <c r="AD90">
        <v>133</v>
      </c>
      <c r="AE90">
        <v>133</v>
      </c>
      <c r="AF90">
        <v>135</v>
      </c>
      <c r="AG90">
        <v>132</v>
      </c>
      <c r="AH90">
        <v>132</v>
      </c>
      <c r="AI90">
        <v>104</v>
      </c>
      <c r="AJ90">
        <v>135</v>
      </c>
      <c r="AK90">
        <v>139</v>
      </c>
      <c r="AL90">
        <v>137</v>
      </c>
      <c r="AM90">
        <v>139</v>
      </c>
      <c r="AN90">
        <v>136</v>
      </c>
      <c r="AO90">
        <v>137</v>
      </c>
      <c r="AP90">
        <v>135</v>
      </c>
      <c r="AQ90">
        <v>140</v>
      </c>
      <c r="AR90">
        <v>139</v>
      </c>
      <c r="AS90">
        <v>139</v>
      </c>
      <c r="AT90">
        <v>142</v>
      </c>
      <c r="AU90">
        <v>143</v>
      </c>
      <c r="AV90" s="8">
        <f t="shared" si="8"/>
        <v>137.04545454545453</v>
      </c>
      <c r="AW90">
        <f t="shared" si="9"/>
        <v>137</v>
      </c>
      <c r="AX90" s="8">
        <f t="shared" si="10"/>
        <v>13.478586885862562</v>
      </c>
      <c r="AY90" s="6">
        <f>Table1214[[#This Row],[Szórás]]/Table1214[[#This Row],[Átlagos akadálymentességi hibaszám]]</f>
        <v>9.8351214424204442E-2</v>
      </c>
      <c r="AZ90">
        <f t="shared" si="11"/>
        <v>104</v>
      </c>
      <c r="BA90">
        <f t="shared" si="12"/>
        <v>172</v>
      </c>
      <c r="BB90">
        <f t="shared" si="13"/>
        <v>68</v>
      </c>
      <c r="BC90" s="7">
        <f t="shared" si="14"/>
        <v>0.9985513660998494</v>
      </c>
      <c r="BD90" s="10">
        <f t="shared" si="15"/>
        <v>3.4421674954315244E-2</v>
      </c>
    </row>
    <row r="91" spans="1:56" x14ac:dyDescent="0.25">
      <c r="A91">
        <v>57098150000</v>
      </c>
      <c r="B91" t="s">
        <v>100</v>
      </c>
      <c r="C91" t="s">
        <v>101</v>
      </c>
      <c r="D91">
        <v>84</v>
      </c>
      <c r="E91">
        <v>75</v>
      </c>
      <c r="F91">
        <v>77</v>
      </c>
      <c r="G91">
        <v>79</v>
      </c>
      <c r="H91">
        <v>83</v>
      </c>
      <c r="I91">
        <v>79</v>
      </c>
      <c r="J91">
        <v>85</v>
      </c>
      <c r="K91">
        <v>90</v>
      </c>
      <c r="L91">
        <v>83</v>
      </c>
      <c r="M91">
        <v>84</v>
      </c>
      <c r="N91">
        <v>85</v>
      </c>
      <c r="O91">
        <v>78</v>
      </c>
      <c r="P91">
        <v>74</v>
      </c>
      <c r="Q91">
        <v>85</v>
      </c>
      <c r="R91">
        <v>73</v>
      </c>
      <c r="S91">
        <v>79</v>
      </c>
      <c r="T91">
        <v>74</v>
      </c>
      <c r="U91">
        <v>79</v>
      </c>
      <c r="V91">
        <v>65</v>
      </c>
      <c r="W91">
        <v>76</v>
      </c>
      <c r="X91">
        <v>73</v>
      </c>
      <c r="Y91">
        <v>67</v>
      </c>
      <c r="Z91">
        <v>76</v>
      </c>
      <c r="AA91">
        <v>55</v>
      </c>
      <c r="AB91">
        <v>77</v>
      </c>
      <c r="AC91">
        <v>73</v>
      </c>
      <c r="AD91">
        <v>164</v>
      </c>
      <c r="AE91">
        <v>166</v>
      </c>
      <c r="AF91">
        <v>166</v>
      </c>
      <c r="AG91">
        <v>168</v>
      </c>
      <c r="AH91">
        <v>164</v>
      </c>
      <c r="AI91">
        <v>165</v>
      </c>
      <c r="AJ91">
        <v>165</v>
      </c>
      <c r="AK91">
        <v>165</v>
      </c>
      <c r="AL91">
        <v>164</v>
      </c>
      <c r="AM91">
        <v>162</v>
      </c>
      <c r="AN91">
        <v>163</v>
      </c>
      <c r="AO91">
        <v>163</v>
      </c>
      <c r="AP91">
        <v>164</v>
      </c>
      <c r="AQ91">
        <v>155</v>
      </c>
      <c r="AR91">
        <v>168</v>
      </c>
      <c r="AS91">
        <v>161</v>
      </c>
      <c r="AT91">
        <v>155</v>
      </c>
      <c r="AU91">
        <v>163</v>
      </c>
      <c r="AV91" s="8">
        <f t="shared" si="8"/>
        <v>112.47727272727273</v>
      </c>
      <c r="AW91">
        <f t="shared" si="9"/>
        <v>84.5</v>
      </c>
      <c r="AX91" s="8">
        <f t="shared" si="10"/>
        <v>43.272252582362725</v>
      </c>
      <c r="AY91" s="6">
        <f>Table1214[[#This Row],[Szórás]]/Table1214[[#This Row],[Átlagos akadálymentességi hibaszám]]</f>
        <v>0.38471996638188721</v>
      </c>
      <c r="AZ91">
        <f t="shared" si="11"/>
        <v>55</v>
      </c>
      <c r="BA91">
        <f t="shared" si="12"/>
        <v>168</v>
      </c>
      <c r="BB91">
        <f t="shared" si="13"/>
        <v>113</v>
      </c>
      <c r="BC91" s="7">
        <f t="shared" si="14"/>
        <v>1.0234040963737459</v>
      </c>
      <c r="BD91" s="10">
        <f t="shared" si="15"/>
        <v>0.60186091425788091</v>
      </c>
    </row>
    <row r="92" spans="1:56" x14ac:dyDescent="0.25">
      <c r="A92">
        <v>801920000</v>
      </c>
      <c r="B92" t="s">
        <v>148</v>
      </c>
      <c r="C92" t="s">
        <v>405</v>
      </c>
      <c r="D92">
        <v>314</v>
      </c>
      <c r="E92">
        <v>314</v>
      </c>
      <c r="F92">
        <v>314</v>
      </c>
      <c r="G92">
        <v>314</v>
      </c>
      <c r="H92">
        <v>314</v>
      </c>
      <c r="I92">
        <v>314</v>
      </c>
      <c r="J92">
        <v>314</v>
      </c>
      <c r="K92">
        <v>314</v>
      </c>
      <c r="L92">
        <v>314</v>
      </c>
      <c r="M92">
        <v>314</v>
      </c>
      <c r="N92">
        <v>314</v>
      </c>
      <c r="O92">
        <v>311</v>
      </c>
      <c r="P92">
        <v>302</v>
      </c>
      <c r="Q92">
        <v>312</v>
      </c>
      <c r="R92">
        <v>314</v>
      </c>
      <c r="S92">
        <v>314</v>
      </c>
      <c r="T92">
        <v>314</v>
      </c>
      <c r="U92">
        <v>62</v>
      </c>
      <c r="V92">
        <v>57</v>
      </c>
      <c r="W92">
        <v>62</v>
      </c>
      <c r="X92">
        <v>62</v>
      </c>
      <c r="Y92">
        <v>62</v>
      </c>
      <c r="Z92">
        <v>62</v>
      </c>
      <c r="AA92">
        <v>62</v>
      </c>
      <c r="AB92">
        <v>62</v>
      </c>
      <c r="AC92">
        <v>62</v>
      </c>
      <c r="AD92">
        <v>62</v>
      </c>
      <c r="AE92">
        <v>62</v>
      </c>
      <c r="AF92">
        <v>62</v>
      </c>
      <c r="AG92">
        <v>62</v>
      </c>
      <c r="AH92">
        <v>62</v>
      </c>
      <c r="AI92">
        <v>62</v>
      </c>
      <c r="AJ92">
        <v>62</v>
      </c>
      <c r="AK92">
        <v>62</v>
      </c>
      <c r="AL92">
        <v>62</v>
      </c>
      <c r="AM92">
        <v>62</v>
      </c>
      <c r="AN92">
        <v>62</v>
      </c>
      <c r="AO92">
        <v>60</v>
      </c>
      <c r="AP92">
        <v>60</v>
      </c>
      <c r="AQ92">
        <v>60</v>
      </c>
      <c r="AR92">
        <v>59</v>
      </c>
      <c r="AS92">
        <v>59</v>
      </c>
      <c r="AT92">
        <v>59</v>
      </c>
      <c r="AU92">
        <v>59</v>
      </c>
      <c r="AV92" s="8">
        <f t="shared" si="8"/>
        <v>158.45454545454547</v>
      </c>
      <c r="AW92">
        <f t="shared" si="9"/>
        <v>62</v>
      </c>
      <c r="AX92" s="8">
        <f t="shared" si="10"/>
        <v>124.06645903679254</v>
      </c>
      <c r="AY92" s="6">
        <f>Table1214[[#This Row],[Szórás]]/Table1214[[#This Row],[Átlagos akadálymentességi hibaszám]]</f>
        <v>0.78297822685296492</v>
      </c>
      <c r="AZ92">
        <f t="shared" si="11"/>
        <v>57</v>
      </c>
      <c r="BA92">
        <f t="shared" si="12"/>
        <v>314</v>
      </c>
      <c r="BB92">
        <f t="shared" si="13"/>
        <v>257</v>
      </c>
      <c r="BC92" s="7">
        <f t="shared" si="14"/>
        <v>0.9482403898445444</v>
      </c>
      <c r="BD92" s="10">
        <f t="shared" si="15"/>
        <v>0.71987690370895663</v>
      </c>
    </row>
    <row r="93" spans="1:56" x14ac:dyDescent="0.25">
      <c r="A93">
        <v>47970000</v>
      </c>
      <c r="B93" t="s">
        <v>104</v>
      </c>
      <c r="C93" t="s">
        <v>274</v>
      </c>
      <c r="D93">
        <v>44</v>
      </c>
      <c r="E93">
        <v>44</v>
      </c>
      <c r="F93">
        <v>44</v>
      </c>
      <c r="G93">
        <v>44</v>
      </c>
      <c r="H93">
        <v>44</v>
      </c>
      <c r="I93">
        <v>44</v>
      </c>
      <c r="J93">
        <v>44</v>
      </c>
      <c r="K93">
        <v>44</v>
      </c>
      <c r="L93">
        <v>44</v>
      </c>
      <c r="M93">
        <v>44</v>
      </c>
      <c r="N93">
        <v>44</v>
      </c>
      <c r="O93">
        <v>44</v>
      </c>
      <c r="P93">
        <v>44</v>
      </c>
      <c r="Q93">
        <v>44</v>
      </c>
      <c r="R93">
        <v>44</v>
      </c>
      <c r="S93">
        <v>44</v>
      </c>
      <c r="T93">
        <v>44</v>
      </c>
      <c r="U93">
        <v>44</v>
      </c>
      <c r="V93">
        <v>44</v>
      </c>
      <c r="W93">
        <v>44</v>
      </c>
      <c r="X93">
        <v>44</v>
      </c>
      <c r="Y93">
        <v>44</v>
      </c>
      <c r="Z93">
        <v>44</v>
      </c>
      <c r="AA93">
        <v>44</v>
      </c>
      <c r="AB93">
        <v>44</v>
      </c>
      <c r="AC93">
        <v>44</v>
      </c>
      <c r="AD93">
        <v>44</v>
      </c>
      <c r="AE93">
        <v>44</v>
      </c>
      <c r="AF93">
        <v>44</v>
      </c>
      <c r="AG93">
        <v>44</v>
      </c>
      <c r="AH93">
        <v>44</v>
      </c>
      <c r="AI93">
        <v>44</v>
      </c>
      <c r="AJ93">
        <v>44</v>
      </c>
      <c r="AK93">
        <v>44</v>
      </c>
      <c r="AL93">
        <v>44</v>
      </c>
      <c r="AM93">
        <v>44</v>
      </c>
      <c r="AN93">
        <v>43</v>
      </c>
      <c r="AO93">
        <v>43</v>
      </c>
      <c r="AP93">
        <v>43</v>
      </c>
      <c r="AQ93">
        <v>43</v>
      </c>
      <c r="AR93">
        <v>43</v>
      </c>
      <c r="AS93">
        <v>43</v>
      </c>
      <c r="AT93">
        <v>43</v>
      </c>
      <c r="AU93">
        <v>43</v>
      </c>
      <c r="AV93" s="8">
        <f t="shared" si="8"/>
        <v>43.81818181818182</v>
      </c>
      <c r="AW93">
        <f t="shared" si="9"/>
        <v>44</v>
      </c>
      <c r="AX93" s="8">
        <f t="shared" si="10"/>
        <v>0.39015365325741302</v>
      </c>
      <c r="AY93" s="6">
        <f>Table1214[[#This Row],[Szórás]]/Table1214[[#This Row],[Átlagos akadálymentességi hibaszám]]</f>
        <v>8.9039215473683472E-3</v>
      </c>
      <c r="AZ93">
        <f t="shared" si="11"/>
        <v>43</v>
      </c>
      <c r="BA93">
        <f t="shared" si="12"/>
        <v>44</v>
      </c>
      <c r="BB93">
        <f t="shared" si="13"/>
        <v>1</v>
      </c>
      <c r="BC93" s="7">
        <f t="shared" si="14"/>
        <v>0.99953351396539991</v>
      </c>
      <c r="BD93" s="10">
        <f t="shared" si="15"/>
        <v>0.4465116279069769</v>
      </c>
    </row>
    <row r="94" spans="1:56" x14ac:dyDescent="0.25">
      <c r="A94">
        <v>413320000</v>
      </c>
      <c r="B94" t="s">
        <v>125</v>
      </c>
      <c r="C94" t="s">
        <v>135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 s="8">
        <f t="shared" si="8"/>
        <v>1</v>
      </c>
      <c r="AW94">
        <f t="shared" si="9"/>
        <v>1</v>
      </c>
      <c r="AX94" s="8">
        <f t="shared" si="10"/>
        <v>0</v>
      </c>
      <c r="AY94" s="6">
        <f>Table1214[[#This Row],[Szórás]]/Table1214[[#This Row],[Átlagos akadálymentességi hibaszám]]</f>
        <v>0</v>
      </c>
      <c r="AZ94">
        <f t="shared" si="11"/>
        <v>1</v>
      </c>
      <c r="BA94">
        <f t="shared" si="12"/>
        <v>1</v>
      </c>
      <c r="BB94">
        <f t="shared" si="13"/>
        <v>0</v>
      </c>
      <c r="BC94" s="7">
        <f t="shared" si="14"/>
        <v>1</v>
      </c>
      <c r="BD94" s="10">
        <f t="shared" si="15"/>
        <v>1</v>
      </c>
    </row>
    <row r="95" spans="1:56" x14ac:dyDescent="0.25">
      <c r="A95">
        <v>801920000</v>
      </c>
      <c r="B95" t="s">
        <v>148</v>
      </c>
      <c r="C95" t="s">
        <v>405</v>
      </c>
      <c r="D95">
        <v>73</v>
      </c>
      <c r="E95">
        <v>73</v>
      </c>
      <c r="F95">
        <v>73</v>
      </c>
      <c r="G95">
        <v>73</v>
      </c>
      <c r="H95">
        <v>73</v>
      </c>
      <c r="I95">
        <v>72</v>
      </c>
      <c r="J95">
        <v>73</v>
      </c>
      <c r="K95">
        <v>73</v>
      </c>
      <c r="L95">
        <v>73</v>
      </c>
      <c r="M95">
        <v>73</v>
      </c>
      <c r="N95">
        <v>73</v>
      </c>
      <c r="O95">
        <v>73</v>
      </c>
      <c r="P95">
        <v>73</v>
      </c>
      <c r="Q95">
        <v>73</v>
      </c>
      <c r="R95">
        <v>73</v>
      </c>
      <c r="S95">
        <v>73</v>
      </c>
      <c r="T95">
        <v>73</v>
      </c>
      <c r="U95">
        <v>73</v>
      </c>
      <c r="V95">
        <v>73</v>
      </c>
      <c r="W95">
        <v>73</v>
      </c>
      <c r="X95">
        <v>73</v>
      </c>
      <c r="Y95">
        <v>73</v>
      </c>
      <c r="Z95">
        <v>73</v>
      </c>
      <c r="AA95">
        <v>73</v>
      </c>
      <c r="AB95">
        <v>73</v>
      </c>
      <c r="AC95">
        <v>73</v>
      </c>
      <c r="AD95">
        <v>73</v>
      </c>
      <c r="AE95">
        <v>73</v>
      </c>
      <c r="AF95">
        <v>73</v>
      </c>
      <c r="AG95">
        <v>73</v>
      </c>
      <c r="AH95">
        <v>73</v>
      </c>
      <c r="AI95">
        <v>73</v>
      </c>
      <c r="AJ95">
        <v>73</v>
      </c>
      <c r="AK95">
        <v>73</v>
      </c>
      <c r="AL95">
        <v>73</v>
      </c>
      <c r="AM95">
        <v>73</v>
      </c>
      <c r="AN95">
        <v>73</v>
      </c>
      <c r="AO95">
        <v>73</v>
      </c>
      <c r="AP95">
        <v>73</v>
      </c>
      <c r="AQ95">
        <v>73</v>
      </c>
      <c r="AR95">
        <v>73</v>
      </c>
      <c r="AS95">
        <v>73</v>
      </c>
      <c r="AT95">
        <v>82</v>
      </c>
      <c r="AU95">
        <v>83</v>
      </c>
      <c r="AV95" s="8">
        <f t="shared" si="8"/>
        <v>73.409090909090907</v>
      </c>
      <c r="AW95">
        <f t="shared" si="9"/>
        <v>73</v>
      </c>
      <c r="AX95" s="8">
        <f t="shared" si="10"/>
        <v>2.0152694068637609</v>
      </c>
      <c r="AY95" s="6">
        <f>Table1214[[#This Row],[Szórás]]/Table1214[[#This Row],[Átlagos akadálymentességi hibaszám]]</f>
        <v>2.745258634737012E-2</v>
      </c>
      <c r="AZ95">
        <f t="shared" si="11"/>
        <v>72</v>
      </c>
      <c r="BA95">
        <f t="shared" si="12"/>
        <v>83</v>
      </c>
      <c r="BB95">
        <f t="shared" si="13"/>
        <v>11</v>
      </c>
      <c r="BC95" s="7">
        <f t="shared" si="14"/>
        <v>1.000757314232031</v>
      </c>
      <c r="BD95" s="10">
        <f t="shared" si="15"/>
        <v>0.14032008991704498</v>
      </c>
    </row>
    <row r="96" spans="1:56" x14ac:dyDescent="0.25">
      <c r="A96">
        <v>97440000</v>
      </c>
      <c r="B96" t="s">
        <v>110</v>
      </c>
      <c r="C96" t="s">
        <v>174</v>
      </c>
      <c r="D96">
        <v>81</v>
      </c>
      <c r="E96">
        <v>81</v>
      </c>
      <c r="F96">
        <v>80</v>
      </c>
      <c r="G96">
        <v>75</v>
      </c>
      <c r="H96">
        <v>79</v>
      </c>
      <c r="I96">
        <v>79</v>
      </c>
      <c r="J96">
        <v>81</v>
      </c>
      <c r="K96">
        <v>79</v>
      </c>
      <c r="L96">
        <v>81</v>
      </c>
      <c r="M96">
        <v>79</v>
      </c>
      <c r="N96">
        <v>82</v>
      </c>
      <c r="O96">
        <v>80</v>
      </c>
      <c r="P96">
        <v>80</v>
      </c>
      <c r="Q96">
        <v>80</v>
      </c>
      <c r="R96">
        <v>81</v>
      </c>
      <c r="S96">
        <v>81</v>
      </c>
      <c r="T96">
        <v>81</v>
      </c>
      <c r="U96">
        <v>81</v>
      </c>
      <c r="V96">
        <v>77</v>
      </c>
      <c r="W96">
        <v>78</v>
      </c>
      <c r="X96">
        <v>79</v>
      </c>
      <c r="Y96">
        <v>78</v>
      </c>
      <c r="Z96">
        <v>79</v>
      </c>
      <c r="AA96">
        <v>79</v>
      </c>
      <c r="AB96">
        <v>101</v>
      </c>
      <c r="AC96">
        <v>107</v>
      </c>
      <c r="AD96">
        <v>106</v>
      </c>
      <c r="AE96">
        <v>101</v>
      </c>
      <c r="AF96">
        <v>79</v>
      </c>
      <c r="AG96">
        <v>79</v>
      </c>
      <c r="AH96">
        <v>74</v>
      </c>
      <c r="AI96">
        <v>73</v>
      </c>
      <c r="AJ96">
        <v>74</v>
      </c>
      <c r="AK96">
        <v>72</v>
      </c>
      <c r="AL96">
        <v>101</v>
      </c>
      <c r="AM96">
        <v>101</v>
      </c>
      <c r="AN96">
        <v>102</v>
      </c>
      <c r="AO96">
        <v>102</v>
      </c>
      <c r="AP96">
        <v>102</v>
      </c>
      <c r="AQ96">
        <v>101</v>
      </c>
      <c r="AR96">
        <v>104</v>
      </c>
      <c r="AS96">
        <v>109</v>
      </c>
      <c r="AT96">
        <v>109</v>
      </c>
      <c r="AU96">
        <v>80</v>
      </c>
      <c r="AV96" s="8">
        <f t="shared" si="8"/>
        <v>86.090909090909093</v>
      </c>
      <c r="AW96">
        <f t="shared" si="9"/>
        <v>80.5</v>
      </c>
      <c r="AX96" s="8">
        <f t="shared" si="10"/>
        <v>11.748959739836003</v>
      </c>
      <c r="AY96" s="6">
        <f>Table1214[[#This Row],[Szórás]]/Table1214[[#This Row],[Átlagos akadálymentességi hibaszám]]</f>
        <v>0.13647154924835905</v>
      </c>
      <c r="AZ96">
        <f t="shared" si="11"/>
        <v>72</v>
      </c>
      <c r="BA96">
        <f t="shared" si="12"/>
        <v>109</v>
      </c>
      <c r="BB96">
        <f t="shared" si="13"/>
        <v>37</v>
      </c>
      <c r="BC96" s="7">
        <f t="shared" si="14"/>
        <v>1.0056216311187685</v>
      </c>
      <c r="BD96" s="10">
        <f t="shared" si="15"/>
        <v>0.30559269970534658</v>
      </c>
    </row>
    <row r="97" spans="1:56" x14ac:dyDescent="0.25">
      <c r="A97">
        <v>5408160000</v>
      </c>
      <c r="B97" t="s">
        <v>155</v>
      </c>
      <c r="C97" t="s">
        <v>156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2</v>
      </c>
      <c r="AF97">
        <v>2</v>
      </c>
      <c r="AG97">
        <v>2</v>
      </c>
      <c r="AH97">
        <v>2</v>
      </c>
      <c r="AI97">
        <v>2</v>
      </c>
      <c r="AJ97">
        <v>2</v>
      </c>
      <c r="AK97">
        <v>2</v>
      </c>
      <c r="AL97">
        <v>2</v>
      </c>
      <c r="AM97">
        <v>2</v>
      </c>
      <c r="AN97">
        <v>2</v>
      </c>
      <c r="AO97">
        <v>2</v>
      </c>
      <c r="AP97">
        <v>2</v>
      </c>
      <c r="AQ97">
        <v>2</v>
      </c>
      <c r="AR97">
        <v>2</v>
      </c>
      <c r="AS97">
        <v>2</v>
      </c>
      <c r="AT97">
        <v>2</v>
      </c>
      <c r="AU97">
        <v>2</v>
      </c>
      <c r="AV97" s="8">
        <f t="shared" si="8"/>
        <v>2</v>
      </c>
      <c r="AW97">
        <f t="shared" si="9"/>
        <v>2</v>
      </c>
      <c r="AX97" s="8">
        <f t="shared" si="10"/>
        <v>0</v>
      </c>
      <c r="AY97" s="6">
        <f>Table1214[[#This Row],[Szórás]]/Table1214[[#This Row],[Átlagos akadálymentességi hibaszám]]</f>
        <v>0</v>
      </c>
      <c r="AZ97">
        <f t="shared" si="11"/>
        <v>2</v>
      </c>
      <c r="BA97">
        <f t="shared" si="12"/>
        <v>2</v>
      </c>
      <c r="BB97">
        <f t="shared" si="13"/>
        <v>0</v>
      </c>
      <c r="BC97" s="7">
        <f t="shared" si="14"/>
        <v>1</v>
      </c>
      <c r="BD97" s="10">
        <f t="shared" si="15"/>
        <v>1</v>
      </c>
    </row>
    <row r="98" spans="1:56" x14ac:dyDescent="0.25">
      <c r="A98">
        <v>58040000</v>
      </c>
      <c r="B98" t="s">
        <v>110</v>
      </c>
      <c r="C98" t="s">
        <v>174</v>
      </c>
      <c r="D98">
        <v>139</v>
      </c>
      <c r="E98">
        <v>132</v>
      </c>
      <c r="F98">
        <v>129</v>
      </c>
      <c r="G98">
        <v>134</v>
      </c>
      <c r="H98">
        <v>129</v>
      </c>
      <c r="I98">
        <v>131</v>
      </c>
      <c r="J98">
        <v>129</v>
      </c>
      <c r="K98">
        <v>125</v>
      </c>
      <c r="L98">
        <v>122</v>
      </c>
      <c r="M98">
        <v>129</v>
      </c>
      <c r="N98">
        <v>128</v>
      </c>
      <c r="O98">
        <v>129</v>
      </c>
      <c r="P98">
        <v>131</v>
      </c>
      <c r="Q98">
        <v>129</v>
      </c>
      <c r="R98">
        <v>124</v>
      </c>
      <c r="S98">
        <v>128</v>
      </c>
      <c r="T98">
        <v>125</v>
      </c>
      <c r="U98">
        <v>127</v>
      </c>
      <c r="V98">
        <v>126</v>
      </c>
      <c r="W98">
        <v>127</v>
      </c>
      <c r="X98">
        <v>124</v>
      </c>
      <c r="Y98">
        <v>124</v>
      </c>
      <c r="Z98">
        <v>123</v>
      </c>
      <c r="AA98">
        <v>124</v>
      </c>
      <c r="AB98">
        <v>130</v>
      </c>
      <c r="AC98">
        <v>126</v>
      </c>
      <c r="AD98">
        <v>128</v>
      </c>
      <c r="AE98">
        <v>130</v>
      </c>
      <c r="AF98">
        <v>125</v>
      </c>
      <c r="AG98">
        <v>123</v>
      </c>
      <c r="AH98">
        <v>122</v>
      </c>
      <c r="AI98">
        <v>128</v>
      </c>
      <c r="AJ98">
        <v>130</v>
      </c>
      <c r="AK98">
        <v>125</v>
      </c>
      <c r="AL98">
        <v>123</v>
      </c>
      <c r="AM98">
        <v>129</v>
      </c>
      <c r="AN98">
        <v>126</v>
      </c>
      <c r="AO98">
        <v>138</v>
      </c>
      <c r="AP98">
        <v>134</v>
      </c>
      <c r="AQ98">
        <v>137</v>
      </c>
      <c r="AR98">
        <v>133</v>
      </c>
      <c r="AS98">
        <v>132</v>
      </c>
      <c r="AT98">
        <v>2</v>
      </c>
      <c r="AU98">
        <v>2</v>
      </c>
      <c r="AV98" s="8">
        <f t="shared" si="8"/>
        <v>122.52272727272727</v>
      </c>
      <c r="AW98">
        <f t="shared" si="9"/>
        <v>128</v>
      </c>
      <c r="AX98" s="8">
        <f t="shared" si="10"/>
        <v>26.919767645048971</v>
      </c>
      <c r="AY98" s="6">
        <f>Table1214[[#This Row],[Szórás]]/Table1214[[#This Row],[Átlagos akadálymentességi hibaszám]]</f>
        <v>0.21971244228939987</v>
      </c>
      <c r="AZ98">
        <f t="shared" si="11"/>
        <v>2</v>
      </c>
      <c r="BA98">
        <f t="shared" si="12"/>
        <v>139</v>
      </c>
      <c r="BB98">
        <f t="shared" si="13"/>
        <v>137</v>
      </c>
      <c r="BC98" s="7">
        <f t="shared" si="14"/>
        <v>0.97566160951780312</v>
      </c>
      <c r="BD98" s="10">
        <f t="shared" si="15"/>
        <v>0.13018110848875464</v>
      </c>
    </row>
    <row r="99" spans="1:56" x14ac:dyDescent="0.25">
      <c r="A99">
        <v>14254790000</v>
      </c>
      <c r="B99" t="s">
        <v>100</v>
      </c>
      <c r="C99" t="s">
        <v>101</v>
      </c>
      <c r="D99">
        <v>43</v>
      </c>
      <c r="E99">
        <v>43</v>
      </c>
      <c r="F99">
        <v>43</v>
      </c>
      <c r="G99">
        <v>43</v>
      </c>
      <c r="H99">
        <v>43</v>
      </c>
      <c r="I99">
        <v>41</v>
      </c>
      <c r="J99">
        <v>43</v>
      </c>
      <c r="K99">
        <v>43</v>
      </c>
      <c r="L99">
        <v>43</v>
      </c>
      <c r="M99">
        <v>42</v>
      </c>
      <c r="N99">
        <v>43</v>
      </c>
      <c r="O99">
        <v>44</v>
      </c>
      <c r="P99">
        <v>43</v>
      </c>
      <c r="Q99">
        <v>46</v>
      </c>
      <c r="R99">
        <v>42</v>
      </c>
      <c r="S99">
        <v>33</v>
      </c>
      <c r="T99">
        <v>33</v>
      </c>
      <c r="U99">
        <v>33</v>
      </c>
      <c r="V99">
        <v>32</v>
      </c>
      <c r="W99">
        <v>31</v>
      </c>
      <c r="X99">
        <v>37</v>
      </c>
      <c r="Y99">
        <v>32</v>
      </c>
      <c r="Z99">
        <v>45</v>
      </c>
      <c r="AA99">
        <v>45</v>
      </c>
      <c r="AB99">
        <v>32</v>
      </c>
      <c r="AC99">
        <v>33</v>
      </c>
      <c r="AD99">
        <v>33</v>
      </c>
      <c r="AE99">
        <v>33</v>
      </c>
      <c r="AF99">
        <v>33</v>
      </c>
      <c r="AG99">
        <v>33</v>
      </c>
      <c r="AH99">
        <v>32</v>
      </c>
      <c r="AI99">
        <v>31</v>
      </c>
      <c r="AJ99">
        <v>32</v>
      </c>
      <c r="AK99">
        <v>31</v>
      </c>
      <c r="AL99">
        <v>33</v>
      </c>
      <c r="AM99">
        <v>29</v>
      </c>
      <c r="AN99">
        <v>29</v>
      </c>
      <c r="AO99">
        <v>29</v>
      </c>
      <c r="AP99">
        <v>29</v>
      </c>
      <c r="AQ99">
        <v>29</v>
      </c>
      <c r="AR99">
        <v>27</v>
      </c>
      <c r="AS99">
        <v>28</v>
      </c>
      <c r="AT99">
        <v>29</v>
      </c>
      <c r="AU99">
        <v>29</v>
      </c>
      <c r="AV99" s="8">
        <f t="shared" si="8"/>
        <v>35.909090909090907</v>
      </c>
      <c r="AW99">
        <f t="shared" si="9"/>
        <v>33</v>
      </c>
      <c r="AX99" s="8">
        <f t="shared" si="10"/>
        <v>6.1712694477063978</v>
      </c>
      <c r="AY99" s="6">
        <f>Table1214[[#This Row],[Szórás]]/Table1214[[#This Row],[Átlagos akadálymentességi hibaszám]]</f>
        <v>0.17185813651840603</v>
      </c>
      <c r="AZ99">
        <f t="shared" si="11"/>
        <v>27</v>
      </c>
      <c r="BA99">
        <f t="shared" si="12"/>
        <v>46</v>
      </c>
      <c r="BB99">
        <f t="shared" si="13"/>
        <v>19</v>
      </c>
      <c r="BC99" s="7">
        <f t="shared" si="14"/>
        <v>0.98868572599459814</v>
      </c>
      <c r="BD99" s="10">
        <f t="shared" si="15"/>
        <v>0.73714363289527818</v>
      </c>
    </row>
    <row r="100" spans="1:56" x14ac:dyDescent="0.25">
      <c r="A100">
        <v>57098150000</v>
      </c>
      <c r="B100" t="s">
        <v>100</v>
      </c>
      <c r="C100" t="s">
        <v>101</v>
      </c>
      <c r="D100">
        <v>81</v>
      </c>
      <c r="E100">
        <v>81</v>
      </c>
      <c r="F100">
        <v>79</v>
      </c>
      <c r="G100">
        <v>80</v>
      </c>
      <c r="H100">
        <v>80</v>
      </c>
      <c r="I100">
        <v>80</v>
      </c>
      <c r="J100">
        <v>80</v>
      </c>
      <c r="K100">
        <v>80</v>
      </c>
      <c r="L100">
        <v>71</v>
      </c>
      <c r="M100">
        <v>71</v>
      </c>
      <c r="N100">
        <v>71</v>
      </c>
      <c r="O100">
        <v>71</v>
      </c>
      <c r="P100">
        <v>71</v>
      </c>
      <c r="Q100">
        <v>71</v>
      </c>
      <c r="R100">
        <v>71</v>
      </c>
      <c r="S100">
        <v>71</v>
      </c>
      <c r="T100">
        <v>71</v>
      </c>
      <c r="U100">
        <v>71</v>
      </c>
      <c r="V100">
        <v>71</v>
      </c>
      <c r="W100">
        <v>71</v>
      </c>
      <c r="X100">
        <v>71</v>
      </c>
      <c r="Y100">
        <v>71</v>
      </c>
      <c r="Z100">
        <v>72</v>
      </c>
      <c r="AA100">
        <v>72</v>
      </c>
      <c r="AB100">
        <v>23</v>
      </c>
      <c r="AC100">
        <v>23</v>
      </c>
      <c r="AD100">
        <v>23</v>
      </c>
      <c r="AE100">
        <v>23</v>
      </c>
      <c r="AF100">
        <v>23</v>
      </c>
      <c r="AG100">
        <v>23</v>
      </c>
      <c r="AH100">
        <v>23</v>
      </c>
      <c r="AI100">
        <v>23</v>
      </c>
      <c r="AJ100">
        <v>23</v>
      </c>
      <c r="AK100">
        <v>23</v>
      </c>
      <c r="AL100">
        <v>23</v>
      </c>
      <c r="AM100">
        <v>23</v>
      </c>
      <c r="AN100">
        <v>23</v>
      </c>
      <c r="AO100">
        <v>22</v>
      </c>
      <c r="AP100">
        <v>26</v>
      </c>
      <c r="AQ100">
        <v>25</v>
      </c>
      <c r="AR100">
        <v>25</v>
      </c>
      <c r="AS100">
        <v>24</v>
      </c>
      <c r="AT100">
        <v>24</v>
      </c>
      <c r="AU100">
        <v>25</v>
      </c>
      <c r="AV100" s="8">
        <f t="shared" si="8"/>
        <v>51.113636363636367</v>
      </c>
      <c r="AW100">
        <f t="shared" si="9"/>
        <v>71</v>
      </c>
      <c r="AX100" s="8">
        <f t="shared" si="10"/>
        <v>25.706044813578707</v>
      </c>
      <c r="AY100" s="6">
        <f>Table1214[[#This Row],[Szórás]]/Table1214[[#This Row],[Átlagos akadálymentességi hibaszám]]</f>
        <v>0.50291950724653756</v>
      </c>
      <c r="AZ100">
        <f t="shared" si="11"/>
        <v>22</v>
      </c>
      <c r="BA100">
        <f t="shared" si="12"/>
        <v>81</v>
      </c>
      <c r="BB100">
        <f t="shared" si="13"/>
        <v>59</v>
      </c>
      <c r="BC100" s="7">
        <f t="shared" si="14"/>
        <v>0.96128679285309793</v>
      </c>
      <c r="BD100" s="10">
        <f t="shared" si="15"/>
        <v>0.76351176584869462</v>
      </c>
    </row>
    <row r="101" spans="1:56" x14ac:dyDescent="0.25">
      <c r="A101">
        <v>26000000</v>
      </c>
      <c r="B101" t="s">
        <v>104</v>
      </c>
      <c r="C101" t="s">
        <v>274</v>
      </c>
      <c r="D101">
        <v>16</v>
      </c>
      <c r="E101">
        <v>16</v>
      </c>
      <c r="F101">
        <v>24</v>
      </c>
      <c r="G101">
        <v>15</v>
      </c>
      <c r="H101">
        <v>16</v>
      </c>
      <c r="I101">
        <v>24</v>
      </c>
      <c r="J101">
        <v>16</v>
      </c>
      <c r="K101">
        <v>24</v>
      </c>
      <c r="L101">
        <v>24</v>
      </c>
      <c r="M101">
        <v>24</v>
      </c>
      <c r="N101">
        <v>16</v>
      </c>
      <c r="O101">
        <v>24</v>
      </c>
      <c r="P101">
        <v>24</v>
      </c>
      <c r="Q101">
        <v>16</v>
      </c>
      <c r="R101">
        <v>16</v>
      </c>
      <c r="S101">
        <v>24</v>
      </c>
      <c r="T101">
        <v>16</v>
      </c>
      <c r="U101">
        <v>16</v>
      </c>
      <c r="V101">
        <v>24</v>
      </c>
      <c r="W101">
        <v>24</v>
      </c>
      <c r="X101">
        <v>24</v>
      </c>
      <c r="Y101">
        <v>24</v>
      </c>
      <c r="Z101">
        <v>16</v>
      </c>
      <c r="AA101">
        <v>24</v>
      </c>
      <c r="AB101">
        <v>16</v>
      </c>
      <c r="AC101">
        <v>16</v>
      </c>
      <c r="AD101">
        <v>24</v>
      </c>
      <c r="AE101">
        <v>24</v>
      </c>
      <c r="AF101">
        <v>23</v>
      </c>
      <c r="AG101">
        <v>24</v>
      </c>
      <c r="AH101">
        <v>16</v>
      </c>
      <c r="AI101">
        <v>22</v>
      </c>
      <c r="AJ101">
        <v>22</v>
      </c>
      <c r="AK101">
        <v>14</v>
      </c>
      <c r="AL101">
        <v>22</v>
      </c>
      <c r="AM101">
        <v>14</v>
      </c>
      <c r="AN101">
        <v>14</v>
      </c>
      <c r="AO101">
        <v>22</v>
      </c>
      <c r="AP101">
        <v>22</v>
      </c>
      <c r="AQ101">
        <v>22</v>
      </c>
      <c r="AR101">
        <v>14</v>
      </c>
      <c r="AS101">
        <v>22</v>
      </c>
      <c r="AT101">
        <v>14</v>
      </c>
      <c r="AU101">
        <v>22</v>
      </c>
      <c r="AV101" s="8">
        <f t="shared" si="8"/>
        <v>19.90909090909091</v>
      </c>
      <c r="AW101">
        <f t="shared" si="9"/>
        <v>22</v>
      </c>
      <c r="AX101" s="8">
        <f t="shared" si="10"/>
        <v>4.0624095371290796</v>
      </c>
      <c r="AY101" s="6">
        <f>Table1214[[#This Row],[Szórás]]/Table1214[[#This Row],[Átlagos akadálymentességi hibaszám]]</f>
        <v>0.20404796761835559</v>
      </c>
      <c r="AZ101">
        <f t="shared" si="11"/>
        <v>14</v>
      </c>
      <c r="BA101">
        <f t="shared" si="12"/>
        <v>24</v>
      </c>
      <c r="BB101">
        <f t="shared" si="13"/>
        <v>10</v>
      </c>
      <c r="BC101" s="7">
        <f t="shared" si="14"/>
        <v>0.9992867453976696</v>
      </c>
      <c r="BD101" s="10">
        <f t="shared" si="15"/>
        <v>1.8428443387809247E-3</v>
      </c>
    </row>
    <row r="102" spans="1:56" x14ac:dyDescent="0.25">
      <c r="A102">
        <v>80270000</v>
      </c>
      <c r="B102" t="s">
        <v>110</v>
      </c>
      <c r="C102" t="s">
        <v>174</v>
      </c>
      <c r="D102">
        <v>139</v>
      </c>
      <c r="E102">
        <v>145</v>
      </c>
      <c r="F102">
        <v>146</v>
      </c>
      <c r="G102">
        <v>140</v>
      </c>
      <c r="H102">
        <v>141</v>
      </c>
      <c r="I102">
        <v>138</v>
      </c>
      <c r="J102">
        <v>137</v>
      </c>
      <c r="K102">
        <v>137</v>
      </c>
      <c r="L102">
        <v>135</v>
      </c>
      <c r="M102">
        <v>141</v>
      </c>
      <c r="N102">
        <v>142</v>
      </c>
      <c r="O102">
        <v>146</v>
      </c>
      <c r="P102">
        <v>141</v>
      </c>
      <c r="Q102">
        <v>134</v>
      </c>
      <c r="R102">
        <v>136</v>
      </c>
      <c r="S102">
        <v>144</v>
      </c>
      <c r="T102">
        <v>139</v>
      </c>
      <c r="U102">
        <v>142</v>
      </c>
      <c r="V102">
        <v>133</v>
      </c>
      <c r="W102">
        <v>131</v>
      </c>
      <c r="X102">
        <v>143</v>
      </c>
      <c r="Y102">
        <v>142</v>
      </c>
      <c r="Z102">
        <v>142</v>
      </c>
      <c r="AA102">
        <v>135</v>
      </c>
      <c r="AB102">
        <v>143</v>
      </c>
      <c r="AC102">
        <v>133</v>
      </c>
      <c r="AD102">
        <v>128</v>
      </c>
      <c r="AE102">
        <v>133</v>
      </c>
      <c r="AF102">
        <v>128</v>
      </c>
      <c r="AG102">
        <v>136</v>
      </c>
      <c r="AH102">
        <v>137</v>
      </c>
      <c r="AI102">
        <v>143</v>
      </c>
      <c r="AJ102">
        <v>142</v>
      </c>
      <c r="AK102">
        <v>135</v>
      </c>
      <c r="AL102">
        <v>133</v>
      </c>
      <c r="AM102">
        <v>134</v>
      </c>
      <c r="AN102">
        <v>135</v>
      </c>
      <c r="AO102">
        <v>134</v>
      </c>
      <c r="AP102">
        <v>135</v>
      </c>
      <c r="AQ102">
        <v>128</v>
      </c>
      <c r="AR102">
        <v>134</v>
      </c>
      <c r="AS102">
        <v>137</v>
      </c>
      <c r="AT102">
        <v>143</v>
      </c>
      <c r="AU102">
        <v>139</v>
      </c>
      <c r="AV102" s="8">
        <f t="shared" si="8"/>
        <v>137.70454545454547</v>
      </c>
      <c r="AW102">
        <f t="shared" si="9"/>
        <v>137</v>
      </c>
      <c r="AX102" s="8">
        <f t="shared" si="10"/>
        <v>4.8059050182455199</v>
      </c>
      <c r="AY102" s="6">
        <f>Table1214[[#This Row],[Szórás]]/Table1214[[#This Row],[Átlagos akadálymentességi hibaszám]]</f>
        <v>3.4900118963987925E-2</v>
      </c>
      <c r="AZ102">
        <f t="shared" si="11"/>
        <v>128</v>
      </c>
      <c r="BA102">
        <f t="shared" si="12"/>
        <v>146</v>
      </c>
      <c r="BB102">
        <f t="shared" si="13"/>
        <v>18</v>
      </c>
      <c r="BC102" s="7">
        <f t="shared" si="14"/>
        <v>0.99891929327649265</v>
      </c>
      <c r="BD102" s="10">
        <f t="shared" si="15"/>
        <v>0.15702849080453063</v>
      </c>
    </row>
    <row r="103" spans="1:56" x14ac:dyDescent="0.25">
      <c r="A103">
        <v>234320000</v>
      </c>
      <c r="B103" t="s">
        <v>110</v>
      </c>
      <c r="C103" t="s">
        <v>174</v>
      </c>
      <c r="D103">
        <v>34</v>
      </c>
      <c r="E103">
        <v>34</v>
      </c>
      <c r="F103">
        <v>34</v>
      </c>
      <c r="G103">
        <v>34</v>
      </c>
      <c r="H103">
        <v>34</v>
      </c>
      <c r="I103">
        <v>34</v>
      </c>
      <c r="J103">
        <v>34</v>
      </c>
      <c r="K103">
        <v>34</v>
      </c>
      <c r="L103">
        <v>34</v>
      </c>
      <c r="M103">
        <v>34</v>
      </c>
      <c r="N103">
        <v>34</v>
      </c>
      <c r="O103">
        <v>34</v>
      </c>
      <c r="P103">
        <v>34</v>
      </c>
      <c r="Q103">
        <v>34</v>
      </c>
      <c r="R103">
        <v>34</v>
      </c>
      <c r="S103">
        <v>34</v>
      </c>
      <c r="T103">
        <v>34</v>
      </c>
      <c r="U103">
        <v>34</v>
      </c>
      <c r="V103">
        <v>34</v>
      </c>
      <c r="W103">
        <v>34</v>
      </c>
      <c r="X103">
        <v>34</v>
      </c>
      <c r="Y103">
        <v>34</v>
      </c>
      <c r="Z103">
        <v>34</v>
      </c>
      <c r="AA103">
        <v>34</v>
      </c>
      <c r="AB103">
        <v>34</v>
      </c>
      <c r="AC103">
        <v>64</v>
      </c>
      <c r="AD103">
        <v>68</v>
      </c>
      <c r="AE103">
        <v>90</v>
      </c>
      <c r="AF103">
        <v>90</v>
      </c>
      <c r="AG103">
        <v>89</v>
      </c>
      <c r="AH103">
        <v>89</v>
      </c>
      <c r="AI103">
        <v>90</v>
      </c>
      <c r="AJ103">
        <v>90</v>
      </c>
      <c r="AK103">
        <v>90</v>
      </c>
      <c r="AL103">
        <v>90</v>
      </c>
      <c r="AM103">
        <v>90</v>
      </c>
      <c r="AN103">
        <v>90</v>
      </c>
      <c r="AO103">
        <v>91</v>
      </c>
      <c r="AP103">
        <v>91</v>
      </c>
      <c r="AQ103">
        <v>91</v>
      </c>
      <c r="AR103">
        <v>90</v>
      </c>
      <c r="AS103">
        <v>90</v>
      </c>
      <c r="AT103">
        <v>90</v>
      </c>
      <c r="AU103">
        <v>90</v>
      </c>
      <c r="AV103" s="8">
        <f t="shared" si="8"/>
        <v>57.113636363636367</v>
      </c>
      <c r="AW103">
        <f t="shared" si="9"/>
        <v>34</v>
      </c>
      <c r="AX103" s="8">
        <f t="shared" si="10"/>
        <v>27.270578668006834</v>
      </c>
      <c r="AY103" s="6">
        <f>Table1214[[#This Row],[Szórás]]/Table1214[[#This Row],[Átlagos akadálymentességi hibaszám]]</f>
        <v>0.47747929223728636</v>
      </c>
      <c r="AZ103">
        <f t="shared" si="11"/>
        <v>34</v>
      </c>
      <c r="BA103">
        <f t="shared" si="12"/>
        <v>91</v>
      </c>
      <c r="BB103">
        <f t="shared" si="13"/>
        <v>57</v>
      </c>
      <c r="BC103" s="7">
        <f t="shared" si="14"/>
        <v>1.0328184656955262</v>
      </c>
      <c r="BD103" s="10">
        <f t="shared" si="15"/>
        <v>0.75945328321020245</v>
      </c>
    </row>
    <row r="104" spans="1:56" x14ac:dyDescent="0.25">
      <c r="A104">
        <v>54900000</v>
      </c>
      <c r="B104" t="s">
        <v>110</v>
      </c>
      <c r="C104" t="s">
        <v>174</v>
      </c>
      <c r="D104">
        <v>10</v>
      </c>
      <c r="E104">
        <v>10</v>
      </c>
      <c r="F104">
        <v>10</v>
      </c>
      <c r="G104">
        <v>10</v>
      </c>
      <c r="H104">
        <v>10</v>
      </c>
      <c r="I104">
        <v>10</v>
      </c>
      <c r="J104">
        <v>10</v>
      </c>
      <c r="K104">
        <v>10</v>
      </c>
      <c r="L104">
        <v>10</v>
      </c>
      <c r="M104">
        <v>10</v>
      </c>
      <c r="N104">
        <v>10</v>
      </c>
      <c r="O104">
        <v>10</v>
      </c>
      <c r="P104">
        <v>10</v>
      </c>
      <c r="Q104">
        <v>10</v>
      </c>
      <c r="R104">
        <v>10</v>
      </c>
      <c r="S104">
        <v>10</v>
      </c>
      <c r="T104">
        <v>10</v>
      </c>
      <c r="U104">
        <v>10</v>
      </c>
      <c r="V104">
        <v>9</v>
      </c>
      <c r="W104">
        <v>10</v>
      </c>
      <c r="X104">
        <v>10</v>
      </c>
      <c r="Y104">
        <v>10</v>
      </c>
      <c r="Z104">
        <v>10</v>
      </c>
      <c r="AA104">
        <v>10</v>
      </c>
      <c r="AB104">
        <v>10</v>
      </c>
      <c r="AC104">
        <v>10</v>
      </c>
      <c r="AD104">
        <v>10</v>
      </c>
      <c r="AE104">
        <v>10</v>
      </c>
      <c r="AF104">
        <v>10</v>
      </c>
      <c r="AG104">
        <v>10</v>
      </c>
      <c r="AH104">
        <v>10</v>
      </c>
      <c r="AI104">
        <v>10</v>
      </c>
      <c r="AJ104">
        <v>10</v>
      </c>
      <c r="AK104">
        <v>10</v>
      </c>
      <c r="AL104">
        <v>10</v>
      </c>
      <c r="AM104">
        <v>10</v>
      </c>
      <c r="AN104">
        <v>10</v>
      </c>
      <c r="AO104">
        <v>9</v>
      </c>
      <c r="AP104">
        <v>9</v>
      </c>
      <c r="AQ104">
        <v>9</v>
      </c>
      <c r="AR104">
        <v>10</v>
      </c>
      <c r="AS104">
        <v>10</v>
      </c>
      <c r="AT104">
        <v>10</v>
      </c>
      <c r="AU104">
        <v>10</v>
      </c>
      <c r="AV104" s="8">
        <f t="shared" si="8"/>
        <v>9.9090909090909083</v>
      </c>
      <c r="AW104">
        <f t="shared" si="9"/>
        <v>10</v>
      </c>
      <c r="AX104" s="8">
        <f t="shared" si="10"/>
        <v>0.29080336345115265</v>
      </c>
      <c r="AY104" s="6">
        <f>Table1214[[#This Row],[Szórás]]/Table1214[[#This Row],[Átlagos akadálymentességi hibaszám]]</f>
        <v>2.9347128421675958E-2</v>
      </c>
      <c r="AZ104">
        <f t="shared" si="11"/>
        <v>9</v>
      </c>
      <c r="BA104">
        <f t="shared" si="12"/>
        <v>10</v>
      </c>
      <c r="BB104">
        <f t="shared" si="13"/>
        <v>1</v>
      </c>
      <c r="BC104" s="7">
        <f t="shared" si="14"/>
        <v>0.99931713477799444</v>
      </c>
      <c r="BD104" s="10">
        <f t="shared" si="15"/>
        <v>8.2015503875969134E-2</v>
      </c>
    </row>
    <row r="105" spans="1:56" x14ac:dyDescent="0.25">
      <c r="A105">
        <v>10560000</v>
      </c>
      <c r="B105" t="s">
        <v>85</v>
      </c>
      <c r="C105" t="s">
        <v>356</v>
      </c>
      <c r="D105">
        <v>8</v>
      </c>
      <c r="E105">
        <v>8</v>
      </c>
      <c r="F105">
        <v>8</v>
      </c>
      <c r="G105">
        <v>8</v>
      </c>
      <c r="H105">
        <v>8</v>
      </c>
      <c r="I105">
        <v>8</v>
      </c>
      <c r="J105">
        <v>8</v>
      </c>
      <c r="K105">
        <v>8</v>
      </c>
      <c r="L105">
        <v>8</v>
      </c>
      <c r="M105">
        <v>8</v>
      </c>
      <c r="N105">
        <v>8</v>
      </c>
      <c r="O105">
        <v>8</v>
      </c>
      <c r="P105">
        <v>8</v>
      </c>
      <c r="Q105">
        <v>8</v>
      </c>
      <c r="R105">
        <v>8</v>
      </c>
      <c r="S105">
        <v>8</v>
      </c>
      <c r="T105">
        <v>8</v>
      </c>
      <c r="U105">
        <v>8</v>
      </c>
      <c r="V105">
        <v>8</v>
      </c>
      <c r="W105">
        <v>8</v>
      </c>
      <c r="X105">
        <v>8</v>
      </c>
      <c r="Y105">
        <v>8</v>
      </c>
      <c r="Z105">
        <v>8</v>
      </c>
      <c r="AA105">
        <v>8</v>
      </c>
      <c r="AB105">
        <v>8</v>
      </c>
      <c r="AC105">
        <v>8</v>
      </c>
      <c r="AD105">
        <v>8</v>
      </c>
      <c r="AE105">
        <v>8</v>
      </c>
      <c r="AF105">
        <v>8</v>
      </c>
      <c r="AG105">
        <v>8</v>
      </c>
      <c r="AH105">
        <v>8</v>
      </c>
      <c r="AI105">
        <v>8</v>
      </c>
      <c r="AJ105">
        <v>8</v>
      </c>
      <c r="AK105">
        <v>8</v>
      </c>
      <c r="AL105">
        <v>8</v>
      </c>
      <c r="AM105">
        <v>8</v>
      </c>
      <c r="AN105">
        <v>8</v>
      </c>
      <c r="AO105">
        <v>8</v>
      </c>
      <c r="AP105">
        <v>8</v>
      </c>
      <c r="AQ105">
        <v>8</v>
      </c>
      <c r="AR105">
        <v>8</v>
      </c>
      <c r="AS105">
        <v>8</v>
      </c>
      <c r="AT105">
        <v>8</v>
      </c>
      <c r="AU105">
        <v>8</v>
      </c>
      <c r="AV105" s="8">
        <f t="shared" si="8"/>
        <v>8</v>
      </c>
      <c r="AW105">
        <f t="shared" si="9"/>
        <v>8</v>
      </c>
      <c r="AX105" s="8">
        <f t="shared" si="10"/>
        <v>0</v>
      </c>
      <c r="AY105" s="6">
        <f>Table1214[[#This Row],[Szórás]]/Table1214[[#This Row],[Átlagos akadálymentességi hibaszám]]</f>
        <v>0</v>
      </c>
      <c r="AZ105">
        <f t="shared" si="11"/>
        <v>8</v>
      </c>
      <c r="BA105">
        <f t="shared" si="12"/>
        <v>8</v>
      </c>
      <c r="BB105">
        <f t="shared" si="13"/>
        <v>0</v>
      </c>
      <c r="BC105" s="7">
        <f t="shared" si="14"/>
        <v>1</v>
      </c>
      <c r="BD105" s="10">
        <f t="shared" si="15"/>
        <v>1</v>
      </c>
    </row>
    <row r="106" spans="1:56" x14ac:dyDescent="0.25">
      <c r="A106">
        <v>14254790000</v>
      </c>
      <c r="B106" t="s">
        <v>100</v>
      </c>
      <c r="C106" t="s">
        <v>101</v>
      </c>
      <c r="D106">
        <v>101</v>
      </c>
      <c r="E106">
        <v>96</v>
      </c>
      <c r="F106">
        <v>88</v>
      </c>
      <c r="G106">
        <v>88</v>
      </c>
      <c r="H106">
        <v>84</v>
      </c>
      <c r="I106">
        <v>88</v>
      </c>
      <c r="J106">
        <v>90</v>
      </c>
      <c r="K106">
        <v>95</v>
      </c>
      <c r="L106">
        <v>90</v>
      </c>
      <c r="M106">
        <v>96</v>
      </c>
      <c r="N106">
        <v>84</v>
      </c>
      <c r="O106">
        <v>81</v>
      </c>
      <c r="P106">
        <v>92</v>
      </c>
      <c r="Q106">
        <v>95</v>
      </c>
      <c r="R106">
        <v>87</v>
      </c>
      <c r="S106">
        <v>91</v>
      </c>
      <c r="T106">
        <v>92</v>
      </c>
      <c r="U106">
        <v>84</v>
      </c>
      <c r="V106">
        <v>91</v>
      </c>
      <c r="W106">
        <v>84</v>
      </c>
      <c r="X106">
        <v>95</v>
      </c>
      <c r="Y106">
        <v>86</v>
      </c>
      <c r="Z106">
        <v>87</v>
      </c>
      <c r="AA106">
        <v>90</v>
      </c>
      <c r="AB106">
        <v>87</v>
      </c>
      <c r="AC106">
        <v>89</v>
      </c>
      <c r="AD106">
        <v>81</v>
      </c>
      <c r="AE106">
        <v>86</v>
      </c>
      <c r="AF106">
        <v>79</v>
      </c>
      <c r="AG106">
        <v>87</v>
      </c>
      <c r="AH106">
        <v>80</v>
      </c>
      <c r="AI106">
        <v>86</v>
      </c>
      <c r="AJ106">
        <v>79</v>
      </c>
      <c r="AK106">
        <v>79</v>
      </c>
      <c r="AL106">
        <v>86</v>
      </c>
      <c r="AM106">
        <v>88</v>
      </c>
      <c r="AN106">
        <v>87</v>
      </c>
      <c r="AO106">
        <v>90</v>
      </c>
      <c r="AP106">
        <v>81</v>
      </c>
      <c r="AQ106">
        <v>86</v>
      </c>
      <c r="AR106">
        <v>86</v>
      </c>
      <c r="AS106">
        <v>86</v>
      </c>
      <c r="AT106">
        <v>88</v>
      </c>
      <c r="AU106">
        <v>83</v>
      </c>
      <c r="AV106" s="8">
        <f t="shared" si="8"/>
        <v>87.477272727272734</v>
      </c>
      <c r="AW106">
        <f t="shared" si="9"/>
        <v>87</v>
      </c>
      <c r="AX106" s="8">
        <f t="shared" si="10"/>
        <v>4.9999471455980196</v>
      </c>
      <c r="AY106" s="6">
        <f>Table1214[[#This Row],[Szórás]]/Table1214[[#This Row],[Átlagos akadálymentességi hibaszám]]</f>
        <v>5.7157099092313028E-2</v>
      </c>
      <c r="AZ106">
        <f t="shared" si="11"/>
        <v>79</v>
      </c>
      <c r="BA106">
        <f t="shared" si="12"/>
        <v>101</v>
      </c>
      <c r="BB106">
        <f t="shared" si="13"/>
        <v>22</v>
      </c>
      <c r="BC106" s="7">
        <f t="shared" si="14"/>
        <v>0.99783519171481783</v>
      </c>
      <c r="BD106" s="10">
        <f t="shared" si="15"/>
        <v>0.24042954134793373</v>
      </c>
    </row>
    <row r="107" spans="1:56" x14ac:dyDescent="0.25">
      <c r="A107">
        <v>2610000</v>
      </c>
      <c r="B107" t="s">
        <v>85</v>
      </c>
      <c r="C107" t="s">
        <v>356</v>
      </c>
      <c r="D107">
        <v>10</v>
      </c>
      <c r="E107">
        <v>10</v>
      </c>
      <c r="F107">
        <v>10</v>
      </c>
      <c r="G107">
        <v>10</v>
      </c>
      <c r="H107">
        <v>10</v>
      </c>
      <c r="I107">
        <v>10</v>
      </c>
      <c r="J107">
        <v>10</v>
      </c>
      <c r="K107">
        <v>10</v>
      </c>
      <c r="L107">
        <v>10</v>
      </c>
      <c r="M107">
        <v>10</v>
      </c>
      <c r="N107">
        <v>10</v>
      </c>
      <c r="O107">
        <v>10</v>
      </c>
      <c r="P107">
        <v>10</v>
      </c>
      <c r="Q107">
        <v>10</v>
      </c>
      <c r="R107">
        <v>10</v>
      </c>
      <c r="S107">
        <v>10</v>
      </c>
      <c r="T107">
        <v>10</v>
      </c>
      <c r="U107">
        <v>10</v>
      </c>
      <c r="V107">
        <v>10</v>
      </c>
      <c r="W107">
        <v>10</v>
      </c>
      <c r="X107">
        <v>10</v>
      </c>
      <c r="Y107">
        <v>10</v>
      </c>
      <c r="Z107">
        <v>10</v>
      </c>
      <c r="AA107">
        <v>10</v>
      </c>
      <c r="AB107">
        <v>10</v>
      </c>
      <c r="AC107">
        <v>10</v>
      </c>
      <c r="AD107">
        <v>10</v>
      </c>
      <c r="AE107">
        <v>10</v>
      </c>
      <c r="AF107">
        <v>10</v>
      </c>
      <c r="AG107">
        <v>10</v>
      </c>
      <c r="AH107">
        <v>10</v>
      </c>
      <c r="AI107">
        <v>10</v>
      </c>
      <c r="AJ107">
        <v>10</v>
      </c>
      <c r="AK107">
        <v>10</v>
      </c>
      <c r="AL107">
        <v>10</v>
      </c>
      <c r="AM107">
        <v>10</v>
      </c>
      <c r="AN107">
        <v>10</v>
      </c>
      <c r="AO107">
        <v>10</v>
      </c>
      <c r="AP107">
        <v>10</v>
      </c>
      <c r="AQ107">
        <v>10</v>
      </c>
      <c r="AR107">
        <v>10</v>
      </c>
      <c r="AS107">
        <v>10</v>
      </c>
      <c r="AT107">
        <v>10</v>
      </c>
      <c r="AU107">
        <v>10</v>
      </c>
      <c r="AV107" s="8">
        <f t="shared" si="8"/>
        <v>10</v>
      </c>
      <c r="AW107">
        <f t="shared" si="9"/>
        <v>10</v>
      </c>
      <c r="AX107" s="8">
        <f t="shared" si="10"/>
        <v>0</v>
      </c>
      <c r="AY107" s="6">
        <f>Table1214[[#This Row],[Szórás]]/Table1214[[#This Row],[Átlagos akadálymentességi hibaszám]]</f>
        <v>0</v>
      </c>
      <c r="AZ107">
        <f t="shared" si="11"/>
        <v>10</v>
      </c>
      <c r="BA107">
        <f t="shared" si="12"/>
        <v>10</v>
      </c>
      <c r="BB107">
        <f t="shared" si="13"/>
        <v>0</v>
      </c>
      <c r="BC107" s="7">
        <f t="shared" si="14"/>
        <v>1</v>
      </c>
      <c r="BD107" s="10">
        <f t="shared" si="15"/>
        <v>1</v>
      </c>
    </row>
    <row r="108" spans="1:56" x14ac:dyDescent="0.25">
      <c r="A108">
        <v>44530000</v>
      </c>
      <c r="B108" t="s">
        <v>104</v>
      </c>
      <c r="C108" t="s">
        <v>274</v>
      </c>
      <c r="D108">
        <v>44</v>
      </c>
      <c r="E108">
        <v>45</v>
      </c>
      <c r="F108">
        <v>45</v>
      </c>
      <c r="G108">
        <v>42</v>
      </c>
      <c r="H108">
        <v>45</v>
      </c>
      <c r="I108">
        <v>45</v>
      </c>
      <c r="J108">
        <v>42</v>
      </c>
      <c r="K108">
        <v>44</v>
      </c>
      <c r="L108">
        <v>43</v>
      </c>
      <c r="M108">
        <v>43</v>
      </c>
      <c r="N108">
        <v>45</v>
      </c>
      <c r="O108">
        <v>44</v>
      </c>
      <c r="P108">
        <v>42</v>
      </c>
      <c r="Q108">
        <v>44</v>
      </c>
      <c r="R108">
        <v>45</v>
      </c>
      <c r="S108">
        <v>44</v>
      </c>
      <c r="T108">
        <v>42</v>
      </c>
      <c r="U108">
        <v>44</v>
      </c>
      <c r="V108">
        <v>44</v>
      </c>
      <c r="W108">
        <v>42</v>
      </c>
      <c r="X108">
        <v>44</v>
      </c>
      <c r="Y108">
        <v>44</v>
      </c>
      <c r="Z108">
        <v>43</v>
      </c>
      <c r="AA108">
        <v>42</v>
      </c>
      <c r="AB108">
        <v>44</v>
      </c>
      <c r="AC108">
        <v>42</v>
      </c>
      <c r="AD108">
        <v>44</v>
      </c>
      <c r="AE108">
        <v>42</v>
      </c>
      <c r="AF108">
        <v>44</v>
      </c>
      <c r="AG108">
        <v>43</v>
      </c>
      <c r="AH108">
        <v>45</v>
      </c>
      <c r="AI108">
        <v>44</v>
      </c>
      <c r="AJ108">
        <v>44</v>
      </c>
      <c r="AK108">
        <v>42</v>
      </c>
      <c r="AL108">
        <v>43</v>
      </c>
      <c r="AM108">
        <v>44</v>
      </c>
      <c r="AN108">
        <v>44</v>
      </c>
      <c r="AO108">
        <v>43</v>
      </c>
      <c r="AP108">
        <v>45</v>
      </c>
      <c r="AQ108">
        <v>45</v>
      </c>
      <c r="AR108">
        <v>45</v>
      </c>
      <c r="AS108">
        <v>77</v>
      </c>
      <c r="AT108">
        <v>77</v>
      </c>
      <c r="AU108">
        <v>75</v>
      </c>
      <c r="AV108" s="8">
        <f t="shared" si="8"/>
        <v>45.886363636363633</v>
      </c>
      <c r="AW108">
        <f t="shared" si="9"/>
        <v>44</v>
      </c>
      <c r="AX108" s="8">
        <f t="shared" si="10"/>
        <v>8.4004869988698836</v>
      </c>
      <c r="AY108" s="6">
        <f>Table1214[[#This Row],[Szórás]]/Table1214[[#This Row],[Átlagos akadálymentességi hibaszám]]</f>
        <v>0.18307153439835311</v>
      </c>
      <c r="AZ108">
        <f t="shared" si="11"/>
        <v>42</v>
      </c>
      <c r="BA108">
        <f t="shared" si="12"/>
        <v>77</v>
      </c>
      <c r="BB108">
        <f t="shared" si="13"/>
        <v>35</v>
      </c>
      <c r="BC108" s="7">
        <f t="shared" si="14"/>
        <v>1.0048423931880102</v>
      </c>
      <c r="BD108" s="10">
        <f t="shared" si="15"/>
        <v>0.18420751130299656</v>
      </c>
    </row>
    <row r="109" spans="1:56" x14ac:dyDescent="0.25">
      <c r="A109">
        <v>1407230000</v>
      </c>
      <c r="B109" t="s">
        <v>158</v>
      </c>
      <c r="C109" t="s">
        <v>183</v>
      </c>
      <c r="D109">
        <v>137</v>
      </c>
      <c r="E109">
        <v>116</v>
      </c>
      <c r="F109">
        <v>123</v>
      </c>
      <c r="G109">
        <v>142</v>
      </c>
      <c r="H109">
        <v>121</v>
      </c>
      <c r="I109">
        <v>130</v>
      </c>
      <c r="J109">
        <v>127</v>
      </c>
      <c r="K109">
        <v>120</v>
      </c>
      <c r="L109">
        <v>125</v>
      </c>
      <c r="M109">
        <v>131</v>
      </c>
      <c r="N109">
        <v>123</v>
      </c>
      <c r="O109">
        <v>130</v>
      </c>
      <c r="P109">
        <v>134</v>
      </c>
      <c r="Q109">
        <v>128</v>
      </c>
      <c r="R109">
        <v>120</v>
      </c>
      <c r="S109">
        <v>129</v>
      </c>
      <c r="T109">
        <v>130</v>
      </c>
      <c r="U109">
        <v>131</v>
      </c>
      <c r="V109">
        <v>147</v>
      </c>
      <c r="W109">
        <v>148</v>
      </c>
      <c r="X109">
        <v>147</v>
      </c>
      <c r="Y109">
        <v>136</v>
      </c>
      <c r="Z109">
        <v>140</v>
      </c>
      <c r="AA109">
        <v>141</v>
      </c>
      <c r="AB109">
        <v>145</v>
      </c>
      <c r="AC109">
        <v>126</v>
      </c>
      <c r="AD109">
        <v>143</v>
      </c>
      <c r="AE109">
        <v>146</v>
      </c>
      <c r="AF109">
        <v>143</v>
      </c>
      <c r="AG109">
        <v>143</v>
      </c>
      <c r="AH109">
        <v>135</v>
      </c>
      <c r="AI109">
        <v>120</v>
      </c>
      <c r="AJ109">
        <v>125</v>
      </c>
      <c r="AK109">
        <v>132</v>
      </c>
      <c r="AL109">
        <v>133</v>
      </c>
      <c r="AM109">
        <v>130</v>
      </c>
      <c r="AN109">
        <v>121</v>
      </c>
      <c r="AO109">
        <v>114</v>
      </c>
      <c r="AP109">
        <v>112</v>
      </c>
      <c r="AQ109">
        <v>112</v>
      </c>
      <c r="AR109">
        <v>117</v>
      </c>
      <c r="AS109">
        <v>118</v>
      </c>
      <c r="AT109">
        <v>114</v>
      </c>
      <c r="AU109">
        <v>125</v>
      </c>
      <c r="AV109" s="8">
        <f t="shared" si="8"/>
        <v>129.77272727272728</v>
      </c>
      <c r="AW109">
        <f t="shared" si="9"/>
        <v>130</v>
      </c>
      <c r="AX109" s="8">
        <f t="shared" si="10"/>
        <v>10.485568457521911</v>
      </c>
      <c r="AY109" s="6">
        <f>Table1214[[#This Row],[Szórás]]/Table1214[[#This Row],[Átlagos akadálymentességi hibaszám]]</f>
        <v>8.0799476730466557E-2</v>
      </c>
      <c r="AZ109">
        <f t="shared" si="11"/>
        <v>112</v>
      </c>
      <c r="BA109">
        <f t="shared" si="12"/>
        <v>148</v>
      </c>
      <c r="BB109">
        <f t="shared" si="13"/>
        <v>36</v>
      </c>
      <c r="BC109" s="7">
        <f t="shared" si="14"/>
        <v>0.99870668273811658</v>
      </c>
      <c r="BD109" s="10">
        <f t="shared" si="15"/>
        <v>4.229573032751175E-2</v>
      </c>
    </row>
    <row r="110" spans="1:56" x14ac:dyDescent="0.25">
      <c r="A110">
        <v>9910000</v>
      </c>
      <c r="B110" t="s">
        <v>85</v>
      </c>
      <c r="C110" t="s">
        <v>356</v>
      </c>
      <c r="D110">
        <v>39</v>
      </c>
      <c r="E110">
        <v>39</v>
      </c>
      <c r="F110">
        <v>39</v>
      </c>
      <c r="G110">
        <v>39</v>
      </c>
      <c r="H110">
        <v>39</v>
      </c>
      <c r="I110">
        <v>39</v>
      </c>
      <c r="J110">
        <v>39</v>
      </c>
      <c r="K110">
        <v>39</v>
      </c>
      <c r="L110">
        <v>39</v>
      </c>
      <c r="M110">
        <v>39</v>
      </c>
      <c r="N110">
        <v>39</v>
      </c>
      <c r="O110">
        <v>39</v>
      </c>
      <c r="P110">
        <v>39</v>
      </c>
      <c r="Q110">
        <v>39</v>
      </c>
      <c r="R110">
        <v>39</v>
      </c>
      <c r="S110">
        <v>39</v>
      </c>
      <c r="T110">
        <v>39</v>
      </c>
      <c r="U110">
        <v>39</v>
      </c>
      <c r="V110">
        <v>39</v>
      </c>
      <c r="W110">
        <v>39</v>
      </c>
      <c r="X110">
        <v>39</v>
      </c>
      <c r="Y110">
        <v>39</v>
      </c>
      <c r="Z110">
        <v>39</v>
      </c>
      <c r="AA110">
        <v>39</v>
      </c>
      <c r="AB110">
        <v>39</v>
      </c>
      <c r="AC110">
        <v>39</v>
      </c>
      <c r="AD110">
        <v>39</v>
      </c>
      <c r="AE110">
        <v>39</v>
      </c>
      <c r="AF110">
        <v>39</v>
      </c>
      <c r="AG110">
        <v>39</v>
      </c>
      <c r="AH110">
        <v>39</v>
      </c>
      <c r="AI110">
        <v>39</v>
      </c>
      <c r="AJ110">
        <v>39</v>
      </c>
      <c r="AK110">
        <v>39</v>
      </c>
      <c r="AL110">
        <v>39</v>
      </c>
      <c r="AM110">
        <v>39</v>
      </c>
      <c r="AN110">
        <v>39</v>
      </c>
      <c r="AO110">
        <v>39</v>
      </c>
      <c r="AP110">
        <v>39</v>
      </c>
      <c r="AQ110">
        <v>39</v>
      </c>
      <c r="AR110">
        <v>39</v>
      </c>
      <c r="AS110">
        <v>39</v>
      </c>
      <c r="AT110">
        <v>39</v>
      </c>
      <c r="AU110">
        <v>39</v>
      </c>
      <c r="AV110" s="8">
        <f t="shared" si="8"/>
        <v>39</v>
      </c>
      <c r="AW110">
        <f t="shared" si="9"/>
        <v>39</v>
      </c>
      <c r="AX110" s="8">
        <f t="shared" si="10"/>
        <v>0</v>
      </c>
      <c r="AY110" s="6">
        <f>Table1214[[#This Row],[Szórás]]/Table1214[[#This Row],[Átlagos akadálymentességi hibaszám]]</f>
        <v>0</v>
      </c>
      <c r="AZ110">
        <f t="shared" si="11"/>
        <v>39</v>
      </c>
      <c r="BA110">
        <f t="shared" si="12"/>
        <v>39</v>
      </c>
      <c r="BB110">
        <f t="shared" si="13"/>
        <v>0</v>
      </c>
      <c r="BC110" s="7">
        <f t="shared" si="14"/>
        <v>1</v>
      </c>
      <c r="BD110" s="10">
        <f t="shared" si="15"/>
        <v>1</v>
      </c>
    </row>
    <row r="111" spans="1:56" x14ac:dyDescent="0.25">
      <c r="A111">
        <v>14730360000</v>
      </c>
      <c r="B111" t="s">
        <v>100</v>
      </c>
      <c r="C111" t="s">
        <v>101</v>
      </c>
      <c r="D111">
        <v>73</v>
      </c>
      <c r="E111">
        <v>73</v>
      </c>
      <c r="F111">
        <v>73</v>
      </c>
      <c r="G111">
        <v>73</v>
      </c>
      <c r="H111">
        <v>62</v>
      </c>
      <c r="I111">
        <v>62</v>
      </c>
      <c r="J111">
        <v>77</v>
      </c>
      <c r="K111">
        <v>81</v>
      </c>
      <c r="L111">
        <v>63</v>
      </c>
      <c r="M111">
        <v>63</v>
      </c>
      <c r="N111">
        <v>63</v>
      </c>
      <c r="O111">
        <v>63</v>
      </c>
      <c r="P111">
        <v>63</v>
      </c>
      <c r="Q111">
        <v>63</v>
      </c>
      <c r="R111">
        <v>62</v>
      </c>
      <c r="S111">
        <v>103</v>
      </c>
      <c r="T111">
        <v>103</v>
      </c>
      <c r="U111">
        <v>103</v>
      </c>
      <c r="V111">
        <v>104</v>
      </c>
      <c r="W111">
        <v>103</v>
      </c>
      <c r="X111">
        <v>104</v>
      </c>
      <c r="Y111">
        <v>102</v>
      </c>
      <c r="Z111">
        <v>103</v>
      </c>
      <c r="AA111">
        <v>104</v>
      </c>
      <c r="AB111">
        <v>104</v>
      </c>
      <c r="AC111">
        <v>104</v>
      </c>
      <c r="AD111">
        <v>104</v>
      </c>
      <c r="AE111">
        <v>107</v>
      </c>
      <c r="AF111">
        <v>103</v>
      </c>
      <c r="AG111">
        <v>104</v>
      </c>
      <c r="AH111">
        <v>104</v>
      </c>
      <c r="AI111">
        <v>105</v>
      </c>
      <c r="AJ111">
        <v>104</v>
      </c>
      <c r="AK111">
        <v>111</v>
      </c>
      <c r="AL111">
        <v>103</v>
      </c>
      <c r="AM111">
        <v>116</v>
      </c>
      <c r="AN111">
        <v>114</v>
      </c>
      <c r="AO111">
        <v>123</v>
      </c>
      <c r="AP111">
        <v>126</v>
      </c>
      <c r="AQ111">
        <v>102</v>
      </c>
      <c r="AR111">
        <v>104</v>
      </c>
      <c r="AS111">
        <v>102</v>
      </c>
      <c r="AT111">
        <v>102</v>
      </c>
      <c r="AU111">
        <v>102</v>
      </c>
      <c r="AV111" s="8">
        <f t="shared" si="8"/>
        <v>92.88636363636364</v>
      </c>
      <c r="AW111">
        <f t="shared" si="9"/>
        <v>103</v>
      </c>
      <c r="AX111" s="8">
        <f t="shared" si="10"/>
        <v>19.422135428651497</v>
      </c>
      <c r="AY111" s="6">
        <f>Table1214[[#This Row],[Szórás]]/Table1214[[#This Row],[Átlagos akadálymentességi hibaszám]]</f>
        <v>0.20909565912910835</v>
      </c>
      <c r="AZ111">
        <f t="shared" si="11"/>
        <v>62</v>
      </c>
      <c r="BA111">
        <f t="shared" si="12"/>
        <v>126</v>
      </c>
      <c r="BB111">
        <f t="shared" si="13"/>
        <v>64</v>
      </c>
      <c r="BC111" s="7">
        <f t="shared" si="14"/>
        <v>1.0140779441104764</v>
      </c>
      <c r="BD111" s="10">
        <f t="shared" si="15"/>
        <v>0.62132081787577786</v>
      </c>
    </row>
    <row r="112" spans="1:56" x14ac:dyDescent="0.25">
      <c r="A112">
        <v>5810000</v>
      </c>
      <c r="B112" t="s">
        <v>85</v>
      </c>
      <c r="C112" t="s">
        <v>356</v>
      </c>
      <c r="D112">
        <v>47</v>
      </c>
      <c r="E112">
        <v>67</v>
      </c>
      <c r="F112">
        <v>63</v>
      </c>
      <c r="G112">
        <v>49</v>
      </c>
      <c r="H112">
        <v>66</v>
      </c>
      <c r="I112">
        <v>66</v>
      </c>
      <c r="J112">
        <v>49</v>
      </c>
      <c r="K112">
        <v>46</v>
      </c>
      <c r="L112">
        <v>45</v>
      </c>
      <c r="M112">
        <v>44</v>
      </c>
      <c r="N112">
        <v>43</v>
      </c>
      <c r="O112">
        <v>44</v>
      </c>
      <c r="P112">
        <v>44</v>
      </c>
      <c r="Q112">
        <v>44</v>
      </c>
      <c r="R112">
        <v>48</v>
      </c>
      <c r="S112">
        <v>44</v>
      </c>
      <c r="T112">
        <v>46</v>
      </c>
      <c r="U112">
        <v>44</v>
      </c>
      <c r="V112">
        <v>44</v>
      </c>
      <c r="W112">
        <v>44</v>
      </c>
      <c r="X112">
        <v>44</v>
      </c>
      <c r="Y112">
        <v>48</v>
      </c>
      <c r="Z112">
        <v>44</v>
      </c>
      <c r="AA112">
        <v>44</v>
      </c>
      <c r="AB112">
        <v>44</v>
      </c>
      <c r="AC112">
        <v>44</v>
      </c>
      <c r="AD112">
        <v>44</v>
      </c>
      <c r="AE112">
        <v>45</v>
      </c>
      <c r="AF112">
        <v>44</v>
      </c>
      <c r="AG112">
        <v>44</v>
      </c>
      <c r="AH112">
        <v>44</v>
      </c>
      <c r="AI112">
        <v>44</v>
      </c>
      <c r="AJ112">
        <v>44</v>
      </c>
      <c r="AK112">
        <v>44</v>
      </c>
      <c r="AL112">
        <v>45</v>
      </c>
      <c r="AM112">
        <v>45</v>
      </c>
      <c r="AN112">
        <v>46</v>
      </c>
      <c r="AO112">
        <v>44</v>
      </c>
      <c r="AP112">
        <v>44</v>
      </c>
      <c r="AQ112">
        <v>46</v>
      </c>
      <c r="AR112">
        <v>45</v>
      </c>
      <c r="AS112">
        <v>44</v>
      </c>
      <c r="AT112">
        <v>44</v>
      </c>
      <c r="AU112">
        <v>44</v>
      </c>
      <c r="AV112" s="8">
        <f t="shared" si="8"/>
        <v>46.704545454545453</v>
      </c>
      <c r="AW112">
        <f t="shared" si="9"/>
        <v>44</v>
      </c>
      <c r="AX112" s="8">
        <f t="shared" si="10"/>
        <v>6.1929425153060942</v>
      </c>
      <c r="AY112" s="6">
        <f>Table1214[[#This Row],[Szórás]]/Table1214[[#This Row],[Átlagos akadálymentességi hibaszám]]</f>
        <v>0.13259828256616454</v>
      </c>
      <c r="AZ112">
        <f t="shared" si="11"/>
        <v>43</v>
      </c>
      <c r="BA112">
        <f t="shared" si="12"/>
        <v>67</v>
      </c>
      <c r="BB112">
        <f t="shared" si="13"/>
        <v>24</v>
      </c>
      <c r="BC112" s="7">
        <f t="shared" si="14"/>
        <v>0.99528091994481005</v>
      </c>
      <c r="BD112" s="10">
        <f t="shared" si="15"/>
        <v>0.28022526526072133</v>
      </c>
    </row>
    <row r="113" spans="1:56" x14ac:dyDescent="0.25">
      <c r="A113">
        <v>57098150000</v>
      </c>
      <c r="B113" t="s">
        <v>100</v>
      </c>
      <c r="C113" t="s">
        <v>101</v>
      </c>
      <c r="D113">
        <v>74</v>
      </c>
      <c r="E113">
        <v>73</v>
      </c>
      <c r="F113">
        <v>75</v>
      </c>
      <c r="G113">
        <v>75</v>
      </c>
      <c r="H113">
        <v>78</v>
      </c>
      <c r="I113">
        <v>78</v>
      </c>
      <c r="J113">
        <v>77</v>
      </c>
      <c r="K113">
        <v>76</v>
      </c>
      <c r="L113">
        <v>78</v>
      </c>
      <c r="M113">
        <v>75</v>
      </c>
      <c r="N113">
        <v>75</v>
      </c>
      <c r="O113">
        <v>73</v>
      </c>
      <c r="P113">
        <v>73</v>
      </c>
      <c r="Q113">
        <v>73</v>
      </c>
      <c r="R113">
        <v>73</v>
      </c>
      <c r="S113">
        <v>73</v>
      </c>
      <c r="T113">
        <v>73</v>
      </c>
      <c r="U113">
        <v>72</v>
      </c>
      <c r="V113">
        <v>73</v>
      </c>
      <c r="W113">
        <v>73</v>
      </c>
      <c r="X113">
        <v>73</v>
      </c>
      <c r="Y113">
        <v>72</v>
      </c>
      <c r="Z113">
        <v>73</v>
      </c>
      <c r="AA113">
        <v>73</v>
      </c>
      <c r="AB113">
        <v>73</v>
      </c>
      <c r="AC113">
        <v>73</v>
      </c>
      <c r="AD113">
        <v>73</v>
      </c>
      <c r="AE113">
        <v>73</v>
      </c>
      <c r="AF113">
        <v>73</v>
      </c>
      <c r="AG113">
        <v>73</v>
      </c>
      <c r="AH113">
        <v>73</v>
      </c>
      <c r="AI113">
        <v>73</v>
      </c>
      <c r="AJ113">
        <v>73</v>
      </c>
      <c r="AK113">
        <v>73</v>
      </c>
      <c r="AL113">
        <v>72</v>
      </c>
      <c r="AM113">
        <v>72</v>
      </c>
      <c r="AN113">
        <v>73</v>
      </c>
      <c r="AO113">
        <v>73</v>
      </c>
      <c r="AP113">
        <v>73</v>
      </c>
      <c r="AQ113">
        <v>73</v>
      </c>
      <c r="AR113">
        <v>73</v>
      </c>
      <c r="AS113">
        <v>73</v>
      </c>
      <c r="AT113">
        <v>72</v>
      </c>
      <c r="AU113">
        <v>73</v>
      </c>
      <c r="AV113" s="8">
        <f t="shared" si="8"/>
        <v>73.590909090909093</v>
      </c>
      <c r="AW113">
        <f t="shared" si="9"/>
        <v>73</v>
      </c>
      <c r="AX113" s="8">
        <f t="shared" si="10"/>
        <v>1.5747747246523252</v>
      </c>
      <c r="AY113" s="6">
        <f>Table1214[[#This Row],[Szórás]]/Table1214[[#This Row],[Átlagos akadálymentességi hibaszám]]</f>
        <v>2.1399038877301515E-2</v>
      </c>
      <c r="AZ113">
        <f t="shared" si="11"/>
        <v>72</v>
      </c>
      <c r="BA113">
        <f t="shared" si="12"/>
        <v>78</v>
      </c>
      <c r="BB113">
        <f t="shared" si="13"/>
        <v>6</v>
      </c>
      <c r="BC113" s="7">
        <f t="shared" si="14"/>
        <v>0.99900002080220662</v>
      </c>
      <c r="BD113" s="10">
        <f t="shared" si="15"/>
        <v>0.37404917647402808</v>
      </c>
    </row>
    <row r="114" spans="1:56" x14ac:dyDescent="0.25">
      <c r="A114">
        <v>372630000</v>
      </c>
      <c r="B114" t="s">
        <v>125</v>
      </c>
      <c r="C114" t="s">
        <v>135</v>
      </c>
      <c r="D114">
        <v>32</v>
      </c>
      <c r="E114">
        <v>32</v>
      </c>
      <c r="F114">
        <v>27</v>
      </c>
      <c r="G114">
        <v>31</v>
      </c>
      <c r="H114">
        <v>27</v>
      </c>
      <c r="I114">
        <v>31</v>
      </c>
      <c r="J114">
        <v>27</v>
      </c>
      <c r="K114">
        <v>33</v>
      </c>
      <c r="L114">
        <v>28</v>
      </c>
      <c r="M114">
        <v>33</v>
      </c>
      <c r="N114">
        <v>26</v>
      </c>
      <c r="O114">
        <v>26</v>
      </c>
      <c r="P114">
        <v>31</v>
      </c>
      <c r="Q114">
        <v>26</v>
      </c>
      <c r="R114">
        <v>26</v>
      </c>
      <c r="S114">
        <v>26</v>
      </c>
      <c r="T114">
        <v>27</v>
      </c>
      <c r="U114">
        <v>31</v>
      </c>
      <c r="V114">
        <v>31</v>
      </c>
      <c r="W114">
        <v>32</v>
      </c>
      <c r="X114">
        <v>31</v>
      </c>
      <c r="Y114">
        <v>31</v>
      </c>
      <c r="Z114">
        <v>31</v>
      </c>
      <c r="AA114">
        <v>31</v>
      </c>
      <c r="AB114">
        <v>27</v>
      </c>
      <c r="AC114">
        <v>33</v>
      </c>
      <c r="AD114">
        <v>37</v>
      </c>
      <c r="AE114">
        <v>36</v>
      </c>
      <c r="AF114">
        <v>34</v>
      </c>
      <c r="AG114">
        <v>35</v>
      </c>
      <c r="AH114">
        <v>35</v>
      </c>
      <c r="AI114">
        <v>32</v>
      </c>
      <c r="AJ114">
        <v>28</v>
      </c>
      <c r="AK114">
        <v>33</v>
      </c>
      <c r="AL114">
        <v>29</v>
      </c>
      <c r="AM114">
        <v>33</v>
      </c>
      <c r="AN114">
        <v>32</v>
      </c>
      <c r="AO114">
        <v>32</v>
      </c>
      <c r="AP114">
        <v>32</v>
      </c>
      <c r="AQ114">
        <v>32</v>
      </c>
      <c r="AR114">
        <v>31</v>
      </c>
      <c r="AS114">
        <v>28</v>
      </c>
      <c r="AT114">
        <v>43</v>
      </c>
      <c r="AU114">
        <v>39</v>
      </c>
      <c r="AV114" s="8">
        <f t="shared" si="8"/>
        <v>31.09090909090909</v>
      </c>
      <c r="AW114">
        <f t="shared" si="9"/>
        <v>31</v>
      </c>
      <c r="AX114" s="8">
        <f t="shared" si="10"/>
        <v>3.6524485690674413</v>
      </c>
      <c r="AY114" s="6">
        <f>Table1214[[#This Row],[Szórás]]/Table1214[[#This Row],[Átlagos akadálymentességi hibaszám]]</f>
        <v>0.11747641596415748</v>
      </c>
      <c r="AZ114">
        <f t="shared" si="11"/>
        <v>26</v>
      </c>
      <c r="BA114">
        <f t="shared" si="12"/>
        <v>43</v>
      </c>
      <c r="BB114">
        <f t="shared" si="13"/>
        <v>17</v>
      </c>
      <c r="BC114" s="7">
        <f t="shared" si="14"/>
        <v>1.0042090365691165</v>
      </c>
      <c r="BD114" s="10">
        <f t="shared" si="15"/>
        <v>0.22188401429197138</v>
      </c>
    </row>
    <row r="115" spans="1:56" x14ac:dyDescent="0.25">
      <c r="A115">
        <v>924390000000</v>
      </c>
      <c r="B115" t="s">
        <v>100</v>
      </c>
      <c r="C115" t="s">
        <v>101</v>
      </c>
      <c r="D115">
        <v>33</v>
      </c>
      <c r="E115">
        <v>37</v>
      </c>
      <c r="F115">
        <v>29</v>
      </c>
      <c r="G115">
        <v>30</v>
      </c>
      <c r="H115">
        <v>34</v>
      </c>
      <c r="I115">
        <v>40</v>
      </c>
      <c r="J115">
        <v>42</v>
      </c>
      <c r="K115">
        <v>41</v>
      </c>
      <c r="L115">
        <v>39</v>
      </c>
      <c r="M115">
        <v>31</v>
      </c>
      <c r="N115">
        <v>31</v>
      </c>
      <c r="O115">
        <v>29</v>
      </c>
      <c r="P115">
        <v>31</v>
      </c>
      <c r="Q115">
        <v>45</v>
      </c>
      <c r="R115">
        <v>45</v>
      </c>
      <c r="S115">
        <v>45</v>
      </c>
      <c r="T115">
        <v>43</v>
      </c>
      <c r="U115">
        <v>39</v>
      </c>
      <c r="V115">
        <v>36</v>
      </c>
      <c r="W115">
        <v>24</v>
      </c>
      <c r="X115">
        <v>25</v>
      </c>
      <c r="Y115">
        <v>26</v>
      </c>
      <c r="Z115">
        <v>21</v>
      </c>
      <c r="AA115">
        <v>20</v>
      </c>
      <c r="AB115">
        <v>20</v>
      </c>
      <c r="AC115">
        <v>19</v>
      </c>
      <c r="AD115">
        <v>23</v>
      </c>
      <c r="AE115">
        <v>21</v>
      </c>
      <c r="AF115">
        <v>21</v>
      </c>
      <c r="AG115">
        <v>24</v>
      </c>
      <c r="AH115">
        <v>19</v>
      </c>
      <c r="AI115">
        <v>20</v>
      </c>
      <c r="AJ115">
        <v>24</v>
      </c>
      <c r="AK115">
        <v>23</v>
      </c>
      <c r="AL115">
        <v>23</v>
      </c>
      <c r="AM115">
        <v>22</v>
      </c>
      <c r="AN115">
        <v>24</v>
      </c>
      <c r="AO115">
        <v>22</v>
      </c>
      <c r="AP115">
        <v>24</v>
      </c>
      <c r="AQ115">
        <v>19</v>
      </c>
      <c r="AR115">
        <v>22</v>
      </c>
      <c r="AS115">
        <v>22</v>
      </c>
      <c r="AT115">
        <v>20</v>
      </c>
      <c r="AU115">
        <v>23</v>
      </c>
      <c r="AV115" s="8">
        <f t="shared" si="8"/>
        <v>28.431818181818183</v>
      </c>
      <c r="AW115">
        <f t="shared" si="9"/>
        <v>24</v>
      </c>
      <c r="AX115" s="8">
        <f t="shared" si="10"/>
        <v>8.4313857926664717</v>
      </c>
      <c r="AY115" s="6">
        <f>Table1214[[#This Row],[Szórás]]/Table1214[[#This Row],[Átlagos akadálymentességi hibaszám]]</f>
        <v>0.29654754186836507</v>
      </c>
      <c r="AZ115">
        <f t="shared" si="11"/>
        <v>19</v>
      </c>
      <c r="BA115">
        <f t="shared" si="12"/>
        <v>45</v>
      </c>
      <c r="BB115">
        <f t="shared" si="13"/>
        <v>26</v>
      </c>
      <c r="BC115" s="7">
        <f t="shared" si="14"/>
        <v>0.98386787748125903</v>
      </c>
      <c r="BD115" s="10">
        <f t="shared" si="15"/>
        <v>0.55040469631081002</v>
      </c>
    </row>
    <row r="116" spans="1:56" x14ac:dyDescent="0.25">
      <c r="A116">
        <v>429330000</v>
      </c>
      <c r="B116" t="s">
        <v>125</v>
      </c>
      <c r="C116" t="s">
        <v>135</v>
      </c>
      <c r="D116">
        <v>25</v>
      </c>
      <c r="E116">
        <v>25</v>
      </c>
      <c r="F116">
        <v>25</v>
      </c>
      <c r="G116">
        <v>32</v>
      </c>
      <c r="H116">
        <v>22</v>
      </c>
      <c r="I116">
        <v>22</v>
      </c>
      <c r="J116">
        <v>22</v>
      </c>
      <c r="K116">
        <v>22</v>
      </c>
      <c r="L116">
        <v>22</v>
      </c>
      <c r="M116">
        <v>22</v>
      </c>
      <c r="N116">
        <v>22</v>
      </c>
      <c r="O116">
        <v>22</v>
      </c>
      <c r="P116">
        <v>22</v>
      </c>
      <c r="Q116">
        <v>22</v>
      </c>
      <c r="R116">
        <v>22</v>
      </c>
      <c r="S116">
        <v>22</v>
      </c>
      <c r="T116">
        <v>22</v>
      </c>
      <c r="U116">
        <v>22</v>
      </c>
      <c r="V116">
        <v>22</v>
      </c>
      <c r="W116">
        <v>22</v>
      </c>
      <c r="X116">
        <v>22</v>
      </c>
      <c r="Y116">
        <v>22</v>
      </c>
      <c r="Z116">
        <v>22</v>
      </c>
      <c r="AA116">
        <v>22</v>
      </c>
      <c r="AB116">
        <v>22</v>
      </c>
      <c r="AC116">
        <v>22</v>
      </c>
      <c r="AD116">
        <v>22</v>
      </c>
      <c r="AE116">
        <v>22</v>
      </c>
      <c r="AF116">
        <v>22</v>
      </c>
      <c r="AG116">
        <v>22</v>
      </c>
      <c r="AH116">
        <v>22</v>
      </c>
      <c r="AI116">
        <v>22</v>
      </c>
      <c r="AJ116">
        <v>22</v>
      </c>
      <c r="AK116">
        <v>22</v>
      </c>
      <c r="AL116">
        <v>20</v>
      </c>
      <c r="AM116">
        <v>22</v>
      </c>
      <c r="AN116">
        <v>22</v>
      </c>
      <c r="AO116">
        <v>22</v>
      </c>
      <c r="AP116">
        <v>22</v>
      </c>
      <c r="AQ116">
        <v>22</v>
      </c>
      <c r="AR116">
        <v>22</v>
      </c>
      <c r="AS116">
        <v>22</v>
      </c>
      <c r="AT116">
        <v>22</v>
      </c>
      <c r="AU116">
        <v>22</v>
      </c>
      <c r="AV116" s="8">
        <f t="shared" si="8"/>
        <v>22.386363636363637</v>
      </c>
      <c r="AW116">
        <f t="shared" si="9"/>
        <v>22</v>
      </c>
      <c r="AX116" s="8">
        <f t="shared" si="10"/>
        <v>1.7011064674295522</v>
      </c>
      <c r="AY116" s="6">
        <f>Table1214[[#This Row],[Szórás]]/Table1214[[#This Row],[Átlagos akadálymentességi hibaszám]]</f>
        <v>7.5988512250660195E-2</v>
      </c>
      <c r="AZ116">
        <f t="shared" si="11"/>
        <v>20</v>
      </c>
      <c r="BA116">
        <f t="shared" si="12"/>
        <v>32</v>
      </c>
      <c r="BB116">
        <f t="shared" si="13"/>
        <v>12</v>
      </c>
      <c r="BC116" s="7">
        <f t="shared" si="14"/>
        <v>0.99774954687015316</v>
      </c>
      <c r="BD116" s="10">
        <f t="shared" si="15"/>
        <v>0.19103852037028277</v>
      </c>
    </row>
    <row r="117" spans="1:56" x14ac:dyDescent="0.25">
      <c r="A117">
        <v>65765160000</v>
      </c>
      <c r="B117" t="s">
        <v>100</v>
      </c>
      <c r="C117" t="s">
        <v>101</v>
      </c>
      <c r="D117">
        <v>62</v>
      </c>
      <c r="E117">
        <v>20</v>
      </c>
      <c r="F117">
        <v>59</v>
      </c>
      <c r="G117">
        <v>60</v>
      </c>
      <c r="H117">
        <v>61</v>
      </c>
      <c r="I117">
        <v>61</v>
      </c>
      <c r="J117">
        <v>51</v>
      </c>
      <c r="K117">
        <v>43</v>
      </c>
      <c r="L117">
        <v>54</v>
      </c>
      <c r="M117">
        <v>54</v>
      </c>
      <c r="N117">
        <v>55</v>
      </c>
      <c r="O117">
        <v>57</v>
      </c>
      <c r="P117">
        <v>56</v>
      </c>
      <c r="Q117">
        <v>56</v>
      </c>
      <c r="R117">
        <v>55</v>
      </c>
      <c r="S117">
        <v>57</v>
      </c>
      <c r="T117">
        <v>57</v>
      </c>
      <c r="U117">
        <v>58</v>
      </c>
      <c r="V117">
        <v>53</v>
      </c>
      <c r="W117">
        <v>56</v>
      </c>
      <c r="X117">
        <v>55</v>
      </c>
      <c r="Y117">
        <v>11</v>
      </c>
      <c r="Z117">
        <v>11</v>
      </c>
      <c r="AA117">
        <v>57</v>
      </c>
      <c r="AB117">
        <v>38</v>
      </c>
      <c r="AC117">
        <v>56</v>
      </c>
      <c r="AD117">
        <v>20</v>
      </c>
      <c r="AE117">
        <v>20</v>
      </c>
      <c r="AF117">
        <v>20</v>
      </c>
      <c r="AG117">
        <v>11</v>
      </c>
      <c r="AH117">
        <v>63</v>
      </c>
      <c r="AI117">
        <v>11</v>
      </c>
      <c r="AJ117">
        <v>61</v>
      </c>
      <c r="AK117">
        <v>9</v>
      </c>
      <c r="AL117">
        <v>52</v>
      </c>
      <c r="AM117">
        <v>51</v>
      </c>
      <c r="AN117">
        <v>51</v>
      </c>
      <c r="AO117">
        <v>55</v>
      </c>
      <c r="AP117">
        <v>56</v>
      </c>
      <c r="AQ117">
        <v>56</v>
      </c>
      <c r="AR117">
        <v>53</v>
      </c>
      <c r="AS117">
        <v>54</v>
      </c>
      <c r="AT117">
        <v>53</v>
      </c>
      <c r="AU117">
        <v>53</v>
      </c>
      <c r="AV117" s="8">
        <f t="shared" si="8"/>
        <v>46.863636363636367</v>
      </c>
      <c r="AW117">
        <f t="shared" si="9"/>
        <v>54.5</v>
      </c>
      <c r="AX117" s="8">
        <f t="shared" si="10"/>
        <v>17.151297881719746</v>
      </c>
      <c r="AY117" s="6">
        <f>Table1214[[#This Row],[Szórás]]/Table1214[[#This Row],[Átlagos akadálymentességi hibaszám]]</f>
        <v>0.36598307798044072</v>
      </c>
      <c r="AZ117">
        <f t="shared" si="11"/>
        <v>9</v>
      </c>
      <c r="BA117">
        <f t="shared" si="12"/>
        <v>63</v>
      </c>
      <c r="BB117">
        <f t="shared" si="13"/>
        <v>54</v>
      </c>
      <c r="BC117" s="7">
        <f t="shared" si="14"/>
        <v>0.99260830731272565</v>
      </c>
      <c r="BD117" s="10">
        <f t="shared" si="15"/>
        <v>2.6812178662081916E-2</v>
      </c>
    </row>
    <row r="118" spans="1:56" x14ac:dyDescent="0.25">
      <c r="A118">
        <v>1344780000</v>
      </c>
      <c r="B118" t="s">
        <v>158</v>
      </c>
      <c r="C118" t="s">
        <v>183</v>
      </c>
      <c r="D118">
        <v>130</v>
      </c>
      <c r="E118">
        <v>128</v>
      </c>
      <c r="F118">
        <v>126</v>
      </c>
      <c r="G118">
        <v>118</v>
      </c>
      <c r="H118">
        <v>128</v>
      </c>
      <c r="I118">
        <v>123</v>
      </c>
      <c r="J118">
        <v>128</v>
      </c>
      <c r="K118">
        <v>118</v>
      </c>
      <c r="L118">
        <v>118</v>
      </c>
      <c r="M118">
        <v>118</v>
      </c>
      <c r="N118">
        <v>119</v>
      </c>
      <c r="O118">
        <v>118</v>
      </c>
      <c r="P118">
        <v>118</v>
      </c>
      <c r="Q118">
        <v>124</v>
      </c>
      <c r="R118">
        <v>1</v>
      </c>
      <c r="S118">
        <v>120</v>
      </c>
      <c r="T118">
        <v>1</v>
      </c>
      <c r="U118">
        <v>118</v>
      </c>
      <c r="V118">
        <v>118</v>
      </c>
      <c r="W118">
        <v>118</v>
      </c>
      <c r="X118">
        <v>121</v>
      </c>
      <c r="Y118">
        <v>119</v>
      </c>
      <c r="Z118">
        <v>119</v>
      </c>
      <c r="AA118">
        <v>117</v>
      </c>
      <c r="AB118">
        <v>119</v>
      </c>
      <c r="AC118">
        <v>119</v>
      </c>
      <c r="AD118">
        <v>119</v>
      </c>
      <c r="AE118">
        <v>119</v>
      </c>
      <c r="AF118">
        <v>119</v>
      </c>
      <c r="AG118">
        <v>118</v>
      </c>
      <c r="AH118">
        <v>119</v>
      </c>
      <c r="AI118">
        <v>119</v>
      </c>
      <c r="AJ118">
        <v>119</v>
      </c>
      <c r="AK118">
        <v>119</v>
      </c>
      <c r="AL118">
        <v>119</v>
      </c>
      <c r="AM118">
        <v>1</v>
      </c>
      <c r="AN118">
        <v>119</v>
      </c>
      <c r="AO118">
        <v>118</v>
      </c>
      <c r="AP118">
        <v>119</v>
      </c>
      <c r="AQ118">
        <v>118</v>
      </c>
      <c r="AR118">
        <v>119</v>
      </c>
      <c r="AS118">
        <v>117</v>
      </c>
      <c r="AT118">
        <v>118</v>
      </c>
      <c r="AU118">
        <v>118</v>
      </c>
      <c r="AV118" s="8">
        <f t="shared" si="8"/>
        <v>111.84090909090909</v>
      </c>
      <c r="AW118">
        <f t="shared" si="9"/>
        <v>119</v>
      </c>
      <c r="AX118" s="8">
        <f t="shared" si="10"/>
        <v>30.498908239566489</v>
      </c>
      <c r="AY118" s="6">
        <f>Table1214[[#This Row],[Szórás]]/Table1214[[#This Row],[Átlagos akadálymentességi hibaszám]]</f>
        <v>0.27269903729748535</v>
      </c>
      <c r="AZ118">
        <f t="shared" si="11"/>
        <v>1</v>
      </c>
      <c r="BA118">
        <f t="shared" si="12"/>
        <v>130</v>
      </c>
      <c r="BB118">
        <f t="shared" si="13"/>
        <v>129</v>
      </c>
      <c r="BC118" s="7">
        <f t="shared" si="14"/>
        <v>0.99851032711025256</v>
      </c>
      <c r="BD118" s="10">
        <f t="shared" si="15"/>
        <v>2.4606725126757526E-4</v>
      </c>
    </row>
    <row r="119" spans="1:56" x14ac:dyDescent="0.25">
      <c r="A119">
        <v>342920000</v>
      </c>
      <c r="B119" t="s">
        <v>125</v>
      </c>
      <c r="C119" t="s">
        <v>135</v>
      </c>
      <c r="D119">
        <v>8</v>
      </c>
      <c r="E119">
        <v>7</v>
      </c>
      <c r="F119">
        <v>10</v>
      </c>
      <c r="G119">
        <v>9</v>
      </c>
      <c r="H119">
        <v>6</v>
      </c>
      <c r="I119">
        <v>8</v>
      </c>
      <c r="J119">
        <v>5</v>
      </c>
      <c r="K119">
        <v>6</v>
      </c>
      <c r="L119">
        <v>7</v>
      </c>
      <c r="M119">
        <v>4</v>
      </c>
      <c r="N119">
        <v>6</v>
      </c>
      <c r="O119">
        <v>9</v>
      </c>
      <c r="P119">
        <v>7</v>
      </c>
      <c r="Q119">
        <v>5</v>
      </c>
      <c r="R119">
        <v>7</v>
      </c>
      <c r="S119">
        <v>7</v>
      </c>
      <c r="T119">
        <v>7</v>
      </c>
      <c r="U119">
        <v>6</v>
      </c>
      <c r="V119">
        <v>7</v>
      </c>
      <c r="W119">
        <v>8</v>
      </c>
      <c r="X119">
        <v>7</v>
      </c>
      <c r="Y119">
        <v>7</v>
      </c>
      <c r="Z119">
        <v>8</v>
      </c>
      <c r="AA119">
        <v>9</v>
      </c>
      <c r="AB119">
        <v>10</v>
      </c>
      <c r="AC119">
        <v>9</v>
      </c>
      <c r="AD119">
        <v>10</v>
      </c>
      <c r="AE119">
        <v>12</v>
      </c>
      <c r="AF119">
        <v>11</v>
      </c>
      <c r="AG119">
        <v>12</v>
      </c>
      <c r="AH119">
        <v>11</v>
      </c>
      <c r="AI119">
        <v>7</v>
      </c>
      <c r="AJ119">
        <v>5</v>
      </c>
      <c r="AK119">
        <v>5</v>
      </c>
      <c r="AL119">
        <v>4</v>
      </c>
      <c r="AM119">
        <v>5</v>
      </c>
      <c r="AN119">
        <v>5</v>
      </c>
      <c r="AO119">
        <v>6</v>
      </c>
      <c r="AP119">
        <v>5</v>
      </c>
      <c r="AQ119">
        <v>6</v>
      </c>
      <c r="AR119">
        <v>7</v>
      </c>
      <c r="AS119">
        <v>9</v>
      </c>
      <c r="AT119">
        <v>6</v>
      </c>
      <c r="AU119">
        <v>8</v>
      </c>
      <c r="AV119" s="8">
        <f t="shared" si="8"/>
        <v>7.3409090909090908</v>
      </c>
      <c r="AW119">
        <f t="shared" si="9"/>
        <v>7</v>
      </c>
      <c r="AX119" s="8">
        <f t="shared" si="10"/>
        <v>2.0566758211744998</v>
      </c>
      <c r="AY119" s="6">
        <f>Table1214[[#This Row],[Szórás]]/Table1214[[#This Row],[Átlagos akadálymentességi hibaszám]]</f>
        <v>0.28016636573274922</v>
      </c>
      <c r="AZ119">
        <f t="shared" si="11"/>
        <v>4</v>
      </c>
      <c r="BA119">
        <f t="shared" si="12"/>
        <v>12</v>
      </c>
      <c r="BB119">
        <f t="shared" si="13"/>
        <v>8</v>
      </c>
      <c r="BC119" s="7">
        <f t="shared" si="14"/>
        <v>0.99867306580512383</v>
      </c>
      <c r="BD119" s="10">
        <f t="shared" si="15"/>
        <v>3.7259254267383943E-3</v>
      </c>
    </row>
    <row r="120" spans="1:56" x14ac:dyDescent="0.25">
      <c r="A120">
        <v>57098150000</v>
      </c>
      <c r="B120" t="s">
        <v>100</v>
      </c>
      <c r="C120" t="s">
        <v>101</v>
      </c>
      <c r="D120">
        <v>73</v>
      </c>
      <c r="E120">
        <v>73</v>
      </c>
      <c r="F120">
        <v>74</v>
      </c>
      <c r="G120">
        <v>74</v>
      </c>
      <c r="H120">
        <v>76</v>
      </c>
      <c r="I120">
        <v>76</v>
      </c>
      <c r="J120">
        <v>77</v>
      </c>
      <c r="K120">
        <v>75</v>
      </c>
      <c r="L120">
        <v>67</v>
      </c>
      <c r="M120">
        <v>66</v>
      </c>
      <c r="N120">
        <v>67</v>
      </c>
      <c r="O120">
        <v>68</v>
      </c>
      <c r="P120">
        <v>67</v>
      </c>
      <c r="Q120">
        <v>67</v>
      </c>
      <c r="R120">
        <v>67</v>
      </c>
      <c r="S120">
        <v>67</v>
      </c>
      <c r="T120">
        <v>67</v>
      </c>
      <c r="U120">
        <v>67</v>
      </c>
      <c r="V120">
        <v>67</v>
      </c>
      <c r="W120">
        <v>67</v>
      </c>
      <c r="X120">
        <v>67</v>
      </c>
      <c r="Y120">
        <v>67</v>
      </c>
      <c r="Z120">
        <v>68</v>
      </c>
      <c r="AA120">
        <v>69</v>
      </c>
      <c r="AB120">
        <v>38</v>
      </c>
      <c r="AC120">
        <v>38</v>
      </c>
      <c r="AD120">
        <v>34</v>
      </c>
      <c r="AE120">
        <v>35</v>
      </c>
      <c r="AF120">
        <v>35</v>
      </c>
      <c r="AG120">
        <v>33</v>
      </c>
      <c r="AH120">
        <v>33</v>
      </c>
      <c r="AI120">
        <v>33</v>
      </c>
      <c r="AJ120">
        <v>31</v>
      </c>
      <c r="AK120">
        <v>35</v>
      </c>
      <c r="AL120">
        <v>33</v>
      </c>
      <c r="AM120">
        <v>32</v>
      </c>
      <c r="AN120">
        <v>32</v>
      </c>
      <c r="AO120">
        <v>35</v>
      </c>
      <c r="AP120">
        <v>34</v>
      </c>
      <c r="AQ120">
        <v>38</v>
      </c>
      <c r="AR120">
        <v>37</v>
      </c>
      <c r="AS120">
        <v>36</v>
      </c>
      <c r="AT120">
        <v>36</v>
      </c>
      <c r="AU120">
        <v>37</v>
      </c>
      <c r="AV120" s="8">
        <f t="shared" si="8"/>
        <v>53.81818181818182</v>
      </c>
      <c r="AW120">
        <f t="shared" si="9"/>
        <v>67</v>
      </c>
      <c r="AX120" s="8">
        <f t="shared" si="10"/>
        <v>17.879795960638937</v>
      </c>
      <c r="AY120" s="6">
        <f>Table1214[[#This Row],[Szórás]]/Table1214[[#This Row],[Átlagos akadálymentességi hibaszám]]</f>
        <v>0.33222593845781806</v>
      </c>
      <c r="AZ120">
        <f t="shared" si="11"/>
        <v>31</v>
      </c>
      <c r="BA120">
        <f t="shared" si="12"/>
        <v>77</v>
      </c>
      <c r="BB120">
        <f t="shared" si="13"/>
        <v>46</v>
      </c>
      <c r="BC120" s="7">
        <f t="shared" si="14"/>
        <v>0.97597200562661524</v>
      </c>
      <c r="BD120" s="10">
        <f t="shared" si="15"/>
        <v>0.77276785292080963</v>
      </c>
    </row>
    <row r="121" spans="1:56" x14ac:dyDescent="0.25">
      <c r="A121">
        <v>8237410000</v>
      </c>
      <c r="B121" t="s">
        <v>214</v>
      </c>
      <c r="C121" t="s">
        <v>215</v>
      </c>
      <c r="D121">
        <v>158</v>
      </c>
      <c r="E121">
        <v>142</v>
      </c>
      <c r="F121">
        <v>141</v>
      </c>
      <c r="G121">
        <v>142</v>
      </c>
      <c r="H121">
        <v>142</v>
      </c>
      <c r="I121">
        <v>141</v>
      </c>
      <c r="J121">
        <v>142</v>
      </c>
      <c r="K121">
        <v>141</v>
      </c>
      <c r="L121">
        <v>117</v>
      </c>
      <c r="M121">
        <v>140</v>
      </c>
      <c r="N121">
        <v>139</v>
      </c>
      <c r="O121">
        <v>141</v>
      </c>
      <c r="P121">
        <v>139</v>
      </c>
      <c r="Q121">
        <v>140</v>
      </c>
      <c r="R121">
        <v>140</v>
      </c>
      <c r="S121">
        <v>140</v>
      </c>
      <c r="T121">
        <v>132</v>
      </c>
      <c r="U121">
        <v>131</v>
      </c>
      <c r="V121">
        <v>129</v>
      </c>
      <c r="W121">
        <v>129</v>
      </c>
      <c r="X121">
        <v>131</v>
      </c>
      <c r="Y121">
        <v>131</v>
      </c>
      <c r="Z121">
        <v>130</v>
      </c>
      <c r="AA121">
        <v>131</v>
      </c>
      <c r="AB121">
        <v>130</v>
      </c>
      <c r="AC121">
        <v>131</v>
      </c>
      <c r="AD121">
        <v>134</v>
      </c>
      <c r="AE121">
        <v>132</v>
      </c>
      <c r="AF121">
        <v>131</v>
      </c>
      <c r="AG121">
        <v>132</v>
      </c>
      <c r="AH121">
        <v>128</v>
      </c>
      <c r="AI121">
        <v>130</v>
      </c>
      <c r="AJ121">
        <v>125</v>
      </c>
      <c r="AK121">
        <v>128</v>
      </c>
      <c r="AL121">
        <v>130</v>
      </c>
      <c r="AM121">
        <v>128</v>
      </c>
      <c r="AN121">
        <v>128</v>
      </c>
      <c r="AO121">
        <v>128</v>
      </c>
      <c r="AP121">
        <v>132</v>
      </c>
      <c r="AQ121">
        <v>134</v>
      </c>
      <c r="AR121">
        <v>132</v>
      </c>
      <c r="AS121">
        <v>135</v>
      </c>
      <c r="AT121">
        <v>132</v>
      </c>
      <c r="AU121">
        <v>133</v>
      </c>
      <c r="AV121" s="8">
        <f t="shared" si="8"/>
        <v>134.13636363636363</v>
      </c>
      <c r="AW121">
        <f t="shared" si="9"/>
        <v>132</v>
      </c>
      <c r="AX121" s="8">
        <f t="shared" si="10"/>
        <v>6.7603182431313327</v>
      </c>
      <c r="AY121" s="6">
        <f>Table1214[[#This Row],[Szórás]]/Table1214[[#This Row],[Átlagos akadálymentességi hibaszám]]</f>
        <v>5.0398848305282726E-2</v>
      </c>
      <c r="AZ121">
        <f t="shared" si="11"/>
        <v>117</v>
      </c>
      <c r="BA121">
        <f t="shared" si="12"/>
        <v>158</v>
      </c>
      <c r="BB121">
        <f t="shared" si="13"/>
        <v>41</v>
      </c>
      <c r="BC121" s="7">
        <f t="shared" si="14"/>
        <v>0.9976715762247188</v>
      </c>
      <c r="BD121" s="10">
        <f t="shared" si="15"/>
        <v>0.36316900508085725</v>
      </c>
    </row>
    <row r="122" spans="1:56" x14ac:dyDescent="0.25">
      <c r="A122">
        <v>539170000</v>
      </c>
      <c r="B122" t="s">
        <v>121</v>
      </c>
      <c r="C122" t="s">
        <v>122</v>
      </c>
      <c r="D122">
        <v>30</v>
      </c>
      <c r="E122">
        <v>30</v>
      </c>
      <c r="F122">
        <v>30</v>
      </c>
      <c r="G122">
        <v>30</v>
      </c>
      <c r="H122">
        <v>30</v>
      </c>
      <c r="I122">
        <v>29</v>
      </c>
      <c r="J122">
        <v>29</v>
      </c>
      <c r="K122">
        <v>30</v>
      </c>
      <c r="L122">
        <v>30</v>
      </c>
      <c r="M122">
        <v>30</v>
      </c>
      <c r="N122">
        <v>30</v>
      </c>
      <c r="O122">
        <v>30</v>
      </c>
      <c r="P122">
        <v>30</v>
      </c>
      <c r="Q122">
        <v>30</v>
      </c>
      <c r="R122">
        <v>30</v>
      </c>
      <c r="S122">
        <v>30</v>
      </c>
      <c r="T122">
        <v>30</v>
      </c>
      <c r="U122">
        <v>43</v>
      </c>
      <c r="V122">
        <v>43</v>
      </c>
      <c r="W122">
        <v>32</v>
      </c>
      <c r="X122">
        <v>38</v>
      </c>
      <c r="Y122">
        <v>40</v>
      </c>
      <c r="Z122">
        <v>40</v>
      </c>
      <c r="AA122">
        <v>40</v>
      </c>
      <c r="AB122">
        <v>40</v>
      </c>
      <c r="AC122">
        <v>40</v>
      </c>
      <c r="AD122">
        <v>40</v>
      </c>
      <c r="AE122">
        <v>40</v>
      </c>
      <c r="AF122">
        <v>39</v>
      </c>
      <c r="AG122">
        <v>40</v>
      </c>
      <c r="AH122">
        <v>40</v>
      </c>
      <c r="AI122">
        <v>40</v>
      </c>
      <c r="AJ122">
        <v>42</v>
      </c>
      <c r="AK122">
        <v>40</v>
      </c>
      <c r="AL122">
        <v>40</v>
      </c>
      <c r="AM122">
        <v>41</v>
      </c>
      <c r="AN122">
        <v>39</v>
      </c>
      <c r="AO122">
        <v>41</v>
      </c>
      <c r="AP122">
        <v>39</v>
      </c>
      <c r="AQ122">
        <v>41</v>
      </c>
      <c r="AR122">
        <v>39</v>
      </c>
      <c r="AS122">
        <v>39</v>
      </c>
      <c r="AT122">
        <v>39</v>
      </c>
      <c r="AU122">
        <v>41</v>
      </c>
      <c r="AV122" s="8">
        <f t="shared" si="8"/>
        <v>36</v>
      </c>
      <c r="AW122">
        <f t="shared" si="9"/>
        <v>39</v>
      </c>
      <c r="AX122" s="8">
        <f t="shared" si="10"/>
        <v>5.1444257482317468</v>
      </c>
      <c r="AY122" s="6">
        <f>Table1214[[#This Row],[Szórás]]/Table1214[[#This Row],[Átlagos akadálymentességi hibaszám]]</f>
        <v>0.14290071522865963</v>
      </c>
      <c r="AZ122">
        <f t="shared" si="11"/>
        <v>29</v>
      </c>
      <c r="BA122">
        <f t="shared" si="12"/>
        <v>43</v>
      </c>
      <c r="BB122">
        <f t="shared" si="13"/>
        <v>14</v>
      </c>
      <c r="BC122" s="7">
        <f t="shared" si="14"/>
        <v>1.0094773277160281</v>
      </c>
      <c r="BD122" s="10">
        <f t="shared" si="15"/>
        <v>0.67851609824422165</v>
      </c>
    </row>
    <row r="123" spans="1:56" x14ac:dyDescent="0.25">
      <c r="A123">
        <v>19093990000</v>
      </c>
      <c r="B123" t="s">
        <v>100</v>
      </c>
      <c r="C123" t="s">
        <v>101</v>
      </c>
      <c r="D123">
        <v>34</v>
      </c>
      <c r="E123">
        <v>35</v>
      </c>
      <c r="F123">
        <v>35</v>
      </c>
      <c r="G123">
        <v>37</v>
      </c>
      <c r="H123">
        <v>36</v>
      </c>
      <c r="I123">
        <v>37</v>
      </c>
      <c r="J123">
        <v>36</v>
      </c>
      <c r="K123">
        <v>33</v>
      </c>
      <c r="L123">
        <v>33</v>
      </c>
      <c r="M123">
        <v>34</v>
      </c>
      <c r="N123">
        <v>34</v>
      </c>
      <c r="O123">
        <v>33</v>
      </c>
      <c r="P123">
        <v>32</v>
      </c>
      <c r="Q123">
        <v>33</v>
      </c>
      <c r="R123">
        <v>38</v>
      </c>
      <c r="S123">
        <v>37</v>
      </c>
      <c r="T123">
        <v>36</v>
      </c>
      <c r="U123">
        <v>42</v>
      </c>
      <c r="V123">
        <v>41</v>
      </c>
      <c r="W123">
        <v>33</v>
      </c>
      <c r="X123">
        <v>42</v>
      </c>
      <c r="Y123">
        <v>42</v>
      </c>
      <c r="Z123">
        <v>42</v>
      </c>
      <c r="AA123">
        <v>41</v>
      </c>
      <c r="AB123">
        <v>44</v>
      </c>
      <c r="AC123">
        <v>38</v>
      </c>
      <c r="AD123">
        <v>37</v>
      </c>
      <c r="AE123">
        <v>37</v>
      </c>
      <c r="AF123">
        <v>38</v>
      </c>
      <c r="AG123">
        <v>38</v>
      </c>
      <c r="AH123">
        <v>36</v>
      </c>
      <c r="AI123">
        <v>33</v>
      </c>
      <c r="AJ123">
        <v>35</v>
      </c>
      <c r="AK123">
        <v>36</v>
      </c>
      <c r="AL123">
        <v>35</v>
      </c>
      <c r="AM123">
        <v>29</v>
      </c>
      <c r="AN123">
        <v>27</v>
      </c>
      <c r="AO123">
        <v>25</v>
      </c>
      <c r="AP123">
        <v>30</v>
      </c>
      <c r="AQ123">
        <v>28</v>
      </c>
      <c r="AR123">
        <v>27</v>
      </c>
      <c r="AS123">
        <v>25</v>
      </c>
      <c r="AT123">
        <v>28</v>
      </c>
      <c r="AU123">
        <v>27</v>
      </c>
      <c r="AV123" s="8">
        <f t="shared" si="8"/>
        <v>34.75</v>
      </c>
      <c r="AW123">
        <f t="shared" si="9"/>
        <v>35</v>
      </c>
      <c r="AX123" s="8">
        <f t="shared" si="10"/>
        <v>4.808543752869034</v>
      </c>
      <c r="AY123" s="6">
        <f>Table1214[[#This Row],[Szórás]]/Table1214[[#This Row],[Átlagos akadálymentességi hibaszám]]</f>
        <v>0.13837535979479235</v>
      </c>
      <c r="AZ123">
        <f t="shared" si="11"/>
        <v>25</v>
      </c>
      <c r="BA123">
        <f t="shared" si="12"/>
        <v>44</v>
      </c>
      <c r="BB123">
        <f t="shared" si="13"/>
        <v>19</v>
      </c>
      <c r="BC123" s="7">
        <f t="shared" si="14"/>
        <v>0.99476425906600707</v>
      </c>
      <c r="BD123" s="10">
        <f t="shared" si="15"/>
        <v>0.22025992515945234</v>
      </c>
    </row>
    <row r="124" spans="1:56" x14ac:dyDescent="0.25">
      <c r="A124">
        <v>2029060000</v>
      </c>
      <c r="B124" t="s">
        <v>158</v>
      </c>
      <c r="C124" t="s">
        <v>183</v>
      </c>
      <c r="D124">
        <v>30</v>
      </c>
      <c r="E124">
        <v>30</v>
      </c>
      <c r="F124">
        <v>30</v>
      </c>
      <c r="G124">
        <v>30</v>
      </c>
      <c r="H124">
        <v>30</v>
      </c>
      <c r="I124">
        <v>30</v>
      </c>
      <c r="J124">
        <v>30</v>
      </c>
      <c r="K124">
        <v>30</v>
      </c>
      <c r="L124">
        <v>30</v>
      </c>
      <c r="M124">
        <v>24</v>
      </c>
      <c r="N124">
        <v>30</v>
      </c>
      <c r="O124">
        <v>30</v>
      </c>
      <c r="P124">
        <v>30</v>
      </c>
      <c r="Q124">
        <v>30</v>
      </c>
      <c r="R124">
        <v>30</v>
      </c>
      <c r="S124">
        <v>30</v>
      </c>
      <c r="T124">
        <v>29</v>
      </c>
      <c r="U124">
        <v>24</v>
      </c>
      <c r="V124">
        <v>29</v>
      </c>
      <c r="W124">
        <v>29</v>
      </c>
      <c r="X124">
        <v>29</v>
      </c>
      <c r="Y124">
        <v>29</v>
      </c>
      <c r="Z124">
        <v>29</v>
      </c>
      <c r="AA124">
        <v>29</v>
      </c>
      <c r="AB124">
        <v>24</v>
      </c>
      <c r="AC124">
        <v>29</v>
      </c>
      <c r="AD124">
        <v>29</v>
      </c>
      <c r="AE124">
        <v>29</v>
      </c>
      <c r="AF124">
        <v>29</v>
      </c>
      <c r="AG124">
        <v>24</v>
      </c>
      <c r="AH124">
        <v>29</v>
      </c>
      <c r="AI124">
        <v>24</v>
      </c>
      <c r="AJ124">
        <v>29</v>
      </c>
      <c r="AK124">
        <v>29</v>
      </c>
      <c r="AL124">
        <v>29</v>
      </c>
      <c r="AM124">
        <v>29</v>
      </c>
      <c r="AN124">
        <v>29</v>
      </c>
      <c r="AO124">
        <v>29</v>
      </c>
      <c r="AP124">
        <v>24</v>
      </c>
      <c r="AQ124">
        <v>29</v>
      </c>
      <c r="AR124">
        <v>29</v>
      </c>
      <c r="AS124">
        <v>29</v>
      </c>
      <c r="AT124">
        <v>29</v>
      </c>
      <c r="AU124">
        <v>29</v>
      </c>
      <c r="AV124" s="8">
        <f t="shared" si="8"/>
        <v>28.65909090909091</v>
      </c>
      <c r="AW124">
        <f t="shared" si="9"/>
        <v>29</v>
      </c>
      <c r="AX124" s="8">
        <f t="shared" si="10"/>
        <v>1.9282861630025412</v>
      </c>
      <c r="AY124" s="6">
        <f>Table1214[[#This Row],[Szórás]]/Table1214[[#This Row],[Átlagos akadálymentességi hibaszám]]</f>
        <v>6.728357745607598E-2</v>
      </c>
      <c r="AZ124">
        <f t="shared" si="11"/>
        <v>24</v>
      </c>
      <c r="BA124">
        <f t="shared" si="12"/>
        <v>30</v>
      </c>
      <c r="BB124">
        <f t="shared" si="13"/>
        <v>6</v>
      </c>
      <c r="BC124" s="7">
        <f t="shared" si="14"/>
        <v>0.99848377555433654</v>
      </c>
      <c r="BD124" s="10">
        <f t="shared" si="15"/>
        <v>7.3194543668018447E-2</v>
      </c>
    </row>
    <row r="125" spans="1:56" x14ac:dyDescent="0.25">
      <c r="A125">
        <v>2154760000</v>
      </c>
      <c r="B125" t="s">
        <v>158</v>
      </c>
      <c r="C125" t="s">
        <v>183</v>
      </c>
      <c r="D125">
        <v>118</v>
      </c>
      <c r="E125">
        <v>118</v>
      </c>
      <c r="F125">
        <v>118</v>
      </c>
      <c r="G125">
        <v>113</v>
      </c>
      <c r="H125">
        <v>113</v>
      </c>
      <c r="I125">
        <v>113</v>
      </c>
      <c r="J125">
        <v>113</v>
      </c>
      <c r="K125">
        <v>113</v>
      </c>
      <c r="L125">
        <v>52</v>
      </c>
      <c r="M125">
        <v>52</v>
      </c>
      <c r="N125">
        <v>52</v>
      </c>
      <c r="O125">
        <v>62</v>
      </c>
      <c r="P125">
        <v>61</v>
      </c>
      <c r="Q125">
        <v>61</v>
      </c>
      <c r="R125">
        <v>63</v>
      </c>
      <c r="S125">
        <v>53</v>
      </c>
      <c r="T125">
        <v>53</v>
      </c>
      <c r="U125">
        <v>55</v>
      </c>
      <c r="V125">
        <v>55</v>
      </c>
      <c r="W125">
        <v>55</v>
      </c>
      <c r="X125">
        <v>55</v>
      </c>
      <c r="Y125">
        <v>56</v>
      </c>
      <c r="Z125">
        <v>55</v>
      </c>
      <c r="AA125">
        <v>57</v>
      </c>
      <c r="AB125">
        <v>55</v>
      </c>
      <c r="AC125">
        <v>55</v>
      </c>
      <c r="AD125">
        <v>55</v>
      </c>
      <c r="AE125">
        <v>55</v>
      </c>
      <c r="AF125">
        <v>55</v>
      </c>
      <c r="AG125">
        <v>55</v>
      </c>
      <c r="AH125">
        <v>55</v>
      </c>
      <c r="AI125">
        <v>55</v>
      </c>
      <c r="AJ125">
        <v>55</v>
      </c>
      <c r="AK125">
        <v>36</v>
      </c>
      <c r="AL125">
        <v>55</v>
      </c>
      <c r="AM125">
        <v>55</v>
      </c>
      <c r="AN125">
        <v>55</v>
      </c>
      <c r="AO125">
        <v>55</v>
      </c>
      <c r="AP125">
        <v>40</v>
      </c>
      <c r="AQ125">
        <v>53</v>
      </c>
      <c r="AR125">
        <v>52</v>
      </c>
      <c r="AS125">
        <v>52</v>
      </c>
      <c r="AT125">
        <v>52</v>
      </c>
      <c r="AU125">
        <v>52</v>
      </c>
      <c r="AV125" s="8">
        <f t="shared" ref="AV125:AV188" si="16">AVERAGE(D125:AU125)</f>
        <v>65.181818181818187</v>
      </c>
      <c r="AW125">
        <f t="shared" ref="AW125:AW188" si="17">MEDIAN(D125:AU125)</f>
        <v>55</v>
      </c>
      <c r="AX125" s="8">
        <f t="shared" ref="AX125:AX188" si="18">_xlfn.STDEV.S(D125:AU125)</f>
        <v>24.120118715501672</v>
      </c>
      <c r="AY125" s="6">
        <f>Table1214[[#This Row],[Szórás]]/Table1214[[#This Row],[Átlagos akadálymentességi hibaszám]]</f>
        <v>0.37004366230197822</v>
      </c>
      <c r="AZ125">
        <f t="shared" ref="AZ125:AZ188" si="19">MIN(D125:AU125)</f>
        <v>36</v>
      </c>
      <c r="BA125">
        <f t="shared" ref="BA125:BA188" si="20">MAX(D125:AU125)</f>
        <v>118</v>
      </c>
      <c r="BB125">
        <f t="shared" ref="BB125:BB188" si="21">BA125-AZ125</f>
        <v>82</v>
      </c>
      <c r="BC125" s="7">
        <f t="shared" ref="BC125:BC188" si="22">INDEX(LOGEST($D125:$AU125,,TRUE,TRUE),1,1)</f>
        <v>0.98279080161376775</v>
      </c>
      <c r="BD125" s="10">
        <f t="shared" ref="BD125:BD188" si="23">INDEX(LOGEST($D125:$AU125,,TRUE,TRUE),3,1)</f>
        <v>0.52168307696499272</v>
      </c>
    </row>
    <row r="126" spans="1:56" x14ac:dyDescent="0.25">
      <c r="A126">
        <v>14990000</v>
      </c>
      <c r="B126" t="s">
        <v>85</v>
      </c>
      <c r="C126" t="s">
        <v>356</v>
      </c>
      <c r="D126">
        <v>93</v>
      </c>
      <c r="E126">
        <v>93</v>
      </c>
      <c r="F126">
        <v>93</v>
      </c>
      <c r="G126">
        <v>93</v>
      </c>
      <c r="H126">
        <v>93</v>
      </c>
      <c r="I126">
        <v>93</v>
      </c>
      <c r="J126">
        <v>93</v>
      </c>
      <c r="K126">
        <v>93</v>
      </c>
      <c r="L126">
        <v>93</v>
      </c>
      <c r="M126">
        <v>93</v>
      </c>
      <c r="N126">
        <v>93</v>
      </c>
      <c r="O126">
        <v>93</v>
      </c>
      <c r="P126">
        <v>93</v>
      </c>
      <c r="Q126">
        <v>93</v>
      </c>
      <c r="R126">
        <v>93</v>
      </c>
      <c r="S126">
        <v>93</v>
      </c>
      <c r="T126">
        <v>93</v>
      </c>
      <c r="U126">
        <v>93</v>
      </c>
      <c r="V126">
        <v>93</v>
      </c>
      <c r="W126">
        <v>93</v>
      </c>
      <c r="X126">
        <v>93</v>
      </c>
      <c r="Y126">
        <v>93</v>
      </c>
      <c r="Z126">
        <v>93</v>
      </c>
      <c r="AA126">
        <v>93</v>
      </c>
      <c r="AB126">
        <v>99</v>
      </c>
      <c r="AC126">
        <v>99</v>
      </c>
      <c r="AD126">
        <v>99</v>
      </c>
      <c r="AE126">
        <v>99</v>
      </c>
      <c r="AF126">
        <v>99</v>
      </c>
      <c r="AG126">
        <v>99</v>
      </c>
      <c r="AH126">
        <v>99</v>
      </c>
      <c r="AI126">
        <v>99</v>
      </c>
      <c r="AJ126">
        <v>99</v>
      </c>
      <c r="AK126">
        <v>98</v>
      </c>
      <c r="AL126">
        <v>99</v>
      </c>
      <c r="AM126">
        <v>99</v>
      </c>
      <c r="AN126">
        <v>99</v>
      </c>
      <c r="AO126">
        <v>93</v>
      </c>
      <c r="AP126">
        <v>93</v>
      </c>
      <c r="AQ126">
        <v>93</v>
      </c>
      <c r="AR126">
        <v>93</v>
      </c>
      <c r="AS126">
        <v>93</v>
      </c>
      <c r="AT126">
        <v>93</v>
      </c>
      <c r="AU126">
        <v>93</v>
      </c>
      <c r="AV126" s="8">
        <f t="shared" si="16"/>
        <v>94.75</v>
      </c>
      <c r="AW126">
        <f t="shared" si="17"/>
        <v>93</v>
      </c>
      <c r="AX126" s="8">
        <f t="shared" si="18"/>
        <v>2.7375511039086793</v>
      </c>
      <c r="AY126" s="6">
        <f>Table1214[[#This Row],[Szórás]]/Table1214[[#This Row],[Átlagos akadálymentességi hibaszám]]</f>
        <v>2.8892359935711653E-2</v>
      </c>
      <c r="AZ126">
        <f t="shared" si="19"/>
        <v>93</v>
      </c>
      <c r="BA126">
        <f t="shared" si="20"/>
        <v>99</v>
      </c>
      <c r="BB126">
        <f t="shared" si="21"/>
        <v>6</v>
      </c>
      <c r="BC126" s="7">
        <f t="shared" si="22"/>
        <v>1.0009577165525112</v>
      </c>
      <c r="BD126" s="10">
        <f t="shared" si="23"/>
        <v>0.18571690856907908</v>
      </c>
    </row>
    <row r="127" spans="1:56" x14ac:dyDescent="0.25">
      <c r="A127">
        <v>26000000</v>
      </c>
      <c r="B127" t="s">
        <v>104</v>
      </c>
      <c r="C127" t="s">
        <v>274</v>
      </c>
      <c r="D127">
        <v>91</v>
      </c>
      <c r="E127">
        <v>93</v>
      </c>
      <c r="F127">
        <v>93</v>
      </c>
      <c r="G127">
        <v>93</v>
      </c>
      <c r="H127">
        <v>92</v>
      </c>
      <c r="I127">
        <v>90</v>
      </c>
      <c r="J127">
        <v>94</v>
      </c>
      <c r="K127">
        <v>92</v>
      </c>
      <c r="L127">
        <v>97</v>
      </c>
      <c r="M127">
        <v>92</v>
      </c>
      <c r="N127">
        <v>90</v>
      </c>
      <c r="O127">
        <v>97</v>
      </c>
      <c r="P127">
        <v>91</v>
      </c>
      <c r="Q127">
        <v>93</v>
      </c>
      <c r="R127">
        <v>91</v>
      </c>
      <c r="S127">
        <v>91</v>
      </c>
      <c r="T127">
        <v>90</v>
      </c>
      <c r="U127">
        <v>92</v>
      </c>
      <c r="V127">
        <v>92</v>
      </c>
      <c r="W127">
        <v>91</v>
      </c>
      <c r="X127">
        <v>92</v>
      </c>
      <c r="Y127">
        <v>93</v>
      </c>
      <c r="Z127">
        <v>92</v>
      </c>
      <c r="AA127">
        <v>91</v>
      </c>
      <c r="AB127">
        <v>94</v>
      </c>
      <c r="AC127">
        <v>102</v>
      </c>
      <c r="AD127">
        <v>97</v>
      </c>
      <c r="AE127">
        <v>102</v>
      </c>
      <c r="AF127">
        <v>95</v>
      </c>
      <c r="AG127">
        <v>96</v>
      </c>
      <c r="AH127">
        <v>96</v>
      </c>
      <c r="AI127">
        <v>102</v>
      </c>
      <c r="AJ127">
        <v>96</v>
      </c>
      <c r="AK127">
        <v>96</v>
      </c>
      <c r="AL127">
        <v>102</v>
      </c>
      <c r="AM127">
        <v>102</v>
      </c>
      <c r="AN127">
        <v>97</v>
      </c>
      <c r="AO127">
        <v>96</v>
      </c>
      <c r="AP127">
        <v>98</v>
      </c>
      <c r="AQ127">
        <v>96</v>
      </c>
      <c r="AR127">
        <v>102</v>
      </c>
      <c r="AS127">
        <v>99</v>
      </c>
      <c r="AT127">
        <v>102</v>
      </c>
      <c r="AU127">
        <v>98</v>
      </c>
      <c r="AV127" s="8">
        <f t="shared" si="16"/>
        <v>95.022727272727266</v>
      </c>
      <c r="AW127">
        <f t="shared" si="17"/>
        <v>94</v>
      </c>
      <c r="AX127" s="8">
        <f t="shared" si="18"/>
        <v>3.9028232855599123</v>
      </c>
      <c r="AY127" s="6">
        <f>Table1214[[#This Row],[Szórás]]/Table1214[[#This Row],[Átlagos akadálymentességi hibaszám]]</f>
        <v>4.1072524411536991E-2</v>
      </c>
      <c r="AZ127">
        <f t="shared" si="19"/>
        <v>90</v>
      </c>
      <c r="BA127">
        <f t="shared" si="20"/>
        <v>102</v>
      </c>
      <c r="BB127">
        <f t="shared" si="21"/>
        <v>12</v>
      </c>
      <c r="BC127" s="7">
        <f t="shared" si="22"/>
        <v>1.0022070901976876</v>
      </c>
      <c r="BD127" s="10">
        <f t="shared" si="23"/>
        <v>0.48595379920388426</v>
      </c>
    </row>
    <row r="128" spans="1:56" x14ac:dyDescent="0.25">
      <c r="A128">
        <v>1407230000</v>
      </c>
      <c r="B128" t="s">
        <v>158</v>
      </c>
      <c r="C128" t="s">
        <v>183</v>
      </c>
      <c r="D128">
        <v>83</v>
      </c>
      <c r="E128">
        <v>81</v>
      </c>
      <c r="F128">
        <v>83</v>
      </c>
      <c r="G128">
        <v>85</v>
      </c>
      <c r="H128">
        <v>88</v>
      </c>
      <c r="I128">
        <v>88</v>
      </c>
      <c r="J128">
        <v>85</v>
      </c>
      <c r="K128">
        <v>84</v>
      </c>
      <c r="L128">
        <v>81</v>
      </c>
      <c r="M128">
        <v>82</v>
      </c>
      <c r="N128">
        <v>85</v>
      </c>
      <c r="O128">
        <v>83</v>
      </c>
      <c r="P128">
        <v>82</v>
      </c>
      <c r="Q128">
        <v>86</v>
      </c>
      <c r="R128">
        <v>83</v>
      </c>
      <c r="S128">
        <v>83</v>
      </c>
      <c r="T128">
        <v>83</v>
      </c>
      <c r="U128">
        <v>81</v>
      </c>
      <c r="V128">
        <v>84</v>
      </c>
      <c r="W128">
        <v>87</v>
      </c>
      <c r="X128">
        <v>87</v>
      </c>
      <c r="Y128">
        <v>85</v>
      </c>
      <c r="Z128">
        <v>85</v>
      </c>
      <c r="AA128">
        <v>89</v>
      </c>
      <c r="AB128">
        <v>87</v>
      </c>
      <c r="AC128">
        <v>83</v>
      </c>
      <c r="AD128">
        <v>91</v>
      </c>
      <c r="AE128">
        <v>93</v>
      </c>
      <c r="AF128">
        <v>89</v>
      </c>
      <c r="AG128">
        <v>86</v>
      </c>
      <c r="AH128">
        <v>83</v>
      </c>
      <c r="AI128">
        <v>81</v>
      </c>
      <c r="AJ128">
        <v>81</v>
      </c>
      <c r="AK128">
        <v>81</v>
      </c>
      <c r="AL128">
        <v>83</v>
      </c>
      <c r="AM128">
        <v>87</v>
      </c>
      <c r="AN128">
        <v>90</v>
      </c>
      <c r="AO128">
        <v>81</v>
      </c>
      <c r="AP128">
        <v>85</v>
      </c>
      <c r="AQ128">
        <v>85</v>
      </c>
      <c r="AR128">
        <v>83</v>
      </c>
      <c r="AS128">
        <v>83</v>
      </c>
      <c r="AT128">
        <v>83</v>
      </c>
      <c r="AU128">
        <v>81</v>
      </c>
      <c r="AV128" s="8">
        <f t="shared" si="16"/>
        <v>84.522727272727266</v>
      </c>
      <c r="AW128">
        <f t="shared" si="17"/>
        <v>83.5</v>
      </c>
      <c r="AX128" s="8">
        <f t="shared" si="18"/>
        <v>2.9687413068750002</v>
      </c>
      <c r="AY128" s="6">
        <f>Table1214[[#This Row],[Szórás]]/Table1214[[#This Row],[Átlagos akadálymentességi hibaszám]]</f>
        <v>3.5123586314197368E-2</v>
      </c>
      <c r="AZ128">
        <f t="shared" si="19"/>
        <v>81</v>
      </c>
      <c r="BA128">
        <f t="shared" si="20"/>
        <v>93</v>
      </c>
      <c r="BB128">
        <f t="shared" si="21"/>
        <v>12</v>
      </c>
      <c r="BC128" s="7">
        <f t="shared" si="22"/>
        <v>1.0000504792542684</v>
      </c>
      <c r="BD128" s="10">
        <f t="shared" si="23"/>
        <v>3.5013568362329714E-4</v>
      </c>
    </row>
    <row r="129" spans="1:56" x14ac:dyDescent="0.25">
      <c r="A129">
        <v>195205000000</v>
      </c>
      <c r="B129" t="s">
        <v>100</v>
      </c>
      <c r="C129" t="s">
        <v>101</v>
      </c>
      <c r="D129">
        <v>10</v>
      </c>
      <c r="E129">
        <v>10</v>
      </c>
      <c r="F129">
        <v>10</v>
      </c>
      <c r="G129">
        <v>10</v>
      </c>
      <c r="H129">
        <v>10</v>
      </c>
      <c r="I129">
        <v>10</v>
      </c>
      <c r="J129">
        <v>10</v>
      </c>
      <c r="K129">
        <v>10</v>
      </c>
      <c r="L129">
        <v>9</v>
      </c>
      <c r="M129">
        <v>10</v>
      </c>
      <c r="N129">
        <v>10</v>
      </c>
      <c r="O129">
        <v>10</v>
      </c>
      <c r="P129">
        <v>10</v>
      </c>
      <c r="Q129">
        <v>10</v>
      </c>
      <c r="R129">
        <v>10</v>
      </c>
      <c r="S129">
        <v>10</v>
      </c>
      <c r="T129">
        <v>10</v>
      </c>
      <c r="U129">
        <v>10</v>
      </c>
      <c r="V129">
        <v>10</v>
      </c>
      <c r="W129">
        <v>10</v>
      </c>
      <c r="X129">
        <v>10</v>
      </c>
      <c r="Y129">
        <v>10</v>
      </c>
      <c r="Z129">
        <v>10</v>
      </c>
      <c r="AA129">
        <v>10</v>
      </c>
      <c r="AB129">
        <v>10</v>
      </c>
      <c r="AC129">
        <v>10</v>
      </c>
      <c r="AD129">
        <v>6</v>
      </c>
      <c r="AE129">
        <v>6</v>
      </c>
      <c r="AF129">
        <v>6</v>
      </c>
      <c r="AG129">
        <v>6</v>
      </c>
      <c r="AH129">
        <v>6</v>
      </c>
      <c r="AI129">
        <v>6</v>
      </c>
      <c r="AJ129">
        <v>6</v>
      </c>
      <c r="AK129">
        <v>6</v>
      </c>
      <c r="AL129">
        <v>6</v>
      </c>
      <c r="AM129">
        <v>6</v>
      </c>
      <c r="AN129">
        <v>6</v>
      </c>
      <c r="AO129">
        <v>6</v>
      </c>
      <c r="AP129">
        <v>6</v>
      </c>
      <c r="AQ129">
        <v>6</v>
      </c>
      <c r="AR129">
        <v>6</v>
      </c>
      <c r="AS129">
        <v>6</v>
      </c>
      <c r="AT129">
        <v>6</v>
      </c>
      <c r="AU129">
        <v>6</v>
      </c>
      <c r="AV129" s="8">
        <f t="shared" si="16"/>
        <v>8.3409090909090917</v>
      </c>
      <c r="AW129">
        <f t="shared" si="17"/>
        <v>10</v>
      </c>
      <c r="AX129" s="8">
        <f t="shared" si="18"/>
        <v>1.9759387738629366</v>
      </c>
      <c r="AY129" s="6">
        <f>Table1214[[#This Row],[Szórás]]/Table1214[[#This Row],[Átlagos akadálymentességi hibaszám]]</f>
        <v>0.23689729168928939</v>
      </c>
      <c r="AZ129">
        <f t="shared" si="19"/>
        <v>6</v>
      </c>
      <c r="BA129">
        <f t="shared" si="20"/>
        <v>10</v>
      </c>
      <c r="BB129">
        <f t="shared" si="21"/>
        <v>4</v>
      </c>
      <c r="BC129" s="7">
        <f t="shared" si="22"/>
        <v>0.98349074516033907</v>
      </c>
      <c r="BD129" s="10">
        <f t="shared" si="23"/>
        <v>0.71698935014904019</v>
      </c>
    </row>
    <row r="130" spans="1:56" x14ac:dyDescent="0.25">
      <c r="A130">
        <v>14254790000</v>
      </c>
      <c r="B130" t="s">
        <v>100</v>
      </c>
      <c r="C130" t="s">
        <v>101</v>
      </c>
      <c r="D130">
        <v>9</v>
      </c>
      <c r="E130">
        <v>9</v>
      </c>
      <c r="F130">
        <v>9</v>
      </c>
      <c r="G130">
        <v>9</v>
      </c>
      <c r="H130">
        <v>9</v>
      </c>
      <c r="I130">
        <v>9</v>
      </c>
      <c r="J130">
        <v>9</v>
      </c>
      <c r="K130">
        <v>9</v>
      </c>
      <c r="L130">
        <v>9</v>
      </c>
      <c r="M130">
        <v>9</v>
      </c>
      <c r="N130">
        <v>9</v>
      </c>
      <c r="O130">
        <v>9</v>
      </c>
      <c r="P130">
        <v>9</v>
      </c>
      <c r="Q130">
        <v>9</v>
      </c>
      <c r="R130">
        <v>9</v>
      </c>
      <c r="S130">
        <v>9</v>
      </c>
      <c r="T130">
        <v>9</v>
      </c>
      <c r="U130">
        <v>9</v>
      </c>
      <c r="V130">
        <v>9</v>
      </c>
      <c r="W130">
        <v>9</v>
      </c>
      <c r="X130">
        <v>9</v>
      </c>
      <c r="Y130">
        <v>9</v>
      </c>
      <c r="Z130">
        <v>9</v>
      </c>
      <c r="AA130">
        <v>9</v>
      </c>
      <c r="AB130">
        <v>9</v>
      </c>
      <c r="AC130">
        <v>9</v>
      </c>
      <c r="AD130">
        <v>9</v>
      </c>
      <c r="AE130">
        <v>9</v>
      </c>
      <c r="AF130">
        <v>9</v>
      </c>
      <c r="AG130">
        <v>9</v>
      </c>
      <c r="AH130">
        <v>9</v>
      </c>
      <c r="AI130">
        <v>9</v>
      </c>
      <c r="AJ130">
        <v>9</v>
      </c>
      <c r="AK130">
        <v>9</v>
      </c>
      <c r="AL130">
        <v>9</v>
      </c>
      <c r="AM130">
        <v>9</v>
      </c>
      <c r="AN130">
        <v>9</v>
      </c>
      <c r="AO130">
        <v>9</v>
      </c>
      <c r="AP130">
        <v>9</v>
      </c>
      <c r="AQ130">
        <v>9</v>
      </c>
      <c r="AR130">
        <v>9</v>
      </c>
      <c r="AS130">
        <v>9</v>
      </c>
      <c r="AT130">
        <v>9</v>
      </c>
      <c r="AU130">
        <v>9</v>
      </c>
      <c r="AV130" s="8">
        <f t="shared" si="16"/>
        <v>9</v>
      </c>
      <c r="AW130">
        <f t="shared" si="17"/>
        <v>9</v>
      </c>
      <c r="AX130" s="8">
        <f t="shared" si="18"/>
        <v>0</v>
      </c>
      <c r="AY130" s="6">
        <f>Table1214[[#This Row],[Szórás]]/Table1214[[#This Row],[Átlagos akadálymentességi hibaszám]]</f>
        <v>0</v>
      </c>
      <c r="AZ130">
        <f t="shared" si="19"/>
        <v>9</v>
      </c>
      <c r="BA130">
        <f t="shared" si="20"/>
        <v>9</v>
      </c>
      <c r="BB130">
        <f t="shared" si="21"/>
        <v>0</v>
      </c>
      <c r="BC130" s="7">
        <f t="shared" si="22"/>
        <v>1</v>
      </c>
      <c r="BD130" s="10">
        <f t="shared" si="23"/>
        <v>1</v>
      </c>
    </row>
    <row r="131" spans="1:56" x14ac:dyDescent="0.25">
      <c r="A131">
        <v>955260000</v>
      </c>
      <c r="B131" t="s">
        <v>148</v>
      </c>
      <c r="C131" t="s">
        <v>405</v>
      </c>
      <c r="D131">
        <v>274</v>
      </c>
      <c r="E131">
        <v>284</v>
      </c>
      <c r="F131">
        <v>204</v>
      </c>
      <c r="G131">
        <v>452</v>
      </c>
      <c r="H131">
        <v>287</v>
      </c>
      <c r="I131">
        <v>295</v>
      </c>
      <c r="J131">
        <v>283</v>
      </c>
      <c r="K131">
        <v>433</v>
      </c>
      <c r="L131">
        <v>267</v>
      </c>
      <c r="M131">
        <v>276</v>
      </c>
      <c r="N131">
        <v>272</v>
      </c>
      <c r="O131">
        <v>287</v>
      </c>
      <c r="P131">
        <v>428</v>
      </c>
      <c r="Q131">
        <v>274</v>
      </c>
      <c r="R131">
        <v>269</v>
      </c>
      <c r="S131">
        <v>270</v>
      </c>
      <c r="T131">
        <v>438</v>
      </c>
      <c r="U131">
        <v>276</v>
      </c>
      <c r="V131">
        <v>267</v>
      </c>
      <c r="W131">
        <v>272</v>
      </c>
      <c r="X131">
        <v>414</v>
      </c>
      <c r="Y131">
        <v>253</v>
      </c>
      <c r="Z131">
        <v>240</v>
      </c>
      <c r="AA131">
        <v>282</v>
      </c>
      <c r="AB131">
        <v>379</v>
      </c>
      <c r="AC131">
        <v>387</v>
      </c>
      <c r="AD131">
        <v>374</v>
      </c>
      <c r="AE131">
        <v>377</v>
      </c>
      <c r="AF131">
        <v>453</v>
      </c>
      <c r="AG131">
        <v>371</v>
      </c>
      <c r="AH131">
        <v>375</v>
      </c>
      <c r="AI131">
        <v>376</v>
      </c>
      <c r="AJ131">
        <v>382</v>
      </c>
      <c r="AK131">
        <v>380</v>
      </c>
      <c r="AL131">
        <v>178</v>
      </c>
      <c r="AM131">
        <v>329</v>
      </c>
      <c r="AN131">
        <v>329</v>
      </c>
      <c r="AO131">
        <v>334</v>
      </c>
      <c r="AP131">
        <v>410</v>
      </c>
      <c r="AQ131">
        <v>332</v>
      </c>
      <c r="AR131">
        <v>324</v>
      </c>
      <c r="AS131">
        <v>333</v>
      </c>
      <c r="AT131">
        <v>407</v>
      </c>
      <c r="AU131">
        <v>331</v>
      </c>
      <c r="AV131" s="8">
        <f t="shared" si="16"/>
        <v>328.59090909090907</v>
      </c>
      <c r="AW131">
        <f t="shared" si="17"/>
        <v>329</v>
      </c>
      <c r="AX131" s="8">
        <f t="shared" si="18"/>
        <v>68.323552472117228</v>
      </c>
      <c r="AY131" s="6">
        <f>Table1214[[#This Row],[Szórás]]/Table1214[[#This Row],[Átlagos akadálymentességi hibaszám]]</f>
        <v>0.20792891885275683</v>
      </c>
      <c r="AZ131">
        <f t="shared" si="19"/>
        <v>178</v>
      </c>
      <c r="BA131">
        <f t="shared" si="20"/>
        <v>453</v>
      </c>
      <c r="BB131">
        <f t="shared" si="21"/>
        <v>275</v>
      </c>
      <c r="BC131" s="7">
        <f t="shared" si="22"/>
        <v>1.0049262257869398</v>
      </c>
      <c r="BD131" s="10">
        <f t="shared" si="23"/>
        <v>8.6251917928375235E-2</v>
      </c>
    </row>
    <row r="132" spans="1:56" x14ac:dyDescent="0.25">
      <c r="A132">
        <v>31030000</v>
      </c>
      <c r="B132" t="s">
        <v>104</v>
      </c>
      <c r="C132" t="s">
        <v>274</v>
      </c>
      <c r="D132">
        <v>102</v>
      </c>
      <c r="E132">
        <v>102</v>
      </c>
      <c r="F132">
        <v>101</v>
      </c>
      <c r="G132">
        <v>101</v>
      </c>
      <c r="H132">
        <v>101</v>
      </c>
      <c r="I132">
        <v>101</v>
      </c>
      <c r="J132">
        <v>101</v>
      </c>
      <c r="K132">
        <v>101</v>
      </c>
      <c r="L132">
        <v>101</v>
      </c>
      <c r="M132">
        <v>101</v>
      </c>
      <c r="N132">
        <v>101</v>
      </c>
      <c r="O132">
        <v>98</v>
      </c>
      <c r="P132">
        <v>102</v>
      </c>
      <c r="Q132">
        <v>102</v>
      </c>
      <c r="R132">
        <v>102</v>
      </c>
      <c r="S132">
        <v>102</v>
      </c>
      <c r="T132">
        <v>102</v>
      </c>
      <c r="U132">
        <v>102</v>
      </c>
      <c r="V132">
        <v>102</v>
      </c>
      <c r="W132">
        <v>102</v>
      </c>
      <c r="X132">
        <v>102</v>
      </c>
      <c r="Y132">
        <v>102</v>
      </c>
      <c r="Z132">
        <v>102</v>
      </c>
      <c r="AA132">
        <v>102</v>
      </c>
      <c r="AB132">
        <v>102</v>
      </c>
      <c r="AC132">
        <v>102</v>
      </c>
      <c r="AD132">
        <v>102</v>
      </c>
      <c r="AE132">
        <v>102</v>
      </c>
      <c r="AF132">
        <v>102</v>
      </c>
      <c r="AG132">
        <v>102</v>
      </c>
      <c r="AH132">
        <v>99</v>
      </c>
      <c r="AI132">
        <v>102</v>
      </c>
      <c r="AJ132">
        <v>102</v>
      </c>
      <c r="AK132">
        <v>102</v>
      </c>
      <c r="AL132">
        <v>102</v>
      </c>
      <c r="AM132">
        <v>102</v>
      </c>
      <c r="AN132">
        <v>102</v>
      </c>
      <c r="AO132">
        <v>102</v>
      </c>
      <c r="AP132">
        <v>102</v>
      </c>
      <c r="AQ132">
        <v>94</v>
      </c>
      <c r="AR132">
        <v>94</v>
      </c>
      <c r="AS132">
        <v>94</v>
      </c>
      <c r="AT132">
        <v>94</v>
      </c>
      <c r="AU132">
        <v>94</v>
      </c>
      <c r="AV132" s="8">
        <f t="shared" si="16"/>
        <v>100.72727272727273</v>
      </c>
      <c r="AW132">
        <f t="shared" si="17"/>
        <v>102</v>
      </c>
      <c r="AX132" s="8">
        <f t="shared" si="18"/>
        <v>2.5641865872285154</v>
      </c>
      <c r="AY132" s="6">
        <f>Table1214[[#This Row],[Szórás]]/Table1214[[#This Row],[Átlagos akadálymentességi hibaszám]]</f>
        <v>2.5456726046492479E-2</v>
      </c>
      <c r="AZ132">
        <f t="shared" si="19"/>
        <v>94</v>
      </c>
      <c r="BA132">
        <f t="shared" si="20"/>
        <v>102</v>
      </c>
      <c r="BB132">
        <f t="shared" si="21"/>
        <v>8</v>
      </c>
      <c r="BC132" s="7">
        <f t="shared" si="22"/>
        <v>0.99909513735296218</v>
      </c>
      <c r="BD132" s="10">
        <f t="shared" si="23"/>
        <v>0.19765540249056762</v>
      </c>
    </row>
    <row r="133" spans="1:56" x14ac:dyDescent="0.25">
      <c r="A133">
        <v>378190000</v>
      </c>
      <c r="B133" t="s">
        <v>125</v>
      </c>
      <c r="C133" t="s">
        <v>135</v>
      </c>
      <c r="D133">
        <v>19</v>
      </c>
      <c r="E133">
        <v>19</v>
      </c>
      <c r="F133">
        <v>19</v>
      </c>
      <c r="G133">
        <v>19</v>
      </c>
      <c r="H133">
        <v>19</v>
      </c>
      <c r="I133">
        <v>19</v>
      </c>
      <c r="J133">
        <v>19</v>
      </c>
      <c r="K133">
        <v>19</v>
      </c>
      <c r="L133">
        <v>19</v>
      </c>
      <c r="M133">
        <v>19</v>
      </c>
      <c r="N133">
        <v>19</v>
      </c>
      <c r="O133">
        <v>19</v>
      </c>
      <c r="P133">
        <v>19</v>
      </c>
      <c r="Q133">
        <v>19</v>
      </c>
      <c r="R133">
        <v>19</v>
      </c>
      <c r="S133">
        <v>19</v>
      </c>
      <c r="T133">
        <v>19</v>
      </c>
      <c r="U133">
        <v>19</v>
      </c>
      <c r="V133">
        <v>19</v>
      </c>
      <c r="W133">
        <v>19</v>
      </c>
      <c r="X133">
        <v>19</v>
      </c>
      <c r="Y133">
        <v>19</v>
      </c>
      <c r="Z133">
        <v>19</v>
      </c>
      <c r="AA133">
        <v>19</v>
      </c>
      <c r="AB133">
        <v>19</v>
      </c>
      <c r="AC133">
        <v>19</v>
      </c>
      <c r="AD133">
        <v>19</v>
      </c>
      <c r="AE133">
        <v>19</v>
      </c>
      <c r="AF133">
        <v>19</v>
      </c>
      <c r="AG133">
        <v>19</v>
      </c>
      <c r="AH133">
        <v>19</v>
      </c>
      <c r="AI133">
        <v>19</v>
      </c>
      <c r="AJ133">
        <v>19</v>
      </c>
      <c r="AK133">
        <v>19</v>
      </c>
      <c r="AL133">
        <v>19</v>
      </c>
      <c r="AM133">
        <v>19</v>
      </c>
      <c r="AN133">
        <v>19</v>
      </c>
      <c r="AO133">
        <v>19</v>
      </c>
      <c r="AP133">
        <v>19</v>
      </c>
      <c r="AQ133">
        <v>19</v>
      </c>
      <c r="AR133">
        <v>18</v>
      </c>
      <c r="AS133">
        <v>18</v>
      </c>
      <c r="AT133">
        <v>18</v>
      </c>
      <c r="AU133">
        <v>18</v>
      </c>
      <c r="AV133" s="8">
        <f t="shared" si="16"/>
        <v>18.90909090909091</v>
      </c>
      <c r="AW133">
        <f t="shared" si="17"/>
        <v>19</v>
      </c>
      <c r="AX133" s="8">
        <f t="shared" si="18"/>
        <v>0.29080336345115265</v>
      </c>
      <c r="AY133" s="6">
        <f>Table1214[[#This Row],[Szórás]]/Table1214[[#This Row],[Átlagos akadálymentességi hibaszám]]</f>
        <v>1.5379024028666727E-2</v>
      </c>
      <c r="AZ133">
        <f t="shared" si="19"/>
        <v>18</v>
      </c>
      <c r="BA133">
        <f t="shared" si="20"/>
        <v>19</v>
      </c>
      <c r="BB133">
        <f t="shared" si="21"/>
        <v>1</v>
      </c>
      <c r="BC133" s="7">
        <f t="shared" si="22"/>
        <v>0.99939054834201635</v>
      </c>
      <c r="BD133" s="10">
        <f t="shared" si="23"/>
        <v>0.24806201550387597</v>
      </c>
    </row>
    <row r="134" spans="1:56" x14ac:dyDescent="0.25">
      <c r="A134">
        <v>151010000</v>
      </c>
      <c r="B134" t="s">
        <v>110</v>
      </c>
      <c r="C134" t="s">
        <v>174</v>
      </c>
      <c r="D134">
        <v>59</v>
      </c>
      <c r="E134">
        <v>59</v>
      </c>
      <c r="F134">
        <v>64</v>
      </c>
      <c r="G134">
        <v>64</v>
      </c>
      <c r="H134">
        <v>56</v>
      </c>
      <c r="I134">
        <v>56</v>
      </c>
      <c r="J134">
        <v>58</v>
      </c>
      <c r="K134">
        <v>58</v>
      </c>
      <c r="L134">
        <v>55</v>
      </c>
      <c r="M134">
        <v>56</v>
      </c>
      <c r="N134">
        <v>56</v>
      </c>
      <c r="O134">
        <v>56</v>
      </c>
      <c r="P134">
        <v>61</v>
      </c>
      <c r="Q134">
        <v>61</v>
      </c>
      <c r="R134">
        <v>63</v>
      </c>
      <c r="S134">
        <v>63</v>
      </c>
      <c r="T134">
        <v>60</v>
      </c>
      <c r="U134">
        <v>59</v>
      </c>
      <c r="V134">
        <v>59</v>
      </c>
      <c r="W134">
        <v>58</v>
      </c>
      <c r="X134">
        <v>57</v>
      </c>
      <c r="Y134">
        <v>62</v>
      </c>
      <c r="Z134">
        <v>62</v>
      </c>
      <c r="AA134">
        <v>56</v>
      </c>
      <c r="AB134">
        <v>58</v>
      </c>
      <c r="AC134">
        <v>60</v>
      </c>
      <c r="AD134">
        <v>56</v>
      </c>
      <c r="AE134">
        <v>50</v>
      </c>
      <c r="AF134">
        <v>49</v>
      </c>
      <c r="AG134">
        <v>49</v>
      </c>
      <c r="AH134">
        <v>49</v>
      </c>
      <c r="AI134">
        <v>56</v>
      </c>
      <c r="AJ134">
        <v>56</v>
      </c>
      <c r="AK134">
        <v>52</v>
      </c>
      <c r="AL134">
        <v>51</v>
      </c>
      <c r="AM134">
        <v>51</v>
      </c>
      <c r="AN134">
        <v>52</v>
      </c>
      <c r="AO134">
        <v>51</v>
      </c>
      <c r="AP134">
        <v>51</v>
      </c>
      <c r="AQ134">
        <v>59</v>
      </c>
      <c r="AR134">
        <v>53</v>
      </c>
      <c r="AS134">
        <v>52</v>
      </c>
      <c r="AT134">
        <v>55</v>
      </c>
      <c r="AU134">
        <v>54</v>
      </c>
      <c r="AV134" s="8">
        <f t="shared" si="16"/>
        <v>56.409090909090907</v>
      </c>
      <c r="AW134">
        <f t="shared" si="17"/>
        <v>56</v>
      </c>
      <c r="AX134" s="8">
        <f t="shared" si="18"/>
        <v>4.2607903067453305</v>
      </c>
      <c r="AY134" s="6">
        <f>Table1214[[#This Row],[Szórás]]/Table1214[[#This Row],[Átlagos akadálymentességi hibaszám]]</f>
        <v>7.5533752416113847E-2</v>
      </c>
      <c r="AZ134">
        <f t="shared" si="19"/>
        <v>49</v>
      </c>
      <c r="BA134">
        <f t="shared" si="20"/>
        <v>64</v>
      </c>
      <c r="BB134">
        <f t="shared" si="21"/>
        <v>15</v>
      </c>
      <c r="BC134" s="7">
        <f t="shared" si="22"/>
        <v>0.99640862174837719</v>
      </c>
      <c r="BD134" s="10">
        <f t="shared" si="23"/>
        <v>0.3687554530242409</v>
      </c>
    </row>
    <row r="135" spans="1:56" x14ac:dyDescent="0.25">
      <c r="A135">
        <v>650000</v>
      </c>
      <c r="B135" t="s">
        <v>85</v>
      </c>
      <c r="C135" t="s">
        <v>356</v>
      </c>
      <c r="D135">
        <v>19</v>
      </c>
      <c r="E135">
        <v>23</v>
      </c>
      <c r="F135">
        <v>20</v>
      </c>
      <c r="G135">
        <v>22</v>
      </c>
      <c r="H135">
        <v>19</v>
      </c>
      <c r="I135">
        <v>18</v>
      </c>
      <c r="J135">
        <v>18</v>
      </c>
      <c r="K135">
        <v>19</v>
      </c>
      <c r="L135">
        <v>19</v>
      </c>
      <c r="M135">
        <v>18</v>
      </c>
      <c r="N135">
        <v>18</v>
      </c>
      <c r="O135">
        <v>18</v>
      </c>
      <c r="P135">
        <v>18</v>
      </c>
      <c r="Q135">
        <v>18</v>
      </c>
      <c r="R135">
        <v>18</v>
      </c>
      <c r="S135">
        <v>18</v>
      </c>
      <c r="T135">
        <v>18</v>
      </c>
      <c r="U135">
        <v>18</v>
      </c>
      <c r="V135">
        <v>18</v>
      </c>
      <c r="W135">
        <v>18</v>
      </c>
      <c r="X135">
        <v>19</v>
      </c>
      <c r="Y135">
        <v>18</v>
      </c>
      <c r="Z135">
        <v>18</v>
      </c>
      <c r="AA135">
        <v>18</v>
      </c>
      <c r="AB135">
        <v>19</v>
      </c>
      <c r="AC135">
        <v>15</v>
      </c>
      <c r="AD135">
        <v>15</v>
      </c>
      <c r="AE135">
        <v>15</v>
      </c>
      <c r="AF135">
        <v>15</v>
      </c>
      <c r="AG135">
        <v>15</v>
      </c>
      <c r="AH135">
        <v>15</v>
      </c>
      <c r="AI135">
        <v>15</v>
      </c>
      <c r="AJ135">
        <v>17</v>
      </c>
      <c r="AK135">
        <v>16</v>
      </c>
      <c r="AL135">
        <v>13</v>
      </c>
      <c r="AM135">
        <v>16</v>
      </c>
      <c r="AN135">
        <v>16</v>
      </c>
      <c r="AO135">
        <v>15</v>
      </c>
      <c r="AP135">
        <v>16</v>
      </c>
      <c r="AQ135">
        <v>16</v>
      </c>
      <c r="AR135">
        <v>16</v>
      </c>
      <c r="AS135">
        <v>16</v>
      </c>
      <c r="AT135">
        <v>16</v>
      </c>
      <c r="AU135">
        <v>15</v>
      </c>
      <c r="AV135" s="8">
        <f t="shared" si="16"/>
        <v>17.272727272727273</v>
      </c>
      <c r="AW135">
        <f t="shared" si="17"/>
        <v>18</v>
      </c>
      <c r="AX135" s="8">
        <f t="shared" si="18"/>
        <v>1.9691059990559052</v>
      </c>
      <c r="AY135" s="6">
        <f>Table1214[[#This Row],[Szórás]]/Table1214[[#This Row],[Átlagos akadálymentességi hibaszám]]</f>
        <v>0.1140008736295524</v>
      </c>
      <c r="AZ135">
        <f t="shared" si="19"/>
        <v>13</v>
      </c>
      <c r="BA135">
        <f t="shared" si="20"/>
        <v>23</v>
      </c>
      <c r="BB135">
        <f t="shared" si="21"/>
        <v>10</v>
      </c>
      <c r="BC135" s="7">
        <f t="shared" si="22"/>
        <v>0.99303113066287452</v>
      </c>
      <c r="BD135" s="10">
        <f t="shared" si="23"/>
        <v>0.63200836554018991</v>
      </c>
    </row>
    <row r="136" spans="1:56" x14ac:dyDescent="0.25">
      <c r="A136">
        <v>22350000</v>
      </c>
      <c r="B136" t="s">
        <v>104</v>
      </c>
      <c r="C136" t="s">
        <v>274</v>
      </c>
      <c r="D136">
        <v>96</v>
      </c>
      <c r="E136">
        <v>95</v>
      </c>
      <c r="F136">
        <v>96</v>
      </c>
      <c r="G136">
        <v>96</v>
      </c>
      <c r="H136">
        <v>96</v>
      </c>
      <c r="I136">
        <v>95</v>
      </c>
      <c r="J136">
        <v>96</v>
      </c>
      <c r="K136">
        <v>96</v>
      </c>
      <c r="L136">
        <v>96</v>
      </c>
      <c r="M136">
        <v>96</v>
      </c>
      <c r="N136">
        <v>95</v>
      </c>
      <c r="O136">
        <v>97</v>
      </c>
      <c r="P136">
        <v>95</v>
      </c>
      <c r="Q136">
        <v>95</v>
      </c>
      <c r="R136">
        <v>95</v>
      </c>
      <c r="S136">
        <v>96</v>
      </c>
      <c r="T136">
        <v>95</v>
      </c>
      <c r="U136">
        <v>95</v>
      </c>
      <c r="V136">
        <v>96</v>
      </c>
      <c r="W136">
        <v>96</v>
      </c>
      <c r="X136">
        <v>96</v>
      </c>
      <c r="Y136">
        <v>96</v>
      </c>
      <c r="Z136">
        <v>96</v>
      </c>
      <c r="AA136">
        <v>90</v>
      </c>
      <c r="AB136">
        <v>96</v>
      </c>
      <c r="AC136">
        <v>95</v>
      </c>
      <c r="AD136">
        <v>96</v>
      </c>
      <c r="AE136">
        <v>96</v>
      </c>
      <c r="AF136">
        <v>96</v>
      </c>
      <c r="AG136">
        <v>96</v>
      </c>
      <c r="AH136">
        <v>96</v>
      </c>
      <c r="AI136">
        <v>93</v>
      </c>
      <c r="AJ136">
        <v>96</v>
      </c>
      <c r="AK136">
        <v>96</v>
      </c>
      <c r="AL136">
        <v>95</v>
      </c>
      <c r="AM136">
        <v>95</v>
      </c>
      <c r="AN136">
        <v>94</v>
      </c>
      <c r="AO136">
        <v>95</v>
      </c>
      <c r="AP136">
        <v>97</v>
      </c>
      <c r="AQ136">
        <v>96</v>
      </c>
      <c r="AR136">
        <v>96</v>
      </c>
      <c r="AS136">
        <v>95</v>
      </c>
      <c r="AT136">
        <v>96</v>
      </c>
      <c r="AU136">
        <v>95</v>
      </c>
      <c r="AV136" s="8">
        <f t="shared" si="16"/>
        <v>95.477272727272734</v>
      </c>
      <c r="AW136">
        <f t="shared" si="17"/>
        <v>96</v>
      </c>
      <c r="AX136" s="8">
        <f t="shared" si="18"/>
        <v>1.1099682870734053</v>
      </c>
      <c r="AY136" s="6">
        <f>Table1214[[#This Row],[Szórás]]/Table1214[[#This Row],[Átlagos akadálymentességi hibaszám]]</f>
        <v>1.1625471228571729E-2</v>
      </c>
      <c r="AZ136">
        <f t="shared" si="19"/>
        <v>90</v>
      </c>
      <c r="BA136">
        <f t="shared" si="20"/>
        <v>97</v>
      </c>
      <c r="BB136">
        <f t="shared" si="21"/>
        <v>7</v>
      </c>
      <c r="BC136" s="7">
        <f t="shared" si="22"/>
        <v>0.99990663427758397</v>
      </c>
      <c r="BD136" s="10">
        <f t="shared" si="23"/>
        <v>1.0271484077518092E-2</v>
      </c>
    </row>
    <row r="137" spans="1:56" x14ac:dyDescent="0.25">
      <c r="A137">
        <v>1232359000000</v>
      </c>
      <c r="B137" t="s">
        <v>100</v>
      </c>
      <c r="C137" t="s">
        <v>101</v>
      </c>
      <c r="D137">
        <v>50</v>
      </c>
      <c r="E137">
        <v>48</v>
      </c>
      <c r="F137">
        <v>51</v>
      </c>
      <c r="G137">
        <v>51</v>
      </c>
      <c r="H137">
        <v>51</v>
      </c>
      <c r="I137">
        <v>51</v>
      </c>
      <c r="J137">
        <v>52</v>
      </c>
      <c r="K137">
        <v>49</v>
      </c>
      <c r="L137">
        <v>49</v>
      </c>
      <c r="M137">
        <v>48</v>
      </c>
      <c r="N137">
        <v>37</v>
      </c>
      <c r="O137">
        <v>37</v>
      </c>
      <c r="P137">
        <v>37</v>
      </c>
      <c r="Q137">
        <v>37</v>
      </c>
      <c r="R137">
        <v>37</v>
      </c>
      <c r="S137">
        <v>37</v>
      </c>
      <c r="T137">
        <v>42</v>
      </c>
      <c r="U137">
        <v>42</v>
      </c>
      <c r="V137">
        <v>40</v>
      </c>
      <c r="W137">
        <v>39</v>
      </c>
      <c r="X137">
        <v>38</v>
      </c>
      <c r="Y137">
        <v>38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 s="8">
        <f t="shared" si="16"/>
        <v>22.34090909090909</v>
      </c>
      <c r="AW137">
        <f t="shared" si="17"/>
        <v>19</v>
      </c>
      <c r="AX137" s="8">
        <f t="shared" si="18"/>
        <v>22.009451650257706</v>
      </c>
      <c r="AY137" s="6">
        <f>Table1214[[#This Row],[Szórás]]/Table1214[[#This Row],[Átlagos akadálymentességi hibaszám]]</f>
        <v>0.98516365474195233</v>
      </c>
      <c r="AZ137">
        <f t="shared" si="19"/>
        <v>1</v>
      </c>
      <c r="BA137">
        <f t="shared" si="20"/>
        <v>52</v>
      </c>
      <c r="BB137">
        <f t="shared" si="21"/>
        <v>51</v>
      </c>
      <c r="BC137" s="7">
        <f t="shared" si="22"/>
        <v>0.87753543078057195</v>
      </c>
      <c r="BD137" s="10">
        <f t="shared" si="23"/>
        <v>0.77346229052047566</v>
      </c>
    </row>
    <row r="138" spans="1:56" x14ac:dyDescent="0.25">
      <c r="A138">
        <v>57098150000</v>
      </c>
      <c r="B138" t="s">
        <v>100</v>
      </c>
      <c r="C138" t="s">
        <v>101</v>
      </c>
      <c r="D138">
        <v>81</v>
      </c>
      <c r="E138">
        <v>81</v>
      </c>
      <c r="F138">
        <v>79</v>
      </c>
      <c r="G138">
        <v>80</v>
      </c>
      <c r="H138">
        <v>80</v>
      </c>
      <c r="I138">
        <v>80</v>
      </c>
      <c r="J138">
        <v>80</v>
      </c>
      <c r="K138">
        <v>80</v>
      </c>
      <c r="L138">
        <v>71</v>
      </c>
      <c r="M138">
        <v>71</v>
      </c>
      <c r="N138">
        <v>71</v>
      </c>
      <c r="O138">
        <v>71</v>
      </c>
      <c r="P138">
        <v>71</v>
      </c>
      <c r="Q138">
        <v>71</v>
      </c>
      <c r="R138">
        <v>71</v>
      </c>
      <c r="S138">
        <v>71</v>
      </c>
      <c r="T138">
        <v>71</v>
      </c>
      <c r="U138">
        <v>71</v>
      </c>
      <c r="V138">
        <v>71</v>
      </c>
      <c r="W138">
        <v>71</v>
      </c>
      <c r="X138">
        <v>71</v>
      </c>
      <c r="Y138">
        <v>71</v>
      </c>
      <c r="Z138">
        <v>71</v>
      </c>
      <c r="AA138">
        <v>71</v>
      </c>
      <c r="AB138">
        <v>34</v>
      </c>
      <c r="AC138">
        <v>33</v>
      </c>
      <c r="AD138">
        <v>33</v>
      </c>
      <c r="AE138">
        <v>34</v>
      </c>
      <c r="AF138">
        <v>34</v>
      </c>
      <c r="AG138">
        <v>34</v>
      </c>
      <c r="AH138">
        <v>34</v>
      </c>
      <c r="AI138">
        <v>34</v>
      </c>
      <c r="AJ138">
        <v>33</v>
      </c>
      <c r="AK138">
        <v>33</v>
      </c>
      <c r="AL138">
        <v>32</v>
      </c>
      <c r="AM138">
        <v>31</v>
      </c>
      <c r="AN138">
        <v>30</v>
      </c>
      <c r="AO138">
        <v>32</v>
      </c>
      <c r="AP138">
        <v>33</v>
      </c>
      <c r="AQ138">
        <v>36</v>
      </c>
      <c r="AR138">
        <v>35</v>
      </c>
      <c r="AS138">
        <v>35</v>
      </c>
      <c r="AT138">
        <v>35</v>
      </c>
      <c r="AU138">
        <v>36</v>
      </c>
      <c r="AV138" s="8">
        <f t="shared" si="16"/>
        <v>55.636363636363633</v>
      </c>
      <c r="AW138">
        <f t="shared" si="17"/>
        <v>71</v>
      </c>
      <c r="AX138" s="8">
        <f t="shared" si="18"/>
        <v>20.673644506158539</v>
      </c>
      <c r="AY138" s="6">
        <f>Table1214[[#This Row],[Szórás]]/Table1214[[#This Row],[Átlagos akadálymentességi hibaszám]]</f>
        <v>0.37158511367278418</v>
      </c>
      <c r="AZ138">
        <f t="shared" si="19"/>
        <v>30</v>
      </c>
      <c r="BA138">
        <f t="shared" si="20"/>
        <v>81</v>
      </c>
      <c r="BB138">
        <f t="shared" si="21"/>
        <v>51</v>
      </c>
      <c r="BC138" s="7">
        <f t="shared" si="22"/>
        <v>0.97269792943295041</v>
      </c>
      <c r="BD138" s="10">
        <f t="shared" si="23"/>
        <v>0.78292846553629991</v>
      </c>
    </row>
    <row r="139" spans="1:56" x14ac:dyDescent="0.25">
      <c r="A139">
        <v>107954000000</v>
      </c>
      <c r="B139" t="s">
        <v>100</v>
      </c>
      <c r="C139" t="s">
        <v>101</v>
      </c>
      <c r="D139">
        <v>15</v>
      </c>
      <c r="E139">
        <v>18</v>
      </c>
      <c r="F139">
        <v>18</v>
      </c>
      <c r="G139">
        <v>13</v>
      </c>
      <c r="H139">
        <v>17</v>
      </c>
      <c r="I139">
        <v>14</v>
      </c>
      <c r="J139">
        <v>16</v>
      </c>
      <c r="K139">
        <v>16</v>
      </c>
      <c r="L139">
        <v>20</v>
      </c>
      <c r="M139">
        <v>15</v>
      </c>
      <c r="N139">
        <v>14</v>
      </c>
      <c r="O139">
        <v>17</v>
      </c>
      <c r="P139">
        <v>22</v>
      </c>
      <c r="Q139">
        <v>18</v>
      </c>
      <c r="R139">
        <v>18</v>
      </c>
      <c r="S139">
        <v>14</v>
      </c>
      <c r="T139">
        <v>16</v>
      </c>
      <c r="U139">
        <v>15</v>
      </c>
      <c r="V139">
        <v>19</v>
      </c>
      <c r="W139">
        <v>14</v>
      </c>
      <c r="X139">
        <v>15</v>
      </c>
      <c r="Y139">
        <v>15</v>
      </c>
      <c r="Z139">
        <v>14</v>
      </c>
      <c r="AA139">
        <v>16</v>
      </c>
      <c r="AB139">
        <v>14</v>
      </c>
      <c r="AC139">
        <v>15</v>
      </c>
      <c r="AD139">
        <v>15</v>
      </c>
      <c r="AE139">
        <v>14</v>
      </c>
      <c r="AF139">
        <v>16</v>
      </c>
      <c r="AG139">
        <v>18</v>
      </c>
      <c r="AH139">
        <v>25</v>
      </c>
      <c r="AI139">
        <v>15</v>
      </c>
      <c r="AJ139">
        <v>16</v>
      </c>
      <c r="AK139">
        <v>21</v>
      </c>
      <c r="AL139">
        <v>15</v>
      </c>
      <c r="AM139">
        <v>20</v>
      </c>
      <c r="AN139">
        <v>14</v>
      </c>
      <c r="AO139">
        <v>20</v>
      </c>
      <c r="AP139">
        <v>18</v>
      </c>
      <c r="AQ139">
        <v>20</v>
      </c>
      <c r="AR139">
        <v>20</v>
      </c>
      <c r="AS139">
        <v>20</v>
      </c>
      <c r="AT139">
        <v>14</v>
      </c>
      <c r="AU139">
        <v>20</v>
      </c>
      <c r="AV139" s="8">
        <f t="shared" si="16"/>
        <v>16.795454545454547</v>
      </c>
      <c r="AW139">
        <f t="shared" si="17"/>
        <v>16</v>
      </c>
      <c r="AX139" s="8">
        <f t="shared" si="18"/>
        <v>2.707264520495241</v>
      </c>
      <c r="AY139" s="6">
        <f>Table1214[[#This Row],[Szórás]]/Table1214[[#This Row],[Átlagos akadálymentességi hibaszám]]</f>
        <v>0.16119030974531881</v>
      </c>
      <c r="AZ139">
        <f t="shared" si="19"/>
        <v>13</v>
      </c>
      <c r="BA139">
        <f t="shared" si="20"/>
        <v>25</v>
      </c>
      <c r="BB139">
        <f t="shared" si="21"/>
        <v>12</v>
      </c>
      <c r="BC139" s="7">
        <f t="shared" si="22"/>
        <v>1.0031224337165647</v>
      </c>
      <c r="BD139" s="10">
        <f t="shared" si="23"/>
        <v>6.7243220134110618E-2</v>
      </c>
    </row>
    <row r="140" spans="1:56" x14ac:dyDescent="0.25">
      <c r="A140">
        <v>78980000</v>
      </c>
      <c r="B140" t="s">
        <v>110</v>
      </c>
      <c r="C140" t="s">
        <v>174</v>
      </c>
      <c r="D140">
        <v>26</v>
      </c>
      <c r="E140">
        <v>26</v>
      </c>
      <c r="F140">
        <v>26</v>
      </c>
      <c r="G140">
        <v>26</v>
      </c>
      <c r="H140">
        <v>26</v>
      </c>
      <c r="I140">
        <v>26</v>
      </c>
      <c r="J140">
        <v>26</v>
      </c>
      <c r="K140">
        <v>26</v>
      </c>
      <c r="L140">
        <v>26</v>
      </c>
      <c r="M140">
        <v>26</v>
      </c>
      <c r="N140">
        <v>26</v>
      </c>
      <c r="O140">
        <v>26</v>
      </c>
      <c r="P140">
        <v>26</v>
      </c>
      <c r="Q140">
        <v>26</v>
      </c>
      <c r="R140">
        <v>24</v>
      </c>
      <c r="S140">
        <v>26</v>
      </c>
      <c r="T140">
        <v>26</v>
      </c>
      <c r="U140">
        <v>26</v>
      </c>
      <c r="V140">
        <v>25</v>
      </c>
      <c r="W140">
        <v>26</v>
      </c>
      <c r="X140">
        <v>26</v>
      </c>
      <c r="Y140">
        <v>26</v>
      </c>
      <c r="Z140">
        <v>26</v>
      </c>
      <c r="AA140">
        <v>26</v>
      </c>
      <c r="AB140">
        <v>26</v>
      </c>
      <c r="AC140">
        <v>26</v>
      </c>
      <c r="AD140">
        <v>26</v>
      </c>
      <c r="AE140">
        <v>26</v>
      </c>
      <c r="AF140">
        <v>26</v>
      </c>
      <c r="AG140">
        <v>26</v>
      </c>
      <c r="AH140">
        <v>26</v>
      </c>
      <c r="AI140">
        <v>26</v>
      </c>
      <c r="AJ140">
        <v>26</v>
      </c>
      <c r="AK140">
        <v>26</v>
      </c>
      <c r="AL140">
        <v>26</v>
      </c>
      <c r="AM140">
        <v>26</v>
      </c>
      <c r="AN140">
        <v>26</v>
      </c>
      <c r="AO140">
        <v>26</v>
      </c>
      <c r="AP140">
        <v>26</v>
      </c>
      <c r="AQ140">
        <v>26</v>
      </c>
      <c r="AR140">
        <v>26</v>
      </c>
      <c r="AS140">
        <v>26</v>
      </c>
      <c r="AT140">
        <v>26</v>
      </c>
      <c r="AU140">
        <v>26</v>
      </c>
      <c r="AV140" s="8">
        <f t="shared" si="16"/>
        <v>25.931818181818183</v>
      </c>
      <c r="AW140">
        <f t="shared" si="17"/>
        <v>26</v>
      </c>
      <c r="AX140" s="8">
        <f t="shared" si="18"/>
        <v>0.33394939546509317</v>
      </c>
      <c r="AY140" s="6">
        <f>Table1214[[#This Row],[Szórás]]/Table1214[[#This Row],[Átlagos akadálymentességi hibaszám]]</f>
        <v>1.287797844037169E-2</v>
      </c>
      <c r="AZ140">
        <f t="shared" si="19"/>
        <v>24</v>
      </c>
      <c r="BA140">
        <f t="shared" si="20"/>
        <v>26</v>
      </c>
      <c r="BB140">
        <f t="shared" si="21"/>
        <v>2</v>
      </c>
      <c r="BC140" s="7">
        <f t="shared" si="22"/>
        <v>1.0001039649252732</v>
      </c>
      <c r="BD140" s="10">
        <f t="shared" si="23"/>
        <v>1.0060546386111566E-2</v>
      </c>
    </row>
    <row r="141" spans="1:56" x14ac:dyDescent="0.25">
      <c r="A141">
        <v>23815470000</v>
      </c>
      <c r="B141" t="s">
        <v>100</v>
      </c>
      <c r="C141" t="s">
        <v>101</v>
      </c>
      <c r="D141">
        <v>77</v>
      </c>
      <c r="E141">
        <v>86</v>
      </c>
      <c r="F141">
        <v>82</v>
      </c>
      <c r="G141">
        <v>87</v>
      </c>
      <c r="H141">
        <v>83</v>
      </c>
      <c r="I141">
        <v>99</v>
      </c>
      <c r="J141">
        <v>103</v>
      </c>
      <c r="K141">
        <v>96</v>
      </c>
      <c r="L141">
        <v>97</v>
      </c>
      <c r="M141">
        <v>92</v>
      </c>
      <c r="N141">
        <v>91</v>
      </c>
      <c r="O141">
        <v>89</v>
      </c>
      <c r="P141">
        <v>92</v>
      </c>
      <c r="Q141">
        <v>82</v>
      </c>
      <c r="R141">
        <v>83</v>
      </c>
      <c r="S141">
        <v>83</v>
      </c>
      <c r="T141">
        <v>81</v>
      </c>
      <c r="U141">
        <v>87</v>
      </c>
      <c r="V141">
        <v>87</v>
      </c>
      <c r="W141">
        <v>82</v>
      </c>
      <c r="X141">
        <v>93</v>
      </c>
      <c r="Y141">
        <v>84</v>
      </c>
      <c r="Z141">
        <v>85</v>
      </c>
      <c r="AA141">
        <v>82</v>
      </c>
      <c r="AB141">
        <v>77</v>
      </c>
      <c r="AC141">
        <v>86</v>
      </c>
      <c r="AD141">
        <v>82</v>
      </c>
      <c r="AE141">
        <v>90</v>
      </c>
      <c r="AF141">
        <v>91</v>
      </c>
      <c r="AG141">
        <v>89</v>
      </c>
      <c r="AH141">
        <v>85</v>
      </c>
      <c r="AI141">
        <v>74</v>
      </c>
      <c r="AJ141">
        <v>81</v>
      </c>
      <c r="AK141">
        <v>81</v>
      </c>
      <c r="AL141">
        <v>78</v>
      </c>
      <c r="AM141">
        <v>80</v>
      </c>
      <c r="AN141">
        <v>84</v>
      </c>
      <c r="AO141">
        <v>80</v>
      </c>
      <c r="AP141">
        <v>81</v>
      </c>
      <c r="AQ141">
        <v>74</v>
      </c>
      <c r="AR141">
        <v>79</v>
      </c>
      <c r="AS141">
        <v>73</v>
      </c>
      <c r="AT141">
        <v>80</v>
      </c>
      <c r="AU141">
        <v>80</v>
      </c>
      <c r="AV141" s="8">
        <f t="shared" si="16"/>
        <v>84.727272727272734</v>
      </c>
      <c r="AW141">
        <f t="shared" si="17"/>
        <v>83</v>
      </c>
      <c r="AX141" s="8">
        <f t="shared" si="18"/>
        <v>6.6625075116276378</v>
      </c>
      <c r="AY141" s="6">
        <f>Table1214[[#This Row],[Szórás]]/Table1214[[#This Row],[Átlagos akadálymentességi hibaszám]]</f>
        <v>7.8634745308909876E-2</v>
      </c>
      <c r="AZ141">
        <f t="shared" si="19"/>
        <v>73</v>
      </c>
      <c r="BA141">
        <f t="shared" si="20"/>
        <v>103</v>
      </c>
      <c r="BB141">
        <f t="shared" si="21"/>
        <v>30</v>
      </c>
      <c r="BC141" s="7">
        <f t="shared" si="22"/>
        <v>0.99668114663739549</v>
      </c>
      <c r="BD141" s="10">
        <f t="shared" si="23"/>
        <v>0.3058993446911098</v>
      </c>
    </row>
    <row r="142" spans="1:56" x14ac:dyDescent="0.25">
      <c r="A142">
        <v>1897486000000</v>
      </c>
      <c r="B142" t="s">
        <v>100</v>
      </c>
      <c r="C142" t="s">
        <v>101</v>
      </c>
      <c r="D142">
        <v>13</v>
      </c>
      <c r="E142">
        <v>13</v>
      </c>
      <c r="F142">
        <v>13</v>
      </c>
      <c r="G142">
        <v>14</v>
      </c>
      <c r="H142">
        <v>14</v>
      </c>
      <c r="I142">
        <v>14</v>
      </c>
      <c r="J142">
        <v>14</v>
      </c>
      <c r="K142">
        <v>14</v>
      </c>
      <c r="L142">
        <v>14</v>
      </c>
      <c r="M142">
        <v>15</v>
      </c>
      <c r="N142">
        <v>14</v>
      </c>
      <c r="O142">
        <v>14</v>
      </c>
      <c r="P142">
        <v>14</v>
      </c>
      <c r="Q142">
        <v>14</v>
      </c>
      <c r="R142">
        <v>14</v>
      </c>
      <c r="S142">
        <v>14</v>
      </c>
      <c r="T142">
        <v>14</v>
      </c>
      <c r="U142">
        <v>15</v>
      </c>
      <c r="V142">
        <v>15</v>
      </c>
      <c r="W142">
        <v>16</v>
      </c>
      <c r="X142">
        <v>16</v>
      </c>
      <c r="Y142">
        <v>17</v>
      </c>
      <c r="Z142">
        <v>17</v>
      </c>
      <c r="AA142">
        <v>17</v>
      </c>
      <c r="AB142">
        <v>17</v>
      </c>
      <c r="AC142">
        <v>17</v>
      </c>
      <c r="AD142">
        <v>16</v>
      </c>
      <c r="AE142">
        <v>18</v>
      </c>
      <c r="AF142">
        <v>19</v>
      </c>
      <c r="AG142">
        <v>19</v>
      </c>
      <c r="AH142">
        <v>19</v>
      </c>
      <c r="AI142">
        <v>19</v>
      </c>
      <c r="AJ142">
        <v>19</v>
      </c>
      <c r="AK142">
        <v>19</v>
      </c>
      <c r="AL142">
        <v>20</v>
      </c>
      <c r="AM142">
        <v>19</v>
      </c>
      <c r="AN142">
        <v>19</v>
      </c>
      <c r="AO142">
        <v>19</v>
      </c>
      <c r="AP142">
        <v>19</v>
      </c>
      <c r="AQ142">
        <v>20</v>
      </c>
      <c r="AR142">
        <v>20</v>
      </c>
      <c r="AS142">
        <v>20</v>
      </c>
      <c r="AT142">
        <v>20</v>
      </c>
      <c r="AU142">
        <v>21</v>
      </c>
      <c r="AV142" s="8">
        <f t="shared" si="16"/>
        <v>16.545454545454547</v>
      </c>
      <c r="AW142">
        <f t="shared" si="17"/>
        <v>16.5</v>
      </c>
      <c r="AX142" s="8">
        <f t="shared" si="18"/>
        <v>2.5192703396812028</v>
      </c>
      <c r="AY142" s="6">
        <f>Table1214[[#This Row],[Szórás]]/Table1214[[#This Row],[Átlagos akadálymentességi hibaszám]]</f>
        <v>0.152263591958754</v>
      </c>
      <c r="AZ142">
        <f t="shared" si="19"/>
        <v>13</v>
      </c>
      <c r="BA142">
        <f t="shared" si="20"/>
        <v>21</v>
      </c>
      <c r="BB142">
        <f t="shared" si="21"/>
        <v>8</v>
      </c>
      <c r="BC142" s="7">
        <f t="shared" si="22"/>
        <v>1.0115026064855714</v>
      </c>
      <c r="BD142" s="10">
        <f t="shared" si="23"/>
        <v>0.92570642007451898</v>
      </c>
    </row>
    <row r="143" spans="1:56" x14ac:dyDescent="0.25">
      <c r="A143">
        <v>16267050000</v>
      </c>
      <c r="B143" t="s">
        <v>100</v>
      </c>
      <c r="C143" t="s">
        <v>101</v>
      </c>
      <c r="D143">
        <v>122</v>
      </c>
      <c r="E143">
        <v>131</v>
      </c>
      <c r="F143">
        <v>128</v>
      </c>
      <c r="G143">
        <v>127</v>
      </c>
      <c r="H143">
        <v>150</v>
      </c>
      <c r="I143">
        <v>113</v>
      </c>
      <c r="J143">
        <v>127</v>
      </c>
      <c r="K143">
        <v>139</v>
      </c>
      <c r="L143">
        <v>126</v>
      </c>
      <c r="M143">
        <v>127</v>
      </c>
      <c r="N143">
        <v>130</v>
      </c>
      <c r="O143">
        <v>120</v>
      </c>
      <c r="P143">
        <v>125</v>
      </c>
      <c r="Q143">
        <v>122</v>
      </c>
      <c r="R143">
        <v>164</v>
      </c>
      <c r="S143">
        <v>135</v>
      </c>
      <c r="T143">
        <v>123</v>
      </c>
      <c r="U143">
        <v>135</v>
      </c>
      <c r="V143">
        <v>135</v>
      </c>
      <c r="W143">
        <v>131</v>
      </c>
      <c r="X143">
        <v>135</v>
      </c>
      <c r="Y143">
        <v>127</v>
      </c>
      <c r="Z143">
        <v>121</v>
      </c>
      <c r="AA143">
        <v>146</v>
      </c>
      <c r="AB143">
        <v>128</v>
      </c>
      <c r="AC143">
        <v>135</v>
      </c>
      <c r="AD143">
        <v>131</v>
      </c>
      <c r="AE143">
        <v>121</v>
      </c>
      <c r="AF143">
        <v>121</v>
      </c>
      <c r="AG143">
        <v>97</v>
      </c>
      <c r="AH143">
        <v>115</v>
      </c>
      <c r="AI143">
        <v>105</v>
      </c>
      <c r="AJ143">
        <v>116</v>
      </c>
      <c r="AK143">
        <v>139</v>
      </c>
      <c r="AL143">
        <v>121</v>
      </c>
      <c r="AM143">
        <v>142</v>
      </c>
      <c r="AN143">
        <v>168</v>
      </c>
      <c r="AO143">
        <v>171</v>
      </c>
      <c r="AP143">
        <v>147</v>
      </c>
      <c r="AQ143">
        <v>146</v>
      </c>
      <c r="AR143">
        <v>168</v>
      </c>
      <c r="AS143">
        <v>61</v>
      </c>
      <c r="AT143">
        <v>61</v>
      </c>
      <c r="AU143">
        <v>61</v>
      </c>
      <c r="AV143" s="8">
        <f t="shared" si="16"/>
        <v>127.11363636363636</v>
      </c>
      <c r="AW143">
        <f t="shared" si="17"/>
        <v>127.5</v>
      </c>
      <c r="AX143" s="8">
        <f t="shared" si="18"/>
        <v>23.814414150952032</v>
      </c>
      <c r="AY143" s="6">
        <f>Table1214[[#This Row],[Szórás]]/Table1214[[#This Row],[Átlagos akadálymentességi hibaszám]]</f>
        <v>0.18734743834112094</v>
      </c>
      <c r="AZ143">
        <f t="shared" si="19"/>
        <v>61</v>
      </c>
      <c r="BA143">
        <f t="shared" si="20"/>
        <v>171</v>
      </c>
      <c r="BB143">
        <f t="shared" si="21"/>
        <v>110</v>
      </c>
      <c r="BC143" s="7">
        <f t="shared" si="22"/>
        <v>0.99519150453709504</v>
      </c>
      <c r="BD143" s="10">
        <f t="shared" si="23"/>
        <v>7.4890756552113469E-2</v>
      </c>
    </row>
    <row r="144" spans="1:56" x14ac:dyDescent="0.25">
      <c r="A144">
        <v>117650000</v>
      </c>
      <c r="B144" t="s">
        <v>110</v>
      </c>
      <c r="C144" t="s">
        <v>174</v>
      </c>
      <c r="D144">
        <v>138</v>
      </c>
      <c r="E144">
        <v>135</v>
      </c>
      <c r="F144">
        <v>132</v>
      </c>
      <c r="G144">
        <v>139</v>
      </c>
      <c r="H144">
        <v>124</v>
      </c>
      <c r="I144">
        <v>122</v>
      </c>
      <c r="J144">
        <v>125</v>
      </c>
      <c r="K144">
        <v>125</v>
      </c>
      <c r="L144">
        <v>122</v>
      </c>
      <c r="M144">
        <v>152</v>
      </c>
      <c r="N144">
        <v>148</v>
      </c>
      <c r="O144">
        <v>153</v>
      </c>
      <c r="P144">
        <v>166</v>
      </c>
      <c r="Q144">
        <v>169</v>
      </c>
      <c r="R144">
        <v>174</v>
      </c>
      <c r="S144">
        <v>166</v>
      </c>
      <c r="T144">
        <v>178</v>
      </c>
      <c r="U144">
        <v>182</v>
      </c>
      <c r="V144">
        <v>178</v>
      </c>
      <c r="W144">
        <v>190</v>
      </c>
      <c r="X144">
        <v>197</v>
      </c>
      <c r="Y144">
        <v>203</v>
      </c>
      <c r="Z144">
        <v>196</v>
      </c>
      <c r="AA144">
        <v>204</v>
      </c>
      <c r="AB144">
        <v>205</v>
      </c>
      <c r="AC144">
        <v>239</v>
      </c>
      <c r="AD144">
        <v>258</v>
      </c>
      <c r="AE144">
        <v>267</v>
      </c>
      <c r="AF144">
        <v>256</v>
      </c>
      <c r="AG144">
        <v>261</v>
      </c>
      <c r="AH144">
        <v>267</v>
      </c>
      <c r="AI144">
        <v>282</v>
      </c>
      <c r="AJ144">
        <v>345</v>
      </c>
      <c r="AK144">
        <v>338</v>
      </c>
      <c r="AL144">
        <v>308</v>
      </c>
      <c r="AM144">
        <v>313</v>
      </c>
      <c r="AN144">
        <v>307</v>
      </c>
      <c r="AO144">
        <v>304</v>
      </c>
      <c r="AP144">
        <v>302</v>
      </c>
      <c r="AQ144">
        <v>289</v>
      </c>
      <c r="AR144">
        <v>284</v>
      </c>
      <c r="AS144">
        <v>268</v>
      </c>
      <c r="AT144">
        <v>235</v>
      </c>
      <c r="AU144">
        <v>234</v>
      </c>
      <c r="AV144" s="8">
        <f t="shared" si="16"/>
        <v>213.18181818181819</v>
      </c>
      <c r="AW144">
        <f t="shared" si="17"/>
        <v>200</v>
      </c>
      <c r="AX144" s="8">
        <f t="shared" si="18"/>
        <v>67.719075230733239</v>
      </c>
      <c r="AY144" s="6">
        <f>Table1214[[#This Row],[Szórás]]/Table1214[[#This Row],[Átlagos akadálymentességi hibaszám]]</f>
        <v>0.31765877506953755</v>
      </c>
      <c r="AZ144">
        <f t="shared" si="19"/>
        <v>122</v>
      </c>
      <c r="BA144">
        <f t="shared" si="20"/>
        <v>345</v>
      </c>
      <c r="BB144">
        <f t="shared" si="21"/>
        <v>223</v>
      </c>
      <c r="BC144" s="7">
        <f t="shared" si="22"/>
        <v>1.0236334503208635</v>
      </c>
      <c r="BD144" s="10">
        <f t="shared" si="23"/>
        <v>0.85254805362698272</v>
      </c>
    </row>
    <row r="145" spans="1:56" x14ac:dyDescent="0.25">
      <c r="A145">
        <v>57098150000</v>
      </c>
      <c r="B145" t="s">
        <v>100</v>
      </c>
      <c r="C145" t="s">
        <v>101</v>
      </c>
      <c r="D145">
        <v>76</v>
      </c>
      <c r="E145">
        <v>76</v>
      </c>
      <c r="F145">
        <v>75</v>
      </c>
      <c r="G145">
        <v>75</v>
      </c>
      <c r="H145">
        <v>75</v>
      </c>
      <c r="I145">
        <v>75</v>
      </c>
      <c r="J145">
        <v>75</v>
      </c>
      <c r="K145">
        <v>75</v>
      </c>
      <c r="L145">
        <v>66</v>
      </c>
      <c r="M145">
        <v>66</v>
      </c>
      <c r="N145">
        <v>66</v>
      </c>
      <c r="O145">
        <v>66</v>
      </c>
      <c r="P145">
        <v>66</v>
      </c>
      <c r="Q145">
        <v>66</v>
      </c>
      <c r="R145">
        <v>66</v>
      </c>
      <c r="S145">
        <v>66</v>
      </c>
      <c r="T145">
        <v>66</v>
      </c>
      <c r="U145">
        <v>66</v>
      </c>
      <c r="V145">
        <v>66</v>
      </c>
      <c r="W145">
        <v>66</v>
      </c>
      <c r="X145">
        <v>66</v>
      </c>
      <c r="Y145">
        <v>66</v>
      </c>
      <c r="Z145">
        <v>66</v>
      </c>
      <c r="AA145">
        <v>66</v>
      </c>
      <c r="AB145">
        <v>23</v>
      </c>
      <c r="AC145">
        <v>22</v>
      </c>
      <c r="AD145">
        <v>23</v>
      </c>
      <c r="AE145">
        <v>23</v>
      </c>
      <c r="AF145">
        <v>23</v>
      </c>
      <c r="AG145">
        <v>22</v>
      </c>
      <c r="AH145">
        <v>23</v>
      </c>
      <c r="AI145">
        <v>23</v>
      </c>
      <c r="AJ145">
        <v>23</v>
      </c>
      <c r="AK145">
        <v>23</v>
      </c>
      <c r="AL145">
        <v>22</v>
      </c>
      <c r="AM145">
        <v>22</v>
      </c>
      <c r="AN145">
        <v>21</v>
      </c>
      <c r="AO145">
        <v>25</v>
      </c>
      <c r="AP145">
        <v>26</v>
      </c>
      <c r="AQ145">
        <v>24</v>
      </c>
      <c r="AR145">
        <v>24</v>
      </c>
      <c r="AS145">
        <v>24</v>
      </c>
      <c r="AT145">
        <v>24</v>
      </c>
      <c r="AU145">
        <v>25</v>
      </c>
      <c r="AV145" s="8">
        <f t="shared" si="16"/>
        <v>48.25</v>
      </c>
      <c r="AW145">
        <f t="shared" si="17"/>
        <v>66</v>
      </c>
      <c r="AX145" s="8">
        <f t="shared" si="18"/>
        <v>23.328917079303601</v>
      </c>
      <c r="AY145" s="6">
        <f>Table1214[[#This Row],[Szórás]]/Table1214[[#This Row],[Átlagos akadálymentességi hibaszám]]</f>
        <v>0.48350087210991921</v>
      </c>
      <c r="AZ145">
        <f t="shared" si="19"/>
        <v>21</v>
      </c>
      <c r="BA145">
        <f t="shared" si="20"/>
        <v>76</v>
      </c>
      <c r="BB145">
        <f t="shared" si="21"/>
        <v>55</v>
      </c>
      <c r="BC145" s="7">
        <f t="shared" si="22"/>
        <v>0.9631236165405862</v>
      </c>
      <c r="BD145" s="10">
        <f t="shared" si="23"/>
        <v>0.7667231144927602</v>
      </c>
    </row>
    <row r="146" spans="1:56" x14ac:dyDescent="0.25">
      <c r="A146">
        <v>61600000</v>
      </c>
      <c r="B146" t="s">
        <v>110</v>
      </c>
      <c r="C146" t="s">
        <v>174</v>
      </c>
      <c r="D146">
        <v>20</v>
      </c>
      <c r="E146">
        <v>20</v>
      </c>
      <c r="F146">
        <v>22</v>
      </c>
      <c r="G146">
        <v>23</v>
      </c>
      <c r="H146">
        <v>19</v>
      </c>
      <c r="I146">
        <v>24</v>
      </c>
      <c r="J146">
        <v>22</v>
      </c>
      <c r="K146">
        <v>25</v>
      </c>
      <c r="L146">
        <v>20</v>
      </c>
      <c r="M146">
        <v>25</v>
      </c>
      <c r="N146">
        <v>23</v>
      </c>
      <c r="O146">
        <v>20</v>
      </c>
      <c r="P146">
        <v>19</v>
      </c>
      <c r="Q146">
        <v>21</v>
      </c>
      <c r="R146">
        <v>25</v>
      </c>
      <c r="S146">
        <v>24</v>
      </c>
      <c r="T146">
        <v>26</v>
      </c>
      <c r="U146">
        <v>21</v>
      </c>
      <c r="V146">
        <v>22</v>
      </c>
      <c r="W146">
        <v>18</v>
      </c>
      <c r="X146">
        <v>19</v>
      </c>
      <c r="Y146">
        <v>19</v>
      </c>
      <c r="Z146">
        <v>22</v>
      </c>
      <c r="AA146">
        <v>17</v>
      </c>
      <c r="AB146">
        <v>20</v>
      </c>
      <c r="AC146">
        <v>18</v>
      </c>
      <c r="AD146">
        <v>20</v>
      </c>
      <c r="AE146">
        <v>18</v>
      </c>
      <c r="AF146">
        <v>22</v>
      </c>
      <c r="AG146">
        <v>21</v>
      </c>
      <c r="AH146">
        <v>22</v>
      </c>
      <c r="AI146">
        <v>15</v>
      </c>
      <c r="AJ146">
        <v>18</v>
      </c>
      <c r="AK146">
        <v>19</v>
      </c>
      <c r="AL146">
        <v>18</v>
      </c>
      <c r="AM146">
        <v>23</v>
      </c>
      <c r="AN146">
        <v>18</v>
      </c>
      <c r="AO146">
        <v>18</v>
      </c>
      <c r="AP146">
        <v>19</v>
      </c>
      <c r="AQ146">
        <v>20</v>
      </c>
      <c r="AR146">
        <v>22</v>
      </c>
      <c r="AS146">
        <v>18</v>
      </c>
      <c r="AT146">
        <v>18</v>
      </c>
      <c r="AU146">
        <v>21</v>
      </c>
      <c r="AV146" s="8">
        <f t="shared" si="16"/>
        <v>20.545454545454547</v>
      </c>
      <c r="AW146">
        <f t="shared" si="17"/>
        <v>20</v>
      </c>
      <c r="AX146" s="8">
        <f t="shared" si="18"/>
        <v>2.4820710168666769</v>
      </c>
      <c r="AY146" s="6">
        <f>Table1214[[#This Row],[Szórás]]/Table1214[[#This Row],[Átlagos akadálymentességi hibaszám]]</f>
        <v>0.12080876630767011</v>
      </c>
      <c r="AZ146">
        <f t="shared" si="19"/>
        <v>15</v>
      </c>
      <c r="BA146">
        <f t="shared" si="20"/>
        <v>26</v>
      </c>
      <c r="BB146">
        <f t="shared" si="21"/>
        <v>11</v>
      </c>
      <c r="BC146" s="7">
        <f t="shared" si="22"/>
        <v>0.99596334713134893</v>
      </c>
      <c r="BD146" s="10">
        <f t="shared" si="23"/>
        <v>0.1860235520134664</v>
      </c>
    </row>
    <row r="147" spans="1:56" x14ac:dyDescent="0.25">
      <c r="A147">
        <v>1961420000</v>
      </c>
      <c r="B147" t="s">
        <v>158</v>
      </c>
      <c r="C147" t="s">
        <v>183</v>
      </c>
      <c r="D147">
        <v>43</v>
      </c>
      <c r="E147">
        <v>43</v>
      </c>
      <c r="F147">
        <v>44</v>
      </c>
      <c r="G147">
        <v>58</v>
      </c>
      <c r="H147">
        <v>58</v>
      </c>
      <c r="I147">
        <v>58</v>
      </c>
      <c r="J147">
        <v>58</v>
      </c>
      <c r="K147">
        <v>57</v>
      </c>
      <c r="L147">
        <v>57</v>
      </c>
      <c r="M147">
        <v>57</v>
      </c>
      <c r="N147">
        <v>58</v>
      </c>
      <c r="O147">
        <v>58</v>
      </c>
      <c r="P147">
        <v>57</v>
      </c>
      <c r="Q147">
        <v>58</v>
      </c>
      <c r="R147">
        <v>58</v>
      </c>
      <c r="S147">
        <v>58</v>
      </c>
      <c r="T147">
        <v>58</v>
      </c>
      <c r="U147">
        <v>58</v>
      </c>
      <c r="V147">
        <v>57</v>
      </c>
      <c r="W147">
        <v>57</v>
      </c>
      <c r="X147">
        <v>58</v>
      </c>
      <c r="Y147">
        <v>58</v>
      </c>
      <c r="Z147">
        <v>58</v>
      </c>
      <c r="AA147">
        <v>58</v>
      </c>
      <c r="AB147">
        <v>58</v>
      </c>
      <c r="AC147">
        <v>59</v>
      </c>
      <c r="AD147">
        <v>58</v>
      </c>
      <c r="AE147">
        <v>58</v>
      </c>
      <c r="AF147">
        <v>58</v>
      </c>
      <c r="AG147">
        <v>58</v>
      </c>
      <c r="AH147">
        <v>58</v>
      </c>
      <c r="AI147">
        <v>58</v>
      </c>
      <c r="AJ147">
        <v>58</v>
      </c>
      <c r="AK147">
        <v>58</v>
      </c>
      <c r="AL147">
        <v>58</v>
      </c>
      <c r="AM147">
        <v>57</v>
      </c>
      <c r="AN147">
        <v>57</v>
      </c>
      <c r="AO147">
        <v>57</v>
      </c>
      <c r="AP147">
        <v>57</v>
      </c>
      <c r="AQ147">
        <v>57</v>
      </c>
      <c r="AR147">
        <v>57</v>
      </c>
      <c r="AS147">
        <v>57</v>
      </c>
      <c r="AT147">
        <v>57</v>
      </c>
      <c r="AU147">
        <v>57</v>
      </c>
      <c r="AV147" s="8">
        <f t="shared" si="16"/>
        <v>56.68181818181818</v>
      </c>
      <c r="AW147">
        <f t="shared" si="17"/>
        <v>58</v>
      </c>
      <c r="AX147" s="8">
        <f t="shared" si="18"/>
        <v>3.6901674964992939</v>
      </c>
      <c r="AY147" s="6">
        <f>Table1214[[#This Row],[Szórás]]/Table1214[[#This Row],[Átlagos akadálymentességi hibaszám]]</f>
        <v>6.5103195607846401E-2</v>
      </c>
      <c r="AZ147">
        <f t="shared" si="19"/>
        <v>43</v>
      </c>
      <c r="BA147">
        <f t="shared" si="20"/>
        <v>59</v>
      </c>
      <c r="BB147">
        <f t="shared" si="21"/>
        <v>16</v>
      </c>
      <c r="BC147" s="7">
        <f t="shared" si="22"/>
        <v>1.0022929293400862</v>
      </c>
      <c r="BD147" s="10">
        <f t="shared" si="23"/>
        <v>0.16055281510196048</v>
      </c>
    </row>
    <row r="148" spans="1:56" x14ac:dyDescent="0.25">
      <c r="A148">
        <v>1911720000</v>
      </c>
      <c r="B148" t="s">
        <v>158</v>
      </c>
      <c r="C148" t="s">
        <v>183</v>
      </c>
      <c r="D148">
        <v>17</v>
      </c>
      <c r="E148">
        <v>17</v>
      </c>
      <c r="F148">
        <v>17</v>
      </c>
      <c r="G148">
        <v>15</v>
      </c>
      <c r="H148">
        <v>13</v>
      </c>
      <c r="I148">
        <v>14</v>
      </c>
      <c r="J148">
        <v>17</v>
      </c>
      <c r="K148">
        <v>17</v>
      </c>
      <c r="L148">
        <v>17</v>
      </c>
      <c r="M148">
        <v>17</v>
      </c>
      <c r="N148">
        <v>17</v>
      </c>
      <c r="O148">
        <v>17</v>
      </c>
      <c r="P148">
        <v>17</v>
      </c>
      <c r="Q148">
        <v>14</v>
      </c>
      <c r="R148">
        <v>14</v>
      </c>
      <c r="S148">
        <v>18</v>
      </c>
      <c r="T148">
        <v>17</v>
      </c>
      <c r="U148">
        <v>15</v>
      </c>
      <c r="V148">
        <v>6</v>
      </c>
      <c r="W148">
        <v>13</v>
      </c>
      <c r="X148">
        <v>17</v>
      </c>
      <c r="Y148">
        <v>13</v>
      </c>
      <c r="Z148">
        <v>14</v>
      </c>
      <c r="AA148">
        <v>14</v>
      </c>
      <c r="AB148">
        <v>15</v>
      </c>
      <c r="AC148">
        <v>13</v>
      </c>
      <c r="AD148">
        <v>13</v>
      </c>
      <c r="AE148">
        <v>17</v>
      </c>
      <c r="AF148">
        <v>15</v>
      </c>
      <c r="AG148">
        <v>15</v>
      </c>
      <c r="AH148">
        <v>14</v>
      </c>
      <c r="AI148">
        <v>17</v>
      </c>
      <c r="AJ148">
        <v>17</v>
      </c>
      <c r="AK148">
        <v>17</v>
      </c>
      <c r="AL148">
        <v>13</v>
      </c>
      <c r="AM148">
        <v>13</v>
      </c>
      <c r="AN148">
        <v>13</v>
      </c>
      <c r="AO148">
        <v>14</v>
      </c>
      <c r="AP148">
        <v>15</v>
      </c>
      <c r="AQ148">
        <v>13</v>
      </c>
      <c r="AR148">
        <v>14</v>
      </c>
      <c r="AS148">
        <v>13</v>
      </c>
      <c r="AT148">
        <v>14</v>
      </c>
      <c r="AU148">
        <v>14</v>
      </c>
      <c r="AV148" s="8">
        <f t="shared" si="16"/>
        <v>14.909090909090908</v>
      </c>
      <c r="AW148">
        <f t="shared" si="17"/>
        <v>15</v>
      </c>
      <c r="AX148" s="8">
        <f t="shared" si="18"/>
        <v>2.1761731059114267</v>
      </c>
      <c r="AY148" s="6">
        <f>Table1214[[#This Row],[Szórás]]/Table1214[[#This Row],[Átlagos akadálymentességi hibaszám]]</f>
        <v>0.14596283027454693</v>
      </c>
      <c r="AZ148">
        <f t="shared" si="19"/>
        <v>6</v>
      </c>
      <c r="BA148">
        <f t="shared" si="20"/>
        <v>18</v>
      </c>
      <c r="BB148">
        <f t="shared" si="21"/>
        <v>12</v>
      </c>
      <c r="BC148" s="7">
        <f t="shared" si="22"/>
        <v>0.99635624499554565</v>
      </c>
      <c r="BD148" s="10">
        <f t="shared" si="23"/>
        <v>6.9551035199024266E-2</v>
      </c>
    </row>
    <row r="149" spans="1:56" x14ac:dyDescent="0.25">
      <c r="A149">
        <v>718590000</v>
      </c>
      <c r="B149" t="s">
        <v>148</v>
      </c>
      <c r="C149" t="s">
        <v>405</v>
      </c>
      <c r="D149">
        <v>34</v>
      </c>
      <c r="E149">
        <v>34</v>
      </c>
      <c r="F149">
        <v>34</v>
      </c>
      <c r="G149">
        <v>34</v>
      </c>
      <c r="H149">
        <v>34</v>
      </c>
      <c r="I149">
        <v>34</v>
      </c>
      <c r="J149">
        <v>34</v>
      </c>
      <c r="K149">
        <v>34</v>
      </c>
      <c r="L149">
        <v>34</v>
      </c>
      <c r="M149">
        <v>32</v>
      </c>
      <c r="N149">
        <v>34</v>
      </c>
      <c r="O149">
        <v>33</v>
      </c>
      <c r="P149">
        <v>33</v>
      </c>
      <c r="Q149">
        <v>34</v>
      </c>
      <c r="R149">
        <v>33</v>
      </c>
      <c r="S149">
        <v>32</v>
      </c>
      <c r="T149">
        <v>33</v>
      </c>
      <c r="U149">
        <v>34</v>
      </c>
      <c r="V149">
        <v>34</v>
      </c>
      <c r="W149">
        <v>33</v>
      </c>
      <c r="X149">
        <v>34</v>
      </c>
      <c r="Y149">
        <v>34</v>
      </c>
      <c r="Z149">
        <v>33</v>
      </c>
      <c r="AA149">
        <v>34</v>
      </c>
      <c r="AB149">
        <v>34</v>
      </c>
      <c r="AC149">
        <v>31</v>
      </c>
      <c r="AD149">
        <v>31</v>
      </c>
      <c r="AE149">
        <v>31</v>
      </c>
      <c r="AF149">
        <v>31</v>
      </c>
      <c r="AG149">
        <v>31</v>
      </c>
      <c r="AH149">
        <v>28</v>
      </c>
      <c r="AI149">
        <v>27</v>
      </c>
      <c r="AJ149">
        <v>29</v>
      </c>
      <c r="AK149">
        <v>29</v>
      </c>
      <c r="AL149">
        <v>29</v>
      </c>
      <c r="AM149">
        <v>29</v>
      </c>
      <c r="AN149">
        <v>29</v>
      </c>
      <c r="AO149">
        <v>30</v>
      </c>
      <c r="AP149">
        <v>29</v>
      </c>
      <c r="AQ149">
        <v>30</v>
      </c>
      <c r="AR149">
        <v>29</v>
      </c>
      <c r="AS149">
        <v>31</v>
      </c>
      <c r="AT149">
        <v>29</v>
      </c>
      <c r="AU149">
        <v>29</v>
      </c>
      <c r="AV149" s="8">
        <f t="shared" si="16"/>
        <v>31.863636363636363</v>
      </c>
      <c r="AW149">
        <f t="shared" si="17"/>
        <v>33</v>
      </c>
      <c r="AX149" s="8">
        <f t="shared" si="18"/>
        <v>2.205605006815317</v>
      </c>
      <c r="AY149" s="6">
        <f>Table1214[[#This Row],[Szórás]]/Table1214[[#This Row],[Átlagos akadálymentességi hibaszám]]</f>
        <v>6.9220128601907238E-2</v>
      </c>
      <c r="AZ149">
        <f t="shared" si="19"/>
        <v>27</v>
      </c>
      <c r="BA149">
        <f t="shared" si="20"/>
        <v>34</v>
      </c>
      <c r="BB149">
        <f t="shared" si="21"/>
        <v>7</v>
      </c>
      <c r="BC149" s="7">
        <f t="shared" si="22"/>
        <v>0.99545713887343934</v>
      </c>
      <c r="BD149" s="10">
        <f t="shared" si="23"/>
        <v>0.68577296849187286</v>
      </c>
    </row>
    <row r="150" spans="1:56" x14ac:dyDescent="0.25">
      <c r="A150">
        <v>22880000</v>
      </c>
      <c r="B150" t="s">
        <v>104</v>
      </c>
      <c r="C150" t="s">
        <v>274</v>
      </c>
      <c r="D150">
        <v>105</v>
      </c>
      <c r="E150">
        <v>119</v>
      </c>
      <c r="F150">
        <v>137</v>
      </c>
      <c r="G150">
        <v>137</v>
      </c>
      <c r="H150">
        <v>137</v>
      </c>
      <c r="I150">
        <v>137</v>
      </c>
      <c r="J150">
        <v>127</v>
      </c>
      <c r="K150">
        <v>121</v>
      </c>
      <c r="L150">
        <v>131</v>
      </c>
      <c r="M150">
        <v>150</v>
      </c>
      <c r="N150">
        <v>135</v>
      </c>
      <c r="O150">
        <v>126</v>
      </c>
      <c r="P150">
        <v>136</v>
      </c>
      <c r="Q150">
        <v>118</v>
      </c>
      <c r="R150">
        <v>121</v>
      </c>
      <c r="S150">
        <v>121</v>
      </c>
      <c r="T150">
        <v>134</v>
      </c>
      <c r="U150">
        <v>142</v>
      </c>
      <c r="V150">
        <v>137</v>
      </c>
      <c r="W150">
        <v>142</v>
      </c>
      <c r="X150">
        <v>150</v>
      </c>
      <c r="Y150">
        <v>137</v>
      </c>
      <c r="Z150">
        <v>140</v>
      </c>
      <c r="AA150">
        <v>149</v>
      </c>
      <c r="AB150">
        <v>157</v>
      </c>
      <c r="AC150">
        <v>149</v>
      </c>
      <c r="AD150">
        <v>139</v>
      </c>
      <c r="AE150">
        <v>141</v>
      </c>
      <c r="AF150">
        <v>140</v>
      </c>
      <c r="AG150">
        <v>154</v>
      </c>
      <c r="AH150">
        <v>134</v>
      </c>
      <c r="AI150">
        <v>125</v>
      </c>
      <c r="AJ150">
        <v>131</v>
      </c>
      <c r="AK150">
        <v>139</v>
      </c>
      <c r="AL150">
        <v>138</v>
      </c>
      <c r="AM150">
        <v>124</v>
      </c>
      <c r="AN150">
        <v>162</v>
      </c>
      <c r="AO150">
        <v>138</v>
      </c>
      <c r="AP150">
        <v>142</v>
      </c>
      <c r="AQ150">
        <v>140</v>
      </c>
      <c r="AR150">
        <v>133</v>
      </c>
      <c r="AS150">
        <v>121</v>
      </c>
      <c r="AT150">
        <v>133</v>
      </c>
      <c r="AU150">
        <v>127</v>
      </c>
      <c r="AV150" s="8">
        <f t="shared" si="16"/>
        <v>135.36363636363637</v>
      </c>
      <c r="AW150">
        <f t="shared" si="17"/>
        <v>137</v>
      </c>
      <c r="AX150" s="8">
        <f t="shared" si="18"/>
        <v>11.252061121972293</v>
      </c>
      <c r="AY150" s="6">
        <f>Table1214[[#This Row],[Szórás]]/Table1214[[#This Row],[Átlagos akadálymentességi hibaszám]]</f>
        <v>8.3124695998452125E-2</v>
      </c>
      <c r="AZ150">
        <f t="shared" si="19"/>
        <v>105</v>
      </c>
      <c r="BA150">
        <f t="shared" si="20"/>
        <v>162</v>
      </c>
      <c r="BB150">
        <f t="shared" si="21"/>
        <v>57</v>
      </c>
      <c r="BC150" s="7">
        <f t="shared" si="22"/>
        <v>1.0017797563363429</v>
      </c>
      <c r="BD150" s="10">
        <f t="shared" si="23"/>
        <v>7.3446913693453103E-2</v>
      </c>
    </row>
    <row r="151" spans="1:56" x14ac:dyDescent="0.25">
      <c r="A151">
        <v>1103350000</v>
      </c>
      <c r="B151" t="s">
        <v>158</v>
      </c>
      <c r="C151" t="s">
        <v>183</v>
      </c>
      <c r="D151">
        <v>43</v>
      </c>
      <c r="E151">
        <v>71</v>
      </c>
      <c r="F151">
        <v>71</v>
      </c>
      <c r="G151">
        <v>71</v>
      </c>
      <c r="H151">
        <v>71</v>
      </c>
      <c r="I151">
        <v>43</v>
      </c>
      <c r="J151">
        <v>43</v>
      </c>
      <c r="K151">
        <v>2</v>
      </c>
      <c r="L151">
        <v>71</v>
      </c>
      <c r="M151">
        <v>71</v>
      </c>
      <c r="N151">
        <v>71</v>
      </c>
      <c r="O151">
        <v>71</v>
      </c>
      <c r="P151">
        <v>71</v>
      </c>
      <c r="Q151">
        <v>43</v>
      </c>
      <c r="R151">
        <v>71</v>
      </c>
      <c r="S151">
        <v>71</v>
      </c>
      <c r="T151">
        <v>71</v>
      </c>
      <c r="U151">
        <v>71</v>
      </c>
      <c r="V151">
        <v>71</v>
      </c>
      <c r="W151">
        <v>71</v>
      </c>
      <c r="X151">
        <v>71</v>
      </c>
      <c r="Y151">
        <v>71</v>
      </c>
      <c r="Z151">
        <v>71</v>
      </c>
      <c r="AA151">
        <v>71</v>
      </c>
      <c r="AB151">
        <v>71</v>
      </c>
      <c r="AC151">
        <v>71</v>
      </c>
      <c r="AD151">
        <v>71</v>
      </c>
      <c r="AE151">
        <v>71</v>
      </c>
      <c r="AF151">
        <v>71</v>
      </c>
      <c r="AG151">
        <v>43</v>
      </c>
      <c r="AH151">
        <v>71</v>
      </c>
      <c r="AI151">
        <v>71</v>
      </c>
      <c r="AJ151">
        <v>71</v>
      </c>
      <c r="AK151">
        <v>69</v>
      </c>
      <c r="AL151">
        <v>69</v>
      </c>
      <c r="AM151">
        <v>69</v>
      </c>
      <c r="AN151">
        <v>35</v>
      </c>
      <c r="AO151">
        <v>35</v>
      </c>
      <c r="AP151">
        <v>36</v>
      </c>
      <c r="AQ151">
        <v>36</v>
      </c>
      <c r="AR151">
        <v>63</v>
      </c>
      <c r="AS151">
        <v>63</v>
      </c>
      <c r="AT151">
        <v>63</v>
      </c>
      <c r="AU151">
        <v>63</v>
      </c>
      <c r="AV151" s="8">
        <f t="shared" si="16"/>
        <v>62.159090909090907</v>
      </c>
      <c r="AW151">
        <f t="shared" si="17"/>
        <v>71</v>
      </c>
      <c r="AX151" s="8">
        <f t="shared" si="18"/>
        <v>15.665015356873353</v>
      </c>
      <c r="AY151" s="6">
        <f>Table1214[[#This Row],[Szórás]]/Table1214[[#This Row],[Átlagos akadálymentességi hibaszám]]</f>
        <v>0.25201487228607955</v>
      </c>
      <c r="AZ151">
        <f t="shared" si="19"/>
        <v>2</v>
      </c>
      <c r="BA151">
        <f t="shared" si="20"/>
        <v>71</v>
      </c>
      <c r="BB151">
        <f t="shared" si="21"/>
        <v>69</v>
      </c>
      <c r="BC151" s="7">
        <f t="shared" si="22"/>
        <v>1.0034085204617627</v>
      </c>
      <c r="BD151" s="10">
        <f t="shared" si="23"/>
        <v>5.8814252708694476E-3</v>
      </c>
    </row>
    <row r="152" spans="1:56" x14ac:dyDescent="0.25">
      <c r="A152">
        <v>5150780000</v>
      </c>
      <c r="B152" t="s">
        <v>155</v>
      </c>
      <c r="C152" t="s">
        <v>156</v>
      </c>
      <c r="D152">
        <v>75</v>
      </c>
      <c r="E152">
        <v>77</v>
      </c>
      <c r="F152">
        <v>71</v>
      </c>
      <c r="G152">
        <v>69</v>
      </c>
      <c r="H152">
        <v>68</v>
      </c>
      <c r="I152">
        <v>75</v>
      </c>
      <c r="J152">
        <v>75</v>
      </c>
      <c r="K152">
        <v>78</v>
      </c>
      <c r="L152">
        <v>73</v>
      </c>
      <c r="M152">
        <v>71</v>
      </c>
      <c r="N152">
        <v>71</v>
      </c>
      <c r="O152">
        <v>69</v>
      </c>
      <c r="P152">
        <v>73</v>
      </c>
      <c r="Q152">
        <v>68</v>
      </c>
      <c r="R152">
        <v>72</v>
      </c>
      <c r="S152">
        <v>73</v>
      </c>
      <c r="T152">
        <v>69</v>
      </c>
      <c r="U152">
        <v>73</v>
      </c>
      <c r="V152">
        <v>76</v>
      </c>
      <c r="W152">
        <v>70</v>
      </c>
      <c r="X152">
        <v>76</v>
      </c>
      <c r="Y152">
        <v>72</v>
      </c>
      <c r="Z152">
        <v>75</v>
      </c>
      <c r="AA152">
        <v>72</v>
      </c>
      <c r="AB152">
        <v>71</v>
      </c>
      <c r="AC152">
        <v>75</v>
      </c>
      <c r="AD152">
        <v>74</v>
      </c>
      <c r="AE152">
        <v>73</v>
      </c>
      <c r="AF152">
        <v>71</v>
      </c>
      <c r="AG152">
        <v>70</v>
      </c>
      <c r="AH152">
        <v>68</v>
      </c>
      <c r="AI152">
        <v>76</v>
      </c>
      <c r="AJ152">
        <v>73</v>
      </c>
      <c r="AK152">
        <v>74</v>
      </c>
      <c r="AL152">
        <v>16</v>
      </c>
      <c r="AM152">
        <v>13</v>
      </c>
      <c r="AN152">
        <v>13</v>
      </c>
      <c r="AO152">
        <v>14</v>
      </c>
      <c r="AP152">
        <v>13</v>
      </c>
      <c r="AQ152">
        <v>14</v>
      </c>
      <c r="AR152">
        <v>15</v>
      </c>
      <c r="AS152">
        <v>14</v>
      </c>
      <c r="AT152">
        <v>14</v>
      </c>
      <c r="AU152">
        <v>14</v>
      </c>
      <c r="AV152" s="8">
        <f t="shared" si="16"/>
        <v>59.227272727272727</v>
      </c>
      <c r="AW152">
        <f t="shared" si="17"/>
        <v>71</v>
      </c>
      <c r="AX152" s="8">
        <f t="shared" si="18"/>
        <v>24.930474147641384</v>
      </c>
      <c r="AY152" s="6">
        <f>Table1214[[#This Row],[Szórás]]/Table1214[[#This Row],[Átlagos akadálymentességi hibaszám]]</f>
        <v>0.4209289572126711</v>
      </c>
      <c r="AZ152">
        <f t="shared" si="19"/>
        <v>13</v>
      </c>
      <c r="BA152">
        <f t="shared" si="20"/>
        <v>78</v>
      </c>
      <c r="BB152">
        <f t="shared" si="21"/>
        <v>65</v>
      </c>
      <c r="BC152" s="7">
        <f t="shared" si="22"/>
        <v>0.96129606296014714</v>
      </c>
      <c r="BD152" s="10">
        <f t="shared" si="23"/>
        <v>0.52573267277715618</v>
      </c>
    </row>
    <row r="153" spans="1:56" x14ac:dyDescent="0.25">
      <c r="A153">
        <v>263763000000</v>
      </c>
      <c r="B153" t="s">
        <v>100</v>
      </c>
      <c r="C153" t="s">
        <v>101</v>
      </c>
      <c r="D153">
        <v>14</v>
      </c>
      <c r="E153">
        <v>16</v>
      </c>
      <c r="F153">
        <v>14</v>
      </c>
      <c r="G153">
        <v>16</v>
      </c>
      <c r="H153">
        <v>16</v>
      </c>
      <c r="I153">
        <v>16</v>
      </c>
      <c r="J153">
        <v>16</v>
      </c>
      <c r="K153">
        <v>16</v>
      </c>
      <c r="L153">
        <v>16</v>
      </c>
      <c r="M153">
        <v>16</v>
      </c>
      <c r="N153">
        <v>14</v>
      </c>
      <c r="O153">
        <v>16</v>
      </c>
      <c r="P153">
        <v>14</v>
      </c>
      <c r="Q153">
        <v>17</v>
      </c>
      <c r="R153">
        <v>15</v>
      </c>
      <c r="S153">
        <v>17</v>
      </c>
      <c r="T153">
        <v>18</v>
      </c>
      <c r="U153">
        <v>18</v>
      </c>
      <c r="V153">
        <v>18</v>
      </c>
      <c r="W153">
        <v>18</v>
      </c>
      <c r="X153">
        <v>18</v>
      </c>
      <c r="Y153">
        <v>18</v>
      </c>
      <c r="Z153">
        <v>18</v>
      </c>
      <c r="AA153">
        <v>18</v>
      </c>
      <c r="AB153">
        <v>18</v>
      </c>
      <c r="AC153">
        <v>18</v>
      </c>
      <c r="AD153">
        <v>18</v>
      </c>
      <c r="AE153">
        <v>18</v>
      </c>
      <c r="AF153">
        <v>18</v>
      </c>
      <c r="AG153">
        <v>18</v>
      </c>
      <c r="AH153">
        <v>18</v>
      </c>
      <c r="AI153">
        <v>18</v>
      </c>
      <c r="AJ153">
        <v>18</v>
      </c>
      <c r="AK153">
        <v>18</v>
      </c>
      <c r="AL153">
        <v>18</v>
      </c>
      <c r="AM153">
        <v>13</v>
      </c>
      <c r="AN153">
        <v>13</v>
      </c>
      <c r="AO153">
        <v>13</v>
      </c>
      <c r="AP153">
        <v>13</v>
      </c>
      <c r="AQ153">
        <v>13</v>
      </c>
      <c r="AR153">
        <v>13</v>
      </c>
      <c r="AS153">
        <v>13</v>
      </c>
      <c r="AT153">
        <v>13</v>
      </c>
      <c r="AU153">
        <v>13</v>
      </c>
      <c r="AV153" s="8">
        <f t="shared" si="16"/>
        <v>16.09090909090909</v>
      </c>
      <c r="AW153">
        <f t="shared" si="17"/>
        <v>16</v>
      </c>
      <c r="AX153" s="8">
        <f t="shared" si="18"/>
        <v>2.0210310725455241</v>
      </c>
      <c r="AY153" s="6">
        <f>Table1214[[#This Row],[Szórás]]/Table1214[[#This Row],[Átlagos akadálymentességi hibaszám]]</f>
        <v>0.12560080111864841</v>
      </c>
      <c r="AZ153">
        <f t="shared" si="19"/>
        <v>13</v>
      </c>
      <c r="BA153">
        <f t="shared" si="20"/>
        <v>18</v>
      </c>
      <c r="BB153">
        <f t="shared" si="21"/>
        <v>5</v>
      </c>
      <c r="BC153" s="7">
        <f t="shared" si="22"/>
        <v>0.99760442266029459</v>
      </c>
      <c r="BD153" s="10">
        <f t="shared" si="23"/>
        <v>5.5591700066017186E-2</v>
      </c>
    </row>
    <row r="154" spans="1:56" x14ac:dyDescent="0.25">
      <c r="A154">
        <v>240420000</v>
      </c>
      <c r="B154" t="s">
        <v>110</v>
      </c>
      <c r="C154" t="s">
        <v>174</v>
      </c>
      <c r="D154">
        <v>24</v>
      </c>
      <c r="E154">
        <v>29</v>
      </c>
      <c r="F154">
        <v>29</v>
      </c>
      <c r="G154">
        <v>25</v>
      </c>
      <c r="H154">
        <v>27</v>
      </c>
      <c r="I154">
        <v>25</v>
      </c>
      <c r="J154">
        <v>24</v>
      </c>
      <c r="K154">
        <v>27</v>
      </c>
      <c r="L154">
        <v>28</v>
      </c>
      <c r="M154">
        <v>29</v>
      </c>
      <c r="N154">
        <v>25</v>
      </c>
      <c r="O154">
        <v>23</v>
      </c>
      <c r="P154">
        <v>25</v>
      </c>
      <c r="Q154">
        <v>24</v>
      </c>
      <c r="R154">
        <v>29</v>
      </c>
      <c r="S154">
        <v>25</v>
      </c>
      <c r="T154">
        <v>27</v>
      </c>
      <c r="U154">
        <v>28</v>
      </c>
      <c r="V154">
        <v>26</v>
      </c>
      <c r="W154">
        <v>23</v>
      </c>
      <c r="X154">
        <v>24</v>
      </c>
      <c r="Y154">
        <v>28</v>
      </c>
      <c r="Z154">
        <v>28</v>
      </c>
      <c r="AA154">
        <v>27</v>
      </c>
      <c r="AB154">
        <v>28</v>
      </c>
      <c r="AC154">
        <v>28</v>
      </c>
      <c r="AD154">
        <v>25</v>
      </c>
      <c r="AE154">
        <v>23</v>
      </c>
      <c r="AF154">
        <v>22</v>
      </c>
      <c r="AG154">
        <v>29</v>
      </c>
      <c r="AH154">
        <v>26</v>
      </c>
      <c r="AI154">
        <v>25</v>
      </c>
      <c r="AJ154">
        <v>26</v>
      </c>
      <c r="AK154">
        <v>26</v>
      </c>
      <c r="AL154">
        <v>31</v>
      </c>
      <c r="AM154">
        <v>26</v>
      </c>
      <c r="AN154">
        <v>27</v>
      </c>
      <c r="AO154">
        <v>25</v>
      </c>
      <c r="AP154">
        <v>27</v>
      </c>
      <c r="AQ154">
        <v>30</v>
      </c>
      <c r="AR154">
        <v>26</v>
      </c>
      <c r="AS154">
        <v>27</v>
      </c>
      <c r="AT154">
        <v>28</v>
      </c>
      <c r="AU154">
        <v>31</v>
      </c>
      <c r="AV154" s="8">
        <f t="shared" si="16"/>
        <v>26.477272727272727</v>
      </c>
      <c r="AW154">
        <f t="shared" si="17"/>
        <v>26.5</v>
      </c>
      <c r="AX154" s="8">
        <f t="shared" si="18"/>
        <v>2.1726485429843279</v>
      </c>
      <c r="AY154" s="6">
        <f>Table1214[[#This Row],[Szórás]]/Table1214[[#This Row],[Átlagos akadálymentességi hibaszám]]</f>
        <v>8.2057112353056155E-2</v>
      </c>
      <c r="AZ154">
        <f t="shared" si="19"/>
        <v>22</v>
      </c>
      <c r="BA154">
        <f t="shared" si="20"/>
        <v>31</v>
      </c>
      <c r="BB154">
        <f t="shared" si="21"/>
        <v>9</v>
      </c>
      <c r="BC154" s="7">
        <f t="shared" si="22"/>
        <v>1.0012437176350815</v>
      </c>
      <c r="BD154" s="10">
        <f t="shared" si="23"/>
        <v>3.7593162593441878E-2</v>
      </c>
    </row>
    <row r="155" spans="1:56" x14ac:dyDescent="0.25">
      <c r="A155">
        <v>57098150000</v>
      </c>
      <c r="B155" t="s">
        <v>100</v>
      </c>
      <c r="C155" t="s">
        <v>101</v>
      </c>
      <c r="D155">
        <v>81</v>
      </c>
      <c r="E155">
        <v>81</v>
      </c>
      <c r="F155">
        <v>81</v>
      </c>
      <c r="G155">
        <v>81</v>
      </c>
      <c r="H155">
        <v>81</v>
      </c>
      <c r="I155">
        <v>81</v>
      </c>
      <c r="J155">
        <v>81</v>
      </c>
      <c r="K155">
        <v>81</v>
      </c>
      <c r="L155">
        <v>72</v>
      </c>
      <c r="M155">
        <v>72</v>
      </c>
      <c r="N155">
        <v>72</v>
      </c>
      <c r="O155">
        <v>72</v>
      </c>
      <c r="P155">
        <v>72</v>
      </c>
      <c r="Q155">
        <v>72</v>
      </c>
      <c r="R155">
        <v>72</v>
      </c>
      <c r="S155">
        <v>71</v>
      </c>
      <c r="T155">
        <v>71</v>
      </c>
      <c r="U155">
        <v>71</v>
      </c>
      <c r="V155">
        <v>71</v>
      </c>
      <c r="W155">
        <v>71</v>
      </c>
      <c r="X155">
        <v>71</v>
      </c>
      <c r="Y155">
        <v>71</v>
      </c>
      <c r="Z155">
        <v>71</v>
      </c>
      <c r="AA155">
        <v>71</v>
      </c>
      <c r="AB155">
        <v>32</v>
      </c>
      <c r="AC155">
        <v>32</v>
      </c>
      <c r="AD155">
        <v>34</v>
      </c>
      <c r="AE155">
        <v>36</v>
      </c>
      <c r="AF155">
        <v>35</v>
      </c>
      <c r="AG155">
        <v>33</v>
      </c>
      <c r="AH155">
        <v>33</v>
      </c>
      <c r="AI155">
        <v>34</v>
      </c>
      <c r="AJ155">
        <v>35</v>
      </c>
      <c r="AK155">
        <v>34</v>
      </c>
      <c r="AL155">
        <v>34</v>
      </c>
      <c r="AM155">
        <v>32</v>
      </c>
      <c r="AN155">
        <v>32</v>
      </c>
      <c r="AO155">
        <v>34</v>
      </c>
      <c r="AP155">
        <v>33</v>
      </c>
      <c r="AQ155">
        <v>37</v>
      </c>
      <c r="AR155">
        <v>36</v>
      </c>
      <c r="AS155">
        <v>35</v>
      </c>
      <c r="AT155">
        <v>36</v>
      </c>
      <c r="AU155">
        <v>36</v>
      </c>
      <c r="AV155" s="8">
        <f t="shared" si="16"/>
        <v>56.227272727272727</v>
      </c>
      <c r="AW155">
        <f t="shared" si="17"/>
        <v>71</v>
      </c>
      <c r="AX155" s="8">
        <f t="shared" si="18"/>
        <v>20.691379663739347</v>
      </c>
      <c r="AY155" s="6">
        <f>Table1214[[#This Row],[Szórás]]/Table1214[[#This Row],[Átlagos akadálymentességi hibaszám]]</f>
        <v>0.36799543460166989</v>
      </c>
      <c r="AZ155">
        <f t="shared" si="19"/>
        <v>32</v>
      </c>
      <c r="BA155">
        <f t="shared" si="20"/>
        <v>81</v>
      </c>
      <c r="BB155">
        <f t="shared" si="21"/>
        <v>49</v>
      </c>
      <c r="BC155" s="7">
        <f t="shared" si="22"/>
        <v>0.97310396065105165</v>
      </c>
      <c r="BD155" s="10">
        <f t="shared" si="23"/>
        <v>0.77816115117879614</v>
      </c>
    </row>
    <row r="156" spans="1:56" x14ac:dyDescent="0.25">
      <c r="A156">
        <v>57098150000</v>
      </c>
      <c r="B156" t="s">
        <v>100</v>
      </c>
      <c r="C156" t="s">
        <v>101</v>
      </c>
      <c r="D156">
        <v>80</v>
      </c>
      <c r="E156">
        <v>80</v>
      </c>
      <c r="F156">
        <v>78</v>
      </c>
      <c r="G156">
        <v>79</v>
      </c>
      <c r="H156">
        <v>79</v>
      </c>
      <c r="I156">
        <v>79</v>
      </c>
      <c r="J156">
        <v>79</v>
      </c>
      <c r="K156">
        <v>79</v>
      </c>
      <c r="L156">
        <v>70</v>
      </c>
      <c r="M156">
        <v>70</v>
      </c>
      <c r="N156">
        <v>70</v>
      </c>
      <c r="O156">
        <v>71</v>
      </c>
      <c r="P156">
        <v>69</v>
      </c>
      <c r="Q156">
        <v>69</v>
      </c>
      <c r="R156">
        <v>69</v>
      </c>
      <c r="S156">
        <v>69</v>
      </c>
      <c r="T156">
        <v>69</v>
      </c>
      <c r="U156">
        <v>70</v>
      </c>
      <c r="V156">
        <v>70</v>
      </c>
      <c r="W156">
        <v>70</v>
      </c>
      <c r="X156">
        <v>70</v>
      </c>
      <c r="Y156">
        <v>70</v>
      </c>
      <c r="Z156">
        <v>71</v>
      </c>
      <c r="AA156">
        <v>72</v>
      </c>
      <c r="AB156">
        <v>23</v>
      </c>
      <c r="AC156">
        <v>22</v>
      </c>
      <c r="AD156">
        <v>23</v>
      </c>
      <c r="AE156">
        <v>23</v>
      </c>
      <c r="AF156">
        <v>23</v>
      </c>
      <c r="AG156">
        <v>23</v>
      </c>
      <c r="AH156">
        <v>23</v>
      </c>
      <c r="AI156">
        <v>23</v>
      </c>
      <c r="AJ156">
        <v>23</v>
      </c>
      <c r="AK156">
        <v>23</v>
      </c>
      <c r="AL156">
        <v>23</v>
      </c>
      <c r="AM156">
        <v>23</v>
      </c>
      <c r="AN156">
        <v>22</v>
      </c>
      <c r="AO156">
        <v>22</v>
      </c>
      <c r="AP156">
        <v>22</v>
      </c>
      <c r="AQ156">
        <v>25</v>
      </c>
      <c r="AR156">
        <v>25</v>
      </c>
      <c r="AS156">
        <v>24</v>
      </c>
      <c r="AT156">
        <v>24</v>
      </c>
      <c r="AU156">
        <v>25</v>
      </c>
      <c r="AV156" s="8">
        <f t="shared" si="16"/>
        <v>50.363636363636367</v>
      </c>
      <c r="AW156">
        <f t="shared" si="17"/>
        <v>69</v>
      </c>
      <c r="AX156" s="8">
        <f t="shared" si="18"/>
        <v>25.305657892120998</v>
      </c>
      <c r="AY156" s="6">
        <f>Table1214[[#This Row],[Szórás]]/Table1214[[#This Row],[Átlagos akadálymentességi hibaszám]]</f>
        <v>0.50245891121539887</v>
      </c>
      <c r="AZ156">
        <f t="shared" si="19"/>
        <v>22</v>
      </c>
      <c r="BA156">
        <f t="shared" si="20"/>
        <v>80</v>
      </c>
      <c r="BB156">
        <f t="shared" si="21"/>
        <v>58</v>
      </c>
      <c r="BC156" s="7">
        <f t="shared" si="22"/>
        <v>0.96129019663362691</v>
      </c>
      <c r="BD156" s="10">
        <f t="shared" si="23"/>
        <v>0.76658494905059371</v>
      </c>
    </row>
    <row r="157" spans="1:56" x14ac:dyDescent="0.25">
      <c r="A157">
        <v>95170000</v>
      </c>
      <c r="B157" t="s">
        <v>110</v>
      </c>
      <c r="C157" t="s">
        <v>174</v>
      </c>
      <c r="D157">
        <v>112</v>
      </c>
      <c r="E157">
        <v>101</v>
      </c>
      <c r="F157">
        <v>103</v>
      </c>
      <c r="G157">
        <v>126</v>
      </c>
      <c r="H157">
        <v>109</v>
      </c>
      <c r="I157">
        <v>118</v>
      </c>
      <c r="J157">
        <v>116</v>
      </c>
      <c r="K157">
        <v>118</v>
      </c>
      <c r="L157">
        <v>105</v>
      </c>
      <c r="M157">
        <v>91</v>
      </c>
      <c r="N157">
        <v>98</v>
      </c>
      <c r="O157">
        <v>95</v>
      </c>
      <c r="P157">
        <v>83</v>
      </c>
      <c r="Q157">
        <v>91</v>
      </c>
      <c r="R157">
        <v>94</v>
      </c>
      <c r="S157">
        <v>93</v>
      </c>
      <c r="T157">
        <v>103</v>
      </c>
      <c r="U157">
        <v>105</v>
      </c>
      <c r="V157">
        <v>101</v>
      </c>
      <c r="W157">
        <v>102</v>
      </c>
      <c r="X157">
        <v>94</v>
      </c>
      <c r="Y157">
        <v>99</v>
      </c>
      <c r="Z157">
        <v>99</v>
      </c>
      <c r="AA157">
        <v>100</v>
      </c>
      <c r="AB157">
        <v>96</v>
      </c>
      <c r="AC157">
        <v>96</v>
      </c>
      <c r="AD157">
        <v>85</v>
      </c>
      <c r="AE157">
        <v>93</v>
      </c>
      <c r="AF157">
        <v>87</v>
      </c>
      <c r="AG157">
        <v>91</v>
      </c>
      <c r="AH157">
        <v>86</v>
      </c>
      <c r="AI157">
        <v>95</v>
      </c>
      <c r="AJ157">
        <v>92</v>
      </c>
      <c r="AK157">
        <v>92</v>
      </c>
      <c r="AL157">
        <v>95</v>
      </c>
      <c r="AM157">
        <v>92</v>
      </c>
      <c r="AN157">
        <v>96</v>
      </c>
      <c r="AO157">
        <v>91</v>
      </c>
      <c r="AP157">
        <v>93</v>
      </c>
      <c r="AQ157">
        <v>99</v>
      </c>
      <c r="AR157">
        <v>101</v>
      </c>
      <c r="AS157">
        <v>100</v>
      </c>
      <c r="AT157">
        <v>105</v>
      </c>
      <c r="AU157">
        <v>100</v>
      </c>
      <c r="AV157" s="8">
        <f t="shared" si="16"/>
        <v>98.659090909090907</v>
      </c>
      <c r="AW157">
        <f t="shared" si="17"/>
        <v>97</v>
      </c>
      <c r="AX157" s="8">
        <f t="shared" si="18"/>
        <v>9.1115648001768843</v>
      </c>
      <c r="AY157" s="6">
        <f>Table1214[[#This Row],[Szórás]]/Table1214[[#This Row],[Átlagos akadálymentességi hibaszám]]</f>
        <v>9.2354031607413706E-2</v>
      </c>
      <c r="AZ157">
        <f t="shared" si="19"/>
        <v>83</v>
      </c>
      <c r="BA157">
        <f t="shared" si="20"/>
        <v>126</v>
      </c>
      <c r="BB157">
        <f t="shared" si="21"/>
        <v>43</v>
      </c>
      <c r="BC157" s="7">
        <f t="shared" si="22"/>
        <v>0.99681856830658599</v>
      </c>
      <c r="BD157" s="10">
        <f t="shared" si="23"/>
        <v>0.20978942659600702</v>
      </c>
    </row>
    <row r="158" spans="1:56" x14ac:dyDescent="0.25">
      <c r="A158">
        <v>7232680000</v>
      </c>
      <c r="B158" t="s">
        <v>214</v>
      </c>
      <c r="C158" t="s">
        <v>215</v>
      </c>
      <c r="D158">
        <v>21</v>
      </c>
      <c r="E158">
        <v>21</v>
      </c>
      <c r="F158">
        <v>21</v>
      </c>
      <c r="G158">
        <v>21</v>
      </c>
      <c r="H158">
        <v>20</v>
      </c>
      <c r="I158">
        <v>21</v>
      </c>
      <c r="J158">
        <v>20</v>
      </c>
      <c r="K158">
        <v>20</v>
      </c>
      <c r="L158">
        <v>20</v>
      </c>
      <c r="M158">
        <v>20</v>
      </c>
      <c r="N158">
        <v>20</v>
      </c>
      <c r="O158">
        <v>18</v>
      </c>
      <c r="P158">
        <v>18</v>
      </c>
      <c r="Q158">
        <v>18</v>
      </c>
      <c r="R158">
        <v>18</v>
      </c>
      <c r="S158">
        <v>18</v>
      </c>
      <c r="T158">
        <v>18</v>
      </c>
      <c r="U158">
        <v>18</v>
      </c>
      <c r="V158">
        <v>18</v>
      </c>
      <c r="W158">
        <v>18</v>
      </c>
      <c r="X158">
        <v>18</v>
      </c>
      <c r="Y158">
        <v>17</v>
      </c>
      <c r="Z158">
        <v>17</v>
      </c>
      <c r="AA158">
        <v>17</v>
      </c>
      <c r="AB158">
        <v>17</v>
      </c>
      <c r="AC158">
        <v>17</v>
      </c>
      <c r="AD158">
        <v>17</v>
      </c>
      <c r="AE158">
        <v>17</v>
      </c>
      <c r="AF158">
        <v>17</v>
      </c>
      <c r="AG158">
        <v>17</v>
      </c>
      <c r="AH158">
        <v>17</v>
      </c>
      <c r="AI158">
        <v>17</v>
      </c>
      <c r="AJ158">
        <v>17</v>
      </c>
      <c r="AK158">
        <v>17</v>
      </c>
      <c r="AL158">
        <v>17</v>
      </c>
      <c r="AM158">
        <v>17</v>
      </c>
      <c r="AN158">
        <v>17</v>
      </c>
      <c r="AO158">
        <v>17</v>
      </c>
      <c r="AP158">
        <v>17</v>
      </c>
      <c r="AQ158">
        <v>17</v>
      </c>
      <c r="AR158">
        <v>16</v>
      </c>
      <c r="AS158">
        <v>16</v>
      </c>
      <c r="AT158">
        <v>16</v>
      </c>
      <c r="AU158">
        <v>16</v>
      </c>
      <c r="AV158" s="8">
        <f t="shared" si="16"/>
        <v>18</v>
      </c>
      <c r="AW158">
        <f t="shared" si="17"/>
        <v>17</v>
      </c>
      <c r="AX158" s="8">
        <f t="shared" si="18"/>
        <v>1.5551863718419059</v>
      </c>
      <c r="AY158" s="6">
        <f>Table1214[[#This Row],[Szórás]]/Table1214[[#This Row],[Átlagos akadálymentességi hibaszám]]</f>
        <v>8.6399242880105878E-2</v>
      </c>
      <c r="AZ158">
        <f t="shared" si="19"/>
        <v>16</v>
      </c>
      <c r="BA158">
        <f t="shared" si="20"/>
        <v>21</v>
      </c>
      <c r="BB158">
        <f t="shared" si="21"/>
        <v>5</v>
      </c>
      <c r="BC158" s="7">
        <f t="shared" si="22"/>
        <v>0.99402988517874724</v>
      </c>
      <c r="BD158" s="10">
        <f t="shared" si="23"/>
        <v>0.84115123396061875</v>
      </c>
    </row>
    <row r="159" spans="1:56" x14ac:dyDescent="0.25">
      <c r="A159">
        <v>3417220000</v>
      </c>
      <c r="B159" t="s">
        <v>164</v>
      </c>
      <c r="C159" t="s">
        <v>333</v>
      </c>
      <c r="D159">
        <v>125</v>
      </c>
      <c r="E159">
        <v>125</v>
      </c>
      <c r="F159">
        <v>125</v>
      </c>
      <c r="G159">
        <v>125</v>
      </c>
      <c r="H159">
        <v>125</v>
      </c>
      <c r="I159">
        <v>125</v>
      </c>
      <c r="J159">
        <v>125</v>
      </c>
      <c r="K159">
        <v>125</v>
      </c>
      <c r="L159">
        <v>125</v>
      </c>
      <c r="M159">
        <v>125</v>
      </c>
      <c r="N159">
        <v>125</v>
      </c>
      <c r="O159">
        <v>125</v>
      </c>
      <c r="P159">
        <v>125</v>
      </c>
      <c r="Q159">
        <v>125</v>
      </c>
      <c r="R159">
        <v>125</v>
      </c>
      <c r="S159">
        <v>125</v>
      </c>
      <c r="T159">
        <v>125</v>
      </c>
      <c r="U159">
        <v>127</v>
      </c>
      <c r="V159">
        <v>127</v>
      </c>
      <c r="W159">
        <v>127</v>
      </c>
      <c r="X159">
        <v>127</v>
      </c>
      <c r="Y159">
        <v>127</v>
      </c>
      <c r="Z159">
        <v>127</v>
      </c>
      <c r="AA159">
        <v>127</v>
      </c>
      <c r="AB159">
        <v>127</v>
      </c>
      <c r="AC159">
        <v>127</v>
      </c>
      <c r="AD159">
        <v>127</v>
      </c>
      <c r="AE159">
        <v>127</v>
      </c>
      <c r="AF159">
        <v>127</v>
      </c>
      <c r="AG159">
        <v>127</v>
      </c>
      <c r="AH159">
        <v>127</v>
      </c>
      <c r="AI159">
        <v>127</v>
      </c>
      <c r="AJ159">
        <v>127</v>
      </c>
      <c r="AK159">
        <v>127</v>
      </c>
      <c r="AL159">
        <v>127</v>
      </c>
      <c r="AM159">
        <v>127</v>
      </c>
      <c r="AN159">
        <v>127</v>
      </c>
      <c r="AO159">
        <v>127</v>
      </c>
      <c r="AP159">
        <v>125</v>
      </c>
      <c r="AQ159">
        <v>125</v>
      </c>
      <c r="AR159">
        <v>125</v>
      </c>
      <c r="AS159">
        <v>125</v>
      </c>
      <c r="AT159">
        <v>125</v>
      </c>
      <c r="AU159">
        <v>125</v>
      </c>
      <c r="AV159" s="8">
        <f t="shared" si="16"/>
        <v>125.95454545454545</v>
      </c>
      <c r="AW159">
        <f t="shared" si="17"/>
        <v>125</v>
      </c>
      <c r="AX159" s="8">
        <f t="shared" si="18"/>
        <v>1.0105155362727607</v>
      </c>
      <c r="AY159" s="6">
        <f>Table1214[[#This Row],[Szórás]]/Table1214[[#This Row],[Átlagos akadálymentességi hibaszám]]</f>
        <v>8.0228588228079163E-3</v>
      </c>
      <c r="AZ159">
        <f t="shared" si="19"/>
        <v>125</v>
      </c>
      <c r="BA159">
        <f t="shared" si="20"/>
        <v>127</v>
      </c>
      <c r="BB159">
        <f t="shared" si="21"/>
        <v>2</v>
      </c>
      <c r="BC159" s="7">
        <f t="shared" si="22"/>
        <v>1.0002584367473819</v>
      </c>
      <c r="BD159" s="10">
        <f t="shared" si="23"/>
        <v>0.17128412537917131</v>
      </c>
    </row>
    <row r="160" spans="1:56" x14ac:dyDescent="0.25">
      <c r="A160">
        <v>56282310000</v>
      </c>
      <c r="B160" t="s">
        <v>100</v>
      </c>
      <c r="C160" t="s">
        <v>101</v>
      </c>
      <c r="D160">
        <v>40</v>
      </c>
      <c r="E160">
        <v>40</v>
      </c>
      <c r="F160">
        <v>41</v>
      </c>
      <c r="G160">
        <v>39</v>
      </c>
      <c r="H160">
        <v>41</v>
      </c>
      <c r="I160">
        <v>41</v>
      </c>
      <c r="J160">
        <v>40</v>
      </c>
      <c r="K160">
        <v>40</v>
      </c>
      <c r="L160">
        <v>40</v>
      </c>
      <c r="M160">
        <v>40</v>
      </c>
      <c r="N160">
        <v>40</v>
      </c>
      <c r="O160">
        <v>41</v>
      </c>
      <c r="P160">
        <v>40</v>
      </c>
      <c r="Q160">
        <v>41</v>
      </c>
      <c r="R160">
        <v>41</v>
      </c>
      <c r="S160">
        <v>40</v>
      </c>
      <c r="T160">
        <v>40</v>
      </c>
      <c r="U160">
        <v>40</v>
      </c>
      <c r="V160">
        <v>40</v>
      </c>
      <c r="W160">
        <v>40</v>
      </c>
      <c r="X160">
        <v>40</v>
      </c>
      <c r="Y160">
        <v>40</v>
      </c>
      <c r="Z160">
        <v>8</v>
      </c>
      <c r="AA160">
        <v>10</v>
      </c>
      <c r="AB160">
        <v>11</v>
      </c>
      <c r="AC160">
        <v>10</v>
      </c>
      <c r="AD160">
        <v>10</v>
      </c>
      <c r="AE160">
        <v>9</v>
      </c>
      <c r="AF160">
        <v>9</v>
      </c>
      <c r="AG160">
        <v>9</v>
      </c>
      <c r="AH160">
        <v>9</v>
      </c>
      <c r="AI160">
        <v>9</v>
      </c>
      <c r="AJ160">
        <v>8</v>
      </c>
      <c r="AK160">
        <v>9</v>
      </c>
      <c r="AL160">
        <v>9</v>
      </c>
      <c r="AM160">
        <v>9</v>
      </c>
      <c r="AN160">
        <v>9</v>
      </c>
      <c r="AO160">
        <v>9</v>
      </c>
      <c r="AP160">
        <v>9</v>
      </c>
      <c r="AQ160">
        <v>9</v>
      </c>
      <c r="AR160">
        <v>8</v>
      </c>
      <c r="AS160">
        <v>8</v>
      </c>
      <c r="AT160">
        <v>9</v>
      </c>
      <c r="AU160">
        <v>8</v>
      </c>
      <c r="AV160" s="8">
        <f t="shared" si="16"/>
        <v>24.613636363636363</v>
      </c>
      <c r="AW160">
        <f t="shared" si="17"/>
        <v>25</v>
      </c>
      <c r="AX160" s="8">
        <f t="shared" si="18"/>
        <v>15.807292854868514</v>
      </c>
      <c r="AY160" s="6">
        <f>Table1214[[#This Row],[Szórás]]/Table1214[[#This Row],[Átlagos akadálymentességi hibaszám]]</f>
        <v>0.64221688422365153</v>
      </c>
      <c r="AZ160">
        <f t="shared" si="19"/>
        <v>8</v>
      </c>
      <c r="BA160">
        <f t="shared" si="20"/>
        <v>41</v>
      </c>
      <c r="BB160">
        <f t="shared" si="21"/>
        <v>33</v>
      </c>
      <c r="BC160" s="7">
        <f t="shared" si="22"/>
        <v>0.94928222280980445</v>
      </c>
      <c r="BD160" s="10">
        <f t="shared" si="23"/>
        <v>0.77151780598083275</v>
      </c>
    </row>
    <row r="161" spans="1:56" x14ac:dyDescent="0.25">
      <c r="A161">
        <v>1270610000</v>
      </c>
      <c r="B161" t="s">
        <v>158</v>
      </c>
      <c r="C161" t="s">
        <v>183</v>
      </c>
      <c r="D161">
        <v>8</v>
      </c>
      <c r="E161">
        <v>8</v>
      </c>
      <c r="F161">
        <v>8</v>
      </c>
      <c r="G161">
        <v>8</v>
      </c>
      <c r="H161">
        <v>8</v>
      </c>
      <c r="I161">
        <v>8</v>
      </c>
      <c r="J161">
        <v>8</v>
      </c>
      <c r="K161">
        <v>8</v>
      </c>
      <c r="L161">
        <v>8</v>
      </c>
      <c r="M161">
        <v>8</v>
      </c>
      <c r="N161">
        <v>8</v>
      </c>
      <c r="O161">
        <v>8</v>
      </c>
      <c r="P161">
        <v>8</v>
      </c>
      <c r="Q161">
        <v>8</v>
      </c>
      <c r="R161">
        <v>8</v>
      </c>
      <c r="S161">
        <v>8</v>
      </c>
      <c r="T161">
        <v>8</v>
      </c>
      <c r="U161">
        <v>8</v>
      </c>
      <c r="V161">
        <v>8</v>
      </c>
      <c r="W161">
        <v>8</v>
      </c>
      <c r="X161">
        <v>8</v>
      </c>
      <c r="Y161">
        <v>8</v>
      </c>
      <c r="Z161">
        <v>8</v>
      </c>
      <c r="AA161">
        <v>8</v>
      </c>
      <c r="AB161">
        <v>8</v>
      </c>
      <c r="AC161">
        <v>8</v>
      </c>
      <c r="AD161">
        <v>8</v>
      </c>
      <c r="AE161">
        <v>8</v>
      </c>
      <c r="AF161">
        <v>8</v>
      </c>
      <c r="AG161">
        <v>8</v>
      </c>
      <c r="AH161">
        <v>8</v>
      </c>
      <c r="AI161">
        <v>8</v>
      </c>
      <c r="AJ161">
        <v>8</v>
      </c>
      <c r="AK161">
        <v>8</v>
      </c>
      <c r="AL161">
        <v>6</v>
      </c>
      <c r="AM161">
        <v>6</v>
      </c>
      <c r="AN161">
        <v>8</v>
      </c>
      <c r="AO161">
        <v>8</v>
      </c>
      <c r="AP161">
        <v>8</v>
      </c>
      <c r="AQ161">
        <v>8</v>
      </c>
      <c r="AR161">
        <v>8</v>
      </c>
      <c r="AS161">
        <v>8</v>
      </c>
      <c r="AT161">
        <v>8</v>
      </c>
      <c r="AU161">
        <v>8</v>
      </c>
      <c r="AV161" s="8">
        <f t="shared" si="16"/>
        <v>7.9090909090909092</v>
      </c>
      <c r="AW161">
        <f t="shared" si="17"/>
        <v>8</v>
      </c>
      <c r="AX161" s="8">
        <f t="shared" si="18"/>
        <v>0.42141410988297084</v>
      </c>
      <c r="AY161" s="6">
        <f>Table1214[[#This Row],[Szórás]]/Table1214[[#This Row],[Átlagos akadálymentességi hibaszám]]</f>
        <v>5.3282243778306655E-2</v>
      </c>
      <c r="AZ161">
        <f t="shared" si="19"/>
        <v>6</v>
      </c>
      <c r="BA161">
        <f t="shared" si="20"/>
        <v>8</v>
      </c>
      <c r="BB161">
        <f t="shared" si="21"/>
        <v>2</v>
      </c>
      <c r="BC161" s="7">
        <f t="shared" si="22"/>
        <v>0.99894632944275075</v>
      </c>
      <c r="BD161" s="10">
        <f t="shared" si="23"/>
        <v>4.990771502399368E-2</v>
      </c>
    </row>
    <row r="162" spans="1:56" x14ac:dyDescent="0.25">
      <c r="A162">
        <v>300340000</v>
      </c>
      <c r="B162" t="s">
        <v>110</v>
      </c>
      <c r="C162" t="s">
        <v>174</v>
      </c>
      <c r="D162">
        <v>42</v>
      </c>
      <c r="E162">
        <v>42</v>
      </c>
      <c r="F162">
        <v>42</v>
      </c>
      <c r="G162">
        <v>42</v>
      </c>
      <c r="H162">
        <v>42</v>
      </c>
      <c r="I162">
        <v>42</v>
      </c>
      <c r="J162">
        <v>42</v>
      </c>
      <c r="K162">
        <v>42</v>
      </c>
      <c r="L162">
        <v>42</v>
      </c>
      <c r="M162">
        <v>42</v>
      </c>
      <c r="N162">
        <v>42</v>
      </c>
      <c r="O162">
        <v>42</v>
      </c>
      <c r="P162">
        <v>42</v>
      </c>
      <c r="Q162">
        <v>42</v>
      </c>
      <c r="R162">
        <v>42</v>
      </c>
      <c r="S162">
        <v>42</v>
      </c>
      <c r="T162">
        <v>42</v>
      </c>
      <c r="U162">
        <v>42</v>
      </c>
      <c r="V162">
        <v>42</v>
      </c>
      <c r="W162">
        <v>42</v>
      </c>
      <c r="X162">
        <v>42</v>
      </c>
      <c r="Y162">
        <v>42</v>
      </c>
      <c r="Z162">
        <v>42</v>
      </c>
      <c r="AA162">
        <v>42</v>
      </c>
      <c r="AB162">
        <v>42</v>
      </c>
      <c r="AC162">
        <v>42</v>
      </c>
      <c r="AD162">
        <v>42</v>
      </c>
      <c r="AE162">
        <v>42</v>
      </c>
      <c r="AF162">
        <v>42</v>
      </c>
      <c r="AG162">
        <v>42</v>
      </c>
      <c r="AH162">
        <v>42</v>
      </c>
      <c r="AI162">
        <v>42</v>
      </c>
      <c r="AJ162">
        <v>42</v>
      </c>
      <c r="AK162">
        <v>42</v>
      </c>
      <c r="AL162">
        <v>42</v>
      </c>
      <c r="AM162">
        <v>42</v>
      </c>
      <c r="AN162">
        <v>42</v>
      </c>
      <c r="AO162">
        <v>42</v>
      </c>
      <c r="AP162">
        <v>42</v>
      </c>
      <c r="AQ162">
        <v>42</v>
      </c>
      <c r="AR162">
        <v>42</v>
      </c>
      <c r="AS162">
        <v>42</v>
      </c>
      <c r="AT162">
        <v>42</v>
      </c>
      <c r="AU162">
        <v>42</v>
      </c>
      <c r="AV162" s="8">
        <f t="shared" si="16"/>
        <v>42</v>
      </c>
      <c r="AW162">
        <f t="shared" si="17"/>
        <v>42</v>
      </c>
      <c r="AX162" s="8">
        <f t="shared" si="18"/>
        <v>0</v>
      </c>
      <c r="AY162" s="6">
        <f>Table1214[[#This Row],[Szórás]]/Table1214[[#This Row],[Átlagos akadálymentességi hibaszám]]</f>
        <v>0</v>
      </c>
      <c r="AZ162">
        <f t="shared" si="19"/>
        <v>42</v>
      </c>
      <c r="BA162">
        <f t="shared" si="20"/>
        <v>42</v>
      </c>
      <c r="BB162">
        <f t="shared" si="21"/>
        <v>0</v>
      </c>
      <c r="BC162" s="7">
        <f t="shared" si="22"/>
        <v>1</v>
      </c>
      <c r="BD162" s="10">
        <f t="shared" si="23"/>
        <v>1</v>
      </c>
    </row>
    <row r="163" spans="1:56" x14ac:dyDescent="0.25">
      <c r="A163">
        <v>5670000</v>
      </c>
      <c r="B163" t="s">
        <v>85</v>
      </c>
      <c r="C163" t="s">
        <v>356</v>
      </c>
      <c r="D163">
        <v>96</v>
      </c>
      <c r="E163">
        <v>96</v>
      </c>
      <c r="F163">
        <v>96</v>
      </c>
      <c r="G163">
        <v>96</v>
      </c>
      <c r="H163">
        <v>96</v>
      </c>
      <c r="I163">
        <v>96</v>
      </c>
      <c r="J163">
        <v>96</v>
      </c>
      <c r="K163">
        <v>96</v>
      </c>
      <c r="L163">
        <v>96</v>
      </c>
      <c r="M163">
        <v>96</v>
      </c>
      <c r="N163">
        <v>96</v>
      </c>
      <c r="O163">
        <v>96</v>
      </c>
      <c r="P163">
        <v>96</v>
      </c>
      <c r="Q163">
        <v>96</v>
      </c>
      <c r="R163">
        <v>96</v>
      </c>
      <c r="S163">
        <v>96</v>
      </c>
      <c r="T163">
        <v>96</v>
      </c>
      <c r="U163">
        <v>96</v>
      </c>
      <c r="V163">
        <v>96</v>
      </c>
      <c r="W163">
        <v>96</v>
      </c>
      <c r="X163">
        <v>96</v>
      </c>
      <c r="Y163">
        <v>96</v>
      </c>
      <c r="Z163">
        <v>96</v>
      </c>
      <c r="AA163">
        <v>96</v>
      </c>
      <c r="AB163">
        <v>96</v>
      </c>
      <c r="AC163">
        <v>96</v>
      </c>
      <c r="AD163">
        <v>96</v>
      </c>
      <c r="AE163">
        <v>96</v>
      </c>
      <c r="AF163">
        <v>96</v>
      </c>
      <c r="AG163">
        <v>96</v>
      </c>
      <c r="AH163">
        <v>96</v>
      </c>
      <c r="AI163">
        <v>96</v>
      </c>
      <c r="AJ163">
        <v>96</v>
      </c>
      <c r="AK163">
        <v>96</v>
      </c>
      <c r="AL163">
        <v>96</v>
      </c>
      <c r="AM163">
        <v>96</v>
      </c>
      <c r="AN163">
        <v>96</v>
      </c>
      <c r="AO163">
        <v>96</v>
      </c>
      <c r="AP163">
        <v>96</v>
      </c>
      <c r="AQ163">
        <v>96</v>
      </c>
      <c r="AR163">
        <v>96</v>
      </c>
      <c r="AS163">
        <v>96</v>
      </c>
      <c r="AT163">
        <v>96</v>
      </c>
      <c r="AU163">
        <v>96</v>
      </c>
      <c r="AV163" s="8">
        <f t="shared" si="16"/>
        <v>96</v>
      </c>
      <c r="AW163">
        <f t="shared" si="17"/>
        <v>96</v>
      </c>
      <c r="AX163" s="8">
        <f t="shared" si="18"/>
        <v>0</v>
      </c>
      <c r="AY163" s="6">
        <f>Table1214[[#This Row],[Szórás]]/Table1214[[#This Row],[Átlagos akadálymentességi hibaszám]]</f>
        <v>0</v>
      </c>
      <c r="AZ163">
        <f t="shared" si="19"/>
        <v>96</v>
      </c>
      <c r="BA163">
        <f t="shared" si="20"/>
        <v>96</v>
      </c>
      <c r="BB163">
        <f t="shared" si="21"/>
        <v>0</v>
      </c>
      <c r="BC163" s="7">
        <f t="shared" si="22"/>
        <v>1</v>
      </c>
      <c r="BD163" s="10">
        <f t="shared" si="23"/>
        <v>1</v>
      </c>
    </row>
    <row r="164" spans="1:56" x14ac:dyDescent="0.25">
      <c r="A164">
        <v>107020670000</v>
      </c>
      <c r="B164" t="s">
        <v>100</v>
      </c>
      <c r="C164" t="s">
        <v>101</v>
      </c>
      <c r="D164">
        <v>27</v>
      </c>
      <c r="E164">
        <v>27</v>
      </c>
      <c r="F164">
        <v>27</v>
      </c>
      <c r="G164">
        <v>27</v>
      </c>
      <c r="H164">
        <v>27</v>
      </c>
      <c r="I164">
        <v>27</v>
      </c>
      <c r="J164">
        <v>27</v>
      </c>
      <c r="K164">
        <v>27</v>
      </c>
      <c r="L164">
        <v>27</v>
      </c>
      <c r="M164">
        <v>27</v>
      </c>
      <c r="N164">
        <v>27</v>
      </c>
      <c r="O164">
        <v>27</v>
      </c>
      <c r="P164">
        <v>27</v>
      </c>
      <c r="Q164">
        <v>27</v>
      </c>
      <c r="R164">
        <v>25</v>
      </c>
      <c r="S164">
        <v>27</v>
      </c>
      <c r="T164">
        <v>27</v>
      </c>
      <c r="U164">
        <v>27</v>
      </c>
      <c r="V164">
        <v>27</v>
      </c>
      <c r="W164">
        <v>27</v>
      </c>
      <c r="X164">
        <v>27</v>
      </c>
      <c r="Y164">
        <v>27</v>
      </c>
      <c r="Z164">
        <v>27</v>
      </c>
      <c r="AA164">
        <v>27</v>
      </c>
      <c r="AB164">
        <v>27</v>
      </c>
      <c r="AC164">
        <v>27</v>
      </c>
      <c r="AD164">
        <v>27</v>
      </c>
      <c r="AE164">
        <v>27</v>
      </c>
      <c r="AF164">
        <v>27</v>
      </c>
      <c r="AG164">
        <v>27</v>
      </c>
      <c r="AH164">
        <v>27</v>
      </c>
      <c r="AI164">
        <v>27</v>
      </c>
      <c r="AJ164">
        <v>27</v>
      </c>
      <c r="AK164">
        <v>27</v>
      </c>
      <c r="AL164">
        <v>27</v>
      </c>
      <c r="AM164">
        <v>27</v>
      </c>
      <c r="AN164">
        <v>25</v>
      </c>
      <c r="AO164">
        <v>27</v>
      </c>
      <c r="AP164">
        <v>27</v>
      </c>
      <c r="AQ164">
        <v>27</v>
      </c>
      <c r="AR164">
        <v>26</v>
      </c>
      <c r="AS164">
        <v>26</v>
      </c>
      <c r="AT164">
        <v>26</v>
      </c>
      <c r="AU164">
        <v>26</v>
      </c>
      <c r="AV164" s="8">
        <f t="shared" si="16"/>
        <v>26.818181818181817</v>
      </c>
      <c r="AW164">
        <f t="shared" si="17"/>
        <v>27</v>
      </c>
      <c r="AX164" s="8">
        <f t="shared" si="18"/>
        <v>0.49522028327205997</v>
      </c>
      <c r="AY164" s="6">
        <f>Table1214[[#This Row],[Szórás]]/Table1214[[#This Row],[Átlagos akadálymentességi hibaszám]]</f>
        <v>1.8465841071161559E-2</v>
      </c>
      <c r="AZ164">
        <f t="shared" si="19"/>
        <v>25</v>
      </c>
      <c r="BA164">
        <f t="shared" si="20"/>
        <v>27</v>
      </c>
      <c r="BB164">
        <f t="shared" si="21"/>
        <v>2</v>
      </c>
      <c r="BC164" s="7">
        <f t="shared" si="22"/>
        <v>0.99949865235148405</v>
      </c>
      <c r="BD164" s="10">
        <f t="shared" si="23"/>
        <v>0.1156275309485566</v>
      </c>
    </row>
    <row r="165" spans="1:56" x14ac:dyDescent="0.25">
      <c r="A165">
        <v>42456450000</v>
      </c>
      <c r="B165" t="s">
        <v>100</v>
      </c>
      <c r="C165" t="s">
        <v>101</v>
      </c>
      <c r="D165">
        <v>136</v>
      </c>
      <c r="E165">
        <v>137</v>
      </c>
      <c r="F165">
        <v>138</v>
      </c>
      <c r="G165">
        <v>137</v>
      </c>
      <c r="H165">
        <v>137</v>
      </c>
      <c r="I165">
        <v>134</v>
      </c>
      <c r="J165">
        <v>136</v>
      </c>
      <c r="K165">
        <v>137</v>
      </c>
      <c r="L165">
        <v>138</v>
      </c>
      <c r="M165">
        <v>138</v>
      </c>
      <c r="N165">
        <v>138</v>
      </c>
      <c r="O165">
        <v>137</v>
      </c>
      <c r="P165">
        <v>137</v>
      </c>
      <c r="Q165">
        <v>133</v>
      </c>
      <c r="R165">
        <v>117</v>
      </c>
      <c r="S165">
        <v>140</v>
      </c>
      <c r="T165">
        <v>120</v>
      </c>
      <c r="U165">
        <v>121</v>
      </c>
      <c r="V165">
        <v>121</v>
      </c>
      <c r="W165">
        <v>121</v>
      </c>
      <c r="X165">
        <v>121</v>
      </c>
      <c r="Y165">
        <v>85</v>
      </c>
      <c r="Z165">
        <v>70</v>
      </c>
      <c r="AA165">
        <v>71</v>
      </c>
      <c r="AB165">
        <v>70</v>
      </c>
      <c r="AC165">
        <v>72</v>
      </c>
      <c r="AD165">
        <v>72</v>
      </c>
      <c r="AE165">
        <v>73</v>
      </c>
      <c r="AF165">
        <v>73</v>
      </c>
      <c r="AG165">
        <v>75</v>
      </c>
      <c r="AH165">
        <v>75</v>
      </c>
      <c r="AI165">
        <v>75</v>
      </c>
      <c r="AJ165">
        <v>75</v>
      </c>
      <c r="AK165">
        <v>66</v>
      </c>
      <c r="AL165">
        <v>67</v>
      </c>
      <c r="AM165">
        <v>67</v>
      </c>
      <c r="AN165">
        <v>66</v>
      </c>
      <c r="AO165">
        <v>67</v>
      </c>
      <c r="AP165">
        <v>67</v>
      </c>
      <c r="AQ165">
        <v>72</v>
      </c>
      <c r="AR165">
        <v>72</v>
      </c>
      <c r="AS165">
        <v>72</v>
      </c>
      <c r="AT165">
        <v>72</v>
      </c>
      <c r="AU165">
        <v>70</v>
      </c>
      <c r="AV165" s="8">
        <f t="shared" si="16"/>
        <v>100.40909090909091</v>
      </c>
      <c r="AW165">
        <f t="shared" si="17"/>
        <v>80</v>
      </c>
      <c r="AX165" s="8">
        <f t="shared" si="18"/>
        <v>31.24123555742208</v>
      </c>
      <c r="AY165" s="6">
        <f>Table1214[[#This Row],[Szórás]]/Table1214[[#This Row],[Átlagos akadálymentességi hibaszám]]</f>
        <v>0.31113951211556623</v>
      </c>
      <c r="AZ165">
        <f t="shared" si="19"/>
        <v>66</v>
      </c>
      <c r="BA165">
        <f t="shared" si="20"/>
        <v>140</v>
      </c>
      <c r="BB165">
        <f t="shared" si="21"/>
        <v>74</v>
      </c>
      <c r="BC165" s="7">
        <f t="shared" si="22"/>
        <v>0.97808432349205621</v>
      </c>
      <c r="BD165" s="10">
        <f t="shared" si="23"/>
        <v>0.81315765105320303</v>
      </c>
    </row>
    <row r="166" spans="1:56" x14ac:dyDescent="0.25">
      <c r="A166">
        <v>14254790000</v>
      </c>
      <c r="B166" t="s">
        <v>100</v>
      </c>
      <c r="C166" t="s">
        <v>101</v>
      </c>
      <c r="D166">
        <v>44</v>
      </c>
      <c r="E166">
        <v>40</v>
      </c>
      <c r="F166">
        <v>40</v>
      </c>
      <c r="G166">
        <v>38</v>
      </c>
      <c r="H166">
        <v>42</v>
      </c>
      <c r="I166">
        <v>38</v>
      </c>
      <c r="J166">
        <v>38</v>
      </c>
      <c r="K166">
        <v>38</v>
      </c>
      <c r="L166">
        <v>38</v>
      </c>
      <c r="M166">
        <v>38</v>
      </c>
      <c r="N166">
        <v>38</v>
      </c>
      <c r="O166">
        <v>42</v>
      </c>
      <c r="P166">
        <v>34</v>
      </c>
      <c r="Q166">
        <v>34</v>
      </c>
      <c r="R166">
        <v>38</v>
      </c>
      <c r="S166">
        <v>34</v>
      </c>
      <c r="T166">
        <v>34</v>
      </c>
      <c r="U166">
        <v>34</v>
      </c>
      <c r="V166">
        <v>34</v>
      </c>
      <c r="W166">
        <v>31</v>
      </c>
      <c r="X166">
        <v>38</v>
      </c>
      <c r="Y166">
        <v>38</v>
      </c>
      <c r="Z166">
        <v>38</v>
      </c>
      <c r="AA166">
        <v>38</v>
      </c>
      <c r="AB166">
        <v>34</v>
      </c>
      <c r="AC166">
        <v>33</v>
      </c>
      <c r="AD166">
        <v>33</v>
      </c>
      <c r="AE166">
        <v>26</v>
      </c>
      <c r="AF166">
        <v>26</v>
      </c>
      <c r="AG166">
        <v>26</v>
      </c>
      <c r="AH166">
        <v>22</v>
      </c>
      <c r="AI166">
        <v>22</v>
      </c>
      <c r="AJ166">
        <v>22</v>
      </c>
      <c r="AK166">
        <v>26</v>
      </c>
      <c r="AL166">
        <v>26</v>
      </c>
      <c r="AM166">
        <v>22</v>
      </c>
      <c r="AN166">
        <v>30</v>
      </c>
      <c r="AO166">
        <v>26</v>
      </c>
      <c r="AP166">
        <v>26</v>
      </c>
      <c r="AQ166">
        <v>26</v>
      </c>
      <c r="AR166">
        <v>26</v>
      </c>
      <c r="AS166">
        <v>30</v>
      </c>
      <c r="AT166">
        <v>27</v>
      </c>
      <c r="AU166">
        <v>27</v>
      </c>
      <c r="AV166" s="8">
        <f t="shared" si="16"/>
        <v>32.613636363636367</v>
      </c>
      <c r="AW166">
        <f t="shared" si="17"/>
        <v>34</v>
      </c>
      <c r="AX166" s="8">
        <f t="shared" si="18"/>
        <v>6.2884756502850738</v>
      </c>
      <c r="AY166" s="6">
        <f>Table1214[[#This Row],[Szórás]]/Table1214[[#This Row],[Átlagos akadálymentességi hibaszám]]</f>
        <v>0.19281737185543082</v>
      </c>
      <c r="AZ166">
        <f t="shared" si="19"/>
        <v>22</v>
      </c>
      <c r="BA166">
        <f t="shared" si="20"/>
        <v>44</v>
      </c>
      <c r="BB166">
        <f t="shared" si="21"/>
        <v>22</v>
      </c>
      <c r="BC166" s="7">
        <f t="shared" si="22"/>
        <v>0.98707011394243171</v>
      </c>
      <c r="BD166" s="10">
        <f t="shared" si="23"/>
        <v>0.6876230886167729</v>
      </c>
    </row>
    <row r="167" spans="1:56" x14ac:dyDescent="0.25">
      <c r="A167">
        <v>57098150000</v>
      </c>
      <c r="B167" t="s">
        <v>100</v>
      </c>
      <c r="C167" t="s">
        <v>101</v>
      </c>
      <c r="D167">
        <v>73</v>
      </c>
      <c r="E167">
        <v>73</v>
      </c>
      <c r="F167">
        <v>71</v>
      </c>
      <c r="G167">
        <v>72</v>
      </c>
      <c r="H167">
        <v>72</v>
      </c>
      <c r="I167">
        <v>72</v>
      </c>
      <c r="J167">
        <v>72</v>
      </c>
      <c r="K167">
        <v>72</v>
      </c>
      <c r="L167">
        <v>64</v>
      </c>
      <c r="M167">
        <v>63</v>
      </c>
      <c r="N167">
        <v>63</v>
      </c>
      <c r="O167">
        <v>64</v>
      </c>
      <c r="P167">
        <v>63</v>
      </c>
      <c r="Q167">
        <v>63</v>
      </c>
      <c r="R167">
        <v>63</v>
      </c>
      <c r="S167">
        <v>63</v>
      </c>
      <c r="T167">
        <v>63</v>
      </c>
      <c r="U167">
        <v>63</v>
      </c>
      <c r="V167">
        <v>63</v>
      </c>
      <c r="W167">
        <v>63</v>
      </c>
      <c r="X167">
        <v>63</v>
      </c>
      <c r="Y167">
        <v>63</v>
      </c>
      <c r="Z167">
        <v>63</v>
      </c>
      <c r="AA167">
        <v>62</v>
      </c>
      <c r="AB167">
        <v>23</v>
      </c>
      <c r="AC167">
        <v>23</v>
      </c>
      <c r="AD167">
        <v>23</v>
      </c>
      <c r="AE167">
        <v>23</v>
      </c>
      <c r="AF167">
        <v>23</v>
      </c>
      <c r="AG167">
        <v>23</v>
      </c>
      <c r="AH167">
        <v>23</v>
      </c>
      <c r="AI167">
        <v>23</v>
      </c>
      <c r="AJ167">
        <v>23</v>
      </c>
      <c r="AK167">
        <v>23</v>
      </c>
      <c r="AL167">
        <v>23</v>
      </c>
      <c r="AM167">
        <v>23</v>
      </c>
      <c r="AN167">
        <v>22</v>
      </c>
      <c r="AO167">
        <v>22</v>
      </c>
      <c r="AP167">
        <v>23</v>
      </c>
      <c r="AQ167">
        <v>25</v>
      </c>
      <c r="AR167">
        <v>25</v>
      </c>
      <c r="AS167">
        <v>24</v>
      </c>
      <c r="AT167">
        <v>24</v>
      </c>
      <c r="AU167">
        <v>25</v>
      </c>
      <c r="AV167" s="8">
        <f t="shared" si="16"/>
        <v>46.636363636363633</v>
      </c>
      <c r="AW167">
        <f t="shared" si="17"/>
        <v>63</v>
      </c>
      <c r="AX167" s="8">
        <f t="shared" si="18"/>
        <v>21.795125238083937</v>
      </c>
      <c r="AY167" s="6">
        <f>Table1214[[#This Row],[Szórás]]/Table1214[[#This Row],[Átlagos akadálymentességi hibaszám]]</f>
        <v>0.46734186670355427</v>
      </c>
      <c r="AZ167">
        <f t="shared" si="19"/>
        <v>22</v>
      </c>
      <c r="BA167">
        <f t="shared" si="20"/>
        <v>73</v>
      </c>
      <c r="BB167">
        <f t="shared" si="21"/>
        <v>51</v>
      </c>
      <c r="BC167" s="7">
        <f t="shared" si="22"/>
        <v>0.96447885139898148</v>
      </c>
      <c r="BD167" s="10">
        <f t="shared" si="23"/>
        <v>0.77690859228128617</v>
      </c>
    </row>
    <row r="168" spans="1:56" x14ac:dyDescent="0.25">
      <c r="A168">
        <v>13985380000</v>
      </c>
      <c r="B168" t="s">
        <v>100</v>
      </c>
      <c r="C168" t="s">
        <v>101</v>
      </c>
      <c r="D168">
        <v>40</v>
      </c>
      <c r="E168">
        <v>37</v>
      </c>
      <c r="F168">
        <v>38</v>
      </c>
      <c r="G168">
        <v>41</v>
      </c>
      <c r="H168">
        <v>39</v>
      </c>
      <c r="I168">
        <v>41</v>
      </c>
      <c r="J168">
        <v>44</v>
      </c>
      <c r="K168">
        <v>1</v>
      </c>
      <c r="L168">
        <v>42</v>
      </c>
      <c r="M168">
        <v>40</v>
      </c>
      <c r="N168">
        <v>41</v>
      </c>
      <c r="O168">
        <v>41</v>
      </c>
      <c r="P168">
        <v>41</v>
      </c>
      <c r="Q168">
        <v>40</v>
      </c>
      <c r="R168">
        <v>41</v>
      </c>
      <c r="S168">
        <v>40</v>
      </c>
      <c r="T168">
        <v>39</v>
      </c>
      <c r="U168">
        <v>39</v>
      </c>
      <c r="V168">
        <v>37</v>
      </c>
      <c r="W168">
        <v>39</v>
      </c>
      <c r="X168">
        <v>39</v>
      </c>
      <c r="Y168">
        <v>39</v>
      </c>
      <c r="Z168">
        <v>39</v>
      </c>
      <c r="AA168">
        <v>40</v>
      </c>
      <c r="AB168">
        <v>40</v>
      </c>
      <c r="AC168">
        <v>42</v>
      </c>
      <c r="AD168">
        <v>41</v>
      </c>
      <c r="AE168">
        <v>37</v>
      </c>
      <c r="AF168">
        <v>37</v>
      </c>
      <c r="AG168">
        <v>38</v>
      </c>
      <c r="AH168">
        <v>38</v>
      </c>
      <c r="AI168">
        <v>39</v>
      </c>
      <c r="AJ168">
        <v>39</v>
      </c>
      <c r="AK168">
        <v>40</v>
      </c>
      <c r="AL168">
        <v>39</v>
      </c>
      <c r="AM168">
        <v>38</v>
      </c>
      <c r="AN168">
        <v>39</v>
      </c>
      <c r="AO168">
        <v>40</v>
      </c>
      <c r="AP168">
        <v>38</v>
      </c>
      <c r="AQ168">
        <v>38</v>
      </c>
      <c r="AR168">
        <v>40</v>
      </c>
      <c r="AS168">
        <v>18</v>
      </c>
      <c r="AT168">
        <v>20</v>
      </c>
      <c r="AU168">
        <v>20</v>
      </c>
      <c r="AV168" s="8">
        <f t="shared" si="16"/>
        <v>37.25</v>
      </c>
      <c r="AW168">
        <f t="shared" si="17"/>
        <v>39</v>
      </c>
      <c r="AX168" s="8">
        <f t="shared" si="18"/>
        <v>7.7373302288171368</v>
      </c>
      <c r="AY168" s="6">
        <f>Table1214[[#This Row],[Szórás]]/Table1214[[#This Row],[Átlagos akadálymentességi hibaszám]]</f>
        <v>0.20771356318972178</v>
      </c>
      <c r="AZ168">
        <f t="shared" si="19"/>
        <v>1</v>
      </c>
      <c r="BA168">
        <f t="shared" si="20"/>
        <v>44</v>
      </c>
      <c r="BB168">
        <f t="shared" si="21"/>
        <v>43</v>
      </c>
      <c r="BC168" s="7">
        <f t="shared" si="22"/>
        <v>1.0004808106816674</v>
      </c>
      <c r="BD168" s="10">
        <f t="shared" si="23"/>
        <v>1.1433379476669722E-4</v>
      </c>
    </row>
    <row r="169" spans="1:56" x14ac:dyDescent="0.25">
      <c r="A169">
        <v>572280000</v>
      </c>
      <c r="B169" t="s">
        <v>121</v>
      </c>
      <c r="C169" t="s">
        <v>122</v>
      </c>
      <c r="D169">
        <v>39</v>
      </c>
      <c r="E169">
        <v>38</v>
      </c>
      <c r="F169">
        <v>39</v>
      </c>
      <c r="G169">
        <v>39</v>
      </c>
      <c r="H169">
        <v>41</v>
      </c>
      <c r="I169">
        <v>42</v>
      </c>
      <c r="J169">
        <v>43</v>
      </c>
      <c r="K169">
        <v>44</v>
      </c>
      <c r="L169">
        <v>40</v>
      </c>
      <c r="M169">
        <v>36</v>
      </c>
      <c r="N169">
        <v>38</v>
      </c>
      <c r="O169">
        <v>35</v>
      </c>
      <c r="P169">
        <v>38</v>
      </c>
      <c r="Q169">
        <v>35</v>
      </c>
      <c r="R169">
        <v>39</v>
      </c>
      <c r="S169">
        <v>35</v>
      </c>
      <c r="T169">
        <v>37</v>
      </c>
      <c r="U169">
        <v>36</v>
      </c>
      <c r="V169">
        <v>30</v>
      </c>
      <c r="W169">
        <v>37</v>
      </c>
      <c r="X169">
        <v>37</v>
      </c>
      <c r="Y169">
        <v>41</v>
      </c>
      <c r="Z169">
        <v>44</v>
      </c>
      <c r="AA169">
        <v>34</v>
      </c>
      <c r="AB169">
        <v>40</v>
      </c>
      <c r="AC169">
        <v>35</v>
      </c>
      <c r="AD169">
        <v>53</v>
      </c>
      <c r="AE169">
        <v>53</v>
      </c>
      <c r="AF169">
        <v>33</v>
      </c>
      <c r="AG169">
        <v>38</v>
      </c>
      <c r="AH169">
        <v>33</v>
      </c>
      <c r="AI169">
        <v>33</v>
      </c>
      <c r="AJ169">
        <v>40</v>
      </c>
      <c r="AK169">
        <v>41</v>
      </c>
      <c r="AL169">
        <v>28</v>
      </c>
      <c r="AM169">
        <v>48</v>
      </c>
      <c r="AN169">
        <v>54</v>
      </c>
      <c r="AO169">
        <v>53</v>
      </c>
      <c r="AP169">
        <v>45</v>
      </c>
      <c r="AQ169">
        <v>31</v>
      </c>
      <c r="AR169">
        <v>41</v>
      </c>
      <c r="AS169">
        <v>43</v>
      </c>
      <c r="AT169">
        <v>39</v>
      </c>
      <c r="AU169">
        <v>38</v>
      </c>
      <c r="AV169" s="8">
        <f t="shared" si="16"/>
        <v>39.454545454545453</v>
      </c>
      <c r="AW169">
        <f t="shared" si="17"/>
        <v>39</v>
      </c>
      <c r="AX169" s="8">
        <f t="shared" si="18"/>
        <v>5.9628873350063225</v>
      </c>
      <c r="AY169" s="6">
        <f>Table1214[[#This Row],[Szórás]]/Table1214[[#This Row],[Átlagos akadálymentességi hibaszám]]</f>
        <v>0.15113308913610496</v>
      </c>
      <c r="AZ169">
        <f t="shared" si="19"/>
        <v>28</v>
      </c>
      <c r="BA169">
        <f t="shared" si="20"/>
        <v>54</v>
      </c>
      <c r="BB169">
        <f t="shared" si="21"/>
        <v>26</v>
      </c>
      <c r="BC169" s="7">
        <f t="shared" si="22"/>
        <v>1.0012407061509514</v>
      </c>
      <c r="BD169" s="10">
        <f t="shared" si="23"/>
        <v>1.1824352010236201E-2</v>
      </c>
    </row>
    <row r="170" spans="1:56" x14ac:dyDescent="0.25">
      <c r="A170">
        <v>3654260000</v>
      </c>
      <c r="B170" t="s">
        <v>164</v>
      </c>
      <c r="C170" t="s">
        <v>333</v>
      </c>
      <c r="D170">
        <v>6</v>
      </c>
      <c r="E170">
        <v>6</v>
      </c>
      <c r="F170">
        <v>6</v>
      </c>
      <c r="G170">
        <v>6</v>
      </c>
      <c r="H170">
        <v>6</v>
      </c>
      <c r="I170">
        <v>6</v>
      </c>
      <c r="J170">
        <v>6</v>
      </c>
      <c r="K170">
        <v>6</v>
      </c>
      <c r="L170">
        <v>6</v>
      </c>
      <c r="M170">
        <v>6</v>
      </c>
      <c r="N170">
        <v>6</v>
      </c>
      <c r="O170">
        <v>6</v>
      </c>
      <c r="P170">
        <v>6</v>
      </c>
      <c r="Q170">
        <v>6</v>
      </c>
      <c r="R170">
        <v>6</v>
      </c>
      <c r="S170">
        <v>6</v>
      </c>
      <c r="T170">
        <v>6</v>
      </c>
      <c r="U170">
        <v>6</v>
      </c>
      <c r="V170">
        <v>6</v>
      </c>
      <c r="W170">
        <v>6</v>
      </c>
      <c r="X170">
        <v>6</v>
      </c>
      <c r="Y170">
        <v>6</v>
      </c>
      <c r="Z170">
        <v>6</v>
      </c>
      <c r="AA170">
        <v>6</v>
      </c>
      <c r="AB170">
        <v>6</v>
      </c>
      <c r="AC170">
        <v>6</v>
      </c>
      <c r="AD170">
        <v>6</v>
      </c>
      <c r="AE170">
        <v>6</v>
      </c>
      <c r="AF170">
        <v>6</v>
      </c>
      <c r="AG170">
        <v>6</v>
      </c>
      <c r="AH170">
        <v>6</v>
      </c>
      <c r="AI170">
        <v>6</v>
      </c>
      <c r="AJ170">
        <v>6</v>
      </c>
      <c r="AK170">
        <v>6</v>
      </c>
      <c r="AL170">
        <v>6</v>
      </c>
      <c r="AM170">
        <v>6</v>
      </c>
      <c r="AN170">
        <v>6</v>
      </c>
      <c r="AO170">
        <v>6</v>
      </c>
      <c r="AP170">
        <v>6</v>
      </c>
      <c r="AQ170">
        <v>6</v>
      </c>
      <c r="AR170">
        <v>6</v>
      </c>
      <c r="AS170">
        <v>6</v>
      </c>
      <c r="AT170">
        <v>6</v>
      </c>
      <c r="AU170">
        <v>6</v>
      </c>
      <c r="AV170" s="8">
        <f t="shared" si="16"/>
        <v>6</v>
      </c>
      <c r="AW170">
        <f t="shared" si="17"/>
        <v>6</v>
      </c>
      <c r="AX170" s="8">
        <f t="shared" si="18"/>
        <v>0</v>
      </c>
      <c r="AY170" s="6">
        <f>Table1214[[#This Row],[Szórás]]/Table1214[[#This Row],[Átlagos akadálymentességi hibaszám]]</f>
        <v>0</v>
      </c>
      <c r="AZ170">
        <f t="shared" si="19"/>
        <v>6</v>
      </c>
      <c r="BA170">
        <f t="shared" si="20"/>
        <v>6</v>
      </c>
      <c r="BB170">
        <f t="shared" si="21"/>
        <v>0</v>
      </c>
      <c r="BC170" s="7">
        <f t="shared" si="22"/>
        <v>1</v>
      </c>
      <c r="BD170" s="10">
        <f t="shared" si="23"/>
        <v>1</v>
      </c>
    </row>
    <row r="171" spans="1:56" x14ac:dyDescent="0.25">
      <c r="A171">
        <v>55330000</v>
      </c>
      <c r="B171" t="s">
        <v>110</v>
      </c>
      <c r="C171" t="s">
        <v>174</v>
      </c>
      <c r="D171">
        <v>13</v>
      </c>
      <c r="E171">
        <v>13</v>
      </c>
      <c r="F171">
        <v>13</v>
      </c>
      <c r="G171">
        <v>13</v>
      </c>
      <c r="H171">
        <v>13</v>
      </c>
      <c r="I171">
        <v>13</v>
      </c>
      <c r="J171">
        <v>16</v>
      </c>
      <c r="K171">
        <v>13</v>
      </c>
      <c r="L171">
        <v>13</v>
      </c>
      <c r="M171">
        <v>13</v>
      </c>
      <c r="N171">
        <v>13</v>
      </c>
      <c r="O171">
        <v>13</v>
      </c>
      <c r="P171">
        <v>13</v>
      </c>
      <c r="Q171">
        <v>13</v>
      </c>
      <c r="R171">
        <v>13</v>
      </c>
      <c r="S171">
        <v>13</v>
      </c>
      <c r="T171">
        <v>13</v>
      </c>
      <c r="U171">
        <v>13</v>
      </c>
      <c r="V171">
        <v>13</v>
      </c>
      <c r="W171">
        <v>13</v>
      </c>
      <c r="X171">
        <v>26</v>
      </c>
      <c r="Y171">
        <v>26</v>
      </c>
      <c r="Z171">
        <v>26</v>
      </c>
      <c r="AA171">
        <v>26</v>
      </c>
      <c r="AB171">
        <v>26</v>
      </c>
      <c r="AC171">
        <v>13</v>
      </c>
      <c r="AD171">
        <v>13</v>
      </c>
      <c r="AE171">
        <v>13</v>
      </c>
      <c r="AF171">
        <v>38</v>
      </c>
      <c r="AG171">
        <v>38</v>
      </c>
      <c r="AH171">
        <v>38</v>
      </c>
      <c r="AI171">
        <v>38</v>
      </c>
      <c r="AJ171">
        <v>38</v>
      </c>
      <c r="AK171">
        <v>38</v>
      </c>
      <c r="AL171">
        <v>13</v>
      </c>
      <c r="AM171">
        <v>13</v>
      </c>
      <c r="AN171">
        <v>13</v>
      </c>
      <c r="AO171">
        <v>13</v>
      </c>
      <c r="AP171">
        <v>13</v>
      </c>
      <c r="AQ171">
        <v>13</v>
      </c>
      <c r="AR171">
        <v>13</v>
      </c>
      <c r="AS171">
        <v>13</v>
      </c>
      <c r="AT171">
        <v>13</v>
      </c>
      <c r="AU171">
        <v>13</v>
      </c>
      <c r="AV171" s="8">
        <f t="shared" si="16"/>
        <v>17.954545454545453</v>
      </c>
      <c r="AW171">
        <f t="shared" si="17"/>
        <v>13</v>
      </c>
      <c r="AX171" s="8">
        <f t="shared" si="18"/>
        <v>9.0526998297297006</v>
      </c>
      <c r="AY171" s="6">
        <f>Table1214[[#This Row],[Szórás]]/Table1214[[#This Row],[Átlagos akadálymentességi hibaszám]]</f>
        <v>0.50420100317481875</v>
      </c>
      <c r="AZ171">
        <f t="shared" si="19"/>
        <v>13</v>
      </c>
      <c r="BA171">
        <f t="shared" si="20"/>
        <v>38</v>
      </c>
      <c r="BB171">
        <f t="shared" si="21"/>
        <v>25</v>
      </c>
      <c r="BC171" s="7">
        <f t="shared" si="22"/>
        <v>1.0079861738665497</v>
      </c>
      <c r="BD171" s="10">
        <f t="shared" si="23"/>
        <v>6.3894305724706335E-2</v>
      </c>
    </row>
    <row r="172" spans="1:56" x14ac:dyDescent="0.25">
      <c r="A172">
        <v>14830000</v>
      </c>
      <c r="B172" t="s">
        <v>85</v>
      </c>
      <c r="C172" t="s">
        <v>356</v>
      </c>
      <c r="D172">
        <v>38</v>
      </c>
      <c r="E172">
        <v>37</v>
      </c>
      <c r="F172">
        <v>38</v>
      </c>
      <c r="G172">
        <v>37</v>
      </c>
      <c r="H172">
        <v>38</v>
      </c>
      <c r="I172">
        <v>37</v>
      </c>
      <c r="J172">
        <v>37</v>
      </c>
      <c r="K172">
        <v>37</v>
      </c>
      <c r="L172">
        <v>37</v>
      </c>
      <c r="M172">
        <v>37</v>
      </c>
      <c r="N172">
        <v>37</v>
      </c>
      <c r="O172">
        <v>37</v>
      </c>
      <c r="P172">
        <v>37</v>
      </c>
      <c r="Q172">
        <v>37</v>
      </c>
      <c r="R172">
        <v>37</v>
      </c>
      <c r="S172">
        <v>37</v>
      </c>
      <c r="T172">
        <v>37</v>
      </c>
      <c r="U172">
        <v>37</v>
      </c>
      <c r="V172">
        <v>38</v>
      </c>
      <c r="W172">
        <v>37</v>
      </c>
      <c r="X172">
        <v>37</v>
      </c>
      <c r="Y172">
        <v>37</v>
      </c>
      <c r="Z172">
        <v>37</v>
      </c>
      <c r="AA172">
        <v>37</v>
      </c>
      <c r="AB172">
        <v>37</v>
      </c>
      <c r="AC172">
        <v>37</v>
      </c>
      <c r="AD172">
        <v>37</v>
      </c>
      <c r="AE172">
        <v>37</v>
      </c>
      <c r="AF172">
        <v>37</v>
      </c>
      <c r="AG172">
        <v>38</v>
      </c>
      <c r="AH172">
        <v>37</v>
      </c>
      <c r="AI172">
        <v>37</v>
      </c>
      <c r="AJ172">
        <v>37</v>
      </c>
      <c r="AK172">
        <v>37</v>
      </c>
      <c r="AL172">
        <v>37</v>
      </c>
      <c r="AM172">
        <v>37</v>
      </c>
      <c r="AN172">
        <v>37</v>
      </c>
      <c r="AO172">
        <v>37</v>
      </c>
      <c r="AP172">
        <v>37</v>
      </c>
      <c r="AQ172">
        <v>37</v>
      </c>
      <c r="AR172">
        <v>37</v>
      </c>
      <c r="AS172">
        <v>37</v>
      </c>
      <c r="AT172">
        <v>37</v>
      </c>
      <c r="AU172">
        <v>37</v>
      </c>
      <c r="AV172" s="8">
        <f t="shared" si="16"/>
        <v>37.113636363636367</v>
      </c>
      <c r="AW172">
        <f t="shared" si="17"/>
        <v>37</v>
      </c>
      <c r="AX172" s="8">
        <f t="shared" si="18"/>
        <v>0.32103822064055026</v>
      </c>
      <c r="AY172" s="6">
        <f>Table1214[[#This Row],[Szórás]]/Table1214[[#This Row],[Átlagos akadálymentességi hibaszám]]</f>
        <v>8.6501418911109681E-3</v>
      </c>
      <c r="AZ172">
        <f t="shared" si="19"/>
        <v>37</v>
      </c>
      <c r="BA172">
        <f t="shared" si="20"/>
        <v>38</v>
      </c>
      <c r="BB172">
        <f t="shared" si="21"/>
        <v>1</v>
      </c>
      <c r="BC172" s="7">
        <f t="shared" si="22"/>
        <v>0.99979516975211258</v>
      </c>
      <c r="BD172" s="10">
        <f t="shared" si="23"/>
        <v>9.4462333532099846E-2</v>
      </c>
    </row>
    <row r="173" spans="1:56" x14ac:dyDescent="0.25">
      <c r="A173">
        <v>6975250000</v>
      </c>
      <c r="B173" t="s">
        <v>155</v>
      </c>
      <c r="C173" t="s">
        <v>156</v>
      </c>
      <c r="D173">
        <v>100</v>
      </c>
      <c r="E173">
        <v>108</v>
      </c>
      <c r="F173">
        <v>93</v>
      </c>
      <c r="G173">
        <v>116</v>
      </c>
      <c r="H173">
        <v>126</v>
      </c>
      <c r="I173">
        <v>95</v>
      </c>
      <c r="J173">
        <v>109</v>
      </c>
      <c r="K173">
        <v>93</v>
      </c>
      <c r="L173">
        <v>92</v>
      </c>
      <c r="M173">
        <v>102</v>
      </c>
      <c r="N173">
        <v>91</v>
      </c>
      <c r="O173">
        <v>113</v>
      </c>
      <c r="P173">
        <v>95</v>
      </c>
      <c r="Q173">
        <v>104</v>
      </c>
      <c r="R173">
        <v>79</v>
      </c>
      <c r="S173">
        <v>79</v>
      </c>
      <c r="T173">
        <v>97</v>
      </c>
      <c r="U173">
        <v>79</v>
      </c>
      <c r="V173">
        <v>86</v>
      </c>
      <c r="W173">
        <v>106</v>
      </c>
      <c r="X173">
        <v>96</v>
      </c>
      <c r="Y173">
        <v>86</v>
      </c>
      <c r="Z173">
        <v>91</v>
      </c>
      <c r="AA173">
        <v>97</v>
      </c>
      <c r="AB173">
        <v>101</v>
      </c>
      <c r="AC173">
        <v>97</v>
      </c>
      <c r="AD173">
        <v>97</v>
      </c>
      <c r="AE173">
        <v>99</v>
      </c>
      <c r="AF173">
        <v>105</v>
      </c>
      <c r="AG173">
        <v>114</v>
      </c>
      <c r="AH173">
        <v>105</v>
      </c>
      <c r="AI173">
        <v>96</v>
      </c>
      <c r="AJ173">
        <v>85</v>
      </c>
      <c r="AK173">
        <v>132</v>
      </c>
      <c r="AL173">
        <v>86</v>
      </c>
      <c r="AM173">
        <v>93</v>
      </c>
      <c r="AN173">
        <v>86</v>
      </c>
      <c r="AO173">
        <v>84</v>
      </c>
      <c r="AP173">
        <v>111</v>
      </c>
      <c r="AQ173">
        <v>94</v>
      </c>
      <c r="AR173">
        <v>109</v>
      </c>
      <c r="AS173">
        <v>85</v>
      </c>
      <c r="AT173">
        <v>103</v>
      </c>
      <c r="AU173">
        <v>94</v>
      </c>
      <c r="AV173" s="8">
        <f t="shared" si="16"/>
        <v>97.931818181818187</v>
      </c>
      <c r="AW173">
        <f t="shared" si="17"/>
        <v>96.5</v>
      </c>
      <c r="AX173" s="8">
        <f t="shared" si="18"/>
        <v>11.785678591967052</v>
      </c>
      <c r="AY173" s="6">
        <f>Table1214[[#This Row],[Szórás]]/Table1214[[#This Row],[Átlagos akadálymentességi hibaszám]]</f>
        <v>0.12034575494234168</v>
      </c>
      <c r="AZ173">
        <f t="shared" si="19"/>
        <v>79</v>
      </c>
      <c r="BA173">
        <f t="shared" si="20"/>
        <v>132</v>
      </c>
      <c r="BB173">
        <f t="shared" si="21"/>
        <v>53</v>
      </c>
      <c r="BC173" s="7">
        <f t="shared" si="22"/>
        <v>0.998946615261461</v>
      </c>
      <c r="BD173" s="10">
        <f t="shared" si="23"/>
        <v>1.3245775037750672E-2</v>
      </c>
    </row>
    <row r="174" spans="1:56" x14ac:dyDescent="0.25">
      <c r="A174">
        <v>57098150000</v>
      </c>
      <c r="B174" t="s">
        <v>100</v>
      </c>
      <c r="C174" t="s">
        <v>101</v>
      </c>
      <c r="D174">
        <v>56</v>
      </c>
      <c r="E174">
        <v>55</v>
      </c>
      <c r="F174">
        <v>57</v>
      </c>
      <c r="G174">
        <v>55</v>
      </c>
      <c r="H174">
        <v>56</v>
      </c>
      <c r="I174">
        <v>56</v>
      </c>
      <c r="J174">
        <v>55</v>
      </c>
      <c r="K174">
        <v>59</v>
      </c>
      <c r="L174">
        <v>55</v>
      </c>
      <c r="M174">
        <v>57</v>
      </c>
      <c r="N174">
        <v>56</v>
      </c>
      <c r="O174">
        <v>55</v>
      </c>
      <c r="P174">
        <v>60</v>
      </c>
      <c r="Q174">
        <v>56</v>
      </c>
      <c r="R174">
        <v>57</v>
      </c>
      <c r="S174">
        <v>55</v>
      </c>
      <c r="T174">
        <v>59</v>
      </c>
      <c r="U174">
        <v>56</v>
      </c>
      <c r="V174">
        <v>56</v>
      </c>
      <c r="W174">
        <v>57</v>
      </c>
      <c r="X174">
        <v>56</v>
      </c>
      <c r="Y174">
        <v>55</v>
      </c>
      <c r="Z174">
        <v>55</v>
      </c>
      <c r="AA174">
        <v>55</v>
      </c>
      <c r="AB174">
        <v>55</v>
      </c>
      <c r="AC174">
        <v>55</v>
      </c>
      <c r="AD174">
        <v>57</v>
      </c>
      <c r="AE174">
        <v>55</v>
      </c>
      <c r="AF174">
        <v>58</v>
      </c>
      <c r="AG174">
        <v>56</v>
      </c>
      <c r="AH174">
        <v>56</v>
      </c>
      <c r="AI174">
        <v>54</v>
      </c>
      <c r="AJ174">
        <v>56</v>
      </c>
      <c r="AK174">
        <v>55</v>
      </c>
      <c r="AL174">
        <v>58</v>
      </c>
      <c r="AM174">
        <v>56</v>
      </c>
      <c r="AN174">
        <v>55</v>
      </c>
      <c r="AO174">
        <v>55</v>
      </c>
      <c r="AP174">
        <v>55</v>
      </c>
      <c r="AQ174">
        <v>55</v>
      </c>
      <c r="AR174">
        <v>57</v>
      </c>
      <c r="AS174">
        <v>54</v>
      </c>
      <c r="AT174">
        <v>54</v>
      </c>
      <c r="AU174">
        <v>56</v>
      </c>
      <c r="AV174" s="8">
        <f t="shared" si="16"/>
        <v>55.93181818181818</v>
      </c>
      <c r="AW174">
        <f t="shared" si="17"/>
        <v>56</v>
      </c>
      <c r="AX174" s="8">
        <f t="shared" si="18"/>
        <v>1.3363909620252099</v>
      </c>
      <c r="AY174" s="6">
        <f>Table1214[[#This Row],[Szórás]]/Table1214[[#This Row],[Átlagos akadálymentességi hibaszám]]</f>
        <v>2.3893215087000909E-2</v>
      </c>
      <c r="AZ174">
        <f t="shared" si="19"/>
        <v>54</v>
      </c>
      <c r="BA174">
        <f t="shared" si="20"/>
        <v>60</v>
      </c>
      <c r="BB174">
        <f t="shared" si="21"/>
        <v>6</v>
      </c>
      <c r="BC174" s="7">
        <f t="shared" si="22"/>
        <v>0.99954457626870596</v>
      </c>
      <c r="BD174" s="10">
        <f t="shared" si="23"/>
        <v>6.1501858083746773E-2</v>
      </c>
    </row>
    <row r="175" spans="1:56" x14ac:dyDescent="0.25">
      <c r="A175">
        <v>57098150000</v>
      </c>
      <c r="B175" t="s">
        <v>100</v>
      </c>
      <c r="C175" t="s">
        <v>101</v>
      </c>
      <c r="D175">
        <v>82</v>
      </c>
      <c r="E175">
        <v>82</v>
      </c>
      <c r="F175">
        <v>81</v>
      </c>
      <c r="G175">
        <v>81</v>
      </c>
      <c r="H175">
        <v>81</v>
      </c>
      <c r="I175">
        <v>81</v>
      </c>
      <c r="J175">
        <v>81</v>
      </c>
      <c r="K175">
        <v>81</v>
      </c>
      <c r="L175">
        <v>72</v>
      </c>
      <c r="M175">
        <v>72</v>
      </c>
      <c r="N175">
        <v>72</v>
      </c>
      <c r="O175">
        <v>73</v>
      </c>
      <c r="P175">
        <v>72</v>
      </c>
      <c r="Q175">
        <v>72</v>
      </c>
      <c r="R175">
        <v>72</v>
      </c>
      <c r="S175">
        <v>72</v>
      </c>
      <c r="T175">
        <v>72</v>
      </c>
      <c r="U175">
        <v>72</v>
      </c>
      <c r="V175">
        <v>72</v>
      </c>
      <c r="W175">
        <v>72</v>
      </c>
      <c r="X175">
        <v>72</v>
      </c>
      <c r="Y175">
        <v>72</v>
      </c>
      <c r="Z175">
        <v>72</v>
      </c>
      <c r="AA175">
        <v>72</v>
      </c>
      <c r="AB175">
        <v>33</v>
      </c>
      <c r="AC175">
        <v>33</v>
      </c>
      <c r="AD175">
        <v>32</v>
      </c>
      <c r="AE175">
        <v>32</v>
      </c>
      <c r="AF175">
        <v>31</v>
      </c>
      <c r="AG175">
        <v>30</v>
      </c>
      <c r="AH175">
        <v>30</v>
      </c>
      <c r="AI175">
        <v>30</v>
      </c>
      <c r="AJ175">
        <v>29</v>
      </c>
      <c r="AK175">
        <v>31</v>
      </c>
      <c r="AL175">
        <v>30</v>
      </c>
      <c r="AM175">
        <v>28</v>
      </c>
      <c r="AN175">
        <v>27</v>
      </c>
      <c r="AO175">
        <v>31</v>
      </c>
      <c r="AP175">
        <v>32</v>
      </c>
      <c r="AQ175">
        <v>35</v>
      </c>
      <c r="AR175">
        <v>36</v>
      </c>
      <c r="AS175">
        <v>34</v>
      </c>
      <c r="AT175">
        <v>34</v>
      </c>
      <c r="AU175">
        <v>35</v>
      </c>
      <c r="AV175" s="8">
        <f t="shared" si="16"/>
        <v>55.363636363636367</v>
      </c>
      <c r="AW175">
        <f t="shared" si="17"/>
        <v>72</v>
      </c>
      <c r="AX175" s="8">
        <f t="shared" si="18"/>
        <v>22.19479397274506</v>
      </c>
      <c r="AY175" s="6">
        <f>Table1214[[#This Row],[Szórás]]/Table1214[[#This Row],[Átlagos akadálymentességi hibaszám]]</f>
        <v>0.40089118834186477</v>
      </c>
      <c r="AZ175">
        <f t="shared" si="19"/>
        <v>27</v>
      </c>
      <c r="BA175">
        <f t="shared" si="20"/>
        <v>82</v>
      </c>
      <c r="BB175">
        <f t="shared" si="21"/>
        <v>55</v>
      </c>
      <c r="BC175" s="7">
        <f t="shared" si="22"/>
        <v>0.97045557543166638</v>
      </c>
      <c r="BD175" s="10">
        <f t="shared" si="23"/>
        <v>0.76313294339532678</v>
      </c>
    </row>
    <row r="176" spans="1:56" x14ac:dyDescent="0.25">
      <c r="A176">
        <v>76360000</v>
      </c>
      <c r="B176" t="s">
        <v>110</v>
      </c>
      <c r="C176" t="s">
        <v>174</v>
      </c>
      <c r="D176">
        <v>34</v>
      </c>
      <c r="E176">
        <v>34</v>
      </c>
      <c r="F176">
        <v>35</v>
      </c>
      <c r="G176">
        <v>36</v>
      </c>
      <c r="H176">
        <v>35</v>
      </c>
      <c r="I176">
        <v>35</v>
      </c>
      <c r="J176">
        <v>35</v>
      </c>
      <c r="K176">
        <v>35</v>
      </c>
      <c r="L176">
        <v>35</v>
      </c>
      <c r="M176">
        <v>35</v>
      </c>
      <c r="N176">
        <v>35</v>
      </c>
      <c r="O176">
        <v>35</v>
      </c>
      <c r="P176">
        <v>35</v>
      </c>
      <c r="Q176">
        <v>35</v>
      </c>
      <c r="R176">
        <v>35</v>
      </c>
      <c r="S176">
        <v>35</v>
      </c>
      <c r="T176">
        <v>35</v>
      </c>
      <c r="U176">
        <v>35</v>
      </c>
      <c r="V176">
        <v>35</v>
      </c>
      <c r="W176">
        <v>35</v>
      </c>
      <c r="X176">
        <v>35</v>
      </c>
      <c r="Y176">
        <v>35</v>
      </c>
      <c r="Z176">
        <v>35</v>
      </c>
      <c r="AA176">
        <v>35</v>
      </c>
      <c r="AB176">
        <v>36</v>
      </c>
      <c r="AC176">
        <v>35</v>
      </c>
      <c r="AD176">
        <v>35</v>
      </c>
      <c r="AE176">
        <v>36</v>
      </c>
      <c r="AF176">
        <v>33</v>
      </c>
      <c r="AG176">
        <v>36</v>
      </c>
      <c r="AH176">
        <v>39</v>
      </c>
      <c r="AI176">
        <v>39</v>
      </c>
      <c r="AJ176">
        <v>39</v>
      </c>
      <c r="AK176">
        <v>39</v>
      </c>
      <c r="AL176">
        <v>39</v>
      </c>
      <c r="AM176">
        <v>39</v>
      </c>
      <c r="AN176">
        <v>39</v>
      </c>
      <c r="AO176">
        <v>30</v>
      </c>
      <c r="AP176">
        <v>30</v>
      </c>
      <c r="AQ176">
        <v>30</v>
      </c>
      <c r="AR176">
        <v>30</v>
      </c>
      <c r="AS176">
        <v>31</v>
      </c>
      <c r="AT176">
        <v>31</v>
      </c>
      <c r="AU176">
        <v>31</v>
      </c>
      <c r="AV176" s="8">
        <f t="shared" si="16"/>
        <v>34.909090909090907</v>
      </c>
      <c r="AW176">
        <f t="shared" si="17"/>
        <v>35</v>
      </c>
      <c r="AX176" s="8">
        <f t="shared" si="18"/>
        <v>2.5041192279566897</v>
      </c>
      <c r="AY176" s="6">
        <f>Table1214[[#This Row],[Szórás]]/Table1214[[#This Row],[Átlagos akadálymentességi hibaszám]]</f>
        <v>7.173258205084268E-2</v>
      </c>
      <c r="AZ176">
        <f t="shared" si="19"/>
        <v>30</v>
      </c>
      <c r="BA176">
        <f t="shared" si="20"/>
        <v>39</v>
      </c>
      <c r="BB176">
        <f t="shared" si="21"/>
        <v>9</v>
      </c>
      <c r="BC176" s="7">
        <f t="shared" si="22"/>
        <v>0.99880490853161119</v>
      </c>
      <c r="BD176" s="10">
        <f t="shared" si="23"/>
        <v>4.4429837198798727E-2</v>
      </c>
    </row>
    <row r="177" spans="1:56" x14ac:dyDescent="0.25">
      <c r="A177">
        <v>14254790000</v>
      </c>
      <c r="B177" t="s">
        <v>100</v>
      </c>
      <c r="C177" t="s">
        <v>101</v>
      </c>
      <c r="D177">
        <v>39</v>
      </c>
      <c r="E177">
        <v>39</v>
      </c>
      <c r="F177">
        <v>39</v>
      </c>
      <c r="G177">
        <v>39</v>
      </c>
      <c r="H177">
        <v>39</v>
      </c>
      <c r="I177">
        <v>39</v>
      </c>
      <c r="J177">
        <v>39</v>
      </c>
      <c r="K177">
        <v>39</v>
      </c>
      <c r="L177">
        <v>39</v>
      </c>
      <c r="M177">
        <v>39</v>
      </c>
      <c r="N177">
        <v>39</v>
      </c>
      <c r="O177">
        <v>39</v>
      </c>
      <c r="P177">
        <v>39</v>
      </c>
      <c r="Q177">
        <v>39</v>
      </c>
      <c r="R177">
        <v>39</v>
      </c>
      <c r="S177">
        <v>39</v>
      </c>
      <c r="T177">
        <v>39</v>
      </c>
      <c r="U177">
        <v>39</v>
      </c>
      <c r="V177">
        <v>39</v>
      </c>
      <c r="W177">
        <v>39</v>
      </c>
      <c r="X177">
        <v>39</v>
      </c>
      <c r="Y177">
        <v>39</v>
      </c>
      <c r="Z177">
        <v>39</v>
      </c>
      <c r="AA177">
        <v>39</v>
      </c>
      <c r="AB177">
        <v>39</v>
      </c>
      <c r="AC177">
        <v>39</v>
      </c>
      <c r="AD177">
        <v>39</v>
      </c>
      <c r="AE177">
        <v>39</v>
      </c>
      <c r="AF177">
        <v>39</v>
      </c>
      <c r="AG177">
        <v>39</v>
      </c>
      <c r="AH177">
        <v>39</v>
      </c>
      <c r="AI177">
        <v>39</v>
      </c>
      <c r="AJ177">
        <v>39</v>
      </c>
      <c r="AK177">
        <v>39</v>
      </c>
      <c r="AL177">
        <v>39</v>
      </c>
      <c r="AM177">
        <v>39</v>
      </c>
      <c r="AN177">
        <v>39</v>
      </c>
      <c r="AO177">
        <v>39</v>
      </c>
      <c r="AP177">
        <v>39</v>
      </c>
      <c r="AQ177">
        <v>39</v>
      </c>
      <c r="AR177">
        <v>39</v>
      </c>
      <c r="AS177">
        <v>39</v>
      </c>
      <c r="AT177">
        <v>39</v>
      </c>
      <c r="AU177">
        <v>39</v>
      </c>
      <c r="AV177" s="8">
        <f t="shared" si="16"/>
        <v>39</v>
      </c>
      <c r="AW177">
        <f t="shared" si="17"/>
        <v>39</v>
      </c>
      <c r="AX177" s="8">
        <f t="shared" si="18"/>
        <v>0</v>
      </c>
      <c r="AY177" s="6">
        <f>Table1214[[#This Row],[Szórás]]/Table1214[[#This Row],[Átlagos akadálymentességi hibaszám]]</f>
        <v>0</v>
      </c>
      <c r="AZ177">
        <f t="shared" si="19"/>
        <v>39</v>
      </c>
      <c r="BA177">
        <f t="shared" si="20"/>
        <v>39</v>
      </c>
      <c r="BB177">
        <f t="shared" si="21"/>
        <v>0</v>
      </c>
      <c r="BC177" s="7">
        <f t="shared" si="22"/>
        <v>1</v>
      </c>
      <c r="BD177" s="10">
        <f t="shared" si="23"/>
        <v>1</v>
      </c>
    </row>
    <row r="178" spans="1:56" x14ac:dyDescent="0.25">
      <c r="A178">
        <v>9820890000</v>
      </c>
      <c r="B178" t="s">
        <v>214</v>
      </c>
      <c r="C178" t="s">
        <v>215</v>
      </c>
      <c r="D178">
        <v>40</v>
      </c>
      <c r="E178">
        <v>40</v>
      </c>
      <c r="F178">
        <v>40</v>
      </c>
      <c r="G178">
        <v>40</v>
      </c>
      <c r="H178">
        <v>40</v>
      </c>
      <c r="I178">
        <v>40</v>
      </c>
      <c r="J178">
        <v>40</v>
      </c>
      <c r="K178">
        <v>40</v>
      </c>
      <c r="L178">
        <v>40</v>
      </c>
      <c r="M178">
        <v>40</v>
      </c>
      <c r="N178">
        <v>40</v>
      </c>
      <c r="O178">
        <v>40</v>
      </c>
      <c r="P178">
        <v>40</v>
      </c>
      <c r="Q178">
        <v>40</v>
      </c>
      <c r="R178">
        <v>40</v>
      </c>
      <c r="S178">
        <v>40</v>
      </c>
      <c r="T178">
        <v>40</v>
      </c>
      <c r="U178">
        <v>40</v>
      </c>
      <c r="V178">
        <v>40</v>
      </c>
      <c r="W178">
        <v>40</v>
      </c>
      <c r="X178">
        <v>40</v>
      </c>
      <c r="Y178">
        <v>40</v>
      </c>
      <c r="Z178">
        <v>41</v>
      </c>
      <c r="AA178">
        <v>40</v>
      </c>
      <c r="AB178">
        <v>40</v>
      </c>
      <c r="AC178">
        <v>40</v>
      </c>
      <c r="AD178">
        <v>42</v>
      </c>
      <c r="AE178">
        <v>43</v>
      </c>
      <c r="AF178">
        <v>43</v>
      </c>
      <c r="AG178">
        <v>43</v>
      </c>
      <c r="AH178">
        <v>43</v>
      </c>
      <c r="AI178">
        <v>42</v>
      </c>
      <c r="AJ178">
        <v>42</v>
      </c>
      <c r="AK178">
        <v>42</v>
      </c>
      <c r="AL178">
        <v>37</v>
      </c>
      <c r="AM178">
        <v>43</v>
      </c>
      <c r="AN178">
        <v>43</v>
      </c>
      <c r="AO178">
        <v>41</v>
      </c>
      <c r="AP178">
        <v>44</v>
      </c>
      <c r="AQ178">
        <v>45</v>
      </c>
      <c r="AR178">
        <v>44</v>
      </c>
      <c r="AS178">
        <v>44</v>
      </c>
      <c r="AT178">
        <v>44</v>
      </c>
      <c r="AU178">
        <v>44</v>
      </c>
      <c r="AV178" s="8">
        <f t="shared" si="16"/>
        <v>41.136363636363633</v>
      </c>
      <c r="AW178">
        <f t="shared" si="17"/>
        <v>40</v>
      </c>
      <c r="AX178" s="8">
        <f t="shared" si="18"/>
        <v>1.7332709914522098</v>
      </c>
      <c r="AY178" s="6">
        <f>Table1214[[#This Row],[Szórás]]/Table1214[[#This Row],[Átlagos akadálymentességi hibaszám]]</f>
        <v>4.2134764433092393E-2</v>
      </c>
      <c r="AZ178">
        <f t="shared" si="19"/>
        <v>37</v>
      </c>
      <c r="BA178">
        <f t="shared" si="20"/>
        <v>45</v>
      </c>
      <c r="BB178">
        <f t="shared" si="21"/>
        <v>8</v>
      </c>
      <c r="BC178" s="7">
        <f t="shared" si="22"/>
        <v>1.0023262534720729</v>
      </c>
      <c r="BD178" s="10">
        <f t="shared" si="23"/>
        <v>0.51041213111684158</v>
      </c>
    </row>
    <row r="179" spans="1:56" x14ac:dyDescent="0.25">
      <c r="A179">
        <v>35274310000</v>
      </c>
      <c r="B179" t="s">
        <v>100</v>
      </c>
      <c r="C179" t="s">
        <v>101</v>
      </c>
      <c r="D179">
        <v>48</v>
      </c>
      <c r="E179">
        <v>48</v>
      </c>
      <c r="F179">
        <v>48</v>
      </c>
      <c r="G179">
        <v>47</v>
      </c>
      <c r="H179">
        <v>47</v>
      </c>
      <c r="I179">
        <v>47</v>
      </c>
      <c r="J179">
        <v>47</v>
      </c>
      <c r="K179">
        <v>47</v>
      </c>
      <c r="L179">
        <v>47</v>
      </c>
      <c r="M179">
        <v>47</v>
      </c>
      <c r="N179">
        <v>47</v>
      </c>
      <c r="O179">
        <v>47</v>
      </c>
      <c r="P179">
        <v>47</v>
      </c>
      <c r="Q179">
        <v>47</v>
      </c>
      <c r="R179">
        <v>47</v>
      </c>
      <c r="S179">
        <v>47</v>
      </c>
      <c r="T179">
        <v>47</v>
      </c>
      <c r="U179">
        <v>47</v>
      </c>
      <c r="V179">
        <v>47</v>
      </c>
      <c r="W179">
        <v>47</v>
      </c>
      <c r="X179">
        <v>47</v>
      </c>
      <c r="Y179">
        <v>47</v>
      </c>
      <c r="Z179">
        <v>47</v>
      </c>
      <c r="AA179">
        <v>47</v>
      </c>
      <c r="AB179">
        <v>47</v>
      </c>
      <c r="AC179">
        <v>47</v>
      </c>
      <c r="AD179">
        <v>47</v>
      </c>
      <c r="AE179">
        <v>47</v>
      </c>
      <c r="AF179">
        <v>47</v>
      </c>
      <c r="AG179">
        <v>47</v>
      </c>
      <c r="AH179">
        <v>47</v>
      </c>
      <c r="AI179">
        <v>47</v>
      </c>
      <c r="AJ179">
        <v>47</v>
      </c>
      <c r="AK179">
        <v>47</v>
      </c>
      <c r="AL179">
        <v>47</v>
      </c>
      <c r="AM179">
        <v>47</v>
      </c>
      <c r="AN179">
        <v>47</v>
      </c>
      <c r="AO179">
        <v>47</v>
      </c>
      <c r="AP179">
        <v>47</v>
      </c>
      <c r="AQ179">
        <v>47</v>
      </c>
      <c r="AR179">
        <v>47</v>
      </c>
      <c r="AS179">
        <v>47</v>
      </c>
      <c r="AT179">
        <v>47</v>
      </c>
      <c r="AU179">
        <v>47</v>
      </c>
      <c r="AV179" s="8">
        <f t="shared" si="16"/>
        <v>47.06818181818182</v>
      </c>
      <c r="AW179">
        <f t="shared" si="17"/>
        <v>47</v>
      </c>
      <c r="AX179" s="8">
        <f t="shared" si="18"/>
        <v>0.25497170592935298</v>
      </c>
      <c r="AY179" s="6">
        <f>Table1214[[#This Row],[Szórás]]/Table1214[[#This Row],[Átlagos akadálymentességi hibaszám]]</f>
        <v>5.4170714924633174E-3</v>
      </c>
      <c r="AZ179">
        <f t="shared" si="19"/>
        <v>47</v>
      </c>
      <c r="BA179">
        <f t="shared" si="20"/>
        <v>48</v>
      </c>
      <c r="BB179">
        <f t="shared" si="21"/>
        <v>1</v>
      </c>
      <c r="BC179" s="7">
        <f t="shared" si="22"/>
        <v>0.99981752409745261</v>
      </c>
      <c r="BD179" s="10">
        <f t="shared" si="23"/>
        <v>0.19069767441860444</v>
      </c>
    </row>
    <row r="180" spans="1:56" x14ac:dyDescent="0.25">
      <c r="A180">
        <v>14254790000</v>
      </c>
      <c r="B180" t="s">
        <v>100</v>
      </c>
      <c r="C180" t="s">
        <v>101</v>
      </c>
      <c r="D180">
        <v>38</v>
      </c>
      <c r="E180">
        <v>37</v>
      </c>
      <c r="F180">
        <v>39</v>
      </c>
      <c r="G180">
        <v>34</v>
      </c>
      <c r="H180">
        <v>32</v>
      </c>
      <c r="I180">
        <v>36</v>
      </c>
      <c r="J180">
        <v>36</v>
      </c>
      <c r="K180">
        <v>35</v>
      </c>
      <c r="L180">
        <v>45</v>
      </c>
      <c r="M180">
        <v>40</v>
      </c>
      <c r="N180">
        <v>36</v>
      </c>
      <c r="O180">
        <v>37</v>
      </c>
      <c r="P180">
        <v>30</v>
      </c>
      <c r="Q180">
        <v>34</v>
      </c>
      <c r="R180">
        <v>36</v>
      </c>
      <c r="S180">
        <v>37</v>
      </c>
      <c r="T180">
        <v>33</v>
      </c>
      <c r="U180">
        <v>33</v>
      </c>
      <c r="V180">
        <v>36</v>
      </c>
      <c r="W180">
        <v>28</v>
      </c>
      <c r="X180">
        <v>38</v>
      </c>
      <c r="Y180">
        <v>37</v>
      </c>
      <c r="Z180">
        <v>33</v>
      </c>
      <c r="AA180">
        <v>32</v>
      </c>
      <c r="AB180">
        <v>26</v>
      </c>
      <c r="AC180">
        <v>28</v>
      </c>
      <c r="AD180">
        <v>30</v>
      </c>
      <c r="AE180">
        <v>28</v>
      </c>
      <c r="AF180">
        <v>28</v>
      </c>
      <c r="AG180">
        <v>32</v>
      </c>
      <c r="AH180">
        <v>38</v>
      </c>
      <c r="AI180">
        <v>33</v>
      </c>
      <c r="AJ180">
        <v>27</v>
      </c>
      <c r="AK180">
        <v>28</v>
      </c>
      <c r="AL180">
        <v>28</v>
      </c>
      <c r="AM180">
        <v>30</v>
      </c>
      <c r="AN180">
        <v>23</v>
      </c>
      <c r="AO180">
        <v>22</v>
      </c>
      <c r="AP180">
        <v>23</v>
      </c>
      <c r="AQ180">
        <v>23</v>
      </c>
      <c r="AR180">
        <v>23</v>
      </c>
      <c r="AS180">
        <v>21</v>
      </c>
      <c r="AT180">
        <v>22</v>
      </c>
      <c r="AU180">
        <v>21</v>
      </c>
      <c r="AV180" s="8">
        <f t="shared" si="16"/>
        <v>31.5</v>
      </c>
      <c r="AW180">
        <f t="shared" si="17"/>
        <v>32.5</v>
      </c>
      <c r="AX180" s="8">
        <f t="shared" si="18"/>
        <v>5.9357019921433789</v>
      </c>
      <c r="AY180" s="6">
        <f>Table1214[[#This Row],[Szórás]]/Table1214[[#This Row],[Átlagos akadálymentességi hibaszám]]</f>
        <v>0.18843498387756757</v>
      </c>
      <c r="AZ180">
        <f t="shared" si="19"/>
        <v>21</v>
      </c>
      <c r="BA180">
        <f t="shared" si="20"/>
        <v>45</v>
      </c>
      <c r="BB180">
        <f t="shared" si="21"/>
        <v>24</v>
      </c>
      <c r="BC180" s="7">
        <f t="shared" si="22"/>
        <v>0.98749383510906807</v>
      </c>
      <c r="BD180" s="10">
        <f t="shared" si="23"/>
        <v>0.6694765874021954</v>
      </c>
    </row>
    <row r="181" spans="1:56" x14ac:dyDescent="0.25">
      <c r="A181">
        <v>8776170000</v>
      </c>
      <c r="B181" t="s">
        <v>214</v>
      </c>
      <c r="C181" t="s">
        <v>215</v>
      </c>
      <c r="D181">
        <v>126</v>
      </c>
      <c r="E181">
        <v>129</v>
      </c>
      <c r="F181">
        <v>128</v>
      </c>
      <c r="G181">
        <v>129</v>
      </c>
      <c r="H181">
        <v>127</v>
      </c>
      <c r="I181">
        <v>131</v>
      </c>
      <c r="J181">
        <v>127</v>
      </c>
      <c r="K181">
        <v>123</v>
      </c>
      <c r="L181">
        <v>129</v>
      </c>
      <c r="M181">
        <v>126</v>
      </c>
      <c r="N181">
        <v>129</v>
      </c>
      <c r="O181">
        <v>126</v>
      </c>
      <c r="P181">
        <v>128</v>
      </c>
      <c r="Q181">
        <v>123</v>
      </c>
      <c r="R181">
        <v>124</v>
      </c>
      <c r="S181">
        <v>125</v>
      </c>
      <c r="T181">
        <v>163</v>
      </c>
      <c r="U181">
        <v>158</v>
      </c>
      <c r="V181">
        <v>158</v>
      </c>
      <c r="W181">
        <v>214</v>
      </c>
      <c r="X181">
        <v>196</v>
      </c>
      <c r="Y181">
        <v>194</v>
      </c>
      <c r="Z181">
        <v>193</v>
      </c>
      <c r="AA181">
        <v>201</v>
      </c>
      <c r="AB181">
        <v>192</v>
      </c>
      <c r="AC181">
        <v>217</v>
      </c>
      <c r="AD181">
        <v>219</v>
      </c>
      <c r="AE181">
        <v>225</v>
      </c>
      <c r="AF181">
        <v>224</v>
      </c>
      <c r="AG181">
        <v>218</v>
      </c>
      <c r="AH181">
        <v>219</v>
      </c>
      <c r="AI181">
        <v>222</v>
      </c>
      <c r="AJ181">
        <v>220</v>
      </c>
      <c r="AK181">
        <v>225</v>
      </c>
      <c r="AL181">
        <v>219</v>
      </c>
      <c r="AM181">
        <v>219</v>
      </c>
      <c r="AN181">
        <v>221</v>
      </c>
      <c r="AO181">
        <v>221</v>
      </c>
      <c r="AP181">
        <v>222</v>
      </c>
      <c r="AQ181">
        <v>218</v>
      </c>
      <c r="AR181">
        <v>218</v>
      </c>
      <c r="AS181">
        <v>220</v>
      </c>
      <c r="AT181">
        <v>219</v>
      </c>
      <c r="AU181">
        <v>218</v>
      </c>
      <c r="AV181" s="8">
        <f t="shared" si="16"/>
        <v>179.15909090909091</v>
      </c>
      <c r="AW181">
        <f t="shared" si="17"/>
        <v>195</v>
      </c>
      <c r="AX181" s="8">
        <f t="shared" si="18"/>
        <v>43.039161821730765</v>
      </c>
      <c r="AY181" s="6">
        <f>Table1214[[#This Row],[Szórás]]/Table1214[[#This Row],[Átlagos akadálymentességi hibaszám]]</f>
        <v>0.24022873527288516</v>
      </c>
      <c r="AZ181">
        <f t="shared" si="19"/>
        <v>123</v>
      </c>
      <c r="BA181">
        <f t="shared" si="20"/>
        <v>225</v>
      </c>
      <c r="BB181">
        <f t="shared" si="21"/>
        <v>102</v>
      </c>
      <c r="BC181" s="7">
        <f t="shared" si="22"/>
        <v>1.0180216616473179</v>
      </c>
      <c r="BD181" s="10">
        <f t="shared" si="23"/>
        <v>0.81086341178811117</v>
      </c>
    </row>
    <row r="182" spans="1:56" x14ac:dyDescent="0.25">
      <c r="A182">
        <v>679661000000</v>
      </c>
      <c r="B182" t="s">
        <v>100</v>
      </c>
      <c r="C182" t="s">
        <v>101</v>
      </c>
      <c r="D182">
        <v>54</v>
      </c>
      <c r="E182">
        <v>54</v>
      </c>
      <c r="F182">
        <v>54</v>
      </c>
      <c r="G182">
        <v>54</v>
      </c>
      <c r="H182">
        <v>54</v>
      </c>
      <c r="I182">
        <v>54</v>
      </c>
      <c r="J182">
        <v>54</v>
      </c>
      <c r="K182">
        <v>54</v>
      </c>
      <c r="L182">
        <v>53</v>
      </c>
      <c r="M182">
        <v>53</v>
      </c>
      <c r="N182">
        <v>53</v>
      </c>
      <c r="O182">
        <v>53</v>
      </c>
      <c r="P182">
        <v>53</v>
      </c>
      <c r="Q182">
        <v>53</v>
      </c>
      <c r="R182">
        <v>53</v>
      </c>
      <c r="S182">
        <v>53</v>
      </c>
      <c r="T182">
        <v>53</v>
      </c>
      <c r="U182">
        <v>53</v>
      </c>
      <c r="V182">
        <v>53</v>
      </c>
      <c r="W182">
        <v>53</v>
      </c>
      <c r="X182">
        <v>53</v>
      </c>
      <c r="Y182">
        <v>53</v>
      </c>
      <c r="Z182">
        <v>53</v>
      </c>
      <c r="AA182">
        <v>53</v>
      </c>
      <c r="AB182">
        <v>53</v>
      </c>
      <c r="AC182">
        <v>53</v>
      </c>
      <c r="AD182">
        <v>53</v>
      </c>
      <c r="AE182">
        <v>53</v>
      </c>
      <c r="AF182">
        <v>53</v>
      </c>
      <c r="AG182">
        <v>53</v>
      </c>
      <c r="AH182">
        <v>53</v>
      </c>
      <c r="AI182">
        <v>53</v>
      </c>
      <c r="AJ182">
        <v>53</v>
      </c>
      <c r="AK182">
        <v>53</v>
      </c>
      <c r="AL182">
        <v>53</v>
      </c>
      <c r="AM182">
        <v>53</v>
      </c>
      <c r="AN182">
        <v>53</v>
      </c>
      <c r="AO182">
        <v>53</v>
      </c>
      <c r="AP182">
        <v>53</v>
      </c>
      <c r="AQ182">
        <v>53</v>
      </c>
      <c r="AR182">
        <v>53</v>
      </c>
      <c r="AS182">
        <v>53</v>
      </c>
      <c r="AT182">
        <v>53</v>
      </c>
      <c r="AU182">
        <v>53</v>
      </c>
      <c r="AV182" s="8">
        <f t="shared" si="16"/>
        <v>53.18181818181818</v>
      </c>
      <c r="AW182">
        <f t="shared" si="17"/>
        <v>53</v>
      </c>
      <c r="AX182" s="8">
        <f t="shared" si="18"/>
        <v>0.39015365325741275</v>
      </c>
      <c r="AY182" s="6">
        <f>Table1214[[#This Row],[Szórás]]/Table1214[[#This Row],[Átlagos akadálymentességi hibaszám]]</f>
        <v>7.336222539882975E-3</v>
      </c>
      <c r="AZ182">
        <f t="shared" si="19"/>
        <v>53</v>
      </c>
      <c r="BA182">
        <f t="shared" si="20"/>
        <v>54</v>
      </c>
      <c r="BB182">
        <f t="shared" si="21"/>
        <v>1</v>
      </c>
      <c r="BC182" s="7">
        <f t="shared" si="22"/>
        <v>0.99962069673820897</v>
      </c>
      <c r="BD182" s="10">
        <f t="shared" si="23"/>
        <v>0.44651162790697735</v>
      </c>
    </row>
    <row r="183" spans="1:56" x14ac:dyDescent="0.25">
      <c r="A183">
        <v>7280000</v>
      </c>
      <c r="B183" t="s">
        <v>85</v>
      </c>
      <c r="C183" t="s">
        <v>356</v>
      </c>
      <c r="D183">
        <v>15</v>
      </c>
      <c r="E183">
        <v>15</v>
      </c>
      <c r="F183">
        <v>15</v>
      </c>
      <c r="G183">
        <v>15</v>
      </c>
      <c r="H183">
        <v>15</v>
      </c>
      <c r="I183">
        <v>15</v>
      </c>
      <c r="J183">
        <v>15</v>
      </c>
      <c r="K183">
        <v>15</v>
      </c>
      <c r="L183">
        <v>15</v>
      </c>
      <c r="M183">
        <v>15</v>
      </c>
      <c r="N183">
        <v>16</v>
      </c>
      <c r="O183">
        <v>16</v>
      </c>
      <c r="P183">
        <v>16</v>
      </c>
      <c r="Q183">
        <v>15</v>
      </c>
      <c r="R183">
        <v>15</v>
      </c>
      <c r="S183">
        <v>16</v>
      </c>
      <c r="T183">
        <v>16</v>
      </c>
      <c r="U183">
        <v>15</v>
      </c>
      <c r="V183">
        <v>15</v>
      </c>
      <c r="W183">
        <v>15</v>
      </c>
      <c r="X183">
        <v>15</v>
      </c>
      <c r="Y183">
        <v>15</v>
      </c>
      <c r="Z183">
        <v>15</v>
      </c>
      <c r="AA183">
        <v>15</v>
      </c>
      <c r="AB183">
        <v>15</v>
      </c>
      <c r="AC183">
        <v>15</v>
      </c>
      <c r="AD183">
        <v>15</v>
      </c>
      <c r="AE183">
        <v>15</v>
      </c>
      <c r="AF183">
        <v>15</v>
      </c>
      <c r="AG183">
        <v>15</v>
      </c>
      <c r="AH183">
        <v>15</v>
      </c>
      <c r="AI183">
        <v>15</v>
      </c>
      <c r="AJ183">
        <v>15</v>
      </c>
      <c r="AK183">
        <v>15</v>
      </c>
      <c r="AL183">
        <v>16</v>
      </c>
      <c r="AM183">
        <v>15</v>
      </c>
      <c r="AN183">
        <v>15</v>
      </c>
      <c r="AO183">
        <v>15</v>
      </c>
      <c r="AP183">
        <v>15</v>
      </c>
      <c r="AQ183">
        <v>16</v>
      </c>
      <c r="AR183">
        <v>16</v>
      </c>
      <c r="AS183">
        <v>16</v>
      </c>
      <c r="AT183">
        <v>17</v>
      </c>
      <c r="AU183">
        <v>18</v>
      </c>
      <c r="AV183" s="8">
        <f t="shared" si="16"/>
        <v>15.318181818181818</v>
      </c>
      <c r="AW183">
        <f t="shared" si="17"/>
        <v>15</v>
      </c>
      <c r="AX183" s="8">
        <f t="shared" si="18"/>
        <v>0.63877525518642142</v>
      </c>
      <c r="AY183" s="6">
        <f>Table1214[[#This Row],[Szórás]]/Table1214[[#This Row],[Átlagos akadálymentességi hibaszám]]</f>
        <v>4.1700461762911784E-2</v>
      </c>
      <c r="AZ183">
        <f t="shared" si="19"/>
        <v>15</v>
      </c>
      <c r="BA183">
        <f t="shared" si="20"/>
        <v>18</v>
      </c>
      <c r="BB183">
        <f t="shared" si="21"/>
        <v>3</v>
      </c>
      <c r="BC183" s="7">
        <f t="shared" si="22"/>
        <v>1.0011376376933196</v>
      </c>
      <c r="BD183" s="10">
        <f t="shared" si="23"/>
        <v>0.13397853524005285</v>
      </c>
    </row>
    <row r="184" spans="1:56" x14ac:dyDescent="0.25">
      <c r="A184">
        <v>3848020000</v>
      </c>
      <c r="B184" t="s">
        <v>164</v>
      </c>
      <c r="C184" t="s">
        <v>333</v>
      </c>
      <c r="D184">
        <v>100</v>
      </c>
      <c r="E184">
        <v>100</v>
      </c>
      <c r="F184">
        <v>100</v>
      </c>
      <c r="G184">
        <v>100</v>
      </c>
      <c r="H184">
        <v>100</v>
      </c>
      <c r="I184">
        <v>101</v>
      </c>
      <c r="J184">
        <v>101</v>
      </c>
      <c r="K184">
        <v>101</v>
      </c>
      <c r="L184">
        <v>100</v>
      </c>
      <c r="M184">
        <v>100</v>
      </c>
      <c r="N184">
        <v>100</v>
      </c>
      <c r="O184">
        <v>100</v>
      </c>
      <c r="P184">
        <v>100</v>
      </c>
      <c r="Q184">
        <v>100</v>
      </c>
      <c r="R184">
        <v>100</v>
      </c>
      <c r="S184">
        <v>100</v>
      </c>
      <c r="T184">
        <v>87</v>
      </c>
      <c r="U184">
        <v>87</v>
      </c>
      <c r="V184">
        <v>88</v>
      </c>
      <c r="W184">
        <v>87</v>
      </c>
      <c r="X184">
        <v>87</v>
      </c>
      <c r="Y184">
        <v>87</v>
      </c>
      <c r="Z184">
        <v>87</v>
      </c>
      <c r="AA184">
        <v>87</v>
      </c>
      <c r="AB184">
        <v>87</v>
      </c>
      <c r="AC184">
        <v>87</v>
      </c>
      <c r="AD184">
        <v>87</v>
      </c>
      <c r="AE184">
        <v>98</v>
      </c>
      <c r="AF184">
        <v>98</v>
      </c>
      <c r="AG184">
        <v>98</v>
      </c>
      <c r="AH184">
        <v>98</v>
      </c>
      <c r="AI184">
        <v>98</v>
      </c>
      <c r="AJ184">
        <v>98</v>
      </c>
      <c r="AK184">
        <v>96</v>
      </c>
      <c r="AL184">
        <v>96</v>
      </c>
      <c r="AM184">
        <v>97</v>
      </c>
      <c r="AN184">
        <v>97</v>
      </c>
      <c r="AO184">
        <v>91</v>
      </c>
      <c r="AP184">
        <v>91</v>
      </c>
      <c r="AQ184">
        <v>91</v>
      </c>
      <c r="AR184">
        <v>90</v>
      </c>
      <c r="AS184">
        <v>90</v>
      </c>
      <c r="AT184">
        <v>90</v>
      </c>
      <c r="AU184">
        <v>92</v>
      </c>
      <c r="AV184" s="8">
        <f t="shared" si="16"/>
        <v>94.772727272727266</v>
      </c>
      <c r="AW184">
        <f t="shared" si="17"/>
        <v>97.5</v>
      </c>
      <c r="AX184" s="8">
        <f t="shared" si="18"/>
        <v>5.5315737966763212</v>
      </c>
      <c r="AY184" s="6">
        <f>Table1214[[#This Row],[Szórás]]/Table1214[[#This Row],[Átlagos akadálymentességi hibaszám]]</f>
        <v>5.8366725912172221E-2</v>
      </c>
      <c r="AZ184">
        <f t="shared" si="19"/>
        <v>87</v>
      </c>
      <c r="BA184">
        <f t="shared" si="20"/>
        <v>101</v>
      </c>
      <c r="BB184">
        <f t="shared" si="21"/>
        <v>14</v>
      </c>
      <c r="BC184" s="7">
        <f t="shared" si="22"/>
        <v>0.9978650393639561</v>
      </c>
      <c r="BD184" s="10">
        <f t="shared" si="23"/>
        <v>0.21576730635956903</v>
      </c>
    </row>
    <row r="185" spans="1:56" x14ac:dyDescent="0.25">
      <c r="A185">
        <v>57098150000</v>
      </c>
      <c r="B185" t="s">
        <v>100</v>
      </c>
      <c r="C185" t="s">
        <v>101</v>
      </c>
      <c r="D185">
        <v>50</v>
      </c>
      <c r="E185">
        <v>50</v>
      </c>
      <c r="F185">
        <v>49</v>
      </c>
      <c r="G185">
        <v>50</v>
      </c>
      <c r="H185">
        <v>50</v>
      </c>
      <c r="I185">
        <v>49</v>
      </c>
      <c r="J185">
        <v>50</v>
      </c>
      <c r="K185">
        <v>50</v>
      </c>
      <c r="L185">
        <v>50</v>
      </c>
      <c r="M185">
        <v>50</v>
      </c>
      <c r="N185">
        <v>50</v>
      </c>
      <c r="O185">
        <v>37</v>
      </c>
      <c r="P185">
        <v>37</v>
      </c>
      <c r="Q185">
        <v>36</v>
      </c>
      <c r="R185">
        <v>37</v>
      </c>
      <c r="S185">
        <v>37</v>
      </c>
      <c r="T185">
        <v>35</v>
      </c>
      <c r="U185">
        <v>37</v>
      </c>
      <c r="V185">
        <v>37</v>
      </c>
      <c r="W185">
        <v>36</v>
      </c>
      <c r="X185">
        <v>37</v>
      </c>
      <c r="Y185">
        <v>35</v>
      </c>
      <c r="Z185">
        <v>37</v>
      </c>
      <c r="AA185">
        <v>37</v>
      </c>
      <c r="AB185">
        <v>37</v>
      </c>
      <c r="AC185">
        <v>37</v>
      </c>
      <c r="AD185">
        <v>37</v>
      </c>
      <c r="AE185">
        <v>37</v>
      </c>
      <c r="AF185">
        <v>35</v>
      </c>
      <c r="AG185">
        <v>25</v>
      </c>
      <c r="AH185">
        <v>25</v>
      </c>
      <c r="AI185">
        <v>37</v>
      </c>
      <c r="AJ185">
        <v>25</v>
      </c>
      <c r="AK185">
        <v>25</v>
      </c>
      <c r="AL185">
        <v>23</v>
      </c>
      <c r="AM185">
        <v>23</v>
      </c>
      <c r="AN185">
        <v>23</v>
      </c>
      <c r="AO185">
        <v>23</v>
      </c>
      <c r="AP185">
        <v>35</v>
      </c>
      <c r="AQ185">
        <v>35</v>
      </c>
      <c r="AR185">
        <v>35</v>
      </c>
      <c r="AS185">
        <v>35</v>
      </c>
      <c r="AT185">
        <v>35</v>
      </c>
      <c r="AU185">
        <v>35</v>
      </c>
      <c r="AV185" s="8">
        <f t="shared" si="16"/>
        <v>37.386363636363633</v>
      </c>
      <c r="AW185">
        <f t="shared" si="17"/>
        <v>37</v>
      </c>
      <c r="AX185" s="8">
        <f t="shared" si="18"/>
        <v>8.6272038885412261</v>
      </c>
      <c r="AY185" s="6">
        <f>Table1214[[#This Row],[Szórás]]/Table1214[[#This Row],[Átlagos akadálymentességi hibaszám]]</f>
        <v>0.23075803714031246</v>
      </c>
      <c r="AZ185">
        <f t="shared" si="19"/>
        <v>23</v>
      </c>
      <c r="BA185">
        <f t="shared" si="20"/>
        <v>50</v>
      </c>
      <c r="BB185">
        <f t="shared" si="21"/>
        <v>27</v>
      </c>
      <c r="BC185" s="7">
        <f t="shared" si="22"/>
        <v>0.9857951648058314</v>
      </c>
      <c r="BD185" s="10">
        <f t="shared" si="23"/>
        <v>0.57878008623668631</v>
      </c>
    </row>
    <row r="186" spans="1:56" x14ac:dyDescent="0.25">
      <c r="A186">
        <v>143200000</v>
      </c>
      <c r="B186" t="s">
        <v>110</v>
      </c>
      <c r="C186" t="s">
        <v>174</v>
      </c>
      <c r="D186">
        <v>95</v>
      </c>
      <c r="E186">
        <v>95</v>
      </c>
      <c r="F186">
        <v>96</v>
      </c>
      <c r="G186">
        <v>95</v>
      </c>
      <c r="H186">
        <v>95</v>
      </c>
      <c r="I186">
        <v>95</v>
      </c>
      <c r="J186">
        <v>95</v>
      </c>
      <c r="K186">
        <v>95</v>
      </c>
      <c r="L186">
        <v>95</v>
      </c>
      <c r="M186">
        <v>95</v>
      </c>
      <c r="N186">
        <v>95</v>
      </c>
      <c r="O186">
        <v>95</v>
      </c>
      <c r="P186">
        <v>95</v>
      </c>
      <c r="Q186">
        <v>95</v>
      </c>
      <c r="R186">
        <v>95</v>
      </c>
      <c r="S186">
        <v>95</v>
      </c>
      <c r="T186">
        <v>95</v>
      </c>
      <c r="U186">
        <v>95</v>
      </c>
      <c r="V186">
        <v>95</v>
      </c>
      <c r="W186">
        <v>95</v>
      </c>
      <c r="X186">
        <v>95</v>
      </c>
      <c r="Y186">
        <v>95</v>
      </c>
      <c r="Z186">
        <v>95</v>
      </c>
      <c r="AA186">
        <v>95</v>
      </c>
      <c r="AB186">
        <v>95</v>
      </c>
      <c r="AC186">
        <v>95</v>
      </c>
      <c r="AD186">
        <v>95</v>
      </c>
      <c r="AE186">
        <v>95</v>
      </c>
      <c r="AF186">
        <v>95</v>
      </c>
      <c r="AG186">
        <v>95</v>
      </c>
      <c r="AH186">
        <v>95</v>
      </c>
      <c r="AI186">
        <v>95</v>
      </c>
      <c r="AJ186">
        <v>95</v>
      </c>
      <c r="AK186">
        <v>95</v>
      </c>
      <c r="AL186">
        <v>95</v>
      </c>
      <c r="AM186">
        <v>95</v>
      </c>
      <c r="AN186">
        <v>95</v>
      </c>
      <c r="AO186">
        <v>95</v>
      </c>
      <c r="AP186">
        <v>95</v>
      </c>
      <c r="AQ186">
        <v>95</v>
      </c>
      <c r="AR186">
        <v>95</v>
      </c>
      <c r="AS186">
        <v>95</v>
      </c>
      <c r="AT186">
        <v>108</v>
      </c>
      <c r="AU186">
        <v>108</v>
      </c>
      <c r="AV186" s="8">
        <f t="shared" si="16"/>
        <v>95.61363636363636</v>
      </c>
      <c r="AW186">
        <f t="shared" si="17"/>
        <v>95</v>
      </c>
      <c r="AX186" s="8">
        <f t="shared" si="18"/>
        <v>2.7383232782710945</v>
      </c>
      <c r="AY186" s="6">
        <f>Table1214[[#This Row],[Szórás]]/Table1214[[#This Row],[Átlagos akadálymentességi hibaszám]]</f>
        <v>2.8639463808872868E-2</v>
      </c>
      <c r="AZ186">
        <f t="shared" si="19"/>
        <v>95</v>
      </c>
      <c r="BA186">
        <f t="shared" si="20"/>
        <v>108</v>
      </c>
      <c r="BB186">
        <f t="shared" si="21"/>
        <v>13</v>
      </c>
      <c r="BC186" s="7">
        <f t="shared" si="22"/>
        <v>1.000730709649392</v>
      </c>
      <c r="BD186" s="10">
        <f t="shared" si="23"/>
        <v>0.12060371860999097</v>
      </c>
    </row>
    <row r="187" spans="1:56" x14ac:dyDescent="0.25">
      <c r="A187">
        <v>429330000</v>
      </c>
      <c r="B187" t="s">
        <v>125</v>
      </c>
      <c r="C187" t="s">
        <v>135</v>
      </c>
      <c r="D187">
        <v>24</v>
      </c>
      <c r="E187">
        <v>27</v>
      </c>
      <c r="F187">
        <v>27</v>
      </c>
      <c r="G187">
        <v>27</v>
      </c>
      <c r="H187">
        <v>27</v>
      </c>
      <c r="I187">
        <v>27</v>
      </c>
      <c r="J187">
        <v>27</v>
      </c>
      <c r="K187">
        <v>27</v>
      </c>
      <c r="L187">
        <v>27</v>
      </c>
      <c r="M187">
        <v>27</v>
      </c>
      <c r="N187">
        <v>27</v>
      </c>
      <c r="O187">
        <v>27</v>
      </c>
      <c r="P187">
        <v>27</v>
      </c>
      <c r="Q187">
        <v>27</v>
      </c>
      <c r="R187">
        <v>26</v>
      </c>
      <c r="S187">
        <v>26</v>
      </c>
      <c r="T187">
        <v>26</v>
      </c>
      <c r="U187">
        <v>26</v>
      </c>
      <c r="V187">
        <v>26</v>
      </c>
      <c r="W187">
        <v>26</v>
      </c>
      <c r="X187">
        <v>26</v>
      </c>
      <c r="Y187">
        <v>26</v>
      </c>
      <c r="Z187">
        <v>26</v>
      </c>
      <c r="AA187">
        <v>26</v>
      </c>
      <c r="AB187">
        <v>26</v>
      </c>
      <c r="AC187">
        <v>26</v>
      </c>
      <c r="AD187">
        <v>26</v>
      </c>
      <c r="AE187">
        <v>26</v>
      </c>
      <c r="AF187">
        <v>26</v>
      </c>
      <c r="AG187">
        <v>26</v>
      </c>
      <c r="AH187">
        <v>26</v>
      </c>
      <c r="AI187">
        <v>26</v>
      </c>
      <c r="AJ187">
        <v>26</v>
      </c>
      <c r="AK187">
        <v>26</v>
      </c>
      <c r="AL187">
        <v>24</v>
      </c>
      <c r="AM187">
        <v>26</v>
      </c>
      <c r="AN187">
        <v>26</v>
      </c>
      <c r="AO187">
        <v>26</v>
      </c>
      <c r="AP187">
        <v>26</v>
      </c>
      <c r="AQ187">
        <v>26</v>
      </c>
      <c r="AR187">
        <v>26</v>
      </c>
      <c r="AS187">
        <v>26</v>
      </c>
      <c r="AT187">
        <v>26</v>
      </c>
      <c r="AU187">
        <v>26</v>
      </c>
      <c r="AV187" s="8">
        <f t="shared" si="16"/>
        <v>26.204545454545453</v>
      </c>
      <c r="AW187">
        <f t="shared" si="17"/>
        <v>26</v>
      </c>
      <c r="AX187" s="8">
        <f t="shared" si="18"/>
        <v>0.66750299901932186</v>
      </c>
      <c r="AY187" s="6">
        <f>Table1214[[#This Row],[Szórás]]/Table1214[[#This Row],[Átlagos akadálymentességi hibaszám]]</f>
        <v>2.5472794411838823E-2</v>
      </c>
      <c r="AZ187">
        <f t="shared" si="19"/>
        <v>24</v>
      </c>
      <c r="BA187">
        <f t="shared" si="20"/>
        <v>27</v>
      </c>
      <c r="BB187">
        <f t="shared" si="21"/>
        <v>3</v>
      </c>
      <c r="BC187" s="7">
        <f t="shared" si="22"/>
        <v>0.99909925475821659</v>
      </c>
      <c r="BD187" s="10">
        <f t="shared" si="23"/>
        <v>0.19973239900374773</v>
      </c>
    </row>
    <row r="188" spans="1:56" x14ac:dyDescent="0.25">
      <c r="A188">
        <v>128300000</v>
      </c>
      <c r="B188" t="s">
        <v>110</v>
      </c>
      <c r="C188" t="s">
        <v>174</v>
      </c>
      <c r="D188">
        <v>56</v>
      </c>
      <c r="E188">
        <v>56</v>
      </c>
      <c r="F188">
        <v>56</v>
      </c>
      <c r="G188">
        <v>54</v>
      </c>
      <c r="H188">
        <v>56</v>
      </c>
      <c r="I188">
        <v>54</v>
      </c>
      <c r="J188">
        <v>54</v>
      </c>
      <c r="K188">
        <v>55</v>
      </c>
      <c r="L188">
        <v>56</v>
      </c>
      <c r="M188">
        <v>56</v>
      </c>
      <c r="N188">
        <v>57</v>
      </c>
      <c r="O188">
        <v>58</v>
      </c>
      <c r="P188">
        <v>56</v>
      </c>
      <c r="Q188">
        <v>56</v>
      </c>
      <c r="R188">
        <v>56</v>
      </c>
      <c r="S188">
        <v>56</v>
      </c>
      <c r="T188">
        <v>56</v>
      </c>
      <c r="U188">
        <v>56</v>
      </c>
      <c r="V188">
        <v>56</v>
      </c>
      <c r="W188">
        <v>56</v>
      </c>
      <c r="X188">
        <v>57</v>
      </c>
      <c r="Y188">
        <v>56</v>
      </c>
      <c r="Z188">
        <v>57</v>
      </c>
      <c r="AA188">
        <v>57</v>
      </c>
      <c r="AB188">
        <v>56</v>
      </c>
      <c r="AC188">
        <v>55</v>
      </c>
      <c r="AD188">
        <v>55</v>
      </c>
      <c r="AE188">
        <v>55</v>
      </c>
      <c r="AF188">
        <v>56</v>
      </c>
      <c r="AG188">
        <v>56</v>
      </c>
      <c r="AH188">
        <v>55</v>
      </c>
      <c r="AI188">
        <v>55</v>
      </c>
      <c r="AJ188">
        <v>54</v>
      </c>
      <c r="AK188">
        <v>50</v>
      </c>
      <c r="AL188">
        <v>48</v>
      </c>
      <c r="AM188">
        <v>47</v>
      </c>
      <c r="AN188">
        <v>47</v>
      </c>
      <c r="AO188">
        <v>43</v>
      </c>
      <c r="AP188">
        <v>43</v>
      </c>
      <c r="AQ188">
        <v>41</v>
      </c>
      <c r="AR188">
        <v>37</v>
      </c>
      <c r="AS188">
        <v>41</v>
      </c>
      <c r="AT188">
        <v>39</v>
      </c>
      <c r="AU188">
        <v>41</v>
      </c>
      <c r="AV188" s="8">
        <f t="shared" si="16"/>
        <v>52.659090909090907</v>
      </c>
      <c r="AW188">
        <f t="shared" si="17"/>
        <v>56</v>
      </c>
      <c r="AX188" s="8">
        <f t="shared" si="18"/>
        <v>5.8347124112312505</v>
      </c>
      <c r="AY188" s="6">
        <f>Table1214[[#This Row],[Szórás]]/Table1214[[#This Row],[Átlagos akadálymentességi hibaszám]]</f>
        <v>0.11080161678643721</v>
      </c>
      <c r="AZ188">
        <f t="shared" si="19"/>
        <v>37</v>
      </c>
      <c r="BA188">
        <f t="shared" si="20"/>
        <v>58</v>
      </c>
      <c r="BB188">
        <f t="shared" si="21"/>
        <v>21</v>
      </c>
      <c r="BC188" s="7">
        <f t="shared" si="22"/>
        <v>0.99307184609401489</v>
      </c>
      <c r="BD188" s="10">
        <f t="shared" si="23"/>
        <v>0.53898390276406771</v>
      </c>
    </row>
    <row r="189" spans="1:56" x14ac:dyDescent="0.25">
      <c r="A189">
        <v>5307860000</v>
      </c>
      <c r="B189" t="s">
        <v>155</v>
      </c>
      <c r="C189" t="s">
        <v>156</v>
      </c>
      <c r="D189">
        <v>27</v>
      </c>
      <c r="E189">
        <v>26</v>
      </c>
      <c r="F189">
        <v>10</v>
      </c>
      <c r="G189">
        <v>9</v>
      </c>
      <c r="H189">
        <v>26</v>
      </c>
      <c r="I189">
        <v>29</v>
      </c>
      <c r="J189">
        <v>29</v>
      </c>
      <c r="K189">
        <v>10</v>
      </c>
      <c r="L189">
        <v>10</v>
      </c>
      <c r="M189">
        <v>21</v>
      </c>
      <c r="N189">
        <v>21</v>
      </c>
      <c r="O189">
        <v>3</v>
      </c>
      <c r="P189">
        <v>3</v>
      </c>
      <c r="Q189">
        <v>22</v>
      </c>
      <c r="R189">
        <v>24</v>
      </c>
      <c r="S189">
        <v>21</v>
      </c>
      <c r="T189">
        <v>16</v>
      </c>
      <c r="U189">
        <v>16</v>
      </c>
      <c r="V189">
        <v>14</v>
      </c>
      <c r="W189">
        <v>13</v>
      </c>
      <c r="X189">
        <v>6</v>
      </c>
      <c r="Y189">
        <v>5</v>
      </c>
      <c r="Z189">
        <v>4</v>
      </c>
      <c r="AA189">
        <v>4</v>
      </c>
      <c r="AB189">
        <v>5</v>
      </c>
      <c r="AC189">
        <v>4</v>
      </c>
      <c r="AD189">
        <v>3</v>
      </c>
      <c r="AE189">
        <v>4</v>
      </c>
      <c r="AF189">
        <v>3</v>
      </c>
      <c r="AG189">
        <v>3</v>
      </c>
      <c r="AH189">
        <v>3</v>
      </c>
      <c r="AI189">
        <v>5</v>
      </c>
      <c r="AJ189">
        <v>6</v>
      </c>
      <c r="AK189">
        <v>3</v>
      </c>
      <c r="AL189">
        <v>3</v>
      </c>
      <c r="AM189">
        <v>5</v>
      </c>
      <c r="AN189">
        <v>3</v>
      </c>
      <c r="AO189">
        <v>4</v>
      </c>
      <c r="AP189">
        <v>4</v>
      </c>
      <c r="AQ189">
        <v>5</v>
      </c>
      <c r="AR189">
        <v>4</v>
      </c>
      <c r="AS189">
        <v>4</v>
      </c>
      <c r="AT189">
        <v>3</v>
      </c>
      <c r="AU189">
        <v>3</v>
      </c>
      <c r="AV189" s="8">
        <f t="shared" ref="AV189:AV247" si="24">AVERAGE(D189:AU189)</f>
        <v>10.136363636363637</v>
      </c>
      <c r="AW189">
        <f t="shared" ref="AW189:AW247" si="25">MEDIAN(D189:AU189)</f>
        <v>5</v>
      </c>
      <c r="AX189" s="8">
        <f t="shared" ref="AX189:AX247" si="26">_xlfn.STDEV.S(D189:AU189)</f>
        <v>8.7699033674263358</v>
      </c>
      <c r="AY189" s="6">
        <f>Table1214[[#This Row],[Szórás]]/Table1214[[#This Row],[Átlagos akadálymentességi hibaszám]]</f>
        <v>0.86519226046358466</v>
      </c>
      <c r="AZ189">
        <f t="shared" ref="AZ189:AZ247" si="27">MIN(D189:AU189)</f>
        <v>3</v>
      </c>
      <c r="BA189">
        <f t="shared" ref="BA189:BA247" si="28">MAX(D189:AU189)</f>
        <v>29</v>
      </c>
      <c r="BB189">
        <f t="shared" ref="BB189:BB247" si="29">BA189-AZ189</f>
        <v>26</v>
      </c>
      <c r="BC189" s="7">
        <f t="shared" ref="BC189:BC247" si="30">INDEX(LOGEST($D189:$AU189,,TRUE,TRUE),1,1)</f>
        <v>0.95242475960608697</v>
      </c>
      <c r="BD189" s="10">
        <f t="shared" ref="BD189:BD247" si="31">INDEX(LOGEST($D189:$AU189,,TRUE,TRUE),3,1)</f>
        <v>0.57288322424542304</v>
      </c>
    </row>
    <row r="190" spans="1:56" x14ac:dyDescent="0.25">
      <c r="A190">
        <v>19093990000</v>
      </c>
      <c r="B190" t="s">
        <v>100</v>
      </c>
      <c r="C190" t="s">
        <v>101</v>
      </c>
      <c r="D190">
        <v>67</v>
      </c>
      <c r="E190">
        <v>66</v>
      </c>
      <c r="F190">
        <v>67</v>
      </c>
      <c r="G190">
        <v>70</v>
      </c>
      <c r="H190">
        <v>71</v>
      </c>
      <c r="I190">
        <v>71</v>
      </c>
      <c r="J190">
        <v>70</v>
      </c>
      <c r="K190">
        <v>69</v>
      </c>
      <c r="L190">
        <v>69</v>
      </c>
      <c r="M190">
        <v>71</v>
      </c>
      <c r="N190">
        <v>70</v>
      </c>
      <c r="O190">
        <v>68</v>
      </c>
      <c r="P190">
        <v>74</v>
      </c>
      <c r="Q190">
        <v>68</v>
      </c>
      <c r="R190">
        <v>66</v>
      </c>
      <c r="S190">
        <v>71</v>
      </c>
      <c r="T190">
        <v>71</v>
      </c>
      <c r="U190">
        <v>78</v>
      </c>
      <c r="V190">
        <v>72</v>
      </c>
      <c r="W190">
        <v>79</v>
      </c>
      <c r="X190">
        <v>72</v>
      </c>
      <c r="Y190">
        <v>72</v>
      </c>
      <c r="Z190">
        <v>70</v>
      </c>
      <c r="AA190">
        <v>59</v>
      </c>
      <c r="AB190">
        <v>63</v>
      </c>
      <c r="AC190">
        <v>52</v>
      </c>
      <c r="AD190">
        <v>62</v>
      </c>
      <c r="AE190">
        <v>60</v>
      </c>
      <c r="AF190">
        <v>60</v>
      </c>
      <c r="AG190">
        <v>60</v>
      </c>
      <c r="AH190">
        <v>60</v>
      </c>
      <c r="AI190">
        <v>60</v>
      </c>
      <c r="AJ190">
        <v>60</v>
      </c>
      <c r="AK190">
        <v>58</v>
      </c>
      <c r="AL190">
        <v>51</v>
      </c>
      <c r="AM190">
        <v>52</v>
      </c>
      <c r="AN190">
        <v>53</v>
      </c>
      <c r="AO190">
        <v>60</v>
      </c>
      <c r="AP190">
        <v>57</v>
      </c>
      <c r="AQ190">
        <v>43</v>
      </c>
      <c r="AR190">
        <v>43</v>
      </c>
      <c r="AS190">
        <v>43</v>
      </c>
      <c r="AT190">
        <v>43</v>
      </c>
      <c r="AU190">
        <v>43</v>
      </c>
      <c r="AV190" s="8">
        <f t="shared" si="24"/>
        <v>62.81818181818182</v>
      </c>
      <c r="AW190">
        <f t="shared" si="25"/>
        <v>66</v>
      </c>
      <c r="AX190" s="8">
        <f t="shared" si="26"/>
        <v>9.8341425354747383</v>
      </c>
      <c r="AY190" s="6">
        <f>Table1214[[#This Row],[Szórás]]/Table1214[[#This Row],[Átlagos akadálymentességi hibaszám]]</f>
        <v>0.15654930230133446</v>
      </c>
      <c r="AZ190">
        <f t="shared" si="27"/>
        <v>43</v>
      </c>
      <c r="BA190">
        <f t="shared" si="28"/>
        <v>79</v>
      </c>
      <c r="BB190">
        <f t="shared" si="29"/>
        <v>36</v>
      </c>
      <c r="BC190" s="7">
        <f t="shared" si="30"/>
        <v>0.98950315723097859</v>
      </c>
      <c r="BD190" s="10">
        <f t="shared" si="31"/>
        <v>0.63903589771460945</v>
      </c>
    </row>
    <row r="191" spans="1:56" x14ac:dyDescent="0.25">
      <c r="A191">
        <v>13500330000</v>
      </c>
      <c r="B191" t="s">
        <v>100</v>
      </c>
      <c r="C191" t="s">
        <v>101</v>
      </c>
      <c r="D191">
        <v>38</v>
      </c>
      <c r="E191">
        <v>38</v>
      </c>
      <c r="F191">
        <v>37</v>
      </c>
      <c r="G191">
        <v>39</v>
      </c>
      <c r="H191">
        <v>39</v>
      </c>
      <c r="I191">
        <v>41</v>
      </c>
      <c r="J191">
        <v>40</v>
      </c>
      <c r="K191">
        <v>41</v>
      </c>
      <c r="L191">
        <v>41</v>
      </c>
      <c r="M191">
        <v>40</v>
      </c>
      <c r="N191">
        <v>42</v>
      </c>
      <c r="O191">
        <v>42</v>
      </c>
      <c r="P191">
        <v>41</v>
      </c>
      <c r="Q191">
        <v>39</v>
      </c>
      <c r="R191">
        <v>41</v>
      </c>
      <c r="S191">
        <v>41</v>
      </c>
      <c r="T191">
        <v>42</v>
      </c>
      <c r="U191">
        <v>43</v>
      </c>
      <c r="V191">
        <v>41</v>
      </c>
      <c r="W191">
        <v>39</v>
      </c>
      <c r="X191">
        <v>37</v>
      </c>
      <c r="Y191">
        <v>38</v>
      </c>
      <c r="Z191">
        <v>40</v>
      </c>
      <c r="AA191">
        <v>40</v>
      </c>
      <c r="AB191">
        <v>41</v>
      </c>
      <c r="AC191">
        <v>41</v>
      </c>
      <c r="AD191">
        <v>40</v>
      </c>
      <c r="AE191">
        <v>41</v>
      </c>
      <c r="AF191">
        <v>42</v>
      </c>
      <c r="AG191">
        <v>42</v>
      </c>
      <c r="AH191">
        <v>43</v>
      </c>
      <c r="AI191">
        <v>39</v>
      </c>
      <c r="AJ191">
        <v>41</v>
      </c>
      <c r="AK191">
        <v>40</v>
      </c>
      <c r="AL191">
        <v>34</v>
      </c>
      <c r="AM191">
        <v>34</v>
      </c>
      <c r="AN191">
        <v>34</v>
      </c>
      <c r="AO191">
        <v>33</v>
      </c>
      <c r="AP191">
        <v>34</v>
      </c>
      <c r="AQ191">
        <v>34</v>
      </c>
      <c r="AR191">
        <v>34</v>
      </c>
      <c r="AS191">
        <v>36</v>
      </c>
      <c r="AT191">
        <v>34</v>
      </c>
      <c r="AU191">
        <v>34</v>
      </c>
      <c r="AV191" s="8">
        <f t="shared" si="24"/>
        <v>38.886363636363633</v>
      </c>
      <c r="AW191">
        <f t="shared" si="25"/>
        <v>40</v>
      </c>
      <c r="AX191" s="8">
        <f t="shared" si="26"/>
        <v>2.9822413070592821</v>
      </c>
      <c r="AY191" s="6">
        <f>Table1214[[#This Row],[Szórás]]/Table1214[[#This Row],[Átlagos akadálymentességi hibaszám]]</f>
        <v>7.669118498574426E-2</v>
      </c>
      <c r="AZ191">
        <f t="shared" si="27"/>
        <v>33</v>
      </c>
      <c r="BA191">
        <f t="shared" si="28"/>
        <v>43</v>
      </c>
      <c r="BB191">
        <f t="shared" si="29"/>
        <v>10</v>
      </c>
      <c r="BC191" s="7">
        <f t="shared" si="30"/>
        <v>0.99665094219933259</v>
      </c>
      <c r="BD191" s="10">
        <f t="shared" si="31"/>
        <v>0.29702410431321213</v>
      </c>
    </row>
    <row r="192" spans="1:56" x14ac:dyDescent="0.25">
      <c r="A192">
        <v>4864920000</v>
      </c>
      <c r="B192" t="s">
        <v>155</v>
      </c>
      <c r="C192" t="s">
        <v>156</v>
      </c>
      <c r="D192">
        <v>106</v>
      </c>
      <c r="E192">
        <v>107</v>
      </c>
      <c r="F192">
        <v>108</v>
      </c>
      <c r="G192">
        <v>107</v>
      </c>
      <c r="H192">
        <v>109</v>
      </c>
      <c r="I192">
        <v>110</v>
      </c>
      <c r="J192">
        <v>110</v>
      </c>
      <c r="K192">
        <v>109</v>
      </c>
      <c r="L192">
        <v>110</v>
      </c>
      <c r="M192">
        <v>108</v>
      </c>
      <c r="N192">
        <v>110</v>
      </c>
      <c r="O192">
        <v>110</v>
      </c>
      <c r="P192">
        <v>109</v>
      </c>
      <c r="Q192">
        <v>108</v>
      </c>
      <c r="R192">
        <v>113</v>
      </c>
      <c r="S192">
        <v>114</v>
      </c>
      <c r="T192">
        <v>113</v>
      </c>
      <c r="U192">
        <v>119</v>
      </c>
      <c r="V192">
        <v>117</v>
      </c>
      <c r="W192">
        <v>114</v>
      </c>
      <c r="X192">
        <v>117</v>
      </c>
      <c r="Y192">
        <v>117</v>
      </c>
      <c r="Z192">
        <v>120</v>
      </c>
      <c r="AA192">
        <v>122</v>
      </c>
      <c r="AB192">
        <v>123</v>
      </c>
      <c r="AC192">
        <v>120</v>
      </c>
      <c r="AD192">
        <v>119</v>
      </c>
      <c r="AE192">
        <v>121</v>
      </c>
      <c r="AF192">
        <v>120</v>
      </c>
      <c r="AG192">
        <v>116</v>
      </c>
      <c r="AH192">
        <v>115</v>
      </c>
      <c r="AI192">
        <v>116</v>
      </c>
      <c r="AJ192">
        <v>117</v>
      </c>
      <c r="AK192">
        <v>108</v>
      </c>
      <c r="AL192">
        <v>111</v>
      </c>
      <c r="AM192">
        <v>110</v>
      </c>
      <c r="AN192">
        <v>111</v>
      </c>
      <c r="AO192">
        <v>104</v>
      </c>
      <c r="AP192">
        <v>104</v>
      </c>
      <c r="AQ192">
        <v>103</v>
      </c>
      <c r="AR192">
        <v>113</v>
      </c>
      <c r="AS192">
        <v>115</v>
      </c>
      <c r="AT192">
        <v>113</v>
      </c>
      <c r="AU192">
        <v>113</v>
      </c>
      <c r="AV192" s="8">
        <f t="shared" si="24"/>
        <v>112.70454545454545</v>
      </c>
      <c r="AW192">
        <f t="shared" si="25"/>
        <v>113</v>
      </c>
      <c r="AX192" s="8">
        <f t="shared" si="26"/>
        <v>5.1605820180797135</v>
      </c>
      <c r="AY192" s="6">
        <f>Table1214[[#This Row],[Szórás]]/Table1214[[#This Row],[Átlagos akadálymentességi hibaszám]]</f>
        <v>4.5788588182195479E-2</v>
      </c>
      <c r="AZ192">
        <f t="shared" si="27"/>
        <v>103</v>
      </c>
      <c r="BA192">
        <f t="shared" si="28"/>
        <v>123</v>
      </c>
      <c r="BB192">
        <f t="shared" si="29"/>
        <v>20</v>
      </c>
      <c r="BC192" s="7">
        <f t="shared" si="30"/>
        <v>1.0007571258844348</v>
      </c>
      <c r="BD192" s="10">
        <f t="shared" si="31"/>
        <v>4.5251439758007272E-2</v>
      </c>
    </row>
    <row r="193" spans="1:56" x14ac:dyDescent="0.25">
      <c r="A193">
        <v>6628600000</v>
      </c>
      <c r="B193" t="s">
        <v>155</v>
      </c>
      <c r="C193" t="s">
        <v>156</v>
      </c>
      <c r="D193">
        <v>26</v>
      </c>
      <c r="E193">
        <v>26</v>
      </c>
      <c r="F193">
        <v>26</v>
      </c>
      <c r="G193">
        <v>27</v>
      </c>
      <c r="H193">
        <v>27</v>
      </c>
      <c r="I193">
        <v>27</v>
      </c>
      <c r="J193">
        <v>27</v>
      </c>
      <c r="K193">
        <v>27</v>
      </c>
      <c r="L193">
        <v>29</v>
      </c>
      <c r="M193">
        <v>20</v>
      </c>
      <c r="N193">
        <v>20</v>
      </c>
      <c r="O193">
        <v>20</v>
      </c>
      <c r="P193">
        <v>20</v>
      </c>
      <c r="Q193">
        <v>20</v>
      </c>
      <c r="R193">
        <v>17</v>
      </c>
      <c r="S193">
        <v>19</v>
      </c>
      <c r="T193">
        <v>19</v>
      </c>
      <c r="U193">
        <v>21</v>
      </c>
      <c r="V193">
        <v>21</v>
      </c>
      <c r="W193">
        <v>21</v>
      </c>
      <c r="X193">
        <v>21</v>
      </c>
      <c r="Y193">
        <v>21</v>
      </c>
      <c r="Z193">
        <v>21</v>
      </c>
      <c r="AA193">
        <v>22</v>
      </c>
      <c r="AB193">
        <v>21</v>
      </c>
      <c r="AC193">
        <v>21</v>
      </c>
      <c r="AD193">
        <v>21</v>
      </c>
      <c r="AE193">
        <v>21</v>
      </c>
      <c r="AF193">
        <v>21</v>
      </c>
      <c r="AG193">
        <v>16</v>
      </c>
      <c r="AH193">
        <v>21</v>
      </c>
      <c r="AI193">
        <v>21</v>
      </c>
      <c r="AJ193">
        <v>21</v>
      </c>
      <c r="AK193">
        <v>21</v>
      </c>
      <c r="AL193">
        <v>21</v>
      </c>
      <c r="AM193">
        <v>21</v>
      </c>
      <c r="AN193">
        <v>21</v>
      </c>
      <c r="AO193">
        <v>21</v>
      </c>
      <c r="AP193">
        <v>19</v>
      </c>
      <c r="AQ193">
        <v>19</v>
      </c>
      <c r="AR193">
        <v>18</v>
      </c>
      <c r="AS193">
        <v>18</v>
      </c>
      <c r="AT193">
        <v>18</v>
      </c>
      <c r="AU193">
        <v>18</v>
      </c>
      <c r="AV193" s="8">
        <f t="shared" si="24"/>
        <v>21.454545454545453</v>
      </c>
      <c r="AW193">
        <f t="shared" si="25"/>
        <v>21</v>
      </c>
      <c r="AX193" s="8">
        <f t="shared" si="26"/>
        <v>3.0837499480457078</v>
      </c>
      <c r="AY193" s="6">
        <f>Table1214[[#This Row],[Szórás]]/Table1214[[#This Row],[Átlagos akadálymentességi hibaszám]]</f>
        <v>0.14373410774789316</v>
      </c>
      <c r="AZ193">
        <f t="shared" si="27"/>
        <v>16</v>
      </c>
      <c r="BA193">
        <f t="shared" si="28"/>
        <v>29</v>
      </c>
      <c r="BB193">
        <f t="shared" si="29"/>
        <v>13</v>
      </c>
      <c r="BC193" s="7">
        <f t="shared" si="30"/>
        <v>0.99289596692744508</v>
      </c>
      <c r="BD193" s="10">
        <f t="shared" si="31"/>
        <v>0.4406484636038539</v>
      </c>
    </row>
    <row r="194" spans="1:56" x14ac:dyDescent="0.25">
      <c r="A194">
        <v>160220000</v>
      </c>
      <c r="B194" t="s">
        <v>110</v>
      </c>
      <c r="C194" t="s">
        <v>174</v>
      </c>
      <c r="D194">
        <v>167</v>
      </c>
      <c r="E194">
        <v>165</v>
      </c>
      <c r="F194">
        <v>167</v>
      </c>
      <c r="G194">
        <v>162</v>
      </c>
      <c r="H194">
        <v>166</v>
      </c>
      <c r="I194">
        <v>168</v>
      </c>
      <c r="J194">
        <v>168</v>
      </c>
      <c r="K194">
        <v>164</v>
      </c>
      <c r="L194">
        <v>163</v>
      </c>
      <c r="M194">
        <v>169</v>
      </c>
      <c r="N194">
        <v>170</v>
      </c>
      <c r="O194">
        <v>167</v>
      </c>
      <c r="P194">
        <v>162</v>
      </c>
      <c r="Q194">
        <v>165</v>
      </c>
      <c r="R194">
        <v>167</v>
      </c>
      <c r="S194">
        <v>168</v>
      </c>
      <c r="T194">
        <v>164</v>
      </c>
      <c r="U194">
        <v>166</v>
      </c>
      <c r="V194">
        <v>165</v>
      </c>
      <c r="W194">
        <v>163</v>
      </c>
      <c r="X194">
        <v>166</v>
      </c>
      <c r="Y194">
        <v>160</v>
      </c>
      <c r="Z194">
        <v>166</v>
      </c>
      <c r="AA194">
        <v>168</v>
      </c>
      <c r="AB194">
        <v>167</v>
      </c>
      <c r="AC194">
        <v>159</v>
      </c>
      <c r="AD194">
        <v>164</v>
      </c>
      <c r="AE194">
        <v>159</v>
      </c>
      <c r="AF194">
        <v>161</v>
      </c>
      <c r="AG194">
        <v>175</v>
      </c>
      <c r="AH194">
        <v>175</v>
      </c>
      <c r="AI194">
        <v>176</v>
      </c>
      <c r="AJ194">
        <v>143</v>
      </c>
      <c r="AK194">
        <v>143</v>
      </c>
      <c r="AL194">
        <v>141</v>
      </c>
      <c r="AM194">
        <v>143</v>
      </c>
      <c r="AN194">
        <v>143</v>
      </c>
      <c r="AO194">
        <v>144</v>
      </c>
      <c r="AP194">
        <v>52</v>
      </c>
      <c r="AQ194">
        <v>53</v>
      </c>
      <c r="AR194">
        <v>53</v>
      </c>
      <c r="AS194">
        <v>61</v>
      </c>
      <c r="AT194">
        <v>54</v>
      </c>
      <c r="AU194">
        <v>52</v>
      </c>
      <c r="AV194" s="8">
        <f t="shared" si="24"/>
        <v>147.59090909090909</v>
      </c>
      <c r="AW194">
        <f t="shared" si="25"/>
        <v>164</v>
      </c>
      <c r="AX194" s="8">
        <f t="shared" si="26"/>
        <v>38.562735465682337</v>
      </c>
      <c r="AY194" s="6">
        <f>Table1214[[#This Row],[Szórás]]/Table1214[[#This Row],[Átlagos akadálymentességi hibaszám]]</f>
        <v>0.26128123814136478</v>
      </c>
      <c r="AZ194">
        <f t="shared" si="27"/>
        <v>52</v>
      </c>
      <c r="BA194">
        <f t="shared" si="28"/>
        <v>176</v>
      </c>
      <c r="BB194">
        <f t="shared" si="29"/>
        <v>124</v>
      </c>
      <c r="BC194" s="7">
        <f t="shared" si="30"/>
        <v>0.98066261414823319</v>
      </c>
      <c r="BD194" s="10">
        <f t="shared" si="31"/>
        <v>0.42316045115218975</v>
      </c>
    </row>
    <row r="195" spans="1:56" x14ac:dyDescent="0.25">
      <c r="A195">
        <v>3670000</v>
      </c>
      <c r="B195" t="s">
        <v>85</v>
      </c>
      <c r="C195" t="s">
        <v>356</v>
      </c>
      <c r="D195">
        <v>125</v>
      </c>
      <c r="E195">
        <v>125</v>
      </c>
      <c r="F195">
        <v>125</v>
      </c>
      <c r="G195">
        <v>125</v>
      </c>
      <c r="H195">
        <v>125</v>
      </c>
      <c r="I195">
        <v>127</v>
      </c>
      <c r="J195">
        <v>125</v>
      </c>
      <c r="K195">
        <v>126</v>
      </c>
      <c r="L195">
        <v>124</v>
      </c>
      <c r="M195">
        <v>125</v>
      </c>
      <c r="N195">
        <v>125</v>
      </c>
      <c r="O195">
        <v>125</v>
      </c>
      <c r="P195">
        <v>124</v>
      </c>
      <c r="Q195">
        <v>128</v>
      </c>
      <c r="R195">
        <v>126</v>
      </c>
      <c r="S195">
        <v>124</v>
      </c>
      <c r="T195">
        <v>124</v>
      </c>
      <c r="U195">
        <v>126</v>
      </c>
      <c r="V195">
        <v>125</v>
      </c>
      <c r="W195">
        <v>124</v>
      </c>
      <c r="X195">
        <v>121</v>
      </c>
      <c r="Y195">
        <v>121</v>
      </c>
      <c r="Z195">
        <v>123</v>
      </c>
      <c r="AA195">
        <v>124</v>
      </c>
      <c r="AB195">
        <v>122</v>
      </c>
      <c r="AC195">
        <v>125</v>
      </c>
      <c r="AD195">
        <v>124</v>
      </c>
      <c r="AE195">
        <v>124</v>
      </c>
      <c r="AF195">
        <v>123</v>
      </c>
      <c r="AG195">
        <v>124</v>
      </c>
      <c r="AH195">
        <v>131</v>
      </c>
      <c r="AI195">
        <v>125</v>
      </c>
      <c r="AJ195">
        <v>123</v>
      </c>
      <c r="AK195">
        <v>123</v>
      </c>
      <c r="AL195">
        <v>123</v>
      </c>
      <c r="AM195">
        <v>123</v>
      </c>
      <c r="AN195">
        <v>123</v>
      </c>
      <c r="AO195">
        <v>122</v>
      </c>
      <c r="AP195">
        <v>123</v>
      </c>
      <c r="AQ195">
        <v>125</v>
      </c>
      <c r="AR195">
        <v>123</v>
      </c>
      <c r="AS195">
        <v>125</v>
      </c>
      <c r="AT195">
        <v>123</v>
      </c>
      <c r="AU195">
        <v>124</v>
      </c>
      <c r="AV195" s="8">
        <f t="shared" si="24"/>
        <v>124.31818181818181</v>
      </c>
      <c r="AW195">
        <f t="shared" si="25"/>
        <v>124</v>
      </c>
      <c r="AX195" s="8">
        <f t="shared" si="26"/>
        <v>1.7490559217292492</v>
      </c>
      <c r="AY195" s="6">
        <f>Table1214[[#This Row],[Szórás]]/Table1214[[#This Row],[Átlagos akadálymentességi hibaszám]]</f>
        <v>1.4069188401478422E-2</v>
      </c>
      <c r="AZ195">
        <f t="shared" si="27"/>
        <v>121</v>
      </c>
      <c r="BA195">
        <f t="shared" si="28"/>
        <v>131</v>
      </c>
      <c r="BB195">
        <f t="shared" si="29"/>
        <v>10</v>
      </c>
      <c r="BC195" s="7">
        <f t="shared" si="30"/>
        <v>0.99962112350542753</v>
      </c>
      <c r="BD195" s="10">
        <f t="shared" si="31"/>
        <v>0.12154188885892538</v>
      </c>
    </row>
    <row r="196" spans="1:56" x14ac:dyDescent="0.25">
      <c r="A196">
        <v>12737160000</v>
      </c>
      <c r="B196" t="s">
        <v>100</v>
      </c>
      <c r="C196" t="s">
        <v>101</v>
      </c>
      <c r="D196">
        <v>47</v>
      </c>
      <c r="E196">
        <v>47</v>
      </c>
      <c r="F196">
        <v>49</v>
      </c>
      <c r="G196">
        <v>49</v>
      </c>
      <c r="H196">
        <v>51</v>
      </c>
      <c r="I196">
        <v>53</v>
      </c>
      <c r="J196">
        <v>53</v>
      </c>
      <c r="K196">
        <v>52</v>
      </c>
      <c r="L196">
        <v>50</v>
      </c>
      <c r="M196">
        <v>50</v>
      </c>
      <c r="N196">
        <v>50</v>
      </c>
      <c r="O196">
        <v>50</v>
      </c>
      <c r="P196">
        <v>50</v>
      </c>
      <c r="Q196">
        <v>42</v>
      </c>
      <c r="R196">
        <v>40</v>
      </c>
      <c r="S196">
        <v>40</v>
      </c>
      <c r="T196">
        <v>40</v>
      </c>
      <c r="U196">
        <v>40</v>
      </c>
      <c r="V196">
        <v>40</v>
      </c>
      <c r="W196">
        <v>40</v>
      </c>
      <c r="X196">
        <v>40</v>
      </c>
      <c r="Y196">
        <v>38</v>
      </c>
      <c r="Z196">
        <v>38</v>
      </c>
      <c r="AA196">
        <v>40</v>
      </c>
      <c r="AB196">
        <v>38</v>
      </c>
      <c r="AC196">
        <v>38</v>
      </c>
      <c r="AD196">
        <v>36</v>
      </c>
      <c r="AE196">
        <v>38</v>
      </c>
      <c r="AF196">
        <v>38</v>
      </c>
      <c r="AG196">
        <v>36</v>
      </c>
      <c r="AH196">
        <v>32</v>
      </c>
      <c r="AI196">
        <v>32</v>
      </c>
      <c r="AJ196">
        <v>32</v>
      </c>
      <c r="AK196">
        <v>32</v>
      </c>
      <c r="AL196">
        <v>32</v>
      </c>
      <c r="AM196">
        <v>32</v>
      </c>
      <c r="AN196">
        <v>32</v>
      </c>
      <c r="AO196">
        <v>32</v>
      </c>
      <c r="AP196">
        <v>35</v>
      </c>
      <c r="AQ196">
        <v>37</v>
      </c>
      <c r="AR196">
        <v>36</v>
      </c>
      <c r="AS196">
        <v>36</v>
      </c>
      <c r="AT196">
        <v>38</v>
      </c>
      <c r="AU196">
        <v>38</v>
      </c>
      <c r="AV196" s="8">
        <f t="shared" si="24"/>
        <v>40.659090909090907</v>
      </c>
      <c r="AW196">
        <f t="shared" si="25"/>
        <v>39</v>
      </c>
      <c r="AX196" s="8">
        <f t="shared" si="26"/>
        <v>6.8026779330871516</v>
      </c>
      <c r="AY196" s="6">
        <f>Table1214[[#This Row],[Szórás]]/Table1214[[#This Row],[Átlagos akadálymentességi hibaszám]]</f>
        <v>0.16731013362539671</v>
      </c>
      <c r="AZ196">
        <f t="shared" si="27"/>
        <v>32</v>
      </c>
      <c r="BA196">
        <f t="shared" si="28"/>
        <v>53</v>
      </c>
      <c r="BB196">
        <f t="shared" si="29"/>
        <v>21</v>
      </c>
      <c r="BC196" s="7">
        <f t="shared" si="30"/>
        <v>0.98904891435603282</v>
      </c>
      <c r="BD196" s="10">
        <f t="shared" si="31"/>
        <v>0.74209016068404277</v>
      </c>
    </row>
    <row r="197" spans="1:56" x14ac:dyDescent="0.25">
      <c r="A197">
        <v>91290000</v>
      </c>
      <c r="B197" t="s">
        <v>110</v>
      </c>
      <c r="C197" t="s">
        <v>174</v>
      </c>
      <c r="D197">
        <v>133</v>
      </c>
      <c r="E197">
        <v>133</v>
      </c>
      <c r="F197">
        <v>133</v>
      </c>
      <c r="G197">
        <v>133</v>
      </c>
      <c r="H197">
        <v>133</v>
      </c>
      <c r="I197">
        <v>133</v>
      </c>
      <c r="J197">
        <v>133</v>
      </c>
      <c r="K197">
        <v>136</v>
      </c>
      <c r="L197">
        <v>134</v>
      </c>
      <c r="M197">
        <v>135</v>
      </c>
      <c r="N197">
        <v>133</v>
      </c>
      <c r="O197">
        <v>133</v>
      </c>
      <c r="P197">
        <v>136</v>
      </c>
      <c r="Q197">
        <v>134</v>
      </c>
      <c r="R197">
        <v>137</v>
      </c>
      <c r="S197">
        <v>133</v>
      </c>
      <c r="T197">
        <v>134</v>
      </c>
      <c r="U197">
        <v>133</v>
      </c>
      <c r="V197">
        <v>133</v>
      </c>
      <c r="W197">
        <v>133</v>
      </c>
      <c r="X197">
        <v>135</v>
      </c>
      <c r="Y197">
        <v>134</v>
      </c>
      <c r="Z197">
        <v>133</v>
      </c>
      <c r="AA197">
        <v>133</v>
      </c>
      <c r="AB197">
        <v>133</v>
      </c>
      <c r="AC197">
        <v>130</v>
      </c>
      <c r="AD197">
        <v>130</v>
      </c>
      <c r="AE197">
        <v>131</v>
      </c>
      <c r="AF197">
        <v>131</v>
      </c>
      <c r="AG197">
        <v>130</v>
      </c>
      <c r="AH197">
        <v>130</v>
      </c>
      <c r="AI197">
        <v>131</v>
      </c>
      <c r="AJ197">
        <v>131</v>
      </c>
      <c r="AK197">
        <v>130</v>
      </c>
      <c r="AL197">
        <v>130</v>
      </c>
      <c r="AM197">
        <v>142</v>
      </c>
      <c r="AN197">
        <v>142</v>
      </c>
      <c r="AO197">
        <v>142</v>
      </c>
      <c r="AP197">
        <v>138</v>
      </c>
      <c r="AQ197">
        <v>142</v>
      </c>
      <c r="AR197">
        <v>141</v>
      </c>
      <c r="AS197">
        <v>142</v>
      </c>
      <c r="AT197">
        <v>142</v>
      </c>
      <c r="AU197">
        <v>141</v>
      </c>
      <c r="AV197" s="8">
        <f t="shared" si="24"/>
        <v>134.52272727272728</v>
      </c>
      <c r="AW197">
        <f t="shared" si="25"/>
        <v>133</v>
      </c>
      <c r="AX197" s="8">
        <f t="shared" si="26"/>
        <v>3.8968600142167915</v>
      </c>
      <c r="AY197" s="6">
        <f>Table1214[[#This Row],[Szórás]]/Table1214[[#This Row],[Átlagos akadálymentességi hibaszám]]</f>
        <v>2.8968042004652615E-2</v>
      </c>
      <c r="AZ197">
        <f t="shared" si="27"/>
        <v>130</v>
      </c>
      <c r="BA197">
        <f t="shared" si="28"/>
        <v>142</v>
      </c>
      <c r="BB197">
        <f t="shared" si="29"/>
        <v>12</v>
      </c>
      <c r="BC197" s="7">
        <f t="shared" si="30"/>
        <v>1.0009592179903735</v>
      </c>
      <c r="BD197" s="10">
        <f t="shared" si="31"/>
        <v>0.18533877834894977</v>
      </c>
    </row>
    <row r="198" spans="1:56" x14ac:dyDescent="0.25">
      <c r="A198">
        <v>27660300000</v>
      </c>
      <c r="B198" t="s">
        <v>100</v>
      </c>
      <c r="C198" t="s">
        <v>101</v>
      </c>
      <c r="D198">
        <v>224</v>
      </c>
      <c r="E198">
        <v>234</v>
      </c>
      <c r="F198">
        <v>194</v>
      </c>
      <c r="G198">
        <v>180</v>
      </c>
      <c r="H198">
        <v>207</v>
      </c>
      <c r="I198">
        <v>211</v>
      </c>
      <c r="J198">
        <v>203</v>
      </c>
      <c r="K198">
        <v>202</v>
      </c>
      <c r="L198">
        <v>205</v>
      </c>
      <c r="M198">
        <v>278</v>
      </c>
      <c r="N198">
        <v>295</v>
      </c>
      <c r="O198">
        <v>285</v>
      </c>
      <c r="P198">
        <v>295</v>
      </c>
      <c r="Q198">
        <v>287</v>
      </c>
      <c r="R198">
        <v>282</v>
      </c>
      <c r="S198">
        <v>284</v>
      </c>
      <c r="T198">
        <v>279</v>
      </c>
      <c r="U198">
        <v>191</v>
      </c>
      <c r="V198">
        <v>158</v>
      </c>
      <c r="W198">
        <v>203</v>
      </c>
      <c r="X198">
        <v>241</v>
      </c>
      <c r="Y198">
        <v>243</v>
      </c>
      <c r="Z198">
        <v>229</v>
      </c>
      <c r="AA198">
        <v>229</v>
      </c>
      <c r="AB198">
        <v>229</v>
      </c>
      <c r="AC198">
        <v>227</v>
      </c>
      <c r="AD198">
        <v>203</v>
      </c>
      <c r="AE198">
        <v>227</v>
      </c>
      <c r="AF198">
        <v>232</v>
      </c>
      <c r="AG198">
        <v>232</v>
      </c>
      <c r="AH198">
        <v>231</v>
      </c>
      <c r="AI198">
        <v>239</v>
      </c>
      <c r="AJ198">
        <v>231</v>
      </c>
      <c r="AK198">
        <v>237</v>
      </c>
      <c r="AL198">
        <v>219</v>
      </c>
      <c r="AM198">
        <v>230</v>
      </c>
      <c r="AN198">
        <v>226</v>
      </c>
      <c r="AO198">
        <v>228</v>
      </c>
      <c r="AP198">
        <v>228</v>
      </c>
      <c r="AQ198">
        <v>231</v>
      </c>
      <c r="AR198">
        <v>232</v>
      </c>
      <c r="AS198">
        <v>232</v>
      </c>
      <c r="AT198">
        <v>234</v>
      </c>
      <c r="AU198">
        <v>238</v>
      </c>
      <c r="AV198" s="8">
        <f t="shared" si="24"/>
        <v>232.38636363636363</v>
      </c>
      <c r="AW198">
        <f t="shared" si="25"/>
        <v>230.5</v>
      </c>
      <c r="AX198" s="8">
        <f t="shared" si="26"/>
        <v>30.698243195768548</v>
      </c>
      <c r="AY198" s="6">
        <f>Table1214[[#This Row],[Szórás]]/Table1214[[#This Row],[Átlagos akadálymentességi hibaszám]]</f>
        <v>0.13210001961993312</v>
      </c>
      <c r="AZ198">
        <f t="shared" si="27"/>
        <v>158</v>
      </c>
      <c r="BA198">
        <f t="shared" si="28"/>
        <v>295</v>
      </c>
      <c r="BB198">
        <f t="shared" si="29"/>
        <v>137</v>
      </c>
      <c r="BC198" s="7">
        <f t="shared" si="30"/>
        <v>1.0005556026943045</v>
      </c>
      <c r="BD198" s="10">
        <f t="shared" si="31"/>
        <v>2.912287141209544E-3</v>
      </c>
    </row>
    <row r="199" spans="1:56" x14ac:dyDescent="0.25">
      <c r="A199">
        <v>1334000000</v>
      </c>
      <c r="B199" t="s">
        <v>158</v>
      </c>
      <c r="C199" t="s">
        <v>183</v>
      </c>
      <c r="D199">
        <v>100</v>
      </c>
      <c r="E199">
        <v>100</v>
      </c>
      <c r="F199">
        <v>100</v>
      </c>
      <c r="G199">
        <v>100</v>
      </c>
      <c r="H199">
        <v>100</v>
      </c>
      <c r="I199">
        <v>100</v>
      </c>
      <c r="J199">
        <v>100</v>
      </c>
      <c r="K199">
        <v>100</v>
      </c>
      <c r="L199">
        <v>104</v>
      </c>
      <c r="M199">
        <v>102</v>
      </c>
      <c r="N199">
        <v>110</v>
      </c>
      <c r="O199">
        <v>110</v>
      </c>
      <c r="P199">
        <v>110</v>
      </c>
      <c r="Q199">
        <v>100</v>
      </c>
      <c r="R199">
        <v>95</v>
      </c>
      <c r="S199">
        <v>100</v>
      </c>
      <c r="T199">
        <v>100</v>
      </c>
      <c r="U199">
        <v>100</v>
      </c>
      <c r="V199">
        <v>100</v>
      </c>
      <c r="W199">
        <v>100</v>
      </c>
      <c r="X199">
        <v>118</v>
      </c>
      <c r="Y199">
        <v>100</v>
      </c>
      <c r="Z199">
        <v>100</v>
      </c>
      <c r="AA199">
        <v>95</v>
      </c>
      <c r="AB199">
        <v>92</v>
      </c>
      <c r="AC199">
        <v>95</v>
      </c>
      <c r="AD199">
        <v>102</v>
      </c>
      <c r="AE199">
        <v>103</v>
      </c>
      <c r="AF199">
        <v>103</v>
      </c>
      <c r="AG199">
        <v>106</v>
      </c>
      <c r="AH199">
        <v>103</v>
      </c>
      <c r="AI199">
        <v>103</v>
      </c>
      <c r="AJ199">
        <v>103</v>
      </c>
      <c r="AK199">
        <v>102</v>
      </c>
      <c r="AL199">
        <v>90</v>
      </c>
      <c r="AM199">
        <v>107</v>
      </c>
      <c r="AN199">
        <v>107</v>
      </c>
      <c r="AO199">
        <v>97</v>
      </c>
      <c r="AP199">
        <v>97</v>
      </c>
      <c r="AQ199">
        <v>97</v>
      </c>
      <c r="AR199">
        <v>96</v>
      </c>
      <c r="AS199">
        <v>96</v>
      </c>
      <c r="AT199">
        <v>117</v>
      </c>
      <c r="AU199">
        <v>99</v>
      </c>
      <c r="AV199" s="8">
        <f t="shared" si="24"/>
        <v>101.34090909090909</v>
      </c>
      <c r="AW199">
        <f t="shared" si="25"/>
        <v>100</v>
      </c>
      <c r="AX199" s="8">
        <f t="shared" si="26"/>
        <v>5.5821275506336594</v>
      </c>
      <c r="AY199" s="6">
        <f>Table1214[[#This Row],[Szórás]]/Table1214[[#This Row],[Átlagos akadálymentességi hibaszám]]</f>
        <v>5.5082667016793228E-2</v>
      </c>
      <c r="AZ199">
        <f t="shared" si="27"/>
        <v>90</v>
      </c>
      <c r="BA199">
        <f t="shared" si="28"/>
        <v>118</v>
      </c>
      <c r="BB199">
        <f t="shared" si="29"/>
        <v>28</v>
      </c>
      <c r="BC199" s="7">
        <f t="shared" si="30"/>
        <v>0.99976946682221035</v>
      </c>
      <c r="BD199" s="10">
        <f t="shared" si="31"/>
        <v>3.0200437822754506E-3</v>
      </c>
    </row>
    <row r="200" spans="1:56" x14ac:dyDescent="0.25">
      <c r="A200">
        <v>2570000</v>
      </c>
      <c r="B200" t="s">
        <v>85</v>
      </c>
      <c r="C200" t="s">
        <v>356</v>
      </c>
      <c r="D200">
        <v>64</v>
      </c>
      <c r="E200">
        <v>64</v>
      </c>
      <c r="F200">
        <v>64</v>
      </c>
      <c r="G200">
        <v>64</v>
      </c>
      <c r="H200">
        <v>64</v>
      </c>
      <c r="I200">
        <v>64</v>
      </c>
      <c r="J200">
        <v>64</v>
      </c>
      <c r="K200">
        <v>64</v>
      </c>
      <c r="L200">
        <v>64</v>
      </c>
      <c r="M200">
        <v>64</v>
      </c>
      <c r="N200">
        <v>64</v>
      </c>
      <c r="O200">
        <v>64</v>
      </c>
      <c r="P200">
        <v>64</v>
      </c>
      <c r="Q200">
        <v>64</v>
      </c>
      <c r="R200">
        <v>64</v>
      </c>
      <c r="S200">
        <v>64</v>
      </c>
      <c r="T200">
        <v>63</v>
      </c>
      <c r="U200">
        <v>63</v>
      </c>
      <c r="V200">
        <v>63</v>
      </c>
      <c r="W200">
        <v>63</v>
      </c>
      <c r="X200">
        <v>63</v>
      </c>
      <c r="Y200">
        <v>63</v>
      </c>
      <c r="Z200">
        <v>63</v>
      </c>
      <c r="AA200">
        <v>63</v>
      </c>
      <c r="AB200">
        <v>63</v>
      </c>
      <c r="AC200">
        <v>63</v>
      </c>
      <c r="AD200">
        <v>63</v>
      </c>
      <c r="AE200">
        <v>63</v>
      </c>
      <c r="AF200">
        <v>63</v>
      </c>
      <c r="AG200">
        <v>63</v>
      </c>
      <c r="AH200">
        <v>63</v>
      </c>
      <c r="AI200">
        <v>63</v>
      </c>
      <c r="AJ200">
        <v>63</v>
      </c>
      <c r="AK200">
        <v>63</v>
      </c>
      <c r="AL200">
        <v>63</v>
      </c>
      <c r="AM200">
        <v>63</v>
      </c>
      <c r="AN200">
        <v>63</v>
      </c>
      <c r="AO200">
        <v>63</v>
      </c>
      <c r="AP200">
        <v>63</v>
      </c>
      <c r="AQ200">
        <v>63</v>
      </c>
      <c r="AR200">
        <v>63</v>
      </c>
      <c r="AS200">
        <v>63</v>
      </c>
      <c r="AT200">
        <v>63</v>
      </c>
      <c r="AU200">
        <v>63</v>
      </c>
      <c r="AV200" s="8">
        <f t="shared" si="24"/>
        <v>63.363636363636367</v>
      </c>
      <c r="AW200">
        <f t="shared" si="25"/>
        <v>63</v>
      </c>
      <c r="AX200" s="8">
        <f t="shared" si="26"/>
        <v>0.48660709956247977</v>
      </c>
      <c r="AY200" s="6">
        <f>Table1214[[#This Row],[Szórás]]/Table1214[[#This Row],[Átlagos akadálymentességi hibaszám]]</f>
        <v>7.6795955454623775E-3</v>
      </c>
      <c r="AZ200">
        <f t="shared" si="27"/>
        <v>63</v>
      </c>
      <c r="BA200">
        <f t="shared" si="28"/>
        <v>64</v>
      </c>
      <c r="BB200">
        <f t="shared" si="29"/>
        <v>1</v>
      </c>
      <c r="BC200" s="7">
        <f t="shared" si="30"/>
        <v>0.99950292387069917</v>
      </c>
      <c r="BD200" s="10">
        <f t="shared" si="31"/>
        <v>0.69457364341085226</v>
      </c>
    </row>
    <row r="201" spans="1:56" x14ac:dyDescent="0.25">
      <c r="A201">
        <v>10834930000</v>
      </c>
      <c r="B201" t="s">
        <v>100</v>
      </c>
      <c r="C201" t="s">
        <v>101</v>
      </c>
      <c r="D201">
        <v>178</v>
      </c>
      <c r="E201">
        <v>179</v>
      </c>
      <c r="F201">
        <v>176</v>
      </c>
      <c r="G201">
        <v>118</v>
      </c>
      <c r="H201">
        <v>116</v>
      </c>
      <c r="I201">
        <v>116</v>
      </c>
      <c r="J201">
        <v>125</v>
      </c>
      <c r="K201">
        <v>121</v>
      </c>
      <c r="L201">
        <v>116</v>
      </c>
      <c r="M201">
        <v>112</v>
      </c>
      <c r="N201">
        <v>115</v>
      </c>
      <c r="O201">
        <v>113</v>
      </c>
      <c r="P201">
        <v>114</v>
      </c>
      <c r="Q201">
        <v>116</v>
      </c>
      <c r="R201">
        <v>115</v>
      </c>
      <c r="S201">
        <v>117</v>
      </c>
      <c r="T201">
        <v>98</v>
      </c>
      <c r="U201">
        <v>98</v>
      </c>
      <c r="V201">
        <v>97</v>
      </c>
      <c r="W201">
        <v>100</v>
      </c>
      <c r="X201">
        <v>99</v>
      </c>
      <c r="Y201">
        <v>100</v>
      </c>
      <c r="Z201">
        <v>102</v>
      </c>
      <c r="AA201">
        <v>102</v>
      </c>
      <c r="AB201">
        <v>142</v>
      </c>
      <c r="AC201">
        <v>95</v>
      </c>
      <c r="AD201">
        <v>96</v>
      </c>
      <c r="AE201">
        <v>114</v>
      </c>
      <c r="AF201">
        <v>109</v>
      </c>
      <c r="AG201">
        <v>105</v>
      </c>
      <c r="AH201">
        <v>103</v>
      </c>
      <c r="AI201">
        <v>86</v>
      </c>
      <c r="AJ201">
        <v>86</v>
      </c>
      <c r="AK201">
        <v>87</v>
      </c>
      <c r="AL201">
        <v>79</v>
      </c>
      <c r="AM201">
        <v>89</v>
      </c>
      <c r="AN201">
        <v>89</v>
      </c>
      <c r="AO201">
        <v>73</v>
      </c>
      <c r="AP201">
        <v>75</v>
      </c>
      <c r="AQ201">
        <v>123</v>
      </c>
      <c r="AR201">
        <v>123</v>
      </c>
      <c r="AS201">
        <v>126</v>
      </c>
      <c r="AT201">
        <v>120</v>
      </c>
      <c r="AU201">
        <v>95</v>
      </c>
      <c r="AV201" s="8">
        <f t="shared" si="24"/>
        <v>110.40909090909091</v>
      </c>
      <c r="AW201">
        <f t="shared" si="25"/>
        <v>110.5</v>
      </c>
      <c r="AX201" s="8">
        <f t="shared" si="26"/>
        <v>23.573061272541267</v>
      </c>
      <c r="AY201" s="6">
        <f>Table1214[[#This Row],[Szórás]]/Table1214[[#This Row],[Átlagos akadálymentességi hibaszám]]</f>
        <v>0.21350652449399254</v>
      </c>
      <c r="AZ201">
        <f t="shared" si="27"/>
        <v>73</v>
      </c>
      <c r="BA201">
        <f t="shared" si="28"/>
        <v>179</v>
      </c>
      <c r="BB201">
        <f t="shared" si="29"/>
        <v>106</v>
      </c>
      <c r="BC201" s="7">
        <f t="shared" si="30"/>
        <v>0.99106808173605077</v>
      </c>
      <c r="BD201" s="10">
        <f t="shared" si="31"/>
        <v>0.33820370504591191</v>
      </c>
    </row>
    <row r="202" spans="1:56" x14ac:dyDescent="0.25">
      <c r="A202">
        <v>57678860000</v>
      </c>
      <c r="B202" t="s">
        <v>100</v>
      </c>
      <c r="C202" t="s">
        <v>101</v>
      </c>
      <c r="D202">
        <v>133</v>
      </c>
      <c r="E202">
        <v>133</v>
      </c>
      <c r="F202">
        <v>133</v>
      </c>
      <c r="G202">
        <v>94</v>
      </c>
      <c r="H202">
        <v>94</v>
      </c>
      <c r="I202">
        <v>94</v>
      </c>
      <c r="J202">
        <v>94</v>
      </c>
      <c r="K202">
        <v>94</v>
      </c>
      <c r="L202">
        <v>94</v>
      </c>
      <c r="M202">
        <v>94</v>
      </c>
      <c r="N202">
        <v>94</v>
      </c>
      <c r="O202">
        <v>94</v>
      </c>
      <c r="P202">
        <v>98</v>
      </c>
      <c r="Q202">
        <v>108</v>
      </c>
      <c r="R202">
        <v>94</v>
      </c>
      <c r="S202">
        <v>94</v>
      </c>
      <c r="T202">
        <v>94</v>
      </c>
      <c r="U202">
        <v>94</v>
      </c>
      <c r="V202">
        <v>94</v>
      </c>
      <c r="W202">
        <v>94</v>
      </c>
      <c r="X202">
        <v>94</v>
      </c>
      <c r="Y202">
        <v>88</v>
      </c>
      <c r="Z202">
        <v>94</v>
      </c>
      <c r="AA202">
        <v>94</v>
      </c>
      <c r="AB202">
        <v>94</v>
      </c>
      <c r="AC202">
        <v>94</v>
      </c>
      <c r="AD202">
        <v>94</v>
      </c>
      <c r="AE202">
        <v>94</v>
      </c>
      <c r="AF202">
        <v>94</v>
      </c>
      <c r="AG202">
        <v>98</v>
      </c>
      <c r="AH202">
        <v>108</v>
      </c>
      <c r="AI202">
        <v>98</v>
      </c>
      <c r="AJ202">
        <v>98</v>
      </c>
      <c r="AK202">
        <v>98</v>
      </c>
      <c r="AL202">
        <v>98</v>
      </c>
      <c r="AM202">
        <v>98</v>
      </c>
      <c r="AN202">
        <v>98</v>
      </c>
      <c r="AO202">
        <v>98</v>
      </c>
      <c r="AP202">
        <v>98</v>
      </c>
      <c r="AQ202">
        <v>98</v>
      </c>
      <c r="AR202">
        <v>98</v>
      </c>
      <c r="AS202">
        <v>98</v>
      </c>
      <c r="AT202">
        <v>97</v>
      </c>
      <c r="AU202">
        <v>97</v>
      </c>
      <c r="AV202" s="8">
        <f t="shared" si="24"/>
        <v>98.477272727272734</v>
      </c>
      <c r="AW202">
        <f t="shared" si="25"/>
        <v>94</v>
      </c>
      <c r="AX202" s="8">
        <f t="shared" si="26"/>
        <v>10.040588874520576</v>
      </c>
      <c r="AY202" s="6">
        <f>Table1214[[#This Row],[Szórás]]/Table1214[[#This Row],[Átlagos akadálymentességi hibaszám]]</f>
        <v>0.10195843768264605</v>
      </c>
      <c r="AZ202">
        <f t="shared" si="27"/>
        <v>88</v>
      </c>
      <c r="BA202">
        <f t="shared" si="28"/>
        <v>133</v>
      </c>
      <c r="BB202">
        <f t="shared" si="29"/>
        <v>45</v>
      </c>
      <c r="BC202" s="7">
        <f t="shared" si="30"/>
        <v>0.99810919878977056</v>
      </c>
      <c r="BD202" s="10">
        <f t="shared" si="31"/>
        <v>7.2531627684331815E-2</v>
      </c>
    </row>
    <row r="203" spans="1:56" x14ac:dyDescent="0.25">
      <c r="A203">
        <v>801920000</v>
      </c>
      <c r="B203" t="s">
        <v>148</v>
      </c>
      <c r="C203" t="s">
        <v>405</v>
      </c>
      <c r="D203">
        <v>16</v>
      </c>
      <c r="E203">
        <v>16</v>
      </c>
      <c r="F203">
        <v>16</v>
      </c>
      <c r="G203">
        <v>16</v>
      </c>
      <c r="H203">
        <v>16</v>
      </c>
      <c r="I203">
        <v>16</v>
      </c>
      <c r="J203">
        <v>16</v>
      </c>
      <c r="K203">
        <v>16</v>
      </c>
      <c r="L203">
        <v>16</v>
      </c>
      <c r="M203">
        <v>16</v>
      </c>
      <c r="N203">
        <v>16</v>
      </c>
      <c r="O203">
        <v>16</v>
      </c>
      <c r="P203">
        <v>16</v>
      </c>
      <c r="Q203">
        <v>16</v>
      </c>
      <c r="R203">
        <v>16</v>
      </c>
      <c r="S203">
        <v>16</v>
      </c>
      <c r="T203">
        <v>16</v>
      </c>
      <c r="U203">
        <v>16</v>
      </c>
      <c r="V203">
        <v>16</v>
      </c>
      <c r="W203">
        <v>16</v>
      </c>
      <c r="X203">
        <v>16</v>
      </c>
      <c r="Y203">
        <v>16</v>
      </c>
      <c r="Z203">
        <v>16</v>
      </c>
      <c r="AA203">
        <v>16</v>
      </c>
      <c r="AB203">
        <v>16</v>
      </c>
      <c r="AC203">
        <v>16</v>
      </c>
      <c r="AD203">
        <v>16</v>
      </c>
      <c r="AE203">
        <v>16</v>
      </c>
      <c r="AF203">
        <v>16</v>
      </c>
      <c r="AG203">
        <v>16</v>
      </c>
      <c r="AH203">
        <v>16</v>
      </c>
      <c r="AI203">
        <v>16</v>
      </c>
      <c r="AJ203">
        <v>16</v>
      </c>
      <c r="AK203">
        <v>16</v>
      </c>
      <c r="AL203">
        <v>16</v>
      </c>
      <c r="AM203">
        <v>16</v>
      </c>
      <c r="AN203">
        <v>16</v>
      </c>
      <c r="AO203">
        <v>16</v>
      </c>
      <c r="AP203">
        <v>16</v>
      </c>
      <c r="AQ203">
        <v>16</v>
      </c>
      <c r="AR203">
        <v>16</v>
      </c>
      <c r="AS203">
        <v>18</v>
      </c>
      <c r="AT203">
        <v>18</v>
      </c>
      <c r="AU203">
        <v>18</v>
      </c>
      <c r="AV203" s="8">
        <f t="shared" si="24"/>
        <v>16.136363636363637</v>
      </c>
      <c r="AW203">
        <f t="shared" si="25"/>
        <v>16</v>
      </c>
      <c r="AX203" s="8">
        <f t="shared" si="26"/>
        <v>0.5099434118587054</v>
      </c>
      <c r="AY203" s="6">
        <f>Table1214[[#This Row],[Szórás]]/Table1214[[#This Row],[Átlagos akadálymentességi hibaszám]]</f>
        <v>3.1602126932088782E-2</v>
      </c>
      <c r="AZ203">
        <f t="shared" si="27"/>
        <v>16</v>
      </c>
      <c r="BA203">
        <f t="shared" si="28"/>
        <v>18</v>
      </c>
      <c r="BB203">
        <f t="shared" si="29"/>
        <v>2</v>
      </c>
      <c r="BC203" s="7">
        <f t="shared" si="30"/>
        <v>1.0010214736667553</v>
      </c>
      <c r="BD203" s="10">
        <f t="shared" si="31"/>
        <v>0.19069767441860433</v>
      </c>
    </row>
    <row r="204" spans="1:56" x14ac:dyDescent="0.25">
      <c r="A204">
        <v>1227160000</v>
      </c>
      <c r="B204" t="s">
        <v>158</v>
      </c>
      <c r="C204" t="s">
        <v>183</v>
      </c>
      <c r="D204">
        <v>111</v>
      </c>
      <c r="E204">
        <v>174</v>
      </c>
      <c r="F204">
        <v>175</v>
      </c>
      <c r="G204">
        <v>122</v>
      </c>
      <c r="H204">
        <v>132</v>
      </c>
      <c r="I204">
        <v>121</v>
      </c>
      <c r="J204">
        <v>121</v>
      </c>
      <c r="K204">
        <v>121</v>
      </c>
      <c r="L204">
        <v>121</v>
      </c>
      <c r="M204">
        <v>114</v>
      </c>
      <c r="N204">
        <v>112</v>
      </c>
      <c r="O204">
        <v>112</v>
      </c>
      <c r="P204">
        <v>112</v>
      </c>
      <c r="Q204">
        <v>112</v>
      </c>
      <c r="R204">
        <v>112</v>
      </c>
      <c r="S204">
        <v>112</v>
      </c>
      <c r="T204">
        <v>112</v>
      </c>
      <c r="U204">
        <v>114</v>
      </c>
      <c r="V204">
        <v>114</v>
      </c>
      <c r="W204">
        <v>100</v>
      </c>
      <c r="X204">
        <v>106</v>
      </c>
      <c r="Y204">
        <v>106</v>
      </c>
      <c r="Z204">
        <v>106</v>
      </c>
      <c r="AA204">
        <v>106</v>
      </c>
      <c r="AB204">
        <v>104</v>
      </c>
      <c r="AC204">
        <v>104</v>
      </c>
      <c r="AD204">
        <v>104</v>
      </c>
      <c r="AE204">
        <v>104</v>
      </c>
      <c r="AF204">
        <v>104</v>
      </c>
      <c r="AG204">
        <v>104</v>
      </c>
      <c r="AH204">
        <v>104</v>
      </c>
      <c r="AI204">
        <v>104</v>
      </c>
      <c r="AJ204">
        <v>104</v>
      </c>
      <c r="AK204">
        <v>104</v>
      </c>
      <c r="AL204">
        <v>104</v>
      </c>
      <c r="AM204">
        <v>104</v>
      </c>
      <c r="AN204">
        <v>104</v>
      </c>
      <c r="AO204">
        <v>103</v>
      </c>
      <c r="AP204">
        <v>101</v>
      </c>
      <c r="AQ204">
        <v>101</v>
      </c>
      <c r="AR204">
        <v>100</v>
      </c>
      <c r="AS204">
        <v>99</v>
      </c>
      <c r="AT204">
        <v>100</v>
      </c>
      <c r="AU204">
        <v>100</v>
      </c>
      <c r="AV204" s="8">
        <f t="shared" si="24"/>
        <v>111.45454545454545</v>
      </c>
      <c r="AW204">
        <f t="shared" si="25"/>
        <v>106</v>
      </c>
      <c r="AX204" s="8">
        <f t="shared" si="26"/>
        <v>15.760496016061921</v>
      </c>
      <c r="AY204" s="6">
        <f>Table1214[[#This Row],[Szórás]]/Table1214[[#This Row],[Átlagos akadálymentességi hibaszám]]</f>
        <v>0.14140738676727663</v>
      </c>
      <c r="AZ204">
        <f t="shared" si="27"/>
        <v>99</v>
      </c>
      <c r="BA204">
        <f t="shared" si="28"/>
        <v>175</v>
      </c>
      <c r="BB204">
        <f t="shared" si="29"/>
        <v>76</v>
      </c>
      <c r="BC204" s="7">
        <f t="shared" si="30"/>
        <v>0.9931202975695177</v>
      </c>
      <c r="BD204" s="10">
        <f t="shared" si="31"/>
        <v>0.54201295369854019</v>
      </c>
    </row>
    <row r="205" spans="1:56" x14ac:dyDescent="0.25">
      <c r="A205">
        <v>11719290000</v>
      </c>
      <c r="B205" t="s">
        <v>100</v>
      </c>
      <c r="C205" t="s">
        <v>101</v>
      </c>
      <c r="D205">
        <v>94</v>
      </c>
      <c r="E205">
        <v>94</v>
      </c>
      <c r="F205">
        <v>96</v>
      </c>
      <c r="G205">
        <v>96</v>
      </c>
      <c r="H205">
        <v>96</v>
      </c>
      <c r="I205">
        <v>76</v>
      </c>
      <c r="J205">
        <v>80</v>
      </c>
      <c r="K205">
        <v>80</v>
      </c>
      <c r="L205">
        <v>102</v>
      </c>
      <c r="M205">
        <v>102</v>
      </c>
      <c r="N205">
        <v>102</v>
      </c>
      <c r="O205">
        <v>98</v>
      </c>
      <c r="P205">
        <v>102</v>
      </c>
      <c r="Q205">
        <v>102</v>
      </c>
      <c r="R205">
        <v>102</v>
      </c>
      <c r="S205">
        <v>102</v>
      </c>
      <c r="T205">
        <v>102</v>
      </c>
      <c r="U205">
        <v>102</v>
      </c>
      <c r="V205">
        <v>81</v>
      </c>
      <c r="W205">
        <v>102</v>
      </c>
      <c r="X205">
        <v>102</v>
      </c>
      <c r="Y205">
        <v>102</v>
      </c>
      <c r="Z205">
        <v>102</v>
      </c>
      <c r="AA205">
        <v>102</v>
      </c>
      <c r="AB205">
        <v>102</v>
      </c>
      <c r="AC205">
        <v>102</v>
      </c>
      <c r="AD205">
        <v>102</v>
      </c>
      <c r="AE205">
        <v>102</v>
      </c>
      <c r="AF205">
        <v>102</v>
      </c>
      <c r="AG205">
        <v>102</v>
      </c>
      <c r="AH205">
        <v>102</v>
      </c>
      <c r="AI205">
        <v>102</v>
      </c>
      <c r="AJ205">
        <v>102</v>
      </c>
      <c r="AK205">
        <v>94</v>
      </c>
      <c r="AL205">
        <v>94</v>
      </c>
      <c r="AM205">
        <v>90</v>
      </c>
      <c r="AN205">
        <v>94</v>
      </c>
      <c r="AO205">
        <v>94</v>
      </c>
      <c r="AP205">
        <v>86</v>
      </c>
      <c r="AQ205">
        <v>86</v>
      </c>
      <c r="AR205">
        <v>85</v>
      </c>
      <c r="AS205">
        <v>85</v>
      </c>
      <c r="AT205">
        <v>85</v>
      </c>
      <c r="AU205">
        <v>85</v>
      </c>
      <c r="AV205" s="8">
        <f t="shared" si="24"/>
        <v>95.795454545454547</v>
      </c>
      <c r="AW205">
        <f t="shared" si="25"/>
        <v>102</v>
      </c>
      <c r="AX205" s="8">
        <f t="shared" si="26"/>
        <v>7.9404163251362601</v>
      </c>
      <c r="AY205" s="6">
        <f>Table1214[[#This Row],[Szórás]]/Table1214[[#This Row],[Átlagos akadálymentességi hibaszám]]</f>
        <v>8.2889280736890975E-2</v>
      </c>
      <c r="AZ205">
        <f t="shared" si="27"/>
        <v>76</v>
      </c>
      <c r="BA205">
        <f t="shared" si="28"/>
        <v>102</v>
      </c>
      <c r="BB205">
        <f t="shared" si="29"/>
        <v>26</v>
      </c>
      <c r="BC205" s="7">
        <f t="shared" si="30"/>
        <v>0.99910935543142221</v>
      </c>
      <c r="BD205" s="10">
        <f t="shared" si="31"/>
        <v>1.7401294260773425E-2</v>
      </c>
    </row>
    <row r="206" spans="1:56" x14ac:dyDescent="0.25">
      <c r="A206">
        <v>25740000</v>
      </c>
      <c r="B206" t="s">
        <v>104</v>
      </c>
      <c r="C206" t="s">
        <v>274</v>
      </c>
      <c r="D206">
        <v>37</v>
      </c>
      <c r="E206">
        <v>37</v>
      </c>
      <c r="F206">
        <v>37</v>
      </c>
      <c r="G206">
        <v>37</v>
      </c>
      <c r="H206">
        <v>37</v>
      </c>
      <c r="I206">
        <v>37</v>
      </c>
      <c r="J206">
        <v>37</v>
      </c>
      <c r="K206">
        <v>37</v>
      </c>
      <c r="L206">
        <v>37</v>
      </c>
      <c r="M206">
        <v>37</v>
      </c>
      <c r="N206">
        <v>37</v>
      </c>
      <c r="O206">
        <v>37</v>
      </c>
      <c r="P206">
        <v>37</v>
      </c>
      <c r="Q206">
        <v>37</v>
      </c>
      <c r="R206">
        <v>37</v>
      </c>
      <c r="S206">
        <v>37</v>
      </c>
      <c r="T206">
        <v>37</v>
      </c>
      <c r="U206">
        <v>37</v>
      </c>
      <c r="V206">
        <v>37</v>
      </c>
      <c r="W206">
        <v>37</v>
      </c>
      <c r="X206">
        <v>37</v>
      </c>
      <c r="Y206">
        <v>37</v>
      </c>
      <c r="Z206">
        <v>37</v>
      </c>
      <c r="AA206">
        <v>37</v>
      </c>
      <c r="AB206">
        <v>37</v>
      </c>
      <c r="AC206">
        <v>37</v>
      </c>
      <c r="AD206">
        <v>37</v>
      </c>
      <c r="AE206">
        <v>37</v>
      </c>
      <c r="AF206">
        <v>37</v>
      </c>
      <c r="AG206">
        <v>37</v>
      </c>
      <c r="AH206">
        <v>37</v>
      </c>
      <c r="AI206">
        <v>37</v>
      </c>
      <c r="AJ206">
        <v>37</v>
      </c>
      <c r="AK206">
        <v>37</v>
      </c>
      <c r="AL206">
        <v>37</v>
      </c>
      <c r="AM206">
        <v>37</v>
      </c>
      <c r="AN206">
        <v>37</v>
      </c>
      <c r="AO206">
        <v>37</v>
      </c>
      <c r="AP206">
        <v>37</v>
      </c>
      <c r="AQ206">
        <v>37</v>
      </c>
      <c r="AR206">
        <v>37</v>
      </c>
      <c r="AS206">
        <v>37</v>
      </c>
      <c r="AT206">
        <v>37</v>
      </c>
      <c r="AU206">
        <v>37</v>
      </c>
      <c r="AV206" s="8">
        <f t="shared" si="24"/>
        <v>37</v>
      </c>
      <c r="AW206">
        <f t="shared" si="25"/>
        <v>37</v>
      </c>
      <c r="AX206" s="8">
        <f t="shared" si="26"/>
        <v>0</v>
      </c>
      <c r="AY206" s="6">
        <f>Table1214[[#This Row],[Szórás]]/Table1214[[#This Row],[Átlagos akadálymentességi hibaszám]]</f>
        <v>0</v>
      </c>
      <c r="AZ206">
        <f t="shared" si="27"/>
        <v>37</v>
      </c>
      <c r="BA206">
        <f t="shared" si="28"/>
        <v>37</v>
      </c>
      <c r="BB206">
        <f t="shared" si="29"/>
        <v>0</v>
      </c>
      <c r="BC206" s="7">
        <f t="shared" si="30"/>
        <v>1</v>
      </c>
      <c r="BD206" s="10">
        <f t="shared" si="31"/>
        <v>1</v>
      </c>
    </row>
    <row r="207" spans="1:56" x14ac:dyDescent="0.25">
      <c r="A207">
        <v>361860000</v>
      </c>
      <c r="B207" t="s">
        <v>125</v>
      </c>
      <c r="C207" t="s">
        <v>135</v>
      </c>
      <c r="D207">
        <v>47</v>
      </c>
      <c r="E207">
        <v>39</v>
      </c>
      <c r="F207">
        <v>39</v>
      </c>
      <c r="G207">
        <v>39</v>
      </c>
      <c r="H207">
        <v>41</v>
      </c>
      <c r="I207">
        <v>41</v>
      </c>
      <c r="J207">
        <v>41</v>
      </c>
      <c r="K207">
        <v>47</v>
      </c>
      <c r="L207">
        <v>47</v>
      </c>
      <c r="M207">
        <v>47</v>
      </c>
      <c r="N207">
        <v>47</v>
      </c>
      <c r="O207">
        <v>47</v>
      </c>
      <c r="P207">
        <v>47</v>
      </c>
      <c r="Q207">
        <v>47</v>
      </c>
      <c r="R207">
        <v>31</v>
      </c>
      <c r="S207">
        <v>31</v>
      </c>
      <c r="T207">
        <v>31</v>
      </c>
      <c r="U207">
        <v>31</v>
      </c>
      <c r="V207">
        <v>31</v>
      </c>
      <c r="W207">
        <v>31</v>
      </c>
      <c r="X207">
        <v>31</v>
      </c>
      <c r="Y207">
        <v>30</v>
      </c>
      <c r="Z207">
        <v>31</v>
      </c>
      <c r="AA207">
        <v>31</v>
      </c>
      <c r="AB207">
        <v>31</v>
      </c>
      <c r="AC207">
        <v>30</v>
      </c>
      <c r="AD207">
        <v>30</v>
      </c>
      <c r="AE207">
        <v>30</v>
      </c>
      <c r="AF207">
        <v>30</v>
      </c>
      <c r="AG207">
        <v>30</v>
      </c>
      <c r="AH207">
        <v>30</v>
      </c>
      <c r="AI207">
        <v>30</v>
      </c>
      <c r="AJ207">
        <v>30</v>
      </c>
      <c r="AK207">
        <v>30</v>
      </c>
      <c r="AL207">
        <v>28</v>
      </c>
      <c r="AM207">
        <v>30</v>
      </c>
      <c r="AN207">
        <v>30</v>
      </c>
      <c r="AO207">
        <v>30</v>
      </c>
      <c r="AP207">
        <v>30</v>
      </c>
      <c r="AQ207">
        <v>30</v>
      </c>
      <c r="AR207">
        <v>29</v>
      </c>
      <c r="AS207">
        <v>29</v>
      </c>
      <c r="AT207">
        <v>29</v>
      </c>
      <c r="AU207">
        <v>29</v>
      </c>
      <c r="AV207" s="8">
        <f t="shared" si="24"/>
        <v>34.545454545454547</v>
      </c>
      <c r="AW207">
        <f t="shared" si="25"/>
        <v>31</v>
      </c>
      <c r="AX207" s="8">
        <f t="shared" si="26"/>
        <v>6.8656697210698976</v>
      </c>
      <c r="AY207" s="6">
        <f>Table1214[[#This Row],[Szórás]]/Table1214[[#This Row],[Átlagos akadálymentességi hibaszám]]</f>
        <v>0.19874307087307597</v>
      </c>
      <c r="AZ207">
        <f t="shared" si="27"/>
        <v>28</v>
      </c>
      <c r="BA207">
        <f t="shared" si="28"/>
        <v>47</v>
      </c>
      <c r="BB207">
        <f t="shared" si="29"/>
        <v>19</v>
      </c>
      <c r="BC207" s="7">
        <f t="shared" si="30"/>
        <v>0.98863956264292641</v>
      </c>
      <c r="BD207" s="10">
        <f t="shared" si="31"/>
        <v>0.63462205583665898</v>
      </c>
    </row>
    <row r="208" spans="1:56" x14ac:dyDescent="0.25">
      <c r="A208">
        <v>372630000</v>
      </c>
      <c r="B208" t="s">
        <v>125</v>
      </c>
      <c r="C208" t="s">
        <v>135</v>
      </c>
      <c r="D208">
        <v>45</v>
      </c>
      <c r="E208">
        <v>45</v>
      </c>
      <c r="F208">
        <v>45</v>
      </c>
      <c r="G208">
        <v>45</v>
      </c>
      <c r="H208">
        <v>45</v>
      </c>
      <c r="I208">
        <v>45</v>
      </c>
      <c r="J208">
        <v>45</v>
      </c>
      <c r="K208">
        <v>45</v>
      </c>
      <c r="L208">
        <v>45</v>
      </c>
      <c r="M208">
        <v>45</v>
      </c>
      <c r="N208">
        <v>45</v>
      </c>
      <c r="O208">
        <v>45</v>
      </c>
      <c r="P208">
        <v>45</v>
      </c>
      <c r="Q208">
        <v>45</v>
      </c>
      <c r="R208">
        <v>45</v>
      </c>
      <c r="S208">
        <v>45</v>
      </c>
      <c r="T208">
        <v>46</v>
      </c>
      <c r="U208">
        <v>46</v>
      </c>
      <c r="V208">
        <v>46</v>
      </c>
      <c r="W208">
        <v>46</v>
      </c>
      <c r="X208">
        <v>46</v>
      </c>
      <c r="Y208">
        <v>46</v>
      </c>
      <c r="Z208">
        <v>46</v>
      </c>
      <c r="AA208">
        <v>46</v>
      </c>
      <c r="AB208">
        <v>46</v>
      </c>
      <c r="AC208">
        <v>46</v>
      </c>
      <c r="AD208">
        <v>46</v>
      </c>
      <c r="AE208">
        <v>46</v>
      </c>
      <c r="AF208">
        <v>46</v>
      </c>
      <c r="AG208">
        <v>46</v>
      </c>
      <c r="AH208">
        <v>46</v>
      </c>
      <c r="AI208">
        <v>46</v>
      </c>
      <c r="AJ208">
        <v>46</v>
      </c>
      <c r="AK208">
        <v>46</v>
      </c>
      <c r="AL208">
        <v>46</v>
      </c>
      <c r="AM208">
        <v>46</v>
      </c>
      <c r="AN208">
        <v>46</v>
      </c>
      <c r="AO208">
        <v>46</v>
      </c>
      <c r="AP208">
        <v>46</v>
      </c>
      <c r="AQ208">
        <v>46</v>
      </c>
      <c r="AR208">
        <v>45</v>
      </c>
      <c r="AS208">
        <v>45</v>
      </c>
      <c r="AT208">
        <v>45</v>
      </c>
      <c r="AU208">
        <v>45</v>
      </c>
      <c r="AV208" s="8">
        <f t="shared" si="24"/>
        <v>45.545454545454547</v>
      </c>
      <c r="AW208">
        <f t="shared" si="25"/>
        <v>46</v>
      </c>
      <c r="AX208" s="8">
        <f t="shared" si="26"/>
        <v>0.50368620050931479</v>
      </c>
      <c r="AY208" s="6">
        <f>Table1214[[#This Row],[Szórás]]/Table1214[[#This Row],[Átlagos akadálymentességi hibaszám]]</f>
        <v>1.1058978454296332E-2</v>
      </c>
      <c r="AZ208">
        <f t="shared" si="27"/>
        <v>45</v>
      </c>
      <c r="BA208">
        <f t="shared" si="28"/>
        <v>46</v>
      </c>
      <c r="BB208">
        <f t="shared" si="29"/>
        <v>1</v>
      </c>
      <c r="BC208" s="7">
        <f t="shared" si="30"/>
        <v>1.000446183029077</v>
      </c>
      <c r="BD208" s="10">
        <f t="shared" si="31"/>
        <v>0.26790697674418601</v>
      </c>
    </row>
    <row r="209" spans="1:56" x14ac:dyDescent="0.25">
      <c r="A209">
        <v>235750000</v>
      </c>
      <c r="B209" t="s">
        <v>110</v>
      </c>
      <c r="C209" t="s">
        <v>174</v>
      </c>
      <c r="D209">
        <v>47</v>
      </c>
      <c r="E209">
        <v>51</v>
      </c>
      <c r="F209">
        <v>50</v>
      </c>
      <c r="G209">
        <v>50</v>
      </c>
      <c r="H209">
        <v>50</v>
      </c>
      <c r="I209">
        <v>50</v>
      </c>
      <c r="J209">
        <v>50</v>
      </c>
      <c r="K209">
        <v>50</v>
      </c>
      <c r="L209">
        <v>47</v>
      </c>
      <c r="M209">
        <v>50</v>
      </c>
      <c r="N209">
        <v>50</v>
      </c>
      <c r="O209">
        <v>50</v>
      </c>
      <c r="P209">
        <v>47</v>
      </c>
      <c r="Q209">
        <v>47</v>
      </c>
      <c r="R209">
        <v>47</v>
      </c>
      <c r="S209">
        <v>46</v>
      </c>
      <c r="T209">
        <v>50</v>
      </c>
      <c r="U209">
        <v>49</v>
      </c>
      <c r="V209">
        <v>45</v>
      </c>
      <c r="W209">
        <v>45</v>
      </c>
      <c r="X209">
        <v>45</v>
      </c>
      <c r="Y209">
        <v>45</v>
      </c>
      <c r="Z209">
        <v>47</v>
      </c>
      <c r="AA209">
        <v>46</v>
      </c>
      <c r="AB209">
        <v>45</v>
      </c>
      <c r="AC209">
        <v>47</v>
      </c>
      <c r="AD209">
        <v>45</v>
      </c>
      <c r="AE209">
        <v>50</v>
      </c>
      <c r="AF209">
        <v>47</v>
      </c>
      <c r="AG209">
        <v>51</v>
      </c>
      <c r="AH209">
        <v>48</v>
      </c>
      <c r="AI209">
        <v>45</v>
      </c>
      <c r="AJ209">
        <v>49</v>
      </c>
      <c r="AK209">
        <v>45</v>
      </c>
      <c r="AL209">
        <v>50</v>
      </c>
      <c r="AM209">
        <v>50</v>
      </c>
      <c r="AN209">
        <v>42</v>
      </c>
      <c r="AO209">
        <v>47</v>
      </c>
      <c r="AP209">
        <v>45</v>
      </c>
      <c r="AQ209">
        <v>45</v>
      </c>
      <c r="AR209">
        <v>45</v>
      </c>
      <c r="AS209">
        <v>47</v>
      </c>
      <c r="AT209">
        <v>45</v>
      </c>
      <c r="AU209">
        <v>47</v>
      </c>
      <c r="AV209" s="8">
        <f t="shared" si="24"/>
        <v>47.477272727272727</v>
      </c>
      <c r="AW209">
        <f t="shared" si="25"/>
        <v>47</v>
      </c>
      <c r="AX209" s="8">
        <f t="shared" si="26"/>
        <v>2.2771732411921786</v>
      </c>
      <c r="AY209" s="6">
        <f>Table1214[[#This Row],[Szórás]]/Table1214[[#This Row],[Átlagos akadálymentességi hibaszám]]</f>
        <v>4.7963438301797924E-2</v>
      </c>
      <c r="AZ209">
        <f t="shared" si="27"/>
        <v>42</v>
      </c>
      <c r="BA209">
        <f t="shared" si="28"/>
        <v>51</v>
      </c>
      <c r="BB209">
        <f t="shared" si="29"/>
        <v>9</v>
      </c>
      <c r="BC209" s="7">
        <f t="shared" si="30"/>
        <v>0.99816411556041718</v>
      </c>
      <c r="BD209" s="10">
        <f t="shared" si="31"/>
        <v>0.24016225007680192</v>
      </c>
    </row>
    <row r="210" spans="1:56" x14ac:dyDescent="0.25">
      <c r="A210">
        <v>123860000</v>
      </c>
      <c r="B210" t="s">
        <v>110</v>
      </c>
      <c r="C210" t="s">
        <v>174</v>
      </c>
      <c r="D210">
        <v>42</v>
      </c>
      <c r="E210">
        <v>43</v>
      </c>
      <c r="F210">
        <v>42</v>
      </c>
      <c r="G210">
        <v>43</v>
      </c>
      <c r="H210">
        <v>44</v>
      </c>
      <c r="I210">
        <v>42</v>
      </c>
      <c r="J210">
        <v>43</v>
      </c>
      <c r="K210">
        <v>42</v>
      </c>
      <c r="L210">
        <v>42</v>
      </c>
      <c r="M210">
        <v>42</v>
      </c>
      <c r="N210">
        <v>42</v>
      </c>
      <c r="O210">
        <v>44</v>
      </c>
      <c r="P210">
        <v>43</v>
      </c>
      <c r="Q210">
        <v>42</v>
      </c>
      <c r="R210">
        <v>42</v>
      </c>
      <c r="S210">
        <v>42</v>
      </c>
      <c r="T210">
        <v>43</v>
      </c>
      <c r="U210">
        <v>45</v>
      </c>
      <c r="V210">
        <v>44</v>
      </c>
      <c r="W210">
        <v>42</v>
      </c>
      <c r="X210">
        <v>42</v>
      </c>
      <c r="Y210">
        <v>43</v>
      </c>
      <c r="Z210">
        <v>44</v>
      </c>
      <c r="AA210">
        <v>45</v>
      </c>
      <c r="AB210">
        <v>43</v>
      </c>
      <c r="AC210">
        <v>43</v>
      </c>
      <c r="AD210">
        <v>43</v>
      </c>
      <c r="AE210">
        <v>44</v>
      </c>
      <c r="AF210">
        <v>43</v>
      </c>
      <c r="AG210">
        <v>45</v>
      </c>
      <c r="AH210">
        <v>45</v>
      </c>
      <c r="AI210">
        <v>42</v>
      </c>
      <c r="AJ210">
        <v>42</v>
      </c>
      <c r="AK210">
        <v>43</v>
      </c>
      <c r="AL210">
        <v>44</v>
      </c>
      <c r="AM210">
        <v>42</v>
      </c>
      <c r="AN210">
        <v>42</v>
      </c>
      <c r="AO210">
        <v>44</v>
      </c>
      <c r="AP210">
        <v>43</v>
      </c>
      <c r="AQ210">
        <v>42</v>
      </c>
      <c r="AR210">
        <v>42</v>
      </c>
      <c r="AS210">
        <v>44</v>
      </c>
      <c r="AT210">
        <v>42</v>
      </c>
      <c r="AU210">
        <v>42</v>
      </c>
      <c r="AV210" s="8">
        <f t="shared" si="24"/>
        <v>42.909090909090907</v>
      </c>
      <c r="AW210">
        <f t="shared" si="25"/>
        <v>43</v>
      </c>
      <c r="AX210" s="8">
        <f t="shared" si="26"/>
        <v>1.0073724010186296</v>
      </c>
      <c r="AY210" s="6">
        <f>Table1214[[#This Row],[Szórás]]/Table1214[[#This Row],[Átlagos akadálymentességi hibaszám]]</f>
        <v>2.3476899176281624E-2</v>
      </c>
      <c r="AZ210">
        <f t="shared" si="27"/>
        <v>42</v>
      </c>
      <c r="BA210">
        <f t="shared" si="28"/>
        <v>45</v>
      </c>
      <c r="BB210">
        <f t="shared" si="29"/>
        <v>3</v>
      </c>
      <c r="BC210" s="7">
        <f t="shared" si="30"/>
        <v>1.000187767483478</v>
      </c>
      <c r="BD210" s="10">
        <f t="shared" si="31"/>
        <v>1.0724964472849709E-2</v>
      </c>
    </row>
    <row r="211" spans="1:56" x14ac:dyDescent="0.25">
      <c r="A211">
        <v>27650000</v>
      </c>
      <c r="B211" t="s">
        <v>104</v>
      </c>
      <c r="C211" t="s">
        <v>274</v>
      </c>
      <c r="D211">
        <v>364</v>
      </c>
      <c r="E211">
        <v>356</v>
      </c>
      <c r="F211">
        <v>353</v>
      </c>
      <c r="G211">
        <v>353</v>
      </c>
      <c r="H211">
        <v>360</v>
      </c>
      <c r="I211">
        <v>346</v>
      </c>
      <c r="J211">
        <v>352</v>
      </c>
      <c r="K211">
        <v>348</v>
      </c>
      <c r="L211">
        <v>352</v>
      </c>
      <c r="M211">
        <v>349</v>
      </c>
      <c r="N211">
        <v>347</v>
      </c>
      <c r="O211">
        <v>346</v>
      </c>
      <c r="P211">
        <v>348</v>
      </c>
      <c r="Q211">
        <v>346</v>
      </c>
      <c r="R211">
        <v>347</v>
      </c>
      <c r="S211">
        <v>348</v>
      </c>
      <c r="T211">
        <v>347</v>
      </c>
      <c r="U211">
        <v>347</v>
      </c>
      <c r="V211">
        <v>346</v>
      </c>
      <c r="W211">
        <v>348</v>
      </c>
      <c r="X211">
        <v>348</v>
      </c>
      <c r="Y211">
        <v>350</v>
      </c>
      <c r="Z211">
        <v>348</v>
      </c>
      <c r="AA211">
        <v>347</v>
      </c>
      <c r="AB211">
        <v>351</v>
      </c>
      <c r="AC211">
        <v>354</v>
      </c>
      <c r="AD211">
        <v>356</v>
      </c>
      <c r="AE211">
        <v>356</v>
      </c>
      <c r="AF211">
        <v>348</v>
      </c>
      <c r="AG211">
        <v>352</v>
      </c>
      <c r="AH211">
        <v>346</v>
      </c>
      <c r="AI211">
        <v>348</v>
      </c>
      <c r="AJ211">
        <v>347</v>
      </c>
      <c r="AK211">
        <v>350</v>
      </c>
      <c r="AL211">
        <v>347</v>
      </c>
      <c r="AM211">
        <v>348</v>
      </c>
      <c r="AN211">
        <v>348</v>
      </c>
      <c r="AO211">
        <v>349</v>
      </c>
      <c r="AP211">
        <v>349</v>
      </c>
      <c r="AQ211">
        <v>347</v>
      </c>
      <c r="AR211">
        <v>349</v>
      </c>
      <c r="AS211">
        <v>348</v>
      </c>
      <c r="AT211">
        <v>352</v>
      </c>
      <c r="AU211">
        <v>353</v>
      </c>
      <c r="AV211" s="8">
        <f t="shared" si="24"/>
        <v>349.86363636363637</v>
      </c>
      <c r="AW211">
        <f t="shared" si="25"/>
        <v>348</v>
      </c>
      <c r="AX211" s="8">
        <f t="shared" si="26"/>
        <v>3.9271914876884386</v>
      </c>
      <c r="AY211" s="6">
        <f>Table1214[[#This Row],[Szórás]]/Table1214[[#This Row],[Átlagos akadálymentességi hibaszám]]</f>
        <v>1.1224920453312413E-2</v>
      </c>
      <c r="AZ211">
        <f t="shared" si="27"/>
        <v>346</v>
      </c>
      <c r="BA211">
        <f t="shared" si="28"/>
        <v>364</v>
      </c>
      <c r="BB211">
        <f t="shared" si="29"/>
        <v>18</v>
      </c>
      <c r="BC211" s="7">
        <f t="shared" si="30"/>
        <v>0.99976698411612974</v>
      </c>
      <c r="BD211" s="10">
        <f t="shared" si="31"/>
        <v>7.239108190908615E-2</v>
      </c>
    </row>
    <row r="212" spans="1:56" x14ac:dyDescent="0.25">
      <c r="A212">
        <v>2844540000</v>
      </c>
      <c r="B212" t="s">
        <v>164</v>
      </c>
      <c r="C212" t="s">
        <v>333</v>
      </c>
      <c r="D212">
        <v>25</v>
      </c>
      <c r="E212">
        <v>27</v>
      </c>
      <c r="F212">
        <v>26</v>
      </c>
      <c r="G212">
        <v>31</v>
      </c>
      <c r="H212">
        <v>25</v>
      </c>
      <c r="I212">
        <v>27</v>
      </c>
      <c r="J212">
        <v>27</v>
      </c>
      <c r="K212">
        <v>27</v>
      </c>
      <c r="L212">
        <v>26</v>
      </c>
      <c r="M212">
        <v>25</v>
      </c>
      <c r="N212">
        <v>24</v>
      </c>
      <c r="O212">
        <v>24</v>
      </c>
      <c r="P212">
        <v>24</v>
      </c>
      <c r="Q212">
        <v>26</v>
      </c>
      <c r="R212">
        <v>25</v>
      </c>
      <c r="S212">
        <v>24</v>
      </c>
      <c r="T212">
        <v>27</v>
      </c>
      <c r="U212">
        <v>26</v>
      </c>
      <c r="V212">
        <v>25</v>
      </c>
      <c r="W212">
        <v>24</v>
      </c>
      <c r="X212">
        <v>25</v>
      </c>
      <c r="Y212">
        <v>24</v>
      </c>
      <c r="Z212">
        <v>24</v>
      </c>
      <c r="AA212">
        <v>29</v>
      </c>
      <c r="AB212">
        <v>29</v>
      </c>
      <c r="AC212">
        <v>28</v>
      </c>
      <c r="AD212">
        <v>25</v>
      </c>
      <c r="AE212">
        <v>26</v>
      </c>
      <c r="AF212">
        <v>25</v>
      </c>
      <c r="AG212">
        <v>25</v>
      </c>
      <c r="AH212">
        <v>26</v>
      </c>
      <c r="AI212">
        <v>25</v>
      </c>
      <c r="AJ212">
        <v>25</v>
      </c>
      <c r="AK212">
        <v>26</v>
      </c>
      <c r="AL212">
        <v>25</v>
      </c>
      <c r="AM212">
        <v>26</v>
      </c>
      <c r="AN212">
        <v>27</v>
      </c>
      <c r="AO212">
        <v>26</v>
      </c>
      <c r="AP212">
        <v>25</v>
      </c>
      <c r="AQ212">
        <v>26</v>
      </c>
      <c r="AR212">
        <v>24</v>
      </c>
      <c r="AS212">
        <v>25</v>
      </c>
      <c r="AT212">
        <v>23</v>
      </c>
      <c r="AU212">
        <v>23</v>
      </c>
      <c r="AV212" s="8">
        <f t="shared" si="24"/>
        <v>25.613636363636363</v>
      </c>
      <c r="AW212">
        <f t="shared" si="25"/>
        <v>25</v>
      </c>
      <c r="AX212" s="8">
        <f t="shared" si="26"/>
        <v>1.6025547785276542</v>
      </c>
      <c r="AY212" s="6">
        <f>Table1214[[#This Row],[Szórás]]/Table1214[[#This Row],[Átlagos akadálymentességi hibaszám]]</f>
        <v>6.2566468726900429E-2</v>
      </c>
      <c r="AZ212">
        <f t="shared" si="27"/>
        <v>23</v>
      </c>
      <c r="BA212">
        <f t="shared" si="28"/>
        <v>31</v>
      </c>
      <c r="BB212">
        <f t="shared" si="29"/>
        <v>8</v>
      </c>
      <c r="BC212" s="7">
        <f t="shared" si="30"/>
        <v>0.99872707222173962</v>
      </c>
      <c r="BD212" s="10">
        <f t="shared" si="31"/>
        <v>7.2287615429539986E-2</v>
      </c>
    </row>
    <row r="213" spans="1:56" x14ac:dyDescent="0.25">
      <c r="A213">
        <v>3260640000</v>
      </c>
      <c r="B213" t="s">
        <v>164</v>
      </c>
      <c r="C213" t="s">
        <v>333</v>
      </c>
      <c r="D213">
        <v>213</v>
      </c>
      <c r="E213">
        <v>221</v>
      </c>
      <c r="F213">
        <v>219</v>
      </c>
      <c r="G213">
        <v>222</v>
      </c>
      <c r="H213">
        <v>217</v>
      </c>
      <c r="I213">
        <v>221</v>
      </c>
      <c r="J213">
        <v>226</v>
      </c>
      <c r="K213">
        <v>230</v>
      </c>
      <c r="L213">
        <v>229</v>
      </c>
      <c r="M213">
        <v>226</v>
      </c>
      <c r="N213">
        <v>229</v>
      </c>
      <c r="O213">
        <v>247</v>
      </c>
      <c r="P213">
        <v>250</v>
      </c>
      <c r="Q213">
        <v>245</v>
      </c>
      <c r="R213">
        <v>231</v>
      </c>
      <c r="S213">
        <v>238</v>
      </c>
      <c r="T213">
        <v>239</v>
      </c>
      <c r="U213">
        <v>244</v>
      </c>
      <c r="V213">
        <v>177</v>
      </c>
      <c r="W213">
        <v>171</v>
      </c>
      <c r="X213">
        <v>171</v>
      </c>
      <c r="Y213">
        <v>169</v>
      </c>
      <c r="Z213">
        <v>172</v>
      </c>
      <c r="AA213">
        <v>172</v>
      </c>
      <c r="AB213">
        <v>172</v>
      </c>
      <c r="AC213">
        <v>172</v>
      </c>
      <c r="AD213">
        <v>174</v>
      </c>
      <c r="AE213">
        <v>172</v>
      </c>
      <c r="AF213">
        <v>173</v>
      </c>
      <c r="AG213">
        <v>172</v>
      </c>
      <c r="AH213">
        <v>173</v>
      </c>
      <c r="AI213">
        <v>172</v>
      </c>
      <c r="AJ213">
        <v>166</v>
      </c>
      <c r="AK213">
        <v>164</v>
      </c>
      <c r="AL213">
        <v>163</v>
      </c>
      <c r="AM213">
        <v>181</v>
      </c>
      <c r="AN213">
        <v>234</v>
      </c>
      <c r="AO213">
        <v>226</v>
      </c>
      <c r="AP213">
        <v>176</v>
      </c>
      <c r="AQ213">
        <v>178</v>
      </c>
      <c r="AR213">
        <v>176</v>
      </c>
      <c r="AS213">
        <v>176</v>
      </c>
      <c r="AT213">
        <v>176</v>
      </c>
      <c r="AU213">
        <v>176</v>
      </c>
      <c r="AV213" s="8">
        <f t="shared" si="24"/>
        <v>198.88636363636363</v>
      </c>
      <c r="AW213">
        <f t="shared" si="25"/>
        <v>177.5</v>
      </c>
      <c r="AX213" s="8">
        <f t="shared" si="26"/>
        <v>30.051286323968899</v>
      </c>
      <c r="AY213" s="6">
        <f>Table1214[[#This Row],[Szórás]]/Table1214[[#This Row],[Átlagos akadálymentességi hibaszám]]</f>
        <v>0.15109777148378833</v>
      </c>
      <c r="AZ213">
        <f t="shared" si="27"/>
        <v>163</v>
      </c>
      <c r="BA213">
        <f t="shared" si="28"/>
        <v>250</v>
      </c>
      <c r="BB213">
        <f t="shared" si="29"/>
        <v>87</v>
      </c>
      <c r="BC213" s="7">
        <f t="shared" si="30"/>
        <v>0.99245026447719209</v>
      </c>
      <c r="BD213" s="10">
        <f t="shared" si="31"/>
        <v>0.42650166041807502</v>
      </c>
    </row>
    <row r="214" spans="1:56" x14ac:dyDescent="0.25">
      <c r="A214">
        <v>83380000</v>
      </c>
      <c r="B214" t="s">
        <v>110</v>
      </c>
      <c r="C214" t="s">
        <v>174</v>
      </c>
      <c r="D214">
        <v>8</v>
      </c>
      <c r="E214">
        <v>8</v>
      </c>
      <c r="F214">
        <v>8</v>
      </c>
      <c r="G214">
        <v>8</v>
      </c>
      <c r="H214">
        <v>8</v>
      </c>
      <c r="I214">
        <v>8</v>
      </c>
      <c r="J214">
        <v>8</v>
      </c>
      <c r="K214">
        <v>8</v>
      </c>
      <c r="L214">
        <v>8</v>
      </c>
      <c r="M214">
        <v>8</v>
      </c>
      <c r="N214">
        <v>8</v>
      </c>
      <c r="O214">
        <v>8</v>
      </c>
      <c r="P214">
        <v>8</v>
      </c>
      <c r="Q214">
        <v>8</v>
      </c>
      <c r="R214">
        <v>8</v>
      </c>
      <c r="S214">
        <v>8</v>
      </c>
      <c r="T214">
        <v>8</v>
      </c>
      <c r="U214">
        <v>8</v>
      </c>
      <c r="V214">
        <v>8</v>
      </c>
      <c r="W214">
        <v>8</v>
      </c>
      <c r="X214">
        <v>8</v>
      </c>
      <c r="Y214">
        <v>8</v>
      </c>
      <c r="Z214">
        <v>8</v>
      </c>
      <c r="AA214">
        <v>8</v>
      </c>
      <c r="AB214">
        <v>8</v>
      </c>
      <c r="AC214">
        <v>8</v>
      </c>
      <c r="AD214">
        <v>8</v>
      </c>
      <c r="AE214">
        <v>8</v>
      </c>
      <c r="AF214">
        <v>8</v>
      </c>
      <c r="AG214">
        <v>8</v>
      </c>
      <c r="AH214">
        <v>8</v>
      </c>
      <c r="AI214">
        <v>8</v>
      </c>
      <c r="AJ214">
        <v>8</v>
      </c>
      <c r="AK214">
        <v>8</v>
      </c>
      <c r="AL214">
        <v>8</v>
      </c>
      <c r="AM214">
        <v>8</v>
      </c>
      <c r="AN214">
        <v>8</v>
      </c>
      <c r="AO214">
        <v>8</v>
      </c>
      <c r="AP214">
        <v>8</v>
      </c>
      <c r="AQ214">
        <v>8</v>
      </c>
      <c r="AR214">
        <v>8</v>
      </c>
      <c r="AS214">
        <v>8</v>
      </c>
      <c r="AT214">
        <v>8</v>
      </c>
      <c r="AU214">
        <v>8</v>
      </c>
      <c r="AV214" s="8">
        <f t="shared" si="24"/>
        <v>8</v>
      </c>
      <c r="AW214">
        <f t="shared" si="25"/>
        <v>8</v>
      </c>
      <c r="AX214" s="8">
        <f t="shared" si="26"/>
        <v>0</v>
      </c>
      <c r="AY214" s="6">
        <f>Table1214[[#This Row],[Szórás]]/Table1214[[#This Row],[Átlagos akadálymentességi hibaszám]]</f>
        <v>0</v>
      </c>
      <c r="AZ214">
        <f t="shared" si="27"/>
        <v>8</v>
      </c>
      <c r="BA214">
        <f t="shared" si="28"/>
        <v>8</v>
      </c>
      <c r="BB214">
        <f t="shared" si="29"/>
        <v>0</v>
      </c>
      <c r="BC214" s="7">
        <f t="shared" si="30"/>
        <v>1</v>
      </c>
      <c r="BD214" s="10">
        <f t="shared" si="31"/>
        <v>1</v>
      </c>
    </row>
    <row r="215" spans="1:56" x14ac:dyDescent="0.25">
      <c r="A215">
        <v>60980000</v>
      </c>
      <c r="B215" t="s">
        <v>110</v>
      </c>
      <c r="C215" t="s">
        <v>174</v>
      </c>
      <c r="D215">
        <v>124</v>
      </c>
      <c r="E215">
        <v>124</v>
      </c>
      <c r="F215">
        <v>124</v>
      </c>
      <c r="G215">
        <v>124</v>
      </c>
      <c r="H215">
        <v>124</v>
      </c>
      <c r="I215">
        <v>124</v>
      </c>
      <c r="J215">
        <v>124</v>
      </c>
      <c r="K215">
        <v>124</v>
      </c>
      <c r="L215">
        <v>124</v>
      </c>
      <c r="M215">
        <v>124</v>
      </c>
      <c r="N215">
        <v>124</v>
      </c>
      <c r="O215">
        <v>124</v>
      </c>
      <c r="P215">
        <v>124</v>
      </c>
      <c r="Q215">
        <v>124</v>
      </c>
      <c r="R215">
        <v>124</v>
      </c>
      <c r="S215">
        <v>124</v>
      </c>
      <c r="T215">
        <v>124</v>
      </c>
      <c r="U215">
        <v>124</v>
      </c>
      <c r="V215">
        <v>124</v>
      </c>
      <c r="W215">
        <v>124</v>
      </c>
      <c r="X215">
        <v>124</v>
      </c>
      <c r="Y215">
        <v>124</v>
      </c>
      <c r="Z215">
        <v>124</v>
      </c>
      <c r="AA215">
        <v>124</v>
      </c>
      <c r="AB215">
        <v>124</v>
      </c>
      <c r="AC215">
        <v>124</v>
      </c>
      <c r="AD215">
        <v>124</v>
      </c>
      <c r="AE215">
        <v>124</v>
      </c>
      <c r="AF215">
        <v>124</v>
      </c>
      <c r="AG215">
        <v>124</v>
      </c>
      <c r="AH215">
        <v>124</v>
      </c>
      <c r="AI215">
        <v>124</v>
      </c>
      <c r="AJ215">
        <v>124</v>
      </c>
      <c r="AK215">
        <v>124</v>
      </c>
      <c r="AL215">
        <v>124</v>
      </c>
      <c r="AM215">
        <v>124</v>
      </c>
      <c r="AN215">
        <v>124</v>
      </c>
      <c r="AO215">
        <v>124</v>
      </c>
      <c r="AP215">
        <v>124</v>
      </c>
      <c r="AQ215">
        <v>124</v>
      </c>
      <c r="AR215">
        <v>124</v>
      </c>
      <c r="AS215">
        <v>124</v>
      </c>
      <c r="AT215">
        <v>124</v>
      </c>
      <c r="AU215">
        <v>124</v>
      </c>
      <c r="AV215" s="8">
        <f t="shared" si="24"/>
        <v>124</v>
      </c>
      <c r="AW215">
        <f t="shared" si="25"/>
        <v>124</v>
      </c>
      <c r="AX215" s="8">
        <f t="shared" si="26"/>
        <v>0</v>
      </c>
      <c r="AY215" s="6">
        <f>Table1214[[#This Row],[Szórás]]/Table1214[[#This Row],[Átlagos akadálymentességi hibaszám]]</f>
        <v>0</v>
      </c>
      <c r="AZ215">
        <f t="shared" si="27"/>
        <v>124</v>
      </c>
      <c r="BA215">
        <f t="shared" si="28"/>
        <v>124</v>
      </c>
      <c r="BB215">
        <f t="shared" si="29"/>
        <v>0</v>
      </c>
      <c r="BC215" s="7">
        <f t="shared" si="30"/>
        <v>1</v>
      </c>
      <c r="BD215" s="10">
        <f t="shared" si="31"/>
        <v>1</v>
      </c>
    </row>
    <row r="216" spans="1:56" x14ac:dyDescent="0.25">
      <c r="A216">
        <v>2920000</v>
      </c>
      <c r="B216" t="s">
        <v>85</v>
      </c>
      <c r="C216" t="s">
        <v>356</v>
      </c>
      <c r="D216">
        <v>37</v>
      </c>
      <c r="E216">
        <v>37</v>
      </c>
      <c r="F216">
        <v>37</v>
      </c>
      <c r="G216">
        <v>37</v>
      </c>
      <c r="H216">
        <v>37</v>
      </c>
      <c r="I216">
        <v>37</v>
      </c>
      <c r="J216">
        <v>37</v>
      </c>
      <c r="K216">
        <v>37</v>
      </c>
      <c r="L216">
        <v>37</v>
      </c>
      <c r="M216">
        <v>37</v>
      </c>
      <c r="N216">
        <v>37</v>
      </c>
      <c r="O216">
        <v>37</v>
      </c>
      <c r="P216">
        <v>37</v>
      </c>
      <c r="Q216">
        <v>37</v>
      </c>
      <c r="R216">
        <v>37</v>
      </c>
      <c r="S216">
        <v>37</v>
      </c>
      <c r="T216">
        <v>37</v>
      </c>
      <c r="U216">
        <v>37</v>
      </c>
      <c r="V216">
        <v>37</v>
      </c>
      <c r="W216">
        <v>37</v>
      </c>
      <c r="X216">
        <v>37</v>
      </c>
      <c r="Y216">
        <v>37</v>
      </c>
      <c r="Z216">
        <v>37</v>
      </c>
      <c r="AA216">
        <v>37</v>
      </c>
      <c r="AB216">
        <v>37</v>
      </c>
      <c r="AC216">
        <v>37</v>
      </c>
      <c r="AD216">
        <v>37</v>
      </c>
      <c r="AE216">
        <v>37</v>
      </c>
      <c r="AF216">
        <v>37</v>
      </c>
      <c r="AG216">
        <v>37</v>
      </c>
      <c r="AH216">
        <v>37</v>
      </c>
      <c r="AI216">
        <v>37</v>
      </c>
      <c r="AJ216">
        <v>37</v>
      </c>
      <c r="AK216">
        <v>37</v>
      </c>
      <c r="AL216">
        <v>37</v>
      </c>
      <c r="AM216">
        <v>37</v>
      </c>
      <c r="AN216">
        <v>37</v>
      </c>
      <c r="AO216">
        <v>37</v>
      </c>
      <c r="AP216">
        <v>37</v>
      </c>
      <c r="AQ216">
        <v>37</v>
      </c>
      <c r="AR216">
        <v>37</v>
      </c>
      <c r="AS216">
        <v>37</v>
      </c>
      <c r="AT216">
        <v>37</v>
      </c>
      <c r="AU216">
        <v>37</v>
      </c>
      <c r="AV216" s="8">
        <f t="shared" si="24"/>
        <v>37</v>
      </c>
      <c r="AW216">
        <f t="shared" si="25"/>
        <v>37</v>
      </c>
      <c r="AX216" s="8">
        <f t="shared" si="26"/>
        <v>0</v>
      </c>
      <c r="AY216" s="6">
        <f>Table1214[[#This Row],[Szórás]]/Table1214[[#This Row],[Átlagos akadálymentességi hibaszám]]</f>
        <v>0</v>
      </c>
      <c r="AZ216">
        <f t="shared" si="27"/>
        <v>37</v>
      </c>
      <c r="BA216">
        <f t="shared" si="28"/>
        <v>37</v>
      </c>
      <c r="BB216">
        <f t="shared" si="29"/>
        <v>0</v>
      </c>
      <c r="BC216" s="7">
        <f t="shared" si="30"/>
        <v>1</v>
      </c>
      <c r="BD216" s="10">
        <f t="shared" si="31"/>
        <v>1</v>
      </c>
    </row>
    <row r="217" spans="1:56" x14ac:dyDescent="0.25">
      <c r="A217">
        <v>5089770000</v>
      </c>
      <c r="B217" t="s">
        <v>155</v>
      </c>
      <c r="C217" t="s">
        <v>156</v>
      </c>
      <c r="D217">
        <v>35</v>
      </c>
      <c r="E217">
        <v>35</v>
      </c>
      <c r="F217">
        <v>35</v>
      </c>
      <c r="G217">
        <v>35</v>
      </c>
      <c r="H217">
        <v>35</v>
      </c>
      <c r="I217">
        <v>35</v>
      </c>
      <c r="J217">
        <v>35</v>
      </c>
      <c r="K217">
        <v>35</v>
      </c>
      <c r="L217">
        <v>35</v>
      </c>
      <c r="M217">
        <v>28</v>
      </c>
      <c r="N217">
        <v>28</v>
      </c>
      <c r="O217">
        <v>28</v>
      </c>
      <c r="P217">
        <v>28</v>
      </c>
      <c r="Q217">
        <v>28</v>
      </c>
      <c r="R217">
        <v>28</v>
      </c>
      <c r="S217">
        <v>28</v>
      </c>
      <c r="T217">
        <v>28</v>
      </c>
      <c r="U217">
        <v>28</v>
      </c>
      <c r="V217">
        <v>28</v>
      </c>
      <c r="W217">
        <v>28</v>
      </c>
      <c r="X217">
        <v>28</v>
      </c>
      <c r="Y217">
        <v>28</v>
      </c>
      <c r="Z217">
        <v>28</v>
      </c>
      <c r="AA217">
        <v>28</v>
      </c>
      <c r="AB217">
        <v>28</v>
      </c>
      <c r="AC217">
        <v>28</v>
      </c>
      <c r="AD217">
        <v>28</v>
      </c>
      <c r="AE217">
        <v>28</v>
      </c>
      <c r="AF217">
        <v>28</v>
      </c>
      <c r="AG217">
        <v>28</v>
      </c>
      <c r="AH217">
        <v>28</v>
      </c>
      <c r="AI217">
        <v>28</v>
      </c>
      <c r="AJ217">
        <v>28</v>
      </c>
      <c r="AK217">
        <v>28</v>
      </c>
      <c r="AL217">
        <v>28</v>
      </c>
      <c r="AM217">
        <v>28</v>
      </c>
      <c r="AN217">
        <v>28</v>
      </c>
      <c r="AO217">
        <v>28</v>
      </c>
      <c r="AP217">
        <v>28</v>
      </c>
      <c r="AQ217">
        <v>28</v>
      </c>
      <c r="AR217">
        <v>27</v>
      </c>
      <c r="AS217">
        <v>27</v>
      </c>
      <c r="AT217">
        <v>27</v>
      </c>
      <c r="AU217">
        <v>27</v>
      </c>
      <c r="AV217" s="8">
        <f t="shared" si="24"/>
        <v>29.34090909090909</v>
      </c>
      <c r="AW217">
        <f t="shared" si="25"/>
        <v>28</v>
      </c>
      <c r="AX217" s="8">
        <f t="shared" si="26"/>
        <v>2.9170164896424011</v>
      </c>
      <c r="AY217" s="6">
        <f>Table1214[[#This Row],[Szórás]]/Table1214[[#This Row],[Átlagos akadálymentességi hibaszám]]</f>
        <v>9.9418067811205005E-2</v>
      </c>
      <c r="AZ217">
        <f t="shared" si="27"/>
        <v>27</v>
      </c>
      <c r="BA217">
        <f t="shared" si="28"/>
        <v>35</v>
      </c>
      <c r="BB217">
        <f t="shared" si="29"/>
        <v>8</v>
      </c>
      <c r="BC217" s="7">
        <f t="shared" si="30"/>
        <v>0.99465078942097773</v>
      </c>
      <c r="BD217" s="10">
        <f t="shared" si="31"/>
        <v>0.54492482600754011</v>
      </c>
    </row>
    <row r="218" spans="1:56" x14ac:dyDescent="0.25">
      <c r="A218">
        <v>5930000</v>
      </c>
      <c r="B218" t="s">
        <v>85</v>
      </c>
      <c r="C218" t="s">
        <v>356</v>
      </c>
      <c r="D218">
        <v>122</v>
      </c>
      <c r="E218">
        <v>122</v>
      </c>
      <c r="F218">
        <v>122</v>
      </c>
      <c r="G218">
        <v>122</v>
      </c>
      <c r="H218">
        <v>122</v>
      </c>
      <c r="I218">
        <v>122</v>
      </c>
      <c r="J218">
        <v>122</v>
      </c>
      <c r="K218">
        <v>122</v>
      </c>
      <c r="L218">
        <v>122</v>
      </c>
      <c r="M218">
        <v>122</v>
      </c>
      <c r="N218">
        <v>122</v>
      </c>
      <c r="O218">
        <v>122</v>
      </c>
      <c r="P218">
        <v>122</v>
      </c>
      <c r="Q218">
        <v>122</v>
      </c>
      <c r="R218">
        <v>122</v>
      </c>
      <c r="S218">
        <v>122</v>
      </c>
      <c r="T218">
        <v>122</v>
      </c>
      <c r="U218">
        <v>122</v>
      </c>
      <c r="V218">
        <v>122</v>
      </c>
      <c r="W218">
        <v>122</v>
      </c>
      <c r="X218">
        <v>122</v>
      </c>
      <c r="Y218">
        <v>122</v>
      </c>
      <c r="Z218">
        <v>122</v>
      </c>
      <c r="AA218">
        <v>122</v>
      </c>
      <c r="AB218">
        <v>122</v>
      </c>
      <c r="AC218">
        <v>122</v>
      </c>
      <c r="AD218">
        <v>122</v>
      </c>
      <c r="AE218">
        <v>122</v>
      </c>
      <c r="AF218">
        <v>122</v>
      </c>
      <c r="AG218">
        <v>122</v>
      </c>
      <c r="AH218">
        <v>122</v>
      </c>
      <c r="AI218">
        <v>122</v>
      </c>
      <c r="AJ218">
        <v>122</v>
      </c>
      <c r="AK218">
        <v>122</v>
      </c>
      <c r="AL218">
        <v>122</v>
      </c>
      <c r="AM218">
        <v>122</v>
      </c>
      <c r="AN218">
        <v>122</v>
      </c>
      <c r="AO218">
        <v>122</v>
      </c>
      <c r="AP218">
        <v>122</v>
      </c>
      <c r="AQ218">
        <v>122</v>
      </c>
      <c r="AR218">
        <v>122</v>
      </c>
      <c r="AS218">
        <v>122</v>
      </c>
      <c r="AT218">
        <v>122</v>
      </c>
      <c r="AU218">
        <v>122</v>
      </c>
      <c r="AV218" s="8">
        <f t="shared" si="24"/>
        <v>122</v>
      </c>
      <c r="AW218">
        <f t="shared" si="25"/>
        <v>122</v>
      </c>
      <c r="AX218" s="8">
        <f t="shared" si="26"/>
        <v>0</v>
      </c>
      <c r="AY218" s="6">
        <f>Table1214[[#This Row],[Szórás]]/Table1214[[#This Row],[Átlagos akadálymentességi hibaszám]]</f>
        <v>0</v>
      </c>
      <c r="AZ218">
        <f t="shared" si="27"/>
        <v>122</v>
      </c>
      <c r="BA218">
        <f t="shared" si="28"/>
        <v>122</v>
      </c>
      <c r="BB218">
        <f t="shared" si="29"/>
        <v>0</v>
      </c>
      <c r="BC218" s="7">
        <f t="shared" si="30"/>
        <v>1</v>
      </c>
      <c r="BD218" s="10">
        <f t="shared" si="31"/>
        <v>1</v>
      </c>
    </row>
    <row r="219" spans="1:56" x14ac:dyDescent="0.25">
      <c r="A219">
        <v>162530000</v>
      </c>
      <c r="B219" t="s">
        <v>110</v>
      </c>
      <c r="C219" t="s">
        <v>174</v>
      </c>
      <c r="D219">
        <v>53</v>
      </c>
      <c r="E219">
        <v>53</v>
      </c>
      <c r="F219">
        <v>53</v>
      </c>
      <c r="G219">
        <v>53</v>
      </c>
      <c r="H219">
        <v>53</v>
      </c>
      <c r="I219">
        <v>53</v>
      </c>
      <c r="J219">
        <v>53</v>
      </c>
      <c r="K219">
        <v>53</v>
      </c>
      <c r="L219">
        <v>51</v>
      </c>
      <c r="M219">
        <v>51</v>
      </c>
      <c r="N219">
        <v>53</v>
      </c>
      <c r="O219">
        <v>58</v>
      </c>
      <c r="P219">
        <v>58</v>
      </c>
      <c r="Q219">
        <v>58</v>
      </c>
      <c r="R219">
        <v>58</v>
      </c>
      <c r="S219">
        <v>58</v>
      </c>
      <c r="T219">
        <v>58</v>
      </c>
      <c r="U219">
        <v>58</v>
      </c>
      <c r="V219">
        <v>58</v>
      </c>
      <c r="W219">
        <v>58</v>
      </c>
      <c r="X219">
        <v>58</v>
      </c>
      <c r="Y219">
        <v>58</v>
      </c>
      <c r="Z219">
        <v>58</v>
      </c>
      <c r="AA219">
        <v>58</v>
      </c>
      <c r="AB219">
        <v>58</v>
      </c>
      <c r="AC219">
        <v>58</v>
      </c>
      <c r="AD219">
        <v>58</v>
      </c>
      <c r="AE219">
        <v>58</v>
      </c>
      <c r="AF219">
        <v>58</v>
      </c>
      <c r="AG219">
        <v>58</v>
      </c>
      <c r="AH219">
        <v>58</v>
      </c>
      <c r="AI219">
        <v>58</v>
      </c>
      <c r="AJ219">
        <v>57</v>
      </c>
      <c r="AK219">
        <v>57</v>
      </c>
      <c r="AL219">
        <v>57</v>
      </c>
      <c r="AM219">
        <v>57</v>
      </c>
      <c r="AN219">
        <v>57</v>
      </c>
      <c r="AO219">
        <v>57</v>
      </c>
      <c r="AP219">
        <v>57</v>
      </c>
      <c r="AQ219">
        <v>57</v>
      </c>
      <c r="AR219">
        <v>56</v>
      </c>
      <c r="AS219">
        <v>56</v>
      </c>
      <c r="AT219">
        <v>56</v>
      </c>
      <c r="AU219">
        <v>57</v>
      </c>
      <c r="AV219" s="8">
        <f t="shared" si="24"/>
        <v>56.31818181818182</v>
      </c>
      <c r="AW219">
        <f t="shared" si="25"/>
        <v>57</v>
      </c>
      <c r="AX219" s="8">
        <f t="shared" si="26"/>
        <v>2.2595814314255485</v>
      </c>
      <c r="AY219" s="6">
        <f>Table1214[[#This Row],[Szórás]]/Table1214[[#This Row],[Átlagos akadálymentességi hibaszám]]</f>
        <v>4.0121704189961312E-2</v>
      </c>
      <c r="AZ219">
        <f t="shared" si="27"/>
        <v>51</v>
      </c>
      <c r="BA219">
        <f t="shared" si="28"/>
        <v>58</v>
      </c>
      <c r="BB219">
        <f t="shared" si="29"/>
        <v>7</v>
      </c>
      <c r="BC219" s="7">
        <f t="shared" si="30"/>
        <v>1.0018322484075073</v>
      </c>
      <c r="BD219" s="10">
        <f t="shared" si="31"/>
        <v>0.32829656165809262</v>
      </c>
    </row>
    <row r="220" spans="1:56" x14ac:dyDescent="0.25">
      <c r="A220">
        <v>5227240000</v>
      </c>
      <c r="B220" t="s">
        <v>155</v>
      </c>
      <c r="C220" t="s">
        <v>156</v>
      </c>
      <c r="D220">
        <v>63</v>
      </c>
      <c r="E220">
        <v>63</v>
      </c>
      <c r="F220">
        <v>63</v>
      </c>
      <c r="G220">
        <v>63</v>
      </c>
      <c r="H220">
        <v>63</v>
      </c>
      <c r="I220">
        <v>63</v>
      </c>
      <c r="J220">
        <v>63</v>
      </c>
      <c r="K220">
        <v>63</v>
      </c>
      <c r="L220">
        <v>63</v>
      </c>
      <c r="M220">
        <v>63</v>
      </c>
      <c r="N220">
        <v>63</v>
      </c>
      <c r="O220">
        <v>63</v>
      </c>
      <c r="P220">
        <v>63</v>
      </c>
      <c r="Q220">
        <v>63</v>
      </c>
      <c r="R220">
        <v>63</v>
      </c>
      <c r="S220">
        <v>63</v>
      </c>
      <c r="T220">
        <v>63</v>
      </c>
      <c r="U220">
        <v>63</v>
      </c>
      <c r="V220">
        <v>63</v>
      </c>
      <c r="W220">
        <v>63</v>
      </c>
      <c r="X220">
        <v>63</v>
      </c>
      <c r="Y220">
        <v>63</v>
      </c>
      <c r="Z220">
        <v>63</v>
      </c>
      <c r="AA220">
        <v>63</v>
      </c>
      <c r="AB220">
        <v>63</v>
      </c>
      <c r="AC220">
        <v>63</v>
      </c>
      <c r="AD220">
        <v>63</v>
      </c>
      <c r="AE220">
        <v>63</v>
      </c>
      <c r="AF220">
        <v>63</v>
      </c>
      <c r="AG220">
        <v>63</v>
      </c>
      <c r="AH220">
        <v>63</v>
      </c>
      <c r="AI220">
        <v>63</v>
      </c>
      <c r="AJ220">
        <v>63</v>
      </c>
      <c r="AK220">
        <v>63</v>
      </c>
      <c r="AL220">
        <v>63</v>
      </c>
      <c r="AM220">
        <v>63</v>
      </c>
      <c r="AN220">
        <v>63</v>
      </c>
      <c r="AO220">
        <v>63</v>
      </c>
      <c r="AP220">
        <v>63</v>
      </c>
      <c r="AQ220">
        <v>63</v>
      </c>
      <c r="AR220">
        <v>63</v>
      </c>
      <c r="AS220">
        <v>63</v>
      </c>
      <c r="AT220">
        <v>63</v>
      </c>
      <c r="AU220">
        <v>63</v>
      </c>
      <c r="AV220" s="8">
        <f t="shared" si="24"/>
        <v>63</v>
      </c>
      <c r="AW220">
        <f t="shared" si="25"/>
        <v>63</v>
      </c>
      <c r="AX220" s="8">
        <f t="shared" si="26"/>
        <v>0</v>
      </c>
      <c r="AY220" s="6">
        <f>Table1214[[#This Row],[Szórás]]/Table1214[[#This Row],[Átlagos akadálymentességi hibaszám]]</f>
        <v>0</v>
      </c>
      <c r="AZ220">
        <f t="shared" si="27"/>
        <v>63</v>
      </c>
      <c r="BA220">
        <f t="shared" si="28"/>
        <v>63</v>
      </c>
      <c r="BB220">
        <f t="shared" si="29"/>
        <v>0</v>
      </c>
      <c r="BC220" s="7">
        <f t="shared" si="30"/>
        <v>1</v>
      </c>
      <c r="BD220" s="10">
        <f t="shared" si="31"/>
        <v>1</v>
      </c>
    </row>
    <row r="221" spans="1:56" x14ac:dyDescent="0.25">
      <c r="A221">
        <v>11370000</v>
      </c>
      <c r="B221" t="s">
        <v>85</v>
      </c>
      <c r="C221" t="s">
        <v>356</v>
      </c>
      <c r="D221">
        <v>25</v>
      </c>
      <c r="E221">
        <v>25</v>
      </c>
      <c r="F221">
        <v>25</v>
      </c>
      <c r="G221">
        <v>20</v>
      </c>
      <c r="H221">
        <v>25</v>
      </c>
      <c r="I221">
        <v>25</v>
      </c>
      <c r="J221">
        <v>25</v>
      </c>
      <c r="K221">
        <v>25</v>
      </c>
      <c r="L221">
        <v>25</v>
      </c>
      <c r="M221">
        <v>25</v>
      </c>
      <c r="N221">
        <v>25</v>
      </c>
      <c r="O221">
        <v>25</v>
      </c>
      <c r="P221">
        <v>25</v>
      </c>
      <c r="Q221">
        <v>25</v>
      </c>
      <c r="R221">
        <v>25</v>
      </c>
      <c r="S221">
        <v>25</v>
      </c>
      <c r="T221">
        <v>25</v>
      </c>
      <c r="U221">
        <v>25</v>
      </c>
      <c r="V221">
        <v>25</v>
      </c>
      <c r="W221">
        <v>25</v>
      </c>
      <c r="X221">
        <v>25</v>
      </c>
      <c r="Y221">
        <v>25</v>
      </c>
      <c r="Z221">
        <v>25</v>
      </c>
      <c r="AA221">
        <v>25</v>
      </c>
      <c r="AB221">
        <v>20</v>
      </c>
      <c r="AC221">
        <v>25</v>
      </c>
      <c r="AD221">
        <v>25</v>
      </c>
      <c r="AE221">
        <v>20</v>
      </c>
      <c r="AF221">
        <v>25</v>
      </c>
      <c r="AG221">
        <v>25</v>
      </c>
      <c r="AH221">
        <v>20</v>
      </c>
      <c r="AI221">
        <v>20</v>
      </c>
      <c r="AJ221">
        <v>20</v>
      </c>
      <c r="AK221">
        <v>20</v>
      </c>
      <c r="AL221">
        <v>20</v>
      </c>
      <c r="AM221">
        <v>20</v>
      </c>
      <c r="AN221">
        <v>20</v>
      </c>
      <c r="AO221">
        <v>20</v>
      </c>
      <c r="AP221">
        <v>20</v>
      </c>
      <c r="AQ221">
        <v>20</v>
      </c>
      <c r="AR221">
        <v>20</v>
      </c>
      <c r="AS221">
        <v>25</v>
      </c>
      <c r="AT221">
        <v>25</v>
      </c>
      <c r="AU221">
        <v>25</v>
      </c>
      <c r="AV221" s="8">
        <f t="shared" si="24"/>
        <v>23.40909090909091</v>
      </c>
      <c r="AW221">
        <f t="shared" si="25"/>
        <v>25</v>
      </c>
      <c r="AX221" s="8">
        <f t="shared" si="26"/>
        <v>2.3557764909397214</v>
      </c>
      <c r="AY221" s="6">
        <f>Table1214[[#This Row],[Szórás]]/Table1214[[#This Row],[Átlagos akadálymentességi hibaszám]]</f>
        <v>0.10063511223431819</v>
      </c>
      <c r="AZ221">
        <f t="shared" si="27"/>
        <v>20</v>
      </c>
      <c r="BA221">
        <f t="shared" si="28"/>
        <v>25</v>
      </c>
      <c r="BB221">
        <f t="shared" si="29"/>
        <v>5</v>
      </c>
      <c r="BC221" s="7">
        <f t="shared" si="30"/>
        <v>0.99566919227468653</v>
      </c>
      <c r="BD221" s="10">
        <f t="shared" si="31"/>
        <v>0.28119601328903626</v>
      </c>
    </row>
    <row r="222" spans="1:56" x14ac:dyDescent="0.25">
      <c r="A222">
        <v>14830000</v>
      </c>
      <c r="B222" t="s">
        <v>85</v>
      </c>
      <c r="C222" t="s">
        <v>356</v>
      </c>
      <c r="D222">
        <v>18</v>
      </c>
      <c r="E222">
        <v>18</v>
      </c>
      <c r="F222">
        <v>18</v>
      </c>
      <c r="G222">
        <v>18</v>
      </c>
      <c r="H222">
        <v>18</v>
      </c>
      <c r="I222">
        <v>18</v>
      </c>
      <c r="J222">
        <v>18</v>
      </c>
      <c r="K222">
        <v>18</v>
      </c>
      <c r="L222">
        <v>18</v>
      </c>
      <c r="M222">
        <v>18</v>
      </c>
      <c r="N222">
        <v>18</v>
      </c>
      <c r="O222">
        <v>18</v>
      </c>
      <c r="P222">
        <v>18</v>
      </c>
      <c r="Q222">
        <v>18</v>
      </c>
      <c r="R222">
        <v>18</v>
      </c>
      <c r="S222">
        <v>18</v>
      </c>
      <c r="T222">
        <v>18</v>
      </c>
      <c r="U222">
        <v>18</v>
      </c>
      <c r="V222">
        <v>18</v>
      </c>
      <c r="W222">
        <v>18</v>
      </c>
      <c r="X222">
        <v>18</v>
      </c>
      <c r="Y222">
        <v>18</v>
      </c>
      <c r="Z222">
        <v>18</v>
      </c>
      <c r="AA222">
        <v>18</v>
      </c>
      <c r="AB222">
        <v>18</v>
      </c>
      <c r="AC222">
        <v>18</v>
      </c>
      <c r="AD222">
        <v>18</v>
      </c>
      <c r="AE222">
        <v>18</v>
      </c>
      <c r="AF222">
        <v>18</v>
      </c>
      <c r="AG222">
        <v>18</v>
      </c>
      <c r="AH222">
        <v>18</v>
      </c>
      <c r="AI222">
        <v>18</v>
      </c>
      <c r="AJ222">
        <v>18</v>
      </c>
      <c r="AK222">
        <v>18</v>
      </c>
      <c r="AL222">
        <v>18</v>
      </c>
      <c r="AM222">
        <v>18</v>
      </c>
      <c r="AN222">
        <v>18</v>
      </c>
      <c r="AO222">
        <v>18</v>
      </c>
      <c r="AP222">
        <v>18</v>
      </c>
      <c r="AQ222">
        <v>18</v>
      </c>
      <c r="AR222">
        <v>18</v>
      </c>
      <c r="AS222">
        <v>18</v>
      </c>
      <c r="AT222">
        <v>18</v>
      </c>
      <c r="AU222">
        <v>19</v>
      </c>
      <c r="AV222" s="8">
        <f t="shared" si="24"/>
        <v>18.022727272727273</v>
      </c>
      <c r="AW222">
        <f t="shared" si="25"/>
        <v>18</v>
      </c>
      <c r="AX222" s="8">
        <f t="shared" si="26"/>
        <v>0.15075567228888181</v>
      </c>
      <c r="AY222" s="6">
        <f>Table1214[[#This Row],[Szórás]]/Table1214[[#This Row],[Átlagos akadálymentességi hibaszám]]</f>
        <v>8.3647535696226988E-3</v>
      </c>
      <c r="AZ222">
        <f t="shared" si="27"/>
        <v>18</v>
      </c>
      <c r="BA222">
        <f t="shared" si="28"/>
        <v>19</v>
      </c>
      <c r="BB222">
        <f t="shared" si="29"/>
        <v>1</v>
      </c>
      <c r="BC222" s="7">
        <f t="shared" si="30"/>
        <v>1.0001638534869717</v>
      </c>
      <c r="BD222" s="10">
        <f t="shared" si="31"/>
        <v>6.6666666666666541E-2</v>
      </c>
    </row>
    <row r="223" spans="1:56" x14ac:dyDescent="0.25">
      <c r="A223">
        <v>21871920000</v>
      </c>
      <c r="B223" t="s">
        <v>100</v>
      </c>
      <c r="C223" t="s">
        <v>101</v>
      </c>
      <c r="D223">
        <v>47</v>
      </c>
      <c r="E223">
        <v>47</v>
      </c>
      <c r="F223">
        <v>48</v>
      </c>
      <c r="G223">
        <v>47</v>
      </c>
      <c r="H223">
        <v>47</v>
      </c>
      <c r="I223">
        <v>47</v>
      </c>
      <c r="J223">
        <v>47</v>
      </c>
      <c r="K223">
        <v>47</v>
      </c>
      <c r="L223">
        <v>47</v>
      </c>
      <c r="M223">
        <v>47</v>
      </c>
      <c r="N223">
        <v>47</v>
      </c>
      <c r="O223">
        <v>48</v>
      </c>
      <c r="P223">
        <v>47</v>
      </c>
      <c r="Q223">
        <v>47</v>
      </c>
      <c r="R223">
        <v>47</v>
      </c>
      <c r="S223">
        <v>47</v>
      </c>
      <c r="T223">
        <v>47</v>
      </c>
      <c r="U223">
        <v>47</v>
      </c>
      <c r="V223">
        <v>47</v>
      </c>
      <c r="W223">
        <v>47</v>
      </c>
      <c r="X223">
        <v>47</v>
      </c>
      <c r="Y223">
        <v>47</v>
      </c>
      <c r="Z223">
        <v>47</v>
      </c>
      <c r="AA223">
        <v>47</v>
      </c>
      <c r="AB223">
        <v>47</v>
      </c>
      <c r="AC223">
        <v>47</v>
      </c>
      <c r="AD223">
        <v>47</v>
      </c>
      <c r="AE223">
        <v>47</v>
      </c>
      <c r="AF223">
        <v>47</v>
      </c>
      <c r="AG223">
        <v>47</v>
      </c>
      <c r="AH223">
        <v>47</v>
      </c>
      <c r="AI223">
        <v>47</v>
      </c>
      <c r="AJ223">
        <v>47</v>
      </c>
      <c r="AK223">
        <v>39</v>
      </c>
      <c r="AL223">
        <v>39</v>
      </c>
      <c r="AM223">
        <v>39</v>
      </c>
      <c r="AN223">
        <v>39</v>
      </c>
      <c r="AO223">
        <v>39</v>
      </c>
      <c r="AP223">
        <v>39</v>
      </c>
      <c r="AQ223">
        <v>39</v>
      </c>
      <c r="AR223">
        <v>38</v>
      </c>
      <c r="AS223">
        <v>38</v>
      </c>
      <c r="AT223">
        <v>38</v>
      </c>
      <c r="AU223">
        <v>38</v>
      </c>
      <c r="AV223" s="8">
        <f t="shared" si="24"/>
        <v>44.954545454545453</v>
      </c>
      <c r="AW223">
        <f t="shared" si="25"/>
        <v>47</v>
      </c>
      <c r="AX223" s="8">
        <f t="shared" si="26"/>
        <v>3.7038920161977282</v>
      </c>
      <c r="AY223" s="6">
        <f>Table1214[[#This Row],[Szórás]]/Table1214[[#This Row],[Átlagos akadálymentességi hibaszám]]</f>
        <v>8.2391935648483336E-2</v>
      </c>
      <c r="AZ223">
        <f t="shared" si="27"/>
        <v>38</v>
      </c>
      <c r="BA223">
        <f t="shared" si="28"/>
        <v>48</v>
      </c>
      <c r="BB223">
        <f t="shared" si="29"/>
        <v>10</v>
      </c>
      <c r="BC223" s="7">
        <f t="shared" si="30"/>
        <v>0.99485822675406388</v>
      </c>
      <c r="BD223" s="10">
        <f t="shared" si="31"/>
        <v>0.58242482379720661</v>
      </c>
    </row>
    <row r="224" spans="1:56" x14ac:dyDescent="0.25">
      <c r="A224">
        <v>825580000</v>
      </c>
      <c r="B224" t="s">
        <v>148</v>
      </c>
      <c r="C224" t="s">
        <v>405</v>
      </c>
      <c r="D224">
        <v>16</v>
      </c>
      <c r="E224">
        <v>16</v>
      </c>
      <c r="F224">
        <v>16</v>
      </c>
      <c r="G224">
        <v>16</v>
      </c>
      <c r="H224">
        <v>16</v>
      </c>
      <c r="I224">
        <v>16</v>
      </c>
      <c r="J224">
        <v>16</v>
      </c>
      <c r="K224">
        <v>16</v>
      </c>
      <c r="L224">
        <v>16</v>
      </c>
      <c r="M224">
        <v>16</v>
      </c>
      <c r="N224">
        <v>16</v>
      </c>
      <c r="O224">
        <v>16</v>
      </c>
      <c r="P224">
        <v>16</v>
      </c>
      <c r="Q224">
        <v>16</v>
      </c>
      <c r="R224">
        <v>16</v>
      </c>
      <c r="S224">
        <v>16</v>
      </c>
      <c r="T224">
        <v>16</v>
      </c>
      <c r="U224">
        <v>16</v>
      </c>
      <c r="V224">
        <v>16</v>
      </c>
      <c r="W224">
        <v>16</v>
      </c>
      <c r="X224">
        <v>16</v>
      </c>
      <c r="Y224">
        <v>16</v>
      </c>
      <c r="Z224">
        <v>16</v>
      </c>
      <c r="AA224">
        <v>16</v>
      </c>
      <c r="AB224">
        <v>16</v>
      </c>
      <c r="AC224">
        <v>16</v>
      </c>
      <c r="AD224">
        <v>16</v>
      </c>
      <c r="AE224">
        <v>16</v>
      </c>
      <c r="AF224">
        <v>16</v>
      </c>
      <c r="AG224">
        <v>16</v>
      </c>
      <c r="AH224">
        <v>16</v>
      </c>
      <c r="AI224">
        <v>16</v>
      </c>
      <c r="AJ224">
        <v>16</v>
      </c>
      <c r="AK224">
        <v>16</v>
      </c>
      <c r="AL224">
        <v>16</v>
      </c>
      <c r="AM224">
        <v>16</v>
      </c>
      <c r="AN224">
        <v>11</v>
      </c>
      <c r="AO224">
        <v>16</v>
      </c>
      <c r="AP224">
        <v>16</v>
      </c>
      <c r="AQ224">
        <v>16</v>
      </c>
      <c r="AR224">
        <v>16</v>
      </c>
      <c r="AS224">
        <v>16</v>
      </c>
      <c r="AT224">
        <v>16</v>
      </c>
      <c r="AU224">
        <v>16</v>
      </c>
      <c r="AV224" s="8">
        <f t="shared" si="24"/>
        <v>15.886363636363637</v>
      </c>
      <c r="AW224">
        <f t="shared" si="25"/>
        <v>16</v>
      </c>
      <c r="AX224" s="8">
        <f t="shared" si="26"/>
        <v>0.75377836144440924</v>
      </c>
      <c r="AY224" s="6">
        <f>Table1214[[#This Row],[Szórás]]/Table1214[[#This Row],[Átlagos akadálymentességi hibaszám]]</f>
        <v>4.744813720107869E-2</v>
      </c>
      <c r="AZ224">
        <f t="shared" si="27"/>
        <v>11</v>
      </c>
      <c r="BA224">
        <f t="shared" si="28"/>
        <v>16</v>
      </c>
      <c r="BB224">
        <f t="shared" si="29"/>
        <v>5</v>
      </c>
      <c r="BC224" s="7">
        <f t="shared" si="30"/>
        <v>0.99923453483518865</v>
      </c>
      <c r="BD224" s="10">
        <f t="shared" si="31"/>
        <v>3.0322696953308199E-2</v>
      </c>
    </row>
    <row r="225" spans="1:56" x14ac:dyDescent="0.25">
      <c r="A225">
        <v>1148690000</v>
      </c>
      <c r="B225" t="s">
        <v>158</v>
      </c>
      <c r="C225" t="s">
        <v>183</v>
      </c>
      <c r="D225">
        <v>78</v>
      </c>
      <c r="E225">
        <v>78</v>
      </c>
      <c r="F225">
        <v>77</v>
      </c>
      <c r="G225">
        <v>78</v>
      </c>
      <c r="H225">
        <v>78</v>
      </c>
      <c r="I225">
        <v>77</v>
      </c>
      <c r="J225">
        <v>77</v>
      </c>
      <c r="K225">
        <v>75</v>
      </c>
      <c r="L225">
        <v>75</v>
      </c>
      <c r="M225">
        <v>68</v>
      </c>
      <c r="N225">
        <v>70</v>
      </c>
      <c r="O225">
        <v>72</v>
      </c>
      <c r="P225">
        <v>73</v>
      </c>
      <c r="Q225">
        <v>70</v>
      </c>
      <c r="R225">
        <v>69</v>
      </c>
      <c r="S225">
        <v>69</v>
      </c>
      <c r="T225">
        <v>69</v>
      </c>
      <c r="U225">
        <v>71</v>
      </c>
      <c r="V225">
        <v>70</v>
      </c>
      <c r="W225">
        <v>72</v>
      </c>
      <c r="X225">
        <v>70</v>
      </c>
      <c r="Y225">
        <v>71</v>
      </c>
      <c r="Z225">
        <v>72</v>
      </c>
      <c r="AA225">
        <v>72</v>
      </c>
      <c r="AB225">
        <v>72</v>
      </c>
      <c r="AC225">
        <v>70</v>
      </c>
      <c r="AD225">
        <v>70</v>
      </c>
      <c r="AE225">
        <v>71</v>
      </c>
      <c r="AF225">
        <v>72</v>
      </c>
      <c r="AG225">
        <v>72</v>
      </c>
      <c r="AH225">
        <v>72</v>
      </c>
      <c r="AI225">
        <v>72</v>
      </c>
      <c r="AJ225">
        <v>70</v>
      </c>
      <c r="AK225">
        <v>70</v>
      </c>
      <c r="AL225">
        <v>68</v>
      </c>
      <c r="AM225">
        <v>68</v>
      </c>
      <c r="AN225">
        <v>68</v>
      </c>
      <c r="AO225">
        <v>71</v>
      </c>
      <c r="AP225">
        <v>73</v>
      </c>
      <c r="AQ225">
        <v>73</v>
      </c>
      <c r="AR225">
        <v>72</v>
      </c>
      <c r="AS225">
        <v>72</v>
      </c>
      <c r="AT225">
        <v>72</v>
      </c>
      <c r="AU225">
        <v>72</v>
      </c>
      <c r="AV225" s="8">
        <f t="shared" si="24"/>
        <v>72.068181818181813</v>
      </c>
      <c r="AW225">
        <f t="shared" si="25"/>
        <v>72</v>
      </c>
      <c r="AX225" s="8">
        <f t="shared" si="26"/>
        <v>2.9206380895095982</v>
      </c>
      <c r="AY225" s="6">
        <f>Table1214[[#This Row],[Szórás]]/Table1214[[#This Row],[Átlagos akadálymentességi hibaszám]]</f>
        <v>4.0526040977112057E-2</v>
      </c>
      <c r="AZ225">
        <f t="shared" si="27"/>
        <v>68</v>
      </c>
      <c r="BA225">
        <f t="shared" si="28"/>
        <v>78</v>
      </c>
      <c r="BB225">
        <f t="shared" si="29"/>
        <v>10</v>
      </c>
      <c r="BC225" s="7">
        <f t="shared" si="30"/>
        <v>0.99836057828756153</v>
      </c>
      <c r="BD225" s="10">
        <f t="shared" si="31"/>
        <v>0.2780833812575646</v>
      </c>
    </row>
    <row r="226" spans="1:56" x14ac:dyDescent="0.25">
      <c r="A226">
        <v>2291020000</v>
      </c>
      <c r="B226" t="s">
        <v>158</v>
      </c>
      <c r="C226" t="s">
        <v>183</v>
      </c>
      <c r="D226">
        <v>165</v>
      </c>
      <c r="E226">
        <v>165</v>
      </c>
      <c r="F226">
        <v>165</v>
      </c>
      <c r="G226">
        <v>165</v>
      </c>
      <c r="H226">
        <v>165</v>
      </c>
      <c r="I226">
        <v>165</v>
      </c>
      <c r="J226">
        <v>165</v>
      </c>
      <c r="K226">
        <v>165</v>
      </c>
      <c r="L226">
        <v>163</v>
      </c>
      <c r="M226">
        <v>163</v>
      </c>
      <c r="N226">
        <v>163</v>
      </c>
      <c r="O226">
        <v>163</v>
      </c>
      <c r="P226">
        <v>163</v>
      </c>
      <c r="Q226">
        <v>163</v>
      </c>
      <c r="R226">
        <v>165</v>
      </c>
      <c r="S226">
        <v>165</v>
      </c>
      <c r="T226">
        <v>165</v>
      </c>
      <c r="U226">
        <v>167</v>
      </c>
      <c r="V226">
        <v>167</v>
      </c>
      <c r="W226">
        <v>167</v>
      </c>
      <c r="X226">
        <v>167</v>
      </c>
      <c r="Y226">
        <v>167</v>
      </c>
      <c r="Z226">
        <v>167</v>
      </c>
      <c r="AA226">
        <v>165</v>
      </c>
      <c r="AB226">
        <v>165</v>
      </c>
      <c r="AC226">
        <v>165</v>
      </c>
      <c r="AD226">
        <v>165</v>
      </c>
      <c r="AE226">
        <v>165</v>
      </c>
      <c r="AF226">
        <v>165</v>
      </c>
      <c r="AG226">
        <v>165</v>
      </c>
      <c r="AH226">
        <v>165</v>
      </c>
      <c r="AI226">
        <v>165</v>
      </c>
      <c r="AJ226">
        <v>165</v>
      </c>
      <c r="AK226">
        <v>165</v>
      </c>
      <c r="AL226">
        <v>165</v>
      </c>
      <c r="AM226">
        <v>165</v>
      </c>
      <c r="AN226">
        <v>165</v>
      </c>
      <c r="AO226">
        <v>165</v>
      </c>
      <c r="AP226">
        <v>165</v>
      </c>
      <c r="AQ226">
        <v>165</v>
      </c>
      <c r="AR226">
        <v>164</v>
      </c>
      <c r="AS226">
        <v>164</v>
      </c>
      <c r="AT226">
        <v>164</v>
      </c>
      <c r="AU226">
        <v>164</v>
      </c>
      <c r="AV226" s="8">
        <f t="shared" si="24"/>
        <v>164.90909090909091</v>
      </c>
      <c r="AW226">
        <f t="shared" si="25"/>
        <v>165</v>
      </c>
      <c r="AX226" s="8">
        <f t="shared" si="26"/>
        <v>1.0958310389662933</v>
      </c>
      <c r="AY226" s="6">
        <f>Table1214[[#This Row],[Szórás]]/Table1214[[#This Row],[Átlagos akadálymentességi hibaszám]]</f>
        <v>6.6450614270282399E-3</v>
      </c>
      <c r="AZ226">
        <f t="shared" si="27"/>
        <v>163</v>
      </c>
      <c r="BA226">
        <f t="shared" si="28"/>
        <v>167</v>
      </c>
      <c r="BB226">
        <f t="shared" si="29"/>
        <v>4</v>
      </c>
      <c r="BC226" s="7">
        <f t="shared" si="30"/>
        <v>1.000024522397341</v>
      </c>
      <c r="BD226" s="10">
        <f t="shared" si="31"/>
        <v>2.2493976339099009E-3</v>
      </c>
    </row>
    <row r="227" spans="1:56" x14ac:dyDescent="0.25">
      <c r="A227">
        <v>35783100000</v>
      </c>
      <c r="B227" t="s">
        <v>100</v>
      </c>
      <c r="C227" t="s">
        <v>101</v>
      </c>
      <c r="D227">
        <v>49</v>
      </c>
      <c r="E227">
        <v>49</v>
      </c>
      <c r="F227">
        <v>49</v>
      </c>
      <c r="G227">
        <v>49</v>
      </c>
      <c r="H227">
        <v>49</v>
      </c>
      <c r="I227">
        <v>49</v>
      </c>
      <c r="J227">
        <v>49</v>
      </c>
      <c r="K227">
        <v>49</v>
      </c>
      <c r="L227">
        <v>49</v>
      </c>
      <c r="M227">
        <v>49</v>
      </c>
      <c r="N227">
        <v>49</v>
      </c>
      <c r="O227">
        <v>49</v>
      </c>
      <c r="P227">
        <v>49</v>
      </c>
      <c r="Q227">
        <v>49</v>
      </c>
      <c r="R227">
        <v>57</v>
      </c>
      <c r="S227">
        <v>57</v>
      </c>
      <c r="T227">
        <v>57</v>
      </c>
      <c r="U227">
        <v>57</v>
      </c>
      <c r="V227">
        <v>56</v>
      </c>
      <c r="W227">
        <v>56</v>
      </c>
      <c r="X227">
        <v>56</v>
      </c>
      <c r="Y227">
        <v>56</v>
      </c>
      <c r="Z227">
        <v>56</v>
      </c>
      <c r="AA227">
        <v>56</v>
      </c>
      <c r="AB227">
        <v>56</v>
      </c>
      <c r="AC227">
        <v>56</v>
      </c>
      <c r="AD227">
        <v>56</v>
      </c>
      <c r="AE227">
        <v>53</v>
      </c>
      <c r="AF227">
        <v>56</v>
      </c>
      <c r="AG227">
        <v>56</v>
      </c>
      <c r="AH227">
        <v>56</v>
      </c>
      <c r="AI227">
        <v>56</v>
      </c>
      <c r="AJ227">
        <v>56</v>
      </c>
      <c r="AK227">
        <v>56</v>
      </c>
      <c r="AL227">
        <v>56</v>
      </c>
      <c r="AM227">
        <v>56</v>
      </c>
      <c r="AN227">
        <v>56</v>
      </c>
      <c r="AO227">
        <v>56</v>
      </c>
      <c r="AP227">
        <v>56</v>
      </c>
      <c r="AQ227">
        <v>56</v>
      </c>
      <c r="AR227">
        <v>55</v>
      </c>
      <c r="AS227">
        <v>55</v>
      </c>
      <c r="AT227">
        <v>55</v>
      </c>
      <c r="AU227">
        <v>55</v>
      </c>
      <c r="AV227" s="8">
        <f t="shared" si="24"/>
        <v>53.704545454545453</v>
      </c>
      <c r="AW227">
        <f t="shared" si="25"/>
        <v>56</v>
      </c>
      <c r="AX227" s="8">
        <f t="shared" si="26"/>
        <v>3.3101643706433275</v>
      </c>
      <c r="AY227" s="6">
        <f>Table1214[[#This Row],[Szórás]]/Table1214[[#This Row],[Átlagos akadálymentességi hibaszám]]</f>
        <v>6.1636577362804236E-2</v>
      </c>
      <c r="AZ227">
        <f t="shared" si="27"/>
        <v>49</v>
      </c>
      <c r="BA227">
        <f t="shared" si="28"/>
        <v>57</v>
      </c>
      <c r="BB227">
        <f t="shared" si="29"/>
        <v>8</v>
      </c>
      <c r="BC227" s="7">
        <f t="shared" si="30"/>
        <v>1.0036532380341192</v>
      </c>
      <c r="BD227" s="10">
        <f t="shared" si="31"/>
        <v>0.55197191495975229</v>
      </c>
    </row>
    <row r="228" spans="1:56" x14ac:dyDescent="0.25">
      <c r="A228">
        <v>19912040000</v>
      </c>
      <c r="B228" t="s">
        <v>100</v>
      </c>
      <c r="C228" t="s">
        <v>101</v>
      </c>
      <c r="D228">
        <v>93</v>
      </c>
      <c r="E228">
        <v>94</v>
      </c>
      <c r="F228">
        <v>94</v>
      </c>
      <c r="G228">
        <v>94</v>
      </c>
      <c r="H228">
        <v>94</v>
      </c>
      <c r="I228">
        <v>92</v>
      </c>
      <c r="J228">
        <v>92</v>
      </c>
      <c r="K228">
        <v>92</v>
      </c>
      <c r="L228">
        <v>92</v>
      </c>
      <c r="M228">
        <v>92</v>
      </c>
      <c r="N228">
        <v>91</v>
      </c>
      <c r="O228">
        <v>90</v>
      </c>
      <c r="P228">
        <v>90</v>
      </c>
      <c r="Q228">
        <v>91</v>
      </c>
      <c r="R228">
        <v>92</v>
      </c>
      <c r="S228">
        <v>91</v>
      </c>
      <c r="T228">
        <v>90</v>
      </c>
      <c r="U228">
        <v>89</v>
      </c>
      <c r="V228">
        <v>89</v>
      </c>
      <c r="W228">
        <v>90</v>
      </c>
      <c r="X228">
        <v>92</v>
      </c>
      <c r="Y228">
        <v>90</v>
      </c>
      <c r="Z228">
        <v>90</v>
      </c>
      <c r="AA228">
        <v>90</v>
      </c>
      <c r="AB228">
        <v>91</v>
      </c>
      <c r="AC228">
        <v>92</v>
      </c>
      <c r="AD228">
        <v>91</v>
      </c>
      <c r="AE228">
        <v>91</v>
      </c>
      <c r="AF228">
        <v>91</v>
      </c>
      <c r="AG228">
        <v>92</v>
      </c>
      <c r="AH228">
        <v>92</v>
      </c>
      <c r="AI228">
        <v>92</v>
      </c>
      <c r="AJ228">
        <v>92</v>
      </c>
      <c r="AK228">
        <v>92</v>
      </c>
      <c r="AL228">
        <v>92</v>
      </c>
      <c r="AM228">
        <v>90</v>
      </c>
      <c r="AN228">
        <v>89</v>
      </c>
      <c r="AO228">
        <v>88</v>
      </c>
      <c r="AP228">
        <v>88</v>
      </c>
      <c r="AQ228">
        <v>90</v>
      </c>
      <c r="AR228">
        <v>91</v>
      </c>
      <c r="AS228">
        <v>91</v>
      </c>
      <c r="AT228">
        <v>89</v>
      </c>
      <c r="AU228">
        <v>92</v>
      </c>
      <c r="AV228" s="8">
        <f t="shared" si="24"/>
        <v>91.13636363636364</v>
      </c>
      <c r="AW228">
        <f t="shared" si="25"/>
        <v>91</v>
      </c>
      <c r="AX228" s="8">
        <f t="shared" si="26"/>
        <v>1.5033437009872681</v>
      </c>
      <c r="AY228" s="6">
        <f>Table1214[[#This Row],[Szórás]]/Table1214[[#This Row],[Átlagos akadálymentességi hibaszám]]</f>
        <v>1.64955418562194E-2</v>
      </c>
      <c r="AZ228">
        <f t="shared" si="27"/>
        <v>88</v>
      </c>
      <c r="BA228">
        <f t="shared" si="28"/>
        <v>94</v>
      </c>
      <c r="BB228">
        <f t="shared" si="29"/>
        <v>6</v>
      </c>
      <c r="BC228" s="7">
        <f t="shared" si="30"/>
        <v>0.99934951200803923</v>
      </c>
      <c r="BD228" s="10">
        <f t="shared" si="31"/>
        <v>0.25648648837442389</v>
      </c>
    </row>
    <row r="229" spans="1:56" x14ac:dyDescent="0.25">
      <c r="A229">
        <v>4310000</v>
      </c>
      <c r="B229" t="s">
        <v>85</v>
      </c>
      <c r="C229" t="s">
        <v>356</v>
      </c>
      <c r="D229">
        <v>27</v>
      </c>
      <c r="E229">
        <v>28</v>
      </c>
      <c r="F229">
        <v>29</v>
      </c>
      <c r="G229">
        <v>33</v>
      </c>
      <c r="H229">
        <v>28</v>
      </c>
      <c r="I229">
        <v>28</v>
      </c>
      <c r="J229">
        <v>28</v>
      </c>
      <c r="K229">
        <v>28</v>
      </c>
      <c r="L229">
        <v>28</v>
      </c>
      <c r="M229">
        <v>29</v>
      </c>
      <c r="N229">
        <v>30</v>
      </c>
      <c r="O229">
        <v>28</v>
      </c>
      <c r="P229">
        <v>29</v>
      </c>
      <c r="Q229">
        <v>29</v>
      </c>
      <c r="R229">
        <v>28</v>
      </c>
      <c r="S229">
        <v>28</v>
      </c>
      <c r="T229">
        <v>28</v>
      </c>
      <c r="U229">
        <v>28</v>
      </c>
      <c r="V229">
        <v>28</v>
      </c>
      <c r="W229">
        <v>28</v>
      </c>
      <c r="X229">
        <v>28</v>
      </c>
      <c r="Y229">
        <v>28</v>
      </c>
      <c r="Z229">
        <v>28</v>
      </c>
      <c r="AA229">
        <v>28</v>
      </c>
      <c r="AB229">
        <v>29</v>
      </c>
      <c r="AC229">
        <v>29</v>
      </c>
      <c r="AD229">
        <v>29</v>
      </c>
      <c r="AE229">
        <v>29</v>
      </c>
      <c r="AF229">
        <v>29</v>
      </c>
      <c r="AG229">
        <v>29</v>
      </c>
      <c r="AH229">
        <v>29</v>
      </c>
      <c r="AI229">
        <v>29</v>
      </c>
      <c r="AJ229">
        <v>29</v>
      </c>
      <c r="AK229">
        <v>29</v>
      </c>
      <c r="AL229">
        <v>29</v>
      </c>
      <c r="AM229">
        <v>29</v>
      </c>
      <c r="AN229">
        <v>29</v>
      </c>
      <c r="AO229">
        <v>29</v>
      </c>
      <c r="AP229">
        <v>29</v>
      </c>
      <c r="AQ229">
        <v>29</v>
      </c>
      <c r="AR229">
        <v>34</v>
      </c>
      <c r="AS229">
        <v>34</v>
      </c>
      <c r="AT229">
        <v>34</v>
      </c>
      <c r="AU229">
        <v>34</v>
      </c>
      <c r="AV229" s="8">
        <f t="shared" si="24"/>
        <v>29.136363636363637</v>
      </c>
      <c r="AW229">
        <f t="shared" si="25"/>
        <v>29</v>
      </c>
      <c r="AX229" s="8">
        <f t="shared" si="26"/>
        <v>1.7861340491233104</v>
      </c>
      <c r="AY229" s="6">
        <f>Table1214[[#This Row],[Szórás]]/Table1214[[#This Row],[Átlagos akadálymentességi hibaszám]]</f>
        <v>6.1302572668818764E-2</v>
      </c>
      <c r="AZ229">
        <f t="shared" si="27"/>
        <v>27</v>
      </c>
      <c r="BA229">
        <f t="shared" si="28"/>
        <v>34</v>
      </c>
      <c r="BB229">
        <f t="shared" si="29"/>
        <v>7</v>
      </c>
      <c r="BC229" s="7">
        <f t="shared" si="30"/>
        <v>1.0023058829691249</v>
      </c>
      <c r="BD229" s="10">
        <f t="shared" si="31"/>
        <v>0.26011174851555102</v>
      </c>
    </row>
    <row r="230" spans="1:56" x14ac:dyDescent="0.25">
      <c r="A230">
        <v>169080000</v>
      </c>
      <c r="B230" t="s">
        <v>110</v>
      </c>
      <c r="C230" t="s">
        <v>174</v>
      </c>
      <c r="D230">
        <v>58</v>
      </c>
      <c r="E230">
        <v>58</v>
      </c>
      <c r="F230">
        <v>58</v>
      </c>
      <c r="G230">
        <v>58</v>
      </c>
      <c r="H230">
        <v>58</v>
      </c>
      <c r="I230">
        <v>58</v>
      </c>
      <c r="J230">
        <v>58</v>
      </c>
      <c r="K230">
        <v>58</v>
      </c>
      <c r="L230">
        <v>58</v>
      </c>
      <c r="M230">
        <v>58</v>
      </c>
      <c r="N230">
        <v>58</v>
      </c>
      <c r="O230">
        <v>58</v>
      </c>
      <c r="P230">
        <v>59</v>
      </c>
      <c r="Q230">
        <v>58</v>
      </c>
      <c r="R230">
        <v>58</v>
      </c>
      <c r="S230">
        <v>58</v>
      </c>
      <c r="T230">
        <v>58</v>
      </c>
      <c r="U230">
        <v>58</v>
      </c>
      <c r="V230">
        <v>58</v>
      </c>
      <c r="W230">
        <v>58</v>
      </c>
      <c r="X230">
        <v>58</v>
      </c>
      <c r="Y230">
        <v>58</v>
      </c>
      <c r="Z230">
        <v>58</v>
      </c>
      <c r="AA230">
        <v>58</v>
      </c>
      <c r="AB230">
        <v>58</v>
      </c>
      <c r="AC230">
        <v>58</v>
      </c>
      <c r="AD230">
        <v>58</v>
      </c>
      <c r="AE230">
        <v>56</v>
      </c>
      <c r="AF230">
        <v>56</v>
      </c>
      <c r="AG230">
        <v>56</v>
      </c>
      <c r="AH230">
        <v>56</v>
      </c>
      <c r="AI230">
        <v>58</v>
      </c>
      <c r="AJ230">
        <v>58</v>
      </c>
      <c r="AK230">
        <v>58</v>
      </c>
      <c r="AL230">
        <v>58</v>
      </c>
      <c r="AM230">
        <v>58</v>
      </c>
      <c r="AN230">
        <v>58</v>
      </c>
      <c r="AO230">
        <v>58</v>
      </c>
      <c r="AP230">
        <v>58</v>
      </c>
      <c r="AQ230">
        <v>58</v>
      </c>
      <c r="AR230">
        <v>58</v>
      </c>
      <c r="AS230">
        <v>58</v>
      </c>
      <c r="AT230">
        <v>58</v>
      </c>
      <c r="AU230">
        <v>58</v>
      </c>
      <c r="AV230" s="8">
        <f t="shared" si="24"/>
        <v>57.840909090909093</v>
      </c>
      <c r="AW230">
        <f t="shared" si="25"/>
        <v>58</v>
      </c>
      <c r="AX230" s="8">
        <f t="shared" si="26"/>
        <v>0.60782424854947625</v>
      </c>
      <c r="AY230" s="6">
        <f>Table1214[[#This Row],[Szórás]]/Table1214[[#This Row],[Átlagos akadálymentességi hibaszám]]</f>
        <v>1.0508552823645169E-2</v>
      </c>
      <c r="AZ230">
        <f t="shared" si="27"/>
        <v>56</v>
      </c>
      <c r="BA230">
        <f t="shared" si="28"/>
        <v>59</v>
      </c>
      <c r="BB230">
        <f t="shared" si="29"/>
        <v>3</v>
      </c>
      <c r="BC230" s="7">
        <f t="shared" si="30"/>
        <v>0.99983863823914843</v>
      </c>
      <c r="BD230" s="10">
        <f t="shared" si="31"/>
        <v>3.7920577344613626E-2</v>
      </c>
    </row>
    <row r="231" spans="1:56" x14ac:dyDescent="0.25">
      <c r="A231">
        <v>57098150000</v>
      </c>
      <c r="B231" t="s">
        <v>100</v>
      </c>
      <c r="C231" t="s">
        <v>101</v>
      </c>
      <c r="D231">
        <v>17</v>
      </c>
      <c r="E231">
        <v>14</v>
      </c>
      <c r="F231">
        <v>17</v>
      </c>
      <c r="G231">
        <v>17</v>
      </c>
      <c r="H231">
        <v>16</v>
      </c>
      <c r="I231">
        <v>18</v>
      </c>
      <c r="J231">
        <v>17</v>
      </c>
      <c r="K231">
        <v>18</v>
      </c>
      <c r="L231">
        <v>16</v>
      </c>
      <c r="M231">
        <v>16</v>
      </c>
      <c r="N231">
        <v>17</v>
      </c>
      <c r="O231">
        <v>16</v>
      </c>
      <c r="P231">
        <v>18</v>
      </c>
      <c r="Q231">
        <v>20</v>
      </c>
      <c r="R231">
        <v>15</v>
      </c>
      <c r="S231">
        <v>17</v>
      </c>
      <c r="T231">
        <v>27</v>
      </c>
      <c r="U231">
        <v>15</v>
      </c>
      <c r="V231">
        <v>20</v>
      </c>
      <c r="W231">
        <v>25</v>
      </c>
      <c r="X231">
        <v>26</v>
      </c>
      <c r="Y231">
        <v>26</v>
      </c>
      <c r="Z231">
        <v>23</v>
      </c>
      <c r="AA231">
        <v>29</v>
      </c>
      <c r="AB231">
        <v>23</v>
      </c>
      <c r="AC231">
        <v>29</v>
      </c>
      <c r="AD231">
        <v>22</v>
      </c>
      <c r="AE231">
        <v>29</v>
      </c>
      <c r="AF231">
        <v>26</v>
      </c>
      <c r="AG231">
        <v>28</v>
      </c>
      <c r="AH231">
        <v>27</v>
      </c>
      <c r="AI231">
        <v>24</v>
      </c>
      <c r="AJ231">
        <v>19</v>
      </c>
      <c r="AK231">
        <v>20</v>
      </c>
      <c r="AL231">
        <v>19</v>
      </c>
      <c r="AM231">
        <v>32</v>
      </c>
      <c r="AN231">
        <v>18</v>
      </c>
      <c r="AO231">
        <v>18</v>
      </c>
      <c r="AP231">
        <v>26</v>
      </c>
      <c r="AQ231">
        <v>24</v>
      </c>
      <c r="AR231">
        <v>25</v>
      </c>
      <c r="AS231">
        <v>253</v>
      </c>
      <c r="AT231">
        <v>164</v>
      </c>
      <c r="AU231">
        <v>169</v>
      </c>
      <c r="AV231" s="8">
        <f t="shared" si="24"/>
        <v>33.06818181818182</v>
      </c>
      <c r="AW231">
        <f t="shared" si="25"/>
        <v>20</v>
      </c>
      <c r="AX231" s="8">
        <f t="shared" si="26"/>
        <v>45.93595021547646</v>
      </c>
      <c r="AY231" s="6">
        <f>Table1214[[#This Row],[Szórás]]/Table1214[[#This Row],[Átlagos akadálymentességi hibaszám]]</f>
        <v>1.3891283913958516</v>
      </c>
      <c r="AZ231">
        <f t="shared" si="27"/>
        <v>14</v>
      </c>
      <c r="BA231">
        <f t="shared" si="28"/>
        <v>253</v>
      </c>
      <c r="BB231">
        <f t="shared" si="29"/>
        <v>239</v>
      </c>
      <c r="BC231" s="7">
        <f t="shared" si="30"/>
        <v>1.0292975528004142</v>
      </c>
      <c r="BD231" s="10">
        <f t="shared" si="31"/>
        <v>0.36841688829932373</v>
      </c>
    </row>
    <row r="232" spans="1:56" x14ac:dyDescent="0.25">
      <c r="A232">
        <v>181780000000</v>
      </c>
      <c r="B232" t="s">
        <v>100</v>
      </c>
      <c r="C232" t="s">
        <v>101</v>
      </c>
      <c r="D232">
        <v>3</v>
      </c>
      <c r="E232">
        <v>3</v>
      </c>
      <c r="F232">
        <v>3</v>
      </c>
      <c r="G232">
        <v>3</v>
      </c>
      <c r="H232">
        <v>3</v>
      </c>
      <c r="I232">
        <v>3</v>
      </c>
      <c r="J232">
        <v>3</v>
      </c>
      <c r="K232">
        <v>3</v>
      </c>
      <c r="L232">
        <v>3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2</v>
      </c>
      <c r="AK232">
        <v>2</v>
      </c>
      <c r="AL232">
        <v>2</v>
      </c>
      <c r="AM232">
        <v>2</v>
      </c>
      <c r="AN232">
        <v>2</v>
      </c>
      <c r="AO232">
        <v>2</v>
      </c>
      <c r="AP232">
        <v>2</v>
      </c>
      <c r="AQ232">
        <v>2</v>
      </c>
      <c r="AR232">
        <v>1</v>
      </c>
      <c r="AS232">
        <v>1</v>
      </c>
      <c r="AT232">
        <v>1</v>
      </c>
      <c r="AU232">
        <v>1</v>
      </c>
      <c r="AV232" s="8">
        <f t="shared" si="24"/>
        <v>2.1136363636363638</v>
      </c>
      <c r="AW232">
        <f t="shared" si="25"/>
        <v>2</v>
      </c>
      <c r="AX232" s="8">
        <f t="shared" si="26"/>
        <v>0.53769140846768027</v>
      </c>
      <c r="AY232" s="6">
        <f>Table1214[[#This Row],[Szórás]]/Table1214[[#This Row],[Átlagos akadálymentességi hibaszám]]</f>
        <v>0.25439163411374116</v>
      </c>
      <c r="AZ232">
        <f t="shared" si="27"/>
        <v>1</v>
      </c>
      <c r="BA232">
        <f t="shared" si="28"/>
        <v>3</v>
      </c>
      <c r="BB232">
        <f t="shared" si="29"/>
        <v>2</v>
      </c>
      <c r="BC232" s="7">
        <f t="shared" si="30"/>
        <v>0.98332418269113397</v>
      </c>
      <c r="BD232" s="10">
        <f t="shared" si="31"/>
        <v>0.59291682930296907</v>
      </c>
    </row>
    <row r="233" spans="1:56" x14ac:dyDescent="0.25">
      <c r="A233">
        <v>207830000</v>
      </c>
      <c r="B233" t="s">
        <v>110</v>
      </c>
      <c r="C233" t="s">
        <v>174</v>
      </c>
      <c r="D233">
        <v>120</v>
      </c>
      <c r="E233">
        <v>219</v>
      </c>
      <c r="F233">
        <v>123</v>
      </c>
      <c r="G233">
        <v>121</v>
      </c>
      <c r="H233">
        <v>120</v>
      </c>
      <c r="I233">
        <v>218</v>
      </c>
      <c r="J233">
        <v>123</v>
      </c>
      <c r="K233">
        <v>123</v>
      </c>
      <c r="L233">
        <v>121</v>
      </c>
      <c r="M233">
        <v>123</v>
      </c>
      <c r="N233">
        <v>218</v>
      </c>
      <c r="O233">
        <v>121</v>
      </c>
      <c r="P233">
        <v>123</v>
      </c>
      <c r="Q233">
        <v>123</v>
      </c>
      <c r="R233">
        <v>128</v>
      </c>
      <c r="S233">
        <v>128</v>
      </c>
      <c r="T233">
        <v>123</v>
      </c>
      <c r="U233">
        <v>221</v>
      </c>
      <c r="V233">
        <v>121</v>
      </c>
      <c r="W233">
        <v>123</v>
      </c>
      <c r="X233">
        <v>123</v>
      </c>
      <c r="Y233">
        <v>123</v>
      </c>
      <c r="Z233">
        <v>123</v>
      </c>
      <c r="AA233">
        <v>123</v>
      </c>
      <c r="AB233">
        <v>121</v>
      </c>
      <c r="AC233">
        <v>219</v>
      </c>
      <c r="AD233">
        <v>123</v>
      </c>
      <c r="AE233">
        <v>123</v>
      </c>
      <c r="AF233">
        <v>123</v>
      </c>
      <c r="AG233">
        <v>123</v>
      </c>
      <c r="AH233">
        <v>219</v>
      </c>
      <c r="AI233">
        <v>219</v>
      </c>
      <c r="AJ233">
        <v>119</v>
      </c>
      <c r="AK233">
        <v>121</v>
      </c>
      <c r="AL233">
        <v>214</v>
      </c>
      <c r="AM233">
        <v>120</v>
      </c>
      <c r="AN233">
        <v>120</v>
      </c>
      <c r="AO233">
        <v>120</v>
      </c>
      <c r="AP233">
        <v>122</v>
      </c>
      <c r="AQ233">
        <v>120</v>
      </c>
      <c r="AR233">
        <v>122</v>
      </c>
      <c r="AS233">
        <v>122</v>
      </c>
      <c r="AT233">
        <v>218</v>
      </c>
      <c r="AU233">
        <v>122</v>
      </c>
      <c r="AV233" s="8">
        <f t="shared" si="24"/>
        <v>141.86363636363637</v>
      </c>
      <c r="AW233">
        <f t="shared" si="25"/>
        <v>123</v>
      </c>
      <c r="AX233" s="8">
        <f t="shared" si="26"/>
        <v>39.271026605570036</v>
      </c>
      <c r="AY233" s="6">
        <f>Table1214[[#This Row],[Szórás]]/Table1214[[#This Row],[Átlagos akadálymentességi hibaszám]]</f>
        <v>0.27682235992391563</v>
      </c>
      <c r="AZ233">
        <f t="shared" si="27"/>
        <v>119</v>
      </c>
      <c r="BA233">
        <f t="shared" si="28"/>
        <v>221</v>
      </c>
      <c r="BB233">
        <f t="shared" si="29"/>
        <v>102</v>
      </c>
      <c r="BC233" s="7">
        <f t="shared" si="30"/>
        <v>0.99986273265114955</v>
      </c>
      <c r="BD233" s="10">
        <f t="shared" si="31"/>
        <v>5.5229110769017083E-5</v>
      </c>
    </row>
    <row r="234" spans="1:56" x14ac:dyDescent="0.25">
      <c r="A234">
        <v>1986580000</v>
      </c>
      <c r="B234" t="s">
        <v>158</v>
      </c>
      <c r="C234" t="s">
        <v>183</v>
      </c>
      <c r="D234">
        <v>416</v>
      </c>
      <c r="E234">
        <v>417</v>
      </c>
      <c r="F234">
        <v>417</v>
      </c>
      <c r="G234">
        <v>418</v>
      </c>
      <c r="H234">
        <v>420</v>
      </c>
      <c r="I234">
        <v>419</v>
      </c>
      <c r="J234">
        <v>419</v>
      </c>
      <c r="K234">
        <v>420</v>
      </c>
      <c r="L234">
        <v>421</v>
      </c>
      <c r="M234">
        <v>422</v>
      </c>
      <c r="N234">
        <v>425</v>
      </c>
      <c r="O234">
        <v>425</v>
      </c>
      <c r="P234">
        <v>424</v>
      </c>
      <c r="Q234">
        <v>424</v>
      </c>
      <c r="R234">
        <v>425</v>
      </c>
      <c r="S234">
        <v>419</v>
      </c>
      <c r="T234">
        <v>427</v>
      </c>
      <c r="U234">
        <v>406</v>
      </c>
      <c r="V234">
        <v>408</v>
      </c>
      <c r="W234">
        <v>412</v>
      </c>
      <c r="X234">
        <v>413</v>
      </c>
      <c r="Y234">
        <v>421</v>
      </c>
      <c r="Z234">
        <v>421</v>
      </c>
      <c r="AA234">
        <v>419</v>
      </c>
      <c r="AB234">
        <v>419</v>
      </c>
      <c r="AC234">
        <v>420</v>
      </c>
      <c r="AD234">
        <v>419</v>
      </c>
      <c r="AE234">
        <v>419</v>
      </c>
      <c r="AF234">
        <v>402</v>
      </c>
      <c r="AG234">
        <v>424</v>
      </c>
      <c r="AH234">
        <v>419</v>
      </c>
      <c r="AI234">
        <v>389</v>
      </c>
      <c r="AJ234">
        <v>420</v>
      </c>
      <c r="AK234">
        <v>419</v>
      </c>
      <c r="AL234">
        <v>421</v>
      </c>
      <c r="AM234">
        <v>421</v>
      </c>
      <c r="AN234">
        <v>421</v>
      </c>
      <c r="AO234">
        <v>422</v>
      </c>
      <c r="AP234">
        <v>421</v>
      </c>
      <c r="AQ234">
        <v>483</v>
      </c>
      <c r="AR234">
        <v>514</v>
      </c>
      <c r="AS234">
        <v>514</v>
      </c>
      <c r="AT234">
        <v>9</v>
      </c>
      <c r="AU234">
        <v>518</v>
      </c>
      <c r="AV234" s="8">
        <f t="shared" si="24"/>
        <v>417.09090909090907</v>
      </c>
      <c r="AW234">
        <f t="shared" si="25"/>
        <v>420</v>
      </c>
      <c r="AX234" s="8">
        <f t="shared" si="26"/>
        <v>68.49981095944662</v>
      </c>
      <c r="AY234" s="6">
        <f>Table1214[[#This Row],[Szórás]]/Table1214[[#This Row],[Átlagos akadálymentességi hibaszám]]</f>
        <v>0.16423232793241344</v>
      </c>
      <c r="AZ234">
        <f t="shared" si="27"/>
        <v>9</v>
      </c>
      <c r="BA234">
        <f t="shared" si="28"/>
        <v>518</v>
      </c>
      <c r="BB234">
        <f t="shared" si="29"/>
        <v>509</v>
      </c>
      <c r="BC234" s="7">
        <f t="shared" si="30"/>
        <v>0.99092673248253937</v>
      </c>
      <c r="BD234" s="10">
        <f t="shared" si="31"/>
        <v>4.013768734599206E-2</v>
      </c>
    </row>
    <row r="235" spans="1:56" x14ac:dyDescent="0.25">
      <c r="A235">
        <v>62630000</v>
      </c>
      <c r="B235" t="s">
        <v>110</v>
      </c>
      <c r="C235" t="s">
        <v>174</v>
      </c>
      <c r="D235">
        <v>27</v>
      </c>
      <c r="E235">
        <v>28</v>
      </c>
      <c r="F235">
        <v>32</v>
      </c>
      <c r="G235">
        <v>29</v>
      </c>
      <c r="H235">
        <v>27</v>
      </c>
      <c r="I235">
        <v>25</v>
      </c>
      <c r="J235">
        <v>24</v>
      </c>
      <c r="K235">
        <v>22</v>
      </c>
      <c r="L235">
        <v>27</v>
      </c>
      <c r="M235">
        <v>33</v>
      </c>
      <c r="N235">
        <v>25</v>
      </c>
      <c r="O235">
        <v>20</v>
      </c>
      <c r="P235">
        <v>20</v>
      </c>
      <c r="Q235">
        <v>23</v>
      </c>
      <c r="R235">
        <v>22</v>
      </c>
      <c r="S235">
        <v>23</v>
      </c>
      <c r="T235">
        <v>28</v>
      </c>
      <c r="U235">
        <v>27</v>
      </c>
      <c r="V235">
        <v>30</v>
      </c>
      <c r="W235">
        <v>29</v>
      </c>
      <c r="X235">
        <v>21</v>
      </c>
      <c r="Y235">
        <v>27</v>
      </c>
      <c r="Z235">
        <v>20</v>
      </c>
      <c r="AA235">
        <v>21</v>
      </c>
      <c r="AB235">
        <v>23</v>
      </c>
      <c r="AC235">
        <v>31</v>
      </c>
      <c r="AD235">
        <v>29</v>
      </c>
      <c r="AE235">
        <v>31</v>
      </c>
      <c r="AF235">
        <v>24</v>
      </c>
      <c r="AG235">
        <v>26</v>
      </c>
      <c r="AH235">
        <v>21</v>
      </c>
      <c r="AI235">
        <v>19</v>
      </c>
      <c r="AJ235">
        <v>24</v>
      </c>
      <c r="AK235">
        <v>27</v>
      </c>
      <c r="AL235">
        <v>28</v>
      </c>
      <c r="AM235">
        <v>27</v>
      </c>
      <c r="AN235">
        <v>26</v>
      </c>
      <c r="AO235">
        <v>32</v>
      </c>
      <c r="AP235">
        <v>27</v>
      </c>
      <c r="AQ235">
        <v>24</v>
      </c>
      <c r="AR235">
        <v>24</v>
      </c>
      <c r="AS235">
        <v>25</v>
      </c>
      <c r="AT235">
        <v>22</v>
      </c>
      <c r="AU235">
        <v>23</v>
      </c>
      <c r="AV235" s="8">
        <f t="shared" si="24"/>
        <v>25.522727272727273</v>
      </c>
      <c r="AW235">
        <f t="shared" si="25"/>
        <v>25.5</v>
      </c>
      <c r="AX235" s="8">
        <f t="shared" si="26"/>
        <v>3.6183552499150387</v>
      </c>
      <c r="AY235" s="6">
        <f>Table1214[[#This Row],[Szórás]]/Table1214[[#This Row],[Átlagos akadálymentességi hibaszám]]</f>
        <v>0.14176992964938709</v>
      </c>
      <c r="AZ235">
        <f t="shared" si="27"/>
        <v>19</v>
      </c>
      <c r="BA235">
        <f t="shared" si="28"/>
        <v>33</v>
      </c>
      <c r="BB235">
        <f t="shared" si="29"/>
        <v>14</v>
      </c>
      <c r="BC235" s="7">
        <f t="shared" si="30"/>
        <v>0.99868519039914372</v>
      </c>
      <c r="BD235" s="10">
        <f t="shared" si="31"/>
        <v>1.4023943558456927E-2</v>
      </c>
    </row>
    <row r="236" spans="1:56" x14ac:dyDescent="0.25">
      <c r="A236">
        <v>78390000</v>
      </c>
      <c r="B236" t="s">
        <v>110</v>
      </c>
      <c r="C236" t="s">
        <v>174</v>
      </c>
      <c r="D236">
        <v>11</v>
      </c>
      <c r="E236">
        <v>9</v>
      </c>
      <c r="F236">
        <v>8</v>
      </c>
      <c r="G236">
        <v>8</v>
      </c>
      <c r="H236">
        <v>11</v>
      </c>
      <c r="I236">
        <v>10</v>
      </c>
      <c r="J236">
        <v>11</v>
      </c>
      <c r="K236">
        <v>9</v>
      </c>
      <c r="L236">
        <v>8</v>
      </c>
      <c r="M236">
        <v>10</v>
      </c>
      <c r="N236">
        <v>8</v>
      </c>
      <c r="O236">
        <v>9</v>
      </c>
      <c r="P236">
        <v>8</v>
      </c>
      <c r="Q236">
        <v>10</v>
      </c>
      <c r="R236">
        <v>10</v>
      </c>
      <c r="S236">
        <v>9</v>
      </c>
      <c r="T236">
        <v>8</v>
      </c>
      <c r="U236">
        <v>9</v>
      </c>
      <c r="V236">
        <v>8</v>
      </c>
      <c r="W236">
        <v>8</v>
      </c>
      <c r="X236">
        <v>10</v>
      </c>
      <c r="Y236">
        <v>9</v>
      </c>
      <c r="Z236">
        <v>11</v>
      </c>
      <c r="AA236">
        <v>10</v>
      </c>
      <c r="AB236">
        <v>8</v>
      </c>
      <c r="AC236">
        <v>8</v>
      </c>
      <c r="AD236">
        <v>10</v>
      </c>
      <c r="AE236">
        <v>11</v>
      </c>
      <c r="AF236">
        <v>9</v>
      </c>
      <c r="AG236">
        <v>10</v>
      </c>
      <c r="AH236">
        <v>8</v>
      </c>
      <c r="AI236">
        <v>9</v>
      </c>
      <c r="AJ236">
        <v>9</v>
      </c>
      <c r="AK236">
        <v>8</v>
      </c>
      <c r="AL236">
        <v>11</v>
      </c>
      <c r="AM236">
        <v>8</v>
      </c>
      <c r="AN236">
        <v>10</v>
      </c>
      <c r="AO236">
        <v>9</v>
      </c>
      <c r="AP236">
        <v>10</v>
      </c>
      <c r="AQ236">
        <v>8</v>
      </c>
      <c r="AR236">
        <v>9</v>
      </c>
      <c r="AS236">
        <v>9</v>
      </c>
      <c r="AT236">
        <v>9</v>
      </c>
      <c r="AU236">
        <v>9</v>
      </c>
      <c r="AV236" s="8">
        <f t="shared" si="24"/>
        <v>9.1818181818181817</v>
      </c>
      <c r="AW236">
        <f t="shared" si="25"/>
        <v>9</v>
      </c>
      <c r="AX236" s="8">
        <f t="shared" si="26"/>
        <v>1.0404097420197678</v>
      </c>
      <c r="AY236" s="6">
        <f>Table1214[[#This Row],[Szórás]]/Table1214[[#This Row],[Átlagos akadálymentességi hibaszám]]</f>
        <v>0.11331195210116282</v>
      </c>
      <c r="AZ236">
        <f t="shared" si="27"/>
        <v>8</v>
      </c>
      <c r="BA236">
        <f t="shared" si="28"/>
        <v>11</v>
      </c>
      <c r="BB236">
        <f t="shared" si="29"/>
        <v>3</v>
      </c>
      <c r="BC236" s="7">
        <f t="shared" si="30"/>
        <v>0.99940050054610641</v>
      </c>
      <c r="BD236" s="10">
        <f t="shared" si="31"/>
        <v>4.7388033499584838E-3</v>
      </c>
    </row>
    <row r="237" spans="1:56" x14ac:dyDescent="0.25">
      <c r="A237">
        <v>87730000</v>
      </c>
      <c r="B237" t="s">
        <v>110</v>
      </c>
      <c r="C237" t="s">
        <v>174</v>
      </c>
      <c r="D237">
        <v>28</v>
      </c>
      <c r="E237">
        <v>28</v>
      </c>
      <c r="F237">
        <v>28</v>
      </c>
      <c r="G237">
        <v>28</v>
      </c>
      <c r="H237">
        <v>28</v>
      </c>
      <c r="I237">
        <v>29</v>
      </c>
      <c r="J237">
        <v>90</v>
      </c>
      <c r="K237">
        <v>89</v>
      </c>
      <c r="L237">
        <v>89</v>
      </c>
      <c r="M237">
        <v>89</v>
      </c>
      <c r="N237">
        <v>89</v>
      </c>
      <c r="O237">
        <v>89</v>
      </c>
      <c r="P237">
        <v>89</v>
      </c>
      <c r="Q237">
        <v>89</v>
      </c>
      <c r="R237">
        <v>89</v>
      </c>
      <c r="S237">
        <v>89</v>
      </c>
      <c r="T237">
        <v>89</v>
      </c>
      <c r="U237">
        <v>89</v>
      </c>
      <c r="V237">
        <v>89</v>
      </c>
      <c r="W237">
        <v>89</v>
      </c>
      <c r="X237">
        <v>1</v>
      </c>
      <c r="Y237">
        <v>89</v>
      </c>
      <c r="Z237">
        <v>90</v>
      </c>
      <c r="AA237">
        <v>90</v>
      </c>
      <c r="AB237">
        <v>91</v>
      </c>
      <c r="AC237">
        <v>88</v>
      </c>
      <c r="AD237">
        <v>87</v>
      </c>
      <c r="AE237">
        <v>87</v>
      </c>
      <c r="AF237">
        <v>87</v>
      </c>
      <c r="AG237">
        <v>86</v>
      </c>
      <c r="AH237">
        <v>86</v>
      </c>
      <c r="AI237">
        <v>68</v>
      </c>
      <c r="AJ237">
        <v>68</v>
      </c>
      <c r="AK237">
        <v>68</v>
      </c>
      <c r="AL237">
        <v>68</v>
      </c>
      <c r="AM237">
        <v>68</v>
      </c>
      <c r="AN237">
        <v>68</v>
      </c>
      <c r="AO237">
        <v>68</v>
      </c>
      <c r="AP237">
        <v>68</v>
      </c>
      <c r="AQ237">
        <v>68</v>
      </c>
      <c r="AR237">
        <v>68</v>
      </c>
      <c r="AS237">
        <v>68</v>
      </c>
      <c r="AT237">
        <v>68</v>
      </c>
      <c r="AU237">
        <v>68</v>
      </c>
      <c r="AV237" s="8">
        <f t="shared" si="24"/>
        <v>72.318181818181813</v>
      </c>
      <c r="AW237">
        <f t="shared" si="25"/>
        <v>86.5</v>
      </c>
      <c r="AX237" s="8">
        <f t="shared" si="26"/>
        <v>23.365421407446696</v>
      </c>
      <c r="AY237" s="6">
        <f>Table1214[[#This Row],[Szórás]]/Table1214[[#This Row],[Átlagos akadálymentességi hibaszám]]</f>
        <v>0.32309193649517748</v>
      </c>
      <c r="AZ237">
        <f t="shared" si="27"/>
        <v>1</v>
      </c>
      <c r="BA237">
        <f t="shared" si="28"/>
        <v>91</v>
      </c>
      <c r="BB237">
        <f t="shared" si="29"/>
        <v>90</v>
      </c>
      <c r="BC237" s="7">
        <f t="shared" si="30"/>
        <v>1.0117241905098184</v>
      </c>
      <c r="BD237" s="10">
        <f t="shared" si="31"/>
        <v>4.0271177638828516E-2</v>
      </c>
    </row>
    <row r="238" spans="1:56" x14ac:dyDescent="0.25">
      <c r="A238">
        <v>1651120000</v>
      </c>
      <c r="B238" t="s">
        <v>158</v>
      </c>
      <c r="C238" t="s">
        <v>183</v>
      </c>
      <c r="D238">
        <v>34</v>
      </c>
      <c r="E238">
        <v>35</v>
      </c>
      <c r="F238">
        <v>34</v>
      </c>
      <c r="G238">
        <v>41</v>
      </c>
      <c r="H238">
        <v>41</v>
      </c>
      <c r="I238">
        <v>41</v>
      </c>
      <c r="J238">
        <v>41</v>
      </c>
      <c r="K238">
        <v>41</v>
      </c>
      <c r="L238">
        <v>41</v>
      </c>
      <c r="M238">
        <v>33</v>
      </c>
      <c r="N238">
        <v>33</v>
      </c>
      <c r="O238">
        <v>33</v>
      </c>
      <c r="P238">
        <v>33</v>
      </c>
      <c r="Q238">
        <v>33</v>
      </c>
      <c r="R238">
        <v>33</v>
      </c>
      <c r="S238">
        <v>33</v>
      </c>
      <c r="T238">
        <v>33</v>
      </c>
      <c r="U238">
        <v>33</v>
      </c>
      <c r="V238">
        <v>33</v>
      </c>
      <c r="W238">
        <v>33</v>
      </c>
      <c r="X238">
        <v>33</v>
      </c>
      <c r="Y238">
        <v>33</v>
      </c>
      <c r="Z238">
        <v>33</v>
      </c>
      <c r="AA238">
        <v>33</v>
      </c>
      <c r="AB238">
        <v>34</v>
      </c>
      <c r="AC238">
        <v>34</v>
      </c>
      <c r="AD238">
        <v>37</v>
      </c>
      <c r="AE238">
        <v>37</v>
      </c>
      <c r="AF238">
        <v>43</v>
      </c>
      <c r="AG238">
        <v>43</v>
      </c>
      <c r="AH238">
        <v>34</v>
      </c>
      <c r="AI238">
        <v>34</v>
      </c>
      <c r="AJ238">
        <v>34</v>
      </c>
      <c r="AK238">
        <v>34</v>
      </c>
      <c r="AL238">
        <v>34</v>
      </c>
      <c r="AM238">
        <v>34</v>
      </c>
      <c r="AN238">
        <v>34</v>
      </c>
      <c r="AO238">
        <v>34</v>
      </c>
      <c r="AP238">
        <v>34</v>
      </c>
      <c r="AQ238">
        <v>34</v>
      </c>
      <c r="AR238">
        <v>34</v>
      </c>
      <c r="AS238">
        <v>34</v>
      </c>
      <c r="AT238">
        <v>34</v>
      </c>
      <c r="AU238">
        <v>34</v>
      </c>
      <c r="AV238" s="8">
        <f t="shared" si="24"/>
        <v>35.18181818181818</v>
      </c>
      <c r="AW238">
        <f t="shared" si="25"/>
        <v>34</v>
      </c>
      <c r="AX238" s="8">
        <f t="shared" si="26"/>
        <v>3.156924668331857</v>
      </c>
      <c r="AY238" s="6">
        <f>Table1214[[#This Row],[Szórás]]/Table1214[[#This Row],[Átlagos akadálymentességi hibaszám]]</f>
        <v>8.9731708918993361E-2</v>
      </c>
      <c r="AZ238">
        <f t="shared" si="27"/>
        <v>33</v>
      </c>
      <c r="BA238">
        <f t="shared" si="28"/>
        <v>43</v>
      </c>
      <c r="BB238">
        <f t="shared" si="29"/>
        <v>10</v>
      </c>
      <c r="BC238" s="7">
        <f t="shared" si="30"/>
        <v>0.99831426882398278</v>
      </c>
      <c r="BD238" s="10">
        <f t="shared" si="31"/>
        <v>6.5551982787771954E-2</v>
      </c>
    </row>
    <row r="239" spans="1:56" x14ac:dyDescent="0.25">
      <c r="A239">
        <v>489180000</v>
      </c>
      <c r="B239" t="s">
        <v>125</v>
      </c>
      <c r="C239" t="s">
        <v>135</v>
      </c>
      <c r="D239">
        <v>21</v>
      </c>
      <c r="E239">
        <v>23</v>
      </c>
      <c r="F239">
        <v>23</v>
      </c>
      <c r="G239">
        <v>25</v>
      </c>
      <c r="H239">
        <v>23</v>
      </c>
      <c r="I239">
        <v>25</v>
      </c>
      <c r="J239">
        <v>23</v>
      </c>
      <c r="K239">
        <v>29</v>
      </c>
      <c r="L239">
        <v>31</v>
      </c>
      <c r="M239">
        <v>33</v>
      </c>
      <c r="N239">
        <v>10</v>
      </c>
      <c r="O239">
        <v>33</v>
      </c>
      <c r="P239">
        <v>31</v>
      </c>
      <c r="Q239">
        <v>29</v>
      </c>
      <c r="R239">
        <v>31</v>
      </c>
      <c r="S239">
        <v>31</v>
      </c>
      <c r="T239">
        <v>29</v>
      </c>
      <c r="U239">
        <v>29</v>
      </c>
      <c r="V239">
        <v>31</v>
      </c>
      <c r="W239">
        <v>30</v>
      </c>
      <c r="X239">
        <v>29</v>
      </c>
      <c r="Y239">
        <v>33</v>
      </c>
      <c r="Z239">
        <v>29</v>
      </c>
      <c r="AA239">
        <v>31</v>
      </c>
      <c r="AB239">
        <v>24</v>
      </c>
      <c r="AC239">
        <v>22</v>
      </c>
      <c r="AD239">
        <v>11</v>
      </c>
      <c r="AE239">
        <v>20</v>
      </c>
      <c r="AF239">
        <v>20</v>
      </c>
      <c r="AG239">
        <v>22</v>
      </c>
      <c r="AH239">
        <v>20</v>
      </c>
      <c r="AI239">
        <v>20</v>
      </c>
      <c r="AJ239">
        <v>20</v>
      </c>
      <c r="AK239">
        <v>18</v>
      </c>
      <c r="AL239">
        <v>10</v>
      </c>
      <c r="AM239">
        <v>20</v>
      </c>
      <c r="AN239">
        <v>18</v>
      </c>
      <c r="AO239">
        <v>16</v>
      </c>
      <c r="AP239">
        <v>14</v>
      </c>
      <c r="AQ239">
        <v>14</v>
      </c>
      <c r="AR239">
        <v>12</v>
      </c>
      <c r="AS239">
        <v>14</v>
      </c>
      <c r="AT239">
        <v>12</v>
      </c>
      <c r="AU239">
        <v>12</v>
      </c>
      <c r="AV239" s="8">
        <f t="shared" si="24"/>
        <v>22.75</v>
      </c>
      <c r="AW239">
        <f t="shared" si="25"/>
        <v>23</v>
      </c>
      <c r="AX239" s="8">
        <f t="shared" si="26"/>
        <v>7.1564737321581617</v>
      </c>
      <c r="AY239" s="6">
        <f>Table1214[[#This Row],[Szórás]]/Table1214[[#This Row],[Átlagos akadálymentességi hibaszám]]</f>
        <v>0.31457027394101811</v>
      </c>
      <c r="AZ239">
        <f t="shared" si="27"/>
        <v>10</v>
      </c>
      <c r="BA239">
        <f t="shared" si="28"/>
        <v>33</v>
      </c>
      <c r="BB239">
        <f t="shared" si="29"/>
        <v>23</v>
      </c>
      <c r="BC239" s="7">
        <f t="shared" si="30"/>
        <v>0.98327977168568392</v>
      </c>
      <c r="BD239" s="10">
        <f t="shared" si="31"/>
        <v>0.36979405651663377</v>
      </c>
    </row>
    <row r="240" spans="1:56" x14ac:dyDescent="0.25">
      <c r="A240">
        <v>57098150000</v>
      </c>
      <c r="B240" t="s">
        <v>100</v>
      </c>
      <c r="C240" t="s">
        <v>101</v>
      </c>
      <c r="D240">
        <v>12</v>
      </c>
      <c r="E240">
        <v>12</v>
      </c>
      <c r="F240">
        <v>12</v>
      </c>
      <c r="G240">
        <v>12</v>
      </c>
      <c r="H240">
        <v>12</v>
      </c>
      <c r="I240">
        <v>12</v>
      </c>
      <c r="J240">
        <v>12</v>
      </c>
      <c r="K240">
        <v>12</v>
      </c>
      <c r="L240">
        <v>12</v>
      </c>
      <c r="M240">
        <v>13</v>
      </c>
      <c r="N240">
        <v>13</v>
      </c>
      <c r="O240">
        <v>13</v>
      </c>
      <c r="P240">
        <v>13</v>
      </c>
      <c r="Q240">
        <v>13</v>
      </c>
      <c r="R240">
        <v>13</v>
      </c>
      <c r="S240">
        <v>13</v>
      </c>
      <c r="T240">
        <v>13</v>
      </c>
      <c r="U240">
        <v>13</v>
      </c>
      <c r="V240">
        <v>12</v>
      </c>
      <c r="W240">
        <v>13</v>
      </c>
      <c r="X240">
        <v>13</v>
      </c>
      <c r="Y240">
        <v>13</v>
      </c>
      <c r="Z240">
        <v>13</v>
      </c>
      <c r="AA240">
        <v>12</v>
      </c>
      <c r="AB240">
        <v>13</v>
      </c>
      <c r="AC240">
        <v>13</v>
      </c>
      <c r="AD240">
        <v>13</v>
      </c>
      <c r="AE240">
        <v>13</v>
      </c>
      <c r="AF240">
        <v>13</v>
      </c>
      <c r="AG240">
        <v>13</v>
      </c>
      <c r="AH240">
        <v>13</v>
      </c>
      <c r="AI240">
        <v>13</v>
      </c>
      <c r="AJ240">
        <v>13</v>
      </c>
      <c r="AK240">
        <v>13</v>
      </c>
      <c r="AL240">
        <v>13</v>
      </c>
      <c r="AM240">
        <v>13</v>
      </c>
      <c r="AN240">
        <v>13</v>
      </c>
      <c r="AO240">
        <v>13</v>
      </c>
      <c r="AP240">
        <v>13</v>
      </c>
      <c r="AQ240">
        <v>13</v>
      </c>
      <c r="AR240">
        <v>12</v>
      </c>
      <c r="AS240">
        <v>13</v>
      </c>
      <c r="AT240">
        <v>13</v>
      </c>
      <c r="AU240">
        <v>13</v>
      </c>
      <c r="AV240" s="8">
        <f t="shared" si="24"/>
        <v>12.727272727272727</v>
      </c>
      <c r="AW240">
        <f t="shared" si="25"/>
        <v>13</v>
      </c>
      <c r="AX240" s="8">
        <f t="shared" si="26"/>
        <v>0.45051063346696668</v>
      </c>
      <c r="AY240" s="6">
        <f>Table1214[[#This Row],[Szórás]]/Table1214[[#This Row],[Átlagos akadálymentességi hibaszám]]</f>
        <v>3.5397264058118813E-2</v>
      </c>
      <c r="AZ240">
        <f t="shared" si="27"/>
        <v>12</v>
      </c>
      <c r="BA240">
        <f t="shared" si="28"/>
        <v>13</v>
      </c>
      <c r="BB240">
        <f t="shared" si="29"/>
        <v>1</v>
      </c>
      <c r="BC240" s="7">
        <f t="shared" si="30"/>
        <v>1.0015919665799922</v>
      </c>
      <c r="BD240" s="10">
        <f t="shared" si="31"/>
        <v>0.32107558139534814</v>
      </c>
    </row>
    <row r="241" spans="1:56" x14ac:dyDescent="0.25">
      <c r="A241">
        <v>1131480000</v>
      </c>
      <c r="B241" t="s">
        <v>158</v>
      </c>
      <c r="C241" t="s">
        <v>183</v>
      </c>
      <c r="D241">
        <v>98</v>
      </c>
      <c r="E241">
        <v>98</v>
      </c>
      <c r="F241">
        <v>97</v>
      </c>
      <c r="G241">
        <v>98</v>
      </c>
      <c r="H241">
        <v>98</v>
      </c>
      <c r="I241">
        <v>98</v>
      </c>
      <c r="J241">
        <v>98</v>
      </c>
      <c r="K241">
        <v>99</v>
      </c>
      <c r="L241">
        <v>99</v>
      </c>
      <c r="M241">
        <v>99</v>
      </c>
      <c r="N241">
        <v>98</v>
      </c>
      <c r="O241">
        <v>98</v>
      </c>
      <c r="P241">
        <v>97</v>
      </c>
      <c r="Q241">
        <v>97</v>
      </c>
      <c r="R241">
        <v>97</v>
      </c>
      <c r="S241">
        <v>96</v>
      </c>
      <c r="T241">
        <v>96</v>
      </c>
      <c r="U241">
        <v>96</v>
      </c>
      <c r="V241">
        <v>98</v>
      </c>
      <c r="W241">
        <v>96</v>
      </c>
      <c r="X241">
        <v>97</v>
      </c>
      <c r="Y241">
        <v>98</v>
      </c>
      <c r="Z241">
        <v>98</v>
      </c>
      <c r="AA241">
        <v>98</v>
      </c>
      <c r="AB241">
        <v>98</v>
      </c>
      <c r="AC241">
        <v>98</v>
      </c>
      <c r="AD241">
        <v>98</v>
      </c>
      <c r="AE241">
        <v>97</v>
      </c>
      <c r="AF241">
        <v>98</v>
      </c>
      <c r="AG241">
        <v>98</v>
      </c>
      <c r="AH241">
        <v>98</v>
      </c>
      <c r="AI241">
        <v>98</v>
      </c>
      <c r="AJ241">
        <v>98</v>
      </c>
      <c r="AK241">
        <v>98</v>
      </c>
      <c r="AL241">
        <v>96</v>
      </c>
      <c r="AM241">
        <v>96</v>
      </c>
      <c r="AN241">
        <v>96</v>
      </c>
      <c r="AO241">
        <v>97</v>
      </c>
      <c r="AP241">
        <v>97</v>
      </c>
      <c r="AQ241">
        <v>96</v>
      </c>
      <c r="AR241">
        <v>98</v>
      </c>
      <c r="AS241">
        <v>99</v>
      </c>
      <c r="AT241">
        <v>99</v>
      </c>
      <c r="AU241">
        <v>99</v>
      </c>
      <c r="AV241" s="8">
        <f t="shared" si="24"/>
        <v>97.590909090909093</v>
      </c>
      <c r="AW241">
        <f t="shared" si="25"/>
        <v>98</v>
      </c>
      <c r="AX241" s="8">
        <f t="shared" si="26"/>
        <v>0.94790299322588745</v>
      </c>
      <c r="AY241" s="6">
        <f>Table1214[[#This Row],[Szórás]]/Table1214[[#This Row],[Átlagos akadálymentességi hibaszám]]</f>
        <v>9.7130255477268397E-3</v>
      </c>
      <c r="AZ241">
        <f t="shared" si="27"/>
        <v>96</v>
      </c>
      <c r="BA241">
        <f t="shared" si="28"/>
        <v>99</v>
      </c>
      <c r="BB241">
        <f t="shared" si="29"/>
        <v>3</v>
      </c>
      <c r="BC241" s="7">
        <f t="shared" si="30"/>
        <v>0.99992972144094927</v>
      </c>
      <c r="BD241" s="10">
        <f t="shared" si="31"/>
        <v>8.6017837174710045E-3</v>
      </c>
    </row>
    <row r="242" spans="1:56" x14ac:dyDescent="0.25">
      <c r="A242">
        <v>4809850000</v>
      </c>
      <c r="B242" t="s">
        <v>155</v>
      </c>
      <c r="C242" t="s">
        <v>156</v>
      </c>
      <c r="D242">
        <v>160</v>
      </c>
      <c r="E242">
        <v>158</v>
      </c>
      <c r="F242">
        <v>159</v>
      </c>
      <c r="G242">
        <v>5</v>
      </c>
      <c r="H242">
        <v>6</v>
      </c>
      <c r="I242">
        <v>6</v>
      </c>
      <c r="J242">
        <v>7</v>
      </c>
      <c r="K242">
        <v>8</v>
      </c>
      <c r="L242">
        <v>7</v>
      </c>
      <c r="M242">
        <v>8</v>
      </c>
      <c r="N242">
        <v>7</v>
      </c>
      <c r="O242">
        <v>7</v>
      </c>
      <c r="P242">
        <v>7</v>
      </c>
      <c r="Q242">
        <v>7</v>
      </c>
      <c r="R242">
        <v>8</v>
      </c>
      <c r="S242">
        <v>7</v>
      </c>
      <c r="T242">
        <v>7</v>
      </c>
      <c r="U242">
        <v>6</v>
      </c>
      <c r="V242">
        <v>9</v>
      </c>
      <c r="W242">
        <v>6</v>
      </c>
      <c r="X242">
        <v>8</v>
      </c>
      <c r="Y242">
        <v>7</v>
      </c>
      <c r="Z242">
        <v>6</v>
      </c>
      <c r="AA242">
        <v>5</v>
      </c>
      <c r="AB242">
        <v>6</v>
      </c>
      <c r="AC242">
        <v>8</v>
      </c>
      <c r="AD242">
        <v>4</v>
      </c>
      <c r="AE242">
        <v>8</v>
      </c>
      <c r="AF242">
        <v>9</v>
      </c>
      <c r="AG242">
        <v>8</v>
      </c>
      <c r="AH242">
        <v>5</v>
      </c>
      <c r="AI242">
        <v>6</v>
      </c>
      <c r="AJ242">
        <v>9</v>
      </c>
      <c r="AK242">
        <v>7</v>
      </c>
      <c r="AL242">
        <v>6</v>
      </c>
      <c r="AM242">
        <v>5</v>
      </c>
      <c r="AN242">
        <v>5</v>
      </c>
      <c r="AO242">
        <v>5</v>
      </c>
      <c r="AP242">
        <v>5</v>
      </c>
      <c r="AQ242">
        <v>6</v>
      </c>
      <c r="AR242">
        <v>6</v>
      </c>
      <c r="AS242">
        <v>5</v>
      </c>
      <c r="AT242">
        <v>5</v>
      </c>
      <c r="AU242">
        <v>10</v>
      </c>
      <c r="AV242" s="8">
        <f t="shared" si="24"/>
        <v>17.022727272727273</v>
      </c>
      <c r="AW242">
        <f t="shared" si="25"/>
        <v>7</v>
      </c>
      <c r="AX242" s="8">
        <f t="shared" si="26"/>
        <v>38.872773180139689</v>
      </c>
      <c r="AY242" s="6">
        <f>Table1214[[#This Row],[Szórás]]/Table1214[[#This Row],[Átlagos akadálymentességi hibaszám]]</f>
        <v>2.2835808009694878</v>
      </c>
      <c r="AZ242">
        <f t="shared" si="27"/>
        <v>4</v>
      </c>
      <c r="BA242">
        <f t="shared" si="28"/>
        <v>160</v>
      </c>
      <c r="BB242">
        <f t="shared" si="29"/>
        <v>156</v>
      </c>
      <c r="BC242" s="7">
        <f t="shared" si="30"/>
        <v>0.9694679630500711</v>
      </c>
      <c r="BD242" s="10">
        <f t="shared" si="31"/>
        <v>0.2246020319412618</v>
      </c>
    </row>
    <row r="243" spans="1:56" x14ac:dyDescent="0.25">
      <c r="A243">
        <v>470000</v>
      </c>
      <c r="B243" t="s">
        <v>85</v>
      </c>
      <c r="C243" t="s">
        <v>356</v>
      </c>
      <c r="D243">
        <v>129</v>
      </c>
      <c r="E243">
        <v>129</v>
      </c>
      <c r="F243">
        <v>132</v>
      </c>
      <c r="G243">
        <v>132</v>
      </c>
      <c r="H243">
        <v>131</v>
      </c>
      <c r="I243">
        <v>131</v>
      </c>
      <c r="J243">
        <v>131</v>
      </c>
      <c r="K243">
        <v>131</v>
      </c>
      <c r="L243">
        <v>132</v>
      </c>
      <c r="M243">
        <v>132</v>
      </c>
      <c r="N243">
        <v>132</v>
      </c>
      <c r="O243">
        <v>133</v>
      </c>
      <c r="P243">
        <v>127</v>
      </c>
      <c r="Q243">
        <v>128</v>
      </c>
      <c r="R243">
        <v>129</v>
      </c>
      <c r="S243">
        <v>131</v>
      </c>
      <c r="T243">
        <v>131</v>
      </c>
      <c r="U243">
        <v>131</v>
      </c>
      <c r="V243">
        <v>131</v>
      </c>
      <c r="W243">
        <v>131</v>
      </c>
      <c r="X243">
        <v>131</v>
      </c>
      <c r="Y243">
        <v>130</v>
      </c>
      <c r="Z243">
        <v>130</v>
      </c>
      <c r="AA243">
        <v>130</v>
      </c>
      <c r="AB243">
        <v>130</v>
      </c>
      <c r="AC243">
        <v>130</v>
      </c>
      <c r="AD243">
        <v>130</v>
      </c>
      <c r="AE243">
        <v>129</v>
      </c>
      <c r="AF243">
        <v>132</v>
      </c>
      <c r="AG243">
        <v>130</v>
      </c>
      <c r="AH243">
        <v>130</v>
      </c>
      <c r="AI243">
        <v>128</v>
      </c>
      <c r="AJ243">
        <v>130</v>
      </c>
      <c r="AK243">
        <v>130</v>
      </c>
      <c r="AL243">
        <v>128</v>
      </c>
      <c r="AM243">
        <v>130</v>
      </c>
      <c r="AN243">
        <v>130</v>
      </c>
      <c r="AO243">
        <v>130</v>
      </c>
      <c r="AP243">
        <v>130</v>
      </c>
      <c r="AQ243">
        <v>126</v>
      </c>
      <c r="AR243">
        <v>127</v>
      </c>
      <c r="AS243">
        <v>126</v>
      </c>
      <c r="AT243">
        <v>131</v>
      </c>
      <c r="AU243">
        <v>130</v>
      </c>
      <c r="AV243" s="8">
        <f t="shared" si="24"/>
        <v>130.04545454545453</v>
      </c>
      <c r="AW243">
        <f t="shared" si="25"/>
        <v>130</v>
      </c>
      <c r="AX243" s="8">
        <f t="shared" si="26"/>
        <v>1.5987574456367222</v>
      </c>
      <c r="AY243" s="6">
        <f>Table1214[[#This Row],[Szórás]]/Table1214[[#This Row],[Átlagos akadálymentességi hibaszám]]</f>
        <v>1.2293835653270847E-2</v>
      </c>
      <c r="AZ243">
        <f t="shared" si="27"/>
        <v>126</v>
      </c>
      <c r="BA243">
        <f t="shared" si="28"/>
        <v>133</v>
      </c>
      <c r="BB243">
        <f t="shared" si="29"/>
        <v>7</v>
      </c>
      <c r="BC243" s="7">
        <f t="shared" si="30"/>
        <v>0.99957073902572713</v>
      </c>
      <c r="BD243" s="10">
        <f t="shared" si="31"/>
        <v>0.19922741451234649</v>
      </c>
    </row>
    <row r="244" spans="1:56" x14ac:dyDescent="0.25">
      <c r="A244">
        <v>50856530000</v>
      </c>
      <c r="B244" t="s">
        <v>100</v>
      </c>
      <c r="C244" t="s">
        <v>101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 s="8">
        <f t="shared" si="24"/>
        <v>1</v>
      </c>
      <c r="AW244">
        <f t="shared" si="25"/>
        <v>1</v>
      </c>
      <c r="AX244" s="8">
        <f t="shared" si="26"/>
        <v>0</v>
      </c>
      <c r="AY244" s="6">
        <f>Table1214[[#This Row],[Szórás]]/Table1214[[#This Row],[Átlagos akadálymentességi hibaszám]]</f>
        <v>0</v>
      </c>
      <c r="AZ244">
        <f t="shared" si="27"/>
        <v>1</v>
      </c>
      <c r="BA244">
        <f t="shared" si="28"/>
        <v>1</v>
      </c>
      <c r="BB244">
        <f t="shared" si="29"/>
        <v>0</v>
      </c>
      <c r="BC244" s="7">
        <f t="shared" si="30"/>
        <v>1</v>
      </c>
      <c r="BD244" s="10">
        <f t="shared" si="31"/>
        <v>1</v>
      </c>
    </row>
    <row r="245" spans="1:56" x14ac:dyDescent="0.25">
      <c r="A245">
        <v>3613490000</v>
      </c>
      <c r="B245" t="s">
        <v>164</v>
      </c>
      <c r="C245" t="s">
        <v>333</v>
      </c>
      <c r="D245">
        <v>63</v>
      </c>
      <c r="E245">
        <v>62</v>
      </c>
      <c r="F245">
        <v>62</v>
      </c>
      <c r="G245">
        <v>63</v>
      </c>
      <c r="H245">
        <v>63</v>
      </c>
      <c r="I245">
        <v>63</v>
      </c>
      <c r="J245">
        <v>62</v>
      </c>
      <c r="K245">
        <v>63</v>
      </c>
      <c r="L245">
        <v>62</v>
      </c>
      <c r="M245">
        <v>69</v>
      </c>
      <c r="N245">
        <v>69</v>
      </c>
      <c r="O245">
        <v>69</v>
      </c>
      <c r="P245">
        <v>69</v>
      </c>
      <c r="Q245">
        <v>68</v>
      </c>
      <c r="R245">
        <v>68</v>
      </c>
      <c r="S245">
        <v>69</v>
      </c>
      <c r="T245">
        <v>68</v>
      </c>
      <c r="U245">
        <v>68</v>
      </c>
      <c r="V245">
        <v>68</v>
      </c>
      <c r="W245">
        <v>69</v>
      </c>
      <c r="X245">
        <v>68</v>
      </c>
      <c r="Y245">
        <v>68</v>
      </c>
      <c r="Z245">
        <v>68</v>
      </c>
      <c r="AA245">
        <v>69</v>
      </c>
      <c r="AB245">
        <v>68</v>
      </c>
      <c r="AC245">
        <v>69</v>
      </c>
      <c r="AD245">
        <v>68</v>
      </c>
      <c r="AE245">
        <v>69</v>
      </c>
      <c r="AF245">
        <v>68</v>
      </c>
      <c r="AG245">
        <v>68</v>
      </c>
      <c r="AH245">
        <v>68</v>
      </c>
      <c r="AI245">
        <v>68</v>
      </c>
      <c r="AJ245">
        <v>68</v>
      </c>
      <c r="AK245">
        <v>68</v>
      </c>
      <c r="AL245">
        <v>68</v>
      </c>
      <c r="AM245">
        <v>68</v>
      </c>
      <c r="AN245">
        <v>68</v>
      </c>
      <c r="AO245">
        <v>68</v>
      </c>
      <c r="AP245">
        <v>68</v>
      </c>
      <c r="AQ245">
        <v>68</v>
      </c>
      <c r="AR245">
        <v>67</v>
      </c>
      <c r="AS245">
        <v>67</v>
      </c>
      <c r="AT245">
        <v>67</v>
      </c>
      <c r="AU245">
        <v>67</v>
      </c>
      <c r="AV245" s="8">
        <f t="shared" si="24"/>
        <v>67</v>
      </c>
      <c r="AW245">
        <f t="shared" si="25"/>
        <v>68</v>
      </c>
      <c r="AX245" s="8">
        <f t="shared" si="26"/>
        <v>2.352633358798228</v>
      </c>
      <c r="AY245" s="6">
        <f>Table1214[[#This Row],[Szórás]]/Table1214[[#This Row],[Átlagos akadálymentességi hibaszám]]</f>
        <v>3.5113930728331764E-2</v>
      </c>
      <c r="AZ245">
        <f t="shared" si="27"/>
        <v>62</v>
      </c>
      <c r="BA245">
        <f t="shared" si="28"/>
        <v>69</v>
      </c>
      <c r="BB245">
        <f t="shared" si="29"/>
        <v>7</v>
      </c>
      <c r="BC245" s="7">
        <f t="shared" si="30"/>
        <v>1.0015977672317924</v>
      </c>
      <c r="BD245" s="10">
        <f t="shared" si="31"/>
        <v>0.32520875336641986</v>
      </c>
    </row>
    <row r="246" spans="1:56" x14ac:dyDescent="0.25">
      <c r="A246">
        <v>2125920000</v>
      </c>
      <c r="B246" t="s">
        <v>158</v>
      </c>
      <c r="C246" t="s">
        <v>183</v>
      </c>
      <c r="D246">
        <v>9</v>
      </c>
      <c r="E246">
        <v>9</v>
      </c>
      <c r="F246">
        <v>9</v>
      </c>
      <c r="G246">
        <v>9</v>
      </c>
      <c r="H246">
        <v>9</v>
      </c>
      <c r="I246">
        <v>9</v>
      </c>
      <c r="J246">
        <v>9</v>
      </c>
      <c r="K246">
        <v>9</v>
      </c>
      <c r="L246">
        <v>9</v>
      </c>
      <c r="M246">
        <v>9</v>
      </c>
      <c r="N246">
        <v>9</v>
      </c>
      <c r="O246">
        <v>9</v>
      </c>
      <c r="P246">
        <v>9</v>
      </c>
      <c r="Q246">
        <v>9</v>
      </c>
      <c r="R246">
        <v>9</v>
      </c>
      <c r="S246">
        <v>9</v>
      </c>
      <c r="T246">
        <v>9</v>
      </c>
      <c r="U246">
        <v>9</v>
      </c>
      <c r="V246">
        <v>9</v>
      </c>
      <c r="W246">
        <v>9</v>
      </c>
      <c r="X246">
        <v>9</v>
      </c>
      <c r="Y246">
        <v>9</v>
      </c>
      <c r="Z246">
        <v>9</v>
      </c>
      <c r="AA246">
        <v>9</v>
      </c>
      <c r="AB246">
        <v>9</v>
      </c>
      <c r="AC246">
        <v>9</v>
      </c>
      <c r="AD246">
        <v>9</v>
      </c>
      <c r="AE246">
        <v>8</v>
      </c>
      <c r="AF246">
        <v>8</v>
      </c>
      <c r="AG246">
        <v>8</v>
      </c>
      <c r="AH246">
        <v>8</v>
      </c>
      <c r="AI246">
        <v>9</v>
      </c>
      <c r="AJ246">
        <v>9</v>
      </c>
      <c r="AK246">
        <v>9</v>
      </c>
      <c r="AL246">
        <v>9</v>
      </c>
      <c r="AM246">
        <v>9</v>
      </c>
      <c r="AN246">
        <v>9</v>
      </c>
      <c r="AO246">
        <v>9</v>
      </c>
      <c r="AP246">
        <v>9</v>
      </c>
      <c r="AQ246">
        <v>9</v>
      </c>
      <c r="AR246">
        <v>8</v>
      </c>
      <c r="AS246">
        <v>8</v>
      </c>
      <c r="AT246">
        <v>8</v>
      </c>
      <c r="AU246">
        <v>8</v>
      </c>
      <c r="AV246" s="8">
        <f t="shared" si="24"/>
        <v>8.8181818181818183</v>
      </c>
      <c r="AW246">
        <f t="shared" si="25"/>
        <v>9</v>
      </c>
      <c r="AX246" s="8">
        <f t="shared" si="26"/>
        <v>0.39015365325741302</v>
      </c>
      <c r="AY246" s="6">
        <f>Table1214[[#This Row],[Szórás]]/Table1214[[#This Row],[Átlagos akadálymentességi hibaszám]]</f>
        <v>4.4244228719912813E-2</v>
      </c>
      <c r="AZ246">
        <f t="shared" si="27"/>
        <v>8</v>
      </c>
      <c r="BA246">
        <f t="shared" si="28"/>
        <v>9</v>
      </c>
      <c r="BB246">
        <f t="shared" si="29"/>
        <v>1</v>
      </c>
      <c r="BC246" s="7">
        <f t="shared" si="30"/>
        <v>0.99820871439585235</v>
      </c>
      <c r="BD246" s="10">
        <f t="shared" si="31"/>
        <v>0.2511627906976745</v>
      </c>
    </row>
    <row r="247" spans="1:56" x14ac:dyDescent="0.25">
      <c r="A247">
        <v>52500000</v>
      </c>
      <c r="B247" t="s">
        <v>110</v>
      </c>
      <c r="C247" t="s">
        <v>174</v>
      </c>
      <c r="D247">
        <v>37</v>
      </c>
      <c r="E247">
        <v>37</v>
      </c>
      <c r="F247">
        <v>35</v>
      </c>
      <c r="G247">
        <v>37</v>
      </c>
      <c r="H247">
        <v>34</v>
      </c>
      <c r="I247">
        <v>34</v>
      </c>
      <c r="J247">
        <v>35</v>
      </c>
      <c r="K247">
        <v>38</v>
      </c>
      <c r="L247">
        <v>36</v>
      </c>
      <c r="M247">
        <v>37</v>
      </c>
      <c r="N247">
        <v>35</v>
      </c>
      <c r="O247">
        <v>36</v>
      </c>
      <c r="P247">
        <v>35</v>
      </c>
      <c r="Q247">
        <v>37</v>
      </c>
      <c r="R247">
        <v>36</v>
      </c>
      <c r="S247">
        <v>37</v>
      </c>
      <c r="T247">
        <v>38</v>
      </c>
      <c r="U247">
        <v>38</v>
      </c>
      <c r="V247">
        <v>36</v>
      </c>
      <c r="W247">
        <v>34</v>
      </c>
      <c r="X247">
        <v>37</v>
      </c>
      <c r="Y247">
        <v>36</v>
      </c>
      <c r="Z247">
        <v>37</v>
      </c>
      <c r="AA247">
        <v>38</v>
      </c>
      <c r="AB247">
        <v>35</v>
      </c>
      <c r="AC247">
        <v>36</v>
      </c>
      <c r="AD247">
        <v>37</v>
      </c>
      <c r="AE247">
        <v>38</v>
      </c>
      <c r="AF247">
        <v>36</v>
      </c>
      <c r="AG247">
        <v>36</v>
      </c>
      <c r="AH247">
        <v>36</v>
      </c>
      <c r="AI247">
        <v>36</v>
      </c>
      <c r="AJ247">
        <v>37</v>
      </c>
      <c r="AK247">
        <v>37</v>
      </c>
      <c r="AL247">
        <v>37</v>
      </c>
      <c r="AM247">
        <v>37</v>
      </c>
      <c r="AN247">
        <v>37</v>
      </c>
      <c r="AO247">
        <v>38</v>
      </c>
      <c r="AP247">
        <v>35</v>
      </c>
      <c r="AQ247">
        <v>37</v>
      </c>
      <c r="AR247">
        <v>37</v>
      </c>
      <c r="AS247">
        <v>38</v>
      </c>
      <c r="AT247">
        <v>38</v>
      </c>
      <c r="AU247">
        <v>37</v>
      </c>
      <c r="AV247" s="8">
        <f t="shared" si="24"/>
        <v>36.477272727272727</v>
      </c>
      <c r="AW247">
        <f t="shared" si="25"/>
        <v>37</v>
      </c>
      <c r="AX247" s="8">
        <f t="shared" si="26"/>
        <v>1.1511094014569696</v>
      </c>
      <c r="AY247" s="6">
        <f>Table1214[[#This Row],[Szórás]]/Table1214[[#This Row],[Átlagos akadálymentességi hibaszám]]</f>
        <v>3.1556893248664585E-2</v>
      </c>
      <c r="AZ247">
        <f t="shared" si="27"/>
        <v>34</v>
      </c>
      <c r="BA247">
        <f t="shared" si="28"/>
        <v>38</v>
      </c>
      <c r="BB247">
        <f t="shared" si="29"/>
        <v>4</v>
      </c>
      <c r="BC247" s="7">
        <f t="shared" si="30"/>
        <v>1.0008680047639451</v>
      </c>
      <c r="BD247" s="10">
        <f t="shared" si="31"/>
        <v>0.12238963133124599</v>
      </c>
    </row>
    <row r="248" spans="1:56" x14ac:dyDescent="0.25">
      <c r="A248">
        <v>981040000</v>
      </c>
      <c r="B248" t="s">
        <v>148</v>
      </c>
      <c r="C248" t="s">
        <v>405</v>
      </c>
      <c r="D248">
        <v>19</v>
      </c>
      <c r="E248">
        <v>15</v>
      </c>
      <c r="F248">
        <v>15</v>
      </c>
      <c r="G248">
        <v>17</v>
      </c>
      <c r="H248">
        <v>15</v>
      </c>
      <c r="I248">
        <v>15</v>
      </c>
      <c r="J248">
        <v>15</v>
      </c>
      <c r="K248">
        <v>15</v>
      </c>
      <c r="L248">
        <v>15</v>
      </c>
      <c r="M248">
        <v>7</v>
      </c>
      <c r="N248">
        <v>7</v>
      </c>
      <c r="O248">
        <v>8</v>
      </c>
      <c r="P248">
        <v>25</v>
      </c>
      <c r="Q248">
        <v>25</v>
      </c>
      <c r="R248">
        <v>15</v>
      </c>
      <c r="S248">
        <v>12</v>
      </c>
      <c r="T248">
        <v>24</v>
      </c>
      <c r="U248">
        <v>8</v>
      </c>
      <c r="V248">
        <v>13</v>
      </c>
      <c r="W248">
        <v>7</v>
      </c>
      <c r="X248">
        <v>46</v>
      </c>
      <c r="Y248">
        <v>12</v>
      </c>
      <c r="Z248">
        <v>8</v>
      </c>
      <c r="AA248">
        <v>10</v>
      </c>
      <c r="AB248">
        <v>8</v>
      </c>
      <c r="AC248">
        <v>8</v>
      </c>
      <c r="AD248">
        <v>20</v>
      </c>
      <c r="AE248">
        <v>32</v>
      </c>
      <c r="AF248">
        <v>27</v>
      </c>
      <c r="AG248">
        <v>29</v>
      </c>
      <c r="AH248">
        <v>7</v>
      </c>
      <c r="AI248">
        <v>7</v>
      </c>
      <c r="AJ248">
        <v>8</v>
      </c>
      <c r="AK248">
        <v>10</v>
      </c>
      <c r="AL248">
        <v>9</v>
      </c>
      <c r="AM248">
        <v>10</v>
      </c>
      <c r="AN248">
        <v>10</v>
      </c>
      <c r="AO248">
        <v>10</v>
      </c>
      <c r="AP248">
        <v>10</v>
      </c>
      <c r="AQ248">
        <v>7</v>
      </c>
      <c r="AR248">
        <v>6</v>
      </c>
      <c r="AS248">
        <v>6</v>
      </c>
      <c r="AT248">
        <v>6</v>
      </c>
      <c r="AU248">
        <v>6</v>
      </c>
      <c r="AV248" s="8">
        <f t="shared" ref="AV248:AV308" si="32">AVERAGE(D248:AU248)</f>
        <v>13.727272727272727</v>
      </c>
      <c r="AW248">
        <f t="shared" ref="AW248:AW308" si="33">MEDIAN(D248:AU248)</f>
        <v>10</v>
      </c>
      <c r="AX248" s="8">
        <f t="shared" ref="AX248:AX308" si="34">_xlfn.STDEV.S(D248:AU248)</f>
        <v>8.4285330356588375</v>
      </c>
      <c r="AY248" s="6">
        <f>Table1214[[#This Row],[Szórás]]/Table1214[[#This Row],[Átlagos akadálymentességi hibaszám]]</f>
        <v>0.61399909531289543</v>
      </c>
      <c r="AZ248">
        <f t="shared" ref="AZ248:AZ308" si="35">MIN(D248:AU248)</f>
        <v>6</v>
      </c>
      <c r="BA248">
        <f t="shared" ref="BA248:BA308" si="36">MAX(D248:AU248)</f>
        <v>46</v>
      </c>
      <c r="BB248">
        <f t="shared" ref="BB248:BB308" si="37">BA248-AZ248</f>
        <v>40</v>
      </c>
      <c r="BC248" s="7">
        <f t="shared" ref="BC248:BC308" si="38">INDEX(LOGEST($D248:$AU248,,TRUE,TRUE),1,1)</f>
        <v>0.98295552653771812</v>
      </c>
      <c r="BD248" s="10">
        <f t="shared" ref="BD248:BD308" si="39">INDEX(LOGEST($D248:$AU248,,TRUE,TRUE),3,1)</f>
        <v>0.17939454725969714</v>
      </c>
    </row>
    <row r="249" spans="1:56" x14ac:dyDescent="0.25">
      <c r="A249">
        <v>5550000</v>
      </c>
      <c r="B249" t="s">
        <v>85</v>
      </c>
      <c r="C249" t="s">
        <v>356</v>
      </c>
      <c r="D249">
        <v>21</v>
      </c>
      <c r="E249">
        <v>21</v>
      </c>
      <c r="F249">
        <v>21</v>
      </c>
      <c r="G249">
        <v>21</v>
      </c>
      <c r="H249">
        <v>21</v>
      </c>
      <c r="I249">
        <v>21</v>
      </c>
      <c r="J249">
        <v>21</v>
      </c>
      <c r="K249">
        <v>21</v>
      </c>
      <c r="L249">
        <v>21</v>
      </c>
      <c r="M249">
        <v>21</v>
      </c>
      <c r="N249">
        <v>21</v>
      </c>
      <c r="O249">
        <v>21</v>
      </c>
      <c r="P249">
        <v>21</v>
      </c>
      <c r="Q249">
        <v>21</v>
      </c>
      <c r="R249">
        <v>21</v>
      </c>
      <c r="S249">
        <v>21</v>
      </c>
      <c r="T249">
        <v>21</v>
      </c>
      <c r="U249">
        <v>21</v>
      </c>
      <c r="V249">
        <v>21</v>
      </c>
      <c r="W249">
        <v>21</v>
      </c>
      <c r="X249">
        <v>21</v>
      </c>
      <c r="Y249">
        <v>21</v>
      </c>
      <c r="Z249">
        <v>21</v>
      </c>
      <c r="AA249">
        <v>21</v>
      </c>
      <c r="AB249">
        <v>21</v>
      </c>
      <c r="AC249">
        <v>21</v>
      </c>
      <c r="AD249">
        <v>21</v>
      </c>
      <c r="AE249">
        <v>21</v>
      </c>
      <c r="AF249">
        <v>21</v>
      </c>
      <c r="AG249">
        <v>21</v>
      </c>
      <c r="AH249">
        <v>21</v>
      </c>
      <c r="AI249">
        <v>21</v>
      </c>
      <c r="AJ249">
        <v>21</v>
      </c>
      <c r="AK249">
        <v>21</v>
      </c>
      <c r="AL249">
        <v>21</v>
      </c>
      <c r="AM249">
        <v>21</v>
      </c>
      <c r="AN249">
        <v>21</v>
      </c>
      <c r="AO249">
        <v>21</v>
      </c>
      <c r="AP249">
        <v>21</v>
      </c>
      <c r="AQ249">
        <v>21</v>
      </c>
      <c r="AR249">
        <v>21</v>
      </c>
      <c r="AS249">
        <v>21</v>
      </c>
      <c r="AT249">
        <v>21</v>
      </c>
      <c r="AU249">
        <v>21</v>
      </c>
      <c r="AV249" s="8">
        <f t="shared" si="32"/>
        <v>21</v>
      </c>
      <c r="AW249">
        <f t="shared" si="33"/>
        <v>21</v>
      </c>
      <c r="AX249" s="8">
        <f t="shared" si="34"/>
        <v>0</v>
      </c>
      <c r="AY249" s="6">
        <f>Table1214[[#This Row],[Szórás]]/Table1214[[#This Row],[Átlagos akadálymentességi hibaszám]]</f>
        <v>0</v>
      </c>
      <c r="AZ249">
        <f t="shared" si="35"/>
        <v>21</v>
      </c>
      <c r="BA249">
        <f t="shared" si="36"/>
        <v>21</v>
      </c>
      <c r="BB249">
        <f t="shared" si="37"/>
        <v>0</v>
      </c>
      <c r="BC249" s="7">
        <f t="shared" si="38"/>
        <v>1</v>
      </c>
      <c r="BD249" s="10">
        <f t="shared" si="39"/>
        <v>1</v>
      </c>
    </row>
    <row r="250" spans="1:56" x14ac:dyDescent="0.25">
      <c r="A250">
        <v>85428000000</v>
      </c>
      <c r="B250" t="s">
        <v>100</v>
      </c>
      <c r="C250" t="s">
        <v>101</v>
      </c>
      <c r="D250">
        <v>19</v>
      </c>
      <c r="E250">
        <v>19</v>
      </c>
      <c r="F250">
        <v>19</v>
      </c>
      <c r="G250">
        <v>19</v>
      </c>
      <c r="H250">
        <v>19</v>
      </c>
      <c r="I250">
        <v>19</v>
      </c>
      <c r="J250">
        <v>19</v>
      </c>
      <c r="K250">
        <v>19</v>
      </c>
      <c r="L250">
        <v>19</v>
      </c>
      <c r="M250">
        <v>19</v>
      </c>
      <c r="N250">
        <v>19</v>
      </c>
      <c r="O250">
        <v>19</v>
      </c>
      <c r="P250">
        <v>19</v>
      </c>
      <c r="Q250">
        <v>19</v>
      </c>
      <c r="R250">
        <v>19</v>
      </c>
      <c r="S250">
        <v>19</v>
      </c>
      <c r="T250">
        <v>19</v>
      </c>
      <c r="U250">
        <v>19</v>
      </c>
      <c r="V250">
        <v>19</v>
      </c>
      <c r="W250">
        <v>19</v>
      </c>
      <c r="X250">
        <v>19</v>
      </c>
      <c r="Y250">
        <v>19</v>
      </c>
      <c r="Z250">
        <v>19</v>
      </c>
      <c r="AA250">
        <v>19</v>
      </c>
      <c r="AB250">
        <v>19</v>
      </c>
      <c r="AC250">
        <v>19</v>
      </c>
      <c r="AD250">
        <v>19</v>
      </c>
      <c r="AE250">
        <v>19</v>
      </c>
      <c r="AF250">
        <v>19</v>
      </c>
      <c r="AG250">
        <v>19</v>
      </c>
      <c r="AH250">
        <v>19</v>
      </c>
      <c r="AI250">
        <v>19</v>
      </c>
      <c r="AJ250">
        <v>19</v>
      </c>
      <c r="AK250">
        <v>19</v>
      </c>
      <c r="AL250">
        <v>19</v>
      </c>
      <c r="AM250">
        <v>19</v>
      </c>
      <c r="AN250">
        <v>19</v>
      </c>
      <c r="AO250">
        <v>19</v>
      </c>
      <c r="AP250">
        <v>19</v>
      </c>
      <c r="AQ250">
        <v>19</v>
      </c>
      <c r="AR250">
        <v>19</v>
      </c>
      <c r="AS250">
        <v>19</v>
      </c>
      <c r="AT250">
        <v>19</v>
      </c>
      <c r="AU250">
        <v>19</v>
      </c>
      <c r="AV250" s="8">
        <f t="shared" si="32"/>
        <v>19</v>
      </c>
      <c r="AW250">
        <f t="shared" si="33"/>
        <v>19</v>
      </c>
      <c r="AX250" s="8">
        <f t="shared" si="34"/>
        <v>0</v>
      </c>
      <c r="AY250" s="6">
        <f>Table1214[[#This Row],[Szórás]]/Table1214[[#This Row],[Átlagos akadálymentességi hibaszám]]</f>
        <v>0</v>
      </c>
      <c r="AZ250">
        <f t="shared" si="35"/>
        <v>19</v>
      </c>
      <c r="BA250">
        <f t="shared" si="36"/>
        <v>19</v>
      </c>
      <c r="BB250">
        <f t="shared" si="37"/>
        <v>0</v>
      </c>
      <c r="BC250" s="7">
        <f t="shared" si="38"/>
        <v>1</v>
      </c>
      <c r="BD250" s="10">
        <f t="shared" si="39"/>
        <v>1</v>
      </c>
    </row>
    <row r="251" spans="1:56" x14ac:dyDescent="0.25">
      <c r="A251">
        <v>19054510000</v>
      </c>
      <c r="B251" t="s">
        <v>100</v>
      </c>
      <c r="C251" t="s">
        <v>101</v>
      </c>
      <c r="D251">
        <v>9</v>
      </c>
      <c r="E251">
        <v>9</v>
      </c>
      <c r="F251">
        <v>9</v>
      </c>
      <c r="G251">
        <v>9</v>
      </c>
      <c r="H251">
        <v>9</v>
      </c>
      <c r="I251">
        <v>9</v>
      </c>
      <c r="J251">
        <v>9</v>
      </c>
      <c r="K251">
        <v>9</v>
      </c>
      <c r="L251">
        <v>9</v>
      </c>
      <c r="M251">
        <v>9</v>
      </c>
      <c r="N251">
        <v>9</v>
      </c>
      <c r="O251">
        <v>9</v>
      </c>
      <c r="P251">
        <v>9</v>
      </c>
      <c r="Q251">
        <v>9</v>
      </c>
      <c r="R251">
        <v>9</v>
      </c>
      <c r="S251">
        <v>16</v>
      </c>
      <c r="T251">
        <v>16</v>
      </c>
      <c r="U251">
        <v>16</v>
      </c>
      <c r="V251">
        <v>16</v>
      </c>
      <c r="W251">
        <v>16</v>
      </c>
      <c r="X251">
        <v>16</v>
      </c>
      <c r="Y251">
        <v>16</v>
      </c>
      <c r="Z251">
        <v>16</v>
      </c>
      <c r="AA251">
        <v>16</v>
      </c>
      <c r="AB251">
        <v>16</v>
      </c>
      <c r="AC251">
        <v>16</v>
      </c>
      <c r="AD251">
        <v>16</v>
      </c>
      <c r="AE251">
        <v>16</v>
      </c>
      <c r="AF251">
        <v>16</v>
      </c>
      <c r="AG251">
        <v>16</v>
      </c>
      <c r="AH251">
        <v>16</v>
      </c>
      <c r="AI251">
        <v>16</v>
      </c>
      <c r="AJ251">
        <v>16</v>
      </c>
      <c r="AK251">
        <v>14</v>
      </c>
      <c r="AL251">
        <v>14</v>
      </c>
      <c r="AM251">
        <v>14</v>
      </c>
      <c r="AN251">
        <v>8</v>
      </c>
      <c r="AO251">
        <v>8</v>
      </c>
      <c r="AP251">
        <v>8</v>
      </c>
      <c r="AQ251">
        <v>8</v>
      </c>
      <c r="AR251">
        <v>8</v>
      </c>
      <c r="AS251">
        <v>8</v>
      </c>
      <c r="AT251">
        <v>8</v>
      </c>
      <c r="AU251">
        <v>8</v>
      </c>
      <c r="AV251" s="8">
        <f t="shared" si="32"/>
        <v>12.022727272727273</v>
      </c>
      <c r="AW251">
        <f t="shared" si="33"/>
        <v>9</v>
      </c>
      <c r="AX251" s="8">
        <f t="shared" si="34"/>
        <v>3.6183552499150418</v>
      </c>
      <c r="AY251" s="6">
        <f>Table1214[[#This Row],[Szórás]]/Table1214[[#This Row],[Átlagos akadálymentességi hibaszám]]</f>
        <v>0.30095960490786733</v>
      </c>
      <c r="AZ251">
        <f t="shared" si="35"/>
        <v>8</v>
      </c>
      <c r="BA251">
        <f t="shared" si="36"/>
        <v>16</v>
      </c>
      <c r="BB251">
        <f t="shared" si="37"/>
        <v>8</v>
      </c>
      <c r="BC251" s="7">
        <f t="shared" si="38"/>
        <v>1.0028682465560506</v>
      </c>
      <c r="BD251" s="10">
        <f t="shared" si="39"/>
        <v>1.4428013732655103E-2</v>
      </c>
    </row>
    <row r="252" spans="1:56" x14ac:dyDescent="0.25">
      <c r="A252">
        <v>99190000</v>
      </c>
      <c r="B252" t="s">
        <v>110</v>
      </c>
      <c r="C252" t="s">
        <v>174</v>
      </c>
      <c r="D252">
        <v>21</v>
      </c>
      <c r="E252">
        <v>21</v>
      </c>
      <c r="F252">
        <v>21</v>
      </c>
      <c r="G252">
        <v>21</v>
      </c>
      <c r="H252">
        <v>21</v>
      </c>
      <c r="I252">
        <v>21</v>
      </c>
      <c r="J252">
        <v>21</v>
      </c>
      <c r="K252">
        <v>21</v>
      </c>
      <c r="L252">
        <v>21</v>
      </c>
      <c r="M252">
        <v>21</v>
      </c>
      <c r="N252">
        <v>21</v>
      </c>
      <c r="O252">
        <v>23</v>
      </c>
      <c r="P252">
        <v>24</v>
      </c>
      <c r="Q252">
        <v>24</v>
      </c>
      <c r="R252">
        <v>24</v>
      </c>
      <c r="S252">
        <v>24</v>
      </c>
      <c r="T252">
        <v>24</v>
      </c>
      <c r="U252">
        <v>24</v>
      </c>
      <c r="V252">
        <v>24</v>
      </c>
      <c r="W252">
        <v>24</v>
      </c>
      <c r="X252">
        <v>24</v>
      </c>
      <c r="Y252">
        <v>24</v>
      </c>
      <c r="Z252">
        <v>24</v>
      </c>
      <c r="AA252">
        <v>23</v>
      </c>
      <c r="AB252">
        <v>24</v>
      </c>
      <c r="AC252">
        <v>24</v>
      </c>
      <c r="AD252">
        <v>24</v>
      </c>
      <c r="AE252">
        <v>24</v>
      </c>
      <c r="AF252">
        <v>24</v>
      </c>
      <c r="AG252">
        <v>25</v>
      </c>
      <c r="AH252">
        <v>25</v>
      </c>
      <c r="AI252">
        <v>25</v>
      </c>
      <c r="AJ252">
        <v>25</v>
      </c>
      <c r="AK252">
        <v>25</v>
      </c>
      <c r="AL252">
        <v>25</v>
      </c>
      <c r="AM252">
        <v>25</v>
      </c>
      <c r="AN252">
        <v>25</v>
      </c>
      <c r="AO252">
        <v>25</v>
      </c>
      <c r="AP252">
        <v>25</v>
      </c>
      <c r="AQ252">
        <v>24</v>
      </c>
      <c r="AR252">
        <v>24</v>
      </c>
      <c r="AS252">
        <v>25</v>
      </c>
      <c r="AT252">
        <v>25</v>
      </c>
      <c r="AU252">
        <v>25</v>
      </c>
      <c r="AV252" s="8">
        <f t="shared" si="32"/>
        <v>23.5</v>
      </c>
      <c r="AW252">
        <f t="shared" si="33"/>
        <v>24</v>
      </c>
      <c r="AX252" s="8">
        <f t="shared" si="34"/>
        <v>1.547691454137194</v>
      </c>
      <c r="AY252" s="6">
        <f>Table1214[[#This Row],[Szórás]]/Table1214[[#This Row],[Átlagos akadálymentességi hibaszám]]</f>
        <v>6.5859210814348687E-2</v>
      </c>
      <c r="AZ252">
        <f t="shared" si="35"/>
        <v>21</v>
      </c>
      <c r="BA252">
        <f t="shared" si="36"/>
        <v>25</v>
      </c>
      <c r="BB252">
        <f t="shared" si="37"/>
        <v>4</v>
      </c>
      <c r="BC252" s="7">
        <f t="shared" si="38"/>
        <v>1.004524394056366</v>
      </c>
      <c r="BD252" s="10">
        <f t="shared" si="39"/>
        <v>0.73159195759787954</v>
      </c>
    </row>
    <row r="253" spans="1:56" x14ac:dyDescent="0.25">
      <c r="A253">
        <v>1132010000</v>
      </c>
      <c r="B253" t="s">
        <v>158</v>
      </c>
      <c r="C253" t="s">
        <v>183</v>
      </c>
      <c r="D253">
        <v>116</v>
      </c>
      <c r="E253">
        <v>116</v>
      </c>
      <c r="F253">
        <v>116</v>
      </c>
      <c r="G253">
        <v>116</v>
      </c>
      <c r="H253">
        <v>116</v>
      </c>
      <c r="I253">
        <v>116</v>
      </c>
      <c r="J253">
        <v>123</v>
      </c>
      <c r="K253">
        <v>123</v>
      </c>
      <c r="L253">
        <v>123</v>
      </c>
      <c r="M253">
        <v>123</v>
      </c>
      <c r="N253">
        <v>123</v>
      </c>
      <c r="O253">
        <v>123</v>
      </c>
      <c r="P253">
        <v>123</v>
      </c>
      <c r="Q253">
        <v>123</v>
      </c>
      <c r="R253">
        <v>123</v>
      </c>
      <c r="S253">
        <v>123</v>
      </c>
      <c r="T253">
        <v>123</v>
      </c>
      <c r="U253">
        <v>123</v>
      </c>
      <c r="V253">
        <v>123</v>
      </c>
      <c r="W253">
        <v>123</v>
      </c>
      <c r="X253">
        <v>123</v>
      </c>
      <c r="Y253">
        <v>123</v>
      </c>
      <c r="Z253">
        <v>123</v>
      </c>
      <c r="AA253">
        <v>123</v>
      </c>
      <c r="AB253">
        <v>123</v>
      </c>
      <c r="AC253">
        <v>123</v>
      </c>
      <c r="AD253">
        <v>123</v>
      </c>
      <c r="AE253">
        <v>123</v>
      </c>
      <c r="AF253">
        <v>123</v>
      </c>
      <c r="AG253">
        <v>123</v>
      </c>
      <c r="AH253">
        <v>123</v>
      </c>
      <c r="AI253">
        <v>123</v>
      </c>
      <c r="AJ253">
        <v>123</v>
      </c>
      <c r="AK253">
        <v>123</v>
      </c>
      <c r="AL253">
        <v>123</v>
      </c>
      <c r="AM253">
        <v>123</v>
      </c>
      <c r="AN253">
        <v>123</v>
      </c>
      <c r="AO253">
        <v>123</v>
      </c>
      <c r="AP253">
        <v>123</v>
      </c>
      <c r="AQ253">
        <v>123</v>
      </c>
      <c r="AR253">
        <v>122</v>
      </c>
      <c r="AS253">
        <v>122</v>
      </c>
      <c r="AT253">
        <v>122</v>
      </c>
      <c r="AU253">
        <v>122</v>
      </c>
      <c r="AV253" s="8">
        <f t="shared" si="32"/>
        <v>121.95454545454545</v>
      </c>
      <c r="AW253">
        <f t="shared" si="33"/>
        <v>123</v>
      </c>
      <c r="AX253" s="8">
        <f t="shared" si="34"/>
        <v>2.4107756684244261</v>
      </c>
      <c r="AY253" s="6">
        <f>Table1214[[#This Row],[Szórás]]/Table1214[[#This Row],[Átlagos akadálymentességi hibaszám]]</f>
        <v>1.9767821358679605E-2</v>
      </c>
      <c r="AZ253">
        <f t="shared" si="35"/>
        <v>116</v>
      </c>
      <c r="BA253">
        <f t="shared" si="36"/>
        <v>123</v>
      </c>
      <c r="BB253">
        <f t="shared" si="37"/>
        <v>7</v>
      </c>
      <c r="BC253" s="7">
        <f t="shared" si="38"/>
        <v>1.0008497857930794</v>
      </c>
      <c r="BD253" s="10">
        <f t="shared" si="39"/>
        <v>0.29233995706099664</v>
      </c>
    </row>
    <row r="254" spans="1:56" x14ac:dyDescent="0.25">
      <c r="A254">
        <v>702400000</v>
      </c>
      <c r="B254" t="s">
        <v>148</v>
      </c>
      <c r="C254" t="s">
        <v>405</v>
      </c>
      <c r="D254">
        <v>6</v>
      </c>
      <c r="E254">
        <v>6</v>
      </c>
      <c r="F254">
        <v>6</v>
      </c>
      <c r="G254">
        <v>6</v>
      </c>
      <c r="H254">
        <v>6</v>
      </c>
      <c r="I254">
        <v>6</v>
      </c>
      <c r="J254">
        <v>6</v>
      </c>
      <c r="K254">
        <v>6</v>
      </c>
      <c r="L254">
        <v>6</v>
      </c>
      <c r="M254">
        <v>6</v>
      </c>
      <c r="N254">
        <v>6</v>
      </c>
      <c r="O254">
        <v>6</v>
      </c>
      <c r="P254">
        <v>6</v>
      </c>
      <c r="Q254">
        <v>6</v>
      </c>
      <c r="R254">
        <v>6</v>
      </c>
      <c r="S254">
        <v>6</v>
      </c>
      <c r="T254">
        <v>6</v>
      </c>
      <c r="U254">
        <v>6</v>
      </c>
      <c r="V254">
        <v>6</v>
      </c>
      <c r="W254">
        <v>6</v>
      </c>
      <c r="X254">
        <v>6</v>
      </c>
      <c r="Y254">
        <v>6</v>
      </c>
      <c r="Z254">
        <v>6</v>
      </c>
      <c r="AA254">
        <v>6</v>
      </c>
      <c r="AB254">
        <v>6</v>
      </c>
      <c r="AC254">
        <v>6</v>
      </c>
      <c r="AD254">
        <v>6</v>
      </c>
      <c r="AE254">
        <v>6</v>
      </c>
      <c r="AF254">
        <v>6</v>
      </c>
      <c r="AG254">
        <v>6</v>
      </c>
      <c r="AH254">
        <v>6</v>
      </c>
      <c r="AI254">
        <v>6</v>
      </c>
      <c r="AJ254">
        <v>6</v>
      </c>
      <c r="AK254">
        <v>6</v>
      </c>
      <c r="AL254">
        <v>6</v>
      </c>
      <c r="AM254">
        <v>6</v>
      </c>
      <c r="AN254">
        <v>6</v>
      </c>
      <c r="AO254">
        <v>6</v>
      </c>
      <c r="AP254">
        <v>6</v>
      </c>
      <c r="AQ254">
        <v>6</v>
      </c>
      <c r="AR254">
        <v>6</v>
      </c>
      <c r="AS254">
        <v>6</v>
      </c>
      <c r="AT254">
        <v>6</v>
      </c>
      <c r="AU254">
        <v>6</v>
      </c>
      <c r="AV254" s="8">
        <f t="shared" si="32"/>
        <v>6</v>
      </c>
      <c r="AW254">
        <f t="shared" si="33"/>
        <v>6</v>
      </c>
      <c r="AX254" s="8">
        <f t="shared" si="34"/>
        <v>0</v>
      </c>
      <c r="AY254" s="6">
        <f>Table1214[[#This Row],[Szórás]]/Table1214[[#This Row],[Átlagos akadálymentességi hibaszám]]</f>
        <v>0</v>
      </c>
      <c r="AZ254">
        <f t="shared" si="35"/>
        <v>6</v>
      </c>
      <c r="BA254">
        <f t="shared" si="36"/>
        <v>6</v>
      </c>
      <c r="BB254">
        <f t="shared" si="37"/>
        <v>0</v>
      </c>
      <c r="BC254" s="7">
        <f t="shared" si="38"/>
        <v>1</v>
      </c>
      <c r="BD254" s="10">
        <f t="shared" si="39"/>
        <v>1</v>
      </c>
    </row>
    <row r="255" spans="1:56" x14ac:dyDescent="0.25">
      <c r="A255">
        <v>1235816000000</v>
      </c>
      <c r="B255" t="s">
        <v>100</v>
      </c>
      <c r="C255" t="s">
        <v>101</v>
      </c>
      <c r="D255">
        <v>127</v>
      </c>
      <c r="E255">
        <v>127</v>
      </c>
      <c r="F255">
        <v>127</v>
      </c>
      <c r="G255">
        <v>127</v>
      </c>
      <c r="H255">
        <v>126</v>
      </c>
      <c r="I255">
        <v>126</v>
      </c>
      <c r="J255">
        <v>131</v>
      </c>
      <c r="K255">
        <v>131</v>
      </c>
      <c r="L255">
        <v>131</v>
      </c>
      <c r="M255">
        <v>130</v>
      </c>
      <c r="N255">
        <v>131</v>
      </c>
      <c r="O255">
        <v>131</v>
      </c>
      <c r="P255">
        <v>130</v>
      </c>
      <c r="Q255">
        <v>130</v>
      </c>
      <c r="R255">
        <v>130</v>
      </c>
      <c r="S255">
        <v>131</v>
      </c>
      <c r="T255">
        <v>131</v>
      </c>
      <c r="U255">
        <v>130</v>
      </c>
      <c r="V255">
        <v>130</v>
      </c>
      <c r="W255">
        <v>134</v>
      </c>
      <c r="X255">
        <v>134</v>
      </c>
      <c r="Y255">
        <v>134</v>
      </c>
      <c r="Z255">
        <v>134</v>
      </c>
      <c r="AA255">
        <v>134</v>
      </c>
      <c r="AB255">
        <v>134</v>
      </c>
      <c r="AC255">
        <v>134</v>
      </c>
      <c r="AD255">
        <v>138</v>
      </c>
      <c r="AE255">
        <v>138</v>
      </c>
      <c r="AF255">
        <v>134</v>
      </c>
      <c r="AG255">
        <v>134</v>
      </c>
      <c r="AH255">
        <v>134</v>
      </c>
      <c r="AI255">
        <v>134</v>
      </c>
      <c r="AJ255">
        <v>134</v>
      </c>
      <c r="AK255">
        <v>134</v>
      </c>
      <c r="AL255">
        <v>134</v>
      </c>
      <c r="AM255">
        <v>134</v>
      </c>
      <c r="AN255">
        <v>134</v>
      </c>
      <c r="AO255">
        <v>134</v>
      </c>
      <c r="AP255">
        <v>134</v>
      </c>
      <c r="AQ255">
        <v>134</v>
      </c>
      <c r="AR255">
        <v>133</v>
      </c>
      <c r="AS255">
        <v>133</v>
      </c>
      <c r="AT255">
        <v>140</v>
      </c>
      <c r="AU255">
        <v>158</v>
      </c>
      <c r="AV255" s="8">
        <f t="shared" si="32"/>
        <v>132.79545454545453</v>
      </c>
      <c r="AW255">
        <f t="shared" si="33"/>
        <v>134</v>
      </c>
      <c r="AX255" s="8">
        <f t="shared" si="34"/>
        <v>4.9770615476452189</v>
      </c>
      <c r="AY255" s="6">
        <f>Table1214[[#This Row],[Szórás]]/Table1214[[#This Row],[Átlagos akadálymentességi hibaszám]]</f>
        <v>3.7479155929554961E-2</v>
      </c>
      <c r="AZ255">
        <f t="shared" si="35"/>
        <v>126</v>
      </c>
      <c r="BA255">
        <f t="shared" si="36"/>
        <v>158</v>
      </c>
      <c r="BB255">
        <f t="shared" si="37"/>
        <v>32</v>
      </c>
      <c r="BC255" s="7">
        <f t="shared" si="38"/>
        <v>1.00197286787051</v>
      </c>
      <c r="BD255" s="10">
        <f t="shared" si="39"/>
        <v>0.50128577625668724</v>
      </c>
    </row>
    <row r="256" spans="1:56" x14ac:dyDescent="0.25">
      <c r="A256">
        <v>627954000000</v>
      </c>
      <c r="B256" t="s">
        <v>100</v>
      </c>
      <c r="C256" t="s">
        <v>101</v>
      </c>
      <c r="D256">
        <v>105</v>
      </c>
      <c r="E256">
        <v>134</v>
      </c>
      <c r="F256">
        <v>134</v>
      </c>
      <c r="G256">
        <v>134</v>
      </c>
      <c r="H256">
        <v>133</v>
      </c>
      <c r="I256">
        <v>136</v>
      </c>
      <c r="J256">
        <v>136</v>
      </c>
      <c r="K256">
        <v>136</v>
      </c>
      <c r="L256">
        <v>136</v>
      </c>
      <c r="M256">
        <v>136</v>
      </c>
      <c r="N256">
        <v>136</v>
      </c>
      <c r="O256">
        <v>136</v>
      </c>
      <c r="P256">
        <v>136</v>
      </c>
      <c r="Q256">
        <v>136</v>
      </c>
      <c r="R256">
        <v>138</v>
      </c>
      <c r="S256">
        <v>138</v>
      </c>
      <c r="T256">
        <v>138</v>
      </c>
      <c r="U256">
        <v>138</v>
      </c>
      <c r="V256">
        <v>138</v>
      </c>
      <c r="W256">
        <v>138</v>
      </c>
      <c r="X256">
        <v>138</v>
      </c>
      <c r="Y256">
        <v>138</v>
      </c>
      <c r="Z256">
        <v>138</v>
      </c>
      <c r="AA256">
        <v>138</v>
      </c>
      <c r="AB256">
        <v>138</v>
      </c>
      <c r="AC256">
        <v>138</v>
      </c>
      <c r="AD256">
        <v>138</v>
      </c>
      <c r="AE256">
        <v>138</v>
      </c>
      <c r="AF256">
        <v>139</v>
      </c>
      <c r="AG256">
        <v>140</v>
      </c>
      <c r="AH256">
        <v>112</v>
      </c>
      <c r="AI256">
        <v>139</v>
      </c>
      <c r="AJ256">
        <v>139</v>
      </c>
      <c r="AK256">
        <v>139</v>
      </c>
      <c r="AL256">
        <v>139</v>
      </c>
      <c r="AM256">
        <v>139</v>
      </c>
      <c r="AN256">
        <v>139</v>
      </c>
      <c r="AO256">
        <v>139</v>
      </c>
      <c r="AP256">
        <v>140</v>
      </c>
      <c r="AQ256">
        <v>140</v>
      </c>
      <c r="AR256">
        <v>140</v>
      </c>
      <c r="AS256">
        <v>140</v>
      </c>
      <c r="AT256">
        <v>140</v>
      </c>
      <c r="AU256">
        <v>140</v>
      </c>
      <c r="AV256" s="8">
        <f t="shared" si="32"/>
        <v>136.36363636363637</v>
      </c>
      <c r="AW256">
        <f t="shared" si="33"/>
        <v>138</v>
      </c>
      <c r="AX256" s="8">
        <f t="shared" si="34"/>
        <v>6.4559001645363834</v>
      </c>
      <c r="AY256" s="6">
        <f>Table1214[[#This Row],[Szórás]]/Table1214[[#This Row],[Átlagos akadálymentességi hibaszám]]</f>
        <v>4.7343267873266807E-2</v>
      </c>
      <c r="AZ256">
        <f t="shared" si="35"/>
        <v>105</v>
      </c>
      <c r="BA256">
        <f t="shared" si="36"/>
        <v>140</v>
      </c>
      <c r="BB256">
        <f t="shared" si="37"/>
        <v>35</v>
      </c>
      <c r="BC256" s="7">
        <f t="shared" si="38"/>
        <v>1.0014862665666591</v>
      </c>
      <c r="BD256" s="10">
        <f t="shared" si="39"/>
        <v>0.13221776831831378</v>
      </c>
    </row>
    <row r="257" spans="1:56" x14ac:dyDescent="0.25">
      <c r="A257">
        <v>825580000</v>
      </c>
      <c r="B257" t="s">
        <v>148</v>
      </c>
      <c r="C257" t="s">
        <v>405</v>
      </c>
      <c r="D257">
        <v>25</v>
      </c>
      <c r="E257">
        <v>25</v>
      </c>
      <c r="F257">
        <v>25</v>
      </c>
      <c r="G257">
        <v>25</v>
      </c>
      <c r="H257">
        <v>25</v>
      </c>
      <c r="I257">
        <v>25</v>
      </c>
      <c r="J257">
        <v>25</v>
      </c>
      <c r="K257">
        <v>25</v>
      </c>
      <c r="L257">
        <v>25</v>
      </c>
      <c r="M257">
        <v>25</v>
      </c>
      <c r="N257">
        <v>25</v>
      </c>
      <c r="O257">
        <v>25</v>
      </c>
      <c r="P257">
        <v>25</v>
      </c>
      <c r="Q257">
        <v>25</v>
      </c>
      <c r="R257">
        <v>25</v>
      </c>
      <c r="S257">
        <v>25</v>
      </c>
      <c r="T257">
        <v>25</v>
      </c>
      <c r="U257">
        <v>25</v>
      </c>
      <c r="V257">
        <v>25</v>
      </c>
      <c r="W257">
        <v>25</v>
      </c>
      <c r="X257">
        <v>25</v>
      </c>
      <c r="Y257">
        <v>25</v>
      </c>
      <c r="Z257">
        <v>25</v>
      </c>
      <c r="AA257">
        <v>25</v>
      </c>
      <c r="AB257">
        <v>25</v>
      </c>
      <c r="AC257">
        <v>25</v>
      </c>
      <c r="AD257">
        <v>25</v>
      </c>
      <c r="AE257">
        <v>25</v>
      </c>
      <c r="AF257">
        <v>25</v>
      </c>
      <c r="AG257">
        <v>25</v>
      </c>
      <c r="AH257">
        <v>25</v>
      </c>
      <c r="AI257">
        <v>25</v>
      </c>
      <c r="AJ257">
        <v>25</v>
      </c>
      <c r="AK257">
        <v>25</v>
      </c>
      <c r="AL257">
        <v>25</v>
      </c>
      <c r="AM257">
        <v>25</v>
      </c>
      <c r="AN257">
        <v>25</v>
      </c>
      <c r="AO257">
        <v>25</v>
      </c>
      <c r="AP257">
        <v>25</v>
      </c>
      <c r="AQ257">
        <v>25</v>
      </c>
      <c r="AR257">
        <v>25</v>
      </c>
      <c r="AS257">
        <v>25</v>
      </c>
      <c r="AT257">
        <v>25</v>
      </c>
      <c r="AU257">
        <v>25</v>
      </c>
      <c r="AV257" s="8">
        <f t="shared" si="32"/>
        <v>25</v>
      </c>
      <c r="AW257">
        <f t="shared" si="33"/>
        <v>25</v>
      </c>
      <c r="AX257" s="8">
        <f t="shared" si="34"/>
        <v>0</v>
      </c>
      <c r="AY257" s="6">
        <f>Table1214[[#This Row],[Szórás]]/Table1214[[#This Row],[Átlagos akadálymentességi hibaszám]]</f>
        <v>0</v>
      </c>
      <c r="AZ257">
        <f t="shared" si="35"/>
        <v>25</v>
      </c>
      <c r="BA257">
        <f t="shared" si="36"/>
        <v>25</v>
      </c>
      <c r="BB257">
        <f t="shared" si="37"/>
        <v>0</v>
      </c>
      <c r="BC257" s="7">
        <f t="shared" si="38"/>
        <v>1</v>
      </c>
      <c r="BD257" s="10">
        <f t="shared" si="39"/>
        <v>1</v>
      </c>
    </row>
    <row r="258" spans="1:56" x14ac:dyDescent="0.25">
      <c r="A258">
        <v>110640000</v>
      </c>
      <c r="B258" t="s">
        <v>110</v>
      </c>
      <c r="C258" t="s">
        <v>174</v>
      </c>
      <c r="D258">
        <v>33</v>
      </c>
      <c r="E258">
        <v>33</v>
      </c>
      <c r="F258">
        <v>33</v>
      </c>
      <c r="G258">
        <v>33</v>
      </c>
      <c r="H258">
        <v>33</v>
      </c>
      <c r="I258">
        <v>33</v>
      </c>
      <c r="J258">
        <v>33</v>
      </c>
      <c r="K258">
        <v>33</v>
      </c>
      <c r="L258">
        <v>33</v>
      </c>
      <c r="M258">
        <v>33</v>
      </c>
      <c r="N258">
        <v>33</v>
      </c>
      <c r="O258">
        <v>33</v>
      </c>
      <c r="P258">
        <v>33</v>
      </c>
      <c r="Q258">
        <v>33</v>
      </c>
      <c r="R258">
        <v>33</v>
      </c>
      <c r="S258">
        <v>33</v>
      </c>
      <c r="T258">
        <v>33</v>
      </c>
      <c r="U258">
        <v>33</v>
      </c>
      <c r="V258">
        <v>33</v>
      </c>
      <c r="W258">
        <v>33</v>
      </c>
      <c r="X258">
        <v>33</v>
      </c>
      <c r="Y258">
        <v>33</v>
      </c>
      <c r="Z258">
        <v>31</v>
      </c>
      <c r="AA258">
        <v>31</v>
      </c>
      <c r="AB258">
        <v>31</v>
      </c>
      <c r="AC258">
        <v>31</v>
      </c>
      <c r="AD258">
        <v>31</v>
      </c>
      <c r="AE258">
        <v>31</v>
      </c>
      <c r="AF258">
        <v>31</v>
      </c>
      <c r="AG258">
        <v>31</v>
      </c>
      <c r="AH258">
        <v>31</v>
      </c>
      <c r="AI258">
        <v>31</v>
      </c>
      <c r="AJ258">
        <v>31</v>
      </c>
      <c r="AK258">
        <v>31</v>
      </c>
      <c r="AL258">
        <v>31</v>
      </c>
      <c r="AM258">
        <v>31</v>
      </c>
      <c r="AN258">
        <v>31</v>
      </c>
      <c r="AO258">
        <v>31</v>
      </c>
      <c r="AP258">
        <v>31</v>
      </c>
      <c r="AQ258">
        <v>31</v>
      </c>
      <c r="AR258">
        <v>31</v>
      </c>
      <c r="AS258">
        <v>31</v>
      </c>
      <c r="AT258">
        <v>31</v>
      </c>
      <c r="AU258">
        <v>31</v>
      </c>
      <c r="AV258" s="8">
        <f t="shared" si="32"/>
        <v>32</v>
      </c>
      <c r="AW258">
        <f t="shared" si="33"/>
        <v>32</v>
      </c>
      <c r="AX258" s="8">
        <f t="shared" si="34"/>
        <v>1.0115610777177464</v>
      </c>
      <c r="AY258" s="6">
        <f>Table1214[[#This Row],[Szórás]]/Table1214[[#This Row],[Átlagos akadálymentességi hibaszám]]</f>
        <v>3.1611283678679575E-2</v>
      </c>
      <c r="AZ258">
        <f t="shared" si="35"/>
        <v>31</v>
      </c>
      <c r="BA258">
        <f t="shared" si="36"/>
        <v>33</v>
      </c>
      <c r="BB258">
        <f t="shared" si="37"/>
        <v>2</v>
      </c>
      <c r="BC258" s="7">
        <f t="shared" si="38"/>
        <v>0.99786979482195026</v>
      </c>
      <c r="BD258" s="10">
        <f t="shared" si="39"/>
        <v>0.75038759689922452</v>
      </c>
    </row>
    <row r="259" spans="1:56" x14ac:dyDescent="0.25">
      <c r="A259">
        <v>23029630000</v>
      </c>
      <c r="B259" t="s">
        <v>100</v>
      </c>
      <c r="C259" t="s">
        <v>101</v>
      </c>
      <c r="D259">
        <v>12</v>
      </c>
      <c r="E259">
        <v>12</v>
      </c>
      <c r="F259">
        <v>12</v>
      </c>
      <c r="G259">
        <v>12</v>
      </c>
      <c r="H259">
        <v>12</v>
      </c>
      <c r="I259">
        <v>12</v>
      </c>
      <c r="J259">
        <v>12</v>
      </c>
      <c r="K259">
        <v>12</v>
      </c>
      <c r="L259">
        <v>12</v>
      </c>
      <c r="M259">
        <v>12</v>
      </c>
      <c r="N259">
        <v>12</v>
      </c>
      <c r="O259">
        <v>12</v>
      </c>
      <c r="P259">
        <v>12</v>
      </c>
      <c r="Q259">
        <v>12</v>
      </c>
      <c r="R259">
        <v>12</v>
      </c>
      <c r="S259">
        <v>12</v>
      </c>
      <c r="T259">
        <v>12</v>
      </c>
      <c r="U259">
        <v>12</v>
      </c>
      <c r="V259">
        <v>12</v>
      </c>
      <c r="W259">
        <v>12</v>
      </c>
      <c r="X259">
        <v>12</v>
      </c>
      <c r="Y259">
        <v>12</v>
      </c>
      <c r="Z259">
        <v>12</v>
      </c>
      <c r="AA259">
        <v>12</v>
      </c>
      <c r="AB259">
        <v>12</v>
      </c>
      <c r="AC259">
        <v>12</v>
      </c>
      <c r="AD259">
        <v>12</v>
      </c>
      <c r="AE259">
        <v>12</v>
      </c>
      <c r="AF259">
        <v>12</v>
      </c>
      <c r="AG259">
        <v>12</v>
      </c>
      <c r="AH259">
        <v>12</v>
      </c>
      <c r="AI259">
        <v>12</v>
      </c>
      <c r="AJ259">
        <v>12</v>
      </c>
      <c r="AK259">
        <v>12</v>
      </c>
      <c r="AL259">
        <v>12</v>
      </c>
      <c r="AM259">
        <v>12</v>
      </c>
      <c r="AN259">
        <v>12</v>
      </c>
      <c r="AO259">
        <v>12</v>
      </c>
      <c r="AP259">
        <v>12</v>
      </c>
      <c r="AQ259">
        <v>12</v>
      </c>
      <c r="AR259">
        <v>12</v>
      </c>
      <c r="AS259">
        <v>12</v>
      </c>
      <c r="AT259">
        <v>12</v>
      </c>
      <c r="AU259">
        <v>12</v>
      </c>
      <c r="AV259" s="8">
        <f t="shared" si="32"/>
        <v>12</v>
      </c>
      <c r="AW259">
        <f t="shared" si="33"/>
        <v>12</v>
      </c>
      <c r="AX259" s="8">
        <f t="shared" si="34"/>
        <v>0</v>
      </c>
      <c r="AY259" s="6">
        <f>Table1214[[#This Row],[Szórás]]/Table1214[[#This Row],[Átlagos akadálymentességi hibaszám]]</f>
        <v>0</v>
      </c>
      <c r="AZ259">
        <f t="shared" si="35"/>
        <v>12</v>
      </c>
      <c r="BA259">
        <f t="shared" si="36"/>
        <v>12</v>
      </c>
      <c r="BB259">
        <f t="shared" si="37"/>
        <v>0</v>
      </c>
      <c r="BC259" s="7">
        <f t="shared" si="38"/>
        <v>1</v>
      </c>
      <c r="BD259" s="10">
        <f t="shared" si="39"/>
        <v>1</v>
      </c>
    </row>
    <row r="260" spans="1:56" x14ac:dyDescent="0.25">
      <c r="A260">
        <v>234132000000</v>
      </c>
      <c r="B260" t="s">
        <v>100</v>
      </c>
      <c r="C260" t="s">
        <v>101</v>
      </c>
      <c r="D260">
        <v>48</v>
      </c>
      <c r="E260">
        <v>48</v>
      </c>
      <c r="F260">
        <v>48</v>
      </c>
      <c r="G260">
        <v>48</v>
      </c>
      <c r="H260">
        <v>48</v>
      </c>
      <c r="I260">
        <v>48</v>
      </c>
      <c r="J260">
        <v>48</v>
      </c>
      <c r="K260">
        <v>48</v>
      </c>
      <c r="L260">
        <v>48</v>
      </c>
      <c r="M260">
        <v>48</v>
      </c>
      <c r="N260">
        <v>48</v>
      </c>
      <c r="O260">
        <v>50</v>
      </c>
      <c r="P260">
        <v>50</v>
      </c>
      <c r="Q260">
        <v>50</v>
      </c>
      <c r="R260">
        <v>49</v>
      </c>
      <c r="S260">
        <v>49</v>
      </c>
      <c r="T260">
        <v>52</v>
      </c>
      <c r="U260">
        <v>52</v>
      </c>
      <c r="V260">
        <v>53</v>
      </c>
      <c r="W260">
        <v>53</v>
      </c>
      <c r="X260">
        <v>53</v>
      </c>
      <c r="Y260">
        <v>53</v>
      </c>
      <c r="Z260">
        <v>53</v>
      </c>
      <c r="AA260">
        <v>53</v>
      </c>
      <c r="AB260">
        <v>53</v>
      </c>
      <c r="AC260">
        <v>53</v>
      </c>
      <c r="AD260">
        <v>53</v>
      </c>
      <c r="AE260">
        <v>53</v>
      </c>
      <c r="AF260">
        <v>53</v>
      </c>
      <c r="AG260">
        <v>53</v>
      </c>
      <c r="AH260">
        <v>53</v>
      </c>
      <c r="AI260">
        <v>53</v>
      </c>
      <c r="AJ260">
        <v>53</v>
      </c>
      <c r="AK260">
        <v>53</v>
      </c>
      <c r="AL260">
        <v>53</v>
      </c>
      <c r="AM260">
        <v>53</v>
      </c>
      <c r="AN260">
        <v>53</v>
      </c>
      <c r="AO260">
        <v>53</v>
      </c>
      <c r="AP260">
        <v>53</v>
      </c>
      <c r="AQ260">
        <v>53</v>
      </c>
      <c r="AR260">
        <v>53</v>
      </c>
      <c r="AS260">
        <v>53</v>
      </c>
      <c r="AT260">
        <v>53</v>
      </c>
      <c r="AU260">
        <v>53</v>
      </c>
      <c r="AV260" s="8">
        <f t="shared" si="32"/>
        <v>51.31818181818182</v>
      </c>
      <c r="AW260">
        <f t="shared" si="33"/>
        <v>53</v>
      </c>
      <c r="AX260" s="8">
        <f t="shared" si="34"/>
        <v>2.2180310488393129</v>
      </c>
      <c r="AY260" s="6">
        <f>Table1214[[#This Row],[Szórás]]/Table1214[[#This Row],[Átlagos akadálymentességi hibaszám]]</f>
        <v>4.3221154184645602E-2</v>
      </c>
      <c r="AZ260">
        <f t="shared" si="35"/>
        <v>48</v>
      </c>
      <c r="BA260">
        <f t="shared" si="36"/>
        <v>53</v>
      </c>
      <c r="BB260">
        <f t="shared" si="37"/>
        <v>5</v>
      </c>
      <c r="BC260" s="7">
        <f t="shared" si="38"/>
        <v>1.002954991270482</v>
      </c>
      <c r="BD260" s="10">
        <f t="shared" si="39"/>
        <v>0.74601594370542679</v>
      </c>
    </row>
    <row r="261" spans="1:56" x14ac:dyDescent="0.25">
      <c r="A261">
        <v>14254790000</v>
      </c>
      <c r="B261" t="s">
        <v>100</v>
      </c>
      <c r="C261" t="s">
        <v>101</v>
      </c>
      <c r="D261">
        <v>135</v>
      </c>
      <c r="E261">
        <v>135</v>
      </c>
      <c r="F261">
        <v>135</v>
      </c>
      <c r="G261">
        <v>135</v>
      </c>
      <c r="H261">
        <v>131</v>
      </c>
      <c r="I261">
        <v>135</v>
      </c>
      <c r="J261">
        <v>135</v>
      </c>
      <c r="K261">
        <v>135</v>
      </c>
      <c r="L261">
        <v>135</v>
      </c>
      <c r="M261">
        <v>135</v>
      </c>
      <c r="N261">
        <v>135</v>
      </c>
      <c r="O261">
        <v>135</v>
      </c>
      <c r="P261">
        <v>135</v>
      </c>
      <c r="Q261">
        <v>135</v>
      </c>
      <c r="R261">
        <v>135</v>
      </c>
      <c r="S261">
        <v>135</v>
      </c>
      <c r="T261">
        <v>135</v>
      </c>
      <c r="U261">
        <v>135</v>
      </c>
      <c r="V261">
        <v>135</v>
      </c>
      <c r="W261">
        <v>135</v>
      </c>
      <c r="X261">
        <v>135</v>
      </c>
      <c r="Y261">
        <v>135</v>
      </c>
      <c r="Z261">
        <v>135</v>
      </c>
      <c r="AA261">
        <v>135</v>
      </c>
      <c r="AB261">
        <v>135</v>
      </c>
      <c r="AC261">
        <v>134</v>
      </c>
      <c r="AD261">
        <v>135</v>
      </c>
      <c r="AE261">
        <v>135</v>
      </c>
      <c r="AF261">
        <v>135</v>
      </c>
      <c r="AG261">
        <v>135</v>
      </c>
      <c r="AH261">
        <v>135</v>
      </c>
      <c r="AI261">
        <v>135</v>
      </c>
      <c r="AJ261">
        <v>135</v>
      </c>
      <c r="AK261">
        <v>135</v>
      </c>
      <c r="AL261">
        <v>135</v>
      </c>
      <c r="AM261">
        <v>131</v>
      </c>
      <c r="AN261">
        <v>131</v>
      </c>
      <c r="AO261">
        <v>135</v>
      </c>
      <c r="AP261">
        <v>135</v>
      </c>
      <c r="AQ261">
        <v>135</v>
      </c>
      <c r="AR261">
        <v>134</v>
      </c>
      <c r="AS261">
        <v>135</v>
      </c>
      <c r="AT261">
        <v>135</v>
      </c>
      <c r="AU261">
        <v>135</v>
      </c>
      <c r="AV261" s="8">
        <f t="shared" si="32"/>
        <v>134.68181818181819</v>
      </c>
      <c r="AW261">
        <f t="shared" si="33"/>
        <v>135</v>
      </c>
      <c r="AX261" s="8">
        <f t="shared" si="34"/>
        <v>1.0291727830331272</v>
      </c>
      <c r="AY261" s="6">
        <f>Table1214[[#This Row],[Szórás]]/Table1214[[#This Row],[Átlagos akadálymentességi hibaszám]]</f>
        <v>7.6415123951160306E-3</v>
      </c>
      <c r="AZ261">
        <f t="shared" si="35"/>
        <v>131</v>
      </c>
      <c r="BA261">
        <f t="shared" si="36"/>
        <v>135</v>
      </c>
      <c r="BB261">
        <f t="shared" si="37"/>
        <v>4</v>
      </c>
      <c r="BC261" s="7">
        <f t="shared" si="38"/>
        <v>0.99993243599548653</v>
      </c>
      <c r="BD261" s="10">
        <f t="shared" si="39"/>
        <v>1.2586208485030375E-2</v>
      </c>
    </row>
    <row r="262" spans="1:56" x14ac:dyDescent="0.25">
      <c r="A262">
        <v>12860000</v>
      </c>
      <c r="B262" t="s">
        <v>85</v>
      </c>
      <c r="C262" t="s">
        <v>356</v>
      </c>
      <c r="D262">
        <v>30</v>
      </c>
      <c r="E262">
        <v>30</v>
      </c>
      <c r="F262">
        <v>30</v>
      </c>
      <c r="G262">
        <v>30</v>
      </c>
      <c r="H262">
        <v>30</v>
      </c>
      <c r="I262">
        <v>30</v>
      </c>
      <c r="J262">
        <v>30</v>
      </c>
      <c r="K262">
        <v>30</v>
      </c>
      <c r="L262">
        <v>30</v>
      </c>
      <c r="M262">
        <v>30</v>
      </c>
      <c r="N262">
        <v>30</v>
      </c>
      <c r="O262">
        <v>30</v>
      </c>
      <c r="P262">
        <v>30</v>
      </c>
      <c r="Q262">
        <v>30</v>
      </c>
      <c r="R262">
        <v>30</v>
      </c>
      <c r="S262">
        <v>30</v>
      </c>
      <c r="T262">
        <v>30</v>
      </c>
      <c r="U262">
        <v>30</v>
      </c>
      <c r="V262">
        <v>30</v>
      </c>
      <c r="W262">
        <v>30</v>
      </c>
      <c r="X262">
        <v>30</v>
      </c>
      <c r="Y262">
        <v>30</v>
      </c>
      <c r="Z262">
        <v>30</v>
      </c>
      <c r="AA262">
        <v>30</v>
      </c>
      <c r="AB262">
        <v>30</v>
      </c>
      <c r="AC262">
        <v>30</v>
      </c>
      <c r="AD262">
        <v>30</v>
      </c>
      <c r="AE262">
        <v>30</v>
      </c>
      <c r="AF262">
        <v>30</v>
      </c>
      <c r="AG262">
        <v>30</v>
      </c>
      <c r="AH262">
        <v>30</v>
      </c>
      <c r="AI262">
        <v>30</v>
      </c>
      <c r="AJ262">
        <v>30</v>
      </c>
      <c r="AK262">
        <v>30</v>
      </c>
      <c r="AL262">
        <v>30</v>
      </c>
      <c r="AM262">
        <v>20</v>
      </c>
      <c r="AN262">
        <v>20</v>
      </c>
      <c r="AO262">
        <v>20</v>
      </c>
      <c r="AP262">
        <v>20</v>
      </c>
      <c r="AQ262">
        <v>20</v>
      </c>
      <c r="AR262">
        <v>20</v>
      </c>
      <c r="AS262">
        <v>20</v>
      </c>
      <c r="AT262">
        <v>20</v>
      </c>
      <c r="AU262">
        <v>20</v>
      </c>
      <c r="AV262" s="8">
        <f t="shared" si="32"/>
        <v>27.954545454545453</v>
      </c>
      <c r="AW262">
        <f t="shared" si="33"/>
        <v>30</v>
      </c>
      <c r="AX262" s="8">
        <f t="shared" si="34"/>
        <v>4.0803245735839146</v>
      </c>
      <c r="AY262" s="6">
        <f>Table1214[[#This Row],[Szórás]]/Table1214[[#This Row],[Átlagos akadálymentességi hibaszám]]</f>
        <v>0.14596283027454654</v>
      </c>
      <c r="AZ262">
        <f t="shared" si="35"/>
        <v>20</v>
      </c>
      <c r="BA262">
        <f t="shared" si="36"/>
        <v>30</v>
      </c>
      <c r="BB262">
        <f t="shared" si="37"/>
        <v>10</v>
      </c>
      <c r="BC262" s="7">
        <f t="shared" si="38"/>
        <v>0.99103957497213091</v>
      </c>
      <c r="BD262" s="10">
        <f t="shared" si="39"/>
        <v>0.48837209302325585</v>
      </c>
    </row>
    <row r="263" spans="1:56" x14ac:dyDescent="0.25">
      <c r="A263">
        <v>679661000000</v>
      </c>
      <c r="B263" t="s">
        <v>100</v>
      </c>
      <c r="C263" t="s">
        <v>101</v>
      </c>
      <c r="D263">
        <v>12</v>
      </c>
      <c r="E263">
        <v>12</v>
      </c>
      <c r="F263">
        <v>12</v>
      </c>
      <c r="G263">
        <v>12</v>
      </c>
      <c r="H263">
        <v>13</v>
      </c>
      <c r="I263">
        <v>13</v>
      </c>
      <c r="J263">
        <v>13</v>
      </c>
      <c r="K263">
        <v>13</v>
      </c>
      <c r="L263">
        <v>13</v>
      </c>
      <c r="M263">
        <v>13</v>
      </c>
      <c r="N263">
        <v>13</v>
      </c>
      <c r="O263">
        <v>13</v>
      </c>
      <c r="P263">
        <v>12</v>
      </c>
      <c r="Q263">
        <v>12</v>
      </c>
      <c r="R263">
        <v>13</v>
      </c>
      <c r="S263">
        <v>11</v>
      </c>
      <c r="T263">
        <v>11</v>
      </c>
      <c r="U263">
        <v>10</v>
      </c>
      <c r="V263">
        <v>10</v>
      </c>
      <c r="W263">
        <v>10</v>
      </c>
      <c r="X263">
        <v>10</v>
      </c>
      <c r="Y263">
        <v>8</v>
      </c>
      <c r="Z263">
        <v>8</v>
      </c>
      <c r="AA263">
        <v>10</v>
      </c>
      <c r="AB263">
        <v>10</v>
      </c>
      <c r="AC263">
        <v>10</v>
      </c>
      <c r="AD263">
        <v>10</v>
      </c>
      <c r="AE263">
        <v>10</v>
      </c>
      <c r="AF263">
        <v>6</v>
      </c>
      <c r="AG263">
        <v>10</v>
      </c>
      <c r="AH263">
        <v>10</v>
      </c>
      <c r="AI263">
        <v>10</v>
      </c>
      <c r="AJ263">
        <v>10</v>
      </c>
      <c r="AK263">
        <v>10</v>
      </c>
      <c r="AL263">
        <v>10</v>
      </c>
      <c r="AM263">
        <v>10</v>
      </c>
      <c r="AN263">
        <v>10</v>
      </c>
      <c r="AO263">
        <v>10</v>
      </c>
      <c r="AP263">
        <v>10</v>
      </c>
      <c r="AQ263">
        <v>9</v>
      </c>
      <c r="AR263">
        <v>9</v>
      </c>
      <c r="AS263">
        <v>9</v>
      </c>
      <c r="AT263">
        <v>9</v>
      </c>
      <c r="AU263">
        <v>9</v>
      </c>
      <c r="AV263" s="8">
        <f t="shared" si="32"/>
        <v>10.636363636363637</v>
      </c>
      <c r="AW263">
        <f t="shared" si="33"/>
        <v>10</v>
      </c>
      <c r="AX263" s="8">
        <f t="shared" si="34"/>
        <v>1.6578342427158841</v>
      </c>
      <c r="AY263" s="6">
        <f>Table1214[[#This Row],[Szórás]]/Table1214[[#This Row],[Átlagos akadálymentességi hibaszám]]</f>
        <v>0.15586475786217713</v>
      </c>
      <c r="AZ263">
        <f t="shared" si="35"/>
        <v>6</v>
      </c>
      <c r="BA263">
        <f t="shared" si="36"/>
        <v>13</v>
      </c>
      <c r="BB263">
        <f t="shared" si="37"/>
        <v>7</v>
      </c>
      <c r="BC263" s="7">
        <f t="shared" si="38"/>
        <v>0.99102616192801984</v>
      </c>
      <c r="BD263" s="10">
        <f t="shared" si="39"/>
        <v>0.50266717077823353</v>
      </c>
    </row>
    <row r="264" spans="1:56" x14ac:dyDescent="0.25">
      <c r="A264">
        <v>618180000</v>
      </c>
      <c r="B264" t="s">
        <v>121</v>
      </c>
      <c r="C264" t="s">
        <v>122</v>
      </c>
      <c r="D264">
        <v>10</v>
      </c>
      <c r="E264">
        <v>10</v>
      </c>
      <c r="F264">
        <v>10</v>
      </c>
      <c r="G264">
        <v>10</v>
      </c>
      <c r="H264">
        <v>10</v>
      </c>
      <c r="I264">
        <v>10</v>
      </c>
      <c r="J264">
        <v>10</v>
      </c>
      <c r="K264">
        <v>10</v>
      </c>
      <c r="L264">
        <v>10</v>
      </c>
      <c r="M264">
        <v>10</v>
      </c>
      <c r="N264">
        <v>10</v>
      </c>
      <c r="O264">
        <v>10</v>
      </c>
      <c r="P264">
        <v>10</v>
      </c>
      <c r="Q264">
        <v>10</v>
      </c>
      <c r="R264">
        <v>9</v>
      </c>
      <c r="S264">
        <v>10</v>
      </c>
      <c r="T264">
        <v>10</v>
      </c>
      <c r="U264">
        <v>13</v>
      </c>
      <c r="V264">
        <v>13</v>
      </c>
      <c r="W264">
        <v>13</v>
      </c>
      <c r="X264">
        <v>10</v>
      </c>
      <c r="Y264">
        <v>10</v>
      </c>
      <c r="Z264">
        <v>10</v>
      </c>
      <c r="AA264">
        <v>10</v>
      </c>
      <c r="AB264">
        <v>10</v>
      </c>
      <c r="AC264">
        <v>10</v>
      </c>
      <c r="AD264">
        <v>11</v>
      </c>
      <c r="AE264">
        <v>11</v>
      </c>
      <c r="AF264">
        <v>11</v>
      </c>
      <c r="AG264">
        <v>11</v>
      </c>
      <c r="AH264">
        <v>11</v>
      </c>
      <c r="AI264">
        <v>11</v>
      </c>
      <c r="AJ264">
        <v>11</v>
      </c>
      <c r="AK264">
        <v>12</v>
      </c>
      <c r="AL264">
        <v>10</v>
      </c>
      <c r="AM264">
        <v>13</v>
      </c>
      <c r="AN264">
        <v>13</v>
      </c>
      <c r="AO264">
        <v>12</v>
      </c>
      <c r="AP264">
        <v>13</v>
      </c>
      <c r="AQ264">
        <v>13</v>
      </c>
      <c r="AR264">
        <v>12</v>
      </c>
      <c r="AS264">
        <v>12</v>
      </c>
      <c r="AT264">
        <v>12</v>
      </c>
      <c r="AU264">
        <v>12</v>
      </c>
      <c r="AV264" s="8">
        <f t="shared" si="32"/>
        <v>10.886363636363637</v>
      </c>
      <c r="AW264">
        <f t="shared" si="33"/>
        <v>10</v>
      </c>
      <c r="AX264" s="8">
        <f t="shared" si="34"/>
        <v>1.1854919318609451</v>
      </c>
      <c r="AY264" s="6">
        <f>Table1214[[#This Row],[Szórás]]/Table1214[[#This Row],[Átlagos akadálymentességi hibaszám]]</f>
        <v>0.10889696242564005</v>
      </c>
      <c r="AZ264">
        <f t="shared" si="35"/>
        <v>9</v>
      </c>
      <c r="BA264">
        <f t="shared" si="36"/>
        <v>13</v>
      </c>
      <c r="BB264">
        <f t="shared" si="37"/>
        <v>4</v>
      </c>
      <c r="BC264" s="7">
        <f t="shared" si="38"/>
        <v>1.0054856261320773</v>
      </c>
      <c r="BD264" s="10">
        <f t="shared" si="39"/>
        <v>0.44348230253722404</v>
      </c>
    </row>
    <row r="265" spans="1:56" x14ac:dyDescent="0.25">
      <c r="A265">
        <v>416560000</v>
      </c>
      <c r="B265" t="s">
        <v>125</v>
      </c>
      <c r="C265" t="s">
        <v>135</v>
      </c>
      <c r="D265">
        <v>28</v>
      </c>
      <c r="E265">
        <v>31</v>
      </c>
      <c r="F265">
        <v>28</v>
      </c>
      <c r="G265">
        <v>26</v>
      </c>
      <c r="H265">
        <v>28</v>
      </c>
      <c r="I265">
        <v>26</v>
      </c>
      <c r="J265">
        <v>27</v>
      </c>
      <c r="K265">
        <v>26</v>
      </c>
      <c r="L265">
        <v>24</v>
      </c>
      <c r="M265">
        <v>18</v>
      </c>
      <c r="N265">
        <v>18</v>
      </c>
      <c r="O265">
        <v>18</v>
      </c>
      <c r="P265">
        <v>17</v>
      </c>
      <c r="Q265">
        <v>20</v>
      </c>
      <c r="R265">
        <v>20</v>
      </c>
      <c r="S265">
        <v>20</v>
      </c>
      <c r="T265">
        <v>20</v>
      </c>
      <c r="U265">
        <v>19</v>
      </c>
      <c r="V265">
        <v>19</v>
      </c>
      <c r="W265">
        <v>19</v>
      </c>
      <c r="X265">
        <v>18</v>
      </c>
      <c r="Y265">
        <v>18</v>
      </c>
      <c r="Z265">
        <v>18</v>
      </c>
      <c r="AA265">
        <v>25</v>
      </c>
      <c r="AB265">
        <v>24</v>
      </c>
      <c r="AC265">
        <v>36</v>
      </c>
      <c r="AD265">
        <v>36</v>
      </c>
      <c r="AE265">
        <v>21</v>
      </c>
      <c r="AF265">
        <v>21</v>
      </c>
      <c r="AG265">
        <v>21</v>
      </c>
      <c r="AH265">
        <v>21</v>
      </c>
      <c r="AI265">
        <v>21</v>
      </c>
      <c r="AJ265">
        <v>21</v>
      </c>
      <c r="AK265">
        <v>21</v>
      </c>
      <c r="AL265">
        <v>21</v>
      </c>
      <c r="AM265">
        <v>21</v>
      </c>
      <c r="AN265">
        <v>21</v>
      </c>
      <c r="AO265">
        <v>18</v>
      </c>
      <c r="AP265">
        <v>21</v>
      </c>
      <c r="AQ265">
        <v>23</v>
      </c>
      <c r="AR265">
        <v>20</v>
      </c>
      <c r="AS265">
        <v>20</v>
      </c>
      <c r="AT265">
        <v>20</v>
      </c>
      <c r="AU265">
        <v>23</v>
      </c>
      <c r="AV265" s="8">
        <f t="shared" si="32"/>
        <v>22.318181818181817</v>
      </c>
      <c r="AW265">
        <f t="shared" si="33"/>
        <v>21</v>
      </c>
      <c r="AX265" s="8">
        <f t="shared" si="34"/>
        <v>4.5020549688911595</v>
      </c>
      <c r="AY265" s="6">
        <f>Table1214[[#This Row],[Szórás]]/Table1214[[#This Row],[Átlagos akadálymentességi hibaszám]]</f>
        <v>0.20172140390143689</v>
      </c>
      <c r="AZ265">
        <f t="shared" si="35"/>
        <v>17</v>
      </c>
      <c r="BA265">
        <f t="shared" si="36"/>
        <v>36</v>
      </c>
      <c r="BB265">
        <f t="shared" si="37"/>
        <v>19</v>
      </c>
      <c r="BC265" s="7">
        <f t="shared" si="38"/>
        <v>0.99607567487061888</v>
      </c>
      <c r="BD265" s="10">
        <f t="shared" si="39"/>
        <v>7.6279398017205707E-2</v>
      </c>
    </row>
    <row r="266" spans="1:56" x14ac:dyDescent="0.25">
      <c r="A266">
        <v>57119230000</v>
      </c>
      <c r="B266" t="s">
        <v>100</v>
      </c>
      <c r="C266" t="s">
        <v>101</v>
      </c>
      <c r="D266">
        <v>37</v>
      </c>
      <c r="E266">
        <v>40</v>
      </c>
      <c r="F266">
        <v>42</v>
      </c>
      <c r="G266">
        <v>43</v>
      </c>
      <c r="H266">
        <v>37</v>
      </c>
      <c r="I266">
        <v>39</v>
      </c>
      <c r="J266">
        <v>40</v>
      </c>
      <c r="K266">
        <v>40</v>
      </c>
      <c r="L266">
        <v>41</v>
      </c>
      <c r="M266">
        <v>39</v>
      </c>
      <c r="N266">
        <v>25</v>
      </c>
      <c r="O266">
        <v>27</v>
      </c>
      <c r="P266">
        <v>24</v>
      </c>
      <c r="Q266">
        <v>10</v>
      </c>
      <c r="R266">
        <v>24</v>
      </c>
      <c r="S266">
        <v>10</v>
      </c>
      <c r="T266">
        <v>30</v>
      </c>
      <c r="U266">
        <v>32</v>
      </c>
      <c r="V266">
        <v>9</v>
      </c>
      <c r="W266">
        <v>27</v>
      </c>
      <c r="X266">
        <v>22</v>
      </c>
      <c r="Y266">
        <v>28</v>
      </c>
      <c r="Z266">
        <v>25</v>
      </c>
      <c r="AA266">
        <v>21</v>
      </c>
      <c r="AB266">
        <v>20</v>
      </c>
      <c r="AC266">
        <v>21</v>
      </c>
      <c r="AD266">
        <v>21</v>
      </c>
      <c r="AE266">
        <v>14</v>
      </c>
      <c r="AF266">
        <v>23</v>
      </c>
      <c r="AG266">
        <v>21</v>
      </c>
      <c r="AH266">
        <v>19</v>
      </c>
      <c r="AI266">
        <v>12</v>
      </c>
      <c r="AJ266">
        <v>22</v>
      </c>
      <c r="AK266">
        <v>22</v>
      </c>
      <c r="AL266">
        <v>27</v>
      </c>
      <c r="AM266">
        <v>22</v>
      </c>
      <c r="AN266">
        <v>22</v>
      </c>
      <c r="AO266">
        <v>23</v>
      </c>
      <c r="AP266">
        <v>28</v>
      </c>
      <c r="AQ266">
        <v>27</v>
      </c>
      <c r="AR266">
        <v>15</v>
      </c>
      <c r="AS266">
        <v>34</v>
      </c>
      <c r="AT266">
        <v>34</v>
      </c>
      <c r="AU266">
        <v>34</v>
      </c>
      <c r="AV266" s="8">
        <f t="shared" si="32"/>
        <v>26.65909090909091</v>
      </c>
      <c r="AW266">
        <f t="shared" si="33"/>
        <v>25</v>
      </c>
      <c r="AX266" s="8">
        <f t="shared" si="34"/>
        <v>9.313514016759763</v>
      </c>
      <c r="AY266" s="6">
        <f>Table1214[[#This Row],[Szórás]]/Table1214[[#This Row],[Átlagos akadálymentességi hibaszám]]</f>
        <v>0.34935602449908743</v>
      </c>
      <c r="AZ266">
        <f t="shared" si="35"/>
        <v>9</v>
      </c>
      <c r="BA266">
        <f t="shared" si="36"/>
        <v>43</v>
      </c>
      <c r="BB266">
        <f t="shared" si="37"/>
        <v>34</v>
      </c>
      <c r="BC266" s="7">
        <f t="shared" si="38"/>
        <v>0.98958009553523396</v>
      </c>
      <c r="BD266" s="10">
        <f t="shared" si="39"/>
        <v>0.11440982211288275</v>
      </c>
    </row>
    <row r="267" spans="1:56" x14ac:dyDescent="0.25">
      <c r="A267">
        <v>223250000</v>
      </c>
      <c r="B267" t="s">
        <v>110</v>
      </c>
      <c r="C267" t="s">
        <v>174</v>
      </c>
      <c r="D267">
        <v>86</v>
      </c>
      <c r="E267">
        <v>95</v>
      </c>
      <c r="F267">
        <v>95</v>
      </c>
      <c r="G267">
        <v>100</v>
      </c>
      <c r="H267">
        <v>98</v>
      </c>
      <c r="I267">
        <v>95</v>
      </c>
      <c r="J267">
        <v>95</v>
      </c>
      <c r="K267">
        <v>98</v>
      </c>
      <c r="L267">
        <v>96</v>
      </c>
      <c r="M267">
        <v>95</v>
      </c>
      <c r="N267">
        <v>95</v>
      </c>
      <c r="O267">
        <v>101</v>
      </c>
      <c r="P267">
        <v>101</v>
      </c>
      <c r="Q267">
        <v>97</v>
      </c>
      <c r="R267">
        <v>95</v>
      </c>
      <c r="S267">
        <v>95</v>
      </c>
      <c r="T267">
        <v>95</v>
      </c>
      <c r="U267">
        <v>95</v>
      </c>
      <c r="V267">
        <v>78</v>
      </c>
      <c r="W267">
        <v>96</v>
      </c>
      <c r="X267">
        <v>98</v>
      </c>
      <c r="Y267">
        <v>96</v>
      </c>
      <c r="Z267">
        <v>96</v>
      </c>
      <c r="AA267">
        <v>153</v>
      </c>
      <c r="AB267">
        <v>151</v>
      </c>
      <c r="AC267">
        <v>156</v>
      </c>
      <c r="AD267">
        <v>97</v>
      </c>
      <c r="AE267">
        <v>96</v>
      </c>
      <c r="AF267">
        <v>97</v>
      </c>
      <c r="AG267">
        <v>103</v>
      </c>
      <c r="AH267">
        <v>101</v>
      </c>
      <c r="AI267">
        <v>98</v>
      </c>
      <c r="AJ267">
        <v>98</v>
      </c>
      <c r="AK267">
        <v>92</v>
      </c>
      <c r="AL267">
        <v>89</v>
      </c>
      <c r="AM267">
        <v>88</v>
      </c>
      <c r="AN267">
        <v>91</v>
      </c>
      <c r="AO267">
        <v>86</v>
      </c>
      <c r="AP267">
        <v>83</v>
      </c>
      <c r="AQ267">
        <v>84</v>
      </c>
      <c r="AR267">
        <v>82</v>
      </c>
      <c r="AS267">
        <v>82</v>
      </c>
      <c r="AT267">
        <v>74</v>
      </c>
      <c r="AU267">
        <v>82</v>
      </c>
      <c r="AV267" s="8">
        <f t="shared" si="32"/>
        <v>97.13636363636364</v>
      </c>
      <c r="AW267">
        <f t="shared" si="33"/>
        <v>95</v>
      </c>
      <c r="AX267" s="8">
        <f t="shared" si="34"/>
        <v>16.742358074990666</v>
      </c>
      <c r="AY267" s="6">
        <f>Table1214[[#This Row],[Szórás]]/Table1214[[#This Row],[Átlagos akadálymentességi hibaszám]]</f>
        <v>0.1723593250583971</v>
      </c>
      <c r="AZ267">
        <f t="shared" si="35"/>
        <v>74</v>
      </c>
      <c r="BA267">
        <f t="shared" si="36"/>
        <v>156</v>
      </c>
      <c r="BB267">
        <f t="shared" si="37"/>
        <v>82</v>
      </c>
      <c r="BC267" s="7">
        <f t="shared" si="38"/>
        <v>0.99750444130504989</v>
      </c>
      <c r="BD267" s="10">
        <f t="shared" si="39"/>
        <v>4.6995155687355718E-2</v>
      </c>
    </row>
    <row r="268" spans="1:56" x14ac:dyDescent="0.25">
      <c r="A268">
        <v>8700000</v>
      </c>
      <c r="B268" t="s">
        <v>85</v>
      </c>
      <c r="C268" t="s">
        <v>356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2</v>
      </c>
      <c r="X268">
        <v>2</v>
      </c>
      <c r="Y268">
        <v>2</v>
      </c>
      <c r="Z268">
        <v>2</v>
      </c>
      <c r="AA268">
        <v>2</v>
      </c>
      <c r="AB268">
        <v>2</v>
      </c>
      <c r="AC268">
        <v>2</v>
      </c>
      <c r="AD268">
        <v>2</v>
      </c>
      <c r="AE268">
        <v>2</v>
      </c>
      <c r="AF268">
        <v>2</v>
      </c>
      <c r="AG268">
        <v>2</v>
      </c>
      <c r="AH268">
        <v>2</v>
      </c>
      <c r="AI268">
        <v>2</v>
      </c>
      <c r="AJ268">
        <v>2</v>
      </c>
      <c r="AK268">
        <v>2</v>
      </c>
      <c r="AL268">
        <v>2</v>
      </c>
      <c r="AM268">
        <v>2</v>
      </c>
      <c r="AN268">
        <v>2</v>
      </c>
      <c r="AO268">
        <v>2</v>
      </c>
      <c r="AP268">
        <v>2</v>
      </c>
      <c r="AQ268">
        <v>2</v>
      </c>
      <c r="AR268">
        <v>2</v>
      </c>
      <c r="AS268">
        <v>2</v>
      </c>
      <c r="AT268">
        <v>2</v>
      </c>
      <c r="AU268">
        <v>2</v>
      </c>
      <c r="AV268" s="8">
        <f t="shared" si="32"/>
        <v>2</v>
      </c>
      <c r="AW268">
        <f t="shared" si="33"/>
        <v>2</v>
      </c>
      <c r="AX268" s="8">
        <f t="shared" si="34"/>
        <v>0</v>
      </c>
      <c r="AY268" s="6">
        <f>Table1214[[#This Row],[Szórás]]/Table1214[[#This Row],[Átlagos akadálymentességi hibaszám]]</f>
        <v>0</v>
      </c>
      <c r="AZ268">
        <f t="shared" si="35"/>
        <v>2</v>
      </c>
      <c r="BA268">
        <f t="shared" si="36"/>
        <v>2</v>
      </c>
      <c r="BB268">
        <f t="shared" si="37"/>
        <v>0</v>
      </c>
      <c r="BC268" s="7">
        <f t="shared" si="38"/>
        <v>1</v>
      </c>
      <c r="BD268" s="10">
        <f t="shared" si="39"/>
        <v>1</v>
      </c>
    </row>
    <row r="269" spans="1:56" x14ac:dyDescent="0.25">
      <c r="A269">
        <v>82534850000</v>
      </c>
      <c r="B269" t="s">
        <v>100</v>
      </c>
      <c r="C269" t="s">
        <v>101</v>
      </c>
      <c r="D269">
        <v>31</v>
      </c>
      <c r="E269">
        <v>31</v>
      </c>
      <c r="F269">
        <v>31</v>
      </c>
      <c r="G269">
        <v>31</v>
      </c>
      <c r="H269">
        <v>31</v>
      </c>
      <c r="I269">
        <v>31</v>
      </c>
      <c r="J269">
        <v>31</v>
      </c>
      <c r="K269">
        <v>31</v>
      </c>
      <c r="L269">
        <v>31</v>
      </c>
      <c r="M269">
        <v>31</v>
      </c>
      <c r="N269">
        <v>31</v>
      </c>
      <c r="O269">
        <v>31</v>
      </c>
      <c r="P269">
        <v>31</v>
      </c>
      <c r="Q269">
        <v>31</v>
      </c>
      <c r="R269">
        <v>31</v>
      </c>
      <c r="S269">
        <v>31</v>
      </c>
      <c r="T269">
        <v>31</v>
      </c>
      <c r="U269">
        <v>31</v>
      </c>
      <c r="V269">
        <v>20</v>
      </c>
      <c r="W269">
        <v>31</v>
      </c>
      <c r="X269">
        <v>31</v>
      </c>
      <c r="Y269">
        <v>33</v>
      </c>
      <c r="Z269">
        <v>33</v>
      </c>
      <c r="AA269">
        <v>33</v>
      </c>
      <c r="AB269">
        <v>33</v>
      </c>
      <c r="AC269">
        <v>33</v>
      </c>
      <c r="AD269">
        <v>33</v>
      </c>
      <c r="AE269">
        <v>33</v>
      </c>
      <c r="AF269">
        <v>33</v>
      </c>
      <c r="AG269">
        <v>33</v>
      </c>
      <c r="AH269">
        <v>33</v>
      </c>
      <c r="AI269">
        <v>33</v>
      </c>
      <c r="AJ269">
        <v>33</v>
      </c>
      <c r="AK269">
        <v>31</v>
      </c>
      <c r="AL269">
        <v>31</v>
      </c>
      <c r="AM269">
        <v>31</v>
      </c>
      <c r="AN269">
        <v>25</v>
      </c>
      <c r="AO269">
        <v>25</v>
      </c>
      <c r="AP269">
        <v>25</v>
      </c>
      <c r="AQ269">
        <v>25</v>
      </c>
      <c r="AR269">
        <v>25</v>
      </c>
      <c r="AS269">
        <v>25</v>
      </c>
      <c r="AT269">
        <v>26</v>
      </c>
      <c r="AU269">
        <v>26</v>
      </c>
      <c r="AV269" s="8">
        <f t="shared" si="32"/>
        <v>30.25</v>
      </c>
      <c r="AW269">
        <f t="shared" si="33"/>
        <v>31</v>
      </c>
      <c r="AX269" s="8">
        <f t="shared" si="34"/>
        <v>3.0888019804478573</v>
      </c>
      <c r="AY269" s="6">
        <f>Table1214[[#This Row],[Szórás]]/Table1214[[#This Row],[Átlagos akadálymentességi hibaszám]]</f>
        <v>0.10210915637844156</v>
      </c>
      <c r="AZ269">
        <f t="shared" si="35"/>
        <v>20</v>
      </c>
      <c r="BA269">
        <f t="shared" si="36"/>
        <v>33</v>
      </c>
      <c r="BB269">
        <f t="shared" si="37"/>
        <v>13</v>
      </c>
      <c r="BC269" s="7">
        <f t="shared" si="38"/>
        <v>0.99661691878148162</v>
      </c>
      <c r="BD269" s="10">
        <f t="shared" si="39"/>
        <v>0.15137712552117119</v>
      </c>
    </row>
    <row r="270" spans="1:56" x14ac:dyDescent="0.25">
      <c r="A270">
        <v>700750000</v>
      </c>
      <c r="B270" t="s">
        <v>121</v>
      </c>
      <c r="C270" t="s">
        <v>122</v>
      </c>
      <c r="D270">
        <v>158</v>
      </c>
      <c r="E270">
        <v>158</v>
      </c>
      <c r="F270">
        <v>158</v>
      </c>
      <c r="G270">
        <v>158</v>
      </c>
      <c r="H270">
        <v>154</v>
      </c>
      <c r="I270">
        <v>158</v>
      </c>
      <c r="J270">
        <v>158</v>
      </c>
      <c r="K270">
        <v>158</v>
      </c>
      <c r="L270">
        <v>154</v>
      </c>
      <c r="M270">
        <v>154</v>
      </c>
      <c r="N270">
        <v>158</v>
      </c>
      <c r="O270">
        <v>158</v>
      </c>
      <c r="P270">
        <v>154</v>
      </c>
      <c r="Q270">
        <v>158</v>
      </c>
      <c r="R270">
        <v>154</v>
      </c>
      <c r="S270">
        <v>154</v>
      </c>
      <c r="T270">
        <v>154</v>
      </c>
      <c r="U270">
        <v>154</v>
      </c>
      <c r="V270">
        <v>158</v>
      </c>
      <c r="W270">
        <v>154</v>
      </c>
      <c r="X270">
        <v>154</v>
      </c>
      <c r="Y270">
        <v>154</v>
      </c>
      <c r="Z270">
        <v>158</v>
      </c>
      <c r="AA270">
        <v>154</v>
      </c>
      <c r="AB270">
        <v>158</v>
      </c>
      <c r="AC270">
        <v>158</v>
      </c>
      <c r="AD270">
        <v>154</v>
      </c>
      <c r="AE270">
        <v>158</v>
      </c>
      <c r="AF270">
        <v>154</v>
      </c>
      <c r="AG270">
        <v>158</v>
      </c>
      <c r="AH270">
        <v>154</v>
      </c>
      <c r="AI270">
        <v>154</v>
      </c>
      <c r="AJ270">
        <v>158</v>
      </c>
      <c r="AK270">
        <v>158</v>
      </c>
      <c r="AL270">
        <v>158</v>
      </c>
      <c r="AM270">
        <v>154</v>
      </c>
      <c r="AN270">
        <v>154</v>
      </c>
      <c r="AO270">
        <v>154</v>
      </c>
      <c r="AP270">
        <v>158</v>
      </c>
      <c r="AQ270">
        <v>154</v>
      </c>
      <c r="AR270">
        <v>158</v>
      </c>
      <c r="AS270">
        <v>154</v>
      </c>
      <c r="AT270">
        <v>158</v>
      </c>
      <c r="AU270">
        <v>154</v>
      </c>
      <c r="AV270" s="8">
        <f t="shared" si="32"/>
        <v>156</v>
      </c>
      <c r="AW270">
        <f t="shared" si="33"/>
        <v>156</v>
      </c>
      <c r="AX270" s="8">
        <f t="shared" si="34"/>
        <v>2.0231221554354928</v>
      </c>
      <c r="AY270" s="6">
        <f>Table1214[[#This Row],[Szórás]]/Table1214[[#This Row],[Átlagos akadálymentességi hibaszám]]</f>
        <v>1.2968731765612133E-2</v>
      </c>
      <c r="AZ270">
        <f t="shared" si="35"/>
        <v>154</v>
      </c>
      <c r="BA270">
        <f t="shared" si="36"/>
        <v>158</v>
      </c>
      <c r="BB270">
        <f t="shared" si="37"/>
        <v>4</v>
      </c>
      <c r="BC270" s="7">
        <f t="shared" si="38"/>
        <v>0.99981569507485435</v>
      </c>
      <c r="BD270" s="10">
        <f t="shared" si="39"/>
        <v>3.3326926773015755E-2</v>
      </c>
    </row>
    <row r="271" spans="1:56" x14ac:dyDescent="0.25">
      <c r="A271">
        <v>1677370000</v>
      </c>
      <c r="B271" t="s">
        <v>158</v>
      </c>
      <c r="C271" t="s">
        <v>183</v>
      </c>
      <c r="D271">
        <v>15</v>
      </c>
      <c r="E271">
        <v>15</v>
      </c>
      <c r="F271">
        <v>15</v>
      </c>
      <c r="G271">
        <v>15</v>
      </c>
      <c r="H271">
        <v>15</v>
      </c>
      <c r="I271">
        <v>15</v>
      </c>
      <c r="J271">
        <v>15</v>
      </c>
      <c r="K271">
        <v>15</v>
      </c>
      <c r="L271">
        <v>15</v>
      </c>
      <c r="M271">
        <v>15</v>
      </c>
      <c r="N271">
        <v>15</v>
      </c>
      <c r="O271">
        <v>15</v>
      </c>
      <c r="P271">
        <v>15</v>
      </c>
      <c r="Q271">
        <v>15</v>
      </c>
      <c r="R271">
        <v>15</v>
      </c>
      <c r="S271">
        <v>15</v>
      </c>
      <c r="T271">
        <v>15</v>
      </c>
      <c r="U271">
        <v>15</v>
      </c>
      <c r="V271">
        <v>15</v>
      </c>
      <c r="W271">
        <v>15</v>
      </c>
      <c r="X271">
        <v>15</v>
      </c>
      <c r="Y271">
        <v>15</v>
      </c>
      <c r="Z271">
        <v>15</v>
      </c>
      <c r="AA271">
        <v>11</v>
      </c>
      <c r="AB271">
        <v>11</v>
      </c>
      <c r="AC271">
        <v>11</v>
      </c>
      <c r="AD271">
        <v>11</v>
      </c>
      <c r="AE271">
        <v>11</v>
      </c>
      <c r="AF271">
        <v>11</v>
      </c>
      <c r="AG271">
        <v>11</v>
      </c>
      <c r="AH271">
        <v>11</v>
      </c>
      <c r="AI271">
        <v>11</v>
      </c>
      <c r="AJ271">
        <v>11</v>
      </c>
      <c r="AK271">
        <v>8</v>
      </c>
      <c r="AL271">
        <v>8</v>
      </c>
      <c r="AM271">
        <v>8</v>
      </c>
      <c r="AN271">
        <v>8</v>
      </c>
      <c r="AO271">
        <v>8</v>
      </c>
      <c r="AP271">
        <v>8</v>
      </c>
      <c r="AQ271">
        <v>8</v>
      </c>
      <c r="AR271">
        <v>8</v>
      </c>
      <c r="AS271">
        <v>8</v>
      </c>
      <c r="AT271">
        <v>8</v>
      </c>
      <c r="AU271">
        <v>8</v>
      </c>
      <c r="AV271" s="8">
        <f t="shared" si="32"/>
        <v>12.340909090909092</v>
      </c>
      <c r="AW271">
        <f t="shared" si="33"/>
        <v>15</v>
      </c>
      <c r="AX271" s="8">
        <f t="shared" si="34"/>
        <v>3.0034335530892671</v>
      </c>
      <c r="AY271" s="6">
        <f>Table1214[[#This Row],[Szórás]]/Table1214[[#This Row],[Átlagos akadálymentességi hibaszám]]</f>
        <v>0.24337214794830156</v>
      </c>
      <c r="AZ271">
        <f t="shared" si="35"/>
        <v>8</v>
      </c>
      <c r="BA271">
        <f t="shared" si="36"/>
        <v>15</v>
      </c>
      <c r="BB271">
        <f t="shared" si="37"/>
        <v>7</v>
      </c>
      <c r="BC271" s="7">
        <f t="shared" si="38"/>
        <v>0.98147026489823586</v>
      </c>
      <c r="BD271" s="10">
        <f t="shared" si="39"/>
        <v>0.81955134402099883</v>
      </c>
    </row>
    <row r="272" spans="1:56" x14ac:dyDescent="0.25">
      <c r="A272">
        <v>1430000</v>
      </c>
      <c r="B272" t="s">
        <v>85</v>
      </c>
      <c r="C272" t="s">
        <v>356</v>
      </c>
      <c r="D272">
        <v>70</v>
      </c>
      <c r="E272">
        <v>73</v>
      </c>
      <c r="F272">
        <v>75</v>
      </c>
      <c r="G272">
        <v>80</v>
      </c>
      <c r="H272">
        <v>80</v>
      </c>
      <c r="I272">
        <v>70</v>
      </c>
      <c r="J272">
        <v>79</v>
      </c>
      <c r="K272">
        <v>74</v>
      </c>
      <c r="L272">
        <v>69</v>
      </c>
      <c r="M272">
        <v>63</v>
      </c>
      <c r="N272">
        <v>64</v>
      </c>
      <c r="O272">
        <v>60</v>
      </c>
      <c r="P272">
        <v>71</v>
      </c>
      <c r="Q272">
        <v>73</v>
      </c>
      <c r="R272">
        <v>68</v>
      </c>
      <c r="S272">
        <v>62</v>
      </c>
      <c r="T272">
        <v>68</v>
      </c>
      <c r="U272">
        <v>76</v>
      </c>
      <c r="V272">
        <v>88</v>
      </c>
      <c r="W272">
        <v>72</v>
      </c>
      <c r="X272">
        <v>63</v>
      </c>
      <c r="Y272">
        <v>83</v>
      </c>
      <c r="Z272">
        <v>85</v>
      </c>
      <c r="AA272">
        <v>76</v>
      </c>
      <c r="AB272">
        <v>72</v>
      </c>
      <c r="AC272">
        <v>80</v>
      </c>
      <c r="AD272">
        <v>93</v>
      </c>
      <c r="AE272">
        <v>82</v>
      </c>
      <c r="AF272">
        <v>82</v>
      </c>
      <c r="AG272">
        <v>76</v>
      </c>
      <c r="AH272">
        <v>68</v>
      </c>
      <c r="AI272">
        <v>69</v>
      </c>
      <c r="AJ272">
        <v>61</v>
      </c>
      <c r="AK272">
        <v>70</v>
      </c>
      <c r="AL272">
        <v>71</v>
      </c>
      <c r="AM272">
        <v>68</v>
      </c>
      <c r="AN272">
        <v>77</v>
      </c>
      <c r="AO272">
        <v>83</v>
      </c>
      <c r="AP272">
        <v>71</v>
      </c>
      <c r="AQ272">
        <v>69</v>
      </c>
      <c r="AR272">
        <v>89</v>
      </c>
      <c r="AS272">
        <v>90</v>
      </c>
      <c r="AT272">
        <v>88</v>
      </c>
      <c r="AU272">
        <v>96</v>
      </c>
      <c r="AV272" s="8">
        <f t="shared" si="32"/>
        <v>74.931818181818187</v>
      </c>
      <c r="AW272">
        <f t="shared" si="33"/>
        <v>73</v>
      </c>
      <c r="AX272" s="8">
        <f t="shared" si="34"/>
        <v>8.8931584032208555</v>
      </c>
      <c r="AY272" s="6">
        <f>Table1214[[#This Row],[Szórás]]/Table1214[[#This Row],[Átlagos akadálymentességi hibaszám]]</f>
        <v>0.11868333932111544</v>
      </c>
      <c r="AZ272">
        <f t="shared" si="35"/>
        <v>60</v>
      </c>
      <c r="BA272">
        <f t="shared" si="36"/>
        <v>96</v>
      </c>
      <c r="BB272">
        <f t="shared" si="37"/>
        <v>36</v>
      </c>
      <c r="BC272" s="7">
        <f t="shared" si="38"/>
        <v>1.0030084211964336</v>
      </c>
      <c r="BD272" s="10">
        <f t="shared" si="39"/>
        <v>0.10869254416220575</v>
      </c>
    </row>
    <row r="273" spans="1:56" x14ac:dyDescent="0.25">
      <c r="A273">
        <v>57098150000</v>
      </c>
      <c r="B273" t="s">
        <v>100</v>
      </c>
      <c r="C273" t="s">
        <v>101</v>
      </c>
      <c r="D273">
        <v>82</v>
      </c>
      <c r="E273">
        <v>82</v>
      </c>
      <c r="F273">
        <v>81</v>
      </c>
      <c r="G273">
        <v>81</v>
      </c>
      <c r="H273">
        <v>81</v>
      </c>
      <c r="I273">
        <v>81</v>
      </c>
      <c r="J273">
        <v>81</v>
      </c>
      <c r="K273">
        <v>81</v>
      </c>
      <c r="L273">
        <v>72</v>
      </c>
      <c r="M273">
        <v>72</v>
      </c>
      <c r="N273">
        <v>72</v>
      </c>
      <c r="O273">
        <v>73</v>
      </c>
      <c r="P273">
        <v>72</v>
      </c>
      <c r="Q273">
        <v>72</v>
      </c>
      <c r="R273">
        <v>72</v>
      </c>
      <c r="S273">
        <v>72</v>
      </c>
      <c r="T273">
        <v>72</v>
      </c>
      <c r="U273">
        <v>72</v>
      </c>
      <c r="V273">
        <v>71</v>
      </c>
      <c r="W273">
        <v>71</v>
      </c>
      <c r="X273">
        <v>70</v>
      </c>
      <c r="Y273">
        <v>70</v>
      </c>
      <c r="Z273">
        <v>70</v>
      </c>
      <c r="AA273">
        <v>70</v>
      </c>
      <c r="AB273">
        <v>35</v>
      </c>
      <c r="AC273">
        <v>34</v>
      </c>
      <c r="AD273">
        <v>34</v>
      </c>
      <c r="AE273">
        <v>35</v>
      </c>
      <c r="AF273">
        <v>33</v>
      </c>
      <c r="AG273">
        <v>33</v>
      </c>
      <c r="AH273">
        <v>33</v>
      </c>
      <c r="AI273">
        <v>33</v>
      </c>
      <c r="AJ273">
        <v>33</v>
      </c>
      <c r="AK273">
        <v>35</v>
      </c>
      <c r="AL273">
        <v>34</v>
      </c>
      <c r="AM273">
        <v>33</v>
      </c>
      <c r="AN273">
        <v>32</v>
      </c>
      <c r="AO273">
        <v>35</v>
      </c>
      <c r="AP273">
        <v>36</v>
      </c>
      <c r="AQ273">
        <v>38</v>
      </c>
      <c r="AR273">
        <v>38</v>
      </c>
      <c r="AS273">
        <v>36</v>
      </c>
      <c r="AT273">
        <v>37</v>
      </c>
      <c r="AU273">
        <v>38</v>
      </c>
      <c r="AV273" s="8">
        <f t="shared" si="32"/>
        <v>56.545454545454547</v>
      </c>
      <c r="AW273">
        <f t="shared" si="33"/>
        <v>70</v>
      </c>
      <c r="AX273" s="8">
        <f t="shared" si="34"/>
        <v>20.468301693281447</v>
      </c>
      <c r="AY273" s="6">
        <f>Table1214[[#This Row],[Szórás]]/Table1214[[#This Row],[Átlagos akadálymentességi hibaszám]]</f>
        <v>0.36197961193906097</v>
      </c>
      <c r="AZ273">
        <f t="shared" si="35"/>
        <v>32</v>
      </c>
      <c r="BA273">
        <f t="shared" si="36"/>
        <v>82</v>
      </c>
      <c r="BB273">
        <f t="shared" si="37"/>
        <v>50</v>
      </c>
      <c r="BC273" s="7">
        <f t="shared" si="38"/>
        <v>0.97371868479283952</v>
      </c>
      <c r="BD273" s="10">
        <f t="shared" si="39"/>
        <v>0.77088388983731404</v>
      </c>
    </row>
    <row r="274" spans="1:56" x14ac:dyDescent="0.25">
      <c r="A274">
        <v>13142530000</v>
      </c>
      <c r="B274" t="s">
        <v>100</v>
      </c>
      <c r="C274" t="s">
        <v>101</v>
      </c>
      <c r="D274">
        <v>204</v>
      </c>
      <c r="E274">
        <v>204</v>
      </c>
      <c r="F274">
        <v>204</v>
      </c>
      <c r="G274">
        <v>203</v>
      </c>
      <c r="H274">
        <v>207</v>
      </c>
      <c r="I274">
        <v>209</v>
      </c>
      <c r="J274">
        <v>207</v>
      </c>
      <c r="K274">
        <v>208</v>
      </c>
      <c r="L274">
        <v>206</v>
      </c>
      <c r="M274">
        <v>204</v>
      </c>
      <c r="N274">
        <v>26</v>
      </c>
      <c r="O274">
        <v>30</v>
      </c>
      <c r="P274">
        <v>30</v>
      </c>
      <c r="Q274">
        <v>30</v>
      </c>
      <c r="R274">
        <v>24</v>
      </c>
      <c r="S274">
        <v>24</v>
      </c>
      <c r="T274">
        <v>29</v>
      </c>
      <c r="U274">
        <v>29</v>
      </c>
      <c r="V274">
        <v>29</v>
      </c>
      <c r="W274">
        <v>26</v>
      </c>
      <c r="X274">
        <v>26</v>
      </c>
      <c r="Y274">
        <v>26</v>
      </c>
      <c r="Z274">
        <v>24</v>
      </c>
      <c r="AA274">
        <v>35</v>
      </c>
      <c r="AB274">
        <v>35</v>
      </c>
      <c r="AC274">
        <v>36</v>
      </c>
      <c r="AD274">
        <v>34</v>
      </c>
      <c r="AE274">
        <v>38</v>
      </c>
      <c r="AF274">
        <v>38</v>
      </c>
      <c r="AG274">
        <v>34</v>
      </c>
      <c r="AH274">
        <v>34</v>
      </c>
      <c r="AI274">
        <v>34</v>
      </c>
      <c r="AJ274">
        <v>34</v>
      </c>
      <c r="AK274">
        <v>39</v>
      </c>
      <c r="AL274">
        <v>40</v>
      </c>
      <c r="AM274">
        <v>46</v>
      </c>
      <c r="AN274">
        <v>41</v>
      </c>
      <c r="AO274">
        <v>41</v>
      </c>
      <c r="AP274">
        <v>41</v>
      </c>
      <c r="AQ274">
        <v>43</v>
      </c>
      <c r="AR274">
        <v>39</v>
      </c>
      <c r="AS274">
        <v>43</v>
      </c>
      <c r="AT274">
        <v>44</v>
      </c>
      <c r="AU274">
        <v>38</v>
      </c>
      <c r="AV274" s="8">
        <f t="shared" si="32"/>
        <v>73.090909090909093</v>
      </c>
      <c r="AW274">
        <f t="shared" si="33"/>
        <v>38</v>
      </c>
      <c r="AX274" s="8">
        <f t="shared" si="34"/>
        <v>72.919139090268757</v>
      </c>
      <c r="AY274" s="6">
        <f>Table1214[[#This Row],[Szórás]]/Table1214[[#This Row],[Átlagos akadálymentességi hibaszám]]</f>
        <v>0.99764991292656258</v>
      </c>
      <c r="AZ274">
        <f t="shared" si="35"/>
        <v>24</v>
      </c>
      <c r="BA274">
        <f t="shared" si="36"/>
        <v>209</v>
      </c>
      <c r="BB274">
        <f t="shared" si="37"/>
        <v>185</v>
      </c>
      <c r="BC274" s="7">
        <f t="shared" si="38"/>
        <v>0.96481384837119921</v>
      </c>
      <c r="BD274" s="10">
        <f t="shared" si="39"/>
        <v>0.34125515796831879</v>
      </c>
    </row>
    <row r="275" spans="1:56" x14ac:dyDescent="0.25">
      <c r="A275">
        <v>75270000</v>
      </c>
      <c r="B275" t="s">
        <v>110</v>
      </c>
      <c r="C275" t="s">
        <v>174</v>
      </c>
      <c r="D275">
        <v>92</v>
      </c>
      <c r="E275">
        <v>94</v>
      </c>
      <c r="F275">
        <v>91</v>
      </c>
      <c r="G275">
        <v>93</v>
      </c>
      <c r="H275">
        <v>97</v>
      </c>
      <c r="I275">
        <v>97</v>
      </c>
      <c r="J275">
        <v>98</v>
      </c>
      <c r="K275">
        <v>94</v>
      </c>
      <c r="L275">
        <v>93</v>
      </c>
      <c r="M275">
        <v>92</v>
      </c>
      <c r="N275">
        <v>96</v>
      </c>
      <c r="O275">
        <v>94</v>
      </c>
      <c r="P275">
        <v>90</v>
      </c>
      <c r="Q275">
        <v>91</v>
      </c>
      <c r="R275">
        <v>90</v>
      </c>
      <c r="S275">
        <v>90</v>
      </c>
      <c r="T275">
        <v>90</v>
      </c>
      <c r="U275">
        <v>94</v>
      </c>
      <c r="V275">
        <v>94</v>
      </c>
      <c r="W275">
        <v>93</v>
      </c>
      <c r="X275">
        <v>89</v>
      </c>
      <c r="Y275">
        <v>94</v>
      </c>
      <c r="Z275">
        <v>96</v>
      </c>
      <c r="AA275">
        <v>95</v>
      </c>
      <c r="AB275">
        <v>97</v>
      </c>
      <c r="AC275">
        <v>90</v>
      </c>
      <c r="AD275">
        <v>95</v>
      </c>
      <c r="AE275">
        <v>91</v>
      </c>
      <c r="AF275">
        <v>96</v>
      </c>
      <c r="AG275">
        <v>91</v>
      </c>
      <c r="AH275">
        <v>90</v>
      </c>
      <c r="AI275">
        <v>92</v>
      </c>
      <c r="AJ275">
        <v>93</v>
      </c>
      <c r="AK275">
        <v>93</v>
      </c>
      <c r="AL275">
        <v>90</v>
      </c>
      <c r="AM275">
        <v>94</v>
      </c>
      <c r="AN275">
        <v>93</v>
      </c>
      <c r="AO275">
        <v>98</v>
      </c>
      <c r="AP275">
        <v>97</v>
      </c>
      <c r="AQ275">
        <v>94</v>
      </c>
      <c r="AR275">
        <v>97</v>
      </c>
      <c r="AS275">
        <v>94</v>
      </c>
      <c r="AT275">
        <v>92</v>
      </c>
      <c r="AU275">
        <v>92</v>
      </c>
      <c r="AV275" s="8">
        <f t="shared" si="32"/>
        <v>93.318181818181813</v>
      </c>
      <c r="AW275">
        <f t="shared" si="33"/>
        <v>93</v>
      </c>
      <c r="AX275" s="8">
        <f t="shared" si="34"/>
        <v>2.5036970549404636</v>
      </c>
      <c r="AY275" s="6">
        <f>Table1214[[#This Row],[Szórás]]/Table1214[[#This Row],[Átlagos akadálymentességi hibaszám]]</f>
        <v>2.6829681056351778E-2</v>
      </c>
      <c r="AZ275">
        <f t="shared" si="35"/>
        <v>89</v>
      </c>
      <c r="BA275">
        <f t="shared" si="36"/>
        <v>98</v>
      </c>
      <c r="BB275">
        <f t="shared" si="37"/>
        <v>9</v>
      </c>
      <c r="BC275" s="7">
        <f t="shared" si="38"/>
        <v>1.0000627446872721</v>
      </c>
      <c r="BD275" s="10">
        <f t="shared" si="39"/>
        <v>9.0591777900608913E-4</v>
      </c>
    </row>
    <row r="276" spans="1:56" x14ac:dyDescent="0.25">
      <c r="A276">
        <v>80870000</v>
      </c>
      <c r="B276" t="s">
        <v>110</v>
      </c>
      <c r="C276" t="s">
        <v>174</v>
      </c>
      <c r="D276">
        <v>99</v>
      </c>
      <c r="E276">
        <v>99</v>
      </c>
      <c r="F276">
        <v>99</v>
      </c>
      <c r="G276">
        <v>102</v>
      </c>
      <c r="H276">
        <v>119</v>
      </c>
      <c r="I276">
        <v>117</v>
      </c>
      <c r="J276">
        <v>120</v>
      </c>
      <c r="K276">
        <v>120</v>
      </c>
      <c r="L276">
        <v>122</v>
      </c>
      <c r="M276">
        <v>115</v>
      </c>
      <c r="N276">
        <v>118</v>
      </c>
      <c r="O276">
        <v>123</v>
      </c>
      <c r="P276">
        <v>127</v>
      </c>
      <c r="Q276">
        <v>123</v>
      </c>
      <c r="R276">
        <v>123</v>
      </c>
      <c r="S276">
        <v>127</v>
      </c>
      <c r="T276">
        <v>125</v>
      </c>
      <c r="U276">
        <v>125</v>
      </c>
      <c r="V276">
        <v>125</v>
      </c>
      <c r="W276">
        <v>128</v>
      </c>
      <c r="X276">
        <v>125</v>
      </c>
      <c r="Y276">
        <v>116</v>
      </c>
      <c r="Z276">
        <v>125</v>
      </c>
      <c r="AA276">
        <v>123</v>
      </c>
      <c r="AB276">
        <v>129</v>
      </c>
      <c r="AC276">
        <v>64</v>
      </c>
      <c r="AD276">
        <v>120</v>
      </c>
      <c r="AE276">
        <v>127</v>
      </c>
      <c r="AF276">
        <v>124</v>
      </c>
      <c r="AG276">
        <v>127</v>
      </c>
      <c r="AH276">
        <v>126</v>
      </c>
      <c r="AI276">
        <v>123</v>
      </c>
      <c r="AJ276">
        <v>129</v>
      </c>
      <c r="AK276">
        <v>129</v>
      </c>
      <c r="AL276">
        <v>94</v>
      </c>
      <c r="AM276">
        <v>123</v>
      </c>
      <c r="AN276">
        <v>123</v>
      </c>
      <c r="AO276">
        <v>125</v>
      </c>
      <c r="AP276">
        <v>127</v>
      </c>
      <c r="AQ276">
        <v>122</v>
      </c>
      <c r="AR276">
        <v>128</v>
      </c>
      <c r="AS276">
        <v>124</v>
      </c>
      <c r="AT276">
        <v>125</v>
      </c>
      <c r="AU276">
        <v>125</v>
      </c>
      <c r="AV276" s="8">
        <f t="shared" si="32"/>
        <v>119.52272727272727</v>
      </c>
      <c r="AW276">
        <f t="shared" si="33"/>
        <v>123</v>
      </c>
      <c r="AX276" s="8">
        <f t="shared" si="34"/>
        <v>12.255968904348432</v>
      </c>
      <c r="AY276" s="6">
        <f>Table1214[[#This Row],[Szórás]]/Table1214[[#This Row],[Átlagos akadálymentességi hibaszám]]</f>
        <v>0.10254090735716506</v>
      </c>
      <c r="AZ276">
        <f t="shared" si="35"/>
        <v>64</v>
      </c>
      <c r="BA276">
        <f t="shared" si="36"/>
        <v>129</v>
      </c>
      <c r="BB276">
        <f t="shared" si="37"/>
        <v>65</v>
      </c>
      <c r="BC276" s="7">
        <f t="shared" si="38"/>
        <v>1.0025202285760042</v>
      </c>
      <c r="BD276" s="10">
        <f t="shared" si="39"/>
        <v>6.8725437182749302E-2</v>
      </c>
    </row>
    <row r="277" spans="1:56" x14ac:dyDescent="0.25">
      <c r="A277">
        <v>2154870000</v>
      </c>
      <c r="B277" t="s">
        <v>158</v>
      </c>
      <c r="C277" t="s">
        <v>183</v>
      </c>
      <c r="D277">
        <v>126</v>
      </c>
      <c r="E277">
        <v>128</v>
      </c>
      <c r="F277">
        <v>126</v>
      </c>
      <c r="G277">
        <v>137</v>
      </c>
      <c r="H277">
        <v>128</v>
      </c>
      <c r="I277">
        <v>134</v>
      </c>
      <c r="J277">
        <v>126</v>
      </c>
      <c r="K277">
        <v>122</v>
      </c>
      <c r="L277">
        <v>128</v>
      </c>
      <c r="M277">
        <v>126</v>
      </c>
      <c r="N277">
        <v>126</v>
      </c>
      <c r="O277">
        <v>128</v>
      </c>
      <c r="P277">
        <v>128</v>
      </c>
      <c r="Q277">
        <v>128</v>
      </c>
      <c r="R277">
        <v>140</v>
      </c>
      <c r="S277">
        <v>136</v>
      </c>
      <c r="T277">
        <v>126</v>
      </c>
      <c r="U277">
        <v>128</v>
      </c>
      <c r="V277">
        <v>136</v>
      </c>
      <c r="W277">
        <v>134</v>
      </c>
      <c r="X277">
        <v>126</v>
      </c>
      <c r="Y277">
        <v>134</v>
      </c>
      <c r="Z277">
        <v>126</v>
      </c>
      <c r="AA277">
        <v>126</v>
      </c>
      <c r="AB277">
        <v>134</v>
      </c>
      <c r="AC277">
        <v>128</v>
      </c>
      <c r="AD277">
        <v>126</v>
      </c>
      <c r="AE277">
        <v>126</v>
      </c>
      <c r="AF277">
        <v>126</v>
      </c>
      <c r="AG277">
        <v>132</v>
      </c>
      <c r="AH277">
        <v>122</v>
      </c>
      <c r="AI277">
        <v>112</v>
      </c>
      <c r="AJ277">
        <v>126</v>
      </c>
      <c r="AK277">
        <v>124</v>
      </c>
      <c r="AL277">
        <v>124</v>
      </c>
      <c r="AM277">
        <v>140</v>
      </c>
      <c r="AN277">
        <v>43</v>
      </c>
      <c r="AO277">
        <v>118</v>
      </c>
      <c r="AP277">
        <v>128</v>
      </c>
      <c r="AQ277">
        <v>126</v>
      </c>
      <c r="AR277">
        <v>117</v>
      </c>
      <c r="AS277">
        <v>117</v>
      </c>
      <c r="AT277">
        <v>117</v>
      </c>
      <c r="AU277">
        <v>117</v>
      </c>
      <c r="AV277" s="8">
        <f t="shared" si="32"/>
        <v>125.13636363636364</v>
      </c>
      <c r="AW277">
        <f t="shared" si="33"/>
        <v>126</v>
      </c>
      <c r="AX277" s="8">
        <f t="shared" si="34"/>
        <v>14.077180791177007</v>
      </c>
      <c r="AY277" s="6">
        <f>Table1214[[#This Row],[Szórás]]/Table1214[[#This Row],[Átlagos akadálymentességi hibaszám]]</f>
        <v>0.11249472481143993</v>
      </c>
      <c r="AZ277">
        <f t="shared" si="35"/>
        <v>43</v>
      </c>
      <c r="BA277">
        <f t="shared" si="36"/>
        <v>140</v>
      </c>
      <c r="BB277">
        <f t="shared" si="37"/>
        <v>97</v>
      </c>
      <c r="BC277" s="7">
        <f t="shared" si="38"/>
        <v>0.99616848448366679</v>
      </c>
      <c r="BD277" s="10">
        <f t="shared" si="39"/>
        <v>8.3949321252098252E-2</v>
      </c>
    </row>
    <row r="278" spans="1:56" x14ac:dyDescent="0.25">
      <c r="A278">
        <v>1137110000</v>
      </c>
      <c r="B278" t="s">
        <v>158</v>
      </c>
      <c r="C278" t="s">
        <v>183</v>
      </c>
      <c r="D278">
        <v>26</v>
      </c>
      <c r="E278">
        <v>22</v>
      </c>
      <c r="F278">
        <v>29</v>
      </c>
      <c r="G278">
        <v>30</v>
      </c>
      <c r="H278">
        <v>31</v>
      </c>
      <c r="I278">
        <v>33</v>
      </c>
      <c r="J278">
        <v>31</v>
      </c>
      <c r="K278">
        <v>34</v>
      </c>
      <c r="L278">
        <v>23</v>
      </c>
      <c r="M278">
        <v>23</v>
      </c>
      <c r="N278">
        <v>27</v>
      </c>
      <c r="O278">
        <v>31</v>
      </c>
      <c r="P278">
        <v>23</v>
      </c>
      <c r="Q278">
        <v>25</v>
      </c>
      <c r="R278">
        <v>30</v>
      </c>
      <c r="S278">
        <v>30</v>
      </c>
      <c r="T278">
        <v>27</v>
      </c>
      <c r="U278">
        <v>27</v>
      </c>
      <c r="V278">
        <v>28</v>
      </c>
      <c r="W278">
        <v>29</v>
      </c>
      <c r="X278">
        <v>30</v>
      </c>
      <c r="Y278">
        <v>23</v>
      </c>
      <c r="Z278">
        <v>29</v>
      </c>
      <c r="AA278">
        <v>26</v>
      </c>
      <c r="AB278">
        <v>27</v>
      </c>
      <c r="AC278">
        <v>32</v>
      </c>
      <c r="AD278">
        <v>27</v>
      </c>
      <c r="AE278">
        <v>28</v>
      </c>
      <c r="AF278">
        <v>26</v>
      </c>
      <c r="AG278">
        <v>28</v>
      </c>
      <c r="AH278">
        <v>21</v>
      </c>
      <c r="AI278">
        <v>22</v>
      </c>
      <c r="AJ278">
        <v>25</v>
      </c>
      <c r="AK278">
        <v>26</v>
      </c>
      <c r="AL278">
        <v>32</v>
      </c>
      <c r="AM278">
        <v>29</v>
      </c>
      <c r="AN278">
        <v>27</v>
      </c>
      <c r="AO278">
        <v>30</v>
      </c>
      <c r="AP278">
        <v>23</v>
      </c>
      <c r="AQ278">
        <v>28</v>
      </c>
      <c r="AR278">
        <v>28</v>
      </c>
      <c r="AS278">
        <v>29</v>
      </c>
      <c r="AT278">
        <v>28</v>
      </c>
      <c r="AU278">
        <v>31</v>
      </c>
      <c r="AV278" s="8">
        <f t="shared" si="32"/>
        <v>27.59090909090909</v>
      </c>
      <c r="AW278">
        <f t="shared" si="33"/>
        <v>28</v>
      </c>
      <c r="AX278" s="8">
        <f t="shared" si="34"/>
        <v>3.171956932595545</v>
      </c>
      <c r="AY278" s="6">
        <f>Table1214[[#This Row],[Szórás]]/Table1214[[#This Row],[Átlagos akadálymentességi hibaszám]]</f>
        <v>0.11496384269703788</v>
      </c>
      <c r="AZ278">
        <f t="shared" si="35"/>
        <v>21</v>
      </c>
      <c r="BA278">
        <f t="shared" si="36"/>
        <v>34</v>
      </c>
      <c r="BB278">
        <f t="shared" si="37"/>
        <v>13</v>
      </c>
      <c r="BC278" s="7">
        <f t="shared" si="38"/>
        <v>0.99964250180741443</v>
      </c>
      <c r="BD278" s="10">
        <f t="shared" si="39"/>
        <v>1.5125003703497853E-3</v>
      </c>
    </row>
    <row r="279" spans="1:56" x14ac:dyDescent="0.25">
      <c r="A279">
        <v>26294180000</v>
      </c>
      <c r="B279" t="s">
        <v>100</v>
      </c>
      <c r="C279" t="s">
        <v>101</v>
      </c>
      <c r="D279">
        <v>20</v>
      </c>
      <c r="E279">
        <v>20</v>
      </c>
      <c r="F279">
        <v>21</v>
      </c>
      <c r="G279">
        <v>22</v>
      </c>
      <c r="H279">
        <v>21</v>
      </c>
      <c r="I279">
        <v>21</v>
      </c>
      <c r="J279">
        <v>21</v>
      </c>
      <c r="K279">
        <v>22</v>
      </c>
      <c r="L279">
        <v>22</v>
      </c>
      <c r="M279">
        <v>21</v>
      </c>
      <c r="N279">
        <v>21</v>
      </c>
      <c r="O279">
        <v>21</v>
      </c>
      <c r="P279">
        <v>21</v>
      </c>
      <c r="Q279">
        <v>21</v>
      </c>
      <c r="R279">
        <v>21</v>
      </c>
      <c r="S279">
        <v>21</v>
      </c>
      <c r="T279">
        <v>21</v>
      </c>
      <c r="U279">
        <v>22</v>
      </c>
      <c r="V279">
        <v>21</v>
      </c>
      <c r="W279">
        <v>21</v>
      </c>
      <c r="X279">
        <v>22</v>
      </c>
      <c r="Y279">
        <v>22</v>
      </c>
      <c r="Z279">
        <v>21</v>
      </c>
      <c r="AA279">
        <v>21</v>
      </c>
      <c r="AB279">
        <v>31</v>
      </c>
      <c r="AC279">
        <v>31</v>
      </c>
      <c r="AD279">
        <v>31</v>
      </c>
      <c r="AE279">
        <v>31</v>
      </c>
      <c r="AF279">
        <v>31</v>
      </c>
      <c r="AG279">
        <v>31</v>
      </c>
      <c r="AH279">
        <v>31</v>
      </c>
      <c r="AI279">
        <v>30</v>
      </c>
      <c r="AJ279">
        <v>30</v>
      </c>
      <c r="AK279">
        <v>31</v>
      </c>
      <c r="AL279">
        <v>31</v>
      </c>
      <c r="AM279">
        <v>31</v>
      </c>
      <c r="AN279">
        <v>31</v>
      </c>
      <c r="AO279">
        <v>31</v>
      </c>
      <c r="AP279">
        <v>31</v>
      </c>
      <c r="AQ279">
        <v>31</v>
      </c>
      <c r="AR279">
        <v>31</v>
      </c>
      <c r="AS279">
        <v>31</v>
      </c>
      <c r="AT279">
        <v>31</v>
      </c>
      <c r="AU279">
        <v>31</v>
      </c>
      <c r="AV279" s="8">
        <f t="shared" si="32"/>
        <v>25.59090909090909</v>
      </c>
      <c r="AW279">
        <f t="shared" si="33"/>
        <v>22</v>
      </c>
      <c r="AX279" s="8">
        <f t="shared" si="34"/>
        <v>4.9241605674336952</v>
      </c>
      <c r="AY279" s="6">
        <f>Table1214[[#This Row],[Szórás]]/Table1214[[#This Row],[Átlagos akadálymentességi hibaszám]]</f>
        <v>0.19241835254625453</v>
      </c>
      <c r="AZ279">
        <f t="shared" si="35"/>
        <v>20</v>
      </c>
      <c r="BA279">
        <f t="shared" si="36"/>
        <v>31</v>
      </c>
      <c r="BB279">
        <f t="shared" si="37"/>
        <v>11</v>
      </c>
      <c r="BC279" s="7">
        <f t="shared" si="38"/>
        <v>1.0131083383068138</v>
      </c>
      <c r="BD279" s="10">
        <f t="shared" si="39"/>
        <v>0.76055674078900426</v>
      </c>
    </row>
    <row r="280" spans="1:56" x14ac:dyDescent="0.25">
      <c r="A280">
        <v>826530000</v>
      </c>
      <c r="B280" t="s">
        <v>148</v>
      </c>
      <c r="C280" t="s">
        <v>405</v>
      </c>
      <c r="D280">
        <v>31</v>
      </c>
      <c r="E280">
        <v>31</v>
      </c>
      <c r="F280">
        <v>33</v>
      </c>
      <c r="G280">
        <v>32</v>
      </c>
      <c r="H280">
        <v>35</v>
      </c>
      <c r="I280">
        <v>36</v>
      </c>
      <c r="J280">
        <v>33</v>
      </c>
      <c r="K280">
        <v>36</v>
      </c>
      <c r="L280">
        <v>32</v>
      </c>
      <c r="M280">
        <v>33</v>
      </c>
      <c r="N280">
        <v>31</v>
      </c>
      <c r="O280">
        <v>33</v>
      </c>
      <c r="P280">
        <v>35</v>
      </c>
      <c r="Q280">
        <v>35</v>
      </c>
      <c r="R280">
        <v>36</v>
      </c>
      <c r="S280">
        <v>33</v>
      </c>
      <c r="T280">
        <v>35</v>
      </c>
      <c r="U280">
        <v>36</v>
      </c>
      <c r="V280">
        <v>38</v>
      </c>
      <c r="W280">
        <v>36</v>
      </c>
      <c r="X280">
        <v>35</v>
      </c>
      <c r="Y280">
        <v>35</v>
      </c>
      <c r="Z280">
        <v>33</v>
      </c>
      <c r="AA280">
        <v>37</v>
      </c>
      <c r="AB280">
        <v>37</v>
      </c>
      <c r="AC280">
        <v>36</v>
      </c>
      <c r="AD280">
        <v>39</v>
      </c>
      <c r="AE280">
        <v>39</v>
      </c>
      <c r="AF280">
        <v>37</v>
      </c>
      <c r="AG280">
        <v>38</v>
      </c>
      <c r="AH280">
        <v>35</v>
      </c>
      <c r="AI280">
        <v>31</v>
      </c>
      <c r="AJ280">
        <v>36</v>
      </c>
      <c r="AK280">
        <v>34</v>
      </c>
      <c r="AL280">
        <v>40</v>
      </c>
      <c r="AM280">
        <v>39</v>
      </c>
      <c r="AN280">
        <v>38</v>
      </c>
      <c r="AO280">
        <v>40</v>
      </c>
      <c r="AP280">
        <v>36</v>
      </c>
      <c r="AQ280">
        <v>31</v>
      </c>
      <c r="AR280">
        <v>39</v>
      </c>
      <c r="AS280">
        <v>38</v>
      </c>
      <c r="AT280">
        <v>37</v>
      </c>
      <c r="AU280">
        <v>39</v>
      </c>
      <c r="AV280" s="8">
        <f t="shared" si="32"/>
        <v>35.43181818181818</v>
      </c>
      <c r="AW280">
        <f t="shared" si="33"/>
        <v>36</v>
      </c>
      <c r="AX280" s="8">
        <f t="shared" si="34"/>
        <v>2.6623798348053218</v>
      </c>
      <c r="AY280" s="6">
        <f>Table1214[[#This Row],[Szórás]]/Table1214[[#This Row],[Átlagos akadálymentességi hibaszám]]</f>
        <v>7.5140931835429234E-2</v>
      </c>
      <c r="AZ280">
        <f t="shared" si="35"/>
        <v>31</v>
      </c>
      <c r="BA280">
        <f t="shared" si="36"/>
        <v>40</v>
      </c>
      <c r="BB280">
        <f t="shared" si="37"/>
        <v>9</v>
      </c>
      <c r="BC280" s="7">
        <f t="shared" si="38"/>
        <v>1.0034664139954799</v>
      </c>
      <c r="BD280" s="10">
        <f t="shared" si="39"/>
        <v>0.34349663048904522</v>
      </c>
    </row>
    <row r="281" spans="1:56" x14ac:dyDescent="0.25">
      <c r="A281">
        <v>967820000</v>
      </c>
      <c r="B281" t="s">
        <v>148</v>
      </c>
      <c r="C281" t="s">
        <v>405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 s="8">
        <f t="shared" si="32"/>
        <v>1</v>
      </c>
      <c r="AW281">
        <f t="shared" si="33"/>
        <v>1</v>
      </c>
      <c r="AX281" s="8">
        <f t="shared" si="34"/>
        <v>0</v>
      </c>
      <c r="AY281" s="6">
        <f>Table1214[[#This Row],[Szórás]]/Table1214[[#This Row],[Átlagos akadálymentességi hibaszám]]</f>
        <v>0</v>
      </c>
      <c r="AZ281">
        <f t="shared" si="35"/>
        <v>1</v>
      </c>
      <c r="BA281">
        <f t="shared" si="36"/>
        <v>1</v>
      </c>
      <c r="BB281">
        <f t="shared" si="37"/>
        <v>0</v>
      </c>
      <c r="BC281" s="7">
        <f t="shared" si="38"/>
        <v>1</v>
      </c>
      <c r="BD281" s="10">
        <f t="shared" si="39"/>
        <v>1</v>
      </c>
    </row>
    <row r="282" spans="1:56" x14ac:dyDescent="0.25">
      <c r="A282">
        <v>16450000</v>
      </c>
      <c r="B282" t="s">
        <v>85</v>
      </c>
      <c r="C282" t="s">
        <v>356</v>
      </c>
      <c r="D282">
        <v>56</v>
      </c>
      <c r="E282">
        <v>56</v>
      </c>
      <c r="F282">
        <v>56</v>
      </c>
      <c r="G282">
        <v>56</v>
      </c>
      <c r="H282">
        <v>56</v>
      </c>
      <c r="I282">
        <v>56</v>
      </c>
      <c r="J282">
        <v>56</v>
      </c>
      <c r="K282">
        <v>56</v>
      </c>
      <c r="L282">
        <v>56</v>
      </c>
      <c r="M282">
        <v>56</v>
      </c>
      <c r="N282">
        <v>56</v>
      </c>
      <c r="O282">
        <v>56</v>
      </c>
      <c r="P282">
        <v>56</v>
      </c>
      <c r="Q282">
        <v>56</v>
      </c>
      <c r="R282">
        <v>56</v>
      </c>
      <c r="S282">
        <v>56</v>
      </c>
      <c r="T282">
        <v>56</v>
      </c>
      <c r="U282">
        <v>56</v>
      </c>
      <c r="V282">
        <v>56</v>
      </c>
      <c r="W282">
        <v>56</v>
      </c>
      <c r="X282">
        <v>56</v>
      </c>
      <c r="Y282">
        <v>56</v>
      </c>
      <c r="Z282">
        <v>56</v>
      </c>
      <c r="AA282">
        <v>56</v>
      </c>
      <c r="AB282">
        <v>56</v>
      </c>
      <c r="AC282">
        <v>56</v>
      </c>
      <c r="AD282">
        <v>56</v>
      </c>
      <c r="AE282">
        <v>57</v>
      </c>
      <c r="AF282">
        <v>57</v>
      </c>
      <c r="AG282">
        <v>57</v>
      </c>
      <c r="AH282">
        <v>57</v>
      </c>
      <c r="AI282">
        <v>57</v>
      </c>
      <c r="AJ282">
        <v>57</v>
      </c>
      <c r="AK282">
        <v>57</v>
      </c>
      <c r="AL282">
        <v>57</v>
      </c>
      <c r="AM282">
        <v>57</v>
      </c>
      <c r="AN282">
        <v>57</v>
      </c>
      <c r="AO282">
        <v>57</v>
      </c>
      <c r="AP282">
        <v>57</v>
      </c>
      <c r="AQ282">
        <v>57</v>
      </c>
      <c r="AR282">
        <v>57</v>
      </c>
      <c r="AS282">
        <v>57</v>
      </c>
      <c r="AT282">
        <v>57</v>
      </c>
      <c r="AU282">
        <v>57</v>
      </c>
      <c r="AV282" s="8">
        <f t="shared" si="32"/>
        <v>56.386363636363633</v>
      </c>
      <c r="AW282">
        <f t="shared" si="33"/>
        <v>56</v>
      </c>
      <c r="AX282" s="8">
        <f t="shared" si="34"/>
        <v>0.49254484347415617</v>
      </c>
      <c r="AY282" s="6">
        <f>Table1214[[#This Row],[Szórás]]/Table1214[[#This Row],[Átlagos akadálymentességi hibaszám]]</f>
        <v>8.7351765872079289E-3</v>
      </c>
      <c r="AZ282">
        <f t="shared" si="35"/>
        <v>56</v>
      </c>
      <c r="BA282">
        <f t="shared" si="36"/>
        <v>57</v>
      </c>
      <c r="BB282">
        <f t="shared" si="37"/>
        <v>1</v>
      </c>
      <c r="BC282" s="7">
        <f t="shared" si="38"/>
        <v>1.000572687241194</v>
      </c>
      <c r="BD282" s="10">
        <f t="shared" si="39"/>
        <v>0.71162790697674427</v>
      </c>
    </row>
    <row r="283" spans="1:56" x14ac:dyDescent="0.25">
      <c r="A283">
        <v>130790000</v>
      </c>
      <c r="B283" t="s">
        <v>110</v>
      </c>
      <c r="C283" t="s">
        <v>174</v>
      </c>
      <c r="D283">
        <v>63</v>
      </c>
      <c r="E283">
        <v>63</v>
      </c>
      <c r="F283">
        <v>60</v>
      </c>
      <c r="G283">
        <v>60</v>
      </c>
      <c r="H283">
        <v>60</v>
      </c>
      <c r="I283">
        <v>60</v>
      </c>
      <c r="J283">
        <v>60</v>
      </c>
      <c r="K283">
        <v>60</v>
      </c>
      <c r="L283">
        <v>60</v>
      </c>
      <c r="M283">
        <v>60</v>
      </c>
      <c r="N283">
        <v>60</v>
      </c>
      <c r="O283">
        <v>60</v>
      </c>
      <c r="P283">
        <v>60</v>
      </c>
      <c r="Q283">
        <v>60</v>
      </c>
      <c r="R283">
        <v>60</v>
      </c>
      <c r="S283">
        <v>60</v>
      </c>
      <c r="T283">
        <v>60</v>
      </c>
      <c r="U283">
        <v>60</v>
      </c>
      <c r="V283">
        <v>60</v>
      </c>
      <c r="W283">
        <v>60</v>
      </c>
      <c r="X283">
        <v>60</v>
      </c>
      <c r="Y283">
        <v>60</v>
      </c>
      <c r="Z283">
        <v>60</v>
      </c>
      <c r="AA283">
        <v>60</v>
      </c>
      <c r="AB283">
        <v>60</v>
      </c>
      <c r="AC283">
        <v>60</v>
      </c>
      <c r="AD283">
        <v>60</v>
      </c>
      <c r="AE283">
        <v>60</v>
      </c>
      <c r="AF283">
        <v>60</v>
      </c>
      <c r="AG283">
        <v>60</v>
      </c>
      <c r="AH283">
        <v>60</v>
      </c>
      <c r="AI283">
        <v>61</v>
      </c>
      <c r="AJ283">
        <v>61</v>
      </c>
      <c r="AK283">
        <v>61</v>
      </c>
      <c r="AL283">
        <v>61</v>
      </c>
      <c r="AM283">
        <v>61</v>
      </c>
      <c r="AN283">
        <v>61</v>
      </c>
      <c r="AO283">
        <v>61</v>
      </c>
      <c r="AP283">
        <v>61</v>
      </c>
      <c r="AQ283">
        <v>61</v>
      </c>
      <c r="AR283">
        <v>60</v>
      </c>
      <c r="AS283">
        <v>60</v>
      </c>
      <c r="AT283">
        <v>60</v>
      </c>
      <c r="AU283">
        <v>60</v>
      </c>
      <c r="AV283" s="8">
        <f t="shared" si="32"/>
        <v>60.340909090909093</v>
      </c>
      <c r="AW283">
        <f t="shared" si="33"/>
        <v>60</v>
      </c>
      <c r="AX283" s="8">
        <f t="shared" si="34"/>
        <v>0.71343198754027448</v>
      </c>
      <c r="AY283" s="6">
        <f>Table1214[[#This Row],[Szórás]]/Table1214[[#This Row],[Átlagos akadálymentességi hibaszám]]</f>
        <v>1.182335497241886E-2</v>
      </c>
      <c r="AZ283">
        <f t="shared" si="35"/>
        <v>60</v>
      </c>
      <c r="BA283">
        <f t="shared" si="36"/>
        <v>63</v>
      </c>
      <c r="BB283">
        <f t="shared" si="37"/>
        <v>3</v>
      </c>
      <c r="BC283" s="7">
        <f t="shared" si="38"/>
        <v>0.99999423867649162</v>
      </c>
      <c r="BD283" s="10">
        <f t="shared" si="39"/>
        <v>4.0321249956986433E-5</v>
      </c>
    </row>
    <row r="284" spans="1:56" x14ac:dyDescent="0.25">
      <c r="A284">
        <v>586250000</v>
      </c>
      <c r="B284" t="s">
        <v>121</v>
      </c>
      <c r="C284" t="s">
        <v>122</v>
      </c>
      <c r="D284">
        <v>9</v>
      </c>
      <c r="E284">
        <v>9</v>
      </c>
      <c r="F284">
        <v>9</v>
      </c>
      <c r="G284">
        <v>9</v>
      </c>
      <c r="H284">
        <v>9</v>
      </c>
      <c r="I284">
        <v>9</v>
      </c>
      <c r="J284">
        <v>9</v>
      </c>
      <c r="K284">
        <v>9</v>
      </c>
      <c r="L284">
        <v>9</v>
      </c>
      <c r="M284">
        <v>9</v>
      </c>
      <c r="N284">
        <v>9</v>
      </c>
      <c r="O284">
        <v>9</v>
      </c>
      <c r="P284">
        <v>9</v>
      </c>
      <c r="Q284">
        <v>9</v>
      </c>
      <c r="R284">
        <v>9</v>
      </c>
      <c r="S284">
        <v>9</v>
      </c>
      <c r="T284">
        <v>9</v>
      </c>
      <c r="U284">
        <v>9</v>
      </c>
      <c r="V284">
        <v>9</v>
      </c>
      <c r="W284">
        <v>9</v>
      </c>
      <c r="X284">
        <v>9</v>
      </c>
      <c r="Y284">
        <v>9</v>
      </c>
      <c r="Z284">
        <v>9</v>
      </c>
      <c r="AA284">
        <v>9</v>
      </c>
      <c r="AB284">
        <v>9</v>
      </c>
      <c r="AC284">
        <v>9</v>
      </c>
      <c r="AD284">
        <v>9</v>
      </c>
      <c r="AE284">
        <v>9</v>
      </c>
      <c r="AF284">
        <v>9</v>
      </c>
      <c r="AG284">
        <v>9</v>
      </c>
      <c r="AH284">
        <v>9</v>
      </c>
      <c r="AI284">
        <v>9</v>
      </c>
      <c r="AJ284">
        <v>9</v>
      </c>
      <c r="AK284">
        <v>9</v>
      </c>
      <c r="AL284">
        <v>9</v>
      </c>
      <c r="AM284">
        <v>9</v>
      </c>
      <c r="AN284">
        <v>9</v>
      </c>
      <c r="AO284">
        <v>9</v>
      </c>
      <c r="AP284">
        <v>9</v>
      </c>
      <c r="AQ284">
        <v>9</v>
      </c>
      <c r="AR284">
        <v>9</v>
      </c>
      <c r="AS284">
        <v>9</v>
      </c>
      <c r="AT284">
        <v>11</v>
      </c>
      <c r="AU284">
        <v>11</v>
      </c>
      <c r="AV284" s="8">
        <f t="shared" si="32"/>
        <v>9.0909090909090917</v>
      </c>
      <c r="AW284">
        <f t="shared" si="33"/>
        <v>9</v>
      </c>
      <c r="AX284" s="8">
        <f t="shared" si="34"/>
        <v>0.4214141098829709</v>
      </c>
      <c r="AY284" s="6">
        <f>Table1214[[#This Row],[Szórás]]/Table1214[[#This Row],[Átlagos akadálymentességi hibaszám]]</f>
        <v>4.6355552087126793E-2</v>
      </c>
      <c r="AZ284">
        <f t="shared" si="35"/>
        <v>9</v>
      </c>
      <c r="BA284">
        <f t="shared" si="36"/>
        <v>11</v>
      </c>
      <c r="BB284">
        <f t="shared" si="37"/>
        <v>2</v>
      </c>
      <c r="BC284" s="7">
        <f t="shared" si="38"/>
        <v>1.0011886084727832</v>
      </c>
      <c r="BD284" s="10">
        <f t="shared" si="39"/>
        <v>0.13023255813953499</v>
      </c>
    </row>
    <row r="285" spans="1:56" x14ac:dyDescent="0.25">
      <c r="A285">
        <v>15991040000</v>
      </c>
      <c r="B285" t="s">
        <v>100</v>
      </c>
      <c r="C285" t="s">
        <v>101</v>
      </c>
      <c r="D285">
        <v>42</v>
      </c>
      <c r="E285">
        <v>42</v>
      </c>
      <c r="F285">
        <v>42</v>
      </c>
      <c r="G285">
        <v>42</v>
      </c>
      <c r="H285">
        <v>42</v>
      </c>
      <c r="I285">
        <v>42</v>
      </c>
      <c r="J285">
        <v>42</v>
      </c>
      <c r="K285">
        <v>42</v>
      </c>
      <c r="L285">
        <v>42</v>
      </c>
      <c r="M285">
        <v>42</v>
      </c>
      <c r="N285">
        <v>42</v>
      </c>
      <c r="O285">
        <v>42</v>
      </c>
      <c r="P285">
        <v>42</v>
      </c>
      <c r="Q285">
        <v>42</v>
      </c>
      <c r="R285">
        <v>42</v>
      </c>
      <c r="S285">
        <v>42</v>
      </c>
      <c r="T285">
        <v>42</v>
      </c>
      <c r="U285">
        <v>42</v>
      </c>
      <c r="V285">
        <v>42</v>
      </c>
      <c r="W285">
        <v>42</v>
      </c>
      <c r="X285">
        <v>42</v>
      </c>
      <c r="Y285">
        <v>42</v>
      </c>
      <c r="Z285">
        <v>42</v>
      </c>
      <c r="AA285">
        <v>42</v>
      </c>
      <c r="AB285">
        <v>42</v>
      </c>
      <c r="AC285">
        <v>42</v>
      </c>
      <c r="AD285">
        <v>42</v>
      </c>
      <c r="AE285">
        <v>42</v>
      </c>
      <c r="AF285">
        <v>42</v>
      </c>
      <c r="AG285">
        <v>42</v>
      </c>
      <c r="AH285">
        <v>42</v>
      </c>
      <c r="AI285">
        <v>42</v>
      </c>
      <c r="AJ285">
        <v>42</v>
      </c>
      <c r="AK285">
        <v>42</v>
      </c>
      <c r="AL285">
        <v>42</v>
      </c>
      <c r="AM285">
        <v>42</v>
      </c>
      <c r="AN285">
        <v>42</v>
      </c>
      <c r="AO285">
        <v>42</v>
      </c>
      <c r="AP285">
        <v>42</v>
      </c>
      <c r="AQ285">
        <v>42</v>
      </c>
      <c r="AR285">
        <v>42</v>
      </c>
      <c r="AS285">
        <v>42</v>
      </c>
      <c r="AT285">
        <v>42</v>
      </c>
      <c r="AU285">
        <v>42</v>
      </c>
      <c r="AV285" s="8">
        <f t="shared" si="32"/>
        <v>42</v>
      </c>
      <c r="AW285">
        <f t="shared" si="33"/>
        <v>42</v>
      </c>
      <c r="AX285" s="8">
        <f t="shared" si="34"/>
        <v>0</v>
      </c>
      <c r="AY285" s="6">
        <f>Table1214[[#This Row],[Szórás]]/Table1214[[#This Row],[Átlagos akadálymentességi hibaszám]]</f>
        <v>0</v>
      </c>
      <c r="AZ285">
        <f t="shared" si="35"/>
        <v>42</v>
      </c>
      <c r="BA285">
        <f t="shared" si="36"/>
        <v>42</v>
      </c>
      <c r="BB285">
        <f t="shared" si="37"/>
        <v>0</v>
      </c>
      <c r="BC285" s="7">
        <f t="shared" si="38"/>
        <v>1</v>
      </c>
      <c r="BD285" s="10">
        <f t="shared" si="39"/>
        <v>1</v>
      </c>
    </row>
    <row r="286" spans="1:56" x14ac:dyDescent="0.25">
      <c r="A286">
        <v>3747000000</v>
      </c>
      <c r="B286" t="s">
        <v>164</v>
      </c>
      <c r="C286" t="s">
        <v>333</v>
      </c>
      <c r="D286">
        <v>247</v>
      </c>
      <c r="E286">
        <v>244</v>
      </c>
      <c r="F286">
        <v>244</v>
      </c>
      <c r="G286">
        <v>244</v>
      </c>
      <c r="H286">
        <v>244</v>
      </c>
      <c r="I286">
        <v>166</v>
      </c>
      <c r="J286">
        <v>166</v>
      </c>
      <c r="K286">
        <v>166</v>
      </c>
      <c r="L286">
        <v>223</v>
      </c>
      <c r="M286">
        <v>223</v>
      </c>
      <c r="N286">
        <v>220</v>
      </c>
      <c r="O286">
        <v>219</v>
      </c>
      <c r="P286">
        <v>219</v>
      </c>
      <c r="Q286">
        <v>219</v>
      </c>
      <c r="R286">
        <v>219</v>
      </c>
      <c r="S286">
        <v>219</v>
      </c>
      <c r="T286">
        <v>218</v>
      </c>
      <c r="U286">
        <v>218</v>
      </c>
      <c r="V286">
        <v>218</v>
      </c>
      <c r="W286">
        <v>218</v>
      </c>
      <c r="X286">
        <v>218</v>
      </c>
      <c r="Y286">
        <v>218</v>
      </c>
      <c r="Z286">
        <v>218</v>
      </c>
      <c r="AA286">
        <v>218</v>
      </c>
      <c r="AB286">
        <v>218</v>
      </c>
      <c r="AC286">
        <v>218</v>
      </c>
      <c r="AD286">
        <v>218</v>
      </c>
      <c r="AE286">
        <v>219</v>
      </c>
      <c r="AF286">
        <v>219</v>
      </c>
      <c r="AG286">
        <v>219</v>
      </c>
      <c r="AH286">
        <v>219</v>
      </c>
      <c r="AI286">
        <v>219</v>
      </c>
      <c r="AJ286">
        <v>219</v>
      </c>
      <c r="AK286">
        <v>220</v>
      </c>
      <c r="AL286">
        <v>220</v>
      </c>
      <c r="AM286">
        <v>220</v>
      </c>
      <c r="AN286">
        <v>220</v>
      </c>
      <c r="AO286">
        <v>221</v>
      </c>
      <c r="AP286">
        <v>222</v>
      </c>
      <c r="AQ286">
        <v>222</v>
      </c>
      <c r="AR286">
        <v>222</v>
      </c>
      <c r="AS286">
        <v>222</v>
      </c>
      <c r="AT286">
        <v>222</v>
      </c>
      <c r="AU286">
        <v>222</v>
      </c>
      <c r="AV286" s="8">
        <f t="shared" si="32"/>
        <v>218.79545454545453</v>
      </c>
      <c r="AW286">
        <f t="shared" si="33"/>
        <v>219</v>
      </c>
      <c r="AX286" s="8">
        <f t="shared" si="34"/>
        <v>16.576222176631461</v>
      </c>
      <c r="AY286" s="6">
        <f>Table1214[[#This Row],[Szórás]]/Table1214[[#This Row],[Átlagos akadálymentességi hibaszám]]</f>
        <v>7.5761273062406181E-2</v>
      </c>
      <c r="AZ286">
        <f t="shared" si="35"/>
        <v>166</v>
      </c>
      <c r="BA286">
        <f t="shared" si="36"/>
        <v>247</v>
      </c>
      <c r="BB286">
        <f t="shared" si="37"/>
        <v>81</v>
      </c>
      <c r="BC286" s="7">
        <f t="shared" si="38"/>
        <v>1.0004953020615439</v>
      </c>
      <c r="BD286" s="10">
        <f t="shared" si="39"/>
        <v>5.9376879222469868E-3</v>
      </c>
    </row>
    <row r="287" spans="1:56" x14ac:dyDescent="0.25">
      <c r="A287">
        <v>85380000</v>
      </c>
      <c r="B287" t="s">
        <v>110</v>
      </c>
      <c r="C287" t="s">
        <v>174</v>
      </c>
      <c r="D287">
        <v>59</v>
      </c>
      <c r="E287">
        <v>59</v>
      </c>
      <c r="F287">
        <v>61</v>
      </c>
      <c r="G287">
        <v>61</v>
      </c>
      <c r="H287">
        <v>61</v>
      </c>
      <c r="I287">
        <v>60</v>
      </c>
      <c r="J287">
        <v>58</v>
      </c>
      <c r="K287">
        <v>60</v>
      </c>
      <c r="L287">
        <v>63</v>
      </c>
      <c r="M287">
        <v>61</v>
      </c>
      <c r="N287">
        <v>60</v>
      </c>
      <c r="O287">
        <v>58</v>
      </c>
      <c r="P287">
        <v>60</v>
      </c>
      <c r="Q287">
        <v>61</v>
      </c>
      <c r="R287">
        <v>57</v>
      </c>
      <c r="S287">
        <v>57</v>
      </c>
      <c r="T287">
        <v>61</v>
      </c>
      <c r="U287">
        <v>64</v>
      </c>
      <c r="V287">
        <v>62</v>
      </c>
      <c r="W287">
        <v>59</v>
      </c>
      <c r="X287">
        <v>62</v>
      </c>
      <c r="Y287">
        <v>60</v>
      </c>
      <c r="Z287">
        <v>61</v>
      </c>
      <c r="AA287">
        <v>61</v>
      </c>
      <c r="AB287">
        <v>67</v>
      </c>
      <c r="AC287">
        <v>59</v>
      </c>
      <c r="AD287">
        <v>62</v>
      </c>
      <c r="AE287">
        <v>59</v>
      </c>
      <c r="AF287">
        <v>61</v>
      </c>
      <c r="AG287">
        <v>60</v>
      </c>
      <c r="AH287">
        <v>59</v>
      </c>
      <c r="AI287">
        <v>59</v>
      </c>
      <c r="AJ287">
        <v>59</v>
      </c>
      <c r="AK287">
        <v>58</v>
      </c>
      <c r="AL287">
        <v>58</v>
      </c>
      <c r="AM287">
        <v>60</v>
      </c>
      <c r="AN287">
        <v>60</v>
      </c>
      <c r="AO287">
        <v>61</v>
      </c>
      <c r="AP287">
        <v>57</v>
      </c>
      <c r="AQ287">
        <v>59</v>
      </c>
      <c r="AR287">
        <v>60</v>
      </c>
      <c r="AS287">
        <v>62</v>
      </c>
      <c r="AT287">
        <v>62</v>
      </c>
      <c r="AU287">
        <v>65</v>
      </c>
      <c r="AV287" s="8">
        <f t="shared" si="32"/>
        <v>60.295454545454547</v>
      </c>
      <c r="AW287">
        <f t="shared" si="33"/>
        <v>60</v>
      </c>
      <c r="AX287" s="8">
        <f t="shared" si="34"/>
        <v>2.0297731051403134</v>
      </c>
      <c r="AY287" s="6">
        <f>Table1214[[#This Row],[Szórás]]/Table1214[[#This Row],[Átlagos akadálymentességi hibaszám]]</f>
        <v>3.3663783123322195E-2</v>
      </c>
      <c r="AZ287">
        <f t="shared" si="35"/>
        <v>57</v>
      </c>
      <c r="BA287">
        <f t="shared" si="36"/>
        <v>67</v>
      </c>
      <c r="BB287">
        <f t="shared" si="37"/>
        <v>10</v>
      </c>
      <c r="BC287" s="7">
        <f t="shared" si="38"/>
        <v>1.0001617172904615</v>
      </c>
      <c r="BD287" s="10">
        <f t="shared" si="39"/>
        <v>3.9114722876640879E-3</v>
      </c>
    </row>
    <row r="288" spans="1:56" x14ac:dyDescent="0.25">
      <c r="A288">
        <v>42600000</v>
      </c>
      <c r="B288" t="s">
        <v>104</v>
      </c>
      <c r="C288" t="s">
        <v>274</v>
      </c>
      <c r="D288">
        <v>42</v>
      </c>
      <c r="E288">
        <v>40</v>
      </c>
      <c r="F288">
        <v>42</v>
      </c>
      <c r="G288">
        <v>40</v>
      </c>
      <c r="H288">
        <v>39</v>
      </c>
      <c r="I288">
        <v>39</v>
      </c>
      <c r="J288">
        <v>40</v>
      </c>
      <c r="K288">
        <v>40</v>
      </c>
      <c r="L288">
        <v>39</v>
      </c>
      <c r="M288">
        <v>41</v>
      </c>
      <c r="N288">
        <v>40</v>
      </c>
      <c r="O288">
        <v>41</v>
      </c>
      <c r="P288">
        <v>41</v>
      </c>
      <c r="Q288">
        <v>38</v>
      </c>
      <c r="R288">
        <v>40</v>
      </c>
      <c r="S288">
        <v>39</v>
      </c>
      <c r="T288">
        <v>43</v>
      </c>
      <c r="U288">
        <v>45</v>
      </c>
      <c r="V288">
        <v>42</v>
      </c>
      <c r="W288">
        <v>44</v>
      </c>
      <c r="X288">
        <v>40</v>
      </c>
      <c r="Y288">
        <v>40</v>
      </c>
      <c r="Z288">
        <v>41</v>
      </c>
      <c r="AA288">
        <v>38</v>
      </c>
      <c r="AB288">
        <v>41</v>
      </c>
      <c r="AC288">
        <v>38</v>
      </c>
      <c r="AD288">
        <v>40</v>
      </c>
      <c r="AE288">
        <v>39</v>
      </c>
      <c r="AF288">
        <v>40</v>
      </c>
      <c r="AG288">
        <v>39</v>
      </c>
      <c r="AH288">
        <v>38</v>
      </c>
      <c r="AI288">
        <v>40</v>
      </c>
      <c r="AJ288">
        <v>41</v>
      </c>
      <c r="AK288">
        <v>40</v>
      </c>
      <c r="AL288">
        <v>41</v>
      </c>
      <c r="AM288">
        <v>40</v>
      </c>
      <c r="AN288">
        <v>40</v>
      </c>
      <c r="AO288">
        <v>40</v>
      </c>
      <c r="AP288">
        <v>39</v>
      </c>
      <c r="AQ288">
        <v>39</v>
      </c>
      <c r="AR288">
        <v>38</v>
      </c>
      <c r="AS288">
        <v>39</v>
      </c>
      <c r="AT288">
        <v>40</v>
      </c>
      <c r="AU288">
        <v>39</v>
      </c>
      <c r="AV288" s="8">
        <f t="shared" si="32"/>
        <v>40.113636363636367</v>
      </c>
      <c r="AW288">
        <f t="shared" si="33"/>
        <v>40</v>
      </c>
      <c r="AX288" s="8">
        <f t="shared" si="34"/>
        <v>1.5129811799027642</v>
      </c>
      <c r="AY288" s="6">
        <f>Table1214[[#This Row],[Szórás]]/Table1214[[#This Row],[Átlagos akadálymentességi hibaszám]]</f>
        <v>3.7717377855932925E-2</v>
      </c>
      <c r="AZ288">
        <f t="shared" si="35"/>
        <v>38</v>
      </c>
      <c r="BA288">
        <f t="shared" si="36"/>
        <v>45</v>
      </c>
      <c r="BB288">
        <f t="shared" si="37"/>
        <v>7</v>
      </c>
      <c r="BC288" s="7">
        <f t="shared" si="38"/>
        <v>0.99921610375325698</v>
      </c>
      <c r="BD288" s="10">
        <f t="shared" si="39"/>
        <v>7.400792159379381E-2</v>
      </c>
    </row>
    <row r="289" spans="1:56" x14ac:dyDescent="0.25">
      <c r="A289">
        <v>209780000</v>
      </c>
      <c r="B289" t="s">
        <v>110</v>
      </c>
      <c r="C289" t="s">
        <v>174</v>
      </c>
      <c r="D289">
        <v>28</v>
      </c>
      <c r="E289">
        <v>28</v>
      </c>
      <c r="F289">
        <v>28</v>
      </c>
      <c r="G289">
        <v>28</v>
      </c>
      <c r="H289">
        <v>28</v>
      </c>
      <c r="I289">
        <v>28</v>
      </c>
      <c r="J289">
        <v>28</v>
      </c>
      <c r="K289">
        <v>28</v>
      </c>
      <c r="L289">
        <v>28</v>
      </c>
      <c r="M289">
        <v>28</v>
      </c>
      <c r="N289">
        <v>28</v>
      </c>
      <c r="O289">
        <v>28</v>
      </c>
      <c r="P289">
        <v>28</v>
      </c>
      <c r="Q289">
        <v>28</v>
      </c>
      <c r="R289">
        <v>28</v>
      </c>
      <c r="S289">
        <v>28</v>
      </c>
      <c r="T289">
        <v>28</v>
      </c>
      <c r="U289">
        <v>28</v>
      </c>
      <c r="V289">
        <v>28</v>
      </c>
      <c r="W289">
        <v>28</v>
      </c>
      <c r="X289">
        <v>28</v>
      </c>
      <c r="Y289">
        <v>28</v>
      </c>
      <c r="Z289">
        <v>28</v>
      </c>
      <c r="AA289">
        <v>28</v>
      </c>
      <c r="AB289">
        <v>28</v>
      </c>
      <c r="AC289">
        <v>28</v>
      </c>
      <c r="AD289">
        <v>28</v>
      </c>
      <c r="AE289">
        <v>28</v>
      </c>
      <c r="AF289">
        <v>28</v>
      </c>
      <c r="AG289">
        <v>28</v>
      </c>
      <c r="AH289">
        <v>28</v>
      </c>
      <c r="AI289">
        <v>28</v>
      </c>
      <c r="AJ289">
        <v>28</v>
      </c>
      <c r="AK289">
        <v>28</v>
      </c>
      <c r="AL289">
        <v>28</v>
      </c>
      <c r="AM289">
        <v>28</v>
      </c>
      <c r="AN289">
        <v>28</v>
      </c>
      <c r="AO289">
        <v>28</v>
      </c>
      <c r="AP289">
        <v>28</v>
      </c>
      <c r="AQ289">
        <v>28</v>
      </c>
      <c r="AR289">
        <v>28</v>
      </c>
      <c r="AS289">
        <v>28</v>
      </c>
      <c r="AT289">
        <v>28</v>
      </c>
      <c r="AU289">
        <v>28</v>
      </c>
      <c r="AV289" s="8">
        <f t="shared" si="32"/>
        <v>28</v>
      </c>
      <c r="AW289">
        <f t="shared" si="33"/>
        <v>28</v>
      </c>
      <c r="AX289" s="8">
        <f t="shared" si="34"/>
        <v>0</v>
      </c>
      <c r="AY289" s="6">
        <f>Table1214[[#This Row],[Szórás]]/Table1214[[#This Row],[Átlagos akadálymentességi hibaszám]]</f>
        <v>0</v>
      </c>
      <c r="AZ289">
        <f t="shared" si="35"/>
        <v>28</v>
      </c>
      <c r="BA289">
        <f t="shared" si="36"/>
        <v>28</v>
      </c>
      <c r="BB289">
        <f t="shared" si="37"/>
        <v>0</v>
      </c>
      <c r="BC289" s="7">
        <f t="shared" si="38"/>
        <v>1</v>
      </c>
      <c r="BD289" s="10">
        <f t="shared" si="39"/>
        <v>1</v>
      </c>
    </row>
    <row r="290" spans="1:56" x14ac:dyDescent="0.25">
      <c r="A290">
        <v>25830000</v>
      </c>
      <c r="B290" t="s">
        <v>104</v>
      </c>
      <c r="C290" t="s">
        <v>274</v>
      </c>
      <c r="D290">
        <v>86</v>
      </c>
      <c r="E290">
        <v>86</v>
      </c>
      <c r="F290">
        <v>86</v>
      </c>
      <c r="G290">
        <v>86</v>
      </c>
      <c r="H290">
        <v>86</v>
      </c>
      <c r="I290">
        <v>86</v>
      </c>
      <c r="J290">
        <v>86</v>
      </c>
      <c r="K290">
        <v>86</v>
      </c>
      <c r="L290">
        <v>86</v>
      </c>
      <c r="M290">
        <v>86</v>
      </c>
      <c r="N290">
        <v>86</v>
      </c>
      <c r="O290">
        <v>86</v>
      </c>
      <c r="P290">
        <v>86</v>
      </c>
      <c r="Q290">
        <v>86</v>
      </c>
      <c r="R290">
        <v>84</v>
      </c>
      <c r="S290">
        <v>86</v>
      </c>
      <c r="T290">
        <v>86</v>
      </c>
      <c r="U290">
        <v>86</v>
      </c>
      <c r="V290">
        <v>86</v>
      </c>
      <c r="W290">
        <v>86</v>
      </c>
      <c r="X290">
        <v>86</v>
      </c>
      <c r="Y290">
        <v>86</v>
      </c>
      <c r="Z290">
        <v>86</v>
      </c>
      <c r="AA290">
        <v>86</v>
      </c>
      <c r="AB290">
        <v>86</v>
      </c>
      <c r="AC290">
        <v>86</v>
      </c>
      <c r="AD290">
        <v>86</v>
      </c>
      <c r="AE290">
        <v>86</v>
      </c>
      <c r="AF290">
        <v>86</v>
      </c>
      <c r="AG290">
        <v>86</v>
      </c>
      <c r="AH290">
        <v>86</v>
      </c>
      <c r="AI290">
        <v>86</v>
      </c>
      <c r="AJ290">
        <v>86</v>
      </c>
      <c r="AK290">
        <v>86</v>
      </c>
      <c r="AL290">
        <v>86</v>
      </c>
      <c r="AM290">
        <v>86</v>
      </c>
      <c r="AN290">
        <v>86</v>
      </c>
      <c r="AO290">
        <v>86</v>
      </c>
      <c r="AP290">
        <v>86</v>
      </c>
      <c r="AQ290">
        <v>85</v>
      </c>
      <c r="AR290">
        <v>85</v>
      </c>
      <c r="AS290">
        <v>87</v>
      </c>
      <c r="AT290">
        <v>87</v>
      </c>
      <c r="AU290">
        <v>86</v>
      </c>
      <c r="AV290" s="8">
        <f t="shared" si="32"/>
        <v>85.954545454545453</v>
      </c>
      <c r="AW290">
        <f t="shared" si="33"/>
        <v>86</v>
      </c>
      <c r="AX290" s="8">
        <f t="shared" si="34"/>
        <v>0.42887334578292963</v>
      </c>
      <c r="AY290" s="6">
        <f>Table1214[[#This Row],[Szórás]]/Table1214[[#This Row],[Átlagos akadálymentességi hibaszám]]</f>
        <v>4.9895365453328675E-3</v>
      </c>
      <c r="AZ290">
        <f t="shared" si="35"/>
        <v>84</v>
      </c>
      <c r="BA290">
        <f t="shared" si="36"/>
        <v>87</v>
      </c>
      <c r="BB290">
        <f t="shared" si="37"/>
        <v>3</v>
      </c>
      <c r="BC290" s="7">
        <f t="shared" si="38"/>
        <v>1.0000307057843298</v>
      </c>
      <c r="BD290" s="10">
        <f t="shared" si="39"/>
        <v>6.1839899771618887E-3</v>
      </c>
    </row>
    <row r="291" spans="1:56" x14ac:dyDescent="0.25">
      <c r="A291">
        <v>1407230000</v>
      </c>
      <c r="B291" t="s">
        <v>158</v>
      </c>
      <c r="C291" t="s">
        <v>183</v>
      </c>
      <c r="D291">
        <v>92</v>
      </c>
      <c r="E291">
        <v>75</v>
      </c>
      <c r="F291">
        <v>75</v>
      </c>
      <c r="G291">
        <v>81</v>
      </c>
      <c r="H291">
        <v>79</v>
      </c>
      <c r="I291">
        <v>77</v>
      </c>
      <c r="J291">
        <v>80</v>
      </c>
      <c r="K291">
        <v>74</v>
      </c>
      <c r="L291">
        <v>76</v>
      </c>
      <c r="M291">
        <v>80</v>
      </c>
      <c r="N291">
        <v>79</v>
      </c>
      <c r="O291">
        <v>80</v>
      </c>
      <c r="P291">
        <v>81</v>
      </c>
      <c r="Q291">
        <v>79</v>
      </c>
      <c r="R291">
        <v>82</v>
      </c>
      <c r="S291">
        <v>80</v>
      </c>
      <c r="T291">
        <v>76</v>
      </c>
      <c r="U291">
        <v>89</v>
      </c>
      <c r="V291">
        <v>94</v>
      </c>
      <c r="W291">
        <v>90</v>
      </c>
      <c r="X291">
        <v>82</v>
      </c>
      <c r="Y291">
        <v>74</v>
      </c>
      <c r="Z291">
        <v>80</v>
      </c>
      <c r="AA291">
        <v>85</v>
      </c>
      <c r="AB291">
        <v>86</v>
      </c>
      <c r="AC291">
        <v>85</v>
      </c>
      <c r="AD291">
        <v>84</v>
      </c>
      <c r="AE291">
        <v>85</v>
      </c>
      <c r="AF291">
        <v>84</v>
      </c>
      <c r="AG291">
        <v>89</v>
      </c>
      <c r="AH291">
        <v>82</v>
      </c>
      <c r="AI291">
        <v>78</v>
      </c>
      <c r="AJ291">
        <v>76</v>
      </c>
      <c r="AK291">
        <v>79</v>
      </c>
      <c r="AL291">
        <v>78</v>
      </c>
      <c r="AM291">
        <v>74</v>
      </c>
      <c r="AN291">
        <v>74</v>
      </c>
      <c r="AO291">
        <v>76</v>
      </c>
      <c r="AP291">
        <v>78</v>
      </c>
      <c r="AQ291">
        <v>73</v>
      </c>
      <c r="AR291">
        <v>81</v>
      </c>
      <c r="AS291">
        <v>88</v>
      </c>
      <c r="AT291">
        <v>89</v>
      </c>
      <c r="AU291">
        <v>86</v>
      </c>
      <c r="AV291" s="8">
        <f t="shared" si="32"/>
        <v>81.022727272727266</v>
      </c>
      <c r="AW291">
        <f t="shared" si="33"/>
        <v>80</v>
      </c>
      <c r="AX291" s="8">
        <f t="shared" si="34"/>
        <v>5.3417558143090007</v>
      </c>
      <c r="AY291" s="6">
        <f>Table1214[[#This Row],[Szórás]]/Table1214[[#This Row],[Átlagos akadálymentességi hibaszám]]</f>
        <v>6.5929104019522039E-2</v>
      </c>
      <c r="AZ291">
        <f t="shared" si="35"/>
        <v>73</v>
      </c>
      <c r="BA291">
        <f t="shared" si="36"/>
        <v>94</v>
      </c>
      <c r="BB291">
        <f t="shared" si="37"/>
        <v>21</v>
      </c>
      <c r="BC291" s="7">
        <f t="shared" si="38"/>
        <v>1.0004043396485931</v>
      </c>
      <c r="BD291" s="10">
        <f t="shared" si="39"/>
        <v>6.3799621152783904E-3</v>
      </c>
    </row>
    <row r="292" spans="1:56" x14ac:dyDescent="0.25">
      <c r="A292">
        <v>25940000</v>
      </c>
      <c r="B292" t="s">
        <v>104</v>
      </c>
      <c r="C292" t="s">
        <v>274</v>
      </c>
      <c r="D292">
        <v>14</v>
      </c>
      <c r="E292">
        <v>14</v>
      </c>
      <c r="F292">
        <v>15</v>
      </c>
      <c r="G292">
        <v>14</v>
      </c>
      <c r="H292">
        <v>14</v>
      </c>
      <c r="I292">
        <v>14</v>
      </c>
      <c r="J292">
        <v>13</v>
      </c>
      <c r="K292">
        <v>14</v>
      </c>
      <c r="L292">
        <v>14</v>
      </c>
      <c r="M292">
        <v>14</v>
      </c>
      <c r="N292">
        <v>15</v>
      </c>
      <c r="O292">
        <v>15</v>
      </c>
      <c r="P292">
        <v>17</v>
      </c>
      <c r="Q292">
        <v>13</v>
      </c>
      <c r="R292">
        <v>14</v>
      </c>
      <c r="S292">
        <v>14</v>
      </c>
      <c r="T292">
        <v>14</v>
      </c>
      <c r="U292">
        <v>14</v>
      </c>
      <c r="V292">
        <v>14</v>
      </c>
      <c r="W292">
        <v>14</v>
      </c>
      <c r="X292">
        <v>14</v>
      </c>
      <c r="Y292">
        <v>14</v>
      </c>
      <c r="Z292">
        <v>14</v>
      </c>
      <c r="AA292">
        <v>16</v>
      </c>
      <c r="AB292">
        <v>14</v>
      </c>
      <c r="AC292">
        <v>13</v>
      </c>
      <c r="AD292">
        <v>13</v>
      </c>
      <c r="AE292">
        <v>14</v>
      </c>
      <c r="AF292">
        <v>13</v>
      </c>
      <c r="AG292">
        <v>13</v>
      </c>
      <c r="AH292">
        <v>13</v>
      </c>
      <c r="AI292">
        <v>13</v>
      </c>
      <c r="AJ292">
        <v>13</v>
      </c>
      <c r="AK292">
        <v>13</v>
      </c>
      <c r="AL292">
        <v>13</v>
      </c>
      <c r="AM292">
        <v>13</v>
      </c>
      <c r="AN292">
        <v>12</v>
      </c>
      <c r="AO292">
        <v>12</v>
      </c>
      <c r="AP292">
        <v>12</v>
      </c>
      <c r="AQ292">
        <v>13</v>
      </c>
      <c r="AR292">
        <v>14</v>
      </c>
      <c r="AS292">
        <v>14</v>
      </c>
      <c r="AT292">
        <v>14</v>
      </c>
      <c r="AU292">
        <v>14</v>
      </c>
      <c r="AV292" s="8">
        <f t="shared" si="32"/>
        <v>13.75</v>
      </c>
      <c r="AW292">
        <f t="shared" si="33"/>
        <v>14</v>
      </c>
      <c r="AX292" s="8">
        <f t="shared" si="34"/>
        <v>0.94315156985551918</v>
      </c>
      <c r="AY292" s="6">
        <f>Table1214[[#This Row],[Szórás]]/Table1214[[#This Row],[Átlagos akadálymentességi hibaszám]]</f>
        <v>6.8592841444037753E-2</v>
      </c>
      <c r="AZ292">
        <f t="shared" si="35"/>
        <v>12</v>
      </c>
      <c r="BA292">
        <f t="shared" si="36"/>
        <v>17</v>
      </c>
      <c r="BB292">
        <f t="shared" si="37"/>
        <v>5</v>
      </c>
      <c r="BC292" s="7">
        <f t="shared" si="38"/>
        <v>0.99750625823763661</v>
      </c>
      <c r="BD292" s="10">
        <f t="shared" si="39"/>
        <v>0.22748559582988348</v>
      </c>
    </row>
    <row r="293" spans="1:56" x14ac:dyDescent="0.25">
      <c r="A293">
        <v>42660000</v>
      </c>
      <c r="B293" t="s">
        <v>104</v>
      </c>
      <c r="C293" t="s">
        <v>274</v>
      </c>
      <c r="D293">
        <v>150</v>
      </c>
      <c r="E293">
        <v>150</v>
      </c>
      <c r="F293">
        <v>123</v>
      </c>
      <c r="G293">
        <v>123</v>
      </c>
      <c r="H293">
        <v>126</v>
      </c>
      <c r="I293">
        <v>120</v>
      </c>
      <c r="J293">
        <v>120</v>
      </c>
      <c r="K293">
        <v>125</v>
      </c>
      <c r="L293">
        <v>124</v>
      </c>
      <c r="M293">
        <v>125</v>
      </c>
      <c r="N293">
        <v>126</v>
      </c>
      <c r="O293">
        <v>124</v>
      </c>
      <c r="P293">
        <v>129</v>
      </c>
      <c r="Q293">
        <v>122</v>
      </c>
      <c r="R293">
        <v>131</v>
      </c>
      <c r="S293">
        <v>125</v>
      </c>
      <c r="T293">
        <v>127</v>
      </c>
      <c r="U293">
        <v>124</v>
      </c>
      <c r="V293">
        <v>125</v>
      </c>
      <c r="W293">
        <v>129</v>
      </c>
      <c r="X293">
        <v>126</v>
      </c>
      <c r="Y293">
        <v>126</v>
      </c>
      <c r="Z293">
        <v>126</v>
      </c>
      <c r="AA293">
        <v>117</v>
      </c>
      <c r="AB293">
        <v>128</v>
      </c>
      <c r="AC293">
        <v>124</v>
      </c>
      <c r="AD293">
        <v>128</v>
      </c>
      <c r="AE293">
        <v>128</v>
      </c>
      <c r="AF293">
        <v>127</v>
      </c>
      <c r="AG293">
        <v>126</v>
      </c>
      <c r="AH293">
        <v>129</v>
      </c>
      <c r="AI293">
        <v>122</v>
      </c>
      <c r="AJ293">
        <v>127</v>
      </c>
      <c r="AK293">
        <v>120</v>
      </c>
      <c r="AL293">
        <v>125</v>
      </c>
      <c r="AM293">
        <v>119</v>
      </c>
      <c r="AN293">
        <v>123</v>
      </c>
      <c r="AO293">
        <v>124</v>
      </c>
      <c r="AP293">
        <v>125</v>
      </c>
      <c r="AQ293">
        <v>126</v>
      </c>
      <c r="AR293">
        <v>124</v>
      </c>
      <c r="AS293">
        <v>124</v>
      </c>
      <c r="AT293">
        <v>120</v>
      </c>
      <c r="AU293">
        <v>125</v>
      </c>
      <c r="AV293" s="8">
        <f t="shared" si="32"/>
        <v>125.84090909090909</v>
      </c>
      <c r="AW293">
        <f t="shared" si="33"/>
        <v>125</v>
      </c>
      <c r="AX293" s="8">
        <f t="shared" si="34"/>
        <v>6.0729793531759597</v>
      </c>
      <c r="AY293" s="6">
        <f>Table1214[[#This Row],[Szórás]]/Table1214[[#This Row],[Átlagos akadálymentességi hibaszám]]</f>
        <v>4.8259182145519636E-2</v>
      </c>
      <c r="AZ293">
        <f t="shared" si="35"/>
        <v>117</v>
      </c>
      <c r="BA293">
        <f t="shared" si="36"/>
        <v>150</v>
      </c>
      <c r="BB293">
        <f t="shared" si="37"/>
        <v>33</v>
      </c>
      <c r="BC293" s="7">
        <f t="shared" si="38"/>
        <v>0.99882779826908574</v>
      </c>
      <c r="BD293" s="10">
        <f t="shared" si="39"/>
        <v>0.10965412126030702</v>
      </c>
    </row>
    <row r="294" spans="1:56" x14ac:dyDescent="0.25">
      <c r="A294">
        <v>16450000</v>
      </c>
      <c r="B294" t="s">
        <v>85</v>
      </c>
      <c r="C294" t="s">
        <v>356</v>
      </c>
      <c r="D294">
        <v>34</v>
      </c>
      <c r="E294">
        <v>34</v>
      </c>
      <c r="F294">
        <v>33</v>
      </c>
      <c r="G294">
        <v>33</v>
      </c>
      <c r="H294">
        <v>33</v>
      </c>
      <c r="I294">
        <v>33</v>
      </c>
      <c r="J294">
        <v>33</v>
      </c>
      <c r="K294">
        <v>33</v>
      </c>
      <c r="L294">
        <v>33</v>
      </c>
      <c r="M294">
        <v>33</v>
      </c>
      <c r="N294">
        <v>33</v>
      </c>
      <c r="O294">
        <v>33</v>
      </c>
      <c r="P294">
        <v>34</v>
      </c>
      <c r="Q294">
        <v>34</v>
      </c>
      <c r="R294">
        <v>34</v>
      </c>
      <c r="S294">
        <v>34</v>
      </c>
      <c r="T294">
        <v>34</v>
      </c>
      <c r="U294">
        <v>34</v>
      </c>
      <c r="V294">
        <v>34</v>
      </c>
      <c r="W294">
        <v>34</v>
      </c>
      <c r="X294">
        <v>34</v>
      </c>
      <c r="Y294">
        <v>34</v>
      </c>
      <c r="Z294">
        <v>34</v>
      </c>
      <c r="AA294">
        <v>34</v>
      </c>
      <c r="AB294">
        <v>34</v>
      </c>
      <c r="AC294">
        <v>34</v>
      </c>
      <c r="AD294">
        <v>34</v>
      </c>
      <c r="AE294">
        <v>34</v>
      </c>
      <c r="AF294">
        <v>34</v>
      </c>
      <c r="AG294">
        <v>34</v>
      </c>
      <c r="AH294">
        <v>34</v>
      </c>
      <c r="AI294">
        <v>34</v>
      </c>
      <c r="AJ294">
        <v>34</v>
      </c>
      <c r="AK294">
        <v>34</v>
      </c>
      <c r="AL294">
        <v>34</v>
      </c>
      <c r="AM294">
        <v>34</v>
      </c>
      <c r="AN294">
        <v>34</v>
      </c>
      <c r="AO294">
        <v>34</v>
      </c>
      <c r="AP294">
        <v>34</v>
      </c>
      <c r="AQ294">
        <v>34</v>
      </c>
      <c r="AR294">
        <v>34</v>
      </c>
      <c r="AS294">
        <v>59</v>
      </c>
      <c r="AT294">
        <v>59</v>
      </c>
      <c r="AU294">
        <v>59</v>
      </c>
      <c r="AV294" s="8">
        <f t="shared" si="32"/>
        <v>35.477272727272727</v>
      </c>
      <c r="AW294">
        <f t="shared" si="33"/>
        <v>34</v>
      </c>
      <c r="AX294" s="8">
        <f t="shared" si="34"/>
        <v>6.4501257833909307</v>
      </c>
      <c r="AY294" s="6">
        <f>Table1214[[#This Row],[Szórás]]/Table1214[[#This Row],[Átlagos akadálymentességi hibaszám]]</f>
        <v>0.18181007973683597</v>
      </c>
      <c r="AZ294">
        <f t="shared" si="35"/>
        <v>33</v>
      </c>
      <c r="BA294">
        <f t="shared" si="36"/>
        <v>59</v>
      </c>
      <c r="BB294">
        <f t="shared" si="37"/>
        <v>26</v>
      </c>
      <c r="BC294" s="7">
        <f t="shared" si="38"/>
        <v>1.005423438238505</v>
      </c>
      <c r="BD294" s="10">
        <f t="shared" si="39"/>
        <v>0.23625137195622248</v>
      </c>
    </row>
    <row r="295" spans="1:56" x14ac:dyDescent="0.25">
      <c r="A295">
        <v>52500000</v>
      </c>
      <c r="B295" t="s">
        <v>110</v>
      </c>
      <c r="C295" t="s">
        <v>174</v>
      </c>
      <c r="D295">
        <v>53</v>
      </c>
      <c r="E295">
        <v>50</v>
      </c>
      <c r="F295">
        <v>49</v>
      </c>
      <c r="G295">
        <v>55</v>
      </c>
      <c r="H295">
        <v>56</v>
      </c>
      <c r="I295">
        <v>58</v>
      </c>
      <c r="J295">
        <v>57</v>
      </c>
      <c r="K295">
        <v>54</v>
      </c>
      <c r="L295">
        <v>58</v>
      </c>
      <c r="M295">
        <v>56</v>
      </c>
      <c r="N295">
        <v>56</v>
      </c>
      <c r="O295">
        <v>55</v>
      </c>
      <c r="P295">
        <v>56</v>
      </c>
      <c r="Q295">
        <v>58</v>
      </c>
      <c r="R295">
        <v>54</v>
      </c>
      <c r="S295">
        <v>55</v>
      </c>
      <c r="T295">
        <v>80</v>
      </c>
      <c r="U295">
        <v>81</v>
      </c>
      <c r="V295">
        <v>66</v>
      </c>
      <c r="W295">
        <v>68</v>
      </c>
      <c r="X295">
        <v>63</v>
      </c>
      <c r="Y295">
        <v>64</v>
      </c>
      <c r="Z295">
        <v>31</v>
      </c>
      <c r="AA295">
        <v>41</v>
      </c>
      <c r="AB295">
        <v>58</v>
      </c>
      <c r="AC295">
        <v>51</v>
      </c>
      <c r="AD295">
        <v>40</v>
      </c>
      <c r="AE295">
        <v>27</v>
      </c>
      <c r="AF295">
        <v>24</v>
      </c>
      <c r="AG295">
        <v>25</v>
      </c>
      <c r="AH295">
        <v>25</v>
      </c>
      <c r="AI295">
        <v>24</v>
      </c>
      <c r="AJ295">
        <v>22</v>
      </c>
      <c r="AK295">
        <v>23</v>
      </c>
      <c r="AL295">
        <v>23</v>
      </c>
      <c r="AM295">
        <v>21</v>
      </c>
      <c r="AN295">
        <v>18</v>
      </c>
      <c r="AO295">
        <v>19</v>
      </c>
      <c r="AP295">
        <v>21</v>
      </c>
      <c r="AQ295">
        <v>21</v>
      </c>
      <c r="AR295">
        <v>22</v>
      </c>
      <c r="AS295">
        <v>22</v>
      </c>
      <c r="AT295">
        <v>20</v>
      </c>
      <c r="AU295">
        <v>21</v>
      </c>
      <c r="AV295" s="8">
        <f t="shared" si="32"/>
        <v>43.204545454545453</v>
      </c>
      <c r="AW295">
        <f t="shared" si="33"/>
        <v>50.5</v>
      </c>
      <c r="AX295" s="8">
        <f t="shared" si="34"/>
        <v>18.722675650384847</v>
      </c>
      <c r="AY295" s="6">
        <f>Table1214[[#This Row],[Szórás]]/Table1214[[#This Row],[Átlagos akadálymentességi hibaszám]]</f>
        <v>0.4333496731283184</v>
      </c>
      <c r="AZ295">
        <f t="shared" si="35"/>
        <v>18</v>
      </c>
      <c r="BA295">
        <f t="shared" si="36"/>
        <v>81</v>
      </c>
      <c r="BB295">
        <f t="shared" si="37"/>
        <v>63</v>
      </c>
      <c r="BC295" s="7">
        <f t="shared" si="38"/>
        <v>0.96937823124048805</v>
      </c>
      <c r="BD295" s="10">
        <f t="shared" si="39"/>
        <v>0.68985240905738177</v>
      </c>
    </row>
    <row r="296" spans="1:56" x14ac:dyDescent="0.25">
      <c r="A296">
        <v>30580000</v>
      </c>
      <c r="B296" t="s">
        <v>104</v>
      </c>
      <c r="C296" t="s">
        <v>274</v>
      </c>
      <c r="D296">
        <v>140</v>
      </c>
      <c r="E296">
        <v>140</v>
      </c>
      <c r="F296">
        <v>140</v>
      </c>
      <c r="G296">
        <v>140</v>
      </c>
      <c r="H296">
        <v>140</v>
      </c>
      <c r="I296">
        <v>140</v>
      </c>
      <c r="J296">
        <v>140</v>
      </c>
      <c r="K296">
        <v>140</v>
      </c>
      <c r="L296">
        <v>140</v>
      </c>
      <c r="M296">
        <v>140</v>
      </c>
      <c r="N296">
        <v>140</v>
      </c>
      <c r="O296">
        <v>140</v>
      </c>
      <c r="P296">
        <v>140</v>
      </c>
      <c r="Q296">
        <v>140</v>
      </c>
      <c r="R296">
        <v>140</v>
      </c>
      <c r="S296">
        <v>140</v>
      </c>
      <c r="T296">
        <v>140</v>
      </c>
      <c r="U296">
        <v>140</v>
      </c>
      <c r="V296">
        <v>140</v>
      </c>
      <c r="W296">
        <v>140</v>
      </c>
      <c r="X296">
        <v>140</v>
      </c>
      <c r="Y296">
        <v>140</v>
      </c>
      <c r="Z296">
        <v>140</v>
      </c>
      <c r="AA296">
        <v>140</v>
      </c>
      <c r="AB296">
        <v>140</v>
      </c>
      <c r="AC296">
        <v>140</v>
      </c>
      <c r="AD296">
        <v>140</v>
      </c>
      <c r="AE296">
        <v>140</v>
      </c>
      <c r="AF296">
        <v>139</v>
      </c>
      <c r="AG296">
        <v>139</v>
      </c>
      <c r="AH296">
        <v>139</v>
      </c>
      <c r="AI296">
        <v>139</v>
      </c>
      <c r="AJ296">
        <v>139</v>
      </c>
      <c r="AK296">
        <v>139</v>
      </c>
      <c r="AL296">
        <v>145</v>
      </c>
      <c r="AM296">
        <v>146</v>
      </c>
      <c r="AN296">
        <v>139</v>
      </c>
      <c r="AO296">
        <v>139</v>
      </c>
      <c r="AP296">
        <v>139</v>
      </c>
      <c r="AQ296">
        <v>139</v>
      </c>
      <c r="AR296">
        <v>139</v>
      </c>
      <c r="AS296">
        <v>139</v>
      </c>
      <c r="AT296">
        <v>139</v>
      </c>
      <c r="AU296">
        <v>139</v>
      </c>
      <c r="AV296" s="8">
        <f t="shared" si="32"/>
        <v>139.93181818181819</v>
      </c>
      <c r="AW296">
        <f t="shared" si="33"/>
        <v>140</v>
      </c>
      <c r="AX296" s="8">
        <f t="shared" si="34"/>
        <v>1.3188742076011979</v>
      </c>
      <c r="AY296" s="6">
        <f>Table1214[[#This Row],[Szórás]]/Table1214[[#This Row],[Átlagos akadálymentességi hibaszám]]</f>
        <v>9.4251202102408164E-3</v>
      </c>
      <c r="AZ296">
        <f t="shared" si="35"/>
        <v>139</v>
      </c>
      <c r="BA296">
        <f t="shared" si="36"/>
        <v>146</v>
      </c>
      <c r="BB296">
        <f t="shared" si="37"/>
        <v>7</v>
      </c>
      <c r="BC296" s="7">
        <f t="shared" si="38"/>
        <v>0.9999416221788523</v>
      </c>
      <c r="BD296" s="10">
        <f t="shared" si="39"/>
        <v>6.5363231818092284E-3</v>
      </c>
    </row>
    <row r="297" spans="1:56" x14ac:dyDescent="0.25">
      <c r="A297">
        <v>147610000</v>
      </c>
      <c r="B297" t="s">
        <v>110</v>
      </c>
      <c r="C297" t="s">
        <v>174</v>
      </c>
      <c r="D297">
        <v>66</v>
      </c>
      <c r="E297">
        <v>68</v>
      </c>
      <c r="F297">
        <v>69</v>
      </c>
      <c r="G297">
        <v>72</v>
      </c>
      <c r="H297">
        <v>69</v>
      </c>
      <c r="I297">
        <v>71</v>
      </c>
      <c r="J297">
        <v>68</v>
      </c>
      <c r="K297">
        <v>71</v>
      </c>
      <c r="L297">
        <v>68</v>
      </c>
      <c r="M297">
        <v>67</v>
      </c>
      <c r="N297">
        <v>67</v>
      </c>
      <c r="O297">
        <v>66</v>
      </c>
      <c r="P297">
        <v>64</v>
      </c>
      <c r="Q297">
        <v>66</v>
      </c>
      <c r="R297">
        <v>63</v>
      </c>
      <c r="S297">
        <v>64</v>
      </c>
      <c r="T297">
        <v>62</v>
      </c>
      <c r="U297">
        <v>62</v>
      </c>
      <c r="V297">
        <v>67</v>
      </c>
      <c r="W297">
        <v>61</v>
      </c>
      <c r="X297">
        <v>63</v>
      </c>
      <c r="Y297">
        <v>67</v>
      </c>
      <c r="Z297">
        <v>64</v>
      </c>
      <c r="AA297">
        <v>65</v>
      </c>
      <c r="AB297">
        <v>63</v>
      </c>
      <c r="AC297">
        <v>65</v>
      </c>
      <c r="AD297">
        <v>65</v>
      </c>
      <c r="AE297">
        <v>64</v>
      </c>
      <c r="AF297">
        <v>63</v>
      </c>
      <c r="AG297">
        <v>64</v>
      </c>
      <c r="AH297">
        <v>63</v>
      </c>
      <c r="AI297">
        <v>64</v>
      </c>
      <c r="AJ297">
        <v>64</v>
      </c>
      <c r="AK297">
        <v>64</v>
      </c>
      <c r="AL297">
        <v>66</v>
      </c>
      <c r="AM297">
        <v>67</v>
      </c>
      <c r="AN297">
        <v>68</v>
      </c>
      <c r="AO297">
        <v>63</v>
      </c>
      <c r="AP297">
        <v>67</v>
      </c>
      <c r="AQ297">
        <v>68</v>
      </c>
      <c r="AR297">
        <v>63</v>
      </c>
      <c r="AS297">
        <v>66</v>
      </c>
      <c r="AT297">
        <v>67</v>
      </c>
      <c r="AU297">
        <v>65</v>
      </c>
      <c r="AV297" s="8">
        <f t="shared" si="32"/>
        <v>65.659090909090907</v>
      </c>
      <c r="AW297">
        <f t="shared" si="33"/>
        <v>65.5</v>
      </c>
      <c r="AX297" s="8">
        <f t="shared" si="34"/>
        <v>2.5603704475627436</v>
      </c>
      <c r="AY297" s="6">
        <f>Table1214[[#This Row],[Szórás]]/Table1214[[#This Row],[Átlagos akadálymentességi hibaszám]]</f>
        <v>3.8994911627816105E-2</v>
      </c>
      <c r="AZ297">
        <f t="shared" si="35"/>
        <v>61</v>
      </c>
      <c r="BA297">
        <f t="shared" si="36"/>
        <v>72</v>
      </c>
      <c r="BB297">
        <f t="shared" si="37"/>
        <v>11</v>
      </c>
      <c r="BC297" s="7">
        <f t="shared" si="38"/>
        <v>0.9988417010680618</v>
      </c>
      <c r="BD297" s="10">
        <f t="shared" si="39"/>
        <v>0.1480547222841633</v>
      </c>
    </row>
    <row r="298" spans="1:56" x14ac:dyDescent="0.25">
      <c r="A298">
        <v>5618820000</v>
      </c>
      <c r="B298" t="s">
        <v>155</v>
      </c>
      <c r="C298" t="s">
        <v>156</v>
      </c>
      <c r="D298">
        <v>79</v>
      </c>
      <c r="E298">
        <v>79</v>
      </c>
      <c r="F298">
        <v>77</v>
      </c>
      <c r="G298">
        <v>77</v>
      </c>
      <c r="H298">
        <v>77</v>
      </c>
      <c r="I298">
        <v>83</v>
      </c>
      <c r="J298">
        <v>85</v>
      </c>
      <c r="K298">
        <v>85</v>
      </c>
      <c r="L298">
        <v>85</v>
      </c>
      <c r="M298">
        <v>83</v>
      </c>
      <c r="N298">
        <v>86</v>
      </c>
      <c r="O298">
        <v>84</v>
      </c>
      <c r="P298">
        <v>82</v>
      </c>
      <c r="Q298">
        <v>84</v>
      </c>
      <c r="R298">
        <v>82</v>
      </c>
      <c r="S298">
        <v>86</v>
      </c>
      <c r="T298">
        <v>80</v>
      </c>
      <c r="U298">
        <v>84</v>
      </c>
      <c r="V298">
        <v>80</v>
      </c>
      <c r="W298">
        <v>80</v>
      </c>
      <c r="X298">
        <v>84</v>
      </c>
      <c r="Y298">
        <v>80</v>
      </c>
      <c r="Z298">
        <v>82</v>
      </c>
      <c r="AA298">
        <v>86</v>
      </c>
      <c r="AB298">
        <v>83</v>
      </c>
      <c r="AC298">
        <v>90</v>
      </c>
      <c r="AD298">
        <v>84</v>
      </c>
      <c r="AE298">
        <v>78</v>
      </c>
      <c r="AF298">
        <v>82</v>
      </c>
      <c r="AG298">
        <v>82</v>
      </c>
      <c r="AH298">
        <v>84</v>
      </c>
      <c r="AI298">
        <v>76</v>
      </c>
      <c r="AJ298">
        <v>79</v>
      </c>
      <c r="AK298">
        <v>81</v>
      </c>
      <c r="AL298">
        <v>81</v>
      </c>
      <c r="AM298">
        <v>77</v>
      </c>
      <c r="AN298">
        <v>77</v>
      </c>
      <c r="AO298">
        <v>81</v>
      </c>
      <c r="AP298">
        <v>81</v>
      </c>
      <c r="AQ298">
        <v>74</v>
      </c>
      <c r="AR298">
        <v>85</v>
      </c>
      <c r="AS298">
        <v>84</v>
      </c>
      <c r="AT298">
        <v>79</v>
      </c>
      <c r="AU298">
        <v>77</v>
      </c>
      <c r="AV298" s="8">
        <f t="shared" si="32"/>
        <v>81.477272727272734</v>
      </c>
      <c r="AW298">
        <f t="shared" si="33"/>
        <v>82</v>
      </c>
      <c r="AX298" s="8">
        <f t="shared" si="34"/>
        <v>3.3721750372763277</v>
      </c>
      <c r="AY298" s="6">
        <f>Table1214[[#This Row],[Szórás]]/Table1214[[#This Row],[Átlagos akadálymentességi hibaszám]]</f>
        <v>4.1387922354298022E-2</v>
      </c>
      <c r="AZ298">
        <f t="shared" si="35"/>
        <v>74</v>
      </c>
      <c r="BA298">
        <f t="shared" si="36"/>
        <v>90</v>
      </c>
      <c r="BB298">
        <f t="shared" si="37"/>
        <v>16</v>
      </c>
      <c r="BC298" s="7">
        <f t="shared" si="38"/>
        <v>0.99945109536294352</v>
      </c>
      <c r="BD298" s="10">
        <f t="shared" si="39"/>
        <v>2.8904563959464297E-2</v>
      </c>
    </row>
    <row r="299" spans="1:56" x14ac:dyDescent="0.25">
      <c r="A299">
        <v>834700000</v>
      </c>
      <c r="B299" t="s">
        <v>148</v>
      </c>
      <c r="C299" t="s">
        <v>405</v>
      </c>
      <c r="D299">
        <v>130</v>
      </c>
      <c r="E299">
        <v>129</v>
      </c>
      <c r="F299">
        <v>130</v>
      </c>
      <c r="G299">
        <v>130</v>
      </c>
      <c r="H299">
        <v>130</v>
      </c>
      <c r="I299">
        <v>131</v>
      </c>
      <c r="J299">
        <v>130</v>
      </c>
      <c r="K299">
        <v>132</v>
      </c>
      <c r="L299">
        <v>133</v>
      </c>
      <c r="M299">
        <v>133</v>
      </c>
      <c r="N299">
        <v>136</v>
      </c>
      <c r="O299">
        <v>136</v>
      </c>
      <c r="P299">
        <v>140</v>
      </c>
      <c r="Q299">
        <v>140</v>
      </c>
      <c r="R299">
        <v>141</v>
      </c>
      <c r="S299">
        <v>139</v>
      </c>
      <c r="T299">
        <v>134</v>
      </c>
      <c r="U299">
        <v>138</v>
      </c>
      <c r="V299">
        <v>133</v>
      </c>
      <c r="W299">
        <v>137</v>
      </c>
      <c r="X299">
        <v>137</v>
      </c>
      <c r="Y299">
        <v>136</v>
      </c>
      <c r="Z299">
        <v>140</v>
      </c>
      <c r="AA299">
        <v>140</v>
      </c>
      <c r="AB299">
        <v>137</v>
      </c>
      <c r="AC299">
        <v>137</v>
      </c>
      <c r="AD299">
        <v>137</v>
      </c>
      <c r="AE299">
        <v>140</v>
      </c>
      <c r="AF299">
        <v>142</v>
      </c>
      <c r="AG299">
        <v>142</v>
      </c>
      <c r="AH299">
        <v>142</v>
      </c>
      <c r="AI299">
        <v>140</v>
      </c>
      <c r="AJ299">
        <v>137</v>
      </c>
      <c r="AK299">
        <v>129</v>
      </c>
      <c r="AL299">
        <v>129</v>
      </c>
      <c r="AM299">
        <v>129</v>
      </c>
      <c r="AN299">
        <v>129</v>
      </c>
      <c r="AO299">
        <v>129</v>
      </c>
      <c r="AP299">
        <v>129</v>
      </c>
      <c r="AQ299">
        <v>129</v>
      </c>
      <c r="AR299">
        <v>127</v>
      </c>
      <c r="AS299">
        <v>128</v>
      </c>
      <c r="AT299">
        <v>129</v>
      </c>
      <c r="AU299">
        <v>126</v>
      </c>
      <c r="AV299" s="8">
        <f t="shared" si="32"/>
        <v>134.13636363636363</v>
      </c>
      <c r="AW299">
        <f t="shared" si="33"/>
        <v>133.5</v>
      </c>
      <c r="AX299" s="8">
        <f t="shared" si="34"/>
        <v>4.9017837716246957</v>
      </c>
      <c r="AY299" s="6">
        <f>Table1214[[#This Row],[Szórás]]/Table1214[[#This Row],[Átlagos akadálymentességi hibaszám]]</f>
        <v>3.6543288029733417E-2</v>
      </c>
      <c r="AZ299">
        <f t="shared" si="35"/>
        <v>126</v>
      </c>
      <c r="BA299">
        <f t="shared" si="36"/>
        <v>142</v>
      </c>
      <c r="BB299">
        <f t="shared" si="37"/>
        <v>16</v>
      </c>
      <c r="BC299" s="7">
        <f t="shared" si="38"/>
        <v>0.99959110808497009</v>
      </c>
      <c r="BD299" s="10">
        <f t="shared" si="39"/>
        <v>2.0719955133961097E-2</v>
      </c>
    </row>
    <row r="300" spans="1:56" x14ac:dyDescent="0.25">
      <c r="A300">
        <v>1790000</v>
      </c>
      <c r="B300" t="s">
        <v>85</v>
      </c>
      <c r="C300" t="s">
        <v>356</v>
      </c>
      <c r="D300">
        <v>6</v>
      </c>
      <c r="E300">
        <v>6</v>
      </c>
      <c r="F300">
        <v>6</v>
      </c>
      <c r="G300">
        <v>6</v>
      </c>
      <c r="H300">
        <v>6</v>
      </c>
      <c r="I300">
        <v>6</v>
      </c>
      <c r="J300">
        <v>6</v>
      </c>
      <c r="K300">
        <v>6</v>
      </c>
      <c r="L300">
        <v>6</v>
      </c>
      <c r="M300">
        <v>6</v>
      </c>
      <c r="N300">
        <v>6</v>
      </c>
      <c r="O300">
        <v>6</v>
      </c>
      <c r="P300">
        <v>6</v>
      </c>
      <c r="Q300">
        <v>6</v>
      </c>
      <c r="R300">
        <v>6</v>
      </c>
      <c r="S300">
        <v>6</v>
      </c>
      <c r="T300">
        <v>6</v>
      </c>
      <c r="U300">
        <v>6</v>
      </c>
      <c r="V300">
        <v>7</v>
      </c>
      <c r="W300">
        <v>7</v>
      </c>
      <c r="X300">
        <v>7</v>
      </c>
      <c r="Y300">
        <v>7</v>
      </c>
      <c r="Z300">
        <v>7</v>
      </c>
      <c r="AA300">
        <v>6</v>
      </c>
      <c r="AB300">
        <v>6</v>
      </c>
      <c r="AC300">
        <v>6</v>
      </c>
      <c r="AD300">
        <v>6</v>
      </c>
      <c r="AE300">
        <v>6</v>
      </c>
      <c r="AF300">
        <v>6</v>
      </c>
      <c r="AG300">
        <v>6</v>
      </c>
      <c r="AH300">
        <v>6</v>
      </c>
      <c r="AI300">
        <v>6</v>
      </c>
      <c r="AJ300">
        <v>7</v>
      </c>
      <c r="AK300">
        <v>8</v>
      </c>
      <c r="AL300">
        <v>8</v>
      </c>
      <c r="AM300">
        <v>8</v>
      </c>
      <c r="AN300">
        <v>8</v>
      </c>
      <c r="AO300">
        <v>8</v>
      </c>
      <c r="AP300">
        <v>8</v>
      </c>
      <c r="AQ300">
        <v>7</v>
      </c>
      <c r="AR300">
        <v>7</v>
      </c>
      <c r="AS300">
        <v>7</v>
      </c>
      <c r="AT300">
        <v>7</v>
      </c>
      <c r="AU300">
        <v>6</v>
      </c>
      <c r="AV300" s="8">
        <f t="shared" si="32"/>
        <v>6.5</v>
      </c>
      <c r="AW300">
        <f t="shared" si="33"/>
        <v>6</v>
      </c>
      <c r="AX300" s="8">
        <f t="shared" si="34"/>
        <v>0.73135745086122728</v>
      </c>
      <c r="AY300" s="6">
        <f>Table1214[[#This Row],[Szórás]]/Table1214[[#This Row],[Átlagos akadálymentességi hibaszám]]</f>
        <v>0.11251653090172728</v>
      </c>
      <c r="AZ300">
        <f t="shared" si="35"/>
        <v>6</v>
      </c>
      <c r="BA300">
        <f t="shared" si="36"/>
        <v>8</v>
      </c>
      <c r="BB300">
        <f t="shared" si="37"/>
        <v>2</v>
      </c>
      <c r="BC300" s="7">
        <f t="shared" si="38"/>
        <v>1.0051355093075911</v>
      </c>
      <c r="BD300" s="10">
        <f t="shared" si="39"/>
        <v>0.37874508368123799</v>
      </c>
    </row>
    <row r="301" spans="1:56" x14ac:dyDescent="0.25">
      <c r="A301">
        <v>3091440000</v>
      </c>
      <c r="B301" t="s">
        <v>164</v>
      </c>
      <c r="C301" t="s">
        <v>333</v>
      </c>
      <c r="D301">
        <v>111</v>
      </c>
      <c r="E301">
        <v>112</v>
      </c>
      <c r="F301">
        <v>112</v>
      </c>
      <c r="G301">
        <v>111</v>
      </c>
      <c r="H301">
        <v>114</v>
      </c>
      <c r="I301">
        <v>114</v>
      </c>
      <c r="J301">
        <v>111</v>
      </c>
      <c r="K301">
        <v>111</v>
      </c>
      <c r="L301">
        <v>111</v>
      </c>
      <c r="M301">
        <v>111</v>
      </c>
      <c r="N301">
        <v>113</v>
      </c>
      <c r="O301">
        <v>114</v>
      </c>
      <c r="P301">
        <v>111</v>
      </c>
      <c r="Q301">
        <v>111</v>
      </c>
      <c r="R301">
        <v>114</v>
      </c>
      <c r="S301">
        <v>115</v>
      </c>
      <c r="T301">
        <v>111</v>
      </c>
      <c r="U301">
        <v>112</v>
      </c>
      <c r="V301">
        <v>111</v>
      </c>
      <c r="W301">
        <v>111</v>
      </c>
      <c r="X301">
        <v>111</v>
      </c>
      <c r="Y301">
        <v>111</v>
      </c>
      <c r="Z301">
        <v>111</v>
      </c>
      <c r="AA301">
        <v>113</v>
      </c>
      <c r="AB301">
        <v>106</v>
      </c>
      <c r="AC301">
        <v>111</v>
      </c>
      <c r="AD301">
        <v>111</v>
      </c>
      <c r="AE301">
        <v>113</v>
      </c>
      <c r="AF301">
        <v>111</v>
      </c>
      <c r="AG301">
        <v>117</v>
      </c>
      <c r="AH301">
        <v>117</v>
      </c>
      <c r="AI301">
        <v>117</v>
      </c>
      <c r="AJ301">
        <v>121</v>
      </c>
      <c r="AK301">
        <v>119</v>
      </c>
      <c r="AL301">
        <v>117</v>
      </c>
      <c r="AM301">
        <v>118</v>
      </c>
      <c r="AN301">
        <v>117</v>
      </c>
      <c r="AO301">
        <v>117</v>
      </c>
      <c r="AP301">
        <v>118</v>
      </c>
      <c r="AQ301">
        <v>117</v>
      </c>
      <c r="AR301">
        <v>117</v>
      </c>
      <c r="AS301">
        <v>117</v>
      </c>
      <c r="AT301">
        <v>116</v>
      </c>
      <c r="AU301">
        <v>113</v>
      </c>
      <c r="AV301" s="8">
        <f t="shared" si="32"/>
        <v>113.56818181818181</v>
      </c>
      <c r="AW301">
        <f t="shared" si="33"/>
        <v>113</v>
      </c>
      <c r="AX301" s="8">
        <f t="shared" si="34"/>
        <v>3.1133450736416459</v>
      </c>
      <c r="AY301" s="6">
        <f>Table1214[[#This Row],[Szórás]]/Table1214[[#This Row],[Átlagos akadálymentességi hibaszám]]</f>
        <v>2.7413884979033906E-2</v>
      </c>
      <c r="AZ301">
        <f t="shared" si="35"/>
        <v>106</v>
      </c>
      <c r="BA301">
        <f t="shared" si="36"/>
        <v>121</v>
      </c>
      <c r="BB301">
        <f t="shared" si="37"/>
        <v>15</v>
      </c>
      <c r="BC301" s="7">
        <f t="shared" si="38"/>
        <v>1.0012859289287765</v>
      </c>
      <c r="BD301" s="10">
        <f t="shared" si="39"/>
        <v>0.36506449511471767</v>
      </c>
    </row>
    <row r="302" spans="1:56" x14ac:dyDescent="0.25">
      <c r="A302">
        <v>23160000</v>
      </c>
      <c r="B302" t="s">
        <v>104</v>
      </c>
      <c r="C302" t="s">
        <v>274</v>
      </c>
      <c r="D302">
        <v>239</v>
      </c>
      <c r="E302">
        <v>239</v>
      </c>
      <c r="F302">
        <v>239</v>
      </c>
      <c r="G302">
        <v>239</v>
      </c>
      <c r="H302">
        <v>239</v>
      </c>
      <c r="I302">
        <v>239</v>
      </c>
      <c r="J302">
        <v>239</v>
      </c>
      <c r="K302">
        <v>239</v>
      </c>
      <c r="L302">
        <v>239</v>
      </c>
      <c r="M302">
        <v>239</v>
      </c>
      <c r="N302">
        <v>239</v>
      </c>
      <c r="O302">
        <v>239</v>
      </c>
      <c r="P302">
        <v>239</v>
      </c>
      <c r="Q302">
        <v>239</v>
      </c>
      <c r="R302">
        <v>239</v>
      </c>
      <c r="S302">
        <v>239</v>
      </c>
      <c r="T302">
        <v>239</v>
      </c>
      <c r="U302">
        <v>239</v>
      </c>
      <c r="V302">
        <v>239</v>
      </c>
      <c r="W302">
        <v>239</v>
      </c>
      <c r="X302">
        <v>239</v>
      </c>
      <c r="Y302">
        <v>239</v>
      </c>
      <c r="Z302">
        <v>239</v>
      </c>
      <c r="AA302">
        <v>239</v>
      </c>
      <c r="AB302">
        <v>239</v>
      </c>
      <c r="AC302">
        <v>239</v>
      </c>
      <c r="AD302">
        <v>239</v>
      </c>
      <c r="AE302">
        <v>239</v>
      </c>
      <c r="AF302">
        <v>239</v>
      </c>
      <c r="AG302">
        <v>239</v>
      </c>
      <c r="AH302">
        <v>239</v>
      </c>
      <c r="AI302">
        <v>239</v>
      </c>
      <c r="AJ302">
        <v>239</v>
      </c>
      <c r="AK302">
        <v>239</v>
      </c>
      <c r="AL302">
        <v>239</v>
      </c>
      <c r="AM302">
        <v>239</v>
      </c>
      <c r="AN302">
        <v>239</v>
      </c>
      <c r="AO302">
        <v>239</v>
      </c>
      <c r="AP302">
        <v>239</v>
      </c>
      <c r="AQ302">
        <v>239</v>
      </c>
      <c r="AR302">
        <v>239</v>
      </c>
      <c r="AS302">
        <v>239</v>
      </c>
      <c r="AT302">
        <v>239</v>
      </c>
      <c r="AU302">
        <v>239</v>
      </c>
      <c r="AV302" s="8">
        <f t="shared" si="32"/>
        <v>239</v>
      </c>
      <c r="AW302">
        <f t="shared" si="33"/>
        <v>239</v>
      </c>
      <c r="AX302" s="8">
        <f t="shared" si="34"/>
        <v>0</v>
      </c>
      <c r="AY302" s="6">
        <f>Table1214[[#This Row],[Szórás]]/Table1214[[#This Row],[Átlagos akadálymentességi hibaszám]]</f>
        <v>0</v>
      </c>
      <c r="AZ302">
        <f t="shared" si="35"/>
        <v>239</v>
      </c>
      <c r="BA302">
        <f t="shared" si="36"/>
        <v>239</v>
      </c>
      <c r="BB302">
        <f t="shared" si="37"/>
        <v>0</v>
      </c>
      <c r="BC302" s="7">
        <f t="shared" si="38"/>
        <v>1</v>
      </c>
      <c r="BD302" s="10">
        <f t="shared" si="39"/>
        <v>1</v>
      </c>
    </row>
    <row r="303" spans="1:56" x14ac:dyDescent="0.25">
      <c r="A303">
        <v>14254790000</v>
      </c>
      <c r="B303" t="s">
        <v>100</v>
      </c>
      <c r="C303" t="s">
        <v>101</v>
      </c>
      <c r="D303">
        <v>132</v>
      </c>
      <c r="E303">
        <v>130</v>
      </c>
      <c r="F303">
        <v>146</v>
      </c>
      <c r="G303">
        <v>140</v>
      </c>
      <c r="H303">
        <v>133</v>
      </c>
      <c r="I303">
        <v>142</v>
      </c>
      <c r="J303">
        <v>143</v>
      </c>
      <c r="K303">
        <v>141</v>
      </c>
      <c r="L303">
        <v>141</v>
      </c>
      <c r="M303">
        <v>142</v>
      </c>
      <c r="N303">
        <v>136</v>
      </c>
      <c r="O303">
        <v>135</v>
      </c>
      <c r="P303">
        <v>134</v>
      </c>
      <c r="Q303">
        <v>136</v>
      </c>
      <c r="R303">
        <v>150</v>
      </c>
      <c r="S303">
        <v>149</v>
      </c>
      <c r="T303">
        <v>149</v>
      </c>
      <c r="U303">
        <v>109</v>
      </c>
      <c r="V303">
        <v>114</v>
      </c>
      <c r="W303">
        <v>110</v>
      </c>
      <c r="X303">
        <v>109</v>
      </c>
      <c r="Y303">
        <v>115</v>
      </c>
      <c r="Z303">
        <v>118</v>
      </c>
      <c r="AA303">
        <v>118</v>
      </c>
      <c r="AB303">
        <v>121</v>
      </c>
      <c r="AC303">
        <v>123</v>
      </c>
      <c r="AD303">
        <v>117</v>
      </c>
      <c r="AE303">
        <v>124</v>
      </c>
      <c r="AF303">
        <v>118</v>
      </c>
      <c r="AG303">
        <v>123</v>
      </c>
      <c r="AH303">
        <v>119</v>
      </c>
      <c r="AI303">
        <v>119</v>
      </c>
      <c r="AJ303">
        <v>117</v>
      </c>
      <c r="AK303">
        <v>115</v>
      </c>
      <c r="AL303">
        <v>116</v>
      </c>
      <c r="AM303">
        <v>115</v>
      </c>
      <c r="AN303">
        <v>124</v>
      </c>
      <c r="AO303">
        <v>114</v>
      </c>
      <c r="AP303">
        <v>115</v>
      </c>
      <c r="AQ303">
        <v>115</v>
      </c>
      <c r="AR303">
        <v>108</v>
      </c>
      <c r="AS303">
        <v>113</v>
      </c>
      <c r="AT303">
        <v>112</v>
      </c>
      <c r="AU303">
        <v>102</v>
      </c>
      <c r="AV303" s="8">
        <f t="shared" si="32"/>
        <v>125.04545454545455</v>
      </c>
      <c r="AW303">
        <f t="shared" si="33"/>
        <v>120</v>
      </c>
      <c r="AX303" s="8">
        <f t="shared" si="34"/>
        <v>13.190825820815556</v>
      </c>
      <c r="AY303" s="6">
        <f>Table1214[[#This Row],[Szórás]]/Table1214[[#This Row],[Átlagos akadálymentességi hibaszám]]</f>
        <v>0.10548824720390484</v>
      </c>
      <c r="AZ303">
        <f t="shared" si="35"/>
        <v>102</v>
      </c>
      <c r="BA303">
        <f t="shared" si="36"/>
        <v>150</v>
      </c>
      <c r="BB303">
        <f t="shared" si="37"/>
        <v>48</v>
      </c>
      <c r="BC303" s="7">
        <f t="shared" si="38"/>
        <v>0.99384144709580502</v>
      </c>
      <c r="BD303" s="10">
        <f t="shared" si="39"/>
        <v>0.58206738870794661</v>
      </c>
    </row>
    <row r="304" spans="1:56" x14ac:dyDescent="0.25">
      <c r="A304">
        <v>718590000</v>
      </c>
      <c r="B304" t="s">
        <v>148</v>
      </c>
      <c r="C304" t="s">
        <v>405</v>
      </c>
      <c r="D304">
        <v>35</v>
      </c>
      <c r="E304">
        <v>29</v>
      </c>
      <c r="F304">
        <v>30</v>
      </c>
      <c r="G304">
        <v>31</v>
      </c>
      <c r="H304">
        <v>34</v>
      </c>
      <c r="I304">
        <v>31</v>
      </c>
      <c r="J304">
        <v>33</v>
      </c>
      <c r="K304">
        <v>32</v>
      </c>
      <c r="L304">
        <v>33</v>
      </c>
      <c r="M304">
        <v>32</v>
      </c>
      <c r="N304">
        <v>32</v>
      </c>
      <c r="O304">
        <v>32</v>
      </c>
      <c r="P304">
        <v>34</v>
      </c>
      <c r="Q304">
        <v>35</v>
      </c>
      <c r="R304">
        <v>35</v>
      </c>
      <c r="S304">
        <v>34</v>
      </c>
      <c r="T304">
        <v>35</v>
      </c>
      <c r="U304">
        <v>31</v>
      </c>
      <c r="V304">
        <v>34</v>
      </c>
      <c r="W304">
        <v>24</v>
      </c>
      <c r="X304">
        <v>24</v>
      </c>
      <c r="Y304">
        <v>24</v>
      </c>
      <c r="Z304">
        <v>24</v>
      </c>
      <c r="AA304">
        <v>23</v>
      </c>
      <c r="AB304">
        <v>21</v>
      </c>
      <c r="AC304">
        <v>15</v>
      </c>
      <c r="AD304">
        <v>11</v>
      </c>
      <c r="AE304">
        <v>14</v>
      </c>
      <c r="AF304">
        <v>14</v>
      </c>
      <c r="AG304">
        <v>14</v>
      </c>
      <c r="AH304">
        <v>14</v>
      </c>
      <c r="AI304">
        <v>14</v>
      </c>
      <c r="AJ304">
        <v>14</v>
      </c>
      <c r="AK304">
        <v>14</v>
      </c>
      <c r="AL304">
        <v>14</v>
      </c>
      <c r="AM304">
        <v>14</v>
      </c>
      <c r="AN304">
        <v>14</v>
      </c>
      <c r="AO304">
        <v>14</v>
      </c>
      <c r="AP304">
        <v>14</v>
      </c>
      <c r="AQ304">
        <v>14</v>
      </c>
      <c r="AR304">
        <v>14</v>
      </c>
      <c r="AS304">
        <v>14</v>
      </c>
      <c r="AT304">
        <v>14</v>
      </c>
      <c r="AU304">
        <v>14</v>
      </c>
      <c r="AV304" s="8">
        <f t="shared" si="32"/>
        <v>23.318181818181817</v>
      </c>
      <c r="AW304">
        <f t="shared" si="33"/>
        <v>24</v>
      </c>
      <c r="AX304" s="8">
        <f t="shared" si="34"/>
        <v>8.9566727815082423</v>
      </c>
      <c r="AY304" s="6">
        <f>Table1214[[#This Row],[Szórás]]/Table1214[[#This Row],[Átlagos akadálymentességi hibaszám]]</f>
        <v>0.38410682493797532</v>
      </c>
      <c r="AZ304">
        <f t="shared" si="35"/>
        <v>11</v>
      </c>
      <c r="BA304">
        <f t="shared" si="36"/>
        <v>35</v>
      </c>
      <c r="BB304">
        <f t="shared" si="37"/>
        <v>24</v>
      </c>
      <c r="BC304" s="7">
        <f t="shared" si="38"/>
        <v>0.97219982822780093</v>
      </c>
      <c r="BD304" s="10">
        <f t="shared" si="39"/>
        <v>0.78850255116177514</v>
      </c>
    </row>
    <row r="305" spans="1:56" x14ac:dyDescent="0.25">
      <c r="A305">
        <v>1344780000</v>
      </c>
      <c r="B305" t="s">
        <v>158</v>
      </c>
      <c r="C305" t="s">
        <v>183</v>
      </c>
      <c r="D305">
        <v>26</v>
      </c>
      <c r="E305">
        <v>26</v>
      </c>
      <c r="F305">
        <v>26</v>
      </c>
      <c r="G305">
        <v>26</v>
      </c>
      <c r="H305">
        <v>26</v>
      </c>
      <c r="I305">
        <v>26</v>
      </c>
      <c r="J305">
        <v>26</v>
      </c>
      <c r="K305">
        <v>26</v>
      </c>
      <c r="L305">
        <v>21</v>
      </c>
      <c r="M305">
        <v>27</v>
      </c>
      <c r="N305">
        <v>23</v>
      </c>
      <c r="O305">
        <v>22</v>
      </c>
      <c r="P305">
        <v>22</v>
      </c>
      <c r="Q305">
        <v>26</v>
      </c>
      <c r="R305">
        <v>27</v>
      </c>
      <c r="S305">
        <v>26</v>
      </c>
      <c r="T305">
        <v>26</v>
      </c>
      <c r="U305">
        <v>26</v>
      </c>
      <c r="V305">
        <v>27</v>
      </c>
      <c r="W305">
        <v>27</v>
      </c>
      <c r="X305">
        <v>22</v>
      </c>
      <c r="Y305">
        <v>22</v>
      </c>
      <c r="Z305">
        <v>22</v>
      </c>
      <c r="AA305">
        <v>22</v>
      </c>
      <c r="AB305">
        <v>22</v>
      </c>
      <c r="AC305">
        <v>22</v>
      </c>
      <c r="AD305">
        <v>22</v>
      </c>
      <c r="AE305">
        <v>22</v>
      </c>
      <c r="AF305">
        <v>22</v>
      </c>
      <c r="AG305">
        <v>22</v>
      </c>
      <c r="AH305">
        <v>22</v>
      </c>
      <c r="AI305">
        <v>22</v>
      </c>
      <c r="AJ305">
        <v>23</v>
      </c>
      <c r="AK305">
        <v>22</v>
      </c>
      <c r="AL305">
        <v>18</v>
      </c>
      <c r="AM305">
        <v>24</v>
      </c>
      <c r="AN305">
        <v>23</v>
      </c>
      <c r="AO305">
        <v>24</v>
      </c>
      <c r="AP305">
        <v>23</v>
      </c>
      <c r="AQ305">
        <v>23</v>
      </c>
      <c r="AR305">
        <v>22</v>
      </c>
      <c r="AS305">
        <v>22</v>
      </c>
      <c r="AT305">
        <v>22</v>
      </c>
      <c r="AU305">
        <v>22</v>
      </c>
      <c r="AV305" s="8">
        <f t="shared" si="32"/>
        <v>23.636363636363637</v>
      </c>
      <c r="AW305">
        <f t="shared" si="33"/>
        <v>23</v>
      </c>
      <c r="AX305" s="8">
        <f t="shared" si="34"/>
        <v>2.1790856743876219</v>
      </c>
      <c r="AY305" s="6">
        <f>Table1214[[#This Row],[Szórás]]/Table1214[[#This Row],[Átlagos akadálymentességi hibaszám]]</f>
        <v>9.2192086224091696E-2</v>
      </c>
      <c r="AZ305">
        <f t="shared" si="35"/>
        <v>18</v>
      </c>
      <c r="BA305">
        <f t="shared" si="36"/>
        <v>27</v>
      </c>
      <c r="BB305">
        <f t="shared" si="37"/>
        <v>9</v>
      </c>
      <c r="BC305" s="7">
        <f t="shared" si="38"/>
        <v>0.99566799104748605</v>
      </c>
      <c r="BD305" s="10">
        <f t="shared" si="39"/>
        <v>0.3621720606477159</v>
      </c>
    </row>
    <row r="306" spans="1:56" x14ac:dyDescent="0.25">
      <c r="A306">
        <v>1902820000</v>
      </c>
      <c r="B306" t="s">
        <v>158</v>
      </c>
      <c r="C306" t="s">
        <v>183</v>
      </c>
      <c r="D306">
        <v>43</v>
      </c>
      <c r="E306">
        <v>43</v>
      </c>
      <c r="F306">
        <v>38</v>
      </c>
      <c r="G306">
        <v>43</v>
      </c>
      <c r="H306">
        <v>38</v>
      </c>
      <c r="I306">
        <v>38</v>
      </c>
      <c r="J306">
        <v>43</v>
      </c>
      <c r="K306">
        <v>43</v>
      </c>
      <c r="L306">
        <v>43</v>
      </c>
      <c r="M306">
        <v>43</v>
      </c>
      <c r="N306">
        <v>43</v>
      </c>
      <c r="O306">
        <v>43</v>
      </c>
      <c r="P306">
        <v>43</v>
      </c>
      <c r="Q306">
        <v>43</v>
      </c>
      <c r="R306">
        <v>41</v>
      </c>
      <c r="S306">
        <v>41</v>
      </c>
      <c r="T306">
        <v>41</v>
      </c>
      <c r="U306">
        <v>41</v>
      </c>
      <c r="V306">
        <v>36</v>
      </c>
      <c r="W306">
        <v>36</v>
      </c>
      <c r="X306">
        <v>41</v>
      </c>
      <c r="Y306">
        <v>41</v>
      </c>
      <c r="Z306">
        <v>41</v>
      </c>
      <c r="AA306">
        <v>41</v>
      </c>
      <c r="AB306">
        <v>41</v>
      </c>
      <c r="AC306">
        <v>41</v>
      </c>
      <c r="AD306">
        <v>41</v>
      </c>
      <c r="AE306">
        <v>36</v>
      </c>
      <c r="AF306">
        <v>41</v>
      </c>
      <c r="AG306">
        <v>41</v>
      </c>
      <c r="AH306">
        <v>41</v>
      </c>
      <c r="AI306">
        <v>41</v>
      </c>
      <c r="AJ306">
        <v>41</v>
      </c>
      <c r="AK306">
        <v>39</v>
      </c>
      <c r="AL306">
        <v>39</v>
      </c>
      <c r="AM306">
        <v>39</v>
      </c>
      <c r="AN306">
        <v>28</v>
      </c>
      <c r="AO306">
        <v>33</v>
      </c>
      <c r="AP306">
        <v>28</v>
      </c>
      <c r="AQ306">
        <v>28</v>
      </c>
      <c r="AR306">
        <v>28</v>
      </c>
      <c r="AS306">
        <v>28</v>
      </c>
      <c r="AT306">
        <v>28</v>
      </c>
      <c r="AU306">
        <v>28</v>
      </c>
      <c r="AV306" s="8">
        <f t="shared" si="32"/>
        <v>38.56818181818182</v>
      </c>
      <c r="AW306">
        <f t="shared" si="33"/>
        <v>41</v>
      </c>
      <c r="AX306" s="8">
        <f t="shared" si="34"/>
        <v>5.1597626016812317</v>
      </c>
      <c r="AY306" s="6">
        <f>Table1214[[#This Row],[Szórás]]/Table1214[[#This Row],[Átlagos akadálymentességi hibaszám]]</f>
        <v>0.1337828841920885</v>
      </c>
      <c r="AZ306">
        <f t="shared" si="35"/>
        <v>28</v>
      </c>
      <c r="BA306">
        <f t="shared" si="36"/>
        <v>43</v>
      </c>
      <c r="BB306">
        <f t="shared" si="37"/>
        <v>15</v>
      </c>
      <c r="BC306" s="7">
        <f t="shared" si="38"/>
        <v>0.99191878648738763</v>
      </c>
      <c r="BD306" s="10">
        <f t="shared" si="39"/>
        <v>0.4953837342428235</v>
      </c>
    </row>
    <row r="307" spans="1:56" x14ac:dyDescent="0.25">
      <c r="A307">
        <v>16450000</v>
      </c>
      <c r="B307" t="s">
        <v>85</v>
      </c>
      <c r="C307" t="s">
        <v>356</v>
      </c>
      <c r="D307">
        <v>47</v>
      </c>
      <c r="E307">
        <v>47</v>
      </c>
      <c r="F307">
        <v>47</v>
      </c>
      <c r="G307">
        <v>47</v>
      </c>
      <c r="H307">
        <v>47</v>
      </c>
      <c r="I307">
        <v>47</v>
      </c>
      <c r="J307">
        <v>47</v>
      </c>
      <c r="K307">
        <v>47</v>
      </c>
      <c r="L307">
        <v>47</v>
      </c>
      <c r="M307">
        <v>47</v>
      </c>
      <c r="N307">
        <v>47</v>
      </c>
      <c r="O307">
        <v>47</v>
      </c>
      <c r="P307">
        <v>47</v>
      </c>
      <c r="Q307">
        <v>47</v>
      </c>
      <c r="R307">
        <v>47</v>
      </c>
      <c r="S307">
        <v>48</v>
      </c>
      <c r="T307">
        <v>48</v>
      </c>
      <c r="U307">
        <v>48</v>
      </c>
      <c r="V307">
        <v>48</v>
      </c>
      <c r="W307">
        <v>49</v>
      </c>
      <c r="X307">
        <v>49</v>
      </c>
      <c r="Y307">
        <v>49</v>
      </c>
      <c r="Z307">
        <v>49</v>
      </c>
      <c r="AA307">
        <v>49</v>
      </c>
      <c r="AB307">
        <v>49</v>
      </c>
      <c r="AC307">
        <v>49</v>
      </c>
      <c r="AD307">
        <v>49</v>
      </c>
      <c r="AE307">
        <v>49</v>
      </c>
      <c r="AF307">
        <v>49</v>
      </c>
      <c r="AG307">
        <v>49</v>
      </c>
      <c r="AH307">
        <v>49</v>
      </c>
      <c r="AI307">
        <v>49</v>
      </c>
      <c r="AJ307">
        <v>47</v>
      </c>
      <c r="AK307">
        <v>47</v>
      </c>
      <c r="AL307">
        <v>47</v>
      </c>
      <c r="AM307">
        <v>47</v>
      </c>
      <c r="AN307">
        <v>47</v>
      </c>
      <c r="AO307">
        <v>47</v>
      </c>
      <c r="AP307">
        <v>47</v>
      </c>
      <c r="AQ307">
        <v>47</v>
      </c>
      <c r="AR307">
        <v>47</v>
      </c>
      <c r="AS307">
        <v>47</v>
      </c>
      <c r="AT307">
        <v>47</v>
      </c>
      <c r="AU307">
        <v>47</v>
      </c>
      <c r="AV307" s="8">
        <f t="shared" si="32"/>
        <v>47.68181818181818</v>
      </c>
      <c r="AW307">
        <f t="shared" si="33"/>
        <v>47</v>
      </c>
      <c r="AX307" s="8">
        <f t="shared" si="34"/>
        <v>0.90919661119103845</v>
      </c>
      <c r="AY307" s="6">
        <f>Table1214[[#This Row],[Szórás]]/Table1214[[#This Row],[Átlagos akadálymentességi hibaszám]]</f>
        <v>1.906799375233827E-2</v>
      </c>
      <c r="AZ307">
        <f t="shared" si="35"/>
        <v>47</v>
      </c>
      <c r="BA307">
        <f t="shared" si="36"/>
        <v>49</v>
      </c>
      <c r="BB307">
        <f t="shared" si="37"/>
        <v>2</v>
      </c>
      <c r="BC307" s="7">
        <f t="shared" si="38"/>
        <v>1.0002079200623126</v>
      </c>
      <c r="BD307" s="10">
        <f t="shared" si="39"/>
        <v>1.9856327833336979E-2</v>
      </c>
    </row>
    <row r="308" spans="1:56" x14ac:dyDescent="0.25">
      <c r="A308">
        <v>342920000</v>
      </c>
      <c r="B308" t="s">
        <v>125</v>
      </c>
      <c r="C308" t="s">
        <v>135</v>
      </c>
      <c r="D308">
        <v>22</v>
      </c>
      <c r="E308">
        <v>22</v>
      </c>
      <c r="F308">
        <v>23</v>
      </c>
      <c r="G308">
        <v>23</v>
      </c>
      <c r="H308">
        <v>15</v>
      </c>
      <c r="I308">
        <v>17</v>
      </c>
      <c r="J308">
        <v>14</v>
      </c>
      <c r="K308">
        <v>15</v>
      </c>
      <c r="L308">
        <v>16</v>
      </c>
      <c r="M308">
        <v>16</v>
      </c>
      <c r="N308">
        <v>18</v>
      </c>
      <c r="O308">
        <v>18</v>
      </c>
      <c r="P308">
        <v>16</v>
      </c>
      <c r="Q308">
        <v>14</v>
      </c>
      <c r="R308">
        <v>16</v>
      </c>
      <c r="S308">
        <v>16</v>
      </c>
      <c r="T308">
        <v>18</v>
      </c>
      <c r="U308">
        <v>17</v>
      </c>
      <c r="V308">
        <v>16</v>
      </c>
      <c r="W308">
        <v>19</v>
      </c>
      <c r="X308">
        <v>14</v>
      </c>
      <c r="Y308">
        <v>13</v>
      </c>
      <c r="Z308">
        <v>15</v>
      </c>
      <c r="AA308">
        <v>14</v>
      </c>
      <c r="AB308">
        <v>15</v>
      </c>
      <c r="AC308">
        <v>13</v>
      </c>
      <c r="AD308">
        <v>14</v>
      </c>
      <c r="AE308">
        <v>15</v>
      </c>
      <c r="AF308">
        <v>14</v>
      </c>
      <c r="AG308">
        <v>16</v>
      </c>
      <c r="AH308">
        <v>16</v>
      </c>
      <c r="AI308">
        <v>13</v>
      </c>
      <c r="AJ308">
        <v>13</v>
      </c>
      <c r="AK308">
        <v>12</v>
      </c>
      <c r="AL308">
        <v>13</v>
      </c>
      <c r="AM308">
        <v>12</v>
      </c>
      <c r="AN308">
        <v>12</v>
      </c>
      <c r="AO308">
        <v>13</v>
      </c>
      <c r="AP308">
        <v>13</v>
      </c>
      <c r="AQ308">
        <v>17</v>
      </c>
      <c r="AR308">
        <v>16</v>
      </c>
      <c r="AS308">
        <v>16</v>
      </c>
      <c r="AT308">
        <v>14</v>
      </c>
      <c r="AU308">
        <v>16</v>
      </c>
      <c r="AV308" s="8">
        <f t="shared" si="32"/>
        <v>15.681818181818182</v>
      </c>
      <c r="AW308">
        <f t="shared" si="33"/>
        <v>15.5</v>
      </c>
      <c r="AX308" s="8">
        <f t="shared" si="34"/>
        <v>2.7851159824935103</v>
      </c>
      <c r="AY308" s="6">
        <f>Table1214[[#This Row],[Szórás]]/Table1214[[#This Row],[Átlagos akadálymentességi hibaszám]]</f>
        <v>0.17760159888364413</v>
      </c>
      <c r="AZ308">
        <f t="shared" si="35"/>
        <v>12</v>
      </c>
      <c r="BA308">
        <f t="shared" si="36"/>
        <v>23</v>
      </c>
      <c r="BB308">
        <f t="shared" si="37"/>
        <v>11</v>
      </c>
      <c r="BC308" s="7">
        <f t="shared" si="38"/>
        <v>0.9921507364825507</v>
      </c>
      <c r="BD308" s="10">
        <f t="shared" si="39"/>
        <v>0.36939988055754536</v>
      </c>
    </row>
    <row r="309" spans="1:56" x14ac:dyDescent="0.25">
      <c r="A309">
        <v>14254790000</v>
      </c>
      <c r="B309" t="s">
        <v>100</v>
      </c>
      <c r="C309" t="s">
        <v>101</v>
      </c>
      <c r="D309">
        <v>9</v>
      </c>
      <c r="E309">
        <v>9</v>
      </c>
      <c r="F309">
        <v>9</v>
      </c>
      <c r="G309">
        <v>9</v>
      </c>
      <c r="H309">
        <v>9</v>
      </c>
      <c r="I309">
        <v>9</v>
      </c>
      <c r="J309">
        <v>9</v>
      </c>
      <c r="K309">
        <v>9</v>
      </c>
      <c r="L309">
        <v>9</v>
      </c>
      <c r="M309">
        <v>9</v>
      </c>
      <c r="N309">
        <v>9</v>
      </c>
      <c r="O309">
        <v>9</v>
      </c>
      <c r="P309">
        <v>9</v>
      </c>
      <c r="Q309">
        <v>9</v>
      </c>
      <c r="R309">
        <v>9</v>
      </c>
      <c r="S309">
        <v>9</v>
      </c>
      <c r="T309">
        <v>9</v>
      </c>
      <c r="U309">
        <v>9</v>
      </c>
      <c r="V309">
        <v>9</v>
      </c>
      <c r="W309">
        <v>9</v>
      </c>
      <c r="X309">
        <v>9</v>
      </c>
      <c r="Y309">
        <v>9</v>
      </c>
      <c r="Z309">
        <v>9</v>
      </c>
      <c r="AA309">
        <v>9</v>
      </c>
      <c r="AB309">
        <v>9</v>
      </c>
      <c r="AC309">
        <v>9</v>
      </c>
      <c r="AD309">
        <v>9</v>
      </c>
      <c r="AE309">
        <v>9</v>
      </c>
      <c r="AF309">
        <v>9</v>
      </c>
      <c r="AG309">
        <v>9</v>
      </c>
      <c r="AH309">
        <v>9</v>
      </c>
      <c r="AI309">
        <v>9</v>
      </c>
      <c r="AJ309">
        <v>9</v>
      </c>
      <c r="AK309">
        <v>9</v>
      </c>
      <c r="AL309">
        <v>9</v>
      </c>
      <c r="AM309">
        <v>9</v>
      </c>
      <c r="AN309">
        <v>9</v>
      </c>
      <c r="AO309">
        <v>9</v>
      </c>
      <c r="AP309">
        <v>9</v>
      </c>
      <c r="AQ309">
        <v>9</v>
      </c>
      <c r="AR309">
        <v>9</v>
      </c>
      <c r="AS309">
        <v>9</v>
      </c>
      <c r="AT309">
        <v>9</v>
      </c>
      <c r="AU309">
        <v>9</v>
      </c>
      <c r="AV309" s="8">
        <f t="shared" ref="AV309:AV370" si="40">AVERAGE(D309:AU309)</f>
        <v>9</v>
      </c>
      <c r="AW309">
        <f t="shared" ref="AW309:AW370" si="41">MEDIAN(D309:AU309)</f>
        <v>9</v>
      </c>
      <c r="AX309" s="8">
        <f t="shared" ref="AX309:AX370" si="42">_xlfn.STDEV.S(D309:AU309)</f>
        <v>0</v>
      </c>
      <c r="AY309" s="6">
        <f>Table1214[[#This Row],[Szórás]]/Table1214[[#This Row],[Átlagos akadálymentességi hibaszám]]</f>
        <v>0</v>
      </c>
      <c r="AZ309">
        <f t="shared" ref="AZ309:AZ370" si="43">MIN(D309:AU309)</f>
        <v>9</v>
      </c>
      <c r="BA309">
        <f t="shared" ref="BA309:BA370" si="44">MAX(D309:AU309)</f>
        <v>9</v>
      </c>
      <c r="BB309">
        <f t="shared" ref="BB309:BB370" si="45">BA309-AZ309</f>
        <v>0</v>
      </c>
      <c r="BC309" s="7">
        <f t="shared" ref="BC309:BC370" si="46">INDEX(LOGEST($D309:$AU309,,TRUE,TRUE),1,1)</f>
        <v>1</v>
      </c>
      <c r="BD309" s="10">
        <f t="shared" ref="BD309:BD370" si="47">INDEX(LOGEST($D309:$AU309,,TRUE,TRUE),3,1)</f>
        <v>1</v>
      </c>
    </row>
    <row r="310" spans="1:56" x14ac:dyDescent="0.25">
      <c r="A310">
        <v>16450000</v>
      </c>
      <c r="B310" t="s">
        <v>85</v>
      </c>
      <c r="C310" t="s">
        <v>356</v>
      </c>
      <c r="D310">
        <v>21</v>
      </c>
      <c r="E310">
        <v>21</v>
      </c>
      <c r="F310">
        <v>21</v>
      </c>
      <c r="G310">
        <v>23</v>
      </c>
      <c r="H310">
        <v>23</v>
      </c>
      <c r="I310">
        <v>23</v>
      </c>
      <c r="J310">
        <v>23</v>
      </c>
      <c r="K310">
        <v>23</v>
      </c>
      <c r="L310">
        <v>23</v>
      </c>
      <c r="M310">
        <v>23</v>
      </c>
      <c r="N310">
        <v>23</v>
      </c>
      <c r="O310">
        <v>23</v>
      </c>
      <c r="P310">
        <v>24</v>
      </c>
      <c r="Q310">
        <v>24</v>
      </c>
      <c r="R310">
        <v>24</v>
      </c>
      <c r="S310">
        <v>24</v>
      </c>
      <c r="T310">
        <v>24</v>
      </c>
      <c r="U310">
        <v>24</v>
      </c>
      <c r="V310">
        <v>24</v>
      </c>
      <c r="W310">
        <v>24</v>
      </c>
      <c r="X310">
        <v>24</v>
      </c>
      <c r="Y310">
        <v>24</v>
      </c>
      <c r="Z310">
        <v>24</v>
      </c>
      <c r="AA310">
        <v>24</v>
      </c>
      <c r="AB310">
        <v>24</v>
      </c>
      <c r="AC310">
        <v>24</v>
      </c>
      <c r="AD310">
        <v>24</v>
      </c>
      <c r="AE310">
        <v>25</v>
      </c>
      <c r="AF310">
        <v>25</v>
      </c>
      <c r="AG310">
        <v>25</v>
      </c>
      <c r="AH310">
        <v>25</v>
      </c>
      <c r="AI310">
        <v>25</v>
      </c>
      <c r="AJ310">
        <v>25</v>
      </c>
      <c r="AK310">
        <v>25</v>
      </c>
      <c r="AL310">
        <v>25</v>
      </c>
      <c r="AM310">
        <v>25</v>
      </c>
      <c r="AN310">
        <v>25</v>
      </c>
      <c r="AO310">
        <v>25</v>
      </c>
      <c r="AP310">
        <v>25</v>
      </c>
      <c r="AQ310">
        <v>25</v>
      </c>
      <c r="AR310">
        <v>25</v>
      </c>
      <c r="AS310">
        <v>25</v>
      </c>
      <c r="AT310">
        <v>25</v>
      </c>
      <c r="AU310">
        <v>25</v>
      </c>
      <c r="AV310" s="8">
        <f t="shared" si="40"/>
        <v>23.977272727272727</v>
      </c>
      <c r="AW310">
        <f t="shared" si="41"/>
        <v>24</v>
      </c>
      <c r="AX310" s="8">
        <f t="shared" si="42"/>
        <v>1.1099682870734056</v>
      </c>
      <c r="AY310" s="6">
        <f>Table1214[[#This Row],[Szórás]]/Table1214[[#This Row],[Átlagos akadálymentességi hibaszám]]</f>
        <v>4.6292516238132554E-2</v>
      </c>
      <c r="AZ310">
        <f t="shared" si="43"/>
        <v>21</v>
      </c>
      <c r="BA310">
        <f t="shared" si="44"/>
        <v>25</v>
      </c>
      <c r="BB310">
        <f t="shared" si="45"/>
        <v>4</v>
      </c>
      <c r="BC310" s="7">
        <f t="shared" si="46"/>
        <v>1.0032660489539629</v>
      </c>
      <c r="BD310" s="10">
        <f t="shared" si="47"/>
        <v>0.77022743706329455</v>
      </c>
    </row>
    <row r="311" spans="1:56" x14ac:dyDescent="0.25">
      <c r="A311">
        <v>53080000</v>
      </c>
      <c r="B311" t="s">
        <v>110</v>
      </c>
      <c r="C311" t="s">
        <v>174</v>
      </c>
      <c r="D311">
        <v>12</v>
      </c>
      <c r="E311">
        <v>12</v>
      </c>
      <c r="F311">
        <v>12</v>
      </c>
      <c r="G311">
        <v>12</v>
      </c>
      <c r="H311">
        <v>12</v>
      </c>
      <c r="I311">
        <v>12</v>
      </c>
      <c r="J311">
        <v>12</v>
      </c>
      <c r="K311">
        <v>12</v>
      </c>
      <c r="L311">
        <v>12</v>
      </c>
      <c r="M311">
        <v>12</v>
      </c>
      <c r="N311">
        <v>12</v>
      </c>
      <c r="O311">
        <v>12</v>
      </c>
      <c r="P311">
        <v>12</v>
      </c>
      <c r="Q311">
        <v>12</v>
      </c>
      <c r="R311">
        <v>12</v>
      </c>
      <c r="S311">
        <v>12</v>
      </c>
      <c r="T311">
        <v>12</v>
      </c>
      <c r="U311">
        <v>12</v>
      </c>
      <c r="V311">
        <v>12</v>
      </c>
      <c r="W311">
        <v>12</v>
      </c>
      <c r="X311">
        <v>12</v>
      </c>
      <c r="Y311">
        <v>12</v>
      </c>
      <c r="Z311">
        <v>12</v>
      </c>
      <c r="AA311">
        <v>12</v>
      </c>
      <c r="AB311">
        <v>12</v>
      </c>
      <c r="AC311">
        <v>12</v>
      </c>
      <c r="AD311">
        <v>12</v>
      </c>
      <c r="AE311">
        <v>12</v>
      </c>
      <c r="AF311">
        <v>12</v>
      </c>
      <c r="AG311">
        <v>12</v>
      </c>
      <c r="AH311">
        <v>12</v>
      </c>
      <c r="AI311">
        <v>12</v>
      </c>
      <c r="AJ311">
        <v>12</v>
      </c>
      <c r="AK311">
        <v>12</v>
      </c>
      <c r="AL311">
        <v>12</v>
      </c>
      <c r="AM311">
        <v>12</v>
      </c>
      <c r="AN311">
        <v>12</v>
      </c>
      <c r="AO311">
        <v>12</v>
      </c>
      <c r="AP311">
        <v>12</v>
      </c>
      <c r="AQ311">
        <v>12</v>
      </c>
      <c r="AR311">
        <v>12</v>
      </c>
      <c r="AS311">
        <v>12</v>
      </c>
      <c r="AT311">
        <v>12</v>
      </c>
      <c r="AU311">
        <v>12</v>
      </c>
      <c r="AV311" s="8">
        <f t="shared" si="40"/>
        <v>12</v>
      </c>
      <c r="AW311">
        <f t="shared" si="41"/>
        <v>12</v>
      </c>
      <c r="AX311" s="8">
        <f t="shared" si="42"/>
        <v>0</v>
      </c>
      <c r="AY311" s="6">
        <f>Table1214[[#This Row],[Szórás]]/Table1214[[#This Row],[Átlagos akadálymentességi hibaszám]]</f>
        <v>0</v>
      </c>
      <c r="AZ311">
        <f t="shared" si="43"/>
        <v>12</v>
      </c>
      <c r="BA311">
        <f t="shared" si="44"/>
        <v>12</v>
      </c>
      <c r="BB311">
        <f t="shared" si="45"/>
        <v>0</v>
      </c>
      <c r="BC311" s="7">
        <f t="shared" si="46"/>
        <v>1</v>
      </c>
      <c r="BD311" s="10">
        <f t="shared" si="47"/>
        <v>1</v>
      </c>
    </row>
    <row r="312" spans="1:56" x14ac:dyDescent="0.25">
      <c r="A312">
        <v>520805000000</v>
      </c>
      <c r="B312" t="s">
        <v>100</v>
      </c>
      <c r="C312" t="s">
        <v>101</v>
      </c>
      <c r="D312">
        <v>27</v>
      </c>
      <c r="E312">
        <v>23</v>
      </c>
      <c r="F312">
        <v>23</v>
      </c>
      <c r="G312">
        <v>27</v>
      </c>
      <c r="H312">
        <v>23</v>
      </c>
      <c r="I312">
        <v>27</v>
      </c>
      <c r="J312">
        <v>23</v>
      </c>
      <c r="K312">
        <v>27</v>
      </c>
      <c r="L312">
        <v>23</v>
      </c>
      <c r="M312">
        <v>25</v>
      </c>
      <c r="N312">
        <v>25</v>
      </c>
      <c r="O312">
        <v>26</v>
      </c>
      <c r="P312">
        <v>25</v>
      </c>
      <c r="Q312">
        <v>25</v>
      </c>
      <c r="R312">
        <v>25</v>
      </c>
      <c r="S312">
        <v>29</v>
      </c>
      <c r="T312">
        <v>25</v>
      </c>
      <c r="U312">
        <v>25</v>
      </c>
      <c r="V312">
        <v>25</v>
      </c>
      <c r="W312">
        <v>25</v>
      </c>
      <c r="X312">
        <v>25</v>
      </c>
      <c r="Y312">
        <v>28</v>
      </c>
      <c r="Z312">
        <v>25</v>
      </c>
      <c r="AA312">
        <v>25</v>
      </c>
      <c r="AB312">
        <v>28</v>
      </c>
      <c r="AC312">
        <v>25</v>
      </c>
      <c r="AD312">
        <v>28</v>
      </c>
      <c r="AE312">
        <v>25</v>
      </c>
      <c r="AF312">
        <v>25</v>
      </c>
      <c r="AG312">
        <v>25</v>
      </c>
      <c r="AH312">
        <v>25</v>
      </c>
      <c r="AI312">
        <v>25</v>
      </c>
      <c r="AJ312">
        <v>25</v>
      </c>
      <c r="AK312">
        <v>25</v>
      </c>
      <c r="AL312">
        <v>25</v>
      </c>
      <c r="AM312">
        <v>25</v>
      </c>
      <c r="AN312">
        <v>22</v>
      </c>
      <c r="AO312">
        <v>22</v>
      </c>
      <c r="AP312">
        <v>22</v>
      </c>
      <c r="AQ312">
        <v>22</v>
      </c>
      <c r="AR312">
        <v>22</v>
      </c>
      <c r="AS312">
        <v>22</v>
      </c>
      <c r="AT312">
        <v>22</v>
      </c>
      <c r="AU312">
        <v>22</v>
      </c>
      <c r="AV312" s="8">
        <f t="shared" si="40"/>
        <v>24.727272727272727</v>
      </c>
      <c r="AW312">
        <f t="shared" si="41"/>
        <v>25</v>
      </c>
      <c r="AX312" s="8">
        <f t="shared" si="42"/>
        <v>1.8597778857581835</v>
      </c>
      <c r="AY312" s="6">
        <f>Table1214[[#This Row],[Szórás]]/Table1214[[#This Row],[Átlagos akadálymentességi hibaszám]]</f>
        <v>7.5211605674044182E-2</v>
      </c>
      <c r="AZ312">
        <f t="shared" si="43"/>
        <v>22</v>
      </c>
      <c r="BA312">
        <f t="shared" si="44"/>
        <v>29</v>
      </c>
      <c r="BB312">
        <f t="shared" si="45"/>
        <v>7</v>
      </c>
      <c r="BC312" s="7">
        <f t="shared" si="46"/>
        <v>0.99756468390361752</v>
      </c>
      <c r="BD312" s="10">
        <f t="shared" si="47"/>
        <v>0.17359473033137976</v>
      </c>
    </row>
    <row r="313" spans="1:56" x14ac:dyDescent="0.25">
      <c r="A313">
        <v>2308310000</v>
      </c>
      <c r="B313" t="s">
        <v>158</v>
      </c>
      <c r="C313" t="s">
        <v>183</v>
      </c>
      <c r="D313">
        <v>82</v>
      </c>
      <c r="E313">
        <v>82</v>
      </c>
      <c r="F313">
        <v>81</v>
      </c>
      <c r="G313">
        <v>82</v>
      </c>
      <c r="H313">
        <v>82</v>
      </c>
      <c r="I313">
        <v>81</v>
      </c>
      <c r="J313">
        <v>82</v>
      </c>
      <c r="K313">
        <v>82</v>
      </c>
      <c r="L313">
        <v>82</v>
      </c>
      <c r="M313">
        <v>81</v>
      </c>
      <c r="N313">
        <v>82</v>
      </c>
      <c r="O313">
        <v>81</v>
      </c>
      <c r="P313">
        <v>82</v>
      </c>
      <c r="Q313">
        <v>81</v>
      </c>
      <c r="R313">
        <v>81</v>
      </c>
      <c r="S313">
        <v>82</v>
      </c>
      <c r="T313">
        <v>82</v>
      </c>
      <c r="U313">
        <v>83</v>
      </c>
      <c r="V313">
        <v>82</v>
      </c>
      <c r="W313">
        <v>83</v>
      </c>
      <c r="X313">
        <v>82</v>
      </c>
      <c r="Y313">
        <v>83</v>
      </c>
      <c r="Z313">
        <v>83</v>
      </c>
      <c r="AA313">
        <v>83</v>
      </c>
      <c r="AB313">
        <v>82</v>
      </c>
      <c r="AC313">
        <v>83</v>
      </c>
      <c r="AD313">
        <v>83</v>
      </c>
      <c r="AE313">
        <v>82</v>
      </c>
      <c r="AF313">
        <v>83</v>
      </c>
      <c r="AG313">
        <v>83</v>
      </c>
      <c r="AH313">
        <v>83</v>
      </c>
      <c r="AI313">
        <v>82</v>
      </c>
      <c r="AJ313">
        <v>82</v>
      </c>
      <c r="AK313">
        <v>82</v>
      </c>
      <c r="AL313">
        <v>83</v>
      </c>
      <c r="AM313">
        <v>83</v>
      </c>
      <c r="AN313">
        <v>82</v>
      </c>
      <c r="AO313">
        <v>82</v>
      </c>
      <c r="AP313">
        <v>82</v>
      </c>
      <c r="AQ313">
        <v>82</v>
      </c>
      <c r="AR313">
        <v>82</v>
      </c>
      <c r="AS313">
        <v>82</v>
      </c>
      <c r="AT313">
        <v>82</v>
      </c>
      <c r="AU313">
        <v>82</v>
      </c>
      <c r="AV313" s="8">
        <f t="shared" si="40"/>
        <v>82.13636363636364</v>
      </c>
      <c r="AW313">
        <f t="shared" si="41"/>
        <v>82</v>
      </c>
      <c r="AX313" s="8">
        <f t="shared" si="42"/>
        <v>0.63212116482445635</v>
      </c>
      <c r="AY313" s="6">
        <f>Table1214[[#This Row],[Szórás]]/Table1214[[#This Row],[Átlagos akadálymentességi hibaszám]]</f>
        <v>7.6959964726829215E-3</v>
      </c>
      <c r="AZ313">
        <f t="shared" si="43"/>
        <v>81</v>
      </c>
      <c r="BA313">
        <f t="shared" si="44"/>
        <v>83</v>
      </c>
      <c r="BB313">
        <f t="shared" si="45"/>
        <v>2</v>
      </c>
      <c r="BC313" s="7">
        <f t="shared" si="46"/>
        <v>1.0002168587932789</v>
      </c>
      <c r="BD313" s="10">
        <f t="shared" si="47"/>
        <v>0.13086155909472325</v>
      </c>
    </row>
    <row r="314" spans="1:56" x14ac:dyDescent="0.25">
      <c r="A314">
        <v>107930000</v>
      </c>
      <c r="B314" t="s">
        <v>110</v>
      </c>
      <c r="C314" t="s">
        <v>174</v>
      </c>
      <c r="D314">
        <v>133</v>
      </c>
      <c r="E314">
        <v>126</v>
      </c>
      <c r="F314">
        <v>134</v>
      </c>
      <c r="G314">
        <v>122</v>
      </c>
      <c r="H314">
        <v>119</v>
      </c>
      <c r="I314">
        <v>125</v>
      </c>
      <c r="J314">
        <v>119</v>
      </c>
      <c r="K314">
        <v>118</v>
      </c>
      <c r="L314">
        <v>116</v>
      </c>
      <c r="M314">
        <v>127</v>
      </c>
      <c r="N314">
        <v>109</v>
      </c>
      <c r="O314">
        <v>106</v>
      </c>
      <c r="P314">
        <v>112</v>
      </c>
      <c r="Q314">
        <v>114</v>
      </c>
      <c r="R314">
        <v>121</v>
      </c>
      <c r="S314">
        <v>115</v>
      </c>
      <c r="T314">
        <v>120</v>
      </c>
      <c r="U314">
        <v>120</v>
      </c>
      <c r="V314">
        <v>120</v>
      </c>
      <c r="W314">
        <v>118</v>
      </c>
      <c r="X314">
        <v>113</v>
      </c>
      <c r="Y314">
        <v>118</v>
      </c>
      <c r="Z314">
        <v>119</v>
      </c>
      <c r="AA314">
        <v>117</v>
      </c>
      <c r="AB314">
        <v>123</v>
      </c>
      <c r="AC314">
        <v>134</v>
      </c>
      <c r="AD314">
        <v>138</v>
      </c>
      <c r="AE314">
        <v>127</v>
      </c>
      <c r="AF314">
        <v>127</v>
      </c>
      <c r="AG314">
        <v>128</v>
      </c>
      <c r="AH314">
        <v>127</v>
      </c>
      <c r="AI314">
        <v>113</v>
      </c>
      <c r="AJ314">
        <v>114</v>
      </c>
      <c r="AK314">
        <v>106</v>
      </c>
      <c r="AL314">
        <v>106</v>
      </c>
      <c r="AM314">
        <v>107</v>
      </c>
      <c r="AN314">
        <v>107</v>
      </c>
      <c r="AO314">
        <v>108</v>
      </c>
      <c r="AP314">
        <v>108</v>
      </c>
      <c r="AQ314">
        <v>107</v>
      </c>
      <c r="AR314">
        <v>112</v>
      </c>
      <c r="AS314">
        <v>113</v>
      </c>
      <c r="AT314">
        <v>112</v>
      </c>
      <c r="AU314">
        <v>109</v>
      </c>
      <c r="AV314" s="8">
        <f t="shared" si="40"/>
        <v>117.88636363636364</v>
      </c>
      <c r="AW314">
        <f t="shared" si="41"/>
        <v>118</v>
      </c>
      <c r="AX314" s="8">
        <f t="shared" si="42"/>
        <v>8.5241542145831559</v>
      </c>
      <c r="AY314" s="6">
        <f>Table1214[[#This Row],[Szórás]]/Table1214[[#This Row],[Átlagos akadálymentességi hibaszám]]</f>
        <v>7.2308229312060698E-2</v>
      </c>
      <c r="AZ314">
        <f t="shared" si="43"/>
        <v>106</v>
      </c>
      <c r="BA314">
        <f t="shared" si="44"/>
        <v>138</v>
      </c>
      <c r="BB314">
        <f t="shared" si="45"/>
        <v>32</v>
      </c>
      <c r="BC314" s="7">
        <f t="shared" si="46"/>
        <v>0.99744601636100394</v>
      </c>
      <c r="BD314" s="10">
        <f t="shared" si="47"/>
        <v>0.2111695884552314</v>
      </c>
    </row>
    <row r="315" spans="1:56" x14ac:dyDescent="0.25">
      <c r="A315">
        <v>5150780000</v>
      </c>
      <c r="B315" t="s">
        <v>155</v>
      </c>
      <c r="C315" t="s">
        <v>156</v>
      </c>
      <c r="D315">
        <v>21</v>
      </c>
      <c r="E315">
        <v>21</v>
      </c>
      <c r="F315">
        <v>21</v>
      </c>
      <c r="G315">
        <v>21</v>
      </c>
      <c r="H315">
        <v>21</v>
      </c>
      <c r="I315">
        <v>21</v>
      </c>
      <c r="J315">
        <v>21</v>
      </c>
      <c r="K315">
        <v>21</v>
      </c>
      <c r="L315">
        <v>21</v>
      </c>
      <c r="M315">
        <v>21</v>
      </c>
      <c r="N315">
        <v>21</v>
      </c>
      <c r="O315">
        <v>21</v>
      </c>
      <c r="P315">
        <v>21</v>
      </c>
      <c r="Q315">
        <v>21</v>
      </c>
      <c r="R315">
        <v>21</v>
      </c>
      <c r="S315">
        <v>21</v>
      </c>
      <c r="T315">
        <v>21</v>
      </c>
      <c r="U315">
        <v>21</v>
      </c>
      <c r="V315">
        <v>21</v>
      </c>
      <c r="W315">
        <v>21</v>
      </c>
      <c r="X315">
        <v>21</v>
      </c>
      <c r="Y315">
        <v>21</v>
      </c>
      <c r="Z315">
        <v>21</v>
      </c>
      <c r="AA315">
        <v>21</v>
      </c>
      <c r="AB315">
        <v>21</v>
      </c>
      <c r="AC315">
        <v>21</v>
      </c>
      <c r="AD315">
        <v>21</v>
      </c>
      <c r="AE315">
        <v>21</v>
      </c>
      <c r="AF315">
        <v>21</v>
      </c>
      <c r="AG315">
        <v>21</v>
      </c>
      <c r="AH315">
        <v>21</v>
      </c>
      <c r="AI315">
        <v>21</v>
      </c>
      <c r="AJ315">
        <v>21</v>
      </c>
      <c r="AK315">
        <v>21</v>
      </c>
      <c r="AL315">
        <v>21</v>
      </c>
      <c r="AM315">
        <v>4</v>
      </c>
      <c r="AN315">
        <v>5</v>
      </c>
      <c r="AO315">
        <v>5</v>
      </c>
      <c r="AP315">
        <v>5</v>
      </c>
      <c r="AQ315">
        <v>5</v>
      </c>
      <c r="AR315">
        <v>6</v>
      </c>
      <c r="AS315">
        <v>5</v>
      </c>
      <c r="AT315">
        <v>5</v>
      </c>
      <c r="AU315">
        <v>5</v>
      </c>
      <c r="AV315" s="8">
        <f t="shared" si="40"/>
        <v>17.727272727272727</v>
      </c>
      <c r="AW315">
        <f t="shared" si="41"/>
        <v>21</v>
      </c>
      <c r="AX315" s="8">
        <f t="shared" si="42"/>
        <v>6.5320805345568544</v>
      </c>
      <c r="AY315" s="6">
        <f>Table1214[[#This Row],[Szórás]]/Table1214[[#This Row],[Átlagos akadálymentességi hibaszám]]</f>
        <v>0.36847633784679695</v>
      </c>
      <c r="AZ315">
        <f t="shared" si="43"/>
        <v>4</v>
      </c>
      <c r="BA315">
        <f t="shared" si="44"/>
        <v>21</v>
      </c>
      <c r="BB315">
        <f t="shared" si="45"/>
        <v>17</v>
      </c>
      <c r="BC315" s="7">
        <f t="shared" si="46"/>
        <v>0.96869425412632315</v>
      </c>
      <c r="BD315" s="10">
        <f t="shared" si="47"/>
        <v>0.48106646451087404</v>
      </c>
    </row>
    <row r="316" spans="1:56" x14ac:dyDescent="0.25">
      <c r="A316">
        <v>57098150000</v>
      </c>
      <c r="B316" t="s">
        <v>100</v>
      </c>
      <c r="C316" t="s">
        <v>101</v>
      </c>
      <c r="D316">
        <v>36</v>
      </c>
      <c r="E316">
        <v>36</v>
      </c>
      <c r="F316">
        <v>36</v>
      </c>
      <c r="G316">
        <v>36</v>
      </c>
      <c r="H316">
        <v>41</v>
      </c>
      <c r="I316">
        <v>41</v>
      </c>
      <c r="J316">
        <v>41</v>
      </c>
      <c r="K316">
        <v>41</v>
      </c>
      <c r="L316">
        <v>41</v>
      </c>
      <c r="M316">
        <v>41</v>
      </c>
      <c r="N316">
        <v>41</v>
      </c>
      <c r="O316">
        <v>18</v>
      </c>
      <c r="P316">
        <v>18</v>
      </c>
      <c r="Q316">
        <v>18</v>
      </c>
      <c r="R316">
        <v>18</v>
      </c>
      <c r="S316">
        <v>18</v>
      </c>
      <c r="T316">
        <v>18</v>
      </c>
      <c r="U316">
        <v>18</v>
      </c>
      <c r="V316">
        <v>22</v>
      </c>
      <c r="W316">
        <v>22</v>
      </c>
      <c r="X316">
        <v>22</v>
      </c>
      <c r="Y316">
        <v>22</v>
      </c>
      <c r="Z316">
        <v>22</v>
      </c>
      <c r="AA316">
        <v>22</v>
      </c>
      <c r="AB316">
        <v>22</v>
      </c>
      <c r="AC316">
        <v>22</v>
      </c>
      <c r="AD316">
        <v>22</v>
      </c>
      <c r="AE316">
        <v>22</v>
      </c>
      <c r="AF316">
        <v>22</v>
      </c>
      <c r="AG316">
        <v>22</v>
      </c>
      <c r="AH316">
        <v>22</v>
      </c>
      <c r="AI316">
        <v>22</v>
      </c>
      <c r="AJ316">
        <v>22</v>
      </c>
      <c r="AK316">
        <v>22</v>
      </c>
      <c r="AL316">
        <v>22</v>
      </c>
      <c r="AM316">
        <v>26</v>
      </c>
      <c r="AN316">
        <v>26</v>
      </c>
      <c r="AO316">
        <v>27</v>
      </c>
      <c r="AP316">
        <v>27</v>
      </c>
      <c r="AQ316">
        <v>27</v>
      </c>
      <c r="AR316">
        <v>27</v>
      </c>
      <c r="AS316">
        <v>27</v>
      </c>
      <c r="AT316">
        <v>27</v>
      </c>
      <c r="AU316">
        <v>31</v>
      </c>
      <c r="AV316" s="8">
        <f t="shared" si="40"/>
        <v>26.727272727272727</v>
      </c>
      <c r="AW316">
        <f t="shared" si="41"/>
        <v>22</v>
      </c>
      <c r="AX316" s="8">
        <f t="shared" si="42"/>
        <v>7.9280591963963323</v>
      </c>
      <c r="AY316" s="6">
        <f>Table1214[[#This Row],[Szórás]]/Table1214[[#This Row],[Átlagos akadálymentességi hibaszám]]</f>
        <v>0.29662806517129137</v>
      </c>
      <c r="AZ316">
        <f t="shared" si="43"/>
        <v>18</v>
      </c>
      <c r="BA316">
        <f t="shared" si="44"/>
        <v>41</v>
      </c>
      <c r="BB316">
        <f t="shared" si="45"/>
        <v>23</v>
      </c>
      <c r="BC316" s="7">
        <f t="shared" si="46"/>
        <v>0.99187518198730829</v>
      </c>
      <c r="BD316" s="10">
        <f t="shared" si="47"/>
        <v>0.1417967543105218</v>
      </c>
    </row>
    <row r="317" spans="1:56" x14ac:dyDescent="0.25">
      <c r="A317">
        <v>1647610000</v>
      </c>
      <c r="B317" t="s">
        <v>158</v>
      </c>
      <c r="C317" t="s">
        <v>183</v>
      </c>
      <c r="D317">
        <v>14</v>
      </c>
      <c r="E317">
        <v>16</v>
      </c>
      <c r="F317">
        <v>17</v>
      </c>
      <c r="G317">
        <v>17</v>
      </c>
      <c r="H317">
        <v>21</v>
      </c>
      <c r="I317">
        <v>19</v>
      </c>
      <c r="J317">
        <v>21</v>
      </c>
      <c r="K317">
        <v>22</v>
      </c>
      <c r="L317">
        <v>21</v>
      </c>
      <c r="M317">
        <v>19</v>
      </c>
      <c r="N317">
        <v>21</v>
      </c>
      <c r="O317">
        <v>25</v>
      </c>
      <c r="P317">
        <v>25</v>
      </c>
      <c r="Q317">
        <v>19</v>
      </c>
      <c r="R317">
        <v>20</v>
      </c>
      <c r="S317">
        <v>20</v>
      </c>
      <c r="T317">
        <v>20</v>
      </c>
      <c r="U317">
        <v>22</v>
      </c>
      <c r="V317">
        <v>13</v>
      </c>
      <c r="W317">
        <v>20</v>
      </c>
      <c r="X317">
        <v>21</v>
      </c>
      <c r="Y317">
        <v>19</v>
      </c>
      <c r="Z317">
        <v>22</v>
      </c>
      <c r="AA317">
        <v>18</v>
      </c>
      <c r="AB317">
        <v>13</v>
      </c>
      <c r="AC317">
        <v>17</v>
      </c>
      <c r="AD317">
        <v>19</v>
      </c>
      <c r="AE317">
        <v>19</v>
      </c>
      <c r="AF317">
        <v>20</v>
      </c>
      <c r="AG317">
        <v>22</v>
      </c>
      <c r="AH317">
        <v>21</v>
      </c>
      <c r="AI317">
        <v>17</v>
      </c>
      <c r="AJ317">
        <v>15</v>
      </c>
      <c r="AK317">
        <v>15</v>
      </c>
      <c r="AL317">
        <v>16</v>
      </c>
      <c r="AM317">
        <v>13</v>
      </c>
      <c r="AN317">
        <v>14</v>
      </c>
      <c r="AO317">
        <v>13</v>
      </c>
      <c r="AP317">
        <v>14</v>
      </c>
      <c r="AQ317">
        <v>16</v>
      </c>
      <c r="AR317">
        <v>16</v>
      </c>
      <c r="AS317">
        <v>15</v>
      </c>
      <c r="AT317">
        <v>18</v>
      </c>
      <c r="AU317">
        <v>14</v>
      </c>
      <c r="AV317" s="8">
        <f t="shared" si="40"/>
        <v>18.15909090909091</v>
      </c>
      <c r="AW317">
        <f t="shared" si="41"/>
        <v>19</v>
      </c>
      <c r="AX317" s="8">
        <f t="shared" si="42"/>
        <v>3.2417564993141719</v>
      </c>
      <c r="AY317" s="6">
        <f>Table1214[[#This Row],[Szórás]]/Table1214[[#This Row],[Átlagos akadálymentességi hibaszám]]</f>
        <v>0.17851975715872787</v>
      </c>
      <c r="AZ317">
        <f t="shared" si="43"/>
        <v>13</v>
      </c>
      <c r="BA317">
        <f t="shared" si="44"/>
        <v>25</v>
      </c>
      <c r="BB317">
        <f t="shared" si="45"/>
        <v>12</v>
      </c>
      <c r="BC317" s="7">
        <f t="shared" si="46"/>
        <v>0.99352016943779409</v>
      </c>
      <c r="BD317" s="10">
        <f t="shared" si="47"/>
        <v>0.20899067483043834</v>
      </c>
    </row>
    <row r="318" spans="1:56" x14ac:dyDescent="0.25">
      <c r="A318">
        <v>9318450000</v>
      </c>
      <c r="B318" t="s">
        <v>214</v>
      </c>
      <c r="C318" t="s">
        <v>215</v>
      </c>
      <c r="D318">
        <v>51</v>
      </c>
      <c r="E318">
        <v>53</v>
      </c>
      <c r="F318">
        <v>56</v>
      </c>
      <c r="G318">
        <v>55</v>
      </c>
      <c r="H318">
        <v>52</v>
      </c>
      <c r="I318">
        <v>54</v>
      </c>
      <c r="J318">
        <v>53</v>
      </c>
      <c r="K318">
        <v>55</v>
      </c>
      <c r="L318">
        <v>56</v>
      </c>
      <c r="M318">
        <v>63</v>
      </c>
      <c r="N318">
        <v>64</v>
      </c>
      <c r="O318">
        <v>63</v>
      </c>
      <c r="P318">
        <v>62</v>
      </c>
      <c r="Q318">
        <v>64</v>
      </c>
      <c r="R318">
        <v>61</v>
      </c>
      <c r="S318">
        <v>60</v>
      </c>
      <c r="T318">
        <v>58</v>
      </c>
      <c r="U318">
        <v>59</v>
      </c>
      <c r="V318">
        <v>57</v>
      </c>
      <c r="W318">
        <v>56</v>
      </c>
      <c r="X318">
        <v>56</v>
      </c>
      <c r="Y318">
        <v>57</v>
      </c>
      <c r="Z318">
        <v>52</v>
      </c>
      <c r="AA318">
        <v>57</v>
      </c>
      <c r="AB318">
        <v>57</v>
      </c>
      <c r="AC318">
        <v>58</v>
      </c>
      <c r="AD318">
        <v>60</v>
      </c>
      <c r="AE318">
        <v>57</v>
      </c>
      <c r="AF318">
        <v>58</v>
      </c>
      <c r="AG318">
        <v>59</v>
      </c>
      <c r="AH318">
        <v>59</v>
      </c>
      <c r="AI318">
        <v>51</v>
      </c>
      <c r="AJ318">
        <v>59</v>
      </c>
      <c r="AK318">
        <v>57</v>
      </c>
      <c r="AL318">
        <v>57</v>
      </c>
      <c r="AM318">
        <v>55</v>
      </c>
      <c r="AN318">
        <v>50</v>
      </c>
      <c r="AO318">
        <v>50</v>
      </c>
      <c r="AP318">
        <v>50</v>
      </c>
      <c r="AQ318">
        <v>52</v>
      </c>
      <c r="AR318">
        <v>51</v>
      </c>
      <c r="AS318">
        <v>54</v>
      </c>
      <c r="AT318">
        <v>53</v>
      </c>
      <c r="AU318">
        <v>54</v>
      </c>
      <c r="AV318" s="8">
        <f t="shared" si="40"/>
        <v>56.25</v>
      </c>
      <c r="AW318">
        <f t="shared" si="41"/>
        <v>56.5</v>
      </c>
      <c r="AX318" s="8">
        <f t="shared" si="42"/>
        <v>3.8707309567489814</v>
      </c>
      <c r="AY318" s="6">
        <f>Table1214[[#This Row],[Szórás]]/Table1214[[#This Row],[Átlagos akadálymentességi hibaszám]]</f>
        <v>6.8812994786648554E-2</v>
      </c>
      <c r="AZ318">
        <f t="shared" si="43"/>
        <v>50</v>
      </c>
      <c r="BA318">
        <f t="shared" si="44"/>
        <v>64</v>
      </c>
      <c r="BB318">
        <f t="shared" si="45"/>
        <v>14</v>
      </c>
      <c r="BC318" s="7">
        <f t="shared" si="46"/>
        <v>0.99846505275671993</v>
      </c>
      <c r="BD318" s="10">
        <f t="shared" si="47"/>
        <v>8.2691900907839566E-2</v>
      </c>
    </row>
    <row r="319" spans="1:56" x14ac:dyDescent="0.25">
      <c r="A319">
        <v>419590000</v>
      </c>
      <c r="B319" t="s">
        <v>125</v>
      </c>
      <c r="C319" t="s">
        <v>135</v>
      </c>
      <c r="D319">
        <v>22</v>
      </c>
      <c r="E319">
        <v>22</v>
      </c>
      <c r="F319">
        <v>22</v>
      </c>
      <c r="G319">
        <v>20</v>
      </c>
      <c r="H319">
        <v>20</v>
      </c>
      <c r="I319">
        <v>20</v>
      </c>
      <c r="J319">
        <v>20</v>
      </c>
      <c r="K319">
        <v>21</v>
      </c>
      <c r="L319">
        <v>20</v>
      </c>
      <c r="M319">
        <v>20</v>
      </c>
      <c r="N319">
        <v>20</v>
      </c>
      <c r="O319">
        <v>20</v>
      </c>
      <c r="P319">
        <v>20</v>
      </c>
      <c r="Q319">
        <v>21</v>
      </c>
      <c r="R319">
        <v>21</v>
      </c>
      <c r="S319">
        <v>21</v>
      </c>
      <c r="T319">
        <v>21</v>
      </c>
      <c r="U319">
        <v>21</v>
      </c>
      <c r="V319">
        <v>21</v>
      </c>
      <c r="W319">
        <v>21</v>
      </c>
      <c r="X319">
        <v>21</v>
      </c>
      <c r="Y319">
        <v>23</v>
      </c>
      <c r="Z319">
        <v>24</v>
      </c>
      <c r="AA319">
        <v>23</v>
      </c>
      <c r="AB319">
        <v>23</v>
      </c>
      <c r="AC319">
        <v>23</v>
      </c>
      <c r="AD319">
        <v>23</v>
      </c>
      <c r="AE319">
        <v>25</v>
      </c>
      <c r="AF319">
        <v>24</v>
      </c>
      <c r="AG319">
        <v>24</v>
      </c>
      <c r="AH319">
        <v>23</v>
      </c>
      <c r="AI319">
        <v>23</v>
      </c>
      <c r="AJ319">
        <v>23</v>
      </c>
      <c r="AK319">
        <v>23</v>
      </c>
      <c r="AL319">
        <v>23</v>
      </c>
      <c r="AM319">
        <v>24</v>
      </c>
      <c r="AN319">
        <v>24</v>
      </c>
      <c r="AO319">
        <v>24</v>
      </c>
      <c r="AP319">
        <v>24</v>
      </c>
      <c r="AQ319">
        <v>24</v>
      </c>
      <c r="AR319">
        <v>23</v>
      </c>
      <c r="AS319">
        <v>23</v>
      </c>
      <c r="AT319">
        <v>23</v>
      </c>
      <c r="AU319">
        <v>24</v>
      </c>
      <c r="AV319" s="8">
        <f t="shared" si="40"/>
        <v>22.15909090909091</v>
      </c>
      <c r="AW319">
        <f t="shared" si="41"/>
        <v>23</v>
      </c>
      <c r="AX319" s="8">
        <f t="shared" si="42"/>
        <v>1.5393018927828084</v>
      </c>
      <c r="AY319" s="6">
        <f>Table1214[[#This Row],[Szórás]]/Table1214[[#This Row],[Átlagos akadálymentességi hibaszám]]</f>
        <v>6.9465931571736986E-2</v>
      </c>
      <c r="AZ319">
        <f t="shared" si="43"/>
        <v>20</v>
      </c>
      <c r="BA319">
        <f t="shared" si="44"/>
        <v>25</v>
      </c>
      <c r="BB319">
        <f t="shared" si="45"/>
        <v>5</v>
      </c>
      <c r="BC319" s="7">
        <f t="shared" si="46"/>
        <v>1.0043110254215362</v>
      </c>
      <c r="BD319" s="10">
        <f t="shared" si="47"/>
        <v>0.62409110169669313</v>
      </c>
    </row>
    <row r="320" spans="1:56" x14ac:dyDescent="0.25">
      <c r="A320">
        <v>39284070000</v>
      </c>
      <c r="B320" t="s">
        <v>100</v>
      </c>
      <c r="C320" t="s">
        <v>101</v>
      </c>
      <c r="D320">
        <v>119</v>
      </c>
      <c r="E320">
        <v>116</v>
      </c>
      <c r="F320">
        <v>121</v>
      </c>
      <c r="G320">
        <v>119</v>
      </c>
      <c r="H320">
        <v>105</v>
      </c>
      <c r="I320">
        <v>113</v>
      </c>
      <c r="J320">
        <v>116</v>
      </c>
      <c r="K320">
        <v>115</v>
      </c>
      <c r="L320">
        <v>117</v>
      </c>
      <c r="M320">
        <v>114</v>
      </c>
      <c r="N320">
        <v>119</v>
      </c>
      <c r="O320">
        <v>120</v>
      </c>
      <c r="P320">
        <v>119</v>
      </c>
      <c r="Q320">
        <v>114</v>
      </c>
      <c r="R320">
        <v>113</v>
      </c>
      <c r="S320">
        <v>118</v>
      </c>
      <c r="T320">
        <v>119</v>
      </c>
      <c r="U320">
        <v>114</v>
      </c>
      <c r="V320">
        <v>116</v>
      </c>
      <c r="W320">
        <v>92</v>
      </c>
      <c r="X320">
        <v>118</v>
      </c>
      <c r="Y320">
        <v>124</v>
      </c>
      <c r="Z320">
        <v>112</v>
      </c>
      <c r="AA320">
        <v>116</v>
      </c>
      <c r="AB320">
        <v>114</v>
      </c>
      <c r="AC320">
        <v>116</v>
      </c>
      <c r="AD320">
        <v>106</v>
      </c>
      <c r="AE320">
        <v>116</v>
      </c>
      <c r="AF320">
        <v>111</v>
      </c>
      <c r="AG320">
        <v>114</v>
      </c>
      <c r="AH320">
        <v>104</v>
      </c>
      <c r="AI320">
        <v>102</v>
      </c>
      <c r="AJ320">
        <v>114</v>
      </c>
      <c r="AK320">
        <v>102</v>
      </c>
      <c r="AL320">
        <v>55</v>
      </c>
      <c r="AM320">
        <v>104</v>
      </c>
      <c r="AN320">
        <v>109</v>
      </c>
      <c r="AO320">
        <v>117</v>
      </c>
      <c r="AP320">
        <v>104</v>
      </c>
      <c r="AQ320">
        <v>99</v>
      </c>
      <c r="AR320">
        <v>108</v>
      </c>
      <c r="AS320">
        <v>109</v>
      </c>
      <c r="AT320">
        <v>109</v>
      </c>
      <c r="AU320">
        <v>108</v>
      </c>
      <c r="AV320" s="8">
        <f t="shared" si="40"/>
        <v>111.13636363636364</v>
      </c>
      <c r="AW320">
        <f t="shared" si="41"/>
        <v>114</v>
      </c>
      <c r="AX320" s="8">
        <f t="shared" si="42"/>
        <v>10.900375306299404</v>
      </c>
      <c r="AY320" s="6">
        <f>Table1214[[#This Row],[Szórás]]/Table1214[[#This Row],[Átlagos akadálymentességi hibaszám]]</f>
        <v>9.8081086600649028E-2</v>
      </c>
      <c r="AZ320">
        <f t="shared" si="43"/>
        <v>55</v>
      </c>
      <c r="BA320">
        <f t="shared" si="44"/>
        <v>124</v>
      </c>
      <c r="BB320">
        <f t="shared" si="45"/>
        <v>69</v>
      </c>
      <c r="BC320" s="7">
        <f t="shared" si="46"/>
        <v>0.9963657251961674</v>
      </c>
      <c r="BD320" s="10">
        <f t="shared" si="47"/>
        <v>0.14339131600128285</v>
      </c>
    </row>
    <row r="321" spans="1:56" x14ac:dyDescent="0.25">
      <c r="A321">
        <v>1687460000</v>
      </c>
      <c r="B321" t="s">
        <v>158</v>
      </c>
      <c r="C321" t="s">
        <v>183</v>
      </c>
      <c r="D321">
        <v>97</v>
      </c>
      <c r="E321">
        <v>97</v>
      </c>
      <c r="F321">
        <v>97</v>
      </c>
      <c r="G321">
        <v>70</v>
      </c>
      <c r="H321">
        <v>69</v>
      </c>
      <c r="I321">
        <v>71</v>
      </c>
      <c r="J321">
        <v>80</v>
      </c>
      <c r="K321">
        <v>81</v>
      </c>
      <c r="L321">
        <v>80</v>
      </c>
      <c r="M321">
        <v>81</v>
      </c>
      <c r="N321">
        <v>81</v>
      </c>
      <c r="O321">
        <v>84</v>
      </c>
      <c r="P321">
        <v>82</v>
      </c>
      <c r="Q321">
        <v>81</v>
      </c>
      <c r="R321">
        <v>82</v>
      </c>
      <c r="S321">
        <v>83</v>
      </c>
      <c r="T321">
        <v>82</v>
      </c>
      <c r="U321">
        <v>82</v>
      </c>
      <c r="V321">
        <v>80</v>
      </c>
      <c r="W321">
        <v>81</v>
      </c>
      <c r="X321">
        <v>79</v>
      </c>
      <c r="Y321">
        <v>80</v>
      </c>
      <c r="Z321">
        <v>81</v>
      </c>
      <c r="AA321">
        <v>81</v>
      </c>
      <c r="AB321">
        <v>84</v>
      </c>
      <c r="AC321">
        <v>82</v>
      </c>
      <c r="AD321">
        <v>81</v>
      </c>
      <c r="AE321">
        <v>80</v>
      </c>
      <c r="AF321">
        <v>82</v>
      </c>
      <c r="AG321">
        <v>82</v>
      </c>
      <c r="AH321">
        <v>82</v>
      </c>
      <c r="AI321">
        <v>82</v>
      </c>
      <c r="AJ321">
        <v>81</v>
      </c>
      <c r="AK321">
        <v>82</v>
      </c>
      <c r="AL321">
        <v>82</v>
      </c>
      <c r="AM321">
        <v>85</v>
      </c>
      <c r="AN321">
        <v>82</v>
      </c>
      <c r="AO321">
        <v>81</v>
      </c>
      <c r="AP321">
        <v>84</v>
      </c>
      <c r="AQ321">
        <v>80</v>
      </c>
      <c r="AR321">
        <v>82</v>
      </c>
      <c r="AS321">
        <v>81</v>
      </c>
      <c r="AT321">
        <v>81</v>
      </c>
      <c r="AU321">
        <v>82</v>
      </c>
      <c r="AV321" s="8">
        <f t="shared" si="40"/>
        <v>81.818181818181813</v>
      </c>
      <c r="AW321">
        <f t="shared" si="41"/>
        <v>81.5</v>
      </c>
      <c r="AX321" s="8">
        <f t="shared" si="42"/>
        <v>5.2263764283511494</v>
      </c>
      <c r="AY321" s="6">
        <f>Table1214[[#This Row],[Szórás]]/Table1214[[#This Row],[Átlagos akadálymentességi hibaszám]]</f>
        <v>6.3877934124291824E-2</v>
      </c>
      <c r="AZ321">
        <f t="shared" si="43"/>
        <v>69</v>
      </c>
      <c r="BA321">
        <f t="shared" si="44"/>
        <v>97</v>
      </c>
      <c r="BB321">
        <f t="shared" si="45"/>
        <v>28</v>
      </c>
      <c r="BC321" s="7">
        <f t="shared" si="46"/>
        <v>0.99980618774647734</v>
      </c>
      <c r="BD321" s="10">
        <f t="shared" si="47"/>
        <v>1.5725258493099533E-3</v>
      </c>
    </row>
    <row r="322" spans="1:56" x14ac:dyDescent="0.25">
      <c r="A322">
        <v>30580000</v>
      </c>
      <c r="B322" t="s">
        <v>104</v>
      </c>
      <c r="C322" t="s">
        <v>274</v>
      </c>
      <c r="D322">
        <v>23</v>
      </c>
      <c r="E322">
        <v>23</v>
      </c>
      <c r="F322">
        <v>23</v>
      </c>
      <c r="G322">
        <v>23</v>
      </c>
      <c r="H322">
        <v>23</v>
      </c>
      <c r="I322">
        <v>23</v>
      </c>
      <c r="J322">
        <v>23</v>
      </c>
      <c r="K322">
        <v>23</v>
      </c>
      <c r="L322">
        <v>23</v>
      </c>
      <c r="M322">
        <v>23</v>
      </c>
      <c r="N322">
        <v>23</v>
      </c>
      <c r="O322">
        <v>23</v>
      </c>
      <c r="P322">
        <v>23</v>
      </c>
      <c r="Q322">
        <v>23</v>
      </c>
      <c r="R322">
        <v>23</v>
      </c>
      <c r="S322">
        <v>23</v>
      </c>
      <c r="T322">
        <v>24</v>
      </c>
      <c r="U322">
        <v>24</v>
      </c>
      <c r="V322">
        <v>24</v>
      </c>
      <c r="W322">
        <v>24</v>
      </c>
      <c r="X322">
        <v>24</v>
      </c>
      <c r="Y322">
        <v>24</v>
      </c>
      <c r="Z322">
        <v>23</v>
      </c>
      <c r="AA322">
        <v>23</v>
      </c>
      <c r="AB322">
        <v>23</v>
      </c>
      <c r="AC322">
        <v>23</v>
      </c>
      <c r="AD322">
        <v>23</v>
      </c>
      <c r="AE322">
        <v>23</v>
      </c>
      <c r="AF322">
        <v>23</v>
      </c>
      <c r="AG322">
        <v>23</v>
      </c>
      <c r="AH322">
        <v>23</v>
      </c>
      <c r="AI322">
        <v>23</v>
      </c>
      <c r="AJ322">
        <v>23</v>
      </c>
      <c r="AK322">
        <v>23</v>
      </c>
      <c r="AL322">
        <v>23</v>
      </c>
      <c r="AM322">
        <v>23</v>
      </c>
      <c r="AN322">
        <v>23</v>
      </c>
      <c r="AO322">
        <v>23</v>
      </c>
      <c r="AP322">
        <v>23</v>
      </c>
      <c r="AQ322">
        <v>23</v>
      </c>
      <c r="AR322">
        <v>23</v>
      </c>
      <c r="AS322">
        <v>23</v>
      </c>
      <c r="AT322">
        <v>23</v>
      </c>
      <c r="AU322">
        <v>23</v>
      </c>
      <c r="AV322" s="8">
        <f t="shared" si="40"/>
        <v>23.136363636363637</v>
      </c>
      <c r="AW322">
        <f t="shared" si="41"/>
        <v>23</v>
      </c>
      <c r="AX322" s="8">
        <f t="shared" si="42"/>
        <v>0.34714175717877405</v>
      </c>
      <c r="AY322" s="6">
        <f>Table1214[[#This Row],[Szórás]]/Table1214[[#This Row],[Átlagos akadálymentességi hibaszám]]</f>
        <v>1.5004162392795735E-2</v>
      </c>
      <c r="AZ322">
        <f t="shared" si="43"/>
        <v>23</v>
      </c>
      <c r="BA322">
        <f t="shared" si="44"/>
        <v>24</v>
      </c>
      <c r="BB322">
        <f t="shared" si="45"/>
        <v>1</v>
      </c>
      <c r="BC322" s="7">
        <f t="shared" si="46"/>
        <v>0.99989203217714251</v>
      </c>
      <c r="BD322" s="10">
        <f t="shared" si="47"/>
        <v>8.81272949816303E-3</v>
      </c>
    </row>
    <row r="323" spans="1:56" x14ac:dyDescent="0.25">
      <c r="A323">
        <v>5278940000</v>
      </c>
      <c r="B323" t="s">
        <v>155</v>
      </c>
      <c r="C323" t="s">
        <v>156</v>
      </c>
      <c r="D323">
        <v>107</v>
      </c>
      <c r="E323">
        <v>189</v>
      </c>
      <c r="F323">
        <v>191</v>
      </c>
      <c r="G323">
        <v>161</v>
      </c>
      <c r="H323">
        <v>161</v>
      </c>
      <c r="I323">
        <v>150</v>
      </c>
      <c r="J323">
        <v>151</v>
      </c>
      <c r="K323">
        <v>150</v>
      </c>
      <c r="L323">
        <v>140</v>
      </c>
      <c r="M323">
        <v>150</v>
      </c>
      <c r="N323">
        <v>146</v>
      </c>
      <c r="O323">
        <v>144</v>
      </c>
      <c r="P323">
        <v>143</v>
      </c>
      <c r="Q323">
        <v>144</v>
      </c>
      <c r="R323">
        <v>144</v>
      </c>
      <c r="S323">
        <v>144</v>
      </c>
      <c r="T323">
        <v>144</v>
      </c>
      <c r="U323">
        <v>143</v>
      </c>
      <c r="V323">
        <v>133</v>
      </c>
      <c r="W323">
        <v>140</v>
      </c>
      <c r="X323">
        <v>140</v>
      </c>
      <c r="Y323">
        <v>148</v>
      </c>
      <c r="Z323">
        <v>148</v>
      </c>
      <c r="AA323">
        <v>158</v>
      </c>
      <c r="AB323">
        <v>158</v>
      </c>
      <c r="AC323">
        <v>158</v>
      </c>
      <c r="AD323">
        <v>153</v>
      </c>
      <c r="AE323">
        <v>147</v>
      </c>
      <c r="AF323">
        <v>148</v>
      </c>
      <c r="AG323">
        <v>148</v>
      </c>
      <c r="AH323">
        <v>148</v>
      </c>
      <c r="AI323">
        <v>148</v>
      </c>
      <c r="AJ323">
        <v>147</v>
      </c>
      <c r="AK323">
        <v>144</v>
      </c>
      <c r="AL323">
        <v>142</v>
      </c>
      <c r="AM323">
        <v>144</v>
      </c>
      <c r="AN323">
        <v>144</v>
      </c>
      <c r="AO323">
        <v>144</v>
      </c>
      <c r="AP323">
        <v>144</v>
      </c>
      <c r="AQ323">
        <v>144</v>
      </c>
      <c r="AR323">
        <v>145</v>
      </c>
      <c r="AS323">
        <v>145</v>
      </c>
      <c r="AT323">
        <v>145</v>
      </c>
      <c r="AU323">
        <v>145</v>
      </c>
      <c r="AV323" s="8">
        <f t="shared" si="40"/>
        <v>147.95454545454547</v>
      </c>
      <c r="AW323">
        <f t="shared" si="41"/>
        <v>145</v>
      </c>
      <c r="AX323" s="8">
        <f t="shared" si="42"/>
        <v>12.403965130206316</v>
      </c>
      <c r="AY323" s="6">
        <f>Table1214[[#This Row],[Szórás]]/Table1214[[#This Row],[Átlagos akadálymentességi hibaszám]]</f>
        <v>8.3836323460687839E-2</v>
      </c>
      <c r="AZ323">
        <f t="shared" si="43"/>
        <v>107</v>
      </c>
      <c r="BA323">
        <f t="shared" si="44"/>
        <v>191</v>
      </c>
      <c r="BB323">
        <f t="shared" si="45"/>
        <v>84</v>
      </c>
      <c r="BC323" s="7">
        <f t="shared" si="46"/>
        <v>0.9988784301303163</v>
      </c>
      <c r="BD323" s="10">
        <f t="shared" si="47"/>
        <v>3.0441787927708117E-2</v>
      </c>
    </row>
    <row r="324" spans="1:56" x14ac:dyDescent="0.25">
      <c r="A324">
        <v>328040000</v>
      </c>
      <c r="B324" t="s">
        <v>125</v>
      </c>
      <c r="C324" t="s">
        <v>135</v>
      </c>
      <c r="D324">
        <v>48</v>
      </c>
      <c r="E324">
        <v>49</v>
      </c>
      <c r="F324">
        <v>46</v>
      </c>
      <c r="G324">
        <v>49</v>
      </c>
      <c r="H324">
        <v>49</v>
      </c>
      <c r="I324">
        <v>51</v>
      </c>
      <c r="J324">
        <v>51</v>
      </c>
      <c r="K324">
        <v>50</v>
      </c>
      <c r="L324">
        <v>54</v>
      </c>
      <c r="M324">
        <v>52</v>
      </c>
      <c r="N324">
        <v>51</v>
      </c>
      <c r="O324">
        <v>52</v>
      </c>
      <c r="P324">
        <v>52</v>
      </c>
      <c r="Q324">
        <v>50</v>
      </c>
      <c r="R324">
        <v>49</v>
      </c>
      <c r="S324">
        <v>56</v>
      </c>
      <c r="T324">
        <v>56</v>
      </c>
      <c r="U324">
        <v>52</v>
      </c>
      <c r="V324">
        <v>51</v>
      </c>
      <c r="W324">
        <v>51</v>
      </c>
      <c r="X324">
        <v>52</v>
      </c>
      <c r="Y324">
        <v>51</v>
      </c>
      <c r="Z324">
        <v>52</v>
      </c>
      <c r="AA324">
        <v>49</v>
      </c>
      <c r="AB324">
        <v>48</v>
      </c>
      <c r="AC324">
        <v>48</v>
      </c>
      <c r="AD324">
        <v>50</v>
      </c>
      <c r="AE324">
        <v>47</v>
      </c>
      <c r="AF324">
        <v>47</v>
      </c>
      <c r="AG324">
        <v>49</v>
      </c>
      <c r="AH324">
        <v>49</v>
      </c>
      <c r="AI324">
        <v>50</v>
      </c>
      <c r="AJ324">
        <v>46</v>
      </c>
      <c r="AK324">
        <v>48</v>
      </c>
      <c r="AL324">
        <v>47</v>
      </c>
      <c r="AM324">
        <v>47</v>
      </c>
      <c r="AN324">
        <v>47</v>
      </c>
      <c r="AO324">
        <v>49</v>
      </c>
      <c r="AP324">
        <v>52</v>
      </c>
      <c r="AQ324">
        <v>52</v>
      </c>
      <c r="AR324">
        <v>51</v>
      </c>
      <c r="AS324">
        <v>50</v>
      </c>
      <c r="AT324">
        <v>48</v>
      </c>
      <c r="AU324">
        <v>48</v>
      </c>
      <c r="AV324" s="8">
        <f t="shared" si="40"/>
        <v>49.909090909090907</v>
      </c>
      <c r="AW324">
        <f t="shared" si="41"/>
        <v>50</v>
      </c>
      <c r="AX324" s="8">
        <f t="shared" si="42"/>
        <v>2.3409219195444768</v>
      </c>
      <c r="AY324" s="6">
        <f>Table1214[[#This Row],[Szórás]]/Table1214[[#This Row],[Átlagos akadálymentességi hibaszám]]</f>
        <v>4.6903717877940336E-2</v>
      </c>
      <c r="AZ324">
        <f t="shared" si="43"/>
        <v>46</v>
      </c>
      <c r="BA324">
        <f t="shared" si="44"/>
        <v>56</v>
      </c>
      <c r="BB324">
        <f t="shared" si="45"/>
        <v>10</v>
      </c>
      <c r="BC324" s="7">
        <f t="shared" si="46"/>
        <v>0.99906983949617767</v>
      </c>
      <c r="BD324" s="10">
        <f t="shared" si="47"/>
        <v>6.6347571818947917E-2</v>
      </c>
    </row>
    <row r="325" spans="1:56" x14ac:dyDescent="0.25">
      <c r="A325">
        <v>953340000</v>
      </c>
      <c r="B325" t="s">
        <v>148</v>
      </c>
      <c r="C325" t="s">
        <v>405</v>
      </c>
      <c r="D325">
        <v>352</v>
      </c>
      <c r="E325">
        <v>359</v>
      </c>
      <c r="F325">
        <v>354</v>
      </c>
      <c r="G325">
        <v>338</v>
      </c>
      <c r="H325">
        <v>344</v>
      </c>
      <c r="I325">
        <v>344</v>
      </c>
      <c r="J325">
        <v>352</v>
      </c>
      <c r="K325">
        <v>351</v>
      </c>
      <c r="L325">
        <v>349</v>
      </c>
      <c r="M325">
        <v>307</v>
      </c>
      <c r="N325">
        <v>306</v>
      </c>
      <c r="O325">
        <v>325</v>
      </c>
      <c r="P325">
        <v>321</v>
      </c>
      <c r="Q325">
        <v>317</v>
      </c>
      <c r="R325">
        <v>335</v>
      </c>
      <c r="S325">
        <v>344</v>
      </c>
      <c r="T325">
        <v>351</v>
      </c>
      <c r="U325">
        <v>355</v>
      </c>
      <c r="V325">
        <v>345</v>
      </c>
      <c r="W325">
        <v>340</v>
      </c>
      <c r="X325">
        <v>318</v>
      </c>
      <c r="Y325">
        <v>306</v>
      </c>
      <c r="Z325">
        <v>303</v>
      </c>
      <c r="AA325">
        <v>299</v>
      </c>
      <c r="AB325">
        <v>299</v>
      </c>
      <c r="AC325">
        <v>281</v>
      </c>
      <c r="AD325">
        <v>312</v>
      </c>
      <c r="AE325">
        <v>295</v>
      </c>
      <c r="AF325">
        <v>316</v>
      </c>
      <c r="AG325">
        <v>280</v>
      </c>
      <c r="AH325">
        <v>281</v>
      </c>
      <c r="AI325">
        <v>276</v>
      </c>
      <c r="AJ325">
        <v>266</v>
      </c>
      <c r="AK325">
        <v>273</v>
      </c>
      <c r="AL325">
        <v>217</v>
      </c>
      <c r="AM325">
        <v>218</v>
      </c>
      <c r="AN325">
        <v>272</v>
      </c>
      <c r="AO325">
        <v>249</v>
      </c>
      <c r="AP325">
        <v>269</v>
      </c>
      <c r="AQ325">
        <v>284</v>
      </c>
      <c r="AR325">
        <v>306</v>
      </c>
      <c r="AS325">
        <v>303</v>
      </c>
      <c r="AT325">
        <v>311</v>
      </c>
      <c r="AU325">
        <v>305</v>
      </c>
      <c r="AV325" s="8">
        <f t="shared" si="40"/>
        <v>309.72727272727275</v>
      </c>
      <c r="AW325">
        <f t="shared" si="41"/>
        <v>309</v>
      </c>
      <c r="AX325" s="8">
        <f t="shared" si="42"/>
        <v>35.632728381698414</v>
      </c>
      <c r="AY325" s="6">
        <f>Table1214[[#This Row],[Szórás]]/Table1214[[#This Row],[Átlagos akadálymentességi hibaszám]]</f>
        <v>0.11504549815047917</v>
      </c>
      <c r="AZ325">
        <f t="shared" si="43"/>
        <v>217</v>
      </c>
      <c r="BA325">
        <f t="shared" si="44"/>
        <v>359</v>
      </c>
      <c r="BB325">
        <f t="shared" si="45"/>
        <v>142</v>
      </c>
      <c r="BC325" s="7">
        <f t="shared" si="46"/>
        <v>0.99318640497274224</v>
      </c>
      <c r="BD325" s="10">
        <f t="shared" si="47"/>
        <v>0.52080736265881589</v>
      </c>
    </row>
    <row r="326" spans="1:56" x14ac:dyDescent="0.25">
      <c r="A326">
        <v>16740000</v>
      </c>
      <c r="B326" t="s">
        <v>85</v>
      </c>
      <c r="C326" t="s">
        <v>356</v>
      </c>
      <c r="D326">
        <v>59</v>
      </c>
      <c r="E326">
        <v>59</v>
      </c>
      <c r="F326">
        <v>59</v>
      </c>
      <c r="G326">
        <v>59</v>
      </c>
      <c r="H326">
        <v>59</v>
      </c>
      <c r="I326">
        <v>59</v>
      </c>
      <c r="J326">
        <v>59</v>
      </c>
      <c r="K326">
        <v>59</v>
      </c>
      <c r="L326">
        <v>59</v>
      </c>
      <c r="M326">
        <v>59</v>
      </c>
      <c r="N326">
        <v>59</v>
      </c>
      <c r="O326">
        <v>59</v>
      </c>
      <c r="P326">
        <v>59</v>
      </c>
      <c r="Q326">
        <v>59</v>
      </c>
      <c r="R326">
        <v>59</v>
      </c>
      <c r="S326">
        <v>59</v>
      </c>
      <c r="T326">
        <v>59</v>
      </c>
      <c r="U326">
        <v>59</v>
      </c>
      <c r="V326">
        <v>59</v>
      </c>
      <c r="W326">
        <v>59</v>
      </c>
      <c r="X326">
        <v>59</v>
      </c>
      <c r="Y326">
        <v>59</v>
      </c>
      <c r="Z326">
        <v>59</v>
      </c>
      <c r="AA326">
        <v>59</v>
      </c>
      <c r="AB326">
        <v>59</v>
      </c>
      <c r="AC326">
        <v>59</v>
      </c>
      <c r="AD326">
        <v>59</v>
      </c>
      <c r="AE326">
        <v>59</v>
      </c>
      <c r="AF326">
        <v>59</v>
      </c>
      <c r="AG326">
        <v>59</v>
      </c>
      <c r="AH326">
        <v>59</v>
      </c>
      <c r="AI326">
        <v>59</v>
      </c>
      <c r="AJ326">
        <v>59</v>
      </c>
      <c r="AK326">
        <v>59</v>
      </c>
      <c r="AL326">
        <v>60</v>
      </c>
      <c r="AM326">
        <v>60</v>
      </c>
      <c r="AN326">
        <v>60</v>
      </c>
      <c r="AO326">
        <v>60</v>
      </c>
      <c r="AP326">
        <v>60</v>
      </c>
      <c r="AQ326">
        <v>60</v>
      </c>
      <c r="AR326">
        <v>60</v>
      </c>
      <c r="AS326">
        <v>60</v>
      </c>
      <c r="AT326">
        <v>60</v>
      </c>
      <c r="AU326">
        <v>60</v>
      </c>
      <c r="AV326" s="8">
        <f t="shared" si="40"/>
        <v>59.227272727272727</v>
      </c>
      <c r="AW326">
        <f t="shared" si="41"/>
        <v>59</v>
      </c>
      <c r="AX326" s="8">
        <f t="shared" si="42"/>
        <v>0.42391510578572128</v>
      </c>
      <c r="AY326" s="6">
        <f>Table1214[[#This Row],[Szórás]]/Table1214[[#This Row],[Átlagos akadálymentességi hibaszám]]</f>
        <v>7.1574307960751097E-3</v>
      </c>
      <c r="AZ326">
        <f t="shared" si="43"/>
        <v>59</v>
      </c>
      <c r="BA326">
        <f t="shared" si="44"/>
        <v>60</v>
      </c>
      <c r="BB326">
        <f t="shared" si="45"/>
        <v>1</v>
      </c>
      <c r="BC326" s="7">
        <f t="shared" si="46"/>
        <v>1.0004027886541327</v>
      </c>
      <c r="BD326" s="10">
        <f t="shared" si="47"/>
        <v>0.52713178294573637</v>
      </c>
    </row>
    <row r="327" spans="1:56" x14ac:dyDescent="0.25">
      <c r="A327">
        <v>1187220000</v>
      </c>
      <c r="B327" t="s">
        <v>158</v>
      </c>
      <c r="C327" t="s">
        <v>183</v>
      </c>
      <c r="D327">
        <v>33</v>
      </c>
      <c r="E327">
        <v>33</v>
      </c>
      <c r="F327">
        <v>33</v>
      </c>
      <c r="G327">
        <v>33</v>
      </c>
      <c r="H327">
        <v>33</v>
      </c>
      <c r="I327">
        <v>33</v>
      </c>
      <c r="J327">
        <v>26</v>
      </c>
      <c r="K327">
        <v>26</v>
      </c>
      <c r="L327">
        <v>26</v>
      </c>
      <c r="M327">
        <v>26</v>
      </c>
      <c r="N327">
        <v>26</v>
      </c>
      <c r="O327">
        <v>26</v>
      </c>
      <c r="P327">
        <v>26</v>
      </c>
      <c r="Q327">
        <v>26</v>
      </c>
      <c r="R327">
        <v>26</v>
      </c>
      <c r="S327">
        <v>26</v>
      </c>
      <c r="T327">
        <v>26</v>
      </c>
      <c r="U327">
        <v>2</v>
      </c>
      <c r="V327">
        <v>2</v>
      </c>
      <c r="W327">
        <v>2</v>
      </c>
      <c r="X327">
        <v>2</v>
      </c>
      <c r="Y327">
        <v>2</v>
      </c>
      <c r="Z327">
        <v>2</v>
      </c>
      <c r="AA327">
        <v>2</v>
      </c>
      <c r="AB327">
        <v>2</v>
      </c>
      <c r="AC327">
        <v>2</v>
      </c>
      <c r="AD327">
        <v>2</v>
      </c>
      <c r="AE327">
        <v>2</v>
      </c>
      <c r="AF327">
        <v>2</v>
      </c>
      <c r="AG327">
        <v>2</v>
      </c>
      <c r="AH327">
        <v>2</v>
      </c>
      <c r="AI327">
        <v>2</v>
      </c>
      <c r="AJ327">
        <v>2</v>
      </c>
      <c r="AK327">
        <v>2</v>
      </c>
      <c r="AL327">
        <v>2</v>
      </c>
      <c r="AM327">
        <v>2</v>
      </c>
      <c r="AN327">
        <v>3</v>
      </c>
      <c r="AO327">
        <v>2</v>
      </c>
      <c r="AP327">
        <v>2</v>
      </c>
      <c r="AQ327">
        <v>2</v>
      </c>
      <c r="AR327">
        <v>1</v>
      </c>
      <c r="AS327">
        <v>1</v>
      </c>
      <c r="AT327">
        <v>1</v>
      </c>
      <c r="AU327">
        <v>1</v>
      </c>
      <c r="AV327" s="8">
        <f t="shared" si="40"/>
        <v>12.159090909090908</v>
      </c>
      <c r="AW327">
        <f t="shared" si="41"/>
        <v>2</v>
      </c>
      <c r="AX327" s="8">
        <f t="shared" si="42"/>
        <v>13.264646458385613</v>
      </c>
      <c r="AY327" s="6">
        <f>Table1214[[#This Row],[Szórás]]/Table1214[[#This Row],[Átlagos akadálymentességi hibaszám]]</f>
        <v>1.0909241947083494</v>
      </c>
      <c r="AZ327">
        <f t="shared" si="43"/>
        <v>1</v>
      </c>
      <c r="BA327">
        <f t="shared" si="44"/>
        <v>33</v>
      </c>
      <c r="BB327">
        <f t="shared" si="45"/>
        <v>32</v>
      </c>
      <c r="BC327" s="7">
        <f t="shared" si="46"/>
        <v>0.9104781489290481</v>
      </c>
      <c r="BD327" s="10">
        <f t="shared" si="47"/>
        <v>0.77780800004474648</v>
      </c>
    </row>
    <row r="328" spans="1:56" x14ac:dyDescent="0.25">
      <c r="A328">
        <v>387380000</v>
      </c>
      <c r="B328" t="s">
        <v>125</v>
      </c>
      <c r="C328" t="s">
        <v>135</v>
      </c>
      <c r="D328">
        <v>74</v>
      </c>
      <c r="E328">
        <v>81</v>
      </c>
      <c r="F328">
        <v>87</v>
      </c>
      <c r="G328">
        <v>88</v>
      </c>
      <c r="H328">
        <v>72</v>
      </c>
      <c r="I328">
        <v>79</v>
      </c>
      <c r="J328">
        <v>68</v>
      </c>
      <c r="K328">
        <v>73</v>
      </c>
      <c r="L328">
        <v>76</v>
      </c>
      <c r="M328">
        <v>77</v>
      </c>
      <c r="N328">
        <v>81</v>
      </c>
      <c r="O328">
        <v>62</v>
      </c>
      <c r="P328">
        <v>71</v>
      </c>
      <c r="Q328">
        <v>67</v>
      </c>
      <c r="R328">
        <v>68</v>
      </c>
      <c r="S328">
        <v>73</v>
      </c>
      <c r="T328">
        <v>77</v>
      </c>
      <c r="U328">
        <v>79</v>
      </c>
      <c r="V328">
        <v>73</v>
      </c>
      <c r="W328">
        <v>76</v>
      </c>
      <c r="X328">
        <v>79</v>
      </c>
      <c r="Y328">
        <v>75</v>
      </c>
      <c r="Z328">
        <v>75</v>
      </c>
      <c r="AA328">
        <v>55</v>
      </c>
      <c r="AB328">
        <v>67</v>
      </c>
      <c r="AC328">
        <v>67</v>
      </c>
      <c r="AD328">
        <v>78</v>
      </c>
      <c r="AE328">
        <v>68</v>
      </c>
      <c r="AF328">
        <v>76</v>
      </c>
      <c r="AG328">
        <v>71</v>
      </c>
      <c r="AH328">
        <v>70</v>
      </c>
      <c r="AI328">
        <v>73</v>
      </c>
      <c r="AJ328">
        <v>75</v>
      </c>
      <c r="AK328">
        <v>65</v>
      </c>
      <c r="AL328">
        <v>80</v>
      </c>
      <c r="AM328">
        <v>69</v>
      </c>
      <c r="AN328">
        <v>75</v>
      </c>
      <c r="AO328">
        <v>79</v>
      </c>
      <c r="AP328">
        <v>71</v>
      </c>
      <c r="AQ328">
        <v>73</v>
      </c>
      <c r="AR328">
        <v>71</v>
      </c>
      <c r="AS328">
        <v>82</v>
      </c>
      <c r="AT328">
        <v>77</v>
      </c>
      <c r="AU328">
        <v>82</v>
      </c>
      <c r="AV328" s="8">
        <f t="shared" si="40"/>
        <v>73.977272727272734</v>
      </c>
      <c r="AW328">
        <f t="shared" si="41"/>
        <v>74.5</v>
      </c>
      <c r="AX328" s="8">
        <f t="shared" si="42"/>
        <v>6.3116305944739324</v>
      </c>
      <c r="AY328" s="6">
        <f>Table1214[[#This Row],[Szórás]]/Table1214[[#This Row],[Átlagos akadálymentességi hibaszám]]</f>
        <v>8.5318508803948701E-2</v>
      </c>
      <c r="AZ328">
        <f t="shared" si="43"/>
        <v>55</v>
      </c>
      <c r="BA328">
        <f t="shared" si="44"/>
        <v>88</v>
      </c>
      <c r="BB328">
        <f t="shared" si="45"/>
        <v>33</v>
      </c>
      <c r="BC328" s="7">
        <f t="shared" si="46"/>
        <v>0.99932410666277371</v>
      </c>
      <c r="BD328" s="10">
        <f t="shared" si="47"/>
        <v>9.8217626487324787E-3</v>
      </c>
    </row>
    <row r="329" spans="1:56" x14ac:dyDescent="0.25">
      <c r="A329">
        <v>18940000</v>
      </c>
      <c r="B329" t="s">
        <v>85</v>
      </c>
      <c r="C329" t="s">
        <v>356</v>
      </c>
      <c r="D329">
        <v>37</v>
      </c>
      <c r="E329">
        <v>37</v>
      </c>
      <c r="F329">
        <v>39</v>
      </c>
      <c r="G329">
        <v>38</v>
      </c>
      <c r="H329">
        <v>33</v>
      </c>
      <c r="I329">
        <v>33</v>
      </c>
      <c r="J329">
        <v>33</v>
      </c>
      <c r="K329">
        <v>34</v>
      </c>
      <c r="L329">
        <v>33</v>
      </c>
      <c r="M329">
        <v>33</v>
      </c>
      <c r="N329">
        <v>34</v>
      </c>
      <c r="O329">
        <v>33</v>
      </c>
      <c r="P329">
        <v>33</v>
      </c>
      <c r="Q329">
        <v>34</v>
      </c>
      <c r="R329">
        <v>34</v>
      </c>
      <c r="S329">
        <v>33</v>
      </c>
      <c r="T329">
        <v>33</v>
      </c>
      <c r="U329">
        <v>33</v>
      </c>
      <c r="V329">
        <v>33</v>
      </c>
      <c r="W329">
        <v>33</v>
      </c>
      <c r="X329">
        <v>33</v>
      </c>
      <c r="Y329">
        <v>33</v>
      </c>
      <c r="Z329">
        <v>33</v>
      </c>
      <c r="AA329">
        <v>33</v>
      </c>
      <c r="AB329">
        <v>33</v>
      </c>
      <c r="AC329">
        <v>35</v>
      </c>
      <c r="AD329">
        <v>37</v>
      </c>
      <c r="AE329">
        <v>36</v>
      </c>
      <c r="AF329">
        <v>36</v>
      </c>
      <c r="AG329">
        <v>36</v>
      </c>
      <c r="AH329">
        <v>36</v>
      </c>
      <c r="AI329">
        <v>38</v>
      </c>
      <c r="AJ329">
        <v>37</v>
      </c>
      <c r="AK329">
        <v>39</v>
      </c>
      <c r="AL329">
        <v>37</v>
      </c>
      <c r="AM329">
        <v>36</v>
      </c>
      <c r="AN329">
        <v>36</v>
      </c>
      <c r="AO329">
        <v>36</v>
      </c>
      <c r="AP329">
        <v>36</v>
      </c>
      <c r="AQ329">
        <v>38</v>
      </c>
      <c r="AR329">
        <v>36</v>
      </c>
      <c r="AS329">
        <v>36</v>
      </c>
      <c r="AT329">
        <v>37</v>
      </c>
      <c r="AU329">
        <v>51</v>
      </c>
      <c r="AV329" s="8">
        <f t="shared" si="40"/>
        <v>35.386363636363633</v>
      </c>
      <c r="AW329">
        <f t="shared" si="41"/>
        <v>35.5</v>
      </c>
      <c r="AX329" s="8">
        <f t="shared" si="42"/>
        <v>3.1045046722532539</v>
      </c>
      <c r="AY329" s="6">
        <f>Table1214[[#This Row],[Szórás]]/Table1214[[#This Row],[Átlagos akadálymentességi hibaszám]]</f>
        <v>8.77316670386276E-2</v>
      </c>
      <c r="AZ329">
        <f t="shared" si="43"/>
        <v>33</v>
      </c>
      <c r="BA329">
        <f t="shared" si="44"/>
        <v>51</v>
      </c>
      <c r="BB329">
        <f t="shared" si="45"/>
        <v>18</v>
      </c>
      <c r="BC329" s="7">
        <f t="shared" si="46"/>
        <v>1.0027979996934155</v>
      </c>
      <c r="BD329" s="10">
        <f t="shared" si="47"/>
        <v>0.20399839231844197</v>
      </c>
    </row>
    <row r="330" spans="1:56" x14ac:dyDescent="0.25">
      <c r="A330">
        <v>226330000</v>
      </c>
      <c r="B330" t="s">
        <v>110</v>
      </c>
      <c r="C330" t="s">
        <v>174</v>
      </c>
      <c r="D330">
        <v>194</v>
      </c>
      <c r="E330">
        <v>191</v>
      </c>
      <c r="F330">
        <v>191</v>
      </c>
      <c r="G330">
        <v>191</v>
      </c>
      <c r="H330">
        <v>191</v>
      </c>
      <c r="I330">
        <v>191</v>
      </c>
      <c r="J330">
        <v>191</v>
      </c>
      <c r="K330">
        <v>191</v>
      </c>
      <c r="L330">
        <v>191</v>
      </c>
      <c r="M330">
        <v>191</v>
      </c>
      <c r="N330">
        <v>191</v>
      </c>
      <c r="O330">
        <v>191</v>
      </c>
      <c r="P330">
        <v>191</v>
      </c>
      <c r="Q330">
        <v>191</v>
      </c>
      <c r="R330">
        <v>191</v>
      </c>
      <c r="S330">
        <v>191</v>
      </c>
      <c r="T330">
        <v>191</v>
      </c>
      <c r="U330">
        <v>191</v>
      </c>
      <c r="V330">
        <v>195</v>
      </c>
      <c r="W330">
        <v>196</v>
      </c>
      <c r="X330">
        <v>195</v>
      </c>
      <c r="Y330">
        <v>195</v>
      </c>
      <c r="Z330">
        <v>191</v>
      </c>
      <c r="AA330">
        <v>196</v>
      </c>
      <c r="AB330">
        <v>191</v>
      </c>
      <c r="AC330">
        <v>191</v>
      </c>
      <c r="AD330">
        <v>191</v>
      </c>
      <c r="AE330">
        <v>191</v>
      </c>
      <c r="AF330">
        <v>194</v>
      </c>
      <c r="AG330">
        <v>191</v>
      </c>
      <c r="AH330">
        <v>191</v>
      </c>
      <c r="AI330">
        <v>193</v>
      </c>
      <c r="AJ330">
        <v>195</v>
      </c>
      <c r="AK330">
        <v>195</v>
      </c>
      <c r="AL330">
        <v>188</v>
      </c>
      <c r="AM330">
        <v>185</v>
      </c>
      <c r="AN330">
        <v>186</v>
      </c>
      <c r="AO330">
        <v>188</v>
      </c>
      <c r="AP330">
        <v>187</v>
      </c>
      <c r="AQ330">
        <v>186</v>
      </c>
      <c r="AR330">
        <v>186</v>
      </c>
      <c r="AS330">
        <v>188</v>
      </c>
      <c r="AT330">
        <v>186</v>
      </c>
      <c r="AU330">
        <v>185</v>
      </c>
      <c r="AV330" s="8">
        <f t="shared" si="40"/>
        <v>190.84090909090909</v>
      </c>
      <c r="AW330">
        <f t="shared" si="41"/>
        <v>191</v>
      </c>
      <c r="AX330" s="8">
        <f t="shared" si="42"/>
        <v>2.9170164896423993</v>
      </c>
      <c r="AY330" s="6">
        <f>Table1214[[#This Row],[Szórás]]/Table1214[[#This Row],[Átlagos akadálymentességi hibaszám]]</f>
        <v>1.528506913710439E-2</v>
      </c>
      <c r="AZ330">
        <f t="shared" si="43"/>
        <v>185</v>
      </c>
      <c r="BA330">
        <f t="shared" si="44"/>
        <v>196</v>
      </c>
      <c r="BB330">
        <f t="shared" si="45"/>
        <v>11</v>
      </c>
      <c r="BC330" s="7">
        <f t="shared" si="46"/>
        <v>0.99944759428710761</v>
      </c>
      <c r="BD330" s="10">
        <f t="shared" si="47"/>
        <v>0.21468962872474404</v>
      </c>
    </row>
    <row r="331" spans="1:56" x14ac:dyDescent="0.25">
      <c r="A331">
        <v>28410000</v>
      </c>
      <c r="B331" t="s">
        <v>104</v>
      </c>
      <c r="C331" t="s">
        <v>274</v>
      </c>
      <c r="D331">
        <v>46</v>
      </c>
      <c r="E331">
        <v>47</v>
      </c>
      <c r="F331">
        <v>47</v>
      </c>
      <c r="G331">
        <v>45</v>
      </c>
      <c r="H331">
        <v>45</v>
      </c>
      <c r="I331">
        <v>49</v>
      </c>
      <c r="J331">
        <v>50</v>
      </c>
      <c r="K331">
        <v>50</v>
      </c>
      <c r="L331">
        <v>48</v>
      </c>
      <c r="M331">
        <v>50</v>
      </c>
      <c r="N331">
        <v>50</v>
      </c>
      <c r="O331">
        <v>50</v>
      </c>
      <c r="P331">
        <v>50</v>
      </c>
      <c r="Q331">
        <v>49</v>
      </c>
      <c r="R331">
        <v>49</v>
      </c>
      <c r="S331">
        <v>48</v>
      </c>
      <c r="T331">
        <v>48</v>
      </c>
      <c r="U331">
        <v>44</v>
      </c>
      <c r="V331">
        <v>44</v>
      </c>
      <c r="W331">
        <v>47</v>
      </c>
      <c r="X331">
        <v>47</v>
      </c>
      <c r="Y331">
        <v>50</v>
      </c>
      <c r="Z331">
        <v>50</v>
      </c>
      <c r="AA331">
        <v>48</v>
      </c>
      <c r="AB331">
        <v>48</v>
      </c>
      <c r="AC331">
        <v>47</v>
      </c>
      <c r="AD331">
        <v>52</v>
      </c>
      <c r="AE331">
        <v>50</v>
      </c>
      <c r="AF331">
        <v>51</v>
      </c>
      <c r="AG331">
        <v>51</v>
      </c>
      <c r="AH331">
        <v>46</v>
      </c>
      <c r="AI331">
        <v>48</v>
      </c>
      <c r="AJ331">
        <v>48</v>
      </c>
      <c r="AK331">
        <v>50</v>
      </c>
      <c r="AL331">
        <v>51</v>
      </c>
      <c r="AM331">
        <v>55</v>
      </c>
      <c r="AN331">
        <v>57</v>
      </c>
      <c r="AO331">
        <v>53</v>
      </c>
      <c r="AP331">
        <v>53</v>
      </c>
      <c r="AQ331">
        <v>47</v>
      </c>
      <c r="AR331">
        <v>53</v>
      </c>
      <c r="AS331">
        <v>52</v>
      </c>
      <c r="AT331">
        <v>51</v>
      </c>
      <c r="AU331">
        <v>50</v>
      </c>
      <c r="AV331" s="8">
        <f t="shared" si="40"/>
        <v>49.18181818181818</v>
      </c>
      <c r="AW331">
        <f t="shared" si="41"/>
        <v>49.5</v>
      </c>
      <c r="AX331" s="8">
        <f t="shared" si="42"/>
        <v>2.7388057766940008</v>
      </c>
      <c r="AY331" s="6">
        <f>Table1214[[#This Row],[Szórás]]/Table1214[[#This Row],[Átlagos akadálymentességi hibaszám]]</f>
        <v>5.5687363296920533E-2</v>
      </c>
      <c r="AZ331">
        <f t="shared" si="43"/>
        <v>44</v>
      </c>
      <c r="BA331">
        <f t="shared" si="44"/>
        <v>57</v>
      </c>
      <c r="BB331">
        <f t="shared" si="45"/>
        <v>13</v>
      </c>
      <c r="BC331" s="7">
        <f t="shared" si="46"/>
        <v>1.0022635529601891</v>
      </c>
      <c r="BD331" s="10">
        <f t="shared" si="47"/>
        <v>0.27586459962787391</v>
      </c>
    </row>
    <row r="332" spans="1:56" x14ac:dyDescent="0.25">
      <c r="A332">
        <v>714010000</v>
      </c>
      <c r="B332" t="s">
        <v>148</v>
      </c>
      <c r="C332" t="s">
        <v>405</v>
      </c>
      <c r="D332">
        <v>69</v>
      </c>
      <c r="E332">
        <v>69</v>
      </c>
      <c r="F332">
        <v>69</v>
      </c>
      <c r="G332">
        <v>74</v>
      </c>
      <c r="H332">
        <v>70</v>
      </c>
      <c r="I332">
        <v>70</v>
      </c>
      <c r="J332">
        <v>68</v>
      </c>
      <c r="K332">
        <v>64</v>
      </c>
      <c r="L332">
        <v>71</v>
      </c>
      <c r="M332">
        <v>71</v>
      </c>
      <c r="N332">
        <v>73</v>
      </c>
      <c r="O332">
        <v>69</v>
      </c>
      <c r="P332">
        <v>69</v>
      </c>
      <c r="Q332">
        <v>72</v>
      </c>
      <c r="R332">
        <v>69</v>
      </c>
      <c r="S332">
        <v>65</v>
      </c>
      <c r="T332">
        <v>65</v>
      </c>
      <c r="U332">
        <v>65</v>
      </c>
      <c r="V332">
        <v>65</v>
      </c>
      <c r="W332">
        <v>65</v>
      </c>
      <c r="X332">
        <v>65</v>
      </c>
      <c r="Y332">
        <v>65</v>
      </c>
      <c r="Z332">
        <v>65</v>
      </c>
      <c r="AA332">
        <v>67</v>
      </c>
      <c r="AB332">
        <v>69</v>
      </c>
      <c r="AC332">
        <v>67</v>
      </c>
      <c r="AD332">
        <v>485</v>
      </c>
      <c r="AE332">
        <v>451</v>
      </c>
      <c r="AF332">
        <v>407</v>
      </c>
      <c r="AG332">
        <v>355</v>
      </c>
      <c r="AH332">
        <v>319</v>
      </c>
      <c r="AI332">
        <v>295</v>
      </c>
      <c r="AJ332">
        <v>283</v>
      </c>
      <c r="AK332">
        <v>278</v>
      </c>
      <c r="AL332">
        <v>294</v>
      </c>
      <c r="AM332">
        <v>291</v>
      </c>
      <c r="AN332">
        <v>265</v>
      </c>
      <c r="AO332">
        <v>303</v>
      </c>
      <c r="AP332">
        <v>338</v>
      </c>
      <c r="AQ332">
        <v>335</v>
      </c>
      <c r="AR332">
        <v>385</v>
      </c>
      <c r="AS332">
        <v>389</v>
      </c>
      <c r="AT332">
        <v>451</v>
      </c>
      <c r="AU332">
        <v>116</v>
      </c>
      <c r="AV332" s="8">
        <f t="shared" si="40"/>
        <v>177.5</v>
      </c>
      <c r="AW332">
        <f t="shared" si="41"/>
        <v>71</v>
      </c>
      <c r="AX332" s="8">
        <f t="shared" si="42"/>
        <v>143.61633320340238</v>
      </c>
      <c r="AY332" s="6">
        <f>Table1214[[#This Row],[Szórás]]/Table1214[[#This Row],[Átlagos akadálymentességi hibaszám]]</f>
        <v>0.80910610255437954</v>
      </c>
      <c r="AZ332">
        <f t="shared" si="43"/>
        <v>64</v>
      </c>
      <c r="BA332">
        <f t="shared" si="44"/>
        <v>485</v>
      </c>
      <c r="BB332">
        <f t="shared" si="45"/>
        <v>421</v>
      </c>
      <c r="BC332" s="7">
        <f t="shared" si="46"/>
        <v>1.0503742188008161</v>
      </c>
      <c r="BD332" s="10">
        <f t="shared" si="47"/>
        <v>0.62348128889138665</v>
      </c>
    </row>
    <row r="333" spans="1:56" x14ac:dyDescent="0.25">
      <c r="A333">
        <v>108701000000</v>
      </c>
      <c r="B333" t="s">
        <v>100</v>
      </c>
      <c r="C333" t="s">
        <v>101</v>
      </c>
      <c r="D333">
        <v>3</v>
      </c>
      <c r="E333">
        <v>3</v>
      </c>
      <c r="F333">
        <v>3</v>
      </c>
      <c r="G333">
        <v>3</v>
      </c>
      <c r="H333">
        <v>18</v>
      </c>
      <c r="I333">
        <v>18</v>
      </c>
      <c r="J333">
        <v>18</v>
      </c>
      <c r="K333">
        <v>21</v>
      </c>
      <c r="L333">
        <v>21</v>
      </c>
      <c r="M333">
        <v>21</v>
      </c>
      <c r="N333">
        <v>21</v>
      </c>
      <c r="O333">
        <v>21</v>
      </c>
      <c r="P333">
        <v>21</v>
      </c>
      <c r="Q333">
        <v>20</v>
      </c>
      <c r="R333">
        <v>20</v>
      </c>
      <c r="S333">
        <v>23</v>
      </c>
      <c r="T333">
        <v>24</v>
      </c>
      <c r="U333">
        <v>25</v>
      </c>
      <c r="V333">
        <v>25</v>
      </c>
      <c r="W333">
        <v>28</v>
      </c>
      <c r="X333">
        <v>28</v>
      </c>
      <c r="Y333">
        <v>25</v>
      </c>
      <c r="Z333">
        <v>24</v>
      </c>
      <c r="AA333">
        <v>25</v>
      </c>
      <c r="AB333">
        <v>25</v>
      </c>
      <c r="AC333">
        <v>25</v>
      </c>
      <c r="AD333">
        <v>25</v>
      </c>
      <c r="AE333">
        <v>26</v>
      </c>
      <c r="AF333">
        <v>27</v>
      </c>
      <c r="AG333">
        <v>27</v>
      </c>
      <c r="AH333">
        <v>27</v>
      </c>
      <c r="AI333">
        <v>27</v>
      </c>
      <c r="AJ333">
        <v>2</v>
      </c>
      <c r="AK333">
        <v>27</v>
      </c>
      <c r="AL333">
        <v>24</v>
      </c>
      <c r="AM333">
        <v>24</v>
      </c>
      <c r="AN333">
        <v>24</v>
      </c>
      <c r="AO333">
        <v>24</v>
      </c>
      <c r="AP333">
        <v>24</v>
      </c>
      <c r="AQ333">
        <v>24</v>
      </c>
      <c r="AR333">
        <v>23</v>
      </c>
      <c r="AS333">
        <v>23</v>
      </c>
      <c r="AT333">
        <v>23</v>
      </c>
      <c r="AU333">
        <v>23</v>
      </c>
      <c r="AV333" s="8">
        <f t="shared" si="40"/>
        <v>21.204545454545453</v>
      </c>
      <c r="AW333">
        <f t="shared" si="41"/>
        <v>24</v>
      </c>
      <c r="AX333" s="8">
        <f t="shared" si="42"/>
        <v>7.1384303709342545</v>
      </c>
      <c r="AY333" s="6">
        <f>Table1214[[#This Row],[Szórás]]/Table1214[[#This Row],[Átlagos akadálymentességi hibaszám]]</f>
        <v>0.33664623399904309</v>
      </c>
      <c r="AZ333">
        <f t="shared" si="43"/>
        <v>2</v>
      </c>
      <c r="BA333">
        <f t="shared" si="44"/>
        <v>28</v>
      </c>
      <c r="BB333">
        <f t="shared" si="45"/>
        <v>26</v>
      </c>
      <c r="BC333" s="7">
        <f t="shared" si="46"/>
        <v>1.0241051699074954</v>
      </c>
      <c r="BD333" s="10">
        <f t="shared" si="47"/>
        <v>0.19276558481465242</v>
      </c>
    </row>
    <row r="334" spans="1:56" x14ac:dyDescent="0.25">
      <c r="A334">
        <v>199850000</v>
      </c>
      <c r="B334" t="s">
        <v>110</v>
      </c>
      <c r="C334" t="s">
        <v>174</v>
      </c>
      <c r="D334">
        <v>27</v>
      </c>
      <c r="E334">
        <v>22</v>
      </c>
      <c r="F334">
        <v>22</v>
      </c>
      <c r="G334">
        <v>22</v>
      </c>
      <c r="H334">
        <v>20</v>
      </c>
      <c r="I334">
        <v>19</v>
      </c>
      <c r="J334">
        <v>14</v>
      </c>
      <c r="K334">
        <v>22</v>
      </c>
      <c r="L334">
        <v>11</v>
      </c>
      <c r="M334">
        <v>21</v>
      </c>
      <c r="N334">
        <v>20</v>
      </c>
      <c r="O334">
        <v>18</v>
      </c>
      <c r="P334">
        <v>18</v>
      </c>
      <c r="Q334">
        <v>23</v>
      </c>
      <c r="R334">
        <v>24</v>
      </c>
      <c r="S334">
        <v>21</v>
      </c>
      <c r="T334">
        <v>24</v>
      </c>
      <c r="U334">
        <v>23</v>
      </c>
      <c r="V334">
        <v>23</v>
      </c>
      <c r="W334">
        <v>23</v>
      </c>
      <c r="X334">
        <v>18</v>
      </c>
      <c r="Y334">
        <v>22</v>
      </c>
      <c r="Z334">
        <v>19</v>
      </c>
      <c r="AA334">
        <v>22</v>
      </c>
      <c r="AB334">
        <v>25</v>
      </c>
      <c r="AC334">
        <v>20</v>
      </c>
      <c r="AD334">
        <v>19</v>
      </c>
      <c r="AE334">
        <v>24</v>
      </c>
      <c r="AF334">
        <v>22</v>
      </c>
      <c r="AG334">
        <v>24</v>
      </c>
      <c r="AH334">
        <v>19</v>
      </c>
      <c r="AI334">
        <v>16</v>
      </c>
      <c r="AJ334">
        <v>21</v>
      </c>
      <c r="AK334">
        <v>23</v>
      </c>
      <c r="AL334">
        <v>22</v>
      </c>
      <c r="AM334">
        <v>25</v>
      </c>
      <c r="AN334">
        <v>25</v>
      </c>
      <c r="AO334">
        <v>21</v>
      </c>
      <c r="AP334">
        <v>27</v>
      </c>
      <c r="AQ334">
        <v>21</v>
      </c>
      <c r="AR334">
        <v>21</v>
      </c>
      <c r="AS334">
        <v>19</v>
      </c>
      <c r="AT334">
        <v>21</v>
      </c>
      <c r="AU334">
        <v>24</v>
      </c>
      <c r="AV334" s="8">
        <f t="shared" si="40"/>
        <v>21.295454545454547</v>
      </c>
      <c r="AW334">
        <f t="shared" si="41"/>
        <v>22</v>
      </c>
      <c r="AX334" s="8">
        <f t="shared" si="42"/>
        <v>3.0997340130040563</v>
      </c>
      <c r="AY334" s="6">
        <f>Table1214[[#This Row],[Szórás]]/Table1214[[#This Row],[Átlagos akadálymentességi hibaszám]]</f>
        <v>0.14555848086678599</v>
      </c>
      <c r="AZ334">
        <f t="shared" si="43"/>
        <v>11</v>
      </c>
      <c r="BA334">
        <f t="shared" si="44"/>
        <v>27</v>
      </c>
      <c r="BB334">
        <f t="shared" si="45"/>
        <v>16</v>
      </c>
      <c r="BC334" s="7">
        <f t="shared" si="46"/>
        <v>1.0026987865998993</v>
      </c>
      <c r="BD334" s="10">
        <f t="shared" si="47"/>
        <v>4.4807845930266814E-2</v>
      </c>
    </row>
    <row r="335" spans="1:56" x14ac:dyDescent="0.25">
      <c r="A335">
        <v>300000</v>
      </c>
      <c r="B335" t="s">
        <v>85</v>
      </c>
      <c r="C335" t="s">
        <v>356</v>
      </c>
      <c r="D335">
        <v>75</v>
      </c>
      <c r="E335">
        <v>71</v>
      </c>
      <c r="F335">
        <v>70</v>
      </c>
      <c r="G335">
        <v>71</v>
      </c>
      <c r="H335">
        <v>71</v>
      </c>
      <c r="I335">
        <v>71</v>
      </c>
      <c r="J335">
        <v>73</v>
      </c>
      <c r="K335">
        <v>73</v>
      </c>
      <c r="L335">
        <v>71</v>
      </c>
      <c r="M335">
        <v>73</v>
      </c>
      <c r="N335">
        <v>73</v>
      </c>
      <c r="O335">
        <v>72</v>
      </c>
      <c r="P335">
        <v>71</v>
      </c>
      <c r="Q335">
        <v>77</v>
      </c>
      <c r="R335">
        <v>77</v>
      </c>
      <c r="S335">
        <v>73</v>
      </c>
      <c r="T335">
        <v>71</v>
      </c>
      <c r="U335">
        <v>72</v>
      </c>
      <c r="V335">
        <v>73</v>
      </c>
      <c r="W335">
        <v>73</v>
      </c>
      <c r="X335">
        <v>72</v>
      </c>
      <c r="Y335">
        <v>71</v>
      </c>
      <c r="Z335">
        <v>73</v>
      </c>
      <c r="AA335">
        <v>73</v>
      </c>
      <c r="AB335">
        <v>74</v>
      </c>
      <c r="AC335">
        <v>70</v>
      </c>
      <c r="AD335">
        <v>71</v>
      </c>
      <c r="AE335">
        <v>70</v>
      </c>
      <c r="AF335">
        <v>70</v>
      </c>
      <c r="AG335">
        <v>70</v>
      </c>
      <c r="AH335">
        <v>67</v>
      </c>
      <c r="AI335">
        <v>70</v>
      </c>
      <c r="AJ335">
        <v>71</v>
      </c>
      <c r="AK335">
        <v>70</v>
      </c>
      <c r="AL335">
        <v>70</v>
      </c>
      <c r="AM335">
        <v>74</v>
      </c>
      <c r="AN335">
        <v>71</v>
      </c>
      <c r="AO335">
        <v>70</v>
      </c>
      <c r="AP335">
        <v>67</v>
      </c>
      <c r="AQ335">
        <v>67</v>
      </c>
      <c r="AR335">
        <v>67</v>
      </c>
      <c r="AS335">
        <v>67</v>
      </c>
      <c r="AT335">
        <v>67</v>
      </c>
      <c r="AU335">
        <v>67</v>
      </c>
      <c r="AV335" s="8">
        <f t="shared" si="40"/>
        <v>71.13636363636364</v>
      </c>
      <c r="AW335">
        <f t="shared" si="41"/>
        <v>71</v>
      </c>
      <c r="AX335" s="8">
        <f t="shared" si="42"/>
        <v>2.4833483500073341</v>
      </c>
      <c r="AY335" s="6">
        <f>Table1214[[#This Row],[Szórás]]/Table1214[[#This Row],[Átlagos akadálymentességi hibaszám]]</f>
        <v>3.4909689265278813E-2</v>
      </c>
      <c r="AZ335">
        <f t="shared" si="43"/>
        <v>67</v>
      </c>
      <c r="BA335">
        <f t="shared" si="44"/>
        <v>77</v>
      </c>
      <c r="BB335">
        <f t="shared" si="45"/>
        <v>10</v>
      </c>
      <c r="BC335" s="7">
        <f t="shared" si="46"/>
        <v>0.99835443370907395</v>
      </c>
      <c r="BD335" s="10">
        <f t="shared" si="47"/>
        <v>0.36728436619876986</v>
      </c>
    </row>
    <row r="336" spans="1:56" x14ac:dyDescent="0.25">
      <c r="A336">
        <v>1389850000</v>
      </c>
      <c r="B336" t="s">
        <v>158</v>
      </c>
      <c r="C336" t="s">
        <v>183</v>
      </c>
      <c r="D336">
        <v>87</v>
      </c>
      <c r="E336">
        <v>88</v>
      </c>
      <c r="F336">
        <v>77</v>
      </c>
      <c r="G336">
        <v>66</v>
      </c>
      <c r="H336">
        <v>56</v>
      </c>
      <c r="I336">
        <v>83</v>
      </c>
      <c r="J336">
        <v>68</v>
      </c>
      <c r="K336">
        <v>63</v>
      </c>
      <c r="L336">
        <v>64</v>
      </c>
      <c r="M336">
        <v>75</v>
      </c>
      <c r="N336">
        <v>69</v>
      </c>
      <c r="O336">
        <v>61</v>
      </c>
      <c r="P336">
        <v>67</v>
      </c>
      <c r="Q336">
        <v>75</v>
      </c>
      <c r="R336">
        <v>70</v>
      </c>
      <c r="S336">
        <v>92</v>
      </c>
      <c r="T336">
        <v>76</v>
      </c>
      <c r="U336">
        <v>43</v>
      </c>
      <c r="V336">
        <v>42</v>
      </c>
      <c r="W336">
        <v>44</v>
      </c>
      <c r="X336">
        <v>68</v>
      </c>
      <c r="Y336">
        <v>39</v>
      </c>
      <c r="Z336">
        <v>27</v>
      </c>
      <c r="AA336">
        <v>57</v>
      </c>
      <c r="AB336">
        <v>47</v>
      </c>
      <c r="AC336">
        <v>50</v>
      </c>
      <c r="AD336">
        <v>32</v>
      </c>
      <c r="AE336">
        <v>28</v>
      </c>
      <c r="AF336">
        <v>34</v>
      </c>
      <c r="AG336">
        <v>20</v>
      </c>
      <c r="AH336">
        <v>27</v>
      </c>
      <c r="AI336">
        <v>26</v>
      </c>
      <c r="AJ336">
        <v>32</v>
      </c>
      <c r="AK336">
        <v>39</v>
      </c>
      <c r="AL336">
        <v>39</v>
      </c>
      <c r="AM336">
        <v>38</v>
      </c>
      <c r="AN336">
        <v>47</v>
      </c>
      <c r="AO336">
        <v>60</v>
      </c>
      <c r="AP336">
        <v>65</v>
      </c>
      <c r="AQ336">
        <v>49</v>
      </c>
      <c r="AR336">
        <v>42</v>
      </c>
      <c r="AS336">
        <v>66</v>
      </c>
      <c r="AT336">
        <v>51</v>
      </c>
      <c r="AU336">
        <v>33</v>
      </c>
      <c r="AV336" s="8">
        <f t="shared" si="40"/>
        <v>54.136363636363633</v>
      </c>
      <c r="AW336">
        <f t="shared" si="41"/>
        <v>53.5</v>
      </c>
      <c r="AX336" s="8">
        <f t="shared" si="42"/>
        <v>19.062432199304098</v>
      </c>
      <c r="AY336" s="6">
        <f>Table1214[[#This Row],[Szórás]]/Table1214[[#This Row],[Átlagos akadálymentességi hibaszám]]</f>
        <v>0.3521188147646433</v>
      </c>
      <c r="AZ336">
        <f t="shared" si="43"/>
        <v>20</v>
      </c>
      <c r="BA336">
        <f t="shared" si="44"/>
        <v>92</v>
      </c>
      <c r="BB336">
        <f t="shared" si="45"/>
        <v>72</v>
      </c>
      <c r="BC336" s="7">
        <f t="shared" si="46"/>
        <v>0.98260053590632068</v>
      </c>
      <c r="BD336" s="10">
        <f t="shared" si="47"/>
        <v>0.34575156256669382</v>
      </c>
    </row>
    <row r="337" spans="1:56" x14ac:dyDescent="0.25">
      <c r="A337">
        <v>384350000</v>
      </c>
      <c r="B337" t="s">
        <v>125</v>
      </c>
      <c r="C337" t="s">
        <v>135</v>
      </c>
      <c r="D337">
        <v>87</v>
      </c>
      <c r="E337">
        <v>87</v>
      </c>
      <c r="F337">
        <v>87</v>
      </c>
      <c r="G337">
        <v>87</v>
      </c>
      <c r="H337">
        <v>87</v>
      </c>
      <c r="I337">
        <v>87</v>
      </c>
      <c r="J337">
        <v>87</v>
      </c>
      <c r="K337">
        <v>87</v>
      </c>
      <c r="L337">
        <v>87</v>
      </c>
      <c r="M337">
        <v>87</v>
      </c>
      <c r="N337">
        <v>87</v>
      </c>
      <c r="O337">
        <v>87</v>
      </c>
      <c r="P337">
        <v>87</v>
      </c>
      <c r="Q337">
        <v>87</v>
      </c>
      <c r="R337">
        <v>87</v>
      </c>
      <c r="S337">
        <v>87</v>
      </c>
      <c r="T337">
        <v>87</v>
      </c>
      <c r="U337">
        <v>24</v>
      </c>
      <c r="V337">
        <v>23</v>
      </c>
      <c r="W337">
        <v>26</v>
      </c>
      <c r="X337">
        <v>26</v>
      </c>
      <c r="Y337">
        <v>17</v>
      </c>
      <c r="Z337">
        <v>18</v>
      </c>
      <c r="AA337">
        <v>42</v>
      </c>
      <c r="AB337">
        <v>34</v>
      </c>
      <c r="AC337">
        <v>31</v>
      </c>
      <c r="AD337">
        <v>28</v>
      </c>
      <c r="AE337">
        <v>22</v>
      </c>
      <c r="AF337">
        <v>18</v>
      </c>
      <c r="AG337">
        <v>16</v>
      </c>
      <c r="AH337">
        <v>17</v>
      </c>
      <c r="AI337">
        <v>18</v>
      </c>
      <c r="AJ337">
        <v>19</v>
      </c>
      <c r="AK337">
        <v>16</v>
      </c>
      <c r="AL337">
        <v>17</v>
      </c>
      <c r="AM337">
        <v>11</v>
      </c>
      <c r="AN337">
        <v>12</v>
      </c>
      <c r="AO337">
        <v>12</v>
      </c>
      <c r="AP337">
        <v>9</v>
      </c>
      <c r="AQ337">
        <v>11</v>
      </c>
      <c r="AR337">
        <v>11</v>
      </c>
      <c r="AS337">
        <v>11</v>
      </c>
      <c r="AT337">
        <v>12</v>
      </c>
      <c r="AU337">
        <v>12</v>
      </c>
      <c r="AV337" s="8">
        <f t="shared" si="40"/>
        <v>45.272727272727273</v>
      </c>
      <c r="AW337">
        <f t="shared" si="41"/>
        <v>26</v>
      </c>
      <c r="AX337" s="8">
        <f t="shared" si="42"/>
        <v>34.08222863411482</v>
      </c>
      <c r="AY337" s="6">
        <f>Table1214[[#This Row],[Szórás]]/Table1214[[#This Row],[Átlagos akadálymentességi hibaszám]]</f>
        <v>0.75282031119530723</v>
      </c>
      <c r="AZ337">
        <f t="shared" si="43"/>
        <v>9</v>
      </c>
      <c r="BA337">
        <f t="shared" si="44"/>
        <v>87</v>
      </c>
      <c r="BB337">
        <f t="shared" si="45"/>
        <v>78</v>
      </c>
      <c r="BC337" s="7">
        <f t="shared" si="46"/>
        <v>0.94055651926936945</v>
      </c>
      <c r="BD337" s="10">
        <f t="shared" si="47"/>
        <v>0.86090385331108432</v>
      </c>
    </row>
    <row r="338" spans="1:56" x14ac:dyDescent="0.25">
      <c r="A338">
        <v>84830000</v>
      </c>
      <c r="B338" t="s">
        <v>110</v>
      </c>
      <c r="C338" t="s">
        <v>174</v>
      </c>
      <c r="D338">
        <v>348</v>
      </c>
      <c r="E338">
        <v>342</v>
      </c>
      <c r="F338">
        <v>349</v>
      </c>
      <c r="G338">
        <v>347</v>
      </c>
      <c r="H338">
        <v>348</v>
      </c>
      <c r="I338">
        <v>351</v>
      </c>
      <c r="J338">
        <v>345</v>
      </c>
      <c r="K338">
        <v>347</v>
      </c>
      <c r="L338">
        <v>350</v>
      </c>
      <c r="M338">
        <v>344</v>
      </c>
      <c r="N338">
        <v>348</v>
      </c>
      <c r="O338">
        <v>345</v>
      </c>
      <c r="P338">
        <v>348</v>
      </c>
      <c r="Q338">
        <v>351</v>
      </c>
      <c r="R338">
        <v>351</v>
      </c>
      <c r="S338">
        <v>352</v>
      </c>
      <c r="T338">
        <v>361</v>
      </c>
      <c r="U338">
        <v>360</v>
      </c>
      <c r="V338">
        <v>127</v>
      </c>
      <c r="W338">
        <v>366</v>
      </c>
      <c r="X338">
        <v>361</v>
      </c>
      <c r="Y338">
        <v>360</v>
      </c>
      <c r="Z338">
        <v>356</v>
      </c>
      <c r="AA338">
        <v>363</v>
      </c>
      <c r="AB338">
        <v>371</v>
      </c>
      <c r="AC338">
        <v>367</v>
      </c>
      <c r="AD338">
        <v>363</v>
      </c>
      <c r="AE338">
        <v>367</v>
      </c>
      <c r="AF338">
        <v>366</v>
      </c>
      <c r="AG338">
        <v>363</v>
      </c>
      <c r="AH338">
        <v>363</v>
      </c>
      <c r="AI338">
        <v>362</v>
      </c>
      <c r="AJ338">
        <v>361</v>
      </c>
      <c r="AK338">
        <v>364</v>
      </c>
      <c r="AL338">
        <v>371</v>
      </c>
      <c r="AM338">
        <v>363</v>
      </c>
      <c r="AN338">
        <v>369</v>
      </c>
      <c r="AO338">
        <v>368</v>
      </c>
      <c r="AP338">
        <v>368</v>
      </c>
      <c r="AQ338">
        <v>369</v>
      </c>
      <c r="AR338">
        <v>369</v>
      </c>
      <c r="AS338">
        <v>362</v>
      </c>
      <c r="AT338">
        <v>365</v>
      </c>
      <c r="AU338">
        <v>355</v>
      </c>
      <c r="AV338" s="8">
        <f t="shared" si="40"/>
        <v>352.86363636363637</v>
      </c>
      <c r="AW338">
        <f t="shared" si="41"/>
        <v>361</v>
      </c>
      <c r="AX338" s="8">
        <f t="shared" si="42"/>
        <v>35.907238959924982</v>
      </c>
      <c r="AY338" s="6">
        <f>Table1214[[#This Row],[Szórás]]/Table1214[[#This Row],[Átlagos akadálymentességi hibaszám]]</f>
        <v>0.1017595333142277</v>
      </c>
      <c r="AZ338">
        <f t="shared" si="43"/>
        <v>127</v>
      </c>
      <c r="BA338">
        <f t="shared" si="44"/>
        <v>371</v>
      </c>
      <c r="BB338">
        <f t="shared" si="45"/>
        <v>244</v>
      </c>
      <c r="BC338" s="7">
        <f t="shared" si="46"/>
        <v>1.0020860250198707</v>
      </c>
      <c r="BD338" s="10">
        <f t="shared" si="47"/>
        <v>2.8657238966513093E-2</v>
      </c>
    </row>
    <row r="339" spans="1:56" x14ac:dyDescent="0.25">
      <c r="A339">
        <v>57098150000</v>
      </c>
      <c r="B339" t="s">
        <v>100</v>
      </c>
      <c r="C339" t="s">
        <v>101</v>
      </c>
      <c r="D339">
        <v>79</v>
      </c>
      <c r="E339">
        <v>79</v>
      </c>
      <c r="F339">
        <v>78</v>
      </c>
      <c r="G339">
        <v>78</v>
      </c>
      <c r="H339">
        <v>78</v>
      </c>
      <c r="I339">
        <v>78</v>
      </c>
      <c r="J339">
        <v>78</v>
      </c>
      <c r="K339">
        <v>78</v>
      </c>
      <c r="L339">
        <v>69</v>
      </c>
      <c r="M339">
        <v>69</v>
      </c>
      <c r="N339">
        <v>69</v>
      </c>
      <c r="O339">
        <v>69</v>
      </c>
      <c r="P339">
        <v>69</v>
      </c>
      <c r="Q339">
        <v>69</v>
      </c>
      <c r="R339">
        <v>69</v>
      </c>
      <c r="S339">
        <v>69</v>
      </c>
      <c r="T339">
        <v>69</v>
      </c>
      <c r="U339">
        <v>69</v>
      </c>
      <c r="V339">
        <v>69</v>
      </c>
      <c r="W339">
        <v>69</v>
      </c>
      <c r="X339">
        <v>69</v>
      </c>
      <c r="Y339">
        <v>69</v>
      </c>
      <c r="Z339">
        <v>69</v>
      </c>
      <c r="AA339">
        <v>69</v>
      </c>
      <c r="AB339">
        <v>39</v>
      </c>
      <c r="AC339">
        <v>39</v>
      </c>
      <c r="AD339">
        <v>37</v>
      </c>
      <c r="AE339">
        <v>38</v>
      </c>
      <c r="AF339">
        <v>37</v>
      </c>
      <c r="AG339">
        <v>35</v>
      </c>
      <c r="AH339">
        <v>35</v>
      </c>
      <c r="AI339">
        <v>35</v>
      </c>
      <c r="AJ339">
        <v>34</v>
      </c>
      <c r="AK339">
        <v>35</v>
      </c>
      <c r="AL339">
        <v>34</v>
      </c>
      <c r="AM339">
        <v>33</v>
      </c>
      <c r="AN339">
        <v>32</v>
      </c>
      <c r="AO339">
        <v>38</v>
      </c>
      <c r="AP339">
        <v>37</v>
      </c>
      <c r="AQ339">
        <v>37</v>
      </c>
      <c r="AR339">
        <v>37</v>
      </c>
      <c r="AS339">
        <v>36</v>
      </c>
      <c r="AT339">
        <v>36</v>
      </c>
      <c r="AU339">
        <v>37</v>
      </c>
      <c r="AV339" s="8">
        <f t="shared" si="40"/>
        <v>55.704545454545453</v>
      </c>
      <c r="AW339">
        <f t="shared" si="41"/>
        <v>69</v>
      </c>
      <c r="AX339" s="8">
        <f t="shared" si="42"/>
        <v>18.483908206309646</v>
      </c>
      <c r="AY339" s="6">
        <f>Table1214[[#This Row],[Szórás]]/Table1214[[#This Row],[Átlagos akadálymentességi hibaszám]]</f>
        <v>0.33182046555594635</v>
      </c>
      <c r="AZ339">
        <f t="shared" si="43"/>
        <v>32</v>
      </c>
      <c r="BA339">
        <f t="shared" si="44"/>
        <v>79</v>
      </c>
      <c r="BB339">
        <f t="shared" si="45"/>
        <v>47</v>
      </c>
      <c r="BC339" s="7">
        <f t="shared" si="46"/>
        <v>0.97555041059406877</v>
      </c>
      <c r="BD339" s="10">
        <f t="shared" si="47"/>
        <v>0.80954537008838112</v>
      </c>
    </row>
    <row r="340" spans="1:56" x14ac:dyDescent="0.25">
      <c r="A340">
        <v>670000</v>
      </c>
      <c r="B340" t="s">
        <v>85</v>
      </c>
      <c r="C340" t="s">
        <v>356</v>
      </c>
      <c r="D340">
        <v>4</v>
      </c>
      <c r="E340">
        <v>3</v>
      </c>
      <c r="F340">
        <v>3</v>
      </c>
      <c r="G340">
        <v>3</v>
      </c>
      <c r="H340">
        <v>3</v>
      </c>
      <c r="I340">
        <v>3</v>
      </c>
      <c r="J340">
        <v>3</v>
      </c>
      <c r="K340">
        <v>3</v>
      </c>
      <c r="L340">
        <v>3</v>
      </c>
      <c r="M340">
        <v>3</v>
      </c>
      <c r="N340">
        <v>3</v>
      </c>
      <c r="O340">
        <v>3</v>
      </c>
      <c r="P340">
        <v>3</v>
      </c>
      <c r="Q340">
        <v>3</v>
      </c>
      <c r="R340">
        <v>3</v>
      </c>
      <c r="S340">
        <v>3</v>
      </c>
      <c r="T340">
        <v>3</v>
      </c>
      <c r="U340">
        <v>3</v>
      </c>
      <c r="V340">
        <v>3</v>
      </c>
      <c r="W340">
        <v>3</v>
      </c>
      <c r="X340">
        <v>3</v>
      </c>
      <c r="Y340">
        <v>3</v>
      </c>
      <c r="Z340">
        <v>3</v>
      </c>
      <c r="AA340">
        <v>3</v>
      </c>
      <c r="AB340">
        <v>3</v>
      </c>
      <c r="AC340">
        <v>3</v>
      </c>
      <c r="AD340">
        <v>4</v>
      </c>
      <c r="AE340">
        <v>4</v>
      </c>
      <c r="AF340">
        <v>4</v>
      </c>
      <c r="AG340">
        <v>4</v>
      </c>
      <c r="AH340">
        <v>4</v>
      </c>
      <c r="AI340">
        <v>4</v>
      </c>
      <c r="AJ340">
        <v>4</v>
      </c>
      <c r="AK340">
        <v>4</v>
      </c>
      <c r="AL340">
        <v>4</v>
      </c>
      <c r="AM340">
        <v>4</v>
      </c>
      <c r="AN340">
        <v>4</v>
      </c>
      <c r="AO340">
        <v>4</v>
      </c>
      <c r="AP340">
        <v>4</v>
      </c>
      <c r="AQ340">
        <v>4</v>
      </c>
      <c r="AR340">
        <v>4</v>
      </c>
      <c r="AS340">
        <v>4</v>
      </c>
      <c r="AT340">
        <v>4</v>
      </c>
      <c r="AU340">
        <v>4</v>
      </c>
      <c r="AV340" s="8">
        <f t="shared" si="40"/>
        <v>3.4318181818181817</v>
      </c>
      <c r="AW340">
        <f t="shared" si="41"/>
        <v>3</v>
      </c>
      <c r="AX340" s="8">
        <f t="shared" si="42"/>
        <v>0.50105596738531144</v>
      </c>
      <c r="AY340" s="6">
        <f>Table1214[[#This Row],[Szórás]]/Table1214[[#This Row],[Átlagos akadálymentességi hibaszám]]</f>
        <v>0.14600306334406427</v>
      </c>
      <c r="AZ340">
        <f t="shared" si="43"/>
        <v>3</v>
      </c>
      <c r="BA340">
        <f t="shared" si="44"/>
        <v>4</v>
      </c>
      <c r="BB340">
        <f t="shared" si="45"/>
        <v>1</v>
      </c>
      <c r="BC340" s="7">
        <f t="shared" si="46"/>
        <v>1.0086534975712502</v>
      </c>
      <c r="BD340" s="10">
        <f t="shared" si="47"/>
        <v>0.58955528355773112</v>
      </c>
    </row>
    <row r="341" spans="1:56" x14ac:dyDescent="0.25">
      <c r="A341">
        <v>109950000</v>
      </c>
      <c r="B341" t="s">
        <v>110</v>
      </c>
      <c r="C341" t="s">
        <v>174</v>
      </c>
      <c r="D341">
        <v>286</v>
      </c>
      <c r="E341">
        <v>270</v>
      </c>
      <c r="F341">
        <v>272</v>
      </c>
      <c r="G341">
        <v>276</v>
      </c>
      <c r="H341">
        <v>267</v>
      </c>
      <c r="I341">
        <v>261</v>
      </c>
      <c r="J341">
        <v>254</v>
      </c>
      <c r="K341">
        <v>246</v>
      </c>
      <c r="L341">
        <v>251</v>
      </c>
      <c r="M341">
        <v>265</v>
      </c>
      <c r="N341">
        <v>264</v>
      </c>
      <c r="O341">
        <v>270</v>
      </c>
      <c r="P341">
        <v>265</v>
      </c>
      <c r="Q341">
        <v>287</v>
      </c>
      <c r="R341">
        <v>274</v>
      </c>
      <c r="S341">
        <v>269</v>
      </c>
      <c r="T341">
        <v>297</v>
      </c>
      <c r="U341">
        <v>277</v>
      </c>
      <c r="V341">
        <v>277</v>
      </c>
      <c r="W341">
        <v>295</v>
      </c>
      <c r="X341">
        <v>282</v>
      </c>
      <c r="Y341">
        <v>270</v>
      </c>
      <c r="Z341">
        <v>260</v>
      </c>
      <c r="AA341">
        <v>265</v>
      </c>
      <c r="AB341">
        <v>309</v>
      </c>
      <c r="AC341">
        <v>306</v>
      </c>
      <c r="AD341">
        <v>294</v>
      </c>
      <c r="AE341">
        <v>290</v>
      </c>
      <c r="AF341">
        <v>263</v>
      </c>
      <c r="AG341">
        <v>282</v>
      </c>
      <c r="AH341">
        <v>243</v>
      </c>
      <c r="AI341">
        <v>236</v>
      </c>
      <c r="AJ341">
        <v>249</v>
      </c>
      <c r="AK341">
        <v>249</v>
      </c>
      <c r="AL341">
        <v>279</v>
      </c>
      <c r="AM341">
        <v>281</v>
      </c>
      <c r="AN341">
        <v>262</v>
      </c>
      <c r="AO341">
        <v>264</v>
      </c>
      <c r="AP341">
        <v>272</v>
      </c>
      <c r="AQ341">
        <v>265</v>
      </c>
      <c r="AR341">
        <v>268</v>
      </c>
      <c r="AS341">
        <v>275</v>
      </c>
      <c r="AT341">
        <v>245</v>
      </c>
      <c r="AU341">
        <v>277</v>
      </c>
      <c r="AV341" s="8">
        <f t="shared" si="40"/>
        <v>270.65909090909093</v>
      </c>
      <c r="AW341">
        <f t="shared" si="41"/>
        <v>270</v>
      </c>
      <c r="AX341" s="8">
        <f t="shared" si="42"/>
        <v>16.325102915474854</v>
      </c>
      <c r="AY341" s="6">
        <f>Table1214[[#This Row],[Szórás]]/Table1214[[#This Row],[Átlagos akadálymentességi hibaszám]]</f>
        <v>6.0316107841203587E-2</v>
      </c>
      <c r="AZ341">
        <f t="shared" si="43"/>
        <v>236</v>
      </c>
      <c r="BA341">
        <f t="shared" si="44"/>
        <v>309</v>
      </c>
      <c r="BB341">
        <f t="shared" si="45"/>
        <v>73</v>
      </c>
      <c r="BC341" s="7">
        <f t="shared" si="46"/>
        <v>0.99968148307957716</v>
      </c>
      <c r="BD341" s="10">
        <f t="shared" si="47"/>
        <v>4.6156839431459058E-3</v>
      </c>
    </row>
    <row r="342" spans="1:56" x14ac:dyDescent="0.25">
      <c r="A342">
        <v>124940000</v>
      </c>
      <c r="B342" t="s">
        <v>110</v>
      </c>
      <c r="C342" t="s">
        <v>174</v>
      </c>
      <c r="D342">
        <v>50</v>
      </c>
      <c r="E342">
        <v>50</v>
      </c>
      <c r="F342">
        <v>50</v>
      </c>
      <c r="G342">
        <v>50</v>
      </c>
      <c r="H342">
        <v>50</v>
      </c>
      <c r="I342">
        <v>50</v>
      </c>
      <c r="J342">
        <v>50</v>
      </c>
      <c r="K342">
        <v>50</v>
      </c>
      <c r="L342">
        <v>50</v>
      </c>
      <c r="M342">
        <v>47</v>
      </c>
      <c r="N342">
        <v>47</v>
      </c>
      <c r="O342">
        <v>50</v>
      </c>
      <c r="P342">
        <v>50</v>
      </c>
      <c r="Q342">
        <v>50</v>
      </c>
      <c r="R342">
        <v>50</v>
      </c>
      <c r="S342">
        <v>50</v>
      </c>
      <c r="T342">
        <v>50</v>
      </c>
      <c r="U342">
        <v>50</v>
      </c>
      <c r="V342">
        <v>50</v>
      </c>
      <c r="W342">
        <v>50</v>
      </c>
      <c r="X342">
        <v>50</v>
      </c>
      <c r="Y342">
        <v>50</v>
      </c>
      <c r="Z342">
        <v>50</v>
      </c>
      <c r="AA342">
        <v>51</v>
      </c>
      <c r="AB342">
        <v>47</v>
      </c>
      <c r="AC342">
        <v>47</v>
      </c>
      <c r="AD342">
        <v>50</v>
      </c>
      <c r="AE342">
        <v>50</v>
      </c>
      <c r="AF342">
        <v>50</v>
      </c>
      <c r="AG342">
        <v>50</v>
      </c>
      <c r="AH342">
        <v>50</v>
      </c>
      <c r="AI342">
        <v>50</v>
      </c>
      <c r="AJ342">
        <v>50</v>
      </c>
      <c r="AK342">
        <v>50</v>
      </c>
      <c r="AL342">
        <v>50</v>
      </c>
      <c r="AM342">
        <v>50</v>
      </c>
      <c r="AN342">
        <v>50</v>
      </c>
      <c r="AO342">
        <v>49</v>
      </c>
      <c r="AP342">
        <v>49</v>
      </c>
      <c r="AQ342">
        <v>49</v>
      </c>
      <c r="AR342">
        <v>49</v>
      </c>
      <c r="AS342">
        <v>49</v>
      </c>
      <c r="AT342">
        <v>49</v>
      </c>
      <c r="AU342">
        <v>46</v>
      </c>
      <c r="AV342" s="8">
        <f t="shared" si="40"/>
        <v>49.522727272727273</v>
      </c>
      <c r="AW342">
        <f t="shared" si="41"/>
        <v>50</v>
      </c>
      <c r="AX342" s="8">
        <f t="shared" si="42"/>
        <v>1.0672424010011574</v>
      </c>
      <c r="AY342" s="6">
        <f>Table1214[[#This Row],[Szórás]]/Table1214[[#This Row],[Átlagos akadálymentességi hibaszám]]</f>
        <v>2.1550557890798957E-2</v>
      </c>
      <c r="AZ342">
        <f t="shared" si="43"/>
        <v>46</v>
      </c>
      <c r="BA342">
        <f t="shared" si="44"/>
        <v>51</v>
      </c>
      <c r="BB342">
        <f t="shared" si="45"/>
        <v>5</v>
      </c>
      <c r="BC342" s="7">
        <f t="shared" si="46"/>
        <v>0.99960104707651776</v>
      </c>
      <c r="BD342" s="10">
        <f t="shared" si="47"/>
        <v>5.41556875479366E-2</v>
      </c>
    </row>
    <row r="343" spans="1:56" x14ac:dyDescent="0.25">
      <c r="A343">
        <v>93800000</v>
      </c>
      <c r="B343" t="s">
        <v>110</v>
      </c>
      <c r="C343" t="s">
        <v>174</v>
      </c>
      <c r="D343">
        <v>38</v>
      </c>
      <c r="E343">
        <v>39</v>
      </c>
      <c r="F343">
        <v>39</v>
      </c>
      <c r="G343">
        <v>37</v>
      </c>
      <c r="H343">
        <v>37</v>
      </c>
      <c r="I343">
        <v>37</v>
      </c>
      <c r="J343">
        <v>40</v>
      </c>
      <c r="K343">
        <v>41</v>
      </c>
      <c r="L343">
        <v>40</v>
      </c>
      <c r="M343">
        <v>39</v>
      </c>
      <c r="N343">
        <v>38</v>
      </c>
      <c r="O343">
        <v>38</v>
      </c>
      <c r="P343">
        <v>38</v>
      </c>
      <c r="Q343">
        <v>39</v>
      </c>
      <c r="R343">
        <v>39</v>
      </c>
      <c r="S343">
        <v>38</v>
      </c>
      <c r="T343">
        <v>39</v>
      </c>
      <c r="U343">
        <v>39</v>
      </c>
      <c r="V343">
        <v>37</v>
      </c>
      <c r="W343">
        <v>37</v>
      </c>
      <c r="X343">
        <v>39</v>
      </c>
      <c r="Y343">
        <v>38</v>
      </c>
      <c r="Z343">
        <v>38</v>
      </c>
      <c r="AA343">
        <v>38</v>
      </c>
      <c r="AB343">
        <v>40</v>
      </c>
      <c r="AC343">
        <v>39</v>
      </c>
      <c r="AD343">
        <v>40</v>
      </c>
      <c r="AE343">
        <v>43</v>
      </c>
      <c r="AF343">
        <v>41</v>
      </c>
      <c r="AG343">
        <v>41</v>
      </c>
      <c r="AH343">
        <v>41</v>
      </c>
      <c r="AI343">
        <v>39</v>
      </c>
      <c r="AJ343">
        <v>39</v>
      </c>
      <c r="AK343">
        <v>40</v>
      </c>
      <c r="AL343">
        <v>40</v>
      </c>
      <c r="AM343">
        <v>40</v>
      </c>
      <c r="AN343">
        <v>39</v>
      </c>
      <c r="AO343">
        <v>39</v>
      </c>
      <c r="AP343">
        <v>40</v>
      </c>
      <c r="AQ343">
        <v>39</v>
      </c>
      <c r="AR343">
        <v>38</v>
      </c>
      <c r="AS343">
        <v>40</v>
      </c>
      <c r="AT343">
        <v>40</v>
      </c>
      <c r="AU343">
        <v>40</v>
      </c>
      <c r="AV343" s="8">
        <f t="shared" si="40"/>
        <v>39.090909090909093</v>
      </c>
      <c r="AW343">
        <f t="shared" si="41"/>
        <v>39</v>
      </c>
      <c r="AX343" s="8">
        <f t="shared" si="42"/>
        <v>1.2907214823623698</v>
      </c>
      <c r="AY343" s="6">
        <f>Table1214[[#This Row],[Szórás]]/Table1214[[#This Row],[Átlagos akadálymentességi hibaszám]]</f>
        <v>3.3018456525548995E-2</v>
      </c>
      <c r="AZ343">
        <f t="shared" si="43"/>
        <v>37</v>
      </c>
      <c r="BA343">
        <f t="shared" si="44"/>
        <v>43</v>
      </c>
      <c r="BB343">
        <f t="shared" si="45"/>
        <v>6</v>
      </c>
      <c r="BC343" s="7">
        <f t="shared" si="46"/>
        <v>1.0010449430522517</v>
      </c>
      <c r="BD343" s="10">
        <f t="shared" si="47"/>
        <v>0.16687763501093228</v>
      </c>
    </row>
    <row r="344" spans="1:56" x14ac:dyDescent="0.25">
      <c r="A344">
        <v>2113850000</v>
      </c>
      <c r="B344" t="s">
        <v>158</v>
      </c>
      <c r="C344" t="s">
        <v>183</v>
      </c>
      <c r="D344">
        <v>36</v>
      </c>
      <c r="E344">
        <v>36</v>
      </c>
      <c r="F344">
        <v>28</v>
      </c>
      <c r="G344">
        <v>37</v>
      </c>
      <c r="H344">
        <v>36</v>
      </c>
      <c r="I344">
        <v>36</v>
      </c>
      <c r="J344">
        <v>36</v>
      </c>
      <c r="K344">
        <v>36</v>
      </c>
      <c r="L344">
        <v>36</v>
      </c>
      <c r="M344">
        <v>36</v>
      </c>
      <c r="N344">
        <v>36</v>
      </c>
      <c r="O344">
        <v>36</v>
      </c>
      <c r="P344">
        <v>36</v>
      </c>
      <c r="Q344">
        <v>36</v>
      </c>
      <c r="R344">
        <v>36</v>
      </c>
      <c r="S344">
        <v>36</v>
      </c>
      <c r="T344">
        <v>36</v>
      </c>
      <c r="U344">
        <v>36</v>
      </c>
      <c r="V344">
        <v>28</v>
      </c>
      <c r="W344">
        <v>28</v>
      </c>
      <c r="X344">
        <v>37</v>
      </c>
      <c r="Y344">
        <v>36</v>
      </c>
      <c r="Z344">
        <v>36</v>
      </c>
      <c r="AA344">
        <v>36</v>
      </c>
      <c r="AB344">
        <v>36</v>
      </c>
      <c r="AC344">
        <v>36</v>
      </c>
      <c r="AD344">
        <v>37</v>
      </c>
      <c r="AE344">
        <v>37</v>
      </c>
      <c r="AF344">
        <v>36</v>
      </c>
      <c r="AG344">
        <v>39</v>
      </c>
      <c r="AH344">
        <v>36</v>
      </c>
      <c r="AI344">
        <v>36</v>
      </c>
      <c r="AJ344">
        <v>36</v>
      </c>
      <c r="AK344">
        <v>36</v>
      </c>
      <c r="AL344">
        <v>36</v>
      </c>
      <c r="AM344">
        <v>37</v>
      </c>
      <c r="AN344">
        <v>28</v>
      </c>
      <c r="AO344">
        <v>36</v>
      </c>
      <c r="AP344">
        <v>36</v>
      </c>
      <c r="AQ344">
        <v>28</v>
      </c>
      <c r="AR344">
        <v>28</v>
      </c>
      <c r="AS344">
        <v>36</v>
      </c>
      <c r="AT344">
        <v>37</v>
      </c>
      <c r="AU344">
        <v>36</v>
      </c>
      <c r="AV344" s="8">
        <f t="shared" si="40"/>
        <v>35.113636363636367</v>
      </c>
      <c r="AW344">
        <f t="shared" si="41"/>
        <v>36</v>
      </c>
      <c r="AX344" s="8">
        <f t="shared" si="42"/>
        <v>2.9112125587747566</v>
      </c>
      <c r="AY344" s="6">
        <f>Table1214[[#This Row],[Szórás]]/Table1214[[#This Row],[Átlagos akadálymentességi hibaszám]]</f>
        <v>8.2908318825947749E-2</v>
      </c>
      <c r="AZ344">
        <f t="shared" si="43"/>
        <v>28</v>
      </c>
      <c r="BA344">
        <f t="shared" si="44"/>
        <v>39</v>
      </c>
      <c r="BB344">
        <f t="shared" si="45"/>
        <v>11</v>
      </c>
      <c r="BC344" s="7">
        <f t="shared" si="46"/>
        <v>0.99929201043022209</v>
      </c>
      <c r="BD344" s="10">
        <f t="shared" si="47"/>
        <v>1.0065139955061603E-2</v>
      </c>
    </row>
    <row r="345" spans="1:56" x14ac:dyDescent="0.25">
      <c r="A345">
        <v>8380000</v>
      </c>
      <c r="B345" t="s">
        <v>85</v>
      </c>
      <c r="C345" t="s">
        <v>356</v>
      </c>
      <c r="D345">
        <v>38</v>
      </c>
      <c r="E345">
        <v>31</v>
      </c>
      <c r="F345">
        <v>31</v>
      </c>
      <c r="G345">
        <v>23</v>
      </c>
      <c r="H345">
        <v>29</v>
      </c>
      <c r="I345">
        <v>24</v>
      </c>
      <c r="J345">
        <v>36</v>
      </c>
      <c r="K345">
        <v>31</v>
      </c>
      <c r="L345">
        <v>31</v>
      </c>
      <c r="M345">
        <v>33</v>
      </c>
      <c r="N345">
        <v>31</v>
      </c>
      <c r="O345">
        <v>37</v>
      </c>
      <c r="P345">
        <v>35</v>
      </c>
      <c r="Q345">
        <v>33</v>
      </c>
      <c r="R345">
        <v>36</v>
      </c>
      <c r="S345">
        <v>33</v>
      </c>
      <c r="T345">
        <v>33</v>
      </c>
      <c r="U345">
        <v>33</v>
      </c>
      <c r="V345">
        <v>38</v>
      </c>
      <c r="W345">
        <v>36</v>
      </c>
      <c r="X345">
        <v>31</v>
      </c>
      <c r="Y345">
        <v>33</v>
      </c>
      <c r="Z345">
        <v>39</v>
      </c>
      <c r="AA345">
        <v>34</v>
      </c>
      <c r="AB345">
        <v>24</v>
      </c>
      <c r="AC345">
        <v>32</v>
      </c>
      <c r="AD345">
        <v>36</v>
      </c>
      <c r="AE345">
        <v>31</v>
      </c>
      <c r="AF345">
        <v>35</v>
      </c>
      <c r="AG345">
        <v>33</v>
      </c>
      <c r="AH345">
        <v>23</v>
      </c>
      <c r="AI345">
        <v>22</v>
      </c>
      <c r="AJ345">
        <v>26</v>
      </c>
      <c r="AK345">
        <v>29</v>
      </c>
      <c r="AL345">
        <v>24</v>
      </c>
      <c r="AM345">
        <v>25</v>
      </c>
      <c r="AN345">
        <v>27</v>
      </c>
      <c r="AO345">
        <v>23</v>
      </c>
      <c r="AP345">
        <v>27</v>
      </c>
      <c r="AQ345">
        <v>26</v>
      </c>
      <c r="AR345">
        <v>24</v>
      </c>
      <c r="AS345">
        <v>33</v>
      </c>
      <c r="AT345">
        <v>36</v>
      </c>
      <c r="AU345">
        <v>27</v>
      </c>
      <c r="AV345" s="8">
        <f t="shared" si="40"/>
        <v>30.727272727272727</v>
      </c>
      <c r="AW345">
        <f t="shared" si="41"/>
        <v>31</v>
      </c>
      <c r="AX345" s="8">
        <f t="shared" si="42"/>
        <v>4.8338132492413495</v>
      </c>
      <c r="AY345" s="6">
        <f>Table1214[[#This Row],[Szórás]]/Table1214[[#This Row],[Átlagos akadálymentességi hibaszám]]</f>
        <v>0.15731344893980723</v>
      </c>
      <c r="AZ345">
        <f t="shared" si="43"/>
        <v>22</v>
      </c>
      <c r="BA345">
        <f t="shared" si="44"/>
        <v>39</v>
      </c>
      <c r="BB345">
        <f t="shared" si="45"/>
        <v>17</v>
      </c>
      <c r="BC345" s="7">
        <f t="shared" si="46"/>
        <v>0.99555015669140479</v>
      </c>
      <c r="BD345" s="10">
        <f t="shared" si="47"/>
        <v>0.1227371269262921</v>
      </c>
    </row>
    <row r="346" spans="1:56" x14ac:dyDescent="0.25">
      <c r="A346">
        <v>627420000</v>
      </c>
      <c r="B346" t="s">
        <v>121</v>
      </c>
      <c r="C346" t="s">
        <v>122</v>
      </c>
      <c r="D346">
        <v>98</v>
      </c>
      <c r="E346">
        <v>98</v>
      </c>
      <c r="F346">
        <v>98</v>
      </c>
      <c r="G346">
        <v>47</v>
      </c>
      <c r="H346">
        <v>47</v>
      </c>
      <c r="I346">
        <v>47</v>
      </c>
      <c r="J346">
        <v>47</v>
      </c>
      <c r="K346">
        <v>47</v>
      </c>
      <c r="L346">
        <v>47</v>
      </c>
      <c r="M346">
        <v>47</v>
      </c>
      <c r="N346">
        <v>47</v>
      </c>
      <c r="O346">
        <v>47</v>
      </c>
      <c r="P346">
        <v>49</v>
      </c>
      <c r="Q346">
        <v>49</v>
      </c>
      <c r="R346">
        <v>49</v>
      </c>
      <c r="S346">
        <v>49</v>
      </c>
      <c r="T346">
        <v>49</v>
      </c>
      <c r="U346">
        <v>49</v>
      </c>
      <c r="V346">
        <v>49</v>
      </c>
      <c r="W346">
        <v>35</v>
      </c>
      <c r="X346">
        <v>35</v>
      </c>
      <c r="Y346">
        <v>35</v>
      </c>
      <c r="Z346">
        <v>35</v>
      </c>
      <c r="AA346">
        <v>35</v>
      </c>
      <c r="AB346">
        <v>29</v>
      </c>
      <c r="AC346">
        <v>35</v>
      </c>
      <c r="AD346">
        <v>35</v>
      </c>
      <c r="AE346">
        <v>35</v>
      </c>
      <c r="AF346">
        <v>31</v>
      </c>
      <c r="AG346">
        <v>35</v>
      </c>
      <c r="AH346">
        <v>35</v>
      </c>
      <c r="AI346">
        <v>35</v>
      </c>
      <c r="AJ346">
        <v>35</v>
      </c>
      <c r="AK346">
        <v>35</v>
      </c>
      <c r="AL346">
        <v>29</v>
      </c>
      <c r="AM346">
        <v>29</v>
      </c>
      <c r="AN346">
        <v>35</v>
      </c>
      <c r="AO346">
        <v>35</v>
      </c>
      <c r="AP346">
        <v>35</v>
      </c>
      <c r="AQ346">
        <v>35</v>
      </c>
      <c r="AR346">
        <v>35</v>
      </c>
      <c r="AS346">
        <v>35</v>
      </c>
      <c r="AT346">
        <v>29</v>
      </c>
      <c r="AU346">
        <v>35</v>
      </c>
      <c r="AV346" s="8">
        <f t="shared" si="40"/>
        <v>43.340909090909093</v>
      </c>
      <c r="AW346">
        <f t="shared" si="41"/>
        <v>35</v>
      </c>
      <c r="AX346" s="8">
        <f t="shared" si="42"/>
        <v>16.47682400788733</v>
      </c>
      <c r="AY346" s="6">
        <f>Table1214[[#This Row],[Szórás]]/Table1214[[#This Row],[Átlagos akadálymentességi hibaszám]]</f>
        <v>0.38016793725592163</v>
      </c>
      <c r="AZ346">
        <f t="shared" si="43"/>
        <v>29</v>
      </c>
      <c r="BA346">
        <f t="shared" si="44"/>
        <v>98</v>
      </c>
      <c r="BB346">
        <f t="shared" si="45"/>
        <v>69</v>
      </c>
      <c r="BC346" s="7">
        <f t="shared" si="46"/>
        <v>0.98224467176447261</v>
      </c>
      <c r="BD346" s="10">
        <f t="shared" si="47"/>
        <v>0.61126301794944349</v>
      </c>
    </row>
    <row r="347" spans="1:56" x14ac:dyDescent="0.25">
      <c r="A347">
        <v>12031820000</v>
      </c>
      <c r="B347" t="s">
        <v>100</v>
      </c>
      <c r="C347" t="s">
        <v>101</v>
      </c>
      <c r="D347">
        <v>35</v>
      </c>
      <c r="E347">
        <v>27</v>
      </c>
      <c r="F347">
        <v>27</v>
      </c>
      <c r="G347">
        <v>27</v>
      </c>
      <c r="H347">
        <v>27</v>
      </c>
      <c r="I347">
        <v>27</v>
      </c>
      <c r="J347">
        <v>27</v>
      </c>
      <c r="K347">
        <v>27</v>
      </c>
      <c r="L347">
        <v>27</v>
      </c>
      <c r="M347">
        <v>27</v>
      </c>
      <c r="N347">
        <v>26</v>
      </c>
      <c r="O347">
        <v>26</v>
      </c>
      <c r="P347">
        <v>26</v>
      </c>
      <c r="Q347">
        <v>26</v>
      </c>
      <c r="R347">
        <v>26</v>
      </c>
      <c r="S347">
        <v>27</v>
      </c>
      <c r="T347">
        <v>27</v>
      </c>
      <c r="U347">
        <v>27</v>
      </c>
      <c r="V347">
        <v>27</v>
      </c>
      <c r="W347">
        <v>27</v>
      </c>
      <c r="X347">
        <v>27</v>
      </c>
      <c r="Y347">
        <v>27</v>
      </c>
      <c r="Z347">
        <v>27</v>
      </c>
      <c r="AA347">
        <v>35</v>
      </c>
      <c r="AB347">
        <v>35</v>
      </c>
      <c r="AC347">
        <v>35</v>
      </c>
      <c r="AD347">
        <v>35</v>
      </c>
      <c r="AE347">
        <v>35</v>
      </c>
      <c r="AF347">
        <v>35</v>
      </c>
      <c r="AG347">
        <v>35</v>
      </c>
      <c r="AH347">
        <v>35</v>
      </c>
      <c r="AI347">
        <v>35</v>
      </c>
      <c r="AJ347">
        <v>35</v>
      </c>
      <c r="AK347">
        <v>33</v>
      </c>
      <c r="AL347">
        <v>34</v>
      </c>
      <c r="AM347">
        <v>28</v>
      </c>
      <c r="AN347">
        <v>28</v>
      </c>
      <c r="AO347">
        <v>27</v>
      </c>
      <c r="AP347">
        <v>27</v>
      </c>
      <c r="AQ347">
        <v>27</v>
      </c>
      <c r="AR347">
        <v>31</v>
      </c>
      <c r="AS347">
        <v>31</v>
      </c>
      <c r="AT347">
        <v>32</v>
      </c>
      <c r="AU347">
        <v>33</v>
      </c>
      <c r="AV347" s="8">
        <f t="shared" si="40"/>
        <v>29.65909090909091</v>
      </c>
      <c r="AW347">
        <f t="shared" si="41"/>
        <v>27</v>
      </c>
      <c r="AX347" s="8">
        <f t="shared" si="42"/>
        <v>3.6659538675473162</v>
      </c>
      <c r="AY347" s="6">
        <f>Table1214[[#This Row],[Szórás]]/Table1214[[#This Row],[Átlagos akadálymentességi hibaszám]]</f>
        <v>0.1236030422774574</v>
      </c>
      <c r="AZ347">
        <f t="shared" si="43"/>
        <v>26</v>
      </c>
      <c r="BA347">
        <f t="shared" si="44"/>
        <v>35</v>
      </c>
      <c r="BB347">
        <f t="shared" si="45"/>
        <v>9</v>
      </c>
      <c r="BC347" s="7">
        <f t="shared" si="46"/>
        <v>1.0043842781477728</v>
      </c>
      <c r="BD347" s="10">
        <f t="shared" si="47"/>
        <v>0.21893113922692956</v>
      </c>
    </row>
    <row r="348" spans="1:56" x14ac:dyDescent="0.25">
      <c r="A348">
        <v>26294180000</v>
      </c>
      <c r="B348" t="s">
        <v>100</v>
      </c>
      <c r="C348" t="s">
        <v>101</v>
      </c>
      <c r="D348">
        <v>19</v>
      </c>
      <c r="E348">
        <v>19</v>
      </c>
      <c r="F348">
        <v>20</v>
      </c>
      <c r="G348">
        <v>21</v>
      </c>
      <c r="H348">
        <v>20</v>
      </c>
      <c r="I348">
        <v>20</v>
      </c>
      <c r="J348">
        <v>20</v>
      </c>
      <c r="K348">
        <v>21</v>
      </c>
      <c r="L348">
        <v>21</v>
      </c>
      <c r="M348">
        <v>20</v>
      </c>
      <c r="N348">
        <v>20</v>
      </c>
      <c r="O348">
        <v>20</v>
      </c>
      <c r="P348">
        <v>21</v>
      </c>
      <c r="Q348">
        <v>21</v>
      </c>
      <c r="R348">
        <v>21</v>
      </c>
      <c r="S348">
        <v>21</v>
      </c>
      <c r="T348">
        <v>20</v>
      </c>
      <c r="U348">
        <v>21</v>
      </c>
      <c r="V348">
        <v>20</v>
      </c>
      <c r="W348">
        <v>20</v>
      </c>
      <c r="X348">
        <v>21</v>
      </c>
      <c r="Y348">
        <v>21</v>
      </c>
      <c r="Z348">
        <v>20</v>
      </c>
      <c r="AA348">
        <v>20</v>
      </c>
      <c r="AB348">
        <v>29</v>
      </c>
      <c r="AC348">
        <v>29</v>
      </c>
      <c r="AD348">
        <v>29</v>
      </c>
      <c r="AE348">
        <v>29</v>
      </c>
      <c r="AF348">
        <v>29</v>
      </c>
      <c r="AG348">
        <v>29</v>
      </c>
      <c r="AH348">
        <v>29</v>
      </c>
      <c r="AI348">
        <v>29</v>
      </c>
      <c r="AJ348">
        <v>29</v>
      </c>
      <c r="AK348">
        <v>29</v>
      </c>
      <c r="AL348">
        <v>29</v>
      </c>
      <c r="AM348">
        <v>29</v>
      </c>
      <c r="AN348">
        <v>29</v>
      </c>
      <c r="AO348">
        <v>29</v>
      </c>
      <c r="AP348">
        <v>29</v>
      </c>
      <c r="AQ348">
        <v>29</v>
      </c>
      <c r="AR348">
        <v>29</v>
      </c>
      <c r="AS348">
        <v>29</v>
      </c>
      <c r="AT348">
        <v>29</v>
      </c>
      <c r="AU348">
        <v>29</v>
      </c>
      <c r="AV348" s="8">
        <f t="shared" si="40"/>
        <v>24.272727272727273</v>
      </c>
      <c r="AW348">
        <f t="shared" si="41"/>
        <v>21</v>
      </c>
      <c r="AX348" s="8">
        <f t="shared" si="42"/>
        <v>4.390071442781684</v>
      </c>
      <c r="AY348" s="6">
        <f>Table1214[[#This Row],[Szórás]]/Table1214[[#This Row],[Átlagos akadálymentességi hibaszám]]</f>
        <v>0.18086436655654878</v>
      </c>
      <c r="AZ348">
        <f t="shared" si="43"/>
        <v>19</v>
      </c>
      <c r="BA348">
        <f t="shared" si="44"/>
        <v>29</v>
      </c>
      <c r="BB348">
        <f t="shared" si="45"/>
        <v>10</v>
      </c>
      <c r="BC348" s="7">
        <f t="shared" si="46"/>
        <v>1.0123636718173987</v>
      </c>
      <c r="BD348" s="10">
        <f t="shared" si="47"/>
        <v>0.76430753067630564</v>
      </c>
    </row>
    <row r="349" spans="1:56" x14ac:dyDescent="0.25">
      <c r="A349">
        <v>555050000</v>
      </c>
      <c r="B349" t="s">
        <v>121</v>
      </c>
      <c r="C349" t="s">
        <v>122</v>
      </c>
      <c r="D349">
        <v>64</v>
      </c>
      <c r="E349">
        <v>64</v>
      </c>
      <c r="F349">
        <v>65</v>
      </c>
      <c r="G349">
        <v>65</v>
      </c>
      <c r="H349">
        <v>66</v>
      </c>
      <c r="I349">
        <v>64</v>
      </c>
      <c r="J349">
        <v>73</v>
      </c>
      <c r="K349">
        <v>57</v>
      </c>
      <c r="L349">
        <v>58</v>
      </c>
      <c r="M349">
        <v>65</v>
      </c>
      <c r="N349">
        <v>64</v>
      </c>
      <c r="O349">
        <v>71</v>
      </c>
      <c r="P349">
        <v>71</v>
      </c>
      <c r="Q349">
        <v>75</v>
      </c>
      <c r="R349">
        <v>58</v>
      </c>
      <c r="S349">
        <v>67</v>
      </c>
      <c r="T349">
        <v>78</v>
      </c>
      <c r="U349">
        <v>75</v>
      </c>
      <c r="V349">
        <v>74</v>
      </c>
      <c r="W349">
        <v>67</v>
      </c>
      <c r="X349">
        <v>74</v>
      </c>
      <c r="Y349">
        <v>71</v>
      </c>
      <c r="Z349">
        <v>78</v>
      </c>
      <c r="AA349">
        <v>76</v>
      </c>
      <c r="AB349">
        <v>75</v>
      </c>
      <c r="AC349">
        <v>75</v>
      </c>
      <c r="AD349">
        <v>76</v>
      </c>
      <c r="AE349">
        <v>69</v>
      </c>
      <c r="AF349">
        <v>72</v>
      </c>
      <c r="AG349">
        <v>70</v>
      </c>
      <c r="AH349">
        <v>70</v>
      </c>
      <c r="AI349">
        <v>65</v>
      </c>
      <c r="AJ349">
        <v>68</v>
      </c>
      <c r="AK349">
        <v>68</v>
      </c>
      <c r="AL349">
        <v>64</v>
      </c>
      <c r="AM349">
        <v>63</v>
      </c>
      <c r="AN349">
        <v>69</v>
      </c>
      <c r="AO349">
        <v>69</v>
      </c>
      <c r="AP349">
        <v>68</v>
      </c>
      <c r="AQ349">
        <v>70</v>
      </c>
      <c r="AR349">
        <v>75</v>
      </c>
      <c r="AS349">
        <v>76</v>
      </c>
      <c r="AT349">
        <v>64</v>
      </c>
      <c r="AU349">
        <v>63</v>
      </c>
      <c r="AV349" s="8">
        <f t="shared" si="40"/>
        <v>68.840909090909093</v>
      </c>
      <c r="AW349">
        <f t="shared" si="41"/>
        <v>69</v>
      </c>
      <c r="AX349" s="8">
        <f t="shared" si="42"/>
        <v>5.4343574610803032</v>
      </c>
      <c r="AY349" s="6">
        <f>Table1214[[#This Row],[Szórás]]/Table1214[[#This Row],[Átlagos akadálymentességi hibaszám]]</f>
        <v>7.8940814885286675E-2</v>
      </c>
      <c r="AZ349">
        <f t="shared" si="43"/>
        <v>57</v>
      </c>
      <c r="BA349">
        <f t="shared" si="44"/>
        <v>78</v>
      </c>
      <c r="BB349">
        <f t="shared" si="45"/>
        <v>21</v>
      </c>
      <c r="BC349" s="7">
        <f t="shared" si="46"/>
        <v>1.001509956049464</v>
      </c>
      <c r="BD349" s="10">
        <f t="shared" si="47"/>
        <v>5.8664223844533653E-2</v>
      </c>
    </row>
    <row r="350" spans="1:56" x14ac:dyDescent="0.25">
      <c r="A350">
        <v>6600000</v>
      </c>
      <c r="B350" t="s">
        <v>85</v>
      </c>
      <c r="C350" t="s">
        <v>356</v>
      </c>
      <c r="D350">
        <v>3</v>
      </c>
      <c r="E350">
        <v>3</v>
      </c>
      <c r="F350">
        <v>3</v>
      </c>
      <c r="G350">
        <v>3</v>
      </c>
      <c r="H350">
        <v>3</v>
      </c>
      <c r="I350">
        <v>3</v>
      </c>
      <c r="J350">
        <v>3</v>
      </c>
      <c r="K350">
        <v>3</v>
      </c>
      <c r="L350">
        <v>3</v>
      </c>
      <c r="M350">
        <v>3</v>
      </c>
      <c r="N350">
        <v>3</v>
      </c>
      <c r="O350">
        <v>3</v>
      </c>
      <c r="P350">
        <v>3</v>
      </c>
      <c r="Q350">
        <v>3</v>
      </c>
      <c r="R350">
        <v>3</v>
      </c>
      <c r="S350">
        <v>3</v>
      </c>
      <c r="T350">
        <v>3</v>
      </c>
      <c r="U350">
        <v>3</v>
      </c>
      <c r="V350">
        <v>3</v>
      </c>
      <c r="W350">
        <v>3</v>
      </c>
      <c r="X350">
        <v>3</v>
      </c>
      <c r="Y350">
        <v>3</v>
      </c>
      <c r="Z350">
        <v>3</v>
      </c>
      <c r="AA350">
        <v>3</v>
      </c>
      <c r="AB350">
        <v>3</v>
      </c>
      <c r="AC350">
        <v>3</v>
      </c>
      <c r="AD350">
        <v>3</v>
      </c>
      <c r="AE350">
        <v>3</v>
      </c>
      <c r="AF350">
        <v>3</v>
      </c>
      <c r="AG350">
        <v>3</v>
      </c>
      <c r="AH350">
        <v>3</v>
      </c>
      <c r="AI350">
        <v>3</v>
      </c>
      <c r="AJ350">
        <v>3</v>
      </c>
      <c r="AK350">
        <v>3</v>
      </c>
      <c r="AL350">
        <v>3</v>
      </c>
      <c r="AM350">
        <v>3</v>
      </c>
      <c r="AN350">
        <v>3</v>
      </c>
      <c r="AO350">
        <v>4</v>
      </c>
      <c r="AP350">
        <v>4</v>
      </c>
      <c r="AQ350">
        <v>4</v>
      </c>
      <c r="AR350">
        <v>4</v>
      </c>
      <c r="AS350">
        <v>4</v>
      </c>
      <c r="AT350">
        <v>4</v>
      </c>
      <c r="AU350">
        <v>4</v>
      </c>
      <c r="AV350" s="8">
        <f t="shared" si="40"/>
        <v>3.1590909090909092</v>
      </c>
      <c r="AW350">
        <f t="shared" si="41"/>
        <v>3</v>
      </c>
      <c r="AX350" s="8">
        <f t="shared" si="42"/>
        <v>0.36998942902446785</v>
      </c>
      <c r="AY350" s="6">
        <f>Table1214[[#This Row],[Szórás]]/Table1214[[#This Row],[Átlagos akadálymentességi hibaszám]]</f>
        <v>0.11711895595019126</v>
      </c>
      <c r="AZ350">
        <f t="shared" si="43"/>
        <v>3</v>
      </c>
      <c r="BA350">
        <f t="shared" si="44"/>
        <v>4</v>
      </c>
      <c r="BB350">
        <f t="shared" si="45"/>
        <v>1</v>
      </c>
      <c r="BC350" s="7">
        <f t="shared" si="46"/>
        <v>1.0052646666223481</v>
      </c>
      <c r="BD350" s="10">
        <f t="shared" si="47"/>
        <v>0.40155038759689932</v>
      </c>
    </row>
    <row r="351" spans="1:56" x14ac:dyDescent="0.25">
      <c r="A351">
        <v>5526210000</v>
      </c>
      <c r="B351" t="s">
        <v>155</v>
      </c>
      <c r="C351" t="s">
        <v>156</v>
      </c>
      <c r="D351">
        <v>49</v>
      </c>
      <c r="E351">
        <v>68</v>
      </c>
      <c r="F351">
        <v>55</v>
      </c>
      <c r="G351">
        <v>59</v>
      </c>
      <c r="H351">
        <v>56</v>
      </c>
      <c r="I351">
        <v>67</v>
      </c>
      <c r="J351">
        <v>58</v>
      </c>
      <c r="K351">
        <v>68</v>
      </c>
      <c r="L351">
        <v>65</v>
      </c>
      <c r="M351">
        <v>63</v>
      </c>
      <c r="N351">
        <v>71</v>
      </c>
      <c r="O351">
        <v>71</v>
      </c>
      <c r="P351">
        <v>74</v>
      </c>
      <c r="Q351">
        <v>75</v>
      </c>
      <c r="R351">
        <v>55</v>
      </c>
      <c r="S351">
        <v>54</v>
      </c>
      <c r="T351">
        <v>56</v>
      </c>
      <c r="U351">
        <v>58</v>
      </c>
      <c r="V351">
        <v>75</v>
      </c>
      <c r="W351">
        <v>57</v>
      </c>
      <c r="X351">
        <v>56</v>
      </c>
      <c r="Y351">
        <v>59</v>
      </c>
      <c r="Z351">
        <v>54</v>
      </c>
      <c r="AA351">
        <v>65</v>
      </c>
      <c r="AB351">
        <v>60</v>
      </c>
      <c r="AC351">
        <v>62</v>
      </c>
      <c r="AD351">
        <v>61</v>
      </c>
      <c r="AE351">
        <v>61</v>
      </c>
      <c r="AF351">
        <v>59</v>
      </c>
      <c r="AG351">
        <v>57</v>
      </c>
      <c r="AH351">
        <v>66</v>
      </c>
      <c r="AI351">
        <v>62</v>
      </c>
      <c r="AJ351">
        <v>61</v>
      </c>
      <c r="AK351">
        <v>60</v>
      </c>
      <c r="AL351">
        <v>44</v>
      </c>
      <c r="AM351">
        <v>53</v>
      </c>
      <c r="AN351">
        <v>53</v>
      </c>
      <c r="AO351">
        <v>34</v>
      </c>
      <c r="AP351">
        <v>57</v>
      </c>
      <c r="AQ351">
        <v>51</v>
      </c>
      <c r="AR351">
        <v>52</v>
      </c>
      <c r="AS351">
        <v>49</v>
      </c>
      <c r="AT351">
        <v>50</v>
      </c>
      <c r="AU351">
        <v>53</v>
      </c>
      <c r="AV351" s="8">
        <f t="shared" si="40"/>
        <v>58.93181818181818</v>
      </c>
      <c r="AW351">
        <f t="shared" si="41"/>
        <v>58.5</v>
      </c>
      <c r="AX351" s="8">
        <f t="shared" si="42"/>
        <v>8.204926844543623</v>
      </c>
      <c r="AY351" s="6">
        <f>Table1214[[#This Row],[Szórás]]/Table1214[[#This Row],[Átlagos akadálymentességi hibaszám]]</f>
        <v>0.13922745127648262</v>
      </c>
      <c r="AZ351">
        <f t="shared" si="43"/>
        <v>34</v>
      </c>
      <c r="BA351">
        <f t="shared" si="44"/>
        <v>75</v>
      </c>
      <c r="BB351">
        <f t="shared" si="45"/>
        <v>41</v>
      </c>
      <c r="BC351" s="7">
        <f t="shared" si="46"/>
        <v>0.99469233051605876</v>
      </c>
      <c r="BD351" s="10">
        <f t="shared" si="47"/>
        <v>0.21696154515392685</v>
      </c>
    </row>
    <row r="352" spans="1:56" x14ac:dyDescent="0.25">
      <c r="A352">
        <v>45050000</v>
      </c>
      <c r="B352" t="s">
        <v>104</v>
      </c>
      <c r="C352" t="s">
        <v>274</v>
      </c>
      <c r="D352">
        <v>236</v>
      </c>
      <c r="E352">
        <v>235</v>
      </c>
      <c r="F352">
        <v>241</v>
      </c>
      <c r="G352">
        <v>238</v>
      </c>
      <c r="H352">
        <v>237</v>
      </c>
      <c r="I352">
        <v>240</v>
      </c>
      <c r="J352">
        <v>239</v>
      </c>
      <c r="K352">
        <v>237</v>
      </c>
      <c r="L352">
        <v>238</v>
      </c>
      <c r="M352">
        <v>235</v>
      </c>
      <c r="N352">
        <v>235</v>
      </c>
      <c r="O352">
        <v>235</v>
      </c>
      <c r="P352">
        <v>238</v>
      </c>
      <c r="Q352">
        <v>235</v>
      </c>
      <c r="R352">
        <v>236</v>
      </c>
      <c r="S352">
        <v>235</v>
      </c>
      <c r="T352">
        <v>236</v>
      </c>
      <c r="U352">
        <v>236</v>
      </c>
      <c r="V352">
        <v>240</v>
      </c>
      <c r="W352">
        <v>238</v>
      </c>
      <c r="X352">
        <v>235</v>
      </c>
      <c r="Y352">
        <v>238</v>
      </c>
      <c r="Z352">
        <v>241</v>
      </c>
      <c r="AA352">
        <v>239</v>
      </c>
      <c r="AB352">
        <v>235</v>
      </c>
      <c r="AC352">
        <v>236</v>
      </c>
      <c r="AD352">
        <v>91</v>
      </c>
      <c r="AE352">
        <v>84</v>
      </c>
      <c r="AF352">
        <v>91</v>
      </c>
      <c r="AG352">
        <v>91</v>
      </c>
      <c r="AH352">
        <v>91</v>
      </c>
      <c r="AI352">
        <v>94</v>
      </c>
      <c r="AJ352">
        <v>91</v>
      </c>
      <c r="AK352">
        <v>91</v>
      </c>
      <c r="AL352">
        <v>91</v>
      </c>
      <c r="AM352">
        <v>92</v>
      </c>
      <c r="AN352">
        <v>93</v>
      </c>
      <c r="AO352">
        <v>99</v>
      </c>
      <c r="AP352">
        <v>94</v>
      </c>
      <c r="AQ352">
        <v>94</v>
      </c>
      <c r="AR352">
        <v>94</v>
      </c>
      <c r="AS352">
        <v>91</v>
      </c>
      <c r="AT352">
        <v>95</v>
      </c>
      <c r="AU352">
        <v>95</v>
      </c>
      <c r="AV352" s="8">
        <f t="shared" si="40"/>
        <v>177.86363636363637</v>
      </c>
      <c r="AW352">
        <f t="shared" si="41"/>
        <v>235</v>
      </c>
      <c r="AX352" s="8">
        <f t="shared" si="42"/>
        <v>72.029254686241146</v>
      </c>
      <c r="AY352" s="6">
        <f>Table1214[[#This Row],[Szórás]]/Table1214[[#This Row],[Átlagos akadálymentességi hibaszám]]</f>
        <v>0.40496897600237802</v>
      </c>
      <c r="AZ352">
        <f t="shared" si="43"/>
        <v>84</v>
      </c>
      <c r="BA352">
        <f t="shared" si="44"/>
        <v>241</v>
      </c>
      <c r="BB352">
        <f t="shared" si="45"/>
        <v>157</v>
      </c>
      <c r="BC352" s="7">
        <f t="shared" si="46"/>
        <v>0.96960766106277885</v>
      </c>
      <c r="BD352" s="10">
        <f t="shared" si="47"/>
        <v>0.7123415030222251</v>
      </c>
    </row>
    <row r="353" spans="1:56" x14ac:dyDescent="0.25">
      <c r="A353">
        <v>143950000</v>
      </c>
      <c r="B353" t="s">
        <v>110</v>
      </c>
      <c r="C353" t="s">
        <v>174</v>
      </c>
      <c r="D353">
        <v>39</v>
      </c>
      <c r="E353">
        <v>39</v>
      </c>
      <c r="F353">
        <v>39</v>
      </c>
      <c r="G353">
        <v>39</v>
      </c>
      <c r="H353">
        <v>39</v>
      </c>
      <c r="I353">
        <v>39</v>
      </c>
      <c r="J353">
        <v>39</v>
      </c>
      <c r="K353">
        <v>39</v>
      </c>
      <c r="L353">
        <v>39</v>
      </c>
      <c r="M353">
        <v>39</v>
      </c>
      <c r="N353">
        <v>39</v>
      </c>
      <c r="O353">
        <v>39</v>
      </c>
      <c r="P353">
        <v>39</v>
      </c>
      <c r="Q353">
        <v>39</v>
      </c>
      <c r="R353">
        <v>41</v>
      </c>
      <c r="S353">
        <v>41</v>
      </c>
      <c r="T353">
        <v>41</v>
      </c>
      <c r="U353">
        <v>41</v>
      </c>
      <c r="V353">
        <v>41</v>
      </c>
      <c r="W353">
        <v>41</v>
      </c>
      <c r="X353">
        <v>41</v>
      </c>
      <c r="Y353">
        <v>41</v>
      </c>
      <c r="Z353">
        <v>41</v>
      </c>
      <c r="AA353">
        <v>41</v>
      </c>
      <c r="AB353">
        <v>41</v>
      </c>
      <c r="AC353">
        <v>41</v>
      </c>
      <c r="AD353">
        <v>41</v>
      </c>
      <c r="AE353">
        <v>41</v>
      </c>
      <c r="AF353">
        <v>41</v>
      </c>
      <c r="AG353">
        <v>41</v>
      </c>
      <c r="AH353">
        <v>41</v>
      </c>
      <c r="AI353">
        <v>41</v>
      </c>
      <c r="AJ353">
        <v>41</v>
      </c>
      <c r="AK353">
        <v>41</v>
      </c>
      <c r="AL353">
        <v>41</v>
      </c>
      <c r="AM353">
        <v>41</v>
      </c>
      <c r="AN353">
        <v>41</v>
      </c>
      <c r="AO353">
        <v>41</v>
      </c>
      <c r="AP353">
        <v>41</v>
      </c>
      <c r="AQ353">
        <v>41</v>
      </c>
      <c r="AR353">
        <v>40</v>
      </c>
      <c r="AS353">
        <v>40</v>
      </c>
      <c r="AT353">
        <v>40</v>
      </c>
      <c r="AU353">
        <v>40</v>
      </c>
      <c r="AV353" s="8">
        <f t="shared" si="40"/>
        <v>40.272727272727273</v>
      </c>
      <c r="AW353">
        <f t="shared" si="41"/>
        <v>41</v>
      </c>
      <c r="AX353" s="8">
        <f t="shared" si="42"/>
        <v>0.92418754674821357</v>
      </c>
      <c r="AY353" s="6">
        <f>Table1214[[#This Row],[Szórás]]/Table1214[[#This Row],[Átlagos akadálymentességi hibaszám]]</f>
        <v>2.2948223508420653E-2</v>
      </c>
      <c r="AZ353">
        <f t="shared" si="43"/>
        <v>39</v>
      </c>
      <c r="BA353">
        <f t="shared" si="44"/>
        <v>41</v>
      </c>
      <c r="BB353">
        <f t="shared" si="45"/>
        <v>2</v>
      </c>
      <c r="BC353" s="7">
        <f t="shared" si="46"/>
        <v>1.0012025236241475</v>
      </c>
      <c r="BD353" s="10">
        <f t="shared" si="47"/>
        <v>0.44656416319254383</v>
      </c>
    </row>
    <row r="354" spans="1:56" x14ac:dyDescent="0.25">
      <c r="A354">
        <v>372630000</v>
      </c>
      <c r="B354" t="s">
        <v>125</v>
      </c>
      <c r="C354" t="s">
        <v>135</v>
      </c>
      <c r="D354">
        <v>25</v>
      </c>
      <c r="E354">
        <v>25</v>
      </c>
      <c r="F354">
        <v>25</v>
      </c>
      <c r="G354">
        <v>25</v>
      </c>
      <c r="H354">
        <v>25</v>
      </c>
      <c r="I354">
        <v>25</v>
      </c>
      <c r="J354">
        <v>39</v>
      </c>
      <c r="K354">
        <v>39</v>
      </c>
      <c r="L354">
        <v>38</v>
      </c>
      <c r="M354">
        <v>38</v>
      </c>
      <c r="N354">
        <v>39</v>
      </c>
      <c r="O354">
        <v>38</v>
      </c>
      <c r="P354">
        <v>39</v>
      </c>
      <c r="Q354">
        <v>38</v>
      </c>
      <c r="R354">
        <v>38</v>
      </c>
      <c r="S354">
        <v>39</v>
      </c>
      <c r="T354">
        <v>38</v>
      </c>
      <c r="U354">
        <v>38</v>
      </c>
      <c r="V354">
        <v>38</v>
      </c>
      <c r="W354">
        <v>38</v>
      </c>
      <c r="X354">
        <v>38</v>
      </c>
      <c r="Y354">
        <v>38</v>
      </c>
      <c r="Z354">
        <v>38</v>
      </c>
      <c r="AA354">
        <v>38</v>
      </c>
      <c r="AB354">
        <v>38</v>
      </c>
      <c r="AC354">
        <v>38</v>
      </c>
      <c r="AD354">
        <v>38</v>
      </c>
      <c r="AE354">
        <v>38</v>
      </c>
      <c r="AF354">
        <v>38</v>
      </c>
      <c r="AG354">
        <v>38</v>
      </c>
      <c r="AH354">
        <v>38</v>
      </c>
      <c r="AI354">
        <v>38</v>
      </c>
      <c r="AJ354">
        <v>38</v>
      </c>
      <c r="AK354">
        <v>38</v>
      </c>
      <c r="AL354">
        <v>38</v>
      </c>
      <c r="AM354">
        <v>39</v>
      </c>
      <c r="AN354">
        <v>39</v>
      </c>
      <c r="AO354">
        <v>39</v>
      </c>
      <c r="AP354">
        <v>40</v>
      </c>
      <c r="AQ354">
        <v>38</v>
      </c>
      <c r="AR354">
        <v>39</v>
      </c>
      <c r="AS354">
        <v>40</v>
      </c>
      <c r="AT354">
        <v>38</v>
      </c>
      <c r="AU354">
        <v>38</v>
      </c>
      <c r="AV354" s="8">
        <f t="shared" si="40"/>
        <v>36.522727272727273</v>
      </c>
      <c r="AW354">
        <f t="shared" si="41"/>
        <v>38</v>
      </c>
      <c r="AX354" s="8">
        <f t="shared" si="42"/>
        <v>4.6630094901560515</v>
      </c>
      <c r="AY354" s="6">
        <f>Table1214[[#This Row],[Szórás]]/Table1214[[#This Row],[Átlagos akadálymentességi hibaszám]]</f>
        <v>0.12767418641373135</v>
      </c>
      <c r="AZ354">
        <f t="shared" si="43"/>
        <v>25</v>
      </c>
      <c r="BA354">
        <f t="shared" si="44"/>
        <v>40</v>
      </c>
      <c r="BB354">
        <f t="shared" si="45"/>
        <v>15</v>
      </c>
      <c r="BC354" s="7">
        <f t="shared" si="46"/>
        <v>1.007029017772509</v>
      </c>
      <c r="BD354" s="10">
        <f t="shared" si="47"/>
        <v>0.36425270569019863</v>
      </c>
    </row>
    <row r="355" spans="1:56" x14ac:dyDescent="0.25">
      <c r="A355">
        <v>692700000</v>
      </c>
      <c r="B355" t="s">
        <v>121</v>
      </c>
      <c r="C355" t="s">
        <v>122</v>
      </c>
      <c r="D355">
        <v>29</v>
      </c>
      <c r="E355">
        <v>30</v>
      </c>
      <c r="F355">
        <v>29</v>
      </c>
      <c r="G355">
        <v>29</v>
      </c>
      <c r="H355">
        <v>30</v>
      </c>
      <c r="I355">
        <v>29</v>
      </c>
      <c r="J355">
        <v>29</v>
      </c>
      <c r="K355">
        <v>29</v>
      </c>
      <c r="L355">
        <v>29</v>
      </c>
      <c r="M355">
        <v>29</v>
      </c>
      <c r="N355">
        <v>29</v>
      </c>
      <c r="O355">
        <v>29</v>
      </c>
      <c r="P355">
        <v>29</v>
      </c>
      <c r="Q355">
        <v>29</v>
      </c>
      <c r="R355">
        <v>29</v>
      </c>
      <c r="S355">
        <v>29</v>
      </c>
      <c r="T355">
        <v>29</v>
      </c>
      <c r="U355">
        <v>29</v>
      </c>
      <c r="V355">
        <v>32</v>
      </c>
      <c r="W355">
        <v>30</v>
      </c>
      <c r="X355">
        <v>29</v>
      </c>
      <c r="Y355">
        <v>29</v>
      </c>
      <c r="Z355">
        <v>29</v>
      </c>
      <c r="AA355">
        <v>29</v>
      </c>
      <c r="AB355">
        <v>29</v>
      </c>
      <c r="AC355">
        <v>29</v>
      </c>
      <c r="AD355">
        <v>31</v>
      </c>
      <c r="AE355">
        <v>29</v>
      </c>
      <c r="AF355">
        <v>30</v>
      </c>
      <c r="AG355">
        <v>29</v>
      </c>
      <c r="AH355">
        <v>29</v>
      </c>
      <c r="AI355">
        <v>29</v>
      </c>
      <c r="AJ355">
        <v>30</v>
      </c>
      <c r="AK355">
        <v>29</v>
      </c>
      <c r="AL355">
        <v>29</v>
      </c>
      <c r="AM355">
        <v>29</v>
      </c>
      <c r="AN355">
        <v>30</v>
      </c>
      <c r="AO355">
        <v>30</v>
      </c>
      <c r="AP355">
        <v>30</v>
      </c>
      <c r="AQ355">
        <v>30</v>
      </c>
      <c r="AR355">
        <v>30</v>
      </c>
      <c r="AS355">
        <v>30</v>
      </c>
      <c r="AT355">
        <v>30</v>
      </c>
      <c r="AU355">
        <v>29</v>
      </c>
      <c r="AV355" s="8">
        <f t="shared" si="40"/>
        <v>29.386363636363637</v>
      </c>
      <c r="AW355">
        <f t="shared" si="41"/>
        <v>29</v>
      </c>
      <c r="AX355" s="8">
        <f t="shared" si="42"/>
        <v>0.65471133674382642</v>
      </c>
      <c r="AY355" s="6">
        <f>Table1214[[#This Row],[Szórás]]/Table1214[[#This Row],[Átlagos akadálymentességi hibaszám]]</f>
        <v>2.2279426772411726E-2</v>
      </c>
      <c r="AZ355">
        <f t="shared" si="43"/>
        <v>29</v>
      </c>
      <c r="BA355">
        <f t="shared" si="44"/>
        <v>32</v>
      </c>
      <c r="BB355">
        <f t="shared" si="45"/>
        <v>3</v>
      </c>
      <c r="BC355" s="7">
        <f t="shared" si="46"/>
        <v>1.0004668918418709</v>
      </c>
      <c r="BD355" s="10">
        <f t="shared" si="47"/>
        <v>7.5427313435688315E-2</v>
      </c>
    </row>
    <row r="356" spans="1:56" x14ac:dyDescent="0.25">
      <c r="A356">
        <v>290350000</v>
      </c>
      <c r="B356" t="s">
        <v>110</v>
      </c>
      <c r="C356" t="s">
        <v>174</v>
      </c>
      <c r="D356">
        <v>38</v>
      </c>
      <c r="E356">
        <v>38</v>
      </c>
      <c r="F356">
        <v>38</v>
      </c>
      <c r="G356">
        <v>38</v>
      </c>
      <c r="H356">
        <v>38</v>
      </c>
      <c r="I356">
        <v>38</v>
      </c>
      <c r="J356">
        <v>38</v>
      </c>
      <c r="K356">
        <v>38</v>
      </c>
      <c r="L356">
        <v>38</v>
      </c>
      <c r="M356">
        <v>38</v>
      </c>
      <c r="N356">
        <v>38</v>
      </c>
      <c r="O356">
        <v>38</v>
      </c>
      <c r="P356">
        <v>38</v>
      </c>
      <c r="Q356">
        <v>38</v>
      </c>
      <c r="R356">
        <v>38</v>
      </c>
      <c r="S356">
        <v>38</v>
      </c>
      <c r="T356">
        <v>38</v>
      </c>
      <c r="U356">
        <v>38</v>
      </c>
      <c r="V356">
        <v>38</v>
      </c>
      <c r="W356">
        <v>38</v>
      </c>
      <c r="X356">
        <v>38</v>
      </c>
      <c r="Y356">
        <v>38</v>
      </c>
      <c r="Z356">
        <v>38</v>
      </c>
      <c r="AA356">
        <v>38</v>
      </c>
      <c r="AB356">
        <v>34</v>
      </c>
      <c r="AC356">
        <v>38</v>
      </c>
      <c r="AD356">
        <v>38</v>
      </c>
      <c r="AE356">
        <v>38</v>
      </c>
      <c r="AF356">
        <v>38</v>
      </c>
      <c r="AG356">
        <v>38</v>
      </c>
      <c r="AH356">
        <v>38</v>
      </c>
      <c r="AI356">
        <v>38</v>
      </c>
      <c r="AJ356">
        <v>38</v>
      </c>
      <c r="AK356">
        <v>38</v>
      </c>
      <c r="AL356">
        <v>34</v>
      </c>
      <c r="AM356">
        <v>38</v>
      </c>
      <c r="AN356">
        <v>38</v>
      </c>
      <c r="AO356">
        <v>38</v>
      </c>
      <c r="AP356">
        <v>38</v>
      </c>
      <c r="AQ356">
        <v>38</v>
      </c>
      <c r="AR356">
        <v>41</v>
      </c>
      <c r="AS356">
        <v>41</v>
      </c>
      <c r="AT356">
        <v>41</v>
      </c>
      <c r="AU356">
        <v>41</v>
      </c>
      <c r="AV356" s="8">
        <f t="shared" si="40"/>
        <v>38.090909090909093</v>
      </c>
      <c r="AW356">
        <f t="shared" si="41"/>
        <v>38</v>
      </c>
      <c r="AX356" s="8">
        <f t="shared" si="42"/>
        <v>1.2541685250466779</v>
      </c>
      <c r="AY356" s="6">
        <f>Table1214[[#This Row],[Szórás]]/Table1214[[#This Row],[Átlagos akadálymentességi hibaszám]]</f>
        <v>3.2925665335354307E-2</v>
      </c>
      <c r="AZ356">
        <f t="shared" si="43"/>
        <v>34</v>
      </c>
      <c r="BA356">
        <f t="shared" si="44"/>
        <v>41</v>
      </c>
      <c r="BB356">
        <f t="shared" si="45"/>
        <v>7</v>
      </c>
      <c r="BC356" s="7">
        <f t="shared" si="46"/>
        <v>1.000621826521314</v>
      </c>
      <c r="BD356" s="10">
        <f t="shared" si="47"/>
        <v>5.7494044429123696E-2</v>
      </c>
    </row>
    <row r="357" spans="1:56" x14ac:dyDescent="0.25">
      <c r="A357">
        <v>372460000</v>
      </c>
      <c r="B357" t="s">
        <v>125</v>
      </c>
      <c r="C357" t="s">
        <v>135</v>
      </c>
      <c r="D357">
        <v>625</v>
      </c>
      <c r="E357">
        <v>625</v>
      </c>
      <c r="F357">
        <v>625</v>
      </c>
      <c r="G357">
        <v>625</v>
      </c>
      <c r="H357">
        <v>72</v>
      </c>
      <c r="I357">
        <v>72</v>
      </c>
      <c r="J357">
        <v>72</v>
      </c>
      <c r="K357">
        <v>72</v>
      </c>
      <c r="L357">
        <v>72</v>
      </c>
      <c r="M357">
        <v>72</v>
      </c>
      <c r="N357">
        <v>72</v>
      </c>
      <c r="O357">
        <v>72</v>
      </c>
      <c r="P357">
        <v>72</v>
      </c>
      <c r="Q357">
        <v>72</v>
      </c>
      <c r="R357">
        <v>73</v>
      </c>
      <c r="S357">
        <v>72</v>
      </c>
      <c r="T357">
        <v>72</v>
      </c>
      <c r="U357">
        <v>72</v>
      </c>
      <c r="V357">
        <v>73</v>
      </c>
      <c r="W357">
        <v>72</v>
      </c>
      <c r="X357">
        <v>72</v>
      </c>
      <c r="Y357">
        <v>72</v>
      </c>
      <c r="Z357">
        <v>72</v>
      </c>
      <c r="AA357">
        <v>72</v>
      </c>
      <c r="AB357">
        <v>72</v>
      </c>
      <c r="AC357">
        <v>72</v>
      </c>
      <c r="AD357">
        <v>72</v>
      </c>
      <c r="AE357">
        <v>73</v>
      </c>
      <c r="AF357">
        <v>72</v>
      </c>
      <c r="AG357">
        <v>72</v>
      </c>
      <c r="AH357">
        <v>72</v>
      </c>
      <c r="AI357">
        <v>73</v>
      </c>
      <c r="AJ357">
        <v>72</v>
      </c>
      <c r="AK357">
        <v>72</v>
      </c>
      <c r="AL357">
        <v>74</v>
      </c>
      <c r="AM357">
        <v>74</v>
      </c>
      <c r="AN357">
        <v>73</v>
      </c>
      <c r="AO357">
        <v>73</v>
      </c>
      <c r="AP357">
        <v>74</v>
      </c>
      <c r="AQ357">
        <v>74</v>
      </c>
      <c r="AR357">
        <v>72</v>
      </c>
      <c r="AS357">
        <v>57</v>
      </c>
      <c r="AT357">
        <v>57</v>
      </c>
      <c r="AU357">
        <v>57</v>
      </c>
      <c r="AV357" s="8">
        <f t="shared" si="40"/>
        <v>121.56818181818181</v>
      </c>
      <c r="AW357">
        <f t="shared" si="41"/>
        <v>72</v>
      </c>
      <c r="AX357" s="8">
        <f t="shared" si="42"/>
        <v>161.08821759452218</v>
      </c>
      <c r="AY357" s="6">
        <f>Table1214[[#This Row],[Szórás]]/Table1214[[#This Row],[Átlagos akadálymentességi hibaszám]]</f>
        <v>1.325085356918859</v>
      </c>
      <c r="AZ357">
        <f t="shared" si="43"/>
        <v>57</v>
      </c>
      <c r="BA357">
        <f t="shared" si="44"/>
        <v>625</v>
      </c>
      <c r="BB357">
        <f t="shared" si="45"/>
        <v>568</v>
      </c>
      <c r="BC357" s="7">
        <f t="shared" si="46"/>
        <v>0.97424291398684437</v>
      </c>
      <c r="BD357" s="10">
        <f t="shared" si="47"/>
        <v>0.2785402437234944</v>
      </c>
    </row>
    <row r="358" spans="1:56" x14ac:dyDescent="0.25">
      <c r="A358">
        <v>56940000</v>
      </c>
      <c r="B358" t="s">
        <v>110</v>
      </c>
      <c r="C358" t="s">
        <v>174</v>
      </c>
      <c r="D358">
        <v>48</v>
      </c>
      <c r="E358">
        <v>50</v>
      </c>
      <c r="F358">
        <v>51</v>
      </c>
      <c r="G358">
        <v>51</v>
      </c>
      <c r="H358">
        <v>51</v>
      </c>
      <c r="I358">
        <v>50</v>
      </c>
      <c r="J358">
        <v>49</v>
      </c>
      <c r="K358">
        <v>50</v>
      </c>
      <c r="L358">
        <v>50</v>
      </c>
      <c r="M358">
        <v>50</v>
      </c>
      <c r="N358">
        <v>50</v>
      </c>
      <c r="O358">
        <v>50</v>
      </c>
      <c r="P358">
        <v>51</v>
      </c>
      <c r="Q358">
        <v>50</v>
      </c>
      <c r="R358">
        <v>50</v>
      </c>
      <c r="S358">
        <v>50</v>
      </c>
      <c r="T358">
        <v>50</v>
      </c>
      <c r="U358">
        <v>50</v>
      </c>
      <c r="V358">
        <v>50</v>
      </c>
      <c r="W358">
        <v>50</v>
      </c>
      <c r="X358">
        <v>50</v>
      </c>
      <c r="Y358">
        <v>50</v>
      </c>
      <c r="Z358">
        <v>51</v>
      </c>
      <c r="AA358">
        <v>51</v>
      </c>
      <c r="AB358">
        <v>53</v>
      </c>
      <c r="AC358">
        <v>53</v>
      </c>
      <c r="AD358">
        <v>53</v>
      </c>
      <c r="AE358">
        <v>52</v>
      </c>
      <c r="AF358">
        <v>52</v>
      </c>
      <c r="AG358">
        <v>52</v>
      </c>
      <c r="AH358">
        <v>52</v>
      </c>
      <c r="AI358">
        <v>52</v>
      </c>
      <c r="AJ358">
        <v>51</v>
      </c>
      <c r="AK358">
        <v>52</v>
      </c>
      <c r="AL358">
        <v>51</v>
      </c>
      <c r="AM358">
        <v>51</v>
      </c>
      <c r="AN358">
        <v>52</v>
      </c>
      <c r="AO358">
        <v>52</v>
      </c>
      <c r="AP358">
        <v>52</v>
      </c>
      <c r="AQ358">
        <v>52</v>
      </c>
      <c r="AR358">
        <v>52</v>
      </c>
      <c r="AS358">
        <v>52</v>
      </c>
      <c r="AT358">
        <v>52</v>
      </c>
      <c r="AU358">
        <v>52</v>
      </c>
      <c r="AV358" s="8">
        <f t="shared" si="40"/>
        <v>50.977272727272727</v>
      </c>
      <c r="AW358">
        <f t="shared" si="41"/>
        <v>51</v>
      </c>
      <c r="AX358" s="8">
        <f t="shared" si="42"/>
        <v>1.1307259730879298</v>
      </c>
      <c r="AY358" s="6">
        <f>Table1214[[#This Row],[Szórás]]/Table1214[[#This Row],[Átlagos akadálymentességi hibaszám]]</f>
        <v>2.2180982084649536E-2</v>
      </c>
      <c r="AZ358">
        <f t="shared" si="43"/>
        <v>48</v>
      </c>
      <c r="BA358">
        <f t="shared" si="44"/>
        <v>53</v>
      </c>
      <c r="BB358">
        <f t="shared" si="45"/>
        <v>5</v>
      </c>
      <c r="BC358" s="7">
        <f t="shared" si="46"/>
        <v>1.0012477780248075</v>
      </c>
      <c r="BD358" s="10">
        <f t="shared" si="47"/>
        <v>0.51925977526357237</v>
      </c>
    </row>
    <row r="359" spans="1:56" x14ac:dyDescent="0.25">
      <c r="A359">
        <v>416560000</v>
      </c>
      <c r="B359" t="s">
        <v>125</v>
      </c>
      <c r="C359" t="s">
        <v>135</v>
      </c>
      <c r="D359">
        <v>90</v>
      </c>
      <c r="E359">
        <v>90</v>
      </c>
      <c r="F359">
        <v>90</v>
      </c>
      <c r="G359">
        <v>90</v>
      </c>
      <c r="H359">
        <v>90</v>
      </c>
      <c r="I359">
        <v>90</v>
      </c>
      <c r="J359">
        <v>90</v>
      </c>
      <c r="K359">
        <v>90</v>
      </c>
      <c r="L359">
        <v>90</v>
      </c>
      <c r="M359">
        <v>90</v>
      </c>
      <c r="N359">
        <v>90</v>
      </c>
      <c r="O359">
        <v>90</v>
      </c>
      <c r="P359">
        <v>90</v>
      </c>
      <c r="Q359">
        <v>90</v>
      </c>
      <c r="R359">
        <v>90</v>
      </c>
      <c r="S359">
        <v>90</v>
      </c>
      <c r="T359">
        <v>90</v>
      </c>
      <c r="U359">
        <v>90</v>
      </c>
      <c r="V359">
        <v>90</v>
      </c>
      <c r="W359">
        <v>90</v>
      </c>
      <c r="X359">
        <v>90</v>
      </c>
      <c r="Y359">
        <v>90</v>
      </c>
      <c r="Z359">
        <v>103</v>
      </c>
      <c r="AA359">
        <v>102</v>
      </c>
      <c r="AB359">
        <v>102</v>
      </c>
      <c r="AC359">
        <v>102</v>
      </c>
      <c r="AD359">
        <v>102</v>
      </c>
      <c r="AE359">
        <v>102</v>
      </c>
      <c r="AF359">
        <v>102</v>
      </c>
      <c r="AG359">
        <v>102</v>
      </c>
      <c r="AH359">
        <v>102</v>
      </c>
      <c r="AI359">
        <v>102</v>
      </c>
      <c r="AJ359">
        <v>101</v>
      </c>
      <c r="AK359">
        <v>101</v>
      </c>
      <c r="AL359">
        <v>102</v>
      </c>
      <c r="AM359">
        <v>102</v>
      </c>
      <c r="AN359">
        <v>102</v>
      </c>
      <c r="AO359">
        <v>101</v>
      </c>
      <c r="AP359">
        <v>101</v>
      </c>
      <c r="AQ359">
        <v>99</v>
      </c>
      <c r="AR359">
        <v>99</v>
      </c>
      <c r="AS359">
        <v>102</v>
      </c>
      <c r="AT359">
        <v>23</v>
      </c>
      <c r="AU359">
        <v>102</v>
      </c>
      <c r="AV359" s="8">
        <f t="shared" si="40"/>
        <v>94</v>
      </c>
      <c r="AW359">
        <f t="shared" si="41"/>
        <v>90</v>
      </c>
      <c r="AX359" s="8">
        <f t="shared" si="42"/>
        <v>12.404050351247333</v>
      </c>
      <c r="AY359" s="6">
        <f>Table1214[[#This Row],[Szórás]]/Table1214[[#This Row],[Átlagos akadálymentességi hibaszám]]</f>
        <v>0.131957982460078</v>
      </c>
      <c r="AZ359">
        <f t="shared" si="43"/>
        <v>23</v>
      </c>
      <c r="BA359">
        <f t="shared" si="44"/>
        <v>103</v>
      </c>
      <c r="BB359">
        <f t="shared" si="45"/>
        <v>80</v>
      </c>
      <c r="BC359" s="7">
        <f t="shared" si="46"/>
        <v>0.99973975434268114</v>
      </c>
      <c r="BD359" s="10">
        <f t="shared" si="47"/>
        <v>2.2472314514405115E-4</v>
      </c>
    </row>
    <row r="360" spans="1:56" x14ac:dyDescent="0.25">
      <c r="A360">
        <v>124130000</v>
      </c>
      <c r="B360" t="s">
        <v>110</v>
      </c>
      <c r="C360" t="s">
        <v>174</v>
      </c>
      <c r="D360">
        <v>44</v>
      </c>
      <c r="E360">
        <v>45</v>
      </c>
      <c r="F360">
        <v>44</v>
      </c>
      <c r="G360">
        <v>44</v>
      </c>
      <c r="H360">
        <v>44</v>
      </c>
      <c r="I360">
        <v>44</v>
      </c>
      <c r="J360">
        <v>44</v>
      </c>
      <c r="K360">
        <v>44</v>
      </c>
      <c r="L360">
        <v>44</v>
      </c>
      <c r="M360">
        <v>44</v>
      </c>
      <c r="N360">
        <v>44</v>
      </c>
      <c r="O360">
        <v>44</v>
      </c>
      <c r="P360">
        <v>44</v>
      </c>
      <c r="Q360">
        <v>44</v>
      </c>
      <c r="R360">
        <v>45</v>
      </c>
      <c r="S360">
        <v>44</v>
      </c>
      <c r="T360">
        <v>45</v>
      </c>
      <c r="U360">
        <v>44</v>
      </c>
      <c r="V360">
        <v>45</v>
      </c>
      <c r="W360">
        <v>45</v>
      </c>
      <c r="X360">
        <v>45</v>
      </c>
      <c r="Y360">
        <v>44</v>
      </c>
      <c r="Z360">
        <v>45</v>
      </c>
      <c r="AA360">
        <v>44</v>
      </c>
      <c r="AB360">
        <v>45</v>
      </c>
      <c r="AC360">
        <v>45</v>
      </c>
      <c r="AD360">
        <v>45</v>
      </c>
      <c r="AE360">
        <v>44</v>
      </c>
      <c r="AF360">
        <v>45</v>
      </c>
      <c r="AG360">
        <v>45</v>
      </c>
      <c r="AH360">
        <v>44</v>
      </c>
      <c r="AI360">
        <v>44</v>
      </c>
      <c r="AJ360">
        <v>44</v>
      </c>
      <c r="AK360">
        <v>44</v>
      </c>
      <c r="AL360">
        <v>44</v>
      </c>
      <c r="AM360">
        <v>44</v>
      </c>
      <c r="AN360">
        <v>46</v>
      </c>
      <c r="AO360">
        <v>45</v>
      </c>
      <c r="AP360">
        <v>45</v>
      </c>
      <c r="AQ360">
        <v>45</v>
      </c>
      <c r="AR360">
        <v>46</v>
      </c>
      <c r="AS360">
        <v>45</v>
      </c>
      <c r="AT360">
        <v>44</v>
      </c>
      <c r="AU360">
        <v>45</v>
      </c>
      <c r="AV360" s="8">
        <f t="shared" si="40"/>
        <v>44.477272727272727</v>
      </c>
      <c r="AW360">
        <f t="shared" si="41"/>
        <v>44</v>
      </c>
      <c r="AX360" s="8">
        <f t="shared" si="42"/>
        <v>0.59017681085934726</v>
      </c>
      <c r="AY360" s="6">
        <f>Table1214[[#This Row],[Szórás]]/Table1214[[#This Row],[Átlagos akadálymentességi hibaszám]]</f>
        <v>1.326917714757858E-2</v>
      </c>
      <c r="AZ360">
        <f t="shared" si="43"/>
        <v>44</v>
      </c>
      <c r="BA360">
        <f t="shared" si="44"/>
        <v>46</v>
      </c>
      <c r="BB360">
        <f t="shared" si="45"/>
        <v>2</v>
      </c>
      <c r="BC360" s="7">
        <f t="shared" si="46"/>
        <v>1.000442823306356</v>
      </c>
      <c r="BD360" s="10">
        <f t="shared" si="47"/>
        <v>0.18550015573573109</v>
      </c>
    </row>
    <row r="361" spans="1:56" x14ac:dyDescent="0.25">
      <c r="A361">
        <v>10549530000</v>
      </c>
      <c r="B361" t="s">
        <v>100</v>
      </c>
      <c r="C361" t="s">
        <v>101</v>
      </c>
      <c r="D361">
        <v>60</v>
      </c>
      <c r="E361">
        <v>60</v>
      </c>
      <c r="F361">
        <v>59</v>
      </c>
      <c r="G361">
        <v>60</v>
      </c>
      <c r="H361">
        <v>60</v>
      </c>
      <c r="I361">
        <v>60</v>
      </c>
      <c r="J361">
        <v>60</v>
      </c>
      <c r="K361">
        <v>60</v>
      </c>
      <c r="L361">
        <v>60</v>
      </c>
      <c r="M361">
        <v>60</v>
      </c>
      <c r="N361">
        <v>60</v>
      </c>
      <c r="O361">
        <v>60</v>
      </c>
      <c r="P361">
        <v>79</v>
      </c>
      <c r="Q361">
        <v>62</v>
      </c>
      <c r="R361">
        <v>60</v>
      </c>
      <c r="S361">
        <v>60</v>
      </c>
      <c r="T361">
        <v>60</v>
      </c>
      <c r="U361">
        <v>60</v>
      </c>
      <c r="V361">
        <v>60</v>
      </c>
      <c r="W361">
        <v>60</v>
      </c>
      <c r="X361">
        <v>60</v>
      </c>
      <c r="Y361">
        <v>62</v>
      </c>
      <c r="Z361">
        <v>57</v>
      </c>
      <c r="AA361">
        <v>63</v>
      </c>
      <c r="AB361">
        <v>57</v>
      </c>
      <c r="AC361">
        <v>73</v>
      </c>
      <c r="AD361">
        <v>57</v>
      </c>
      <c r="AE361">
        <v>57</v>
      </c>
      <c r="AF361">
        <v>57</v>
      </c>
      <c r="AG361">
        <v>58</v>
      </c>
      <c r="AH361">
        <v>57</v>
      </c>
      <c r="AI361">
        <v>57</v>
      </c>
      <c r="AJ361">
        <v>57</v>
      </c>
      <c r="AK361">
        <v>57</v>
      </c>
      <c r="AL361">
        <v>56</v>
      </c>
      <c r="AM361">
        <v>57</v>
      </c>
      <c r="AN361">
        <v>59</v>
      </c>
      <c r="AO361">
        <v>59</v>
      </c>
      <c r="AP361">
        <v>59</v>
      </c>
      <c r="AQ361">
        <v>59</v>
      </c>
      <c r="AR361">
        <v>57</v>
      </c>
      <c r="AS361">
        <v>57</v>
      </c>
      <c r="AT361">
        <v>57</v>
      </c>
      <c r="AU361">
        <v>57</v>
      </c>
      <c r="AV361" s="8">
        <f t="shared" si="40"/>
        <v>59.68181818181818</v>
      </c>
      <c r="AW361">
        <f t="shared" si="41"/>
        <v>60</v>
      </c>
      <c r="AX361" s="8">
        <f t="shared" si="42"/>
        <v>4.0160881538129409</v>
      </c>
      <c r="AY361" s="6">
        <f>Table1214[[#This Row],[Szórás]]/Table1214[[#This Row],[Átlagos akadálymentességi hibaszám]]</f>
        <v>6.7291652234489491E-2</v>
      </c>
      <c r="AZ361">
        <f t="shared" si="43"/>
        <v>56</v>
      </c>
      <c r="BA361">
        <f t="shared" si="44"/>
        <v>79</v>
      </c>
      <c r="BB361">
        <f t="shared" si="45"/>
        <v>23</v>
      </c>
      <c r="BC361" s="7">
        <f t="shared" si="46"/>
        <v>0.99832959039262981</v>
      </c>
      <c r="BD361" s="10">
        <f t="shared" si="47"/>
        <v>0.12354400952479597</v>
      </c>
    </row>
    <row r="362" spans="1:56" x14ac:dyDescent="0.25">
      <c r="A362">
        <v>721981000000</v>
      </c>
      <c r="B362" t="s">
        <v>100</v>
      </c>
      <c r="C362" t="s">
        <v>101</v>
      </c>
      <c r="D362">
        <v>29</v>
      </c>
      <c r="E362">
        <v>29</v>
      </c>
      <c r="F362">
        <v>29</v>
      </c>
      <c r="G362">
        <v>29</v>
      </c>
      <c r="H362">
        <v>29</v>
      </c>
      <c r="I362">
        <v>29</v>
      </c>
      <c r="J362">
        <v>29</v>
      </c>
      <c r="K362">
        <v>29</v>
      </c>
      <c r="L362">
        <v>29</v>
      </c>
      <c r="M362">
        <v>29</v>
      </c>
      <c r="N362">
        <v>29</v>
      </c>
      <c r="O362">
        <v>29</v>
      </c>
      <c r="P362">
        <v>29</v>
      </c>
      <c r="Q362">
        <v>29</v>
      </c>
      <c r="R362">
        <v>29</v>
      </c>
      <c r="S362">
        <v>29</v>
      </c>
      <c r="T362">
        <v>29</v>
      </c>
      <c r="U362">
        <v>29</v>
      </c>
      <c r="V362">
        <v>29</v>
      </c>
      <c r="W362">
        <v>29</v>
      </c>
      <c r="X362">
        <v>29</v>
      </c>
      <c r="Y362">
        <v>29</v>
      </c>
      <c r="Z362">
        <v>29</v>
      </c>
      <c r="AA362">
        <v>29</v>
      </c>
      <c r="AB362">
        <v>29</v>
      </c>
      <c r="AC362">
        <v>30</v>
      </c>
      <c r="AD362">
        <v>30</v>
      </c>
      <c r="AE362">
        <v>30</v>
      </c>
      <c r="AF362">
        <v>30</v>
      </c>
      <c r="AG362">
        <v>30</v>
      </c>
      <c r="AH362">
        <v>30</v>
      </c>
      <c r="AI362">
        <v>30</v>
      </c>
      <c r="AJ362">
        <v>30</v>
      </c>
      <c r="AK362">
        <v>30</v>
      </c>
      <c r="AL362">
        <v>30</v>
      </c>
      <c r="AM362">
        <v>30</v>
      </c>
      <c r="AN362">
        <v>30</v>
      </c>
      <c r="AO362">
        <v>30</v>
      </c>
      <c r="AP362">
        <v>30</v>
      </c>
      <c r="AQ362">
        <v>30</v>
      </c>
      <c r="AR362">
        <v>30</v>
      </c>
      <c r="AS362">
        <v>30</v>
      </c>
      <c r="AT362">
        <v>30</v>
      </c>
      <c r="AU362">
        <v>30</v>
      </c>
      <c r="AV362" s="8">
        <f t="shared" si="40"/>
        <v>29.431818181818183</v>
      </c>
      <c r="AW362">
        <f t="shared" si="41"/>
        <v>29</v>
      </c>
      <c r="AX362" s="8">
        <f t="shared" si="42"/>
        <v>0.50105596738531255</v>
      </c>
      <c r="AY362" s="6">
        <f>Table1214[[#This Row],[Szórás]]/Table1214[[#This Row],[Átlagos akadálymentességi hibaszám]]</f>
        <v>1.7024295416952703E-2</v>
      </c>
      <c r="AZ362">
        <f t="shared" si="43"/>
        <v>29</v>
      </c>
      <c r="BA362">
        <f t="shared" si="44"/>
        <v>30</v>
      </c>
      <c r="BB362">
        <f t="shared" si="45"/>
        <v>1</v>
      </c>
      <c r="BC362" s="7">
        <f t="shared" si="46"/>
        <v>1.0011354741170686</v>
      </c>
      <c r="BD362" s="10">
        <f t="shared" si="47"/>
        <v>0.73643410852713198</v>
      </c>
    </row>
    <row r="363" spans="1:56" x14ac:dyDescent="0.25">
      <c r="A363">
        <v>2502690000</v>
      </c>
      <c r="B363" t="s">
        <v>164</v>
      </c>
      <c r="C363" t="s">
        <v>333</v>
      </c>
      <c r="D363">
        <v>20</v>
      </c>
      <c r="E363">
        <v>20</v>
      </c>
      <c r="F363">
        <v>20</v>
      </c>
      <c r="G363">
        <v>20</v>
      </c>
      <c r="H363">
        <v>20</v>
      </c>
      <c r="I363">
        <v>20</v>
      </c>
      <c r="J363">
        <v>20</v>
      </c>
      <c r="K363">
        <v>20</v>
      </c>
      <c r="L363">
        <v>20</v>
      </c>
      <c r="M363">
        <v>20</v>
      </c>
      <c r="N363">
        <v>20</v>
      </c>
      <c r="O363">
        <v>20</v>
      </c>
      <c r="P363">
        <v>20</v>
      </c>
      <c r="Q363">
        <v>20</v>
      </c>
      <c r="R363">
        <v>20</v>
      </c>
      <c r="S363">
        <v>20</v>
      </c>
      <c r="T363">
        <v>20</v>
      </c>
      <c r="U363">
        <v>20</v>
      </c>
      <c r="V363">
        <v>20</v>
      </c>
      <c r="W363">
        <v>20</v>
      </c>
      <c r="X363">
        <v>20</v>
      </c>
      <c r="Y363">
        <v>20</v>
      </c>
      <c r="Z363">
        <v>20</v>
      </c>
      <c r="AA363">
        <v>20</v>
      </c>
      <c r="AB363">
        <v>20</v>
      </c>
      <c r="AC363">
        <v>20</v>
      </c>
      <c r="AD363">
        <v>20</v>
      </c>
      <c r="AE363">
        <v>20</v>
      </c>
      <c r="AF363">
        <v>20</v>
      </c>
      <c r="AG363">
        <v>20</v>
      </c>
      <c r="AH363">
        <v>20</v>
      </c>
      <c r="AI363">
        <v>20</v>
      </c>
      <c r="AJ363">
        <v>20</v>
      </c>
      <c r="AK363">
        <v>20</v>
      </c>
      <c r="AL363">
        <v>20</v>
      </c>
      <c r="AM363">
        <v>20</v>
      </c>
      <c r="AN363">
        <v>20</v>
      </c>
      <c r="AO363">
        <v>20</v>
      </c>
      <c r="AP363">
        <v>20</v>
      </c>
      <c r="AQ363">
        <v>20</v>
      </c>
      <c r="AR363">
        <v>20</v>
      </c>
      <c r="AS363">
        <v>20</v>
      </c>
      <c r="AT363">
        <v>20</v>
      </c>
      <c r="AU363">
        <v>20</v>
      </c>
      <c r="AV363" s="8">
        <f t="shared" si="40"/>
        <v>20</v>
      </c>
      <c r="AW363">
        <f t="shared" si="41"/>
        <v>20</v>
      </c>
      <c r="AX363" s="8">
        <f t="shared" si="42"/>
        <v>0</v>
      </c>
      <c r="AY363" s="6">
        <f>Table1214[[#This Row],[Szórás]]/Table1214[[#This Row],[Átlagos akadálymentességi hibaszám]]</f>
        <v>0</v>
      </c>
      <c r="AZ363">
        <f t="shared" si="43"/>
        <v>20</v>
      </c>
      <c r="BA363">
        <f t="shared" si="44"/>
        <v>20</v>
      </c>
      <c r="BB363">
        <f t="shared" si="45"/>
        <v>0</v>
      </c>
      <c r="BC363" s="7">
        <f t="shared" si="46"/>
        <v>1</v>
      </c>
      <c r="BD363" s="10">
        <f t="shared" si="47"/>
        <v>1</v>
      </c>
    </row>
    <row r="364" spans="1:56" x14ac:dyDescent="0.25">
      <c r="A364">
        <v>95250000</v>
      </c>
      <c r="B364" t="s">
        <v>110</v>
      </c>
      <c r="C364" t="s">
        <v>174</v>
      </c>
      <c r="D364">
        <v>9</v>
      </c>
      <c r="E364">
        <v>9</v>
      </c>
      <c r="F364">
        <v>9</v>
      </c>
      <c r="G364">
        <v>9</v>
      </c>
      <c r="H364">
        <v>9</v>
      </c>
      <c r="I364">
        <v>9</v>
      </c>
      <c r="J364">
        <v>9</v>
      </c>
      <c r="K364">
        <v>9</v>
      </c>
      <c r="L364">
        <v>9</v>
      </c>
      <c r="M364">
        <v>9</v>
      </c>
      <c r="N364">
        <v>9</v>
      </c>
      <c r="O364">
        <v>9</v>
      </c>
      <c r="P364">
        <v>9</v>
      </c>
      <c r="Q364">
        <v>9</v>
      </c>
      <c r="R364">
        <v>9</v>
      </c>
      <c r="S364">
        <v>9</v>
      </c>
      <c r="T364">
        <v>9</v>
      </c>
      <c r="U364">
        <v>9</v>
      </c>
      <c r="V364">
        <v>9</v>
      </c>
      <c r="W364">
        <v>9</v>
      </c>
      <c r="X364">
        <v>9</v>
      </c>
      <c r="Y364">
        <v>9</v>
      </c>
      <c r="Z364">
        <v>9</v>
      </c>
      <c r="AA364">
        <v>9</v>
      </c>
      <c r="AB364">
        <v>9</v>
      </c>
      <c r="AC364">
        <v>9</v>
      </c>
      <c r="AD364">
        <v>9</v>
      </c>
      <c r="AE364">
        <v>9</v>
      </c>
      <c r="AF364">
        <v>9</v>
      </c>
      <c r="AG364">
        <v>9</v>
      </c>
      <c r="AH364">
        <v>9</v>
      </c>
      <c r="AI364">
        <v>9</v>
      </c>
      <c r="AJ364">
        <v>9</v>
      </c>
      <c r="AK364">
        <v>9</v>
      </c>
      <c r="AL364">
        <v>9</v>
      </c>
      <c r="AM364">
        <v>9</v>
      </c>
      <c r="AN364">
        <v>9</v>
      </c>
      <c r="AO364">
        <v>9</v>
      </c>
      <c r="AP364">
        <v>9</v>
      </c>
      <c r="AQ364">
        <v>9</v>
      </c>
      <c r="AR364">
        <v>9</v>
      </c>
      <c r="AS364">
        <v>9</v>
      </c>
      <c r="AT364">
        <v>9</v>
      </c>
      <c r="AU364">
        <v>9</v>
      </c>
      <c r="AV364" s="8">
        <f t="shared" si="40"/>
        <v>9</v>
      </c>
      <c r="AW364">
        <f t="shared" si="41"/>
        <v>9</v>
      </c>
      <c r="AX364" s="8">
        <f t="shared" si="42"/>
        <v>0</v>
      </c>
      <c r="AY364" s="6">
        <f>Table1214[[#This Row],[Szórás]]/Table1214[[#This Row],[Átlagos akadálymentességi hibaszám]]</f>
        <v>0</v>
      </c>
      <c r="AZ364">
        <f t="shared" si="43"/>
        <v>9</v>
      </c>
      <c r="BA364">
        <f t="shared" si="44"/>
        <v>9</v>
      </c>
      <c r="BB364">
        <f t="shared" si="45"/>
        <v>0</v>
      </c>
      <c r="BC364" s="7">
        <f t="shared" si="46"/>
        <v>1</v>
      </c>
      <c r="BD364" s="10">
        <f t="shared" si="47"/>
        <v>1</v>
      </c>
    </row>
    <row r="365" spans="1:56" x14ac:dyDescent="0.25">
      <c r="A365">
        <v>223270000</v>
      </c>
      <c r="B365" t="s">
        <v>110</v>
      </c>
      <c r="C365" t="s">
        <v>174</v>
      </c>
      <c r="D365">
        <v>64</v>
      </c>
      <c r="E365">
        <v>56</v>
      </c>
      <c r="F365">
        <v>55</v>
      </c>
      <c r="G365">
        <v>59</v>
      </c>
      <c r="H365">
        <v>61</v>
      </c>
      <c r="I365">
        <v>61</v>
      </c>
      <c r="J365">
        <v>61</v>
      </c>
      <c r="K365">
        <v>59</v>
      </c>
      <c r="L365">
        <v>61</v>
      </c>
      <c r="M365">
        <v>63</v>
      </c>
      <c r="N365">
        <v>63</v>
      </c>
      <c r="O365">
        <v>64</v>
      </c>
      <c r="P365">
        <v>64</v>
      </c>
      <c r="Q365">
        <v>63</v>
      </c>
      <c r="R365">
        <v>61</v>
      </c>
      <c r="S365">
        <v>64</v>
      </c>
      <c r="T365">
        <v>64</v>
      </c>
      <c r="U365">
        <v>62</v>
      </c>
      <c r="V365">
        <v>64</v>
      </c>
      <c r="W365">
        <v>64</v>
      </c>
      <c r="X365">
        <v>64</v>
      </c>
      <c r="Y365">
        <v>64</v>
      </c>
      <c r="Z365">
        <v>62</v>
      </c>
      <c r="AA365">
        <v>62</v>
      </c>
      <c r="AB365">
        <v>62</v>
      </c>
      <c r="AC365">
        <v>60</v>
      </c>
      <c r="AD365">
        <v>60</v>
      </c>
      <c r="AE365">
        <v>60</v>
      </c>
      <c r="AF365">
        <v>60</v>
      </c>
      <c r="AG365">
        <v>60</v>
      </c>
      <c r="AH365">
        <v>60</v>
      </c>
      <c r="AI365">
        <v>59</v>
      </c>
      <c r="AJ365">
        <v>59</v>
      </c>
      <c r="AK365">
        <v>50</v>
      </c>
      <c r="AL365">
        <v>53</v>
      </c>
      <c r="AM365">
        <v>51</v>
      </c>
      <c r="AN365">
        <v>51</v>
      </c>
      <c r="AO365">
        <v>48</v>
      </c>
      <c r="AP365">
        <v>51</v>
      </c>
      <c r="AQ365">
        <v>51</v>
      </c>
      <c r="AR365">
        <v>48</v>
      </c>
      <c r="AS365">
        <v>50</v>
      </c>
      <c r="AT365">
        <v>51</v>
      </c>
      <c r="AU365">
        <v>51</v>
      </c>
      <c r="AV365" s="8">
        <f t="shared" si="40"/>
        <v>58.636363636363633</v>
      </c>
      <c r="AW365">
        <f t="shared" si="41"/>
        <v>60</v>
      </c>
      <c r="AX365" s="8">
        <f t="shared" si="42"/>
        <v>5.234460542120746</v>
      </c>
      <c r="AY365" s="6">
        <f>Table1214[[#This Row],[Szórás]]/Table1214[[#This Row],[Átlagos akadálymentességi hibaszám]]</f>
        <v>8.9269869710586369E-2</v>
      </c>
      <c r="AZ365">
        <f t="shared" si="43"/>
        <v>48</v>
      </c>
      <c r="BA365">
        <f t="shared" si="44"/>
        <v>64</v>
      </c>
      <c r="BB365">
        <f t="shared" si="45"/>
        <v>16</v>
      </c>
      <c r="BC365" s="7">
        <f t="shared" si="46"/>
        <v>0.99506759239169318</v>
      </c>
      <c r="BD365" s="10">
        <f t="shared" si="47"/>
        <v>0.46708882452638567</v>
      </c>
    </row>
    <row r="366" spans="1:56" x14ac:dyDescent="0.25">
      <c r="A366">
        <v>30330000</v>
      </c>
      <c r="B366" t="s">
        <v>104</v>
      </c>
      <c r="C366" t="s">
        <v>274</v>
      </c>
      <c r="D366">
        <v>29</v>
      </c>
      <c r="E366">
        <v>29</v>
      </c>
      <c r="F366">
        <v>29</v>
      </c>
      <c r="G366">
        <v>29</v>
      </c>
      <c r="H366">
        <v>29</v>
      </c>
      <c r="I366">
        <v>29</v>
      </c>
      <c r="J366">
        <v>29</v>
      </c>
      <c r="K366">
        <v>29</v>
      </c>
      <c r="L366">
        <v>29</v>
      </c>
      <c r="M366">
        <v>29</v>
      </c>
      <c r="N366">
        <v>29</v>
      </c>
      <c r="O366">
        <v>29</v>
      </c>
      <c r="P366">
        <v>29</v>
      </c>
      <c r="Q366">
        <v>29</v>
      </c>
      <c r="R366">
        <v>29</v>
      </c>
      <c r="S366">
        <v>29</v>
      </c>
      <c r="T366">
        <v>29</v>
      </c>
      <c r="U366">
        <v>29</v>
      </c>
      <c r="V366">
        <v>29</v>
      </c>
      <c r="W366">
        <v>29</v>
      </c>
      <c r="X366">
        <v>29</v>
      </c>
      <c r="Y366">
        <v>29</v>
      </c>
      <c r="Z366">
        <v>29</v>
      </c>
      <c r="AA366">
        <v>29</v>
      </c>
      <c r="AB366">
        <v>29</v>
      </c>
      <c r="AC366">
        <v>29</v>
      </c>
      <c r="AD366">
        <v>29</v>
      </c>
      <c r="AE366">
        <v>29</v>
      </c>
      <c r="AF366">
        <v>29</v>
      </c>
      <c r="AG366">
        <v>29</v>
      </c>
      <c r="AH366">
        <v>29</v>
      </c>
      <c r="AI366">
        <v>29</v>
      </c>
      <c r="AJ366">
        <v>29</v>
      </c>
      <c r="AK366">
        <v>29</v>
      </c>
      <c r="AL366">
        <v>29</v>
      </c>
      <c r="AM366">
        <v>29</v>
      </c>
      <c r="AN366">
        <v>29</v>
      </c>
      <c r="AO366">
        <v>29</v>
      </c>
      <c r="AP366">
        <v>29</v>
      </c>
      <c r="AQ366">
        <v>29</v>
      </c>
      <c r="AR366">
        <v>29</v>
      </c>
      <c r="AS366">
        <v>29</v>
      </c>
      <c r="AT366">
        <v>29</v>
      </c>
      <c r="AU366">
        <v>29</v>
      </c>
      <c r="AV366" s="8">
        <f t="shared" si="40"/>
        <v>29</v>
      </c>
      <c r="AW366">
        <f t="shared" si="41"/>
        <v>29</v>
      </c>
      <c r="AX366" s="8">
        <f t="shared" si="42"/>
        <v>0</v>
      </c>
      <c r="AY366" s="6">
        <f>Table1214[[#This Row],[Szórás]]/Table1214[[#This Row],[Átlagos akadálymentességi hibaszám]]</f>
        <v>0</v>
      </c>
      <c r="AZ366">
        <f t="shared" si="43"/>
        <v>29</v>
      </c>
      <c r="BA366">
        <f t="shared" si="44"/>
        <v>29</v>
      </c>
      <c r="BB366">
        <f t="shared" si="45"/>
        <v>0</v>
      </c>
      <c r="BC366" s="7">
        <f t="shared" si="46"/>
        <v>1</v>
      </c>
      <c r="BD366" s="10">
        <f t="shared" si="47"/>
        <v>1</v>
      </c>
    </row>
    <row r="367" spans="1:56" x14ac:dyDescent="0.25">
      <c r="A367">
        <v>111752280000</v>
      </c>
      <c r="B367" t="s">
        <v>100</v>
      </c>
      <c r="C367" t="s">
        <v>101</v>
      </c>
      <c r="D367">
        <v>464</v>
      </c>
      <c r="E367">
        <v>487</v>
      </c>
      <c r="F367">
        <v>483</v>
      </c>
      <c r="G367">
        <v>455</v>
      </c>
      <c r="H367">
        <v>449</v>
      </c>
      <c r="I367">
        <v>424</v>
      </c>
      <c r="J367">
        <v>430</v>
      </c>
      <c r="K367">
        <v>418</v>
      </c>
      <c r="L367">
        <v>415</v>
      </c>
      <c r="M367">
        <v>495</v>
      </c>
      <c r="N367">
        <v>520</v>
      </c>
      <c r="O367">
        <v>437</v>
      </c>
      <c r="P367">
        <v>466</v>
      </c>
      <c r="Q367">
        <v>463</v>
      </c>
      <c r="R367">
        <v>455</v>
      </c>
      <c r="S367">
        <v>389</v>
      </c>
      <c r="T367">
        <v>367</v>
      </c>
      <c r="U367">
        <v>353</v>
      </c>
      <c r="V367">
        <v>350</v>
      </c>
      <c r="W367">
        <v>345</v>
      </c>
      <c r="X367">
        <v>465</v>
      </c>
      <c r="Y367">
        <v>118</v>
      </c>
      <c r="Z367">
        <v>124</v>
      </c>
      <c r="AA367">
        <v>113</v>
      </c>
      <c r="AB367">
        <v>116</v>
      </c>
      <c r="AC367">
        <v>70</v>
      </c>
      <c r="AD367">
        <v>126</v>
      </c>
      <c r="AE367">
        <v>140</v>
      </c>
      <c r="AF367">
        <v>134</v>
      </c>
      <c r="AG367">
        <v>124</v>
      </c>
      <c r="AH367">
        <v>113</v>
      </c>
      <c r="AI367">
        <v>126</v>
      </c>
      <c r="AJ367">
        <v>123</v>
      </c>
      <c r="AK367">
        <v>131</v>
      </c>
      <c r="AL367">
        <v>113</v>
      </c>
      <c r="AM367">
        <v>115</v>
      </c>
      <c r="AN367">
        <v>104</v>
      </c>
      <c r="AO367">
        <v>92</v>
      </c>
      <c r="AP367">
        <v>94</v>
      </c>
      <c r="AQ367">
        <v>90</v>
      </c>
      <c r="AR367">
        <v>117</v>
      </c>
      <c r="AS367">
        <v>122</v>
      </c>
      <c r="AT367">
        <v>117</v>
      </c>
      <c r="AU367">
        <v>117</v>
      </c>
      <c r="AV367" s="8">
        <f t="shared" si="40"/>
        <v>267.47727272727275</v>
      </c>
      <c r="AW367">
        <f t="shared" si="41"/>
        <v>137</v>
      </c>
      <c r="AX367" s="8">
        <f t="shared" si="42"/>
        <v>165.63528000726981</v>
      </c>
      <c r="AY367" s="6">
        <f>Table1214[[#This Row],[Szórás]]/Table1214[[#This Row],[Átlagos akadálymentességi hibaszám]]</f>
        <v>0.61924992100602183</v>
      </c>
      <c r="AZ367">
        <f t="shared" si="43"/>
        <v>70</v>
      </c>
      <c r="BA367">
        <f t="shared" si="44"/>
        <v>520</v>
      </c>
      <c r="BB367">
        <f t="shared" si="45"/>
        <v>450</v>
      </c>
      <c r="BC367" s="7">
        <f t="shared" si="46"/>
        <v>0.95397454561703643</v>
      </c>
      <c r="BD367" s="10">
        <f t="shared" si="47"/>
        <v>0.77216479187039122</v>
      </c>
    </row>
    <row r="368" spans="1:56" x14ac:dyDescent="0.25">
      <c r="A368">
        <v>10814850000</v>
      </c>
      <c r="B368" t="s">
        <v>100</v>
      </c>
      <c r="C368" t="s">
        <v>101</v>
      </c>
      <c r="D368">
        <v>29</v>
      </c>
      <c r="E368">
        <v>29</v>
      </c>
      <c r="F368">
        <v>29</v>
      </c>
      <c r="G368">
        <v>29</v>
      </c>
      <c r="H368">
        <v>29</v>
      </c>
      <c r="I368">
        <v>29</v>
      </c>
      <c r="J368">
        <v>29</v>
      </c>
      <c r="K368">
        <v>29</v>
      </c>
      <c r="L368">
        <v>29</v>
      </c>
      <c r="M368">
        <v>29</v>
      </c>
      <c r="N368">
        <v>29</v>
      </c>
      <c r="O368">
        <v>29</v>
      </c>
      <c r="P368">
        <v>29</v>
      </c>
      <c r="Q368">
        <v>29</v>
      </c>
      <c r="R368">
        <v>30</v>
      </c>
      <c r="S368">
        <v>30</v>
      </c>
      <c r="T368">
        <v>30</v>
      </c>
      <c r="U368">
        <v>30</v>
      </c>
      <c r="V368">
        <v>30</v>
      </c>
      <c r="W368">
        <v>30</v>
      </c>
      <c r="X368">
        <v>30</v>
      </c>
      <c r="Y368">
        <v>30</v>
      </c>
      <c r="Z368">
        <v>30</v>
      </c>
      <c r="AA368">
        <v>30</v>
      </c>
      <c r="AB368">
        <v>30</v>
      </c>
      <c r="AC368">
        <v>30</v>
      </c>
      <c r="AD368">
        <v>31</v>
      </c>
      <c r="AE368">
        <v>33</v>
      </c>
      <c r="AF368">
        <v>33</v>
      </c>
      <c r="AG368">
        <v>33</v>
      </c>
      <c r="AH368">
        <v>33</v>
      </c>
      <c r="AI368">
        <v>33</v>
      </c>
      <c r="AJ368">
        <v>33</v>
      </c>
      <c r="AK368">
        <v>33</v>
      </c>
      <c r="AL368">
        <v>33</v>
      </c>
      <c r="AM368">
        <v>33</v>
      </c>
      <c r="AN368">
        <v>33</v>
      </c>
      <c r="AO368">
        <v>33</v>
      </c>
      <c r="AP368">
        <v>33</v>
      </c>
      <c r="AQ368">
        <v>33</v>
      </c>
      <c r="AR368">
        <v>32</v>
      </c>
      <c r="AS368">
        <v>32</v>
      </c>
      <c r="AT368">
        <v>32</v>
      </c>
      <c r="AU368">
        <v>32</v>
      </c>
      <c r="AV368" s="8">
        <f t="shared" si="40"/>
        <v>30.772727272727273</v>
      </c>
      <c r="AW368">
        <f t="shared" si="41"/>
        <v>30</v>
      </c>
      <c r="AX368" s="8">
        <f t="shared" si="42"/>
        <v>1.68251799622203</v>
      </c>
      <c r="AY368" s="6">
        <f>Table1214[[#This Row],[Szórás]]/Table1214[[#This Row],[Átlagos akadálymentességi hibaszám]]</f>
        <v>5.4675621738382064E-2</v>
      </c>
      <c r="AZ368">
        <f t="shared" si="43"/>
        <v>29</v>
      </c>
      <c r="BA368">
        <f t="shared" si="44"/>
        <v>33</v>
      </c>
      <c r="BB368">
        <f t="shared" si="45"/>
        <v>4</v>
      </c>
      <c r="BC368" s="7">
        <f t="shared" si="46"/>
        <v>1.0037673087856609</v>
      </c>
      <c r="BD368" s="10">
        <f t="shared" si="47"/>
        <v>0.79236913523915142</v>
      </c>
    </row>
    <row r="369" spans="1:56" x14ac:dyDescent="0.25">
      <c r="A369">
        <v>349230000</v>
      </c>
      <c r="B369" t="s">
        <v>125</v>
      </c>
      <c r="C369" t="s">
        <v>135</v>
      </c>
      <c r="D369">
        <v>67</v>
      </c>
      <c r="E369">
        <v>67</v>
      </c>
      <c r="F369">
        <v>32</v>
      </c>
      <c r="G369">
        <v>67</v>
      </c>
      <c r="H369">
        <v>67</v>
      </c>
      <c r="I369">
        <v>67</v>
      </c>
      <c r="J369">
        <v>68</v>
      </c>
      <c r="K369">
        <v>68</v>
      </c>
      <c r="L369">
        <v>64</v>
      </c>
      <c r="M369">
        <v>64</v>
      </c>
      <c r="N369">
        <v>64</v>
      </c>
      <c r="O369">
        <v>64</v>
      </c>
      <c r="P369">
        <v>64</v>
      </c>
      <c r="Q369">
        <v>64</v>
      </c>
      <c r="R369">
        <v>64</v>
      </c>
      <c r="S369">
        <v>64</v>
      </c>
      <c r="T369">
        <v>64</v>
      </c>
      <c r="U369">
        <v>64</v>
      </c>
      <c r="V369">
        <v>64</v>
      </c>
      <c r="W369">
        <v>64</v>
      </c>
      <c r="X369">
        <v>64</v>
      </c>
      <c r="Y369">
        <v>64</v>
      </c>
      <c r="Z369">
        <v>64</v>
      </c>
      <c r="AA369">
        <v>64</v>
      </c>
      <c r="AB369">
        <v>64</v>
      </c>
      <c r="AC369">
        <v>64</v>
      </c>
      <c r="AD369">
        <v>64</v>
      </c>
      <c r="AE369">
        <v>64</v>
      </c>
      <c r="AF369">
        <v>64</v>
      </c>
      <c r="AG369">
        <v>64</v>
      </c>
      <c r="AH369">
        <v>64</v>
      </c>
      <c r="AI369">
        <v>64</v>
      </c>
      <c r="AJ369">
        <v>64</v>
      </c>
      <c r="AK369">
        <v>64</v>
      </c>
      <c r="AL369">
        <v>64</v>
      </c>
      <c r="AM369">
        <v>64</v>
      </c>
      <c r="AN369">
        <v>64</v>
      </c>
      <c r="AO369">
        <v>64</v>
      </c>
      <c r="AP369">
        <v>64</v>
      </c>
      <c r="AQ369">
        <v>64</v>
      </c>
      <c r="AR369">
        <v>64</v>
      </c>
      <c r="AS369">
        <v>64</v>
      </c>
      <c r="AT369">
        <v>64</v>
      </c>
      <c r="AU369">
        <v>64</v>
      </c>
      <c r="AV369" s="8">
        <f t="shared" si="40"/>
        <v>63.795454545454547</v>
      </c>
      <c r="AW369">
        <f t="shared" si="41"/>
        <v>64</v>
      </c>
      <c r="AX369" s="8">
        <f t="shared" si="42"/>
        <v>5.0558717669129312</v>
      </c>
      <c r="AY369" s="6">
        <f>Table1214[[#This Row],[Szórás]]/Table1214[[#This Row],[Átlagos akadálymentességi hibaszám]]</f>
        <v>7.9251285266893109E-2</v>
      </c>
      <c r="AZ369">
        <f t="shared" si="43"/>
        <v>32</v>
      </c>
      <c r="BA369">
        <f t="shared" si="44"/>
        <v>68</v>
      </c>
      <c r="BB369">
        <f t="shared" si="45"/>
        <v>36</v>
      </c>
      <c r="BC369" s="7">
        <f t="shared" si="46"/>
        <v>1.0010391061230699</v>
      </c>
      <c r="BD369" s="10">
        <f t="shared" si="47"/>
        <v>1.5440740582589896E-2</v>
      </c>
    </row>
    <row r="370" spans="1:56" x14ac:dyDescent="0.25">
      <c r="A370">
        <v>219480000</v>
      </c>
      <c r="B370" t="s">
        <v>110</v>
      </c>
      <c r="C370" t="s">
        <v>174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4</v>
      </c>
      <c r="J370">
        <v>4</v>
      </c>
      <c r="K370">
        <v>4</v>
      </c>
      <c r="L370">
        <v>4</v>
      </c>
      <c r="M370">
        <v>4</v>
      </c>
      <c r="N370">
        <v>4</v>
      </c>
      <c r="O370">
        <v>4</v>
      </c>
      <c r="P370">
        <v>4</v>
      </c>
      <c r="Q370">
        <v>4</v>
      </c>
      <c r="R370">
        <v>4</v>
      </c>
      <c r="S370">
        <v>4</v>
      </c>
      <c r="T370">
        <v>4</v>
      </c>
      <c r="U370">
        <v>4</v>
      </c>
      <c r="V370">
        <v>4</v>
      </c>
      <c r="W370">
        <v>4</v>
      </c>
      <c r="X370">
        <v>4</v>
      </c>
      <c r="Y370">
        <v>4</v>
      </c>
      <c r="Z370">
        <v>4</v>
      </c>
      <c r="AA370">
        <v>4</v>
      </c>
      <c r="AB370">
        <v>4</v>
      </c>
      <c r="AC370">
        <v>4</v>
      </c>
      <c r="AD370">
        <v>4</v>
      </c>
      <c r="AE370">
        <v>4</v>
      </c>
      <c r="AF370">
        <v>4</v>
      </c>
      <c r="AG370">
        <v>4</v>
      </c>
      <c r="AH370">
        <v>4</v>
      </c>
      <c r="AI370">
        <v>4</v>
      </c>
      <c r="AJ370">
        <v>4</v>
      </c>
      <c r="AK370">
        <v>4</v>
      </c>
      <c r="AL370">
        <v>4</v>
      </c>
      <c r="AM370">
        <v>4</v>
      </c>
      <c r="AN370">
        <v>4</v>
      </c>
      <c r="AO370">
        <v>4</v>
      </c>
      <c r="AP370">
        <v>4</v>
      </c>
      <c r="AQ370">
        <v>4</v>
      </c>
      <c r="AR370">
        <v>4</v>
      </c>
      <c r="AS370">
        <v>4</v>
      </c>
      <c r="AT370">
        <v>4</v>
      </c>
      <c r="AU370">
        <v>4</v>
      </c>
      <c r="AV370" s="8">
        <f t="shared" si="40"/>
        <v>3.7727272727272729</v>
      </c>
      <c r="AW370">
        <f t="shared" si="41"/>
        <v>4</v>
      </c>
      <c r="AX370" s="8">
        <f t="shared" si="42"/>
        <v>0.64207644128110131</v>
      </c>
      <c r="AY370" s="6">
        <f>Table1214[[#This Row],[Szórás]]/Table1214[[#This Row],[Átlagos akadálymentességi hibaszám]]</f>
        <v>0.17018893624318346</v>
      </c>
      <c r="AZ370">
        <f t="shared" si="43"/>
        <v>2</v>
      </c>
      <c r="BA370">
        <f t="shared" si="44"/>
        <v>4</v>
      </c>
      <c r="BB370">
        <f t="shared" si="45"/>
        <v>2</v>
      </c>
      <c r="BC370" s="7">
        <f t="shared" si="46"/>
        <v>1.009570788227111</v>
      </c>
      <c r="BD370" s="10">
        <f t="shared" si="47"/>
        <v>0.30232558139534693</v>
      </c>
    </row>
    <row r="371" spans="1:56" x14ac:dyDescent="0.25">
      <c r="A371">
        <v>611190000</v>
      </c>
      <c r="B371" t="s">
        <v>121</v>
      </c>
      <c r="C371" t="s">
        <v>122</v>
      </c>
      <c r="D371">
        <v>116</v>
      </c>
      <c r="E371">
        <v>116</v>
      </c>
      <c r="F371">
        <v>116</v>
      </c>
      <c r="G371">
        <v>117</v>
      </c>
      <c r="H371">
        <v>117</v>
      </c>
      <c r="I371">
        <v>115</v>
      </c>
      <c r="J371">
        <v>121</v>
      </c>
      <c r="K371">
        <v>121</v>
      </c>
      <c r="L371">
        <v>121</v>
      </c>
      <c r="M371">
        <v>123</v>
      </c>
      <c r="N371">
        <v>123</v>
      </c>
      <c r="O371">
        <v>121</v>
      </c>
      <c r="P371">
        <v>123</v>
      </c>
      <c r="Q371">
        <v>123</v>
      </c>
      <c r="R371">
        <v>85</v>
      </c>
      <c r="S371">
        <v>88</v>
      </c>
      <c r="T371">
        <v>89</v>
      </c>
      <c r="U371">
        <v>82</v>
      </c>
      <c r="V371">
        <v>84</v>
      </c>
      <c r="W371">
        <v>88</v>
      </c>
      <c r="X371">
        <v>89</v>
      </c>
      <c r="Y371">
        <v>99</v>
      </c>
      <c r="Z371">
        <v>98</v>
      </c>
      <c r="AA371">
        <v>102</v>
      </c>
      <c r="AB371">
        <v>102</v>
      </c>
      <c r="AC371">
        <v>108</v>
      </c>
      <c r="AD371">
        <v>108</v>
      </c>
      <c r="AE371">
        <v>114</v>
      </c>
      <c r="AF371">
        <v>113</v>
      </c>
      <c r="AG371">
        <v>114</v>
      </c>
      <c r="AH371">
        <v>114</v>
      </c>
      <c r="AI371">
        <v>103</v>
      </c>
      <c r="AJ371">
        <v>103</v>
      </c>
      <c r="AK371">
        <v>103</v>
      </c>
      <c r="AL371">
        <v>107</v>
      </c>
      <c r="AM371">
        <v>107</v>
      </c>
      <c r="AN371">
        <v>107</v>
      </c>
      <c r="AO371">
        <v>105</v>
      </c>
      <c r="AP371">
        <v>105</v>
      </c>
      <c r="AQ371">
        <v>94</v>
      </c>
      <c r="AR371">
        <v>93</v>
      </c>
      <c r="AS371">
        <v>92</v>
      </c>
      <c r="AT371">
        <v>92</v>
      </c>
      <c r="AU371">
        <v>85</v>
      </c>
      <c r="AV371" s="8">
        <f t="shared" ref="AV371:AV433" si="48">AVERAGE(D371:AU371)</f>
        <v>105.59090909090909</v>
      </c>
      <c r="AW371">
        <f t="shared" ref="AW371:AW433" si="49">MEDIAN(D371:AU371)</f>
        <v>107</v>
      </c>
      <c r="AX371" s="8">
        <f t="shared" ref="AX371:AX433" si="50">_xlfn.STDEV.S(D371:AU371)</f>
        <v>12.732157021107922</v>
      </c>
      <c r="AY371" s="6">
        <f>Table1214[[#This Row],[Szórás]]/Table1214[[#This Row],[Átlagos akadálymentességi hibaszám]]</f>
        <v>0.12058004927437549</v>
      </c>
      <c r="AZ371">
        <f t="shared" ref="AZ371:AZ433" si="51">MIN(D371:AU371)</f>
        <v>82</v>
      </c>
      <c r="BA371">
        <f t="shared" ref="BA371:BA433" si="52">MAX(D371:AU371)</f>
        <v>123</v>
      </c>
      <c r="BB371">
        <f t="shared" ref="BB371:BB433" si="53">BA371-AZ371</f>
        <v>41</v>
      </c>
      <c r="BC371" s="7">
        <f t="shared" ref="BC371:BC433" si="54">INDEX(LOGEST($D371:$AU371,,TRUE,TRUE),1,1)</f>
        <v>0.99562529430772684</v>
      </c>
      <c r="BD371" s="10">
        <f t="shared" ref="BD371:BD433" si="55">INDEX(LOGEST($D371:$AU371,,TRUE,TRUE),3,1)</f>
        <v>0.20648615448864402</v>
      </c>
    </row>
    <row r="372" spans="1:56" x14ac:dyDescent="0.25">
      <c r="A372">
        <v>4486640000</v>
      </c>
      <c r="B372" t="s">
        <v>155</v>
      </c>
      <c r="C372" t="s">
        <v>156</v>
      </c>
      <c r="D372">
        <v>126</v>
      </c>
      <c r="E372">
        <v>126</v>
      </c>
      <c r="F372">
        <v>126</v>
      </c>
      <c r="G372">
        <v>126</v>
      </c>
      <c r="H372">
        <v>126</v>
      </c>
      <c r="I372">
        <v>126</v>
      </c>
      <c r="J372">
        <v>126</v>
      </c>
      <c r="K372">
        <v>126</v>
      </c>
      <c r="L372">
        <v>126</v>
      </c>
      <c r="M372">
        <v>126</v>
      </c>
      <c r="N372">
        <v>126</v>
      </c>
      <c r="O372">
        <v>125</v>
      </c>
      <c r="P372">
        <v>125</v>
      </c>
      <c r="Q372">
        <v>125</v>
      </c>
      <c r="R372">
        <v>125</v>
      </c>
      <c r="S372">
        <v>125</v>
      </c>
      <c r="T372">
        <v>125</v>
      </c>
      <c r="U372">
        <v>125</v>
      </c>
      <c r="V372">
        <v>125</v>
      </c>
      <c r="W372">
        <v>125</v>
      </c>
      <c r="X372">
        <v>125</v>
      </c>
      <c r="Y372">
        <v>125</v>
      </c>
      <c r="Z372">
        <v>125</v>
      </c>
      <c r="AA372">
        <v>125</v>
      </c>
      <c r="AB372">
        <v>2</v>
      </c>
      <c r="AC372">
        <v>125</v>
      </c>
      <c r="AD372">
        <v>125</v>
      </c>
      <c r="AE372">
        <v>125</v>
      </c>
      <c r="AF372">
        <v>125</v>
      </c>
      <c r="AG372">
        <v>125</v>
      </c>
      <c r="AH372">
        <v>125</v>
      </c>
      <c r="AI372">
        <v>125</v>
      </c>
      <c r="AJ372">
        <v>125</v>
      </c>
      <c r="AK372">
        <v>125</v>
      </c>
      <c r="AL372">
        <v>125</v>
      </c>
      <c r="AM372">
        <v>125</v>
      </c>
      <c r="AN372">
        <v>125</v>
      </c>
      <c r="AO372">
        <v>125</v>
      </c>
      <c r="AP372">
        <v>125</v>
      </c>
      <c r="AQ372">
        <v>125</v>
      </c>
      <c r="AR372">
        <v>128</v>
      </c>
      <c r="AS372">
        <v>128</v>
      </c>
      <c r="AT372">
        <v>128</v>
      </c>
      <c r="AU372">
        <v>128</v>
      </c>
      <c r="AV372" s="8">
        <f t="shared" si="48"/>
        <v>122.72727272727273</v>
      </c>
      <c r="AW372">
        <f t="shared" si="49"/>
        <v>125</v>
      </c>
      <c r="AX372" s="8">
        <f t="shared" si="50"/>
        <v>18.645235860561904</v>
      </c>
      <c r="AY372" s="6">
        <f>Table1214[[#This Row],[Szórás]]/Table1214[[#This Row],[Átlagos akadálymentességi hibaszám]]</f>
        <v>0.15192414404902291</v>
      </c>
      <c r="AZ372">
        <f t="shared" si="51"/>
        <v>2</v>
      </c>
      <c r="BA372">
        <f t="shared" si="52"/>
        <v>128</v>
      </c>
      <c r="BB372">
        <f t="shared" si="53"/>
        <v>126</v>
      </c>
      <c r="BC372" s="7">
        <f t="shared" si="54"/>
        <v>0.99860747968171537</v>
      </c>
      <c r="BD372" s="10">
        <f t="shared" si="55"/>
        <v>8.2264284531785212E-4</v>
      </c>
    </row>
    <row r="373" spans="1:56" x14ac:dyDescent="0.25">
      <c r="A373">
        <v>157110000</v>
      </c>
      <c r="B373" t="s">
        <v>110</v>
      </c>
      <c r="C373" t="s">
        <v>174</v>
      </c>
      <c r="D373">
        <v>43</v>
      </c>
      <c r="E373">
        <v>43</v>
      </c>
      <c r="F373">
        <v>43</v>
      </c>
      <c r="G373">
        <v>43</v>
      </c>
      <c r="H373">
        <v>43</v>
      </c>
      <c r="I373">
        <v>43</v>
      </c>
      <c r="J373">
        <v>42</v>
      </c>
      <c r="K373">
        <v>46</v>
      </c>
      <c r="L373">
        <v>46</v>
      </c>
      <c r="M373">
        <v>46</v>
      </c>
      <c r="N373">
        <v>47</v>
      </c>
      <c r="O373">
        <v>47</v>
      </c>
      <c r="P373">
        <v>49</v>
      </c>
      <c r="Q373">
        <v>57</v>
      </c>
      <c r="R373">
        <v>49</v>
      </c>
      <c r="S373">
        <v>47</v>
      </c>
      <c r="T373">
        <v>57</v>
      </c>
      <c r="U373">
        <v>57</v>
      </c>
      <c r="V373">
        <v>57</v>
      </c>
      <c r="W373">
        <v>57</v>
      </c>
      <c r="X373">
        <v>57</v>
      </c>
      <c r="Y373">
        <v>57</v>
      </c>
      <c r="Z373">
        <v>55</v>
      </c>
      <c r="AA373">
        <v>57</v>
      </c>
      <c r="AB373">
        <v>51</v>
      </c>
      <c r="AC373">
        <v>57</v>
      </c>
      <c r="AD373">
        <v>57</v>
      </c>
      <c r="AE373">
        <v>58</v>
      </c>
      <c r="AF373">
        <v>52</v>
      </c>
      <c r="AG373">
        <v>46</v>
      </c>
      <c r="AH373">
        <v>46</v>
      </c>
      <c r="AI373">
        <v>46</v>
      </c>
      <c r="AJ373">
        <v>48</v>
      </c>
      <c r="AK373">
        <v>48</v>
      </c>
      <c r="AL373">
        <v>40</v>
      </c>
      <c r="AM373">
        <v>44</v>
      </c>
      <c r="AN373">
        <v>40</v>
      </c>
      <c r="AO373">
        <v>40</v>
      </c>
      <c r="AP373">
        <v>54</v>
      </c>
      <c r="AQ373">
        <v>54</v>
      </c>
      <c r="AR373">
        <v>54</v>
      </c>
      <c r="AS373">
        <v>54</v>
      </c>
      <c r="AT373">
        <v>50</v>
      </c>
      <c r="AU373">
        <v>50</v>
      </c>
      <c r="AV373" s="8">
        <f t="shared" si="48"/>
        <v>49.477272727272727</v>
      </c>
      <c r="AW373">
        <f t="shared" si="49"/>
        <v>48.5</v>
      </c>
      <c r="AX373" s="8">
        <f t="shared" si="50"/>
        <v>5.832900416836158</v>
      </c>
      <c r="AY373" s="6">
        <f>Table1214[[#This Row],[Szórás]]/Table1214[[#This Row],[Átlagos akadálymentességi hibaszám]]</f>
        <v>0.11789049992686769</v>
      </c>
      <c r="AZ373">
        <f t="shared" si="51"/>
        <v>40</v>
      </c>
      <c r="BA373">
        <f t="shared" si="52"/>
        <v>58</v>
      </c>
      <c r="BB373">
        <f t="shared" si="53"/>
        <v>18</v>
      </c>
      <c r="BC373" s="7">
        <f t="shared" si="54"/>
        <v>1.0022051891848034</v>
      </c>
      <c r="BD373" s="10">
        <f t="shared" si="55"/>
        <v>5.6891253294350783E-2</v>
      </c>
    </row>
    <row r="374" spans="1:56" x14ac:dyDescent="0.25">
      <c r="A374">
        <v>530870000</v>
      </c>
      <c r="B374" t="s">
        <v>121</v>
      </c>
      <c r="C374" t="s">
        <v>122</v>
      </c>
      <c r="D374">
        <v>235</v>
      </c>
      <c r="E374">
        <v>263</v>
      </c>
      <c r="F374">
        <v>264</v>
      </c>
      <c r="G374">
        <v>256</v>
      </c>
      <c r="H374">
        <v>261</v>
      </c>
      <c r="I374">
        <v>273</v>
      </c>
      <c r="J374">
        <v>286</v>
      </c>
      <c r="K374">
        <v>283</v>
      </c>
      <c r="L374">
        <v>296</v>
      </c>
      <c r="M374">
        <v>287</v>
      </c>
      <c r="N374">
        <v>280</v>
      </c>
      <c r="O374">
        <v>281</v>
      </c>
      <c r="P374">
        <v>273</v>
      </c>
      <c r="Q374">
        <v>224</v>
      </c>
      <c r="R374">
        <v>240</v>
      </c>
      <c r="S374">
        <v>256</v>
      </c>
      <c r="T374">
        <v>254</v>
      </c>
      <c r="U374">
        <v>256</v>
      </c>
      <c r="V374">
        <v>248</v>
      </c>
      <c r="W374">
        <v>207</v>
      </c>
      <c r="X374">
        <v>253</v>
      </c>
      <c r="Y374">
        <v>253</v>
      </c>
      <c r="Z374">
        <v>254</v>
      </c>
      <c r="AA374">
        <v>256</v>
      </c>
      <c r="AB374">
        <v>247</v>
      </c>
      <c r="AC374">
        <v>249</v>
      </c>
      <c r="AD374">
        <v>235</v>
      </c>
      <c r="AE374">
        <v>268</v>
      </c>
      <c r="AF374">
        <v>211</v>
      </c>
      <c r="AG374">
        <v>340</v>
      </c>
      <c r="AH374">
        <v>354</v>
      </c>
      <c r="AI374">
        <v>260</v>
      </c>
      <c r="AJ374">
        <v>318</v>
      </c>
      <c r="AK374">
        <v>296</v>
      </c>
      <c r="AL374">
        <v>299</v>
      </c>
      <c r="AM374">
        <v>283</v>
      </c>
      <c r="AN374">
        <v>293</v>
      </c>
      <c r="AO374">
        <v>272</v>
      </c>
      <c r="AP374">
        <v>263</v>
      </c>
      <c r="AQ374">
        <v>265</v>
      </c>
      <c r="AR374">
        <v>258</v>
      </c>
      <c r="AS374">
        <v>258</v>
      </c>
      <c r="AT374">
        <v>257</v>
      </c>
      <c r="AU374">
        <v>275</v>
      </c>
      <c r="AV374" s="8">
        <f t="shared" si="48"/>
        <v>266.81818181818181</v>
      </c>
      <c r="AW374">
        <f t="shared" si="49"/>
        <v>262</v>
      </c>
      <c r="AX374" s="8">
        <f t="shared" si="50"/>
        <v>28.420654728946452</v>
      </c>
      <c r="AY374" s="6">
        <f>Table1214[[#This Row],[Szórás]]/Table1214[[#This Row],[Átlagos akadálymentességi hibaszám]]</f>
        <v>0.10651693424818091</v>
      </c>
      <c r="AZ374">
        <f t="shared" si="51"/>
        <v>207</v>
      </c>
      <c r="BA374">
        <f t="shared" si="52"/>
        <v>354</v>
      </c>
      <c r="BB374">
        <f t="shared" si="53"/>
        <v>147</v>
      </c>
      <c r="BC374" s="7">
        <f t="shared" si="54"/>
        <v>1.0012677832626897</v>
      </c>
      <c r="BD374" s="10">
        <f t="shared" si="55"/>
        <v>2.4318305012944109E-2</v>
      </c>
    </row>
    <row r="375" spans="1:56" x14ac:dyDescent="0.25">
      <c r="A375">
        <v>46112020000</v>
      </c>
      <c r="B375" t="s">
        <v>100</v>
      </c>
      <c r="C375" t="s">
        <v>101</v>
      </c>
      <c r="D375">
        <v>203</v>
      </c>
      <c r="E375">
        <v>213</v>
      </c>
      <c r="F375">
        <v>209</v>
      </c>
      <c r="G375">
        <v>218</v>
      </c>
      <c r="H375">
        <v>209</v>
      </c>
      <c r="I375">
        <v>203</v>
      </c>
      <c r="J375">
        <v>193</v>
      </c>
      <c r="K375">
        <v>201</v>
      </c>
      <c r="L375">
        <v>183</v>
      </c>
      <c r="M375">
        <v>187</v>
      </c>
      <c r="N375">
        <v>184</v>
      </c>
      <c r="O375">
        <v>163</v>
      </c>
      <c r="P375">
        <v>160</v>
      </c>
      <c r="Q375">
        <v>146</v>
      </c>
      <c r="R375">
        <v>144</v>
      </c>
      <c r="S375">
        <v>149</v>
      </c>
      <c r="T375">
        <v>161</v>
      </c>
      <c r="U375">
        <v>179</v>
      </c>
      <c r="V375">
        <v>185</v>
      </c>
      <c r="W375">
        <v>186</v>
      </c>
      <c r="X375">
        <v>205</v>
      </c>
      <c r="Y375">
        <v>218</v>
      </c>
      <c r="Z375">
        <v>212</v>
      </c>
      <c r="AA375">
        <v>198</v>
      </c>
      <c r="AB375">
        <v>193</v>
      </c>
      <c r="AC375">
        <v>191</v>
      </c>
      <c r="AD375">
        <v>216</v>
      </c>
      <c r="AE375">
        <v>210</v>
      </c>
      <c r="AF375">
        <v>229</v>
      </c>
      <c r="AG375">
        <v>203</v>
      </c>
      <c r="AH375">
        <v>194</v>
      </c>
      <c r="AI375">
        <v>184</v>
      </c>
      <c r="AJ375">
        <v>171</v>
      </c>
      <c r="AK375">
        <v>160</v>
      </c>
      <c r="AL375">
        <v>169</v>
      </c>
      <c r="AM375">
        <v>163</v>
      </c>
      <c r="AN375">
        <v>156</v>
      </c>
      <c r="AO375">
        <v>146</v>
      </c>
      <c r="AP375">
        <v>141</v>
      </c>
      <c r="AQ375">
        <v>142</v>
      </c>
      <c r="AR375">
        <v>150</v>
      </c>
      <c r="AS375">
        <v>162</v>
      </c>
      <c r="AT375">
        <v>173</v>
      </c>
      <c r="AU375">
        <v>186</v>
      </c>
      <c r="AV375" s="8">
        <f t="shared" si="48"/>
        <v>182.90909090909091</v>
      </c>
      <c r="AW375">
        <f t="shared" si="49"/>
        <v>185.5</v>
      </c>
      <c r="AX375" s="8">
        <f t="shared" si="50"/>
        <v>24.614061193892042</v>
      </c>
      <c r="AY375" s="6">
        <f>Table1214[[#This Row],[Szórás]]/Table1214[[#This Row],[Átlagos akadálymentességi hibaszám]]</f>
        <v>0.1345699170640221</v>
      </c>
      <c r="AZ375">
        <f t="shared" si="51"/>
        <v>141</v>
      </c>
      <c r="BA375">
        <f t="shared" si="52"/>
        <v>229</v>
      </c>
      <c r="BB375">
        <f t="shared" si="53"/>
        <v>88</v>
      </c>
      <c r="BC375" s="7">
        <f t="shared" si="54"/>
        <v>0.9956149695108687</v>
      </c>
      <c r="BD375" s="10">
        <f t="shared" si="55"/>
        <v>0.16835441257539288</v>
      </c>
    </row>
    <row r="376" spans="1:56" x14ac:dyDescent="0.25">
      <c r="A376">
        <v>39142940000</v>
      </c>
      <c r="B376" t="s">
        <v>100</v>
      </c>
      <c r="C376" t="s">
        <v>101</v>
      </c>
      <c r="D376">
        <v>373</v>
      </c>
      <c r="E376">
        <v>374</v>
      </c>
      <c r="F376">
        <v>373</v>
      </c>
      <c r="G376">
        <v>373</v>
      </c>
      <c r="H376">
        <v>372</v>
      </c>
      <c r="I376">
        <v>373</v>
      </c>
      <c r="J376">
        <v>372</v>
      </c>
      <c r="K376">
        <v>372</v>
      </c>
      <c r="L376">
        <v>373</v>
      </c>
      <c r="M376">
        <v>373</v>
      </c>
      <c r="N376">
        <v>373</v>
      </c>
      <c r="O376">
        <v>374</v>
      </c>
      <c r="P376">
        <v>374</v>
      </c>
      <c r="Q376">
        <v>377</v>
      </c>
      <c r="R376">
        <v>377</v>
      </c>
      <c r="S376">
        <v>376</v>
      </c>
      <c r="T376">
        <v>376</v>
      </c>
      <c r="U376">
        <v>301</v>
      </c>
      <c r="V376">
        <v>301</v>
      </c>
      <c r="W376">
        <v>301</v>
      </c>
      <c r="X376">
        <v>303</v>
      </c>
      <c r="Y376">
        <v>302</v>
      </c>
      <c r="Z376">
        <v>301</v>
      </c>
      <c r="AA376">
        <v>302</v>
      </c>
      <c r="AB376">
        <v>302</v>
      </c>
      <c r="AC376">
        <v>302</v>
      </c>
      <c r="AD376">
        <v>304</v>
      </c>
      <c r="AE376">
        <v>300</v>
      </c>
      <c r="AF376">
        <v>300</v>
      </c>
      <c r="AG376">
        <v>300</v>
      </c>
      <c r="AH376">
        <v>300</v>
      </c>
      <c r="AI376">
        <v>299</v>
      </c>
      <c r="AJ376">
        <v>299</v>
      </c>
      <c r="AK376">
        <v>301</v>
      </c>
      <c r="AL376">
        <v>301</v>
      </c>
      <c r="AM376">
        <v>299</v>
      </c>
      <c r="AN376">
        <v>360</v>
      </c>
      <c r="AO376">
        <v>347</v>
      </c>
      <c r="AP376">
        <v>288</v>
      </c>
      <c r="AQ376">
        <v>68</v>
      </c>
      <c r="AR376">
        <v>68</v>
      </c>
      <c r="AS376">
        <v>68</v>
      </c>
      <c r="AT376">
        <v>62</v>
      </c>
      <c r="AU376">
        <v>62</v>
      </c>
      <c r="AV376" s="8">
        <f t="shared" si="48"/>
        <v>304.45454545454544</v>
      </c>
      <c r="AW376">
        <f t="shared" si="49"/>
        <v>302</v>
      </c>
      <c r="AX376" s="8">
        <f t="shared" si="50"/>
        <v>93.084471401344146</v>
      </c>
      <c r="AY376" s="6">
        <f>Table1214[[#This Row],[Szórás]]/Table1214[[#This Row],[Átlagos akadálymentességi hibaszám]]</f>
        <v>0.30574176930868485</v>
      </c>
      <c r="AZ376">
        <f t="shared" si="51"/>
        <v>62</v>
      </c>
      <c r="BA376">
        <f t="shared" si="52"/>
        <v>377</v>
      </c>
      <c r="BB376">
        <f t="shared" si="53"/>
        <v>315</v>
      </c>
      <c r="BC376" s="7">
        <f t="shared" si="54"/>
        <v>0.97294819301682933</v>
      </c>
      <c r="BD376" s="10">
        <f t="shared" si="55"/>
        <v>0.43814232679689352</v>
      </c>
    </row>
    <row r="377" spans="1:56" x14ac:dyDescent="0.25">
      <c r="A377">
        <v>30631000000</v>
      </c>
      <c r="B377" t="s">
        <v>100</v>
      </c>
      <c r="C377" t="s">
        <v>101</v>
      </c>
      <c r="D377">
        <v>110</v>
      </c>
      <c r="E377">
        <v>110</v>
      </c>
      <c r="F377">
        <v>123</v>
      </c>
      <c r="G377">
        <v>117</v>
      </c>
      <c r="H377">
        <v>117</v>
      </c>
      <c r="I377">
        <v>117</v>
      </c>
      <c r="J377">
        <v>117</v>
      </c>
      <c r="K377">
        <v>123</v>
      </c>
      <c r="L377">
        <v>123</v>
      </c>
      <c r="M377">
        <v>112</v>
      </c>
      <c r="N377">
        <v>112</v>
      </c>
      <c r="O377">
        <v>112</v>
      </c>
      <c r="P377">
        <v>111</v>
      </c>
      <c r="Q377">
        <v>111</v>
      </c>
      <c r="R377">
        <v>111</v>
      </c>
      <c r="S377">
        <v>111</v>
      </c>
      <c r="T377">
        <v>111</v>
      </c>
      <c r="U377">
        <v>111</v>
      </c>
      <c r="V377">
        <v>111</v>
      </c>
      <c r="W377">
        <v>111</v>
      </c>
      <c r="X377">
        <v>111</v>
      </c>
      <c r="Y377">
        <v>111</v>
      </c>
      <c r="Z377">
        <v>111</v>
      </c>
      <c r="AA377">
        <v>111</v>
      </c>
      <c r="AB377">
        <v>111</v>
      </c>
      <c r="AC377">
        <v>111</v>
      </c>
      <c r="AD377">
        <v>109</v>
      </c>
      <c r="AE377">
        <v>109</v>
      </c>
      <c r="AF377">
        <v>109</v>
      </c>
      <c r="AG377">
        <v>109</v>
      </c>
      <c r="AH377">
        <v>109</v>
      </c>
      <c r="AI377">
        <v>109</v>
      </c>
      <c r="AJ377">
        <v>107</v>
      </c>
      <c r="AK377">
        <v>103</v>
      </c>
      <c r="AL377">
        <v>103</v>
      </c>
      <c r="AM377">
        <v>73</v>
      </c>
      <c r="AN377">
        <v>73</v>
      </c>
      <c r="AO377">
        <v>73</v>
      </c>
      <c r="AP377">
        <v>75</v>
      </c>
      <c r="AQ377">
        <v>73</v>
      </c>
      <c r="AR377">
        <v>73</v>
      </c>
      <c r="AS377">
        <v>73</v>
      </c>
      <c r="AT377">
        <v>73</v>
      </c>
      <c r="AU377">
        <v>73</v>
      </c>
      <c r="AV377" s="8">
        <f t="shared" si="48"/>
        <v>103.93181818181819</v>
      </c>
      <c r="AW377">
        <f t="shared" si="49"/>
        <v>111</v>
      </c>
      <c r="AX377" s="8">
        <f t="shared" si="50"/>
        <v>16.28153145084265</v>
      </c>
      <c r="AY377" s="6">
        <f>Table1214[[#This Row],[Szórás]]/Table1214[[#This Row],[Átlagos akadálymentességi hibaszám]]</f>
        <v>0.15665588975225817</v>
      </c>
      <c r="AZ377">
        <f t="shared" si="51"/>
        <v>73</v>
      </c>
      <c r="BA377">
        <f t="shared" si="52"/>
        <v>123</v>
      </c>
      <c r="BB377">
        <f t="shared" si="53"/>
        <v>50</v>
      </c>
      <c r="BC377" s="7">
        <f t="shared" si="54"/>
        <v>0.98922170676400156</v>
      </c>
      <c r="BD377" s="10">
        <f t="shared" si="55"/>
        <v>0.62372677171470592</v>
      </c>
    </row>
    <row r="378" spans="1:56" x14ac:dyDescent="0.25">
      <c r="A378">
        <v>124940000</v>
      </c>
      <c r="B378" t="s">
        <v>110</v>
      </c>
      <c r="C378" t="s">
        <v>174</v>
      </c>
      <c r="D378">
        <v>83</v>
      </c>
      <c r="E378">
        <v>70</v>
      </c>
      <c r="F378">
        <v>83</v>
      </c>
      <c r="G378">
        <v>72</v>
      </c>
      <c r="H378">
        <v>79</v>
      </c>
      <c r="I378">
        <v>83</v>
      </c>
      <c r="J378">
        <v>79</v>
      </c>
      <c r="K378">
        <v>81</v>
      </c>
      <c r="L378">
        <v>83</v>
      </c>
      <c r="M378">
        <v>75</v>
      </c>
      <c r="N378">
        <v>44</v>
      </c>
      <c r="O378">
        <v>42</v>
      </c>
      <c r="P378">
        <v>44</v>
      </c>
      <c r="Q378">
        <v>44</v>
      </c>
      <c r="R378">
        <v>44</v>
      </c>
      <c r="S378">
        <v>41</v>
      </c>
      <c r="T378">
        <v>44</v>
      </c>
      <c r="U378">
        <v>46</v>
      </c>
      <c r="V378">
        <v>44</v>
      </c>
      <c r="W378">
        <v>43</v>
      </c>
      <c r="X378">
        <v>44</v>
      </c>
      <c r="Y378">
        <v>47</v>
      </c>
      <c r="Z378">
        <v>47</v>
      </c>
      <c r="AA378">
        <v>42</v>
      </c>
      <c r="AB378">
        <v>44</v>
      </c>
      <c r="AC378">
        <v>45</v>
      </c>
      <c r="AD378">
        <v>44</v>
      </c>
      <c r="AE378">
        <v>34</v>
      </c>
      <c r="AF378">
        <v>50</v>
      </c>
      <c r="AG378">
        <v>46</v>
      </c>
      <c r="AH378">
        <v>48</v>
      </c>
      <c r="AI378">
        <v>45</v>
      </c>
      <c r="AJ378">
        <v>45</v>
      </c>
      <c r="AK378">
        <v>44</v>
      </c>
      <c r="AL378">
        <v>45</v>
      </c>
      <c r="AM378">
        <v>44</v>
      </c>
      <c r="AN378">
        <v>45</v>
      </c>
      <c r="AO378">
        <v>53</v>
      </c>
      <c r="AP378">
        <v>53</v>
      </c>
      <c r="AQ378">
        <v>56</v>
      </c>
      <c r="AR378">
        <v>50</v>
      </c>
      <c r="AS378">
        <v>53</v>
      </c>
      <c r="AT378">
        <v>51</v>
      </c>
      <c r="AU378">
        <v>51</v>
      </c>
      <c r="AV378" s="8">
        <f t="shared" si="48"/>
        <v>53.409090909090907</v>
      </c>
      <c r="AW378">
        <f t="shared" si="49"/>
        <v>46</v>
      </c>
      <c r="AX378" s="8">
        <f t="shared" si="50"/>
        <v>14.587854428556405</v>
      </c>
      <c r="AY378" s="6">
        <f>Table1214[[#This Row],[Szórás]]/Table1214[[#This Row],[Átlagos akadálymentességi hibaszám]]</f>
        <v>0.27313429568360931</v>
      </c>
      <c r="AZ378">
        <f t="shared" si="51"/>
        <v>34</v>
      </c>
      <c r="BA378">
        <f t="shared" si="52"/>
        <v>83</v>
      </c>
      <c r="BB378">
        <f t="shared" si="53"/>
        <v>49</v>
      </c>
      <c r="BC378" s="7">
        <f t="shared" si="54"/>
        <v>0.98965337335697745</v>
      </c>
      <c r="BD378" s="10">
        <f t="shared" si="55"/>
        <v>0.29616961339389153</v>
      </c>
    </row>
    <row r="379" spans="1:56" x14ac:dyDescent="0.25">
      <c r="A379">
        <v>13800000</v>
      </c>
      <c r="B379" t="s">
        <v>85</v>
      </c>
      <c r="C379" t="s">
        <v>356</v>
      </c>
      <c r="D379">
        <v>121</v>
      </c>
      <c r="E379">
        <v>121</v>
      </c>
      <c r="F379">
        <v>121</v>
      </c>
      <c r="G379">
        <v>121</v>
      </c>
      <c r="H379">
        <v>121</v>
      </c>
      <c r="I379">
        <v>121</v>
      </c>
      <c r="J379">
        <v>121</v>
      </c>
      <c r="K379">
        <v>121</v>
      </c>
      <c r="L379">
        <v>121</v>
      </c>
      <c r="M379">
        <v>121</v>
      </c>
      <c r="N379">
        <v>121</v>
      </c>
      <c r="O379">
        <v>121</v>
      </c>
      <c r="P379">
        <v>121</v>
      </c>
      <c r="Q379">
        <v>121</v>
      </c>
      <c r="R379">
        <v>121</v>
      </c>
      <c r="S379">
        <v>121</v>
      </c>
      <c r="T379">
        <v>121</v>
      </c>
      <c r="U379">
        <v>121</v>
      </c>
      <c r="V379">
        <v>121</v>
      </c>
      <c r="W379">
        <v>120</v>
      </c>
      <c r="X379">
        <v>120</v>
      </c>
      <c r="Y379">
        <v>120</v>
      </c>
      <c r="Z379">
        <v>121</v>
      </c>
      <c r="AA379">
        <v>121</v>
      </c>
      <c r="AB379">
        <v>121</v>
      </c>
      <c r="AC379">
        <v>121</v>
      </c>
      <c r="AD379">
        <v>121</v>
      </c>
      <c r="AE379">
        <v>121</v>
      </c>
      <c r="AF379">
        <v>121</v>
      </c>
      <c r="AG379">
        <v>121</v>
      </c>
      <c r="AH379">
        <v>121</v>
      </c>
      <c r="AI379">
        <v>121</v>
      </c>
      <c r="AJ379">
        <v>121</v>
      </c>
      <c r="AK379">
        <v>121</v>
      </c>
      <c r="AL379">
        <v>121</v>
      </c>
      <c r="AM379">
        <v>121</v>
      </c>
      <c r="AN379">
        <v>121</v>
      </c>
      <c r="AO379">
        <v>121</v>
      </c>
      <c r="AP379">
        <v>121</v>
      </c>
      <c r="AQ379">
        <v>121</v>
      </c>
      <c r="AR379">
        <v>121</v>
      </c>
      <c r="AS379">
        <v>121</v>
      </c>
      <c r="AT379">
        <v>121</v>
      </c>
      <c r="AU379">
        <v>121</v>
      </c>
      <c r="AV379" s="8">
        <f t="shared" si="48"/>
        <v>120.93181818181819</v>
      </c>
      <c r="AW379">
        <f t="shared" si="49"/>
        <v>121</v>
      </c>
      <c r="AX379" s="8">
        <f t="shared" si="50"/>
        <v>0.25497170592935248</v>
      </c>
      <c r="AY379" s="6">
        <f>Table1214[[#This Row],[Szórás]]/Table1214[[#This Row],[Átlagos akadálymentességi hibaszám]]</f>
        <v>2.1083922309512327E-3</v>
      </c>
      <c r="AZ379">
        <f t="shared" si="51"/>
        <v>120</v>
      </c>
      <c r="BA379">
        <f t="shared" si="52"/>
        <v>121</v>
      </c>
      <c r="BB379">
        <f t="shared" si="53"/>
        <v>1</v>
      </c>
      <c r="BC379" s="7">
        <f t="shared" si="54"/>
        <v>1.0000052635251513</v>
      </c>
      <c r="BD379" s="10">
        <f t="shared" si="55"/>
        <v>1.0209869540562342E-3</v>
      </c>
    </row>
    <row r="380" spans="1:56" x14ac:dyDescent="0.25">
      <c r="A380">
        <v>468640000</v>
      </c>
      <c r="B380" t="s">
        <v>125</v>
      </c>
      <c r="C380" t="s">
        <v>135</v>
      </c>
      <c r="D380">
        <v>18</v>
      </c>
      <c r="E380">
        <v>18</v>
      </c>
      <c r="F380">
        <v>18</v>
      </c>
      <c r="G380">
        <v>18</v>
      </c>
      <c r="H380">
        <v>18</v>
      </c>
      <c r="I380">
        <v>18</v>
      </c>
      <c r="J380">
        <v>18</v>
      </c>
      <c r="K380">
        <v>18</v>
      </c>
      <c r="L380">
        <v>18</v>
      </c>
      <c r="M380">
        <v>17</v>
      </c>
      <c r="N380">
        <v>18</v>
      </c>
      <c r="O380">
        <v>18</v>
      </c>
      <c r="P380">
        <v>17</v>
      </c>
      <c r="Q380">
        <v>17</v>
      </c>
      <c r="R380">
        <v>18</v>
      </c>
      <c r="S380">
        <v>16</v>
      </c>
      <c r="T380">
        <v>17</v>
      </c>
      <c r="U380">
        <v>17</v>
      </c>
      <c r="V380">
        <v>18</v>
      </c>
      <c r="W380">
        <v>17</v>
      </c>
      <c r="X380">
        <v>18</v>
      </c>
      <c r="Y380">
        <v>18</v>
      </c>
      <c r="Z380">
        <v>18</v>
      </c>
      <c r="AA380">
        <v>17</v>
      </c>
      <c r="AB380">
        <v>17</v>
      </c>
      <c r="AC380">
        <v>18</v>
      </c>
      <c r="AD380">
        <v>18</v>
      </c>
      <c r="AE380">
        <v>17</v>
      </c>
      <c r="AF380">
        <v>18</v>
      </c>
      <c r="AG380">
        <v>18</v>
      </c>
      <c r="AH380">
        <v>18</v>
      </c>
      <c r="AI380">
        <v>18</v>
      </c>
      <c r="AJ380">
        <v>18</v>
      </c>
      <c r="AK380">
        <v>18</v>
      </c>
      <c r="AL380">
        <v>18</v>
      </c>
      <c r="AM380">
        <v>18</v>
      </c>
      <c r="AN380">
        <v>18</v>
      </c>
      <c r="AO380">
        <v>18</v>
      </c>
      <c r="AP380">
        <v>18</v>
      </c>
      <c r="AQ380">
        <v>18</v>
      </c>
      <c r="AR380">
        <v>17</v>
      </c>
      <c r="AS380">
        <v>17</v>
      </c>
      <c r="AT380">
        <v>17</v>
      </c>
      <c r="AU380">
        <v>17</v>
      </c>
      <c r="AV380" s="8">
        <f t="shared" si="48"/>
        <v>17.65909090909091</v>
      </c>
      <c r="AW380">
        <f t="shared" si="49"/>
        <v>18</v>
      </c>
      <c r="AX380" s="8">
        <f t="shared" si="50"/>
        <v>0.52576331301335799</v>
      </c>
      <c r="AY380" s="6">
        <f>Table1214[[#This Row],[Szórás]]/Table1214[[#This Row],[Átlagos akadálymentességi hibaszám]]</f>
        <v>2.9772954662275097E-2</v>
      </c>
      <c r="AZ380">
        <f t="shared" si="51"/>
        <v>16</v>
      </c>
      <c r="BA380">
        <f t="shared" si="52"/>
        <v>18</v>
      </c>
      <c r="BB380">
        <f t="shared" si="53"/>
        <v>2</v>
      </c>
      <c r="BC380" s="7">
        <f t="shared" si="54"/>
        <v>0.9997333299233524</v>
      </c>
      <c r="BD380" s="10">
        <f t="shared" si="55"/>
        <v>1.2775791186723768E-2</v>
      </c>
    </row>
    <row r="381" spans="1:56" x14ac:dyDescent="0.25">
      <c r="A381">
        <v>1866940000</v>
      </c>
      <c r="B381" t="s">
        <v>158</v>
      </c>
      <c r="C381" t="s">
        <v>183</v>
      </c>
      <c r="D381">
        <v>24</v>
      </c>
      <c r="E381">
        <v>22</v>
      </c>
      <c r="F381">
        <v>21</v>
      </c>
      <c r="G381">
        <v>24</v>
      </c>
      <c r="H381">
        <v>24</v>
      </c>
      <c r="I381">
        <v>23</v>
      </c>
      <c r="J381">
        <v>24</v>
      </c>
      <c r="K381">
        <v>22</v>
      </c>
      <c r="L381">
        <v>23</v>
      </c>
      <c r="M381">
        <v>23</v>
      </c>
      <c r="N381">
        <v>17</v>
      </c>
      <c r="O381">
        <v>19</v>
      </c>
      <c r="P381">
        <v>19</v>
      </c>
      <c r="Q381">
        <v>19</v>
      </c>
      <c r="R381">
        <v>20</v>
      </c>
      <c r="S381">
        <v>17</v>
      </c>
      <c r="T381">
        <v>19</v>
      </c>
      <c r="U381">
        <v>19</v>
      </c>
      <c r="V381">
        <v>19</v>
      </c>
      <c r="W381">
        <v>19</v>
      </c>
      <c r="X381">
        <v>20</v>
      </c>
      <c r="Y381">
        <v>20</v>
      </c>
      <c r="Z381">
        <v>20</v>
      </c>
      <c r="AA381">
        <v>19</v>
      </c>
      <c r="AB381">
        <v>19</v>
      </c>
      <c r="AC381">
        <v>20</v>
      </c>
      <c r="AD381">
        <v>19</v>
      </c>
      <c r="AE381">
        <v>19</v>
      </c>
      <c r="AF381">
        <v>19</v>
      </c>
      <c r="AG381">
        <v>20</v>
      </c>
      <c r="AH381">
        <v>20</v>
      </c>
      <c r="AI381">
        <v>19</v>
      </c>
      <c r="AJ381">
        <v>20</v>
      </c>
      <c r="AK381">
        <v>19</v>
      </c>
      <c r="AL381">
        <v>20</v>
      </c>
      <c r="AM381">
        <v>20</v>
      </c>
      <c r="AN381">
        <v>19</v>
      </c>
      <c r="AO381">
        <v>19</v>
      </c>
      <c r="AP381">
        <v>20</v>
      </c>
      <c r="AQ381">
        <v>19</v>
      </c>
      <c r="AR381">
        <v>20</v>
      </c>
      <c r="AS381">
        <v>20</v>
      </c>
      <c r="AT381">
        <v>19</v>
      </c>
      <c r="AU381">
        <v>20</v>
      </c>
      <c r="AV381" s="8">
        <f t="shared" si="48"/>
        <v>20.136363636363637</v>
      </c>
      <c r="AW381">
        <f t="shared" si="49"/>
        <v>20</v>
      </c>
      <c r="AX381" s="8">
        <f t="shared" si="50"/>
        <v>1.7730660488348027</v>
      </c>
      <c r="AY381" s="6">
        <f>Table1214[[#This Row],[Szórás]]/Table1214[[#This Row],[Átlagos akadálymentességi hibaszám]]</f>
        <v>8.8052941477123378E-2</v>
      </c>
      <c r="AZ381">
        <f t="shared" si="51"/>
        <v>17</v>
      </c>
      <c r="BA381">
        <f t="shared" si="52"/>
        <v>24</v>
      </c>
      <c r="BB381">
        <f t="shared" si="53"/>
        <v>7</v>
      </c>
      <c r="BC381" s="7">
        <f t="shared" si="54"/>
        <v>0.99663072836916244</v>
      </c>
      <c r="BD381" s="10">
        <f t="shared" si="55"/>
        <v>0.25914333177466603</v>
      </c>
    </row>
    <row r="382" spans="1:56" x14ac:dyDescent="0.25">
      <c r="A382">
        <v>32240000</v>
      </c>
      <c r="B382" t="s">
        <v>104</v>
      </c>
      <c r="C382" t="s">
        <v>274</v>
      </c>
      <c r="D382">
        <v>215</v>
      </c>
      <c r="E382">
        <v>217</v>
      </c>
      <c r="F382">
        <v>217</v>
      </c>
      <c r="G382">
        <v>205</v>
      </c>
      <c r="H382">
        <v>170</v>
      </c>
      <c r="I382">
        <v>161</v>
      </c>
      <c r="J382">
        <v>159</v>
      </c>
      <c r="K382">
        <v>153</v>
      </c>
      <c r="L382">
        <v>145</v>
      </c>
      <c r="M382">
        <v>149</v>
      </c>
      <c r="N382">
        <v>163</v>
      </c>
      <c r="O382">
        <v>165</v>
      </c>
      <c r="P382">
        <v>182</v>
      </c>
      <c r="Q382">
        <v>185</v>
      </c>
      <c r="R382">
        <v>171</v>
      </c>
      <c r="S382">
        <v>173</v>
      </c>
      <c r="T382">
        <v>159</v>
      </c>
      <c r="U382">
        <v>153</v>
      </c>
      <c r="V382">
        <v>151</v>
      </c>
      <c r="W382">
        <v>147</v>
      </c>
      <c r="X382">
        <v>147</v>
      </c>
      <c r="Y382">
        <v>163</v>
      </c>
      <c r="Z382">
        <v>163</v>
      </c>
      <c r="AA382">
        <v>167</v>
      </c>
      <c r="AB382">
        <v>177</v>
      </c>
      <c r="AC382">
        <v>159</v>
      </c>
      <c r="AD382">
        <v>159</v>
      </c>
      <c r="AE382">
        <v>155</v>
      </c>
      <c r="AF382">
        <v>153</v>
      </c>
      <c r="AG382">
        <v>153</v>
      </c>
      <c r="AH382">
        <v>147</v>
      </c>
      <c r="AI382">
        <v>149</v>
      </c>
      <c r="AJ382">
        <v>143</v>
      </c>
      <c r="AK382">
        <v>185</v>
      </c>
      <c r="AL382">
        <v>189</v>
      </c>
      <c r="AM382">
        <v>185</v>
      </c>
      <c r="AN382">
        <v>187</v>
      </c>
      <c r="AO382">
        <v>151</v>
      </c>
      <c r="AP382">
        <v>149</v>
      </c>
      <c r="AQ382">
        <v>171</v>
      </c>
      <c r="AR382">
        <v>173</v>
      </c>
      <c r="AS382">
        <v>178</v>
      </c>
      <c r="AT382">
        <v>180</v>
      </c>
      <c r="AU382">
        <v>154</v>
      </c>
      <c r="AV382" s="8">
        <f t="shared" si="48"/>
        <v>167.65909090909091</v>
      </c>
      <c r="AW382">
        <f t="shared" si="49"/>
        <v>163</v>
      </c>
      <c r="AX382" s="8">
        <f t="shared" si="50"/>
        <v>19.58754134388802</v>
      </c>
      <c r="AY382" s="6">
        <f>Table1214[[#This Row],[Szórás]]/Table1214[[#This Row],[Átlagos akadálymentességi hibaszám]]</f>
        <v>0.11682958101275219</v>
      </c>
      <c r="AZ382">
        <f t="shared" si="51"/>
        <v>143</v>
      </c>
      <c r="BA382">
        <f t="shared" si="52"/>
        <v>217</v>
      </c>
      <c r="BB382">
        <f t="shared" si="53"/>
        <v>74</v>
      </c>
      <c r="BC382" s="7">
        <f t="shared" si="54"/>
        <v>0.99782070603682882</v>
      </c>
      <c r="BD382" s="10">
        <f t="shared" si="55"/>
        <v>6.3171169006210628E-2</v>
      </c>
    </row>
    <row r="383" spans="1:56" x14ac:dyDescent="0.25">
      <c r="A383">
        <v>5780000</v>
      </c>
      <c r="B383" t="s">
        <v>85</v>
      </c>
      <c r="C383" t="s">
        <v>356</v>
      </c>
      <c r="D383">
        <v>36</v>
      </c>
      <c r="E383">
        <v>36</v>
      </c>
      <c r="F383">
        <v>37</v>
      </c>
      <c r="G383">
        <v>36</v>
      </c>
      <c r="H383">
        <v>36</v>
      </c>
      <c r="I383">
        <v>36</v>
      </c>
      <c r="J383">
        <v>36</v>
      </c>
      <c r="K383">
        <v>36</v>
      </c>
      <c r="L383">
        <v>38</v>
      </c>
      <c r="M383">
        <v>38</v>
      </c>
      <c r="N383">
        <v>37</v>
      </c>
      <c r="O383">
        <v>37</v>
      </c>
      <c r="P383">
        <v>38</v>
      </c>
      <c r="Q383">
        <v>38</v>
      </c>
      <c r="R383">
        <v>38</v>
      </c>
      <c r="S383">
        <v>37</v>
      </c>
      <c r="T383">
        <v>37</v>
      </c>
      <c r="U383">
        <v>37</v>
      </c>
      <c r="V383">
        <v>37</v>
      </c>
      <c r="W383">
        <v>37</v>
      </c>
      <c r="X383">
        <v>37</v>
      </c>
      <c r="Y383">
        <v>37</v>
      </c>
      <c r="Z383">
        <v>37</v>
      </c>
      <c r="AA383">
        <v>37</v>
      </c>
      <c r="AB383">
        <v>37</v>
      </c>
      <c r="AC383">
        <v>37</v>
      </c>
      <c r="AD383">
        <v>37</v>
      </c>
      <c r="AE383">
        <v>37</v>
      </c>
      <c r="AF383">
        <v>37</v>
      </c>
      <c r="AG383">
        <v>37</v>
      </c>
      <c r="AH383">
        <v>39</v>
      </c>
      <c r="AI383">
        <v>39</v>
      </c>
      <c r="AJ383">
        <v>39</v>
      </c>
      <c r="AK383">
        <v>41</v>
      </c>
      <c r="AL383">
        <v>41</v>
      </c>
      <c r="AM383">
        <v>41</v>
      </c>
      <c r="AN383">
        <v>41</v>
      </c>
      <c r="AO383">
        <v>40</v>
      </c>
      <c r="AP383">
        <v>40</v>
      </c>
      <c r="AQ383">
        <v>36</v>
      </c>
      <c r="AR383">
        <v>35</v>
      </c>
      <c r="AS383">
        <v>36</v>
      </c>
      <c r="AT383">
        <v>35</v>
      </c>
      <c r="AU383">
        <v>35</v>
      </c>
      <c r="AV383" s="8">
        <f t="shared" si="48"/>
        <v>37.409090909090907</v>
      </c>
      <c r="AW383">
        <f t="shared" si="49"/>
        <v>37</v>
      </c>
      <c r="AX383" s="8">
        <f t="shared" si="50"/>
        <v>1.6184715991097083</v>
      </c>
      <c r="AY383" s="6">
        <f>Table1214[[#This Row],[Szórás]]/Table1214[[#This Row],[Átlagos akadálymentességi hibaszám]]</f>
        <v>4.3264125371097917E-2</v>
      </c>
      <c r="AZ383">
        <f t="shared" si="51"/>
        <v>35</v>
      </c>
      <c r="BA383">
        <f t="shared" si="52"/>
        <v>41</v>
      </c>
      <c r="BB383">
        <f t="shared" si="53"/>
        <v>6</v>
      </c>
      <c r="BC383" s="7">
        <f t="shared" si="54"/>
        <v>1.0009864130728348</v>
      </c>
      <c r="BD383" s="10">
        <f t="shared" si="55"/>
        <v>8.8752457949159633E-2</v>
      </c>
    </row>
    <row r="384" spans="1:56" x14ac:dyDescent="0.25">
      <c r="A384">
        <v>13014280000</v>
      </c>
      <c r="B384" t="s">
        <v>100</v>
      </c>
      <c r="C384" t="s">
        <v>101</v>
      </c>
      <c r="D384">
        <v>75</v>
      </c>
      <c r="E384">
        <v>74</v>
      </c>
      <c r="F384">
        <v>74</v>
      </c>
      <c r="G384">
        <v>74</v>
      </c>
      <c r="H384">
        <v>75</v>
      </c>
      <c r="I384">
        <v>76</v>
      </c>
      <c r="J384">
        <v>78</v>
      </c>
      <c r="K384">
        <v>78</v>
      </c>
      <c r="L384">
        <v>78</v>
      </c>
      <c r="M384">
        <v>79</v>
      </c>
      <c r="N384">
        <v>78</v>
      </c>
      <c r="O384">
        <v>78</v>
      </c>
      <c r="P384">
        <v>78</v>
      </c>
      <c r="Q384">
        <v>77</v>
      </c>
      <c r="R384">
        <v>78</v>
      </c>
      <c r="S384">
        <v>78</v>
      </c>
      <c r="T384">
        <v>110</v>
      </c>
      <c r="U384">
        <v>79</v>
      </c>
      <c r="V384">
        <v>79</v>
      </c>
      <c r="W384">
        <v>78</v>
      </c>
      <c r="X384">
        <v>112</v>
      </c>
      <c r="Y384">
        <v>111</v>
      </c>
      <c r="Z384">
        <v>113</v>
      </c>
      <c r="AA384">
        <v>113</v>
      </c>
      <c r="AB384">
        <v>113</v>
      </c>
      <c r="AC384">
        <v>115</v>
      </c>
      <c r="AD384">
        <v>113</v>
      </c>
      <c r="AE384">
        <v>111</v>
      </c>
      <c r="AF384">
        <v>112</v>
      </c>
      <c r="AG384">
        <v>78</v>
      </c>
      <c r="AH384">
        <v>78</v>
      </c>
      <c r="AI384">
        <v>78</v>
      </c>
      <c r="AJ384">
        <v>80</v>
      </c>
      <c r="AK384">
        <v>79</v>
      </c>
      <c r="AL384">
        <v>72</v>
      </c>
      <c r="AM384">
        <v>72</v>
      </c>
      <c r="AN384">
        <v>72</v>
      </c>
      <c r="AO384">
        <v>73</v>
      </c>
      <c r="AP384">
        <v>73</v>
      </c>
      <c r="AQ384">
        <v>74</v>
      </c>
      <c r="AR384">
        <v>75</v>
      </c>
      <c r="AS384">
        <v>74</v>
      </c>
      <c r="AT384">
        <v>74</v>
      </c>
      <c r="AU384">
        <v>75</v>
      </c>
      <c r="AV384" s="8">
        <f t="shared" si="48"/>
        <v>84.409090909090907</v>
      </c>
      <c r="AW384">
        <f t="shared" si="49"/>
        <v>78</v>
      </c>
      <c r="AX384" s="8">
        <f t="shared" si="50"/>
        <v>15.46085557038443</v>
      </c>
      <c r="AY384" s="6">
        <f>Table1214[[#This Row],[Szórás]]/Table1214[[#This Row],[Átlagos akadálymentességi hibaszám]]</f>
        <v>0.1831657633540428</v>
      </c>
      <c r="AZ384">
        <f t="shared" si="51"/>
        <v>72</v>
      </c>
      <c r="BA384">
        <f t="shared" si="52"/>
        <v>115</v>
      </c>
      <c r="BB384">
        <f t="shared" si="53"/>
        <v>43</v>
      </c>
      <c r="BC384" s="7">
        <f t="shared" si="54"/>
        <v>1.0002422251536183</v>
      </c>
      <c r="BD384" s="10">
        <f t="shared" si="55"/>
        <v>3.4699914507765433E-4</v>
      </c>
    </row>
    <row r="385" spans="1:56" x14ac:dyDescent="0.25">
      <c r="A385">
        <v>264400000</v>
      </c>
      <c r="B385" t="s">
        <v>110</v>
      </c>
      <c r="C385" t="s">
        <v>174</v>
      </c>
      <c r="D385">
        <v>63</v>
      </c>
      <c r="E385">
        <v>59</v>
      </c>
      <c r="F385">
        <v>57</v>
      </c>
      <c r="G385">
        <v>55</v>
      </c>
      <c r="H385">
        <v>53</v>
      </c>
      <c r="I385">
        <v>51</v>
      </c>
      <c r="J385">
        <v>55</v>
      </c>
      <c r="K385">
        <v>54</v>
      </c>
      <c r="L385">
        <v>55</v>
      </c>
      <c r="M385">
        <v>54</v>
      </c>
      <c r="N385">
        <v>54</v>
      </c>
      <c r="O385">
        <v>53</v>
      </c>
      <c r="P385">
        <v>53</v>
      </c>
      <c r="Q385">
        <v>62</v>
      </c>
      <c r="R385">
        <v>63</v>
      </c>
      <c r="S385">
        <v>58</v>
      </c>
      <c r="T385">
        <v>60</v>
      </c>
      <c r="U385">
        <v>61</v>
      </c>
      <c r="V385">
        <v>56</v>
      </c>
      <c r="W385">
        <v>59</v>
      </c>
      <c r="X385">
        <v>62</v>
      </c>
      <c r="Y385">
        <v>61</v>
      </c>
      <c r="Z385">
        <v>67</v>
      </c>
      <c r="AA385">
        <v>68</v>
      </c>
      <c r="AB385">
        <v>71</v>
      </c>
      <c r="AC385">
        <v>71</v>
      </c>
      <c r="AD385">
        <v>64</v>
      </c>
      <c r="AE385">
        <v>68</v>
      </c>
      <c r="AF385">
        <v>70</v>
      </c>
      <c r="AG385">
        <v>60</v>
      </c>
      <c r="AH385">
        <v>54</v>
      </c>
      <c r="AI385">
        <v>53</v>
      </c>
      <c r="AJ385">
        <v>52</v>
      </c>
      <c r="AK385">
        <v>58</v>
      </c>
      <c r="AL385">
        <v>57</v>
      </c>
      <c r="AM385">
        <v>61</v>
      </c>
      <c r="AN385">
        <v>81</v>
      </c>
      <c r="AO385">
        <v>67</v>
      </c>
      <c r="AP385">
        <v>69</v>
      </c>
      <c r="AQ385">
        <v>84</v>
      </c>
      <c r="AR385">
        <v>87</v>
      </c>
      <c r="AS385">
        <v>72</v>
      </c>
      <c r="AT385">
        <v>76</v>
      </c>
      <c r="AU385">
        <v>74</v>
      </c>
      <c r="AV385" s="8">
        <f t="shared" si="48"/>
        <v>62.31818181818182</v>
      </c>
      <c r="AW385">
        <f t="shared" si="49"/>
        <v>60.5</v>
      </c>
      <c r="AX385" s="8">
        <f t="shared" si="50"/>
        <v>8.8967533332755604</v>
      </c>
      <c r="AY385" s="6">
        <f>Table1214[[#This Row],[Szórás]]/Table1214[[#This Row],[Átlagos akadálymentességi hibaszám]]</f>
        <v>0.1427633649395057</v>
      </c>
      <c r="AZ385">
        <f t="shared" si="51"/>
        <v>51</v>
      </c>
      <c r="BA385">
        <f t="shared" si="52"/>
        <v>87</v>
      </c>
      <c r="BB385">
        <f t="shared" si="53"/>
        <v>36</v>
      </c>
      <c r="BC385" s="7">
        <f t="shared" si="54"/>
        <v>1.0068500980359156</v>
      </c>
      <c r="BD385" s="10">
        <f t="shared" si="55"/>
        <v>0.41620420337942021</v>
      </c>
    </row>
    <row r="386" spans="1:56" x14ac:dyDescent="0.25">
      <c r="A386">
        <v>10985050000</v>
      </c>
      <c r="B386" t="s">
        <v>100</v>
      </c>
      <c r="C386" t="s">
        <v>101</v>
      </c>
      <c r="D386">
        <v>69</v>
      </c>
      <c r="E386">
        <v>69</v>
      </c>
      <c r="F386">
        <v>69</v>
      </c>
      <c r="G386">
        <v>69</v>
      </c>
      <c r="H386">
        <v>69</v>
      </c>
      <c r="I386">
        <v>69</v>
      </c>
      <c r="J386">
        <v>69</v>
      </c>
      <c r="K386">
        <v>69</v>
      </c>
      <c r="L386">
        <v>69</v>
      </c>
      <c r="M386">
        <v>69</v>
      </c>
      <c r="N386">
        <v>69</v>
      </c>
      <c r="O386">
        <v>69</v>
      </c>
      <c r="P386">
        <v>69</v>
      </c>
      <c r="Q386">
        <v>68</v>
      </c>
      <c r="R386">
        <v>68</v>
      </c>
      <c r="S386">
        <v>68</v>
      </c>
      <c r="T386">
        <v>68</v>
      </c>
      <c r="U386">
        <v>68</v>
      </c>
      <c r="V386">
        <v>68</v>
      </c>
      <c r="W386">
        <v>68</v>
      </c>
      <c r="X386">
        <v>68</v>
      </c>
      <c r="Y386">
        <v>68</v>
      </c>
      <c r="Z386">
        <v>68</v>
      </c>
      <c r="AA386">
        <v>68</v>
      </c>
      <c r="AB386">
        <v>68</v>
      </c>
      <c r="AC386">
        <v>68</v>
      </c>
      <c r="AD386">
        <v>68</v>
      </c>
      <c r="AE386">
        <v>68</v>
      </c>
      <c r="AF386">
        <v>68</v>
      </c>
      <c r="AG386">
        <v>68</v>
      </c>
      <c r="AH386">
        <v>68</v>
      </c>
      <c r="AI386">
        <v>68</v>
      </c>
      <c r="AJ386">
        <v>68</v>
      </c>
      <c r="AK386">
        <v>68</v>
      </c>
      <c r="AL386">
        <v>68</v>
      </c>
      <c r="AM386">
        <v>68</v>
      </c>
      <c r="AN386">
        <v>68</v>
      </c>
      <c r="AO386">
        <v>68</v>
      </c>
      <c r="AP386">
        <v>68</v>
      </c>
      <c r="AQ386">
        <v>68</v>
      </c>
      <c r="AR386">
        <v>67</v>
      </c>
      <c r="AS386">
        <v>67</v>
      </c>
      <c r="AT386">
        <v>67</v>
      </c>
      <c r="AU386">
        <v>67</v>
      </c>
      <c r="AV386" s="8">
        <f t="shared" si="48"/>
        <v>68.204545454545453</v>
      </c>
      <c r="AW386">
        <f t="shared" si="49"/>
        <v>68</v>
      </c>
      <c r="AX386" s="8">
        <f t="shared" si="50"/>
        <v>0.59374826137500003</v>
      </c>
      <c r="AY386" s="6">
        <f>Table1214[[#This Row],[Szórás]]/Table1214[[#This Row],[Átlagos akadálymentességi hibaszám]]</f>
        <v>8.7054060314895043E-3</v>
      </c>
      <c r="AZ386">
        <f t="shared" si="51"/>
        <v>67</v>
      </c>
      <c r="BA386">
        <f t="shared" si="52"/>
        <v>69</v>
      </c>
      <c r="BB386">
        <f t="shared" si="53"/>
        <v>2</v>
      </c>
      <c r="BC386" s="7">
        <f t="shared" si="54"/>
        <v>0.99941851092791811</v>
      </c>
      <c r="BD386" s="10">
        <f t="shared" si="55"/>
        <v>0.73601563033156459</v>
      </c>
    </row>
    <row r="387" spans="1:56" x14ac:dyDescent="0.25">
      <c r="A387">
        <v>378570000</v>
      </c>
      <c r="B387" t="s">
        <v>125</v>
      </c>
      <c r="C387" t="s">
        <v>135</v>
      </c>
      <c r="D387">
        <v>20</v>
      </c>
      <c r="E387">
        <v>21</v>
      </c>
      <c r="F387">
        <v>20</v>
      </c>
      <c r="G387">
        <v>20</v>
      </c>
      <c r="H387">
        <v>20</v>
      </c>
      <c r="I387">
        <v>20</v>
      </c>
      <c r="J387">
        <v>20</v>
      </c>
      <c r="K387">
        <v>20</v>
      </c>
      <c r="L387">
        <v>20</v>
      </c>
      <c r="M387">
        <v>20</v>
      </c>
      <c r="N387">
        <v>20</v>
      </c>
      <c r="O387">
        <v>20</v>
      </c>
      <c r="P387">
        <v>22</v>
      </c>
      <c r="Q387">
        <v>22</v>
      </c>
      <c r="R387">
        <v>22</v>
      </c>
      <c r="S387">
        <v>22</v>
      </c>
      <c r="T387">
        <v>22</v>
      </c>
      <c r="U387">
        <v>22</v>
      </c>
      <c r="V387">
        <v>22</v>
      </c>
      <c r="W387">
        <v>22</v>
      </c>
      <c r="X387">
        <v>22</v>
      </c>
      <c r="Y387">
        <v>22</v>
      </c>
      <c r="Z387">
        <v>22</v>
      </c>
      <c r="AA387">
        <v>22</v>
      </c>
      <c r="AB387">
        <v>22</v>
      </c>
      <c r="AC387">
        <v>22</v>
      </c>
      <c r="AD387">
        <v>22</v>
      </c>
      <c r="AE387">
        <v>22</v>
      </c>
      <c r="AF387">
        <v>22</v>
      </c>
      <c r="AG387">
        <v>22</v>
      </c>
      <c r="AH387">
        <v>22</v>
      </c>
      <c r="AI387">
        <v>22</v>
      </c>
      <c r="AJ387">
        <v>22</v>
      </c>
      <c r="AK387">
        <v>22</v>
      </c>
      <c r="AL387">
        <v>23</v>
      </c>
      <c r="AM387">
        <v>22</v>
      </c>
      <c r="AN387">
        <v>22</v>
      </c>
      <c r="AO387">
        <v>22</v>
      </c>
      <c r="AP387">
        <v>22</v>
      </c>
      <c r="AQ387">
        <v>22</v>
      </c>
      <c r="AR387">
        <v>22</v>
      </c>
      <c r="AS387">
        <v>22</v>
      </c>
      <c r="AT387">
        <v>22</v>
      </c>
      <c r="AU387">
        <v>22</v>
      </c>
      <c r="AV387" s="8">
        <f t="shared" si="48"/>
        <v>21.5</v>
      </c>
      <c r="AW387">
        <f t="shared" si="49"/>
        <v>22</v>
      </c>
      <c r="AX387" s="8">
        <f t="shared" si="50"/>
        <v>0.90219370889631734</v>
      </c>
      <c r="AY387" s="6">
        <f>Table1214[[#This Row],[Szórás]]/Table1214[[#This Row],[Átlagos akadálymentességi hibaszám]]</f>
        <v>4.1962498088200809E-2</v>
      </c>
      <c r="AZ387">
        <f t="shared" si="51"/>
        <v>20</v>
      </c>
      <c r="BA387">
        <f t="shared" si="52"/>
        <v>23</v>
      </c>
      <c r="BB387">
        <f t="shared" si="53"/>
        <v>3</v>
      </c>
      <c r="BC387" s="7">
        <f t="shared" si="54"/>
        <v>1.0025197306065026</v>
      </c>
      <c r="BD387" s="10">
        <f t="shared" si="55"/>
        <v>0.5688852877846966</v>
      </c>
    </row>
    <row r="388" spans="1:56" x14ac:dyDescent="0.25">
      <c r="A388">
        <v>10124960000</v>
      </c>
      <c r="B388" t="s">
        <v>100</v>
      </c>
      <c r="C388" t="s">
        <v>101</v>
      </c>
      <c r="D388">
        <v>13</v>
      </c>
      <c r="E388">
        <v>13</v>
      </c>
      <c r="F388">
        <v>13</v>
      </c>
      <c r="G388">
        <v>13</v>
      </c>
      <c r="H388">
        <v>13</v>
      </c>
      <c r="I388">
        <v>14</v>
      </c>
      <c r="J388">
        <v>13</v>
      </c>
      <c r="K388">
        <v>13</v>
      </c>
      <c r="L388">
        <v>13</v>
      </c>
      <c r="M388">
        <v>13</v>
      </c>
      <c r="N388">
        <v>13</v>
      </c>
      <c r="O388">
        <v>13</v>
      </c>
      <c r="P388">
        <v>13</v>
      </c>
      <c r="Q388">
        <v>14</v>
      </c>
      <c r="R388">
        <v>14</v>
      </c>
      <c r="S388">
        <v>14</v>
      </c>
      <c r="T388">
        <v>14</v>
      </c>
      <c r="U388">
        <v>14</v>
      </c>
      <c r="V388">
        <v>15</v>
      </c>
      <c r="W388">
        <v>14</v>
      </c>
      <c r="X388">
        <v>14</v>
      </c>
      <c r="Y388">
        <v>14</v>
      </c>
      <c r="Z388">
        <v>14</v>
      </c>
      <c r="AA388">
        <v>14</v>
      </c>
      <c r="AB388">
        <v>14</v>
      </c>
      <c r="AC388">
        <v>14</v>
      </c>
      <c r="AD388">
        <v>14</v>
      </c>
      <c r="AE388">
        <v>14</v>
      </c>
      <c r="AF388">
        <v>14</v>
      </c>
      <c r="AG388">
        <v>14</v>
      </c>
      <c r="AH388">
        <v>14</v>
      </c>
      <c r="AI388">
        <v>14</v>
      </c>
      <c r="AJ388">
        <v>14</v>
      </c>
      <c r="AK388">
        <v>14</v>
      </c>
      <c r="AL388">
        <v>14</v>
      </c>
      <c r="AM388">
        <v>14</v>
      </c>
      <c r="AN388">
        <v>14</v>
      </c>
      <c r="AO388">
        <v>14</v>
      </c>
      <c r="AP388">
        <v>14</v>
      </c>
      <c r="AQ388">
        <v>14</v>
      </c>
      <c r="AR388">
        <v>14</v>
      </c>
      <c r="AS388">
        <v>21</v>
      </c>
      <c r="AT388">
        <v>21</v>
      </c>
      <c r="AU388">
        <v>22</v>
      </c>
      <c r="AV388" s="8">
        <f t="shared" si="48"/>
        <v>14.25</v>
      </c>
      <c r="AW388">
        <f t="shared" si="49"/>
        <v>14</v>
      </c>
      <c r="AX388" s="8">
        <f t="shared" si="50"/>
        <v>2.0014529605984679</v>
      </c>
      <c r="AY388" s="6">
        <f>Table1214[[#This Row],[Szórás]]/Table1214[[#This Row],[Átlagos akadálymentességi hibaszám]]</f>
        <v>0.14045283934024336</v>
      </c>
      <c r="AZ388">
        <f t="shared" si="51"/>
        <v>13</v>
      </c>
      <c r="BA388">
        <f t="shared" si="52"/>
        <v>22</v>
      </c>
      <c r="BB388">
        <f t="shared" si="53"/>
        <v>9</v>
      </c>
      <c r="BC388" s="7">
        <f t="shared" si="54"/>
        <v>1.0055693321887789</v>
      </c>
      <c r="BD388" s="10">
        <f t="shared" si="55"/>
        <v>0.36517152567387784</v>
      </c>
    </row>
    <row r="389" spans="1:56" x14ac:dyDescent="0.25">
      <c r="A389">
        <v>12470000</v>
      </c>
      <c r="B389" t="s">
        <v>85</v>
      </c>
      <c r="C389" t="s">
        <v>356</v>
      </c>
      <c r="D389">
        <v>110</v>
      </c>
      <c r="E389">
        <v>126</v>
      </c>
      <c r="F389">
        <v>127</v>
      </c>
      <c r="G389">
        <v>126</v>
      </c>
      <c r="H389">
        <v>127</v>
      </c>
      <c r="I389">
        <v>129</v>
      </c>
      <c r="J389">
        <v>126</v>
      </c>
      <c r="K389">
        <v>127</v>
      </c>
      <c r="L389">
        <v>125</v>
      </c>
      <c r="M389">
        <v>124</v>
      </c>
      <c r="N389">
        <v>125</v>
      </c>
      <c r="O389">
        <v>129</v>
      </c>
      <c r="P389">
        <v>129</v>
      </c>
      <c r="Q389">
        <v>127</v>
      </c>
      <c r="R389">
        <v>128</v>
      </c>
      <c r="S389">
        <v>129</v>
      </c>
      <c r="T389">
        <v>128</v>
      </c>
      <c r="U389">
        <v>127</v>
      </c>
      <c r="V389">
        <v>124</v>
      </c>
      <c r="W389">
        <v>126</v>
      </c>
      <c r="X389">
        <v>121</v>
      </c>
      <c r="Y389">
        <v>123</v>
      </c>
      <c r="Z389">
        <v>126</v>
      </c>
      <c r="AA389">
        <v>125</v>
      </c>
      <c r="AB389">
        <v>127</v>
      </c>
      <c r="AC389">
        <v>126</v>
      </c>
      <c r="AD389">
        <v>127</v>
      </c>
      <c r="AE389">
        <v>127</v>
      </c>
      <c r="AF389">
        <v>129</v>
      </c>
      <c r="AG389">
        <v>125</v>
      </c>
      <c r="AH389">
        <v>117</v>
      </c>
      <c r="AI389">
        <v>120</v>
      </c>
      <c r="AJ389">
        <v>126</v>
      </c>
      <c r="AK389">
        <v>128</v>
      </c>
      <c r="AL389">
        <v>127</v>
      </c>
      <c r="AM389">
        <v>129</v>
      </c>
      <c r="AN389">
        <v>126</v>
      </c>
      <c r="AO389">
        <v>121</v>
      </c>
      <c r="AP389">
        <v>127</v>
      </c>
      <c r="AQ389">
        <v>124</v>
      </c>
      <c r="AR389">
        <v>125</v>
      </c>
      <c r="AS389">
        <v>124</v>
      </c>
      <c r="AT389">
        <v>126</v>
      </c>
      <c r="AU389">
        <v>129</v>
      </c>
      <c r="AV389" s="8">
        <f t="shared" si="48"/>
        <v>125.54545454545455</v>
      </c>
      <c r="AW389">
        <f t="shared" si="49"/>
        <v>126</v>
      </c>
      <c r="AX389" s="8">
        <f t="shared" si="50"/>
        <v>3.5071657241268896</v>
      </c>
      <c r="AY389" s="6">
        <f>Table1214[[#This Row],[Szórás]]/Table1214[[#This Row],[Átlagos akadálymentességi hibaszám]]</f>
        <v>2.7935425753364072E-2</v>
      </c>
      <c r="AZ389">
        <f t="shared" si="51"/>
        <v>110</v>
      </c>
      <c r="BA389">
        <f t="shared" si="52"/>
        <v>129</v>
      </c>
      <c r="BB389">
        <f t="shared" si="53"/>
        <v>19</v>
      </c>
      <c r="BC389" s="7">
        <f t="shared" si="54"/>
        <v>1.0000951156615019</v>
      </c>
      <c r="BD389" s="10">
        <f t="shared" si="55"/>
        <v>1.7802863130109911E-3</v>
      </c>
    </row>
    <row r="390" spans="1:56" x14ac:dyDescent="0.25">
      <c r="A390">
        <v>951230000</v>
      </c>
      <c r="B390" t="s">
        <v>148</v>
      </c>
      <c r="C390" t="s">
        <v>405</v>
      </c>
      <c r="D390">
        <v>74</v>
      </c>
      <c r="E390">
        <v>75</v>
      </c>
      <c r="F390">
        <v>75</v>
      </c>
      <c r="G390">
        <v>75</v>
      </c>
      <c r="H390">
        <v>75</v>
      </c>
      <c r="I390">
        <v>75</v>
      </c>
      <c r="J390">
        <v>75</v>
      </c>
      <c r="K390">
        <v>75</v>
      </c>
      <c r="L390">
        <v>75</v>
      </c>
      <c r="M390">
        <v>75</v>
      </c>
      <c r="N390">
        <v>74</v>
      </c>
      <c r="O390">
        <v>74</v>
      </c>
      <c r="P390">
        <v>74</v>
      </c>
      <c r="Q390">
        <v>74</v>
      </c>
      <c r="R390">
        <v>74</v>
      </c>
      <c r="S390">
        <v>74</v>
      </c>
      <c r="T390">
        <v>75</v>
      </c>
      <c r="U390">
        <v>75</v>
      </c>
      <c r="V390">
        <v>75</v>
      </c>
      <c r="W390">
        <v>75</v>
      </c>
      <c r="X390">
        <v>75</v>
      </c>
      <c r="Y390">
        <v>75</v>
      </c>
      <c r="Z390">
        <v>75</v>
      </c>
      <c r="AA390">
        <v>75</v>
      </c>
      <c r="AB390">
        <v>75</v>
      </c>
      <c r="AC390">
        <v>75</v>
      </c>
      <c r="AD390">
        <v>75</v>
      </c>
      <c r="AE390">
        <v>75</v>
      </c>
      <c r="AF390">
        <v>75</v>
      </c>
      <c r="AG390">
        <v>74</v>
      </c>
      <c r="AH390">
        <v>74</v>
      </c>
      <c r="AI390">
        <v>74</v>
      </c>
      <c r="AJ390">
        <v>74</v>
      </c>
      <c r="AK390">
        <v>74</v>
      </c>
      <c r="AL390">
        <v>74</v>
      </c>
      <c r="AM390">
        <v>74</v>
      </c>
      <c r="AN390">
        <v>74</v>
      </c>
      <c r="AO390">
        <v>74</v>
      </c>
      <c r="AP390">
        <v>75</v>
      </c>
      <c r="AQ390">
        <v>73</v>
      </c>
      <c r="AR390">
        <v>74</v>
      </c>
      <c r="AS390">
        <v>74</v>
      </c>
      <c r="AT390">
        <v>74</v>
      </c>
      <c r="AU390">
        <v>74</v>
      </c>
      <c r="AV390" s="8">
        <f t="shared" si="48"/>
        <v>74.5</v>
      </c>
      <c r="AW390">
        <f t="shared" si="49"/>
        <v>75</v>
      </c>
      <c r="AX390" s="8">
        <f t="shared" si="50"/>
        <v>0.5498414147691576</v>
      </c>
      <c r="AY390" s="6">
        <f>Table1214[[#This Row],[Szórás]]/Table1214[[#This Row],[Átlagos akadálymentességi hibaszám]]</f>
        <v>7.3804216747537935E-3</v>
      </c>
      <c r="AZ390">
        <f t="shared" si="51"/>
        <v>73</v>
      </c>
      <c r="BA390">
        <f t="shared" si="52"/>
        <v>75</v>
      </c>
      <c r="BB390">
        <f t="shared" si="53"/>
        <v>2</v>
      </c>
      <c r="BC390" s="7">
        <f t="shared" si="54"/>
        <v>0.99972904475409441</v>
      </c>
      <c r="BD390" s="10">
        <f t="shared" si="55"/>
        <v>0.22174501953370959</v>
      </c>
    </row>
    <row r="391" spans="1:56" x14ac:dyDescent="0.25">
      <c r="A391">
        <v>2640000</v>
      </c>
      <c r="B391" t="s">
        <v>85</v>
      </c>
      <c r="C391" t="s">
        <v>356</v>
      </c>
      <c r="D391">
        <v>125</v>
      </c>
      <c r="E391">
        <v>125</v>
      </c>
      <c r="F391">
        <v>125</v>
      </c>
      <c r="G391">
        <v>125</v>
      </c>
      <c r="H391">
        <v>125</v>
      </c>
      <c r="I391">
        <v>125</v>
      </c>
      <c r="J391">
        <v>125</v>
      </c>
      <c r="K391">
        <v>129</v>
      </c>
      <c r="L391">
        <v>129</v>
      </c>
      <c r="M391">
        <v>129</v>
      </c>
      <c r="N391">
        <v>129</v>
      </c>
      <c r="O391">
        <v>132</v>
      </c>
      <c r="P391">
        <v>129</v>
      </c>
      <c r="Q391">
        <v>129</v>
      </c>
      <c r="R391">
        <v>129</v>
      </c>
      <c r="S391">
        <v>129</v>
      </c>
      <c r="T391">
        <v>129</v>
      </c>
      <c r="U391">
        <v>129</v>
      </c>
      <c r="V391">
        <v>129</v>
      </c>
      <c r="W391">
        <v>129</v>
      </c>
      <c r="X391">
        <v>129</v>
      </c>
      <c r="Y391">
        <v>125</v>
      </c>
      <c r="Z391">
        <v>125</v>
      </c>
      <c r="AA391">
        <v>125</v>
      </c>
      <c r="AB391">
        <v>125</v>
      </c>
      <c r="AC391">
        <v>125</v>
      </c>
      <c r="AD391">
        <v>125</v>
      </c>
      <c r="AE391">
        <v>125</v>
      </c>
      <c r="AF391">
        <v>125</v>
      </c>
      <c r="AG391">
        <v>125</v>
      </c>
      <c r="AH391">
        <v>125</v>
      </c>
      <c r="AI391">
        <v>125</v>
      </c>
      <c r="AJ391">
        <v>125</v>
      </c>
      <c r="AK391">
        <v>119</v>
      </c>
      <c r="AL391">
        <v>119</v>
      </c>
      <c r="AM391">
        <v>119</v>
      </c>
      <c r="AN391">
        <v>119</v>
      </c>
      <c r="AO391">
        <v>119</v>
      </c>
      <c r="AP391">
        <v>119</v>
      </c>
      <c r="AQ391">
        <v>121</v>
      </c>
      <c r="AR391">
        <v>121</v>
      </c>
      <c r="AS391">
        <v>121</v>
      </c>
      <c r="AT391">
        <v>121</v>
      </c>
      <c r="AU391">
        <v>121</v>
      </c>
      <c r="AV391" s="8">
        <f t="shared" si="48"/>
        <v>125.06818181818181</v>
      </c>
      <c r="AW391">
        <f t="shared" si="49"/>
        <v>125</v>
      </c>
      <c r="AX391" s="8">
        <f t="shared" si="50"/>
        <v>3.5854857753508282</v>
      </c>
      <c r="AY391" s="6">
        <f>Table1214[[#This Row],[Szórás]]/Table1214[[#This Row],[Átlagos akadálymentességi hibaszám]]</f>
        <v>2.8668248976092395E-2</v>
      </c>
      <c r="AZ391">
        <f t="shared" si="51"/>
        <v>119</v>
      </c>
      <c r="BA391">
        <f t="shared" si="52"/>
        <v>132</v>
      </c>
      <c r="BB391">
        <f t="shared" si="53"/>
        <v>13</v>
      </c>
      <c r="BC391" s="7">
        <f t="shared" si="54"/>
        <v>0.99844064871597982</v>
      </c>
      <c r="BD391" s="10">
        <f t="shared" si="55"/>
        <v>0.48436969213646996</v>
      </c>
    </row>
    <row r="392" spans="1:56" x14ac:dyDescent="0.25">
      <c r="A392">
        <v>1062560000</v>
      </c>
      <c r="B392" t="s">
        <v>158</v>
      </c>
      <c r="C392" t="s">
        <v>183</v>
      </c>
      <c r="D392">
        <v>11</v>
      </c>
      <c r="E392">
        <v>11</v>
      </c>
      <c r="F392">
        <v>11</v>
      </c>
      <c r="G392">
        <v>11</v>
      </c>
      <c r="H392">
        <v>11</v>
      </c>
      <c r="I392">
        <v>11</v>
      </c>
      <c r="J392">
        <v>11</v>
      </c>
      <c r="K392">
        <v>11</v>
      </c>
      <c r="L392">
        <v>11</v>
      </c>
      <c r="M392">
        <v>11</v>
      </c>
      <c r="N392">
        <v>11</v>
      </c>
      <c r="O392">
        <v>11</v>
      </c>
      <c r="P392">
        <v>11</v>
      </c>
      <c r="Q392">
        <v>11</v>
      </c>
      <c r="R392">
        <v>12</v>
      </c>
      <c r="S392">
        <v>12</v>
      </c>
      <c r="T392">
        <v>12</v>
      </c>
      <c r="U392">
        <v>12</v>
      </c>
      <c r="V392">
        <v>12</v>
      </c>
      <c r="W392">
        <v>12</v>
      </c>
      <c r="X392">
        <v>12</v>
      </c>
      <c r="Y392">
        <v>12</v>
      </c>
      <c r="Z392">
        <v>12</v>
      </c>
      <c r="AA392">
        <v>12</v>
      </c>
      <c r="AB392">
        <v>12</v>
      </c>
      <c r="AC392">
        <v>12</v>
      </c>
      <c r="AD392">
        <v>12</v>
      </c>
      <c r="AE392">
        <v>12</v>
      </c>
      <c r="AF392">
        <v>12</v>
      </c>
      <c r="AG392">
        <v>12</v>
      </c>
      <c r="AH392">
        <v>12</v>
      </c>
      <c r="AI392">
        <v>12</v>
      </c>
      <c r="AJ392">
        <v>12</v>
      </c>
      <c r="AK392">
        <v>12</v>
      </c>
      <c r="AL392">
        <v>12</v>
      </c>
      <c r="AM392">
        <v>12</v>
      </c>
      <c r="AN392">
        <v>12</v>
      </c>
      <c r="AO392">
        <v>12</v>
      </c>
      <c r="AP392">
        <v>12</v>
      </c>
      <c r="AQ392">
        <v>12</v>
      </c>
      <c r="AR392">
        <v>12</v>
      </c>
      <c r="AS392">
        <v>12</v>
      </c>
      <c r="AT392">
        <v>12</v>
      </c>
      <c r="AU392">
        <v>12</v>
      </c>
      <c r="AV392" s="8">
        <f t="shared" si="48"/>
        <v>11.681818181818182</v>
      </c>
      <c r="AW392">
        <f t="shared" si="49"/>
        <v>12</v>
      </c>
      <c r="AX392" s="8">
        <f t="shared" si="50"/>
        <v>0.47115529818794472</v>
      </c>
      <c r="AY392" s="6">
        <f>Table1214[[#This Row],[Szórás]]/Table1214[[#This Row],[Átlagos akadálymentességi hibaszám]]</f>
        <v>4.0332360156166473E-2</v>
      </c>
      <c r="AZ392">
        <f t="shared" si="51"/>
        <v>11</v>
      </c>
      <c r="BA392">
        <f t="shared" si="52"/>
        <v>12</v>
      </c>
      <c r="BB392">
        <f t="shared" si="53"/>
        <v>1</v>
      </c>
      <c r="BC392" s="7">
        <f t="shared" si="54"/>
        <v>1.0025787087583222</v>
      </c>
      <c r="BD392" s="10">
        <f t="shared" si="55"/>
        <v>0.65116279069767413</v>
      </c>
    </row>
    <row r="393" spans="1:56" x14ac:dyDescent="0.25">
      <c r="A393">
        <v>186050000</v>
      </c>
      <c r="B393" t="s">
        <v>110</v>
      </c>
      <c r="C393" t="s">
        <v>174</v>
      </c>
      <c r="D393">
        <v>147</v>
      </c>
      <c r="E393">
        <v>147</v>
      </c>
      <c r="F393">
        <v>148</v>
      </c>
      <c r="G393">
        <v>148</v>
      </c>
      <c r="H393">
        <v>148</v>
      </c>
      <c r="I393">
        <v>136</v>
      </c>
      <c r="J393">
        <v>147</v>
      </c>
      <c r="K393">
        <v>148</v>
      </c>
      <c r="L393">
        <v>148</v>
      </c>
      <c r="M393">
        <v>147</v>
      </c>
      <c r="N393">
        <v>148</v>
      </c>
      <c r="O393">
        <v>148</v>
      </c>
      <c r="P393">
        <v>143</v>
      </c>
      <c r="Q393">
        <v>148</v>
      </c>
      <c r="R393">
        <v>148</v>
      </c>
      <c r="S393">
        <v>149</v>
      </c>
      <c r="T393">
        <v>149</v>
      </c>
      <c r="U393">
        <v>151</v>
      </c>
      <c r="V393">
        <v>151</v>
      </c>
      <c r="W393">
        <v>151</v>
      </c>
      <c r="X393">
        <v>149</v>
      </c>
      <c r="Y393">
        <v>151</v>
      </c>
      <c r="Z393">
        <v>149</v>
      </c>
      <c r="AA393">
        <v>148</v>
      </c>
      <c r="AB393">
        <v>148</v>
      </c>
      <c r="AC393">
        <v>149</v>
      </c>
      <c r="AD393">
        <v>151</v>
      </c>
      <c r="AE393">
        <v>149</v>
      </c>
      <c r="AF393">
        <v>150</v>
      </c>
      <c r="AG393">
        <v>149</v>
      </c>
      <c r="AH393">
        <v>148</v>
      </c>
      <c r="AI393">
        <v>150</v>
      </c>
      <c r="AJ393">
        <v>151</v>
      </c>
      <c r="AK393">
        <v>149</v>
      </c>
      <c r="AL393">
        <v>148</v>
      </c>
      <c r="AM393">
        <v>149</v>
      </c>
      <c r="AN393">
        <v>149</v>
      </c>
      <c r="AO393">
        <v>148</v>
      </c>
      <c r="AP393">
        <v>141</v>
      </c>
      <c r="AQ393">
        <v>152</v>
      </c>
      <c r="AR393">
        <v>152</v>
      </c>
      <c r="AS393">
        <v>152</v>
      </c>
      <c r="AT393">
        <v>154</v>
      </c>
      <c r="AU393">
        <v>153</v>
      </c>
      <c r="AV393" s="8">
        <f t="shared" si="48"/>
        <v>148.61363636363637</v>
      </c>
      <c r="AW393">
        <f t="shared" si="49"/>
        <v>149</v>
      </c>
      <c r="AX393" s="8">
        <f t="shared" si="50"/>
        <v>2.9977969359755847</v>
      </c>
      <c r="AY393" s="6">
        <f>Table1214[[#This Row],[Szórás]]/Table1214[[#This Row],[Átlagos akadálymentességi hibaszám]]</f>
        <v>2.0171748766313766E-2</v>
      </c>
      <c r="AZ393">
        <f t="shared" si="51"/>
        <v>136</v>
      </c>
      <c r="BA393">
        <f t="shared" si="52"/>
        <v>154</v>
      </c>
      <c r="BB393">
        <f t="shared" si="53"/>
        <v>18</v>
      </c>
      <c r="BC393" s="7">
        <f t="shared" si="54"/>
        <v>1.0007036330735148</v>
      </c>
      <c r="BD393" s="10">
        <f t="shared" si="55"/>
        <v>0.19256734942834261</v>
      </c>
    </row>
    <row r="394" spans="1:56" x14ac:dyDescent="0.25">
      <c r="A394">
        <v>895030000</v>
      </c>
      <c r="B394" t="s">
        <v>148</v>
      </c>
      <c r="C394" t="s">
        <v>405</v>
      </c>
      <c r="D394">
        <v>27</v>
      </c>
      <c r="E394">
        <v>27</v>
      </c>
      <c r="F394">
        <v>27</v>
      </c>
      <c r="G394">
        <v>25</v>
      </c>
      <c r="H394">
        <v>26</v>
      </c>
      <c r="I394">
        <v>28</v>
      </c>
      <c r="J394">
        <v>28</v>
      </c>
      <c r="K394">
        <v>28</v>
      </c>
      <c r="L394">
        <v>26</v>
      </c>
      <c r="M394">
        <v>25</v>
      </c>
      <c r="N394">
        <v>25</v>
      </c>
      <c r="O394">
        <v>27</v>
      </c>
      <c r="P394">
        <v>28</v>
      </c>
      <c r="Q394">
        <v>28</v>
      </c>
      <c r="R394">
        <v>27</v>
      </c>
      <c r="S394">
        <v>29</v>
      </c>
      <c r="T394">
        <v>28</v>
      </c>
      <c r="U394">
        <v>28</v>
      </c>
      <c r="V394">
        <v>26</v>
      </c>
      <c r="W394">
        <v>28</v>
      </c>
      <c r="X394">
        <v>27</v>
      </c>
      <c r="Y394">
        <v>27</v>
      </c>
      <c r="Z394">
        <v>28</v>
      </c>
      <c r="AA394">
        <v>28</v>
      </c>
      <c r="AB394">
        <v>26</v>
      </c>
      <c r="AC394">
        <v>27</v>
      </c>
      <c r="AD394">
        <v>31</v>
      </c>
      <c r="AE394">
        <v>30</v>
      </c>
      <c r="AF394">
        <v>30</v>
      </c>
      <c r="AG394">
        <v>30</v>
      </c>
      <c r="AH394">
        <v>31</v>
      </c>
      <c r="AI394">
        <v>30</v>
      </c>
      <c r="AJ394">
        <v>31</v>
      </c>
      <c r="AK394">
        <v>31</v>
      </c>
      <c r="AL394">
        <v>30</v>
      </c>
      <c r="AM394">
        <v>31</v>
      </c>
      <c r="AN394">
        <v>29</v>
      </c>
      <c r="AO394">
        <v>31</v>
      </c>
      <c r="AP394">
        <v>28</v>
      </c>
      <c r="AQ394">
        <v>32</v>
      </c>
      <c r="AR394">
        <v>30</v>
      </c>
      <c r="AS394">
        <v>31</v>
      </c>
      <c r="AT394">
        <v>31</v>
      </c>
      <c r="AU394">
        <v>31</v>
      </c>
      <c r="AV394" s="8">
        <f t="shared" si="48"/>
        <v>28.454545454545453</v>
      </c>
      <c r="AW394">
        <f t="shared" si="49"/>
        <v>28</v>
      </c>
      <c r="AX394" s="8">
        <f t="shared" si="50"/>
        <v>1.958339893231182</v>
      </c>
      <c r="AY394" s="6">
        <f>Table1214[[#This Row],[Szórás]]/Table1214[[#This Row],[Átlagos akadálymentességi hibaszám]]</f>
        <v>6.8823446726974449E-2</v>
      </c>
      <c r="AZ394">
        <f t="shared" si="51"/>
        <v>25</v>
      </c>
      <c r="BA394">
        <f t="shared" si="52"/>
        <v>32</v>
      </c>
      <c r="BB394">
        <f t="shared" si="53"/>
        <v>7</v>
      </c>
      <c r="BC394" s="7">
        <f t="shared" si="54"/>
        <v>1.004174358772663</v>
      </c>
      <c r="BD394" s="10">
        <f t="shared" si="55"/>
        <v>0.60112226902214994</v>
      </c>
    </row>
    <row r="395" spans="1:56" x14ac:dyDescent="0.25">
      <c r="A395">
        <v>3000000</v>
      </c>
      <c r="B395" t="s">
        <v>85</v>
      </c>
      <c r="C395" t="s">
        <v>356</v>
      </c>
      <c r="D395">
        <v>24</v>
      </c>
      <c r="E395">
        <v>25</v>
      </c>
      <c r="F395">
        <v>24</v>
      </c>
      <c r="G395">
        <v>22</v>
      </c>
      <c r="H395">
        <v>22</v>
      </c>
      <c r="I395">
        <v>24</v>
      </c>
      <c r="J395">
        <v>23</v>
      </c>
      <c r="K395">
        <v>25</v>
      </c>
      <c r="L395">
        <v>25</v>
      </c>
      <c r="M395">
        <v>25</v>
      </c>
      <c r="N395">
        <v>23</v>
      </c>
      <c r="O395">
        <v>26</v>
      </c>
      <c r="P395">
        <v>25</v>
      </c>
      <c r="Q395">
        <v>25</v>
      </c>
      <c r="R395">
        <v>24</v>
      </c>
      <c r="S395">
        <v>24</v>
      </c>
      <c r="T395">
        <v>24</v>
      </c>
      <c r="U395">
        <v>26</v>
      </c>
      <c r="V395">
        <v>23</v>
      </c>
      <c r="W395">
        <v>23</v>
      </c>
      <c r="X395">
        <v>23</v>
      </c>
      <c r="Y395">
        <v>24</v>
      </c>
      <c r="Z395">
        <v>10</v>
      </c>
      <c r="AA395">
        <v>13</v>
      </c>
      <c r="AB395">
        <v>22</v>
      </c>
      <c r="AC395">
        <v>26</v>
      </c>
      <c r="AD395">
        <v>23</v>
      </c>
      <c r="AE395">
        <v>24</v>
      </c>
      <c r="AF395">
        <v>23</v>
      </c>
      <c r="AG395">
        <v>25</v>
      </c>
      <c r="AH395">
        <v>23</v>
      </c>
      <c r="AI395">
        <v>25</v>
      </c>
      <c r="AJ395">
        <v>22</v>
      </c>
      <c r="AK395">
        <v>24</v>
      </c>
      <c r="AL395">
        <v>22</v>
      </c>
      <c r="AM395">
        <v>23</v>
      </c>
      <c r="AN395">
        <v>24</v>
      </c>
      <c r="AO395">
        <v>24</v>
      </c>
      <c r="AP395">
        <v>25</v>
      </c>
      <c r="AQ395">
        <v>35</v>
      </c>
      <c r="AR395">
        <v>33</v>
      </c>
      <c r="AS395">
        <v>34</v>
      </c>
      <c r="AT395">
        <v>30</v>
      </c>
      <c r="AU395">
        <v>24</v>
      </c>
      <c r="AV395" s="8">
        <f t="shared" si="48"/>
        <v>24.15909090909091</v>
      </c>
      <c r="AW395">
        <f t="shared" si="49"/>
        <v>24</v>
      </c>
      <c r="AX395" s="8">
        <f t="shared" si="50"/>
        <v>4.0459177348439432</v>
      </c>
      <c r="AY395" s="6">
        <f>Table1214[[#This Row],[Szórás]]/Table1214[[#This Row],[Átlagos akadálymentességi hibaszám]]</f>
        <v>0.16746978394462228</v>
      </c>
      <c r="AZ395">
        <f t="shared" si="51"/>
        <v>10</v>
      </c>
      <c r="BA395">
        <f t="shared" si="52"/>
        <v>35</v>
      </c>
      <c r="BB395">
        <f t="shared" si="53"/>
        <v>25</v>
      </c>
      <c r="BC395" s="7">
        <f t="shared" si="54"/>
        <v>1.0029221812614868</v>
      </c>
      <c r="BD395" s="10">
        <f t="shared" si="55"/>
        <v>3.6804208416085976E-2</v>
      </c>
    </row>
    <row r="396" spans="1:56" x14ac:dyDescent="0.25">
      <c r="A396">
        <v>828060000</v>
      </c>
      <c r="B396" t="s">
        <v>148</v>
      </c>
      <c r="C396" t="s">
        <v>405</v>
      </c>
      <c r="D396">
        <v>30</v>
      </c>
      <c r="E396">
        <v>32</v>
      </c>
      <c r="F396">
        <v>32</v>
      </c>
      <c r="G396">
        <v>32</v>
      </c>
      <c r="H396">
        <v>32</v>
      </c>
      <c r="I396">
        <v>32</v>
      </c>
      <c r="J396">
        <v>32</v>
      </c>
      <c r="K396">
        <v>32</v>
      </c>
      <c r="L396">
        <v>32</v>
      </c>
      <c r="M396">
        <v>32</v>
      </c>
      <c r="N396">
        <v>32</v>
      </c>
      <c r="O396">
        <v>32</v>
      </c>
      <c r="P396">
        <v>32</v>
      </c>
      <c r="Q396">
        <v>32</v>
      </c>
      <c r="R396">
        <v>36</v>
      </c>
      <c r="S396">
        <v>36</v>
      </c>
      <c r="T396">
        <v>38</v>
      </c>
      <c r="U396">
        <v>39</v>
      </c>
      <c r="V396">
        <v>39</v>
      </c>
      <c r="W396">
        <v>39</v>
      </c>
      <c r="X396">
        <v>39</v>
      </c>
      <c r="Y396">
        <v>39</v>
      </c>
      <c r="Z396">
        <v>39</v>
      </c>
      <c r="AA396">
        <v>39</v>
      </c>
      <c r="AB396">
        <v>39</v>
      </c>
      <c r="AC396">
        <v>42</v>
      </c>
      <c r="AD396">
        <v>42</v>
      </c>
      <c r="AE396">
        <v>42</v>
      </c>
      <c r="AF396">
        <v>42</v>
      </c>
      <c r="AG396">
        <v>42</v>
      </c>
      <c r="AH396">
        <v>42</v>
      </c>
      <c r="AI396">
        <v>39</v>
      </c>
      <c r="AJ396">
        <v>39</v>
      </c>
      <c r="AK396">
        <v>39</v>
      </c>
      <c r="AL396">
        <v>39</v>
      </c>
      <c r="AM396">
        <v>39</v>
      </c>
      <c r="AN396">
        <v>39</v>
      </c>
      <c r="AO396">
        <v>39</v>
      </c>
      <c r="AP396">
        <v>39</v>
      </c>
      <c r="AQ396">
        <v>39</v>
      </c>
      <c r="AR396">
        <v>39</v>
      </c>
      <c r="AS396">
        <v>39</v>
      </c>
      <c r="AT396">
        <v>39</v>
      </c>
      <c r="AU396">
        <v>39</v>
      </c>
      <c r="AV396" s="8">
        <f t="shared" si="48"/>
        <v>36.977272727272727</v>
      </c>
      <c r="AW396">
        <f t="shared" si="49"/>
        <v>39</v>
      </c>
      <c r="AX396" s="8">
        <f t="shared" si="50"/>
        <v>3.7694527168217888</v>
      </c>
      <c r="AY396" s="6">
        <f>Table1214[[#This Row],[Szórás]]/Table1214[[#This Row],[Átlagos akadálymentességi hibaszám]]</f>
        <v>0.10193971698841961</v>
      </c>
      <c r="AZ396">
        <f t="shared" si="51"/>
        <v>30</v>
      </c>
      <c r="BA396">
        <f t="shared" si="52"/>
        <v>42</v>
      </c>
      <c r="BB396">
        <f t="shared" si="53"/>
        <v>12</v>
      </c>
      <c r="BC396" s="7">
        <f t="shared" si="54"/>
        <v>1.0066268411665125</v>
      </c>
      <c r="BD396" s="10">
        <f t="shared" si="55"/>
        <v>0.65400660091010254</v>
      </c>
    </row>
    <row r="397" spans="1:56" x14ac:dyDescent="0.25">
      <c r="A397">
        <v>22780000</v>
      </c>
      <c r="B397" t="s">
        <v>104</v>
      </c>
      <c r="C397" t="s">
        <v>274</v>
      </c>
      <c r="D397">
        <v>24</v>
      </c>
      <c r="E397">
        <v>24</v>
      </c>
      <c r="F397">
        <v>24</v>
      </c>
      <c r="G397">
        <v>24</v>
      </c>
      <c r="H397">
        <v>24</v>
      </c>
      <c r="I397">
        <v>24</v>
      </c>
      <c r="J397">
        <v>24</v>
      </c>
      <c r="K397">
        <v>24</v>
      </c>
      <c r="L397">
        <v>24</v>
      </c>
      <c r="M397">
        <v>24</v>
      </c>
      <c r="N397">
        <v>24</v>
      </c>
      <c r="O397">
        <v>24</v>
      </c>
      <c r="P397">
        <v>24</v>
      </c>
      <c r="Q397">
        <v>24</v>
      </c>
      <c r="R397">
        <v>24</v>
      </c>
      <c r="S397">
        <v>24</v>
      </c>
      <c r="T397">
        <v>24</v>
      </c>
      <c r="U397">
        <v>24</v>
      </c>
      <c r="V397">
        <v>24</v>
      </c>
      <c r="W397">
        <v>24</v>
      </c>
      <c r="X397">
        <v>24</v>
      </c>
      <c r="Y397">
        <v>24</v>
      </c>
      <c r="Z397">
        <v>24</v>
      </c>
      <c r="AA397">
        <v>24</v>
      </c>
      <c r="AB397">
        <v>24</v>
      </c>
      <c r="AC397">
        <v>24</v>
      </c>
      <c r="AD397">
        <v>24</v>
      </c>
      <c r="AE397">
        <v>24</v>
      </c>
      <c r="AF397">
        <v>24</v>
      </c>
      <c r="AG397">
        <v>24</v>
      </c>
      <c r="AH397">
        <v>24</v>
      </c>
      <c r="AI397">
        <v>24</v>
      </c>
      <c r="AJ397">
        <v>24</v>
      </c>
      <c r="AK397">
        <v>24</v>
      </c>
      <c r="AL397">
        <v>24</v>
      </c>
      <c r="AM397">
        <v>24</v>
      </c>
      <c r="AN397">
        <v>24</v>
      </c>
      <c r="AO397">
        <v>24</v>
      </c>
      <c r="AP397">
        <v>24</v>
      </c>
      <c r="AQ397">
        <v>24</v>
      </c>
      <c r="AR397">
        <v>24</v>
      </c>
      <c r="AS397">
        <v>24</v>
      </c>
      <c r="AT397">
        <v>24</v>
      </c>
      <c r="AU397">
        <v>24</v>
      </c>
      <c r="AV397" s="8">
        <f t="shared" si="48"/>
        <v>24</v>
      </c>
      <c r="AW397">
        <f t="shared" si="49"/>
        <v>24</v>
      </c>
      <c r="AX397" s="8">
        <f t="shared" si="50"/>
        <v>0</v>
      </c>
      <c r="AY397" s="6">
        <f>Table1214[[#This Row],[Szórás]]/Table1214[[#This Row],[Átlagos akadálymentességi hibaszám]]</f>
        <v>0</v>
      </c>
      <c r="AZ397">
        <f t="shared" si="51"/>
        <v>24</v>
      </c>
      <c r="BA397">
        <f t="shared" si="52"/>
        <v>24</v>
      </c>
      <c r="BB397">
        <f t="shared" si="53"/>
        <v>0</v>
      </c>
      <c r="BC397" s="7">
        <f t="shared" si="54"/>
        <v>1</v>
      </c>
      <c r="BD397" s="10">
        <f t="shared" si="55"/>
        <v>1</v>
      </c>
    </row>
    <row r="398" spans="1:56" x14ac:dyDescent="0.25">
      <c r="A398">
        <v>2800000</v>
      </c>
      <c r="B398" t="s">
        <v>85</v>
      </c>
      <c r="C398" t="s">
        <v>356</v>
      </c>
      <c r="D398">
        <v>133</v>
      </c>
      <c r="E398">
        <v>126</v>
      </c>
      <c r="F398">
        <v>126</v>
      </c>
      <c r="G398">
        <v>126</v>
      </c>
      <c r="H398">
        <v>128</v>
      </c>
      <c r="I398">
        <v>118</v>
      </c>
      <c r="J398">
        <v>128</v>
      </c>
      <c r="K398">
        <v>129</v>
      </c>
      <c r="L398">
        <v>128</v>
      </c>
      <c r="M398">
        <v>133</v>
      </c>
      <c r="N398">
        <v>130</v>
      </c>
      <c r="O398">
        <v>133</v>
      </c>
      <c r="P398">
        <v>131</v>
      </c>
      <c r="Q398">
        <v>132</v>
      </c>
      <c r="R398">
        <v>116</v>
      </c>
      <c r="S398">
        <v>114</v>
      </c>
      <c r="T398">
        <v>114</v>
      </c>
      <c r="U398">
        <v>115</v>
      </c>
      <c r="V398">
        <v>85</v>
      </c>
      <c r="W398">
        <v>91</v>
      </c>
      <c r="X398">
        <v>107</v>
      </c>
      <c r="Y398">
        <v>106</v>
      </c>
      <c r="Z398">
        <v>106</v>
      </c>
      <c r="AA398">
        <v>102</v>
      </c>
      <c r="AB398">
        <v>92</v>
      </c>
      <c r="AC398">
        <v>100</v>
      </c>
      <c r="AD398">
        <v>90</v>
      </c>
      <c r="AE398">
        <v>91</v>
      </c>
      <c r="AF398">
        <v>92</v>
      </c>
      <c r="AG398">
        <v>89</v>
      </c>
      <c r="AH398">
        <v>90</v>
      </c>
      <c r="AI398">
        <v>86</v>
      </c>
      <c r="AJ398">
        <v>86</v>
      </c>
      <c r="AK398">
        <v>77</v>
      </c>
      <c r="AL398">
        <v>79</v>
      </c>
      <c r="AM398">
        <v>78</v>
      </c>
      <c r="AN398">
        <v>86</v>
      </c>
      <c r="AO398">
        <v>83</v>
      </c>
      <c r="AP398">
        <v>76</v>
      </c>
      <c r="AQ398">
        <v>87</v>
      </c>
      <c r="AR398">
        <v>78</v>
      </c>
      <c r="AS398">
        <v>79</v>
      </c>
      <c r="AT398">
        <v>87</v>
      </c>
      <c r="AU398">
        <v>93</v>
      </c>
      <c r="AV398" s="8">
        <f t="shared" si="48"/>
        <v>104</v>
      </c>
      <c r="AW398">
        <f t="shared" si="49"/>
        <v>101</v>
      </c>
      <c r="AX398" s="8">
        <f t="shared" si="50"/>
        <v>19.910263801646696</v>
      </c>
      <c r="AY398" s="6">
        <f>Table1214[[#This Row],[Szórás]]/Table1214[[#This Row],[Átlagos akadálymentességi hibaszám]]</f>
        <v>0.19144484424660285</v>
      </c>
      <c r="AZ398">
        <f t="shared" si="51"/>
        <v>76</v>
      </c>
      <c r="BA398">
        <f t="shared" si="52"/>
        <v>133</v>
      </c>
      <c r="BB398">
        <f t="shared" si="53"/>
        <v>57</v>
      </c>
      <c r="BC398" s="7">
        <f t="shared" si="54"/>
        <v>0.98654363929097455</v>
      </c>
      <c r="BD398" s="10">
        <f t="shared" si="55"/>
        <v>0.82157095526417212</v>
      </c>
    </row>
    <row r="399" spans="1:56" x14ac:dyDescent="0.25">
      <c r="A399">
        <v>57098150000</v>
      </c>
      <c r="B399" t="s">
        <v>100</v>
      </c>
      <c r="C399" t="s">
        <v>101</v>
      </c>
      <c r="D399">
        <v>119</v>
      </c>
      <c r="E399">
        <v>119</v>
      </c>
      <c r="F399">
        <v>119</v>
      </c>
      <c r="G399">
        <v>119</v>
      </c>
      <c r="H399">
        <v>119</v>
      </c>
      <c r="I399">
        <v>121</v>
      </c>
      <c r="J399">
        <v>121</v>
      </c>
      <c r="K399">
        <v>121</v>
      </c>
      <c r="L399">
        <v>119</v>
      </c>
      <c r="M399">
        <v>119</v>
      </c>
      <c r="N399">
        <v>119</v>
      </c>
      <c r="O399">
        <v>120</v>
      </c>
      <c r="P399">
        <v>119</v>
      </c>
      <c r="Q399">
        <v>119</v>
      </c>
      <c r="R399">
        <v>119</v>
      </c>
      <c r="S399">
        <v>119</v>
      </c>
      <c r="T399">
        <v>119</v>
      </c>
      <c r="U399">
        <v>119</v>
      </c>
      <c r="V399">
        <v>119</v>
      </c>
      <c r="W399">
        <v>119</v>
      </c>
      <c r="X399">
        <v>120</v>
      </c>
      <c r="Y399">
        <v>119</v>
      </c>
      <c r="Z399">
        <v>119</v>
      </c>
      <c r="AA399">
        <v>119</v>
      </c>
      <c r="AB399">
        <v>119</v>
      </c>
      <c r="AC399">
        <v>119</v>
      </c>
      <c r="AD399">
        <v>119</v>
      </c>
      <c r="AE399">
        <v>107</v>
      </c>
      <c r="AF399">
        <v>103</v>
      </c>
      <c r="AG399">
        <v>103</v>
      </c>
      <c r="AH399">
        <v>101</v>
      </c>
      <c r="AI399">
        <v>103</v>
      </c>
      <c r="AJ399">
        <v>103</v>
      </c>
      <c r="AK399">
        <v>103</v>
      </c>
      <c r="AL399">
        <v>103</v>
      </c>
      <c r="AM399">
        <v>103</v>
      </c>
      <c r="AN399">
        <v>103</v>
      </c>
      <c r="AO399">
        <v>103</v>
      </c>
      <c r="AP399">
        <v>103</v>
      </c>
      <c r="AQ399">
        <v>103</v>
      </c>
      <c r="AR399">
        <v>103</v>
      </c>
      <c r="AS399">
        <v>103</v>
      </c>
      <c r="AT399">
        <v>103</v>
      </c>
      <c r="AU399">
        <v>103</v>
      </c>
      <c r="AV399" s="8">
        <f t="shared" si="48"/>
        <v>113.04545454545455</v>
      </c>
      <c r="AW399">
        <f t="shared" si="49"/>
        <v>119</v>
      </c>
      <c r="AX399" s="8">
        <f t="shared" si="50"/>
        <v>8.0143898067557213</v>
      </c>
      <c r="AY399" s="6">
        <f>Table1214[[#This Row],[Szórás]]/Table1214[[#This Row],[Átlagos akadálymentességi hibaszám]]</f>
        <v>7.0895285785535125E-2</v>
      </c>
      <c r="AZ399">
        <f t="shared" si="51"/>
        <v>101</v>
      </c>
      <c r="BA399">
        <f t="shared" si="52"/>
        <v>121</v>
      </c>
      <c r="BB399">
        <f t="shared" si="53"/>
        <v>20</v>
      </c>
      <c r="BC399" s="7">
        <f t="shared" si="54"/>
        <v>0.99522341072273834</v>
      </c>
      <c r="BD399" s="10">
        <f t="shared" si="55"/>
        <v>0.72511760303261874</v>
      </c>
    </row>
    <row r="400" spans="1:56" x14ac:dyDescent="0.25">
      <c r="A400">
        <v>1054510000</v>
      </c>
      <c r="B400" t="s">
        <v>158</v>
      </c>
      <c r="C400" t="s">
        <v>183</v>
      </c>
      <c r="D400">
        <v>52</v>
      </c>
      <c r="E400">
        <v>52</v>
      </c>
      <c r="F400">
        <v>52</v>
      </c>
      <c r="G400">
        <v>54</v>
      </c>
      <c r="H400">
        <v>54</v>
      </c>
      <c r="I400">
        <v>54</v>
      </c>
      <c r="J400">
        <v>52</v>
      </c>
      <c r="K400">
        <v>52</v>
      </c>
      <c r="L400">
        <v>52</v>
      </c>
      <c r="M400">
        <v>52</v>
      </c>
      <c r="N400">
        <v>52</v>
      </c>
      <c r="O400">
        <v>52</v>
      </c>
      <c r="P400">
        <v>52</v>
      </c>
      <c r="Q400">
        <v>52</v>
      </c>
      <c r="R400">
        <v>51</v>
      </c>
      <c r="S400">
        <v>49</v>
      </c>
      <c r="T400">
        <v>54</v>
      </c>
      <c r="U400">
        <v>54</v>
      </c>
      <c r="V400">
        <v>52</v>
      </c>
      <c r="W400">
        <v>54</v>
      </c>
      <c r="X400">
        <v>54</v>
      </c>
      <c r="Y400">
        <v>56</v>
      </c>
      <c r="Z400">
        <v>56</v>
      </c>
      <c r="AA400">
        <v>56</v>
      </c>
      <c r="AB400">
        <v>56</v>
      </c>
      <c r="AC400">
        <v>55</v>
      </c>
      <c r="AD400">
        <v>55</v>
      </c>
      <c r="AE400">
        <v>56</v>
      </c>
      <c r="AF400">
        <v>54</v>
      </c>
      <c r="AG400">
        <v>52</v>
      </c>
      <c r="AH400">
        <v>52</v>
      </c>
      <c r="AI400">
        <v>52</v>
      </c>
      <c r="AJ400">
        <v>52</v>
      </c>
      <c r="AK400">
        <v>48</v>
      </c>
      <c r="AL400">
        <v>52</v>
      </c>
      <c r="AM400">
        <v>52</v>
      </c>
      <c r="AN400">
        <v>52</v>
      </c>
      <c r="AO400">
        <v>52</v>
      </c>
      <c r="AP400">
        <v>52</v>
      </c>
      <c r="AQ400">
        <v>52</v>
      </c>
      <c r="AR400">
        <v>50</v>
      </c>
      <c r="AS400">
        <v>50</v>
      </c>
      <c r="AT400">
        <v>48</v>
      </c>
      <c r="AU400">
        <v>48</v>
      </c>
      <c r="AV400" s="8">
        <f t="shared" si="48"/>
        <v>52.5</v>
      </c>
      <c r="AW400">
        <f t="shared" si="49"/>
        <v>52</v>
      </c>
      <c r="AX400" s="8">
        <f t="shared" si="50"/>
        <v>2.0742048070032402</v>
      </c>
      <c r="AY400" s="6">
        <f>Table1214[[#This Row],[Szórás]]/Table1214[[#This Row],[Átlagos akadálymentességi hibaszám]]</f>
        <v>3.9508662990537909E-2</v>
      </c>
      <c r="AZ400">
        <f t="shared" si="51"/>
        <v>48</v>
      </c>
      <c r="BA400">
        <f t="shared" si="52"/>
        <v>56</v>
      </c>
      <c r="BB400">
        <f t="shared" si="53"/>
        <v>8</v>
      </c>
      <c r="BC400" s="7">
        <f t="shared" si="54"/>
        <v>0.99910505717769837</v>
      </c>
      <c r="BD400" s="10">
        <f t="shared" si="55"/>
        <v>8.3710622064603279E-2</v>
      </c>
    </row>
    <row r="401" spans="1:56" x14ac:dyDescent="0.25">
      <c r="A401">
        <v>1344780000</v>
      </c>
      <c r="B401" t="s">
        <v>158</v>
      </c>
      <c r="C401" t="s">
        <v>183</v>
      </c>
      <c r="D401">
        <v>34</v>
      </c>
      <c r="E401">
        <v>35</v>
      </c>
      <c r="F401">
        <v>34</v>
      </c>
      <c r="G401">
        <v>34</v>
      </c>
      <c r="H401">
        <v>37</v>
      </c>
      <c r="I401">
        <v>34</v>
      </c>
      <c r="J401">
        <v>36</v>
      </c>
      <c r="K401">
        <v>34</v>
      </c>
      <c r="L401">
        <v>35</v>
      </c>
      <c r="M401">
        <v>36</v>
      </c>
      <c r="N401">
        <v>33</v>
      </c>
      <c r="O401">
        <v>34</v>
      </c>
      <c r="P401">
        <v>35</v>
      </c>
      <c r="Q401">
        <v>35</v>
      </c>
      <c r="R401">
        <v>36</v>
      </c>
      <c r="S401">
        <v>35</v>
      </c>
      <c r="T401">
        <v>35</v>
      </c>
      <c r="U401">
        <v>34</v>
      </c>
      <c r="V401">
        <v>35</v>
      </c>
      <c r="W401">
        <v>35</v>
      </c>
      <c r="X401">
        <v>35</v>
      </c>
      <c r="Y401">
        <v>35</v>
      </c>
      <c r="Z401">
        <v>35</v>
      </c>
      <c r="AA401">
        <v>34</v>
      </c>
      <c r="AB401">
        <v>35</v>
      </c>
      <c r="AC401">
        <v>35</v>
      </c>
      <c r="AD401">
        <v>37</v>
      </c>
      <c r="AE401">
        <v>34</v>
      </c>
      <c r="AF401">
        <v>35</v>
      </c>
      <c r="AG401">
        <v>35</v>
      </c>
      <c r="AH401">
        <v>35</v>
      </c>
      <c r="AI401">
        <v>35</v>
      </c>
      <c r="AJ401">
        <v>35</v>
      </c>
      <c r="AK401">
        <v>36</v>
      </c>
      <c r="AL401">
        <v>36</v>
      </c>
      <c r="AM401">
        <v>34</v>
      </c>
      <c r="AN401">
        <v>36</v>
      </c>
      <c r="AO401">
        <v>36</v>
      </c>
      <c r="AP401">
        <v>37</v>
      </c>
      <c r="AQ401">
        <v>36</v>
      </c>
      <c r="AR401">
        <v>35</v>
      </c>
      <c r="AS401">
        <v>36</v>
      </c>
      <c r="AT401">
        <v>35</v>
      </c>
      <c r="AU401">
        <v>36</v>
      </c>
      <c r="AV401" s="8">
        <f t="shared" si="48"/>
        <v>35.090909090909093</v>
      </c>
      <c r="AW401">
        <f t="shared" si="49"/>
        <v>35</v>
      </c>
      <c r="AX401" s="8">
        <f t="shared" si="50"/>
        <v>0.91035852426729758</v>
      </c>
      <c r="AY401" s="6">
        <f>Table1214[[#This Row],[Szórás]]/Table1214[[#This Row],[Átlagos akadálymentességi hibaszám]]</f>
        <v>2.5942859499845265E-2</v>
      </c>
      <c r="AZ401">
        <f t="shared" si="51"/>
        <v>33</v>
      </c>
      <c r="BA401">
        <f t="shared" si="52"/>
        <v>37</v>
      </c>
      <c r="BB401">
        <f t="shared" si="53"/>
        <v>4</v>
      </c>
      <c r="BC401" s="7">
        <f t="shared" si="54"/>
        <v>1.000776095000353</v>
      </c>
      <c r="BD401" s="10">
        <f t="shared" si="55"/>
        <v>0.14806897713497807</v>
      </c>
    </row>
    <row r="402" spans="1:56" x14ac:dyDescent="0.25">
      <c r="A402">
        <v>104380000</v>
      </c>
      <c r="B402" t="s">
        <v>110</v>
      </c>
      <c r="C402" t="s">
        <v>174</v>
      </c>
      <c r="D402">
        <v>167</v>
      </c>
      <c r="E402">
        <v>167</v>
      </c>
      <c r="F402">
        <v>167</v>
      </c>
      <c r="G402">
        <v>165</v>
      </c>
      <c r="H402">
        <v>165</v>
      </c>
      <c r="I402">
        <v>165</v>
      </c>
      <c r="J402">
        <v>166</v>
      </c>
      <c r="K402">
        <v>166</v>
      </c>
      <c r="L402">
        <v>166</v>
      </c>
      <c r="M402">
        <v>166</v>
      </c>
      <c r="N402">
        <v>166</v>
      </c>
      <c r="O402">
        <v>166</v>
      </c>
      <c r="P402">
        <v>166</v>
      </c>
      <c r="Q402">
        <v>166</v>
      </c>
      <c r="R402">
        <v>166</v>
      </c>
      <c r="S402">
        <v>166</v>
      </c>
      <c r="T402">
        <v>166</v>
      </c>
      <c r="U402">
        <v>166</v>
      </c>
      <c r="V402">
        <v>166</v>
      </c>
      <c r="W402">
        <v>165</v>
      </c>
      <c r="X402">
        <v>165</v>
      </c>
      <c r="Y402">
        <v>165</v>
      </c>
      <c r="Z402">
        <v>167</v>
      </c>
      <c r="AA402">
        <v>167</v>
      </c>
      <c r="AB402">
        <v>167</v>
      </c>
      <c r="AC402">
        <v>167</v>
      </c>
      <c r="AD402">
        <v>167</v>
      </c>
      <c r="AE402">
        <v>165</v>
      </c>
      <c r="AF402">
        <v>165</v>
      </c>
      <c r="AG402">
        <v>165</v>
      </c>
      <c r="AH402">
        <v>166</v>
      </c>
      <c r="AI402">
        <v>165</v>
      </c>
      <c r="AJ402">
        <v>157</v>
      </c>
      <c r="AK402">
        <v>166</v>
      </c>
      <c r="AL402">
        <v>166</v>
      </c>
      <c r="AM402">
        <v>166</v>
      </c>
      <c r="AN402">
        <v>166</v>
      </c>
      <c r="AO402">
        <v>165</v>
      </c>
      <c r="AP402">
        <v>166</v>
      </c>
      <c r="AQ402">
        <v>166</v>
      </c>
      <c r="AR402">
        <v>167</v>
      </c>
      <c r="AS402">
        <v>169</v>
      </c>
      <c r="AT402">
        <v>172</v>
      </c>
      <c r="AU402">
        <v>175</v>
      </c>
      <c r="AV402" s="8">
        <f t="shared" si="48"/>
        <v>166.15909090909091</v>
      </c>
      <c r="AW402">
        <f t="shared" si="49"/>
        <v>166</v>
      </c>
      <c r="AX402" s="8">
        <f t="shared" si="50"/>
        <v>2.2919797659135854</v>
      </c>
      <c r="AY402" s="6">
        <f>Table1214[[#This Row],[Szórás]]/Table1214[[#This Row],[Átlagos akadálymentességi hibaszám]]</f>
        <v>1.3793887252112948E-2</v>
      </c>
      <c r="AZ402">
        <f t="shared" si="51"/>
        <v>157</v>
      </c>
      <c r="BA402">
        <f t="shared" si="52"/>
        <v>175</v>
      </c>
      <c r="BB402">
        <f t="shared" si="53"/>
        <v>18</v>
      </c>
      <c r="BC402" s="7">
        <f t="shared" si="54"/>
        <v>1.0002141688852695</v>
      </c>
      <c r="BD402" s="10">
        <f t="shared" si="55"/>
        <v>3.9826071700716545E-2</v>
      </c>
    </row>
    <row r="403" spans="1:56" x14ac:dyDescent="0.25">
      <c r="A403">
        <v>30787940000</v>
      </c>
      <c r="B403" t="s">
        <v>100</v>
      </c>
      <c r="C403" t="s">
        <v>101</v>
      </c>
      <c r="D403">
        <v>97</v>
      </c>
      <c r="E403">
        <v>97</v>
      </c>
      <c r="F403">
        <v>91</v>
      </c>
      <c r="G403">
        <v>91</v>
      </c>
      <c r="H403">
        <v>89</v>
      </c>
      <c r="I403">
        <v>99</v>
      </c>
      <c r="J403">
        <v>98</v>
      </c>
      <c r="K403">
        <v>99</v>
      </c>
      <c r="L403">
        <v>97</v>
      </c>
      <c r="M403">
        <v>108</v>
      </c>
      <c r="N403">
        <v>105</v>
      </c>
      <c r="O403">
        <v>107</v>
      </c>
      <c r="P403">
        <v>108</v>
      </c>
      <c r="Q403">
        <v>106</v>
      </c>
      <c r="R403">
        <v>105</v>
      </c>
      <c r="S403">
        <v>92</v>
      </c>
      <c r="T403">
        <v>123</v>
      </c>
      <c r="U403">
        <v>121</v>
      </c>
      <c r="V403">
        <v>130</v>
      </c>
      <c r="W403">
        <v>123</v>
      </c>
      <c r="X403">
        <v>123</v>
      </c>
      <c r="Y403">
        <v>123</v>
      </c>
      <c r="Z403">
        <v>121</v>
      </c>
      <c r="AA403">
        <v>123</v>
      </c>
      <c r="AB403">
        <v>123</v>
      </c>
      <c r="AC403">
        <v>123</v>
      </c>
      <c r="AD403">
        <v>123</v>
      </c>
      <c r="AE403">
        <v>123</v>
      </c>
      <c r="AF403">
        <v>123</v>
      </c>
      <c r="AG403">
        <v>126</v>
      </c>
      <c r="AH403">
        <v>126</v>
      </c>
      <c r="AI403">
        <v>125</v>
      </c>
      <c r="AJ403">
        <v>124</v>
      </c>
      <c r="AK403">
        <v>125</v>
      </c>
      <c r="AL403">
        <v>122</v>
      </c>
      <c r="AM403">
        <v>122</v>
      </c>
      <c r="AN403">
        <v>123</v>
      </c>
      <c r="AO403">
        <v>118</v>
      </c>
      <c r="AP403">
        <v>118</v>
      </c>
      <c r="AQ403">
        <v>120</v>
      </c>
      <c r="AR403">
        <v>108</v>
      </c>
      <c r="AS403">
        <v>95</v>
      </c>
      <c r="AT403">
        <v>108</v>
      </c>
      <c r="AU403">
        <v>108</v>
      </c>
      <c r="AV403" s="8">
        <f t="shared" si="48"/>
        <v>112.70454545454545</v>
      </c>
      <c r="AW403">
        <f t="shared" si="49"/>
        <v>119</v>
      </c>
      <c r="AX403" s="8">
        <f t="shared" si="50"/>
        <v>12.34500095689717</v>
      </c>
      <c r="AY403" s="6">
        <f>Table1214[[#This Row],[Szórás]]/Table1214[[#This Row],[Átlagos akadálymentességi hibaszám]]</f>
        <v>0.10953418876859759</v>
      </c>
      <c r="AZ403">
        <f t="shared" si="51"/>
        <v>89</v>
      </c>
      <c r="BA403">
        <f t="shared" si="52"/>
        <v>130</v>
      </c>
      <c r="BB403">
        <f t="shared" si="53"/>
        <v>41</v>
      </c>
      <c r="BC403" s="7">
        <f t="shared" si="54"/>
        <v>1.0052043645846505</v>
      </c>
      <c r="BD403" s="10">
        <f t="shared" si="55"/>
        <v>0.34571526753694648</v>
      </c>
    </row>
    <row r="404" spans="1:56" x14ac:dyDescent="0.25">
      <c r="A404">
        <v>197770000</v>
      </c>
      <c r="B404" t="s">
        <v>110</v>
      </c>
      <c r="C404" t="s">
        <v>174</v>
      </c>
      <c r="D404">
        <v>25</v>
      </c>
      <c r="E404">
        <v>25</v>
      </c>
      <c r="F404">
        <v>25</v>
      </c>
      <c r="G404">
        <v>25</v>
      </c>
      <c r="H404">
        <v>25</v>
      </c>
      <c r="I404">
        <v>25</v>
      </c>
      <c r="J404">
        <v>25</v>
      </c>
      <c r="K404">
        <v>25</v>
      </c>
      <c r="L404">
        <v>25</v>
      </c>
      <c r="M404">
        <v>25</v>
      </c>
      <c r="N404">
        <v>25</v>
      </c>
      <c r="O404">
        <v>25</v>
      </c>
      <c r="P404">
        <v>25</v>
      </c>
      <c r="Q404">
        <v>25</v>
      </c>
      <c r="R404">
        <v>25</v>
      </c>
      <c r="S404">
        <v>25</v>
      </c>
      <c r="T404">
        <v>25</v>
      </c>
      <c r="U404">
        <v>25</v>
      </c>
      <c r="V404">
        <v>25</v>
      </c>
      <c r="W404">
        <v>33</v>
      </c>
      <c r="X404">
        <v>33</v>
      </c>
      <c r="Y404">
        <v>33</v>
      </c>
      <c r="Z404">
        <v>33</v>
      </c>
      <c r="AA404">
        <v>33</v>
      </c>
      <c r="AB404">
        <v>33</v>
      </c>
      <c r="AC404">
        <v>33</v>
      </c>
      <c r="AD404">
        <v>33</v>
      </c>
      <c r="AE404">
        <v>33</v>
      </c>
      <c r="AF404">
        <v>33</v>
      </c>
      <c r="AG404">
        <v>33</v>
      </c>
      <c r="AH404">
        <v>33</v>
      </c>
      <c r="AI404">
        <v>33</v>
      </c>
      <c r="AJ404">
        <v>33</v>
      </c>
      <c r="AK404">
        <v>31</v>
      </c>
      <c r="AL404">
        <v>31</v>
      </c>
      <c r="AM404">
        <v>31</v>
      </c>
      <c r="AN404">
        <v>27</v>
      </c>
      <c r="AO404">
        <v>21</v>
      </c>
      <c r="AP404">
        <v>21</v>
      </c>
      <c r="AQ404">
        <v>21</v>
      </c>
      <c r="AR404">
        <v>21</v>
      </c>
      <c r="AS404">
        <v>21</v>
      </c>
      <c r="AT404">
        <v>21</v>
      </c>
      <c r="AU404">
        <v>21</v>
      </c>
      <c r="AV404" s="8">
        <f t="shared" si="48"/>
        <v>27.363636363636363</v>
      </c>
      <c r="AW404">
        <f t="shared" si="49"/>
        <v>25</v>
      </c>
      <c r="AX404" s="8">
        <f t="shared" si="50"/>
        <v>4.5088590269777251</v>
      </c>
      <c r="AY404" s="6">
        <f>Table1214[[#This Row],[Szórás]]/Table1214[[#This Row],[Átlagos akadálymentességi hibaszám]]</f>
        <v>0.16477557905898663</v>
      </c>
      <c r="AZ404">
        <f t="shared" si="51"/>
        <v>21</v>
      </c>
      <c r="BA404">
        <f t="shared" si="52"/>
        <v>33</v>
      </c>
      <c r="BB404">
        <f t="shared" si="53"/>
        <v>12</v>
      </c>
      <c r="BC404" s="7">
        <f t="shared" si="54"/>
        <v>1.0003032489934258</v>
      </c>
      <c r="BD404" s="10">
        <f t="shared" si="55"/>
        <v>5.5479771916251339E-4</v>
      </c>
    </row>
    <row r="405" spans="1:56" x14ac:dyDescent="0.25">
      <c r="A405">
        <v>1067490000</v>
      </c>
      <c r="B405" t="s">
        <v>158</v>
      </c>
      <c r="C405" t="s">
        <v>183</v>
      </c>
      <c r="D405">
        <v>94</v>
      </c>
      <c r="E405">
        <v>93</v>
      </c>
      <c r="F405">
        <v>93</v>
      </c>
      <c r="G405">
        <v>93</v>
      </c>
      <c r="H405">
        <v>94</v>
      </c>
      <c r="I405">
        <v>96</v>
      </c>
      <c r="J405">
        <v>99</v>
      </c>
      <c r="K405">
        <v>98</v>
      </c>
      <c r="L405">
        <v>97</v>
      </c>
      <c r="M405">
        <v>96</v>
      </c>
      <c r="N405">
        <v>94</v>
      </c>
      <c r="O405">
        <v>94</v>
      </c>
      <c r="P405">
        <v>92</v>
      </c>
      <c r="Q405">
        <v>93</v>
      </c>
      <c r="R405">
        <v>96</v>
      </c>
      <c r="S405">
        <v>98</v>
      </c>
      <c r="T405">
        <v>97</v>
      </c>
      <c r="U405">
        <v>97</v>
      </c>
      <c r="V405">
        <v>97</v>
      </c>
      <c r="W405">
        <v>96</v>
      </c>
      <c r="X405">
        <v>96</v>
      </c>
      <c r="Y405">
        <v>95</v>
      </c>
      <c r="Z405">
        <v>96</v>
      </c>
      <c r="AA405">
        <v>93</v>
      </c>
      <c r="AB405">
        <v>94</v>
      </c>
      <c r="AC405">
        <v>95</v>
      </c>
      <c r="AD405">
        <v>96</v>
      </c>
      <c r="AE405">
        <v>98</v>
      </c>
      <c r="AF405">
        <v>97</v>
      </c>
      <c r="AG405">
        <v>95</v>
      </c>
      <c r="AH405">
        <v>98</v>
      </c>
      <c r="AI405">
        <v>93</v>
      </c>
      <c r="AJ405">
        <v>95</v>
      </c>
      <c r="AK405">
        <v>93</v>
      </c>
      <c r="AL405">
        <v>95</v>
      </c>
      <c r="AM405">
        <v>95</v>
      </c>
      <c r="AN405">
        <v>98</v>
      </c>
      <c r="AO405">
        <v>95</v>
      </c>
      <c r="AP405">
        <v>98</v>
      </c>
      <c r="AQ405">
        <v>97</v>
      </c>
      <c r="AR405">
        <v>97</v>
      </c>
      <c r="AS405">
        <v>96</v>
      </c>
      <c r="AT405">
        <v>100</v>
      </c>
      <c r="AU405">
        <v>99</v>
      </c>
      <c r="AV405" s="8">
        <f t="shared" si="48"/>
        <v>95.704545454545453</v>
      </c>
      <c r="AW405">
        <f t="shared" si="49"/>
        <v>96</v>
      </c>
      <c r="AX405" s="8">
        <f t="shared" si="50"/>
        <v>1.9716543101710471</v>
      </c>
      <c r="AY405" s="6">
        <f>Table1214[[#This Row],[Szórás]]/Table1214[[#This Row],[Átlagos akadálymentességi hibaszám]]</f>
        <v>2.0601469875926402E-2</v>
      </c>
      <c r="AZ405">
        <f t="shared" si="51"/>
        <v>92</v>
      </c>
      <c r="BA405">
        <f t="shared" si="52"/>
        <v>100</v>
      </c>
      <c r="BB405">
        <f t="shared" si="53"/>
        <v>8</v>
      </c>
      <c r="BC405" s="7">
        <f t="shared" si="54"/>
        <v>1.0005739868718151</v>
      </c>
      <c r="BD405" s="10">
        <f t="shared" si="55"/>
        <v>0.12809682146720389</v>
      </c>
    </row>
    <row r="406" spans="1:56" x14ac:dyDescent="0.25">
      <c r="A406">
        <v>4087130000</v>
      </c>
      <c r="B406" t="s">
        <v>155</v>
      </c>
      <c r="C406" t="s">
        <v>156</v>
      </c>
      <c r="D406">
        <v>8</v>
      </c>
      <c r="E406">
        <v>8</v>
      </c>
      <c r="F406">
        <v>8</v>
      </c>
      <c r="G406">
        <v>8</v>
      </c>
      <c r="H406">
        <v>8</v>
      </c>
      <c r="I406">
        <v>8</v>
      </c>
      <c r="J406">
        <v>8</v>
      </c>
      <c r="K406">
        <v>8</v>
      </c>
      <c r="L406">
        <v>8</v>
      </c>
      <c r="M406">
        <v>8</v>
      </c>
      <c r="N406">
        <v>8</v>
      </c>
      <c r="O406">
        <v>8</v>
      </c>
      <c r="P406">
        <v>8</v>
      </c>
      <c r="Q406">
        <v>8</v>
      </c>
      <c r="R406">
        <v>8</v>
      </c>
      <c r="S406">
        <v>8</v>
      </c>
      <c r="T406">
        <v>8</v>
      </c>
      <c r="U406">
        <v>8</v>
      </c>
      <c r="V406">
        <v>8</v>
      </c>
      <c r="W406">
        <v>8</v>
      </c>
      <c r="X406">
        <v>8</v>
      </c>
      <c r="Y406">
        <v>8</v>
      </c>
      <c r="Z406">
        <v>8</v>
      </c>
      <c r="AA406">
        <v>8</v>
      </c>
      <c r="AB406">
        <v>8</v>
      </c>
      <c r="AC406">
        <v>8</v>
      </c>
      <c r="AD406">
        <v>8</v>
      </c>
      <c r="AE406">
        <v>8</v>
      </c>
      <c r="AF406">
        <v>8</v>
      </c>
      <c r="AG406">
        <v>8</v>
      </c>
      <c r="AH406">
        <v>8</v>
      </c>
      <c r="AI406">
        <v>8</v>
      </c>
      <c r="AJ406">
        <v>8</v>
      </c>
      <c r="AK406">
        <v>8</v>
      </c>
      <c r="AL406">
        <v>8</v>
      </c>
      <c r="AM406">
        <v>8</v>
      </c>
      <c r="AN406">
        <v>8</v>
      </c>
      <c r="AO406">
        <v>8</v>
      </c>
      <c r="AP406">
        <v>8</v>
      </c>
      <c r="AQ406">
        <v>8</v>
      </c>
      <c r="AR406">
        <v>8</v>
      </c>
      <c r="AS406">
        <v>8</v>
      </c>
      <c r="AT406">
        <v>8</v>
      </c>
      <c r="AU406">
        <v>8</v>
      </c>
      <c r="AV406" s="8">
        <f t="shared" si="48"/>
        <v>8</v>
      </c>
      <c r="AW406">
        <f t="shared" si="49"/>
        <v>8</v>
      </c>
      <c r="AX406" s="8">
        <f t="shared" si="50"/>
        <v>0</v>
      </c>
      <c r="AY406" s="6">
        <f>Table1214[[#This Row],[Szórás]]/Table1214[[#This Row],[Átlagos akadálymentességi hibaszám]]</f>
        <v>0</v>
      </c>
      <c r="AZ406">
        <f t="shared" si="51"/>
        <v>8</v>
      </c>
      <c r="BA406">
        <f t="shared" si="52"/>
        <v>8</v>
      </c>
      <c r="BB406">
        <f t="shared" si="53"/>
        <v>0</v>
      </c>
      <c r="BC406" s="7">
        <f t="shared" si="54"/>
        <v>1</v>
      </c>
      <c r="BD406" s="10">
        <f t="shared" si="55"/>
        <v>1</v>
      </c>
    </row>
    <row r="407" spans="1:56" x14ac:dyDescent="0.25">
      <c r="A407">
        <v>62720000</v>
      </c>
      <c r="B407" t="s">
        <v>110</v>
      </c>
      <c r="C407" t="s">
        <v>174</v>
      </c>
      <c r="D407">
        <v>28</v>
      </c>
      <c r="E407">
        <v>28</v>
      </c>
      <c r="F407">
        <v>28</v>
      </c>
      <c r="G407">
        <v>28</v>
      </c>
      <c r="H407">
        <v>28</v>
      </c>
      <c r="I407">
        <v>28</v>
      </c>
      <c r="J407">
        <v>28</v>
      </c>
      <c r="K407">
        <v>28</v>
      </c>
      <c r="L407">
        <v>28</v>
      </c>
      <c r="M407">
        <v>28</v>
      </c>
      <c r="N407">
        <v>28</v>
      </c>
      <c r="O407">
        <v>28</v>
      </c>
      <c r="P407">
        <v>28</v>
      </c>
      <c r="Q407">
        <v>28</v>
      </c>
      <c r="R407">
        <v>28</v>
      </c>
      <c r="S407">
        <v>28</v>
      </c>
      <c r="T407">
        <v>28</v>
      </c>
      <c r="U407">
        <v>28</v>
      </c>
      <c r="V407">
        <v>28</v>
      </c>
      <c r="W407">
        <v>28</v>
      </c>
      <c r="X407">
        <v>28</v>
      </c>
      <c r="Y407">
        <v>28</v>
      </c>
      <c r="Z407">
        <v>28</v>
      </c>
      <c r="AA407">
        <v>28</v>
      </c>
      <c r="AB407">
        <v>28</v>
      </c>
      <c r="AC407">
        <v>29</v>
      </c>
      <c r="AD407">
        <v>29</v>
      </c>
      <c r="AE407">
        <v>29</v>
      </c>
      <c r="AF407">
        <v>29</v>
      </c>
      <c r="AG407">
        <v>29</v>
      </c>
      <c r="AH407">
        <v>29</v>
      </c>
      <c r="AI407">
        <v>29</v>
      </c>
      <c r="AJ407">
        <v>29</v>
      </c>
      <c r="AK407">
        <v>29</v>
      </c>
      <c r="AL407">
        <v>29</v>
      </c>
      <c r="AM407">
        <v>29</v>
      </c>
      <c r="AN407">
        <v>29</v>
      </c>
      <c r="AO407">
        <v>29</v>
      </c>
      <c r="AP407">
        <v>28</v>
      </c>
      <c r="AQ407">
        <v>29</v>
      </c>
      <c r="AR407">
        <v>29</v>
      </c>
      <c r="AS407">
        <v>29</v>
      </c>
      <c r="AT407">
        <v>29</v>
      </c>
      <c r="AU407">
        <v>29</v>
      </c>
      <c r="AV407" s="8">
        <f t="shared" si="48"/>
        <v>28.40909090909091</v>
      </c>
      <c r="AW407">
        <f t="shared" si="49"/>
        <v>28</v>
      </c>
      <c r="AX407" s="8">
        <f t="shared" si="50"/>
        <v>0.49735027281476557</v>
      </c>
      <c r="AY407" s="6">
        <f>Table1214[[#This Row],[Szórás]]/Table1214[[#This Row],[Átlagos akadálymentességi hibaszám]]</f>
        <v>1.7506729603079748E-2</v>
      </c>
      <c r="AZ407">
        <f t="shared" si="51"/>
        <v>28</v>
      </c>
      <c r="BA407">
        <f t="shared" si="52"/>
        <v>29</v>
      </c>
      <c r="BB407">
        <f t="shared" si="53"/>
        <v>1</v>
      </c>
      <c r="BC407" s="7">
        <f t="shared" si="54"/>
        <v>1.0010936464579601</v>
      </c>
      <c r="BD407" s="10">
        <f t="shared" si="55"/>
        <v>0.64720068906115413</v>
      </c>
    </row>
    <row r="408" spans="1:56" x14ac:dyDescent="0.25">
      <c r="A408">
        <v>10270000</v>
      </c>
      <c r="B408" t="s">
        <v>85</v>
      </c>
      <c r="C408" t="s">
        <v>356</v>
      </c>
      <c r="D408">
        <v>84</v>
      </c>
      <c r="E408">
        <v>84</v>
      </c>
      <c r="F408">
        <v>85</v>
      </c>
      <c r="G408">
        <v>86</v>
      </c>
      <c r="H408">
        <v>85</v>
      </c>
      <c r="I408">
        <v>82</v>
      </c>
      <c r="J408">
        <v>82</v>
      </c>
      <c r="K408">
        <v>81</v>
      </c>
      <c r="L408">
        <v>82</v>
      </c>
      <c r="M408">
        <v>82</v>
      </c>
      <c r="N408">
        <v>81</v>
      </c>
      <c r="O408">
        <v>82</v>
      </c>
      <c r="P408">
        <v>82</v>
      </c>
      <c r="Q408">
        <v>82</v>
      </c>
      <c r="R408">
        <v>82</v>
      </c>
      <c r="S408">
        <v>81</v>
      </c>
      <c r="T408">
        <v>81</v>
      </c>
      <c r="U408">
        <v>82</v>
      </c>
      <c r="V408">
        <v>82</v>
      </c>
      <c r="W408">
        <v>81</v>
      </c>
      <c r="X408">
        <v>79</v>
      </c>
      <c r="Y408">
        <v>79</v>
      </c>
      <c r="Z408">
        <v>79</v>
      </c>
      <c r="AA408">
        <v>80</v>
      </c>
      <c r="AB408">
        <v>82</v>
      </c>
      <c r="AC408">
        <v>80</v>
      </c>
      <c r="AD408">
        <v>80</v>
      </c>
      <c r="AE408">
        <v>79</v>
      </c>
      <c r="AF408">
        <v>80</v>
      </c>
      <c r="AG408">
        <v>79</v>
      </c>
      <c r="AH408">
        <v>72</v>
      </c>
      <c r="AI408">
        <v>73</v>
      </c>
      <c r="AJ408">
        <v>74</v>
      </c>
      <c r="AK408">
        <v>74</v>
      </c>
      <c r="AL408">
        <v>68</v>
      </c>
      <c r="AM408">
        <v>73</v>
      </c>
      <c r="AN408">
        <v>73</v>
      </c>
      <c r="AO408">
        <v>73</v>
      </c>
      <c r="AP408">
        <v>73</v>
      </c>
      <c r="AQ408">
        <v>73</v>
      </c>
      <c r="AR408">
        <v>74</v>
      </c>
      <c r="AS408">
        <v>74</v>
      </c>
      <c r="AT408">
        <v>73</v>
      </c>
      <c r="AU408">
        <v>74</v>
      </c>
      <c r="AV408" s="8">
        <f t="shared" si="48"/>
        <v>78.795454545454547</v>
      </c>
      <c r="AW408">
        <f t="shared" si="49"/>
        <v>80</v>
      </c>
      <c r="AX408" s="8">
        <f t="shared" si="50"/>
        <v>4.4176156120197065</v>
      </c>
      <c r="AY408" s="6">
        <f>Table1214[[#This Row],[Szórás]]/Table1214[[#This Row],[Átlagos akadálymentességi hibaszám]]</f>
        <v>5.6064345811614388E-2</v>
      </c>
      <c r="AZ408">
        <f t="shared" si="51"/>
        <v>68</v>
      </c>
      <c r="BA408">
        <f t="shared" si="52"/>
        <v>86</v>
      </c>
      <c r="BB408">
        <f t="shared" si="53"/>
        <v>18</v>
      </c>
      <c r="BC408" s="7">
        <f t="shared" si="54"/>
        <v>0.99608108833175024</v>
      </c>
      <c r="BD408" s="10">
        <f t="shared" si="55"/>
        <v>0.7820852124840032</v>
      </c>
    </row>
    <row r="409" spans="1:56" x14ac:dyDescent="0.25">
      <c r="A409">
        <v>5137660000</v>
      </c>
      <c r="B409" t="s">
        <v>155</v>
      </c>
      <c r="C409" t="s">
        <v>156</v>
      </c>
      <c r="D409">
        <v>54</v>
      </c>
      <c r="E409">
        <v>54</v>
      </c>
      <c r="F409">
        <v>54</v>
      </c>
      <c r="G409">
        <v>58</v>
      </c>
      <c r="H409">
        <v>58</v>
      </c>
      <c r="I409">
        <v>61</v>
      </c>
      <c r="J409">
        <v>62</v>
      </c>
      <c r="K409">
        <v>62</v>
      </c>
      <c r="L409">
        <v>62</v>
      </c>
      <c r="M409">
        <v>62</v>
      </c>
      <c r="N409">
        <v>62</v>
      </c>
      <c r="O409">
        <v>60</v>
      </c>
      <c r="P409">
        <v>54</v>
      </c>
      <c r="Q409">
        <v>52</v>
      </c>
      <c r="R409">
        <v>54</v>
      </c>
      <c r="S409">
        <v>55</v>
      </c>
      <c r="T409">
        <v>57</v>
      </c>
      <c r="U409">
        <v>54</v>
      </c>
      <c r="V409">
        <v>54</v>
      </c>
      <c r="W409">
        <v>54</v>
      </c>
      <c r="X409">
        <v>54</v>
      </c>
      <c r="Y409">
        <v>54</v>
      </c>
      <c r="Z409">
        <v>54</v>
      </c>
      <c r="AA409">
        <v>54</v>
      </c>
      <c r="AB409">
        <v>53</v>
      </c>
      <c r="AC409">
        <v>53</v>
      </c>
      <c r="AD409">
        <v>60</v>
      </c>
      <c r="AE409">
        <v>65</v>
      </c>
      <c r="AF409">
        <v>67</v>
      </c>
      <c r="AG409">
        <v>74</v>
      </c>
      <c r="AH409">
        <v>74</v>
      </c>
      <c r="AI409">
        <v>64</v>
      </c>
      <c r="AJ409">
        <v>60</v>
      </c>
      <c r="AK409">
        <v>60</v>
      </c>
      <c r="AL409">
        <v>62</v>
      </c>
      <c r="AM409">
        <v>62</v>
      </c>
      <c r="AN409">
        <v>63</v>
      </c>
      <c r="AO409">
        <v>63</v>
      </c>
      <c r="AP409">
        <v>58</v>
      </c>
      <c r="AQ409">
        <v>58</v>
      </c>
      <c r="AR409">
        <v>61</v>
      </c>
      <c r="AS409">
        <v>62</v>
      </c>
      <c r="AT409">
        <v>64</v>
      </c>
      <c r="AU409">
        <v>68</v>
      </c>
      <c r="AV409" s="8">
        <f t="shared" si="48"/>
        <v>59.31818181818182</v>
      </c>
      <c r="AW409">
        <f t="shared" si="49"/>
        <v>60</v>
      </c>
      <c r="AX409" s="8">
        <f t="shared" si="50"/>
        <v>5.3647112550345417</v>
      </c>
      <c r="AY409" s="6">
        <f>Table1214[[#This Row],[Szórás]]/Table1214[[#This Row],[Átlagos akadálymentességi hibaszám]]</f>
        <v>9.0439576713225986E-2</v>
      </c>
      <c r="AZ409">
        <f t="shared" si="51"/>
        <v>52</v>
      </c>
      <c r="BA409">
        <f t="shared" si="52"/>
        <v>74</v>
      </c>
      <c r="BB409">
        <f t="shared" si="53"/>
        <v>22</v>
      </c>
      <c r="BC409" s="7">
        <f t="shared" si="54"/>
        <v>1.0029190080200872</v>
      </c>
      <c r="BD409" s="10">
        <f t="shared" si="55"/>
        <v>0.18077350745724999</v>
      </c>
    </row>
    <row r="410" spans="1:56" x14ac:dyDescent="0.25">
      <c r="A410">
        <v>36650000</v>
      </c>
      <c r="B410" t="s">
        <v>104</v>
      </c>
      <c r="C410" t="s">
        <v>274</v>
      </c>
      <c r="D410">
        <v>200</v>
      </c>
      <c r="E410">
        <v>213</v>
      </c>
      <c r="F410">
        <v>201</v>
      </c>
      <c r="G410">
        <v>201</v>
      </c>
      <c r="H410">
        <v>200</v>
      </c>
      <c r="I410">
        <v>201</v>
      </c>
      <c r="J410">
        <v>201</v>
      </c>
      <c r="K410">
        <v>201</v>
      </c>
      <c r="L410">
        <v>210</v>
      </c>
      <c r="M410">
        <v>200</v>
      </c>
      <c r="N410">
        <v>210</v>
      </c>
      <c r="O410">
        <v>200</v>
      </c>
      <c r="P410">
        <v>213</v>
      </c>
      <c r="Q410">
        <v>200</v>
      </c>
      <c r="R410">
        <v>203</v>
      </c>
      <c r="S410">
        <v>201</v>
      </c>
      <c r="T410">
        <v>201</v>
      </c>
      <c r="U410">
        <v>211</v>
      </c>
      <c r="V410">
        <v>212</v>
      </c>
      <c r="W410">
        <v>202</v>
      </c>
      <c r="X410">
        <v>200</v>
      </c>
      <c r="Y410">
        <v>213</v>
      </c>
      <c r="Z410">
        <v>209</v>
      </c>
      <c r="AA410">
        <v>211</v>
      </c>
      <c r="AB410">
        <v>210</v>
      </c>
      <c r="AC410">
        <v>211</v>
      </c>
      <c r="AD410">
        <v>200</v>
      </c>
      <c r="AE410">
        <v>202</v>
      </c>
      <c r="AF410">
        <v>201</v>
      </c>
      <c r="AG410">
        <v>202</v>
      </c>
      <c r="AH410">
        <v>200</v>
      </c>
      <c r="AI410">
        <v>159</v>
      </c>
      <c r="AJ410">
        <v>200</v>
      </c>
      <c r="AK410">
        <v>212</v>
      </c>
      <c r="AL410">
        <v>213</v>
      </c>
      <c r="AM410">
        <v>200</v>
      </c>
      <c r="AN410">
        <v>201</v>
      </c>
      <c r="AO410">
        <v>201</v>
      </c>
      <c r="AP410">
        <v>213</v>
      </c>
      <c r="AQ410">
        <v>200</v>
      </c>
      <c r="AR410">
        <v>203</v>
      </c>
      <c r="AS410">
        <v>200</v>
      </c>
      <c r="AT410">
        <v>203</v>
      </c>
      <c r="AU410">
        <v>200</v>
      </c>
      <c r="AV410" s="8">
        <f t="shared" si="48"/>
        <v>203.29545454545453</v>
      </c>
      <c r="AW410">
        <f t="shared" si="49"/>
        <v>201</v>
      </c>
      <c r="AX410" s="8">
        <f t="shared" si="50"/>
        <v>8.5306003100044858</v>
      </c>
      <c r="AY410" s="6">
        <f>Table1214[[#This Row],[Szórás]]/Table1214[[#This Row],[Átlagos akadálymentességi hibaszám]]</f>
        <v>4.1961589003934867E-2</v>
      </c>
      <c r="AZ410">
        <f t="shared" si="51"/>
        <v>159</v>
      </c>
      <c r="BA410">
        <f t="shared" si="52"/>
        <v>213</v>
      </c>
      <c r="BB410">
        <f t="shared" si="53"/>
        <v>54</v>
      </c>
      <c r="BC410" s="7">
        <f t="shared" si="54"/>
        <v>0.99963607489281592</v>
      </c>
      <c r="BD410" s="10">
        <f t="shared" si="55"/>
        <v>1.0717212042991905E-2</v>
      </c>
    </row>
    <row r="411" spans="1:56" x14ac:dyDescent="0.25">
      <c r="A411">
        <v>533690000</v>
      </c>
      <c r="B411" t="s">
        <v>121</v>
      </c>
      <c r="C411" t="s">
        <v>122</v>
      </c>
      <c r="D411">
        <v>22</v>
      </c>
      <c r="E411">
        <v>27</v>
      </c>
      <c r="F411">
        <v>27</v>
      </c>
      <c r="G411">
        <v>27</v>
      </c>
      <c r="H411">
        <v>27</v>
      </c>
      <c r="I411">
        <v>22</v>
      </c>
      <c r="J411">
        <v>22</v>
      </c>
      <c r="K411">
        <v>22</v>
      </c>
      <c r="L411">
        <v>22</v>
      </c>
      <c r="M411">
        <v>16</v>
      </c>
      <c r="N411">
        <v>16</v>
      </c>
      <c r="O411">
        <v>17</v>
      </c>
      <c r="P411">
        <v>14</v>
      </c>
      <c r="Q411">
        <v>14</v>
      </c>
      <c r="R411">
        <v>14</v>
      </c>
      <c r="S411">
        <v>14</v>
      </c>
      <c r="T411">
        <v>14</v>
      </c>
      <c r="U411">
        <v>14</v>
      </c>
      <c r="V411">
        <v>14</v>
      </c>
      <c r="W411">
        <v>14</v>
      </c>
      <c r="X411">
        <v>14</v>
      </c>
      <c r="Y411">
        <v>14</v>
      </c>
      <c r="Z411">
        <v>14</v>
      </c>
      <c r="AA411">
        <v>14</v>
      </c>
      <c r="AB411">
        <v>14</v>
      </c>
      <c r="AC411">
        <v>14</v>
      </c>
      <c r="AD411">
        <v>14</v>
      </c>
      <c r="AE411">
        <v>14</v>
      </c>
      <c r="AF411">
        <v>14</v>
      </c>
      <c r="AG411">
        <v>14</v>
      </c>
      <c r="AH411">
        <v>14</v>
      </c>
      <c r="AI411">
        <v>14</v>
      </c>
      <c r="AJ411">
        <v>14</v>
      </c>
      <c r="AK411">
        <v>14</v>
      </c>
      <c r="AL411">
        <v>14</v>
      </c>
      <c r="AM411">
        <v>14</v>
      </c>
      <c r="AN411">
        <v>15</v>
      </c>
      <c r="AO411">
        <v>14</v>
      </c>
      <c r="AP411">
        <v>14</v>
      </c>
      <c r="AQ411">
        <v>14</v>
      </c>
      <c r="AR411">
        <v>13</v>
      </c>
      <c r="AS411">
        <v>13</v>
      </c>
      <c r="AT411">
        <v>13</v>
      </c>
      <c r="AU411">
        <v>13</v>
      </c>
      <c r="AV411" s="8">
        <f t="shared" si="48"/>
        <v>16.181818181818183</v>
      </c>
      <c r="AW411">
        <f t="shared" si="49"/>
        <v>14</v>
      </c>
      <c r="AX411" s="8">
        <f t="shared" si="50"/>
        <v>4.3362867368115507</v>
      </c>
      <c r="AY411" s="6">
        <f>Table1214[[#This Row],[Szórás]]/Table1214[[#This Row],[Átlagos akadálymentességi hibaszám]]</f>
        <v>0.26797277587037671</v>
      </c>
      <c r="AZ411">
        <f t="shared" si="51"/>
        <v>13</v>
      </c>
      <c r="BA411">
        <f t="shared" si="52"/>
        <v>27</v>
      </c>
      <c r="BB411">
        <f t="shared" si="53"/>
        <v>14</v>
      </c>
      <c r="BC411" s="7">
        <f t="shared" si="54"/>
        <v>0.98643204509609783</v>
      </c>
      <c r="BD411" s="10">
        <f t="shared" si="55"/>
        <v>0.58820847482036143</v>
      </c>
    </row>
    <row r="412" spans="1:56" x14ac:dyDescent="0.25">
      <c r="A412">
        <v>459270000</v>
      </c>
      <c r="B412" t="s">
        <v>125</v>
      </c>
      <c r="C412" t="s">
        <v>135</v>
      </c>
      <c r="D412">
        <v>61</v>
      </c>
      <c r="E412">
        <v>62</v>
      </c>
      <c r="F412">
        <v>62</v>
      </c>
      <c r="G412">
        <v>62</v>
      </c>
      <c r="H412">
        <v>62</v>
      </c>
      <c r="I412">
        <v>62</v>
      </c>
      <c r="J412">
        <v>62</v>
      </c>
      <c r="K412">
        <v>62</v>
      </c>
      <c r="L412">
        <v>62</v>
      </c>
      <c r="M412">
        <v>62</v>
      </c>
      <c r="N412">
        <v>62</v>
      </c>
      <c r="O412">
        <v>62</v>
      </c>
      <c r="P412">
        <v>62</v>
      </c>
      <c r="Q412">
        <v>62</v>
      </c>
      <c r="R412">
        <v>62</v>
      </c>
      <c r="S412">
        <v>62</v>
      </c>
      <c r="T412">
        <v>62</v>
      </c>
      <c r="U412">
        <v>62</v>
      </c>
      <c r="V412">
        <v>62</v>
      </c>
      <c r="W412">
        <v>62</v>
      </c>
      <c r="X412">
        <v>62</v>
      </c>
      <c r="Y412">
        <v>62</v>
      </c>
      <c r="Z412">
        <v>62</v>
      </c>
      <c r="AA412">
        <v>62</v>
      </c>
      <c r="AB412">
        <v>62</v>
      </c>
      <c r="AC412">
        <v>62</v>
      </c>
      <c r="AD412">
        <v>62</v>
      </c>
      <c r="AE412">
        <v>62</v>
      </c>
      <c r="AF412">
        <v>62</v>
      </c>
      <c r="AG412">
        <v>62</v>
      </c>
      <c r="AH412">
        <v>62</v>
      </c>
      <c r="AI412">
        <v>62</v>
      </c>
      <c r="AJ412">
        <v>62</v>
      </c>
      <c r="AK412">
        <v>62</v>
      </c>
      <c r="AL412">
        <v>62</v>
      </c>
      <c r="AM412">
        <v>62</v>
      </c>
      <c r="AN412">
        <v>62</v>
      </c>
      <c r="AO412">
        <v>32</v>
      </c>
      <c r="AP412">
        <v>158</v>
      </c>
      <c r="AQ412">
        <v>158</v>
      </c>
      <c r="AR412">
        <v>157</v>
      </c>
      <c r="AS412">
        <v>157</v>
      </c>
      <c r="AT412">
        <v>157</v>
      </c>
      <c r="AU412">
        <v>157</v>
      </c>
      <c r="AV412" s="8">
        <f t="shared" si="48"/>
        <v>74.295454545454547</v>
      </c>
      <c r="AW412">
        <f t="shared" si="49"/>
        <v>62</v>
      </c>
      <c r="AX412" s="8">
        <f t="shared" si="50"/>
        <v>33.681531441632814</v>
      </c>
      <c r="AY412" s="6">
        <f>Table1214[[#This Row],[Szórás]]/Table1214[[#This Row],[Átlagos akadálymentességi hibaszám]]</f>
        <v>0.45334578875247594</v>
      </c>
      <c r="AZ412">
        <f t="shared" si="51"/>
        <v>32</v>
      </c>
      <c r="BA412">
        <f t="shared" si="52"/>
        <v>158</v>
      </c>
      <c r="BB412">
        <f t="shared" si="53"/>
        <v>126</v>
      </c>
      <c r="BC412" s="7">
        <f t="shared" si="54"/>
        <v>1.0136558255328059</v>
      </c>
      <c r="BD412" s="10">
        <f t="shared" si="55"/>
        <v>0.25628003507073527</v>
      </c>
    </row>
    <row r="413" spans="1:56" x14ac:dyDescent="0.25">
      <c r="A413">
        <v>39610000</v>
      </c>
      <c r="B413" t="s">
        <v>104</v>
      </c>
      <c r="C413" t="s">
        <v>274</v>
      </c>
      <c r="D413">
        <v>40</v>
      </c>
      <c r="E413">
        <v>40</v>
      </c>
      <c r="F413">
        <v>40</v>
      </c>
      <c r="G413">
        <v>40</v>
      </c>
      <c r="H413">
        <v>40</v>
      </c>
      <c r="I413">
        <v>41</v>
      </c>
      <c r="J413">
        <v>40</v>
      </c>
      <c r="K413">
        <v>40</v>
      </c>
      <c r="L413">
        <v>40</v>
      </c>
      <c r="M413">
        <v>41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40</v>
      </c>
      <c r="T413">
        <v>40</v>
      </c>
      <c r="U413">
        <v>40</v>
      </c>
      <c r="V413">
        <v>41</v>
      </c>
      <c r="W413">
        <v>40</v>
      </c>
      <c r="X413">
        <v>41</v>
      </c>
      <c r="Y413">
        <v>40</v>
      </c>
      <c r="Z413">
        <v>40</v>
      </c>
      <c r="AA413">
        <v>40</v>
      </c>
      <c r="AB413">
        <v>41</v>
      </c>
      <c r="AC413">
        <v>41</v>
      </c>
      <c r="AD413">
        <v>40</v>
      </c>
      <c r="AE413">
        <v>40</v>
      </c>
      <c r="AF413">
        <v>40</v>
      </c>
      <c r="AG413">
        <v>40</v>
      </c>
      <c r="AH413">
        <v>40</v>
      </c>
      <c r="AI413">
        <v>41</v>
      </c>
      <c r="AJ413">
        <v>40</v>
      </c>
      <c r="AK413">
        <v>40</v>
      </c>
      <c r="AL413">
        <v>40</v>
      </c>
      <c r="AM413">
        <v>40</v>
      </c>
      <c r="AN413">
        <v>40</v>
      </c>
      <c r="AO413">
        <v>41</v>
      </c>
      <c r="AP413">
        <v>41</v>
      </c>
      <c r="AQ413">
        <v>40</v>
      </c>
      <c r="AR413">
        <v>41</v>
      </c>
      <c r="AS413">
        <v>41</v>
      </c>
      <c r="AT413">
        <v>41</v>
      </c>
      <c r="AU413">
        <v>2</v>
      </c>
      <c r="AV413" s="8">
        <f t="shared" si="48"/>
        <v>39.409090909090907</v>
      </c>
      <c r="AW413">
        <f t="shared" si="49"/>
        <v>40</v>
      </c>
      <c r="AX413" s="8">
        <f t="shared" si="50"/>
        <v>5.7881923989581914</v>
      </c>
      <c r="AY413" s="6">
        <f>Table1214[[#This Row],[Szórás]]/Table1214[[#This Row],[Átlagos akadálymentességi hibaszám]]</f>
        <v>0.14687454760908905</v>
      </c>
      <c r="AZ413">
        <f t="shared" si="51"/>
        <v>2</v>
      </c>
      <c r="BA413">
        <f t="shared" si="52"/>
        <v>41</v>
      </c>
      <c r="BB413">
        <f t="shared" si="53"/>
        <v>39</v>
      </c>
      <c r="BC413" s="7">
        <f t="shared" si="54"/>
        <v>0.99121145090853147</v>
      </c>
      <c r="BD413" s="10">
        <f t="shared" si="55"/>
        <v>6.2710498134506076E-2</v>
      </c>
    </row>
    <row r="414" spans="1:56" x14ac:dyDescent="0.25">
      <c r="A414">
        <v>3930000</v>
      </c>
      <c r="B414" t="s">
        <v>85</v>
      </c>
      <c r="C414" t="s">
        <v>356</v>
      </c>
      <c r="D414">
        <v>84</v>
      </c>
      <c r="E414">
        <v>91</v>
      </c>
      <c r="F414">
        <v>93</v>
      </c>
      <c r="G414">
        <v>81</v>
      </c>
      <c r="H414">
        <v>76</v>
      </c>
      <c r="I414">
        <v>92</v>
      </c>
      <c r="J414">
        <v>89</v>
      </c>
      <c r="K414">
        <v>83</v>
      </c>
      <c r="L414">
        <v>93</v>
      </c>
      <c r="M414">
        <v>90</v>
      </c>
      <c r="N414">
        <v>72</v>
      </c>
      <c r="O414">
        <v>93</v>
      </c>
      <c r="P414">
        <v>88</v>
      </c>
      <c r="Q414">
        <v>82</v>
      </c>
      <c r="R414">
        <v>93</v>
      </c>
      <c r="S414">
        <v>92</v>
      </c>
      <c r="T414">
        <v>94</v>
      </c>
      <c r="U414">
        <v>94</v>
      </c>
      <c r="V414">
        <v>93</v>
      </c>
      <c r="W414">
        <v>93</v>
      </c>
      <c r="X414">
        <v>92</v>
      </c>
      <c r="Y414">
        <v>93</v>
      </c>
      <c r="Z414">
        <v>95</v>
      </c>
      <c r="AA414">
        <v>95</v>
      </c>
      <c r="AB414">
        <v>97</v>
      </c>
      <c r="AC414">
        <v>94</v>
      </c>
      <c r="AD414">
        <v>95</v>
      </c>
      <c r="AE414">
        <v>93</v>
      </c>
      <c r="AF414">
        <v>95</v>
      </c>
      <c r="AG414">
        <v>95</v>
      </c>
      <c r="AH414">
        <v>94</v>
      </c>
      <c r="AI414">
        <v>96</v>
      </c>
      <c r="AJ414">
        <v>94</v>
      </c>
      <c r="AK414">
        <v>96</v>
      </c>
      <c r="AL414">
        <v>95</v>
      </c>
      <c r="AM414">
        <v>95</v>
      </c>
      <c r="AN414">
        <v>93</v>
      </c>
      <c r="AO414">
        <v>90</v>
      </c>
      <c r="AP414">
        <v>93</v>
      </c>
      <c r="AQ414">
        <v>91</v>
      </c>
      <c r="AR414">
        <v>93</v>
      </c>
      <c r="AS414">
        <v>93</v>
      </c>
      <c r="AT414">
        <v>95</v>
      </c>
      <c r="AU414">
        <v>93</v>
      </c>
      <c r="AV414" s="8">
        <f t="shared" si="48"/>
        <v>91.38636363636364</v>
      </c>
      <c r="AW414">
        <f t="shared" si="49"/>
        <v>93</v>
      </c>
      <c r="AX414" s="8">
        <f t="shared" si="50"/>
        <v>5.2880554701507325</v>
      </c>
      <c r="AY414" s="6">
        <f>Table1214[[#This Row],[Szórás]]/Table1214[[#This Row],[Átlagos akadálymentességi hibaszám]]</f>
        <v>5.7864819867354443E-2</v>
      </c>
      <c r="AZ414">
        <f t="shared" si="51"/>
        <v>72</v>
      </c>
      <c r="BA414">
        <f t="shared" si="52"/>
        <v>97</v>
      </c>
      <c r="BB414">
        <f t="shared" si="53"/>
        <v>25</v>
      </c>
      <c r="BC414" s="7">
        <f t="shared" si="54"/>
        <v>1.0024990874457047</v>
      </c>
      <c r="BD414" s="10">
        <f t="shared" si="55"/>
        <v>0.26865522007538556</v>
      </c>
    </row>
    <row r="415" spans="1:56" x14ac:dyDescent="0.25">
      <c r="A415">
        <v>623210000</v>
      </c>
      <c r="B415" t="s">
        <v>121</v>
      </c>
      <c r="C415" t="s">
        <v>122</v>
      </c>
      <c r="D415">
        <v>163</v>
      </c>
      <c r="E415">
        <v>163</v>
      </c>
      <c r="F415">
        <v>166</v>
      </c>
      <c r="G415">
        <v>166</v>
      </c>
      <c r="H415">
        <v>166</v>
      </c>
      <c r="I415">
        <v>166</v>
      </c>
      <c r="J415">
        <v>168</v>
      </c>
      <c r="K415">
        <v>168</v>
      </c>
      <c r="L415">
        <v>167</v>
      </c>
      <c r="M415">
        <v>160</v>
      </c>
      <c r="N415">
        <v>158</v>
      </c>
      <c r="O415">
        <v>159</v>
      </c>
      <c r="P415">
        <v>158</v>
      </c>
      <c r="Q415">
        <v>160</v>
      </c>
      <c r="R415">
        <v>159</v>
      </c>
      <c r="S415">
        <v>159</v>
      </c>
      <c r="T415">
        <v>158</v>
      </c>
      <c r="U415">
        <v>159</v>
      </c>
      <c r="V415">
        <v>160</v>
      </c>
      <c r="W415">
        <v>162</v>
      </c>
      <c r="X415">
        <v>172</v>
      </c>
      <c r="Y415">
        <v>165</v>
      </c>
      <c r="Z415">
        <v>162</v>
      </c>
      <c r="AA415">
        <v>162</v>
      </c>
      <c r="AB415">
        <v>169</v>
      </c>
      <c r="AC415">
        <v>165</v>
      </c>
      <c r="AD415">
        <v>169</v>
      </c>
      <c r="AE415">
        <v>171</v>
      </c>
      <c r="AF415">
        <v>178</v>
      </c>
      <c r="AG415">
        <v>182</v>
      </c>
      <c r="AH415">
        <v>181</v>
      </c>
      <c r="AI415">
        <v>169</v>
      </c>
      <c r="AJ415">
        <v>172</v>
      </c>
      <c r="AK415">
        <v>172</v>
      </c>
      <c r="AL415">
        <v>170</v>
      </c>
      <c r="AM415">
        <v>171</v>
      </c>
      <c r="AN415">
        <v>172</v>
      </c>
      <c r="AO415">
        <v>172</v>
      </c>
      <c r="AP415">
        <v>180</v>
      </c>
      <c r="AQ415">
        <v>171</v>
      </c>
      <c r="AR415">
        <v>171</v>
      </c>
      <c r="AS415">
        <v>181</v>
      </c>
      <c r="AT415">
        <v>185</v>
      </c>
      <c r="AU415">
        <v>177</v>
      </c>
      <c r="AV415" s="8">
        <f t="shared" si="48"/>
        <v>167.81818181818181</v>
      </c>
      <c r="AW415">
        <f t="shared" si="49"/>
        <v>167.5</v>
      </c>
      <c r="AX415" s="8">
        <f t="shared" si="50"/>
        <v>7.2793838458674287</v>
      </c>
      <c r="AY415" s="6">
        <f>Table1214[[#This Row],[Szórás]]/Table1214[[#This Row],[Átlagos akadálymentességi hibaszám]]</f>
        <v>4.3376610132471134E-2</v>
      </c>
      <c r="AZ415">
        <f t="shared" si="51"/>
        <v>158</v>
      </c>
      <c r="BA415">
        <f t="shared" si="52"/>
        <v>185</v>
      </c>
      <c r="BB415">
        <f t="shared" si="53"/>
        <v>27</v>
      </c>
      <c r="BC415" s="7">
        <f t="shared" si="54"/>
        <v>1.0023002401283929</v>
      </c>
      <c r="BD415" s="10">
        <f t="shared" si="55"/>
        <v>0.4720339214829915</v>
      </c>
    </row>
    <row r="416" spans="1:56" x14ac:dyDescent="0.25">
      <c r="A416">
        <v>88080000</v>
      </c>
      <c r="B416" t="s">
        <v>110</v>
      </c>
      <c r="C416" t="s">
        <v>174</v>
      </c>
      <c r="D416">
        <v>108</v>
      </c>
      <c r="E416">
        <v>99</v>
      </c>
      <c r="F416">
        <v>100</v>
      </c>
      <c r="G416">
        <v>107</v>
      </c>
      <c r="H416">
        <v>107</v>
      </c>
      <c r="I416">
        <v>107</v>
      </c>
      <c r="J416">
        <v>107</v>
      </c>
      <c r="K416">
        <v>107</v>
      </c>
      <c r="L416">
        <v>107</v>
      </c>
      <c r="M416">
        <v>107</v>
      </c>
      <c r="N416">
        <v>107</v>
      </c>
      <c r="O416">
        <v>107</v>
      </c>
      <c r="P416">
        <v>107</v>
      </c>
      <c r="Q416">
        <v>107</v>
      </c>
      <c r="R416">
        <v>107</v>
      </c>
      <c r="S416">
        <v>107</v>
      </c>
      <c r="T416">
        <v>107</v>
      </c>
      <c r="U416">
        <v>107</v>
      </c>
      <c r="V416">
        <v>107</v>
      </c>
      <c r="W416">
        <v>107</v>
      </c>
      <c r="X416">
        <v>107</v>
      </c>
      <c r="Y416">
        <v>107</v>
      </c>
      <c r="Z416">
        <v>107</v>
      </c>
      <c r="AA416">
        <v>107</v>
      </c>
      <c r="AB416">
        <v>108</v>
      </c>
      <c r="AC416">
        <v>108</v>
      </c>
      <c r="AD416">
        <v>109</v>
      </c>
      <c r="AE416">
        <v>109</v>
      </c>
      <c r="AF416">
        <v>109</v>
      </c>
      <c r="AG416">
        <v>109</v>
      </c>
      <c r="AH416">
        <v>109</v>
      </c>
      <c r="AI416">
        <v>109</v>
      </c>
      <c r="AJ416">
        <v>109</v>
      </c>
      <c r="AK416">
        <v>109</v>
      </c>
      <c r="AL416">
        <v>109</v>
      </c>
      <c r="AM416">
        <v>109</v>
      </c>
      <c r="AN416">
        <v>109</v>
      </c>
      <c r="AO416">
        <v>109</v>
      </c>
      <c r="AP416">
        <v>109</v>
      </c>
      <c r="AQ416">
        <v>108</v>
      </c>
      <c r="AR416">
        <v>108</v>
      </c>
      <c r="AS416">
        <v>108</v>
      </c>
      <c r="AT416">
        <v>108</v>
      </c>
      <c r="AU416">
        <v>108</v>
      </c>
      <c r="AV416" s="8">
        <f t="shared" si="48"/>
        <v>107.43181818181819</v>
      </c>
      <c r="AW416">
        <f t="shared" si="49"/>
        <v>107</v>
      </c>
      <c r="AX416" s="8">
        <f t="shared" si="50"/>
        <v>1.9576650457342402</v>
      </c>
      <c r="AY416" s="6">
        <f>Table1214[[#This Row],[Szórás]]/Table1214[[#This Row],[Átlagos akadálymentességi hibaszám]]</f>
        <v>1.8222395179248268E-2</v>
      </c>
      <c r="AZ416">
        <f t="shared" si="51"/>
        <v>99</v>
      </c>
      <c r="BA416">
        <f t="shared" si="52"/>
        <v>109</v>
      </c>
      <c r="BB416">
        <f t="shared" si="53"/>
        <v>10</v>
      </c>
      <c r="BC416" s="7">
        <f t="shared" si="54"/>
        <v>1.0008746633440557</v>
      </c>
      <c r="BD416" s="10">
        <f t="shared" si="55"/>
        <v>0.35887085862541929</v>
      </c>
    </row>
    <row r="417" spans="1:56" x14ac:dyDescent="0.25">
      <c r="A417">
        <v>194930000</v>
      </c>
      <c r="B417" t="s">
        <v>110</v>
      </c>
      <c r="C417" t="s">
        <v>174</v>
      </c>
      <c r="D417">
        <v>154</v>
      </c>
      <c r="E417">
        <v>116</v>
      </c>
      <c r="F417">
        <v>126</v>
      </c>
      <c r="G417">
        <v>135</v>
      </c>
      <c r="H417">
        <v>142</v>
      </c>
      <c r="I417">
        <v>145</v>
      </c>
      <c r="J417">
        <v>143</v>
      </c>
      <c r="K417">
        <v>145</v>
      </c>
      <c r="L417">
        <v>143</v>
      </c>
      <c r="M417">
        <v>118</v>
      </c>
      <c r="N417">
        <v>119</v>
      </c>
      <c r="O417">
        <v>117</v>
      </c>
      <c r="P417">
        <v>109</v>
      </c>
      <c r="Q417">
        <v>100</v>
      </c>
      <c r="R417">
        <v>95</v>
      </c>
      <c r="S417">
        <v>104</v>
      </c>
      <c r="T417">
        <v>99</v>
      </c>
      <c r="U417">
        <v>107</v>
      </c>
      <c r="V417">
        <v>114</v>
      </c>
      <c r="W417">
        <v>111</v>
      </c>
      <c r="X417">
        <v>113</v>
      </c>
      <c r="Y417">
        <v>114</v>
      </c>
      <c r="Z417">
        <v>111</v>
      </c>
      <c r="AA417">
        <v>123</v>
      </c>
      <c r="AB417">
        <v>115</v>
      </c>
      <c r="AC417">
        <v>132</v>
      </c>
      <c r="AD417">
        <v>115</v>
      </c>
      <c r="AE417">
        <v>116</v>
      </c>
      <c r="AF417">
        <v>116</v>
      </c>
      <c r="AG417">
        <v>124</v>
      </c>
      <c r="AH417">
        <v>130</v>
      </c>
      <c r="AI417">
        <v>122</v>
      </c>
      <c r="AJ417">
        <v>122</v>
      </c>
      <c r="AK417">
        <v>118</v>
      </c>
      <c r="AL417">
        <v>125</v>
      </c>
      <c r="AM417">
        <v>123</v>
      </c>
      <c r="AN417">
        <v>125</v>
      </c>
      <c r="AO417">
        <v>120</v>
      </c>
      <c r="AP417">
        <v>123</v>
      </c>
      <c r="AQ417">
        <v>127</v>
      </c>
      <c r="AR417">
        <v>126</v>
      </c>
      <c r="AS417">
        <v>123</v>
      </c>
      <c r="AT417">
        <v>115</v>
      </c>
      <c r="AU417">
        <v>107</v>
      </c>
      <c r="AV417" s="8">
        <f t="shared" si="48"/>
        <v>121.06818181818181</v>
      </c>
      <c r="AW417">
        <f t="shared" si="49"/>
        <v>119.5</v>
      </c>
      <c r="AX417" s="8">
        <f t="shared" si="50"/>
        <v>12.942444554099501</v>
      </c>
      <c r="AY417" s="6">
        <f>Table1214[[#This Row],[Szórás]]/Table1214[[#This Row],[Átlagos akadálymentességi hibaszám]]</f>
        <v>0.10690211383149578</v>
      </c>
      <c r="AZ417">
        <f t="shared" si="51"/>
        <v>95</v>
      </c>
      <c r="BA417">
        <f t="shared" si="52"/>
        <v>154</v>
      </c>
      <c r="BB417">
        <f t="shared" si="53"/>
        <v>59</v>
      </c>
      <c r="BC417" s="7">
        <f t="shared" si="54"/>
        <v>0.99826189324372061</v>
      </c>
      <c r="BD417" s="10">
        <f t="shared" si="55"/>
        <v>4.4736759266001867E-2</v>
      </c>
    </row>
    <row r="418" spans="1:56" x14ac:dyDescent="0.25">
      <c r="A418">
        <v>2184880000</v>
      </c>
      <c r="B418" t="s">
        <v>158</v>
      </c>
      <c r="C418" t="s">
        <v>183</v>
      </c>
      <c r="D418">
        <v>6</v>
      </c>
      <c r="E418">
        <v>4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2</v>
      </c>
      <c r="U418">
        <v>2</v>
      </c>
      <c r="V418">
        <v>2</v>
      </c>
      <c r="W418">
        <v>2</v>
      </c>
      <c r="X418">
        <v>2</v>
      </c>
      <c r="Y418">
        <v>2</v>
      </c>
      <c r="Z418">
        <v>4</v>
      </c>
      <c r="AA418">
        <v>8</v>
      </c>
      <c r="AB418">
        <v>8</v>
      </c>
      <c r="AC418">
        <v>6</v>
      </c>
      <c r="AD418">
        <v>4</v>
      </c>
      <c r="AE418">
        <v>6</v>
      </c>
      <c r="AF418">
        <v>8</v>
      </c>
      <c r="AG418">
        <v>8</v>
      </c>
      <c r="AH418">
        <v>8</v>
      </c>
      <c r="AI418">
        <v>2</v>
      </c>
      <c r="AJ418">
        <v>2</v>
      </c>
      <c r="AK418">
        <v>2</v>
      </c>
      <c r="AL418">
        <v>4</v>
      </c>
      <c r="AM418">
        <v>4</v>
      </c>
      <c r="AN418">
        <v>4</v>
      </c>
      <c r="AO418">
        <v>4</v>
      </c>
      <c r="AP418">
        <v>4</v>
      </c>
      <c r="AQ418">
        <v>2</v>
      </c>
      <c r="AR418">
        <v>4</v>
      </c>
      <c r="AS418">
        <v>4</v>
      </c>
      <c r="AT418">
        <v>4</v>
      </c>
      <c r="AU418">
        <v>4</v>
      </c>
      <c r="AV418" s="8">
        <f t="shared" si="48"/>
        <v>3.5</v>
      </c>
      <c r="AW418">
        <f t="shared" si="49"/>
        <v>2</v>
      </c>
      <c r="AX418" s="8">
        <f t="shared" si="50"/>
        <v>2.0288615205990381</v>
      </c>
      <c r="AY418" s="6">
        <f>Table1214[[#This Row],[Szórás]]/Table1214[[#This Row],[Átlagos akadálymentességi hibaszám]]</f>
        <v>0.57967472017115373</v>
      </c>
      <c r="AZ418">
        <f t="shared" si="51"/>
        <v>2</v>
      </c>
      <c r="BA418">
        <f t="shared" si="52"/>
        <v>8</v>
      </c>
      <c r="BB418">
        <f t="shared" si="53"/>
        <v>6</v>
      </c>
      <c r="BC418" s="7">
        <f t="shared" si="54"/>
        <v>1.0167655315029789</v>
      </c>
      <c r="BD418" s="10">
        <f t="shared" si="55"/>
        <v>0.17545020859236113</v>
      </c>
    </row>
    <row r="419" spans="1:56" x14ac:dyDescent="0.25">
      <c r="A419">
        <v>781400000</v>
      </c>
      <c r="B419" t="s">
        <v>148</v>
      </c>
      <c r="C419" t="s">
        <v>405</v>
      </c>
      <c r="D419">
        <v>93</v>
      </c>
      <c r="E419">
        <v>85</v>
      </c>
      <c r="F419">
        <v>85</v>
      </c>
      <c r="G419">
        <v>85</v>
      </c>
      <c r="H419">
        <v>85</v>
      </c>
      <c r="I419">
        <v>85</v>
      </c>
      <c r="J419">
        <v>85</v>
      </c>
      <c r="K419">
        <v>85</v>
      </c>
      <c r="L419">
        <v>85</v>
      </c>
      <c r="M419">
        <v>85</v>
      </c>
      <c r="N419">
        <v>85</v>
      </c>
      <c r="O419">
        <v>85</v>
      </c>
      <c r="P419">
        <v>85</v>
      </c>
      <c r="Q419">
        <v>85</v>
      </c>
      <c r="R419">
        <v>85</v>
      </c>
      <c r="S419">
        <v>85</v>
      </c>
      <c r="T419">
        <v>85</v>
      </c>
      <c r="U419">
        <v>93</v>
      </c>
      <c r="V419">
        <v>93</v>
      </c>
      <c r="W419">
        <v>84</v>
      </c>
      <c r="X419">
        <v>83</v>
      </c>
      <c r="Y419">
        <v>85</v>
      </c>
      <c r="Z419">
        <v>85</v>
      </c>
      <c r="AA419">
        <v>85</v>
      </c>
      <c r="AB419">
        <v>85</v>
      </c>
      <c r="AC419">
        <v>85</v>
      </c>
      <c r="AD419">
        <v>92</v>
      </c>
      <c r="AE419">
        <v>92</v>
      </c>
      <c r="AF419">
        <v>83</v>
      </c>
      <c r="AG419">
        <v>83</v>
      </c>
      <c r="AH419">
        <v>83</v>
      </c>
      <c r="AI419">
        <v>83</v>
      </c>
      <c r="AJ419">
        <v>83</v>
      </c>
      <c r="AK419">
        <v>83</v>
      </c>
      <c r="AL419">
        <v>88</v>
      </c>
      <c r="AM419">
        <v>88</v>
      </c>
      <c r="AN419">
        <v>88</v>
      </c>
      <c r="AO419">
        <v>83</v>
      </c>
      <c r="AP419">
        <v>83</v>
      </c>
      <c r="AQ419">
        <v>84</v>
      </c>
      <c r="AR419">
        <v>83</v>
      </c>
      <c r="AS419">
        <v>83</v>
      </c>
      <c r="AT419">
        <v>83</v>
      </c>
      <c r="AU419">
        <v>83</v>
      </c>
      <c r="AV419" s="8">
        <f t="shared" si="48"/>
        <v>85.431818181818187</v>
      </c>
      <c r="AW419">
        <f t="shared" si="49"/>
        <v>85</v>
      </c>
      <c r="AX419" s="8">
        <f t="shared" si="50"/>
        <v>2.9046692744752076</v>
      </c>
      <c r="AY419" s="6">
        <f>Table1214[[#This Row],[Szórás]]/Table1214[[#This Row],[Átlagos akadálymentességi hibaszám]]</f>
        <v>3.3999853172894154E-2</v>
      </c>
      <c r="AZ419">
        <f t="shared" si="51"/>
        <v>83</v>
      </c>
      <c r="BA419">
        <f t="shared" si="52"/>
        <v>93</v>
      </c>
      <c r="BB419">
        <f t="shared" si="53"/>
        <v>10</v>
      </c>
      <c r="BC419" s="7">
        <f t="shared" si="54"/>
        <v>0.99935866898914782</v>
      </c>
      <c r="BD419" s="10">
        <f t="shared" si="55"/>
        <v>6.1922052651704328E-2</v>
      </c>
    </row>
    <row r="420" spans="1:56" x14ac:dyDescent="0.25">
      <c r="A420">
        <v>184320000</v>
      </c>
      <c r="B420" t="s">
        <v>110</v>
      </c>
      <c r="C420" t="s">
        <v>174</v>
      </c>
      <c r="D420">
        <v>107</v>
      </c>
      <c r="E420">
        <v>100</v>
      </c>
      <c r="F420">
        <v>91</v>
      </c>
      <c r="G420">
        <v>90</v>
      </c>
      <c r="H420">
        <v>94</v>
      </c>
      <c r="I420">
        <v>96</v>
      </c>
      <c r="J420">
        <v>93</v>
      </c>
      <c r="K420">
        <v>95</v>
      </c>
      <c r="L420">
        <v>96</v>
      </c>
      <c r="M420">
        <v>102</v>
      </c>
      <c r="N420">
        <v>104</v>
      </c>
      <c r="O420">
        <v>93</v>
      </c>
      <c r="P420">
        <v>95</v>
      </c>
      <c r="Q420">
        <v>105</v>
      </c>
      <c r="R420">
        <v>101</v>
      </c>
      <c r="S420">
        <v>101</v>
      </c>
      <c r="T420">
        <v>101</v>
      </c>
      <c r="U420">
        <v>103</v>
      </c>
      <c r="V420">
        <v>97</v>
      </c>
      <c r="W420">
        <v>101</v>
      </c>
      <c r="X420">
        <v>103</v>
      </c>
      <c r="Y420">
        <v>95</v>
      </c>
      <c r="Z420">
        <v>93</v>
      </c>
      <c r="AA420">
        <v>96</v>
      </c>
      <c r="AB420">
        <v>93</v>
      </c>
      <c r="AC420">
        <v>95</v>
      </c>
      <c r="AD420">
        <v>100</v>
      </c>
      <c r="AE420">
        <v>101</v>
      </c>
      <c r="AF420">
        <v>104</v>
      </c>
      <c r="AG420">
        <v>102</v>
      </c>
      <c r="AH420">
        <v>101</v>
      </c>
      <c r="AI420">
        <v>95</v>
      </c>
      <c r="AJ420">
        <v>99</v>
      </c>
      <c r="AK420">
        <v>96</v>
      </c>
      <c r="AL420">
        <v>95</v>
      </c>
      <c r="AM420">
        <v>100</v>
      </c>
      <c r="AN420">
        <v>103</v>
      </c>
      <c r="AO420">
        <v>100</v>
      </c>
      <c r="AP420">
        <v>97</v>
      </c>
      <c r="AQ420">
        <v>96</v>
      </c>
      <c r="AR420">
        <v>95</v>
      </c>
      <c r="AS420">
        <v>95</v>
      </c>
      <c r="AT420">
        <v>94</v>
      </c>
      <c r="AU420">
        <v>99</v>
      </c>
      <c r="AV420" s="8">
        <f t="shared" si="48"/>
        <v>98</v>
      </c>
      <c r="AW420">
        <f t="shared" si="49"/>
        <v>97</v>
      </c>
      <c r="AX420" s="8">
        <f t="shared" si="50"/>
        <v>4.091966036822841</v>
      </c>
      <c r="AY420" s="6">
        <f>Table1214[[#This Row],[Szórás]]/Table1214[[#This Row],[Átlagos akadálymentességi hibaszám]]</f>
        <v>4.1754755477784095E-2</v>
      </c>
      <c r="AZ420">
        <f t="shared" si="51"/>
        <v>90</v>
      </c>
      <c r="BA420">
        <f t="shared" si="52"/>
        <v>107</v>
      </c>
      <c r="BB420">
        <f t="shared" si="53"/>
        <v>17</v>
      </c>
      <c r="BC420" s="7">
        <f t="shared" si="54"/>
        <v>1.0000761763646646</v>
      </c>
      <c r="BD420" s="10">
        <f t="shared" si="55"/>
        <v>5.5118892652712985E-4</v>
      </c>
    </row>
    <row r="421" spans="1:56" x14ac:dyDescent="0.25">
      <c r="A421">
        <v>26294180000</v>
      </c>
      <c r="B421" t="s">
        <v>100</v>
      </c>
      <c r="C421" t="s">
        <v>101</v>
      </c>
      <c r="D421">
        <v>21</v>
      </c>
      <c r="E421">
        <v>21</v>
      </c>
      <c r="F421">
        <v>21</v>
      </c>
      <c r="G421">
        <v>21</v>
      </c>
      <c r="H421">
        <v>21</v>
      </c>
      <c r="I421">
        <v>21</v>
      </c>
      <c r="J421">
        <v>22</v>
      </c>
      <c r="K421">
        <v>22</v>
      </c>
      <c r="L421">
        <v>22</v>
      </c>
      <c r="M421">
        <v>22</v>
      </c>
      <c r="N421">
        <v>23</v>
      </c>
      <c r="O421">
        <v>23</v>
      </c>
      <c r="P421">
        <v>22</v>
      </c>
      <c r="Q421">
        <v>21</v>
      </c>
      <c r="R421">
        <v>21</v>
      </c>
      <c r="S421">
        <v>21</v>
      </c>
      <c r="T421">
        <v>21</v>
      </c>
      <c r="U421">
        <v>21</v>
      </c>
      <c r="V421">
        <v>20</v>
      </c>
      <c r="W421">
        <v>21</v>
      </c>
      <c r="X421">
        <v>21</v>
      </c>
      <c r="Y421">
        <v>22</v>
      </c>
      <c r="Z421">
        <v>22</v>
      </c>
      <c r="AA421">
        <v>22</v>
      </c>
      <c r="AB421">
        <v>33</v>
      </c>
      <c r="AC421">
        <v>33</v>
      </c>
      <c r="AD421">
        <v>33</v>
      </c>
      <c r="AE421">
        <v>33</v>
      </c>
      <c r="AF421">
        <v>33</v>
      </c>
      <c r="AG421">
        <v>33</v>
      </c>
      <c r="AH421">
        <v>33</v>
      </c>
      <c r="AI421">
        <v>33</v>
      </c>
      <c r="AJ421">
        <v>33</v>
      </c>
      <c r="AK421">
        <v>33</v>
      </c>
      <c r="AL421">
        <v>33</v>
      </c>
      <c r="AM421">
        <v>33</v>
      </c>
      <c r="AN421">
        <v>33</v>
      </c>
      <c r="AO421">
        <v>33</v>
      </c>
      <c r="AP421">
        <v>33</v>
      </c>
      <c r="AQ421">
        <v>33</v>
      </c>
      <c r="AR421">
        <v>33</v>
      </c>
      <c r="AS421">
        <v>33</v>
      </c>
      <c r="AT421">
        <v>33</v>
      </c>
      <c r="AU421">
        <v>33</v>
      </c>
      <c r="AV421" s="8">
        <f t="shared" si="48"/>
        <v>26.704545454545453</v>
      </c>
      <c r="AW421">
        <f t="shared" si="49"/>
        <v>22.5</v>
      </c>
      <c r="AX421" s="8">
        <f t="shared" si="50"/>
        <v>5.837248258421428</v>
      </c>
      <c r="AY421" s="6">
        <f>Table1214[[#This Row],[Szórás]]/Table1214[[#This Row],[Átlagos akadálymentességi hibaszám]]</f>
        <v>0.21858631776216411</v>
      </c>
      <c r="AZ421">
        <f t="shared" si="51"/>
        <v>20</v>
      </c>
      <c r="BA421">
        <f t="shared" si="52"/>
        <v>33</v>
      </c>
      <c r="BB421">
        <f t="shared" si="53"/>
        <v>13</v>
      </c>
      <c r="BC421" s="7">
        <f t="shared" si="54"/>
        <v>1.0147187615849671</v>
      </c>
      <c r="BD421" s="10">
        <f t="shared" si="55"/>
        <v>0.73838652531105697</v>
      </c>
    </row>
    <row r="422" spans="1:56" x14ac:dyDescent="0.25">
      <c r="A422">
        <v>151010000</v>
      </c>
      <c r="B422" t="s">
        <v>110</v>
      </c>
      <c r="C422" t="s">
        <v>174</v>
      </c>
      <c r="D422">
        <v>173</v>
      </c>
      <c r="E422">
        <v>173</v>
      </c>
      <c r="F422">
        <v>173</v>
      </c>
      <c r="G422">
        <v>157</v>
      </c>
      <c r="H422">
        <v>157</v>
      </c>
      <c r="I422">
        <v>157</v>
      </c>
      <c r="J422">
        <v>157</v>
      </c>
      <c r="K422">
        <v>157</v>
      </c>
      <c r="L422">
        <v>157</v>
      </c>
      <c r="M422">
        <v>157</v>
      </c>
      <c r="N422">
        <v>157</v>
      </c>
      <c r="O422">
        <v>157</v>
      </c>
      <c r="P422">
        <v>157</v>
      </c>
      <c r="Q422">
        <v>159</v>
      </c>
      <c r="R422">
        <v>159</v>
      </c>
      <c r="S422">
        <v>159</v>
      </c>
      <c r="T422">
        <v>159</v>
      </c>
      <c r="U422">
        <v>159</v>
      </c>
      <c r="V422">
        <v>159</v>
      </c>
      <c r="W422">
        <v>161</v>
      </c>
      <c r="X422">
        <v>161</v>
      </c>
      <c r="Y422">
        <v>161</v>
      </c>
      <c r="Z422">
        <v>161</v>
      </c>
      <c r="AA422">
        <v>161</v>
      </c>
      <c r="AB422">
        <v>161</v>
      </c>
      <c r="AC422">
        <v>162</v>
      </c>
      <c r="AD422">
        <v>162</v>
      </c>
      <c r="AE422">
        <v>159</v>
      </c>
      <c r="AF422">
        <v>159</v>
      </c>
      <c r="AG422">
        <v>159</v>
      </c>
      <c r="AH422">
        <v>159</v>
      </c>
      <c r="AI422">
        <v>157</v>
      </c>
      <c r="AJ422">
        <v>159</v>
      </c>
      <c r="AK422">
        <v>159</v>
      </c>
      <c r="AL422">
        <v>159</v>
      </c>
      <c r="AM422">
        <v>159</v>
      </c>
      <c r="AN422">
        <v>159</v>
      </c>
      <c r="AO422">
        <v>159</v>
      </c>
      <c r="AP422">
        <v>159</v>
      </c>
      <c r="AQ422">
        <v>159</v>
      </c>
      <c r="AR422">
        <v>156</v>
      </c>
      <c r="AS422">
        <v>159</v>
      </c>
      <c r="AT422">
        <v>159</v>
      </c>
      <c r="AU422">
        <v>159</v>
      </c>
      <c r="AV422" s="8">
        <f t="shared" si="48"/>
        <v>159.79545454545453</v>
      </c>
      <c r="AW422">
        <f t="shared" si="49"/>
        <v>159</v>
      </c>
      <c r="AX422" s="8">
        <f t="shared" si="50"/>
        <v>3.9033649493889748</v>
      </c>
      <c r="AY422" s="6">
        <f>Table1214[[#This Row],[Szórás]]/Table1214[[#This Row],[Átlagos akadálymentességi hibaszám]]</f>
        <v>2.442725896360616E-2</v>
      </c>
      <c r="AZ422">
        <f t="shared" si="51"/>
        <v>156</v>
      </c>
      <c r="BA422">
        <f t="shared" si="52"/>
        <v>173</v>
      </c>
      <c r="BB422">
        <f t="shared" si="53"/>
        <v>17</v>
      </c>
      <c r="BC422" s="7">
        <f t="shared" si="54"/>
        <v>0.99947290029412372</v>
      </c>
      <c r="BD422" s="10">
        <f t="shared" si="55"/>
        <v>8.1670398716034223E-2</v>
      </c>
    </row>
    <row r="423" spans="1:56" x14ac:dyDescent="0.25">
      <c r="A423">
        <v>152590000</v>
      </c>
      <c r="B423" t="s">
        <v>110</v>
      </c>
      <c r="C423" t="s">
        <v>174</v>
      </c>
      <c r="D423">
        <v>15</v>
      </c>
      <c r="E423">
        <v>14</v>
      </c>
      <c r="F423">
        <v>12</v>
      </c>
      <c r="G423">
        <v>14</v>
      </c>
      <c r="H423">
        <v>14</v>
      </c>
      <c r="I423">
        <v>14</v>
      </c>
      <c r="J423">
        <v>14</v>
      </c>
      <c r="K423">
        <v>14</v>
      </c>
      <c r="L423">
        <v>14</v>
      </c>
      <c r="M423">
        <v>14</v>
      </c>
      <c r="N423">
        <v>14</v>
      </c>
      <c r="O423">
        <v>13</v>
      </c>
      <c r="P423">
        <v>14</v>
      </c>
      <c r="Q423">
        <v>14</v>
      </c>
      <c r="R423">
        <v>12</v>
      </c>
      <c r="S423">
        <v>13</v>
      </c>
      <c r="T423">
        <v>15</v>
      </c>
      <c r="U423">
        <v>13</v>
      </c>
      <c r="V423">
        <v>10</v>
      </c>
      <c r="W423">
        <v>15</v>
      </c>
      <c r="X423">
        <v>12</v>
      </c>
      <c r="Y423">
        <v>14</v>
      </c>
      <c r="Z423">
        <v>13</v>
      </c>
      <c r="AA423">
        <v>14</v>
      </c>
      <c r="AB423">
        <v>14</v>
      </c>
      <c r="AC423">
        <v>13</v>
      </c>
      <c r="AD423">
        <v>12</v>
      </c>
      <c r="AE423">
        <v>12</v>
      </c>
      <c r="AF423">
        <v>14</v>
      </c>
      <c r="AG423">
        <v>13</v>
      </c>
      <c r="AH423">
        <v>12</v>
      </c>
      <c r="AI423">
        <v>13</v>
      </c>
      <c r="AJ423">
        <v>12</v>
      </c>
      <c r="AK423">
        <v>12</v>
      </c>
      <c r="AL423">
        <v>13</v>
      </c>
      <c r="AM423">
        <v>13</v>
      </c>
      <c r="AN423">
        <v>12</v>
      </c>
      <c r="AO423">
        <v>12</v>
      </c>
      <c r="AP423">
        <v>12</v>
      </c>
      <c r="AQ423">
        <v>13</v>
      </c>
      <c r="AR423">
        <v>14</v>
      </c>
      <c r="AS423">
        <v>14</v>
      </c>
      <c r="AT423">
        <v>13</v>
      </c>
      <c r="AU423">
        <v>15</v>
      </c>
      <c r="AV423" s="8">
        <f t="shared" si="48"/>
        <v>13.25</v>
      </c>
      <c r="AW423">
        <f t="shared" si="49"/>
        <v>13</v>
      </c>
      <c r="AX423" s="8">
        <f t="shared" si="50"/>
        <v>1.0810201899885084</v>
      </c>
      <c r="AY423" s="6">
        <f>Table1214[[#This Row],[Szórás]]/Table1214[[#This Row],[Átlagos akadálymentességi hibaszám]]</f>
        <v>8.1586429433094965E-2</v>
      </c>
      <c r="AZ423">
        <f t="shared" si="51"/>
        <v>10</v>
      </c>
      <c r="BA423">
        <f t="shared" si="52"/>
        <v>15</v>
      </c>
      <c r="BB423">
        <f t="shared" si="53"/>
        <v>5</v>
      </c>
      <c r="BC423" s="7">
        <f t="shared" si="54"/>
        <v>0.99815561964512345</v>
      </c>
      <c r="BD423" s="10">
        <f t="shared" si="55"/>
        <v>7.9595879923067672E-2</v>
      </c>
    </row>
    <row r="424" spans="1:56" x14ac:dyDescent="0.25">
      <c r="A424">
        <v>61030000</v>
      </c>
      <c r="B424" t="s">
        <v>110</v>
      </c>
      <c r="C424" t="s">
        <v>174</v>
      </c>
      <c r="D424">
        <v>71</v>
      </c>
      <c r="E424">
        <v>71</v>
      </c>
      <c r="F424">
        <v>71</v>
      </c>
      <c r="G424">
        <v>72</v>
      </c>
      <c r="H424">
        <v>74</v>
      </c>
      <c r="I424">
        <v>71</v>
      </c>
      <c r="J424">
        <v>71</v>
      </c>
      <c r="K424">
        <v>69</v>
      </c>
      <c r="L424">
        <v>71</v>
      </c>
      <c r="M424">
        <v>71</v>
      </c>
      <c r="N424">
        <v>74</v>
      </c>
      <c r="O424">
        <v>71</v>
      </c>
      <c r="P424">
        <v>73</v>
      </c>
      <c r="Q424">
        <v>73</v>
      </c>
      <c r="R424">
        <v>79</v>
      </c>
      <c r="S424">
        <v>83</v>
      </c>
      <c r="T424">
        <v>147</v>
      </c>
      <c r="U424">
        <v>141</v>
      </c>
      <c r="V424">
        <v>110</v>
      </c>
      <c r="W424">
        <v>109</v>
      </c>
      <c r="X424">
        <v>100</v>
      </c>
      <c r="Y424">
        <v>74</v>
      </c>
      <c r="Z424">
        <v>114</v>
      </c>
      <c r="AA424">
        <v>116</v>
      </c>
      <c r="AB424">
        <v>73</v>
      </c>
      <c r="AC424">
        <v>100</v>
      </c>
      <c r="AD424">
        <v>121</v>
      </c>
      <c r="AE424">
        <v>86</v>
      </c>
      <c r="AF424">
        <v>71</v>
      </c>
      <c r="AG424">
        <v>71</v>
      </c>
      <c r="AH424">
        <v>71</v>
      </c>
      <c r="AI424">
        <v>73</v>
      </c>
      <c r="AJ424">
        <v>91</v>
      </c>
      <c r="AK424">
        <v>93</v>
      </c>
      <c r="AL424">
        <v>106</v>
      </c>
      <c r="AM424">
        <v>107</v>
      </c>
      <c r="AN424">
        <v>95</v>
      </c>
      <c r="AO424">
        <v>108</v>
      </c>
      <c r="AP424">
        <v>106</v>
      </c>
      <c r="AQ424">
        <v>96</v>
      </c>
      <c r="AR424">
        <v>156</v>
      </c>
      <c r="AS424">
        <v>196</v>
      </c>
      <c r="AT424">
        <v>131</v>
      </c>
      <c r="AU424">
        <v>96</v>
      </c>
      <c r="AV424" s="8">
        <f t="shared" si="48"/>
        <v>93.704545454545453</v>
      </c>
      <c r="AW424">
        <f t="shared" si="49"/>
        <v>84.5</v>
      </c>
      <c r="AX424" s="8">
        <f t="shared" si="50"/>
        <v>28.024556960134802</v>
      </c>
      <c r="AY424" s="6">
        <f>Table1214[[#This Row],[Szórás]]/Table1214[[#This Row],[Átlagos akadálymentességi hibaszám]]</f>
        <v>0.29907361296287444</v>
      </c>
      <c r="AZ424">
        <f t="shared" si="51"/>
        <v>69</v>
      </c>
      <c r="BA424">
        <f t="shared" si="52"/>
        <v>196</v>
      </c>
      <c r="BB424">
        <f t="shared" si="53"/>
        <v>127</v>
      </c>
      <c r="BC424" s="7">
        <f t="shared" si="54"/>
        <v>1.0120020776234784</v>
      </c>
      <c r="BD424" s="10">
        <f t="shared" si="55"/>
        <v>0.33867558456200042</v>
      </c>
    </row>
    <row r="425" spans="1:56" x14ac:dyDescent="0.25">
      <c r="A425">
        <v>2484860000</v>
      </c>
      <c r="B425" t="s">
        <v>158</v>
      </c>
      <c r="C425" t="s">
        <v>183</v>
      </c>
      <c r="D425">
        <v>46</v>
      </c>
      <c r="E425">
        <v>46</v>
      </c>
      <c r="F425">
        <v>46</v>
      </c>
      <c r="G425">
        <v>46</v>
      </c>
      <c r="H425">
        <v>46</v>
      </c>
      <c r="I425">
        <v>45</v>
      </c>
      <c r="J425">
        <v>45</v>
      </c>
      <c r="K425">
        <v>45</v>
      </c>
      <c r="L425">
        <v>46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37</v>
      </c>
      <c r="S425">
        <v>42</v>
      </c>
      <c r="T425">
        <v>42</v>
      </c>
      <c r="U425">
        <v>44</v>
      </c>
      <c r="V425">
        <v>44</v>
      </c>
      <c r="W425">
        <v>44</v>
      </c>
      <c r="X425">
        <v>44</v>
      </c>
      <c r="Y425">
        <v>44</v>
      </c>
      <c r="Z425">
        <v>44</v>
      </c>
      <c r="AA425">
        <v>44</v>
      </c>
      <c r="AB425">
        <v>44</v>
      </c>
      <c r="AC425">
        <v>48</v>
      </c>
      <c r="AD425">
        <v>48</v>
      </c>
      <c r="AE425">
        <v>48</v>
      </c>
      <c r="AF425">
        <v>48</v>
      </c>
      <c r="AG425">
        <v>48</v>
      </c>
      <c r="AH425">
        <v>48</v>
      </c>
      <c r="AI425">
        <v>48</v>
      </c>
      <c r="AJ425">
        <v>48</v>
      </c>
      <c r="AK425">
        <v>48</v>
      </c>
      <c r="AL425">
        <v>43</v>
      </c>
      <c r="AM425">
        <v>48</v>
      </c>
      <c r="AN425">
        <v>48</v>
      </c>
      <c r="AO425">
        <v>48</v>
      </c>
      <c r="AP425">
        <v>46</v>
      </c>
      <c r="AQ425">
        <v>46</v>
      </c>
      <c r="AR425">
        <v>41</v>
      </c>
      <c r="AS425">
        <v>43</v>
      </c>
      <c r="AT425">
        <v>43</v>
      </c>
      <c r="AU425">
        <v>41</v>
      </c>
      <c r="AV425" s="8">
        <f t="shared" si="48"/>
        <v>44.613636363636367</v>
      </c>
      <c r="AW425">
        <f t="shared" si="49"/>
        <v>45</v>
      </c>
      <c r="AX425" s="8">
        <f t="shared" si="50"/>
        <v>2.9271456776494436</v>
      </c>
      <c r="AY425" s="6">
        <f>Table1214[[#This Row],[Szórás]]/Table1214[[#This Row],[Átlagos akadálymentességi hibaszám]]</f>
        <v>6.5611008566773057E-2</v>
      </c>
      <c r="AZ425">
        <f t="shared" si="51"/>
        <v>37</v>
      </c>
      <c r="BA425">
        <f t="shared" si="52"/>
        <v>48</v>
      </c>
      <c r="BB425">
        <f t="shared" si="53"/>
        <v>11</v>
      </c>
      <c r="BC425" s="7">
        <f t="shared" si="54"/>
        <v>1.0011310689824222</v>
      </c>
      <c r="BD425" s="10">
        <f t="shared" si="55"/>
        <v>4.6855686976171998E-2</v>
      </c>
    </row>
    <row r="426" spans="1:56" x14ac:dyDescent="0.25">
      <c r="A426">
        <v>57098150000</v>
      </c>
      <c r="B426" t="s">
        <v>100</v>
      </c>
      <c r="C426" t="s">
        <v>101</v>
      </c>
      <c r="D426">
        <v>83</v>
      </c>
      <c r="E426">
        <v>79</v>
      </c>
      <c r="F426">
        <v>75</v>
      </c>
      <c r="G426">
        <v>75</v>
      </c>
      <c r="H426">
        <v>72</v>
      </c>
      <c r="I426">
        <v>75</v>
      </c>
      <c r="J426">
        <v>75</v>
      </c>
      <c r="K426">
        <v>75</v>
      </c>
      <c r="L426">
        <v>76</v>
      </c>
      <c r="M426">
        <v>83</v>
      </c>
      <c r="N426">
        <v>79</v>
      </c>
      <c r="O426">
        <v>75</v>
      </c>
      <c r="P426">
        <v>70</v>
      </c>
      <c r="Q426">
        <v>78</v>
      </c>
      <c r="R426">
        <v>70</v>
      </c>
      <c r="S426">
        <v>72</v>
      </c>
      <c r="T426">
        <v>77</v>
      </c>
      <c r="U426">
        <v>74</v>
      </c>
      <c r="V426">
        <v>81</v>
      </c>
      <c r="W426">
        <v>79</v>
      </c>
      <c r="X426">
        <v>84</v>
      </c>
      <c r="Y426">
        <v>74</v>
      </c>
      <c r="Z426">
        <v>75</v>
      </c>
      <c r="AA426">
        <v>80</v>
      </c>
      <c r="AB426">
        <v>75</v>
      </c>
      <c r="AC426">
        <v>81</v>
      </c>
      <c r="AD426">
        <v>62</v>
      </c>
      <c r="AE426">
        <v>76</v>
      </c>
      <c r="AF426">
        <v>61</v>
      </c>
      <c r="AG426">
        <v>82</v>
      </c>
      <c r="AH426">
        <v>73</v>
      </c>
      <c r="AI426">
        <v>73</v>
      </c>
      <c r="AJ426">
        <v>77</v>
      </c>
      <c r="AK426">
        <v>76</v>
      </c>
      <c r="AL426">
        <v>74</v>
      </c>
      <c r="AM426">
        <v>74</v>
      </c>
      <c r="AN426">
        <v>77</v>
      </c>
      <c r="AO426">
        <v>76</v>
      </c>
      <c r="AP426">
        <v>79</v>
      </c>
      <c r="AQ426">
        <v>85</v>
      </c>
      <c r="AR426">
        <v>73</v>
      </c>
      <c r="AS426">
        <v>77</v>
      </c>
      <c r="AT426">
        <v>63</v>
      </c>
      <c r="AU426">
        <v>80</v>
      </c>
      <c r="AV426" s="8">
        <f t="shared" si="48"/>
        <v>75.681818181818187</v>
      </c>
      <c r="AW426">
        <f t="shared" si="49"/>
        <v>75.5</v>
      </c>
      <c r="AX426" s="8">
        <f t="shared" si="50"/>
        <v>5.1614525054652356</v>
      </c>
      <c r="AY426" s="6">
        <f>Table1214[[#This Row],[Szórás]]/Table1214[[#This Row],[Átlagos akadálymentességi hibaszám]]</f>
        <v>6.8199372444585696E-2</v>
      </c>
      <c r="AZ426">
        <f t="shared" si="51"/>
        <v>61</v>
      </c>
      <c r="BA426">
        <f t="shared" si="52"/>
        <v>85</v>
      </c>
      <c r="BB426">
        <f t="shared" si="53"/>
        <v>24</v>
      </c>
      <c r="BC426" s="7">
        <f t="shared" si="54"/>
        <v>0.99941493196710396</v>
      </c>
      <c r="BD426" s="10">
        <f t="shared" si="55"/>
        <v>1.1243086145171149E-2</v>
      </c>
    </row>
    <row r="427" spans="1:56" x14ac:dyDescent="0.25">
      <c r="A427">
        <v>8800000</v>
      </c>
      <c r="B427" t="s">
        <v>85</v>
      </c>
      <c r="C427" t="s">
        <v>356</v>
      </c>
      <c r="D427">
        <v>39</v>
      </c>
      <c r="E427">
        <v>39</v>
      </c>
      <c r="F427">
        <v>39</v>
      </c>
      <c r="G427">
        <v>39</v>
      </c>
      <c r="H427">
        <v>39</v>
      </c>
      <c r="I427">
        <v>39</v>
      </c>
      <c r="J427">
        <v>39</v>
      </c>
      <c r="K427">
        <v>39</v>
      </c>
      <c r="L427">
        <v>39</v>
      </c>
      <c r="M427">
        <v>39</v>
      </c>
      <c r="N427">
        <v>39</v>
      </c>
      <c r="O427">
        <v>39</v>
      </c>
      <c r="P427">
        <v>39</v>
      </c>
      <c r="Q427">
        <v>39</v>
      </c>
      <c r="R427">
        <v>39</v>
      </c>
      <c r="S427">
        <v>39</v>
      </c>
      <c r="T427">
        <v>39</v>
      </c>
      <c r="U427">
        <v>39</v>
      </c>
      <c r="V427">
        <v>39</v>
      </c>
      <c r="W427">
        <v>39</v>
      </c>
      <c r="X427">
        <v>36</v>
      </c>
      <c r="Y427">
        <v>36</v>
      </c>
      <c r="Z427">
        <v>36</v>
      </c>
      <c r="AA427">
        <v>36</v>
      </c>
      <c r="AB427">
        <v>36</v>
      </c>
      <c r="AC427">
        <v>36</v>
      </c>
      <c r="AD427">
        <v>36</v>
      </c>
      <c r="AE427">
        <v>36</v>
      </c>
      <c r="AF427">
        <v>38</v>
      </c>
      <c r="AG427">
        <v>38</v>
      </c>
      <c r="AH427">
        <v>38</v>
      </c>
      <c r="AI427">
        <v>38</v>
      </c>
      <c r="AJ427">
        <v>36</v>
      </c>
      <c r="AK427">
        <v>36</v>
      </c>
      <c r="AL427">
        <v>36</v>
      </c>
      <c r="AM427">
        <v>36</v>
      </c>
      <c r="AN427">
        <v>36</v>
      </c>
      <c r="AO427">
        <v>36</v>
      </c>
      <c r="AP427">
        <v>36</v>
      </c>
      <c r="AQ427">
        <v>36</v>
      </c>
      <c r="AR427">
        <v>36</v>
      </c>
      <c r="AS427">
        <v>34</v>
      </c>
      <c r="AT427">
        <v>34</v>
      </c>
      <c r="AU427">
        <v>34</v>
      </c>
      <c r="AV427" s="8">
        <f t="shared" si="48"/>
        <v>37.409090909090907</v>
      </c>
      <c r="AW427">
        <f t="shared" si="49"/>
        <v>38</v>
      </c>
      <c r="AX427" s="8">
        <f t="shared" si="50"/>
        <v>1.6749617394891871</v>
      </c>
      <c r="AY427" s="6">
        <f>Table1214[[#This Row],[Szórás]]/Table1214[[#This Row],[Átlagos akadálymentességi hibaszám]]</f>
        <v>4.4774189876989209E-2</v>
      </c>
      <c r="AZ427">
        <f t="shared" si="51"/>
        <v>34</v>
      </c>
      <c r="BA427">
        <f t="shared" si="52"/>
        <v>39</v>
      </c>
      <c r="BB427">
        <f t="shared" si="53"/>
        <v>5</v>
      </c>
      <c r="BC427" s="7">
        <f t="shared" si="54"/>
        <v>0.99704519980341255</v>
      </c>
      <c r="BD427" s="10">
        <f t="shared" si="55"/>
        <v>0.70535268797096307</v>
      </c>
    </row>
    <row r="428" spans="1:56" x14ac:dyDescent="0.25">
      <c r="A428">
        <v>1406760000</v>
      </c>
      <c r="B428" t="s">
        <v>158</v>
      </c>
      <c r="C428" t="s">
        <v>183</v>
      </c>
      <c r="D428">
        <v>163</v>
      </c>
      <c r="E428">
        <v>208</v>
      </c>
      <c r="F428">
        <v>207</v>
      </c>
      <c r="G428">
        <v>207</v>
      </c>
      <c r="H428">
        <v>217</v>
      </c>
      <c r="I428">
        <v>203</v>
      </c>
      <c r="J428">
        <v>217</v>
      </c>
      <c r="K428">
        <v>209</v>
      </c>
      <c r="L428">
        <v>163</v>
      </c>
      <c r="M428">
        <v>185</v>
      </c>
      <c r="N428">
        <v>194</v>
      </c>
      <c r="O428">
        <v>165</v>
      </c>
      <c r="P428">
        <v>168</v>
      </c>
      <c r="Q428">
        <v>170</v>
      </c>
      <c r="R428">
        <v>174</v>
      </c>
      <c r="S428">
        <v>174</v>
      </c>
      <c r="T428">
        <v>170</v>
      </c>
      <c r="U428">
        <v>168</v>
      </c>
      <c r="V428">
        <v>166</v>
      </c>
      <c r="W428">
        <v>180</v>
      </c>
      <c r="X428">
        <v>164</v>
      </c>
      <c r="Y428">
        <v>174</v>
      </c>
      <c r="Z428">
        <v>164</v>
      </c>
      <c r="AA428">
        <v>195</v>
      </c>
      <c r="AB428">
        <v>192</v>
      </c>
      <c r="AC428">
        <v>229</v>
      </c>
      <c r="AD428">
        <v>190</v>
      </c>
      <c r="AE428">
        <v>192</v>
      </c>
      <c r="AF428">
        <v>245</v>
      </c>
      <c r="AG428">
        <v>252</v>
      </c>
      <c r="AH428">
        <v>250</v>
      </c>
      <c r="AI428">
        <v>240</v>
      </c>
      <c r="AJ428">
        <v>198</v>
      </c>
      <c r="AK428">
        <v>197</v>
      </c>
      <c r="AL428">
        <v>254</v>
      </c>
      <c r="AM428">
        <v>197</v>
      </c>
      <c r="AN428">
        <v>193</v>
      </c>
      <c r="AO428">
        <v>166</v>
      </c>
      <c r="AP428">
        <v>190</v>
      </c>
      <c r="AQ428">
        <v>172</v>
      </c>
      <c r="AR428">
        <v>165</v>
      </c>
      <c r="AS428">
        <v>170</v>
      </c>
      <c r="AT428">
        <v>166</v>
      </c>
      <c r="AU428">
        <v>165</v>
      </c>
      <c r="AV428" s="8">
        <f t="shared" si="48"/>
        <v>191.54545454545453</v>
      </c>
      <c r="AW428">
        <f t="shared" si="49"/>
        <v>190</v>
      </c>
      <c r="AX428" s="8">
        <f t="shared" si="50"/>
        <v>27.01804267561112</v>
      </c>
      <c r="AY428" s="6">
        <f>Table1214[[#This Row],[Szórás]]/Table1214[[#This Row],[Átlagos akadálymentességi hibaszám]]</f>
        <v>0.14105290433399256</v>
      </c>
      <c r="AZ428">
        <f t="shared" si="51"/>
        <v>163</v>
      </c>
      <c r="BA428">
        <f t="shared" si="52"/>
        <v>254</v>
      </c>
      <c r="BB428">
        <f t="shared" si="53"/>
        <v>91</v>
      </c>
      <c r="BC428" s="7">
        <f t="shared" si="54"/>
        <v>1.0000220818334926</v>
      </c>
      <c r="BD428" s="10">
        <f t="shared" si="55"/>
        <v>4.4364872459247313E-6</v>
      </c>
    </row>
    <row r="429" spans="1:56" x14ac:dyDescent="0.25">
      <c r="A429">
        <v>2539750000</v>
      </c>
      <c r="B429" t="s">
        <v>164</v>
      </c>
      <c r="C429" t="s">
        <v>333</v>
      </c>
      <c r="D429">
        <v>82</v>
      </c>
      <c r="E429">
        <v>82</v>
      </c>
      <c r="F429">
        <v>82</v>
      </c>
      <c r="G429">
        <v>76</v>
      </c>
      <c r="H429">
        <v>76</v>
      </c>
      <c r="I429">
        <v>76</v>
      </c>
      <c r="J429">
        <v>82</v>
      </c>
      <c r="K429">
        <v>104</v>
      </c>
      <c r="L429">
        <v>110</v>
      </c>
      <c r="M429">
        <v>110</v>
      </c>
      <c r="N429">
        <v>110</v>
      </c>
      <c r="O429">
        <v>110</v>
      </c>
      <c r="P429">
        <v>103</v>
      </c>
      <c r="Q429">
        <v>108</v>
      </c>
      <c r="R429">
        <v>107</v>
      </c>
      <c r="S429">
        <v>108</v>
      </c>
      <c r="T429">
        <v>108</v>
      </c>
      <c r="U429">
        <v>108</v>
      </c>
      <c r="V429">
        <v>107</v>
      </c>
      <c r="W429">
        <v>108</v>
      </c>
      <c r="X429">
        <v>108</v>
      </c>
      <c r="Y429">
        <v>109</v>
      </c>
      <c r="Z429">
        <v>109</v>
      </c>
      <c r="AA429">
        <v>109</v>
      </c>
      <c r="AB429">
        <v>109</v>
      </c>
      <c r="AC429">
        <v>110</v>
      </c>
      <c r="AD429">
        <v>110</v>
      </c>
      <c r="AE429">
        <v>110</v>
      </c>
      <c r="AF429">
        <v>111</v>
      </c>
      <c r="AG429">
        <v>111</v>
      </c>
      <c r="AH429">
        <v>111</v>
      </c>
      <c r="AI429">
        <v>111</v>
      </c>
      <c r="AJ429">
        <v>110</v>
      </c>
      <c r="AK429">
        <v>111</v>
      </c>
      <c r="AL429">
        <v>110</v>
      </c>
      <c r="AM429">
        <v>109</v>
      </c>
      <c r="AN429">
        <v>139</v>
      </c>
      <c r="AO429">
        <v>110</v>
      </c>
      <c r="AP429">
        <v>110</v>
      </c>
      <c r="AQ429">
        <v>110</v>
      </c>
      <c r="AR429">
        <v>109</v>
      </c>
      <c r="AS429">
        <v>109</v>
      </c>
      <c r="AT429">
        <v>109</v>
      </c>
      <c r="AU429">
        <v>108</v>
      </c>
      <c r="AV429" s="8">
        <f t="shared" si="48"/>
        <v>104.97727272727273</v>
      </c>
      <c r="AW429">
        <f t="shared" si="49"/>
        <v>109</v>
      </c>
      <c r="AX429" s="8">
        <f t="shared" si="50"/>
        <v>12.274929330282331</v>
      </c>
      <c r="AY429" s="6">
        <f>Table1214[[#This Row],[Szórás]]/Table1214[[#This Row],[Átlagos akadálymentességi hibaszám]]</f>
        <v>0.11692939825339306</v>
      </c>
      <c r="AZ429">
        <f t="shared" si="51"/>
        <v>76</v>
      </c>
      <c r="BA429">
        <f t="shared" si="52"/>
        <v>139</v>
      </c>
      <c r="BB429">
        <f t="shared" si="53"/>
        <v>63</v>
      </c>
      <c r="BC429" s="7">
        <f t="shared" si="54"/>
        <v>1.0066468770197499</v>
      </c>
      <c r="BD429" s="10">
        <f t="shared" si="55"/>
        <v>0.44910082821936353</v>
      </c>
    </row>
    <row r="430" spans="1:56" x14ac:dyDescent="0.25">
      <c r="A430">
        <v>196970000</v>
      </c>
      <c r="B430" t="s">
        <v>110</v>
      </c>
      <c r="C430" t="s">
        <v>174</v>
      </c>
      <c r="D430">
        <v>99</v>
      </c>
      <c r="E430">
        <v>103</v>
      </c>
      <c r="F430">
        <v>103</v>
      </c>
      <c r="G430">
        <v>103</v>
      </c>
      <c r="H430">
        <v>103</v>
      </c>
      <c r="I430">
        <v>104</v>
      </c>
      <c r="J430">
        <v>103</v>
      </c>
      <c r="K430">
        <v>103</v>
      </c>
      <c r="L430">
        <v>103</v>
      </c>
      <c r="M430">
        <v>103</v>
      </c>
      <c r="N430">
        <v>103</v>
      </c>
      <c r="O430">
        <v>103</v>
      </c>
      <c r="P430">
        <v>138</v>
      </c>
      <c r="Q430">
        <v>139</v>
      </c>
      <c r="R430">
        <v>138</v>
      </c>
      <c r="S430">
        <v>138</v>
      </c>
      <c r="T430">
        <v>138</v>
      </c>
      <c r="U430">
        <v>138</v>
      </c>
      <c r="V430">
        <v>138</v>
      </c>
      <c r="W430">
        <v>138</v>
      </c>
      <c r="X430">
        <v>138</v>
      </c>
      <c r="Y430">
        <v>138</v>
      </c>
      <c r="Z430">
        <v>138</v>
      </c>
      <c r="AA430">
        <v>139</v>
      </c>
      <c r="AB430">
        <v>138</v>
      </c>
      <c r="AC430">
        <v>138</v>
      </c>
      <c r="AD430">
        <v>138</v>
      </c>
      <c r="AE430">
        <v>144</v>
      </c>
      <c r="AF430">
        <v>140</v>
      </c>
      <c r="AG430">
        <v>139</v>
      </c>
      <c r="AH430">
        <v>139</v>
      </c>
      <c r="AI430">
        <v>139</v>
      </c>
      <c r="AJ430">
        <v>139</v>
      </c>
      <c r="AK430">
        <v>139</v>
      </c>
      <c r="AL430">
        <v>139</v>
      </c>
      <c r="AM430">
        <v>139</v>
      </c>
      <c r="AN430">
        <v>139</v>
      </c>
      <c r="AO430">
        <v>139</v>
      </c>
      <c r="AP430">
        <v>138</v>
      </c>
      <c r="AQ430">
        <v>138</v>
      </c>
      <c r="AR430">
        <v>140</v>
      </c>
      <c r="AS430">
        <v>139</v>
      </c>
      <c r="AT430">
        <v>139</v>
      </c>
      <c r="AU430">
        <v>139</v>
      </c>
      <c r="AV430" s="8">
        <f t="shared" si="48"/>
        <v>128.93181818181819</v>
      </c>
      <c r="AW430">
        <f t="shared" si="49"/>
        <v>138</v>
      </c>
      <c r="AX430" s="8">
        <f t="shared" si="50"/>
        <v>16.258661701944149</v>
      </c>
      <c r="AY430" s="6">
        <f>Table1214[[#This Row],[Szórás]]/Table1214[[#This Row],[Átlagos akadálymentességi hibaszám]]</f>
        <v>0.12610278774643796</v>
      </c>
      <c r="AZ430">
        <f t="shared" si="51"/>
        <v>99</v>
      </c>
      <c r="BA430">
        <f t="shared" si="52"/>
        <v>144</v>
      </c>
      <c r="BB430">
        <f t="shared" si="53"/>
        <v>45</v>
      </c>
      <c r="BC430" s="7">
        <f t="shared" si="54"/>
        <v>1.0082923337665914</v>
      </c>
      <c r="BD430" s="10">
        <f t="shared" si="55"/>
        <v>0.61154171962492732</v>
      </c>
    </row>
    <row r="431" spans="1:56" x14ac:dyDescent="0.25">
      <c r="A431">
        <v>26040000</v>
      </c>
      <c r="B431" t="s">
        <v>104</v>
      </c>
      <c r="C431" t="s">
        <v>274</v>
      </c>
      <c r="D431">
        <v>30</v>
      </c>
      <c r="E431">
        <v>30</v>
      </c>
      <c r="F431">
        <v>30</v>
      </c>
      <c r="G431">
        <v>30</v>
      </c>
      <c r="H431">
        <v>30</v>
      </c>
      <c r="I431">
        <v>30</v>
      </c>
      <c r="J431">
        <v>30</v>
      </c>
      <c r="K431">
        <v>30</v>
      </c>
      <c r="L431">
        <v>30</v>
      </c>
      <c r="M431">
        <v>30</v>
      </c>
      <c r="N431">
        <v>30</v>
      </c>
      <c r="O431">
        <v>30</v>
      </c>
      <c r="P431">
        <v>30</v>
      </c>
      <c r="Q431">
        <v>30</v>
      </c>
      <c r="R431">
        <v>30</v>
      </c>
      <c r="S431">
        <v>30</v>
      </c>
      <c r="T431">
        <v>30</v>
      </c>
      <c r="U431">
        <v>30</v>
      </c>
      <c r="V431">
        <v>30</v>
      </c>
      <c r="W431">
        <v>30</v>
      </c>
      <c r="X431">
        <v>30</v>
      </c>
      <c r="Y431">
        <v>30</v>
      </c>
      <c r="Z431">
        <v>30</v>
      </c>
      <c r="AA431">
        <v>30</v>
      </c>
      <c r="AB431">
        <v>30</v>
      </c>
      <c r="AC431">
        <v>30</v>
      </c>
      <c r="AD431">
        <v>30</v>
      </c>
      <c r="AE431">
        <v>30</v>
      </c>
      <c r="AF431">
        <v>30</v>
      </c>
      <c r="AG431">
        <v>30</v>
      </c>
      <c r="AH431">
        <v>30</v>
      </c>
      <c r="AI431">
        <v>30</v>
      </c>
      <c r="AJ431">
        <v>30</v>
      </c>
      <c r="AK431">
        <v>30</v>
      </c>
      <c r="AL431">
        <v>30</v>
      </c>
      <c r="AM431">
        <v>30</v>
      </c>
      <c r="AN431">
        <v>30</v>
      </c>
      <c r="AO431">
        <v>30</v>
      </c>
      <c r="AP431">
        <v>30</v>
      </c>
      <c r="AQ431">
        <v>30</v>
      </c>
      <c r="AR431">
        <v>30</v>
      </c>
      <c r="AS431">
        <v>30</v>
      </c>
      <c r="AT431">
        <v>30</v>
      </c>
      <c r="AU431">
        <v>30</v>
      </c>
      <c r="AV431" s="8">
        <f t="shared" si="48"/>
        <v>30</v>
      </c>
      <c r="AW431">
        <f t="shared" si="49"/>
        <v>30</v>
      </c>
      <c r="AX431" s="8">
        <f t="shared" si="50"/>
        <v>0</v>
      </c>
      <c r="AY431" s="6">
        <f>Table1214[[#This Row],[Szórás]]/Table1214[[#This Row],[Átlagos akadálymentességi hibaszám]]</f>
        <v>0</v>
      </c>
      <c r="AZ431">
        <f t="shared" si="51"/>
        <v>30</v>
      </c>
      <c r="BA431">
        <f t="shared" si="52"/>
        <v>30</v>
      </c>
      <c r="BB431">
        <f t="shared" si="53"/>
        <v>0</v>
      </c>
      <c r="BC431" s="7">
        <f t="shared" si="54"/>
        <v>1</v>
      </c>
      <c r="BD431" s="10">
        <f t="shared" si="55"/>
        <v>1</v>
      </c>
    </row>
    <row r="432" spans="1:56" x14ac:dyDescent="0.25">
      <c r="A432">
        <v>8261550000</v>
      </c>
      <c r="B432" t="s">
        <v>214</v>
      </c>
      <c r="C432" t="s">
        <v>215</v>
      </c>
      <c r="D432">
        <v>7</v>
      </c>
      <c r="E432">
        <v>7</v>
      </c>
      <c r="F432">
        <v>7</v>
      </c>
      <c r="G432">
        <v>7</v>
      </c>
      <c r="H432">
        <v>7</v>
      </c>
      <c r="I432">
        <v>7</v>
      </c>
      <c r="J432">
        <v>7</v>
      </c>
      <c r="K432">
        <v>7</v>
      </c>
      <c r="L432">
        <v>7</v>
      </c>
      <c r="M432">
        <v>7</v>
      </c>
      <c r="N432">
        <v>7</v>
      </c>
      <c r="O432">
        <v>7</v>
      </c>
      <c r="P432">
        <v>7</v>
      </c>
      <c r="Q432">
        <v>7</v>
      </c>
      <c r="R432">
        <v>7</v>
      </c>
      <c r="S432">
        <v>7</v>
      </c>
      <c r="T432">
        <v>7</v>
      </c>
      <c r="U432">
        <v>7</v>
      </c>
      <c r="V432">
        <v>7</v>
      </c>
      <c r="W432">
        <v>7</v>
      </c>
      <c r="X432">
        <v>7</v>
      </c>
      <c r="Y432">
        <v>7</v>
      </c>
      <c r="Z432">
        <v>7</v>
      </c>
      <c r="AA432">
        <v>7</v>
      </c>
      <c r="AB432">
        <v>7</v>
      </c>
      <c r="AC432">
        <v>7</v>
      </c>
      <c r="AD432">
        <v>7</v>
      </c>
      <c r="AE432">
        <v>7</v>
      </c>
      <c r="AF432">
        <v>7</v>
      </c>
      <c r="AG432">
        <v>7</v>
      </c>
      <c r="AH432">
        <v>7</v>
      </c>
      <c r="AI432">
        <v>7</v>
      </c>
      <c r="AJ432">
        <v>7</v>
      </c>
      <c r="AK432">
        <v>9</v>
      </c>
      <c r="AL432">
        <v>9</v>
      </c>
      <c r="AM432">
        <v>9</v>
      </c>
      <c r="AN432">
        <v>9</v>
      </c>
      <c r="AO432">
        <v>9</v>
      </c>
      <c r="AP432">
        <v>9</v>
      </c>
      <c r="AQ432">
        <v>8</v>
      </c>
      <c r="AR432">
        <v>8</v>
      </c>
      <c r="AS432">
        <v>8</v>
      </c>
      <c r="AT432">
        <v>8</v>
      </c>
      <c r="AU432">
        <v>8</v>
      </c>
      <c r="AV432" s="8">
        <f t="shared" si="48"/>
        <v>7.3863636363636367</v>
      </c>
      <c r="AW432">
        <f t="shared" si="49"/>
        <v>7</v>
      </c>
      <c r="AX432" s="8">
        <f t="shared" si="50"/>
        <v>0.72226739527327521</v>
      </c>
      <c r="AY432" s="6">
        <f>Table1214[[#This Row],[Szórás]]/Table1214[[#This Row],[Átlagos akadálymentességi hibaszám]]</f>
        <v>9.7783893513920334E-2</v>
      </c>
      <c r="AZ432">
        <f t="shared" si="51"/>
        <v>7</v>
      </c>
      <c r="BA432">
        <f t="shared" si="52"/>
        <v>9</v>
      </c>
      <c r="BB432">
        <f t="shared" si="53"/>
        <v>2</v>
      </c>
      <c r="BC432" s="7">
        <f t="shared" si="54"/>
        <v>1.0048219793084354</v>
      </c>
      <c r="BD432" s="10">
        <f t="shared" si="55"/>
        <v>0.45536644979703345</v>
      </c>
    </row>
    <row r="433" spans="1:56" x14ac:dyDescent="0.25">
      <c r="A433">
        <v>1132580000</v>
      </c>
      <c r="B433" t="s">
        <v>158</v>
      </c>
      <c r="C433" t="s">
        <v>183</v>
      </c>
      <c r="D433">
        <v>305</v>
      </c>
      <c r="E433">
        <v>286</v>
      </c>
      <c r="F433">
        <v>241</v>
      </c>
      <c r="G433">
        <v>239</v>
      </c>
      <c r="H433">
        <v>213</v>
      </c>
      <c r="I433">
        <v>234</v>
      </c>
      <c r="J433">
        <v>234</v>
      </c>
      <c r="K433">
        <v>234</v>
      </c>
      <c r="L433">
        <v>234</v>
      </c>
      <c r="M433">
        <v>205</v>
      </c>
      <c r="N433">
        <v>147</v>
      </c>
      <c r="O433">
        <v>179</v>
      </c>
      <c r="P433">
        <v>187</v>
      </c>
      <c r="Q433">
        <v>207</v>
      </c>
      <c r="R433">
        <v>215</v>
      </c>
      <c r="S433">
        <v>231</v>
      </c>
      <c r="T433">
        <v>233</v>
      </c>
      <c r="U433">
        <v>244</v>
      </c>
      <c r="V433">
        <v>251</v>
      </c>
      <c r="W433">
        <v>232</v>
      </c>
      <c r="X433">
        <v>242</v>
      </c>
      <c r="Y433">
        <v>235</v>
      </c>
      <c r="Z433">
        <v>218</v>
      </c>
      <c r="AA433">
        <v>173</v>
      </c>
      <c r="AB433">
        <v>166</v>
      </c>
      <c r="AC433">
        <v>169</v>
      </c>
      <c r="AD433">
        <v>158</v>
      </c>
      <c r="AE433">
        <v>149</v>
      </c>
      <c r="AF433">
        <v>183</v>
      </c>
      <c r="AG433">
        <v>182</v>
      </c>
      <c r="AH433">
        <v>174</v>
      </c>
      <c r="AI433">
        <v>175</v>
      </c>
      <c r="AJ433">
        <v>174</v>
      </c>
      <c r="AK433">
        <v>175</v>
      </c>
      <c r="AL433">
        <v>170</v>
      </c>
      <c r="AM433">
        <v>171</v>
      </c>
      <c r="AN433">
        <v>171</v>
      </c>
      <c r="AO433">
        <v>174</v>
      </c>
      <c r="AP433">
        <v>175</v>
      </c>
      <c r="AQ433">
        <v>301</v>
      </c>
      <c r="AR433">
        <v>330</v>
      </c>
      <c r="AS433">
        <v>130</v>
      </c>
      <c r="AT433">
        <v>132</v>
      </c>
      <c r="AU433">
        <v>130</v>
      </c>
      <c r="AV433" s="8">
        <f t="shared" si="48"/>
        <v>204.72727272727272</v>
      </c>
      <c r="AW433">
        <f t="shared" si="49"/>
        <v>196</v>
      </c>
      <c r="AX433" s="8">
        <f t="shared" si="50"/>
        <v>47.227486890267642</v>
      </c>
      <c r="AY433" s="6">
        <f>Table1214[[#This Row],[Szórás]]/Table1214[[#This Row],[Átlagos akadálymentességi hibaszám]]</f>
        <v>0.2306848826789272</v>
      </c>
      <c r="AZ433">
        <f t="shared" si="51"/>
        <v>130</v>
      </c>
      <c r="BA433">
        <f t="shared" si="52"/>
        <v>330</v>
      </c>
      <c r="BB433">
        <f t="shared" si="53"/>
        <v>200</v>
      </c>
      <c r="BC433" s="7">
        <f t="shared" si="54"/>
        <v>0.99087360048580353</v>
      </c>
      <c r="BD433" s="10">
        <f t="shared" si="55"/>
        <v>0.26954739508717246</v>
      </c>
    </row>
    <row r="434" spans="1:56" x14ac:dyDescent="0.25">
      <c r="A434">
        <v>339410000</v>
      </c>
      <c r="B434" t="s">
        <v>125</v>
      </c>
      <c r="C434" t="s">
        <v>135</v>
      </c>
      <c r="D434">
        <v>28</v>
      </c>
      <c r="E434">
        <v>28</v>
      </c>
      <c r="F434">
        <v>28</v>
      </c>
      <c r="G434">
        <v>28</v>
      </c>
      <c r="H434">
        <v>27</v>
      </c>
      <c r="I434">
        <v>27</v>
      </c>
      <c r="J434">
        <v>27</v>
      </c>
      <c r="K434">
        <v>27</v>
      </c>
      <c r="L434">
        <v>27</v>
      </c>
      <c r="M434">
        <v>27</v>
      </c>
      <c r="N434">
        <v>27</v>
      </c>
      <c r="O434">
        <v>27</v>
      </c>
      <c r="P434">
        <v>27</v>
      </c>
      <c r="Q434">
        <v>27</v>
      </c>
      <c r="R434">
        <v>27</v>
      </c>
      <c r="S434">
        <v>27</v>
      </c>
      <c r="T434">
        <v>27</v>
      </c>
      <c r="U434">
        <v>27</v>
      </c>
      <c r="V434">
        <v>27</v>
      </c>
      <c r="W434">
        <v>27</v>
      </c>
      <c r="X434">
        <v>27</v>
      </c>
      <c r="Y434">
        <v>27</v>
      </c>
      <c r="Z434">
        <v>27</v>
      </c>
      <c r="AA434">
        <v>27</v>
      </c>
      <c r="AB434">
        <v>34</v>
      </c>
      <c r="AC434">
        <v>34</v>
      </c>
      <c r="AD434">
        <v>34</v>
      </c>
      <c r="AE434">
        <v>34</v>
      </c>
      <c r="AF434">
        <v>34</v>
      </c>
      <c r="AG434">
        <v>34</v>
      </c>
      <c r="AH434">
        <v>34</v>
      </c>
      <c r="AI434">
        <v>34</v>
      </c>
      <c r="AJ434">
        <v>34</v>
      </c>
      <c r="AK434">
        <v>30</v>
      </c>
      <c r="AL434">
        <v>30</v>
      </c>
      <c r="AM434">
        <v>30</v>
      </c>
      <c r="AN434">
        <v>30</v>
      </c>
      <c r="AO434">
        <v>30</v>
      </c>
      <c r="AP434">
        <v>30</v>
      </c>
      <c r="AQ434">
        <v>30</v>
      </c>
      <c r="AR434">
        <v>30</v>
      </c>
      <c r="AS434">
        <v>30</v>
      </c>
      <c r="AT434">
        <v>30</v>
      </c>
      <c r="AU434">
        <v>26</v>
      </c>
      <c r="AV434" s="8">
        <f t="shared" ref="AV434:AV495" si="56">AVERAGE(D434:AU434)</f>
        <v>29.181818181818183</v>
      </c>
      <c r="AW434">
        <f t="shared" ref="AW434:AW495" si="57">MEDIAN(D434:AU434)</f>
        <v>28</v>
      </c>
      <c r="AX434" s="8">
        <f t="shared" ref="AX434:AX495" si="58">_xlfn.STDEV.S(D434:AU434)</f>
        <v>2.7557358977714808</v>
      </c>
      <c r="AY434" s="6">
        <f>Table1214[[#This Row],[Szórás]]/Table1214[[#This Row],[Átlagos akadálymentességi hibaszám]]</f>
        <v>9.4433317369116157E-2</v>
      </c>
      <c r="AZ434">
        <f t="shared" ref="AZ434:AZ495" si="59">MIN(D434:AU434)</f>
        <v>26</v>
      </c>
      <c r="BA434">
        <f t="shared" ref="BA434:BA495" si="60">MAX(D434:AU434)</f>
        <v>34</v>
      </c>
      <c r="BB434">
        <f t="shared" ref="BB434:BB495" si="61">BA434-AZ434</f>
        <v>8</v>
      </c>
      <c r="BC434" s="7">
        <f t="shared" ref="BC434:BC495" si="62">INDEX(LOGEST($D434:$AU434,,TRUE,TRUE),1,1)</f>
        <v>1.003759337295232</v>
      </c>
      <c r="BD434" s="10">
        <f t="shared" ref="BD434:BD495" si="63">INDEX(LOGEST($D434:$AU434,,TRUE,TRUE),3,1)</f>
        <v>0.27904221927443579</v>
      </c>
    </row>
    <row r="435" spans="1:56" x14ac:dyDescent="0.25">
      <c r="A435">
        <v>495580000</v>
      </c>
      <c r="B435" t="s">
        <v>125</v>
      </c>
      <c r="C435" t="s">
        <v>135</v>
      </c>
      <c r="D435">
        <v>69</v>
      </c>
      <c r="E435">
        <v>69</v>
      </c>
      <c r="F435">
        <v>69</v>
      </c>
      <c r="G435">
        <v>69</v>
      </c>
      <c r="H435">
        <v>69</v>
      </c>
      <c r="I435">
        <v>69</v>
      </c>
      <c r="J435">
        <v>77</v>
      </c>
      <c r="K435">
        <v>77</v>
      </c>
      <c r="L435">
        <v>77</v>
      </c>
      <c r="M435">
        <v>77</v>
      </c>
      <c r="N435">
        <v>77</v>
      </c>
      <c r="O435">
        <v>77</v>
      </c>
      <c r="P435">
        <v>77</v>
      </c>
      <c r="Q435">
        <v>77</v>
      </c>
      <c r="R435">
        <v>77</v>
      </c>
      <c r="S435">
        <v>77</v>
      </c>
      <c r="T435">
        <v>77</v>
      </c>
      <c r="U435">
        <v>77</v>
      </c>
      <c r="V435">
        <v>77</v>
      </c>
      <c r="W435">
        <v>77</v>
      </c>
      <c r="X435">
        <v>77</v>
      </c>
      <c r="Y435">
        <v>77</v>
      </c>
      <c r="Z435">
        <v>77</v>
      </c>
      <c r="AA435">
        <v>77</v>
      </c>
      <c r="AB435">
        <v>77</v>
      </c>
      <c r="AC435">
        <v>77</v>
      </c>
      <c r="AD435">
        <v>77</v>
      </c>
      <c r="AE435">
        <v>77</v>
      </c>
      <c r="AF435">
        <v>77</v>
      </c>
      <c r="AG435">
        <v>77</v>
      </c>
      <c r="AH435">
        <v>77</v>
      </c>
      <c r="AI435">
        <v>77</v>
      </c>
      <c r="AJ435">
        <v>77</v>
      </c>
      <c r="AK435">
        <v>77</v>
      </c>
      <c r="AL435">
        <v>77</v>
      </c>
      <c r="AM435">
        <v>77</v>
      </c>
      <c r="AN435">
        <v>77</v>
      </c>
      <c r="AO435">
        <v>77</v>
      </c>
      <c r="AP435">
        <v>77</v>
      </c>
      <c r="AQ435">
        <v>77</v>
      </c>
      <c r="AR435">
        <v>76</v>
      </c>
      <c r="AS435">
        <v>76</v>
      </c>
      <c r="AT435">
        <v>76</v>
      </c>
      <c r="AU435">
        <v>76</v>
      </c>
      <c r="AV435" s="8">
        <f t="shared" si="56"/>
        <v>75.818181818181813</v>
      </c>
      <c r="AW435">
        <f t="shared" si="57"/>
        <v>77</v>
      </c>
      <c r="AX435" s="8">
        <f t="shared" si="58"/>
        <v>2.7557358977714808</v>
      </c>
      <c r="AY435" s="6">
        <f>Table1214[[#This Row],[Szórás]]/Table1214[[#This Row],[Átlagos akadálymentességi hibaszám]]</f>
        <v>3.6346636541350466E-2</v>
      </c>
      <c r="AZ435">
        <f t="shared" si="59"/>
        <v>69</v>
      </c>
      <c r="BA435">
        <f t="shared" si="60"/>
        <v>77</v>
      </c>
      <c r="BB435">
        <f t="shared" si="61"/>
        <v>8</v>
      </c>
      <c r="BC435" s="7">
        <f t="shared" si="62"/>
        <v>1.0016165144613818</v>
      </c>
      <c r="BD435" s="10">
        <f t="shared" si="63"/>
        <v>0.30139830414422619</v>
      </c>
    </row>
    <row r="436" spans="1:56" x14ac:dyDescent="0.25">
      <c r="A436">
        <v>297670000</v>
      </c>
      <c r="B436" t="s">
        <v>110</v>
      </c>
      <c r="C436" t="s">
        <v>174</v>
      </c>
      <c r="D436">
        <v>39</v>
      </c>
      <c r="E436">
        <v>39</v>
      </c>
      <c r="F436">
        <v>35</v>
      </c>
      <c r="G436">
        <v>39</v>
      </c>
      <c r="H436">
        <v>39</v>
      </c>
      <c r="I436">
        <v>39</v>
      </c>
      <c r="J436">
        <v>39</v>
      </c>
      <c r="K436">
        <v>39</v>
      </c>
      <c r="L436">
        <v>39</v>
      </c>
      <c r="M436">
        <v>39</v>
      </c>
      <c r="N436">
        <v>39</v>
      </c>
      <c r="O436">
        <v>39</v>
      </c>
      <c r="P436">
        <v>38</v>
      </c>
      <c r="Q436">
        <v>38</v>
      </c>
      <c r="R436">
        <v>38</v>
      </c>
      <c r="S436">
        <v>38</v>
      </c>
      <c r="T436">
        <v>38</v>
      </c>
      <c r="U436">
        <v>38</v>
      </c>
      <c r="V436">
        <v>38</v>
      </c>
      <c r="W436">
        <v>38</v>
      </c>
      <c r="X436">
        <v>38</v>
      </c>
      <c r="Y436">
        <v>38</v>
      </c>
      <c r="Z436">
        <v>38</v>
      </c>
      <c r="AA436">
        <v>38</v>
      </c>
      <c r="AB436">
        <v>38</v>
      </c>
      <c r="AC436">
        <v>38</v>
      </c>
      <c r="AD436">
        <v>39</v>
      </c>
      <c r="AE436">
        <v>40</v>
      </c>
      <c r="AF436">
        <v>39</v>
      </c>
      <c r="AG436">
        <v>39</v>
      </c>
      <c r="AH436">
        <v>40</v>
      </c>
      <c r="AI436">
        <v>40</v>
      </c>
      <c r="AJ436">
        <v>40</v>
      </c>
      <c r="AK436">
        <v>40</v>
      </c>
      <c r="AL436">
        <v>40</v>
      </c>
      <c r="AM436">
        <v>40</v>
      </c>
      <c r="AN436">
        <v>40</v>
      </c>
      <c r="AO436">
        <v>40</v>
      </c>
      <c r="AP436">
        <v>40</v>
      </c>
      <c r="AQ436">
        <v>40</v>
      </c>
      <c r="AR436">
        <v>40</v>
      </c>
      <c r="AS436">
        <v>39</v>
      </c>
      <c r="AT436">
        <v>39</v>
      </c>
      <c r="AU436">
        <v>39</v>
      </c>
      <c r="AV436" s="8">
        <f t="shared" si="56"/>
        <v>38.863636363636367</v>
      </c>
      <c r="AW436">
        <f t="shared" si="57"/>
        <v>39</v>
      </c>
      <c r="AX436" s="8">
        <f t="shared" si="58"/>
        <v>0.97863001277436257</v>
      </c>
      <c r="AY436" s="6">
        <f>Table1214[[#This Row],[Szórás]]/Table1214[[#This Row],[Átlagos akadálymentességi hibaszám]]</f>
        <v>2.5181123135714589E-2</v>
      </c>
      <c r="AZ436">
        <f t="shared" si="59"/>
        <v>35</v>
      </c>
      <c r="BA436">
        <f t="shared" si="60"/>
        <v>40</v>
      </c>
      <c r="BB436">
        <f t="shared" si="61"/>
        <v>5</v>
      </c>
      <c r="BC436" s="7">
        <f t="shared" si="62"/>
        <v>1.0010012165643292</v>
      </c>
      <c r="BD436" s="10">
        <f t="shared" si="63"/>
        <v>0.25189926165408505</v>
      </c>
    </row>
    <row r="437" spans="1:56" x14ac:dyDescent="0.25">
      <c r="A437">
        <v>40539000000</v>
      </c>
      <c r="B437" t="s">
        <v>100</v>
      </c>
      <c r="C437" t="s">
        <v>101</v>
      </c>
      <c r="D437">
        <v>102</v>
      </c>
      <c r="E437">
        <v>102</v>
      </c>
      <c r="F437">
        <v>102</v>
      </c>
      <c r="G437">
        <v>102</v>
      </c>
      <c r="H437">
        <v>102</v>
      </c>
      <c r="I437">
        <v>102</v>
      </c>
      <c r="J437">
        <v>102</v>
      </c>
      <c r="K437">
        <v>102</v>
      </c>
      <c r="L437">
        <v>102</v>
      </c>
      <c r="M437">
        <v>102</v>
      </c>
      <c r="N437">
        <v>102</v>
      </c>
      <c r="O437">
        <v>102</v>
      </c>
      <c r="P437">
        <v>102</v>
      </c>
      <c r="Q437">
        <v>102</v>
      </c>
      <c r="R437">
        <v>102</v>
      </c>
      <c r="S437">
        <v>110</v>
      </c>
      <c r="T437">
        <v>110</v>
      </c>
      <c r="U437">
        <v>110</v>
      </c>
      <c r="V437">
        <v>110</v>
      </c>
      <c r="W437">
        <v>110</v>
      </c>
      <c r="X437">
        <v>110</v>
      </c>
      <c r="Y437">
        <v>126</v>
      </c>
      <c r="Z437">
        <v>126</v>
      </c>
      <c r="AA437">
        <v>126</v>
      </c>
      <c r="AB437">
        <v>126</v>
      </c>
      <c r="AC437">
        <v>118</v>
      </c>
      <c r="AD437">
        <v>126</v>
      </c>
      <c r="AE437">
        <v>124</v>
      </c>
      <c r="AF437">
        <v>126</v>
      </c>
      <c r="AG437">
        <v>108</v>
      </c>
      <c r="AH437">
        <v>108</v>
      </c>
      <c r="AI437">
        <v>108</v>
      </c>
      <c r="AJ437">
        <v>108</v>
      </c>
      <c r="AK437">
        <v>100</v>
      </c>
      <c r="AL437">
        <v>100</v>
      </c>
      <c r="AM437">
        <v>106</v>
      </c>
      <c r="AN437">
        <v>106</v>
      </c>
      <c r="AO437">
        <v>106</v>
      </c>
      <c r="AP437">
        <v>106</v>
      </c>
      <c r="AQ437">
        <v>106</v>
      </c>
      <c r="AR437">
        <v>99</v>
      </c>
      <c r="AS437">
        <v>105</v>
      </c>
      <c r="AT437">
        <v>106</v>
      </c>
      <c r="AU437">
        <v>100</v>
      </c>
      <c r="AV437" s="8">
        <f t="shared" si="56"/>
        <v>108.18181818181819</v>
      </c>
      <c r="AW437">
        <f t="shared" si="57"/>
        <v>106</v>
      </c>
      <c r="AX437" s="8">
        <f t="shared" si="58"/>
        <v>8.5841192672329729</v>
      </c>
      <c r="AY437" s="6">
        <f>Table1214[[#This Row],[Szórás]]/Table1214[[#This Row],[Átlagos akadálymentességi hibaszám]]</f>
        <v>7.9349001629884619E-2</v>
      </c>
      <c r="AZ437">
        <f t="shared" si="59"/>
        <v>99</v>
      </c>
      <c r="BA437">
        <f t="shared" si="60"/>
        <v>126</v>
      </c>
      <c r="BB437">
        <f t="shared" si="61"/>
        <v>27</v>
      </c>
      <c r="BC437" s="7">
        <f t="shared" si="62"/>
        <v>1.001111399479788</v>
      </c>
      <c r="BD437" s="10">
        <f t="shared" si="63"/>
        <v>3.5200449457807065E-2</v>
      </c>
    </row>
    <row r="438" spans="1:56" x14ac:dyDescent="0.25">
      <c r="A438">
        <v>165420000</v>
      </c>
      <c r="B438" t="s">
        <v>110</v>
      </c>
      <c r="C438" t="s">
        <v>174</v>
      </c>
      <c r="D438">
        <v>49</v>
      </c>
      <c r="E438">
        <v>48</v>
      </c>
      <c r="F438">
        <v>53</v>
      </c>
      <c r="G438">
        <v>52</v>
      </c>
      <c r="H438">
        <v>47</v>
      </c>
      <c r="I438">
        <v>50</v>
      </c>
      <c r="J438">
        <v>44</v>
      </c>
      <c r="K438">
        <v>49</v>
      </c>
      <c r="L438">
        <v>51</v>
      </c>
      <c r="M438">
        <v>46</v>
      </c>
      <c r="N438">
        <v>49</v>
      </c>
      <c r="O438">
        <v>44</v>
      </c>
      <c r="P438">
        <v>48</v>
      </c>
      <c r="Q438">
        <v>52</v>
      </c>
      <c r="R438">
        <v>50</v>
      </c>
      <c r="S438">
        <v>50</v>
      </c>
      <c r="T438">
        <v>51</v>
      </c>
      <c r="U438">
        <v>54</v>
      </c>
      <c r="V438">
        <v>54</v>
      </c>
      <c r="W438">
        <v>52</v>
      </c>
      <c r="X438">
        <v>46</v>
      </c>
      <c r="Y438">
        <v>47</v>
      </c>
      <c r="Z438">
        <v>49</v>
      </c>
      <c r="AA438">
        <v>47</v>
      </c>
      <c r="AB438">
        <v>53</v>
      </c>
      <c r="AC438">
        <v>50</v>
      </c>
      <c r="AD438">
        <v>49</v>
      </c>
      <c r="AE438">
        <v>49</v>
      </c>
      <c r="AF438">
        <v>51</v>
      </c>
      <c r="AG438">
        <v>51</v>
      </c>
      <c r="AH438">
        <v>48</v>
      </c>
      <c r="AI438">
        <v>52</v>
      </c>
      <c r="AJ438">
        <v>52</v>
      </c>
      <c r="AK438">
        <v>52</v>
      </c>
      <c r="AL438">
        <v>50</v>
      </c>
      <c r="AM438">
        <v>50</v>
      </c>
      <c r="AN438">
        <v>51</v>
      </c>
      <c r="AO438">
        <v>55</v>
      </c>
      <c r="AP438">
        <v>52</v>
      </c>
      <c r="AQ438">
        <v>49</v>
      </c>
      <c r="AR438">
        <v>52</v>
      </c>
      <c r="AS438">
        <v>51</v>
      </c>
      <c r="AT438">
        <v>51</v>
      </c>
      <c r="AU438">
        <v>49</v>
      </c>
      <c r="AV438" s="8">
        <f t="shared" si="56"/>
        <v>49.977272727272727</v>
      </c>
      <c r="AW438">
        <f t="shared" si="57"/>
        <v>50</v>
      </c>
      <c r="AX438" s="8">
        <f t="shared" si="58"/>
        <v>2.4823904117701159</v>
      </c>
      <c r="AY438" s="6">
        <f>Table1214[[#This Row],[Szórás]]/Table1214[[#This Row],[Átlagos akadálymentességi hibaszám]]</f>
        <v>4.9670385683440246E-2</v>
      </c>
      <c r="AZ438">
        <f t="shared" si="59"/>
        <v>44</v>
      </c>
      <c r="BA438">
        <f t="shared" si="60"/>
        <v>55</v>
      </c>
      <c r="BB438">
        <f t="shared" si="61"/>
        <v>11</v>
      </c>
      <c r="BC438" s="7">
        <f t="shared" si="62"/>
        <v>1.0012201470543711</v>
      </c>
      <c r="BD438" s="10">
        <f t="shared" si="63"/>
        <v>9.6800949695049474E-2</v>
      </c>
    </row>
    <row r="439" spans="1:56" x14ac:dyDescent="0.25">
      <c r="A439">
        <v>12430000</v>
      </c>
      <c r="B439" t="s">
        <v>85</v>
      </c>
      <c r="C439" t="s">
        <v>356</v>
      </c>
      <c r="D439">
        <v>164</v>
      </c>
      <c r="E439">
        <v>164</v>
      </c>
      <c r="F439">
        <v>164</v>
      </c>
      <c r="G439">
        <v>164</v>
      </c>
      <c r="H439">
        <v>164</v>
      </c>
      <c r="I439">
        <v>164</v>
      </c>
      <c r="J439">
        <v>164</v>
      </c>
      <c r="K439">
        <v>164</v>
      </c>
      <c r="L439">
        <v>164</v>
      </c>
      <c r="M439">
        <v>164</v>
      </c>
      <c r="N439">
        <v>164</v>
      </c>
      <c r="O439">
        <v>164</v>
      </c>
      <c r="P439">
        <v>164</v>
      </c>
      <c r="Q439">
        <v>164</v>
      </c>
      <c r="R439">
        <v>164</v>
      </c>
      <c r="S439">
        <v>164</v>
      </c>
      <c r="T439">
        <v>164</v>
      </c>
      <c r="U439">
        <v>164</v>
      </c>
      <c r="V439">
        <v>164</v>
      </c>
      <c r="W439">
        <v>164</v>
      </c>
      <c r="X439">
        <v>164</v>
      </c>
      <c r="Y439">
        <v>164</v>
      </c>
      <c r="Z439">
        <v>164</v>
      </c>
      <c r="AA439">
        <v>164</v>
      </c>
      <c r="AB439">
        <v>164</v>
      </c>
      <c r="AC439">
        <v>164</v>
      </c>
      <c r="AD439">
        <v>163</v>
      </c>
      <c r="AE439">
        <v>163</v>
      </c>
      <c r="AF439">
        <v>163</v>
      </c>
      <c r="AG439">
        <v>163</v>
      </c>
      <c r="AH439">
        <v>163</v>
      </c>
      <c r="AI439">
        <v>163</v>
      </c>
      <c r="AJ439">
        <v>163</v>
      </c>
      <c r="AK439">
        <v>163</v>
      </c>
      <c r="AL439">
        <v>163</v>
      </c>
      <c r="AM439">
        <v>163</v>
      </c>
      <c r="AN439">
        <v>163</v>
      </c>
      <c r="AO439">
        <v>163</v>
      </c>
      <c r="AP439">
        <v>163</v>
      </c>
      <c r="AQ439">
        <v>163</v>
      </c>
      <c r="AR439">
        <v>163</v>
      </c>
      <c r="AS439">
        <v>163</v>
      </c>
      <c r="AT439">
        <v>163</v>
      </c>
      <c r="AU439">
        <v>163</v>
      </c>
      <c r="AV439" s="8">
        <f t="shared" si="56"/>
        <v>163.59090909090909</v>
      </c>
      <c r="AW439">
        <f t="shared" si="57"/>
        <v>164</v>
      </c>
      <c r="AX439" s="8">
        <f t="shared" si="58"/>
        <v>0.49735027281476557</v>
      </c>
      <c r="AY439" s="6">
        <f>Table1214[[#This Row],[Szórás]]/Table1214[[#This Row],[Átlagos akadálymentességi hibaszám]]</f>
        <v>3.0402072803347715E-3</v>
      </c>
      <c r="AZ439">
        <f t="shared" si="59"/>
        <v>163</v>
      </c>
      <c r="BA439">
        <f t="shared" si="60"/>
        <v>164</v>
      </c>
      <c r="BB439">
        <f t="shared" si="61"/>
        <v>1</v>
      </c>
      <c r="BC439" s="7">
        <f t="shared" si="62"/>
        <v>0.99979830122877</v>
      </c>
      <c r="BD439" s="10">
        <f t="shared" si="63"/>
        <v>0.72558139534883725</v>
      </c>
    </row>
    <row r="440" spans="1:56" x14ac:dyDescent="0.25">
      <c r="A440">
        <v>522540000</v>
      </c>
      <c r="B440" t="s">
        <v>121</v>
      </c>
      <c r="C440" t="s">
        <v>122</v>
      </c>
      <c r="D440">
        <v>9</v>
      </c>
      <c r="E440">
        <v>9</v>
      </c>
      <c r="F440">
        <v>9</v>
      </c>
      <c r="G440">
        <v>9</v>
      </c>
      <c r="H440">
        <v>9</v>
      </c>
      <c r="I440">
        <v>9</v>
      </c>
      <c r="J440">
        <v>9</v>
      </c>
      <c r="K440">
        <v>9</v>
      </c>
      <c r="L440">
        <v>9</v>
      </c>
      <c r="M440">
        <v>9</v>
      </c>
      <c r="N440">
        <v>9</v>
      </c>
      <c r="O440">
        <v>9</v>
      </c>
      <c r="P440">
        <v>9</v>
      </c>
      <c r="Q440">
        <v>9</v>
      </c>
      <c r="R440">
        <v>9</v>
      </c>
      <c r="S440">
        <v>9</v>
      </c>
      <c r="T440">
        <v>9</v>
      </c>
      <c r="U440">
        <v>9</v>
      </c>
      <c r="V440">
        <v>9</v>
      </c>
      <c r="W440">
        <v>9</v>
      </c>
      <c r="X440">
        <v>9</v>
      </c>
      <c r="Y440">
        <v>9</v>
      </c>
      <c r="Z440">
        <v>9</v>
      </c>
      <c r="AA440">
        <v>9</v>
      </c>
      <c r="AB440">
        <v>9</v>
      </c>
      <c r="AC440">
        <v>9</v>
      </c>
      <c r="AD440">
        <v>9</v>
      </c>
      <c r="AE440">
        <v>9</v>
      </c>
      <c r="AF440">
        <v>9</v>
      </c>
      <c r="AG440">
        <v>9</v>
      </c>
      <c r="AH440">
        <v>9</v>
      </c>
      <c r="AI440">
        <v>9</v>
      </c>
      <c r="AJ440">
        <v>9</v>
      </c>
      <c r="AK440">
        <v>9</v>
      </c>
      <c r="AL440">
        <v>9</v>
      </c>
      <c r="AM440">
        <v>9</v>
      </c>
      <c r="AN440">
        <v>9</v>
      </c>
      <c r="AO440">
        <v>9</v>
      </c>
      <c r="AP440">
        <v>9</v>
      </c>
      <c r="AQ440">
        <v>9</v>
      </c>
      <c r="AR440">
        <v>9</v>
      </c>
      <c r="AS440">
        <v>9</v>
      </c>
      <c r="AT440">
        <v>9</v>
      </c>
      <c r="AU440">
        <v>9</v>
      </c>
      <c r="AV440" s="8">
        <f t="shared" si="56"/>
        <v>9</v>
      </c>
      <c r="AW440">
        <f t="shared" si="57"/>
        <v>9</v>
      </c>
      <c r="AX440" s="8">
        <f t="shared" si="58"/>
        <v>0</v>
      </c>
      <c r="AY440" s="6">
        <f>Table1214[[#This Row],[Szórás]]/Table1214[[#This Row],[Átlagos akadálymentességi hibaszám]]</f>
        <v>0</v>
      </c>
      <c r="AZ440">
        <f t="shared" si="59"/>
        <v>9</v>
      </c>
      <c r="BA440">
        <f t="shared" si="60"/>
        <v>9</v>
      </c>
      <c r="BB440">
        <f t="shared" si="61"/>
        <v>0</v>
      </c>
      <c r="BC440" s="7">
        <f t="shared" si="62"/>
        <v>1</v>
      </c>
      <c r="BD440" s="10">
        <f t="shared" si="63"/>
        <v>1</v>
      </c>
    </row>
    <row r="441" spans="1:56" x14ac:dyDescent="0.25">
      <c r="A441">
        <v>1112590000</v>
      </c>
      <c r="B441" t="s">
        <v>158</v>
      </c>
      <c r="C441" t="s">
        <v>183</v>
      </c>
      <c r="D441">
        <v>126</v>
      </c>
      <c r="E441">
        <v>126</v>
      </c>
      <c r="F441">
        <v>126</v>
      </c>
      <c r="G441">
        <v>126</v>
      </c>
      <c r="H441">
        <v>128</v>
      </c>
      <c r="I441">
        <v>131</v>
      </c>
      <c r="J441">
        <v>128</v>
      </c>
      <c r="K441">
        <v>130</v>
      </c>
      <c r="L441">
        <v>133</v>
      </c>
      <c r="M441">
        <v>133</v>
      </c>
      <c r="N441">
        <v>133</v>
      </c>
      <c r="O441">
        <v>130</v>
      </c>
      <c r="P441">
        <v>130</v>
      </c>
      <c r="Q441">
        <v>133</v>
      </c>
      <c r="R441">
        <v>133</v>
      </c>
      <c r="S441">
        <v>133</v>
      </c>
      <c r="T441">
        <v>130</v>
      </c>
      <c r="U441">
        <v>130</v>
      </c>
      <c r="V441">
        <v>131</v>
      </c>
      <c r="W441">
        <v>131</v>
      </c>
      <c r="X441">
        <v>128</v>
      </c>
      <c r="Y441">
        <v>128</v>
      </c>
      <c r="Z441">
        <v>131</v>
      </c>
      <c r="AA441">
        <v>128</v>
      </c>
      <c r="AB441">
        <v>129</v>
      </c>
      <c r="AC441">
        <v>129</v>
      </c>
      <c r="AD441">
        <v>129</v>
      </c>
      <c r="AE441">
        <v>130</v>
      </c>
      <c r="AF441">
        <v>129</v>
      </c>
      <c r="AG441">
        <v>133</v>
      </c>
      <c r="AH441">
        <v>133</v>
      </c>
      <c r="AI441">
        <v>133</v>
      </c>
      <c r="AJ441">
        <v>131</v>
      </c>
      <c r="AK441">
        <v>128</v>
      </c>
      <c r="AL441">
        <v>125</v>
      </c>
      <c r="AM441">
        <v>129</v>
      </c>
      <c r="AN441">
        <v>130</v>
      </c>
      <c r="AO441">
        <v>127</v>
      </c>
      <c r="AP441">
        <v>130</v>
      </c>
      <c r="AQ441">
        <v>130</v>
      </c>
      <c r="AR441">
        <v>129</v>
      </c>
      <c r="AS441">
        <v>129</v>
      </c>
      <c r="AT441">
        <v>129</v>
      </c>
      <c r="AU441">
        <v>129</v>
      </c>
      <c r="AV441" s="8">
        <f t="shared" si="56"/>
        <v>129.70454545454547</v>
      </c>
      <c r="AW441">
        <f t="shared" si="57"/>
        <v>130</v>
      </c>
      <c r="AX441" s="8">
        <f t="shared" si="58"/>
        <v>2.2264743790748032</v>
      </c>
      <c r="AY441" s="6">
        <f>Table1214[[#This Row],[Szórás]]/Table1214[[#This Row],[Átlagos akadálymentességi hibaszám]]</f>
        <v>1.7165739036147071E-2</v>
      </c>
      <c r="AZ441">
        <f t="shared" si="59"/>
        <v>125</v>
      </c>
      <c r="BA441">
        <f t="shared" si="60"/>
        <v>133</v>
      </c>
      <c r="BB441">
        <f t="shared" si="61"/>
        <v>8</v>
      </c>
      <c r="BC441" s="7">
        <f t="shared" si="62"/>
        <v>1.0000367359833988</v>
      </c>
      <c r="BD441" s="10">
        <f t="shared" si="63"/>
        <v>7.5450882398229633E-4</v>
      </c>
    </row>
    <row r="442" spans="1:56" x14ac:dyDescent="0.25">
      <c r="A442">
        <v>11340000</v>
      </c>
      <c r="B442" t="s">
        <v>85</v>
      </c>
      <c r="C442" t="s">
        <v>356</v>
      </c>
      <c r="D442">
        <v>67</v>
      </c>
      <c r="E442">
        <v>67</v>
      </c>
      <c r="F442">
        <v>67</v>
      </c>
      <c r="G442">
        <v>67</v>
      </c>
      <c r="H442">
        <v>67</v>
      </c>
      <c r="I442">
        <v>67</v>
      </c>
      <c r="J442">
        <v>67</v>
      </c>
      <c r="K442">
        <v>67</v>
      </c>
      <c r="L442">
        <v>67</v>
      </c>
      <c r="M442">
        <v>67</v>
      </c>
      <c r="N442">
        <v>67</v>
      </c>
      <c r="O442">
        <v>67</v>
      </c>
      <c r="P442">
        <v>66</v>
      </c>
      <c r="Q442">
        <v>66</v>
      </c>
      <c r="R442">
        <v>84</v>
      </c>
      <c r="S442">
        <v>85</v>
      </c>
      <c r="T442">
        <v>85</v>
      </c>
      <c r="U442">
        <v>85</v>
      </c>
      <c r="V442">
        <v>85</v>
      </c>
      <c r="W442">
        <v>73</v>
      </c>
      <c r="X442">
        <v>73</v>
      </c>
      <c r="Y442">
        <v>74</v>
      </c>
      <c r="Z442">
        <v>74</v>
      </c>
      <c r="AA442">
        <v>74</v>
      </c>
      <c r="AB442">
        <v>74</v>
      </c>
      <c r="AC442">
        <v>74</v>
      </c>
      <c r="AD442">
        <v>74</v>
      </c>
      <c r="AE442">
        <v>74</v>
      </c>
      <c r="AF442">
        <v>74</v>
      </c>
      <c r="AG442">
        <v>75</v>
      </c>
      <c r="AH442">
        <v>75</v>
      </c>
      <c r="AI442">
        <v>76</v>
      </c>
      <c r="AJ442">
        <v>76</v>
      </c>
      <c r="AK442">
        <v>76</v>
      </c>
      <c r="AL442">
        <v>76</v>
      </c>
      <c r="AM442">
        <v>64</v>
      </c>
      <c r="AN442">
        <v>306</v>
      </c>
      <c r="AO442">
        <v>174</v>
      </c>
      <c r="AP442">
        <v>170</v>
      </c>
      <c r="AQ442">
        <v>1</v>
      </c>
      <c r="AR442">
        <v>170</v>
      </c>
      <c r="AS442">
        <v>245</v>
      </c>
      <c r="AT442">
        <v>238</v>
      </c>
      <c r="AU442">
        <v>238</v>
      </c>
      <c r="AV442" s="8">
        <f t="shared" si="56"/>
        <v>94.5</v>
      </c>
      <c r="AW442">
        <f t="shared" si="57"/>
        <v>74</v>
      </c>
      <c r="AX442" s="8">
        <f t="shared" si="58"/>
        <v>59.756677159262118</v>
      </c>
      <c r="AY442" s="6">
        <f>Table1214[[#This Row],[Szórás]]/Table1214[[#This Row],[Átlagos akadálymentességi hibaszám]]</f>
        <v>0.63234579004510183</v>
      </c>
      <c r="AZ442">
        <f t="shared" si="59"/>
        <v>1</v>
      </c>
      <c r="BA442">
        <f t="shared" si="60"/>
        <v>306</v>
      </c>
      <c r="BB442">
        <f t="shared" si="61"/>
        <v>305</v>
      </c>
      <c r="BC442" s="7">
        <f t="shared" si="62"/>
        <v>1.0109024127485946</v>
      </c>
      <c r="BD442" s="10">
        <f t="shared" si="63"/>
        <v>3.0954805946401633E-2</v>
      </c>
    </row>
    <row r="443" spans="1:56" x14ac:dyDescent="0.25">
      <c r="A443">
        <v>2216950000</v>
      </c>
      <c r="B443" t="s">
        <v>158</v>
      </c>
      <c r="C443" t="s">
        <v>183</v>
      </c>
      <c r="D443">
        <v>216</v>
      </c>
      <c r="E443">
        <v>216</v>
      </c>
      <c r="F443">
        <v>219</v>
      </c>
      <c r="G443">
        <v>219</v>
      </c>
      <c r="H443">
        <v>230</v>
      </c>
      <c r="I443">
        <v>234</v>
      </c>
      <c r="J443">
        <v>227</v>
      </c>
      <c r="K443">
        <v>219</v>
      </c>
      <c r="L443">
        <v>220</v>
      </c>
      <c r="M443">
        <v>219</v>
      </c>
      <c r="N443">
        <v>219</v>
      </c>
      <c r="O443">
        <v>224</v>
      </c>
      <c r="P443">
        <v>219</v>
      </c>
      <c r="Q443">
        <v>223</v>
      </c>
      <c r="R443">
        <v>221</v>
      </c>
      <c r="S443">
        <v>218</v>
      </c>
      <c r="T443">
        <v>219</v>
      </c>
      <c r="U443">
        <v>219</v>
      </c>
      <c r="V443">
        <v>225</v>
      </c>
      <c r="W443">
        <v>227</v>
      </c>
      <c r="X443">
        <v>219</v>
      </c>
      <c r="Y443">
        <v>219</v>
      </c>
      <c r="Z443">
        <v>236</v>
      </c>
      <c r="AA443">
        <v>227</v>
      </c>
      <c r="AB443">
        <v>220</v>
      </c>
      <c r="AC443">
        <v>223</v>
      </c>
      <c r="AD443">
        <v>224</v>
      </c>
      <c r="AE443">
        <v>224</v>
      </c>
      <c r="AF443">
        <v>219</v>
      </c>
      <c r="AG443">
        <v>226</v>
      </c>
      <c r="AH443">
        <v>222</v>
      </c>
      <c r="AI443">
        <v>220</v>
      </c>
      <c r="AJ443">
        <v>220</v>
      </c>
      <c r="AK443">
        <v>219</v>
      </c>
      <c r="AL443">
        <v>220</v>
      </c>
      <c r="AM443">
        <v>217</v>
      </c>
      <c r="AN443">
        <v>217</v>
      </c>
      <c r="AO443">
        <v>220</v>
      </c>
      <c r="AP443">
        <v>222</v>
      </c>
      <c r="AQ443">
        <v>225</v>
      </c>
      <c r="AR443">
        <v>229</v>
      </c>
      <c r="AS443">
        <v>222</v>
      </c>
      <c r="AT443">
        <v>218</v>
      </c>
      <c r="AU443">
        <v>220</v>
      </c>
      <c r="AV443" s="8">
        <f t="shared" si="56"/>
        <v>221.84090909090909</v>
      </c>
      <c r="AW443">
        <f t="shared" si="57"/>
        <v>220</v>
      </c>
      <c r="AX443" s="8">
        <f t="shared" si="58"/>
        <v>4.4874148657762678</v>
      </c>
      <c r="AY443" s="6">
        <f>Table1214[[#This Row],[Szórás]]/Table1214[[#This Row],[Átlagos akadálymentességi hibaszám]]</f>
        <v>2.0228076436241756E-2</v>
      </c>
      <c r="AZ443">
        <f t="shared" si="59"/>
        <v>216</v>
      </c>
      <c r="BA443">
        <f t="shared" si="60"/>
        <v>236</v>
      </c>
      <c r="BB443">
        <f t="shared" si="61"/>
        <v>20</v>
      </c>
      <c r="BC443" s="7">
        <f t="shared" si="62"/>
        <v>0.9999852583998653</v>
      </c>
      <c r="BD443" s="10">
        <f t="shared" si="63"/>
        <v>8.987226023211679E-5</v>
      </c>
    </row>
    <row r="444" spans="1:56" x14ac:dyDescent="0.25">
      <c r="A444">
        <v>14820000</v>
      </c>
      <c r="B444" t="s">
        <v>85</v>
      </c>
      <c r="C444" t="s">
        <v>356</v>
      </c>
      <c r="D444">
        <v>19</v>
      </c>
      <c r="E444">
        <v>19</v>
      </c>
      <c r="F444">
        <v>19</v>
      </c>
      <c r="G444">
        <v>19</v>
      </c>
      <c r="H444">
        <v>19</v>
      </c>
      <c r="I444">
        <v>19</v>
      </c>
      <c r="J444">
        <v>19</v>
      </c>
      <c r="K444">
        <v>19</v>
      </c>
      <c r="L444">
        <v>19</v>
      </c>
      <c r="M444">
        <v>19</v>
      </c>
      <c r="N444">
        <v>19</v>
      </c>
      <c r="O444">
        <v>19</v>
      </c>
      <c r="P444">
        <v>19</v>
      </c>
      <c r="Q444">
        <v>19</v>
      </c>
      <c r="R444">
        <v>19</v>
      </c>
      <c r="S444">
        <v>19</v>
      </c>
      <c r="T444">
        <v>19</v>
      </c>
      <c r="U444">
        <v>19</v>
      </c>
      <c r="V444">
        <v>19</v>
      </c>
      <c r="W444">
        <v>19</v>
      </c>
      <c r="X444">
        <v>19</v>
      </c>
      <c r="Y444">
        <v>19</v>
      </c>
      <c r="Z444">
        <v>19</v>
      </c>
      <c r="AA444">
        <v>19</v>
      </c>
      <c r="AB444">
        <v>19</v>
      </c>
      <c r="AC444">
        <v>19</v>
      </c>
      <c r="AD444">
        <v>19</v>
      </c>
      <c r="AE444">
        <v>19</v>
      </c>
      <c r="AF444">
        <v>19</v>
      </c>
      <c r="AG444">
        <v>19</v>
      </c>
      <c r="AH444">
        <v>19</v>
      </c>
      <c r="AI444">
        <v>19</v>
      </c>
      <c r="AJ444">
        <v>19</v>
      </c>
      <c r="AK444">
        <v>19</v>
      </c>
      <c r="AL444">
        <v>19</v>
      </c>
      <c r="AM444">
        <v>19</v>
      </c>
      <c r="AN444">
        <v>19</v>
      </c>
      <c r="AO444">
        <v>19</v>
      </c>
      <c r="AP444">
        <v>19</v>
      </c>
      <c r="AQ444">
        <v>19</v>
      </c>
      <c r="AR444">
        <v>19</v>
      </c>
      <c r="AS444">
        <v>19</v>
      </c>
      <c r="AT444">
        <v>19</v>
      </c>
      <c r="AU444">
        <v>19</v>
      </c>
      <c r="AV444" s="8">
        <f t="shared" si="56"/>
        <v>19</v>
      </c>
      <c r="AW444">
        <f t="shared" si="57"/>
        <v>19</v>
      </c>
      <c r="AX444" s="8">
        <f t="shared" si="58"/>
        <v>0</v>
      </c>
      <c r="AY444" s="6">
        <f>Table1214[[#This Row],[Szórás]]/Table1214[[#This Row],[Átlagos akadálymentességi hibaszám]]</f>
        <v>0</v>
      </c>
      <c r="AZ444">
        <f t="shared" si="59"/>
        <v>19</v>
      </c>
      <c r="BA444">
        <f t="shared" si="60"/>
        <v>19</v>
      </c>
      <c r="BB444">
        <f t="shared" si="61"/>
        <v>0</v>
      </c>
      <c r="BC444" s="7">
        <f t="shared" si="62"/>
        <v>1</v>
      </c>
      <c r="BD444" s="10">
        <f t="shared" si="63"/>
        <v>1</v>
      </c>
    </row>
    <row r="445" spans="1:56" x14ac:dyDescent="0.25">
      <c r="A445">
        <v>3440000</v>
      </c>
      <c r="B445" t="s">
        <v>85</v>
      </c>
      <c r="C445" t="s">
        <v>356</v>
      </c>
      <c r="D445">
        <v>33</v>
      </c>
      <c r="E445">
        <v>31</v>
      </c>
      <c r="F445">
        <v>31</v>
      </c>
      <c r="G445">
        <v>31</v>
      </c>
      <c r="H445">
        <v>31</v>
      </c>
      <c r="I445">
        <v>31</v>
      </c>
      <c r="J445">
        <v>31</v>
      </c>
      <c r="K445">
        <v>31</v>
      </c>
      <c r="L445">
        <v>31</v>
      </c>
      <c r="M445">
        <v>31</v>
      </c>
      <c r="N445">
        <v>31</v>
      </c>
      <c r="O445">
        <v>31</v>
      </c>
      <c r="P445">
        <v>31</v>
      </c>
      <c r="Q445">
        <v>31</v>
      </c>
      <c r="R445">
        <v>30</v>
      </c>
      <c r="S445">
        <v>31</v>
      </c>
      <c r="T445">
        <v>31</v>
      </c>
      <c r="U445">
        <v>31</v>
      </c>
      <c r="V445">
        <v>31</v>
      </c>
      <c r="W445">
        <v>31</v>
      </c>
      <c r="X445">
        <v>31</v>
      </c>
      <c r="Y445">
        <v>31</v>
      </c>
      <c r="Z445">
        <v>31</v>
      </c>
      <c r="AA445">
        <v>31</v>
      </c>
      <c r="AB445">
        <v>31</v>
      </c>
      <c r="AC445">
        <v>31</v>
      </c>
      <c r="AD445">
        <v>31</v>
      </c>
      <c r="AE445">
        <v>30</v>
      </c>
      <c r="AF445">
        <v>31</v>
      </c>
      <c r="AG445">
        <v>31</v>
      </c>
      <c r="AH445">
        <v>31</v>
      </c>
      <c r="AI445">
        <v>31</v>
      </c>
      <c r="AJ445">
        <v>31</v>
      </c>
      <c r="AK445">
        <v>31</v>
      </c>
      <c r="AL445">
        <v>29</v>
      </c>
      <c r="AM445">
        <v>27</v>
      </c>
      <c r="AN445">
        <v>21</v>
      </c>
      <c r="AO445">
        <v>21</v>
      </c>
      <c r="AP445">
        <v>20</v>
      </c>
      <c r="AQ445">
        <v>20</v>
      </c>
      <c r="AR445">
        <v>20</v>
      </c>
      <c r="AS445">
        <v>20</v>
      </c>
      <c r="AT445">
        <v>20</v>
      </c>
      <c r="AU445">
        <v>21</v>
      </c>
      <c r="AV445" s="8">
        <f t="shared" si="56"/>
        <v>28.931818181818183</v>
      </c>
      <c r="AW445">
        <f t="shared" si="57"/>
        <v>31</v>
      </c>
      <c r="AX445" s="8">
        <f t="shared" si="58"/>
        <v>4.1562378296250024</v>
      </c>
      <c r="AY445" s="6">
        <f>Table1214[[#This Row],[Szórás]]/Table1214[[#This Row],[Átlagos akadálymentességi hibaszám]]</f>
        <v>0.14365629576080133</v>
      </c>
      <c r="AZ445">
        <f t="shared" si="59"/>
        <v>20</v>
      </c>
      <c r="BA445">
        <f t="shared" si="60"/>
        <v>33</v>
      </c>
      <c r="BB445">
        <f t="shared" si="61"/>
        <v>13</v>
      </c>
      <c r="BC445" s="7">
        <f t="shared" si="62"/>
        <v>0.99094005112201033</v>
      </c>
      <c r="BD445" s="10">
        <f t="shared" si="63"/>
        <v>0.50851377686610189</v>
      </c>
    </row>
    <row r="446" spans="1:56" x14ac:dyDescent="0.25">
      <c r="A446">
        <v>379232000000</v>
      </c>
      <c r="B446" t="s">
        <v>100</v>
      </c>
      <c r="C446" t="s">
        <v>101</v>
      </c>
      <c r="D446">
        <v>7</v>
      </c>
      <c r="E446">
        <v>7</v>
      </c>
      <c r="F446">
        <v>7</v>
      </c>
      <c r="G446">
        <v>7</v>
      </c>
      <c r="H446">
        <v>7</v>
      </c>
      <c r="I446">
        <v>7</v>
      </c>
      <c r="J446">
        <v>7</v>
      </c>
      <c r="K446">
        <v>7</v>
      </c>
      <c r="L446">
        <v>7</v>
      </c>
      <c r="M446">
        <v>7</v>
      </c>
      <c r="N446">
        <v>7</v>
      </c>
      <c r="O446">
        <v>7</v>
      </c>
      <c r="P446">
        <v>7</v>
      </c>
      <c r="Q446">
        <v>7</v>
      </c>
      <c r="R446">
        <v>7</v>
      </c>
      <c r="S446">
        <v>7</v>
      </c>
      <c r="T446">
        <v>7</v>
      </c>
      <c r="U446">
        <v>6</v>
      </c>
      <c r="V446">
        <v>7</v>
      </c>
      <c r="W446">
        <v>7</v>
      </c>
      <c r="X446">
        <v>7</v>
      </c>
      <c r="Y446">
        <v>7</v>
      </c>
      <c r="Z446">
        <v>7</v>
      </c>
      <c r="AA446">
        <v>6</v>
      </c>
      <c r="AB446">
        <v>7</v>
      </c>
      <c r="AC446">
        <v>8</v>
      </c>
      <c r="AD446">
        <v>7</v>
      </c>
      <c r="AE446">
        <v>8</v>
      </c>
      <c r="AF446">
        <v>8</v>
      </c>
      <c r="AG446">
        <v>8</v>
      </c>
      <c r="AH446">
        <v>8</v>
      </c>
      <c r="AI446">
        <v>8</v>
      </c>
      <c r="AJ446">
        <v>8</v>
      </c>
      <c r="AK446">
        <v>8</v>
      </c>
      <c r="AL446">
        <v>8</v>
      </c>
      <c r="AM446">
        <v>8</v>
      </c>
      <c r="AN446">
        <v>8</v>
      </c>
      <c r="AO446">
        <v>8</v>
      </c>
      <c r="AP446">
        <v>8</v>
      </c>
      <c r="AQ446">
        <v>8</v>
      </c>
      <c r="AR446">
        <v>7</v>
      </c>
      <c r="AS446">
        <v>7</v>
      </c>
      <c r="AT446">
        <v>7</v>
      </c>
      <c r="AU446">
        <v>7</v>
      </c>
      <c r="AV446" s="8">
        <f t="shared" si="56"/>
        <v>7.2727272727272725</v>
      </c>
      <c r="AW446">
        <f t="shared" si="57"/>
        <v>7</v>
      </c>
      <c r="AX446" s="8">
        <f t="shared" si="58"/>
        <v>0.54404327647785611</v>
      </c>
      <c r="AY446" s="6">
        <f>Table1214[[#This Row],[Szórás]]/Table1214[[#This Row],[Átlagos akadálymentességi hibaszám]]</f>
        <v>7.4805950515705211E-2</v>
      </c>
      <c r="AZ446">
        <f t="shared" si="59"/>
        <v>6</v>
      </c>
      <c r="BA446">
        <f t="shared" si="60"/>
        <v>8</v>
      </c>
      <c r="BB446">
        <f t="shared" si="61"/>
        <v>2</v>
      </c>
      <c r="BC446" s="7">
        <f t="shared" si="62"/>
        <v>1.0029490552411422</v>
      </c>
      <c r="BD446" s="10">
        <f t="shared" si="63"/>
        <v>0.25447643779696449</v>
      </c>
    </row>
    <row r="447" spans="1:56" x14ac:dyDescent="0.25">
      <c r="A447">
        <v>9840000</v>
      </c>
      <c r="B447" t="s">
        <v>85</v>
      </c>
      <c r="C447" t="s">
        <v>356</v>
      </c>
      <c r="D447">
        <v>45</v>
      </c>
      <c r="E447">
        <v>39</v>
      </c>
      <c r="F447">
        <v>47</v>
      </c>
      <c r="G447">
        <v>27</v>
      </c>
      <c r="H447">
        <v>33</v>
      </c>
      <c r="I447">
        <v>42</v>
      </c>
      <c r="J447">
        <v>39</v>
      </c>
      <c r="K447">
        <v>43</v>
      </c>
      <c r="L447">
        <v>35</v>
      </c>
      <c r="M447">
        <v>32</v>
      </c>
      <c r="N447">
        <v>47</v>
      </c>
      <c r="O447">
        <v>39</v>
      </c>
      <c r="P447">
        <v>44</v>
      </c>
      <c r="Q447">
        <v>39</v>
      </c>
      <c r="R447">
        <v>47</v>
      </c>
      <c r="S447">
        <v>43</v>
      </c>
      <c r="T447">
        <v>33</v>
      </c>
      <c r="U447">
        <v>40</v>
      </c>
      <c r="V447">
        <v>47</v>
      </c>
      <c r="W447">
        <v>44</v>
      </c>
      <c r="X447">
        <v>38</v>
      </c>
      <c r="Y447">
        <v>27</v>
      </c>
      <c r="Z447">
        <v>40</v>
      </c>
      <c r="AA447">
        <v>47</v>
      </c>
      <c r="AB447">
        <v>47</v>
      </c>
      <c r="AC447">
        <v>27</v>
      </c>
      <c r="AD447">
        <v>44</v>
      </c>
      <c r="AE447">
        <v>27</v>
      </c>
      <c r="AF447">
        <v>36</v>
      </c>
      <c r="AG447">
        <v>46</v>
      </c>
      <c r="AH447">
        <v>36</v>
      </c>
      <c r="AI447">
        <v>47</v>
      </c>
      <c r="AJ447">
        <v>47</v>
      </c>
      <c r="AK447">
        <v>46</v>
      </c>
      <c r="AL447">
        <v>47</v>
      </c>
      <c r="AM447">
        <v>35</v>
      </c>
      <c r="AN447">
        <v>39</v>
      </c>
      <c r="AO447">
        <v>44</v>
      </c>
      <c r="AP447">
        <v>41</v>
      </c>
      <c r="AQ447">
        <v>43</v>
      </c>
      <c r="AR447">
        <v>41</v>
      </c>
      <c r="AS447">
        <v>47</v>
      </c>
      <c r="AT447">
        <v>39</v>
      </c>
      <c r="AU447">
        <v>38</v>
      </c>
      <c r="AV447" s="8">
        <f t="shared" si="56"/>
        <v>40.31818181818182</v>
      </c>
      <c r="AW447">
        <f t="shared" si="57"/>
        <v>41</v>
      </c>
      <c r="AX447" s="8">
        <f t="shared" si="58"/>
        <v>6.1257091749776986</v>
      </c>
      <c r="AY447" s="6">
        <f>Table1214[[#This Row],[Szórás]]/Table1214[[#This Row],[Átlagos akadálymentességi hibaszám]]</f>
        <v>0.1519341621753206</v>
      </c>
      <c r="AZ447">
        <f t="shared" si="59"/>
        <v>27</v>
      </c>
      <c r="BA447">
        <f t="shared" si="60"/>
        <v>47</v>
      </c>
      <c r="BB447">
        <f t="shared" si="61"/>
        <v>20</v>
      </c>
      <c r="BC447" s="7">
        <f t="shared" si="62"/>
        <v>1.0016918898024074</v>
      </c>
      <c r="BD447" s="10">
        <f t="shared" si="63"/>
        <v>1.7235071111308637E-2</v>
      </c>
    </row>
    <row r="448" spans="1:56" x14ac:dyDescent="0.25">
      <c r="A448">
        <v>721550000</v>
      </c>
      <c r="B448" t="s">
        <v>148</v>
      </c>
      <c r="C448" t="s">
        <v>405</v>
      </c>
      <c r="D448">
        <v>96</v>
      </c>
      <c r="E448">
        <v>96</v>
      </c>
      <c r="F448">
        <v>95</v>
      </c>
      <c r="G448">
        <v>95</v>
      </c>
      <c r="H448">
        <v>95</v>
      </c>
      <c r="I448">
        <v>96</v>
      </c>
      <c r="J448">
        <v>97</v>
      </c>
      <c r="K448">
        <v>89</v>
      </c>
      <c r="L448">
        <v>99</v>
      </c>
      <c r="M448">
        <v>100</v>
      </c>
      <c r="N448">
        <v>97</v>
      </c>
      <c r="O448">
        <v>97</v>
      </c>
      <c r="P448">
        <v>97</v>
      </c>
      <c r="Q448">
        <v>97</v>
      </c>
      <c r="R448">
        <v>96</v>
      </c>
      <c r="S448">
        <v>97</v>
      </c>
      <c r="T448">
        <v>97</v>
      </c>
      <c r="U448">
        <v>97</v>
      </c>
      <c r="V448">
        <v>98</v>
      </c>
      <c r="W448">
        <v>96</v>
      </c>
      <c r="X448">
        <v>96</v>
      </c>
      <c r="Y448">
        <v>96</v>
      </c>
      <c r="Z448">
        <v>97</v>
      </c>
      <c r="AA448">
        <v>96</v>
      </c>
      <c r="AB448">
        <v>98</v>
      </c>
      <c r="AC448">
        <v>96</v>
      </c>
      <c r="AD448">
        <v>97</v>
      </c>
      <c r="AE448">
        <v>98</v>
      </c>
      <c r="AF448">
        <v>99</v>
      </c>
      <c r="AG448">
        <v>99</v>
      </c>
      <c r="AH448">
        <v>97</v>
      </c>
      <c r="AI448">
        <v>99</v>
      </c>
      <c r="AJ448">
        <v>98</v>
      </c>
      <c r="AK448">
        <v>99</v>
      </c>
      <c r="AL448">
        <v>99</v>
      </c>
      <c r="AM448">
        <v>98</v>
      </c>
      <c r="AN448">
        <v>98</v>
      </c>
      <c r="AO448">
        <v>95</v>
      </c>
      <c r="AP448">
        <v>98</v>
      </c>
      <c r="AQ448">
        <v>99</v>
      </c>
      <c r="AR448">
        <v>99</v>
      </c>
      <c r="AS448">
        <v>99</v>
      </c>
      <c r="AT448">
        <v>100</v>
      </c>
      <c r="AU448">
        <v>101</v>
      </c>
      <c r="AV448" s="8">
        <f t="shared" si="56"/>
        <v>97.227272727272734</v>
      </c>
      <c r="AW448">
        <f t="shared" si="57"/>
        <v>97</v>
      </c>
      <c r="AX448" s="8">
        <f t="shared" si="58"/>
        <v>1.9513100711208113</v>
      </c>
      <c r="AY448" s="6">
        <f>Table1214[[#This Row],[Szórás]]/Table1214[[#This Row],[Átlagos akadálymentességi hibaszám]]</f>
        <v>2.0069575299045277E-2</v>
      </c>
      <c r="AZ448">
        <f t="shared" si="59"/>
        <v>89</v>
      </c>
      <c r="BA448">
        <f t="shared" si="60"/>
        <v>101</v>
      </c>
      <c r="BB448">
        <f t="shared" si="61"/>
        <v>12</v>
      </c>
      <c r="BC448" s="7">
        <f t="shared" si="62"/>
        <v>1.0008896897407686</v>
      </c>
      <c r="BD448" s="10">
        <f t="shared" si="63"/>
        <v>0.3137511538285726</v>
      </c>
    </row>
    <row r="449" spans="1:56" x14ac:dyDescent="0.25">
      <c r="A449">
        <v>441010000</v>
      </c>
      <c r="B449" t="s">
        <v>125</v>
      </c>
      <c r="C449" t="s">
        <v>135</v>
      </c>
      <c r="D449">
        <v>36</v>
      </c>
      <c r="E449">
        <v>36</v>
      </c>
      <c r="F449">
        <v>36</v>
      </c>
      <c r="G449">
        <v>36</v>
      </c>
      <c r="H449">
        <v>36</v>
      </c>
      <c r="I449">
        <v>36</v>
      </c>
      <c r="J449">
        <v>36</v>
      </c>
      <c r="K449">
        <v>36</v>
      </c>
      <c r="L449">
        <v>36</v>
      </c>
      <c r="M449">
        <v>36</v>
      </c>
      <c r="N449">
        <v>36</v>
      </c>
      <c r="O449">
        <v>36</v>
      </c>
      <c r="P449">
        <v>36</v>
      </c>
      <c r="Q449">
        <v>36</v>
      </c>
      <c r="R449">
        <v>36</v>
      </c>
      <c r="S449">
        <v>36</v>
      </c>
      <c r="T449">
        <v>36</v>
      </c>
      <c r="U449">
        <v>36</v>
      </c>
      <c r="V449">
        <v>36</v>
      </c>
      <c r="W449">
        <v>36</v>
      </c>
      <c r="X449">
        <v>36</v>
      </c>
      <c r="Y449">
        <v>36</v>
      </c>
      <c r="Z449">
        <v>40</v>
      </c>
      <c r="AA449">
        <v>40</v>
      </c>
      <c r="AB449">
        <v>40</v>
      </c>
      <c r="AC449">
        <v>40</v>
      </c>
      <c r="AD449">
        <v>40</v>
      </c>
      <c r="AE449">
        <v>40</v>
      </c>
      <c r="AF449">
        <v>40</v>
      </c>
      <c r="AG449">
        <v>40</v>
      </c>
      <c r="AH449">
        <v>40</v>
      </c>
      <c r="AI449">
        <v>40</v>
      </c>
      <c r="AJ449">
        <v>40</v>
      </c>
      <c r="AK449">
        <v>32</v>
      </c>
      <c r="AL449">
        <v>32</v>
      </c>
      <c r="AM449">
        <v>32</v>
      </c>
      <c r="AN449">
        <v>32</v>
      </c>
      <c r="AO449">
        <v>32</v>
      </c>
      <c r="AP449">
        <v>32</v>
      </c>
      <c r="AQ449">
        <v>32</v>
      </c>
      <c r="AR449">
        <v>32</v>
      </c>
      <c r="AS449">
        <v>32</v>
      </c>
      <c r="AT449">
        <v>32</v>
      </c>
      <c r="AU449">
        <v>32</v>
      </c>
      <c r="AV449" s="8">
        <f t="shared" si="56"/>
        <v>36</v>
      </c>
      <c r="AW449">
        <f t="shared" si="57"/>
        <v>36</v>
      </c>
      <c r="AX449" s="8">
        <f t="shared" si="58"/>
        <v>2.8611267905543625</v>
      </c>
      <c r="AY449" s="6">
        <f>Table1214[[#This Row],[Szórás]]/Table1214[[#This Row],[Átlagos akadálymentességi hibaszám]]</f>
        <v>7.9475744182065627E-2</v>
      </c>
      <c r="AZ449">
        <f t="shared" si="59"/>
        <v>32</v>
      </c>
      <c r="BA449">
        <f t="shared" si="60"/>
        <v>40</v>
      </c>
      <c r="BB449">
        <f t="shared" si="61"/>
        <v>8</v>
      </c>
      <c r="BC449" s="7">
        <f t="shared" si="62"/>
        <v>0.99788760285904288</v>
      </c>
      <c r="BD449" s="10">
        <f t="shared" si="63"/>
        <v>0.11566924971071135</v>
      </c>
    </row>
    <row r="450" spans="1:56" x14ac:dyDescent="0.25">
      <c r="A450">
        <v>632980000</v>
      </c>
      <c r="B450" t="s">
        <v>121</v>
      </c>
      <c r="C450" t="s">
        <v>122</v>
      </c>
      <c r="D450">
        <v>26</v>
      </c>
      <c r="E450">
        <v>26</v>
      </c>
      <c r="F450">
        <v>28</v>
      </c>
      <c r="G450">
        <v>28</v>
      </c>
      <c r="H450">
        <v>28</v>
      </c>
      <c r="I450">
        <v>28</v>
      </c>
      <c r="J450">
        <v>29</v>
      </c>
      <c r="K450">
        <v>29</v>
      </c>
      <c r="L450">
        <v>29</v>
      </c>
      <c r="M450">
        <v>31</v>
      </c>
      <c r="N450">
        <v>31</v>
      </c>
      <c r="O450">
        <v>31</v>
      </c>
      <c r="P450">
        <v>33</v>
      </c>
      <c r="Q450">
        <v>33</v>
      </c>
      <c r="R450">
        <v>33</v>
      </c>
      <c r="S450">
        <v>33</v>
      </c>
      <c r="T450">
        <v>34</v>
      </c>
      <c r="U450">
        <v>46</v>
      </c>
      <c r="V450">
        <v>46</v>
      </c>
      <c r="W450">
        <v>46</v>
      </c>
      <c r="X450">
        <v>46</v>
      </c>
      <c r="Y450">
        <v>46</v>
      </c>
      <c r="Z450">
        <v>46</v>
      </c>
      <c r="AA450">
        <v>46</v>
      </c>
      <c r="AB450">
        <v>46</v>
      </c>
      <c r="AC450">
        <v>46</v>
      </c>
      <c r="AD450">
        <v>46</v>
      </c>
      <c r="AE450">
        <v>46</v>
      </c>
      <c r="AF450">
        <v>46</v>
      </c>
      <c r="AG450">
        <v>46</v>
      </c>
      <c r="AH450">
        <v>46</v>
      </c>
      <c r="AI450">
        <v>46</v>
      </c>
      <c r="AJ450">
        <v>46</v>
      </c>
      <c r="AK450">
        <v>19</v>
      </c>
      <c r="AL450">
        <v>19</v>
      </c>
      <c r="AM450">
        <v>19</v>
      </c>
      <c r="AN450">
        <v>19</v>
      </c>
      <c r="AO450">
        <v>19</v>
      </c>
      <c r="AP450">
        <v>19</v>
      </c>
      <c r="AQ450">
        <v>19</v>
      </c>
      <c r="AR450">
        <v>18</v>
      </c>
      <c r="AS450">
        <v>18</v>
      </c>
      <c r="AT450">
        <v>18</v>
      </c>
      <c r="AU450">
        <v>18</v>
      </c>
      <c r="AV450" s="8">
        <f t="shared" si="56"/>
        <v>32.977272727272727</v>
      </c>
      <c r="AW450">
        <f t="shared" si="57"/>
        <v>31</v>
      </c>
      <c r="AX450" s="8">
        <f t="shared" si="58"/>
        <v>11.033750835744181</v>
      </c>
      <c r="AY450" s="6">
        <f>Table1214[[#This Row],[Szórás]]/Table1214[[#This Row],[Átlagos akadálymentességi hibaszám]]</f>
        <v>0.33458651741746653</v>
      </c>
      <c r="AZ450">
        <f t="shared" si="59"/>
        <v>18</v>
      </c>
      <c r="BA450">
        <f t="shared" si="60"/>
        <v>46</v>
      </c>
      <c r="BB450">
        <f t="shared" si="61"/>
        <v>28</v>
      </c>
      <c r="BC450" s="7">
        <f t="shared" si="62"/>
        <v>0.99170103443421898</v>
      </c>
      <c r="BD450" s="10">
        <f t="shared" si="63"/>
        <v>8.9714252643080236E-2</v>
      </c>
    </row>
    <row r="451" spans="1:56" x14ac:dyDescent="0.25">
      <c r="A451">
        <v>24990000</v>
      </c>
      <c r="B451" t="s">
        <v>104</v>
      </c>
      <c r="C451" t="s">
        <v>274</v>
      </c>
      <c r="D451">
        <v>28</v>
      </c>
      <c r="E451">
        <v>28</v>
      </c>
      <c r="F451">
        <v>28</v>
      </c>
      <c r="G451">
        <v>28</v>
      </c>
      <c r="H451">
        <v>28</v>
      </c>
      <c r="I451">
        <v>28</v>
      </c>
      <c r="J451">
        <v>30</v>
      </c>
      <c r="K451">
        <v>30</v>
      </c>
      <c r="L451">
        <v>30</v>
      </c>
      <c r="M451">
        <v>30</v>
      </c>
      <c r="N451">
        <v>30</v>
      </c>
      <c r="O451">
        <v>28</v>
      </c>
      <c r="P451">
        <v>28</v>
      </c>
      <c r="Q451">
        <v>28</v>
      </c>
      <c r="R451">
        <v>28</v>
      </c>
      <c r="S451">
        <v>26</v>
      </c>
      <c r="T451">
        <v>28</v>
      </c>
      <c r="U451">
        <v>28</v>
      </c>
      <c r="V451">
        <v>28</v>
      </c>
      <c r="W451">
        <v>28</v>
      </c>
      <c r="X451">
        <v>28</v>
      </c>
      <c r="Y451">
        <v>28</v>
      </c>
      <c r="Z451">
        <v>28</v>
      </c>
      <c r="AA451">
        <v>28</v>
      </c>
      <c r="AB451">
        <v>28</v>
      </c>
      <c r="AC451">
        <v>28</v>
      </c>
      <c r="AD451">
        <v>28</v>
      </c>
      <c r="AE451">
        <v>28</v>
      </c>
      <c r="AF451">
        <v>28</v>
      </c>
      <c r="AG451">
        <v>28</v>
      </c>
      <c r="AH451">
        <v>28</v>
      </c>
      <c r="AI451">
        <v>28</v>
      </c>
      <c r="AJ451">
        <v>27</v>
      </c>
      <c r="AK451">
        <v>27</v>
      </c>
      <c r="AL451">
        <v>26</v>
      </c>
      <c r="AM451">
        <v>27</v>
      </c>
      <c r="AN451">
        <v>28</v>
      </c>
      <c r="AO451">
        <v>28</v>
      </c>
      <c r="AP451">
        <v>28</v>
      </c>
      <c r="AQ451">
        <v>28</v>
      </c>
      <c r="AR451">
        <v>28</v>
      </c>
      <c r="AS451">
        <v>28</v>
      </c>
      <c r="AT451">
        <v>28</v>
      </c>
      <c r="AU451">
        <v>28</v>
      </c>
      <c r="AV451" s="8">
        <f t="shared" si="56"/>
        <v>28.068181818181817</v>
      </c>
      <c r="AW451">
        <f t="shared" si="57"/>
        <v>28</v>
      </c>
      <c r="AX451" s="8">
        <f t="shared" si="58"/>
        <v>0.84627026505850889</v>
      </c>
      <c r="AY451" s="6">
        <f>Table1214[[#This Row],[Szórás]]/Table1214[[#This Row],[Átlagos akadálymentességi hibaszám]]</f>
        <v>3.0150519564837566E-2</v>
      </c>
      <c r="AZ451">
        <f t="shared" si="59"/>
        <v>26</v>
      </c>
      <c r="BA451">
        <f t="shared" si="60"/>
        <v>30</v>
      </c>
      <c r="BB451">
        <f t="shared" si="61"/>
        <v>4</v>
      </c>
      <c r="BC451" s="7">
        <f t="shared" si="62"/>
        <v>0.99909938845437118</v>
      </c>
      <c r="BD451" s="10">
        <f t="shared" si="63"/>
        <v>0.14930931695260694</v>
      </c>
    </row>
    <row r="452" spans="1:56" x14ac:dyDescent="0.25">
      <c r="A452">
        <v>11480000</v>
      </c>
      <c r="B452" t="s">
        <v>85</v>
      </c>
      <c r="C452" t="s">
        <v>356</v>
      </c>
      <c r="D452">
        <v>40</v>
      </c>
      <c r="E452">
        <v>40</v>
      </c>
      <c r="F452">
        <v>37</v>
      </c>
      <c r="G452">
        <v>37</v>
      </c>
      <c r="H452">
        <v>37</v>
      </c>
      <c r="I452">
        <v>37</v>
      </c>
      <c r="J452">
        <v>37</v>
      </c>
      <c r="K452">
        <v>37</v>
      </c>
      <c r="L452">
        <v>37</v>
      </c>
      <c r="M452">
        <v>36</v>
      </c>
      <c r="N452">
        <v>37</v>
      </c>
      <c r="O452">
        <v>37</v>
      </c>
      <c r="P452">
        <v>35</v>
      </c>
      <c r="Q452">
        <v>35</v>
      </c>
      <c r="R452">
        <v>36</v>
      </c>
      <c r="S452">
        <v>36</v>
      </c>
      <c r="T452">
        <v>36</v>
      </c>
      <c r="U452">
        <v>36</v>
      </c>
      <c r="V452">
        <v>36</v>
      </c>
      <c r="W452">
        <v>36</v>
      </c>
      <c r="X452">
        <v>17</v>
      </c>
      <c r="Y452">
        <v>17</v>
      </c>
      <c r="Z452">
        <v>17</v>
      </c>
      <c r="AA452">
        <v>20</v>
      </c>
      <c r="AB452">
        <v>19</v>
      </c>
      <c r="AC452">
        <v>19</v>
      </c>
      <c r="AD452">
        <v>18</v>
      </c>
      <c r="AE452">
        <v>20</v>
      </c>
      <c r="AF452">
        <v>22</v>
      </c>
      <c r="AG452">
        <v>23</v>
      </c>
      <c r="AH452">
        <v>20</v>
      </c>
      <c r="AI452">
        <v>20</v>
      </c>
      <c r="AJ452">
        <v>20</v>
      </c>
      <c r="AK452">
        <v>20</v>
      </c>
      <c r="AL452">
        <v>21</v>
      </c>
      <c r="AM452">
        <v>19</v>
      </c>
      <c r="AN452">
        <v>19</v>
      </c>
      <c r="AO452">
        <v>19</v>
      </c>
      <c r="AP452">
        <v>19</v>
      </c>
      <c r="AQ452">
        <v>16</v>
      </c>
      <c r="AR452">
        <v>22</v>
      </c>
      <c r="AS452">
        <v>12</v>
      </c>
      <c r="AT452">
        <v>12</v>
      </c>
      <c r="AU452">
        <v>12</v>
      </c>
      <c r="AV452" s="8">
        <f t="shared" si="56"/>
        <v>26.772727272727273</v>
      </c>
      <c r="AW452">
        <f t="shared" si="57"/>
        <v>22</v>
      </c>
      <c r="AX452" s="8">
        <f t="shared" si="58"/>
        <v>9.5085362783368605</v>
      </c>
      <c r="AY452" s="6">
        <f>Table1214[[#This Row],[Szórás]]/Table1214[[#This Row],[Átlagos akadálymentességi hibaszám]]</f>
        <v>0.35515755199220872</v>
      </c>
      <c r="AZ452">
        <f t="shared" si="59"/>
        <v>12</v>
      </c>
      <c r="BA452">
        <f t="shared" si="60"/>
        <v>40</v>
      </c>
      <c r="BB452">
        <f t="shared" si="61"/>
        <v>28</v>
      </c>
      <c r="BC452" s="7">
        <f t="shared" si="62"/>
        <v>0.97444772243648559</v>
      </c>
      <c r="BD452" s="10">
        <f t="shared" si="63"/>
        <v>0.77016326893713216</v>
      </c>
    </row>
    <row r="453" spans="1:56" x14ac:dyDescent="0.25">
      <c r="A453">
        <v>9820890000</v>
      </c>
      <c r="B453" t="s">
        <v>214</v>
      </c>
      <c r="C453" t="s">
        <v>215</v>
      </c>
      <c r="D453">
        <v>23</v>
      </c>
      <c r="E453">
        <v>23</v>
      </c>
      <c r="F453">
        <v>23</v>
      </c>
      <c r="G453">
        <v>23</v>
      </c>
      <c r="H453">
        <v>23</v>
      </c>
      <c r="I453">
        <v>23</v>
      </c>
      <c r="J453">
        <v>16</v>
      </c>
      <c r="K453">
        <v>23</v>
      </c>
      <c r="L453">
        <v>23</v>
      </c>
      <c r="M453">
        <v>23</v>
      </c>
      <c r="N453">
        <v>16</v>
      </c>
      <c r="O453">
        <v>23</v>
      </c>
      <c r="P453">
        <v>23</v>
      </c>
      <c r="Q453">
        <v>23</v>
      </c>
      <c r="R453">
        <v>23</v>
      </c>
      <c r="S453">
        <v>23</v>
      </c>
      <c r="T453">
        <v>23</v>
      </c>
      <c r="U453">
        <v>23</v>
      </c>
      <c r="V453">
        <v>23</v>
      </c>
      <c r="W453">
        <v>23</v>
      </c>
      <c r="X453">
        <v>23</v>
      </c>
      <c r="Y453">
        <v>23</v>
      </c>
      <c r="Z453">
        <v>26</v>
      </c>
      <c r="AA453">
        <v>26</v>
      </c>
      <c r="AB453">
        <v>26</v>
      </c>
      <c r="AC453">
        <v>26</v>
      </c>
      <c r="AD453">
        <v>26</v>
      </c>
      <c r="AE453">
        <v>26</v>
      </c>
      <c r="AF453">
        <v>26</v>
      </c>
      <c r="AG453">
        <v>26</v>
      </c>
      <c r="AH453">
        <v>26</v>
      </c>
      <c r="AI453">
        <v>23</v>
      </c>
      <c r="AJ453">
        <v>23</v>
      </c>
      <c r="AK453">
        <v>23</v>
      </c>
      <c r="AL453">
        <v>23</v>
      </c>
      <c r="AM453">
        <v>23</v>
      </c>
      <c r="AN453">
        <v>23</v>
      </c>
      <c r="AO453">
        <v>23</v>
      </c>
      <c r="AP453">
        <v>23</v>
      </c>
      <c r="AQ453">
        <v>23</v>
      </c>
      <c r="AR453">
        <v>22</v>
      </c>
      <c r="AS453">
        <v>22</v>
      </c>
      <c r="AT453">
        <v>22</v>
      </c>
      <c r="AU453">
        <v>22</v>
      </c>
      <c r="AV453" s="8">
        <f t="shared" si="56"/>
        <v>23.204545454545453</v>
      </c>
      <c r="AW453">
        <f t="shared" si="57"/>
        <v>23</v>
      </c>
      <c r="AX453" s="8">
        <f t="shared" si="58"/>
        <v>2.0525598929543829</v>
      </c>
      <c r="AY453" s="6">
        <f>Table1214[[#This Row],[Szórás]]/Table1214[[#This Row],[Átlagos akadálymentességi hibaszám]]</f>
        <v>8.8455078638582624E-2</v>
      </c>
      <c r="AZ453">
        <f t="shared" si="59"/>
        <v>16</v>
      </c>
      <c r="BA453">
        <f t="shared" si="60"/>
        <v>26</v>
      </c>
      <c r="BB453">
        <f t="shared" si="61"/>
        <v>10</v>
      </c>
      <c r="BC453" s="7">
        <f t="shared" si="62"/>
        <v>1.0015809102496478</v>
      </c>
      <c r="BD453" s="10">
        <f t="shared" si="63"/>
        <v>4.3641317901342951E-2</v>
      </c>
    </row>
    <row r="454" spans="1:56" x14ac:dyDescent="0.25">
      <c r="A454">
        <v>1050000</v>
      </c>
      <c r="B454" t="s">
        <v>85</v>
      </c>
      <c r="C454" t="s">
        <v>356</v>
      </c>
      <c r="D454">
        <v>118</v>
      </c>
      <c r="E454">
        <v>118</v>
      </c>
      <c r="F454">
        <v>117</v>
      </c>
      <c r="G454">
        <v>117</v>
      </c>
      <c r="H454">
        <v>117</v>
      </c>
      <c r="I454">
        <v>118</v>
      </c>
      <c r="J454">
        <v>118</v>
      </c>
      <c r="K454">
        <v>117</v>
      </c>
      <c r="L454">
        <v>117</v>
      </c>
      <c r="M454">
        <v>118</v>
      </c>
      <c r="N454">
        <v>117</v>
      </c>
      <c r="O454">
        <v>117</v>
      </c>
      <c r="P454">
        <v>118</v>
      </c>
      <c r="Q454">
        <v>119</v>
      </c>
      <c r="R454">
        <v>118</v>
      </c>
      <c r="S454">
        <v>118</v>
      </c>
      <c r="T454">
        <v>118</v>
      </c>
      <c r="U454">
        <v>123</v>
      </c>
      <c r="V454">
        <v>121</v>
      </c>
      <c r="W454">
        <v>124</v>
      </c>
      <c r="X454">
        <v>124</v>
      </c>
      <c r="Y454">
        <v>123</v>
      </c>
      <c r="Z454">
        <v>123</v>
      </c>
      <c r="AA454">
        <v>124</v>
      </c>
      <c r="AB454">
        <v>124</v>
      </c>
      <c r="AC454">
        <v>123</v>
      </c>
      <c r="AD454">
        <v>124</v>
      </c>
      <c r="AE454">
        <v>123</v>
      </c>
      <c r="AF454">
        <v>125</v>
      </c>
      <c r="AG454">
        <v>126</v>
      </c>
      <c r="AH454">
        <v>132</v>
      </c>
      <c r="AI454">
        <v>132</v>
      </c>
      <c r="AJ454">
        <v>131</v>
      </c>
      <c r="AK454">
        <v>133</v>
      </c>
      <c r="AL454">
        <v>131</v>
      </c>
      <c r="AM454">
        <v>133</v>
      </c>
      <c r="AN454">
        <v>132</v>
      </c>
      <c r="AO454">
        <v>127</v>
      </c>
      <c r="AP454">
        <v>125</v>
      </c>
      <c r="AQ454">
        <v>127</v>
      </c>
      <c r="AR454">
        <v>127</v>
      </c>
      <c r="AS454">
        <v>127</v>
      </c>
      <c r="AT454">
        <v>25</v>
      </c>
      <c r="AU454">
        <v>25</v>
      </c>
      <c r="AV454" s="8">
        <f t="shared" si="56"/>
        <v>118.5</v>
      </c>
      <c r="AW454">
        <f t="shared" si="57"/>
        <v>123</v>
      </c>
      <c r="AX454" s="8">
        <f t="shared" si="58"/>
        <v>21.279425591128444</v>
      </c>
      <c r="AY454" s="6">
        <f>Table1214[[#This Row],[Szórás]]/Table1214[[#This Row],[Átlagos akadálymentességi hibaszám]]</f>
        <v>0.17957321173948054</v>
      </c>
      <c r="AZ454">
        <f t="shared" si="59"/>
        <v>25</v>
      </c>
      <c r="BA454">
        <f t="shared" si="60"/>
        <v>133</v>
      </c>
      <c r="BB454">
        <f t="shared" si="61"/>
        <v>108</v>
      </c>
      <c r="BC454" s="7">
        <f t="shared" si="62"/>
        <v>0.99326416696536413</v>
      </c>
      <c r="BD454" s="10">
        <f t="shared" si="63"/>
        <v>6.5958031311140447E-2</v>
      </c>
    </row>
    <row r="455" spans="1:56" x14ac:dyDescent="0.25">
      <c r="A455">
        <v>5514400000</v>
      </c>
      <c r="B455" t="s">
        <v>155</v>
      </c>
      <c r="C455" t="s">
        <v>156</v>
      </c>
      <c r="D455">
        <v>43</v>
      </c>
      <c r="E455">
        <v>42</v>
      </c>
      <c r="F455">
        <v>43</v>
      </c>
      <c r="G455">
        <v>43</v>
      </c>
      <c r="H455">
        <v>43</v>
      </c>
      <c r="I455">
        <v>47</v>
      </c>
      <c r="J455">
        <v>47</v>
      </c>
      <c r="K455">
        <v>47</v>
      </c>
      <c r="L455">
        <v>47</v>
      </c>
      <c r="M455">
        <v>47</v>
      </c>
      <c r="N455">
        <v>47</v>
      </c>
      <c r="O455">
        <v>47</v>
      </c>
      <c r="P455">
        <v>47</v>
      </c>
      <c r="Q455">
        <v>47</v>
      </c>
      <c r="R455">
        <v>47</v>
      </c>
      <c r="S455">
        <v>47</v>
      </c>
      <c r="T455">
        <v>47</v>
      </c>
      <c r="U455">
        <v>47</v>
      </c>
      <c r="V455">
        <v>46</v>
      </c>
      <c r="W455">
        <v>47</v>
      </c>
      <c r="X455">
        <v>46</v>
      </c>
      <c r="Y455">
        <v>46</v>
      </c>
      <c r="Z455">
        <v>46</v>
      </c>
      <c r="AA455">
        <v>46</v>
      </c>
      <c r="AB455">
        <v>44</v>
      </c>
      <c r="AC455">
        <v>46</v>
      </c>
      <c r="AD455">
        <v>46</v>
      </c>
      <c r="AE455">
        <v>46</v>
      </c>
      <c r="AF455">
        <v>46</v>
      </c>
      <c r="AG455">
        <v>44</v>
      </c>
      <c r="AH455">
        <v>45</v>
      </c>
      <c r="AI455">
        <v>46</v>
      </c>
      <c r="AJ455">
        <v>47</v>
      </c>
      <c r="AK455">
        <v>47</v>
      </c>
      <c r="AL455">
        <v>44</v>
      </c>
      <c r="AM455">
        <v>47</v>
      </c>
      <c r="AN455">
        <v>47</v>
      </c>
      <c r="AO455">
        <v>46</v>
      </c>
      <c r="AP455">
        <v>46</v>
      </c>
      <c r="AQ455">
        <v>46</v>
      </c>
      <c r="AR455">
        <v>47</v>
      </c>
      <c r="AS455">
        <v>47</v>
      </c>
      <c r="AT455">
        <v>47</v>
      </c>
      <c r="AU455">
        <v>46</v>
      </c>
      <c r="AV455" s="8">
        <f t="shared" si="56"/>
        <v>45.954545454545453</v>
      </c>
      <c r="AW455">
        <f t="shared" si="57"/>
        <v>46</v>
      </c>
      <c r="AX455" s="8">
        <f t="shared" si="58"/>
        <v>1.4134658945638321</v>
      </c>
      <c r="AY455" s="6">
        <f>Table1214[[#This Row],[Szórás]]/Table1214[[#This Row],[Átlagos akadálymentességi hibaszám]]</f>
        <v>3.0757912641349461E-2</v>
      </c>
      <c r="AZ455">
        <f t="shared" si="59"/>
        <v>42</v>
      </c>
      <c r="BA455">
        <f t="shared" si="60"/>
        <v>47</v>
      </c>
      <c r="BB455">
        <f t="shared" si="61"/>
        <v>5</v>
      </c>
      <c r="BC455" s="7">
        <f t="shared" si="62"/>
        <v>1.000735291399395</v>
      </c>
      <c r="BD455" s="10">
        <f t="shared" si="63"/>
        <v>9.0193979912749384E-2</v>
      </c>
    </row>
    <row r="456" spans="1:56" x14ac:dyDescent="0.25">
      <c r="A456">
        <v>203160000</v>
      </c>
      <c r="B456" t="s">
        <v>110</v>
      </c>
      <c r="C456" t="s">
        <v>174</v>
      </c>
      <c r="D456">
        <v>59</v>
      </c>
      <c r="E456">
        <v>59</v>
      </c>
      <c r="F456">
        <v>59</v>
      </c>
      <c r="G456">
        <v>58</v>
      </c>
      <c r="H456">
        <v>59</v>
      </c>
      <c r="I456">
        <v>58</v>
      </c>
      <c r="J456">
        <v>58</v>
      </c>
      <c r="K456">
        <v>59</v>
      </c>
      <c r="L456">
        <v>58</v>
      </c>
      <c r="M456">
        <v>58</v>
      </c>
      <c r="N456">
        <v>59</v>
      </c>
      <c r="O456">
        <v>59</v>
      </c>
      <c r="P456">
        <v>58</v>
      </c>
      <c r="Q456">
        <v>59</v>
      </c>
      <c r="R456">
        <v>59</v>
      </c>
      <c r="S456">
        <v>59</v>
      </c>
      <c r="T456">
        <v>59</v>
      </c>
      <c r="U456">
        <v>58</v>
      </c>
      <c r="V456">
        <v>59</v>
      </c>
      <c r="W456">
        <v>59</v>
      </c>
      <c r="X456">
        <v>59</v>
      </c>
      <c r="Y456">
        <v>59</v>
      </c>
      <c r="Z456">
        <v>58</v>
      </c>
      <c r="AA456">
        <v>59</v>
      </c>
      <c r="AB456">
        <v>59</v>
      </c>
      <c r="AC456">
        <v>60</v>
      </c>
      <c r="AD456">
        <v>60</v>
      </c>
      <c r="AE456">
        <v>60</v>
      </c>
      <c r="AF456">
        <v>58</v>
      </c>
      <c r="AG456">
        <v>58</v>
      </c>
      <c r="AH456">
        <v>58</v>
      </c>
      <c r="AI456">
        <v>59</v>
      </c>
      <c r="AJ456">
        <v>59</v>
      </c>
      <c r="AK456">
        <v>59</v>
      </c>
      <c r="AL456">
        <v>60</v>
      </c>
      <c r="AM456">
        <v>57</v>
      </c>
      <c r="AN456">
        <v>56</v>
      </c>
      <c r="AO456">
        <v>56</v>
      </c>
      <c r="AP456">
        <v>56</v>
      </c>
      <c r="AQ456">
        <v>58</v>
      </c>
      <c r="AR456">
        <v>59</v>
      </c>
      <c r="AS456">
        <v>59</v>
      </c>
      <c r="AT456">
        <v>58</v>
      </c>
      <c r="AU456">
        <v>65</v>
      </c>
      <c r="AV456" s="8">
        <f t="shared" si="56"/>
        <v>58.68181818181818</v>
      </c>
      <c r="AW456">
        <f t="shared" si="57"/>
        <v>59</v>
      </c>
      <c r="AX456" s="8">
        <f t="shared" si="58"/>
        <v>1.3601081911946404</v>
      </c>
      <c r="AY456" s="6">
        <f>Table1214[[#This Row],[Szórás]]/Table1214[[#This Row],[Átlagos akadálymentességi hibaszám]]</f>
        <v>2.3177676379769242E-2</v>
      </c>
      <c r="AZ456">
        <f t="shared" si="59"/>
        <v>56</v>
      </c>
      <c r="BA456">
        <f t="shared" si="60"/>
        <v>65</v>
      </c>
      <c r="BB456">
        <f t="shared" si="61"/>
        <v>9</v>
      </c>
      <c r="BC456" s="7">
        <f t="shared" si="62"/>
        <v>1.0000185119711635</v>
      </c>
      <c r="BD456" s="10">
        <f t="shared" si="63"/>
        <v>1.0924172102032006E-4</v>
      </c>
    </row>
    <row r="457" spans="1:56" x14ac:dyDescent="0.25">
      <c r="A457">
        <v>3680000</v>
      </c>
      <c r="B457" t="s">
        <v>85</v>
      </c>
      <c r="C457" t="s">
        <v>356</v>
      </c>
      <c r="D457">
        <v>33</v>
      </c>
      <c r="E457">
        <v>33</v>
      </c>
      <c r="F457">
        <v>33</v>
      </c>
      <c r="G457">
        <v>33</v>
      </c>
      <c r="H457">
        <v>33</v>
      </c>
      <c r="I457">
        <v>33</v>
      </c>
      <c r="J457">
        <v>33</v>
      </c>
      <c r="K457">
        <v>33</v>
      </c>
      <c r="L457">
        <v>33</v>
      </c>
      <c r="M457">
        <v>33</v>
      </c>
      <c r="N457">
        <v>33</v>
      </c>
      <c r="O457">
        <v>33</v>
      </c>
      <c r="P457">
        <v>33</v>
      </c>
      <c r="Q457">
        <v>33</v>
      </c>
      <c r="R457">
        <v>33</v>
      </c>
      <c r="S457">
        <v>27</v>
      </c>
      <c r="T457">
        <v>33</v>
      </c>
      <c r="U457">
        <v>33</v>
      </c>
      <c r="V457">
        <v>33</v>
      </c>
      <c r="W457">
        <v>33</v>
      </c>
      <c r="X457">
        <v>33</v>
      </c>
      <c r="Y457">
        <v>33</v>
      </c>
      <c r="Z457">
        <v>33</v>
      </c>
      <c r="AA457">
        <v>30</v>
      </c>
      <c r="AB457">
        <v>33</v>
      </c>
      <c r="AC457">
        <v>33</v>
      </c>
      <c r="AD457">
        <v>33</v>
      </c>
      <c r="AE457">
        <v>33</v>
      </c>
      <c r="AF457">
        <v>33</v>
      </c>
      <c r="AG457">
        <v>30</v>
      </c>
      <c r="AH457">
        <v>33</v>
      </c>
      <c r="AI457">
        <v>33</v>
      </c>
      <c r="AJ457">
        <v>33</v>
      </c>
      <c r="AK457">
        <v>33</v>
      </c>
      <c r="AL457">
        <v>27</v>
      </c>
      <c r="AM457">
        <v>33</v>
      </c>
      <c r="AN457">
        <v>33</v>
      </c>
      <c r="AO457">
        <v>33</v>
      </c>
      <c r="AP457">
        <v>30</v>
      </c>
      <c r="AQ457">
        <v>33</v>
      </c>
      <c r="AR457">
        <v>33</v>
      </c>
      <c r="AS457">
        <v>33</v>
      </c>
      <c r="AT457">
        <v>33</v>
      </c>
      <c r="AU457">
        <v>33</v>
      </c>
      <c r="AV457" s="8">
        <f t="shared" si="56"/>
        <v>32.522727272727273</v>
      </c>
      <c r="AW457">
        <f t="shared" si="57"/>
        <v>33</v>
      </c>
      <c r="AX457" s="8">
        <f t="shared" si="58"/>
        <v>1.4384849323626059</v>
      </c>
      <c r="AY457" s="6">
        <f>Table1214[[#This Row],[Szórás]]/Table1214[[#This Row],[Átlagos akadálymentességi hibaszám]]</f>
        <v>4.4230144670827851E-2</v>
      </c>
      <c r="AZ457">
        <f t="shared" si="59"/>
        <v>27</v>
      </c>
      <c r="BA457">
        <f t="shared" si="60"/>
        <v>33</v>
      </c>
      <c r="BB457">
        <f t="shared" si="61"/>
        <v>6</v>
      </c>
      <c r="BC457" s="7">
        <f t="shared" si="62"/>
        <v>0.99948787835909236</v>
      </c>
      <c r="BD457" s="10">
        <f t="shared" si="63"/>
        <v>1.9182513089990843E-2</v>
      </c>
    </row>
    <row r="458" spans="1:56" x14ac:dyDescent="0.25">
      <c r="A458">
        <v>27960000</v>
      </c>
      <c r="B458" t="s">
        <v>104</v>
      </c>
      <c r="C458" t="s">
        <v>274</v>
      </c>
      <c r="D458">
        <v>75</v>
      </c>
      <c r="E458">
        <v>73</v>
      </c>
      <c r="F458">
        <v>70</v>
      </c>
      <c r="G458">
        <v>75</v>
      </c>
      <c r="H458">
        <v>73</v>
      </c>
      <c r="I458">
        <v>73</v>
      </c>
      <c r="J458">
        <v>75</v>
      </c>
      <c r="K458">
        <v>74</v>
      </c>
      <c r="L458">
        <v>74</v>
      </c>
      <c r="M458">
        <v>74</v>
      </c>
      <c r="N458">
        <v>70</v>
      </c>
      <c r="O458">
        <v>71</v>
      </c>
      <c r="P458">
        <v>72</v>
      </c>
      <c r="Q458">
        <v>75</v>
      </c>
      <c r="R458">
        <v>76</v>
      </c>
      <c r="S458">
        <v>73</v>
      </c>
      <c r="T458">
        <v>73</v>
      </c>
      <c r="U458">
        <v>76</v>
      </c>
      <c r="V458">
        <v>72</v>
      </c>
      <c r="W458">
        <v>77</v>
      </c>
      <c r="X458">
        <v>74</v>
      </c>
      <c r="Y458">
        <v>72</v>
      </c>
      <c r="Z458">
        <v>73</v>
      </c>
      <c r="AA458">
        <v>72</v>
      </c>
      <c r="AB458">
        <v>76</v>
      </c>
      <c r="AC458">
        <v>73</v>
      </c>
      <c r="AD458">
        <v>73</v>
      </c>
      <c r="AE458">
        <v>76</v>
      </c>
      <c r="AF458">
        <v>72</v>
      </c>
      <c r="AG458">
        <v>72</v>
      </c>
      <c r="AH458">
        <v>73</v>
      </c>
      <c r="AI458">
        <v>71</v>
      </c>
      <c r="AJ458">
        <v>73</v>
      </c>
      <c r="AK458">
        <v>73</v>
      </c>
      <c r="AL458">
        <v>71</v>
      </c>
      <c r="AM458">
        <v>71</v>
      </c>
      <c r="AN458">
        <v>71</v>
      </c>
      <c r="AO458">
        <v>72</v>
      </c>
      <c r="AP458">
        <v>72</v>
      </c>
      <c r="AQ458">
        <v>73</v>
      </c>
      <c r="AR458">
        <v>73</v>
      </c>
      <c r="AS458">
        <v>75</v>
      </c>
      <c r="AT458">
        <v>76</v>
      </c>
      <c r="AU458">
        <v>74</v>
      </c>
      <c r="AV458" s="8">
        <f t="shared" si="56"/>
        <v>73.227272727272734</v>
      </c>
      <c r="AW458">
        <f t="shared" si="57"/>
        <v>73</v>
      </c>
      <c r="AX458" s="8">
        <f t="shared" si="58"/>
        <v>1.7369264000638895</v>
      </c>
      <c r="AY458" s="6">
        <f>Table1214[[#This Row],[Szórás]]/Table1214[[#This Row],[Átlagos akadálymentességi hibaszám]]</f>
        <v>2.3719665301927727E-2</v>
      </c>
      <c r="AZ458">
        <f t="shared" si="59"/>
        <v>70</v>
      </c>
      <c r="BA458">
        <f t="shared" si="60"/>
        <v>77</v>
      </c>
      <c r="BB458">
        <f t="shared" si="61"/>
        <v>7</v>
      </c>
      <c r="BC458" s="7">
        <f t="shared" si="62"/>
        <v>0.99982863864921323</v>
      </c>
      <c r="BD458" s="10">
        <f t="shared" si="63"/>
        <v>8.6524697964105758E-3</v>
      </c>
    </row>
    <row r="459" spans="1:56" x14ac:dyDescent="0.25">
      <c r="A459">
        <v>416560000</v>
      </c>
      <c r="B459" t="s">
        <v>125</v>
      </c>
      <c r="C459" t="s">
        <v>135</v>
      </c>
      <c r="D459">
        <v>19</v>
      </c>
      <c r="E459">
        <v>18</v>
      </c>
      <c r="F459">
        <v>19</v>
      </c>
      <c r="G459">
        <v>19</v>
      </c>
      <c r="H459">
        <v>19</v>
      </c>
      <c r="I459">
        <v>19</v>
      </c>
      <c r="J459">
        <v>18</v>
      </c>
      <c r="K459">
        <v>20</v>
      </c>
      <c r="L459">
        <v>18</v>
      </c>
      <c r="M459">
        <v>19</v>
      </c>
      <c r="N459">
        <v>19</v>
      </c>
      <c r="O459">
        <v>19</v>
      </c>
      <c r="P459">
        <v>19</v>
      </c>
      <c r="Q459">
        <v>19</v>
      </c>
      <c r="R459">
        <v>19</v>
      </c>
      <c r="S459">
        <v>18</v>
      </c>
      <c r="T459">
        <v>18</v>
      </c>
      <c r="U459">
        <v>19</v>
      </c>
      <c r="V459">
        <v>19</v>
      </c>
      <c r="W459">
        <v>18</v>
      </c>
      <c r="X459">
        <v>18</v>
      </c>
      <c r="Y459">
        <v>19</v>
      </c>
      <c r="Z459">
        <v>39</v>
      </c>
      <c r="AA459">
        <v>39</v>
      </c>
      <c r="AB459">
        <v>47</v>
      </c>
      <c r="AC459">
        <v>25</v>
      </c>
      <c r="AD459">
        <v>40</v>
      </c>
      <c r="AE459">
        <v>40</v>
      </c>
      <c r="AF459">
        <v>40</v>
      </c>
      <c r="AG459">
        <v>25</v>
      </c>
      <c r="AH459">
        <v>39</v>
      </c>
      <c r="AI459">
        <v>39</v>
      </c>
      <c r="AJ459">
        <v>40</v>
      </c>
      <c r="AK459">
        <v>36</v>
      </c>
      <c r="AL459">
        <v>24</v>
      </c>
      <c r="AM459">
        <v>23</v>
      </c>
      <c r="AN459">
        <v>23</v>
      </c>
      <c r="AO459">
        <v>18</v>
      </c>
      <c r="AP459">
        <v>25</v>
      </c>
      <c r="AQ459">
        <v>25</v>
      </c>
      <c r="AR459">
        <v>25</v>
      </c>
      <c r="AS459">
        <v>25</v>
      </c>
      <c r="AT459">
        <v>25</v>
      </c>
      <c r="AU459">
        <v>25</v>
      </c>
      <c r="AV459" s="8">
        <f t="shared" si="56"/>
        <v>24.977272727272727</v>
      </c>
      <c r="AW459">
        <f t="shared" si="57"/>
        <v>19.5</v>
      </c>
      <c r="AX459" s="8">
        <f t="shared" si="58"/>
        <v>8.6521636932649884</v>
      </c>
      <c r="AY459" s="6">
        <f>Table1214[[#This Row],[Szórás]]/Table1214[[#This Row],[Átlagos akadálymentességi hibaszám]]</f>
        <v>0.34640145814709689</v>
      </c>
      <c r="AZ459">
        <f t="shared" si="59"/>
        <v>18</v>
      </c>
      <c r="BA459">
        <f t="shared" si="60"/>
        <v>47</v>
      </c>
      <c r="BB459">
        <f t="shared" si="61"/>
        <v>29</v>
      </c>
      <c r="BC459" s="7">
        <f t="shared" si="62"/>
        <v>1.012570242984705</v>
      </c>
      <c r="BD459" s="10">
        <f t="shared" si="63"/>
        <v>0.27172832289838988</v>
      </c>
    </row>
    <row r="460" spans="1:56" x14ac:dyDescent="0.25">
      <c r="A460">
        <v>87410000</v>
      </c>
      <c r="B460" t="s">
        <v>110</v>
      </c>
      <c r="C460" t="s">
        <v>174</v>
      </c>
      <c r="D460">
        <v>99</v>
      </c>
      <c r="E460">
        <v>99</v>
      </c>
      <c r="F460">
        <v>99</v>
      </c>
      <c r="G460">
        <v>99</v>
      </c>
      <c r="H460">
        <v>99</v>
      </c>
      <c r="I460">
        <v>99</v>
      </c>
      <c r="J460">
        <v>99</v>
      </c>
      <c r="K460">
        <v>99</v>
      </c>
      <c r="L460">
        <v>99</v>
      </c>
      <c r="M460">
        <v>99</v>
      </c>
      <c r="N460">
        <v>96</v>
      </c>
      <c r="O460">
        <v>99</v>
      </c>
      <c r="P460">
        <v>99</v>
      </c>
      <c r="Q460">
        <v>99</v>
      </c>
      <c r="R460">
        <v>99</v>
      </c>
      <c r="S460">
        <v>99</v>
      </c>
      <c r="T460">
        <v>99</v>
      </c>
      <c r="U460">
        <v>99</v>
      </c>
      <c r="V460">
        <v>99</v>
      </c>
      <c r="W460">
        <v>99</v>
      </c>
      <c r="X460">
        <v>99</v>
      </c>
      <c r="Y460">
        <v>99</v>
      </c>
      <c r="Z460">
        <v>99</v>
      </c>
      <c r="AA460">
        <v>99</v>
      </c>
      <c r="AB460">
        <v>99</v>
      </c>
      <c r="AC460">
        <v>99</v>
      </c>
      <c r="AD460">
        <v>100</v>
      </c>
      <c r="AE460">
        <v>99</v>
      </c>
      <c r="AF460">
        <v>99</v>
      </c>
      <c r="AG460">
        <v>99</v>
      </c>
      <c r="AH460">
        <v>99</v>
      </c>
      <c r="AI460">
        <v>99</v>
      </c>
      <c r="AJ460">
        <v>99</v>
      </c>
      <c r="AK460">
        <v>99</v>
      </c>
      <c r="AL460">
        <v>99</v>
      </c>
      <c r="AM460">
        <v>99</v>
      </c>
      <c r="AN460">
        <v>99</v>
      </c>
      <c r="AO460">
        <v>99</v>
      </c>
      <c r="AP460">
        <v>99</v>
      </c>
      <c r="AQ460">
        <v>99</v>
      </c>
      <c r="AR460">
        <v>99</v>
      </c>
      <c r="AS460">
        <v>99</v>
      </c>
      <c r="AT460">
        <v>99</v>
      </c>
      <c r="AU460">
        <v>99</v>
      </c>
      <c r="AV460" s="8">
        <f t="shared" si="56"/>
        <v>98.954545454545453</v>
      </c>
      <c r="AW460">
        <f t="shared" si="57"/>
        <v>99</v>
      </c>
      <c r="AX460" s="8">
        <f t="shared" si="58"/>
        <v>0.48004580472078012</v>
      </c>
      <c r="AY460" s="6">
        <f>Table1214[[#This Row],[Szórás]]/Table1214[[#This Row],[Átlagos akadálymentességi hibaszám]]</f>
        <v>4.851174875451154E-3</v>
      </c>
      <c r="AZ460">
        <f t="shared" si="59"/>
        <v>96</v>
      </c>
      <c r="BA460">
        <f t="shared" si="60"/>
        <v>100</v>
      </c>
      <c r="BB460">
        <f t="shared" si="61"/>
        <v>4</v>
      </c>
      <c r="BC460" s="7">
        <f t="shared" si="62"/>
        <v>1.0000562525456118</v>
      </c>
      <c r="BD460" s="10">
        <f t="shared" si="63"/>
        <v>2.1624894760475348E-2</v>
      </c>
    </row>
    <row r="461" spans="1:56" x14ac:dyDescent="0.25">
      <c r="A461">
        <v>327070000</v>
      </c>
      <c r="B461" t="s">
        <v>125</v>
      </c>
      <c r="C461" t="s">
        <v>135</v>
      </c>
      <c r="D461">
        <v>7</v>
      </c>
      <c r="E461">
        <v>7</v>
      </c>
      <c r="F461">
        <v>8</v>
      </c>
      <c r="G461">
        <v>8</v>
      </c>
      <c r="H461">
        <v>7</v>
      </c>
      <c r="I461">
        <v>8</v>
      </c>
      <c r="J461">
        <v>7</v>
      </c>
      <c r="K461">
        <v>7</v>
      </c>
      <c r="L461">
        <v>7</v>
      </c>
      <c r="M461">
        <v>7</v>
      </c>
      <c r="N461">
        <v>7</v>
      </c>
      <c r="O461">
        <v>7</v>
      </c>
      <c r="P461">
        <v>7</v>
      </c>
      <c r="Q461">
        <v>7</v>
      </c>
      <c r="R461">
        <v>7</v>
      </c>
      <c r="S461">
        <v>7</v>
      </c>
      <c r="T461">
        <v>7</v>
      </c>
      <c r="U461">
        <v>7</v>
      </c>
      <c r="V461">
        <v>5</v>
      </c>
      <c r="W461">
        <v>6</v>
      </c>
      <c r="X461">
        <v>5</v>
      </c>
      <c r="Y461">
        <v>4</v>
      </c>
      <c r="Z461">
        <v>5</v>
      </c>
      <c r="AA461">
        <v>5</v>
      </c>
      <c r="AB461">
        <v>5</v>
      </c>
      <c r="AC461">
        <v>5</v>
      </c>
      <c r="AD461">
        <v>4</v>
      </c>
      <c r="AE461">
        <v>5</v>
      </c>
      <c r="AF461">
        <v>5</v>
      </c>
      <c r="AG461">
        <v>5</v>
      </c>
      <c r="AH461">
        <v>5</v>
      </c>
      <c r="AI461">
        <v>5</v>
      </c>
      <c r="AJ461">
        <v>5</v>
      </c>
      <c r="AK461">
        <v>5</v>
      </c>
      <c r="AL461">
        <v>6</v>
      </c>
      <c r="AM461">
        <v>5</v>
      </c>
      <c r="AN461">
        <v>5</v>
      </c>
      <c r="AO461">
        <v>7</v>
      </c>
      <c r="AP461">
        <v>5</v>
      </c>
      <c r="AQ461">
        <v>5</v>
      </c>
      <c r="AR461">
        <v>5</v>
      </c>
      <c r="AS461">
        <v>5</v>
      </c>
      <c r="AT461">
        <v>4</v>
      </c>
      <c r="AU461">
        <v>4</v>
      </c>
      <c r="AV461" s="8">
        <f t="shared" si="56"/>
        <v>5.8863636363636367</v>
      </c>
      <c r="AW461">
        <f t="shared" si="57"/>
        <v>5</v>
      </c>
      <c r="AX461" s="8">
        <f t="shared" si="58"/>
        <v>1.2049492721332205</v>
      </c>
      <c r="AY461" s="6">
        <f>Table1214[[#This Row],[Szórás]]/Table1214[[#This Row],[Átlagos akadálymentességi hibaszám]]</f>
        <v>0.20470180684888686</v>
      </c>
      <c r="AZ461">
        <f t="shared" si="59"/>
        <v>4</v>
      </c>
      <c r="BA461">
        <f t="shared" si="60"/>
        <v>8</v>
      </c>
      <c r="BB461">
        <f t="shared" si="61"/>
        <v>4</v>
      </c>
      <c r="BC461" s="7">
        <f t="shared" si="62"/>
        <v>0.98750117294267259</v>
      </c>
      <c r="BD461" s="10">
        <f t="shared" si="63"/>
        <v>0.60750705502654145</v>
      </c>
    </row>
    <row r="462" spans="1:56" x14ac:dyDescent="0.25">
      <c r="A462">
        <v>8015530000</v>
      </c>
      <c r="B462" t="s">
        <v>214</v>
      </c>
      <c r="C462" t="s">
        <v>215</v>
      </c>
      <c r="D462">
        <v>25</v>
      </c>
      <c r="E462">
        <v>27</v>
      </c>
      <c r="F462">
        <v>27</v>
      </c>
      <c r="G462">
        <v>27</v>
      </c>
      <c r="H462">
        <v>27</v>
      </c>
      <c r="I462">
        <v>27</v>
      </c>
      <c r="J462">
        <v>27</v>
      </c>
      <c r="K462">
        <v>27</v>
      </c>
      <c r="L462">
        <v>24</v>
      </c>
      <c r="M462">
        <v>27</v>
      </c>
      <c r="N462">
        <v>25</v>
      </c>
      <c r="O462">
        <v>25</v>
      </c>
      <c r="P462">
        <v>25</v>
      </c>
      <c r="Q462">
        <v>21</v>
      </c>
      <c r="R462">
        <v>21</v>
      </c>
      <c r="S462">
        <v>21</v>
      </c>
      <c r="T462">
        <v>21</v>
      </c>
      <c r="U462">
        <v>2</v>
      </c>
      <c r="V462">
        <v>20</v>
      </c>
      <c r="W462">
        <v>21</v>
      </c>
      <c r="X462">
        <v>21</v>
      </c>
      <c r="Y462">
        <v>21</v>
      </c>
      <c r="Z462">
        <v>20</v>
      </c>
      <c r="AA462">
        <v>21</v>
      </c>
      <c r="AB462">
        <v>21</v>
      </c>
      <c r="AC462">
        <v>19</v>
      </c>
      <c r="AD462">
        <v>2</v>
      </c>
      <c r="AE462">
        <v>20</v>
      </c>
      <c r="AF462">
        <v>20</v>
      </c>
      <c r="AG462">
        <v>20</v>
      </c>
      <c r="AH462">
        <v>20</v>
      </c>
      <c r="AI462">
        <v>20</v>
      </c>
      <c r="AJ462">
        <v>21</v>
      </c>
      <c r="AK462">
        <v>21</v>
      </c>
      <c r="AL462">
        <v>19</v>
      </c>
      <c r="AM462">
        <v>19</v>
      </c>
      <c r="AN462">
        <v>20</v>
      </c>
      <c r="AO462">
        <v>20</v>
      </c>
      <c r="AP462">
        <v>21</v>
      </c>
      <c r="AQ462">
        <v>21</v>
      </c>
      <c r="AR462">
        <v>20</v>
      </c>
      <c r="AS462">
        <v>20</v>
      </c>
      <c r="AT462">
        <v>20</v>
      </c>
      <c r="AU462">
        <v>19</v>
      </c>
      <c r="AV462" s="8">
        <f t="shared" si="56"/>
        <v>21.204545454545453</v>
      </c>
      <c r="AW462">
        <f t="shared" si="57"/>
        <v>21</v>
      </c>
      <c r="AX462" s="8">
        <f t="shared" si="58"/>
        <v>5.0788185105398416</v>
      </c>
      <c r="AY462" s="6">
        <f>Table1214[[#This Row],[Szórás]]/Table1214[[#This Row],[Átlagos akadálymentességi hibaszám]]</f>
        <v>0.23951555676715225</v>
      </c>
      <c r="AZ462">
        <f t="shared" si="59"/>
        <v>2</v>
      </c>
      <c r="BA462">
        <f t="shared" si="60"/>
        <v>27</v>
      </c>
      <c r="BB462">
        <f t="shared" si="61"/>
        <v>25</v>
      </c>
      <c r="BC462" s="7">
        <f t="shared" si="62"/>
        <v>0.99212751556523504</v>
      </c>
      <c r="BD462" s="10">
        <f t="shared" si="63"/>
        <v>3.8250221553731673E-2</v>
      </c>
    </row>
    <row r="463" spans="1:56" x14ac:dyDescent="0.25">
      <c r="A463">
        <v>62660000</v>
      </c>
      <c r="B463" t="s">
        <v>110</v>
      </c>
      <c r="C463" t="s">
        <v>174</v>
      </c>
      <c r="D463">
        <v>43</v>
      </c>
      <c r="E463">
        <v>43</v>
      </c>
      <c r="F463">
        <v>43</v>
      </c>
      <c r="G463">
        <v>43</v>
      </c>
      <c r="H463">
        <v>42</v>
      </c>
      <c r="I463">
        <v>42</v>
      </c>
      <c r="J463">
        <v>43</v>
      </c>
      <c r="K463">
        <v>43</v>
      </c>
      <c r="L463">
        <v>43</v>
      </c>
      <c r="M463">
        <v>43</v>
      </c>
      <c r="N463">
        <v>43</v>
      </c>
      <c r="O463">
        <v>43</v>
      </c>
      <c r="P463">
        <v>43</v>
      </c>
      <c r="Q463">
        <v>43</v>
      </c>
      <c r="R463">
        <v>43</v>
      </c>
      <c r="S463">
        <v>43</v>
      </c>
      <c r="T463">
        <v>43</v>
      </c>
      <c r="U463">
        <v>43</v>
      </c>
      <c r="V463">
        <v>43</v>
      </c>
      <c r="W463">
        <v>43</v>
      </c>
      <c r="X463">
        <v>43</v>
      </c>
      <c r="Y463">
        <v>43</v>
      </c>
      <c r="Z463">
        <v>43</v>
      </c>
      <c r="AA463">
        <v>43</v>
      </c>
      <c r="AB463">
        <v>43</v>
      </c>
      <c r="AC463">
        <v>43</v>
      </c>
      <c r="AD463">
        <v>43</v>
      </c>
      <c r="AE463">
        <v>43</v>
      </c>
      <c r="AF463">
        <v>43</v>
      </c>
      <c r="AG463">
        <v>43</v>
      </c>
      <c r="AH463">
        <v>43</v>
      </c>
      <c r="AI463">
        <v>43</v>
      </c>
      <c r="AJ463">
        <v>42</v>
      </c>
      <c r="AK463">
        <v>43</v>
      </c>
      <c r="AL463">
        <v>43</v>
      </c>
      <c r="AM463">
        <v>42</v>
      </c>
      <c r="AN463">
        <v>54</v>
      </c>
      <c r="AO463">
        <v>54</v>
      </c>
      <c r="AP463">
        <v>54</v>
      </c>
      <c r="AQ463">
        <v>54</v>
      </c>
      <c r="AR463">
        <v>54</v>
      </c>
      <c r="AS463">
        <v>54</v>
      </c>
      <c r="AT463">
        <v>54</v>
      </c>
      <c r="AU463">
        <v>54</v>
      </c>
      <c r="AV463" s="8">
        <f t="shared" si="56"/>
        <v>44.909090909090907</v>
      </c>
      <c r="AW463">
        <f t="shared" si="57"/>
        <v>43</v>
      </c>
      <c r="AX463" s="8">
        <f t="shared" si="58"/>
        <v>4.3445672132691309</v>
      </c>
      <c r="AY463" s="6">
        <f>Table1214[[#This Row],[Szórás]]/Table1214[[#This Row],[Átlagos akadálymentességi hibaszám]]</f>
        <v>9.6741375194251911E-2</v>
      </c>
      <c r="AZ463">
        <f t="shared" si="59"/>
        <v>42</v>
      </c>
      <c r="BA463">
        <f t="shared" si="60"/>
        <v>54</v>
      </c>
      <c r="BB463">
        <f t="shared" si="61"/>
        <v>12</v>
      </c>
      <c r="BC463" s="7">
        <f t="shared" si="62"/>
        <v>1.0046671209502998</v>
      </c>
      <c r="BD463" s="10">
        <f t="shared" si="63"/>
        <v>0.44022525930284817</v>
      </c>
    </row>
    <row r="464" spans="1:56" x14ac:dyDescent="0.25">
      <c r="A464">
        <v>488160000</v>
      </c>
      <c r="B464" t="s">
        <v>125</v>
      </c>
      <c r="C464" t="s">
        <v>135</v>
      </c>
      <c r="D464">
        <v>143</v>
      </c>
      <c r="E464">
        <v>134</v>
      </c>
      <c r="F464">
        <v>139</v>
      </c>
      <c r="G464">
        <v>139</v>
      </c>
      <c r="H464">
        <v>137</v>
      </c>
      <c r="I464">
        <v>143</v>
      </c>
      <c r="J464">
        <v>142</v>
      </c>
      <c r="K464">
        <v>141</v>
      </c>
      <c r="L464">
        <v>140</v>
      </c>
      <c r="M464">
        <v>141</v>
      </c>
      <c r="N464">
        <v>136</v>
      </c>
      <c r="O464">
        <v>137</v>
      </c>
      <c r="P464">
        <v>137</v>
      </c>
      <c r="Q464">
        <v>136</v>
      </c>
      <c r="R464">
        <v>139</v>
      </c>
      <c r="S464">
        <v>149</v>
      </c>
      <c r="T464">
        <v>146</v>
      </c>
      <c r="U464">
        <v>142</v>
      </c>
      <c r="V464">
        <v>149</v>
      </c>
      <c r="W464">
        <v>147</v>
      </c>
      <c r="X464">
        <v>142</v>
      </c>
      <c r="Y464">
        <v>144</v>
      </c>
      <c r="Z464">
        <v>147</v>
      </c>
      <c r="AA464">
        <v>143</v>
      </c>
      <c r="AB464">
        <v>140</v>
      </c>
      <c r="AC464">
        <v>144</v>
      </c>
      <c r="AD464">
        <v>149</v>
      </c>
      <c r="AE464">
        <v>144</v>
      </c>
      <c r="AF464">
        <v>138</v>
      </c>
      <c r="AG464">
        <v>145</v>
      </c>
      <c r="AH464">
        <v>144</v>
      </c>
      <c r="AI464">
        <v>148</v>
      </c>
      <c r="AJ464">
        <v>147</v>
      </c>
      <c r="AK464">
        <v>143</v>
      </c>
      <c r="AL464">
        <v>146</v>
      </c>
      <c r="AM464">
        <v>144</v>
      </c>
      <c r="AN464">
        <v>138</v>
      </c>
      <c r="AO464">
        <v>152</v>
      </c>
      <c r="AP464">
        <v>146</v>
      </c>
      <c r="AQ464">
        <v>138</v>
      </c>
      <c r="AR464">
        <v>140</v>
      </c>
      <c r="AS464">
        <v>151</v>
      </c>
      <c r="AT464">
        <v>145</v>
      </c>
      <c r="AU464">
        <v>146</v>
      </c>
      <c r="AV464" s="8">
        <f t="shared" si="56"/>
        <v>142.75</v>
      </c>
      <c r="AW464">
        <f t="shared" si="57"/>
        <v>143</v>
      </c>
      <c r="AX464" s="8">
        <f t="shared" si="58"/>
        <v>4.3675601192598181</v>
      </c>
      <c r="AY464" s="6">
        <f>Table1214[[#This Row],[Szórás]]/Table1214[[#This Row],[Átlagos akadálymentességi hibaszám]]</f>
        <v>3.0595867735620442E-2</v>
      </c>
      <c r="AZ464">
        <f t="shared" si="59"/>
        <v>134</v>
      </c>
      <c r="BA464">
        <f t="shared" si="60"/>
        <v>152</v>
      </c>
      <c r="BB464">
        <f t="shared" si="61"/>
        <v>18</v>
      </c>
      <c r="BC464" s="7">
        <f t="shared" si="62"/>
        <v>1.0011443823432187</v>
      </c>
      <c r="BD464" s="10">
        <f t="shared" si="63"/>
        <v>0.23062538619168613</v>
      </c>
    </row>
    <row r="465" spans="1:56" x14ac:dyDescent="0.25">
      <c r="A465">
        <v>14480000</v>
      </c>
      <c r="B465" t="s">
        <v>85</v>
      </c>
      <c r="C465" t="s">
        <v>356</v>
      </c>
      <c r="D465">
        <v>57</v>
      </c>
      <c r="E465">
        <v>57</v>
      </c>
      <c r="F465">
        <v>57</v>
      </c>
      <c r="G465">
        <v>61</v>
      </c>
      <c r="H465">
        <v>61</v>
      </c>
      <c r="I465">
        <v>61</v>
      </c>
      <c r="J465">
        <v>57</v>
      </c>
      <c r="K465">
        <v>57</v>
      </c>
      <c r="L465">
        <v>57</v>
      </c>
      <c r="M465">
        <v>59</v>
      </c>
      <c r="N465">
        <v>59</v>
      </c>
      <c r="O465">
        <v>59</v>
      </c>
      <c r="P465">
        <v>65</v>
      </c>
      <c r="Q465">
        <v>65</v>
      </c>
      <c r="R465">
        <v>65</v>
      </c>
      <c r="S465">
        <v>65</v>
      </c>
      <c r="T465">
        <v>65</v>
      </c>
      <c r="U465">
        <v>59</v>
      </c>
      <c r="V465">
        <v>57</v>
      </c>
      <c r="W465">
        <v>57</v>
      </c>
      <c r="X465">
        <v>57</v>
      </c>
      <c r="Y465">
        <v>57</v>
      </c>
      <c r="Z465">
        <v>57</v>
      </c>
      <c r="AA465">
        <v>61</v>
      </c>
      <c r="AB465">
        <v>62</v>
      </c>
      <c r="AC465">
        <v>62</v>
      </c>
      <c r="AD465">
        <v>62</v>
      </c>
      <c r="AE465">
        <v>64</v>
      </c>
      <c r="AF465">
        <v>62</v>
      </c>
      <c r="AG465">
        <v>66</v>
      </c>
      <c r="AH465">
        <v>66</v>
      </c>
      <c r="AI465">
        <v>64</v>
      </c>
      <c r="AJ465">
        <v>61</v>
      </c>
      <c r="AK465">
        <v>59</v>
      </c>
      <c r="AL465">
        <v>59</v>
      </c>
      <c r="AM465">
        <v>59</v>
      </c>
      <c r="AN465">
        <v>59</v>
      </c>
      <c r="AO465">
        <v>59</v>
      </c>
      <c r="AP465">
        <v>57</v>
      </c>
      <c r="AQ465">
        <v>57</v>
      </c>
      <c r="AR465">
        <v>57</v>
      </c>
      <c r="AS465">
        <v>57</v>
      </c>
      <c r="AT465">
        <v>54</v>
      </c>
      <c r="AU465">
        <v>55</v>
      </c>
      <c r="AV465" s="8">
        <f t="shared" si="56"/>
        <v>59.840909090909093</v>
      </c>
      <c r="AW465">
        <f t="shared" si="57"/>
        <v>59</v>
      </c>
      <c r="AX465" s="8">
        <f t="shared" si="58"/>
        <v>3.2489224103928112</v>
      </c>
      <c r="AY465" s="6">
        <f>Table1214[[#This Row],[Szórás]]/Table1214[[#This Row],[Átlagos akadálymentességi hibaszám]]</f>
        <v>5.4292664662849863E-2</v>
      </c>
      <c r="AZ465">
        <f t="shared" si="59"/>
        <v>54</v>
      </c>
      <c r="BA465">
        <f t="shared" si="60"/>
        <v>66</v>
      </c>
      <c r="BB465">
        <f t="shared" si="61"/>
        <v>12</v>
      </c>
      <c r="BC465" s="7">
        <f t="shared" si="62"/>
        <v>0.99956981345734819</v>
      </c>
      <c r="BD465" s="10">
        <f t="shared" si="63"/>
        <v>1.0580685554251387E-2</v>
      </c>
    </row>
    <row r="466" spans="1:56" x14ac:dyDescent="0.25">
      <c r="A466">
        <v>3626780000</v>
      </c>
      <c r="B466" t="s">
        <v>164</v>
      </c>
      <c r="C466" t="s">
        <v>333</v>
      </c>
      <c r="D466">
        <v>148</v>
      </c>
      <c r="E466">
        <v>151</v>
      </c>
      <c r="F466">
        <v>151</v>
      </c>
      <c r="G466">
        <v>149</v>
      </c>
      <c r="H466">
        <v>147</v>
      </c>
      <c r="I466">
        <v>147</v>
      </c>
      <c r="J466">
        <v>151</v>
      </c>
      <c r="K466">
        <v>151</v>
      </c>
      <c r="L466">
        <v>151</v>
      </c>
      <c r="M466">
        <v>152</v>
      </c>
      <c r="N466">
        <v>153</v>
      </c>
      <c r="O466">
        <v>153</v>
      </c>
      <c r="P466">
        <v>150</v>
      </c>
      <c r="Q466">
        <v>151</v>
      </c>
      <c r="R466">
        <v>66</v>
      </c>
      <c r="S466">
        <v>152</v>
      </c>
      <c r="T466">
        <v>153</v>
      </c>
      <c r="U466">
        <v>152</v>
      </c>
      <c r="V466">
        <v>154</v>
      </c>
      <c r="W466">
        <v>153</v>
      </c>
      <c r="X466">
        <v>158</v>
      </c>
      <c r="Y466">
        <v>157</v>
      </c>
      <c r="Z466">
        <v>156</v>
      </c>
      <c r="AA466">
        <v>146</v>
      </c>
      <c r="AB466">
        <v>147</v>
      </c>
      <c r="AC466">
        <v>149</v>
      </c>
      <c r="AD466">
        <v>151</v>
      </c>
      <c r="AE466">
        <v>153</v>
      </c>
      <c r="AF466">
        <v>154</v>
      </c>
      <c r="AG466">
        <v>155</v>
      </c>
      <c r="AH466">
        <v>154</v>
      </c>
      <c r="AI466">
        <v>151</v>
      </c>
      <c r="AJ466">
        <v>151</v>
      </c>
      <c r="AK466">
        <v>152</v>
      </c>
      <c r="AL466">
        <v>152</v>
      </c>
      <c r="AM466">
        <v>144</v>
      </c>
      <c r="AN466">
        <v>62</v>
      </c>
      <c r="AO466">
        <v>138</v>
      </c>
      <c r="AP466">
        <v>142</v>
      </c>
      <c r="AQ466">
        <v>136</v>
      </c>
      <c r="AR466">
        <v>138</v>
      </c>
      <c r="AS466">
        <v>137</v>
      </c>
      <c r="AT466">
        <v>138</v>
      </c>
      <c r="AU466">
        <v>138</v>
      </c>
      <c r="AV466" s="8">
        <f t="shared" si="56"/>
        <v>145.31818181818181</v>
      </c>
      <c r="AW466">
        <f t="shared" si="57"/>
        <v>151</v>
      </c>
      <c r="AX466" s="8">
        <f t="shared" si="58"/>
        <v>18.814606803637293</v>
      </c>
      <c r="AY466" s="6">
        <f>Table1214[[#This Row],[Szórás]]/Table1214[[#This Row],[Átlagos akadálymentességi hibaszám]]</f>
        <v>0.12947180158899607</v>
      </c>
      <c r="AZ466">
        <f t="shared" si="59"/>
        <v>62</v>
      </c>
      <c r="BA466">
        <f t="shared" si="60"/>
        <v>158</v>
      </c>
      <c r="BB466">
        <f t="shared" si="61"/>
        <v>96</v>
      </c>
      <c r="BC466" s="7">
        <f t="shared" si="62"/>
        <v>0.99755013765892442</v>
      </c>
      <c r="BD466" s="10">
        <f t="shared" si="63"/>
        <v>2.9805049469457431E-2</v>
      </c>
    </row>
    <row r="467" spans="1:56" x14ac:dyDescent="0.25">
      <c r="A467">
        <v>712380000</v>
      </c>
      <c r="B467" t="s">
        <v>148</v>
      </c>
      <c r="C467" t="s">
        <v>405</v>
      </c>
      <c r="D467">
        <v>44</v>
      </c>
      <c r="E467">
        <v>44</v>
      </c>
      <c r="F467">
        <v>44</v>
      </c>
      <c r="G467">
        <v>44</v>
      </c>
      <c r="H467">
        <v>44</v>
      </c>
      <c r="I467">
        <v>44</v>
      </c>
      <c r="J467">
        <v>44</v>
      </c>
      <c r="K467">
        <v>44</v>
      </c>
      <c r="L467">
        <v>44</v>
      </c>
      <c r="M467">
        <v>44</v>
      </c>
      <c r="N467">
        <v>46</v>
      </c>
      <c r="O467">
        <v>44</v>
      </c>
      <c r="P467">
        <v>44</v>
      </c>
      <c r="Q467">
        <v>44</v>
      </c>
      <c r="R467">
        <v>44</v>
      </c>
      <c r="S467">
        <v>44</v>
      </c>
      <c r="T467">
        <v>44</v>
      </c>
      <c r="U467">
        <v>44</v>
      </c>
      <c r="V467">
        <v>44</v>
      </c>
      <c r="W467">
        <v>44</v>
      </c>
      <c r="X467">
        <v>44</v>
      </c>
      <c r="Y467">
        <v>44</v>
      </c>
      <c r="Z467">
        <v>44</v>
      </c>
      <c r="AA467">
        <v>44</v>
      </c>
      <c r="AB467">
        <v>45</v>
      </c>
      <c r="AC467">
        <v>47</v>
      </c>
      <c r="AD467">
        <v>47</v>
      </c>
      <c r="AE467">
        <v>47</v>
      </c>
      <c r="AF467">
        <v>4</v>
      </c>
      <c r="AG467">
        <v>4</v>
      </c>
      <c r="AH467">
        <v>4</v>
      </c>
      <c r="AI467">
        <v>44</v>
      </c>
      <c r="AJ467">
        <v>44</v>
      </c>
      <c r="AK467">
        <v>36</v>
      </c>
      <c r="AL467">
        <v>36</v>
      </c>
      <c r="AM467">
        <v>36</v>
      </c>
      <c r="AN467">
        <v>37</v>
      </c>
      <c r="AO467">
        <v>39</v>
      </c>
      <c r="AP467">
        <v>74</v>
      </c>
      <c r="AQ467">
        <v>74</v>
      </c>
      <c r="AR467">
        <v>75</v>
      </c>
      <c r="AS467">
        <v>77</v>
      </c>
      <c r="AT467">
        <v>77</v>
      </c>
      <c r="AU467">
        <v>77</v>
      </c>
      <c r="AV467" s="8">
        <f t="shared" si="56"/>
        <v>45.045454545454547</v>
      </c>
      <c r="AW467">
        <f t="shared" si="57"/>
        <v>44</v>
      </c>
      <c r="AX467" s="8">
        <f t="shared" si="58"/>
        <v>16.050725616365114</v>
      </c>
      <c r="AY467" s="6">
        <f>Table1214[[#This Row],[Szórás]]/Table1214[[#This Row],[Átlagos akadálymentességi hibaszám]]</f>
        <v>0.35632286938449292</v>
      </c>
      <c r="AZ467">
        <f t="shared" si="59"/>
        <v>4</v>
      </c>
      <c r="BA467">
        <f t="shared" si="60"/>
        <v>77</v>
      </c>
      <c r="BB467">
        <f t="shared" si="61"/>
        <v>73</v>
      </c>
      <c r="BC467" s="7">
        <f t="shared" si="62"/>
        <v>0.99951155123903879</v>
      </c>
      <c r="BD467" s="10">
        <f t="shared" si="63"/>
        <v>9.0469257759627719E-5</v>
      </c>
    </row>
    <row r="468" spans="1:56" x14ac:dyDescent="0.25">
      <c r="A468">
        <v>12900000</v>
      </c>
      <c r="B468" t="s">
        <v>85</v>
      </c>
      <c r="C468" t="s">
        <v>356</v>
      </c>
      <c r="D468">
        <v>132</v>
      </c>
      <c r="E468">
        <v>132</v>
      </c>
      <c r="F468">
        <v>132</v>
      </c>
      <c r="G468">
        <v>132</v>
      </c>
      <c r="H468">
        <v>132</v>
      </c>
      <c r="I468">
        <v>132</v>
      </c>
      <c r="J468">
        <v>132</v>
      </c>
      <c r="K468">
        <v>132</v>
      </c>
      <c r="L468">
        <v>132</v>
      </c>
      <c r="M468">
        <v>132</v>
      </c>
      <c r="N468">
        <v>140</v>
      </c>
      <c r="O468">
        <v>140</v>
      </c>
      <c r="P468">
        <v>140</v>
      </c>
      <c r="Q468">
        <v>141</v>
      </c>
      <c r="R468">
        <v>141</v>
      </c>
      <c r="S468">
        <v>140</v>
      </c>
      <c r="T468">
        <v>141</v>
      </c>
      <c r="U468">
        <v>139</v>
      </c>
      <c r="V468">
        <v>140</v>
      </c>
      <c r="W468">
        <v>140</v>
      </c>
      <c r="X468">
        <v>141</v>
      </c>
      <c r="Y468">
        <v>141</v>
      </c>
      <c r="Z468">
        <v>140</v>
      </c>
      <c r="AA468">
        <v>140</v>
      </c>
      <c r="AB468">
        <v>140</v>
      </c>
      <c r="AC468">
        <v>140</v>
      </c>
      <c r="AD468">
        <v>140</v>
      </c>
      <c r="AE468">
        <v>140</v>
      </c>
      <c r="AF468">
        <v>140</v>
      </c>
      <c r="AG468">
        <v>140</v>
      </c>
      <c r="AH468">
        <v>140</v>
      </c>
      <c r="AI468">
        <v>140</v>
      </c>
      <c r="AJ468">
        <v>140</v>
      </c>
      <c r="AK468">
        <v>140</v>
      </c>
      <c r="AL468">
        <v>139</v>
      </c>
      <c r="AM468">
        <v>140</v>
      </c>
      <c r="AN468">
        <v>140</v>
      </c>
      <c r="AO468">
        <v>139</v>
      </c>
      <c r="AP468">
        <v>140</v>
      </c>
      <c r="AQ468">
        <v>149</v>
      </c>
      <c r="AR468">
        <v>139</v>
      </c>
      <c r="AS468">
        <v>139</v>
      </c>
      <c r="AT468">
        <v>139</v>
      </c>
      <c r="AU468">
        <v>139</v>
      </c>
      <c r="AV468" s="8">
        <f t="shared" si="56"/>
        <v>138.34090909090909</v>
      </c>
      <c r="AW468">
        <f t="shared" si="57"/>
        <v>140</v>
      </c>
      <c r="AX468" s="8">
        <f t="shared" si="58"/>
        <v>3.7722560137673322</v>
      </c>
      <c r="AY468" s="6">
        <f>Table1214[[#This Row],[Szórás]]/Table1214[[#This Row],[Átlagos akadálymentességi hibaszám]]</f>
        <v>2.7267827272180484E-2</v>
      </c>
      <c r="AZ468">
        <f t="shared" si="59"/>
        <v>132</v>
      </c>
      <c r="BA468">
        <f t="shared" si="60"/>
        <v>149</v>
      </c>
      <c r="BB468">
        <f t="shared" si="61"/>
        <v>17</v>
      </c>
      <c r="BC468" s="7">
        <f t="shared" si="62"/>
        <v>1.0014364082103238</v>
      </c>
      <c r="BD468" s="10">
        <f t="shared" si="63"/>
        <v>0.4501618487137346</v>
      </c>
    </row>
    <row r="469" spans="1:56" x14ac:dyDescent="0.25">
      <c r="A469">
        <v>63470000</v>
      </c>
      <c r="B469" t="s">
        <v>110</v>
      </c>
      <c r="C469" t="s">
        <v>174</v>
      </c>
      <c r="D469">
        <v>13</v>
      </c>
      <c r="E469">
        <v>13</v>
      </c>
      <c r="F469">
        <v>13</v>
      </c>
      <c r="G469">
        <v>13</v>
      </c>
      <c r="H469">
        <v>13</v>
      </c>
      <c r="I469">
        <v>13</v>
      </c>
      <c r="J469">
        <v>13</v>
      </c>
      <c r="K469">
        <v>13</v>
      </c>
      <c r="L469">
        <v>13</v>
      </c>
      <c r="M469">
        <v>13</v>
      </c>
      <c r="N469">
        <v>13</v>
      </c>
      <c r="O469">
        <v>13</v>
      </c>
      <c r="P469">
        <v>14</v>
      </c>
      <c r="Q469">
        <v>13</v>
      </c>
      <c r="R469">
        <v>13</v>
      </c>
      <c r="S469">
        <v>13</v>
      </c>
      <c r="T469">
        <v>14</v>
      </c>
      <c r="U469">
        <v>14</v>
      </c>
      <c r="V469">
        <v>15</v>
      </c>
      <c r="W469">
        <v>14</v>
      </c>
      <c r="X469">
        <v>14</v>
      </c>
      <c r="Y469">
        <v>14</v>
      </c>
      <c r="Z469">
        <v>14</v>
      </c>
      <c r="AA469">
        <v>14</v>
      </c>
      <c r="AB469">
        <v>14</v>
      </c>
      <c r="AC469">
        <v>14</v>
      </c>
      <c r="AD469">
        <v>14</v>
      </c>
      <c r="AE469">
        <v>14</v>
      </c>
      <c r="AF469">
        <v>14</v>
      </c>
      <c r="AG469">
        <v>14</v>
      </c>
      <c r="AH469">
        <v>14</v>
      </c>
      <c r="AI469">
        <v>14</v>
      </c>
      <c r="AJ469">
        <v>14</v>
      </c>
      <c r="AK469">
        <v>14</v>
      </c>
      <c r="AL469">
        <v>15</v>
      </c>
      <c r="AM469">
        <v>15</v>
      </c>
      <c r="AN469">
        <v>15</v>
      </c>
      <c r="AO469">
        <v>15</v>
      </c>
      <c r="AP469">
        <v>15</v>
      </c>
      <c r="AQ469">
        <v>15</v>
      </c>
      <c r="AR469">
        <v>15</v>
      </c>
      <c r="AS469">
        <v>15</v>
      </c>
      <c r="AT469">
        <v>16</v>
      </c>
      <c r="AU469">
        <v>16</v>
      </c>
      <c r="AV469" s="8">
        <f t="shared" si="56"/>
        <v>13.954545454545455</v>
      </c>
      <c r="AW469">
        <f t="shared" si="57"/>
        <v>14</v>
      </c>
      <c r="AX469" s="8">
        <f t="shared" si="58"/>
        <v>0.86143594167341642</v>
      </c>
      <c r="AY469" s="6">
        <f>Table1214[[#This Row],[Szórás]]/Table1214[[#This Row],[Átlagos akadálymentességi hibaszám]]</f>
        <v>6.173156585281811E-2</v>
      </c>
      <c r="AZ469">
        <f t="shared" si="59"/>
        <v>13</v>
      </c>
      <c r="BA469">
        <f t="shared" si="60"/>
        <v>16</v>
      </c>
      <c r="BB469">
        <f t="shared" si="61"/>
        <v>3</v>
      </c>
      <c r="BC469" s="7">
        <f t="shared" si="62"/>
        <v>1.0042505996856401</v>
      </c>
      <c r="BD469" s="10">
        <f t="shared" si="63"/>
        <v>0.7990673584970609</v>
      </c>
    </row>
    <row r="470" spans="1:56" x14ac:dyDescent="0.25">
      <c r="A470">
        <v>5231660000</v>
      </c>
      <c r="B470" t="s">
        <v>155</v>
      </c>
      <c r="C470" t="s">
        <v>156</v>
      </c>
      <c r="D470">
        <v>71</v>
      </c>
      <c r="E470">
        <v>69</v>
      </c>
      <c r="F470">
        <v>69</v>
      </c>
      <c r="G470">
        <v>75</v>
      </c>
      <c r="H470">
        <v>71</v>
      </c>
      <c r="I470">
        <v>76</v>
      </c>
      <c r="J470">
        <v>76</v>
      </c>
      <c r="K470">
        <v>77</v>
      </c>
      <c r="L470">
        <v>71</v>
      </c>
      <c r="M470">
        <v>79</v>
      </c>
      <c r="N470">
        <v>82</v>
      </c>
      <c r="O470">
        <v>116</v>
      </c>
      <c r="P470">
        <v>118</v>
      </c>
      <c r="Q470">
        <v>108</v>
      </c>
      <c r="R470">
        <v>113</v>
      </c>
      <c r="S470">
        <v>98</v>
      </c>
      <c r="T470">
        <v>115</v>
      </c>
      <c r="U470">
        <v>108</v>
      </c>
      <c r="V470">
        <v>103</v>
      </c>
      <c r="W470">
        <v>144</v>
      </c>
      <c r="X470">
        <v>113</v>
      </c>
      <c r="Y470">
        <v>125</v>
      </c>
      <c r="Z470">
        <v>129</v>
      </c>
      <c r="AA470">
        <v>172</v>
      </c>
      <c r="AB470">
        <v>177</v>
      </c>
      <c r="AC470">
        <v>216</v>
      </c>
      <c r="AD470">
        <v>184</v>
      </c>
      <c r="AE470">
        <v>186</v>
      </c>
      <c r="AF470">
        <v>173</v>
      </c>
      <c r="AG470">
        <v>166</v>
      </c>
      <c r="AH470">
        <v>173</v>
      </c>
      <c r="AI470">
        <v>148</v>
      </c>
      <c r="AJ470">
        <v>139</v>
      </c>
      <c r="AK470">
        <v>139</v>
      </c>
      <c r="AL470">
        <v>133</v>
      </c>
      <c r="AM470">
        <v>123</v>
      </c>
      <c r="AN470">
        <v>142</v>
      </c>
      <c r="AO470">
        <v>161</v>
      </c>
      <c r="AP470">
        <v>158</v>
      </c>
      <c r="AQ470">
        <v>136</v>
      </c>
      <c r="AR470">
        <v>161</v>
      </c>
      <c r="AS470">
        <v>152</v>
      </c>
      <c r="AT470">
        <v>154</v>
      </c>
      <c r="AU470">
        <v>161</v>
      </c>
      <c r="AV470" s="8">
        <f t="shared" si="56"/>
        <v>126.36363636363636</v>
      </c>
      <c r="AW470">
        <f t="shared" si="57"/>
        <v>127</v>
      </c>
      <c r="AX470" s="8">
        <f t="shared" si="58"/>
        <v>39.125968839533343</v>
      </c>
      <c r="AY470" s="6">
        <f>Table1214[[#This Row],[Szórás]]/Table1214[[#This Row],[Átlagos akadálymentességi hibaszám]]</f>
        <v>0.30962996923371711</v>
      </c>
      <c r="AZ470">
        <f t="shared" si="59"/>
        <v>69</v>
      </c>
      <c r="BA470">
        <f t="shared" si="60"/>
        <v>216</v>
      </c>
      <c r="BB470">
        <f t="shared" si="61"/>
        <v>147</v>
      </c>
      <c r="BC470" s="7">
        <f t="shared" si="62"/>
        <v>1.0215082715956119</v>
      </c>
      <c r="BD470" s="10">
        <f t="shared" si="63"/>
        <v>0.68363399399769165</v>
      </c>
    </row>
    <row r="471" spans="1:56" x14ac:dyDescent="0.25">
      <c r="A471">
        <v>299560000</v>
      </c>
      <c r="B471" t="s">
        <v>110</v>
      </c>
      <c r="C471" t="s">
        <v>174</v>
      </c>
      <c r="D471">
        <v>117</v>
      </c>
      <c r="E471">
        <v>118</v>
      </c>
      <c r="F471">
        <v>116</v>
      </c>
      <c r="G471">
        <v>101</v>
      </c>
      <c r="H471">
        <v>99</v>
      </c>
      <c r="I471">
        <v>101</v>
      </c>
      <c r="J471">
        <v>102</v>
      </c>
      <c r="K471">
        <v>103</v>
      </c>
      <c r="L471">
        <v>103</v>
      </c>
      <c r="M471">
        <v>100</v>
      </c>
      <c r="N471">
        <v>102</v>
      </c>
      <c r="O471">
        <v>100</v>
      </c>
      <c r="P471">
        <v>101</v>
      </c>
      <c r="Q471">
        <v>101</v>
      </c>
      <c r="R471">
        <v>100</v>
      </c>
      <c r="S471">
        <v>103</v>
      </c>
      <c r="T471">
        <v>102</v>
      </c>
      <c r="U471">
        <v>103</v>
      </c>
      <c r="V471">
        <v>104</v>
      </c>
      <c r="W471">
        <v>100</v>
      </c>
      <c r="X471">
        <v>101</v>
      </c>
      <c r="Y471">
        <v>101</v>
      </c>
      <c r="Z471">
        <v>98</v>
      </c>
      <c r="AA471">
        <v>99</v>
      </c>
      <c r="AB471">
        <v>102</v>
      </c>
      <c r="AC471">
        <v>101</v>
      </c>
      <c r="AD471">
        <v>102</v>
      </c>
      <c r="AE471">
        <v>101</v>
      </c>
      <c r="AF471">
        <v>101</v>
      </c>
      <c r="AG471">
        <v>102</v>
      </c>
      <c r="AH471">
        <v>102</v>
      </c>
      <c r="AI471">
        <v>103</v>
      </c>
      <c r="AJ471">
        <v>105</v>
      </c>
      <c r="AK471">
        <v>104</v>
      </c>
      <c r="AL471">
        <v>99</v>
      </c>
      <c r="AM471">
        <v>104</v>
      </c>
      <c r="AN471">
        <v>105</v>
      </c>
      <c r="AO471">
        <v>102</v>
      </c>
      <c r="AP471">
        <v>101</v>
      </c>
      <c r="AQ471">
        <v>104</v>
      </c>
      <c r="AR471">
        <v>100</v>
      </c>
      <c r="AS471">
        <v>102</v>
      </c>
      <c r="AT471">
        <v>101</v>
      </c>
      <c r="AU471">
        <v>106</v>
      </c>
      <c r="AV471" s="8">
        <f t="shared" si="56"/>
        <v>102.77272727272727</v>
      </c>
      <c r="AW471">
        <f t="shared" si="57"/>
        <v>102</v>
      </c>
      <c r="AX471" s="8">
        <f t="shared" si="58"/>
        <v>4.2583086300791244</v>
      </c>
      <c r="AY471" s="6">
        <f>Table1214[[#This Row],[Szórás]]/Table1214[[#This Row],[Átlagos akadálymentességi hibaszám]]</f>
        <v>4.1434228156453229E-2</v>
      </c>
      <c r="AZ471">
        <f t="shared" si="59"/>
        <v>98</v>
      </c>
      <c r="BA471">
        <f t="shared" si="60"/>
        <v>118</v>
      </c>
      <c r="BB471">
        <f t="shared" si="61"/>
        <v>20</v>
      </c>
      <c r="BC471" s="7">
        <f t="shared" si="62"/>
        <v>0.99915081996529331</v>
      </c>
      <c r="BD471" s="10">
        <f t="shared" si="63"/>
        <v>7.6387830022076234E-2</v>
      </c>
    </row>
    <row r="472" spans="1:56" x14ac:dyDescent="0.25">
      <c r="A472">
        <v>617100000</v>
      </c>
      <c r="B472" t="s">
        <v>121</v>
      </c>
      <c r="C472" t="s">
        <v>122</v>
      </c>
      <c r="D472">
        <v>130</v>
      </c>
      <c r="E472">
        <v>128</v>
      </c>
      <c r="F472">
        <v>128</v>
      </c>
      <c r="G472">
        <v>80</v>
      </c>
      <c r="H472">
        <v>80</v>
      </c>
      <c r="I472">
        <v>80</v>
      </c>
      <c r="J472">
        <v>80</v>
      </c>
      <c r="K472">
        <v>82</v>
      </c>
      <c r="L472">
        <v>82</v>
      </c>
      <c r="M472">
        <v>82</v>
      </c>
      <c r="N472">
        <v>75</v>
      </c>
      <c r="O472">
        <v>75</v>
      </c>
      <c r="P472">
        <v>75</v>
      </c>
      <c r="Q472">
        <v>75</v>
      </c>
      <c r="R472">
        <v>73</v>
      </c>
      <c r="S472">
        <v>73</v>
      </c>
      <c r="T472">
        <v>73</v>
      </c>
      <c r="U472">
        <v>73</v>
      </c>
      <c r="V472">
        <v>73</v>
      </c>
      <c r="W472">
        <v>67</v>
      </c>
      <c r="X472">
        <v>61</v>
      </c>
      <c r="Y472">
        <v>61</v>
      </c>
      <c r="Z472">
        <v>62</v>
      </c>
      <c r="AA472">
        <v>62</v>
      </c>
      <c r="AB472">
        <v>61</v>
      </c>
      <c r="AC472">
        <v>61</v>
      </c>
      <c r="AD472">
        <v>66</v>
      </c>
      <c r="AE472">
        <v>66</v>
      </c>
      <c r="AF472">
        <v>68</v>
      </c>
      <c r="AG472">
        <v>68</v>
      </c>
      <c r="AH472">
        <v>68</v>
      </c>
      <c r="AI472">
        <v>67</v>
      </c>
      <c r="AJ472">
        <v>67</v>
      </c>
      <c r="AK472">
        <v>65</v>
      </c>
      <c r="AL472">
        <v>64</v>
      </c>
      <c r="AM472">
        <v>60</v>
      </c>
      <c r="AN472">
        <v>54</v>
      </c>
      <c r="AO472">
        <v>54</v>
      </c>
      <c r="AP472">
        <v>54</v>
      </c>
      <c r="AQ472">
        <v>48</v>
      </c>
      <c r="AR472">
        <v>48</v>
      </c>
      <c r="AS472">
        <v>48</v>
      </c>
      <c r="AT472">
        <v>48</v>
      </c>
      <c r="AU472">
        <v>48</v>
      </c>
      <c r="AV472" s="8">
        <f t="shared" si="56"/>
        <v>70.75</v>
      </c>
      <c r="AW472">
        <f t="shared" si="57"/>
        <v>67.5</v>
      </c>
      <c r="AX472" s="8">
        <f t="shared" si="58"/>
        <v>18.771731592390303</v>
      </c>
      <c r="AY472" s="6">
        <f>Table1214[[#This Row],[Szórás]]/Table1214[[#This Row],[Átlagos akadálymentességi hibaszám]]</f>
        <v>0.26532482816099368</v>
      </c>
      <c r="AZ472">
        <f t="shared" si="59"/>
        <v>48</v>
      </c>
      <c r="BA472">
        <f t="shared" si="60"/>
        <v>130</v>
      </c>
      <c r="BB472">
        <f t="shared" si="61"/>
        <v>82</v>
      </c>
      <c r="BC472" s="7">
        <f t="shared" si="62"/>
        <v>0.98426049560255169</v>
      </c>
      <c r="BD472" s="10">
        <f t="shared" si="63"/>
        <v>0.76207345622792722</v>
      </c>
    </row>
    <row r="473" spans="1:56" x14ac:dyDescent="0.25">
      <c r="A473">
        <v>9183100000</v>
      </c>
      <c r="B473" t="s">
        <v>214</v>
      </c>
      <c r="C473" t="s">
        <v>215</v>
      </c>
      <c r="D473">
        <v>29</v>
      </c>
      <c r="E473">
        <v>29</v>
      </c>
      <c r="F473">
        <v>29</v>
      </c>
      <c r="G473">
        <v>29</v>
      </c>
      <c r="H473">
        <v>29</v>
      </c>
      <c r="I473">
        <v>30</v>
      </c>
      <c r="J473">
        <v>30</v>
      </c>
      <c r="K473">
        <v>30</v>
      </c>
      <c r="L473">
        <v>30</v>
      </c>
      <c r="M473">
        <v>30</v>
      </c>
      <c r="N473">
        <v>30</v>
      </c>
      <c r="O473">
        <v>30</v>
      </c>
      <c r="P473">
        <v>30</v>
      </c>
      <c r="Q473">
        <v>30</v>
      </c>
      <c r="R473">
        <v>30</v>
      </c>
      <c r="S473">
        <v>30</v>
      </c>
      <c r="T473">
        <v>30</v>
      </c>
      <c r="U473">
        <v>30</v>
      </c>
      <c r="V473">
        <v>30</v>
      </c>
      <c r="W473">
        <v>30</v>
      </c>
      <c r="X473">
        <v>30</v>
      </c>
      <c r="Y473">
        <v>30</v>
      </c>
      <c r="Z473">
        <v>30</v>
      </c>
      <c r="AA473">
        <v>30</v>
      </c>
      <c r="AB473">
        <v>30</v>
      </c>
      <c r="AC473">
        <v>30</v>
      </c>
      <c r="AD473">
        <v>30</v>
      </c>
      <c r="AE473">
        <v>30</v>
      </c>
      <c r="AF473">
        <v>30</v>
      </c>
      <c r="AG473">
        <v>30</v>
      </c>
      <c r="AH473">
        <v>30</v>
      </c>
      <c r="AI473">
        <v>30</v>
      </c>
      <c r="AJ473">
        <v>30</v>
      </c>
      <c r="AK473">
        <v>30</v>
      </c>
      <c r="AL473">
        <v>30</v>
      </c>
      <c r="AM473">
        <v>30</v>
      </c>
      <c r="AN473">
        <v>14</v>
      </c>
      <c r="AO473">
        <v>30</v>
      </c>
      <c r="AP473">
        <v>30</v>
      </c>
      <c r="AQ473">
        <v>30</v>
      </c>
      <c r="AR473">
        <v>30</v>
      </c>
      <c r="AS473">
        <v>30</v>
      </c>
      <c r="AT473">
        <v>30</v>
      </c>
      <c r="AU473">
        <v>30</v>
      </c>
      <c r="AV473" s="8">
        <f t="shared" si="56"/>
        <v>29.522727272727273</v>
      </c>
      <c r="AW473">
        <f t="shared" si="57"/>
        <v>30</v>
      </c>
      <c r="AX473" s="8">
        <f t="shared" si="58"/>
        <v>2.4159223416946509</v>
      </c>
      <c r="AY473" s="6">
        <f>Table1214[[#This Row],[Szórás]]/Table1214[[#This Row],[Átlagos akadálymentességi hibaszám]]</f>
        <v>8.1832627432305335E-2</v>
      </c>
      <c r="AZ473">
        <f t="shared" si="59"/>
        <v>14</v>
      </c>
      <c r="BA473">
        <f t="shared" si="60"/>
        <v>30</v>
      </c>
      <c r="BB473">
        <f t="shared" si="61"/>
        <v>16</v>
      </c>
      <c r="BC473" s="7">
        <f t="shared" si="62"/>
        <v>0.99890889315816933</v>
      </c>
      <c r="BD473" s="10">
        <f t="shared" si="63"/>
        <v>1.4916667776652123E-2</v>
      </c>
    </row>
    <row r="474" spans="1:56" x14ac:dyDescent="0.25">
      <c r="A474">
        <v>1294470000</v>
      </c>
      <c r="B474" t="s">
        <v>158</v>
      </c>
      <c r="C474" t="s">
        <v>183</v>
      </c>
      <c r="D474">
        <v>36</v>
      </c>
      <c r="E474">
        <v>26</v>
      </c>
      <c r="F474">
        <v>26</v>
      </c>
      <c r="G474">
        <v>26</v>
      </c>
      <c r="H474">
        <v>26</v>
      </c>
      <c r="I474">
        <v>26</v>
      </c>
      <c r="J474">
        <v>34</v>
      </c>
      <c r="K474">
        <v>36</v>
      </c>
      <c r="L474">
        <v>24</v>
      </c>
      <c r="M474">
        <v>26</v>
      </c>
      <c r="N474">
        <v>36</v>
      </c>
      <c r="O474">
        <v>24</v>
      </c>
      <c r="P474">
        <v>26</v>
      </c>
      <c r="Q474">
        <v>24</v>
      </c>
      <c r="R474">
        <v>27</v>
      </c>
      <c r="S474">
        <v>35</v>
      </c>
      <c r="T474">
        <v>24</v>
      </c>
      <c r="U474">
        <v>20</v>
      </c>
      <c r="V474">
        <v>28</v>
      </c>
      <c r="W474">
        <v>36</v>
      </c>
      <c r="X474">
        <v>26</v>
      </c>
      <c r="Y474">
        <v>27</v>
      </c>
      <c r="Z474">
        <v>36</v>
      </c>
      <c r="AA474">
        <v>26</v>
      </c>
      <c r="AB474">
        <v>32</v>
      </c>
      <c r="AC474">
        <v>22</v>
      </c>
      <c r="AD474">
        <v>36</v>
      </c>
      <c r="AE474">
        <v>27</v>
      </c>
      <c r="AF474">
        <v>25</v>
      </c>
      <c r="AG474">
        <v>21</v>
      </c>
      <c r="AH474">
        <v>21</v>
      </c>
      <c r="AI474">
        <v>28</v>
      </c>
      <c r="AJ474">
        <v>26</v>
      </c>
      <c r="AK474">
        <v>24</v>
      </c>
      <c r="AL474">
        <v>26</v>
      </c>
      <c r="AM474">
        <v>36</v>
      </c>
      <c r="AN474">
        <v>26</v>
      </c>
      <c r="AO474">
        <v>26</v>
      </c>
      <c r="AP474">
        <v>28</v>
      </c>
      <c r="AQ474">
        <v>26</v>
      </c>
      <c r="AR474">
        <v>36</v>
      </c>
      <c r="AS474">
        <v>34</v>
      </c>
      <c r="AT474">
        <v>34</v>
      </c>
      <c r="AU474">
        <v>27</v>
      </c>
      <c r="AV474" s="8">
        <f t="shared" si="56"/>
        <v>28.227272727272727</v>
      </c>
      <c r="AW474">
        <f t="shared" si="57"/>
        <v>26</v>
      </c>
      <c r="AX474" s="8">
        <f t="shared" si="58"/>
        <v>4.893582111028528</v>
      </c>
      <c r="AY474" s="6">
        <f>Table1214[[#This Row],[Szórás]]/Table1214[[#This Row],[Átlagos akadálymentességi hibaszám]]</f>
        <v>0.17336361745994786</v>
      </c>
      <c r="AZ474">
        <f t="shared" si="59"/>
        <v>20</v>
      </c>
      <c r="BA474">
        <f t="shared" si="60"/>
        <v>36</v>
      </c>
      <c r="BB474">
        <f t="shared" si="61"/>
        <v>16</v>
      </c>
      <c r="BC474" s="7">
        <f t="shared" si="62"/>
        <v>1.0003324579280468</v>
      </c>
      <c r="BD474" s="10">
        <f t="shared" si="63"/>
        <v>6.3474065638572481E-4</v>
      </c>
    </row>
    <row r="475" spans="1:56" x14ac:dyDescent="0.25">
      <c r="A475">
        <v>9820000</v>
      </c>
      <c r="B475" t="s">
        <v>85</v>
      </c>
      <c r="C475" t="s">
        <v>356</v>
      </c>
      <c r="D475">
        <v>7</v>
      </c>
      <c r="E475">
        <v>7</v>
      </c>
      <c r="F475">
        <v>7</v>
      </c>
      <c r="G475">
        <v>7</v>
      </c>
      <c r="H475">
        <v>7</v>
      </c>
      <c r="I475">
        <v>7</v>
      </c>
      <c r="J475">
        <v>7</v>
      </c>
      <c r="K475">
        <v>7</v>
      </c>
      <c r="L475">
        <v>8</v>
      </c>
      <c r="M475">
        <v>7</v>
      </c>
      <c r="N475">
        <v>7</v>
      </c>
      <c r="O475">
        <v>7</v>
      </c>
      <c r="P475">
        <v>7</v>
      </c>
      <c r="Q475">
        <v>7</v>
      </c>
      <c r="R475">
        <v>7</v>
      </c>
      <c r="S475">
        <v>7</v>
      </c>
      <c r="T475">
        <v>7</v>
      </c>
      <c r="U475">
        <v>7</v>
      </c>
      <c r="V475">
        <v>7</v>
      </c>
      <c r="W475">
        <v>7</v>
      </c>
      <c r="X475">
        <v>7</v>
      </c>
      <c r="Y475">
        <v>7</v>
      </c>
      <c r="Z475">
        <v>7</v>
      </c>
      <c r="AA475">
        <v>7</v>
      </c>
      <c r="AB475">
        <v>7</v>
      </c>
      <c r="AC475">
        <v>7</v>
      </c>
      <c r="AD475">
        <v>7</v>
      </c>
      <c r="AE475">
        <v>7</v>
      </c>
      <c r="AF475">
        <v>7</v>
      </c>
      <c r="AG475">
        <v>7</v>
      </c>
      <c r="AH475">
        <v>7</v>
      </c>
      <c r="AI475">
        <v>7</v>
      </c>
      <c r="AJ475">
        <v>7</v>
      </c>
      <c r="AK475">
        <v>6</v>
      </c>
      <c r="AL475">
        <v>7</v>
      </c>
      <c r="AM475">
        <v>7</v>
      </c>
      <c r="AN475">
        <v>7</v>
      </c>
      <c r="AO475">
        <v>7</v>
      </c>
      <c r="AP475">
        <v>7</v>
      </c>
      <c r="AQ475">
        <v>7</v>
      </c>
      <c r="AR475">
        <v>7</v>
      </c>
      <c r="AS475">
        <v>7</v>
      </c>
      <c r="AT475">
        <v>7</v>
      </c>
      <c r="AU475">
        <v>7</v>
      </c>
      <c r="AV475" s="8">
        <f t="shared" si="56"/>
        <v>7</v>
      </c>
      <c r="AW475">
        <f t="shared" si="57"/>
        <v>7</v>
      </c>
      <c r="AX475" s="8">
        <f t="shared" si="58"/>
        <v>0.21566554640687682</v>
      </c>
      <c r="AY475" s="6">
        <f>Table1214[[#This Row],[Szórás]]/Table1214[[#This Row],[Átlagos akadálymentességi hibaszám]]</f>
        <v>3.0809363772410975E-2</v>
      </c>
      <c r="AZ475">
        <f t="shared" si="59"/>
        <v>6</v>
      </c>
      <c r="BA475">
        <f t="shared" si="60"/>
        <v>8</v>
      </c>
      <c r="BB475">
        <f t="shared" si="61"/>
        <v>2</v>
      </c>
      <c r="BC475" s="7">
        <f t="shared" si="62"/>
        <v>0.99949619367349374</v>
      </c>
      <c r="BD475" s="10">
        <f t="shared" si="63"/>
        <v>4.3328979438727815E-2</v>
      </c>
    </row>
    <row r="476" spans="1:56" x14ac:dyDescent="0.25">
      <c r="A476">
        <v>82534850000</v>
      </c>
      <c r="B476" t="s">
        <v>100</v>
      </c>
      <c r="C476" t="s">
        <v>101</v>
      </c>
      <c r="D476">
        <v>11</v>
      </c>
      <c r="E476">
        <v>11</v>
      </c>
      <c r="F476">
        <v>11</v>
      </c>
      <c r="G476">
        <v>11</v>
      </c>
      <c r="H476">
        <v>11</v>
      </c>
      <c r="I476">
        <v>11</v>
      </c>
      <c r="J476">
        <v>11</v>
      </c>
      <c r="K476">
        <v>11</v>
      </c>
      <c r="L476">
        <v>11</v>
      </c>
      <c r="M476">
        <v>11</v>
      </c>
      <c r="N476">
        <v>11</v>
      </c>
      <c r="O476">
        <v>11</v>
      </c>
      <c r="P476">
        <v>11</v>
      </c>
      <c r="Q476">
        <v>11</v>
      </c>
      <c r="R476">
        <v>11</v>
      </c>
      <c r="S476">
        <v>11</v>
      </c>
      <c r="T476">
        <v>11</v>
      </c>
      <c r="U476">
        <v>11</v>
      </c>
      <c r="V476">
        <v>13</v>
      </c>
      <c r="W476">
        <v>13</v>
      </c>
      <c r="X476">
        <v>13</v>
      </c>
      <c r="Y476">
        <v>11</v>
      </c>
      <c r="Z476">
        <v>13</v>
      </c>
      <c r="AA476">
        <v>11</v>
      </c>
      <c r="AB476">
        <v>11</v>
      </c>
      <c r="AC476">
        <v>13</v>
      </c>
      <c r="AD476">
        <v>13</v>
      </c>
      <c r="AE476">
        <v>10</v>
      </c>
      <c r="AF476">
        <v>10</v>
      </c>
      <c r="AG476">
        <v>12</v>
      </c>
      <c r="AH476">
        <v>10</v>
      </c>
      <c r="AI476">
        <v>13</v>
      </c>
      <c r="AJ476">
        <v>13</v>
      </c>
      <c r="AK476">
        <v>11</v>
      </c>
      <c r="AL476">
        <v>13</v>
      </c>
      <c r="AM476">
        <v>13</v>
      </c>
      <c r="AN476">
        <v>13</v>
      </c>
      <c r="AO476">
        <v>1</v>
      </c>
      <c r="AP476">
        <v>11</v>
      </c>
      <c r="AQ476">
        <v>11</v>
      </c>
      <c r="AR476">
        <v>10</v>
      </c>
      <c r="AS476">
        <v>10</v>
      </c>
      <c r="AT476">
        <v>10</v>
      </c>
      <c r="AU476">
        <v>10</v>
      </c>
      <c r="AV476" s="8">
        <f t="shared" si="56"/>
        <v>11.136363636363637</v>
      </c>
      <c r="AW476">
        <f t="shared" si="57"/>
        <v>11</v>
      </c>
      <c r="AX476" s="8">
        <f t="shared" si="58"/>
        <v>1.8750616621291325</v>
      </c>
      <c r="AY476" s="6">
        <f>Table1214[[#This Row],[Szórás]]/Table1214[[#This Row],[Átlagos akadálymentességi hibaszám]]</f>
        <v>0.16837288394628944</v>
      </c>
      <c r="AZ476">
        <f t="shared" si="59"/>
        <v>1</v>
      </c>
      <c r="BA476">
        <f t="shared" si="60"/>
        <v>13</v>
      </c>
      <c r="BB476">
        <f t="shared" si="61"/>
        <v>12</v>
      </c>
      <c r="BC476" s="7">
        <f t="shared" si="62"/>
        <v>0.9949641478261565</v>
      </c>
      <c r="BD476" s="10">
        <f t="shared" si="63"/>
        <v>2.9652990451902918E-2</v>
      </c>
    </row>
    <row r="477" spans="1:56" x14ac:dyDescent="0.25">
      <c r="A477">
        <v>251530000</v>
      </c>
      <c r="B477" t="s">
        <v>110</v>
      </c>
      <c r="C477" t="s">
        <v>174</v>
      </c>
      <c r="D477">
        <v>17</v>
      </c>
      <c r="E477">
        <v>17</v>
      </c>
      <c r="F477">
        <v>17</v>
      </c>
      <c r="G477">
        <v>17</v>
      </c>
      <c r="H477">
        <v>17</v>
      </c>
      <c r="I477">
        <v>17</v>
      </c>
      <c r="J477">
        <v>17</v>
      </c>
      <c r="K477">
        <v>17</v>
      </c>
      <c r="L477">
        <v>17</v>
      </c>
      <c r="M477">
        <v>16</v>
      </c>
      <c r="N477">
        <v>16</v>
      </c>
      <c r="O477">
        <v>16</v>
      </c>
      <c r="P477">
        <v>16</v>
      </c>
      <c r="Q477">
        <v>16</v>
      </c>
      <c r="R477">
        <v>16</v>
      </c>
      <c r="S477">
        <v>16</v>
      </c>
      <c r="T477">
        <v>16</v>
      </c>
      <c r="U477">
        <v>16</v>
      </c>
      <c r="V477">
        <v>16</v>
      </c>
      <c r="W477">
        <v>16</v>
      </c>
      <c r="X477">
        <v>16</v>
      </c>
      <c r="Y477">
        <v>16</v>
      </c>
      <c r="Z477">
        <v>16</v>
      </c>
      <c r="AA477">
        <v>16</v>
      </c>
      <c r="AB477">
        <v>16</v>
      </c>
      <c r="AC477">
        <v>16</v>
      </c>
      <c r="AD477">
        <v>16</v>
      </c>
      <c r="AE477">
        <v>16</v>
      </c>
      <c r="AF477">
        <v>16</v>
      </c>
      <c r="AG477">
        <v>16</v>
      </c>
      <c r="AH477">
        <v>16</v>
      </c>
      <c r="AI477">
        <v>16</v>
      </c>
      <c r="AJ477">
        <v>16</v>
      </c>
      <c r="AK477">
        <v>16</v>
      </c>
      <c r="AL477">
        <v>16</v>
      </c>
      <c r="AM477">
        <v>16</v>
      </c>
      <c r="AN477">
        <v>16</v>
      </c>
      <c r="AO477">
        <v>16</v>
      </c>
      <c r="AP477">
        <v>16</v>
      </c>
      <c r="AQ477">
        <v>16</v>
      </c>
      <c r="AR477">
        <v>16</v>
      </c>
      <c r="AS477">
        <v>15</v>
      </c>
      <c r="AT477">
        <v>17</v>
      </c>
      <c r="AU477">
        <v>15</v>
      </c>
      <c r="AV477" s="8">
        <f t="shared" si="56"/>
        <v>16.181818181818183</v>
      </c>
      <c r="AW477">
        <f t="shared" si="57"/>
        <v>16</v>
      </c>
      <c r="AX477" s="8">
        <f t="shared" si="58"/>
        <v>0.49522028327205997</v>
      </c>
      <c r="AY477" s="6">
        <f>Table1214[[#This Row],[Szórás]]/Table1214[[#This Row],[Átlagos akadálymentességi hibaszám]]</f>
        <v>3.0603500651644154E-2</v>
      </c>
      <c r="AZ477">
        <f t="shared" si="59"/>
        <v>15</v>
      </c>
      <c r="BA477">
        <f t="shared" si="60"/>
        <v>17</v>
      </c>
      <c r="BB477">
        <f t="shared" si="61"/>
        <v>2</v>
      </c>
      <c r="BC477" s="7">
        <f t="shared" si="62"/>
        <v>0.99845761739767191</v>
      </c>
      <c r="BD477" s="10">
        <f t="shared" si="63"/>
        <v>0.42357947395283424</v>
      </c>
    </row>
    <row r="478" spans="1:56" x14ac:dyDescent="0.25">
      <c r="A478">
        <v>183640000</v>
      </c>
      <c r="B478" t="s">
        <v>110</v>
      </c>
      <c r="C478" t="s">
        <v>174</v>
      </c>
      <c r="D478">
        <v>57</v>
      </c>
      <c r="E478">
        <v>57</v>
      </c>
      <c r="F478">
        <v>57</v>
      </c>
      <c r="G478">
        <v>57</v>
      </c>
      <c r="H478">
        <v>57</v>
      </c>
      <c r="I478">
        <v>57</v>
      </c>
      <c r="J478">
        <v>57</v>
      </c>
      <c r="K478">
        <v>57</v>
      </c>
      <c r="L478">
        <v>57</v>
      </c>
      <c r="M478">
        <v>57</v>
      </c>
      <c r="N478">
        <v>57</v>
      </c>
      <c r="O478">
        <v>57</v>
      </c>
      <c r="P478">
        <v>57</v>
      </c>
      <c r="Q478">
        <v>57</v>
      </c>
      <c r="R478">
        <v>57</v>
      </c>
      <c r="S478">
        <v>57</v>
      </c>
      <c r="T478">
        <v>1</v>
      </c>
      <c r="U478">
        <v>1</v>
      </c>
      <c r="V478">
        <v>57</v>
      </c>
      <c r="W478">
        <v>57</v>
      </c>
      <c r="X478">
        <v>57</v>
      </c>
      <c r="Y478">
        <v>57</v>
      </c>
      <c r="Z478">
        <v>57</v>
      </c>
      <c r="AA478">
        <v>57</v>
      </c>
      <c r="AB478">
        <v>57</v>
      </c>
      <c r="AC478">
        <v>57</v>
      </c>
      <c r="AD478">
        <v>57</v>
      </c>
      <c r="AE478">
        <v>57</v>
      </c>
      <c r="AF478">
        <v>57</v>
      </c>
      <c r="AG478">
        <v>57</v>
      </c>
      <c r="AH478">
        <v>57</v>
      </c>
      <c r="AI478">
        <v>57</v>
      </c>
      <c r="AJ478">
        <v>56</v>
      </c>
      <c r="AK478">
        <v>56</v>
      </c>
      <c r="AL478">
        <v>56</v>
      </c>
      <c r="AM478">
        <v>56</v>
      </c>
      <c r="AN478">
        <v>56</v>
      </c>
      <c r="AO478">
        <v>56</v>
      </c>
      <c r="AP478">
        <v>56</v>
      </c>
      <c r="AQ478">
        <v>56</v>
      </c>
      <c r="AR478">
        <v>56</v>
      </c>
      <c r="AS478">
        <v>56</v>
      </c>
      <c r="AT478">
        <v>56</v>
      </c>
      <c r="AU478">
        <v>56</v>
      </c>
      <c r="AV478" s="8">
        <f t="shared" si="56"/>
        <v>54.18181818181818</v>
      </c>
      <c r="AW478">
        <f t="shared" si="57"/>
        <v>57</v>
      </c>
      <c r="AX478" s="8">
        <f t="shared" si="58"/>
        <v>11.747880021068873</v>
      </c>
      <c r="AY478" s="6">
        <f>Table1214[[#This Row],[Szórás]]/Table1214[[#This Row],[Átlagos akadálymentességi hibaszám]]</f>
        <v>0.21682328897945907</v>
      </c>
      <c r="AZ478">
        <f t="shared" si="59"/>
        <v>1</v>
      </c>
      <c r="BA478">
        <f t="shared" si="60"/>
        <v>57</v>
      </c>
      <c r="BB478">
        <f t="shared" si="61"/>
        <v>56</v>
      </c>
      <c r="BC478" s="7">
        <f t="shared" si="62"/>
        <v>1.0052331228461229</v>
      </c>
      <c r="BD478" s="10">
        <f t="shared" si="63"/>
        <v>6.2088478929776649E-3</v>
      </c>
    </row>
    <row r="479" spans="1:56" x14ac:dyDescent="0.25">
      <c r="A479">
        <v>7450000</v>
      </c>
      <c r="B479" t="s">
        <v>85</v>
      </c>
      <c r="C479" t="s">
        <v>356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 s="8">
        <f t="shared" si="56"/>
        <v>1</v>
      </c>
      <c r="AW479">
        <f t="shared" si="57"/>
        <v>1</v>
      </c>
      <c r="AX479" s="8">
        <f t="shared" si="58"/>
        <v>0</v>
      </c>
      <c r="AY479" s="6">
        <f>Table1214[[#This Row],[Szórás]]/Table1214[[#This Row],[Átlagos akadálymentességi hibaszám]]</f>
        <v>0</v>
      </c>
      <c r="AZ479">
        <f t="shared" si="59"/>
        <v>1</v>
      </c>
      <c r="BA479">
        <f t="shared" si="60"/>
        <v>1</v>
      </c>
      <c r="BB479">
        <f t="shared" si="61"/>
        <v>0</v>
      </c>
      <c r="BC479" s="7">
        <f t="shared" si="62"/>
        <v>1</v>
      </c>
      <c r="BD479" s="10">
        <f t="shared" si="63"/>
        <v>1</v>
      </c>
    </row>
    <row r="480" spans="1:56" x14ac:dyDescent="0.25">
      <c r="A480">
        <v>25560000</v>
      </c>
      <c r="B480" t="s">
        <v>104</v>
      </c>
      <c r="C480" t="s">
        <v>274</v>
      </c>
      <c r="D480">
        <v>14</v>
      </c>
      <c r="E480">
        <v>14</v>
      </c>
      <c r="F480">
        <v>14</v>
      </c>
      <c r="G480">
        <v>14</v>
      </c>
      <c r="H480">
        <v>14</v>
      </c>
      <c r="I480">
        <v>14</v>
      </c>
      <c r="J480">
        <v>14</v>
      </c>
      <c r="K480">
        <v>14</v>
      </c>
      <c r="L480">
        <v>14</v>
      </c>
      <c r="M480">
        <v>14</v>
      </c>
      <c r="N480">
        <v>14</v>
      </c>
      <c r="O480">
        <v>14</v>
      </c>
      <c r="P480">
        <v>14</v>
      </c>
      <c r="Q480">
        <v>14</v>
      </c>
      <c r="R480">
        <v>14</v>
      </c>
      <c r="S480">
        <v>14</v>
      </c>
      <c r="T480">
        <v>14</v>
      </c>
      <c r="U480">
        <v>14</v>
      </c>
      <c r="V480">
        <v>14</v>
      </c>
      <c r="W480">
        <v>14</v>
      </c>
      <c r="X480">
        <v>14</v>
      </c>
      <c r="Y480">
        <v>14</v>
      </c>
      <c r="Z480">
        <v>14</v>
      </c>
      <c r="AA480">
        <v>14</v>
      </c>
      <c r="AB480">
        <v>14</v>
      </c>
      <c r="AC480">
        <v>14</v>
      </c>
      <c r="AD480">
        <v>14</v>
      </c>
      <c r="AE480">
        <v>14</v>
      </c>
      <c r="AF480">
        <v>14</v>
      </c>
      <c r="AG480">
        <v>14</v>
      </c>
      <c r="AH480">
        <v>14</v>
      </c>
      <c r="AI480">
        <v>14</v>
      </c>
      <c r="AJ480">
        <v>14</v>
      </c>
      <c r="AK480">
        <v>14</v>
      </c>
      <c r="AL480">
        <v>14</v>
      </c>
      <c r="AM480">
        <v>14</v>
      </c>
      <c r="AN480">
        <v>14</v>
      </c>
      <c r="AO480">
        <v>14</v>
      </c>
      <c r="AP480">
        <v>14</v>
      </c>
      <c r="AQ480">
        <v>14</v>
      </c>
      <c r="AR480">
        <v>14</v>
      </c>
      <c r="AS480">
        <v>14</v>
      </c>
      <c r="AT480">
        <v>14</v>
      </c>
      <c r="AU480">
        <v>14</v>
      </c>
      <c r="AV480" s="8">
        <f t="shared" si="56"/>
        <v>14</v>
      </c>
      <c r="AW480">
        <f t="shared" si="57"/>
        <v>14</v>
      </c>
      <c r="AX480" s="8">
        <f t="shared" si="58"/>
        <v>0</v>
      </c>
      <c r="AY480" s="6">
        <f>Table1214[[#This Row],[Szórás]]/Table1214[[#This Row],[Átlagos akadálymentességi hibaszám]]</f>
        <v>0</v>
      </c>
      <c r="AZ480">
        <f t="shared" si="59"/>
        <v>14</v>
      </c>
      <c r="BA480">
        <f t="shared" si="60"/>
        <v>14</v>
      </c>
      <c r="BB480">
        <f t="shared" si="61"/>
        <v>0</v>
      </c>
      <c r="BC480" s="7">
        <f t="shared" si="62"/>
        <v>1</v>
      </c>
      <c r="BD480" s="10">
        <f t="shared" si="63"/>
        <v>1</v>
      </c>
    </row>
    <row r="481" spans="1:56" x14ac:dyDescent="0.25">
      <c r="A481">
        <v>57098150000</v>
      </c>
      <c r="B481" t="s">
        <v>100</v>
      </c>
      <c r="C481" t="s">
        <v>101</v>
      </c>
      <c r="D481">
        <v>88</v>
      </c>
      <c r="E481">
        <v>88</v>
      </c>
      <c r="F481">
        <v>88</v>
      </c>
      <c r="G481">
        <v>88</v>
      </c>
      <c r="H481">
        <v>88</v>
      </c>
      <c r="I481">
        <v>88</v>
      </c>
      <c r="J481">
        <v>88</v>
      </c>
      <c r="K481">
        <v>88</v>
      </c>
      <c r="L481">
        <v>88</v>
      </c>
      <c r="M481">
        <v>88</v>
      </c>
      <c r="N481">
        <v>88</v>
      </c>
      <c r="O481">
        <v>79</v>
      </c>
      <c r="P481">
        <v>79</v>
      </c>
      <c r="Q481">
        <v>79</v>
      </c>
      <c r="R481">
        <v>79</v>
      </c>
      <c r="S481">
        <v>79</v>
      </c>
      <c r="T481">
        <v>79</v>
      </c>
      <c r="U481">
        <v>79</v>
      </c>
      <c r="V481">
        <v>79</v>
      </c>
      <c r="W481">
        <v>79</v>
      </c>
      <c r="X481">
        <v>79</v>
      </c>
      <c r="Y481">
        <v>79</v>
      </c>
      <c r="Z481">
        <v>79</v>
      </c>
      <c r="AA481">
        <v>79</v>
      </c>
      <c r="AB481">
        <v>79</v>
      </c>
      <c r="AC481">
        <v>79</v>
      </c>
      <c r="AD481">
        <v>79</v>
      </c>
      <c r="AE481">
        <v>79</v>
      </c>
      <c r="AF481">
        <v>79</v>
      </c>
      <c r="AG481">
        <v>77</v>
      </c>
      <c r="AH481">
        <v>79</v>
      </c>
      <c r="AI481">
        <v>53</v>
      </c>
      <c r="AJ481">
        <v>53</v>
      </c>
      <c r="AK481">
        <v>53</v>
      </c>
      <c r="AL481">
        <v>79</v>
      </c>
      <c r="AM481">
        <v>79</v>
      </c>
      <c r="AN481">
        <v>53</v>
      </c>
      <c r="AO481">
        <v>79</v>
      </c>
      <c r="AP481">
        <v>79</v>
      </c>
      <c r="AQ481">
        <v>79</v>
      </c>
      <c r="AR481">
        <v>79</v>
      </c>
      <c r="AS481">
        <v>79</v>
      </c>
      <c r="AT481">
        <v>79</v>
      </c>
      <c r="AU481">
        <v>85</v>
      </c>
      <c r="AV481" s="8">
        <f t="shared" si="56"/>
        <v>78.977272727272734</v>
      </c>
      <c r="AW481">
        <f t="shared" si="57"/>
        <v>79</v>
      </c>
      <c r="AX481" s="8">
        <f t="shared" si="58"/>
        <v>9.1942566409527906</v>
      </c>
      <c r="AY481" s="6">
        <f>Table1214[[#This Row],[Szórás]]/Table1214[[#This Row],[Átlagos akadálymentességi hibaszám]]</f>
        <v>0.11641648696458208</v>
      </c>
      <c r="AZ481">
        <f t="shared" si="59"/>
        <v>53</v>
      </c>
      <c r="BA481">
        <f t="shared" si="60"/>
        <v>88</v>
      </c>
      <c r="BB481">
        <f t="shared" si="61"/>
        <v>35</v>
      </c>
      <c r="BC481" s="7">
        <f t="shared" si="62"/>
        <v>0.9948601235470742</v>
      </c>
      <c r="BD481" s="10">
        <f t="shared" si="63"/>
        <v>0.24520045666732465</v>
      </c>
    </row>
    <row r="482" spans="1:56" x14ac:dyDescent="0.25">
      <c r="A482">
        <v>18430000</v>
      </c>
      <c r="B482" t="s">
        <v>85</v>
      </c>
      <c r="C482" t="s">
        <v>356</v>
      </c>
      <c r="D482">
        <v>208</v>
      </c>
      <c r="E482">
        <v>207</v>
      </c>
      <c r="F482">
        <v>203</v>
      </c>
      <c r="G482">
        <v>204</v>
      </c>
      <c r="H482">
        <v>202</v>
      </c>
      <c r="I482">
        <v>206</v>
      </c>
      <c r="J482">
        <v>208</v>
      </c>
      <c r="K482">
        <v>208</v>
      </c>
      <c r="L482">
        <v>204</v>
      </c>
      <c r="M482">
        <v>204</v>
      </c>
      <c r="N482">
        <v>206</v>
      </c>
      <c r="O482">
        <v>203</v>
      </c>
      <c r="P482">
        <v>202</v>
      </c>
      <c r="Q482">
        <v>202</v>
      </c>
      <c r="R482">
        <v>208</v>
      </c>
      <c r="S482">
        <v>212</v>
      </c>
      <c r="T482">
        <v>210</v>
      </c>
      <c r="U482">
        <v>206</v>
      </c>
      <c r="V482">
        <v>209</v>
      </c>
      <c r="W482">
        <v>214</v>
      </c>
      <c r="X482">
        <v>205</v>
      </c>
      <c r="Y482">
        <v>202</v>
      </c>
      <c r="Z482">
        <v>202</v>
      </c>
      <c r="AA482">
        <v>204</v>
      </c>
      <c r="AB482">
        <v>200</v>
      </c>
      <c r="AC482">
        <v>206</v>
      </c>
      <c r="AD482">
        <v>204</v>
      </c>
      <c r="AE482">
        <v>203</v>
      </c>
      <c r="AF482">
        <v>200</v>
      </c>
      <c r="AG482">
        <v>201</v>
      </c>
      <c r="AH482">
        <v>204</v>
      </c>
      <c r="AI482">
        <v>202</v>
      </c>
      <c r="AJ482">
        <v>203</v>
      </c>
      <c r="AK482">
        <v>204</v>
      </c>
      <c r="AL482">
        <v>201</v>
      </c>
      <c r="AM482">
        <v>205</v>
      </c>
      <c r="AN482">
        <v>205</v>
      </c>
      <c r="AO482">
        <v>205</v>
      </c>
      <c r="AP482">
        <v>197</v>
      </c>
      <c r="AQ482">
        <v>203</v>
      </c>
      <c r="AR482">
        <v>201</v>
      </c>
      <c r="AS482">
        <v>198</v>
      </c>
      <c r="AT482">
        <v>200</v>
      </c>
      <c r="AU482">
        <v>204</v>
      </c>
      <c r="AV482" s="8">
        <f t="shared" si="56"/>
        <v>204.20454545454547</v>
      </c>
      <c r="AW482">
        <f t="shared" si="57"/>
        <v>204</v>
      </c>
      <c r="AX482" s="8">
        <f t="shared" si="58"/>
        <v>3.4275189036816607</v>
      </c>
      <c r="AY482" s="6">
        <f>Table1214[[#This Row],[Szórás]]/Table1214[[#This Row],[Átlagos akadálymentességi hibaszám]]</f>
        <v>1.6784733640733785E-2</v>
      </c>
      <c r="AZ482">
        <f t="shared" si="59"/>
        <v>197</v>
      </c>
      <c r="BA482">
        <f t="shared" si="60"/>
        <v>214</v>
      </c>
      <c r="BB482">
        <f t="shared" si="61"/>
        <v>17</v>
      </c>
      <c r="BC482" s="7">
        <f t="shared" si="62"/>
        <v>0.99940677318337123</v>
      </c>
      <c r="BD482" s="10">
        <f t="shared" si="63"/>
        <v>0.20802776275971357</v>
      </c>
    </row>
    <row r="483" spans="1:56" x14ac:dyDescent="0.25">
      <c r="A483">
        <v>13335840000</v>
      </c>
      <c r="B483" t="s">
        <v>100</v>
      </c>
      <c r="C483" t="s">
        <v>101</v>
      </c>
      <c r="D483">
        <v>33</v>
      </c>
      <c r="E483">
        <v>33</v>
      </c>
      <c r="F483">
        <v>33</v>
      </c>
      <c r="G483">
        <v>31</v>
      </c>
      <c r="H483">
        <v>30</v>
      </c>
      <c r="I483">
        <v>31</v>
      </c>
      <c r="J483">
        <v>35</v>
      </c>
      <c r="K483">
        <v>35</v>
      </c>
      <c r="L483">
        <v>37</v>
      </c>
      <c r="M483">
        <v>36</v>
      </c>
      <c r="N483">
        <v>35</v>
      </c>
      <c r="O483">
        <v>33</v>
      </c>
      <c r="P483">
        <v>33</v>
      </c>
      <c r="Q483">
        <v>28</v>
      </c>
      <c r="R483">
        <v>34</v>
      </c>
      <c r="S483">
        <v>32</v>
      </c>
      <c r="T483">
        <v>30</v>
      </c>
      <c r="U483">
        <v>30</v>
      </c>
      <c r="V483">
        <v>29</v>
      </c>
      <c r="W483">
        <v>30</v>
      </c>
      <c r="X483">
        <v>30</v>
      </c>
      <c r="Y483">
        <v>32</v>
      </c>
      <c r="Z483">
        <v>33</v>
      </c>
      <c r="AA483">
        <v>33</v>
      </c>
      <c r="AB483">
        <v>35</v>
      </c>
      <c r="AC483">
        <v>34</v>
      </c>
      <c r="AD483">
        <v>34</v>
      </c>
      <c r="AE483">
        <v>30</v>
      </c>
      <c r="AF483">
        <v>29</v>
      </c>
      <c r="AG483">
        <v>29</v>
      </c>
      <c r="AH483">
        <v>29</v>
      </c>
      <c r="AI483">
        <v>29</v>
      </c>
      <c r="AJ483">
        <v>29</v>
      </c>
      <c r="AK483">
        <v>27</v>
      </c>
      <c r="AL483">
        <v>27</v>
      </c>
      <c r="AM483">
        <v>21</v>
      </c>
      <c r="AN483">
        <v>21</v>
      </c>
      <c r="AO483">
        <v>23</v>
      </c>
      <c r="AP483">
        <v>23</v>
      </c>
      <c r="AQ483">
        <v>21</v>
      </c>
      <c r="AR483">
        <v>22</v>
      </c>
      <c r="AS483">
        <v>22</v>
      </c>
      <c r="AT483">
        <v>22</v>
      </c>
      <c r="AU483">
        <v>22</v>
      </c>
      <c r="AV483" s="8">
        <f t="shared" si="56"/>
        <v>29.65909090909091</v>
      </c>
      <c r="AW483">
        <f t="shared" si="57"/>
        <v>30</v>
      </c>
      <c r="AX483" s="8">
        <f t="shared" si="58"/>
        <v>4.6402845833848465</v>
      </c>
      <c r="AY483" s="6">
        <f>Table1214[[#This Row],[Szórás]]/Table1214[[#This Row],[Átlagos akadálymentességi hibaszám]]</f>
        <v>0.15645403959305229</v>
      </c>
      <c r="AZ483">
        <f t="shared" si="59"/>
        <v>21</v>
      </c>
      <c r="BA483">
        <f t="shared" si="60"/>
        <v>37</v>
      </c>
      <c r="BB483">
        <f t="shared" si="61"/>
        <v>16</v>
      </c>
      <c r="BC483" s="7">
        <f t="shared" si="62"/>
        <v>0.98975766309325497</v>
      </c>
      <c r="BD483" s="10">
        <f t="shared" si="63"/>
        <v>0.62233161332739362</v>
      </c>
    </row>
    <row r="484" spans="1:56" x14ac:dyDescent="0.25">
      <c r="A484">
        <v>7360000</v>
      </c>
      <c r="B484" t="s">
        <v>85</v>
      </c>
      <c r="C484" t="s">
        <v>356</v>
      </c>
      <c r="D484">
        <v>30</v>
      </c>
      <c r="E484">
        <v>30</v>
      </c>
      <c r="F484">
        <v>30</v>
      </c>
      <c r="G484">
        <v>30</v>
      </c>
      <c r="H484">
        <v>30</v>
      </c>
      <c r="I484">
        <v>30</v>
      </c>
      <c r="J484">
        <v>30</v>
      </c>
      <c r="K484">
        <v>30</v>
      </c>
      <c r="L484">
        <v>30</v>
      </c>
      <c r="M484">
        <v>30</v>
      </c>
      <c r="N484">
        <v>30</v>
      </c>
      <c r="O484">
        <v>29</v>
      </c>
      <c r="P484">
        <v>30</v>
      </c>
      <c r="Q484">
        <v>30</v>
      </c>
      <c r="R484">
        <v>30</v>
      </c>
      <c r="S484">
        <v>30</v>
      </c>
      <c r="T484">
        <v>30</v>
      </c>
      <c r="U484">
        <v>30</v>
      </c>
      <c r="V484">
        <v>30</v>
      </c>
      <c r="W484">
        <v>30</v>
      </c>
      <c r="X484">
        <v>30</v>
      </c>
      <c r="Y484">
        <v>30</v>
      </c>
      <c r="Z484">
        <v>30</v>
      </c>
      <c r="AA484">
        <v>30</v>
      </c>
      <c r="AB484">
        <v>30</v>
      </c>
      <c r="AC484">
        <v>30</v>
      </c>
      <c r="AD484">
        <v>30</v>
      </c>
      <c r="AE484">
        <v>30</v>
      </c>
      <c r="AF484">
        <v>30</v>
      </c>
      <c r="AG484">
        <v>30</v>
      </c>
      <c r="AH484">
        <v>30</v>
      </c>
      <c r="AI484">
        <v>30</v>
      </c>
      <c r="AJ484">
        <v>30</v>
      </c>
      <c r="AK484">
        <v>30</v>
      </c>
      <c r="AL484">
        <v>30</v>
      </c>
      <c r="AM484">
        <v>30</v>
      </c>
      <c r="AN484">
        <v>30</v>
      </c>
      <c r="AO484">
        <v>30</v>
      </c>
      <c r="AP484">
        <v>30</v>
      </c>
      <c r="AQ484">
        <v>30</v>
      </c>
      <c r="AR484">
        <v>30</v>
      </c>
      <c r="AS484">
        <v>30</v>
      </c>
      <c r="AT484">
        <v>30</v>
      </c>
      <c r="AU484">
        <v>30</v>
      </c>
      <c r="AV484" s="8">
        <f t="shared" si="56"/>
        <v>29.977272727272727</v>
      </c>
      <c r="AW484">
        <f t="shared" si="57"/>
        <v>30</v>
      </c>
      <c r="AX484" s="8">
        <f t="shared" si="58"/>
        <v>0.1507556722888817</v>
      </c>
      <c r="AY484" s="6">
        <f>Table1214[[#This Row],[Szórás]]/Table1214[[#This Row],[Átlagos akadálymentességi hibaszám]]</f>
        <v>5.0289989239657275E-3</v>
      </c>
      <c r="AZ484">
        <f t="shared" si="59"/>
        <v>29</v>
      </c>
      <c r="BA484">
        <f t="shared" si="60"/>
        <v>30</v>
      </c>
      <c r="BB484">
        <f t="shared" si="61"/>
        <v>1</v>
      </c>
      <c r="BC484" s="7">
        <f t="shared" si="62"/>
        <v>1.0000501726881483</v>
      </c>
      <c r="BD484" s="10">
        <f t="shared" si="63"/>
        <v>1.5900486749596363E-2</v>
      </c>
    </row>
    <row r="485" spans="1:56" x14ac:dyDescent="0.25">
      <c r="A485">
        <v>471670000</v>
      </c>
      <c r="B485" t="s">
        <v>125</v>
      </c>
      <c r="C485" t="s">
        <v>135</v>
      </c>
      <c r="D485">
        <v>19</v>
      </c>
      <c r="E485">
        <v>19</v>
      </c>
      <c r="F485">
        <v>19</v>
      </c>
      <c r="G485">
        <v>19</v>
      </c>
      <c r="H485">
        <v>19</v>
      </c>
      <c r="I485">
        <v>19</v>
      </c>
      <c r="J485">
        <v>21</v>
      </c>
      <c r="K485">
        <v>22</v>
      </c>
      <c r="L485">
        <v>22</v>
      </c>
      <c r="M485">
        <v>22</v>
      </c>
      <c r="N485">
        <v>22</v>
      </c>
      <c r="O485">
        <v>22</v>
      </c>
      <c r="P485">
        <v>22</v>
      </c>
      <c r="Q485">
        <v>22</v>
      </c>
      <c r="R485">
        <v>20</v>
      </c>
      <c r="S485">
        <v>20</v>
      </c>
      <c r="T485">
        <v>20</v>
      </c>
      <c r="U485">
        <v>20</v>
      </c>
      <c r="V485">
        <v>20</v>
      </c>
      <c r="W485">
        <v>20</v>
      </c>
      <c r="X485">
        <v>20</v>
      </c>
      <c r="Y485">
        <v>20</v>
      </c>
      <c r="Z485">
        <v>20</v>
      </c>
      <c r="AA485">
        <v>20</v>
      </c>
      <c r="AB485">
        <v>20</v>
      </c>
      <c r="AC485">
        <v>20</v>
      </c>
      <c r="AD485">
        <v>20</v>
      </c>
      <c r="AE485">
        <v>20</v>
      </c>
      <c r="AF485">
        <v>20</v>
      </c>
      <c r="AG485">
        <v>20</v>
      </c>
      <c r="AH485">
        <v>20</v>
      </c>
      <c r="AI485">
        <v>20</v>
      </c>
      <c r="AJ485">
        <v>20</v>
      </c>
      <c r="AK485">
        <v>18</v>
      </c>
      <c r="AL485">
        <v>18</v>
      </c>
      <c r="AM485">
        <v>18</v>
      </c>
      <c r="AN485">
        <v>13</v>
      </c>
      <c r="AO485">
        <v>13</v>
      </c>
      <c r="AP485">
        <v>14</v>
      </c>
      <c r="AQ485">
        <v>14</v>
      </c>
      <c r="AR485">
        <v>12</v>
      </c>
      <c r="AS485">
        <v>12</v>
      </c>
      <c r="AT485">
        <v>12</v>
      </c>
      <c r="AU485">
        <v>12</v>
      </c>
      <c r="AV485" s="8">
        <f t="shared" si="56"/>
        <v>18.75</v>
      </c>
      <c r="AW485">
        <f t="shared" si="57"/>
        <v>20</v>
      </c>
      <c r="AX485" s="8">
        <f t="shared" si="58"/>
        <v>3.0661315677409662</v>
      </c>
      <c r="AY485" s="6">
        <f>Table1214[[#This Row],[Szórás]]/Table1214[[#This Row],[Átlagos akadálymentességi hibaszám]]</f>
        <v>0.16352701694618485</v>
      </c>
      <c r="AZ485">
        <f t="shared" si="59"/>
        <v>12</v>
      </c>
      <c r="BA485">
        <f t="shared" si="60"/>
        <v>22</v>
      </c>
      <c r="BB485">
        <f t="shared" si="61"/>
        <v>10</v>
      </c>
      <c r="BC485" s="7">
        <f t="shared" si="62"/>
        <v>0.98984071234232263</v>
      </c>
      <c r="BD485" s="10">
        <f t="shared" si="63"/>
        <v>0.49259267322376182</v>
      </c>
    </row>
    <row r="486" spans="1:56" x14ac:dyDescent="0.25">
      <c r="A486">
        <v>629940000</v>
      </c>
      <c r="B486" t="s">
        <v>121</v>
      </c>
      <c r="C486" t="s">
        <v>122</v>
      </c>
      <c r="D486">
        <v>28</v>
      </c>
      <c r="E486">
        <v>29</v>
      </c>
      <c r="F486">
        <v>28</v>
      </c>
      <c r="G486">
        <v>35</v>
      </c>
      <c r="H486">
        <v>35</v>
      </c>
      <c r="I486">
        <v>36</v>
      </c>
      <c r="J486">
        <v>35</v>
      </c>
      <c r="K486">
        <v>35</v>
      </c>
      <c r="L486">
        <v>36</v>
      </c>
      <c r="M486">
        <v>26</v>
      </c>
      <c r="N486">
        <v>26</v>
      </c>
      <c r="O486">
        <v>25</v>
      </c>
      <c r="P486">
        <v>15</v>
      </c>
      <c r="Q486">
        <v>28</v>
      </c>
      <c r="R486">
        <v>26</v>
      </c>
      <c r="S486">
        <v>27</v>
      </c>
      <c r="T486">
        <v>27</v>
      </c>
      <c r="U486">
        <v>26</v>
      </c>
      <c r="V486">
        <v>30</v>
      </c>
      <c r="W486">
        <v>27</v>
      </c>
      <c r="X486">
        <v>24</v>
      </c>
      <c r="Y486">
        <v>21</v>
      </c>
      <c r="Z486">
        <v>19</v>
      </c>
      <c r="AA486">
        <v>19</v>
      </c>
      <c r="AB486">
        <v>21</v>
      </c>
      <c r="AC486">
        <v>23</v>
      </c>
      <c r="AD486">
        <v>29</v>
      </c>
      <c r="AE486">
        <v>30</v>
      </c>
      <c r="AF486">
        <v>29</v>
      </c>
      <c r="AG486">
        <v>32</v>
      </c>
      <c r="AH486">
        <v>32</v>
      </c>
      <c r="AI486">
        <v>29</v>
      </c>
      <c r="AJ486">
        <v>36</v>
      </c>
      <c r="AK486">
        <v>36</v>
      </c>
      <c r="AL486">
        <v>35</v>
      </c>
      <c r="AM486">
        <v>21</v>
      </c>
      <c r="AN486">
        <v>21</v>
      </c>
      <c r="AO486">
        <v>23</v>
      </c>
      <c r="AP486">
        <v>28</v>
      </c>
      <c r="AQ486">
        <v>29</v>
      </c>
      <c r="AR486">
        <v>31</v>
      </c>
      <c r="AS486">
        <v>39</v>
      </c>
      <c r="AT486">
        <v>40</v>
      </c>
      <c r="AU486">
        <v>29</v>
      </c>
      <c r="AV486" s="8">
        <f t="shared" si="56"/>
        <v>28.545454545454547</v>
      </c>
      <c r="AW486">
        <f t="shared" si="57"/>
        <v>28.5</v>
      </c>
      <c r="AX486" s="8">
        <f t="shared" si="58"/>
        <v>5.7645853254705113</v>
      </c>
      <c r="AY486" s="6">
        <f>Table1214[[#This Row],[Szórás]]/Table1214[[#This Row],[Átlagos akadálymentességi hibaszám]]</f>
        <v>0.20194407191138733</v>
      </c>
      <c r="AZ486">
        <f t="shared" si="59"/>
        <v>15</v>
      </c>
      <c r="BA486">
        <f t="shared" si="60"/>
        <v>40</v>
      </c>
      <c r="BB486">
        <f t="shared" si="61"/>
        <v>25</v>
      </c>
      <c r="BC486" s="7">
        <f t="shared" si="62"/>
        <v>1.000388095950228</v>
      </c>
      <c r="BD486" s="10">
        <f t="shared" si="63"/>
        <v>5.4428239761729108E-4</v>
      </c>
    </row>
    <row r="487" spans="1:56" x14ac:dyDescent="0.25">
      <c r="A487">
        <v>1109460000</v>
      </c>
      <c r="B487" t="s">
        <v>158</v>
      </c>
      <c r="C487" t="s">
        <v>183</v>
      </c>
      <c r="D487">
        <v>206</v>
      </c>
      <c r="E487">
        <v>206</v>
      </c>
      <c r="F487">
        <v>206</v>
      </c>
      <c r="G487">
        <v>208</v>
      </c>
      <c r="H487">
        <v>206</v>
      </c>
      <c r="I487">
        <v>206</v>
      </c>
      <c r="J487">
        <v>208</v>
      </c>
      <c r="K487">
        <v>210</v>
      </c>
      <c r="L487">
        <v>210</v>
      </c>
      <c r="M487">
        <v>207</v>
      </c>
      <c r="N487">
        <v>207</v>
      </c>
      <c r="O487">
        <v>212</v>
      </c>
      <c r="P487">
        <v>201</v>
      </c>
      <c r="Q487">
        <v>199</v>
      </c>
      <c r="R487">
        <v>200</v>
      </c>
      <c r="S487">
        <v>200</v>
      </c>
      <c r="T487">
        <v>202</v>
      </c>
      <c r="U487">
        <v>202</v>
      </c>
      <c r="V487">
        <v>201</v>
      </c>
      <c r="W487">
        <v>201</v>
      </c>
      <c r="X487">
        <v>203</v>
      </c>
      <c r="Y487">
        <v>203</v>
      </c>
      <c r="Z487">
        <v>201</v>
      </c>
      <c r="AA487">
        <v>201</v>
      </c>
      <c r="AB487">
        <v>201</v>
      </c>
      <c r="AC487">
        <v>203</v>
      </c>
      <c r="AD487">
        <v>201</v>
      </c>
      <c r="AE487">
        <v>201</v>
      </c>
      <c r="AF487">
        <v>201</v>
      </c>
      <c r="AG487">
        <v>227</v>
      </c>
      <c r="AH487">
        <v>227</v>
      </c>
      <c r="AI487">
        <v>225</v>
      </c>
      <c r="AJ487">
        <v>225</v>
      </c>
      <c r="AK487">
        <v>225</v>
      </c>
      <c r="AL487">
        <v>227</v>
      </c>
      <c r="AM487">
        <v>225</v>
      </c>
      <c r="AN487">
        <v>226</v>
      </c>
      <c r="AO487">
        <v>226</v>
      </c>
      <c r="AP487">
        <v>228</v>
      </c>
      <c r="AQ487">
        <v>226</v>
      </c>
      <c r="AR487">
        <v>225</v>
      </c>
      <c r="AS487">
        <v>225</v>
      </c>
      <c r="AT487">
        <v>227</v>
      </c>
      <c r="AU487">
        <v>224</v>
      </c>
      <c r="AV487" s="8">
        <f t="shared" si="56"/>
        <v>211.38636363636363</v>
      </c>
      <c r="AW487">
        <f t="shared" si="57"/>
        <v>206.5</v>
      </c>
      <c r="AX487" s="8">
        <f t="shared" si="58"/>
        <v>10.937913386932731</v>
      </c>
      <c r="AY487" s="6">
        <f>Table1214[[#This Row],[Szórás]]/Table1214[[#This Row],[Átlagos akadálymentességi hibaszám]]</f>
        <v>5.1743703797983036E-2</v>
      </c>
      <c r="AZ487">
        <f t="shared" si="59"/>
        <v>199</v>
      </c>
      <c r="BA487">
        <f t="shared" si="60"/>
        <v>228</v>
      </c>
      <c r="BB487">
        <f t="shared" si="61"/>
        <v>29</v>
      </c>
      <c r="BC487" s="7">
        <f t="shared" si="62"/>
        <v>1.0027405741686164</v>
      </c>
      <c r="BD487" s="10">
        <f t="shared" si="63"/>
        <v>0.47198721554876932</v>
      </c>
    </row>
    <row r="488" spans="1:56" x14ac:dyDescent="0.25">
      <c r="A488">
        <v>5500000</v>
      </c>
      <c r="B488" t="s">
        <v>85</v>
      </c>
      <c r="C488" t="s">
        <v>356</v>
      </c>
      <c r="D488">
        <v>93</v>
      </c>
      <c r="E488">
        <v>93</v>
      </c>
      <c r="F488">
        <v>97</v>
      </c>
      <c r="G488">
        <v>95</v>
      </c>
      <c r="H488">
        <v>65</v>
      </c>
      <c r="I488">
        <v>73</v>
      </c>
      <c r="J488">
        <v>72</v>
      </c>
      <c r="K488">
        <v>65</v>
      </c>
      <c r="L488">
        <v>93</v>
      </c>
      <c r="M488">
        <v>95</v>
      </c>
      <c r="N488">
        <v>95</v>
      </c>
      <c r="O488">
        <v>93</v>
      </c>
      <c r="P488">
        <v>95</v>
      </c>
      <c r="Q488">
        <v>100</v>
      </c>
      <c r="R488">
        <v>99</v>
      </c>
      <c r="S488">
        <v>95</v>
      </c>
      <c r="T488">
        <v>93</v>
      </c>
      <c r="U488">
        <v>99</v>
      </c>
      <c r="V488">
        <v>95</v>
      </c>
      <c r="W488">
        <v>93</v>
      </c>
      <c r="X488">
        <v>93</v>
      </c>
      <c r="Y488">
        <v>96</v>
      </c>
      <c r="Z488">
        <v>103</v>
      </c>
      <c r="AA488">
        <v>93</v>
      </c>
      <c r="AB488">
        <v>93</v>
      </c>
      <c r="AC488">
        <v>93</v>
      </c>
      <c r="AD488">
        <v>95</v>
      </c>
      <c r="AE488">
        <v>101</v>
      </c>
      <c r="AF488">
        <v>95</v>
      </c>
      <c r="AG488">
        <v>100</v>
      </c>
      <c r="AH488">
        <v>104</v>
      </c>
      <c r="AI488">
        <v>100</v>
      </c>
      <c r="AJ488">
        <v>98</v>
      </c>
      <c r="AK488">
        <v>102</v>
      </c>
      <c r="AL488">
        <v>98</v>
      </c>
      <c r="AM488">
        <v>98</v>
      </c>
      <c r="AN488">
        <v>95</v>
      </c>
      <c r="AO488">
        <v>93</v>
      </c>
      <c r="AP488">
        <v>93</v>
      </c>
      <c r="AQ488">
        <v>93</v>
      </c>
      <c r="AR488">
        <v>93</v>
      </c>
      <c r="AS488">
        <v>95</v>
      </c>
      <c r="AT488">
        <v>96</v>
      </c>
      <c r="AU488">
        <v>96</v>
      </c>
      <c r="AV488" s="8">
        <f t="shared" si="56"/>
        <v>93.5</v>
      </c>
      <c r="AW488">
        <f t="shared" si="57"/>
        <v>95</v>
      </c>
      <c r="AX488" s="8">
        <f t="shared" si="58"/>
        <v>8.5467251990400968</v>
      </c>
      <c r="AY488" s="6">
        <f>Table1214[[#This Row],[Szórás]]/Table1214[[#This Row],[Átlagos akadálymentességi hibaszám]]</f>
        <v>9.1408825658182855E-2</v>
      </c>
      <c r="AZ488">
        <f t="shared" si="59"/>
        <v>65</v>
      </c>
      <c r="BA488">
        <f t="shared" si="60"/>
        <v>104</v>
      </c>
      <c r="BB488">
        <f t="shared" si="61"/>
        <v>39</v>
      </c>
      <c r="BC488" s="7">
        <f t="shared" si="62"/>
        <v>1.0033679193629816</v>
      </c>
      <c r="BD488" s="10">
        <f t="shared" si="63"/>
        <v>0.17429164612068315</v>
      </c>
    </row>
    <row r="489" spans="1:56" x14ac:dyDescent="0.25">
      <c r="A489">
        <v>4870000</v>
      </c>
      <c r="B489" t="s">
        <v>85</v>
      </c>
      <c r="C489" t="s">
        <v>356</v>
      </c>
      <c r="D489">
        <v>122</v>
      </c>
      <c r="E489">
        <v>123</v>
      </c>
      <c r="F489">
        <v>120</v>
      </c>
      <c r="G489">
        <v>122</v>
      </c>
      <c r="H489">
        <v>116</v>
      </c>
      <c r="I489">
        <v>114</v>
      </c>
      <c r="J489">
        <v>115</v>
      </c>
      <c r="K489">
        <v>115</v>
      </c>
      <c r="L489">
        <v>115</v>
      </c>
      <c r="M489">
        <v>115</v>
      </c>
      <c r="N489">
        <v>114</v>
      </c>
      <c r="O489">
        <v>114</v>
      </c>
      <c r="P489">
        <v>113</v>
      </c>
      <c r="Q489">
        <v>119</v>
      </c>
      <c r="R489">
        <v>121</v>
      </c>
      <c r="S489">
        <v>125</v>
      </c>
      <c r="T489">
        <v>117</v>
      </c>
      <c r="U489">
        <v>50</v>
      </c>
      <c r="V489">
        <v>1</v>
      </c>
      <c r="W489">
        <v>3</v>
      </c>
      <c r="X489">
        <v>1</v>
      </c>
      <c r="Y489">
        <v>1</v>
      </c>
      <c r="Z489">
        <v>1</v>
      </c>
      <c r="AA489">
        <v>2</v>
      </c>
      <c r="AB489">
        <v>1</v>
      </c>
      <c r="AC489">
        <v>1</v>
      </c>
      <c r="AD489">
        <v>4</v>
      </c>
      <c r="AE489">
        <v>2</v>
      </c>
      <c r="AF489">
        <v>2</v>
      </c>
      <c r="AG489">
        <v>3</v>
      </c>
      <c r="AH489">
        <v>3</v>
      </c>
      <c r="AI489">
        <v>3</v>
      </c>
      <c r="AJ489">
        <v>3</v>
      </c>
      <c r="AK489">
        <v>3</v>
      </c>
      <c r="AL489">
        <v>3</v>
      </c>
      <c r="AM489">
        <v>4</v>
      </c>
      <c r="AN489">
        <v>3</v>
      </c>
      <c r="AO489">
        <v>3</v>
      </c>
      <c r="AP489">
        <v>3</v>
      </c>
      <c r="AQ489">
        <v>3</v>
      </c>
      <c r="AR489">
        <v>3</v>
      </c>
      <c r="AS489">
        <v>3</v>
      </c>
      <c r="AT489">
        <v>3</v>
      </c>
      <c r="AU489">
        <v>3</v>
      </c>
      <c r="AV489" s="8">
        <f t="shared" si="56"/>
        <v>48.06818181818182</v>
      </c>
      <c r="AW489">
        <f t="shared" si="57"/>
        <v>3</v>
      </c>
      <c r="AX489" s="8">
        <f t="shared" si="58"/>
        <v>56.351635921559023</v>
      </c>
      <c r="AY489" s="6">
        <f>Table1214[[#This Row],[Szórás]]/Table1214[[#This Row],[Átlagos akadálymentességi hibaszám]]</f>
        <v>1.1723271775643485</v>
      </c>
      <c r="AZ489">
        <f t="shared" si="59"/>
        <v>1</v>
      </c>
      <c r="BA489">
        <f t="shared" si="60"/>
        <v>125</v>
      </c>
      <c r="BB489">
        <f t="shared" si="61"/>
        <v>124</v>
      </c>
      <c r="BC489" s="7">
        <f t="shared" si="62"/>
        <v>0.88629381621994707</v>
      </c>
      <c r="BD489" s="10">
        <f t="shared" si="63"/>
        <v>0.6141819993715546</v>
      </c>
    </row>
    <row r="490" spans="1:56" x14ac:dyDescent="0.25">
      <c r="A490">
        <v>2756390000</v>
      </c>
      <c r="B490" t="s">
        <v>164</v>
      </c>
      <c r="C490" t="s">
        <v>333</v>
      </c>
      <c r="D490">
        <v>14</v>
      </c>
      <c r="E490">
        <v>14</v>
      </c>
      <c r="F490">
        <v>14</v>
      </c>
      <c r="G490">
        <v>14</v>
      </c>
      <c r="H490">
        <v>14</v>
      </c>
      <c r="I490">
        <v>14</v>
      </c>
      <c r="J490">
        <v>14</v>
      </c>
      <c r="K490">
        <v>14</v>
      </c>
      <c r="L490">
        <v>14</v>
      </c>
      <c r="M490">
        <v>22</v>
      </c>
      <c r="N490">
        <v>22</v>
      </c>
      <c r="O490">
        <v>22</v>
      </c>
      <c r="P490">
        <v>22</v>
      </c>
      <c r="Q490">
        <v>22</v>
      </c>
      <c r="R490">
        <v>22</v>
      </c>
      <c r="S490">
        <v>22</v>
      </c>
      <c r="T490">
        <v>22</v>
      </c>
      <c r="U490">
        <v>22</v>
      </c>
      <c r="V490">
        <v>22</v>
      </c>
      <c r="W490">
        <v>22</v>
      </c>
      <c r="X490">
        <v>22</v>
      </c>
      <c r="Y490">
        <v>22</v>
      </c>
      <c r="Z490">
        <v>22</v>
      </c>
      <c r="AA490">
        <v>22</v>
      </c>
      <c r="AB490">
        <v>22</v>
      </c>
      <c r="AC490">
        <v>22</v>
      </c>
      <c r="AD490">
        <v>22</v>
      </c>
      <c r="AE490">
        <v>22</v>
      </c>
      <c r="AF490">
        <v>22</v>
      </c>
      <c r="AG490">
        <v>22</v>
      </c>
      <c r="AH490">
        <v>22</v>
      </c>
      <c r="AI490">
        <v>22</v>
      </c>
      <c r="AJ490">
        <v>22</v>
      </c>
      <c r="AK490">
        <v>14</v>
      </c>
      <c r="AL490">
        <v>14</v>
      </c>
      <c r="AM490">
        <v>14</v>
      </c>
      <c r="AN490">
        <v>14</v>
      </c>
      <c r="AO490">
        <v>14</v>
      </c>
      <c r="AP490">
        <v>14</v>
      </c>
      <c r="AQ490">
        <v>14</v>
      </c>
      <c r="AR490">
        <v>14</v>
      </c>
      <c r="AS490">
        <v>14</v>
      </c>
      <c r="AT490">
        <v>14</v>
      </c>
      <c r="AU490">
        <v>14</v>
      </c>
      <c r="AV490" s="8">
        <f t="shared" si="56"/>
        <v>18.363636363636363</v>
      </c>
      <c r="AW490">
        <f t="shared" si="57"/>
        <v>22</v>
      </c>
      <c r="AX490" s="8">
        <f t="shared" si="58"/>
        <v>4.0294896040745165</v>
      </c>
      <c r="AY490" s="6">
        <f>Table1214[[#This Row],[Szórás]]/Table1214[[#This Row],[Átlagos akadálymentességi hibaszám]]</f>
        <v>0.21942765170702813</v>
      </c>
      <c r="AZ490">
        <f t="shared" si="59"/>
        <v>14</v>
      </c>
      <c r="BA490">
        <f t="shared" si="60"/>
        <v>22</v>
      </c>
      <c r="BB490">
        <f t="shared" si="61"/>
        <v>8</v>
      </c>
      <c r="BC490" s="7">
        <f t="shared" si="62"/>
        <v>0.99847225445535737</v>
      </c>
      <c r="BD490" s="10">
        <f t="shared" si="63"/>
        <v>7.4418604651162916E-3</v>
      </c>
    </row>
    <row r="491" spans="1:56" x14ac:dyDescent="0.25">
      <c r="A491">
        <v>1123223000000</v>
      </c>
      <c r="B491" t="s">
        <v>100</v>
      </c>
      <c r="C491" t="s">
        <v>101</v>
      </c>
      <c r="D491">
        <v>14</v>
      </c>
      <c r="E491">
        <v>14</v>
      </c>
      <c r="F491">
        <v>14</v>
      </c>
      <c r="G491">
        <v>14</v>
      </c>
      <c r="H491">
        <v>14</v>
      </c>
      <c r="I491">
        <v>14</v>
      </c>
      <c r="J491">
        <v>14</v>
      </c>
      <c r="K491">
        <v>14</v>
      </c>
      <c r="L491">
        <v>14</v>
      </c>
      <c r="M491">
        <v>14</v>
      </c>
      <c r="N491">
        <v>14</v>
      </c>
      <c r="O491">
        <v>14</v>
      </c>
      <c r="P491">
        <v>14</v>
      </c>
      <c r="Q491">
        <v>14</v>
      </c>
      <c r="R491">
        <v>14</v>
      </c>
      <c r="S491">
        <v>15</v>
      </c>
      <c r="T491">
        <v>15</v>
      </c>
      <c r="U491">
        <v>15</v>
      </c>
      <c r="V491">
        <v>15</v>
      </c>
      <c r="W491">
        <v>15</v>
      </c>
      <c r="X491">
        <v>15</v>
      </c>
      <c r="Y491">
        <v>15</v>
      </c>
      <c r="Z491">
        <v>14</v>
      </c>
      <c r="AA491">
        <v>14</v>
      </c>
      <c r="AB491">
        <v>14</v>
      </c>
      <c r="AC491">
        <v>14</v>
      </c>
      <c r="AD491">
        <v>14</v>
      </c>
      <c r="AE491">
        <v>14</v>
      </c>
      <c r="AF491">
        <v>14</v>
      </c>
      <c r="AG491">
        <v>14</v>
      </c>
      <c r="AH491">
        <v>14</v>
      </c>
      <c r="AI491">
        <v>14</v>
      </c>
      <c r="AJ491">
        <v>14</v>
      </c>
      <c r="AK491">
        <v>14</v>
      </c>
      <c r="AL491">
        <v>14</v>
      </c>
      <c r="AM491">
        <v>14</v>
      </c>
      <c r="AN491">
        <v>14</v>
      </c>
      <c r="AO491">
        <v>14</v>
      </c>
      <c r="AP491">
        <v>14</v>
      </c>
      <c r="AQ491">
        <v>14</v>
      </c>
      <c r="AR491">
        <v>14</v>
      </c>
      <c r="AS491">
        <v>14</v>
      </c>
      <c r="AT491">
        <v>14</v>
      </c>
      <c r="AU491">
        <v>14</v>
      </c>
      <c r="AV491" s="8">
        <f t="shared" si="56"/>
        <v>14.159090909090908</v>
      </c>
      <c r="AW491">
        <f t="shared" si="57"/>
        <v>14</v>
      </c>
      <c r="AX491" s="8">
        <f t="shared" si="58"/>
        <v>0.36998942902446796</v>
      </c>
      <c r="AY491" s="6">
        <f>Table1214[[#This Row],[Szórás]]/Table1214[[#This Row],[Átlagos akadálymentességi hibaszám]]</f>
        <v>2.6130874602049103E-2</v>
      </c>
      <c r="AZ491">
        <f t="shared" si="59"/>
        <v>14</v>
      </c>
      <c r="BA491">
        <f t="shared" si="60"/>
        <v>15</v>
      </c>
      <c r="BB491">
        <f t="shared" si="61"/>
        <v>1</v>
      </c>
      <c r="BC491" s="7">
        <f t="shared" si="62"/>
        <v>0.99976178660826376</v>
      </c>
      <c r="BD491" s="10">
        <f t="shared" si="63"/>
        <v>1.4372512046930385E-2</v>
      </c>
    </row>
    <row r="492" spans="1:56" x14ac:dyDescent="0.25">
      <c r="A492">
        <v>143200000</v>
      </c>
      <c r="B492" t="s">
        <v>110</v>
      </c>
      <c r="C492" t="s">
        <v>174</v>
      </c>
      <c r="D492">
        <v>81</v>
      </c>
      <c r="E492">
        <v>81</v>
      </c>
      <c r="F492">
        <v>82</v>
      </c>
      <c r="G492">
        <v>80</v>
      </c>
      <c r="H492">
        <v>80</v>
      </c>
      <c r="I492">
        <v>80</v>
      </c>
      <c r="J492">
        <v>80</v>
      </c>
      <c r="K492">
        <v>80</v>
      </c>
      <c r="L492">
        <v>79</v>
      </c>
      <c r="M492">
        <v>79</v>
      </c>
      <c r="N492">
        <v>80</v>
      </c>
      <c r="O492">
        <v>80</v>
      </c>
      <c r="P492">
        <v>80</v>
      </c>
      <c r="Q492">
        <v>80</v>
      </c>
      <c r="R492">
        <v>80</v>
      </c>
      <c r="S492">
        <v>80</v>
      </c>
      <c r="T492">
        <v>80</v>
      </c>
      <c r="U492">
        <v>80</v>
      </c>
      <c r="V492">
        <v>80</v>
      </c>
      <c r="W492">
        <v>80</v>
      </c>
      <c r="X492">
        <v>80</v>
      </c>
      <c r="Y492">
        <v>80</v>
      </c>
      <c r="Z492">
        <v>80</v>
      </c>
      <c r="AA492">
        <v>80</v>
      </c>
      <c r="AB492">
        <v>80</v>
      </c>
      <c r="AC492">
        <v>80</v>
      </c>
      <c r="AD492">
        <v>80</v>
      </c>
      <c r="AE492">
        <v>80</v>
      </c>
      <c r="AF492">
        <v>80</v>
      </c>
      <c r="AG492">
        <v>80</v>
      </c>
      <c r="AH492">
        <v>80</v>
      </c>
      <c r="AI492">
        <v>80</v>
      </c>
      <c r="AJ492">
        <v>80</v>
      </c>
      <c r="AK492">
        <v>80</v>
      </c>
      <c r="AL492">
        <v>80</v>
      </c>
      <c r="AM492">
        <v>80</v>
      </c>
      <c r="AN492">
        <v>80</v>
      </c>
      <c r="AO492">
        <v>80</v>
      </c>
      <c r="AP492">
        <v>80</v>
      </c>
      <c r="AQ492">
        <v>80</v>
      </c>
      <c r="AR492">
        <v>79</v>
      </c>
      <c r="AS492">
        <v>79</v>
      </c>
      <c r="AT492">
        <v>79</v>
      </c>
      <c r="AU492">
        <v>79</v>
      </c>
      <c r="AV492" s="8">
        <f t="shared" si="56"/>
        <v>79.954545454545453</v>
      </c>
      <c r="AW492">
        <f t="shared" si="57"/>
        <v>80</v>
      </c>
      <c r="AX492" s="8">
        <f t="shared" si="58"/>
        <v>0.5262657147648877</v>
      </c>
      <c r="AY492" s="6">
        <f>Table1214[[#This Row],[Szórás]]/Table1214[[#This Row],[Átlagos akadálymentességi hibaszám]]</f>
        <v>6.5820612420850085E-3</v>
      </c>
      <c r="AZ492">
        <f t="shared" si="59"/>
        <v>79</v>
      </c>
      <c r="BA492">
        <f t="shared" si="60"/>
        <v>82</v>
      </c>
      <c r="BB492">
        <f t="shared" si="61"/>
        <v>3</v>
      </c>
      <c r="BC492" s="7">
        <f t="shared" si="62"/>
        <v>0.99976288843609284</v>
      </c>
      <c r="BD492" s="10">
        <f t="shared" si="63"/>
        <v>0.21538669830694454</v>
      </c>
    </row>
    <row r="493" spans="1:56" x14ac:dyDescent="0.25">
      <c r="A493">
        <v>90470000</v>
      </c>
      <c r="B493" t="s">
        <v>110</v>
      </c>
      <c r="C493" t="s">
        <v>174</v>
      </c>
      <c r="D493">
        <v>4</v>
      </c>
      <c r="E493">
        <v>4</v>
      </c>
      <c r="F493">
        <v>4</v>
      </c>
      <c r="G493">
        <v>4</v>
      </c>
      <c r="H493">
        <v>4</v>
      </c>
      <c r="I493">
        <v>4</v>
      </c>
      <c r="J493">
        <v>4</v>
      </c>
      <c r="K493">
        <v>4</v>
      </c>
      <c r="L493">
        <v>4</v>
      </c>
      <c r="M493">
        <v>4</v>
      </c>
      <c r="N493">
        <v>4</v>
      </c>
      <c r="O493">
        <v>4</v>
      </c>
      <c r="P493">
        <v>4</v>
      </c>
      <c r="Q493">
        <v>4</v>
      </c>
      <c r="R493">
        <v>4</v>
      </c>
      <c r="S493">
        <v>4</v>
      </c>
      <c r="T493">
        <v>4</v>
      </c>
      <c r="U493">
        <v>4</v>
      </c>
      <c r="V493">
        <v>4</v>
      </c>
      <c r="W493">
        <v>4</v>
      </c>
      <c r="X493">
        <v>4</v>
      </c>
      <c r="Y493">
        <v>4</v>
      </c>
      <c r="Z493">
        <v>4</v>
      </c>
      <c r="AA493">
        <v>4</v>
      </c>
      <c r="AB493">
        <v>4</v>
      </c>
      <c r="AC493">
        <v>4</v>
      </c>
      <c r="AD493">
        <v>4</v>
      </c>
      <c r="AE493">
        <v>4</v>
      </c>
      <c r="AF493">
        <v>4</v>
      </c>
      <c r="AG493">
        <v>4</v>
      </c>
      <c r="AH493">
        <v>4</v>
      </c>
      <c r="AI493">
        <v>4</v>
      </c>
      <c r="AJ493">
        <v>4</v>
      </c>
      <c r="AK493">
        <v>4</v>
      </c>
      <c r="AL493">
        <v>4</v>
      </c>
      <c r="AM493">
        <v>4</v>
      </c>
      <c r="AN493">
        <v>4</v>
      </c>
      <c r="AO493">
        <v>4</v>
      </c>
      <c r="AP493">
        <v>4</v>
      </c>
      <c r="AQ493">
        <v>4</v>
      </c>
      <c r="AR493">
        <v>4</v>
      </c>
      <c r="AS493">
        <v>4</v>
      </c>
      <c r="AT493">
        <v>4</v>
      </c>
      <c r="AU493">
        <v>4</v>
      </c>
      <c r="AV493" s="8">
        <f t="shared" si="56"/>
        <v>4</v>
      </c>
      <c r="AW493">
        <f t="shared" si="57"/>
        <v>4</v>
      </c>
      <c r="AX493" s="8">
        <f t="shared" si="58"/>
        <v>0</v>
      </c>
      <c r="AY493" s="6">
        <f>Table1214[[#This Row],[Szórás]]/Table1214[[#This Row],[Átlagos akadálymentességi hibaszám]]</f>
        <v>0</v>
      </c>
      <c r="AZ493">
        <f t="shared" si="59"/>
        <v>4</v>
      </c>
      <c r="BA493">
        <f t="shared" si="60"/>
        <v>4</v>
      </c>
      <c r="BB493">
        <f t="shared" si="61"/>
        <v>0</v>
      </c>
      <c r="BC493" s="7">
        <f t="shared" si="62"/>
        <v>1</v>
      </c>
      <c r="BD493" s="10">
        <f t="shared" si="63"/>
        <v>1</v>
      </c>
    </row>
    <row r="494" spans="1:56" x14ac:dyDescent="0.25">
      <c r="A494">
        <v>189760000</v>
      </c>
      <c r="B494" t="s">
        <v>110</v>
      </c>
      <c r="C494" t="s">
        <v>174</v>
      </c>
      <c r="D494">
        <v>20</v>
      </c>
      <c r="E494">
        <v>20</v>
      </c>
      <c r="F494">
        <v>20</v>
      </c>
      <c r="G494">
        <v>20</v>
      </c>
      <c r="H494">
        <v>20</v>
      </c>
      <c r="I494">
        <v>20</v>
      </c>
      <c r="J494">
        <v>20</v>
      </c>
      <c r="K494">
        <v>20</v>
      </c>
      <c r="L494">
        <v>21</v>
      </c>
      <c r="M494">
        <v>21</v>
      </c>
      <c r="N494">
        <v>21</v>
      </c>
      <c r="O494">
        <v>21</v>
      </c>
      <c r="P494">
        <v>21</v>
      </c>
      <c r="Q494">
        <v>21</v>
      </c>
      <c r="R494">
        <v>21</v>
      </c>
      <c r="S494">
        <v>21</v>
      </c>
      <c r="T494">
        <v>21</v>
      </c>
      <c r="U494">
        <v>21</v>
      </c>
      <c r="V494">
        <v>21</v>
      </c>
      <c r="W494">
        <v>21</v>
      </c>
      <c r="X494">
        <v>21</v>
      </c>
      <c r="Y494">
        <v>21</v>
      </c>
      <c r="Z494">
        <v>21</v>
      </c>
      <c r="AA494">
        <v>21</v>
      </c>
      <c r="AB494">
        <v>21</v>
      </c>
      <c r="AC494">
        <v>21</v>
      </c>
      <c r="AD494">
        <v>23</v>
      </c>
      <c r="AE494">
        <v>21</v>
      </c>
      <c r="AF494">
        <v>22</v>
      </c>
      <c r="AG494">
        <v>22</v>
      </c>
      <c r="AH494">
        <v>22</v>
      </c>
      <c r="AI494">
        <v>22</v>
      </c>
      <c r="AJ494">
        <v>24</v>
      </c>
      <c r="AK494">
        <v>24</v>
      </c>
      <c r="AL494">
        <v>24</v>
      </c>
      <c r="AM494">
        <v>24</v>
      </c>
      <c r="AN494">
        <v>24</v>
      </c>
      <c r="AO494">
        <v>24</v>
      </c>
      <c r="AP494">
        <v>24</v>
      </c>
      <c r="AQ494">
        <v>24</v>
      </c>
      <c r="AR494">
        <v>22</v>
      </c>
      <c r="AS494">
        <v>22</v>
      </c>
      <c r="AT494">
        <v>21</v>
      </c>
      <c r="AU494">
        <v>21</v>
      </c>
      <c r="AV494" s="8">
        <f t="shared" si="56"/>
        <v>21.545454545454547</v>
      </c>
      <c r="AW494">
        <f t="shared" si="57"/>
        <v>21</v>
      </c>
      <c r="AX494" s="8">
        <f t="shared" si="58"/>
        <v>1.3373793439087287</v>
      </c>
      <c r="AY494" s="6">
        <f>Table1214[[#This Row],[Szórás]]/Table1214[[#This Row],[Átlagos akadálymentességi hibaszám]]</f>
        <v>6.2072458999983184E-2</v>
      </c>
      <c r="AZ494">
        <f t="shared" si="59"/>
        <v>20</v>
      </c>
      <c r="BA494">
        <f t="shared" si="60"/>
        <v>24</v>
      </c>
      <c r="BB494">
        <f t="shared" si="61"/>
        <v>4</v>
      </c>
      <c r="BC494" s="7">
        <f t="shared" si="62"/>
        <v>1.0036213508469392</v>
      </c>
      <c r="BD494" s="10">
        <f t="shared" si="63"/>
        <v>0.58681610312389154</v>
      </c>
    </row>
    <row r="495" spans="1:56" x14ac:dyDescent="0.25">
      <c r="A495">
        <v>3810000</v>
      </c>
      <c r="B495" t="s">
        <v>85</v>
      </c>
      <c r="C495" t="s">
        <v>356</v>
      </c>
      <c r="D495">
        <v>89</v>
      </c>
      <c r="E495">
        <v>91</v>
      </c>
      <c r="F495">
        <v>91</v>
      </c>
      <c r="G495">
        <v>91</v>
      </c>
      <c r="H495">
        <v>92</v>
      </c>
      <c r="I495">
        <v>92</v>
      </c>
      <c r="J495">
        <v>91</v>
      </c>
      <c r="K495">
        <v>95</v>
      </c>
      <c r="L495">
        <v>98</v>
      </c>
      <c r="M495">
        <v>98</v>
      </c>
      <c r="N495">
        <v>99</v>
      </c>
      <c r="O495">
        <v>99</v>
      </c>
      <c r="P495">
        <v>99</v>
      </c>
      <c r="Q495">
        <v>98</v>
      </c>
      <c r="R495">
        <v>98</v>
      </c>
      <c r="S495">
        <v>98</v>
      </c>
      <c r="T495">
        <v>98</v>
      </c>
      <c r="U495">
        <v>98</v>
      </c>
      <c r="V495">
        <v>99</v>
      </c>
      <c r="W495">
        <v>99</v>
      </c>
      <c r="X495">
        <v>99</v>
      </c>
      <c r="Y495">
        <v>99</v>
      </c>
      <c r="Z495">
        <v>99</v>
      </c>
      <c r="AA495">
        <v>98</v>
      </c>
      <c r="AB495">
        <v>98</v>
      </c>
      <c r="AC495">
        <v>98</v>
      </c>
      <c r="AD495">
        <v>99</v>
      </c>
      <c r="AE495">
        <v>99</v>
      </c>
      <c r="AF495">
        <v>99</v>
      </c>
      <c r="AG495">
        <v>99</v>
      </c>
      <c r="AH495">
        <v>99</v>
      </c>
      <c r="AI495">
        <v>99</v>
      </c>
      <c r="AJ495">
        <v>99</v>
      </c>
      <c r="AK495">
        <v>97</v>
      </c>
      <c r="AL495">
        <v>97</v>
      </c>
      <c r="AM495">
        <v>95</v>
      </c>
      <c r="AN495">
        <v>95</v>
      </c>
      <c r="AO495">
        <v>96</v>
      </c>
      <c r="AP495">
        <v>96</v>
      </c>
      <c r="AQ495">
        <v>99</v>
      </c>
      <c r="AR495">
        <v>99</v>
      </c>
      <c r="AS495">
        <v>99</v>
      </c>
      <c r="AT495">
        <v>98</v>
      </c>
      <c r="AU495">
        <v>98</v>
      </c>
      <c r="AV495" s="8">
        <f t="shared" si="56"/>
        <v>96.954545454545453</v>
      </c>
      <c r="AW495">
        <f t="shared" si="57"/>
        <v>98</v>
      </c>
      <c r="AX495" s="8">
        <f t="shared" si="58"/>
        <v>2.87696986472521</v>
      </c>
      <c r="AY495" s="6">
        <f>Table1214[[#This Row],[Szórás]]/Table1214[[#This Row],[Átlagos akadálymentességi hibaszám]]</f>
        <v>2.9673388196884493E-2</v>
      </c>
      <c r="AZ495">
        <f t="shared" si="59"/>
        <v>89</v>
      </c>
      <c r="BA495">
        <f t="shared" si="60"/>
        <v>99</v>
      </c>
      <c r="BB495">
        <f t="shared" si="61"/>
        <v>10</v>
      </c>
      <c r="BC495" s="7">
        <f t="shared" si="62"/>
        <v>1.0012803127630516</v>
      </c>
      <c r="BD495" s="10">
        <f t="shared" si="63"/>
        <v>0.29362178389386717</v>
      </c>
    </row>
    <row r="496" spans="1:56" x14ac:dyDescent="0.25">
      <c r="A496">
        <v>124940000</v>
      </c>
      <c r="B496" t="s">
        <v>110</v>
      </c>
      <c r="C496" t="s">
        <v>174</v>
      </c>
      <c r="D496">
        <v>142</v>
      </c>
      <c r="E496">
        <v>140</v>
      </c>
      <c r="F496">
        <v>140</v>
      </c>
      <c r="G496">
        <v>149</v>
      </c>
      <c r="H496">
        <v>152</v>
      </c>
      <c r="I496">
        <v>161</v>
      </c>
      <c r="J496">
        <v>161</v>
      </c>
      <c r="K496">
        <v>161</v>
      </c>
      <c r="L496">
        <v>158</v>
      </c>
      <c r="M496">
        <v>155</v>
      </c>
      <c r="N496">
        <v>155</v>
      </c>
      <c r="O496">
        <v>149</v>
      </c>
      <c r="P496">
        <v>89</v>
      </c>
      <c r="Q496">
        <v>643</v>
      </c>
      <c r="R496">
        <v>686</v>
      </c>
      <c r="S496">
        <v>89</v>
      </c>
      <c r="T496">
        <v>265</v>
      </c>
      <c r="U496">
        <v>251</v>
      </c>
      <c r="V496">
        <v>185</v>
      </c>
      <c r="W496">
        <v>182</v>
      </c>
      <c r="X496">
        <v>179</v>
      </c>
      <c r="Y496">
        <v>179</v>
      </c>
      <c r="Z496">
        <v>158</v>
      </c>
      <c r="AA496">
        <v>164</v>
      </c>
      <c r="AB496">
        <v>197</v>
      </c>
      <c r="AC496">
        <v>229</v>
      </c>
      <c r="AD496">
        <v>219</v>
      </c>
      <c r="AE496">
        <v>249</v>
      </c>
      <c r="AF496">
        <v>228</v>
      </c>
      <c r="AG496">
        <v>216</v>
      </c>
      <c r="AH496">
        <v>210</v>
      </c>
      <c r="AI496">
        <v>219</v>
      </c>
      <c r="AJ496">
        <v>222</v>
      </c>
      <c r="AK496">
        <v>210</v>
      </c>
      <c r="AL496">
        <v>195</v>
      </c>
      <c r="AM496">
        <v>162</v>
      </c>
      <c r="AN496">
        <v>156</v>
      </c>
      <c r="AO496">
        <v>150</v>
      </c>
      <c r="AP496">
        <v>150</v>
      </c>
      <c r="AQ496">
        <v>573</v>
      </c>
      <c r="AR496">
        <v>573</v>
      </c>
      <c r="AS496">
        <v>573</v>
      </c>
      <c r="AT496">
        <v>153</v>
      </c>
      <c r="AU496">
        <v>156</v>
      </c>
      <c r="AV496" s="8">
        <f t="shared" ref="AV496:AV557" si="64">AVERAGE(D496:AU496)</f>
        <v>225.75</v>
      </c>
      <c r="AW496">
        <f t="shared" ref="AW496:AW557" si="65">MEDIAN(D496:AU496)</f>
        <v>171.5</v>
      </c>
      <c r="AX496" s="8">
        <f t="shared" ref="AX496:AX557" si="66">_xlfn.STDEV.S(D496:AU496)</f>
        <v>144.93865984022023</v>
      </c>
      <c r="AY496" s="6">
        <f>Table1214[[#This Row],[Szórás]]/Table1214[[#This Row],[Átlagos akadálymentességi hibaszám]]</f>
        <v>0.64203171579278062</v>
      </c>
      <c r="AZ496">
        <f t="shared" ref="AZ496:AZ557" si="67">MIN(D496:AU496)</f>
        <v>89</v>
      </c>
      <c r="BA496">
        <f t="shared" ref="BA496:BA557" si="68">MAX(D496:AU496)</f>
        <v>686</v>
      </c>
      <c r="BB496">
        <f t="shared" ref="BB496:BB557" si="69">BA496-AZ496</f>
        <v>597</v>
      </c>
      <c r="BC496" s="7">
        <f t="shared" ref="BC496:BC557" si="70">INDEX(LOGEST($D496:$AU496,,TRUE,TRUE),1,1)</f>
        <v>1.0118971494902895</v>
      </c>
      <c r="BD496" s="10">
        <f t="shared" ref="BD496:BD557" si="71">INDEX(LOGEST($D496:$AU496,,TRUE,TRUE),3,1)</f>
        <v>0.10722911403777564</v>
      </c>
    </row>
    <row r="497" spans="1:56" x14ac:dyDescent="0.25">
      <c r="A497">
        <v>39280000</v>
      </c>
      <c r="B497" t="s">
        <v>104</v>
      </c>
      <c r="C497" t="s">
        <v>274</v>
      </c>
      <c r="D497">
        <v>9</v>
      </c>
      <c r="E497">
        <v>9</v>
      </c>
      <c r="F497">
        <v>9</v>
      </c>
      <c r="G497">
        <v>9</v>
      </c>
      <c r="H497">
        <v>9</v>
      </c>
      <c r="I497">
        <v>1</v>
      </c>
      <c r="J497">
        <v>1</v>
      </c>
      <c r="K497">
        <v>1</v>
      </c>
      <c r="L497">
        <v>9</v>
      </c>
      <c r="M497">
        <v>1</v>
      </c>
      <c r="N497">
        <v>2</v>
      </c>
      <c r="O497">
        <v>10</v>
      </c>
      <c r="P497">
        <v>2</v>
      </c>
      <c r="Q497">
        <v>2</v>
      </c>
      <c r="R497">
        <v>10</v>
      </c>
      <c r="S497">
        <v>2</v>
      </c>
      <c r="T497">
        <v>10</v>
      </c>
      <c r="U497">
        <v>2</v>
      </c>
      <c r="V497">
        <v>10</v>
      </c>
      <c r="W497">
        <v>10</v>
      </c>
      <c r="X497">
        <v>2</v>
      </c>
      <c r="Y497">
        <v>10</v>
      </c>
      <c r="Z497">
        <v>2</v>
      </c>
      <c r="AA497">
        <v>2</v>
      </c>
      <c r="AB497">
        <v>10</v>
      </c>
      <c r="AC497">
        <v>2</v>
      </c>
      <c r="AD497">
        <v>2</v>
      </c>
      <c r="AE497">
        <v>2</v>
      </c>
      <c r="AF497">
        <v>2</v>
      </c>
      <c r="AG497">
        <v>2</v>
      </c>
      <c r="AH497">
        <v>2</v>
      </c>
      <c r="AI497">
        <v>2</v>
      </c>
      <c r="AJ497">
        <v>2</v>
      </c>
      <c r="AK497">
        <v>2</v>
      </c>
      <c r="AL497">
        <v>2</v>
      </c>
      <c r="AM497">
        <v>2</v>
      </c>
      <c r="AN497">
        <v>2</v>
      </c>
      <c r="AO497">
        <v>2</v>
      </c>
      <c r="AP497">
        <v>11</v>
      </c>
      <c r="AQ497">
        <v>11</v>
      </c>
      <c r="AR497">
        <v>10</v>
      </c>
      <c r="AS497">
        <v>10</v>
      </c>
      <c r="AT497">
        <v>10</v>
      </c>
      <c r="AU497">
        <v>2</v>
      </c>
      <c r="AV497" s="8">
        <f t="shared" si="64"/>
        <v>5.0909090909090908</v>
      </c>
      <c r="AW497">
        <f t="shared" si="65"/>
        <v>2</v>
      </c>
      <c r="AX497" s="8">
        <f t="shared" si="66"/>
        <v>3.9756127614183758</v>
      </c>
      <c r="AY497" s="6">
        <f>Table1214[[#This Row],[Szórás]]/Table1214[[#This Row],[Átlagos akadálymentességi hibaszám]]</f>
        <v>0.78092393527860959</v>
      </c>
      <c r="AZ497">
        <f t="shared" si="67"/>
        <v>1</v>
      </c>
      <c r="BA497">
        <f t="shared" si="68"/>
        <v>11</v>
      </c>
      <c r="BB497">
        <f t="shared" si="69"/>
        <v>10</v>
      </c>
      <c r="BC497" s="7">
        <f t="shared" si="70"/>
        <v>0.99743769326386256</v>
      </c>
      <c r="BD497" s="10">
        <f t="shared" si="71"/>
        <v>1.4533192920291938E-3</v>
      </c>
    </row>
    <row r="498" spans="1:56" x14ac:dyDescent="0.25">
      <c r="A498">
        <v>3049830000</v>
      </c>
      <c r="B498" t="s">
        <v>164</v>
      </c>
      <c r="C498" t="s">
        <v>333</v>
      </c>
      <c r="D498">
        <v>101</v>
      </c>
      <c r="E498">
        <v>86</v>
      </c>
      <c r="F498">
        <v>93</v>
      </c>
      <c r="G498">
        <v>103</v>
      </c>
      <c r="H498">
        <v>115</v>
      </c>
      <c r="I498">
        <v>121</v>
      </c>
      <c r="J498">
        <v>121</v>
      </c>
      <c r="K498">
        <v>121</v>
      </c>
      <c r="L498">
        <v>49</v>
      </c>
      <c r="M498">
        <v>40</v>
      </c>
      <c r="N498">
        <v>102</v>
      </c>
      <c r="O498">
        <v>100</v>
      </c>
      <c r="P498">
        <v>40</v>
      </c>
      <c r="Q498">
        <v>102</v>
      </c>
      <c r="R498">
        <v>98</v>
      </c>
      <c r="S498">
        <v>97</v>
      </c>
      <c r="T498">
        <v>35</v>
      </c>
      <c r="U498">
        <v>35</v>
      </c>
      <c r="V498">
        <v>35</v>
      </c>
      <c r="W498">
        <v>91</v>
      </c>
      <c r="X498">
        <v>90</v>
      </c>
      <c r="Y498">
        <v>30</v>
      </c>
      <c r="Z498">
        <v>31</v>
      </c>
      <c r="AA498">
        <v>32</v>
      </c>
      <c r="AB498">
        <v>32</v>
      </c>
      <c r="AC498">
        <v>32</v>
      </c>
      <c r="AD498">
        <v>32</v>
      </c>
      <c r="AE498">
        <v>32</v>
      </c>
      <c r="AF498">
        <v>34</v>
      </c>
      <c r="AG498">
        <v>34</v>
      </c>
      <c r="AH498">
        <v>32</v>
      </c>
      <c r="AI498">
        <v>32</v>
      </c>
      <c r="AJ498">
        <v>32</v>
      </c>
      <c r="AK498">
        <v>92</v>
      </c>
      <c r="AL498">
        <v>94</v>
      </c>
      <c r="AM498">
        <v>32</v>
      </c>
      <c r="AN498">
        <v>32</v>
      </c>
      <c r="AO498">
        <v>92</v>
      </c>
      <c r="AP498">
        <v>32</v>
      </c>
      <c r="AQ498">
        <v>32</v>
      </c>
      <c r="AR498">
        <v>31</v>
      </c>
      <c r="AS498">
        <v>30</v>
      </c>
      <c r="AT498">
        <v>30</v>
      </c>
      <c r="AU498">
        <v>30</v>
      </c>
      <c r="AV498" s="8">
        <f t="shared" si="64"/>
        <v>61.06818181818182</v>
      </c>
      <c r="AW498">
        <f t="shared" si="65"/>
        <v>35</v>
      </c>
      <c r="AX498" s="8">
        <f t="shared" si="66"/>
        <v>34.532356062423354</v>
      </c>
      <c r="AY498" s="6">
        <f>Table1214[[#This Row],[Szórás]]/Table1214[[#This Row],[Átlagos akadálymentességi hibaszám]]</f>
        <v>0.56547214988709615</v>
      </c>
      <c r="AZ498">
        <f t="shared" si="67"/>
        <v>30</v>
      </c>
      <c r="BA498">
        <f t="shared" si="68"/>
        <v>121</v>
      </c>
      <c r="BB498">
        <f t="shared" si="69"/>
        <v>91</v>
      </c>
      <c r="BC498" s="7">
        <f t="shared" si="70"/>
        <v>0.9721859931923128</v>
      </c>
      <c r="BD498" s="10">
        <f t="shared" si="71"/>
        <v>0.41646333416341008</v>
      </c>
    </row>
    <row r="499" spans="1:56" x14ac:dyDescent="0.25">
      <c r="A499">
        <v>414990000</v>
      </c>
      <c r="B499" t="s">
        <v>125</v>
      </c>
      <c r="C499" t="s">
        <v>135</v>
      </c>
      <c r="D499">
        <v>39</v>
      </c>
      <c r="E499">
        <v>42</v>
      </c>
      <c r="F499">
        <v>33</v>
      </c>
      <c r="G499">
        <v>33</v>
      </c>
      <c r="H499">
        <v>42</v>
      </c>
      <c r="I499">
        <v>32</v>
      </c>
      <c r="J499">
        <v>31</v>
      </c>
      <c r="K499">
        <v>27</v>
      </c>
      <c r="L499">
        <v>27</v>
      </c>
      <c r="M499">
        <v>35</v>
      </c>
      <c r="N499">
        <v>32</v>
      </c>
      <c r="O499">
        <v>28</v>
      </c>
      <c r="P499">
        <v>30</v>
      </c>
      <c r="Q499">
        <v>41</v>
      </c>
      <c r="R499">
        <v>32</v>
      </c>
      <c r="S499">
        <v>34</v>
      </c>
      <c r="T499">
        <v>28</v>
      </c>
      <c r="U499">
        <v>25</v>
      </c>
      <c r="V499">
        <v>37</v>
      </c>
      <c r="W499">
        <v>36</v>
      </c>
      <c r="X499">
        <v>32</v>
      </c>
      <c r="Y499">
        <v>32</v>
      </c>
      <c r="Z499">
        <v>41</v>
      </c>
      <c r="AA499">
        <v>33</v>
      </c>
      <c r="AB499">
        <v>31</v>
      </c>
      <c r="AC499">
        <v>26</v>
      </c>
      <c r="AD499">
        <v>26</v>
      </c>
      <c r="AE499">
        <v>21</v>
      </c>
      <c r="AF499">
        <v>23</v>
      </c>
      <c r="AG499">
        <v>27</v>
      </c>
      <c r="AH499">
        <v>27</v>
      </c>
      <c r="AI499">
        <v>27</v>
      </c>
      <c r="AJ499">
        <v>28</v>
      </c>
      <c r="AK499">
        <v>32</v>
      </c>
      <c r="AL499">
        <v>21</v>
      </c>
      <c r="AM499">
        <v>22</v>
      </c>
      <c r="AN499">
        <v>31</v>
      </c>
      <c r="AO499">
        <v>28</v>
      </c>
      <c r="AP499">
        <v>30</v>
      </c>
      <c r="AQ499">
        <v>30</v>
      </c>
      <c r="AR499">
        <v>23</v>
      </c>
      <c r="AS499">
        <v>26</v>
      </c>
      <c r="AT499">
        <v>26</v>
      </c>
      <c r="AU499">
        <v>21</v>
      </c>
      <c r="AV499" s="8">
        <f t="shared" si="64"/>
        <v>30.181818181818183</v>
      </c>
      <c r="AW499">
        <f t="shared" si="65"/>
        <v>30</v>
      </c>
      <c r="AX499" s="8">
        <f t="shared" si="66"/>
        <v>5.5918242947107677</v>
      </c>
      <c r="AY499" s="6">
        <f>Table1214[[#This Row],[Szórás]]/Table1214[[#This Row],[Átlagos akadálymentességi hibaszám]]</f>
        <v>0.18527128687294711</v>
      </c>
      <c r="AZ499">
        <f t="shared" si="67"/>
        <v>21</v>
      </c>
      <c r="BA499">
        <f t="shared" si="68"/>
        <v>42</v>
      </c>
      <c r="BB499">
        <f t="shared" si="69"/>
        <v>21</v>
      </c>
      <c r="BC499" s="7">
        <f t="shared" si="70"/>
        <v>0.99138937384925352</v>
      </c>
      <c r="BD499" s="10">
        <f t="shared" si="71"/>
        <v>0.36185945103203165</v>
      </c>
    </row>
    <row r="500" spans="1:56" x14ac:dyDescent="0.25">
      <c r="A500">
        <v>290170000</v>
      </c>
      <c r="B500" t="s">
        <v>110</v>
      </c>
      <c r="C500" t="s">
        <v>174</v>
      </c>
      <c r="D500">
        <v>99</v>
      </c>
      <c r="E500">
        <v>107</v>
      </c>
      <c r="F500">
        <v>107</v>
      </c>
      <c r="G500">
        <v>110</v>
      </c>
      <c r="H500">
        <v>106</v>
      </c>
      <c r="I500">
        <v>106</v>
      </c>
      <c r="J500">
        <v>106</v>
      </c>
      <c r="K500">
        <v>106</v>
      </c>
      <c r="L500">
        <v>106</v>
      </c>
      <c r="M500">
        <v>106</v>
      </c>
      <c r="N500">
        <v>106</v>
      </c>
      <c r="O500">
        <v>106</v>
      </c>
      <c r="P500">
        <v>106</v>
      </c>
      <c r="Q500">
        <v>106</v>
      </c>
      <c r="R500">
        <v>106</v>
      </c>
      <c r="S500">
        <v>106</v>
      </c>
      <c r="T500">
        <v>106</v>
      </c>
      <c r="U500">
        <v>106</v>
      </c>
      <c r="V500">
        <v>106</v>
      </c>
      <c r="W500">
        <v>106</v>
      </c>
      <c r="X500">
        <v>106</v>
      </c>
      <c r="Y500">
        <v>106</v>
      </c>
      <c r="Z500">
        <v>106</v>
      </c>
      <c r="AA500">
        <v>106</v>
      </c>
      <c r="AB500">
        <v>110</v>
      </c>
      <c r="AC500">
        <v>106</v>
      </c>
      <c r="AD500">
        <v>106</v>
      </c>
      <c r="AE500">
        <v>110</v>
      </c>
      <c r="AF500">
        <v>106</v>
      </c>
      <c r="AG500">
        <v>106</v>
      </c>
      <c r="AH500">
        <v>110</v>
      </c>
      <c r="AI500">
        <v>110</v>
      </c>
      <c r="AJ500">
        <v>110</v>
      </c>
      <c r="AK500">
        <v>108</v>
      </c>
      <c r="AL500">
        <v>102</v>
      </c>
      <c r="AM500">
        <v>102</v>
      </c>
      <c r="AN500">
        <v>102</v>
      </c>
      <c r="AO500">
        <v>102</v>
      </c>
      <c r="AP500">
        <v>102</v>
      </c>
      <c r="AQ500">
        <v>102</v>
      </c>
      <c r="AR500">
        <v>101</v>
      </c>
      <c r="AS500">
        <v>97</v>
      </c>
      <c r="AT500">
        <v>97</v>
      </c>
      <c r="AU500">
        <v>97</v>
      </c>
      <c r="AV500" s="8">
        <f t="shared" si="64"/>
        <v>105.20454545454545</v>
      </c>
      <c r="AW500">
        <f t="shared" si="65"/>
        <v>106</v>
      </c>
      <c r="AX500" s="8">
        <f t="shared" si="66"/>
        <v>3.3658997584497889</v>
      </c>
      <c r="AY500" s="6">
        <f>Table1214[[#This Row],[Szórás]]/Table1214[[#This Row],[Átlagos akadálymentességi hibaszám]]</f>
        <v>3.199386246960266E-2</v>
      </c>
      <c r="AZ500">
        <f t="shared" si="67"/>
        <v>97</v>
      </c>
      <c r="BA500">
        <f t="shared" si="68"/>
        <v>110</v>
      </c>
      <c r="BB500">
        <f t="shared" si="69"/>
        <v>13</v>
      </c>
      <c r="BC500" s="7">
        <f t="shared" si="70"/>
        <v>0.99889593600056492</v>
      </c>
      <c r="BD500" s="10">
        <f t="shared" si="71"/>
        <v>0.19066526396907252</v>
      </c>
    </row>
    <row r="501" spans="1:56" x14ac:dyDescent="0.25">
      <c r="A501">
        <v>99340000</v>
      </c>
      <c r="B501" t="s">
        <v>110</v>
      </c>
      <c r="C501" t="s">
        <v>174</v>
      </c>
      <c r="D501">
        <v>48</v>
      </c>
      <c r="E501">
        <v>48</v>
      </c>
      <c r="F501">
        <v>49</v>
      </c>
      <c r="G501">
        <v>47</v>
      </c>
      <c r="H501">
        <v>48</v>
      </c>
      <c r="I501">
        <v>49</v>
      </c>
      <c r="J501">
        <v>48</v>
      </c>
      <c r="K501">
        <v>51</v>
      </c>
      <c r="L501">
        <v>49</v>
      </c>
      <c r="M501">
        <v>48</v>
      </c>
      <c r="N501">
        <v>48</v>
      </c>
      <c r="O501">
        <v>48</v>
      </c>
      <c r="P501">
        <v>49</v>
      </c>
      <c r="Q501">
        <v>49</v>
      </c>
      <c r="R501">
        <v>48</v>
      </c>
      <c r="S501">
        <v>47</v>
      </c>
      <c r="T501">
        <v>50</v>
      </c>
      <c r="U501">
        <v>47</v>
      </c>
      <c r="V501">
        <v>47</v>
      </c>
      <c r="W501">
        <v>48</v>
      </c>
      <c r="X501">
        <v>47</v>
      </c>
      <c r="Y501">
        <v>48</v>
      </c>
      <c r="Z501">
        <v>48</v>
      </c>
      <c r="AA501">
        <v>48</v>
      </c>
      <c r="AB501">
        <v>48</v>
      </c>
      <c r="AC501">
        <v>48</v>
      </c>
      <c r="AD501">
        <v>48</v>
      </c>
      <c r="AE501">
        <v>47</v>
      </c>
      <c r="AF501">
        <v>48</v>
      </c>
      <c r="AG501">
        <v>47</v>
      </c>
      <c r="AH501">
        <v>48</v>
      </c>
      <c r="AI501">
        <v>48</v>
      </c>
      <c r="AJ501">
        <v>48</v>
      </c>
      <c r="AK501">
        <v>45</v>
      </c>
      <c r="AL501">
        <v>42</v>
      </c>
      <c r="AM501">
        <v>48</v>
      </c>
      <c r="AN501">
        <v>48</v>
      </c>
      <c r="AO501">
        <v>48</v>
      </c>
      <c r="AP501">
        <v>48</v>
      </c>
      <c r="AQ501">
        <v>48</v>
      </c>
      <c r="AR501">
        <v>45</v>
      </c>
      <c r="AS501">
        <v>48</v>
      </c>
      <c r="AT501">
        <v>48</v>
      </c>
      <c r="AU501">
        <v>48</v>
      </c>
      <c r="AV501" s="8">
        <f t="shared" si="64"/>
        <v>47.795454545454547</v>
      </c>
      <c r="AW501">
        <f t="shared" si="65"/>
        <v>48</v>
      </c>
      <c r="AX501" s="8">
        <f t="shared" si="66"/>
        <v>1.3395512170134125</v>
      </c>
      <c r="AY501" s="6">
        <f>Table1214[[#This Row],[Szórás]]/Table1214[[#This Row],[Átlagos akadálymentességi hibaszám]]</f>
        <v>2.8026749190960605E-2</v>
      </c>
      <c r="AZ501">
        <f t="shared" si="67"/>
        <v>42</v>
      </c>
      <c r="BA501">
        <f t="shared" si="68"/>
        <v>51</v>
      </c>
      <c r="BB501">
        <f t="shared" si="69"/>
        <v>9</v>
      </c>
      <c r="BC501" s="7">
        <f t="shared" si="70"/>
        <v>0.99920425903676491</v>
      </c>
      <c r="BD501" s="10">
        <f t="shared" si="71"/>
        <v>0.12568880659192896</v>
      </c>
    </row>
    <row r="502" spans="1:56" x14ac:dyDescent="0.25">
      <c r="A502">
        <v>2989370000</v>
      </c>
      <c r="B502" t="s">
        <v>164</v>
      </c>
      <c r="C502" t="s">
        <v>333</v>
      </c>
      <c r="D502">
        <v>159</v>
      </c>
      <c r="E502">
        <v>159</v>
      </c>
      <c r="F502">
        <v>177</v>
      </c>
      <c r="G502">
        <v>177</v>
      </c>
      <c r="H502">
        <v>179</v>
      </c>
      <c r="I502">
        <v>180</v>
      </c>
      <c r="J502">
        <v>177</v>
      </c>
      <c r="K502">
        <v>178</v>
      </c>
      <c r="L502">
        <v>177</v>
      </c>
      <c r="M502">
        <v>177</v>
      </c>
      <c r="N502">
        <v>177</v>
      </c>
      <c r="O502">
        <v>177</v>
      </c>
      <c r="P502">
        <v>176</v>
      </c>
      <c r="Q502">
        <v>176</v>
      </c>
      <c r="R502">
        <v>177</v>
      </c>
      <c r="S502">
        <v>177</v>
      </c>
      <c r="T502">
        <v>177</v>
      </c>
      <c r="U502">
        <v>177</v>
      </c>
      <c r="V502">
        <v>189</v>
      </c>
      <c r="W502">
        <v>177</v>
      </c>
      <c r="X502">
        <v>177</v>
      </c>
      <c r="Y502">
        <v>180</v>
      </c>
      <c r="Z502">
        <v>177</v>
      </c>
      <c r="AA502">
        <v>175</v>
      </c>
      <c r="AB502">
        <v>175</v>
      </c>
      <c r="AC502">
        <v>176</v>
      </c>
      <c r="AD502">
        <v>60</v>
      </c>
      <c r="AE502">
        <v>57</v>
      </c>
      <c r="AF502">
        <v>74</v>
      </c>
      <c r="AG502">
        <v>87</v>
      </c>
      <c r="AH502">
        <v>57</v>
      </c>
      <c r="AI502">
        <v>57</v>
      </c>
      <c r="AJ502">
        <v>57</v>
      </c>
      <c r="AK502">
        <v>57</v>
      </c>
      <c r="AL502">
        <v>58</v>
      </c>
      <c r="AM502">
        <v>58</v>
      </c>
      <c r="AN502">
        <v>58</v>
      </c>
      <c r="AO502">
        <v>58</v>
      </c>
      <c r="AP502">
        <v>58</v>
      </c>
      <c r="AQ502">
        <v>58</v>
      </c>
      <c r="AR502">
        <v>57</v>
      </c>
      <c r="AS502">
        <v>57</v>
      </c>
      <c r="AT502">
        <v>57</v>
      </c>
      <c r="AU502">
        <v>56</v>
      </c>
      <c r="AV502" s="8">
        <f t="shared" si="64"/>
        <v>128.65909090909091</v>
      </c>
      <c r="AW502">
        <f t="shared" si="65"/>
        <v>175.5</v>
      </c>
      <c r="AX502" s="8">
        <f t="shared" si="66"/>
        <v>58.11173806968705</v>
      </c>
      <c r="AY502" s="6">
        <f>Table1214[[#This Row],[Szórás]]/Table1214[[#This Row],[Átlagos akadálymentességi hibaszám]]</f>
        <v>0.45167222665010248</v>
      </c>
      <c r="AZ502">
        <f t="shared" si="67"/>
        <v>56</v>
      </c>
      <c r="BA502">
        <f t="shared" si="68"/>
        <v>189</v>
      </c>
      <c r="BB502">
        <f t="shared" si="69"/>
        <v>133</v>
      </c>
      <c r="BC502" s="7">
        <f t="shared" si="70"/>
        <v>0.96468188316387926</v>
      </c>
      <c r="BD502" s="10">
        <f t="shared" si="71"/>
        <v>0.72246018080109209</v>
      </c>
    </row>
    <row r="503" spans="1:56" x14ac:dyDescent="0.25">
      <c r="A503">
        <v>2430000</v>
      </c>
      <c r="B503" t="s">
        <v>85</v>
      </c>
      <c r="C503" t="s">
        <v>356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2</v>
      </c>
      <c r="U503">
        <v>2</v>
      </c>
      <c r="V503">
        <v>2</v>
      </c>
      <c r="W503">
        <v>2</v>
      </c>
      <c r="X503">
        <v>2</v>
      </c>
      <c r="Y503">
        <v>2</v>
      </c>
      <c r="Z503">
        <v>2</v>
      </c>
      <c r="AA503">
        <v>2</v>
      </c>
      <c r="AB503">
        <v>2</v>
      </c>
      <c r="AC503">
        <v>2</v>
      </c>
      <c r="AD503">
        <v>2</v>
      </c>
      <c r="AE503">
        <v>2</v>
      </c>
      <c r="AF503">
        <v>2</v>
      </c>
      <c r="AG503">
        <v>2</v>
      </c>
      <c r="AH503">
        <v>2</v>
      </c>
      <c r="AI503">
        <v>2</v>
      </c>
      <c r="AJ503">
        <v>2</v>
      </c>
      <c r="AK503">
        <v>2</v>
      </c>
      <c r="AL503">
        <v>2</v>
      </c>
      <c r="AM503">
        <v>2</v>
      </c>
      <c r="AN503">
        <v>2</v>
      </c>
      <c r="AO503">
        <v>2</v>
      </c>
      <c r="AP503">
        <v>2</v>
      </c>
      <c r="AQ503">
        <v>2</v>
      </c>
      <c r="AR503">
        <v>2</v>
      </c>
      <c r="AS503">
        <v>2</v>
      </c>
      <c r="AT503">
        <v>2</v>
      </c>
      <c r="AU503">
        <v>2</v>
      </c>
      <c r="AV503" s="8">
        <f t="shared" si="64"/>
        <v>2</v>
      </c>
      <c r="AW503">
        <f t="shared" si="65"/>
        <v>2</v>
      </c>
      <c r="AX503" s="8">
        <f t="shared" si="66"/>
        <v>0</v>
      </c>
      <c r="AY503" s="6">
        <f>Table1214[[#This Row],[Szórás]]/Table1214[[#This Row],[Átlagos akadálymentességi hibaszám]]</f>
        <v>0</v>
      </c>
      <c r="AZ503">
        <f t="shared" si="67"/>
        <v>2</v>
      </c>
      <c r="BA503">
        <f t="shared" si="68"/>
        <v>2</v>
      </c>
      <c r="BB503">
        <f t="shared" si="69"/>
        <v>0</v>
      </c>
      <c r="BC503" s="7">
        <f t="shared" si="70"/>
        <v>1</v>
      </c>
      <c r="BD503" s="10">
        <f t="shared" si="71"/>
        <v>1</v>
      </c>
    </row>
    <row r="504" spans="1:56" x14ac:dyDescent="0.25">
      <c r="A504">
        <v>489960000</v>
      </c>
      <c r="B504" t="s">
        <v>125</v>
      </c>
      <c r="C504" t="s">
        <v>135</v>
      </c>
      <c r="D504">
        <v>60</v>
      </c>
      <c r="E504">
        <v>60</v>
      </c>
      <c r="F504">
        <v>60</v>
      </c>
      <c r="G504">
        <v>58</v>
      </c>
      <c r="H504">
        <v>60</v>
      </c>
      <c r="I504">
        <v>60</v>
      </c>
      <c r="J504">
        <v>60</v>
      </c>
      <c r="K504">
        <v>60</v>
      </c>
      <c r="L504">
        <v>60</v>
      </c>
      <c r="M504">
        <v>62</v>
      </c>
      <c r="N504">
        <v>64</v>
      </c>
      <c r="O504">
        <v>66</v>
      </c>
      <c r="P504">
        <v>62</v>
      </c>
      <c r="Q504">
        <v>64</v>
      </c>
      <c r="R504">
        <v>60</v>
      </c>
      <c r="S504">
        <v>60</v>
      </c>
      <c r="T504">
        <v>61</v>
      </c>
      <c r="U504">
        <v>62</v>
      </c>
      <c r="V504">
        <v>59</v>
      </c>
      <c r="W504">
        <v>64</v>
      </c>
      <c r="X504">
        <v>64</v>
      </c>
      <c r="Y504">
        <v>64</v>
      </c>
      <c r="Z504">
        <v>63</v>
      </c>
      <c r="AA504">
        <v>62</v>
      </c>
      <c r="AB504">
        <v>62</v>
      </c>
      <c r="AC504">
        <v>60</v>
      </c>
      <c r="AD504">
        <v>60</v>
      </c>
      <c r="AE504">
        <v>60</v>
      </c>
      <c r="AF504">
        <v>60</v>
      </c>
      <c r="AG504">
        <v>58</v>
      </c>
      <c r="AH504">
        <v>58</v>
      </c>
      <c r="AI504">
        <v>60</v>
      </c>
      <c r="AJ504">
        <v>60</v>
      </c>
      <c r="AK504">
        <v>62</v>
      </c>
      <c r="AL504">
        <v>62</v>
      </c>
      <c r="AM504">
        <v>62</v>
      </c>
      <c r="AN504">
        <v>62</v>
      </c>
      <c r="AO504">
        <v>64</v>
      </c>
      <c r="AP504">
        <v>64</v>
      </c>
      <c r="AQ504">
        <v>63</v>
      </c>
      <c r="AR504">
        <v>62</v>
      </c>
      <c r="AS504">
        <v>64</v>
      </c>
      <c r="AT504">
        <v>64</v>
      </c>
      <c r="AU504">
        <v>66</v>
      </c>
      <c r="AV504" s="8">
        <f t="shared" si="64"/>
        <v>61.545454545454547</v>
      </c>
      <c r="AW504">
        <f t="shared" si="65"/>
        <v>62</v>
      </c>
      <c r="AX504" s="8">
        <f t="shared" si="66"/>
        <v>2.0624499481401983</v>
      </c>
      <c r="AY504" s="6">
        <f>Table1214[[#This Row],[Szórás]]/Table1214[[#This Row],[Átlagos akadálymentességi hibaszám]]</f>
        <v>3.3511003588688595E-2</v>
      </c>
      <c r="AZ504">
        <f t="shared" si="67"/>
        <v>58</v>
      </c>
      <c r="BA504">
        <f t="shared" si="68"/>
        <v>66</v>
      </c>
      <c r="BB504">
        <f t="shared" si="69"/>
        <v>8</v>
      </c>
      <c r="BC504" s="7">
        <f t="shared" si="70"/>
        <v>1.0009333167089778</v>
      </c>
      <c r="BD504" s="10">
        <f t="shared" si="71"/>
        <v>0.12884410600447521</v>
      </c>
    </row>
    <row r="505" spans="1:56" x14ac:dyDescent="0.25">
      <c r="A505">
        <v>586990000</v>
      </c>
      <c r="B505" t="s">
        <v>121</v>
      </c>
      <c r="C505" t="s">
        <v>122</v>
      </c>
      <c r="D505">
        <v>47</v>
      </c>
      <c r="E505">
        <v>47</v>
      </c>
      <c r="F505">
        <v>48</v>
      </c>
      <c r="G505">
        <v>49</v>
      </c>
      <c r="H505">
        <v>49</v>
      </c>
      <c r="I505">
        <v>47</v>
      </c>
      <c r="J505">
        <v>48</v>
      </c>
      <c r="K505">
        <v>47</v>
      </c>
      <c r="L505">
        <v>47</v>
      </c>
      <c r="M505">
        <v>48</v>
      </c>
      <c r="N505">
        <v>48</v>
      </c>
      <c r="O505">
        <v>41</v>
      </c>
      <c r="P505">
        <v>41</v>
      </c>
      <c r="Q505">
        <v>44</v>
      </c>
      <c r="R505">
        <v>44</v>
      </c>
      <c r="S505">
        <v>44</v>
      </c>
      <c r="T505">
        <v>43</v>
      </c>
      <c r="U505">
        <v>42</v>
      </c>
      <c r="V505">
        <v>41</v>
      </c>
      <c r="W505">
        <v>41</v>
      </c>
      <c r="X505">
        <v>42</v>
      </c>
      <c r="Y505">
        <v>42</v>
      </c>
      <c r="Z505">
        <v>52</v>
      </c>
      <c r="AA505">
        <v>52</v>
      </c>
      <c r="AB505">
        <v>15</v>
      </c>
      <c r="AC505">
        <v>15</v>
      </c>
      <c r="AD505">
        <v>15</v>
      </c>
      <c r="AE505">
        <v>15</v>
      </c>
      <c r="AF505">
        <v>15</v>
      </c>
      <c r="AG505">
        <v>15</v>
      </c>
      <c r="AH505">
        <v>15</v>
      </c>
      <c r="AI505">
        <v>15</v>
      </c>
      <c r="AJ505">
        <v>15</v>
      </c>
      <c r="AK505">
        <v>15</v>
      </c>
      <c r="AL505">
        <v>15</v>
      </c>
      <c r="AM505">
        <v>15</v>
      </c>
      <c r="AN505">
        <v>15</v>
      </c>
      <c r="AO505">
        <v>15</v>
      </c>
      <c r="AP505">
        <v>15</v>
      </c>
      <c r="AQ505">
        <v>15</v>
      </c>
      <c r="AR505">
        <v>15</v>
      </c>
      <c r="AS505">
        <v>15</v>
      </c>
      <c r="AT505">
        <v>15</v>
      </c>
      <c r="AU505">
        <v>15</v>
      </c>
      <c r="AV505" s="8">
        <f t="shared" si="64"/>
        <v>31.681818181818183</v>
      </c>
      <c r="AW505">
        <f t="shared" si="65"/>
        <v>41</v>
      </c>
      <c r="AX505" s="8">
        <f t="shared" si="66"/>
        <v>15.611225429415651</v>
      </c>
      <c r="AY505" s="6">
        <f>Table1214[[#This Row],[Szórás]]/Table1214[[#This Row],[Átlagos akadálymentességi hibaszám]]</f>
        <v>0.49275030049805496</v>
      </c>
      <c r="AZ505">
        <f t="shared" si="67"/>
        <v>15</v>
      </c>
      <c r="BA505">
        <f t="shared" si="68"/>
        <v>52</v>
      </c>
      <c r="BB505">
        <f t="shared" si="69"/>
        <v>37</v>
      </c>
      <c r="BC505" s="7">
        <f t="shared" si="70"/>
        <v>0.96260735140471076</v>
      </c>
      <c r="BD505" s="10">
        <f t="shared" si="71"/>
        <v>0.76087409427962793</v>
      </c>
    </row>
    <row r="506" spans="1:56" x14ac:dyDescent="0.25">
      <c r="A506">
        <v>4550000</v>
      </c>
      <c r="B506" t="s">
        <v>85</v>
      </c>
      <c r="C506" t="s">
        <v>356</v>
      </c>
      <c r="D506">
        <v>10</v>
      </c>
      <c r="E506">
        <v>10</v>
      </c>
      <c r="F506">
        <v>10</v>
      </c>
      <c r="G506">
        <v>10</v>
      </c>
      <c r="H506">
        <v>10</v>
      </c>
      <c r="I506">
        <v>10</v>
      </c>
      <c r="J506">
        <v>10</v>
      </c>
      <c r="K506">
        <v>10</v>
      </c>
      <c r="L506">
        <v>10</v>
      </c>
      <c r="M506">
        <v>10</v>
      </c>
      <c r="N506">
        <v>10</v>
      </c>
      <c r="O506">
        <v>10</v>
      </c>
      <c r="P506">
        <v>10</v>
      </c>
      <c r="Q506">
        <v>10</v>
      </c>
      <c r="R506">
        <v>10</v>
      </c>
      <c r="S506">
        <v>10</v>
      </c>
      <c r="T506">
        <v>10</v>
      </c>
      <c r="U506">
        <v>10</v>
      </c>
      <c r="V506">
        <v>10</v>
      </c>
      <c r="W506">
        <v>10</v>
      </c>
      <c r="X506">
        <v>10</v>
      </c>
      <c r="Y506">
        <v>10</v>
      </c>
      <c r="Z506">
        <v>10</v>
      </c>
      <c r="AA506">
        <v>10</v>
      </c>
      <c r="AB506">
        <v>10</v>
      </c>
      <c r="AC506">
        <v>10</v>
      </c>
      <c r="AD506">
        <v>10</v>
      </c>
      <c r="AE506">
        <v>10</v>
      </c>
      <c r="AF506">
        <v>10</v>
      </c>
      <c r="AG506">
        <v>10</v>
      </c>
      <c r="AH506">
        <v>10</v>
      </c>
      <c r="AI506">
        <v>10</v>
      </c>
      <c r="AJ506">
        <v>10</v>
      </c>
      <c r="AK506">
        <v>10</v>
      </c>
      <c r="AL506">
        <v>10</v>
      </c>
      <c r="AM506">
        <v>10</v>
      </c>
      <c r="AN506">
        <v>10</v>
      </c>
      <c r="AO506">
        <v>10</v>
      </c>
      <c r="AP506">
        <v>10</v>
      </c>
      <c r="AQ506">
        <v>10</v>
      </c>
      <c r="AR506">
        <v>10</v>
      </c>
      <c r="AS506">
        <v>10</v>
      </c>
      <c r="AT506">
        <v>11</v>
      </c>
      <c r="AU506">
        <v>11</v>
      </c>
      <c r="AV506" s="8">
        <f t="shared" si="64"/>
        <v>10.045454545454545</v>
      </c>
      <c r="AW506">
        <f t="shared" si="65"/>
        <v>10</v>
      </c>
      <c r="AX506" s="8">
        <f t="shared" si="66"/>
        <v>0.21070705494148545</v>
      </c>
      <c r="AY506" s="6">
        <f>Table1214[[#This Row],[Szórás]]/Table1214[[#This Row],[Átlagos akadálymentességi hibaszám]]</f>
        <v>2.0975362935351495E-2</v>
      </c>
      <c r="AZ506">
        <f t="shared" si="67"/>
        <v>10</v>
      </c>
      <c r="BA506">
        <f t="shared" si="68"/>
        <v>11</v>
      </c>
      <c r="BB506">
        <f t="shared" si="69"/>
        <v>1</v>
      </c>
      <c r="BC506" s="7">
        <f t="shared" si="70"/>
        <v>1.0005643632172398</v>
      </c>
      <c r="BD506" s="10">
        <f t="shared" si="71"/>
        <v>0.13023255813953483</v>
      </c>
    </row>
    <row r="507" spans="1:56" x14ac:dyDescent="0.25">
      <c r="A507">
        <v>1118890000</v>
      </c>
      <c r="B507" t="s">
        <v>158</v>
      </c>
      <c r="C507" t="s">
        <v>183</v>
      </c>
      <c r="D507">
        <v>53</v>
      </c>
      <c r="E507">
        <v>53</v>
      </c>
      <c r="F507">
        <v>53</v>
      </c>
      <c r="G507">
        <v>53</v>
      </c>
      <c r="H507">
        <v>45</v>
      </c>
      <c r="I507">
        <v>53</v>
      </c>
      <c r="J507">
        <v>53</v>
      </c>
      <c r="K507">
        <v>53</v>
      </c>
      <c r="L507">
        <v>53</v>
      </c>
      <c r="M507">
        <v>53</v>
      </c>
      <c r="N507">
        <v>53</v>
      </c>
      <c r="O507">
        <v>53</v>
      </c>
      <c r="P507">
        <v>53</v>
      </c>
      <c r="Q507">
        <v>53</v>
      </c>
      <c r="R507">
        <v>53</v>
      </c>
      <c r="S507">
        <v>53</v>
      </c>
      <c r="T507">
        <v>53</v>
      </c>
      <c r="U507">
        <v>53</v>
      </c>
      <c r="V507">
        <v>53</v>
      </c>
      <c r="W507">
        <v>53</v>
      </c>
      <c r="X507">
        <v>53</v>
      </c>
      <c r="Y507">
        <v>53</v>
      </c>
      <c r="Z507">
        <v>53</v>
      </c>
      <c r="AA507">
        <v>53</v>
      </c>
      <c r="AB507">
        <v>53</v>
      </c>
      <c r="AC507">
        <v>53</v>
      </c>
      <c r="AD507">
        <v>53</v>
      </c>
      <c r="AE507">
        <v>53</v>
      </c>
      <c r="AF507">
        <v>53</v>
      </c>
      <c r="AG507">
        <v>53</v>
      </c>
      <c r="AH507">
        <v>53</v>
      </c>
      <c r="AI507">
        <v>53</v>
      </c>
      <c r="AJ507">
        <v>53</v>
      </c>
      <c r="AK507">
        <v>53</v>
      </c>
      <c r="AL507">
        <v>53</v>
      </c>
      <c r="AM507">
        <v>53</v>
      </c>
      <c r="AN507">
        <v>53</v>
      </c>
      <c r="AO507">
        <v>53</v>
      </c>
      <c r="AP507">
        <v>53</v>
      </c>
      <c r="AQ507">
        <v>53</v>
      </c>
      <c r="AR507">
        <v>52</v>
      </c>
      <c r="AS507">
        <v>52</v>
      </c>
      <c r="AT507">
        <v>52</v>
      </c>
      <c r="AU507">
        <v>52</v>
      </c>
      <c r="AV507" s="8">
        <f t="shared" si="64"/>
        <v>52.727272727272727</v>
      </c>
      <c r="AW507">
        <f t="shared" si="65"/>
        <v>53</v>
      </c>
      <c r="AX507" s="8">
        <f t="shared" si="66"/>
        <v>1.226900734477796</v>
      </c>
      <c r="AY507" s="6">
        <f>Table1214[[#This Row],[Szórás]]/Table1214[[#This Row],[Átlagos akadálymentességi hibaszám]]</f>
        <v>2.3268807033199581E-2</v>
      </c>
      <c r="AZ507">
        <f t="shared" si="67"/>
        <v>45</v>
      </c>
      <c r="BA507">
        <f t="shared" si="68"/>
        <v>53</v>
      </c>
      <c r="BB507">
        <f t="shared" si="69"/>
        <v>8</v>
      </c>
      <c r="BC507" s="7">
        <f t="shared" si="70"/>
        <v>1.0001888352081703</v>
      </c>
      <c r="BD507" s="10">
        <f t="shared" si="71"/>
        <v>9.3968243173957761E-3</v>
      </c>
    </row>
    <row r="508" spans="1:56" x14ac:dyDescent="0.25">
      <c r="A508">
        <v>25880000</v>
      </c>
      <c r="B508" t="s">
        <v>104</v>
      </c>
      <c r="C508" t="s">
        <v>274</v>
      </c>
      <c r="D508">
        <v>16</v>
      </c>
      <c r="E508">
        <v>17</v>
      </c>
      <c r="F508">
        <v>17</v>
      </c>
      <c r="G508">
        <v>17</v>
      </c>
      <c r="H508">
        <v>16</v>
      </c>
      <c r="I508">
        <v>17</v>
      </c>
      <c r="J508">
        <v>17</v>
      </c>
      <c r="K508">
        <v>17</v>
      </c>
      <c r="L508">
        <v>17</v>
      </c>
      <c r="M508">
        <v>18</v>
      </c>
      <c r="N508">
        <v>16</v>
      </c>
      <c r="O508">
        <v>16</v>
      </c>
      <c r="P508">
        <v>17</v>
      </c>
      <c r="Q508">
        <v>17</v>
      </c>
      <c r="R508">
        <v>17</v>
      </c>
      <c r="S508">
        <v>17</v>
      </c>
      <c r="T508">
        <v>17</v>
      </c>
      <c r="U508">
        <v>16</v>
      </c>
      <c r="V508">
        <v>17</v>
      </c>
      <c r="W508">
        <v>16</v>
      </c>
      <c r="X508">
        <v>16</v>
      </c>
      <c r="Y508">
        <v>17</v>
      </c>
      <c r="Z508">
        <v>16</v>
      </c>
      <c r="AA508">
        <v>16</v>
      </c>
      <c r="AB508">
        <v>17</v>
      </c>
      <c r="AC508">
        <v>16</v>
      </c>
      <c r="AD508">
        <v>16</v>
      </c>
      <c r="AE508">
        <v>16</v>
      </c>
      <c r="AF508">
        <v>17</v>
      </c>
      <c r="AG508">
        <v>16</v>
      </c>
      <c r="AH508">
        <v>17</v>
      </c>
      <c r="AI508">
        <v>16</v>
      </c>
      <c r="AJ508">
        <v>17</v>
      </c>
      <c r="AK508">
        <v>16</v>
      </c>
      <c r="AL508">
        <v>17</v>
      </c>
      <c r="AM508">
        <v>18</v>
      </c>
      <c r="AN508">
        <v>19</v>
      </c>
      <c r="AO508">
        <v>18</v>
      </c>
      <c r="AP508">
        <v>17</v>
      </c>
      <c r="AQ508">
        <v>19</v>
      </c>
      <c r="AR508">
        <v>21</v>
      </c>
      <c r="AS508">
        <v>20</v>
      </c>
      <c r="AT508">
        <v>19</v>
      </c>
      <c r="AU508">
        <v>21</v>
      </c>
      <c r="AV508" s="8">
        <f t="shared" si="64"/>
        <v>17.113636363636363</v>
      </c>
      <c r="AW508">
        <f t="shared" si="65"/>
        <v>17</v>
      </c>
      <c r="AX508" s="8">
        <f t="shared" si="66"/>
        <v>1.2798239175926833</v>
      </c>
      <c r="AY508" s="6">
        <f>Table1214[[#This Row],[Szórás]]/Table1214[[#This Row],[Átlagos akadálymentességi hibaszám]]</f>
        <v>7.4783867694658793E-2</v>
      </c>
      <c r="AZ508">
        <f t="shared" si="67"/>
        <v>16</v>
      </c>
      <c r="BA508">
        <f t="shared" si="68"/>
        <v>21</v>
      </c>
      <c r="BB508">
        <f t="shared" si="69"/>
        <v>5</v>
      </c>
      <c r="BC508" s="7">
        <f t="shared" si="70"/>
        <v>1.0028157779336984</v>
      </c>
      <c r="BD508" s="10">
        <f t="shared" si="71"/>
        <v>0.25848490407957669</v>
      </c>
    </row>
    <row r="509" spans="1:56" x14ac:dyDescent="0.25">
      <c r="A509">
        <v>4360000</v>
      </c>
      <c r="B509" t="s">
        <v>85</v>
      </c>
      <c r="C509" t="s">
        <v>356</v>
      </c>
      <c r="D509">
        <v>20</v>
      </c>
      <c r="E509">
        <v>20</v>
      </c>
      <c r="F509">
        <v>20</v>
      </c>
      <c r="G509">
        <v>20</v>
      </c>
      <c r="H509">
        <v>20</v>
      </c>
      <c r="I509">
        <v>20</v>
      </c>
      <c r="J509">
        <v>20</v>
      </c>
      <c r="K509">
        <v>20</v>
      </c>
      <c r="L509">
        <v>20</v>
      </c>
      <c r="M509">
        <v>20</v>
      </c>
      <c r="N509">
        <v>20</v>
      </c>
      <c r="O509">
        <v>20</v>
      </c>
      <c r="P509">
        <v>20</v>
      </c>
      <c r="Q509">
        <v>20</v>
      </c>
      <c r="R509">
        <v>20</v>
      </c>
      <c r="S509">
        <v>19</v>
      </c>
      <c r="T509">
        <v>19</v>
      </c>
      <c r="U509">
        <v>20</v>
      </c>
      <c r="V509">
        <v>21</v>
      </c>
      <c r="W509">
        <v>19</v>
      </c>
      <c r="X509">
        <v>20</v>
      </c>
      <c r="Y509">
        <v>19</v>
      </c>
      <c r="Z509">
        <v>19</v>
      </c>
      <c r="AA509">
        <v>19</v>
      </c>
      <c r="AB509">
        <v>19</v>
      </c>
      <c r="AC509">
        <v>19</v>
      </c>
      <c r="AD509">
        <v>19</v>
      </c>
      <c r="AE509">
        <v>20</v>
      </c>
      <c r="AF509">
        <v>20</v>
      </c>
      <c r="AG509">
        <v>20</v>
      </c>
      <c r="AH509">
        <v>20</v>
      </c>
      <c r="AI509">
        <v>21</v>
      </c>
      <c r="AJ509">
        <v>21</v>
      </c>
      <c r="AK509">
        <v>21</v>
      </c>
      <c r="AL509">
        <v>21</v>
      </c>
      <c r="AM509">
        <v>21</v>
      </c>
      <c r="AN509">
        <v>21</v>
      </c>
      <c r="AO509">
        <v>21</v>
      </c>
      <c r="AP509">
        <v>22</v>
      </c>
      <c r="AQ509">
        <v>21</v>
      </c>
      <c r="AR509">
        <v>21</v>
      </c>
      <c r="AS509">
        <v>22</v>
      </c>
      <c r="AT509">
        <v>21</v>
      </c>
      <c r="AU509">
        <v>19</v>
      </c>
      <c r="AV509" s="8">
        <f t="shared" si="64"/>
        <v>20.113636363636363</v>
      </c>
      <c r="AW509">
        <f t="shared" si="65"/>
        <v>20</v>
      </c>
      <c r="AX509" s="8">
        <f t="shared" si="66"/>
        <v>0.81314517399771347</v>
      </c>
      <c r="AY509" s="6">
        <f>Table1214[[#This Row],[Szórás]]/Table1214[[#This Row],[Átlagos akadálymentességi hibaszám]]</f>
        <v>4.042755667333265E-2</v>
      </c>
      <c r="AZ509">
        <f t="shared" si="67"/>
        <v>19</v>
      </c>
      <c r="BA509">
        <f t="shared" si="68"/>
        <v>22</v>
      </c>
      <c r="BB509">
        <f t="shared" si="69"/>
        <v>3</v>
      </c>
      <c r="BC509" s="7">
        <f t="shared" si="70"/>
        <v>1.0013132804773854</v>
      </c>
      <c r="BD509" s="10">
        <f t="shared" si="71"/>
        <v>0.17553773013137597</v>
      </c>
    </row>
    <row r="510" spans="1:56" x14ac:dyDescent="0.25">
      <c r="A510">
        <v>3749040000</v>
      </c>
      <c r="B510" t="s">
        <v>164</v>
      </c>
      <c r="C510" t="s">
        <v>333</v>
      </c>
      <c r="D510">
        <v>58</v>
      </c>
      <c r="E510">
        <v>66</v>
      </c>
      <c r="F510">
        <v>75</v>
      </c>
      <c r="G510">
        <v>83</v>
      </c>
      <c r="H510">
        <v>65</v>
      </c>
      <c r="I510">
        <v>72</v>
      </c>
      <c r="J510">
        <v>78</v>
      </c>
      <c r="K510">
        <v>89</v>
      </c>
      <c r="L510">
        <v>95</v>
      </c>
      <c r="M510">
        <v>68</v>
      </c>
      <c r="N510">
        <v>80</v>
      </c>
      <c r="O510">
        <v>86</v>
      </c>
      <c r="P510">
        <v>94</v>
      </c>
      <c r="Q510">
        <v>70</v>
      </c>
      <c r="R510">
        <v>77</v>
      </c>
      <c r="S510">
        <v>84</v>
      </c>
      <c r="T510">
        <v>91</v>
      </c>
      <c r="U510">
        <v>98</v>
      </c>
      <c r="V510">
        <v>75</v>
      </c>
      <c r="W510">
        <v>81</v>
      </c>
      <c r="X510">
        <v>86</v>
      </c>
      <c r="Y510">
        <v>94</v>
      </c>
      <c r="Z510">
        <v>72</v>
      </c>
      <c r="AA510">
        <v>79</v>
      </c>
      <c r="AB510">
        <v>87</v>
      </c>
      <c r="AC510">
        <v>93</v>
      </c>
      <c r="AD510">
        <v>72</v>
      </c>
      <c r="AE510">
        <v>79</v>
      </c>
      <c r="AF510">
        <v>85</v>
      </c>
      <c r="AG510">
        <v>92</v>
      </c>
      <c r="AH510">
        <v>97</v>
      </c>
      <c r="AI510">
        <v>73</v>
      </c>
      <c r="AJ510">
        <v>80</v>
      </c>
      <c r="AK510">
        <v>85</v>
      </c>
      <c r="AL510">
        <v>93</v>
      </c>
      <c r="AM510">
        <v>213</v>
      </c>
      <c r="AN510">
        <v>69</v>
      </c>
      <c r="AO510">
        <v>76</v>
      </c>
      <c r="AP510">
        <v>74</v>
      </c>
      <c r="AQ510">
        <v>54</v>
      </c>
      <c r="AR510">
        <v>60</v>
      </c>
      <c r="AS510">
        <v>67</v>
      </c>
      <c r="AT510">
        <v>74</v>
      </c>
      <c r="AU510">
        <v>81</v>
      </c>
      <c r="AV510" s="8">
        <f t="shared" si="64"/>
        <v>82.272727272727266</v>
      </c>
      <c r="AW510">
        <f t="shared" si="65"/>
        <v>79.5</v>
      </c>
      <c r="AX510" s="8">
        <f t="shared" si="66"/>
        <v>22.866003643434613</v>
      </c>
      <c r="AY510" s="6">
        <f>Table1214[[#This Row],[Szórás]]/Table1214[[#This Row],[Átlagos akadálymentességi hibaszám]]</f>
        <v>0.27792932605279641</v>
      </c>
      <c r="AZ510">
        <f t="shared" si="67"/>
        <v>54</v>
      </c>
      <c r="BA510">
        <f t="shared" si="68"/>
        <v>213</v>
      </c>
      <c r="BB510">
        <f t="shared" si="69"/>
        <v>159</v>
      </c>
      <c r="BC510" s="7">
        <f t="shared" si="70"/>
        <v>1.0013367768117214</v>
      </c>
      <c r="BD510" s="10">
        <f t="shared" si="71"/>
        <v>6.9355321203259501E-3</v>
      </c>
    </row>
    <row r="511" spans="1:56" x14ac:dyDescent="0.25">
      <c r="A511">
        <v>4656680000</v>
      </c>
      <c r="B511" t="s">
        <v>155</v>
      </c>
      <c r="C511" t="s">
        <v>156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  <c r="T511">
        <v>2</v>
      </c>
      <c r="U511">
        <v>2</v>
      </c>
      <c r="V511">
        <v>2</v>
      </c>
      <c r="W511">
        <v>2</v>
      </c>
      <c r="X511">
        <v>2</v>
      </c>
      <c r="Y511">
        <v>2</v>
      </c>
      <c r="Z511">
        <v>2</v>
      </c>
      <c r="AA511">
        <v>2</v>
      </c>
      <c r="AB511">
        <v>2</v>
      </c>
      <c r="AC511">
        <v>2</v>
      </c>
      <c r="AD511">
        <v>2</v>
      </c>
      <c r="AE511">
        <v>2</v>
      </c>
      <c r="AF511">
        <v>2</v>
      </c>
      <c r="AG511">
        <v>2</v>
      </c>
      <c r="AH511">
        <v>2</v>
      </c>
      <c r="AI511">
        <v>2</v>
      </c>
      <c r="AJ511">
        <v>2</v>
      </c>
      <c r="AK511">
        <v>2</v>
      </c>
      <c r="AL511">
        <v>2</v>
      </c>
      <c r="AM511">
        <v>2</v>
      </c>
      <c r="AN511">
        <v>2</v>
      </c>
      <c r="AO511">
        <v>2</v>
      </c>
      <c r="AP511">
        <v>2</v>
      </c>
      <c r="AQ511">
        <v>2</v>
      </c>
      <c r="AR511">
        <v>2</v>
      </c>
      <c r="AS511">
        <v>2</v>
      </c>
      <c r="AT511">
        <v>2</v>
      </c>
      <c r="AU511">
        <v>2</v>
      </c>
      <c r="AV511" s="8">
        <f t="shared" si="64"/>
        <v>2</v>
      </c>
      <c r="AW511">
        <f t="shared" si="65"/>
        <v>2</v>
      </c>
      <c r="AX511" s="8">
        <f t="shared" si="66"/>
        <v>0</v>
      </c>
      <c r="AY511" s="6">
        <f>Table1214[[#This Row],[Szórás]]/Table1214[[#This Row],[Átlagos akadálymentességi hibaszám]]</f>
        <v>0</v>
      </c>
      <c r="AZ511">
        <f t="shared" si="67"/>
        <v>2</v>
      </c>
      <c r="BA511">
        <f t="shared" si="68"/>
        <v>2</v>
      </c>
      <c r="BB511">
        <f t="shared" si="69"/>
        <v>0</v>
      </c>
      <c r="BC511" s="7">
        <f t="shared" si="70"/>
        <v>1</v>
      </c>
      <c r="BD511" s="10">
        <f t="shared" si="71"/>
        <v>1</v>
      </c>
    </row>
    <row r="512" spans="1:56" x14ac:dyDescent="0.25">
      <c r="A512">
        <v>23950000</v>
      </c>
      <c r="B512" t="s">
        <v>104</v>
      </c>
      <c r="C512" t="s">
        <v>274</v>
      </c>
      <c r="D512">
        <v>7</v>
      </c>
      <c r="E512">
        <v>18</v>
      </c>
      <c r="F512">
        <v>20</v>
      </c>
      <c r="G512">
        <v>20</v>
      </c>
      <c r="H512">
        <v>18</v>
      </c>
      <c r="I512">
        <v>19</v>
      </c>
      <c r="J512">
        <v>19</v>
      </c>
      <c r="K512">
        <v>19</v>
      </c>
      <c r="L512">
        <v>16</v>
      </c>
      <c r="M512">
        <v>17</v>
      </c>
      <c r="N512">
        <v>17</v>
      </c>
      <c r="O512">
        <v>18</v>
      </c>
      <c r="P512">
        <v>18</v>
      </c>
      <c r="Q512">
        <v>19</v>
      </c>
      <c r="R512">
        <v>18</v>
      </c>
      <c r="S512">
        <v>19</v>
      </c>
      <c r="T512">
        <v>19</v>
      </c>
      <c r="U512">
        <v>17</v>
      </c>
      <c r="V512">
        <v>19</v>
      </c>
      <c r="W512">
        <v>20</v>
      </c>
      <c r="X512">
        <v>18</v>
      </c>
      <c r="Y512">
        <v>19</v>
      </c>
      <c r="Z512">
        <v>18</v>
      </c>
      <c r="AA512">
        <v>18</v>
      </c>
      <c r="AB512">
        <v>19</v>
      </c>
      <c r="AC512">
        <v>19</v>
      </c>
      <c r="AD512">
        <v>20</v>
      </c>
      <c r="AE512">
        <v>18</v>
      </c>
      <c r="AF512">
        <v>19</v>
      </c>
      <c r="AG512">
        <v>18</v>
      </c>
      <c r="AH512">
        <v>18</v>
      </c>
      <c r="AI512">
        <v>16</v>
      </c>
      <c r="AJ512">
        <v>18</v>
      </c>
      <c r="AK512">
        <v>18</v>
      </c>
      <c r="AL512">
        <v>17</v>
      </c>
      <c r="AM512">
        <v>17</v>
      </c>
      <c r="AN512">
        <v>18</v>
      </c>
      <c r="AO512">
        <v>17</v>
      </c>
      <c r="AP512">
        <v>17</v>
      </c>
      <c r="AQ512">
        <v>17</v>
      </c>
      <c r="AR512">
        <v>18</v>
      </c>
      <c r="AS512">
        <v>17</v>
      </c>
      <c r="AT512">
        <v>16</v>
      </c>
      <c r="AU512">
        <v>20</v>
      </c>
      <c r="AV512" s="8">
        <f t="shared" si="64"/>
        <v>17.886363636363637</v>
      </c>
      <c r="AW512">
        <f t="shared" si="65"/>
        <v>18</v>
      </c>
      <c r="AX512" s="8">
        <f t="shared" si="66"/>
        <v>2.0025089970579644</v>
      </c>
      <c r="AY512" s="6">
        <f>Table1214[[#This Row],[Szórás]]/Table1214[[#This Row],[Átlagos akadálymentességi hibaszám]]</f>
        <v>0.11195730097909838</v>
      </c>
      <c r="AZ512">
        <f t="shared" si="67"/>
        <v>7</v>
      </c>
      <c r="BA512">
        <f t="shared" si="68"/>
        <v>20</v>
      </c>
      <c r="BB512">
        <f t="shared" si="69"/>
        <v>13</v>
      </c>
      <c r="BC512" s="7">
        <f t="shared" si="70"/>
        <v>1.0013922028966886</v>
      </c>
      <c r="BD512" s="10">
        <f t="shared" si="71"/>
        <v>1.320636760935821E-2</v>
      </c>
    </row>
    <row r="513" spans="1:56" x14ac:dyDescent="0.25">
      <c r="A513">
        <v>4536300000</v>
      </c>
      <c r="B513" t="s">
        <v>155</v>
      </c>
      <c r="C513" t="s">
        <v>156</v>
      </c>
      <c r="D513">
        <v>20</v>
      </c>
      <c r="E513">
        <v>29</v>
      </c>
      <c r="F513">
        <v>21</v>
      </c>
      <c r="G513">
        <v>21</v>
      </c>
      <c r="H513">
        <v>40</v>
      </c>
      <c r="I513">
        <v>40</v>
      </c>
      <c r="J513">
        <v>45</v>
      </c>
      <c r="K513">
        <v>45</v>
      </c>
      <c r="L513">
        <v>45</v>
      </c>
      <c r="M513">
        <v>45</v>
      </c>
      <c r="N513">
        <v>49</v>
      </c>
      <c r="O513">
        <v>55</v>
      </c>
      <c r="P513">
        <v>39</v>
      </c>
      <c r="Q513">
        <v>39</v>
      </c>
      <c r="R513">
        <v>39</v>
      </c>
      <c r="S513">
        <v>39</v>
      </c>
      <c r="T513">
        <v>39</v>
      </c>
      <c r="U513">
        <v>39</v>
      </c>
      <c r="V513">
        <v>39</v>
      </c>
      <c r="W513">
        <v>23</v>
      </c>
      <c r="X513">
        <v>32</v>
      </c>
      <c r="Y513">
        <v>40</v>
      </c>
      <c r="Z513">
        <v>24</v>
      </c>
      <c r="AA513">
        <v>19</v>
      </c>
      <c r="AB513">
        <v>40</v>
      </c>
      <c r="AC513">
        <v>38</v>
      </c>
      <c r="AD513">
        <v>25</v>
      </c>
      <c r="AE513">
        <v>44</v>
      </c>
      <c r="AF513">
        <v>46</v>
      </c>
      <c r="AG513">
        <v>50</v>
      </c>
      <c r="AH513">
        <v>49</v>
      </c>
      <c r="AI513">
        <v>49</v>
      </c>
      <c r="AJ513">
        <v>77</v>
      </c>
      <c r="AK513">
        <v>83</v>
      </c>
      <c r="AL513">
        <v>77</v>
      </c>
      <c r="AM513">
        <v>58</v>
      </c>
      <c r="AN513">
        <v>19</v>
      </c>
      <c r="AO513">
        <v>39</v>
      </c>
      <c r="AP513">
        <v>20</v>
      </c>
      <c r="AQ513">
        <v>22</v>
      </c>
      <c r="AR513">
        <v>30</v>
      </c>
      <c r="AS513">
        <v>30</v>
      </c>
      <c r="AT513">
        <v>38</v>
      </c>
      <c r="AU513">
        <v>58</v>
      </c>
      <c r="AV513" s="8">
        <f t="shared" si="64"/>
        <v>39.954545454545453</v>
      </c>
      <c r="AW513">
        <f t="shared" si="65"/>
        <v>39</v>
      </c>
      <c r="AX513" s="8">
        <f t="shared" si="66"/>
        <v>15.138053921583497</v>
      </c>
      <c r="AY513" s="6">
        <f>Table1214[[#This Row],[Szórás]]/Table1214[[#This Row],[Átlagos akadálymentességi hibaszám]]</f>
        <v>0.37888189564827868</v>
      </c>
      <c r="AZ513">
        <f t="shared" si="67"/>
        <v>19</v>
      </c>
      <c r="BA513">
        <f t="shared" si="68"/>
        <v>83</v>
      </c>
      <c r="BB513">
        <f t="shared" si="69"/>
        <v>64</v>
      </c>
      <c r="BC513" s="7">
        <f t="shared" si="70"/>
        <v>1.0043877813285282</v>
      </c>
      <c r="BD513" s="10">
        <f t="shared" si="71"/>
        <v>2.1991747224037329E-2</v>
      </c>
    </row>
    <row r="514" spans="1:56" x14ac:dyDescent="0.25">
      <c r="A514">
        <v>6013780000</v>
      </c>
      <c r="B514" t="s">
        <v>155</v>
      </c>
      <c r="C514" t="s">
        <v>156</v>
      </c>
      <c r="D514">
        <v>45</v>
      </c>
      <c r="E514">
        <v>45</v>
      </c>
      <c r="F514">
        <v>45</v>
      </c>
      <c r="G514">
        <v>45</v>
      </c>
      <c r="H514">
        <v>45</v>
      </c>
      <c r="I514">
        <v>45</v>
      </c>
      <c r="J514">
        <v>45</v>
      </c>
      <c r="K514">
        <v>45</v>
      </c>
      <c r="L514">
        <v>45</v>
      </c>
      <c r="M514">
        <v>45</v>
      </c>
      <c r="N514">
        <v>38</v>
      </c>
      <c r="O514">
        <v>38</v>
      </c>
      <c r="P514">
        <v>38</v>
      </c>
      <c r="Q514">
        <v>38</v>
      </c>
      <c r="R514">
        <v>38</v>
      </c>
      <c r="S514">
        <v>38</v>
      </c>
      <c r="T514">
        <v>38</v>
      </c>
      <c r="U514">
        <v>38</v>
      </c>
      <c r="V514">
        <v>38</v>
      </c>
      <c r="W514">
        <v>38</v>
      </c>
      <c r="X514">
        <v>38</v>
      </c>
      <c r="Y514">
        <v>38</v>
      </c>
      <c r="Z514">
        <v>37</v>
      </c>
      <c r="AA514">
        <v>38</v>
      </c>
      <c r="AB514">
        <v>2</v>
      </c>
      <c r="AC514">
        <v>2</v>
      </c>
      <c r="AD514">
        <v>2</v>
      </c>
      <c r="AE514">
        <v>2</v>
      </c>
      <c r="AF514">
        <v>2</v>
      </c>
      <c r="AG514">
        <v>2</v>
      </c>
      <c r="AH514">
        <v>2</v>
      </c>
      <c r="AI514">
        <v>2</v>
      </c>
      <c r="AJ514">
        <v>2</v>
      </c>
      <c r="AK514">
        <v>2</v>
      </c>
      <c r="AL514">
        <v>2</v>
      </c>
      <c r="AM514">
        <v>2</v>
      </c>
      <c r="AN514">
        <v>2</v>
      </c>
      <c r="AO514">
        <v>2</v>
      </c>
      <c r="AP514">
        <v>2</v>
      </c>
      <c r="AQ514">
        <v>2</v>
      </c>
      <c r="AR514">
        <v>2</v>
      </c>
      <c r="AS514">
        <v>2</v>
      </c>
      <c r="AT514">
        <v>2</v>
      </c>
      <c r="AU514">
        <v>2</v>
      </c>
      <c r="AV514" s="8">
        <f t="shared" si="64"/>
        <v>23.204545454545453</v>
      </c>
      <c r="AW514">
        <f t="shared" si="65"/>
        <v>38</v>
      </c>
      <c r="AX514" s="8">
        <f t="shared" si="66"/>
        <v>19.753809812645379</v>
      </c>
      <c r="AY514" s="6">
        <f>Table1214[[#This Row],[Szórás]]/Table1214[[#This Row],[Átlagos akadálymentességi hibaszám]]</f>
        <v>0.8512905306135129</v>
      </c>
      <c r="AZ514">
        <f t="shared" si="67"/>
        <v>2</v>
      </c>
      <c r="BA514">
        <f t="shared" si="68"/>
        <v>45</v>
      </c>
      <c r="BB514">
        <f t="shared" si="69"/>
        <v>43</v>
      </c>
      <c r="BC514" s="7">
        <f t="shared" si="70"/>
        <v>0.90153761558223666</v>
      </c>
      <c r="BD514" s="10">
        <f t="shared" si="71"/>
        <v>0.7679981153803529</v>
      </c>
    </row>
    <row r="515" spans="1:56" x14ac:dyDescent="0.25">
      <c r="A515">
        <v>44530000</v>
      </c>
      <c r="B515" t="s">
        <v>104</v>
      </c>
      <c r="C515" t="s">
        <v>274</v>
      </c>
      <c r="D515">
        <v>30</v>
      </c>
      <c r="E515">
        <v>30</v>
      </c>
      <c r="F515">
        <v>30</v>
      </c>
      <c r="G515">
        <v>7</v>
      </c>
      <c r="H515">
        <v>30</v>
      </c>
      <c r="I515">
        <v>30</v>
      </c>
      <c r="J515">
        <v>30</v>
      </c>
      <c r="K515">
        <v>30</v>
      </c>
      <c r="L515">
        <v>30</v>
      </c>
      <c r="M515">
        <v>30</v>
      </c>
      <c r="N515">
        <v>7</v>
      </c>
      <c r="O515">
        <v>30</v>
      </c>
      <c r="P515">
        <v>30</v>
      </c>
      <c r="Q515">
        <v>30</v>
      </c>
      <c r="R515">
        <v>30</v>
      </c>
      <c r="S515">
        <v>30</v>
      </c>
      <c r="T515">
        <v>30</v>
      </c>
      <c r="U515">
        <v>30</v>
      </c>
      <c r="V515">
        <v>30</v>
      </c>
      <c r="W515">
        <v>30</v>
      </c>
      <c r="X515">
        <v>30</v>
      </c>
      <c r="Y515">
        <v>30</v>
      </c>
      <c r="Z515">
        <v>30</v>
      </c>
      <c r="AA515">
        <v>30</v>
      </c>
      <c r="AB515">
        <v>7</v>
      </c>
      <c r="AC515">
        <v>31</v>
      </c>
      <c r="AD515">
        <v>31</v>
      </c>
      <c r="AE515">
        <v>7</v>
      </c>
      <c r="AF515">
        <v>31</v>
      </c>
      <c r="AG515">
        <v>31</v>
      </c>
      <c r="AH515">
        <v>7</v>
      </c>
      <c r="AI515">
        <v>7</v>
      </c>
      <c r="AJ515">
        <v>7</v>
      </c>
      <c r="AK515">
        <v>7</v>
      </c>
      <c r="AL515">
        <v>7</v>
      </c>
      <c r="AM515">
        <v>7</v>
      </c>
      <c r="AN515">
        <v>7</v>
      </c>
      <c r="AO515">
        <v>7</v>
      </c>
      <c r="AP515">
        <v>2</v>
      </c>
      <c r="AQ515">
        <v>7</v>
      </c>
      <c r="AR515">
        <v>7</v>
      </c>
      <c r="AS515">
        <v>31</v>
      </c>
      <c r="AT515">
        <v>31</v>
      </c>
      <c r="AU515">
        <v>31</v>
      </c>
      <c r="AV515" s="8">
        <f t="shared" si="64"/>
        <v>22.204545454545453</v>
      </c>
      <c r="AW515">
        <f t="shared" si="65"/>
        <v>30</v>
      </c>
      <c r="AX515" s="8">
        <f t="shared" si="66"/>
        <v>11.333382560105338</v>
      </c>
      <c r="AY515" s="6">
        <f>Table1214[[#This Row],[Szórás]]/Table1214[[#This Row],[Átlagos akadálymentességi hibaszám]]</f>
        <v>0.51040822174476452</v>
      </c>
      <c r="AZ515">
        <f t="shared" si="67"/>
        <v>2</v>
      </c>
      <c r="BA515">
        <f t="shared" si="68"/>
        <v>31</v>
      </c>
      <c r="BB515">
        <f t="shared" si="69"/>
        <v>29</v>
      </c>
      <c r="BC515" s="7">
        <f t="shared" si="70"/>
        <v>0.97192709219005047</v>
      </c>
      <c r="BD515" s="10">
        <f t="shared" si="71"/>
        <v>0.2289860521757954</v>
      </c>
    </row>
    <row r="516" spans="1:56" x14ac:dyDescent="0.25">
      <c r="A516">
        <v>173980000</v>
      </c>
      <c r="B516" t="s">
        <v>110</v>
      </c>
      <c r="C516" t="s">
        <v>174</v>
      </c>
      <c r="D516">
        <v>18</v>
      </c>
      <c r="E516">
        <v>18</v>
      </c>
      <c r="F516">
        <v>18</v>
      </c>
      <c r="G516">
        <v>28</v>
      </c>
      <c r="H516">
        <v>28</v>
      </c>
      <c r="I516">
        <v>28</v>
      </c>
      <c r="J516">
        <v>28</v>
      </c>
      <c r="K516">
        <v>28</v>
      </c>
      <c r="L516">
        <v>40</v>
      </c>
      <c r="M516">
        <v>40</v>
      </c>
      <c r="N516">
        <v>40</v>
      </c>
      <c r="O516">
        <v>40</v>
      </c>
      <c r="P516">
        <v>40</v>
      </c>
      <c r="Q516">
        <v>40</v>
      </c>
      <c r="R516">
        <v>40</v>
      </c>
      <c r="S516">
        <v>40</v>
      </c>
      <c r="T516">
        <v>40</v>
      </c>
      <c r="U516">
        <v>40</v>
      </c>
      <c r="V516">
        <v>40</v>
      </c>
      <c r="W516">
        <v>40</v>
      </c>
      <c r="X516">
        <v>40</v>
      </c>
      <c r="Y516">
        <v>40</v>
      </c>
      <c r="Z516">
        <v>40</v>
      </c>
      <c r="AA516">
        <v>40</v>
      </c>
      <c r="AB516">
        <v>40</v>
      </c>
      <c r="AC516">
        <v>40</v>
      </c>
      <c r="AD516">
        <v>40</v>
      </c>
      <c r="AE516">
        <v>40</v>
      </c>
      <c r="AF516">
        <v>40</v>
      </c>
      <c r="AG516">
        <v>40</v>
      </c>
      <c r="AH516">
        <v>40</v>
      </c>
      <c r="AI516">
        <v>40</v>
      </c>
      <c r="AJ516">
        <v>40</v>
      </c>
      <c r="AK516">
        <v>38</v>
      </c>
      <c r="AL516">
        <v>32</v>
      </c>
      <c r="AM516">
        <v>32</v>
      </c>
      <c r="AN516">
        <v>32</v>
      </c>
      <c r="AO516">
        <v>32</v>
      </c>
      <c r="AP516">
        <v>24</v>
      </c>
      <c r="AQ516">
        <v>24</v>
      </c>
      <c r="AR516">
        <v>23</v>
      </c>
      <c r="AS516">
        <v>23</v>
      </c>
      <c r="AT516">
        <v>23</v>
      </c>
      <c r="AU516">
        <v>23</v>
      </c>
      <c r="AV516" s="8">
        <f t="shared" si="64"/>
        <v>34.090909090909093</v>
      </c>
      <c r="AW516">
        <f t="shared" si="65"/>
        <v>40</v>
      </c>
      <c r="AX516" s="8">
        <f t="shared" si="66"/>
        <v>7.7213632421434921</v>
      </c>
      <c r="AY516" s="6">
        <f>Table1214[[#This Row],[Szórás]]/Table1214[[#This Row],[Átlagos akadálymentességi hibaszám]]</f>
        <v>0.22649332176954243</v>
      </c>
      <c r="AZ516">
        <f t="shared" si="67"/>
        <v>18</v>
      </c>
      <c r="BA516">
        <f t="shared" si="68"/>
        <v>40</v>
      </c>
      <c r="BB516">
        <f t="shared" si="69"/>
        <v>22</v>
      </c>
      <c r="BC516" s="7">
        <f t="shared" si="70"/>
        <v>1.0005370157651075</v>
      </c>
      <c r="BD516" s="10">
        <f t="shared" si="71"/>
        <v>7.0276494945789613E-4</v>
      </c>
    </row>
    <row r="517" spans="1:56" x14ac:dyDescent="0.25">
      <c r="A517">
        <v>4622480000</v>
      </c>
      <c r="B517" t="s">
        <v>155</v>
      </c>
      <c r="C517" t="s">
        <v>156</v>
      </c>
      <c r="D517">
        <v>131</v>
      </c>
      <c r="E517">
        <v>131</v>
      </c>
      <c r="F517">
        <v>131</v>
      </c>
      <c r="G517">
        <v>132</v>
      </c>
      <c r="H517">
        <v>131</v>
      </c>
      <c r="I517">
        <v>131</v>
      </c>
      <c r="J517">
        <v>127</v>
      </c>
      <c r="K517">
        <v>127</v>
      </c>
      <c r="L517">
        <v>131</v>
      </c>
      <c r="M517">
        <v>131</v>
      </c>
      <c r="N517">
        <v>131</v>
      </c>
      <c r="O517">
        <v>127</v>
      </c>
      <c r="P517">
        <v>127</v>
      </c>
      <c r="Q517">
        <v>127</v>
      </c>
      <c r="R517">
        <v>132</v>
      </c>
      <c r="S517">
        <v>133</v>
      </c>
      <c r="T517">
        <v>133</v>
      </c>
      <c r="U517">
        <v>134</v>
      </c>
      <c r="V517">
        <v>134</v>
      </c>
      <c r="W517">
        <v>133</v>
      </c>
      <c r="X517">
        <v>137</v>
      </c>
      <c r="Y517">
        <v>140</v>
      </c>
      <c r="Z517">
        <v>141</v>
      </c>
      <c r="AA517">
        <v>140</v>
      </c>
      <c r="AB517">
        <v>142</v>
      </c>
      <c r="AC517">
        <v>142</v>
      </c>
      <c r="AD517">
        <v>148</v>
      </c>
      <c r="AE517">
        <v>154</v>
      </c>
      <c r="AF517">
        <v>129</v>
      </c>
      <c r="AG517">
        <v>127</v>
      </c>
      <c r="AH517">
        <v>120</v>
      </c>
      <c r="AI517">
        <v>122</v>
      </c>
      <c r="AJ517">
        <v>120</v>
      </c>
      <c r="AK517">
        <v>121</v>
      </c>
      <c r="AL517">
        <v>121</v>
      </c>
      <c r="AM517">
        <v>122</v>
      </c>
      <c r="AN517">
        <v>122</v>
      </c>
      <c r="AO517">
        <v>121</v>
      </c>
      <c r="AP517">
        <v>118</v>
      </c>
      <c r="AQ517">
        <v>117</v>
      </c>
      <c r="AR517">
        <v>123</v>
      </c>
      <c r="AS517">
        <v>126</v>
      </c>
      <c r="AT517">
        <v>126</v>
      </c>
      <c r="AU517">
        <v>132</v>
      </c>
      <c r="AV517" s="8">
        <f t="shared" si="64"/>
        <v>130.11363636363637</v>
      </c>
      <c r="AW517">
        <f t="shared" si="65"/>
        <v>131</v>
      </c>
      <c r="AX517" s="8">
        <f t="shared" si="66"/>
        <v>7.9539836708901079</v>
      </c>
      <c r="AY517" s="6">
        <f>Table1214[[#This Row],[Szórás]]/Table1214[[#This Row],[Átlagos akadálymentességi hibaszám]]</f>
        <v>6.1131053540465455E-2</v>
      </c>
      <c r="AZ517">
        <f t="shared" si="67"/>
        <v>117</v>
      </c>
      <c r="BA517">
        <f t="shared" si="68"/>
        <v>154</v>
      </c>
      <c r="BB517">
        <f t="shared" si="69"/>
        <v>37</v>
      </c>
      <c r="BC517" s="7">
        <f t="shared" si="70"/>
        <v>0.99846604023655205</v>
      </c>
      <c r="BD517" s="10">
        <f t="shared" si="71"/>
        <v>0.10776351804454982</v>
      </c>
    </row>
    <row r="518" spans="1:56" x14ac:dyDescent="0.25">
      <c r="A518">
        <v>1443430000</v>
      </c>
      <c r="B518" t="s">
        <v>158</v>
      </c>
      <c r="C518" t="s">
        <v>183</v>
      </c>
      <c r="D518">
        <v>25</v>
      </c>
      <c r="E518">
        <v>23</v>
      </c>
      <c r="F518">
        <v>23</v>
      </c>
      <c r="G518">
        <v>24</v>
      </c>
      <c r="H518">
        <v>22</v>
      </c>
      <c r="I518">
        <v>23</v>
      </c>
      <c r="J518">
        <v>22</v>
      </c>
      <c r="K518">
        <v>21</v>
      </c>
      <c r="L518">
        <v>23</v>
      </c>
      <c r="M518">
        <v>24</v>
      </c>
      <c r="N518">
        <v>22</v>
      </c>
      <c r="O518">
        <v>23</v>
      </c>
      <c r="P518">
        <v>23</v>
      </c>
      <c r="Q518">
        <v>24</v>
      </c>
      <c r="R518">
        <v>26</v>
      </c>
      <c r="S518">
        <v>25</v>
      </c>
      <c r="T518">
        <v>25</v>
      </c>
      <c r="U518">
        <v>24</v>
      </c>
      <c r="V518">
        <v>22</v>
      </c>
      <c r="W518">
        <v>23</v>
      </c>
      <c r="X518">
        <v>24</v>
      </c>
      <c r="Y518">
        <v>23</v>
      </c>
      <c r="Z518">
        <v>23</v>
      </c>
      <c r="AA518">
        <v>23</v>
      </c>
      <c r="AB518">
        <v>25</v>
      </c>
      <c r="AC518">
        <v>25</v>
      </c>
      <c r="AD518">
        <v>25</v>
      </c>
      <c r="AE518">
        <v>23</v>
      </c>
      <c r="AF518">
        <v>24</v>
      </c>
      <c r="AG518">
        <v>22</v>
      </c>
      <c r="AH518">
        <v>22</v>
      </c>
      <c r="AI518">
        <v>22</v>
      </c>
      <c r="AJ518">
        <v>23</v>
      </c>
      <c r="AK518">
        <v>22</v>
      </c>
      <c r="AL518">
        <v>22</v>
      </c>
      <c r="AM518">
        <v>23</v>
      </c>
      <c r="AN518">
        <v>24</v>
      </c>
      <c r="AO518">
        <v>23</v>
      </c>
      <c r="AP518">
        <v>19</v>
      </c>
      <c r="AQ518">
        <v>23</v>
      </c>
      <c r="AR518">
        <v>23</v>
      </c>
      <c r="AS518">
        <v>22</v>
      </c>
      <c r="AT518">
        <v>23</v>
      </c>
      <c r="AU518">
        <v>22</v>
      </c>
      <c r="AV518" s="8">
        <f t="shared" si="64"/>
        <v>23.113636363636363</v>
      </c>
      <c r="AW518">
        <f t="shared" si="65"/>
        <v>23</v>
      </c>
      <c r="AX518" s="8">
        <f t="shared" si="66"/>
        <v>1.2798239175926831</v>
      </c>
      <c r="AY518" s="6">
        <f>Table1214[[#This Row],[Szórás]]/Table1214[[#This Row],[Átlagos akadálymentességi hibaszám]]</f>
        <v>5.537094628719573E-2</v>
      </c>
      <c r="AZ518">
        <f t="shared" si="67"/>
        <v>19</v>
      </c>
      <c r="BA518">
        <f t="shared" si="68"/>
        <v>26</v>
      </c>
      <c r="BB518">
        <f t="shared" si="69"/>
        <v>7</v>
      </c>
      <c r="BC518" s="7">
        <f t="shared" si="70"/>
        <v>0.99892904104538482</v>
      </c>
      <c r="BD518" s="10">
        <f t="shared" si="71"/>
        <v>6.0152242605952103E-2</v>
      </c>
    </row>
    <row r="519" spans="1:56" x14ac:dyDescent="0.25">
      <c r="A519">
        <v>2895410000</v>
      </c>
      <c r="B519" t="s">
        <v>164</v>
      </c>
      <c r="C519" t="s">
        <v>333</v>
      </c>
      <c r="D519">
        <v>45</v>
      </c>
      <c r="E519">
        <v>45</v>
      </c>
      <c r="F519">
        <v>44</v>
      </c>
      <c r="G519">
        <v>44</v>
      </c>
      <c r="H519">
        <v>44</v>
      </c>
      <c r="I519">
        <v>45</v>
      </c>
      <c r="J519">
        <v>44</v>
      </c>
      <c r="K519">
        <v>46</v>
      </c>
      <c r="L519">
        <v>44</v>
      </c>
      <c r="M519">
        <v>36</v>
      </c>
      <c r="N519">
        <v>36</v>
      </c>
      <c r="O519">
        <v>36</v>
      </c>
      <c r="P519">
        <v>36</v>
      </c>
      <c r="Q519">
        <v>37</v>
      </c>
      <c r="R519">
        <v>37</v>
      </c>
      <c r="S519">
        <v>37</v>
      </c>
      <c r="T519">
        <v>39</v>
      </c>
      <c r="U519">
        <v>39</v>
      </c>
      <c r="V519">
        <v>38</v>
      </c>
      <c r="W519">
        <v>38</v>
      </c>
      <c r="X519">
        <v>38</v>
      </c>
      <c r="Y519">
        <v>38</v>
      </c>
      <c r="Z519">
        <v>39</v>
      </c>
      <c r="AA519">
        <v>39</v>
      </c>
      <c r="AB519">
        <v>39</v>
      </c>
      <c r="AC519">
        <v>39</v>
      </c>
      <c r="AD519">
        <v>39</v>
      </c>
      <c r="AE519">
        <v>39</v>
      </c>
      <c r="AF519">
        <v>39</v>
      </c>
      <c r="AG519">
        <v>39</v>
      </c>
      <c r="AH519">
        <v>39</v>
      </c>
      <c r="AI519">
        <v>40</v>
      </c>
      <c r="AJ519">
        <v>42</v>
      </c>
      <c r="AK519">
        <v>40</v>
      </c>
      <c r="AL519">
        <v>40</v>
      </c>
      <c r="AM519">
        <v>40</v>
      </c>
      <c r="AN519">
        <v>40</v>
      </c>
      <c r="AO519">
        <v>40</v>
      </c>
      <c r="AP519">
        <v>40</v>
      </c>
      <c r="AQ519">
        <v>40</v>
      </c>
      <c r="AR519">
        <v>39</v>
      </c>
      <c r="AS519">
        <v>39</v>
      </c>
      <c r="AT519">
        <v>38</v>
      </c>
      <c r="AU519">
        <v>39</v>
      </c>
      <c r="AV519" s="8">
        <f t="shared" si="64"/>
        <v>39.863636363636367</v>
      </c>
      <c r="AW519">
        <f t="shared" si="65"/>
        <v>39</v>
      </c>
      <c r="AX519" s="8">
        <f t="shared" si="66"/>
        <v>2.7244876547660311</v>
      </c>
      <c r="AY519" s="6">
        <f>Table1214[[#This Row],[Szórás]]/Table1214[[#This Row],[Átlagos akadálymentességi hibaszám]]</f>
        <v>6.8345186322523011E-2</v>
      </c>
      <c r="AZ519">
        <f t="shared" si="67"/>
        <v>36</v>
      </c>
      <c r="BA519">
        <f t="shared" si="68"/>
        <v>46</v>
      </c>
      <c r="BB519">
        <f t="shared" si="69"/>
        <v>10</v>
      </c>
      <c r="BC519" s="7">
        <f t="shared" si="70"/>
        <v>0.99817108384721276</v>
      </c>
      <c r="BD519" s="10">
        <f t="shared" si="71"/>
        <v>0.12362401856684149</v>
      </c>
    </row>
    <row r="520" spans="1:56" x14ac:dyDescent="0.25">
      <c r="A520">
        <v>2480000</v>
      </c>
      <c r="B520" t="s">
        <v>85</v>
      </c>
      <c r="C520" t="s">
        <v>356</v>
      </c>
      <c r="D520">
        <v>27</v>
      </c>
      <c r="E520">
        <v>27</v>
      </c>
      <c r="F520">
        <v>27</v>
      </c>
      <c r="G520">
        <v>27</v>
      </c>
      <c r="H520">
        <v>27</v>
      </c>
      <c r="I520">
        <v>27</v>
      </c>
      <c r="J520">
        <v>27</v>
      </c>
      <c r="K520">
        <v>27</v>
      </c>
      <c r="L520">
        <v>27</v>
      </c>
      <c r="M520">
        <v>27</v>
      </c>
      <c r="N520">
        <v>28</v>
      </c>
      <c r="O520">
        <v>28</v>
      </c>
      <c r="P520">
        <v>28</v>
      </c>
      <c r="Q520">
        <v>28</v>
      </c>
      <c r="R520">
        <v>28</v>
      </c>
      <c r="S520">
        <v>28</v>
      </c>
      <c r="T520">
        <v>28</v>
      </c>
      <c r="U520">
        <v>28</v>
      </c>
      <c r="V520">
        <v>28</v>
      </c>
      <c r="W520">
        <v>28</v>
      </c>
      <c r="X520">
        <v>28</v>
      </c>
      <c r="Y520">
        <v>28</v>
      </c>
      <c r="Z520">
        <v>28</v>
      </c>
      <c r="AA520">
        <v>28</v>
      </c>
      <c r="AB520">
        <v>28</v>
      </c>
      <c r="AC520">
        <v>28</v>
      </c>
      <c r="AD520">
        <v>28</v>
      </c>
      <c r="AE520">
        <v>28</v>
      </c>
      <c r="AF520">
        <v>28</v>
      </c>
      <c r="AG520">
        <v>28</v>
      </c>
      <c r="AH520">
        <v>28</v>
      </c>
      <c r="AI520">
        <v>28</v>
      </c>
      <c r="AJ520">
        <v>28</v>
      </c>
      <c r="AK520">
        <v>28</v>
      </c>
      <c r="AL520">
        <v>28</v>
      </c>
      <c r="AM520">
        <v>28</v>
      </c>
      <c r="AN520">
        <v>28</v>
      </c>
      <c r="AO520">
        <v>28</v>
      </c>
      <c r="AP520">
        <v>28</v>
      </c>
      <c r="AQ520">
        <v>28</v>
      </c>
      <c r="AR520">
        <v>28</v>
      </c>
      <c r="AS520">
        <v>28</v>
      </c>
      <c r="AT520">
        <v>28</v>
      </c>
      <c r="AU520">
        <v>28</v>
      </c>
      <c r="AV520" s="8">
        <f t="shared" si="64"/>
        <v>27.772727272727273</v>
      </c>
      <c r="AW520">
        <f t="shared" si="65"/>
        <v>28</v>
      </c>
      <c r="AX520" s="8">
        <f t="shared" si="66"/>
        <v>0.42391510578572128</v>
      </c>
      <c r="AY520" s="6">
        <f>Table1214[[#This Row],[Szórás]]/Table1214[[#This Row],[Átlagos akadálymentességi hibaszám]]</f>
        <v>1.5263719029927771E-2</v>
      </c>
      <c r="AZ520">
        <f t="shared" si="67"/>
        <v>27</v>
      </c>
      <c r="BA520">
        <f t="shared" si="68"/>
        <v>28</v>
      </c>
      <c r="BB520">
        <f t="shared" si="69"/>
        <v>1</v>
      </c>
      <c r="BC520" s="7">
        <f t="shared" si="70"/>
        <v>1.0008717680014505</v>
      </c>
      <c r="BD520" s="10">
        <f t="shared" si="71"/>
        <v>0.52713178294573759</v>
      </c>
    </row>
    <row r="521" spans="1:56" x14ac:dyDescent="0.25">
      <c r="A521">
        <v>7215260000</v>
      </c>
      <c r="B521" t="s">
        <v>214</v>
      </c>
      <c r="C521" t="s">
        <v>215</v>
      </c>
      <c r="D521">
        <v>104</v>
      </c>
      <c r="E521">
        <v>103</v>
      </c>
      <c r="F521">
        <v>101</v>
      </c>
      <c r="G521">
        <v>102</v>
      </c>
      <c r="H521">
        <v>105</v>
      </c>
      <c r="I521">
        <v>106</v>
      </c>
      <c r="J521">
        <v>101</v>
      </c>
      <c r="K521">
        <v>102</v>
      </c>
      <c r="L521">
        <v>106</v>
      </c>
      <c r="M521">
        <v>108</v>
      </c>
      <c r="N521">
        <v>109</v>
      </c>
      <c r="O521">
        <v>104</v>
      </c>
      <c r="P521">
        <v>103</v>
      </c>
      <c r="Q521">
        <v>100</v>
      </c>
      <c r="R521">
        <v>103</v>
      </c>
      <c r="S521">
        <v>99</v>
      </c>
      <c r="T521">
        <v>105</v>
      </c>
      <c r="U521">
        <v>101</v>
      </c>
      <c r="V521">
        <v>103</v>
      </c>
      <c r="W521">
        <v>105</v>
      </c>
      <c r="X521">
        <v>102</v>
      </c>
      <c r="Y521">
        <v>99</v>
      </c>
      <c r="Z521">
        <v>108</v>
      </c>
      <c r="AA521">
        <v>109</v>
      </c>
      <c r="AB521">
        <v>106</v>
      </c>
      <c r="AC521">
        <v>107</v>
      </c>
      <c r="AD521">
        <v>105</v>
      </c>
      <c r="AE521">
        <v>107</v>
      </c>
      <c r="AF521">
        <v>104</v>
      </c>
      <c r="AG521">
        <v>108</v>
      </c>
      <c r="AH521">
        <v>110</v>
      </c>
      <c r="AI521">
        <v>106</v>
      </c>
      <c r="AJ521">
        <v>103</v>
      </c>
      <c r="AK521">
        <v>92</v>
      </c>
      <c r="AL521">
        <v>93</v>
      </c>
      <c r="AM521">
        <v>93</v>
      </c>
      <c r="AN521">
        <v>87</v>
      </c>
      <c r="AO521">
        <v>86</v>
      </c>
      <c r="AP521">
        <v>87</v>
      </c>
      <c r="AQ521">
        <v>87</v>
      </c>
      <c r="AR521">
        <v>84</v>
      </c>
      <c r="AS521">
        <v>89</v>
      </c>
      <c r="AT521">
        <v>90</v>
      </c>
      <c r="AU521">
        <v>90</v>
      </c>
      <c r="AV521" s="8">
        <f t="shared" si="64"/>
        <v>100.5</v>
      </c>
      <c r="AW521">
        <f t="shared" si="65"/>
        <v>103</v>
      </c>
      <c r="AX521" s="8">
        <f t="shared" si="66"/>
        <v>7.3721663850799191</v>
      </c>
      <c r="AY521" s="6">
        <f>Table1214[[#This Row],[Szórás]]/Table1214[[#This Row],[Átlagos akadálymentességi hibaszám]]</f>
        <v>7.3354889403780293E-2</v>
      </c>
      <c r="AZ521">
        <f t="shared" si="67"/>
        <v>84</v>
      </c>
      <c r="BA521">
        <f t="shared" si="68"/>
        <v>110</v>
      </c>
      <c r="BB521">
        <f t="shared" si="69"/>
        <v>26</v>
      </c>
      <c r="BC521" s="7">
        <f t="shared" si="70"/>
        <v>0.99625357532757408</v>
      </c>
      <c r="BD521" s="10">
        <f t="shared" si="71"/>
        <v>0.4014346385909689</v>
      </c>
    </row>
    <row r="522" spans="1:56" x14ac:dyDescent="0.25">
      <c r="A522">
        <v>3351890000</v>
      </c>
      <c r="B522" t="s">
        <v>164</v>
      </c>
      <c r="C522" t="s">
        <v>333</v>
      </c>
      <c r="D522">
        <v>44</v>
      </c>
      <c r="E522">
        <v>45</v>
      </c>
      <c r="F522">
        <v>45</v>
      </c>
      <c r="G522">
        <v>45</v>
      </c>
      <c r="H522">
        <v>45</v>
      </c>
      <c r="I522">
        <v>45</v>
      </c>
      <c r="J522">
        <v>45</v>
      </c>
      <c r="K522">
        <v>45</v>
      </c>
      <c r="L522">
        <v>45</v>
      </c>
      <c r="M522">
        <v>45</v>
      </c>
      <c r="N522">
        <v>45</v>
      </c>
      <c r="O522">
        <v>45</v>
      </c>
      <c r="P522">
        <v>45</v>
      </c>
      <c r="Q522">
        <v>45</v>
      </c>
      <c r="R522">
        <v>45</v>
      </c>
      <c r="S522">
        <v>45</v>
      </c>
      <c r="T522">
        <v>45</v>
      </c>
      <c r="U522">
        <v>45</v>
      </c>
      <c r="V522">
        <v>45</v>
      </c>
      <c r="W522">
        <v>45</v>
      </c>
      <c r="X522">
        <v>45</v>
      </c>
      <c r="Y522">
        <v>45</v>
      </c>
      <c r="Z522">
        <v>45</v>
      </c>
      <c r="AA522">
        <v>45</v>
      </c>
      <c r="AB522">
        <v>45</v>
      </c>
      <c r="AC522">
        <v>45</v>
      </c>
      <c r="AD522">
        <v>45</v>
      </c>
      <c r="AE522">
        <v>45</v>
      </c>
      <c r="AF522">
        <v>44</v>
      </c>
      <c r="AG522">
        <v>44</v>
      </c>
      <c r="AH522">
        <v>44</v>
      </c>
      <c r="AI522">
        <v>44</v>
      </c>
      <c r="AJ522">
        <v>44</v>
      </c>
      <c r="AK522">
        <v>44</v>
      </c>
      <c r="AL522">
        <v>44</v>
      </c>
      <c r="AM522">
        <v>44</v>
      </c>
      <c r="AN522">
        <v>44</v>
      </c>
      <c r="AO522">
        <v>44</v>
      </c>
      <c r="AP522">
        <v>18</v>
      </c>
      <c r="AQ522">
        <v>44</v>
      </c>
      <c r="AR522">
        <v>39</v>
      </c>
      <c r="AS522">
        <v>47</v>
      </c>
      <c r="AT522">
        <v>47</v>
      </c>
      <c r="AU522">
        <v>47</v>
      </c>
      <c r="AV522" s="8">
        <f t="shared" si="64"/>
        <v>44.113636363636367</v>
      </c>
      <c r="AW522">
        <f t="shared" si="65"/>
        <v>45</v>
      </c>
      <c r="AX522" s="8">
        <f t="shared" si="66"/>
        <v>4.1886663753787232</v>
      </c>
      <c r="AY522" s="6">
        <f>Table1214[[#This Row],[Szórás]]/Table1214[[#This Row],[Átlagos akadálymentességi hibaszám]]</f>
        <v>9.4951736484628443E-2</v>
      </c>
      <c r="AZ522">
        <f t="shared" si="67"/>
        <v>18</v>
      </c>
      <c r="BA522">
        <f t="shared" si="68"/>
        <v>47</v>
      </c>
      <c r="BB522">
        <f t="shared" si="69"/>
        <v>29</v>
      </c>
      <c r="BC522" s="7">
        <f t="shared" si="70"/>
        <v>0.99754017607101209</v>
      </c>
      <c r="BD522" s="10">
        <f t="shared" si="71"/>
        <v>5.1285091759033494E-2</v>
      </c>
    </row>
    <row r="523" spans="1:56" x14ac:dyDescent="0.25">
      <c r="A523">
        <v>155740000</v>
      </c>
      <c r="B523" t="s">
        <v>110</v>
      </c>
      <c r="C523" t="s">
        <v>174</v>
      </c>
      <c r="D523">
        <v>97</v>
      </c>
      <c r="E523">
        <v>97</v>
      </c>
      <c r="F523">
        <v>97</v>
      </c>
      <c r="G523">
        <v>97</v>
      </c>
      <c r="H523">
        <v>97</v>
      </c>
      <c r="I523">
        <v>97</v>
      </c>
      <c r="J523">
        <v>97</v>
      </c>
      <c r="K523">
        <v>97</v>
      </c>
      <c r="L523">
        <v>97</v>
      </c>
      <c r="M523">
        <v>97</v>
      </c>
      <c r="N523">
        <v>97</v>
      </c>
      <c r="O523">
        <v>97</v>
      </c>
      <c r="P523">
        <v>97</v>
      </c>
      <c r="Q523">
        <v>97</v>
      </c>
      <c r="R523">
        <v>97</v>
      </c>
      <c r="S523">
        <v>97</v>
      </c>
      <c r="T523">
        <v>97</v>
      </c>
      <c r="U523">
        <v>97</v>
      </c>
      <c r="V523">
        <v>97</v>
      </c>
      <c r="W523">
        <v>97</v>
      </c>
      <c r="X523">
        <v>97</v>
      </c>
      <c r="Y523">
        <v>97</v>
      </c>
      <c r="Z523">
        <v>97</v>
      </c>
      <c r="AA523">
        <v>97</v>
      </c>
      <c r="AB523">
        <v>97</v>
      </c>
      <c r="AC523">
        <v>97</v>
      </c>
      <c r="AD523">
        <v>97</v>
      </c>
      <c r="AE523">
        <v>97</v>
      </c>
      <c r="AF523">
        <v>97</v>
      </c>
      <c r="AG523">
        <v>97</v>
      </c>
      <c r="AH523">
        <v>97</v>
      </c>
      <c r="AI523">
        <v>97</v>
      </c>
      <c r="AJ523">
        <v>97</v>
      </c>
      <c r="AK523">
        <v>97</v>
      </c>
      <c r="AL523">
        <v>97</v>
      </c>
      <c r="AM523">
        <v>97</v>
      </c>
      <c r="AN523">
        <v>97</v>
      </c>
      <c r="AO523">
        <v>97</v>
      </c>
      <c r="AP523">
        <v>98</v>
      </c>
      <c r="AQ523">
        <v>98</v>
      </c>
      <c r="AR523">
        <v>97</v>
      </c>
      <c r="AS523">
        <v>97</v>
      </c>
      <c r="AT523">
        <v>97</v>
      </c>
      <c r="AU523">
        <v>97</v>
      </c>
      <c r="AV523" s="8">
        <f t="shared" si="64"/>
        <v>97.045454545454547</v>
      </c>
      <c r="AW523">
        <f t="shared" si="65"/>
        <v>97</v>
      </c>
      <c r="AX523" s="8">
        <f t="shared" si="66"/>
        <v>0.21070705494148548</v>
      </c>
      <c r="AY523" s="6">
        <f>Table1214[[#This Row],[Szórás]]/Table1214[[#This Row],[Átlagos akadálymentességi hibaszám]]</f>
        <v>2.1712202382729181E-3</v>
      </c>
      <c r="AZ523">
        <f t="shared" si="67"/>
        <v>97</v>
      </c>
      <c r="BA523">
        <f t="shared" si="68"/>
        <v>98</v>
      </c>
      <c r="BB523">
        <f t="shared" si="69"/>
        <v>1</v>
      </c>
      <c r="BC523" s="7">
        <f t="shared" si="70"/>
        <v>1.0000491514553469</v>
      </c>
      <c r="BD523" s="10">
        <f t="shared" si="71"/>
        <v>8.5345145810261966E-2</v>
      </c>
    </row>
    <row r="524" spans="1:56" x14ac:dyDescent="0.25">
      <c r="A524">
        <v>39710000</v>
      </c>
      <c r="B524" t="s">
        <v>104</v>
      </c>
      <c r="C524" t="s">
        <v>274</v>
      </c>
      <c r="D524">
        <v>90</v>
      </c>
      <c r="E524">
        <v>90</v>
      </c>
      <c r="F524">
        <v>90</v>
      </c>
      <c r="G524">
        <v>90</v>
      </c>
      <c r="H524">
        <v>90</v>
      </c>
      <c r="I524">
        <v>90</v>
      </c>
      <c r="J524">
        <v>85</v>
      </c>
      <c r="K524">
        <v>90</v>
      </c>
      <c r="L524">
        <v>90</v>
      </c>
      <c r="M524">
        <v>90</v>
      </c>
      <c r="N524">
        <v>90</v>
      </c>
      <c r="O524">
        <v>85</v>
      </c>
      <c r="P524">
        <v>85</v>
      </c>
      <c r="Q524">
        <v>90</v>
      </c>
      <c r="R524">
        <v>90</v>
      </c>
      <c r="S524">
        <v>90</v>
      </c>
      <c r="T524">
        <v>90</v>
      </c>
      <c r="U524">
        <v>85</v>
      </c>
      <c r="V524">
        <v>90</v>
      </c>
      <c r="W524">
        <v>92</v>
      </c>
      <c r="X524">
        <v>87</v>
      </c>
      <c r="Y524">
        <v>92</v>
      </c>
      <c r="Z524">
        <v>87</v>
      </c>
      <c r="AA524">
        <v>87</v>
      </c>
      <c r="AB524">
        <v>87</v>
      </c>
      <c r="AC524">
        <v>87</v>
      </c>
      <c r="AD524">
        <v>92</v>
      </c>
      <c r="AE524">
        <v>87</v>
      </c>
      <c r="AF524">
        <v>87</v>
      </c>
      <c r="AG524">
        <v>92</v>
      </c>
      <c r="AH524">
        <v>92</v>
      </c>
      <c r="AI524">
        <v>92</v>
      </c>
      <c r="AJ524">
        <v>92</v>
      </c>
      <c r="AK524">
        <v>92</v>
      </c>
      <c r="AL524">
        <v>92</v>
      </c>
      <c r="AM524">
        <v>92</v>
      </c>
      <c r="AN524">
        <v>92</v>
      </c>
      <c r="AO524">
        <v>92</v>
      </c>
      <c r="AP524">
        <v>92</v>
      </c>
      <c r="AQ524">
        <v>92</v>
      </c>
      <c r="AR524">
        <v>92</v>
      </c>
      <c r="AS524">
        <v>92</v>
      </c>
      <c r="AT524">
        <v>92</v>
      </c>
      <c r="AU524">
        <v>92</v>
      </c>
      <c r="AV524" s="8">
        <f t="shared" si="64"/>
        <v>89.88636363636364</v>
      </c>
      <c r="AW524">
        <f t="shared" si="65"/>
        <v>90</v>
      </c>
      <c r="AX524" s="8">
        <f t="shared" si="66"/>
        <v>2.3349309943581575</v>
      </c>
      <c r="AY524" s="6">
        <f>Table1214[[#This Row],[Szórás]]/Table1214[[#This Row],[Átlagos akadálymentességi hibaszám]]</f>
        <v>2.59764762962728E-2</v>
      </c>
      <c r="AZ524">
        <f t="shared" si="67"/>
        <v>85</v>
      </c>
      <c r="BA524">
        <f t="shared" si="68"/>
        <v>92</v>
      </c>
      <c r="BB524">
        <f t="shared" si="69"/>
        <v>7</v>
      </c>
      <c r="BC524" s="7">
        <f t="shared" si="70"/>
        <v>1.0009126838140159</v>
      </c>
      <c r="BD524" s="10">
        <f t="shared" si="71"/>
        <v>0.19883478601344301</v>
      </c>
    </row>
    <row r="525" spans="1:56" x14ac:dyDescent="0.25">
      <c r="A525">
        <v>14254790000</v>
      </c>
      <c r="B525" t="s">
        <v>100</v>
      </c>
      <c r="C525" t="s">
        <v>101</v>
      </c>
      <c r="D525">
        <v>34</v>
      </c>
      <c r="E525">
        <v>35</v>
      </c>
      <c r="F525">
        <v>34</v>
      </c>
      <c r="G525">
        <v>36</v>
      </c>
      <c r="H525">
        <v>34</v>
      </c>
      <c r="I525">
        <v>34</v>
      </c>
      <c r="J525">
        <v>34</v>
      </c>
      <c r="K525">
        <v>34</v>
      </c>
      <c r="L525">
        <v>35</v>
      </c>
      <c r="M525">
        <v>36</v>
      </c>
      <c r="N525">
        <v>35</v>
      </c>
      <c r="O525">
        <v>35</v>
      </c>
      <c r="P525">
        <v>36</v>
      </c>
      <c r="Q525">
        <v>34</v>
      </c>
      <c r="R525">
        <v>39</v>
      </c>
      <c r="S525">
        <v>36</v>
      </c>
      <c r="T525">
        <v>36</v>
      </c>
      <c r="U525">
        <v>36</v>
      </c>
      <c r="V525">
        <v>36</v>
      </c>
      <c r="W525">
        <v>36</v>
      </c>
      <c r="X525">
        <v>36</v>
      </c>
      <c r="Y525">
        <v>36</v>
      </c>
      <c r="Z525">
        <v>37</v>
      </c>
      <c r="AA525">
        <v>36</v>
      </c>
      <c r="AB525">
        <v>38</v>
      </c>
      <c r="AC525">
        <v>36</v>
      </c>
      <c r="AD525">
        <v>38</v>
      </c>
      <c r="AE525">
        <v>38</v>
      </c>
      <c r="AF525">
        <v>36</v>
      </c>
      <c r="AG525">
        <v>34</v>
      </c>
      <c r="AH525">
        <v>36</v>
      </c>
      <c r="AI525">
        <v>36</v>
      </c>
      <c r="AJ525">
        <v>36</v>
      </c>
      <c r="AK525">
        <v>36</v>
      </c>
      <c r="AL525">
        <v>38</v>
      </c>
      <c r="AM525">
        <v>38</v>
      </c>
      <c r="AN525">
        <v>36</v>
      </c>
      <c r="AO525">
        <v>36</v>
      </c>
      <c r="AP525">
        <v>37</v>
      </c>
      <c r="AQ525">
        <v>32</v>
      </c>
      <c r="AR525">
        <v>34</v>
      </c>
      <c r="AS525">
        <v>32</v>
      </c>
      <c r="AT525">
        <v>32</v>
      </c>
      <c r="AU525">
        <v>32</v>
      </c>
      <c r="AV525" s="8">
        <f t="shared" si="64"/>
        <v>35.477272727272727</v>
      </c>
      <c r="AW525">
        <f t="shared" si="65"/>
        <v>36</v>
      </c>
      <c r="AX525" s="8">
        <f t="shared" si="66"/>
        <v>1.6911347004460808</v>
      </c>
      <c r="AY525" s="6">
        <f>Table1214[[#This Row],[Szórás]]/Table1214[[#This Row],[Átlagos akadálymentességi hibaszám]]</f>
        <v>4.7668114554533993E-2</v>
      </c>
      <c r="AZ525">
        <f t="shared" si="67"/>
        <v>32</v>
      </c>
      <c r="BA525">
        <f t="shared" si="68"/>
        <v>39</v>
      </c>
      <c r="BB525">
        <f t="shared" si="69"/>
        <v>7</v>
      </c>
      <c r="BC525" s="7">
        <f t="shared" si="70"/>
        <v>0.99989022741753375</v>
      </c>
      <c r="BD525" s="10">
        <f t="shared" si="71"/>
        <v>8.5781088176283427E-4</v>
      </c>
    </row>
    <row r="526" spans="1:56" x14ac:dyDescent="0.25">
      <c r="A526">
        <v>929320000</v>
      </c>
      <c r="B526" t="s">
        <v>148</v>
      </c>
      <c r="C526" t="s">
        <v>405</v>
      </c>
      <c r="D526">
        <v>57</v>
      </c>
      <c r="E526">
        <v>57</v>
      </c>
      <c r="F526">
        <v>57</v>
      </c>
      <c r="G526">
        <v>58</v>
      </c>
      <c r="H526">
        <v>57</v>
      </c>
      <c r="I526">
        <v>57</v>
      </c>
      <c r="J526">
        <v>57</v>
      </c>
      <c r="K526">
        <v>57</v>
      </c>
      <c r="L526">
        <v>57</v>
      </c>
      <c r="M526">
        <v>58</v>
      </c>
      <c r="N526">
        <v>57</v>
      </c>
      <c r="O526">
        <v>57</v>
      </c>
      <c r="P526">
        <v>59</v>
      </c>
      <c r="Q526">
        <v>57</v>
      </c>
      <c r="R526">
        <v>57</v>
      </c>
      <c r="S526">
        <v>58</v>
      </c>
      <c r="T526">
        <v>57</v>
      </c>
      <c r="U526">
        <v>57</v>
      </c>
      <c r="V526">
        <v>57</v>
      </c>
      <c r="W526">
        <v>57</v>
      </c>
      <c r="X526">
        <v>57</v>
      </c>
      <c r="Y526">
        <v>57</v>
      </c>
      <c r="Z526">
        <v>57</v>
      </c>
      <c r="AA526">
        <v>57</v>
      </c>
      <c r="AB526">
        <v>57</v>
      </c>
      <c r="AC526">
        <v>63</v>
      </c>
      <c r="AD526">
        <v>56</v>
      </c>
      <c r="AE526">
        <v>58</v>
      </c>
      <c r="AF526">
        <v>58</v>
      </c>
      <c r="AG526">
        <v>58</v>
      </c>
      <c r="AH526">
        <v>58</v>
      </c>
      <c r="AI526">
        <v>57</v>
      </c>
      <c r="AJ526">
        <v>58</v>
      </c>
      <c r="AK526">
        <v>55</v>
      </c>
      <c r="AL526">
        <v>55</v>
      </c>
      <c r="AM526">
        <v>56</v>
      </c>
      <c r="AN526">
        <v>50</v>
      </c>
      <c r="AO526">
        <v>49</v>
      </c>
      <c r="AP526">
        <v>49</v>
      </c>
      <c r="AQ526">
        <v>49</v>
      </c>
      <c r="AR526">
        <v>49</v>
      </c>
      <c r="AS526">
        <v>49</v>
      </c>
      <c r="AT526">
        <v>50</v>
      </c>
      <c r="AU526">
        <v>50</v>
      </c>
      <c r="AV526" s="8">
        <f t="shared" si="64"/>
        <v>55.840909090909093</v>
      </c>
      <c r="AW526">
        <f t="shared" si="65"/>
        <v>57</v>
      </c>
      <c r="AX526" s="8">
        <f t="shared" si="66"/>
        <v>3.2915902837677873</v>
      </c>
      <c r="AY526" s="6">
        <f>Table1214[[#This Row],[Szórás]]/Table1214[[#This Row],[Átlagos akadálymentességi hibaszám]]</f>
        <v>5.894585774757128E-2</v>
      </c>
      <c r="AZ526">
        <f t="shared" si="67"/>
        <v>49</v>
      </c>
      <c r="BA526">
        <f t="shared" si="68"/>
        <v>63</v>
      </c>
      <c r="BB526">
        <f t="shared" si="69"/>
        <v>14</v>
      </c>
      <c r="BC526" s="7">
        <f t="shared" si="70"/>
        <v>0.99693612429519773</v>
      </c>
      <c r="BD526" s="10">
        <f t="shared" si="71"/>
        <v>0.41565191878204555</v>
      </c>
    </row>
    <row r="527" spans="1:56" x14ac:dyDescent="0.25">
      <c r="A527">
        <v>3530000</v>
      </c>
      <c r="B527" t="s">
        <v>85</v>
      </c>
      <c r="C527" t="s">
        <v>356</v>
      </c>
      <c r="D527">
        <v>17</v>
      </c>
      <c r="E527">
        <v>17</v>
      </c>
      <c r="F527">
        <v>17</v>
      </c>
      <c r="G527">
        <v>17</v>
      </c>
      <c r="H527">
        <v>17</v>
      </c>
      <c r="I527">
        <v>17</v>
      </c>
      <c r="J527">
        <v>17</v>
      </c>
      <c r="K527">
        <v>17</v>
      </c>
      <c r="L527">
        <v>17</v>
      </c>
      <c r="M527">
        <v>17</v>
      </c>
      <c r="N527">
        <v>17</v>
      </c>
      <c r="O527">
        <v>17</v>
      </c>
      <c r="P527">
        <v>17</v>
      </c>
      <c r="Q527">
        <v>17</v>
      </c>
      <c r="R527">
        <v>17</v>
      </c>
      <c r="S527">
        <v>17</v>
      </c>
      <c r="T527">
        <v>17</v>
      </c>
      <c r="U527">
        <v>17</v>
      </c>
      <c r="V527">
        <v>17</v>
      </c>
      <c r="W527">
        <v>17</v>
      </c>
      <c r="X527">
        <v>17</v>
      </c>
      <c r="Y527">
        <v>17</v>
      </c>
      <c r="Z527">
        <v>17</v>
      </c>
      <c r="AA527">
        <v>17</v>
      </c>
      <c r="AB527">
        <v>16</v>
      </c>
      <c r="AC527">
        <v>17</v>
      </c>
      <c r="AD527">
        <v>17</v>
      </c>
      <c r="AE527">
        <v>17</v>
      </c>
      <c r="AF527">
        <v>17</v>
      </c>
      <c r="AG527">
        <v>17</v>
      </c>
      <c r="AH527">
        <v>17</v>
      </c>
      <c r="AI527">
        <v>17</v>
      </c>
      <c r="AJ527">
        <v>17</v>
      </c>
      <c r="AK527">
        <v>17</v>
      </c>
      <c r="AL527">
        <v>17</v>
      </c>
      <c r="AM527">
        <v>17</v>
      </c>
      <c r="AN527">
        <v>17</v>
      </c>
      <c r="AO527">
        <v>17</v>
      </c>
      <c r="AP527">
        <v>17</v>
      </c>
      <c r="AQ527">
        <v>17</v>
      </c>
      <c r="AR527">
        <v>17</v>
      </c>
      <c r="AS527">
        <v>17</v>
      </c>
      <c r="AT527">
        <v>17</v>
      </c>
      <c r="AU527">
        <v>17</v>
      </c>
      <c r="AV527" s="8">
        <f t="shared" si="64"/>
        <v>16.977272727272727</v>
      </c>
      <c r="AW527">
        <f t="shared" si="65"/>
        <v>17</v>
      </c>
      <c r="AX527" s="8">
        <f t="shared" si="66"/>
        <v>0.15075567228888173</v>
      </c>
      <c r="AY527" s="6">
        <f>Table1214[[#This Row],[Szórás]]/Table1214[[#This Row],[Átlagos akadálymentességi hibaszám]]</f>
        <v>8.8798521830131139E-3</v>
      </c>
      <c r="AZ527">
        <f t="shared" si="67"/>
        <v>16</v>
      </c>
      <c r="BA527">
        <f t="shared" si="68"/>
        <v>17</v>
      </c>
      <c r="BB527">
        <f t="shared" si="69"/>
        <v>1</v>
      </c>
      <c r="BC527" s="7">
        <f t="shared" si="70"/>
        <v>0.99997863848685786</v>
      </c>
      <c r="BD527" s="10">
        <f t="shared" si="71"/>
        <v>9.0138813773240939E-4</v>
      </c>
    </row>
    <row r="528" spans="1:56" x14ac:dyDescent="0.25">
      <c r="A528">
        <v>210510000</v>
      </c>
      <c r="B528" t="s">
        <v>110</v>
      </c>
      <c r="C528" t="s">
        <v>174</v>
      </c>
      <c r="D528">
        <v>132</v>
      </c>
      <c r="E528">
        <v>132</v>
      </c>
      <c r="F528">
        <v>128</v>
      </c>
      <c r="G528">
        <v>138</v>
      </c>
      <c r="H528">
        <v>140</v>
      </c>
      <c r="I528">
        <v>142</v>
      </c>
      <c r="J528">
        <v>141</v>
      </c>
      <c r="K528">
        <v>141</v>
      </c>
      <c r="L528">
        <v>136</v>
      </c>
      <c r="M528">
        <v>137</v>
      </c>
      <c r="N528">
        <v>138</v>
      </c>
      <c r="O528">
        <v>137</v>
      </c>
      <c r="P528">
        <v>134</v>
      </c>
      <c r="Q528">
        <v>137</v>
      </c>
      <c r="R528">
        <v>137</v>
      </c>
      <c r="S528">
        <v>142</v>
      </c>
      <c r="T528">
        <v>142</v>
      </c>
      <c r="U528">
        <v>141</v>
      </c>
      <c r="V528">
        <v>137</v>
      </c>
      <c r="W528">
        <v>133</v>
      </c>
      <c r="X528">
        <v>136</v>
      </c>
      <c r="Y528">
        <v>135</v>
      </c>
      <c r="Z528">
        <v>133</v>
      </c>
      <c r="AA528">
        <v>139</v>
      </c>
      <c r="AB528">
        <v>138</v>
      </c>
      <c r="AC528">
        <v>138</v>
      </c>
      <c r="AD528">
        <v>134</v>
      </c>
      <c r="AE528">
        <v>137</v>
      </c>
      <c r="AF528">
        <v>139</v>
      </c>
      <c r="AG528">
        <v>137</v>
      </c>
      <c r="AH528">
        <v>135</v>
      </c>
      <c r="AI528">
        <v>135</v>
      </c>
      <c r="AJ528">
        <v>140</v>
      </c>
      <c r="AK528">
        <v>134</v>
      </c>
      <c r="AL528">
        <v>133</v>
      </c>
      <c r="AM528">
        <v>139</v>
      </c>
      <c r="AN528">
        <v>132</v>
      </c>
      <c r="AO528">
        <v>132</v>
      </c>
      <c r="AP528">
        <v>132</v>
      </c>
      <c r="AQ528">
        <v>135</v>
      </c>
      <c r="AR528">
        <v>134</v>
      </c>
      <c r="AS528">
        <v>132</v>
      </c>
      <c r="AT528">
        <v>133</v>
      </c>
      <c r="AU528">
        <v>131</v>
      </c>
      <c r="AV528" s="8">
        <f t="shared" si="64"/>
        <v>136.09090909090909</v>
      </c>
      <c r="AW528">
        <f t="shared" si="65"/>
        <v>136.5</v>
      </c>
      <c r="AX528" s="8">
        <f t="shared" si="66"/>
        <v>3.4291376759829366</v>
      </c>
      <c r="AY528" s="6">
        <f>Table1214[[#This Row],[Szórás]]/Table1214[[#This Row],[Átlagos akadálymentességi hibaszám]]</f>
        <v>2.519740443274035E-2</v>
      </c>
      <c r="AZ528">
        <f t="shared" si="67"/>
        <v>128</v>
      </c>
      <c r="BA528">
        <f t="shared" si="68"/>
        <v>142</v>
      </c>
      <c r="BB528">
        <f t="shared" si="69"/>
        <v>14</v>
      </c>
      <c r="BC528" s="7">
        <f t="shared" si="70"/>
        <v>0.9993749508673635</v>
      </c>
      <c r="BD528" s="10">
        <f t="shared" si="71"/>
        <v>0.10143122641334695</v>
      </c>
    </row>
    <row r="529" spans="1:56" x14ac:dyDescent="0.25">
      <c r="A529">
        <v>254410000</v>
      </c>
      <c r="B529" t="s">
        <v>110</v>
      </c>
      <c r="C529" t="s">
        <v>174</v>
      </c>
      <c r="D529">
        <v>20</v>
      </c>
      <c r="E529">
        <v>19</v>
      </c>
      <c r="F529">
        <v>19</v>
      </c>
      <c r="G529">
        <v>19</v>
      </c>
      <c r="H529">
        <v>19</v>
      </c>
      <c r="I529">
        <v>19</v>
      </c>
      <c r="J529">
        <v>19</v>
      </c>
      <c r="K529">
        <v>20</v>
      </c>
      <c r="L529">
        <v>19</v>
      </c>
      <c r="M529">
        <v>19</v>
      </c>
      <c r="N529">
        <v>19</v>
      </c>
      <c r="O529">
        <v>19</v>
      </c>
      <c r="P529">
        <v>19</v>
      </c>
      <c r="Q529">
        <v>19</v>
      </c>
      <c r="R529">
        <v>19</v>
      </c>
      <c r="S529">
        <v>19</v>
      </c>
      <c r="T529">
        <v>19</v>
      </c>
      <c r="U529">
        <v>19</v>
      </c>
      <c r="V529">
        <v>19</v>
      </c>
      <c r="W529">
        <v>19</v>
      </c>
      <c r="X529">
        <v>19</v>
      </c>
      <c r="Y529">
        <v>19</v>
      </c>
      <c r="Z529">
        <v>19</v>
      </c>
      <c r="AA529">
        <v>19</v>
      </c>
      <c r="AB529">
        <v>19</v>
      </c>
      <c r="AC529">
        <v>19</v>
      </c>
      <c r="AD529">
        <v>19</v>
      </c>
      <c r="AE529">
        <v>19</v>
      </c>
      <c r="AF529">
        <v>19</v>
      </c>
      <c r="AG529">
        <v>19</v>
      </c>
      <c r="AH529">
        <v>19</v>
      </c>
      <c r="AI529">
        <v>19</v>
      </c>
      <c r="AJ529">
        <v>19</v>
      </c>
      <c r="AK529">
        <v>19</v>
      </c>
      <c r="AL529">
        <v>19</v>
      </c>
      <c r="AM529">
        <v>19</v>
      </c>
      <c r="AN529">
        <v>19</v>
      </c>
      <c r="AO529">
        <v>19</v>
      </c>
      <c r="AP529">
        <v>19</v>
      </c>
      <c r="AQ529">
        <v>20</v>
      </c>
      <c r="AR529">
        <v>20</v>
      </c>
      <c r="AS529">
        <v>20</v>
      </c>
      <c r="AT529">
        <v>20</v>
      </c>
      <c r="AU529">
        <v>19</v>
      </c>
      <c r="AV529" s="8">
        <f t="shared" si="64"/>
        <v>19.136363636363637</v>
      </c>
      <c r="AW529">
        <f t="shared" si="65"/>
        <v>19</v>
      </c>
      <c r="AX529" s="8">
        <f t="shared" si="66"/>
        <v>0.3471417571787741</v>
      </c>
      <c r="AY529" s="6">
        <f>Table1214[[#This Row],[Szórás]]/Table1214[[#This Row],[Átlagos akadálymentességi hibaszám]]</f>
        <v>1.8140424365636652E-2</v>
      </c>
      <c r="AZ529">
        <f t="shared" si="67"/>
        <v>19</v>
      </c>
      <c r="BA529">
        <f t="shared" si="68"/>
        <v>20</v>
      </c>
      <c r="BB529">
        <f t="shared" si="69"/>
        <v>1</v>
      </c>
      <c r="BC529" s="7">
        <f t="shared" si="70"/>
        <v>1.0002892217708175</v>
      </c>
      <c r="BD529" s="10">
        <f t="shared" si="71"/>
        <v>4.3519651842784605E-2</v>
      </c>
    </row>
    <row r="530" spans="1:56" x14ac:dyDescent="0.25">
      <c r="A530">
        <v>1183920000</v>
      </c>
      <c r="B530" t="s">
        <v>158</v>
      </c>
      <c r="C530" t="s">
        <v>183</v>
      </c>
      <c r="D530">
        <v>174</v>
      </c>
      <c r="E530">
        <v>174</v>
      </c>
      <c r="F530">
        <v>187</v>
      </c>
      <c r="G530">
        <v>210</v>
      </c>
      <c r="H530">
        <v>204</v>
      </c>
      <c r="I530">
        <v>202</v>
      </c>
      <c r="J530">
        <v>213</v>
      </c>
      <c r="K530">
        <v>220</v>
      </c>
      <c r="L530">
        <v>217</v>
      </c>
      <c r="M530">
        <v>200</v>
      </c>
      <c r="N530">
        <v>202</v>
      </c>
      <c r="O530">
        <v>202</v>
      </c>
      <c r="P530">
        <v>204</v>
      </c>
      <c r="Q530">
        <v>196</v>
      </c>
      <c r="R530">
        <v>198</v>
      </c>
      <c r="S530">
        <v>199</v>
      </c>
      <c r="T530">
        <v>200</v>
      </c>
      <c r="U530">
        <v>194</v>
      </c>
      <c r="V530">
        <v>184</v>
      </c>
      <c r="W530">
        <v>182</v>
      </c>
      <c r="X530">
        <v>188</v>
      </c>
      <c r="Y530">
        <v>185</v>
      </c>
      <c r="Z530">
        <v>171</v>
      </c>
      <c r="AA530">
        <v>174</v>
      </c>
      <c r="AB530">
        <v>202</v>
      </c>
      <c r="AC530">
        <v>204</v>
      </c>
      <c r="AD530">
        <v>197</v>
      </c>
      <c r="AE530">
        <v>198</v>
      </c>
      <c r="AF530">
        <v>171</v>
      </c>
      <c r="AG530">
        <v>186</v>
      </c>
      <c r="AH530">
        <v>183</v>
      </c>
      <c r="AI530">
        <v>172</v>
      </c>
      <c r="AJ530">
        <v>181</v>
      </c>
      <c r="AK530">
        <v>193</v>
      </c>
      <c r="AL530">
        <v>198</v>
      </c>
      <c r="AM530">
        <v>175</v>
      </c>
      <c r="AN530">
        <v>185</v>
      </c>
      <c r="AO530">
        <v>191</v>
      </c>
      <c r="AP530">
        <v>207</v>
      </c>
      <c r="AQ530">
        <v>202</v>
      </c>
      <c r="AR530">
        <v>196</v>
      </c>
      <c r="AS530">
        <v>163</v>
      </c>
      <c r="AT530">
        <v>179</v>
      </c>
      <c r="AU530">
        <v>195</v>
      </c>
      <c r="AV530" s="8">
        <f t="shared" si="64"/>
        <v>192.22727272727272</v>
      </c>
      <c r="AW530">
        <f t="shared" si="65"/>
        <v>195.5</v>
      </c>
      <c r="AX530" s="8">
        <f t="shared" si="66"/>
        <v>13.450795146140059</v>
      </c>
      <c r="AY530" s="6">
        <f>Table1214[[#This Row],[Szórás]]/Table1214[[#This Row],[Átlagos akadálymentességi hibaszám]]</f>
        <v>6.9973396362043347E-2</v>
      </c>
      <c r="AZ530">
        <f t="shared" si="67"/>
        <v>163</v>
      </c>
      <c r="BA530">
        <f t="shared" si="68"/>
        <v>220</v>
      </c>
      <c r="BB530">
        <f t="shared" si="69"/>
        <v>57</v>
      </c>
      <c r="BC530" s="7">
        <f t="shared" si="70"/>
        <v>0.9982002747092823</v>
      </c>
      <c r="BD530" s="10">
        <f t="shared" si="71"/>
        <v>0.10713683310247116</v>
      </c>
    </row>
    <row r="531" spans="1:56" x14ac:dyDescent="0.25">
      <c r="A531">
        <v>50856530000</v>
      </c>
      <c r="B531" t="s">
        <v>100</v>
      </c>
      <c r="C531" t="s">
        <v>101</v>
      </c>
      <c r="D531">
        <v>21</v>
      </c>
      <c r="E531">
        <v>21</v>
      </c>
      <c r="F531">
        <v>21</v>
      </c>
      <c r="G531">
        <v>23</v>
      </c>
      <c r="H531">
        <v>21</v>
      </c>
      <c r="I531">
        <v>22</v>
      </c>
      <c r="J531">
        <v>21</v>
      </c>
      <c r="K531">
        <v>21</v>
      </c>
      <c r="L531">
        <v>21</v>
      </c>
      <c r="M531">
        <v>21</v>
      </c>
      <c r="N531">
        <v>21</v>
      </c>
      <c r="O531">
        <v>22</v>
      </c>
      <c r="P531">
        <v>23</v>
      </c>
      <c r="Q531">
        <v>21</v>
      </c>
      <c r="R531">
        <v>22</v>
      </c>
      <c r="S531">
        <v>21</v>
      </c>
      <c r="T531">
        <v>23</v>
      </c>
      <c r="U531">
        <v>22</v>
      </c>
      <c r="V531">
        <v>23</v>
      </c>
      <c r="W531">
        <v>22</v>
      </c>
      <c r="X531">
        <v>24</v>
      </c>
      <c r="Y531">
        <v>22</v>
      </c>
      <c r="Z531">
        <v>22</v>
      </c>
      <c r="AA531">
        <v>22</v>
      </c>
      <c r="AB531">
        <v>22</v>
      </c>
      <c r="AC531">
        <v>22</v>
      </c>
      <c r="AD531">
        <v>18</v>
      </c>
      <c r="AE531">
        <v>22</v>
      </c>
      <c r="AF531">
        <v>21</v>
      </c>
      <c r="AG531">
        <v>22</v>
      </c>
      <c r="AH531">
        <v>24</v>
      </c>
      <c r="AI531">
        <v>21</v>
      </c>
      <c r="AJ531">
        <v>21</v>
      </c>
      <c r="AK531">
        <v>25</v>
      </c>
      <c r="AL531">
        <v>18</v>
      </c>
      <c r="AM531">
        <v>23</v>
      </c>
      <c r="AN531">
        <v>24</v>
      </c>
      <c r="AO531">
        <v>21</v>
      </c>
      <c r="AP531">
        <v>22</v>
      </c>
      <c r="AQ531">
        <v>20</v>
      </c>
      <c r="AR531">
        <v>21</v>
      </c>
      <c r="AS531">
        <v>22</v>
      </c>
      <c r="AT531">
        <v>22</v>
      </c>
      <c r="AU531">
        <v>23</v>
      </c>
      <c r="AV531" s="8">
        <f t="shared" si="64"/>
        <v>21.75</v>
      </c>
      <c r="AW531">
        <f t="shared" si="65"/>
        <v>22</v>
      </c>
      <c r="AX531" s="8">
        <f t="shared" si="66"/>
        <v>1.3316365172048596</v>
      </c>
      <c r="AY531" s="6">
        <f>Table1214[[#This Row],[Szórás]]/Table1214[[#This Row],[Átlagos akadálymentességi hibaszám]]</f>
        <v>6.1224667457694698E-2</v>
      </c>
      <c r="AZ531">
        <f t="shared" si="67"/>
        <v>18</v>
      </c>
      <c r="BA531">
        <f t="shared" si="68"/>
        <v>25</v>
      </c>
      <c r="BB531">
        <f t="shared" si="69"/>
        <v>7</v>
      </c>
      <c r="BC531" s="7">
        <f t="shared" si="70"/>
        <v>1.0004047494664454</v>
      </c>
      <c r="BD531" s="10">
        <f t="shared" si="71"/>
        <v>6.9418324584784551E-3</v>
      </c>
    </row>
    <row r="532" spans="1:56" x14ac:dyDescent="0.25">
      <c r="A532">
        <v>514170000</v>
      </c>
      <c r="B532" t="s">
        <v>121</v>
      </c>
      <c r="C532" t="s">
        <v>122</v>
      </c>
      <c r="D532">
        <v>193</v>
      </c>
      <c r="E532">
        <v>205</v>
      </c>
      <c r="F532">
        <v>216</v>
      </c>
      <c r="G532">
        <v>161</v>
      </c>
      <c r="H532">
        <v>165</v>
      </c>
      <c r="I532">
        <v>127</v>
      </c>
      <c r="J532">
        <v>175</v>
      </c>
      <c r="K532">
        <v>132</v>
      </c>
      <c r="L532">
        <v>179</v>
      </c>
      <c r="M532">
        <v>165</v>
      </c>
      <c r="N532">
        <v>185</v>
      </c>
      <c r="O532">
        <v>182</v>
      </c>
      <c r="P532">
        <v>172</v>
      </c>
      <c r="Q532">
        <v>159</v>
      </c>
      <c r="R532">
        <v>144</v>
      </c>
      <c r="S532">
        <v>139</v>
      </c>
      <c r="T532">
        <v>158</v>
      </c>
      <c r="U532">
        <v>162</v>
      </c>
      <c r="V532">
        <v>164</v>
      </c>
      <c r="W532">
        <v>138</v>
      </c>
      <c r="X532">
        <v>152</v>
      </c>
      <c r="Y532">
        <v>128</v>
      </c>
      <c r="Z532">
        <v>190</v>
      </c>
      <c r="AA532">
        <v>176</v>
      </c>
      <c r="AB532">
        <v>193</v>
      </c>
      <c r="AC532">
        <v>197</v>
      </c>
      <c r="AD532">
        <v>153</v>
      </c>
      <c r="AE532">
        <v>154</v>
      </c>
      <c r="AF532">
        <v>177</v>
      </c>
      <c r="AG532">
        <v>129</v>
      </c>
      <c r="AH532">
        <v>141</v>
      </c>
      <c r="AI532">
        <v>126</v>
      </c>
      <c r="AJ532">
        <v>109</v>
      </c>
      <c r="AK532">
        <v>135</v>
      </c>
      <c r="AL532">
        <v>120</v>
      </c>
      <c r="AM532">
        <v>126</v>
      </c>
      <c r="AN532">
        <v>115</v>
      </c>
      <c r="AO532">
        <v>129</v>
      </c>
      <c r="AP532">
        <v>122</v>
      </c>
      <c r="AQ532">
        <v>115</v>
      </c>
      <c r="AR532">
        <v>104</v>
      </c>
      <c r="AS532">
        <v>111</v>
      </c>
      <c r="AT532">
        <v>104</v>
      </c>
      <c r="AU532">
        <v>119</v>
      </c>
      <c r="AV532" s="8">
        <f t="shared" si="64"/>
        <v>151.04545454545453</v>
      </c>
      <c r="AW532">
        <f t="shared" si="65"/>
        <v>152.5</v>
      </c>
      <c r="AX532" s="8">
        <f t="shared" si="66"/>
        <v>29.741486603227791</v>
      </c>
      <c r="AY532" s="6">
        <f>Table1214[[#This Row],[Szórás]]/Table1214[[#This Row],[Átlagos akadálymentességi hibaszám]]</f>
        <v>0.19690421464670824</v>
      </c>
      <c r="AZ532">
        <f t="shared" si="67"/>
        <v>104</v>
      </c>
      <c r="BA532">
        <f t="shared" si="68"/>
        <v>216</v>
      </c>
      <c r="BB532">
        <f t="shared" si="69"/>
        <v>112</v>
      </c>
      <c r="BC532" s="7">
        <f t="shared" si="70"/>
        <v>0.98899110329814732</v>
      </c>
      <c r="BD532" s="10">
        <f t="shared" si="71"/>
        <v>0.51544297328977517</v>
      </c>
    </row>
    <row r="533" spans="1:56" x14ac:dyDescent="0.25">
      <c r="A533">
        <v>32499150000</v>
      </c>
      <c r="B533" t="s">
        <v>100</v>
      </c>
      <c r="C533" t="s">
        <v>101</v>
      </c>
      <c r="D533">
        <v>52</v>
      </c>
      <c r="E533">
        <v>47</v>
      </c>
      <c r="F533">
        <v>47</v>
      </c>
      <c r="G533">
        <v>47</v>
      </c>
      <c r="H533">
        <v>37</v>
      </c>
      <c r="I533">
        <v>37</v>
      </c>
      <c r="J533">
        <v>37</v>
      </c>
      <c r="K533">
        <v>4</v>
      </c>
      <c r="L533">
        <v>4</v>
      </c>
      <c r="M533">
        <v>4</v>
      </c>
      <c r="N533">
        <v>4</v>
      </c>
      <c r="O533">
        <v>4</v>
      </c>
      <c r="P533">
        <v>4</v>
      </c>
      <c r="Q533">
        <v>4</v>
      </c>
      <c r="R533">
        <v>4</v>
      </c>
      <c r="S533">
        <v>4</v>
      </c>
      <c r="T533">
        <v>4</v>
      </c>
      <c r="U533">
        <v>4</v>
      </c>
      <c r="V533">
        <v>14</v>
      </c>
      <c r="W533">
        <v>11</v>
      </c>
      <c r="X533">
        <v>11</v>
      </c>
      <c r="Y533">
        <v>13</v>
      </c>
      <c r="Z533">
        <v>4</v>
      </c>
      <c r="AA533">
        <v>4</v>
      </c>
      <c r="AB533">
        <v>4</v>
      </c>
      <c r="AC533">
        <v>4</v>
      </c>
      <c r="AD533">
        <v>4</v>
      </c>
      <c r="AE533">
        <v>5</v>
      </c>
      <c r="AF533">
        <v>5</v>
      </c>
      <c r="AG533">
        <v>5</v>
      </c>
      <c r="AH533">
        <v>4</v>
      </c>
      <c r="AI533">
        <v>4</v>
      </c>
      <c r="AJ533">
        <v>4</v>
      </c>
      <c r="AK533">
        <v>4</v>
      </c>
      <c r="AL533">
        <v>4</v>
      </c>
      <c r="AM533">
        <v>4</v>
      </c>
      <c r="AN533">
        <v>4</v>
      </c>
      <c r="AO533">
        <v>4</v>
      </c>
      <c r="AP533">
        <v>4</v>
      </c>
      <c r="AQ533">
        <v>5</v>
      </c>
      <c r="AR533">
        <v>15</v>
      </c>
      <c r="AS533">
        <v>15</v>
      </c>
      <c r="AT533">
        <v>15</v>
      </c>
      <c r="AU533">
        <v>15</v>
      </c>
      <c r="AV533" s="8">
        <f t="shared" si="64"/>
        <v>12.113636363636363</v>
      </c>
      <c r="AW533">
        <f t="shared" si="65"/>
        <v>4</v>
      </c>
      <c r="AX533" s="8">
        <f t="shared" si="66"/>
        <v>14.457983887708949</v>
      </c>
      <c r="AY533" s="6">
        <f>Table1214[[#This Row],[Szórás]]/Table1214[[#This Row],[Átlagos akadálymentességi hibaszám]]</f>
        <v>1.1935296267527087</v>
      </c>
      <c r="AZ533">
        <f t="shared" si="67"/>
        <v>4</v>
      </c>
      <c r="BA533">
        <f t="shared" si="68"/>
        <v>52</v>
      </c>
      <c r="BB533">
        <f t="shared" si="69"/>
        <v>48</v>
      </c>
      <c r="BC533" s="7">
        <f t="shared" si="70"/>
        <v>0.97159867320985105</v>
      </c>
      <c r="BD533" s="10">
        <f t="shared" si="71"/>
        <v>0.16859458929348328</v>
      </c>
    </row>
    <row r="534" spans="1:56" x14ac:dyDescent="0.25">
      <c r="A534">
        <v>1267830000</v>
      </c>
      <c r="B534" t="s">
        <v>158</v>
      </c>
      <c r="C534" t="s">
        <v>183</v>
      </c>
      <c r="D534">
        <v>31</v>
      </c>
      <c r="E534">
        <v>31</v>
      </c>
      <c r="F534">
        <v>32</v>
      </c>
      <c r="G534">
        <v>32</v>
      </c>
      <c r="H534">
        <v>31</v>
      </c>
      <c r="I534">
        <v>31</v>
      </c>
      <c r="J534">
        <v>31</v>
      </c>
      <c r="K534">
        <v>31</v>
      </c>
      <c r="L534">
        <v>31</v>
      </c>
      <c r="M534">
        <v>31</v>
      </c>
      <c r="N534">
        <v>31</v>
      </c>
      <c r="O534">
        <v>31</v>
      </c>
      <c r="P534">
        <v>31</v>
      </c>
      <c r="Q534">
        <v>31</v>
      </c>
      <c r="R534">
        <v>31</v>
      </c>
      <c r="S534">
        <v>31</v>
      </c>
      <c r="T534">
        <v>31</v>
      </c>
      <c r="U534">
        <v>31</v>
      </c>
      <c r="V534">
        <v>31</v>
      </c>
      <c r="W534">
        <v>31</v>
      </c>
      <c r="X534">
        <v>31</v>
      </c>
      <c r="Y534">
        <v>31</v>
      </c>
      <c r="Z534">
        <v>31</v>
      </c>
      <c r="AA534">
        <v>32</v>
      </c>
      <c r="AB534">
        <v>32</v>
      </c>
      <c r="AC534">
        <v>31</v>
      </c>
      <c r="AD534">
        <v>31</v>
      </c>
      <c r="AE534">
        <v>31</v>
      </c>
      <c r="AF534">
        <v>31</v>
      </c>
      <c r="AG534">
        <v>31</v>
      </c>
      <c r="AH534">
        <v>31</v>
      </c>
      <c r="AI534">
        <v>31</v>
      </c>
      <c r="AJ534">
        <v>31</v>
      </c>
      <c r="AK534">
        <v>31</v>
      </c>
      <c r="AL534">
        <v>32</v>
      </c>
      <c r="AM534">
        <v>32</v>
      </c>
      <c r="AN534">
        <v>33</v>
      </c>
      <c r="AO534">
        <v>33</v>
      </c>
      <c r="AP534">
        <v>33</v>
      </c>
      <c r="AQ534">
        <v>32</v>
      </c>
      <c r="AR534">
        <v>32</v>
      </c>
      <c r="AS534">
        <v>32</v>
      </c>
      <c r="AT534">
        <v>32</v>
      </c>
      <c r="AU534">
        <v>31</v>
      </c>
      <c r="AV534" s="8">
        <f t="shared" si="64"/>
        <v>31.363636363636363</v>
      </c>
      <c r="AW534">
        <f t="shared" si="65"/>
        <v>31</v>
      </c>
      <c r="AX534" s="8">
        <f t="shared" si="66"/>
        <v>0.61345036723889812</v>
      </c>
      <c r="AY534" s="6">
        <f>Table1214[[#This Row],[Szórás]]/Table1214[[#This Row],[Átlagos akadálymentességi hibaszám]]</f>
        <v>1.9559287071385156E-2</v>
      </c>
      <c r="AZ534">
        <f t="shared" si="67"/>
        <v>31</v>
      </c>
      <c r="BA534">
        <f t="shared" si="68"/>
        <v>33</v>
      </c>
      <c r="BB534">
        <f t="shared" si="69"/>
        <v>2</v>
      </c>
      <c r="BC534" s="7">
        <f t="shared" si="70"/>
        <v>1.0007142941811786</v>
      </c>
      <c r="BD534" s="10">
        <f t="shared" si="71"/>
        <v>0.22595956613735785</v>
      </c>
    </row>
    <row r="535" spans="1:56" x14ac:dyDescent="0.25">
      <c r="A535">
        <v>353060000</v>
      </c>
      <c r="B535" t="s">
        <v>125</v>
      </c>
      <c r="C535" t="s">
        <v>135</v>
      </c>
      <c r="D535">
        <v>12</v>
      </c>
      <c r="E535">
        <v>12</v>
      </c>
      <c r="F535">
        <v>12</v>
      </c>
      <c r="G535">
        <v>12</v>
      </c>
      <c r="H535">
        <v>12</v>
      </c>
      <c r="I535">
        <v>12</v>
      </c>
      <c r="J535">
        <v>12</v>
      </c>
      <c r="K535">
        <v>12</v>
      </c>
      <c r="L535">
        <v>12</v>
      </c>
      <c r="M535">
        <v>12</v>
      </c>
      <c r="N535">
        <v>12</v>
      </c>
      <c r="O535">
        <v>12</v>
      </c>
      <c r="P535">
        <v>12</v>
      </c>
      <c r="Q535">
        <v>12</v>
      </c>
      <c r="R535">
        <v>12</v>
      </c>
      <c r="S535">
        <v>12</v>
      </c>
      <c r="T535">
        <v>12</v>
      </c>
      <c r="U535">
        <v>12</v>
      </c>
      <c r="V535">
        <v>12</v>
      </c>
      <c r="W535">
        <v>12</v>
      </c>
      <c r="X535">
        <v>12</v>
      </c>
      <c r="Y535">
        <v>12</v>
      </c>
      <c r="Z535">
        <v>12</v>
      </c>
      <c r="AA535">
        <v>12</v>
      </c>
      <c r="AB535">
        <v>12</v>
      </c>
      <c r="AC535">
        <v>12</v>
      </c>
      <c r="AD535">
        <v>12</v>
      </c>
      <c r="AE535">
        <v>12</v>
      </c>
      <c r="AF535">
        <v>12</v>
      </c>
      <c r="AG535">
        <v>12</v>
      </c>
      <c r="AH535">
        <v>12</v>
      </c>
      <c r="AI535">
        <v>12</v>
      </c>
      <c r="AJ535">
        <v>12</v>
      </c>
      <c r="AK535">
        <v>12</v>
      </c>
      <c r="AL535">
        <v>12</v>
      </c>
      <c r="AM535">
        <v>12</v>
      </c>
      <c r="AN535">
        <v>12</v>
      </c>
      <c r="AO535">
        <v>12</v>
      </c>
      <c r="AP535">
        <v>12</v>
      </c>
      <c r="AQ535">
        <v>12</v>
      </c>
      <c r="AR535">
        <v>12</v>
      </c>
      <c r="AS535">
        <v>12</v>
      </c>
      <c r="AT535">
        <v>12</v>
      </c>
      <c r="AU535">
        <v>12</v>
      </c>
      <c r="AV535" s="8">
        <f t="shared" si="64"/>
        <v>12</v>
      </c>
      <c r="AW535">
        <f t="shared" si="65"/>
        <v>12</v>
      </c>
      <c r="AX535" s="8">
        <f t="shared" si="66"/>
        <v>0</v>
      </c>
      <c r="AY535" s="6">
        <f>Table1214[[#This Row],[Szórás]]/Table1214[[#This Row],[Átlagos akadálymentességi hibaszám]]</f>
        <v>0</v>
      </c>
      <c r="AZ535">
        <f t="shared" si="67"/>
        <v>12</v>
      </c>
      <c r="BA535">
        <f t="shared" si="68"/>
        <v>12</v>
      </c>
      <c r="BB535">
        <f t="shared" si="69"/>
        <v>0</v>
      </c>
      <c r="BC535" s="7">
        <f t="shared" si="70"/>
        <v>1</v>
      </c>
      <c r="BD535" s="10">
        <f t="shared" si="71"/>
        <v>1</v>
      </c>
    </row>
    <row r="536" spans="1:56" x14ac:dyDescent="0.25">
      <c r="A536">
        <v>31080000</v>
      </c>
      <c r="B536" t="s">
        <v>104</v>
      </c>
      <c r="C536" t="s">
        <v>274</v>
      </c>
      <c r="D536">
        <v>351</v>
      </c>
      <c r="E536">
        <v>227</v>
      </c>
      <c r="F536">
        <v>231</v>
      </c>
      <c r="G536">
        <v>299</v>
      </c>
      <c r="H536">
        <v>319</v>
      </c>
      <c r="I536">
        <v>231</v>
      </c>
      <c r="J536">
        <v>251</v>
      </c>
      <c r="K536">
        <v>268</v>
      </c>
      <c r="L536">
        <v>267</v>
      </c>
      <c r="M536">
        <v>222</v>
      </c>
      <c r="N536">
        <v>216</v>
      </c>
      <c r="O536">
        <v>255</v>
      </c>
      <c r="P536">
        <v>243</v>
      </c>
      <c r="Q536">
        <v>223</v>
      </c>
      <c r="R536">
        <v>283</v>
      </c>
      <c r="S536">
        <v>273</v>
      </c>
      <c r="T536">
        <v>191</v>
      </c>
      <c r="U536">
        <v>263</v>
      </c>
      <c r="V536">
        <v>176</v>
      </c>
      <c r="W536">
        <v>212</v>
      </c>
      <c r="X536">
        <v>238</v>
      </c>
      <c r="Y536">
        <v>240</v>
      </c>
      <c r="Z536">
        <v>10</v>
      </c>
      <c r="AA536">
        <v>223</v>
      </c>
      <c r="AB536">
        <v>285</v>
      </c>
      <c r="AC536">
        <v>302</v>
      </c>
      <c r="AD536">
        <v>235</v>
      </c>
      <c r="AE536">
        <v>270</v>
      </c>
      <c r="AF536">
        <v>227</v>
      </c>
      <c r="AG536">
        <v>230</v>
      </c>
      <c r="AH536">
        <v>175</v>
      </c>
      <c r="AI536">
        <v>9</v>
      </c>
      <c r="AJ536">
        <v>283</v>
      </c>
      <c r="AK536">
        <v>270</v>
      </c>
      <c r="AL536">
        <v>242</v>
      </c>
      <c r="AM536">
        <v>251</v>
      </c>
      <c r="AN536">
        <v>213</v>
      </c>
      <c r="AO536">
        <v>227</v>
      </c>
      <c r="AP536">
        <v>226</v>
      </c>
      <c r="AQ536">
        <v>262</v>
      </c>
      <c r="AR536">
        <v>262</v>
      </c>
      <c r="AS536">
        <v>217</v>
      </c>
      <c r="AT536">
        <v>230</v>
      </c>
      <c r="AU536">
        <v>278</v>
      </c>
      <c r="AV536" s="8">
        <f t="shared" si="64"/>
        <v>236.5</v>
      </c>
      <c r="AW536">
        <f t="shared" si="65"/>
        <v>239</v>
      </c>
      <c r="AX536" s="8">
        <f t="shared" si="66"/>
        <v>61.092952434870114</v>
      </c>
      <c r="AY536" s="6">
        <f>Table1214[[#This Row],[Szórás]]/Table1214[[#This Row],[Átlagos akadálymentességi hibaszám]]</f>
        <v>0.25832115194448252</v>
      </c>
      <c r="AZ536">
        <f t="shared" si="67"/>
        <v>9</v>
      </c>
      <c r="BA536">
        <f t="shared" si="68"/>
        <v>351</v>
      </c>
      <c r="BB536">
        <f t="shared" si="69"/>
        <v>342</v>
      </c>
      <c r="BC536" s="7">
        <f t="shared" si="70"/>
        <v>0.99339999079809815</v>
      </c>
      <c r="BD536" s="10">
        <f t="shared" si="71"/>
        <v>1.4794510275710472E-2</v>
      </c>
    </row>
    <row r="537" spans="1:56" x14ac:dyDescent="0.25">
      <c r="A537">
        <v>2777550000</v>
      </c>
      <c r="B537" t="s">
        <v>164</v>
      </c>
      <c r="C537" t="s">
        <v>333</v>
      </c>
      <c r="D537">
        <v>126</v>
      </c>
      <c r="E537">
        <v>128</v>
      </c>
      <c r="F537">
        <v>129</v>
      </c>
      <c r="G537">
        <v>129</v>
      </c>
      <c r="H537">
        <v>129</v>
      </c>
      <c r="I537">
        <v>118</v>
      </c>
      <c r="J537">
        <v>118</v>
      </c>
      <c r="K537">
        <v>118</v>
      </c>
      <c r="L537">
        <v>117</v>
      </c>
      <c r="M537">
        <v>117</v>
      </c>
      <c r="N537">
        <v>117</v>
      </c>
      <c r="O537">
        <v>116</v>
      </c>
      <c r="P537">
        <v>126</v>
      </c>
      <c r="Q537">
        <v>126</v>
      </c>
      <c r="R537">
        <v>126</v>
      </c>
      <c r="S537">
        <v>125</v>
      </c>
      <c r="T537">
        <v>125</v>
      </c>
      <c r="U537">
        <v>125</v>
      </c>
      <c r="V537">
        <v>125</v>
      </c>
      <c r="W537">
        <v>125</v>
      </c>
      <c r="X537">
        <v>126</v>
      </c>
      <c r="Y537">
        <v>124</v>
      </c>
      <c r="Z537">
        <v>123</v>
      </c>
      <c r="AA537">
        <v>123</v>
      </c>
      <c r="AB537">
        <v>124</v>
      </c>
      <c r="AC537">
        <v>124</v>
      </c>
      <c r="AD537">
        <v>124</v>
      </c>
      <c r="AE537">
        <v>123</v>
      </c>
      <c r="AF537">
        <v>123</v>
      </c>
      <c r="AG537">
        <v>124</v>
      </c>
      <c r="AH537">
        <v>124</v>
      </c>
      <c r="AI537">
        <v>124</v>
      </c>
      <c r="AJ537">
        <v>125</v>
      </c>
      <c r="AK537">
        <v>123</v>
      </c>
      <c r="AL537">
        <v>116</v>
      </c>
      <c r="AM537">
        <v>116</v>
      </c>
      <c r="AN537">
        <v>116</v>
      </c>
      <c r="AO537">
        <v>114</v>
      </c>
      <c r="AP537">
        <v>116</v>
      </c>
      <c r="AQ537">
        <v>116</v>
      </c>
      <c r="AR537">
        <v>115</v>
      </c>
      <c r="AS537">
        <v>115</v>
      </c>
      <c r="AT537">
        <v>115</v>
      </c>
      <c r="AU537">
        <v>115</v>
      </c>
      <c r="AV537" s="8">
        <f t="shared" si="64"/>
        <v>121.65909090909091</v>
      </c>
      <c r="AW537">
        <f t="shared" si="65"/>
        <v>123.5</v>
      </c>
      <c r="AX537" s="8">
        <f t="shared" si="66"/>
        <v>4.6851729600903678</v>
      </c>
      <c r="AY537" s="6">
        <f>Table1214[[#This Row],[Szórás]]/Table1214[[#This Row],[Átlagos akadálymentességi hibaszám]]</f>
        <v>3.8510668829436989E-2</v>
      </c>
      <c r="AZ537">
        <f t="shared" si="67"/>
        <v>114</v>
      </c>
      <c r="BA537">
        <f t="shared" si="68"/>
        <v>129</v>
      </c>
      <c r="BB537">
        <f t="shared" si="69"/>
        <v>15</v>
      </c>
      <c r="BC537" s="7">
        <f t="shared" si="70"/>
        <v>0.99844548172453029</v>
      </c>
      <c r="BD537" s="10">
        <f t="shared" si="71"/>
        <v>0.26649229994594392</v>
      </c>
    </row>
    <row r="538" spans="1:56" x14ac:dyDescent="0.25">
      <c r="A538">
        <v>2794410000</v>
      </c>
      <c r="B538" t="s">
        <v>164</v>
      </c>
      <c r="C538" t="s">
        <v>333</v>
      </c>
      <c r="D538">
        <v>112</v>
      </c>
      <c r="E538">
        <v>111</v>
      </c>
      <c r="F538">
        <v>111</v>
      </c>
      <c r="G538">
        <v>111</v>
      </c>
      <c r="H538">
        <v>111</v>
      </c>
      <c r="I538">
        <v>112</v>
      </c>
      <c r="J538">
        <v>111</v>
      </c>
      <c r="K538">
        <v>120</v>
      </c>
      <c r="L538">
        <v>120</v>
      </c>
      <c r="M538">
        <v>105</v>
      </c>
      <c r="N538">
        <v>105</v>
      </c>
      <c r="O538">
        <v>104</v>
      </c>
      <c r="P538">
        <v>104</v>
      </c>
      <c r="Q538">
        <v>103</v>
      </c>
      <c r="R538">
        <v>103</v>
      </c>
      <c r="S538">
        <v>103</v>
      </c>
      <c r="T538">
        <v>103</v>
      </c>
      <c r="U538">
        <v>103</v>
      </c>
      <c r="V538">
        <v>104</v>
      </c>
      <c r="W538">
        <v>112</v>
      </c>
      <c r="X538">
        <v>104</v>
      </c>
      <c r="Y538">
        <v>113</v>
      </c>
      <c r="Z538">
        <v>104</v>
      </c>
      <c r="AA538">
        <v>104</v>
      </c>
      <c r="AB538">
        <v>104</v>
      </c>
      <c r="AC538">
        <v>104</v>
      </c>
      <c r="AD538">
        <v>104</v>
      </c>
      <c r="AE538">
        <v>104</v>
      </c>
      <c r="AF538">
        <v>104</v>
      </c>
      <c r="AG538">
        <v>104</v>
      </c>
      <c r="AH538">
        <v>104</v>
      </c>
      <c r="AI538">
        <v>104</v>
      </c>
      <c r="AJ538">
        <v>104</v>
      </c>
      <c r="AK538">
        <v>104</v>
      </c>
      <c r="AL538">
        <v>103</v>
      </c>
      <c r="AM538">
        <v>104</v>
      </c>
      <c r="AN538">
        <v>104</v>
      </c>
      <c r="AO538">
        <v>108</v>
      </c>
      <c r="AP538">
        <v>108</v>
      </c>
      <c r="AQ538">
        <v>108</v>
      </c>
      <c r="AR538">
        <v>107</v>
      </c>
      <c r="AS538">
        <v>107</v>
      </c>
      <c r="AT538">
        <v>107</v>
      </c>
      <c r="AU538">
        <v>116</v>
      </c>
      <c r="AV538" s="8">
        <f t="shared" si="64"/>
        <v>106.93181818181819</v>
      </c>
      <c r="AW538">
        <f t="shared" si="65"/>
        <v>104</v>
      </c>
      <c r="AX538" s="8">
        <f t="shared" si="66"/>
        <v>4.5207414871987934</v>
      </c>
      <c r="AY538" s="6">
        <f>Table1214[[#This Row],[Szórás]]/Table1214[[#This Row],[Átlagos akadálymentességi hibaszám]]</f>
        <v>4.2276859816524313E-2</v>
      </c>
      <c r="AZ538">
        <f t="shared" si="67"/>
        <v>103</v>
      </c>
      <c r="BA538">
        <f t="shared" si="68"/>
        <v>120</v>
      </c>
      <c r="BB538">
        <f t="shared" si="69"/>
        <v>17</v>
      </c>
      <c r="BC538" s="7">
        <f t="shared" si="70"/>
        <v>0.99899038745375823</v>
      </c>
      <c r="BD538" s="10">
        <f t="shared" si="71"/>
        <v>9.9267148509649336E-2</v>
      </c>
    </row>
    <row r="539" spans="1:56" x14ac:dyDescent="0.25">
      <c r="A539">
        <v>10371830000</v>
      </c>
      <c r="B539" t="s">
        <v>100</v>
      </c>
      <c r="C539" t="s">
        <v>101</v>
      </c>
      <c r="D539">
        <v>143</v>
      </c>
      <c r="E539">
        <v>146</v>
      </c>
      <c r="F539">
        <v>144</v>
      </c>
      <c r="G539">
        <v>147</v>
      </c>
      <c r="H539">
        <v>147</v>
      </c>
      <c r="I539">
        <v>147</v>
      </c>
      <c r="J539">
        <v>144</v>
      </c>
      <c r="K539">
        <v>144</v>
      </c>
      <c r="L539">
        <v>122</v>
      </c>
      <c r="M539">
        <v>147</v>
      </c>
      <c r="N539">
        <v>143</v>
      </c>
      <c r="O539">
        <v>143</v>
      </c>
      <c r="P539">
        <v>143</v>
      </c>
      <c r="Q539">
        <v>143</v>
      </c>
      <c r="R539">
        <v>142</v>
      </c>
      <c r="S539">
        <v>143</v>
      </c>
      <c r="T539">
        <v>143</v>
      </c>
      <c r="U539">
        <v>145</v>
      </c>
      <c r="V539">
        <v>147</v>
      </c>
      <c r="W539">
        <v>147</v>
      </c>
      <c r="X539">
        <v>149</v>
      </c>
      <c r="Y539">
        <v>147</v>
      </c>
      <c r="Z539">
        <v>139</v>
      </c>
      <c r="AA539">
        <v>142</v>
      </c>
      <c r="AB539">
        <v>143</v>
      </c>
      <c r="AC539">
        <v>143</v>
      </c>
      <c r="AD539">
        <v>131</v>
      </c>
      <c r="AE539">
        <v>131</v>
      </c>
      <c r="AF539">
        <v>132</v>
      </c>
      <c r="AG539">
        <v>133</v>
      </c>
      <c r="AH539">
        <v>135</v>
      </c>
      <c r="AI539">
        <v>128</v>
      </c>
      <c r="AJ539">
        <v>131</v>
      </c>
      <c r="AK539">
        <v>130</v>
      </c>
      <c r="AL539">
        <v>127</v>
      </c>
      <c r="AM539">
        <v>130</v>
      </c>
      <c r="AN539">
        <v>130</v>
      </c>
      <c r="AO539">
        <v>123</v>
      </c>
      <c r="AP539">
        <v>119</v>
      </c>
      <c r="AQ539">
        <v>119</v>
      </c>
      <c r="AR539">
        <v>120</v>
      </c>
      <c r="AS539">
        <v>88</v>
      </c>
      <c r="AT539">
        <v>87</v>
      </c>
      <c r="AU539">
        <v>90</v>
      </c>
      <c r="AV539" s="8">
        <f t="shared" si="64"/>
        <v>134.47727272727272</v>
      </c>
      <c r="AW539">
        <f t="shared" si="65"/>
        <v>142.5</v>
      </c>
      <c r="AX539" s="8">
        <f t="shared" si="66"/>
        <v>15.388743449260124</v>
      </c>
      <c r="AY539" s="6">
        <f>Table1214[[#This Row],[Szórás]]/Table1214[[#This Row],[Átlagos akadálymentességi hibaszám]]</f>
        <v>0.11443378600092032</v>
      </c>
      <c r="AZ539">
        <f t="shared" si="67"/>
        <v>87</v>
      </c>
      <c r="BA539">
        <f t="shared" si="68"/>
        <v>149</v>
      </c>
      <c r="BB539">
        <f t="shared" si="69"/>
        <v>62</v>
      </c>
      <c r="BC539" s="7">
        <f t="shared" si="70"/>
        <v>0.99272823510332941</v>
      </c>
      <c r="BD539" s="10">
        <f t="shared" si="71"/>
        <v>0.51509326417689016</v>
      </c>
    </row>
    <row r="540" spans="1:56" x14ac:dyDescent="0.25">
      <c r="A540">
        <v>294220000</v>
      </c>
      <c r="B540" t="s">
        <v>110</v>
      </c>
      <c r="C540" t="s">
        <v>174</v>
      </c>
      <c r="D540">
        <v>18</v>
      </c>
      <c r="E540">
        <v>18</v>
      </c>
      <c r="F540">
        <v>18</v>
      </c>
      <c r="G540">
        <v>18</v>
      </c>
      <c r="H540">
        <v>18</v>
      </c>
      <c r="I540">
        <v>18</v>
      </c>
      <c r="J540">
        <v>18</v>
      </c>
      <c r="K540">
        <v>18</v>
      </c>
      <c r="L540">
        <v>19</v>
      </c>
      <c r="M540">
        <v>12</v>
      </c>
      <c r="N540">
        <v>15</v>
      </c>
      <c r="O540">
        <v>15</v>
      </c>
      <c r="P540">
        <v>12</v>
      </c>
      <c r="Q540">
        <v>12</v>
      </c>
      <c r="R540">
        <v>12</v>
      </c>
      <c r="S540">
        <v>12</v>
      </c>
      <c r="T540">
        <v>12</v>
      </c>
      <c r="U540">
        <v>12</v>
      </c>
      <c r="V540">
        <v>12</v>
      </c>
      <c r="W540">
        <v>15</v>
      </c>
      <c r="X540">
        <v>12</v>
      </c>
      <c r="Y540">
        <v>12</v>
      </c>
      <c r="Z540">
        <v>11</v>
      </c>
      <c r="AA540">
        <v>12</v>
      </c>
      <c r="AB540">
        <v>12</v>
      </c>
      <c r="AC540">
        <v>12</v>
      </c>
      <c r="AD540">
        <v>12</v>
      </c>
      <c r="AE540">
        <v>12</v>
      </c>
      <c r="AF540">
        <v>12</v>
      </c>
      <c r="AG540">
        <v>12</v>
      </c>
      <c r="AH540">
        <v>12</v>
      </c>
      <c r="AI540">
        <v>12</v>
      </c>
      <c r="AJ540">
        <v>12</v>
      </c>
      <c r="AK540">
        <v>12</v>
      </c>
      <c r="AL540">
        <v>12</v>
      </c>
      <c r="AM540">
        <v>12</v>
      </c>
      <c r="AN540">
        <v>12</v>
      </c>
      <c r="AO540">
        <v>12</v>
      </c>
      <c r="AP540">
        <v>12</v>
      </c>
      <c r="AQ540">
        <v>12</v>
      </c>
      <c r="AR540">
        <v>12</v>
      </c>
      <c r="AS540">
        <v>12</v>
      </c>
      <c r="AT540">
        <v>12</v>
      </c>
      <c r="AU540">
        <v>12</v>
      </c>
      <c r="AV540" s="8">
        <f t="shared" si="64"/>
        <v>13.431818181818182</v>
      </c>
      <c r="AW540">
        <f t="shared" si="65"/>
        <v>12</v>
      </c>
      <c r="AX540" s="8">
        <f t="shared" si="66"/>
        <v>2.5279620183407365</v>
      </c>
      <c r="AY540" s="6">
        <f>Table1214[[#This Row],[Szórás]]/Table1214[[#This Row],[Átlagos akadálymentességi hibaszám]]</f>
        <v>0.18820698613704298</v>
      </c>
      <c r="AZ540">
        <f t="shared" si="67"/>
        <v>11</v>
      </c>
      <c r="BA540">
        <f t="shared" si="68"/>
        <v>19</v>
      </c>
      <c r="BB540">
        <f t="shared" si="69"/>
        <v>8</v>
      </c>
      <c r="BC540" s="7">
        <f t="shared" si="70"/>
        <v>0.9901682861392973</v>
      </c>
      <c r="BD540" s="10">
        <f t="shared" si="71"/>
        <v>0.54713877317059145</v>
      </c>
    </row>
    <row r="541" spans="1:56" x14ac:dyDescent="0.25">
      <c r="A541">
        <v>16340000</v>
      </c>
      <c r="B541" t="s">
        <v>85</v>
      </c>
      <c r="C541" t="s">
        <v>356</v>
      </c>
      <c r="D541">
        <v>421</v>
      </c>
      <c r="E541">
        <v>426</v>
      </c>
      <c r="F541">
        <v>435</v>
      </c>
      <c r="G541">
        <v>427</v>
      </c>
      <c r="H541">
        <v>423</v>
      </c>
      <c r="I541">
        <v>412</v>
      </c>
      <c r="J541">
        <v>407</v>
      </c>
      <c r="K541">
        <v>430</v>
      </c>
      <c r="L541">
        <v>433</v>
      </c>
      <c r="M541">
        <v>448</v>
      </c>
      <c r="N541">
        <v>436</v>
      </c>
      <c r="O541">
        <v>429</v>
      </c>
      <c r="P541">
        <v>381</v>
      </c>
      <c r="Q541">
        <v>432</v>
      </c>
      <c r="R541">
        <v>435</v>
      </c>
      <c r="S541">
        <v>448</v>
      </c>
      <c r="T541">
        <v>410</v>
      </c>
      <c r="U541">
        <v>438</v>
      </c>
      <c r="V541">
        <v>416</v>
      </c>
      <c r="W541">
        <v>417</v>
      </c>
      <c r="X541">
        <v>442</v>
      </c>
      <c r="Y541">
        <v>424</v>
      </c>
      <c r="Z541">
        <v>432</v>
      </c>
      <c r="AA541">
        <v>441</v>
      </c>
      <c r="AB541">
        <v>429</v>
      </c>
      <c r="AC541">
        <v>433</v>
      </c>
      <c r="AD541">
        <v>427</v>
      </c>
      <c r="AE541">
        <v>427</v>
      </c>
      <c r="AF541">
        <v>427</v>
      </c>
      <c r="AG541">
        <v>430</v>
      </c>
      <c r="AH541">
        <v>377</v>
      </c>
      <c r="AI541">
        <v>381</v>
      </c>
      <c r="AJ541">
        <v>438</v>
      </c>
      <c r="AK541">
        <v>434</v>
      </c>
      <c r="AL541">
        <v>426</v>
      </c>
      <c r="AM541">
        <v>415</v>
      </c>
      <c r="AN541">
        <v>428</v>
      </c>
      <c r="AO541">
        <v>429</v>
      </c>
      <c r="AP541">
        <v>442</v>
      </c>
      <c r="AQ541">
        <v>427</v>
      </c>
      <c r="AR541">
        <v>419</v>
      </c>
      <c r="AS541">
        <v>424</v>
      </c>
      <c r="AT541">
        <v>429</v>
      </c>
      <c r="AU541">
        <v>421</v>
      </c>
      <c r="AV541" s="8">
        <f t="shared" si="64"/>
        <v>425.13636363636363</v>
      </c>
      <c r="AW541">
        <f t="shared" si="65"/>
        <v>427.5</v>
      </c>
      <c r="AX541" s="8">
        <f t="shared" si="66"/>
        <v>15.413058355326287</v>
      </c>
      <c r="AY541" s="6">
        <f>Table1214[[#This Row],[Szórás]]/Table1214[[#This Row],[Átlagos akadálymentességi hibaszám]]</f>
        <v>3.6254387235879218E-2</v>
      </c>
      <c r="AZ541">
        <f t="shared" si="67"/>
        <v>377</v>
      </c>
      <c r="BA541">
        <f t="shared" si="68"/>
        <v>448</v>
      </c>
      <c r="BB541">
        <f t="shared" si="69"/>
        <v>71</v>
      </c>
      <c r="BC541" s="7">
        <f t="shared" si="70"/>
        <v>0.99987310048620526</v>
      </c>
      <c r="BD541" s="10">
        <f t="shared" si="71"/>
        <v>1.8985595075120517E-3</v>
      </c>
    </row>
    <row r="542" spans="1:56" x14ac:dyDescent="0.25">
      <c r="A542">
        <v>1119300000</v>
      </c>
      <c r="B542" t="s">
        <v>158</v>
      </c>
      <c r="C542" t="s">
        <v>183</v>
      </c>
      <c r="D542">
        <v>130</v>
      </c>
      <c r="E542">
        <v>130</v>
      </c>
      <c r="F542">
        <v>130</v>
      </c>
      <c r="G542">
        <v>94</v>
      </c>
      <c r="H542">
        <v>95</v>
      </c>
      <c r="I542">
        <v>94</v>
      </c>
      <c r="J542">
        <v>94</v>
      </c>
      <c r="K542">
        <v>100</v>
      </c>
      <c r="L542">
        <v>93</v>
      </c>
      <c r="M542">
        <v>83</v>
      </c>
      <c r="N542">
        <v>82</v>
      </c>
      <c r="O542">
        <v>82</v>
      </c>
      <c r="P542">
        <v>84</v>
      </c>
      <c r="Q542">
        <v>83</v>
      </c>
      <c r="R542">
        <v>81</v>
      </c>
      <c r="S542">
        <v>83</v>
      </c>
      <c r="T542">
        <v>84</v>
      </c>
      <c r="U542">
        <v>84</v>
      </c>
      <c r="V542">
        <v>84</v>
      </c>
      <c r="W542">
        <v>73</v>
      </c>
      <c r="X542">
        <v>71</v>
      </c>
      <c r="Y542">
        <v>71</v>
      </c>
      <c r="Z542">
        <v>71</v>
      </c>
      <c r="AA542">
        <v>72</v>
      </c>
      <c r="AB542">
        <v>72</v>
      </c>
      <c r="AC542">
        <v>72</v>
      </c>
      <c r="AD542">
        <v>73</v>
      </c>
      <c r="AE542">
        <v>71</v>
      </c>
      <c r="AF542">
        <v>71</v>
      </c>
      <c r="AG542">
        <v>71</v>
      </c>
      <c r="AH542">
        <v>71</v>
      </c>
      <c r="AI542">
        <v>68</v>
      </c>
      <c r="AJ542">
        <v>72</v>
      </c>
      <c r="AK542">
        <v>71</v>
      </c>
      <c r="AL542">
        <v>71</v>
      </c>
      <c r="AM542">
        <v>72</v>
      </c>
      <c r="AN542">
        <v>72</v>
      </c>
      <c r="AO542">
        <v>73</v>
      </c>
      <c r="AP542">
        <v>72</v>
      </c>
      <c r="AQ542">
        <v>73</v>
      </c>
      <c r="AR542">
        <v>72</v>
      </c>
      <c r="AS542">
        <v>72</v>
      </c>
      <c r="AT542">
        <v>71</v>
      </c>
      <c r="AU542">
        <v>72</v>
      </c>
      <c r="AV542" s="8">
        <f t="shared" si="64"/>
        <v>81.36363636363636</v>
      </c>
      <c r="AW542">
        <f t="shared" si="65"/>
        <v>73</v>
      </c>
      <c r="AX542" s="8">
        <f t="shared" si="66"/>
        <v>15.767335840039705</v>
      </c>
      <c r="AY542" s="6">
        <f>Table1214[[#This Row],[Szórás]]/Table1214[[#This Row],[Átlagos akadálymentességi hibaszám]]</f>
        <v>0.19378848518484554</v>
      </c>
      <c r="AZ542">
        <f t="shared" si="67"/>
        <v>68</v>
      </c>
      <c r="BA542">
        <f t="shared" si="68"/>
        <v>130</v>
      </c>
      <c r="BB542">
        <f t="shared" si="69"/>
        <v>62</v>
      </c>
      <c r="BC542" s="7">
        <f t="shared" si="70"/>
        <v>0.98946730394254634</v>
      </c>
      <c r="BD542" s="10">
        <f t="shared" si="71"/>
        <v>0.65449879473097161</v>
      </c>
    </row>
    <row r="543" spans="1:56" x14ac:dyDescent="0.25">
      <c r="A543">
        <v>6831110000</v>
      </c>
      <c r="B543" t="s">
        <v>155</v>
      </c>
      <c r="C543" t="s">
        <v>156</v>
      </c>
      <c r="D543">
        <v>15</v>
      </c>
      <c r="E543">
        <v>15</v>
      </c>
      <c r="F543">
        <v>15</v>
      </c>
      <c r="G543">
        <v>15</v>
      </c>
      <c r="H543">
        <v>15</v>
      </c>
      <c r="I543">
        <v>15</v>
      </c>
      <c r="J543">
        <v>15</v>
      </c>
      <c r="K543">
        <v>15</v>
      </c>
      <c r="L543">
        <v>15</v>
      </c>
      <c r="M543">
        <v>15</v>
      </c>
      <c r="N543">
        <v>15</v>
      </c>
      <c r="O543">
        <v>15</v>
      </c>
      <c r="P543">
        <v>15</v>
      </c>
      <c r="Q543">
        <v>15</v>
      </c>
      <c r="R543">
        <v>15</v>
      </c>
      <c r="S543">
        <v>15</v>
      </c>
      <c r="T543">
        <v>15</v>
      </c>
      <c r="U543">
        <v>15</v>
      </c>
      <c r="V543">
        <v>15</v>
      </c>
      <c r="W543">
        <v>15</v>
      </c>
      <c r="X543">
        <v>15</v>
      </c>
      <c r="Y543">
        <v>15</v>
      </c>
      <c r="Z543">
        <v>15</v>
      </c>
      <c r="AA543">
        <v>15</v>
      </c>
      <c r="AB543">
        <v>15</v>
      </c>
      <c r="AC543">
        <v>15</v>
      </c>
      <c r="AD543">
        <v>15</v>
      </c>
      <c r="AE543">
        <v>15</v>
      </c>
      <c r="AF543">
        <v>15</v>
      </c>
      <c r="AG543">
        <v>15</v>
      </c>
      <c r="AH543">
        <v>15</v>
      </c>
      <c r="AI543">
        <v>15</v>
      </c>
      <c r="AJ543">
        <v>15</v>
      </c>
      <c r="AK543">
        <v>15</v>
      </c>
      <c r="AL543">
        <v>15</v>
      </c>
      <c r="AM543">
        <v>15</v>
      </c>
      <c r="AN543">
        <v>15</v>
      </c>
      <c r="AO543">
        <v>26</v>
      </c>
      <c r="AP543">
        <v>26</v>
      </c>
      <c r="AQ543">
        <v>26</v>
      </c>
      <c r="AR543">
        <v>26</v>
      </c>
      <c r="AS543">
        <v>26</v>
      </c>
      <c r="AT543">
        <v>26</v>
      </c>
      <c r="AU543">
        <v>26</v>
      </c>
      <c r="AV543" s="8">
        <f t="shared" si="64"/>
        <v>16.75</v>
      </c>
      <c r="AW543">
        <f t="shared" si="65"/>
        <v>15</v>
      </c>
      <c r="AX543" s="8">
        <f t="shared" si="66"/>
        <v>4.0698837192691508</v>
      </c>
      <c r="AY543" s="6">
        <f>Table1214[[#This Row],[Szórás]]/Table1214[[#This Row],[Átlagos akadálymentességi hibaszám]]</f>
        <v>0.24297813249368064</v>
      </c>
      <c r="AZ543">
        <f t="shared" si="67"/>
        <v>15</v>
      </c>
      <c r="BA543">
        <f t="shared" si="68"/>
        <v>26</v>
      </c>
      <c r="BB543">
        <f t="shared" si="69"/>
        <v>11</v>
      </c>
      <c r="BC543" s="7">
        <f t="shared" si="70"/>
        <v>1.0100901713625212</v>
      </c>
      <c r="BD543" s="10">
        <f t="shared" si="71"/>
        <v>0.40155038759689932</v>
      </c>
    </row>
    <row r="544" spans="1:56" x14ac:dyDescent="0.25">
      <c r="A544">
        <v>278490000</v>
      </c>
      <c r="B544" t="s">
        <v>110</v>
      </c>
      <c r="C544" t="s">
        <v>174</v>
      </c>
      <c r="D544">
        <v>64</v>
      </c>
      <c r="E544">
        <v>64</v>
      </c>
      <c r="F544">
        <v>64</v>
      </c>
      <c r="G544">
        <v>64</v>
      </c>
      <c r="H544">
        <v>64</v>
      </c>
      <c r="I544">
        <v>64</v>
      </c>
      <c r="J544">
        <v>64</v>
      </c>
      <c r="K544">
        <v>64</v>
      </c>
      <c r="L544">
        <v>64</v>
      </c>
      <c r="M544">
        <v>64</v>
      </c>
      <c r="N544">
        <v>64</v>
      </c>
      <c r="O544">
        <v>64</v>
      </c>
      <c r="P544">
        <v>64</v>
      </c>
      <c r="Q544">
        <v>64</v>
      </c>
      <c r="R544">
        <v>64</v>
      </c>
      <c r="S544">
        <v>64</v>
      </c>
      <c r="T544">
        <v>64</v>
      </c>
      <c r="U544">
        <v>64</v>
      </c>
      <c r="V544">
        <v>64</v>
      </c>
      <c r="W544">
        <v>64</v>
      </c>
      <c r="X544">
        <v>64</v>
      </c>
      <c r="Y544">
        <v>64</v>
      </c>
      <c r="Z544">
        <v>64</v>
      </c>
      <c r="AA544">
        <v>64</v>
      </c>
      <c r="AB544">
        <v>60</v>
      </c>
      <c r="AC544">
        <v>60</v>
      </c>
      <c r="AD544">
        <v>60</v>
      </c>
      <c r="AE544">
        <v>60</v>
      </c>
      <c r="AF544">
        <v>60</v>
      </c>
      <c r="AG544">
        <v>60</v>
      </c>
      <c r="AH544">
        <v>60</v>
      </c>
      <c r="AI544">
        <v>60</v>
      </c>
      <c r="AJ544">
        <v>60</v>
      </c>
      <c r="AK544">
        <v>60</v>
      </c>
      <c r="AL544">
        <v>60</v>
      </c>
      <c r="AM544">
        <v>60</v>
      </c>
      <c r="AN544">
        <v>60</v>
      </c>
      <c r="AO544">
        <v>60</v>
      </c>
      <c r="AP544">
        <v>60</v>
      </c>
      <c r="AQ544">
        <v>60</v>
      </c>
      <c r="AR544">
        <v>59</v>
      </c>
      <c r="AS544">
        <v>17</v>
      </c>
      <c r="AT544">
        <v>17</v>
      </c>
      <c r="AU544">
        <v>17</v>
      </c>
      <c r="AV544" s="8">
        <f t="shared" si="64"/>
        <v>59.227272727272727</v>
      </c>
      <c r="AW544">
        <f t="shared" si="65"/>
        <v>64</v>
      </c>
      <c r="AX544" s="8">
        <f t="shared" si="66"/>
        <v>11.719321427223829</v>
      </c>
      <c r="AY544" s="6">
        <f>Table1214[[#This Row],[Szórás]]/Table1214[[#This Row],[Átlagos akadálymentességi hibaszám]]</f>
        <v>0.19787035410508383</v>
      </c>
      <c r="AZ544">
        <f t="shared" si="67"/>
        <v>17</v>
      </c>
      <c r="BA544">
        <f t="shared" si="68"/>
        <v>64</v>
      </c>
      <c r="BB544">
        <f t="shared" si="69"/>
        <v>47</v>
      </c>
      <c r="BC544" s="7">
        <f t="shared" si="70"/>
        <v>0.98692766826795864</v>
      </c>
      <c r="BD544" s="10">
        <f t="shared" si="71"/>
        <v>0.25827779854277522</v>
      </c>
    </row>
    <row r="545" spans="1:56" x14ac:dyDescent="0.25">
      <c r="A545">
        <v>1964440000</v>
      </c>
      <c r="B545" t="s">
        <v>158</v>
      </c>
      <c r="C545" t="s">
        <v>183</v>
      </c>
      <c r="D545">
        <v>127</v>
      </c>
      <c r="E545">
        <v>125</v>
      </c>
      <c r="F545">
        <v>124</v>
      </c>
      <c r="G545">
        <v>123</v>
      </c>
      <c r="H545">
        <v>123</v>
      </c>
      <c r="I545">
        <v>126</v>
      </c>
      <c r="J545">
        <v>124</v>
      </c>
      <c r="K545">
        <v>126</v>
      </c>
      <c r="L545">
        <v>126</v>
      </c>
      <c r="M545">
        <v>126</v>
      </c>
      <c r="N545">
        <v>125</v>
      </c>
      <c r="O545">
        <v>125</v>
      </c>
      <c r="P545">
        <v>125</v>
      </c>
      <c r="Q545">
        <v>125</v>
      </c>
      <c r="R545">
        <v>125</v>
      </c>
      <c r="S545">
        <v>125</v>
      </c>
      <c r="T545">
        <v>125</v>
      </c>
      <c r="U545">
        <v>124</v>
      </c>
      <c r="V545">
        <v>124</v>
      </c>
      <c r="W545">
        <v>124</v>
      </c>
      <c r="X545">
        <v>124</v>
      </c>
      <c r="Y545">
        <v>123</v>
      </c>
      <c r="Z545">
        <v>123</v>
      </c>
      <c r="AA545">
        <v>123</v>
      </c>
      <c r="AB545">
        <v>123</v>
      </c>
      <c r="AC545">
        <v>124</v>
      </c>
      <c r="AD545">
        <v>124</v>
      </c>
      <c r="AE545">
        <v>124</v>
      </c>
      <c r="AF545">
        <v>124</v>
      </c>
      <c r="AG545">
        <v>124</v>
      </c>
      <c r="AH545">
        <v>124</v>
      </c>
      <c r="AI545">
        <v>124</v>
      </c>
      <c r="AJ545">
        <v>124</v>
      </c>
      <c r="AK545">
        <v>123</v>
      </c>
      <c r="AL545">
        <v>123</v>
      </c>
      <c r="AM545">
        <v>124</v>
      </c>
      <c r="AN545">
        <v>124</v>
      </c>
      <c r="AO545">
        <v>127</v>
      </c>
      <c r="AP545">
        <v>127</v>
      </c>
      <c r="AQ545">
        <v>126</v>
      </c>
      <c r="AR545">
        <v>126</v>
      </c>
      <c r="AS545">
        <v>126</v>
      </c>
      <c r="AT545">
        <v>126</v>
      </c>
      <c r="AU545">
        <v>126</v>
      </c>
      <c r="AV545" s="8">
        <f t="shared" si="64"/>
        <v>124.61363636363636</v>
      </c>
      <c r="AW545">
        <f t="shared" si="65"/>
        <v>124</v>
      </c>
      <c r="AX545" s="8">
        <f t="shared" si="66"/>
        <v>1.2049492721332196</v>
      </c>
      <c r="AY545" s="6">
        <f>Table1214[[#This Row],[Szórás]]/Table1214[[#This Row],[Átlagos akadálymentességi hibaszám]]</f>
        <v>9.6694816658511144E-3</v>
      </c>
      <c r="AZ545">
        <f t="shared" si="67"/>
        <v>123</v>
      </c>
      <c r="BA545">
        <f t="shared" si="68"/>
        <v>127</v>
      </c>
      <c r="BB545">
        <f t="shared" si="69"/>
        <v>4</v>
      </c>
      <c r="BC545" s="7">
        <f t="shared" si="70"/>
        <v>1.000045275970602</v>
      </c>
      <c r="BD545" s="10">
        <f t="shared" si="71"/>
        <v>3.6298368615533005E-3</v>
      </c>
    </row>
    <row r="546" spans="1:56" x14ac:dyDescent="0.25">
      <c r="A546">
        <v>507920000</v>
      </c>
      <c r="B546" t="s">
        <v>121</v>
      </c>
      <c r="C546" t="s">
        <v>122</v>
      </c>
      <c r="D546">
        <v>16</v>
      </c>
      <c r="E546">
        <v>16</v>
      </c>
      <c r="F546">
        <v>16</v>
      </c>
      <c r="G546">
        <v>16</v>
      </c>
      <c r="H546">
        <v>18</v>
      </c>
      <c r="I546">
        <v>18</v>
      </c>
      <c r="J546">
        <v>16</v>
      </c>
      <c r="K546">
        <v>16</v>
      </c>
      <c r="L546">
        <v>16</v>
      </c>
      <c r="M546">
        <v>16</v>
      </c>
      <c r="N546">
        <v>16</v>
      </c>
      <c r="O546">
        <v>16</v>
      </c>
      <c r="P546">
        <v>16</v>
      </c>
      <c r="Q546">
        <v>16</v>
      </c>
      <c r="R546">
        <v>16</v>
      </c>
      <c r="S546">
        <v>16</v>
      </c>
      <c r="T546">
        <v>16</v>
      </c>
      <c r="U546">
        <v>16</v>
      </c>
      <c r="V546">
        <v>16</v>
      </c>
      <c r="W546">
        <v>16</v>
      </c>
      <c r="X546">
        <v>16</v>
      </c>
      <c r="Y546">
        <v>16</v>
      </c>
      <c r="Z546">
        <v>16</v>
      </c>
      <c r="AA546">
        <v>16</v>
      </c>
      <c r="AB546">
        <v>16</v>
      </c>
      <c r="AC546">
        <v>16</v>
      </c>
      <c r="AD546">
        <v>16</v>
      </c>
      <c r="AE546">
        <v>16</v>
      </c>
      <c r="AF546">
        <v>16</v>
      </c>
      <c r="AG546">
        <v>16</v>
      </c>
      <c r="AH546">
        <v>16</v>
      </c>
      <c r="AI546">
        <v>16</v>
      </c>
      <c r="AJ546">
        <v>16</v>
      </c>
      <c r="AK546">
        <v>16</v>
      </c>
      <c r="AL546">
        <v>16</v>
      </c>
      <c r="AM546">
        <v>16</v>
      </c>
      <c r="AN546">
        <v>16</v>
      </c>
      <c r="AO546">
        <v>16</v>
      </c>
      <c r="AP546">
        <v>16</v>
      </c>
      <c r="AQ546">
        <v>16</v>
      </c>
      <c r="AR546">
        <v>16</v>
      </c>
      <c r="AS546">
        <v>16</v>
      </c>
      <c r="AT546">
        <v>16</v>
      </c>
      <c r="AU546">
        <v>16</v>
      </c>
      <c r="AV546" s="8">
        <f t="shared" si="64"/>
        <v>16.09090909090909</v>
      </c>
      <c r="AW546">
        <f t="shared" si="65"/>
        <v>16</v>
      </c>
      <c r="AX546" s="8">
        <f t="shared" si="66"/>
        <v>0.42141410988297079</v>
      </c>
      <c r="AY546" s="6">
        <f>Table1214[[#This Row],[Szórás]]/Table1214[[#This Row],[Átlagos akadálymentességi hibaszám]]</f>
        <v>2.6189577450354117E-2</v>
      </c>
      <c r="AZ546">
        <f t="shared" si="67"/>
        <v>16</v>
      </c>
      <c r="BA546">
        <f t="shared" si="68"/>
        <v>18</v>
      </c>
      <c r="BB546">
        <f t="shared" si="69"/>
        <v>2</v>
      </c>
      <c r="BC546" s="7">
        <f t="shared" si="70"/>
        <v>0.99943573033652788</v>
      </c>
      <c r="BD546" s="10">
        <f t="shared" si="71"/>
        <v>8.5345145810259815E-2</v>
      </c>
    </row>
    <row r="547" spans="1:56" x14ac:dyDescent="0.25">
      <c r="A547">
        <v>814860000</v>
      </c>
      <c r="B547" t="s">
        <v>148</v>
      </c>
      <c r="C547" t="s">
        <v>405</v>
      </c>
      <c r="D547">
        <v>86</v>
      </c>
      <c r="E547">
        <v>87</v>
      </c>
      <c r="F547">
        <v>83</v>
      </c>
      <c r="G547">
        <v>83</v>
      </c>
      <c r="H547">
        <v>87</v>
      </c>
      <c r="I547">
        <v>87</v>
      </c>
      <c r="J547">
        <v>87</v>
      </c>
      <c r="K547">
        <v>87</v>
      </c>
      <c r="L547">
        <v>87</v>
      </c>
      <c r="M547">
        <v>92</v>
      </c>
      <c r="N547">
        <v>92</v>
      </c>
      <c r="O547">
        <v>89</v>
      </c>
      <c r="P547">
        <v>89</v>
      </c>
      <c r="Q547">
        <v>89</v>
      </c>
      <c r="R547">
        <v>89</v>
      </c>
      <c r="S547">
        <v>92</v>
      </c>
      <c r="T547">
        <v>94</v>
      </c>
      <c r="U547">
        <v>96</v>
      </c>
      <c r="V547">
        <v>96</v>
      </c>
      <c r="W547">
        <v>96</v>
      </c>
      <c r="X547">
        <v>96</v>
      </c>
      <c r="Y547">
        <v>103</v>
      </c>
      <c r="Z547">
        <v>103</v>
      </c>
      <c r="AA547">
        <v>104</v>
      </c>
      <c r="AB547">
        <v>104</v>
      </c>
      <c r="AC547">
        <v>101</v>
      </c>
      <c r="AD547">
        <v>102</v>
      </c>
      <c r="AE547">
        <v>104</v>
      </c>
      <c r="AF547">
        <v>104</v>
      </c>
      <c r="AG547">
        <v>100</v>
      </c>
      <c r="AH547">
        <v>100</v>
      </c>
      <c r="AI547">
        <v>100</v>
      </c>
      <c r="AJ547">
        <v>102</v>
      </c>
      <c r="AK547">
        <v>102</v>
      </c>
      <c r="AL547">
        <v>102</v>
      </c>
      <c r="AM547">
        <v>102</v>
      </c>
      <c r="AN547">
        <v>102</v>
      </c>
      <c r="AO547">
        <v>102</v>
      </c>
      <c r="AP547">
        <v>100</v>
      </c>
      <c r="AQ547">
        <v>100</v>
      </c>
      <c r="AR547">
        <v>99</v>
      </c>
      <c r="AS547">
        <v>99</v>
      </c>
      <c r="AT547">
        <v>99</v>
      </c>
      <c r="AU547">
        <v>95</v>
      </c>
      <c r="AV547" s="8">
        <f t="shared" si="64"/>
        <v>95.75</v>
      </c>
      <c r="AW547">
        <f t="shared" si="65"/>
        <v>97.5</v>
      </c>
      <c r="AX547" s="8">
        <f t="shared" si="66"/>
        <v>6.6616744874501475</v>
      </c>
      <c r="AY547" s="6">
        <f>Table1214[[#This Row],[Szórás]]/Table1214[[#This Row],[Átlagos akadálymentességi hibaszám]]</f>
        <v>6.9573623889818775E-2</v>
      </c>
      <c r="AZ547">
        <f t="shared" si="67"/>
        <v>83</v>
      </c>
      <c r="BA547">
        <f t="shared" si="68"/>
        <v>104</v>
      </c>
      <c r="BB547">
        <f t="shared" si="69"/>
        <v>21</v>
      </c>
      <c r="BC547" s="7">
        <f t="shared" si="70"/>
        <v>1.0045409000156351</v>
      </c>
      <c r="BD547" s="10">
        <f t="shared" si="71"/>
        <v>0.67610485762096417</v>
      </c>
    </row>
    <row r="548" spans="1:56" x14ac:dyDescent="0.25">
      <c r="A548">
        <v>102330000</v>
      </c>
      <c r="B548" t="s">
        <v>110</v>
      </c>
      <c r="C548" t="s">
        <v>174</v>
      </c>
      <c r="D548">
        <v>133</v>
      </c>
      <c r="E548">
        <v>138</v>
      </c>
      <c r="F548">
        <v>137</v>
      </c>
      <c r="G548">
        <v>133</v>
      </c>
      <c r="H548">
        <v>132</v>
      </c>
      <c r="I548">
        <v>129</v>
      </c>
      <c r="J548">
        <v>91</v>
      </c>
      <c r="K548">
        <v>100</v>
      </c>
      <c r="L548">
        <v>102</v>
      </c>
      <c r="M548">
        <v>101</v>
      </c>
      <c r="N548">
        <v>105</v>
      </c>
      <c r="O548">
        <v>95</v>
      </c>
      <c r="P548">
        <v>90</v>
      </c>
      <c r="Q548">
        <v>128</v>
      </c>
      <c r="R548">
        <v>118</v>
      </c>
      <c r="S548">
        <v>130</v>
      </c>
      <c r="T548">
        <v>136</v>
      </c>
      <c r="U548">
        <v>133</v>
      </c>
      <c r="V548">
        <v>136</v>
      </c>
      <c r="W548">
        <v>135</v>
      </c>
      <c r="X548">
        <v>127</v>
      </c>
      <c r="Y548">
        <v>127</v>
      </c>
      <c r="Z548">
        <v>127</v>
      </c>
      <c r="AA548">
        <v>127</v>
      </c>
      <c r="AB548">
        <v>146</v>
      </c>
      <c r="AC548">
        <v>127</v>
      </c>
      <c r="AD548">
        <v>126</v>
      </c>
      <c r="AE548">
        <v>145</v>
      </c>
      <c r="AF548">
        <v>126</v>
      </c>
      <c r="AG548">
        <v>126</v>
      </c>
      <c r="AH548">
        <v>144</v>
      </c>
      <c r="AI548">
        <v>144</v>
      </c>
      <c r="AJ548">
        <v>145</v>
      </c>
      <c r="AK548">
        <v>144</v>
      </c>
      <c r="AL548">
        <v>144</v>
      </c>
      <c r="AM548">
        <v>144</v>
      </c>
      <c r="AN548">
        <v>144</v>
      </c>
      <c r="AO548">
        <v>144</v>
      </c>
      <c r="AP548">
        <v>144</v>
      </c>
      <c r="AQ548">
        <v>144</v>
      </c>
      <c r="AR548">
        <v>144</v>
      </c>
      <c r="AS548">
        <v>127</v>
      </c>
      <c r="AT548">
        <v>127</v>
      </c>
      <c r="AU548">
        <v>125</v>
      </c>
      <c r="AV548" s="8">
        <f t="shared" si="64"/>
        <v>128.86363636363637</v>
      </c>
      <c r="AW548">
        <f t="shared" si="65"/>
        <v>131</v>
      </c>
      <c r="AX548" s="8">
        <f t="shared" si="66"/>
        <v>15.72376502207227</v>
      </c>
      <c r="AY548" s="6">
        <f>Table1214[[#This Row],[Szórás]]/Table1214[[#This Row],[Átlagos akadálymentességi hibaszám]]</f>
        <v>0.12201863509191883</v>
      </c>
      <c r="AZ548">
        <f t="shared" si="67"/>
        <v>90</v>
      </c>
      <c r="BA548">
        <f t="shared" si="68"/>
        <v>146</v>
      </c>
      <c r="BB548">
        <f t="shared" si="69"/>
        <v>56</v>
      </c>
      <c r="BC548" s="7">
        <f t="shared" si="70"/>
        <v>1.0050409885470111</v>
      </c>
      <c r="BD548" s="10">
        <f t="shared" si="71"/>
        <v>0.23643548098313358</v>
      </c>
    </row>
    <row r="549" spans="1:56" x14ac:dyDescent="0.25">
      <c r="A549">
        <v>57022640000</v>
      </c>
      <c r="B549" t="s">
        <v>100</v>
      </c>
      <c r="C549" t="s">
        <v>101</v>
      </c>
      <c r="D549">
        <v>30</v>
      </c>
      <c r="E549">
        <v>30</v>
      </c>
      <c r="F549">
        <v>30</v>
      </c>
      <c r="G549">
        <v>30</v>
      </c>
      <c r="H549">
        <v>30</v>
      </c>
      <c r="I549">
        <v>30</v>
      </c>
      <c r="J549">
        <v>30</v>
      </c>
      <c r="K549">
        <v>30</v>
      </c>
      <c r="L549">
        <v>30</v>
      </c>
      <c r="M549">
        <v>30</v>
      </c>
      <c r="N549">
        <v>30</v>
      </c>
      <c r="O549">
        <v>30</v>
      </c>
      <c r="P549">
        <v>30</v>
      </c>
      <c r="Q549">
        <v>30</v>
      </c>
      <c r="R549">
        <v>30</v>
      </c>
      <c r="S549">
        <v>30</v>
      </c>
      <c r="T549">
        <v>30</v>
      </c>
      <c r="U549">
        <v>30</v>
      </c>
      <c r="V549">
        <v>30</v>
      </c>
      <c r="W549">
        <v>30</v>
      </c>
      <c r="X549">
        <v>30</v>
      </c>
      <c r="Y549">
        <v>30</v>
      </c>
      <c r="Z549">
        <v>30</v>
      </c>
      <c r="AA549">
        <v>30</v>
      </c>
      <c r="AB549">
        <v>30</v>
      </c>
      <c r="AC549">
        <v>30</v>
      </c>
      <c r="AD549">
        <v>30</v>
      </c>
      <c r="AE549">
        <v>30</v>
      </c>
      <c r="AF549">
        <v>30</v>
      </c>
      <c r="AG549">
        <v>30</v>
      </c>
      <c r="AH549">
        <v>30</v>
      </c>
      <c r="AI549">
        <v>30</v>
      </c>
      <c r="AJ549">
        <v>30</v>
      </c>
      <c r="AK549">
        <v>30</v>
      </c>
      <c r="AL549">
        <v>30</v>
      </c>
      <c r="AM549">
        <v>30</v>
      </c>
      <c r="AN549">
        <v>30</v>
      </c>
      <c r="AO549">
        <v>30</v>
      </c>
      <c r="AP549">
        <v>30</v>
      </c>
      <c r="AQ549">
        <v>30</v>
      </c>
      <c r="AR549">
        <v>28</v>
      </c>
      <c r="AS549">
        <v>29</v>
      </c>
      <c r="AT549">
        <v>29</v>
      </c>
      <c r="AU549">
        <v>29</v>
      </c>
      <c r="AV549" s="8">
        <f t="shared" si="64"/>
        <v>29.886363636363637</v>
      </c>
      <c r="AW549">
        <f t="shared" si="65"/>
        <v>30</v>
      </c>
      <c r="AX549" s="8">
        <f t="shared" si="66"/>
        <v>0.38675207435646353</v>
      </c>
      <c r="AY549" s="6">
        <f>Table1214[[#This Row],[Szórás]]/Table1214[[#This Row],[Átlagos akadálymentességi hibaszám]]</f>
        <v>1.2940753818771402E-2</v>
      </c>
      <c r="AZ549">
        <f t="shared" si="67"/>
        <v>28</v>
      </c>
      <c r="BA549">
        <f t="shared" si="68"/>
        <v>30</v>
      </c>
      <c r="BB549">
        <f t="shared" si="69"/>
        <v>2</v>
      </c>
      <c r="BC549" s="7">
        <f t="shared" si="70"/>
        <v>0.9995263541294479</v>
      </c>
      <c r="BD549" s="10">
        <f t="shared" si="71"/>
        <v>0.21103945641147601</v>
      </c>
    </row>
    <row r="550" spans="1:56" x14ac:dyDescent="0.25">
      <c r="A550">
        <v>57098150000</v>
      </c>
      <c r="B550" t="s">
        <v>100</v>
      </c>
      <c r="C550" t="s">
        <v>101</v>
      </c>
      <c r="D550">
        <v>84</v>
      </c>
      <c r="E550">
        <v>84</v>
      </c>
      <c r="F550">
        <v>83</v>
      </c>
      <c r="G550">
        <v>83</v>
      </c>
      <c r="H550">
        <v>83</v>
      </c>
      <c r="I550">
        <v>83</v>
      </c>
      <c r="J550">
        <v>83</v>
      </c>
      <c r="K550">
        <v>83</v>
      </c>
      <c r="L550">
        <v>74</v>
      </c>
      <c r="M550">
        <v>74</v>
      </c>
      <c r="N550">
        <v>74</v>
      </c>
      <c r="O550">
        <v>74</v>
      </c>
      <c r="P550">
        <v>74</v>
      </c>
      <c r="Q550">
        <v>74</v>
      </c>
      <c r="R550">
        <v>74</v>
      </c>
      <c r="S550">
        <v>74</v>
      </c>
      <c r="T550">
        <v>74</v>
      </c>
      <c r="U550">
        <v>74</v>
      </c>
      <c r="V550">
        <v>74</v>
      </c>
      <c r="W550">
        <v>74</v>
      </c>
      <c r="X550">
        <v>74</v>
      </c>
      <c r="Y550">
        <v>74</v>
      </c>
      <c r="Z550">
        <v>74</v>
      </c>
      <c r="AA550">
        <v>74</v>
      </c>
      <c r="AB550">
        <v>23</v>
      </c>
      <c r="AC550">
        <v>23</v>
      </c>
      <c r="AD550">
        <v>23</v>
      </c>
      <c r="AE550">
        <v>23</v>
      </c>
      <c r="AF550">
        <v>23</v>
      </c>
      <c r="AG550">
        <v>23</v>
      </c>
      <c r="AH550">
        <v>23</v>
      </c>
      <c r="AI550">
        <v>22</v>
      </c>
      <c r="AJ550">
        <v>23</v>
      </c>
      <c r="AK550">
        <v>23</v>
      </c>
      <c r="AL550">
        <v>23</v>
      </c>
      <c r="AM550">
        <v>23</v>
      </c>
      <c r="AN550">
        <v>22</v>
      </c>
      <c r="AO550">
        <v>25</v>
      </c>
      <c r="AP550">
        <v>26</v>
      </c>
      <c r="AQ550">
        <v>25</v>
      </c>
      <c r="AR550">
        <v>25</v>
      </c>
      <c r="AS550">
        <v>24</v>
      </c>
      <c r="AT550">
        <v>24</v>
      </c>
      <c r="AU550">
        <v>25</v>
      </c>
      <c r="AV550" s="8">
        <f t="shared" si="64"/>
        <v>52.75</v>
      </c>
      <c r="AW550">
        <f t="shared" si="65"/>
        <v>74</v>
      </c>
      <c r="AX550" s="8">
        <f t="shared" si="66"/>
        <v>27.170542359198929</v>
      </c>
      <c r="AY550" s="6">
        <f>Table1214[[#This Row],[Szórás]]/Table1214[[#This Row],[Átlagos akadálymentességi hibaszám]]</f>
        <v>0.51508137173836832</v>
      </c>
      <c r="AZ550">
        <f t="shared" si="67"/>
        <v>22</v>
      </c>
      <c r="BA550">
        <f t="shared" si="68"/>
        <v>84</v>
      </c>
      <c r="BB550">
        <f t="shared" si="69"/>
        <v>62</v>
      </c>
      <c r="BC550" s="7">
        <f t="shared" si="70"/>
        <v>0.96012039039706787</v>
      </c>
      <c r="BD550" s="10">
        <f t="shared" si="71"/>
        <v>0.76113196426366636</v>
      </c>
    </row>
    <row r="551" spans="1:56" x14ac:dyDescent="0.25">
      <c r="A551">
        <v>290010000</v>
      </c>
      <c r="B551" t="s">
        <v>110</v>
      </c>
      <c r="C551" t="s">
        <v>174</v>
      </c>
      <c r="D551">
        <v>35</v>
      </c>
      <c r="E551">
        <v>36</v>
      </c>
      <c r="F551">
        <v>36</v>
      </c>
      <c r="G551">
        <v>36</v>
      </c>
      <c r="H551">
        <v>36</v>
      </c>
      <c r="I551">
        <v>36</v>
      </c>
      <c r="J551">
        <v>36</v>
      </c>
      <c r="K551">
        <v>36</v>
      </c>
      <c r="L551">
        <v>36</v>
      </c>
      <c r="M551">
        <v>36</v>
      </c>
      <c r="N551">
        <v>36</v>
      </c>
      <c r="O551">
        <v>36</v>
      </c>
      <c r="P551">
        <v>36</v>
      </c>
      <c r="Q551">
        <v>36</v>
      </c>
      <c r="R551">
        <v>36</v>
      </c>
      <c r="S551">
        <v>36</v>
      </c>
      <c r="T551">
        <v>36</v>
      </c>
      <c r="U551">
        <v>36</v>
      </c>
      <c r="V551">
        <v>36</v>
      </c>
      <c r="W551">
        <v>36</v>
      </c>
      <c r="X551">
        <v>36</v>
      </c>
      <c r="Y551">
        <v>36</v>
      </c>
      <c r="Z551">
        <v>36</v>
      </c>
      <c r="AA551">
        <v>36</v>
      </c>
      <c r="AB551">
        <v>36</v>
      </c>
      <c r="AC551">
        <v>36</v>
      </c>
      <c r="AD551">
        <v>36</v>
      </c>
      <c r="AE551">
        <v>36</v>
      </c>
      <c r="AF551">
        <v>36</v>
      </c>
      <c r="AG551">
        <v>36</v>
      </c>
      <c r="AH551">
        <v>36</v>
      </c>
      <c r="AI551">
        <v>36</v>
      </c>
      <c r="AJ551">
        <v>36</v>
      </c>
      <c r="AK551">
        <v>36</v>
      </c>
      <c r="AL551">
        <v>36</v>
      </c>
      <c r="AM551">
        <v>36</v>
      </c>
      <c r="AN551">
        <v>36</v>
      </c>
      <c r="AO551">
        <v>36</v>
      </c>
      <c r="AP551">
        <v>36</v>
      </c>
      <c r="AQ551">
        <v>36</v>
      </c>
      <c r="AR551">
        <v>35</v>
      </c>
      <c r="AS551">
        <v>35</v>
      </c>
      <c r="AT551">
        <v>35</v>
      </c>
      <c r="AU551">
        <v>35</v>
      </c>
      <c r="AV551" s="8">
        <f t="shared" si="64"/>
        <v>35.886363636363633</v>
      </c>
      <c r="AW551">
        <f t="shared" si="65"/>
        <v>36</v>
      </c>
      <c r="AX551" s="8">
        <f t="shared" si="66"/>
        <v>0.32103822064055049</v>
      </c>
      <c r="AY551" s="6">
        <f>Table1214[[#This Row],[Szórás]]/Table1214[[#This Row],[Átlagos akadálymentességi hibaszám]]</f>
        <v>8.9459668829539093E-3</v>
      </c>
      <c r="AZ551">
        <f t="shared" si="67"/>
        <v>35</v>
      </c>
      <c r="BA551">
        <f t="shared" si="68"/>
        <v>36</v>
      </c>
      <c r="BB551">
        <f t="shared" si="69"/>
        <v>1</v>
      </c>
      <c r="BC551" s="7">
        <f t="shared" si="70"/>
        <v>0.99976775124417228</v>
      </c>
      <c r="BD551" s="10">
        <f t="shared" si="71"/>
        <v>0.10883720930232561</v>
      </c>
    </row>
    <row r="552" spans="1:56" x14ac:dyDescent="0.25">
      <c r="A552">
        <v>4427860000</v>
      </c>
      <c r="B552" t="s">
        <v>155</v>
      </c>
      <c r="C552" t="s">
        <v>156</v>
      </c>
      <c r="D552">
        <v>26</v>
      </c>
      <c r="E552">
        <v>26</v>
      </c>
      <c r="F552">
        <v>23</v>
      </c>
      <c r="G552">
        <v>26</v>
      </c>
      <c r="H552">
        <v>26</v>
      </c>
      <c r="I552">
        <v>26</v>
      </c>
      <c r="J552">
        <v>26</v>
      </c>
      <c r="K552">
        <v>26</v>
      </c>
      <c r="L552">
        <v>26</v>
      </c>
      <c r="M552">
        <v>26</v>
      </c>
      <c r="N552">
        <v>26</v>
      </c>
      <c r="O552">
        <v>26</v>
      </c>
      <c r="P552">
        <v>26</v>
      </c>
      <c r="Q552">
        <v>26</v>
      </c>
      <c r="R552">
        <v>26</v>
      </c>
      <c r="S552">
        <v>26</v>
      </c>
      <c r="T552">
        <v>26</v>
      </c>
      <c r="U552">
        <v>26</v>
      </c>
      <c r="V552">
        <v>26</v>
      </c>
      <c r="W552">
        <v>26</v>
      </c>
      <c r="X552">
        <v>26</v>
      </c>
      <c r="Y552">
        <v>26</v>
      </c>
      <c r="Z552">
        <v>26</v>
      </c>
      <c r="AA552">
        <v>26</v>
      </c>
      <c r="AB552">
        <v>26</v>
      </c>
      <c r="AC552">
        <v>26</v>
      </c>
      <c r="AD552">
        <v>26</v>
      </c>
      <c r="AE552">
        <v>26</v>
      </c>
      <c r="AF552">
        <v>26</v>
      </c>
      <c r="AG552">
        <v>26</v>
      </c>
      <c r="AH552">
        <v>26</v>
      </c>
      <c r="AI552">
        <v>26</v>
      </c>
      <c r="AJ552">
        <v>25</v>
      </c>
      <c r="AK552">
        <v>26</v>
      </c>
      <c r="AL552">
        <v>26</v>
      </c>
      <c r="AM552">
        <v>26</v>
      </c>
      <c r="AN552">
        <v>26</v>
      </c>
      <c r="AO552">
        <v>26</v>
      </c>
      <c r="AP552">
        <v>26</v>
      </c>
      <c r="AQ552">
        <v>26</v>
      </c>
      <c r="AR552">
        <v>26</v>
      </c>
      <c r="AS552">
        <v>26</v>
      </c>
      <c r="AT552">
        <v>69</v>
      </c>
      <c r="AU552">
        <v>69</v>
      </c>
      <c r="AV552" s="8">
        <f t="shared" si="64"/>
        <v>27.863636363636363</v>
      </c>
      <c r="AW552">
        <f t="shared" si="65"/>
        <v>26</v>
      </c>
      <c r="AX552" s="8">
        <f t="shared" si="66"/>
        <v>9.0927799343468578</v>
      </c>
      <c r="AY552" s="6">
        <f>Table1214[[#This Row],[Szórás]]/Table1214[[#This Row],[Átlagos akadálymentességi hibaszám]]</f>
        <v>0.32633141689336193</v>
      </c>
      <c r="AZ552">
        <f t="shared" si="67"/>
        <v>23</v>
      </c>
      <c r="BA552">
        <f t="shared" si="68"/>
        <v>69</v>
      </c>
      <c r="BB552">
        <f t="shared" si="69"/>
        <v>46</v>
      </c>
      <c r="BC552" s="7">
        <f t="shared" si="70"/>
        <v>1.0060749455855691</v>
      </c>
      <c r="BD552" s="10">
        <f t="shared" si="71"/>
        <v>0.14076233308190103</v>
      </c>
    </row>
    <row r="553" spans="1:56" x14ac:dyDescent="0.25">
      <c r="A553">
        <v>1039540000</v>
      </c>
      <c r="B553" t="s">
        <v>158</v>
      </c>
      <c r="C553" t="s">
        <v>183</v>
      </c>
      <c r="D553">
        <v>47</v>
      </c>
      <c r="E553">
        <v>47</v>
      </c>
      <c r="F553">
        <v>46</v>
      </c>
      <c r="G553">
        <v>50</v>
      </c>
      <c r="H553">
        <v>45</v>
      </c>
      <c r="I553">
        <v>67</v>
      </c>
      <c r="J553">
        <v>67</v>
      </c>
      <c r="K553">
        <v>68</v>
      </c>
      <c r="L553">
        <v>67</v>
      </c>
      <c r="M553">
        <v>68</v>
      </c>
      <c r="N553">
        <v>68</v>
      </c>
      <c r="O553">
        <v>68</v>
      </c>
      <c r="P553">
        <v>68</v>
      </c>
      <c r="Q553">
        <v>67</v>
      </c>
      <c r="R553">
        <v>67</v>
      </c>
      <c r="S553">
        <v>67</v>
      </c>
      <c r="T553">
        <v>67</v>
      </c>
      <c r="U553">
        <v>68</v>
      </c>
      <c r="V553">
        <v>67</v>
      </c>
      <c r="W553">
        <v>67</v>
      </c>
      <c r="X553">
        <v>68</v>
      </c>
      <c r="Y553">
        <v>68</v>
      </c>
      <c r="Z553">
        <v>68</v>
      </c>
      <c r="AA553">
        <v>68</v>
      </c>
      <c r="AB553">
        <v>68</v>
      </c>
      <c r="AC553">
        <v>69</v>
      </c>
      <c r="AD553">
        <v>70</v>
      </c>
      <c r="AE553">
        <v>70</v>
      </c>
      <c r="AF553">
        <v>68</v>
      </c>
      <c r="AG553">
        <v>66</v>
      </c>
      <c r="AH553">
        <v>67</v>
      </c>
      <c r="AI553">
        <v>68</v>
      </c>
      <c r="AJ553">
        <v>68</v>
      </c>
      <c r="AK553">
        <v>68</v>
      </c>
      <c r="AL553">
        <v>68</v>
      </c>
      <c r="AM553">
        <v>68</v>
      </c>
      <c r="AN553">
        <v>67</v>
      </c>
      <c r="AO553">
        <v>68</v>
      </c>
      <c r="AP553">
        <v>68</v>
      </c>
      <c r="AQ553">
        <v>68</v>
      </c>
      <c r="AR553">
        <v>67</v>
      </c>
      <c r="AS553">
        <v>67</v>
      </c>
      <c r="AT553">
        <v>68</v>
      </c>
      <c r="AU553">
        <v>68</v>
      </c>
      <c r="AV553" s="8">
        <f t="shared" si="64"/>
        <v>65.38636363636364</v>
      </c>
      <c r="AW553">
        <f t="shared" si="65"/>
        <v>68</v>
      </c>
      <c r="AX553" s="8">
        <f t="shared" si="66"/>
        <v>6.7245330402102725</v>
      </c>
      <c r="AY553" s="6">
        <f>Table1214[[#This Row],[Szórás]]/Table1214[[#This Row],[Átlagos akadálymentességi hibaszám]]</f>
        <v>0.10284304962434897</v>
      </c>
      <c r="AZ553">
        <f t="shared" si="67"/>
        <v>45</v>
      </c>
      <c r="BA553">
        <f t="shared" si="68"/>
        <v>70</v>
      </c>
      <c r="BB553">
        <f t="shared" si="69"/>
        <v>25</v>
      </c>
      <c r="BC553" s="7">
        <f t="shared" si="70"/>
        <v>1.00514914224176</v>
      </c>
      <c r="BD553" s="10">
        <f t="shared" si="71"/>
        <v>0.30915228941413236</v>
      </c>
    </row>
    <row r="554" spans="1:56" x14ac:dyDescent="0.25">
      <c r="A554">
        <v>12280020000</v>
      </c>
      <c r="B554" t="s">
        <v>100</v>
      </c>
      <c r="C554" t="s">
        <v>101</v>
      </c>
      <c r="D554">
        <v>46</v>
      </c>
      <c r="E554">
        <v>46</v>
      </c>
      <c r="F554">
        <v>46</v>
      </c>
      <c r="G554">
        <v>45</v>
      </c>
      <c r="H554">
        <v>45</v>
      </c>
      <c r="I554">
        <v>45</v>
      </c>
      <c r="J554">
        <v>45</v>
      </c>
      <c r="K554">
        <v>45</v>
      </c>
      <c r="L554">
        <v>45</v>
      </c>
      <c r="M554">
        <v>45</v>
      </c>
      <c r="N554">
        <v>45</v>
      </c>
      <c r="O554">
        <v>45</v>
      </c>
      <c r="P554">
        <v>45</v>
      </c>
      <c r="Q554">
        <v>45</v>
      </c>
      <c r="R554">
        <v>45</v>
      </c>
      <c r="S554">
        <v>45</v>
      </c>
      <c r="T554">
        <v>45</v>
      </c>
      <c r="U554">
        <v>45</v>
      </c>
      <c r="V554">
        <v>45</v>
      </c>
      <c r="W554">
        <v>45</v>
      </c>
      <c r="X554">
        <v>42</v>
      </c>
      <c r="Y554">
        <v>49</v>
      </c>
      <c r="Z554">
        <v>49</v>
      </c>
      <c r="AA554">
        <v>49</v>
      </c>
      <c r="AB554">
        <v>49</v>
      </c>
      <c r="AC554">
        <v>49</v>
      </c>
      <c r="AD554">
        <v>49</v>
      </c>
      <c r="AE554">
        <v>51</v>
      </c>
      <c r="AF554">
        <v>50</v>
      </c>
      <c r="AG554">
        <v>50</v>
      </c>
      <c r="AH554">
        <v>49</v>
      </c>
      <c r="AI554">
        <v>49</v>
      </c>
      <c r="AJ554">
        <v>49</v>
      </c>
      <c r="AK554">
        <v>49</v>
      </c>
      <c r="AL554">
        <v>50</v>
      </c>
      <c r="AM554">
        <v>49</v>
      </c>
      <c r="AN554">
        <v>50</v>
      </c>
      <c r="AO554">
        <v>50</v>
      </c>
      <c r="AP554">
        <v>53</v>
      </c>
      <c r="AQ554">
        <v>52</v>
      </c>
      <c r="AR554">
        <v>52</v>
      </c>
      <c r="AS554">
        <v>52</v>
      </c>
      <c r="AT554">
        <v>52</v>
      </c>
      <c r="AU554">
        <v>52</v>
      </c>
      <c r="AV554" s="8">
        <f t="shared" si="64"/>
        <v>47.68181818181818</v>
      </c>
      <c r="AW554">
        <f t="shared" si="65"/>
        <v>49</v>
      </c>
      <c r="AX554" s="8">
        <f t="shared" si="66"/>
        <v>2.8183182126170054</v>
      </c>
      <c r="AY554" s="6">
        <f>Table1214[[#This Row],[Szórás]]/Table1214[[#This Row],[Átlagos akadálymentességi hibaszám]]</f>
        <v>5.9106768996734151E-2</v>
      </c>
      <c r="AZ554">
        <f t="shared" si="67"/>
        <v>42</v>
      </c>
      <c r="BA554">
        <f t="shared" si="68"/>
        <v>53</v>
      </c>
      <c r="BB554">
        <f t="shared" si="69"/>
        <v>11</v>
      </c>
      <c r="BC554" s="7">
        <f t="shared" si="70"/>
        <v>1.0039213321900473</v>
      </c>
      <c r="BD554" s="10">
        <f t="shared" si="71"/>
        <v>0.72670637198232813</v>
      </c>
    </row>
    <row r="555" spans="1:56" x14ac:dyDescent="0.25">
      <c r="A555">
        <v>4950000</v>
      </c>
      <c r="B555" t="s">
        <v>85</v>
      </c>
      <c r="C555" t="s">
        <v>356</v>
      </c>
      <c r="D555">
        <v>25</v>
      </c>
      <c r="E555">
        <v>25</v>
      </c>
      <c r="F555">
        <v>25</v>
      </c>
      <c r="G555">
        <v>25</v>
      </c>
      <c r="H555">
        <v>25</v>
      </c>
      <c r="I555">
        <v>25</v>
      </c>
      <c r="J555">
        <v>25</v>
      </c>
      <c r="K555">
        <v>25</v>
      </c>
      <c r="L555">
        <v>25</v>
      </c>
      <c r="M555">
        <v>25</v>
      </c>
      <c r="N555">
        <v>25</v>
      </c>
      <c r="O555">
        <v>25</v>
      </c>
      <c r="P555">
        <v>25</v>
      </c>
      <c r="Q555">
        <v>25</v>
      </c>
      <c r="R555">
        <v>22</v>
      </c>
      <c r="S555">
        <v>25</v>
      </c>
      <c r="T555">
        <v>25</v>
      </c>
      <c r="U555">
        <v>25</v>
      </c>
      <c r="V555">
        <v>25</v>
      </c>
      <c r="W555">
        <v>25</v>
      </c>
      <c r="X555">
        <v>25</v>
      </c>
      <c r="Y555">
        <v>25</v>
      </c>
      <c r="Z555">
        <v>25</v>
      </c>
      <c r="AA555">
        <v>25</v>
      </c>
      <c r="AB555">
        <v>25</v>
      </c>
      <c r="AC555">
        <v>25</v>
      </c>
      <c r="AD555">
        <v>25</v>
      </c>
      <c r="AE555">
        <v>25</v>
      </c>
      <c r="AF555">
        <v>25</v>
      </c>
      <c r="AG555">
        <v>25</v>
      </c>
      <c r="AH555">
        <v>25</v>
      </c>
      <c r="AI555">
        <v>25</v>
      </c>
      <c r="AJ555">
        <v>25</v>
      </c>
      <c r="AK555">
        <v>25</v>
      </c>
      <c r="AL555">
        <v>25</v>
      </c>
      <c r="AM555">
        <v>25</v>
      </c>
      <c r="AN555">
        <v>25</v>
      </c>
      <c r="AO555">
        <v>25</v>
      </c>
      <c r="AP555">
        <v>25</v>
      </c>
      <c r="AQ555">
        <v>25</v>
      </c>
      <c r="AR555">
        <v>25</v>
      </c>
      <c r="AS555">
        <v>25</v>
      </c>
      <c r="AT555">
        <v>25</v>
      </c>
      <c r="AU555">
        <v>25</v>
      </c>
      <c r="AV555" s="8">
        <f t="shared" si="64"/>
        <v>24.931818181818183</v>
      </c>
      <c r="AW555">
        <f t="shared" si="65"/>
        <v>25</v>
      </c>
      <c r="AX555" s="8">
        <f t="shared" si="66"/>
        <v>0.45226701686664555</v>
      </c>
      <c r="AY555" s="6">
        <f>Table1214[[#This Row],[Szórás]]/Table1214[[#This Row],[Átlagos akadálymentességi hibaszám]]</f>
        <v>1.8140153821451597E-2</v>
      </c>
      <c r="AZ555">
        <f t="shared" si="67"/>
        <v>22</v>
      </c>
      <c r="BA555">
        <f t="shared" si="68"/>
        <v>25</v>
      </c>
      <c r="BB555">
        <f t="shared" si="69"/>
        <v>3</v>
      </c>
      <c r="BC555" s="7">
        <f t="shared" si="70"/>
        <v>1.0001351395443838</v>
      </c>
      <c r="BD555" s="10">
        <f t="shared" si="71"/>
        <v>8.1124932395908803E-3</v>
      </c>
    </row>
    <row r="556" spans="1:56" x14ac:dyDescent="0.25">
      <c r="A556">
        <v>756080000</v>
      </c>
      <c r="B556" t="s">
        <v>148</v>
      </c>
      <c r="C556" t="s">
        <v>405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 s="8">
        <f t="shared" si="64"/>
        <v>1</v>
      </c>
      <c r="AW556">
        <f t="shared" si="65"/>
        <v>1</v>
      </c>
      <c r="AX556" s="8">
        <f t="shared" si="66"/>
        <v>0</v>
      </c>
      <c r="AY556" s="6">
        <f>Table1214[[#This Row],[Szórás]]/Table1214[[#This Row],[Átlagos akadálymentességi hibaszám]]</f>
        <v>0</v>
      </c>
      <c r="AZ556">
        <f t="shared" si="67"/>
        <v>1</v>
      </c>
      <c r="BA556">
        <f t="shared" si="68"/>
        <v>1</v>
      </c>
      <c r="BB556">
        <f t="shared" si="69"/>
        <v>0</v>
      </c>
      <c r="BC556" s="7">
        <f t="shared" si="70"/>
        <v>1</v>
      </c>
      <c r="BD556" s="10">
        <f t="shared" si="71"/>
        <v>1</v>
      </c>
    </row>
    <row r="557" spans="1:56" x14ac:dyDescent="0.25">
      <c r="A557">
        <v>205150000</v>
      </c>
      <c r="B557" t="s">
        <v>110</v>
      </c>
      <c r="C557" t="s">
        <v>174</v>
      </c>
      <c r="D557">
        <v>9</v>
      </c>
      <c r="E557">
        <v>9</v>
      </c>
      <c r="F557">
        <v>9</v>
      </c>
      <c r="G557">
        <v>9</v>
      </c>
      <c r="H557">
        <v>9</v>
      </c>
      <c r="I557">
        <v>9</v>
      </c>
      <c r="J557">
        <v>9</v>
      </c>
      <c r="K557">
        <v>9</v>
      </c>
      <c r="L557">
        <v>9</v>
      </c>
      <c r="M557">
        <v>9</v>
      </c>
      <c r="N557">
        <v>9</v>
      </c>
      <c r="O557">
        <v>9</v>
      </c>
      <c r="P557">
        <v>9</v>
      </c>
      <c r="Q557">
        <v>9</v>
      </c>
      <c r="R557">
        <v>9</v>
      </c>
      <c r="S557">
        <v>9</v>
      </c>
      <c r="T557">
        <v>9</v>
      </c>
      <c r="U557">
        <v>9</v>
      </c>
      <c r="V557">
        <v>9</v>
      </c>
      <c r="W557">
        <v>9</v>
      </c>
      <c r="X557">
        <v>9</v>
      </c>
      <c r="Y557">
        <v>9</v>
      </c>
      <c r="Z557">
        <v>9</v>
      </c>
      <c r="AA557">
        <v>9</v>
      </c>
      <c r="AB557">
        <v>9</v>
      </c>
      <c r="AC557">
        <v>9</v>
      </c>
      <c r="AD557">
        <v>9</v>
      </c>
      <c r="AE557">
        <v>9</v>
      </c>
      <c r="AF557">
        <v>9</v>
      </c>
      <c r="AG557">
        <v>9</v>
      </c>
      <c r="AH557">
        <v>9</v>
      </c>
      <c r="AI557">
        <v>9</v>
      </c>
      <c r="AJ557">
        <v>9</v>
      </c>
      <c r="AK557">
        <v>9</v>
      </c>
      <c r="AL557">
        <v>9</v>
      </c>
      <c r="AM557">
        <v>9</v>
      </c>
      <c r="AN557">
        <v>9</v>
      </c>
      <c r="AO557">
        <v>9</v>
      </c>
      <c r="AP557">
        <v>9</v>
      </c>
      <c r="AQ557">
        <v>9</v>
      </c>
      <c r="AR557">
        <v>9</v>
      </c>
      <c r="AS557">
        <v>9</v>
      </c>
      <c r="AT557">
        <v>9</v>
      </c>
      <c r="AU557">
        <v>9</v>
      </c>
      <c r="AV557" s="8">
        <f t="shared" si="64"/>
        <v>9</v>
      </c>
      <c r="AW557">
        <f t="shared" si="65"/>
        <v>9</v>
      </c>
      <c r="AX557" s="8">
        <f t="shared" si="66"/>
        <v>0</v>
      </c>
      <c r="AY557" s="6">
        <f>Table1214[[#This Row],[Szórás]]/Table1214[[#This Row],[Átlagos akadálymentességi hibaszám]]</f>
        <v>0</v>
      </c>
      <c r="AZ557">
        <f t="shared" si="67"/>
        <v>9</v>
      </c>
      <c r="BA557">
        <f t="shared" si="68"/>
        <v>9</v>
      </c>
      <c r="BB557">
        <f t="shared" si="69"/>
        <v>0</v>
      </c>
      <c r="BC557" s="7">
        <f t="shared" si="70"/>
        <v>1</v>
      </c>
      <c r="BD557" s="10">
        <f t="shared" si="71"/>
        <v>1</v>
      </c>
    </row>
    <row r="558" spans="1:56" x14ac:dyDescent="0.25">
      <c r="A558">
        <v>2008650000</v>
      </c>
      <c r="B558" t="s">
        <v>158</v>
      </c>
      <c r="C558" t="s">
        <v>183</v>
      </c>
      <c r="D558">
        <v>13</v>
      </c>
      <c r="E558">
        <v>13</v>
      </c>
      <c r="F558">
        <v>13</v>
      </c>
      <c r="G558">
        <v>13</v>
      </c>
      <c r="H558">
        <v>13</v>
      </c>
      <c r="I558">
        <v>13</v>
      </c>
      <c r="J558">
        <v>13</v>
      </c>
      <c r="K558">
        <v>13</v>
      </c>
      <c r="L558">
        <v>13</v>
      </c>
      <c r="M558">
        <v>13</v>
      </c>
      <c r="N558">
        <v>13</v>
      </c>
      <c r="O558">
        <v>13</v>
      </c>
      <c r="P558">
        <v>13</v>
      </c>
      <c r="Q558">
        <v>13</v>
      </c>
      <c r="R558">
        <v>13</v>
      </c>
      <c r="S558">
        <v>13</v>
      </c>
      <c r="T558">
        <v>13</v>
      </c>
      <c r="U558">
        <v>13</v>
      </c>
      <c r="V558">
        <v>13</v>
      </c>
      <c r="W558">
        <v>10</v>
      </c>
      <c r="X558">
        <v>10</v>
      </c>
      <c r="Y558">
        <v>13</v>
      </c>
      <c r="Z558">
        <v>13</v>
      </c>
      <c r="AA558">
        <v>13</v>
      </c>
      <c r="AB558">
        <v>13</v>
      </c>
      <c r="AC558">
        <v>13</v>
      </c>
      <c r="AD558">
        <v>13</v>
      </c>
      <c r="AE558">
        <v>13</v>
      </c>
      <c r="AF558">
        <v>13</v>
      </c>
      <c r="AG558">
        <v>13</v>
      </c>
      <c r="AH558">
        <v>13</v>
      </c>
      <c r="AI558">
        <v>13</v>
      </c>
      <c r="AJ558">
        <v>13</v>
      </c>
      <c r="AK558">
        <v>13</v>
      </c>
      <c r="AL558">
        <v>13</v>
      </c>
      <c r="AM558">
        <v>13</v>
      </c>
      <c r="AN558">
        <v>13</v>
      </c>
      <c r="AO558">
        <v>13</v>
      </c>
      <c r="AP558">
        <v>13</v>
      </c>
      <c r="AQ558">
        <v>13</v>
      </c>
      <c r="AR558">
        <v>13</v>
      </c>
      <c r="AS558">
        <v>13</v>
      </c>
      <c r="AT558">
        <v>13</v>
      </c>
      <c r="AU558">
        <v>13</v>
      </c>
      <c r="AV558" s="8">
        <f t="shared" ref="AV558:AV561" si="72">AVERAGE(D558:AU558)</f>
        <v>12.863636363636363</v>
      </c>
      <c r="AW558">
        <f t="shared" ref="AW558:AW561" si="73">MEDIAN(D558:AU558)</f>
        <v>13</v>
      </c>
      <c r="AX558" s="8">
        <f t="shared" ref="AX558:AX561" si="74">_xlfn.STDEV.S(D558:AU558)</f>
        <v>0.63212116482445624</v>
      </c>
      <c r="AY558" s="6">
        <f>Table1214[[#This Row],[Szórás]]/Table1214[[#This Row],[Átlagos akadálymentességi hibaszám]]</f>
        <v>4.9140161223102607E-2</v>
      </c>
      <c r="AZ558">
        <f t="shared" ref="AZ558:AZ561" si="75">MIN(D558:AU558)</f>
        <v>10</v>
      </c>
      <c r="BA558">
        <f t="shared" ref="BA558:BA561" si="76">MAX(D558:AU558)</f>
        <v>13</v>
      </c>
      <c r="BB558">
        <f t="shared" ref="BB558:BB561" si="77">BA558-AZ558</f>
        <v>3</v>
      </c>
      <c r="BC558" s="7">
        <f t="shared" ref="BC558:BC561" si="78">INDEX(LOGEST($D558:$AU558,,TRUE,TRUE),1,1)</f>
        <v>1.000147925958693</v>
      </c>
      <c r="BD558" s="10">
        <f t="shared" ref="BD558:BD561" si="79">INDEX(LOGEST($D558:$AU558,,TRUE,TRUE),3,1)</f>
        <v>1.1812476928767042E-3</v>
      </c>
    </row>
    <row r="559" spans="1:56" x14ac:dyDescent="0.25">
      <c r="A559">
        <v>2455580000</v>
      </c>
      <c r="B559" t="s">
        <v>158</v>
      </c>
      <c r="C559" t="s">
        <v>183</v>
      </c>
      <c r="D559">
        <v>139</v>
      </c>
      <c r="E559">
        <v>139</v>
      </c>
      <c r="F559">
        <v>137</v>
      </c>
      <c r="G559">
        <v>139</v>
      </c>
      <c r="H559">
        <v>139</v>
      </c>
      <c r="I559">
        <v>139</v>
      </c>
      <c r="J559">
        <v>137</v>
      </c>
      <c r="K559">
        <v>136</v>
      </c>
      <c r="L559">
        <v>138</v>
      </c>
      <c r="M559">
        <v>138</v>
      </c>
      <c r="N559">
        <v>139</v>
      </c>
      <c r="O559">
        <v>125</v>
      </c>
      <c r="P559">
        <v>140</v>
      </c>
      <c r="Q559">
        <v>132</v>
      </c>
      <c r="R559">
        <v>137</v>
      </c>
      <c r="S559">
        <v>137</v>
      </c>
      <c r="T559">
        <v>137</v>
      </c>
      <c r="U559">
        <v>137</v>
      </c>
      <c r="V559">
        <v>122</v>
      </c>
      <c r="W559">
        <v>134</v>
      </c>
      <c r="X559">
        <v>136</v>
      </c>
      <c r="Y559">
        <v>136</v>
      </c>
      <c r="Z559">
        <v>136</v>
      </c>
      <c r="AA559">
        <v>138</v>
      </c>
      <c r="AB559">
        <v>1</v>
      </c>
      <c r="AC559">
        <v>137</v>
      </c>
      <c r="AD559">
        <v>137</v>
      </c>
      <c r="AE559">
        <v>132</v>
      </c>
      <c r="AF559">
        <v>128</v>
      </c>
      <c r="AG559">
        <v>128</v>
      </c>
      <c r="AH559">
        <v>135</v>
      </c>
      <c r="AI559">
        <v>139</v>
      </c>
      <c r="AJ559">
        <v>138</v>
      </c>
      <c r="AK559">
        <v>139</v>
      </c>
      <c r="AL559">
        <v>138</v>
      </c>
      <c r="AM559">
        <v>138</v>
      </c>
      <c r="AN559">
        <v>134</v>
      </c>
      <c r="AO559">
        <v>138</v>
      </c>
      <c r="AP559">
        <v>133</v>
      </c>
      <c r="AQ559">
        <v>137</v>
      </c>
      <c r="AR559">
        <v>138</v>
      </c>
      <c r="AS559">
        <v>137</v>
      </c>
      <c r="AT559">
        <v>139</v>
      </c>
      <c r="AU559">
        <v>133</v>
      </c>
      <c r="AV559" s="8">
        <f t="shared" si="72"/>
        <v>132.86363636363637</v>
      </c>
      <c r="AW559">
        <f t="shared" si="73"/>
        <v>137</v>
      </c>
      <c r="AX559" s="8">
        <f t="shared" si="74"/>
        <v>20.705679379396528</v>
      </c>
      <c r="AY559" s="6">
        <f>Table1214[[#This Row],[Szórás]]/Table1214[[#This Row],[Átlagos akadálymentességi hibaszám]]</f>
        <v>0.15584158273921436</v>
      </c>
      <c r="AZ559">
        <f t="shared" si="75"/>
        <v>1</v>
      </c>
      <c r="BA559">
        <f t="shared" si="76"/>
        <v>140</v>
      </c>
      <c r="BB559">
        <f t="shared" si="77"/>
        <v>139</v>
      </c>
      <c r="BC559" s="7">
        <f t="shared" si="78"/>
        <v>0.99803197670627997</v>
      </c>
      <c r="BD559" s="10">
        <f t="shared" si="79"/>
        <v>1.1660213492144097E-3</v>
      </c>
    </row>
    <row r="560" spans="1:56" x14ac:dyDescent="0.25">
      <c r="A560">
        <v>1069520000</v>
      </c>
      <c r="B560" t="s">
        <v>158</v>
      </c>
      <c r="C560" t="s">
        <v>183</v>
      </c>
      <c r="D560">
        <v>55</v>
      </c>
      <c r="E560">
        <v>1</v>
      </c>
      <c r="F560">
        <v>1</v>
      </c>
      <c r="G560">
        <v>56</v>
      </c>
      <c r="H560">
        <v>56</v>
      </c>
      <c r="I560">
        <v>56</v>
      </c>
      <c r="J560">
        <v>56</v>
      </c>
      <c r="K560">
        <v>55</v>
      </c>
      <c r="L560">
        <v>55</v>
      </c>
      <c r="M560">
        <v>56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56</v>
      </c>
      <c r="T560">
        <v>56</v>
      </c>
      <c r="U560">
        <v>1</v>
      </c>
      <c r="V560">
        <v>1</v>
      </c>
      <c r="W560">
        <v>1</v>
      </c>
      <c r="X560">
        <v>56</v>
      </c>
      <c r="Y560">
        <v>56</v>
      </c>
      <c r="Z560">
        <v>1</v>
      </c>
      <c r="AA560">
        <v>1</v>
      </c>
      <c r="AB560">
        <v>56</v>
      </c>
      <c r="AC560">
        <v>56</v>
      </c>
      <c r="AD560">
        <v>56</v>
      </c>
      <c r="AE560">
        <v>56</v>
      </c>
      <c r="AF560">
        <v>56</v>
      </c>
      <c r="AG560">
        <v>56</v>
      </c>
      <c r="AH560">
        <v>56</v>
      </c>
      <c r="AI560">
        <v>56</v>
      </c>
      <c r="AJ560">
        <v>56</v>
      </c>
      <c r="AK560">
        <v>56</v>
      </c>
      <c r="AL560">
        <v>56</v>
      </c>
      <c r="AM560">
        <v>56</v>
      </c>
      <c r="AN560">
        <v>56</v>
      </c>
      <c r="AO560">
        <v>1</v>
      </c>
      <c r="AP560">
        <v>56</v>
      </c>
      <c r="AQ560">
        <v>1</v>
      </c>
      <c r="AR560">
        <v>56</v>
      </c>
      <c r="AS560">
        <v>1</v>
      </c>
      <c r="AT560">
        <v>1</v>
      </c>
      <c r="AU560">
        <v>1</v>
      </c>
      <c r="AV560" s="8">
        <f t="shared" si="72"/>
        <v>34.68181818181818</v>
      </c>
      <c r="AW560">
        <f t="shared" si="73"/>
        <v>56</v>
      </c>
      <c r="AX560" s="8">
        <f t="shared" si="74"/>
        <v>27.036386100245021</v>
      </c>
      <c r="AY560" s="6">
        <f>Table1214[[#This Row],[Szórás]]/Table1214[[#This Row],[Átlagos akadálymentességi hibaszám]]</f>
        <v>0.77955503827705175</v>
      </c>
      <c r="AZ560">
        <f t="shared" si="75"/>
        <v>1</v>
      </c>
      <c r="BA560">
        <f t="shared" si="76"/>
        <v>56</v>
      </c>
      <c r="BB560">
        <f t="shared" si="77"/>
        <v>55</v>
      </c>
      <c r="BC560" s="7">
        <f t="shared" si="78"/>
        <v>1.0009772133931087</v>
      </c>
      <c r="BD560" s="10">
        <f t="shared" si="79"/>
        <v>4.0083829805662208E-5</v>
      </c>
    </row>
    <row r="561" spans="1:56" x14ac:dyDescent="0.25">
      <c r="A561">
        <v>809590000</v>
      </c>
      <c r="B561" t="s">
        <v>148</v>
      </c>
      <c r="C561" t="s">
        <v>405</v>
      </c>
      <c r="D561">
        <v>19</v>
      </c>
      <c r="E561">
        <v>19</v>
      </c>
      <c r="F561">
        <v>19</v>
      </c>
      <c r="G561">
        <v>19</v>
      </c>
      <c r="H561">
        <v>19</v>
      </c>
      <c r="I561">
        <v>19</v>
      </c>
      <c r="J561">
        <v>19</v>
      </c>
      <c r="K561">
        <v>19</v>
      </c>
      <c r="L561">
        <v>19</v>
      </c>
      <c r="M561">
        <v>19</v>
      </c>
      <c r="N561">
        <v>19</v>
      </c>
      <c r="O561">
        <v>19</v>
      </c>
      <c r="P561">
        <v>19</v>
      </c>
      <c r="Q561">
        <v>19</v>
      </c>
      <c r="R561">
        <v>19</v>
      </c>
      <c r="S561">
        <v>19</v>
      </c>
      <c r="T561">
        <v>19</v>
      </c>
      <c r="U561">
        <v>19</v>
      </c>
      <c r="V561">
        <v>19</v>
      </c>
      <c r="W561">
        <v>19</v>
      </c>
      <c r="X561">
        <v>19</v>
      </c>
      <c r="Y561">
        <v>19</v>
      </c>
      <c r="Z561">
        <v>19</v>
      </c>
      <c r="AA561">
        <v>19</v>
      </c>
      <c r="AB561">
        <v>19</v>
      </c>
      <c r="AC561">
        <v>19</v>
      </c>
      <c r="AD561">
        <v>19</v>
      </c>
      <c r="AE561">
        <v>19</v>
      </c>
      <c r="AF561">
        <v>19</v>
      </c>
      <c r="AG561">
        <v>19</v>
      </c>
      <c r="AH561">
        <v>19</v>
      </c>
      <c r="AI561">
        <v>19</v>
      </c>
      <c r="AJ561">
        <v>19</v>
      </c>
      <c r="AK561">
        <v>19</v>
      </c>
      <c r="AL561">
        <v>19</v>
      </c>
      <c r="AM561">
        <v>19</v>
      </c>
      <c r="AN561">
        <v>19</v>
      </c>
      <c r="AO561">
        <v>19</v>
      </c>
      <c r="AP561">
        <v>19</v>
      </c>
      <c r="AQ561">
        <v>20</v>
      </c>
      <c r="AR561">
        <v>20</v>
      </c>
      <c r="AS561">
        <v>20</v>
      </c>
      <c r="AT561">
        <v>20</v>
      </c>
      <c r="AU561">
        <v>20</v>
      </c>
      <c r="AV561" s="8">
        <f t="shared" si="72"/>
        <v>19.113636363636363</v>
      </c>
      <c r="AW561">
        <f t="shared" si="73"/>
        <v>19</v>
      </c>
      <c r="AX561" s="8">
        <f t="shared" si="74"/>
        <v>0.32103822064055043</v>
      </c>
      <c r="AY561" s="6">
        <f>Table1214[[#This Row],[Szórás]]/Table1214[[#This Row],[Átlagos akadálymentességi hibaszám]]</f>
        <v>1.6796292161931296E-2</v>
      </c>
      <c r="AZ561">
        <f t="shared" si="75"/>
        <v>19</v>
      </c>
      <c r="BA561">
        <f t="shared" si="76"/>
        <v>20</v>
      </c>
      <c r="BB561">
        <f t="shared" si="77"/>
        <v>1</v>
      </c>
      <c r="BC561" s="7">
        <f t="shared" si="78"/>
        <v>1.0007051246220835</v>
      </c>
      <c r="BD561" s="10">
        <f t="shared" si="79"/>
        <v>0.30232558139534899</v>
      </c>
    </row>
  </sheetData>
  <conditionalFormatting sqref="BC2:BC561">
    <cfRule type="colorScale" priority="66">
      <colorScale>
        <cfvo type="min"/>
        <cfvo type="num" val="1"/>
        <cfvo type="max"/>
        <color rgb="FF63BE7B"/>
        <color rgb="FFFFEB84"/>
        <color rgb="FFF8696B"/>
      </colorScale>
    </cfRule>
  </conditionalFormatting>
  <conditionalFormatting sqref="BD2:BD561">
    <cfRule type="colorScale" priority="68">
      <colorScale>
        <cfvo type="num" val="0"/>
        <cfvo type="percent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CD20-49BE-450F-84AB-5B540CC9168F}">
  <sheetPr>
    <tabColor rgb="FF63BE7B"/>
  </sheetPr>
  <dimension ref="A1:A16"/>
  <sheetViews>
    <sheetView workbookViewId="0">
      <selection activeCell="A16" sqref="A16"/>
    </sheetView>
  </sheetViews>
  <sheetFormatPr defaultRowHeight="15" x14ac:dyDescent="0.25"/>
  <sheetData>
    <row r="1" spans="1:1" x14ac:dyDescent="0.25">
      <c r="A1" t="str">
        <f ca="1">_xlfn.FORMULATEXT(A2)</f>
        <v>=CORREL(Table1214[Nettó árbevétel],Table1214[Átlagos akadálymentességi hibaszám])</v>
      </c>
    </row>
    <row r="2" spans="1:1" x14ac:dyDescent="0.25">
      <c r="A2">
        <f>CORREL(Table1214[Nettó árbevétel],Table1214[Átlagos akadálymentességi hibaszám])</f>
        <v>2.1259475768033082E-3</v>
      </c>
    </row>
    <row r="3" spans="1:1" x14ac:dyDescent="0.25">
      <c r="A3" t="str">
        <f ca="1">_xlfn.FORMULATEXT(A4)</f>
        <v>=CORREL(Table1214[Nettó árbevétel],Table1214[Akadálymentességi hibaszám mediánja])</v>
      </c>
    </row>
    <row r="4" spans="1:1" x14ac:dyDescent="0.25">
      <c r="A4">
        <f>CORREL(Table1214[Nettó árbevétel],Table1214[Akadálymentességi hibaszám mediánja])</f>
        <v>-1.1524052596223164E-2</v>
      </c>
    </row>
    <row r="5" spans="1:1" x14ac:dyDescent="0.25">
      <c r="A5" t="str">
        <f t="shared" ref="A5:A13" ca="1" si="0">_xlfn.FORMULATEXT(A6)</f>
        <v>=CORREL(Table1214[Nettó árbevétel],Table1214[Szórás])</v>
      </c>
    </row>
    <row r="6" spans="1:1" x14ac:dyDescent="0.25">
      <c r="A6">
        <f>CORREL(Table1214[Nettó árbevétel],Table1214[Szórás])</f>
        <v>2.5249790986747345E-2</v>
      </c>
    </row>
    <row r="7" spans="1:1" x14ac:dyDescent="0.25">
      <c r="A7" t="str">
        <f t="shared" ref="A7" ca="1" si="1">_xlfn.FORMULATEXT(A8)</f>
        <v>=CORREL(Table1214[Nettó árbevétel],Table1214[Relatív szórás])</v>
      </c>
    </row>
    <row r="8" spans="1:1" x14ac:dyDescent="0.25">
      <c r="A8">
        <f>CORREL(Table1214[Nettó árbevétel],Table1214[Relatív szórás])</f>
        <v>2.9510205517110748E-2</v>
      </c>
    </row>
    <row r="9" spans="1:1" x14ac:dyDescent="0.25">
      <c r="A9" t="str">
        <f t="shared" ref="A9" ca="1" si="2">_xlfn.FORMULATEXT(A10)</f>
        <v>=CORREL(Table1214[Nettó árbevétel],Table1214[Minimum érték])</v>
      </c>
    </row>
    <row r="10" spans="1:1" x14ac:dyDescent="0.25">
      <c r="A10">
        <f>CORREL(Table1214[Nettó árbevétel],Table1214[Minimum érték])</f>
        <v>-2.2767318525599468E-3</v>
      </c>
    </row>
    <row r="11" spans="1:1" x14ac:dyDescent="0.25">
      <c r="A11" t="str">
        <f t="shared" ref="A11" ca="1" si="3">_xlfn.FORMULATEXT(A12)</f>
        <v>=CORREL(Table1214[Nettó árbevétel],Table1214[Maximum érték])</v>
      </c>
    </row>
    <row r="12" spans="1:1" x14ac:dyDescent="0.25">
      <c r="A12">
        <f>CORREL(Table1214[Nettó árbevétel],Table1214[Maximum érték])</f>
        <v>1.0598518158847771E-2</v>
      </c>
    </row>
    <row r="13" spans="1:1" x14ac:dyDescent="0.25">
      <c r="A13" t="str">
        <f t="shared" ca="1" si="0"/>
        <v>=CORREL(Table1214[Nettó árbevétel],Table1214[Terjedelem])</v>
      </c>
    </row>
    <row r="14" spans="1:1" x14ac:dyDescent="0.25">
      <c r="A14">
        <f>CORREL(Table1214[Nettó árbevétel],Table1214[Terjedelem])</f>
        <v>1.4139774460307992E-2</v>
      </c>
    </row>
    <row r="15" spans="1:1" x14ac:dyDescent="0.25">
      <c r="A15" t="str">
        <f t="shared" ref="A15" ca="1" si="4">_xlfn.FORMULATEXT(A16)</f>
        <v>=CORREL(Table1214[Nettó árbevétel],Table1214[Meredekség])</v>
      </c>
    </row>
    <row r="16" spans="1:1" x14ac:dyDescent="0.25">
      <c r="A16">
        <f>CORREL(Table1214[Nettó árbevétel],Table1214[Meredekség])</f>
        <v>-7.6882995144167132E-2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C080-BEB3-416E-8535-56EFA3254213}">
  <sheetPr>
    <tabColor rgb="FFFFFF00"/>
  </sheetPr>
  <dimension ref="A3:BC15"/>
  <sheetViews>
    <sheetView workbookViewId="0">
      <selection activeCell="BC14" sqref="BC14"/>
    </sheetView>
  </sheetViews>
  <sheetFormatPr defaultRowHeight="15" x14ac:dyDescent="0.25"/>
  <cols>
    <col min="1" max="1" width="13.42578125" bestFit="1" customWidth="1"/>
    <col min="2" max="2" width="23.85546875" bestFit="1" customWidth="1"/>
    <col min="3" max="46" width="20.5703125" bestFit="1" customWidth="1"/>
    <col min="47" max="55" width="11.42578125" customWidth="1"/>
  </cols>
  <sheetData>
    <row r="3" spans="1:55" x14ac:dyDescent="0.25">
      <c r="A3" s="2" t="s">
        <v>2337</v>
      </c>
      <c r="B3" t="s">
        <v>2394</v>
      </c>
      <c r="C3" t="s">
        <v>2338</v>
      </c>
      <c r="D3" t="s">
        <v>2339</v>
      </c>
      <c r="E3" t="s">
        <v>2340</v>
      </c>
      <c r="F3" t="s">
        <v>2341</v>
      </c>
      <c r="G3" t="s">
        <v>2342</v>
      </c>
      <c r="H3" t="s">
        <v>2343</v>
      </c>
      <c r="I3" t="s">
        <v>2344</v>
      </c>
      <c r="J3" t="s">
        <v>2345</v>
      </c>
      <c r="K3" t="s">
        <v>2346</v>
      </c>
      <c r="L3" t="s">
        <v>2347</v>
      </c>
      <c r="M3" t="s">
        <v>2348</v>
      </c>
      <c r="N3" t="s">
        <v>2349</v>
      </c>
      <c r="O3" t="s">
        <v>2350</v>
      </c>
      <c r="P3" t="s">
        <v>2351</v>
      </c>
      <c r="Q3" t="s">
        <v>2352</v>
      </c>
      <c r="R3" t="s">
        <v>2353</v>
      </c>
      <c r="S3" t="s">
        <v>2354</v>
      </c>
      <c r="T3" t="s">
        <v>2355</v>
      </c>
      <c r="U3" t="s">
        <v>2356</v>
      </c>
      <c r="V3" t="s">
        <v>2357</v>
      </c>
      <c r="W3" t="s">
        <v>2358</v>
      </c>
      <c r="X3" t="s">
        <v>2359</v>
      </c>
      <c r="Y3" t="s">
        <v>2360</v>
      </c>
      <c r="Z3" t="s">
        <v>2361</v>
      </c>
      <c r="AA3" t="s">
        <v>2362</v>
      </c>
      <c r="AB3" t="s">
        <v>2363</v>
      </c>
      <c r="AC3" t="s">
        <v>2364</v>
      </c>
      <c r="AD3" t="s">
        <v>2365</v>
      </c>
      <c r="AE3" t="s">
        <v>2366</v>
      </c>
      <c r="AF3" t="s">
        <v>2367</v>
      </c>
      <c r="AG3" t="s">
        <v>2368</v>
      </c>
      <c r="AH3" t="s">
        <v>2369</v>
      </c>
      <c r="AI3" t="s">
        <v>2370</v>
      </c>
      <c r="AJ3" t="s">
        <v>2371</v>
      </c>
      <c r="AK3" t="s">
        <v>2372</v>
      </c>
      <c r="AL3" t="s">
        <v>2373</v>
      </c>
      <c r="AM3" t="s">
        <v>2374</v>
      </c>
      <c r="AN3" t="s">
        <v>2375</v>
      </c>
      <c r="AO3" t="s">
        <v>2376</v>
      </c>
      <c r="AP3" t="s">
        <v>2377</v>
      </c>
      <c r="AQ3" t="s">
        <v>2378</v>
      </c>
      <c r="AR3" t="s">
        <v>2379</v>
      </c>
      <c r="AS3" t="s">
        <v>2380</v>
      </c>
      <c r="AT3" t="s">
        <v>2381</v>
      </c>
      <c r="AU3" t="s">
        <v>2383</v>
      </c>
      <c r="AV3" t="s">
        <v>2395</v>
      </c>
      <c r="AW3" t="s">
        <v>30</v>
      </c>
      <c r="AX3" t="s">
        <v>31</v>
      </c>
      <c r="AY3" t="s">
        <v>2396</v>
      </c>
      <c r="AZ3" t="s">
        <v>2397</v>
      </c>
      <c r="BA3" t="s">
        <v>34</v>
      </c>
      <c r="BB3" t="s">
        <v>2393</v>
      </c>
      <c r="BC3" t="s">
        <v>2386</v>
      </c>
    </row>
    <row r="4" spans="1:55" x14ac:dyDescent="0.25">
      <c r="A4" s="3" t="s">
        <v>356</v>
      </c>
      <c r="B4" s="13">
        <v>67</v>
      </c>
      <c r="C4" s="13">
        <v>60.238805970149251</v>
      </c>
      <c r="D4" s="13">
        <v>60.746268656716417</v>
      </c>
      <c r="E4" s="13">
        <v>60.985074626865675</v>
      </c>
      <c r="F4" s="13">
        <v>60.149253731343286</v>
      </c>
      <c r="G4" s="13">
        <v>59.820895522388057</v>
      </c>
      <c r="H4" s="13">
        <v>59.865671641791046</v>
      </c>
      <c r="I4" s="13">
        <v>59.776119402985074</v>
      </c>
      <c r="J4" s="13">
        <v>60</v>
      </c>
      <c r="K4" s="13">
        <v>60.373134328358212</v>
      </c>
      <c r="L4" s="13">
        <v>60.537313432835823</v>
      </c>
      <c r="M4" s="13">
        <v>60.388059701492537</v>
      </c>
      <c r="N4" s="13">
        <v>60.611940298507463</v>
      </c>
      <c r="O4" s="13">
        <v>59.955223880597018</v>
      </c>
      <c r="P4" s="13">
        <v>60.850746268656714</v>
      </c>
      <c r="Q4" s="13">
        <v>61.298507462686565</v>
      </c>
      <c r="R4" s="13">
        <v>61.104477611940297</v>
      </c>
      <c r="S4" s="13">
        <v>60.447761194029852</v>
      </c>
      <c r="T4" s="13">
        <v>60.119402985074629</v>
      </c>
      <c r="U4" s="13">
        <v>58.895522388059703</v>
      </c>
      <c r="V4" s="13">
        <v>58.552238805970148</v>
      </c>
      <c r="W4" s="13">
        <v>58.208955223880594</v>
      </c>
      <c r="X4" s="13">
        <v>58.134328358208954</v>
      </c>
      <c r="Y4" s="13">
        <v>58.507462686567166</v>
      </c>
      <c r="Z4" s="13">
        <v>58.507462686567166</v>
      </c>
      <c r="AA4" s="13">
        <v>58.179104477611943</v>
      </c>
      <c r="AB4" s="13">
        <v>58.417910447761194</v>
      </c>
      <c r="AC4" s="13">
        <v>58.686567164179102</v>
      </c>
      <c r="AD4" s="13">
        <v>58.238805970149251</v>
      </c>
      <c r="AE4" s="13">
        <v>58.522388059701491</v>
      </c>
      <c r="AF4" s="13">
        <v>58.611940298507463</v>
      </c>
      <c r="AG4" s="13">
        <v>57.388059701492537</v>
      </c>
      <c r="AH4" s="13">
        <v>57.597014925373138</v>
      </c>
      <c r="AI4" s="13">
        <v>58.313432835820898</v>
      </c>
      <c r="AJ4" s="13">
        <v>58.328358208955223</v>
      </c>
      <c r="AK4" s="13">
        <v>57.746268656716417</v>
      </c>
      <c r="AL4" s="13">
        <v>57.388059701492537</v>
      </c>
      <c r="AM4" s="13">
        <v>61.253731343283583</v>
      </c>
      <c r="AN4" s="13">
        <v>59.07462686567164</v>
      </c>
      <c r="AO4" s="13">
        <v>58.761194029850749</v>
      </c>
      <c r="AP4" s="13">
        <v>56.552238805970148</v>
      </c>
      <c r="AQ4" s="13">
        <v>58.940298507462686</v>
      </c>
      <c r="AR4" s="13">
        <v>60.701492537313435</v>
      </c>
      <c r="AS4" s="13">
        <v>59.194029850746269</v>
      </c>
      <c r="AT4" s="13">
        <v>59.328358208955223</v>
      </c>
      <c r="AU4" s="8">
        <f>AVERAGE(C4:AT4)</f>
        <v>59.302238805970141</v>
      </c>
      <c r="AV4" s="8">
        <f>MEDIAN(C4:AT4)</f>
        <v>59.134328358208954</v>
      </c>
      <c r="AW4" s="8">
        <f>_xlfn.STDEV.S(C4:AT4)</f>
        <v>1.2104396721138015</v>
      </c>
      <c r="AX4" s="6">
        <f>AW4/AU4</f>
        <v>2.0411365514786312E-2</v>
      </c>
      <c r="AY4" s="8">
        <f>MIN(C4:AT4)</f>
        <v>56.552238805970148</v>
      </c>
      <c r="AZ4" s="8">
        <f>MAX(C4:AT4)</f>
        <v>61.298507462686565</v>
      </c>
      <c r="BA4" s="8">
        <f>AZ4-AY4</f>
        <v>4.746268656716417</v>
      </c>
      <c r="BB4" s="7">
        <f>INDEX(LOGEST(C4:AT4,,TRUE,TRUE),1,1)</f>
        <v>0.99909544164848207</v>
      </c>
      <c r="BC4" s="8">
        <f>INDEX(LOGEST(C4:AT4,,TRUE,TRUE),3,1)</f>
        <v>0.32345573495409702</v>
      </c>
    </row>
    <row r="5" spans="1:55" x14ac:dyDescent="0.25">
      <c r="A5" s="3" t="s">
        <v>274</v>
      </c>
      <c r="B5" s="13">
        <v>35</v>
      </c>
      <c r="C5" s="13">
        <v>89.885714285714286</v>
      </c>
      <c r="D5" s="13">
        <v>87.457142857142856</v>
      </c>
      <c r="E5" s="13">
        <v>87.342857142857142</v>
      </c>
      <c r="F5" s="13">
        <v>87.457142857142856</v>
      </c>
      <c r="G5" s="13">
        <v>87.657142857142858</v>
      </c>
      <c r="H5" s="13">
        <v>84.6</v>
      </c>
      <c r="I5" s="13">
        <v>84.885714285714286</v>
      </c>
      <c r="J5" s="13">
        <v>85.371428571428567</v>
      </c>
      <c r="K5" s="13">
        <v>85.942857142857136</v>
      </c>
      <c r="L5" s="13">
        <v>84.714285714285708</v>
      </c>
      <c r="M5" s="13">
        <v>83.742857142857147</v>
      </c>
      <c r="N5" s="13">
        <v>85.114285714285714</v>
      </c>
      <c r="O5" s="13">
        <v>86.285714285714292</v>
      </c>
      <c r="P5" s="13">
        <v>84.428571428571431</v>
      </c>
      <c r="Q5" s="13">
        <v>86.628571428571433</v>
      </c>
      <c r="R5" s="13">
        <v>85.771428571428572</v>
      </c>
      <c r="S5" s="13">
        <v>83.657142857142858</v>
      </c>
      <c r="T5" s="13">
        <v>85.48571428571428</v>
      </c>
      <c r="U5" s="13">
        <v>83.51428571428572</v>
      </c>
      <c r="V5" s="13">
        <v>84.628571428571433</v>
      </c>
      <c r="W5" s="13">
        <v>84.914285714285711</v>
      </c>
      <c r="X5" s="13">
        <v>85.857142857142861</v>
      </c>
      <c r="Y5" s="13">
        <v>78.542857142857144</v>
      </c>
      <c r="Z5" s="13">
        <v>84.8</v>
      </c>
      <c r="AA5" s="13">
        <v>87.171428571428578</v>
      </c>
      <c r="AB5" s="13">
        <v>87.371428571428567</v>
      </c>
      <c r="AC5" s="13">
        <v>81.48571428571428</v>
      </c>
      <c r="AD5" s="13">
        <v>81.48571428571428</v>
      </c>
      <c r="AE5" s="13">
        <v>80.428571428571431</v>
      </c>
      <c r="AF5" s="13">
        <v>81.142857142857139</v>
      </c>
      <c r="AG5" s="13">
        <v>77.428571428571431</v>
      </c>
      <c r="AH5" s="13">
        <v>71.599999999999994</v>
      </c>
      <c r="AI5" s="13">
        <v>80.771428571428572</v>
      </c>
      <c r="AJ5" s="13">
        <v>82.085714285714289</v>
      </c>
      <c r="AK5" s="13">
        <v>82.028571428571425</v>
      </c>
      <c r="AL5" s="13">
        <v>80.971428571428575</v>
      </c>
      <c r="AM5" s="13">
        <v>81.142857142857139</v>
      </c>
      <c r="AN5" s="13">
        <v>80.057142857142864</v>
      </c>
      <c r="AO5" s="13">
        <v>80.771428571428572</v>
      </c>
      <c r="AP5" s="13">
        <v>81.342857142857142</v>
      </c>
      <c r="AQ5" s="13">
        <v>81.828571428571422</v>
      </c>
      <c r="AR5" s="13">
        <v>81.828571428571422</v>
      </c>
      <c r="AS5" s="13">
        <v>82.714285714285708</v>
      </c>
      <c r="AT5" s="13">
        <v>81.628571428571433</v>
      </c>
      <c r="AU5" s="8">
        <f t="shared" ref="AU5:AU14" si="0">AVERAGE(C5:AT5)</f>
        <v>83.499350649350689</v>
      </c>
      <c r="AV5" s="8">
        <f t="shared" ref="AV5:AV14" si="1">MEDIAN(C5:AT5)</f>
        <v>84.085714285714289</v>
      </c>
      <c r="AW5" s="8">
        <f t="shared" ref="AW5:AW14" si="2">_xlfn.STDEV.S(C5:AT5)</f>
        <v>3.3088251994803581</v>
      </c>
      <c r="AX5" s="6">
        <f t="shared" ref="AX5:AX14" si="3">AW5/AU5</f>
        <v>3.9626957260727971E-2</v>
      </c>
      <c r="AY5" s="8">
        <f t="shared" ref="AY5:AY14" si="4">MIN(C5:AT5)</f>
        <v>71.599999999999994</v>
      </c>
      <c r="AZ5" s="8">
        <f t="shared" ref="AZ5:AZ14" si="5">MAX(C5:AT5)</f>
        <v>89.885714285714286</v>
      </c>
      <c r="BA5" s="8">
        <f t="shared" ref="BA5:BA14" si="6">AZ5-AY5</f>
        <v>18.285714285714292</v>
      </c>
      <c r="BB5" s="7">
        <f t="shared" ref="BB5:BB14" si="7">INDEX(LOGEST(C5:AT5,,TRUE,TRUE),1,1)</f>
        <v>0.9978863337495828</v>
      </c>
      <c r="BC5" s="8">
        <f t="shared" ref="BC5:BC14" si="8">INDEX(LOGEST(C5:AT5,,TRUE,TRUE),3,1)</f>
        <v>0.44995385384431474</v>
      </c>
    </row>
    <row r="6" spans="1:55" x14ac:dyDescent="0.25">
      <c r="A6" s="3" t="s">
        <v>174</v>
      </c>
      <c r="B6" s="13">
        <v>113</v>
      </c>
      <c r="C6" s="13">
        <v>83.16814159292035</v>
      </c>
      <c r="D6" s="13">
        <v>84.920353982300881</v>
      </c>
      <c r="E6" s="13">
        <v>84.876106194690266</v>
      </c>
      <c r="F6" s="13">
        <v>79.778761061946909</v>
      </c>
      <c r="G6" s="13">
        <v>84.902654867256643</v>
      </c>
      <c r="H6" s="13">
        <v>85.079646017699119</v>
      </c>
      <c r="I6" s="13">
        <v>84.778761061946909</v>
      </c>
      <c r="J6" s="13">
        <v>84.451327433628322</v>
      </c>
      <c r="K6" s="13">
        <v>84.929203539823007</v>
      </c>
      <c r="L6" s="13">
        <v>85.787610619469021</v>
      </c>
      <c r="M6" s="13">
        <v>86.955752212389385</v>
      </c>
      <c r="N6" s="13">
        <v>74.123893805309734</v>
      </c>
      <c r="O6" s="13">
        <v>73.203539823008853</v>
      </c>
      <c r="P6" s="13">
        <v>79.123893805309734</v>
      </c>
      <c r="Q6" s="13">
        <v>79.86725663716814</v>
      </c>
      <c r="R6" s="13">
        <v>74.486725663716811</v>
      </c>
      <c r="S6" s="13">
        <v>77.159292035398224</v>
      </c>
      <c r="T6" s="13">
        <v>78.194690265486727</v>
      </c>
      <c r="U6" s="13">
        <v>72.159292035398224</v>
      </c>
      <c r="V6" s="13">
        <v>75.991150442477874</v>
      </c>
      <c r="W6" s="13">
        <v>75.230088495575217</v>
      </c>
      <c r="X6" s="13">
        <v>75.610619469026545</v>
      </c>
      <c r="Y6" s="13">
        <v>75.557522123893804</v>
      </c>
      <c r="Z6" s="13">
        <v>76.106194690265482</v>
      </c>
      <c r="AA6" s="13">
        <v>77.371681415929203</v>
      </c>
      <c r="AB6" s="13">
        <v>78.69911504424779</v>
      </c>
      <c r="AC6" s="13">
        <v>76.955752212389385</v>
      </c>
      <c r="AD6" s="13">
        <v>77.486725663716811</v>
      </c>
      <c r="AE6" s="13">
        <v>76.389380530973455</v>
      </c>
      <c r="AF6" s="13">
        <v>76.292035398230084</v>
      </c>
      <c r="AG6" s="13">
        <v>77</v>
      </c>
      <c r="AH6" s="13">
        <v>76.522123893805315</v>
      </c>
      <c r="AI6" s="13">
        <v>76.884955752212392</v>
      </c>
      <c r="AJ6" s="13">
        <v>76.230088495575217</v>
      </c>
      <c r="AK6" s="13">
        <v>76.637168141592923</v>
      </c>
      <c r="AL6" s="13">
        <v>76.141592920353986</v>
      </c>
      <c r="AM6" s="13">
        <v>75.982300884955748</v>
      </c>
      <c r="AN6" s="13">
        <v>75.725663716814154</v>
      </c>
      <c r="AO6" s="13">
        <v>75.026548672566378</v>
      </c>
      <c r="AP6" s="13">
        <v>78.601769911504419</v>
      </c>
      <c r="AQ6" s="13">
        <v>79.309734513274336</v>
      </c>
      <c r="AR6" s="13">
        <v>79.185840707964601</v>
      </c>
      <c r="AS6" s="13">
        <v>74.513274336283189</v>
      </c>
      <c r="AT6" s="13">
        <v>73.920353982300881</v>
      </c>
      <c r="AU6" s="8">
        <f t="shared" si="0"/>
        <v>78.439058728881761</v>
      </c>
      <c r="AV6" s="8">
        <f t="shared" si="1"/>
        <v>76.977876106194685</v>
      </c>
      <c r="AW6" s="8">
        <f t="shared" si="2"/>
        <v>3.9729011270625341</v>
      </c>
      <c r="AX6" s="6">
        <f t="shared" si="3"/>
        <v>5.0649525777642798E-2</v>
      </c>
      <c r="AY6" s="8">
        <f t="shared" si="4"/>
        <v>72.159292035398224</v>
      </c>
      <c r="AZ6" s="8">
        <f t="shared" si="5"/>
        <v>86.955752212389385</v>
      </c>
      <c r="BA6" s="8">
        <f t="shared" si="6"/>
        <v>14.796460176991161</v>
      </c>
      <c r="BB6" s="7">
        <f t="shared" si="7"/>
        <v>0.9975969047221096</v>
      </c>
      <c r="BC6" s="8">
        <f t="shared" si="8"/>
        <v>0.38532156089566427</v>
      </c>
    </row>
    <row r="7" spans="1:55" x14ac:dyDescent="0.25">
      <c r="A7" s="3" t="s">
        <v>135</v>
      </c>
      <c r="B7" s="13">
        <v>35</v>
      </c>
      <c r="C7" s="13">
        <v>59.371428571428574</v>
      </c>
      <c r="D7" s="13">
        <v>59.342857142857142</v>
      </c>
      <c r="E7" s="13">
        <v>58.142857142857146</v>
      </c>
      <c r="F7" s="13">
        <v>59.142857142857146</v>
      </c>
      <c r="G7" s="13">
        <v>42.771428571428572</v>
      </c>
      <c r="H7" s="13">
        <v>43.4</v>
      </c>
      <c r="I7" s="13">
        <v>43.171428571428571</v>
      </c>
      <c r="J7" s="13">
        <v>43.857142857142854</v>
      </c>
      <c r="K7" s="13">
        <v>43.714285714285715</v>
      </c>
      <c r="L7" s="13">
        <v>44</v>
      </c>
      <c r="M7" s="13">
        <v>43.171428571428571</v>
      </c>
      <c r="N7" s="13">
        <v>43.228571428571428</v>
      </c>
      <c r="O7" s="13">
        <v>43.371428571428574</v>
      </c>
      <c r="P7" s="13">
        <v>43.342857142857142</v>
      </c>
      <c r="Q7" s="13">
        <v>42.857142857142854</v>
      </c>
      <c r="R7" s="13">
        <v>43.314285714285717</v>
      </c>
      <c r="S7" s="13">
        <v>43.314285714285717</v>
      </c>
      <c r="T7" s="13">
        <v>41.342857142857142</v>
      </c>
      <c r="U7" s="13">
        <v>41.542857142857144</v>
      </c>
      <c r="V7" s="13">
        <v>41.685714285714283</v>
      </c>
      <c r="W7" s="13">
        <v>41.371428571428574</v>
      </c>
      <c r="X7" s="13">
        <v>41.142857142857146</v>
      </c>
      <c r="Y7" s="13">
        <v>42.74285714285714</v>
      </c>
      <c r="Z7" s="13">
        <v>42.485714285714288</v>
      </c>
      <c r="AA7" s="13">
        <v>42.342857142857142</v>
      </c>
      <c r="AB7" s="13">
        <v>42.171428571428571</v>
      </c>
      <c r="AC7" s="13">
        <v>42.8</v>
      </c>
      <c r="AD7" s="13">
        <v>41.8</v>
      </c>
      <c r="AE7" s="13">
        <v>41.942857142857143</v>
      </c>
      <c r="AF7" s="13">
        <v>41.857142857142854</v>
      </c>
      <c r="AG7" s="13">
        <v>41.771428571428572</v>
      </c>
      <c r="AH7" s="13">
        <v>41.971428571428568</v>
      </c>
      <c r="AI7" s="13">
        <v>41.6</v>
      </c>
      <c r="AJ7" s="13">
        <v>41.171428571428571</v>
      </c>
      <c r="AK7" s="13">
        <v>40.628571428571426</v>
      </c>
      <c r="AL7" s="13">
        <v>40.74285714285714</v>
      </c>
      <c r="AM7" s="13">
        <v>40.571428571428569</v>
      </c>
      <c r="AN7" s="13">
        <v>40.028571428571432</v>
      </c>
      <c r="AO7" s="13">
        <v>43.314285714285717</v>
      </c>
      <c r="AP7" s="13">
        <v>44.971428571428568</v>
      </c>
      <c r="AQ7" s="13">
        <v>43.285714285714285</v>
      </c>
      <c r="AR7" s="13">
        <v>45.057142857142857</v>
      </c>
      <c r="AS7" s="13">
        <v>41.514285714285712</v>
      </c>
      <c r="AT7" s="13">
        <v>45.6</v>
      </c>
      <c r="AU7" s="8">
        <f t="shared" si="0"/>
        <v>44.022077922077919</v>
      </c>
      <c r="AV7" s="8">
        <f t="shared" si="1"/>
        <v>42.785714285714285</v>
      </c>
      <c r="AW7" s="8">
        <f t="shared" si="2"/>
        <v>4.9432157173583287</v>
      </c>
      <c r="AX7" s="6">
        <f t="shared" si="3"/>
        <v>0.11228946816431877</v>
      </c>
      <c r="AY7" s="8">
        <f t="shared" si="4"/>
        <v>40.028571428571432</v>
      </c>
      <c r="AZ7" s="8">
        <f t="shared" si="5"/>
        <v>59.371428571428574</v>
      </c>
      <c r="BA7" s="8">
        <f t="shared" si="6"/>
        <v>19.342857142857142</v>
      </c>
      <c r="BB7" s="7">
        <f t="shared" si="7"/>
        <v>0.99592136490701499</v>
      </c>
      <c r="BC7" s="8">
        <f t="shared" si="8"/>
        <v>0.27848174842921858</v>
      </c>
    </row>
    <row r="8" spans="1:55" x14ac:dyDescent="0.25">
      <c r="A8" s="3" t="s">
        <v>122</v>
      </c>
      <c r="B8" s="13">
        <v>26</v>
      </c>
      <c r="C8" s="13">
        <v>82</v>
      </c>
      <c r="D8" s="13">
        <v>83.961538461538467</v>
      </c>
      <c r="E8" s="13">
        <v>83.692307692307693</v>
      </c>
      <c r="F8" s="13">
        <v>77.692307692307693</v>
      </c>
      <c r="G8" s="13">
        <v>78.961538461538467</v>
      </c>
      <c r="H8" s="13">
        <v>77.84615384615384</v>
      </c>
      <c r="I8" s="13">
        <v>81.307692307692307</v>
      </c>
      <c r="J8" s="13">
        <v>79.42307692307692</v>
      </c>
      <c r="K8" s="13">
        <v>80.42307692307692</v>
      </c>
      <c r="L8" s="13">
        <v>79.692307692307693</v>
      </c>
      <c r="M8" s="13">
        <v>79.692307692307693</v>
      </c>
      <c r="N8" s="13">
        <v>79.230769230769226</v>
      </c>
      <c r="O8" s="13">
        <v>77.92307692307692</v>
      </c>
      <c r="P8" s="13">
        <v>77</v>
      </c>
      <c r="Q8" s="13">
        <v>66.57692307692308</v>
      </c>
      <c r="R8" s="13">
        <v>67.230769230769226</v>
      </c>
      <c r="S8" s="13">
        <v>68.57692307692308</v>
      </c>
      <c r="T8" s="13">
        <v>70.07692307692308</v>
      </c>
      <c r="U8" s="13">
        <v>69.269230769230774</v>
      </c>
      <c r="V8" s="13">
        <v>66.192307692307693</v>
      </c>
      <c r="W8" s="13">
        <v>68.15384615384616</v>
      </c>
      <c r="X8" s="13">
        <v>67.538461538461533</v>
      </c>
      <c r="Y8" s="13">
        <v>70.961538461538467</v>
      </c>
      <c r="Z8" s="13">
        <v>70.730769230769226</v>
      </c>
      <c r="AA8" s="13">
        <v>69.461538461538467</v>
      </c>
      <c r="AB8" s="13">
        <v>70.269230769230774</v>
      </c>
      <c r="AC8" s="13">
        <v>69.115384615384613</v>
      </c>
      <c r="AD8" s="13">
        <v>69.769230769230774</v>
      </c>
      <c r="AE8" s="13">
        <v>68.84615384615384</v>
      </c>
      <c r="AF8" s="13">
        <v>71.269230769230774</v>
      </c>
      <c r="AG8" s="13">
        <v>70.192307692307693</v>
      </c>
      <c r="AH8" s="13">
        <v>64.769230769230774</v>
      </c>
      <c r="AI8" s="13">
        <v>66.84615384615384</v>
      </c>
      <c r="AJ8" s="13">
        <v>66.615384615384613</v>
      </c>
      <c r="AK8" s="13">
        <v>64.769230769230774</v>
      </c>
      <c r="AL8" s="13">
        <v>64.692307692307693</v>
      </c>
      <c r="AM8" s="13">
        <v>65.038461538461533</v>
      </c>
      <c r="AN8" s="13">
        <v>64.269230769230774</v>
      </c>
      <c r="AO8" s="13">
        <v>63.96153846153846</v>
      </c>
      <c r="AP8" s="13">
        <v>62.730769230769234</v>
      </c>
      <c r="AQ8" s="13">
        <v>61.92307692307692</v>
      </c>
      <c r="AR8" s="13">
        <v>64</v>
      </c>
      <c r="AS8" s="13">
        <v>64.115384615384613</v>
      </c>
      <c r="AT8" s="13">
        <v>59.230769230769234</v>
      </c>
      <c r="AU8" s="8">
        <f t="shared" si="0"/>
        <v>71.046328671328695</v>
      </c>
      <c r="AV8" s="8">
        <f t="shared" si="1"/>
        <v>69.365384615384613</v>
      </c>
      <c r="AW8" s="8">
        <f t="shared" si="2"/>
        <v>6.7235999617727993</v>
      </c>
      <c r="AX8" s="6">
        <f t="shared" si="3"/>
        <v>9.4636838912214763E-2</v>
      </c>
      <c r="AY8" s="8">
        <f t="shared" si="4"/>
        <v>59.230769230769234</v>
      </c>
      <c r="AZ8" s="8">
        <f t="shared" si="5"/>
        <v>83.961538461538467</v>
      </c>
      <c r="BA8" s="8">
        <f t="shared" si="6"/>
        <v>24.730769230769234</v>
      </c>
      <c r="BB8" s="7">
        <f t="shared" si="7"/>
        <v>0.99343516491783301</v>
      </c>
      <c r="BC8" s="8">
        <f t="shared" si="8"/>
        <v>0.82220075051004959</v>
      </c>
    </row>
    <row r="9" spans="1:55" x14ac:dyDescent="0.25">
      <c r="A9" s="3" t="s">
        <v>405</v>
      </c>
      <c r="B9" s="13">
        <v>27</v>
      </c>
      <c r="C9" s="13">
        <v>80.18518518518519</v>
      </c>
      <c r="D9" s="13">
        <v>79.81481481481481</v>
      </c>
      <c r="E9" s="13">
        <v>76.703703703703709</v>
      </c>
      <c r="F9" s="13">
        <v>85.740740740740748</v>
      </c>
      <c r="G9" s="13">
        <v>79.925925925925924</v>
      </c>
      <c r="H9" s="13">
        <v>80.296296296296291</v>
      </c>
      <c r="I9" s="13">
        <v>80.148148148148152</v>
      </c>
      <c r="J9" s="13">
        <v>85.370370370370367</v>
      </c>
      <c r="K9" s="13">
        <v>79.81481481481481</v>
      </c>
      <c r="L9" s="13">
        <v>78.407407407407405</v>
      </c>
      <c r="M9" s="13">
        <v>78.222222222222229</v>
      </c>
      <c r="N9" s="13">
        <v>79.18518518518519</v>
      </c>
      <c r="O9" s="13">
        <v>85</v>
      </c>
      <c r="P9" s="13">
        <v>79.703703703703709</v>
      </c>
      <c r="Q9" s="13">
        <v>79.962962962962962</v>
      </c>
      <c r="R9" s="13">
        <v>79.888888888888886</v>
      </c>
      <c r="S9" s="13">
        <v>87.074074074074076</v>
      </c>
      <c r="T9" s="13">
        <v>71.740740740740748</v>
      </c>
      <c r="U9" s="13">
        <v>70.962962962962962</v>
      </c>
      <c r="V9" s="13">
        <v>70.074074074074076</v>
      </c>
      <c r="W9" s="13">
        <v>75.888888888888886</v>
      </c>
      <c r="X9" s="13">
        <v>68.703703703703709</v>
      </c>
      <c r="Y9" s="13">
        <v>68</v>
      </c>
      <c r="Z9" s="13">
        <v>69.518518518518519</v>
      </c>
      <c r="AA9" s="13">
        <v>73.111111111111114</v>
      </c>
      <c r="AB9" s="13">
        <v>72.777777777777771</v>
      </c>
      <c r="AC9" s="13">
        <v>90</v>
      </c>
      <c r="AD9" s="13">
        <v>88.703703703703709</v>
      </c>
      <c r="AE9" s="13">
        <v>88.629629629629633</v>
      </c>
      <c r="AF9" s="13">
        <v>82.18518518518519</v>
      </c>
      <c r="AG9" s="13">
        <v>80.037037037037038</v>
      </c>
      <c r="AH9" s="13">
        <v>80.18518518518519</v>
      </c>
      <c r="AI9" s="13">
        <v>80</v>
      </c>
      <c r="AJ9" s="13">
        <v>79.259259259259252</v>
      </c>
      <c r="AK9" s="13">
        <v>70.629629629629633</v>
      </c>
      <c r="AL9" s="13">
        <v>76.222222222222229</v>
      </c>
      <c r="AM9" s="13">
        <v>76.962962962962962</v>
      </c>
      <c r="AN9" s="13">
        <v>77.703703703703709</v>
      </c>
      <c r="AO9" s="13">
        <v>83.777777777777771</v>
      </c>
      <c r="AP9" s="13">
        <v>81.111111111111114</v>
      </c>
      <c r="AQ9" s="13">
        <v>83.407407407407405</v>
      </c>
      <c r="AR9" s="13">
        <v>84.296296296296291</v>
      </c>
      <c r="AS9" s="13">
        <v>90</v>
      </c>
      <c r="AT9" s="13">
        <v>74.555555555555557</v>
      </c>
      <c r="AU9" s="8">
        <f t="shared" si="0"/>
        <v>79.179292929292941</v>
      </c>
      <c r="AV9" s="8">
        <f t="shared" si="1"/>
        <v>79.851851851851848</v>
      </c>
      <c r="AW9" s="8">
        <f t="shared" si="2"/>
        <v>5.743582099106324</v>
      </c>
      <c r="AX9" s="6">
        <f t="shared" si="3"/>
        <v>7.2538941516380295E-2</v>
      </c>
      <c r="AY9" s="8">
        <f t="shared" si="4"/>
        <v>68</v>
      </c>
      <c r="AZ9" s="8">
        <f t="shared" si="5"/>
        <v>90</v>
      </c>
      <c r="BA9" s="8">
        <f t="shared" si="6"/>
        <v>22</v>
      </c>
      <c r="BB9" s="7">
        <f t="shared" si="7"/>
        <v>1.0001515457560941</v>
      </c>
      <c r="BC9" s="8">
        <f t="shared" si="8"/>
        <v>7.0830396165495703E-4</v>
      </c>
    </row>
    <row r="10" spans="1:55" x14ac:dyDescent="0.25">
      <c r="A10" s="3" t="s">
        <v>183</v>
      </c>
      <c r="B10" s="13">
        <v>57</v>
      </c>
      <c r="C10" s="13">
        <v>88.877192982456137</v>
      </c>
      <c r="D10" s="13">
        <v>88.421052631578945</v>
      </c>
      <c r="E10" s="13">
        <v>87.561403508771932</v>
      </c>
      <c r="F10" s="13">
        <v>86.368421052631575</v>
      </c>
      <c r="G10" s="13">
        <v>87.245614035087726</v>
      </c>
      <c r="H10" s="13">
        <v>88.175438596491233</v>
      </c>
      <c r="I10" s="13">
        <v>88.140350877192986</v>
      </c>
      <c r="J10" s="13">
        <v>86.596491228070178</v>
      </c>
      <c r="K10" s="13">
        <v>85.649122807017548</v>
      </c>
      <c r="L10" s="13">
        <v>85.140350877192986</v>
      </c>
      <c r="M10" s="13">
        <v>83.578947368421055</v>
      </c>
      <c r="N10" s="13">
        <v>83.736842105263165</v>
      </c>
      <c r="O10" s="13">
        <v>83.877192982456137</v>
      </c>
      <c r="P10" s="13">
        <v>83.228070175438603</v>
      </c>
      <c r="Q10" s="13">
        <v>81.877192982456137</v>
      </c>
      <c r="R10" s="13">
        <v>85.719298245614041</v>
      </c>
      <c r="S10" s="13">
        <v>83.15789473684211</v>
      </c>
      <c r="T10" s="13">
        <v>83.298245614035082</v>
      </c>
      <c r="U10" s="13">
        <v>82.89473684210526</v>
      </c>
      <c r="V10" s="13">
        <v>83.719298245614041</v>
      </c>
      <c r="W10" s="13">
        <v>85.438596491228068</v>
      </c>
      <c r="X10" s="13">
        <v>84.350877192982452</v>
      </c>
      <c r="Y10" s="13">
        <v>83.280701754385959</v>
      </c>
      <c r="Z10" s="13">
        <v>83.05263157894737</v>
      </c>
      <c r="AA10" s="13">
        <v>80.245614035087726</v>
      </c>
      <c r="AB10" s="13">
        <v>84.84210526315789</v>
      </c>
      <c r="AC10" s="13">
        <v>84.140350877192986</v>
      </c>
      <c r="AD10" s="13">
        <v>83.122807017543863</v>
      </c>
      <c r="AE10" s="13">
        <v>84.877192982456137</v>
      </c>
      <c r="AF10" s="13">
        <v>85.526315789473685</v>
      </c>
      <c r="AG10" s="13">
        <v>83.122807017543863</v>
      </c>
      <c r="AH10" s="13">
        <v>81.456140350877192</v>
      </c>
      <c r="AI10" s="13">
        <v>82.122807017543863</v>
      </c>
      <c r="AJ10" s="13">
        <v>82.017543859649123</v>
      </c>
      <c r="AK10" s="13">
        <v>83.122807017543863</v>
      </c>
      <c r="AL10" s="13">
        <v>80.631578947368425</v>
      </c>
      <c r="AM10" s="13">
        <v>80.192982456140356</v>
      </c>
      <c r="AN10" s="13">
        <v>80.666666666666671</v>
      </c>
      <c r="AO10" s="13">
        <v>81.719298245614041</v>
      </c>
      <c r="AP10" s="13">
        <v>83.473684210526315</v>
      </c>
      <c r="AQ10" s="13">
        <v>85.649122807017548</v>
      </c>
      <c r="AR10" s="13">
        <v>83.368421052631575</v>
      </c>
      <c r="AS10" s="13">
        <v>75.175438596491233</v>
      </c>
      <c r="AT10" s="13">
        <v>83.508771929824562</v>
      </c>
      <c r="AU10" s="8">
        <f t="shared" si="0"/>
        <v>83.917464114832526</v>
      </c>
      <c r="AV10" s="8">
        <f t="shared" si="1"/>
        <v>83.543859649122808</v>
      </c>
      <c r="AW10" s="8">
        <f t="shared" si="2"/>
        <v>2.5944796301604418</v>
      </c>
      <c r="AX10" s="6">
        <f t="shared" si="3"/>
        <v>3.091704042212429E-2</v>
      </c>
      <c r="AY10" s="8">
        <f t="shared" si="4"/>
        <v>75.175438596491233</v>
      </c>
      <c r="AZ10" s="8">
        <f t="shared" si="5"/>
        <v>88.877192982456137</v>
      </c>
      <c r="BA10" s="8">
        <f t="shared" si="6"/>
        <v>13.701754385964904</v>
      </c>
      <c r="BB10" s="7">
        <f t="shared" si="7"/>
        <v>0.9983261253589969</v>
      </c>
      <c r="BC10" s="8">
        <f t="shared" si="8"/>
        <v>0.47521795092237468</v>
      </c>
    </row>
    <row r="11" spans="1:55" x14ac:dyDescent="0.25">
      <c r="A11" s="3" t="s">
        <v>333</v>
      </c>
      <c r="B11" s="13">
        <v>21</v>
      </c>
      <c r="C11" s="13">
        <v>86.761904761904759</v>
      </c>
      <c r="D11" s="13">
        <v>87</v>
      </c>
      <c r="E11" s="13">
        <v>88.476190476190482</v>
      </c>
      <c r="F11" s="13">
        <v>89.333333333333329</v>
      </c>
      <c r="G11" s="13">
        <v>88.666666666666671</v>
      </c>
      <c r="H11" s="13">
        <v>85.523809523809518</v>
      </c>
      <c r="I11" s="13">
        <v>86.095238095238102</v>
      </c>
      <c r="J11" s="13">
        <v>88.476190476190482</v>
      </c>
      <c r="K11" s="13">
        <v>87.952380952380949</v>
      </c>
      <c r="L11" s="13">
        <v>85.714285714285708</v>
      </c>
      <c r="M11" s="13">
        <v>89.333333333333329</v>
      </c>
      <c r="N11" s="13">
        <v>90.285714285714292</v>
      </c>
      <c r="O11" s="13">
        <v>87.761904761904759</v>
      </c>
      <c r="P11" s="13">
        <v>89.666666666666671</v>
      </c>
      <c r="Q11" s="13">
        <v>85.19047619047619</v>
      </c>
      <c r="R11" s="13">
        <v>89.952380952380949</v>
      </c>
      <c r="S11" s="13">
        <v>86.761904761904759</v>
      </c>
      <c r="T11" s="13">
        <v>87.38095238095238</v>
      </c>
      <c r="U11" s="13">
        <v>83.666666666666671</v>
      </c>
      <c r="V11" s="13">
        <v>86.095238095238102</v>
      </c>
      <c r="W11" s="13">
        <v>86.19047619047619</v>
      </c>
      <c r="X11" s="13">
        <v>84.047619047619051</v>
      </c>
      <c r="Y11" s="13">
        <v>82.571428571428569</v>
      </c>
      <c r="Z11" s="13">
        <v>82.761904761904759</v>
      </c>
      <c r="AA11" s="13">
        <v>82.857142857142861</v>
      </c>
      <c r="AB11" s="13">
        <v>83.571428571428569</v>
      </c>
      <c r="AC11" s="13">
        <v>77.047619047619051</v>
      </c>
      <c r="AD11" s="13">
        <v>77.952380952380949</v>
      </c>
      <c r="AE11" s="13">
        <v>79.047619047619051</v>
      </c>
      <c r="AF11" s="13">
        <v>80.333333333333329</v>
      </c>
      <c r="AG11" s="13">
        <v>79.095238095238102</v>
      </c>
      <c r="AH11" s="13">
        <v>77.761904761904759</v>
      </c>
      <c r="AI11" s="13">
        <v>78.095238095238102</v>
      </c>
      <c r="AJ11" s="13">
        <v>80.523809523809518</v>
      </c>
      <c r="AK11" s="13">
        <v>80.428571428571431</v>
      </c>
      <c r="AL11" s="13">
        <v>83.80952380952381</v>
      </c>
      <c r="AM11" s="13">
        <v>77</v>
      </c>
      <c r="AN11" s="13">
        <v>81.857142857142861</v>
      </c>
      <c r="AO11" s="13">
        <v>75.523809523809518</v>
      </c>
      <c r="AP11" s="13">
        <v>75.61904761904762</v>
      </c>
      <c r="AQ11" s="13">
        <v>75.19047619047619</v>
      </c>
      <c r="AR11" s="13">
        <v>75.857142857142861</v>
      </c>
      <c r="AS11" s="13">
        <v>76.047619047619051</v>
      </c>
      <c r="AT11" s="13">
        <v>76.80952380952381</v>
      </c>
      <c r="AU11" s="8">
        <f t="shared" si="0"/>
        <v>83.183982683982691</v>
      </c>
      <c r="AV11" s="8">
        <f t="shared" si="1"/>
        <v>83.738095238095241</v>
      </c>
      <c r="AW11" s="8">
        <f t="shared" si="2"/>
        <v>4.792224525793344</v>
      </c>
      <c r="AX11" s="6">
        <f t="shared" si="3"/>
        <v>5.7609943298808898E-2</v>
      </c>
      <c r="AY11" s="8">
        <f t="shared" si="4"/>
        <v>75.19047619047619</v>
      </c>
      <c r="AZ11" s="8">
        <f t="shared" si="5"/>
        <v>90.285714285714292</v>
      </c>
      <c r="BA11" s="8">
        <f t="shared" si="6"/>
        <v>15.095238095238102</v>
      </c>
      <c r="BB11" s="7">
        <f t="shared" si="7"/>
        <v>0.99603526143717858</v>
      </c>
      <c r="BC11" s="8">
        <f t="shared" si="8"/>
        <v>0.77081433209696348</v>
      </c>
    </row>
    <row r="12" spans="1:55" x14ac:dyDescent="0.25">
      <c r="A12" s="3" t="s">
        <v>156</v>
      </c>
      <c r="B12" s="13">
        <v>33</v>
      </c>
      <c r="C12" s="13">
        <v>84.303030303030297</v>
      </c>
      <c r="D12" s="13">
        <v>86.666666666666671</v>
      </c>
      <c r="E12" s="13">
        <v>81.575757575757578</v>
      </c>
      <c r="F12" s="13">
        <v>73.666666666666671</v>
      </c>
      <c r="G12" s="13">
        <v>77.909090909090907</v>
      </c>
      <c r="H12" s="13">
        <v>77.969696969696969</v>
      </c>
      <c r="I12" s="13">
        <v>76.818181818181813</v>
      </c>
      <c r="J12" s="13">
        <v>76</v>
      </c>
      <c r="K12" s="13">
        <v>74.272727272727266</v>
      </c>
      <c r="L12" s="13">
        <v>75.484848484848484</v>
      </c>
      <c r="M12" s="13">
        <v>74.787878787878782</v>
      </c>
      <c r="N12" s="13">
        <v>75.848484848484844</v>
      </c>
      <c r="O12" s="13">
        <v>76.303030303030297</v>
      </c>
      <c r="P12" s="13">
        <v>75.515151515151516</v>
      </c>
      <c r="Q12" s="13">
        <v>74.060606060606062</v>
      </c>
      <c r="R12" s="13">
        <v>73.696969696969703</v>
      </c>
      <c r="S12" s="13">
        <v>74.606060606060609</v>
      </c>
      <c r="T12" s="13">
        <v>74.666666666666671</v>
      </c>
      <c r="U12" s="13">
        <v>74</v>
      </c>
      <c r="V12" s="13">
        <v>74.212121212121218</v>
      </c>
      <c r="W12" s="13">
        <v>74.666666666666671</v>
      </c>
      <c r="X12" s="13">
        <v>76.575757575757578</v>
      </c>
      <c r="Y12" s="13">
        <v>74.666666666666671</v>
      </c>
      <c r="Z12" s="13">
        <v>78.333333333333329</v>
      </c>
      <c r="AA12" s="13">
        <v>69.757575757575751</v>
      </c>
      <c r="AB12" s="13">
        <v>78.36363636363636</v>
      </c>
      <c r="AC12" s="13">
        <v>69.909090909090907</v>
      </c>
      <c r="AD12" s="13">
        <v>67.848484848484844</v>
      </c>
      <c r="AE12" s="13">
        <v>69.606060606060609</v>
      </c>
      <c r="AF12" s="13">
        <v>68.454545454545453</v>
      </c>
      <c r="AG12" s="13">
        <v>64.696969696969703</v>
      </c>
      <c r="AH12" s="13">
        <v>64.515151515151516</v>
      </c>
      <c r="AI12" s="13">
        <v>64.606060606060609</v>
      </c>
      <c r="AJ12" s="13">
        <v>65.575757575757578</v>
      </c>
      <c r="AK12" s="13">
        <v>62.848484848484851</v>
      </c>
      <c r="AL12" s="13">
        <v>60.909090909090907</v>
      </c>
      <c r="AM12" s="13">
        <v>59.939393939393938</v>
      </c>
      <c r="AN12" s="13">
        <v>59.939393939393938</v>
      </c>
      <c r="AO12" s="13">
        <v>62.636363636363633</v>
      </c>
      <c r="AP12" s="13">
        <v>61.151515151515149</v>
      </c>
      <c r="AQ12" s="13">
        <v>62.939393939393938</v>
      </c>
      <c r="AR12" s="13">
        <v>64.848484848484844</v>
      </c>
      <c r="AS12" s="13">
        <v>66.454545454545453</v>
      </c>
      <c r="AT12" s="13">
        <v>65.515151515151516</v>
      </c>
      <c r="AU12" s="8">
        <f t="shared" si="0"/>
        <v>71.525482093663911</v>
      </c>
      <c r="AV12" s="8">
        <f t="shared" si="1"/>
        <v>74.030303030303031</v>
      </c>
      <c r="AW12" s="8">
        <f t="shared" si="2"/>
        <v>6.7109520938166352</v>
      </c>
      <c r="AX12" s="6">
        <f t="shared" si="3"/>
        <v>9.3826030910613395E-2</v>
      </c>
      <c r="AY12" s="8">
        <f t="shared" si="4"/>
        <v>59.939393939393938</v>
      </c>
      <c r="AZ12" s="8">
        <f t="shared" si="5"/>
        <v>86.666666666666671</v>
      </c>
      <c r="BA12" s="8">
        <f t="shared" si="6"/>
        <v>26.727272727272734</v>
      </c>
      <c r="BB12" s="7">
        <f t="shared" si="7"/>
        <v>0.99351821474415847</v>
      </c>
      <c r="BC12" s="8">
        <f t="shared" si="8"/>
        <v>0.7767559954922616</v>
      </c>
    </row>
    <row r="13" spans="1:55" x14ac:dyDescent="0.25">
      <c r="A13" s="3" t="s">
        <v>215</v>
      </c>
      <c r="B13" s="13">
        <v>11</v>
      </c>
      <c r="C13" s="13">
        <v>56.363636363636367</v>
      </c>
      <c r="D13" s="13">
        <v>55.363636363636367</v>
      </c>
      <c r="E13" s="13">
        <v>55.272727272727273</v>
      </c>
      <c r="F13" s="13">
        <v>55.545454545454547</v>
      </c>
      <c r="G13" s="13">
        <v>55.090909090909093</v>
      </c>
      <c r="H13" s="13">
        <v>55.81818181818182</v>
      </c>
      <c r="I13" s="13">
        <v>54.272727272727273</v>
      </c>
      <c r="J13" s="13">
        <v>54.454545454545453</v>
      </c>
      <c r="K13" s="13">
        <v>53</v>
      </c>
      <c r="L13" s="13">
        <v>55.909090909090907</v>
      </c>
      <c r="M13" s="13">
        <v>55.454545454545453</v>
      </c>
      <c r="N13" s="13">
        <v>55.272727272727273</v>
      </c>
      <c r="O13" s="13">
        <v>55.090909090909093</v>
      </c>
      <c r="P13" s="13">
        <v>54.272727272727273</v>
      </c>
      <c r="Q13" s="13">
        <v>54.363636363636367</v>
      </c>
      <c r="R13" s="13">
        <v>54</v>
      </c>
      <c r="S13" s="13">
        <v>57.090909090909093</v>
      </c>
      <c r="T13" s="13">
        <v>54.545454545454547</v>
      </c>
      <c r="U13" s="13">
        <v>55.727272727272727</v>
      </c>
      <c r="V13" s="13">
        <v>60.81818181818182</v>
      </c>
      <c r="W13" s="13">
        <v>59.090909090909093</v>
      </c>
      <c r="X13" s="13">
        <v>58.636363636363633</v>
      </c>
      <c r="Y13" s="13">
        <v>59.18181818181818</v>
      </c>
      <c r="Z13" s="13">
        <v>60.545454545454547</v>
      </c>
      <c r="AA13" s="13">
        <v>59.363636363636367</v>
      </c>
      <c r="AB13" s="13">
        <v>61.81818181818182</v>
      </c>
      <c r="AC13" s="13">
        <v>60.81818181818182</v>
      </c>
      <c r="AD13" s="13">
        <v>62.81818181818182</v>
      </c>
      <c r="AE13" s="13">
        <v>62.545454545454547</v>
      </c>
      <c r="AF13" s="13">
        <v>62.454545454545453</v>
      </c>
      <c r="AG13" s="13">
        <v>62.454545454545453</v>
      </c>
      <c r="AH13" s="13">
        <v>61.454545454545453</v>
      </c>
      <c r="AI13" s="13">
        <v>61.272727272727273</v>
      </c>
      <c r="AJ13" s="13">
        <v>61.090909090909093</v>
      </c>
      <c r="AK13" s="13">
        <v>60.18181818181818</v>
      </c>
      <c r="AL13" s="13">
        <v>60.636363636363633</v>
      </c>
      <c r="AM13" s="13">
        <v>58.454545454545453</v>
      </c>
      <c r="AN13" s="13">
        <v>59.363636363636367</v>
      </c>
      <c r="AO13" s="13">
        <v>60.272727272727273</v>
      </c>
      <c r="AP13" s="13">
        <v>60.272727272727273</v>
      </c>
      <c r="AQ13" s="13">
        <v>59.545454545454547</v>
      </c>
      <c r="AR13" s="13">
        <v>60.636363636363633</v>
      </c>
      <c r="AS13" s="13">
        <v>60.272727272727273</v>
      </c>
      <c r="AT13" s="13">
        <v>60.18181818181818</v>
      </c>
      <c r="AU13" s="8">
        <f t="shared" si="0"/>
        <v>58.206611570247929</v>
      </c>
      <c r="AV13" s="8">
        <f t="shared" si="1"/>
        <v>59.13636363636364</v>
      </c>
      <c r="AW13" s="8">
        <f t="shared" si="2"/>
        <v>2.9516159577438135</v>
      </c>
      <c r="AX13" s="6">
        <f t="shared" si="3"/>
        <v>5.0709290201192879E-2</v>
      </c>
      <c r="AY13" s="8">
        <f t="shared" si="4"/>
        <v>53</v>
      </c>
      <c r="AZ13" s="8">
        <f t="shared" si="5"/>
        <v>62.81818181818182</v>
      </c>
      <c r="BA13" s="8">
        <f t="shared" si="6"/>
        <v>9.8181818181818201</v>
      </c>
      <c r="BB13" s="7">
        <f t="shared" si="7"/>
        <v>1.0031085023799844</v>
      </c>
      <c r="BC13" s="8">
        <f t="shared" si="8"/>
        <v>0.612779844565155</v>
      </c>
    </row>
    <row r="14" spans="1:55" x14ac:dyDescent="0.25">
      <c r="A14" s="3" t="s">
        <v>101</v>
      </c>
      <c r="B14" s="13">
        <v>135</v>
      </c>
      <c r="C14" s="13">
        <v>80.266666666666666</v>
      </c>
      <c r="D14" s="13">
        <v>80.237037037037041</v>
      </c>
      <c r="E14" s="13">
        <v>77.777777777777771</v>
      </c>
      <c r="F14" s="13">
        <v>74.94814814814815</v>
      </c>
      <c r="G14" s="13">
        <v>75.103703703703701</v>
      </c>
      <c r="H14" s="13">
        <v>75.488888888888894</v>
      </c>
      <c r="I14" s="13">
        <v>74.718518518518522</v>
      </c>
      <c r="J14" s="13">
        <v>74.007407407407413</v>
      </c>
      <c r="K14" s="13">
        <v>72.362962962962968</v>
      </c>
      <c r="L14" s="13">
        <v>73.681481481481484</v>
      </c>
      <c r="M14" s="13">
        <v>72.296296296296291</v>
      </c>
      <c r="N14" s="13">
        <v>71.081481481481475</v>
      </c>
      <c r="O14" s="13">
        <v>71.222222222222229</v>
      </c>
      <c r="P14" s="13">
        <v>70.925925925925924</v>
      </c>
      <c r="Q14" s="13">
        <v>70.896296296296299</v>
      </c>
      <c r="R14" s="13">
        <v>70.733333333333334</v>
      </c>
      <c r="S14" s="13">
        <v>71.340740740740742</v>
      </c>
      <c r="T14" s="13">
        <v>69.214814814814815</v>
      </c>
      <c r="U14" s="13">
        <v>68.659259259259258</v>
      </c>
      <c r="V14" s="13">
        <v>66.933333333333337</v>
      </c>
      <c r="W14" s="13">
        <v>69.296296296296291</v>
      </c>
      <c r="X14" s="13">
        <v>66.088888888888889</v>
      </c>
      <c r="Y14" s="13">
        <v>64.80740740740741</v>
      </c>
      <c r="Z14" s="13">
        <v>65.437037037037044</v>
      </c>
      <c r="AA14" s="13">
        <v>60.703703703703702</v>
      </c>
      <c r="AB14" s="13">
        <v>60.392592592592592</v>
      </c>
      <c r="AC14" s="13">
        <v>60.281481481481478</v>
      </c>
      <c r="AD14" s="13">
        <v>60.414814814814818</v>
      </c>
      <c r="AE14" s="13">
        <v>61.014814814814812</v>
      </c>
      <c r="AF14" s="13">
        <v>59.829629629629629</v>
      </c>
      <c r="AG14" s="13">
        <v>59.68888888888889</v>
      </c>
      <c r="AH14" s="13">
        <v>58.348148148148148</v>
      </c>
      <c r="AI14" s="13">
        <v>58.444444444444443</v>
      </c>
      <c r="AJ14" s="13">
        <v>58.540740740740738</v>
      </c>
      <c r="AK14" s="13">
        <v>57.896296296296299</v>
      </c>
      <c r="AL14" s="13">
        <v>58.488888888888887</v>
      </c>
      <c r="AM14" s="13">
        <v>58.111111111111114</v>
      </c>
      <c r="AN14" s="13">
        <v>58.355555555555554</v>
      </c>
      <c r="AO14" s="13">
        <v>58.19259259259259</v>
      </c>
      <c r="AP14" s="13">
        <v>56.592592592592595</v>
      </c>
      <c r="AQ14" s="13">
        <v>56.940740740740743</v>
      </c>
      <c r="AR14" s="13">
        <v>58.866666666666667</v>
      </c>
      <c r="AS14" s="13">
        <v>58.037037037037038</v>
      </c>
      <c r="AT14" s="13">
        <v>58.659259259259258</v>
      </c>
      <c r="AU14" s="8">
        <f t="shared" si="0"/>
        <v>66.03013468013468</v>
      </c>
      <c r="AV14" s="8">
        <f t="shared" si="1"/>
        <v>65.762962962962973</v>
      </c>
      <c r="AW14" s="8">
        <f t="shared" si="2"/>
        <v>7.3138868823833105</v>
      </c>
      <c r="AX14" s="6">
        <f t="shared" si="3"/>
        <v>0.11076589375159507</v>
      </c>
      <c r="AY14" s="8">
        <f t="shared" si="4"/>
        <v>56.592592592592595</v>
      </c>
      <c r="AZ14" s="8">
        <f t="shared" si="5"/>
        <v>80.266666666666666</v>
      </c>
      <c r="BA14" s="8">
        <f t="shared" si="6"/>
        <v>23.67407407407407</v>
      </c>
      <c r="BB14" s="7">
        <f t="shared" si="7"/>
        <v>0.99175081477074567</v>
      </c>
      <c r="BC14" s="8">
        <f t="shared" si="8"/>
        <v>0.93843443756807154</v>
      </c>
    </row>
    <row r="15" spans="1:55" x14ac:dyDescent="0.25">
      <c r="A15" s="3" t="s">
        <v>2336</v>
      </c>
      <c r="B15" s="13">
        <v>560</v>
      </c>
      <c r="C15" s="13">
        <v>78.716071428571425</v>
      </c>
      <c r="D15" s="13">
        <v>79.125</v>
      </c>
      <c r="E15" s="13">
        <v>77.973214285714292</v>
      </c>
      <c r="F15" s="13">
        <v>75.839285714285708</v>
      </c>
      <c r="G15" s="13">
        <v>75.944642857142853</v>
      </c>
      <c r="H15" s="13">
        <v>75.887500000000003</v>
      </c>
      <c r="I15" s="13">
        <v>75.707142857142856</v>
      </c>
      <c r="J15" s="13">
        <v>75.621428571428567</v>
      </c>
      <c r="K15" s="13">
        <v>74.924999999999997</v>
      </c>
      <c r="L15" s="13">
        <v>75.267857142857139</v>
      </c>
      <c r="M15" s="13">
        <v>74.957142857142856</v>
      </c>
      <c r="N15" s="13">
        <v>72.32678571428572</v>
      </c>
      <c r="O15" s="13">
        <v>72.341071428571425</v>
      </c>
      <c r="P15" s="13">
        <v>73.098214285714292</v>
      </c>
      <c r="Q15" s="13">
        <v>72.541071428571428</v>
      </c>
      <c r="R15" s="13">
        <v>71.935714285714283</v>
      </c>
      <c r="S15" s="13">
        <v>72.553571428571431</v>
      </c>
      <c r="T15" s="13">
        <v>71.523214285714289</v>
      </c>
      <c r="U15" s="13">
        <v>69.642857142857139</v>
      </c>
      <c r="V15" s="13">
        <v>70.13928571428572</v>
      </c>
      <c r="W15" s="13">
        <v>71.055357142857147</v>
      </c>
      <c r="X15" s="13">
        <v>69.932142857142864</v>
      </c>
      <c r="Y15" s="13">
        <v>69.158928571428575</v>
      </c>
      <c r="Z15" s="13">
        <v>70.085714285714289</v>
      </c>
      <c r="AA15" s="13">
        <v>68.603571428571428</v>
      </c>
      <c r="AB15" s="13">
        <v>69.898214285714289</v>
      </c>
      <c r="AC15" s="13">
        <v>69.166071428571428</v>
      </c>
      <c r="AD15" s="13">
        <v>69.005357142857136</v>
      </c>
      <c r="AE15" s="13">
        <v>69.176785714285714</v>
      </c>
      <c r="AF15" s="13">
        <v>68.767857142857139</v>
      </c>
      <c r="AG15" s="13">
        <v>67.82678571428572</v>
      </c>
      <c r="AH15" s="13">
        <v>66.585714285714289</v>
      </c>
      <c r="AI15" s="13">
        <v>67.487499999999997</v>
      </c>
      <c r="AJ15" s="13">
        <v>67.523214285714289</v>
      </c>
      <c r="AK15" s="13">
        <v>66.771428571428572</v>
      </c>
      <c r="AL15" s="13">
        <v>66.746428571428567</v>
      </c>
      <c r="AM15" s="13">
        <v>66.737499999999997</v>
      </c>
      <c r="AN15" s="13">
        <v>66.630357142857136</v>
      </c>
      <c r="AO15" s="13">
        <v>66.987499999999997</v>
      </c>
      <c r="AP15" s="13">
        <v>67.107142857142861</v>
      </c>
      <c r="AQ15" s="13">
        <v>67.914285714285711</v>
      </c>
      <c r="AR15" s="13">
        <v>68.741071428571431</v>
      </c>
      <c r="AS15" s="13">
        <v>66.792857142857144</v>
      </c>
      <c r="AT15" s="13">
        <v>66.875</v>
      </c>
    </row>
  </sheetData>
  <conditionalFormatting sqref="BB4:BB14">
    <cfRule type="colorScale" priority="2">
      <colorScale>
        <cfvo type="min"/>
        <cfvo type="num" val="1"/>
        <cfvo type="max"/>
        <color rgb="FF63BE7B"/>
        <color rgb="FFFFEB84"/>
        <color rgb="FFF8696B"/>
      </colorScale>
    </cfRule>
  </conditionalFormatting>
  <conditionalFormatting sqref="BC4:BC14">
    <cfRule type="colorScale" priority="1">
      <colorScale>
        <cfvo type="num" val="0"/>
        <cfvo type="percent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970D-F5CA-4295-96F3-F0DA510887B9}">
  <sheetPr>
    <tabColor rgb="FF63BE7B"/>
  </sheetPr>
  <dimension ref="A1:BB492"/>
  <sheetViews>
    <sheetView topLeftCell="A2" workbookViewId="0">
      <selection activeCell="G3" sqref="G3"/>
    </sheetView>
  </sheetViews>
  <sheetFormatPr defaultRowHeight="15" x14ac:dyDescent="0.25"/>
  <cols>
    <col min="1" max="1" width="16.28515625" bestFit="1" customWidth="1"/>
    <col min="2" max="45" width="4.28515625" customWidth="1"/>
    <col min="46" max="46" width="37.28515625" bestFit="1" customWidth="1"/>
    <col min="47" max="47" width="39.140625" bestFit="1" customWidth="1"/>
    <col min="48" max="48" width="9.140625" bestFit="1" customWidth="1"/>
    <col min="49" max="49" width="15.85546875" bestFit="1" customWidth="1"/>
    <col min="50" max="50" width="17" bestFit="1" customWidth="1"/>
    <col min="51" max="51" width="17.28515625" bestFit="1" customWidth="1"/>
    <col min="52" max="52" width="13.5703125" bestFit="1" customWidth="1"/>
    <col min="53" max="53" width="14.28515625" bestFit="1" customWidth="1"/>
    <col min="54" max="54" width="12" bestFit="1" customWidth="1"/>
  </cols>
  <sheetData>
    <row r="1" spans="1:54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t="s">
        <v>76</v>
      </c>
      <c r="AL1" t="s">
        <v>77</v>
      </c>
      <c r="AM1" t="s">
        <v>78</v>
      </c>
      <c r="AN1" t="s">
        <v>79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Y1" t="s">
        <v>33</v>
      </c>
      <c r="AZ1" t="s">
        <v>34</v>
      </c>
      <c r="BA1" t="s">
        <v>2393</v>
      </c>
      <c r="BB1" t="s">
        <v>2386</v>
      </c>
    </row>
    <row r="2" spans="1:54" x14ac:dyDescent="0.25">
      <c r="A2" t="s">
        <v>103</v>
      </c>
      <c r="B2">
        <v>154</v>
      </c>
      <c r="C2">
        <v>162</v>
      </c>
      <c r="D2">
        <v>153</v>
      </c>
      <c r="E2">
        <v>144</v>
      </c>
      <c r="F2">
        <v>140</v>
      </c>
      <c r="G2">
        <v>154</v>
      </c>
      <c r="H2">
        <v>162</v>
      </c>
      <c r="I2">
        <v>154</v>
      </c>
      <c r="J2">
        <v>152</v>
      </c>
      <c r="K2">
        <v>153</v>
      </c>
      <c r="L2">
        <v>139</v>
      </c>
      <c r="M2">
        <v>154</v>
      </c>
      <c r="N2">
        <v>146</v>
      </c>
      <c r="O2">
        <v>156</v>
      </c>
      <c r="P2">
        <v>149</v>
      </c>
      <c r="Q2">
        <v>152</v>
      </c>
      <c r="R2">
        <v>161</v>
      </c>
      <c r="S2">
        <v>158</v>
      </c>
      <c r="T2">
        <v>141</v>
      </c>
      <c r="U2">
        <v>160</v>
      </c>
      <c r="V2">
        <v>150</v>
      </c>
      <c r="W2">
        <v>164</v>
      </c>
      <c r="X2">
        <v>156</v>
      </c>
      <c r="Y2">
        <v>156</v>
      </c>
      <c r="Z2">
        <v>162</v>
      </c>
      <c r="AA2">
        <v>144</v>
      </c>
      <c r="AB2">
        <v>165</v>
      </c>
      <c r="AC2">
        <v>154</v>
      </c>
      <c r="AD2">
        <v>150</v>
      </c>
      <c r="AE2">
        <v>162</v>
      </c>
      <c r="AF2">
        <v>156</v>
      </c>
      <c r="AG2">
        <v>149</v>
      </c>
      <c r="AH2">
        <v>140</v>
      </c>
      <c r="AI2">
        <v>153</v>
      </c>
      <c r="AJ2">
        <v>164</v>
      </c>
      <c r="AK2">
        <v>160</v>
      </c>
      <c r="AL2">
        <v>154</v>
      </c>
      <c r="AM2">
        <v>165</v>
      </c>
      <c r="AN2">
        <v>156</v>
      </c>
      <c r="AO2">
        <v>154</v>
      </c>
      <c r="AP2">
        <v>157</v>
      </c>
      <c r="AQ2">
        <v>146</v>
      </c>
      <c r="AR2">
        <v>165</v>
      </c>
      <c r="AS2">
        <v>152</v>
      </c>
      <c r="AT2" s="8">
        <f t="shared" ref="AT2" si="0">AVERAGE(B2:AS2)</f>
        <v>154.04545454545453</v>
      </c>
      <c r="AU2">
        <f t="shared" ref="AU2" si="1">MEDIAN(B2:AS2)</f>
        <v>154</v>
      </c>
      <c r="AV2" s="8">
        <f t="shared" ref="AV2" si="2">_xlfn.STDEV.S(B2:AS2)</f>
        <v>7.1461635355591744</v>
      </c>
      <c r="AW2" s="6">
        <f>Table18[[#This Row],[Szórás]]/Table18[[#This Row],[Átlagos akadálymentességi hibaszám]]</f>
        <v>4.6389966887666521E-2</v>
      </c>
      <c r="AX2">
        <f t="shared" ref="AX2" si="3">MIN(B2:AS2)</f>
        <v>139</v>
      </c>
      <c r="AY2">
        <f t="shared" ref="AY2" si="4">MAX(B2:AS2)</f>
        <v>165</v>
      </c>
      <c r="AZ2">
        <f t="shared" ref="AZ2" si="5">AY2-AX2</f>
        <v>26</v>
      </c>
      <c r="BA2" s="7">
        <f>INDEX(LOGEST($B2:$AS2,,TRUE,TRUE),1,1)</f>
        <v>1.0007660380053243</v>
      </c>
      <c r="BB2" s="8">
        <f>INDEX(LOGEST($B2:$AS2,,TRUE,TRUE),3,1)</f>
        <v>4.4001519460196065E-2</v>
      </c>
    </row>
    <row r="3" spans="1:54" x14ac:dyDescent="0.25">
      <c r="A3" t="s">
        <v>103</v>
      </c>
      <c r="B3">
        <v>136</v>
      </c>
      <c r="C3">
        <v>139</v>
      </c>
      <c r="D3">
        <v>155</v>
      </c>
      <c r="E3">
        <v>137</v>
      </c>
      <c r="F3">
        <v>143</v>
      </c>
      <c r="G3">
        <v>147</v>
      </c>
      <c r="H3">
        <v>146</v>
      </c>
      <c r="I3">
        <v>152</v>
      </c>
      <c r="J3">
        <v>146</v>
      </c>
      <c r="K3">
        <v>138</v>
      </c>
      <c r="L3">
        <v>149</v>
      </c>
      <c r="M3">
        <v>146</v>
      </c>
      <c r="N3">
        <v>140</v>
      </c>
      <c r="O3">
        <v>146</v>
      </c>
      <c r="P3">
        <v>147</v>
      </c>
      <c r="Q3">
        <v>156</v>
      </c>
      <c r="R3">
        <v>139</v>
      </c>
      <c r="S3">
        <v>144</v>
      </c>
      <c r="T3">
        <v>161</v>
      </c>
      <c r="U3">
        <v>154</v>
      </c>
      <c r="V3">
        <v>147</v>
      </c>
      <c r="W3">
        <v>152</v>
      </c>
      <c r="X3">
        <v>139</v>
      </c>
      <c r="Y3">
        <v>148</v>
      </c>
      <c r="Z3">
        <v>151</v>
      </c>
      <c r="AA3">
        <v>153</v>
      </c>
      <c r="AB3">
        <v>153</v>
      </c>
      <c r="AC3">
        <v>146</v>
      </c>
      <c r="AD3">
        <v>147</v>
      </c>
      <c r="AE3">
        <v>146</v>
      </c>
      <c r="AF3">
        <v>146</v>
      </c>
      <c r="AG3">
        <v>138</v>
      </c>
      <c r="AH3">
        <v>134</v>
      </c>
      <c r="AI3">
        <v>118</v>
      </c>
      <c r="AJ3">
        <v>118</v>
      </c>
      <c r="AK3">
        <v>129</v>
      </c>
      <c r="AL3">
        <v>112</v>
      </c>
      <c r="AM3">
        <v>117</v>
      </c>
      <c r="AN3">
        <v>124</v>
      </c>
      <c r="AO3">
        <v>125</v>
      </c>
      <c r="AP3">
        <v>124</v>
      </c>
      <c r="AQ3">
        <v>124</v>
      </c>
      <c r="AR3">
        <v>116</v>
      </c>
      <c r="AS3">
        <v>123</v>
      </c>
      <c r="AT3" s="8">
        <f t="shared" ref="AT3:AT66" si="6">AVERAGE(B3:AS3)</f>
        <v>139.79545454545453</v>
      </c>
      <c r="AU3">
        <f t="shared" ref="AU3:AU66" si="7">MEDIAN(B3:AS3)</f>
        <v>145</v>
      </c>
      <c r="AV3" s="8">
        <f t="shared" ref="AV3:AV66" si="8">_xlfn.STDEV.S(B3:AS3)</f>
        <v>12.587516047803071</v>
      </c>
      <c r="AW3" s="6">
        <f>Table18[[#This Row],[Szórás]]/Table18[[#This Row],[Átlagos akadálymentességi hibaszám]]</f>
        <v>9.0042384344551321E-2</v>
      </c>
      <c r="AX3">
        <f t="shared" ref="AX3:AX66" si="9">MIN(B3:AS3)</f>
        <v>112</v>
      </c>
      <c r="AY3">
        <f t="shared" ref="AY3:AY66" si="10">MAX(B3:AS3)</f>
        <v>161</v>
      </c>
      <c r="AZ3">
        <f t="shared" ref="AZ3:AZ66" si="11">AY3-AX3</f>
        <v>49</v>
      </c>
      <c r="BA3" s="7">
        <f t="shared" ref="BA3:BA66" si="12">INDEX(LOGEST($B3:$AS3,,TRUE,TRUE),1,1)</f>
        <v>0.99541707539465296</v>
      </c>
      <c r="BB3" s="8">
        <f t="shared" ref="BB3:BB66" si="13">INDEX(LOGEST($B3:$AS3,,TRUE,TRUE),3,1)</f>
        <v>0.39976626608662369</v>
      </c>
    </row>
    <row r="4" spans="1:54" x14ac:dyDescent="0.25">
      <c r="A4" t="s">
        <v>124</v>
      </c>
      <c r="B4">
        <v>174</v>
      </c>
      <c r="C4">
        <v>181</v>
      </c>
      <c r="D4">
        <v>174</v>
      </c>
      <c r="E4">
        <v>174</v>
      </c>
      <c r="F4">
        <v>175</v>
      </c>
      <c r="G4">
        <v>174</v>
      </c>
      <c r="H4">
        <v>174</v>
      </c>
      <c r="I4">
        <v>174</v>
      </c>
      <c r="J4">
        <v>174</v>
      </c>
      <c r="K4">
        <v>176</v>
      </c>
      <c r="L4">
        <v>174</v>
      </c>
      <c r="M4">
        <v>164</v>
      </c>
      <c r="N4">
        <v>164</v>
      </c>
      <c r="O4">
        <v>175</v>
      </c>
      <c r="P4">
        <v>175</v>
      </c>
      <c r="Q4">
        <v>175</v>
      </c>
      <c r="R4">
        <v>174</v>
      </c>
      <c r="S4">
        <v>175</v>
      </c>
      <c r="T4">
        <v>173</v>
      </c>
      <c r="U4">
        <v>174</v>
      </c>
      <c r="V4">
        <v>172</v>
      </c>
      <c r="W4">
        <v>174</v>
      </c>
      <c r="X4">
        <v>173</v>
      </c>
      <c r="Y4">
        <v>180</v>
      </c>
      <c r="Z4">
        <v>174</v>
      </c>
      <c r="AA4">
        <v>173</v>
      </c>
      <c r="AB4">
        <v>168</v>
      </c>
      <c r="AC4">
        <v>173</v>
      </c>
      <c r="AD4">
        <v>173</v>
      </c>
      <c r="AE4">
        <v>130</v>
      </c>
      <c r="AF4">
        <v>129</v>
      </c>
      <c r="AG4">
        <v>129</v>
      </c>
      <c r="AH4">
        <v>130</v>
      </c>
      <c r="AI4">
        <v>129</v>
      </c>
      <c r="AJ4">
        <v>129</v>
      </c>
      <c r="AK4">
        <v>130</v>
      </c>
      <c r="AL4">
        <v>135</v>
      </c>
      <c r="AM4">
        <v>129</v>
      </c>
      <c r="AN4">
        <v>130</v>
      </c>
      <c r="AO4">
        <v>135</v>
      </c>
      <c r="AP4">
        <v>124</v>
      </c>
      <c r="AQ4">
        <v>134</v>
      </c>
      <c r="AR4">
        <v>129</v>
      </c>
      <c r="AS4">
        <v>2</v>
      </c>
      <c r="AT4" s="8">
        <f t="shared" si="6"/>
        <v>155.84090909090909</v>
      </c>
      <c r="AU4">
        <f t="shared" si="7"/>
        <v>173</v>
      </c>
      <c r="AV4" s="8">
        <f t="shared" si="8"/>
        <v>31.419844996744537</v>
      </c>
      <c r="AW4" s="6">
        <f>Table18[[#This Row],[Szórás]]/Table18[[#This Row],[Átlagos akadálymentességi hibaszám]]</f>
        <v>0.2016148723722852</v>
      </c>
      <c r="AX4">
        <f t="shared" si="9"/>
        <v>2</v>
      </c>
      <c r="AY4">
        <f t="shared" si="10"/>
        <v>181</v>
      </c>
      <c r="AZ4">
        <f t="shared" si="11"/>
        <v>179</v>
      </c>
      <c r="BA4" s="7">
        <f t="shared" si="12"/>
        <v>0.97866397175232733</v>
      </c>
      <c r="BB4" s="8">
        <f t="shared" si="13"/>
        <v>0.16960236937416789</v>
      </c>
    </row>
    <row r="5" spans="1:54" x14ac:dyDescent="0.25">
      <c r="A5" t="s">
        <v>137</v>
      </c>
      <c r="B5">
        <v>126</v>
      </c>
      <c r="C5">
        <v>123</v>
      </c>
      <c r="D5">
        <v>121</v>
      </c>
      <c r="E5">
        <v>110</v>
      </c>
      <c r="F5">
        <v>121</v>
      </c>
      <c r="G5">
        <v>127</v>
      </c>
      <c r="H5">
        <v>122</v>
      </c>
      <c r="I5">
        <v>124</v>
      </c>
      <c r="J5">
        <v>124</v>
      </c>
      <c r="K5">
        <v>126</v>
      </c>
      <c r="L5">
        <v>124</v>
      </c>
      <c r="M5">
        <v>120</v>
      </c>
      <c r="N5">
        <v>118</v>
      </c>
      <c r="O5">
        <v>119</v>
      </c>
      <c r="P5">
        <v>123</v>
      </c>
      <c r="Q5">
        <v>119</v>
      </c>
      <c r="R5">
        <v>121</v>
      </c>
      <c r="S5">
        <v>120</v>
      </c>
      <c r="T5">
        <v>117</v>
      </c>
      <c r="U5">
        <v>112</v>
      </c>
      <c r="V5">
        <v>115</v>
      </c>
      <c r="W5">
        <v>116</v>
      </c>
      <c r="X5">
        <v>119</v>
      </c>
      <c r="Y5">
        <v>117</v>
      </c>
      <c r="Z5">
        <v>109</v>
      </c>
      <c r="AA5">
        <v>116</v>
      </c>
      <c r="AB5">
        <v>115</v>
      </c>
      <c r="AC5">
        <v>112</v>
      </c>
      <c r="AD5">
        <v>124</v>
      </c>
      <c r="AE5">
        <v>125</v>
      </c>
      <c r="AF5">
        <v>113</v>
      </c>
      <c r="AG5">
        <v>117</v>
      </c>
      <c r="AH5">
        <v>112</v>
      </c>
      <c r="AI5">
        <v>118</v>
      </c>
      <c r="AJ5">
        <v>114</v>
      </c>
      <c r="AK5">
        <v>118</v>
      </c>
      <c r="AL5">
        <v>114</v>
      </c>
      <c r="AM5">
        <v>116</v>
      </c>
      <c r="AN5">
        <v>107</v>
      </c>
      <c r="AO5">
        <v>167</v>
      </c>
      <c r="AP5">
        <v>132</v>
      </c>
      <c r="AQ5">
        <v>179</v>
      </c>
      <c r="AR5">
        <v>142</v>
      </c>
      <c r="AS5">
        <v>203</v>
      </c>
      <c r="AT5" s="8">
        <f t="shared" si="6"/>
        <v>123.56818181818181</v>
      </c>
      <c r="AU5">
        <f t="shared" si="7"/>
        <v>119</v>
      </c>
      <c r="AV5" s="8">
        <f t="shared" si="8"/>
        <v>17.865645514242999</v>
      </c>
      <c r="AW5" s="6">
        <f>Table18[[#This Row],[Szórás]]/Table18[[#This Row],[Átlagos akadálymentességi hibaszám]]</f>
        <v>0.14458127692232703</v>
      </c>
      <c r="AX5">
        <f t="shared" si="9"/>
        <v>107</v>
      </c>
      <c r="AY5">
        <f t="shared" si="10"/>
        <v>203</v>
      </c>
      <c r="AZ5">
        <f t="shared" si="11"/>
        <v>96</v>
      </c>
      <c r="BA5" s="7">
        <f t="shared" si="12"/>
        <v>1.002963430840224</v>
      </c>
      <c r="BB5" s="8">
        <f t="shared" si="13"/>
        <v>9.6757859469584581E-2</v>
      </c>
    </row>
    <row r="6" spans="1:54" x14ac:dyDescent="0.25">
      <c r="A6" t="s">
        <v>124</v>
      </c>
      <c r="B6">
        <v>230</v>
      </c>
      <c r="C6">
        <v>227</v>
      </c>
      <c r="D6">
        <v>243</v>
      </c>
      <c r="E6">
        <v>105</v>
      </c>
      <c r="F6">
        <v>195</v>
      </c>
      <c r="G6">
        <v>208</v>
      </c>
      <c r="H6">
        <v>139</v>
      </c>
      <c r="I6">
        <v>152</v>
      </c>
      <c r="J6">
        <v>143</v>
      </c>
      <c r="K6">
        <v>163</v>
      </c>
      <c r="L6">
        <v>158</v>
      </c>
      <c r="M6">
        <v>161</v>
      </c>
      <c r="N6">
        <v>161</v>
      </c>
      <c r="O6">
        <v>155</v>
      </c>
      <c r="P6">
        <v>139</v>
      </c>
      <c r="Q6">
        <v>140</v>
      </c>
      <c r="R6">
        <v>137</v>
      </c>
      <c r="S6">
        <v>149</v>
      </c>
      <c r="T6">
        <v>145</v>
      </c>
      <c r="U6">
        <v>161</v>
      </c>
      <c r="V6">
        <v>134</v>
      </c>
      <c r="W6">
        <v>159</v>
      </c>
      <c r="X6">
        <v>151</v>
      </c>
      <c r="Y6">
        <v>160</v>
      </c>
      <c r="Z6">
        <v>74</v>
      </c>
      <c r="AA6">
        <v>158</v>
      </c>
      <c r="AB6">
        <v>158</v>
      </c>
      <c r="AC6">
        <v>72</v>
      </c>
      <c r="AD6">
        <v>144</v>
      </c>
      <c r="AE6">
        <v>144</v>
      </c>
      <c r="AF6">
        <v>55</v>
      </c>
      <c r="AG6">
        <v>66</v>
      </c>
      <c r="AH6">
        <v>67</v>
      </c>
      <c r="AI6">
        <v>66</v>
      </c>
      <c r="AJ6">
        <v>76</v>
      </c>
      <c r="AK6">
        <v>41</v>
      </c>
      <c r="AL6">
        <v>75</v>
      </c>
      <c r="AM6">
        <v>55</v>
      </c>
      <c r="AN6">
        <v>81</v>
      </c>
      <c r="AO6">
        <v>81</v>
      </c>
      <c r="AP6">
        <v>76</v>
      </c>
      <c r="AQ6">
        <v>152</v>
      </c>
      <c r="AR6">
        <v>148</v>
      </c>
      <c r="AS6">
        <v>147</v>
      </c>
      <c r="AT6" s="8">
        <f t="shared" si="6"/>
        <v>132.97727272727272</v>
      </c>
      <c r="AU6">
        <f t="shared" si="7"/>
        <v>144.5</v>
      </c>
      <c r="AV6" s="8">
        <f t="shared" si="8"/>
        <v>49.743289198604302</v>
      </c>
      <c r="AW6" s="6">
        <f>Table18[[#This Row],[Szórás]]/Table18[[#This Row],[Átlagos akadálymentességi hibaszám]]</f>
        <v>0.37407361557658336</v>
      </c>
      <c r="AX6">
        <f t="shared" si="9"/>
        <v>41</v>
      </c>
      <c r="AY6">
        <f t="shared" si="10"/>
        <v>243</v>
      </c>
      <c r="AZ6">
        <f t="shared" si="11"/>
        <v>202</v>
      </c>
      <c r="BA6" s="7">
        <f t="shared" si="12"/>
        <v>0.97822160693008886</v>
      </c>
      <c r="BB6" s="8">
        <f t="shared" si="13"/>
        <v>0.4265058279609707</v>
      </c>
    </row>
    <row r="7" spans="1:54" x14ac:dyDescent="0.25">
      <c r="A7" t="s">
        <v>124</v>
      </c>
      <c r="B7">
        <v>202</v>
      </c>
      <c r="C7">
        <v>185</v>
      </c>
      <c r="D7">
        <v>78</v>
      </c>
      <c r="E7">
        <v>84</v>
      </c>
      <c r="F7">
        <v>97</v>
      </c>
      <c r="G7">
        <v>76</v>
      </c>
      <c r="H7">
        <v>89</v>
      </c>
      <c r="I7">
        <v>74</v>
      </c>
      <c r="J7">
        <v>72</v>
      </c>
      <c r="K7">
        <v>66</v>
      </c>
      <c r="L7">
        <v>66</v>
      </c>
      <c r="M7">
        <v>72</v>
      </c>
      <c r="N7">
        <v>60</v>
      </c>
      <c r="O7">
        <v>30</v>
      </c>
      <c r="P7">
        <v>27</v>
      </c>
      <c r="Q7">
        <v>28</v>
      </c>
      <c r="R7">
        <v>36</v>
      </c>
      <c r="S7">
        <v>29</v>
      </c>
      <c r="T7">
        <v>28</v>
      </c>
      <c r="U7">
        <v>29</v>
      </c>
      <c r="V7">
        <v>29</v>
      </c>
      <c r="W7">
        <v>31</v>
      </c>
      <c r="X7">
        <v>25</v>
      </c>
      <c r="Y7">
        <v>25</v>
      </c>
      <c r="Z7">
        <v>45</v>
      </c>
      <c r="AA7">
        <v>29</v>
      </c>
      <c r="AB7">
        <v>23</v>
      </c>
      <c r="AC7">
        <v>33</v>
      </c>
      <c r="AD7">
        <v>23</v>
      </c>
      <c r="AE7">
        <v>22</v>
      </c>
      <c r="AF7">
        <v>34</v>
      </c>
      <c r="AG7">
        <v>44</v>
      </c>
      <c r="AH7">
        <v>36</v>
      </c>
      <c r="AI7">
        <v>33</v>
      </c>
      <c r="AJ7">
        <v>26</v>
      </c>
      <c r="AK7">
        <v>26</v>
      </c>
      <c r="AL7">
        <v>17</v>
      </c>
      <c r="AM7">
        <v>25</v>
      </c>
      <c r="AN7">
        <v>24</v>
      </c>
      <c r="AO7">
        <v>21</v>
      </c>
      <c r="AP7">
        <v>18</v>
      </c>
      <c r="AQ7">
        <v>21</v>
      </c>
      <c r="AR7">
        <v>20</v>
      </c>
      <c r="AS7">
        <v>23</v>
      </c>
      <c r="AT7" s="8">
        <f t="shared" si="6"/>
        <v>47.295454545454547</v>
      </c>
      <c r="AU7">
        <f t="shared" si="7"/>
        <v>29.5</v>
      </c>
      <c r="AV7" s="8">
        <f t="shared" si="8"/>
        <v>39.233101558863765</v>
      </c>
      <c r="AW7" s="6">
        <f>Table18[[#This Row],[Szórás]]/Table18[[#This Row],[Átlagos akadálymentességi hibaszám]]</f>
        <v>0.82953218096588455</v>
      </c>
      <c r="AX7">
        <f t="shared" si="9"/>
        <v>17</v>
      </c>
      <c r="AY7">
        <f t="shared" si="10"/>
        <v>202</v>
      </c>
      <c r="AZ7">
        <f t="shared" si="11"/>
        <v>185</v>
      </c>
      <c r="BA7" s="7">
        <f t="shared" si="12"/>
        <v>0.96141478337815156</v>
      </c>
      <c r="BB7" s="8">
        <f t="shared" si="13"/>
        <v>0.69503471031865927</v>
      </c>
    </row>
    <row r="8" spans="1:54" x14ac:dyDescent="0.25">
      <c r="A8" t="s">
        <v>124</v>
      </c>
      <c r="B8">
        <v>163</v>
      </c>
      <c r="C8">
        <v>163</v>
      </c>
      <c r="D8">
        <v>163</v>
      </c>
      <c r="E8">
        <v>163</v>
      </c>
      <c r="F8">
        <v>163</v>
      </c>
      <c r="G8">
        <v>163</v>
      </c>
      <c r="H8">
        <v>163</v>
      </c>
      <c r="I8">
        <v>163</v>
      </c>
      <c r="J8">
        <v>163</v>
      </c>
      <c r="K8">
        <v>163</v>
      </c>
      <c r="L8">
        <v>163</v>
      </c>
      <c r="M8">
        <v>163</v>
      </c>
      <c r="N8">
        <v>163</v>
      </c>
      <c r="O8">
        <v>163</v>
      </c>
      <c r="P8">
        <v>163</v>
      </c>
      <c r="Q8">
        <v>162</v>
      </c>
      <c r="R8">
        <v>162</v>
      </c>
      <c r="S8">
        <v>162</v>
      </c>
      <c r="T8">
        <v>156</v>
      </c>
      <c r="U8">
        <v>162</v>
      </c>
      <c r="V8">
        <v>162</v>
      </c>
      <c r="W8">
        <v>162</v>
      </c>
      <c r="X8">
        <v>162</v>
      </c>
      <c r="Y8">
        <v>162</v>
      </c>
      <c r="Z8">
        <v>162</v>
      </c>
      <c r="AA8">
        <v>162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 s="8">
        <f t="shared" si="6"/>
        <v>96.340909090909093</v>
      </c>
      <c r="AU8">
        <f t="shared" si="7"/>
        <v>162</v>
      </c>
      <c r="AV8" s="8">
        <f t="shared" si="8"/>
        <v>80.25249200849116</v>
      </c>
      <c r="AW8" s="6">
        <f>Table18[[#This Row],[Szórás]]/Table18[[#This Row],[Átlagos akadálymentességi hibaszám]]</f>
        <v>0.8330053428576577</v>
      </c>
      <c r="AX8">
        <f t="shared" si="9"/>
        <v>1</v>
      </c>
      <c r="AY8">
        <f t="shared" si="10"/>
        <v>163</v>
      </c>
      <c r="AZ8">
        <f t="shared" si="11"/>
        <v>162</v>
      </c>
      <c r="BA8" s="7">
        <f t="shared" si="12"/>
        <v>0.84538434696134634</v>
      </c>
      <c r="BB8" s="8">
        <f t="shared" si="13"/>
        <v>0.72644822318403723</v>
      </c>
    </row>
    <row r="9" spans="1:54" x14ac:dyDescent="0.25">
      <c r="A9" t="s">
        <v>175</v>
      </c>
      <c r="B9">
        <v>76</v>
      </c>
      <c r="C9">
        <v>76</v>
      </c>
      <c r="D9">
        <v>76</v>
      </c>
      <c r="E9">
        <v>76</v>
      </c>
      <c r="F9">
        <v>76</v>
      </c>
      <c r="G9">
        <v>76</v>
      </c>
      <c r="H9">
        <v>76</v>
      </c>
      <c r="I9">
        <v>76</v>
      </c>
      <c r="J9">
        <v>76</v>
      </c>
      <c r="K9">
        <v>76</v>
      </c>
      <c r="L9">
        <v>76</v>
      </c>
      <c r="M9">
        <v>76</v>
      </c>
      <c r="N9">
        <v>76</v>
      </c>
      <c r="O9">
        <v>76</v>
      </c>
      <c r="P9">
        <v>76</v>
      </c>
      <c r="Q9">
        <v>76</v>
      </c>
      <c r="R9">
        <v>76</v>
      </c>
      <c r="S9">
        <v>76</v>
      </c>
      <c r="T9">
        <v>76</v>
      </c>
      <c r="U9">
        <v>76</v>
      </c>
      <c r="V9">
        <v>76</v>
      </c>
      <c r="W9">
        <v>76</v>
      </c>
      <c r="X9">
        <v>76</v>
      </c>
      <c r="Y9">
        <v>76</v>
      </c>
      <c r="Z9">
        <v>76</v>
      </c>
      <c r="AA9">
        <v>76</v>
      </c>
      <c r="AB9">
        <v>76</v>
      </c>
      <c r="AC9">
        <v>76</v>
      </c>
      <c r="AD9">
        <v>76</v>
      </c>
      <c r="AE9">
        <v>76</v>
      </c>
      <c r="AF9">
        <v>76</v>
      </c>
      <c r="AG9">
        <v>76</v>
      </c>
      <c r="AH9">
        <v>76</v>
      </c>
      <c r="AI9">
        <v>76</v>
      </c>
      <c r="AJ9">
        <v>76</v>
      </c>
      <c r="AK9">
        <v>76</v>
      </c>
      <c r="AL9">
        <v>76</v>
      </c>
      <c r="AM9">
        <v>76</v>
      </c>
      <c r="AN9">
        <v>76</v>
      </c>
      <c r="AO9">
        <v>76</v>
      </c>
      <c r="AP9">
        <v>76</v>
      </c>
      <c r="AQ9">
        <v>76</v>
      </c>
      <c r="AR9">
        <v>1</v>
      </c>
      <c r="AS9">
        <v>1</v>
      </c>
      <c r="AT9" s="8">
        <f t="shared" si="6"/>
        <v>72.590909090909093</v>
      </c>
      <c r="AU9">
        <f t="shared" si="7"/>
        <v>76</v>
      </c>
      <c r="AV9" s="8">
        <f t="shared" si="8"/>
        <v>15.8030291206114</v>
      </c>
      <c r="AW9" s="6">
        <f>Table18[[#This Row],[Szórás]]/Table18[[#This Row],[Átlagos akadálymentességi hibaszám]]</f>
        <v>0.21769983760391409</v>
      </c>
      <c r="AX9">
        <f t="shared" si="9"/>
        <v>1</v>
      </c>
      <c r="AY9">
        <f t="shared" si="10"/>
        <v>76</v>
      </c>
      <c r="AZ9">
        <f t="shared" si="11"/>
        <v>75</v>
      </c>
      <c r="BA9" s="7">
        <f t="shared" si="12"/>
        <v>0.97468934776268479</v>
      </c>
      <c r="BB9" s="8">
        <f t="shared" si="13"/>
        <v>0.13023255813953491</v>
      </c>
    </row>
    <row r="10" spans="1:54" x14ac:dyDescent="0.25">
      <c r="A10" t="s">
        <v>103</v>
      </c>
      <c r="B10">
        <v>42</v>
      </c>
      <c r="C10">
        <v>42</v>
      </c>
      <c r="D10">
        <v>42</v>
      </c>
      <c r="E10">
        <v>42</v>
      </c>
      <c r="F10">
        <v>42</v>
      </c>
      <c r="G10">
        <v>44</v>
      </c>
      <c r="H10">
        <v>44</v>
      </c>
      <c r="I10">
        <v>43</v>
      </c>
      <c r="J10">
        <v>44</v>
      </c>
      <c r="K10">
        <v>44</v>
      </c>
      <c r="L10">
        <v>44</v>
      </c>
      <c r="M10">
        <v>34</v>
      </c>
      <c r="N10">
        <v>35</v>
      </c>
      <c r="O10">
        <v>35</v>
      </c>
      <c r="P10">
        <v>37</v>
      </c>
      <c r="Q10">
        <v>36</v>
      </c>
      <c r="R10">
        <v>37</v>
      </c>
      <c r="S10">
        <v>37</v>
      </c>
      <c r="T10">
        <v>36</v>
      </c>
      <c r="U10">
        <v>36</v>
      </c>
      <c r="V10">
        <v>36</v>
      </c>
      <c r="W10">
        <v>37</v>
      </c>
      <c r="X10">
        <v>37</v>
      </c>
      <c r="Y10">
        <v>33</v>
      </c>
      <c r="Z10">
        <v>33</v>
      </c>
      <c r="AA10">
        <v>34</v>
      </c>
      <c r="AB10">
        <v>34</v>
      </c>
      <c r="AC10">
        <v>34</v>
      </c>
      <c r="AD10">
        <v>35</v>
      </c>
      <c r="AE10">
        <v>36</v>
      </c>
      <c r="AF10">
        <v>36</v>
      </c>
      <c r="AG10">
        <v>35</v>
      </c>
      <c r="AH10">
        <v>35</v>
      </c>
      <c r="AI10">
        <v>34</v>
      </c>
      <c r="AJ10">
        <v>35</v>
      </c>
      <c r="AK10">
        <v>35</v>
      </c>
      <c r="AL10">
        <v>37</v>
      </c>
      <c r="AM10">
        <v>36</v>
      </c>
      <c r="AN10">
        <v>37</v>
      </c>
      <c r="AO10">
        <v>38</v>
      </c>
      <c r="AP10">
        <v>36</v>
      </c>
      <c r="AQ10">
        <v>37</v>
      </c>
      <c r="AR10">
        <v>33</v>
      </c>
      <c r="AS10">
        <v>33</v>
      </c>
      <c r="AT10" s="8">
        <f t="shared" si="6"/>
        <v>37.31818181818182</v>
      </c>
      <c r="AU10">
        <f t="shared" si="7"/>
        <v>36</v>
      </c>
      <c r="AV10" s="8">
        <f t="shared" si="8"/>
        <v>3.5684191488651265</v>
      </c>
      <c r="AW10" s="6">
        <f>Table18[[#This Row],[Szórás]]/Table18[[#This Row],[Átlagos akadálymentességi hibaszám]]</f>
        <v>9.562146318518E-2</v>
      </c>
      <c r="AX10">
        <f t="shared" si="9"/>
        <v>33</v>
      </c>
      <c r="AY10">
        <f t="shared" si="10"/>
        <v>44</v>
      </c>
      <c r="AZ10">
        <f t="shared" si="11"/>
        <v>11</v>
      </c>
      <c r="BA10" s="7">
        <f t="shared" si="12"/>
        <v>0.99500819416000486</v>
      </c>
      <c r="BB10" s="8">
        <f t="shared" si="13"/>
        <v>0.48195762748416093</v>
      </c>
    </row>
    <row r="11" spans="1:54" x14ac:dyDescent="0.25">
      <c r="A11" t="s">
        <v>124</v>
      </c>
      <c r="B11">
        <v>203</v>
      </c>
      <c r="C11">
        <v>196</v>
      </c>
      <c r="D11">
        <v>200</v>
      </c>
      <c r="E11">
        <v>109</v>
      </c>
      <c r="F11">
        <v>196</v>
      </c>
      <c r="G11">
        <v>199</v>
      </c>
      <c r="H11">
        <v>195</v>
      </c>
      <c r="I11">
        <v>182</v>
      </c>
      <c r="J11">
        <v>188</v>
      </c>
      <c r="K11">
        <v>193</v>
      </c>
      <c r="L11">
        <v>206</v>
      </c>
      <c r="M11">
        <v>205</v>
      </c>
      <c r="N11">
        <v>209</v>
      </c>
      <c r="O11">
        <v>208</v>
      </c>
      <c r="P11">
        <v>187</v>
      </c>
      <c r="Q11">
        <v>192</v>
      </c>
      <c r="R11">
        <v>197</v>
      </c>
      <c r="S11">
        <v>201</v>
      </c>
      <c r="T11">
        <v>195</v>
      </c>
      <c r="U11">
        <v>219</v>
      </c>
      <c r="V11">
        <v>216</v>
      </c>
      <c r="W11">
        <v>222</v>
      </c>
      <c r="X11">
        <v>233</v>
      </c>
      <c r="Y11">
        <v>224</v>
      </c>
      <c r="Z11">
        <v>141</v>
      </c>
      <c r="AA11">
        <v>246</v>
      </c>
      <c r="AB11">
        <v>233</v>
      </c>
      <c r="AC11">
        <v>125</v>
      </c>
      <c r="AD11">
        <v>240</v>
      </c>
      <c r="AE11">
        <v>235</v>
      </c>
      <c r="AF11">
        <v>131</v>
      </c>
      <c r="AG11">
        <v>131</v>
      </c>
      <c r="AH11">
        <v>127</v>
      </c>
      <c r="AI11">
        <v>132</v>
      </c>
      <c r="AJ11">
        <v>136</v>
      </c>
      <c r="AK11">
        <v>135</v>
      </c>
      <c r="AL11">
        <v>151</v>
      </c>
      <c r="AM11">
        <v>151</v>
      </c>
      <c r="AN11">
        <v>132</v>
      </c>
      <c r="AO11">
        <v>137</v>
      </c>
      <c r="AP11">
        <v>144</v>
      </c>
      <c r="AQ11">
        <v>257</v>
      </c>
      <c r="AR11">
        <v>275</v>
      </c>
      <c r="AS11">
        <v>269</v>
      </c>
      <c r="AT11" s="8">
        <f t="shared" si="6"/>
        <v>188.70454545454547</v>
      </c>
      <c r="AU11">
        <f t="shared" si="7"/>
        <v>196</v>
      </c>
      <c r="AV11" s="8">
        <f t="shared" si="8"/>
        <v>43.022211432384218</v>
      </c>
      <c r="AW11" s="6">
        <f>Table18[[#This Row],[Szórás]]/Table18[[#This Row],[Átlagos akadálymentességi hibaszám]]</f>
        <v>0.22798714958748711</v>
      </c>
      <c r="AX11">
        <f t="shared" si="9"/>
        <v>109</v>
      </c>
      <c r="AY11">
        <f t="shared" si="10"/>
        <v>275</v>
      </c>
      <c r="AZ11">
        <f t="shared" si="11"/>
        <v>166</v>
      </c>
      <c r="BA11" s="7">
        <f t="shared" si="12"/>
        <v>0.99677512450653138</v>
      </c>
      <c r="BB11" s="8">
        <f t="shared" si="13"/>
        <v>2.9850205025055247E-2</v>
      </c>
    </row>
    <row r="12" spans="1:54" x14ac:dyDescent="0.25">
      <c r="A12" t="s">
        <v>103</v>
      </c>
      <c r="B12">
        <v>620</v>
      </c>
      <c r="C12">
        <v>602</v>
      </c>
      <c r="D12">
        <v>580</v>
      </c>
      <c r="E12">
        <v>568</v>
      </c>
      <c r="F12">
        <v>512</v>
      </c>
      <c r="G12">
        <v>554</v>
      </c>
      <c r="H12">
        <v>572</v>
      </c>
      <c r="I12">
        <v>559</v>
      </c>
      <c r="J12">
        <v>518</v>
      </c>
      <c r="K12">
        <v>539</v>
      </c>
      <c r="L12">
        <v>612</v>
      </c>
      <c r="M12">
        <v>588</v>
      </c>
      <c r="N12">
        <v>587</v>
      </c>
      <c r="O12">
        <v>606</v>
      </c>
      <c r="P12">
        <v>579</v>
      </c>
      <c r="Q12">
        <v>588</v>
      </c>
      <c r="R12">
        <v>607</v>
      </c>
      <c r="S12">
        <v>591</v>
      </c>
      <c r="T12">
        <v>677</v>
      </c>
      <c r="U12">
        <v>282</v>
      </c>
      <c r="V12">
        <v>329</v>
      </c>
      <c r="W12">
        <v>324</v>
      </c>
      <c r="X12">
        <v>277</v>
      </c>
      <c r="Y12">
        <v>315</v>
      </c>
      <c r="Z12">
        <v>336</v>
      </c>
      <c r="AA12">
        <v>385</v>
      </c>
      <c r="AB12">
        <v>310</v>
      </c>
      <c r="AC12">
        <v>288</v>
      </c>
      <c r="AD12">
        <v>348</v>
      </c>
      <c r="AE12">
        <v>275</v>
      </c>
      <c r="AF12">
        <v>332</v>
      </c>
      <c r="AG12">
        <v>314</v>
      </c>
      <c r="AH12">
        <v>299</v>
      </c>
      <c r="AI12">
        <v>318</v>
      </c>
      <c r="AJ12">
        <v>312</v>
      </c>
      <c r="AK12">
        <v>300</v>
      </c>
      <c r="AL12">
        <v>283</v>
      </c>
      <c r="AM12">
        <v>298</v>
      </c>
      <c r="AN12">
        <v>336</v>
      </c>
      <c r="AO12">
        <v>321</v>
      </c>
      <c r="AP12">
        <v>331</v>
      </c>
      <c r="AQ12">
        <v>258</v>
      </c>
      <c r="AR12">
        <v>277</v>
      </c>
      <c r="AS12">
        <v>308</v>
      </c>
      <c r="AT12" s="8">
        <f t="shared" si="6"/>
        <v>427.61363636363637</v>
      </c>
      <c r="AU12">
        <f t="shared" si="7"/>
        <v>336</v>
      </c>
      <c r="AV12" s="8">
        <f t="shared" si="8"/>
        <v>139.91778581177354</v>
      </c>
      <c r="AW12" s="6">
        <f>Table18[[#This Row],[Szórás]]/Table18[[#This Row],[Átlagos akadálymentességi hibaszám]]</f>
        <v>0.32720608959436809</v>
      </c>
      <c r="AX12">
        <f t="shared" si="9"/>
        <v>258</v>
      </c>
      <c r="AY12">
        <f t="shared" si="10"/>
        <v>677</v>
      </c>
      <c r="AZ12">
        <f t="shared" si="11"/>
        <v>419</v>
      </c>
      <c r="BA12" s="7">
        <f t="shared" si="12"/>
        <v>0.97898178425546234</v>
      </c>
      <c r="BB12" s="8">
        <f t="shared" si="13"/>
        <v>0.70143804672707522</v>
      </c>
    </row>
    <row r="13" spans="1:54" x14ac:dyDescent="0.25">
      <c r="A13" t="s">
        <v>103</v>
      </c>
      <c r="B13">
        <v>74</v>
      </c>
      <c r="C13">
        <v>74</v>
      </c>
      <c r="D13">
        <v>74</v>
      </c>
      <c r="E13">
        <v>74</v>
      </c>
      <c r="F13">
        <v>73</v>
      </c>
      <c r="G13">
        <v>73</v>
      </c>
      <c r="H13">
        <v>73</v>
      </c>
      <c r="I13">
        <v>73</v>
      </c>
      <c r="J13">
        <v>73</v>
      </c>
      <c r="K13">
        <v>80</v>
      </c>
      <c r="L13">
        <v>80</v>
      </c>
      <c r="M13">
        <v>82</v>
      </c>
      <c r="N13">
        <v>79</v>
      </c>
      <c r="O13">
        <v>69</v>
      </c>
      <c r="P13">
        <v>69</v>
      </c>
      <c r="Q13">
        <v>75</v>
      </c>
      <c r="R13">
        <v>75</v>
      </c>
      <c r="S13">
        <v>75</v>
      </c>
      <c r="T13">
        <v>72</v>
      </c>
      <c r="U13">
        <v>75</v>
      </c>
      <c r="V13">
        <v>75</v>
      </c>
      <c r="W13">
        <v>75</v>
      </c>
      <c r="X13">
        <v>74</v>
      </c>
      <c r="Y13">
        <v>75</v>
      </c>
      <c r="Z13">
        <v>70</v>
      </c>
      <c r="AA13">
        <v>73</v>
      </c>
      <c r="AB13">
        <v>68</v>
      </c>
      <c r="AC13">
        <v>68</v>
      </c>
      <c r="AD13">
        <v>69</v>
      </c>
      <c r="AE13">
        <v>79</v>
      </c>
      <c r="AF13">
        <v>78</v>
      </c>
      <c r="AG13">
        <v>77</v>
      </c>
      <c r="AH13">
        <v>77</v>
      </c>
      <c r="AI13">
        <v>78</v>
      </c>
      <c r="AJ13">
        <v>78</v>
      </c>
      <c r="AK13">
        <v>66</v>
      </c>
      <c r="AL13">
        <v>76</v>
      </c>
      <c r="AM13">
        <v>75</v>
      </c>
      <c r="AN13">
        <v>72</v>
      </c>
      <c r="AO13">
        <v>70</v>
      </c>
      <c r="AP13">
        <v>65</v>
      </c>
      <c r="AQ13">
        <v>69</v>
      </c>
      <c r="AR13">
        <v>69</v>
      </c>
      <c r="AS13">
        <v>69</v>
      </c>
      <c r="AT13" s="8">
        <f t="shared" si="6"/>
        <v>73.568181818181813</v>
      </c>
      <c r="AU13">
        <f t="shared" si="7"/>
        <v>74</v>
      </c>
      <c r="AV13" s="8">
        <f t="shared" si="8"/>
        <v>3.9437777148120015</v>
      </c>
      <c r="AW13" s="6">
        <f>Table18[[#This Row],[Szórás]]/Table18[[#This Row],[Átlagos akadálymentességi hibaszám]]</f>
        <v>5.3607111353638576E-2</v>
      </c>
      <c r="AX13">
        <f t="shared" si="9"/>
        <v>65</v>
      </c>
      <c r="AY13">
        <f t="shared" si="10"/>
        <v>82</v>
      </c>
      <c r="AZ13">
        <f t="shared" si="11"/>
        <v>17</v>
      </c>
      <c r="BA13" s="7">
        <f t="shared" si="12"/>
        <v>0.99871418169161952</v>
      </c>
      <c r="BB13" s="8">
        <f t="shared" si="13"/>
        <v>9.4035141300210442E-2</v>
      </c>
    </row>
    <row r="14" spans="1:54" x14ac:dyDescent="0.25">
      <c r="A14" t="s">
        <v>103</v>
      </c>
      <c r="B14">
        <v>30</v>
      </c>
      <c r="C14">
        <v>36</v>
      </c>
      <c r="D14">
        <v>36</v>
      </c>
      <c r="E14">
        <v>31</v>
      </c>
      <c r="F14">
        <v>37</v>
      </c>
      <c r="G14">
        <v>35</v>
      </c>
      <c r="H14">
        <v>33</v>
      </c>
      <c r="I14">
        <v>30</v>
      </c>
      <c r="J14">
        <v>28</v>
      </c>
      <c r="K14">
        <v>31</v>
      </c>
      <c r="L14">
        <v>32</v>
      </c>
      <c r="M14">
        <v>26</v>
      </c>
      <c r="N14">
        <v>29</v>
      </c>
      <c r="O14">
        <v>27</v>
      </c>
      <c r="P14">
        <v>33</v>
      </c>
      <c r="Q14">
        <v>30</v>
      </c>
      <c r="R14">
        <v>30</v>
      </c>
      <c r="S14">
        <v>30</v>
      </c>
      <c r="T14">
        <v>31</v>
      </c>
      <c r="U14">
        <v>33</v>
      </c>
      <c r="V14">
        <v>31</v>
      </c>
      <c r="W14">
        <v>34</v>
      </c>
      <c r="X14">
        <v>31</v>
      </c>
      <c r="Y14">
        <v>34</v>
      </c>
      <c r="Z14">
        <v>26</v>
      </c>
      <c r="AA14">
        <v>32</v>
      </c>
      <c r="AB14">
        <v>35</v>
      </c>
      <c r="AC14">
        <v>32</v>
      </c>
      <c r="AD14">
        <v>37</v>
      </c>
      <c r="AE14">
        <v>36</v>
      </c>
      <c r="AF14">
        <v>34</v>
      </c>
      <c r="AG14">
        <v>37</v>
      </c>
      <c r="AH14">
        <v>33</v>
      </c>
      <c r="AI14">
        <v>35</v>
      </c>
      <c r="AJ14">
        <v>34</v>
      </c>
      <c r="AK14">
        <v>34</v>
      </c>
      <c r="AL14">
        <v>36</v>
      </c>
      <c r="AM14">
        <v>33</v>
      </c>
      <c r="AN14">
        <v>33</v>
      </c>
      <c r="AO14">
        <v>36</v>
      </c>
      <c r="AP14">
        <v>35</v>
      </c>
      <c r="AQ14">
        <v>35</v>
      </c>
      <c r="AR14">
        <v>39</v>
      </c>
      <c r="AS14">
        <v>36</v>
      </c>
      <c r="AT14" s="8">
        <f t="shared" si="6"/>
        <v>32.863636363636367</v>
      </c>
      <c r="AU14">
        <f t="shared" si="7"/>
        <v>33</v>
      </c>
      <c r="AV14" s="8">
        <f t="shared" si="8"/>
        <v>3.069663333489931</v>
      </c>
      <c r="AW14" s="6">
        <f>Table18[[#This Row],[Szórás]]/Table18[[#This Row],[Átlagos akadálymentességi hibaszám]]</f>
        <v>9.340607653772956E-2</v>
      </c>
      <c r="AX14">
        <f t="shared" si="9"/>
        <v>26</v>
      </c>
      <c r="AY14">
        <f t="shared" si="10"/>
        <v>39</v>
      </c>
      <c r="AZ14">
        <f t="shared" si="11"/>
        <v>13</v>
      </c>
      <c r="BA14" s="7">
        <f t="shared" si="12"/>
        <v>1.0032053105627938</v>
      </c>
      <c r="BB14" s="8">
        <f t="shared" si="13"/>
        <v>0.18321522166169973</v>
      </c>
    </row>
    <row r="15" spans="1:54" x14ac:dyDescent="0.25">
      <c r="A15" t="s">
        <v>175</v>
      </c>
      <c r="B15">
        <v>43</v>
      </c>
      <c r="C15">
        <v>43</v>
      </c>
      <c r="D15">
        <v>43</v>
      </c>
      <c r="E15">
        <v>44</v>
      </c>
      <c r="F15">
        <v>45</v>
      </c>
      <c r="G15">
        <v>45</v>
      </c>
      <c r="H15">
        <v>45</v>
      </c>
      <c r="I15">
        <v>45</v>
      </c>
      <c r="J15">
        <v>45</v>
      </c>
      <c r="K15">
        <v>45</v>
      </c>
      <c r="L15">
        <v>45</v>
      </c>
      <c r="M15">
        <v>45</v>
      </c>
      <c r="N15">
        <v>45</v>
      </c>
      <c r="O15">
        <v>45</v>
      </c>
      <c r="P15">
        <v>45</v>
      </c>
      <c r="Q15">
        <v>45</v>
      </c>
      <c r="R15">
        <v>45</v>
      </c>
      <c r="S15">
        <v>45</v>
      </c>
      <c r="T15">
        <v>45</v>
      </c>
      <c r="U15">
        <v>45</v>
      </c>
      <c r="V15">
        <v>45</v>
      </c>
      <c r="W15">
        <v>45</v>
      </c>
      <c r="X15">
        <v>45</v>
      </c>
      <c r="Y15">
        <v>45</v>
      </c>
      <c r="Z15">
        <v>45</v>
      </c>
      <c r="AA15">
        <v>45</v>
      </c>
      <c r="AB15">
        <v>45</v>
      </c>
      <c r="AC15">
        <v>45</v>
      </c>
      <c r="AD15">
        <v>44</v>
      </c>
      <c r="AE15">
        <v>44</v>
      </c>
      <c r="AF15">
        <v>44</v>
      </c>
      <c r="AG15">
        <v>44</v>
      </c>
      <c r="AH15">
        <v>44</v>
      </c>
      <c r="AI15">
        <v>44</v>
      </c>
      <c r="AJ15">
        <v>44</v>
      </c>
      <c r="AK15">
        <v>44</v>
      </c>
      <c r="AL15">
        <v>44</v>
      </c>
      <c r="AM15">
        <v>44</v>
      </c>
      <c r="AN15">
        <v>44</v>
      </c>
      <c r="AO15">
        <v>44</v>
      </c>
      <c r="AP15">
        <v>44</v>
      </c>
      <c r="AQ15">
        <v>44</v>
      </c>
      <c r="AR15">
        <v>44</v>
      </c>
      <c r="AS15">
        <v>44</v>
      </c>
      <c r="AT15" s="8">
        <f t="shared" si="6"/>
        <v>44.477272727272727</v>
      </c>
      <c r="AU15">
        <f t="shared" si="7"/>
        <v>45</v>
      </c>
      <c r="AV15" s="8">
        <f t="shared" si="8"/>
        <v>0.62834727339512342</v>
      </c>
      <c r="AW15" s="6">
        <f>Table18[[#This Row],[Szórás]]/Table18[[#This Row],[Átlagos akadálymentességi hibaszám]]</f>
        <v>1.4127378655792248E-2</v>
      </c>
      <c r="AX15">
        <f t="shared" si="9"/>
        <v>43</v>
      </c>
      <c r="AY15">
        <f t="shared" si="10"/>
        <v>45</v>
      </c>
      <c r="AZ15">
        <f t="shared" si="11"/>
        <v>2</v>
      </c>
      <c r="BA15" s="7">
        <f t="shared" si="12"/>
        <v>0.99974319917039889</v>
      </c>
      <c r="BB15" s="8">
        <f t="shared" si="13"/>
        <v>5.39328220657012E-2</v>
      </c>
    </row>
    <row r="16" spans="1:54" x14ac:dyDescent="0.25">
      <c r="A16" t="s">
        <v>124</v>
      </c>
      <c r="B16">
        <v>36</v>
      </c>
      <c r="C16">
        <v>35</v>
      </c>
      <c r="D16">
        <v>35</v>
      </c>
      <c r="E16">
        <v>36</v>
      </c>
      <c r="F16">
        <v>34</v>
      </c>
      <c r="G16">
        <v>34</v>
      </c>
      <c r="H16">
        <v>34</v>
      </c>
      <c r="I16">
        <v>31</v>
      </c>
      <c r="J16">
        <v>31</v>
      </c>
      <c r="K16">
        <v>31</v>
      </c>
      <c r="L16">
        <v>31</v>
      </c>
      <c r="M16">
        <v>31</v>
      </c>
      <c r="N16">
        <v>31</v>
      </c>
      <c r="O16">
        <v>31</v>
      </c>
      <c r="P16">
        <v>31</v>
      </c>
      <c r="Q16">
        <v>31</v>
      </c>
      <c r="R16">
        <v>31</v>
      </c>
      <c r="S16">
        <v>31</v>
      </c>
      <c r="T16">
        <v>28</v>
      </c>
      <c r="U16">
        <v>26</v>
      </c>
      <c r="V16">
        <v>26</v>
      </c>
      <c r="W16">
        <v>26</v>
      </c>
      <c r="X16">
        <v>27</v>
      </c>
      <c r="Y16">
        <v>27</v>
      </c>
      <c r="Z16">
        <v>27</v>
      </c>
      <c r="AA16">
        <v>28</v>
      </c>
      <c r="AB16">
        <v>27</v>
      </c>
      <c r="AC16">
        <v>27</v>
      </c>
      <c r="AD16">
        <v>28</v>
      </c>
      <c r="AE16">
        <v>27</v>
      </c>
      <c r="AF16">
        <v>28</v>
      </c>
      <c r="AG16">
        <v>28</v>
      </c>
      <c r="AH16">
        <v>27</v>
      </c>
      <c r="AI16">
        <v>28</v>
      </c>
      <c r="AJ16">
        <v>28</v>
      </c>
      <c r="AK16">
        <v>31</v>
      </c>
      <c r="AL16">
        <v>31</v>
      </c>
      <c r="AM16">
        <v>28</v>
      </c>
      <c r="AN16">
        <v>28</v>
      </c>
      <c r="AO16">
        <v>28</v>
      </c>
      <c r="AP16">
        <v>30</v>
      </c>
      <c r="AQ16">
        <v>29</v>
      </c>
      <c r="AR16">
        <v>29</v>
      </c>
      <c r="AS16">
        <v>28</v>
      </c>
      <c r="AT16" s="8">
        <f t="shared" si="6"/>
        <v>29.772727272727273</v>
      </c>
      <c r="AU16">
        <f t="shared" si="7"/>
        <v>29</v>
      </c>
      <c r="AV16" s="8">
        <f t="shared" si="8"/>
        <v>2.8025207620220196</v>
      </c>
      <c r="AW16" s="6">
        <f>Table18[[#This Row],[Szórás]]/Table18[[#This Row],[Átlagos akadálymentességi hibaszám]]</f>
        <v>9.4130468342724316E-2</v>
      </c>
      <c r="AX16">
        <f t="shared" si="9"/>
        <v>26</v>
      </c>
      <c r="AY16">
        <f t="shared" si="10"/>
        <v>36</v>
      </c>
      <c r="AZ16">
        <f t="shared" si="11"/>
        <v>10</v>
      </c>
      <c r="BA16" s="7">
        <f t="shared" si="12"/>
        <v>0.99514307215361086</v>
      </c>
      <c r="BB16" s="8">
        <f t="shared" si="13"/>
        <v>0.46375384070757658</v>
      </c>
    </row>
    <row r="17" spans="1:54" x14ac:dyDescent="0.25">
      <c r="A17" t="s">
        <v>103</v>
      </c>
      <c r="B17">
        <v>13</v>
      </c>
      <c r="C17">
        <v>13</v>
      </c>
      <c r="D17">
        <v>30</v>
      </c>
      <c r="E17">
        <v>15</v>
      </c>
      <c r="F17">
        <v>11</v>
      </c>
      <c r="G17">
        <v>21</v>
      </c>
      <c r="H17">
        <v>34</v>
      </c>
      <c r="I17">
        <v>26</v>
      </c>
      <c r="J17">
        <v>26</v>
      </c>
      <c r="K17">
        <v>26</v>
      </c>
      <c r="L17">
        <v>24</v>
      </c>
      <c r="M17">
        <v>37</v>
      </c>
      <c r="N17">
        <v>24</v>
      </c>
      <c r="O17">
        <v>24</v>
      </c>
      <c r="P17">
        <v>24</v>
      </c>
      <c r="Q17">
        <v>24</v>
      </c>
      <c r="R17">
        <v>24</v>
      </c>
      <c r="S17">
        <v>24</v>
      </c>
      <c r="T17">
        <v>10</v>
      </c>
      <c r="U17">
        <v>38</v>
      </c>
      <c r="V17">
        <v>26</v>
      </c>
      <c r="W17">
        <v>26</v>
      </c>
      <c r="X17">
        <v>26</v>
      </c>
      <c r="Y17">
        <v>24</v>
      </c>
      <c r="Z17">
        <v>28</v>
      </c>
      <c r="AA17">
        <v>24</v>
      </c>
      <c r="AB17">
        <v>24</v>
      </c>
      <c r="AC17">
        <v>30</v>
      </c>
      <c r="AD17">
        <v>26</v>
      </c>
      <c r="AE17">
        <v>26</v>
      </c>
      <c r="AF17">
        <v>30</v>
      </c>
      <c r="AG17">
        <v>15</v>
      </c>
      <c r="AH17">
        <v>31</v>
      </c>
      <c r="AI17">
        <v>15</v>
      </c>
      <c r="AJ17">
        <v>23</v>
      </c>
      <c r="AK17">
        <v>32</v>
      </c>
      <c r="AL17">
        <v>35</v>
      </c>
      <c r="AM17">
        <v>36</v>
      </c>
      <c r="AN17">
        <v>35</v>
      </c>
      <c r="AO17">
        <v>36</v>
      </c>
      <c r="AP17">
        <v>34</v>
      </c>
      <c r="AQ17">
        <v>27</v>
      </c>
      <c r="AR17">
        <v>29</v>
      </c>
      <c r="AS17">
        <v>27</v>
      </c>
      <c r="AT17" s="8">
        <f t="shared" si="6"/>
        <v>25.75</v>
      </c>
      <c r="AU17">
        <f t="shared" si="7"/>
        <v>26</v>
      </c>
      <c r="AV17" s="8">
        <f t="shared" si="8"/>
        <v>7.0418186075988629</v>
      </c>
      <c r="AW17" s="6">
        <f>Table18[[#This Row],[Szórás]]/Table18[[#This Row],[Átlagos akadálymentességi hibaszám]]</f>
        <v>0.27346868379024708</v>
      </c>
      <c r="AX17">
        <f t="shared" si="9"/>
        <v>10</v>
      </c>
      <c r="AY17">
        <f t="shared" si="10"/>
        <v>38</v>
      </c>
      <c r="AZ17">
        <f t="shared" si="11"/>
        <v>28</v>
      </c>
      <c r="BA17" s="7">
        <f t="shared" si="12"/>
        <v>1.0107105838959909</v>
      </c>
      <c r="BB17" s="8">
        <f t="shared" si="13"/>
        <v>0.18008464754188561</v>
      </c>
    </row>
    <row r="18" spans="1:54" x14ac:dyDescent="0.25">
      <c r="A18" t="s">
        <v>103</v>
      </c>
      <c r="B18">
        <v>48</v>
      </c>
      <c r="C18">
        <v>48</v>
      </c>
      <c r="D18">
        <v>46</v>
      </c>
      <c r="E18">
        <v>46</v>
      </c>
      <c r="F18">
        <v>46</v>
      </c>
      <c r="G18">
        <v>46</v>
      </c>
      <c r="H18">
        <v>49</v>
      </c>
      <c r="I18">
        <v>42</v>
      </c>
      <c r="J18">
        <v>42</v>
      </c>
      <c r="K18">
        <v>44</v>
      </c>
      <c r="L18">
        <v>42</v>
      </c>
      <c r="M18">
        <v>44</v>
      </c>
      <c r="N18">
        <v>44</v>
      </c>
      <c r="O18">
        <v>44</v>
      </c>
      <c r="P18">
        <v>42</v>
      </c>
      <c r="Q18">
        <v>14</v>
      </c>
      <c r="R18">
        <v>42</v>
      </c>
      <c r="S18">
        <v>44</v>
      </c>
      <c r="T18">
        <v>44</v>
      </c>
      <c r="U18">
        <v>44</v>
      </c>
      <c r="V18">
        <v>44</v>
      </c>
      <c r="W18">
        <v>44</v>
      </c>
      <c r="X18">
        <v>42</v>
      </c>
      <c r="Y18">
        <v>42</v>
      </c>
      <c r="Z18">
        <v>46</v>
      </c>
      <c r="AA18">
        <v>42</v>
      </c>
      <c r="AB18">
        <v>45</v>
      </c>
      <c r="AC18">
        <v>35</v>
      </c>
      <c r="AD18">
        <v>33</v>
      </c>
      <c r="AE18">
        <v>33</v>
      </c>
      <c r="AF18">
        <v>33</v>
      </c>
      <c r="AG18">
        <v>33</v>
      </c>
      <c r="AH18">
        <v>33</v>
      </c>
      <c r="AI18">
        <v>33</v>
      </c>
      <c r="AJ18">
        <v>35</v>
      </c>
      <c r="AK18">
        <v>35</v>
      </c>
      <c r="AL18">
        <v>35</v>
      </c>
      <c r="AM18">
        <v>32</v>
      </c>
      <c r="AN18">
        <v>31</v>
      </c>
      <c r="AO18">
        <v>32</v>
      </c>
      <c r="AP18">
        <v>32</v>
      </c>
      <c r="AQ18">
        <v>32</v>
      </c>
      <c r="AR18">
        <v>32</v>
      </c>
      <c r="AS18">
        <v>32</v>
      </c>
      <c r="AT18" s="8">
        <f t="shared" si="6"/>
        <v>39.25</v>
      </c>
      <c r="AU18">
        <f t="shared" si="7"/>
        <v>42</v>
      </c>
      <c r="AV18" s="8">
        <f t="shared" si="8"/>
        <v>6.988778380791163</v>
      </c>
      <c r="AW18" s="6">
        <f>Table18[[#This Row],[Szórás]]/Table18[[#This Row],[Átlagos akadálymentességi hibaszám]]</f>
        <v>0.1780580479182462</v>
      </c>
      <c r="AX18">
        <f t="shared" si="9"/>
        <v>14</v>
      </c>
      <c r="AY18">
        <f t="shared" si="10"/>
        <v>49</v>
      </c>
      <c r="AZ18">
        <f t="shared" si="11"/>
        <v>35</v>
      </c>
      <c r="BA18" s="7">
        <f t="shared" si="12"/>
        <v>0.99067009945494811</v>
      </c>
      <c r="BB18" s="8">
        <f t="shared" si="13"/>
        <v>0.3096043272931655</v>
      </c>
    </row>
    <row r="19" spans="1:54" x14ac:dyDescent="0.25">
      <c r="A19" t="s">
        <v>124</v>
      </c>
      <c r="B19">
        <v>92</v>
      </c>
      <c r="C19">
        <v>92</v>
      </c>
      <c r="D19">
        <v>93</v>
      </c>
      <c r="E19">
        <v>96</v>
      </c>
      <c r="F19">
        <v>98</v>
      </c>
      <c r="G19">
        <v>103</v>
      </c>
      <c r="H19">
        <v>93</v>
      </c>
      <c r="I19">
        <v>100</v>
      </c>
      <c r="J19">
        <v>99</v>
      </c>
      <c r="K19">
        <v>97</v>
      </c>
      <c r="L19">
        <v>95</v>
      </c>
      <c r="M19">
        <v>93</v>
      </c>
      <c r="N19">
        <v>91</v>
      </c>
      <c r="O19">
        <v>84</v>
      </c>
      <c r="P19">
        <v>88</v>
      </c>
      <c r="Q19">
        <v>88</v>
      </c>
      <c r="R19">
        <v>91</v>
      </c>
      <c r="S19">
        <v>86</v>
      </c>
      <c r="T19">
        <v>89</v>
      </c>
      <c r="U19">
        <v>89</v>
      </c>
      <c r="V19">
        <v>82</v>
      </c>
      <c r="W19">
        <v>88</v>
      </c>
      <c r="X19">
        <v>85</v>
      </c>
      <c r="Y19">
        <v>87</v>
      </c>
      <c r="Z19">
        <v>86</v>
      </c>
      <c r="AA19">
        <v>81</v>
      </c>
      <c r="AB19">
        <v>88</v>
      </c>
      <c r="AC19">
        <v>158</v>
      </c>
      <c r="AD19">
        <v>97</v>
      </c>
      <c r="AE19">
        <v>90</v>
      </c>
      <c r="AF19">
        <v>90</v>
      </c>
      <c r="AG19">
        <v>86</v>
      </c>
      <c r="AH19">
        <v>87</v>
      </c>
      <c r="AI19">
        <v>90</v>
      </c>
      <c r="AJ19">
        <v>86</v>
      </c>
      <c r="AK19">
        <v>89</v>
      </c>
      <c r="AL19">
        <v>86</v>
      </c>
      <c r="AM19">
        <v>89</v>
      </c>
      <c r="AN19">
        <v>88</v>
      </c>
      <c r="AO19">
        <v>88</v>
      </c>
      <c r="AP19">
        <v>84</v>
      </c>
      <c r="AQ19">
        <v>87</v>
      </c>
      <c r="AR19">
        <v>85</v>
      </c>
      <c r="AS19">
        <v>86</v>
      </c>
      <c r="AT19" s="8">
        <f t="shared" si="6"/>
        <v>91.36363636363636</v>
      </c>
      <c r="AU19">
        <f t="shared" si="7"/>
        <v>89</v>
      </c>
      <c r="AV19" s="8">
        <f t="shared" si="8"/>
        <v>11.381525031854917</v>
      </c>
      <c r="AW19" s="6">
        <f>Table18[[#This Row],[Szórás]]/Table18[[#This Row],[Átlagos akadálymentességi hibaszám]]</f>
        <v>0.1245739058212976</v>
      </c>
      <c r="AX19">
        <f t="shared" si="9"/>
        <v>81</v>
      </c>
      <c r="AY19">
        <f t="shared" si="10"/>
        <v>158</v>
      </c>
      <c r="AZ19">
        <f t="shared" si="11"/>
        <v>77</v>
      </c>
      <c r="BA19" s="7">
        <f t="shared" si="12"/>
        <v>0.99791465435093374</v>
      </c>
      <c r="BB19" s="8">
        <f t="shared" si="13"/>
        <v>7.0838531515249659E-2</v>
      </c>
    </row>
    <row r="20" spans="1:54" x14ac:dyDescent="0.25">
      <c r="A20" t="s">
        <v>124</v>
      </c>
      <c r="B20">
        <v>35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>
        <v>4</v>
      </c>
      <c r="AR20">
        <v>4</v>
      </c>
      <c r="AS20">
        <v>4</v>
      </c>
      <c r="AT20" s="8">
        <f t="shared" si="6"/>
        <v>4.7045454545454541</v>
      </c>
      <c r="AU20">
        <f t="shared" si="7"/>
        <v>4</v>
      </c>
      <c r="AV20" s="8">
        <f t="shared" si="8"/>
        <v>4.6734258409553364</v>
      </c>
      <c r="AW20" s="6">
        <f>Table18[[#This Row],[Szórás]]/Table18[[#This Row],[Átlagos akadálymentességi hibaszám]]</f>
        <v>0.99338520290838073</v>
      </c>
      <c r="AX20">
        <f t="shared" si="9"/>
        <v>4</v>
      </c>
      <c r="AY20">
        <f t="shared" si="10"/>
        <v>35</v>
      </c>
      <c r="AZ20">
        <f t="shared" si="11"/>
        <v>31</v>
      </c>
      <c r="BA20" s="7">
        <f t="shared" si="12"/>
        <v>0.99344866419006561</v>
      </c>
      <c r="BB20" s="8">
        <f t="shared" si="13"/>
        <v>6.6666666666666471E-2</v>
      </c>
    </row>
    <row r="21" spans="1:54" x14ac:dyDescent="0.25">
      <c r="A21" t="s">
        <v>103</v>
      </c>
      <c r="B21">
        <v>247</v>
      </c>
      <c r="C21">
        <v>247</v>
      </c>
      <c r="D21">
        <v>245</v>
      </c>
      <c r="E21">
        <v>244</v>
      </c>
      <c r="F21">
        <v>247</v>
      </c>
      <c r="G21">
        <v>244</v>
      </c>
      <c r="H21">
        <v>247</v>
      </c>
      <c r="I21">
        <v>244</v>
      </c>
      <c r="J21">
        <v>245</v>
      </c>
      <c r="K21">
        <v>249</v>
      </c>
      <c r="L21">
        <v>247</v>
      </c>
      <c r="M21">
        <v>247</v>
      </c>
      <c r="N21">
        <v>244</v>
      </c>
      <c r="O21">
        <v>248</v>
      </c>
      <c r="P21">
        <v>243</v>
      </c>
      <c r="Q21">
        <v>246</v>
      </c>
      <c r="R21">
        <v>244</v>
      </c>
      <c r="S21">
        <v>247</v>
      </c>
      <c r="T21">
        <v>224</v>
      </c>
      <c r="U21">
        <v>245</v>
      </c>
      <c r="V21">
        <v>241</v>
      </c>
      <c r="W21">
        <v>242</v>
      </c>
      <c r="X21">
        <v>249</v>
      </c>
      <c r="Y21">
        <v>245</v>
      </c>
      <c r="Z21">
        <v>246</v>
      </c>
      <c r="AA21">
        <v>246</v>
      </c>
      <c r="AB21">
        <v>241</v>
      </c>
      <c r="AC21">
        <v>247</v>
      </c>
      <c r="AD21">
        <v>255</v>
      </c>
      <c r="AE21">
        <v>253</v>
      </c>
      <c r="AF21">
        <v>253</v>
      </c>
      <c r="AG21">
        <v>244</v>
      </c>
      <c r="AH21">
        <v>243</v>
      </c>
      <c r="AI21">
        <v>250</v>
      </c>
      <c r="AJ21">
        <v>243</v>
      </c>
      <c r="AK21">
        <v>248</v>
      </c>
      <c r="AL21">
        <v>248</v>
      </c>
      <c r="AM21">
        <v>246</v>
      </c>
      <c r="AN21">
        <v>250</v>
      </c>
      <c r="AO21">
        <v>245</v>
      </c>
      <c r="AP21">
        <v>246</v>
      </c>
      <c r="AQ21">
        <v>247</v>
      </c>
      <c r="AR21">
        <v>257</v>
      </c>
      <c r="AS21">
        <v>255</v>
      </c>
      <c r="AT21" s="8">
        <f t="shared" si="6"/>
        <v>246.22727272727272</v>
      </c>
      <c r="AU21">
        <f t="shared" si="7"/>
        <v>246</v>
      </c>
      <c r="AV21" s="8">
        <f t="shared" si="8"/>
        <v>4.954976996936427</v>
      </c>
      <c r="AW21" s="6">
        <f>Table18[[#This Row],[Szórás]]/Table18[[#This Row],[Átlagos akadálymentességi hibaszám]]</f>
        <v>2.0123591274247996E-2</v>
      </c>
      <c r="AX21">
        <f t="shared" si="9"/>
        <v>224</v>
      </c>
      <c r="AY21">
        <f t="shared" si="10"/>
        <v>257</v>
      </c>
      <c r="AZ21">
        <f t="shared" si="11"/>
        <v>33</v>
      </c>
      <c r="BA21" s="7">
        <f t="shared" si="12"/>
        <v>1.0004378690969478</v>
      </c>
      <c r="BB21" s="8">
        <f t="shared" si="13"/>
        <v>7.5414795006866417E-2</v>
      </c>
    </row>
    <row r="22" spans="1:54" x14ac:dyDescent="0.25">
      <c r="A22" t="s">
        <v>103</v>
      </c>
      <c r="B22">
        <v>244</v>
      </c>
      <c r="C22">
        <v>226</v>
      </c>
      <c r="D22">
        <v>228</v>
      </c>
      <c r="E22">
        <v>188</v>
      </c>
      <c r="F22">
        <v>185</v>
      </c>
      <c r="G22">
        <v>185</v>
      </c>
      <c r="H22">
        <v>185</v>
      </c>
      <c r="I22">
        <v>184</v>
      </c>
      <c r="J22">
        <v>185</v>
      </c>
      <c r="K22">
        <v>163</v>
      </c>
      <c r="L22">
        <v>163</v>
      </c>
      <c r="M22">
        <v>160</v>
      </c>
      <c r="N22">
        <v>161</v>
      </c>
      <c r="O22">
        <v>160</v>
      </c>
      <c r="P22">
        <v>162</v>
      </c>
      <c r="Q22">
        <v>161</v>
      </c>
      <c r="R22">
        <v>161</v>
      </c>
      <c r="S22">
        <v>162</v>
      </c>
      <c r="T22">
        <v>162</v>
      </c>
      <c r="U22">
        <v>161</v>
      </c>
      <c r="V22">
        <v>163</v>
      </c>
      <c r="W22">
        <v>163</v>
      </c>
      <c r="X22">
        <v>163</v>
      </c>
      <c r="Y22">
        <v>165</v>
      </c>
      <c r="Z22">
        <v>164</v>
      </c>
      <c r="AA22">
        <v>164</v>
      </c>
      <c r="AB22">
        <v>168</v>
      </c>
      <c r="AC22">
        <v>160</v>
      </c>
      <c r="AD22">
        <v>207</v>
      </c>
      <c r="AE22">
        <v>187</v>
      </c>
      <c r="AF22">
        <v>160</v>
      </c>
      <c r="AG22">
        <v>159</v>
      </c>
      <c r="AH22">
        <v>156</v>
      </c>
      <c r="AI22">
        <v>158</v>
      </c>
      <c r="AJ22">
        <v>158</v>
      </c>
      <c r="AK22">
        <v>158</v>
      </c>
      <c r="AL22">
        <v>153</v>
      </c>
      <c r="AM22">
        <v>157</v>
      </c>
      <c r="AN22">
        <v>159</v>
      </c>
      <c r="AO22">
        <v>164</v>
      </c>
      <c r="AP22">
        <v>163</v>
      </c>
      <c r="AQ22">
        <v>174</v>
      </c>
      <c r="AR22">
        <v>203</v>
      </c>
      <c r="AS22">
        <v>206</v>
      </c>
      <c r="AT22" s="8">
        <f t="shared" si="6"/>
        <v>173.13636363636363</v>
      </c>
      <c r="AU22">
        <f t="shared" si="7"/>
        <v>163</v>
      </c>
      <c r="AV22" s="8">
        <f t="shared" si="8"/>
        <v>21.402663286882586</v>
      </c>
      <c r="AW22" s="6">
        <f>Table18[[#This Row],[Szórás]]/Table18[[#This Row],[Átlagos akadálymentességi hibaszám]]</f>
        <v>0.12361737787120423</v>
      </c>
      <c r="AX22">
        <f t="shared" si="9"/>
        <v>153</v>
      </c>
      <c r="AY22">
        <f t="shared" si="10"/>
        <v>244</v>
      </c>
      <c r="AZ22">
        <f t="shared" si="11"/>
        <v>91</v>
      </c>
      <c r="BA22" s="7">
        <f t="shared" si="12"/>
        <v>0.99663817372592411</v>
      </c>
      <c r="BB22" s="8">
        <f t="shared" si="13"/>
        <v>0.14562412376796172</v>
      </c>
    </row>
    <row r="23" spans="1:54" x14ac:dyDescent="0.25">
      <c r="A23" t="s">
        <v>124</v>
      </c>
      <c r="B23">
        <v>210</v>
      </c>
      <c r="C23">
        <v>216</v>
      </c>
      <c r="D23">
        <v>212</v>
      </c>
      <c r="E23">
        <v>207</v>
      </c>
      <c r="F23">
        <v>211</v>
      </c>
      <c r="G23">
        <v>218</v>
      </c>
      <c r="H23">
        <v>209</v>
      </c>
      <c r="I23">
        <v>199</v>
      </c>
      <c r="J23">
        <v>195</v>
      </c>
      <c r="K23">
        <v>207</v>
      </c>
      <c r="L23">
        <v>204</v>
      </c>
      <c r="M23">
        <v>208</v>
      </c>
      <c r="N23">
        <v>201</v>
      </c>
      <c r="O23">
        <v>198</v>
      </c>
      <c r="P23">
        <v>206</v>
      </c>
      <c r="Q23">
        <v>204</v>
      </c>
      <c r="R23">
        <v>201</v>
      </c>
      <c r="S23">
        <v>209</v>
      </c>
      <c r="T23">
        <v>193</v>
      </c>
      <c r="U23">
        <v>206</v>
      </c>
      <c r="V23">
        <v>228</v>
      </c>
      <c r="W23">
        <v>214</v>
      </c>
      <c r="X23">
        <v>210</v>
      </c>
      <c r="Y23">
        <v>214</v>
      </c>
      <c r="Z23">
        <v>207</v>
      </c>
      <c r="AA23">
        <v>205</v>
      </c>
      <c r="AB23">
        <v>204</v>
      </c>
      <c r="AC23">
        <v>205</v>
      </c>
      <c r="AD23">
        <v>211</v>
      </c>
      <c r="AE23">
        <v>221</v>
      </c>
      <c r="AF23">
        <v>210</v>
      </c>
      <c r="AG23">
        <v>213</v>
      </c>
      <c r="AH23">
        <v>227</v>
      </c>
      <c r="AI23">
        <v>227</v>
      </c>
      <c r="AJ23">
        <v>222</v>
      </c>
      <c r="AK23">
        <v>228</v>
      </c>
      <c r="AL23">
        <v>224</v>
      </c>
      <c r="AM23">
        <v>234</v>
      </c>
      <c r="AN23">
        <v>224</v>
      </c>
      <c r="AO23">
        <v>222</v>
      </c>
      <c r="AP23">
        <v>217</v>
      </c>
      <c r="AQ23">
        <v>227</v>
      </c>
      <c r="AR23">
        <v>225</v>
      </c>
      <c r="AS23">
        <v>230</v>
      </c>
      <c r="AT23" s="8">
        <f t="shared" si="6"/>
        <v>212.79545454545453</v>
      </c>
      <c r="AU23">
        <f t="shared" si="7"/>
        <v>210.5</v>
      </c>
      <c r="AV23" s="8">
        <f t="shared" si="8"/>
        <v>10.2675364347903</v>
      </c>
      <c r="AW23" s="6">
        <f>Table18[[#This Row],[Szórás]]/Table18[[#This Row],[Átlagos akadálymentességi hibaszám]]</f>
        <v>4.8250731937495801E-2</v>
      </c>
      <c r="AX23">
        <f t="shared" si="9"/>
        <v>193</v>
      </c>
      <c r="AY23">
        <f t="shared" si="10"/>
        <v>234</v>
      </c>
      <c r="AZ23">
        <f t="shared" si="11"/>
        <v>41</v>
      </c>
      <c r="BA23" s="7">
        <f t="shared" si="12"/>
        <v>1.0023777849283924</v>
      </c>
      <c r="BB23" s="8">
        <f t="shared" si="13"/>
        <v>0.4024505349321425</v>
      </c>
    </row>
    <row r="24" spans="1:54" x14ac:dyDescent="0.25">
      <c r="A24" t="s">
        <v>124</v>
      </c>
      <c r="B24">
        <v>152</v>
      </c>
      <c r="C24">
        <v>148</v>
      </c>
      <c r="D24">
        <v>149</v>
      </c>
      <c r="E24">
        <v>148</v>
      </c>
      <c r="F24">
        <v>145</v>
      </c>
      <c r="G24">
        <v>150</v>
      </c>
      <c r="H24">
        <v>150</v>
      </c>
      <c r="I24">
        <v>146</v>
      </c>
      <c r="J24">
        <v>147</v>
      </c>
      <c r="K24">
        <v>149</v>
      </c>
      <c r="L24">
        <v>152</v>
      </c>
      <c r="M24">
        <v>153</v>
      </c>
      <c r="N24">
        <v>192</v>
      </c>
      <c r="O24">
        <v>193</v>
      </c>
      <c r="P24">
        <v>188</v>
      </c>
      <c r="Q24">
        <v>189</v>
      </c>
      <c r="R24">
        <v>190</v>
      </c>
      <c r="S24">
        <v>199</v>
      </c>
      <c r="T24">
        <v>183</v>
      </c>
      <c r="U24">
        <v>184</v>
      </c>
      <c r="V24">
        <v>247</v>
      </c>
      <c r="W24">
        <v>276</v>
      </c>
      <c r="X24">
        <v>245</v>
      </c>
      <c r="Y24">
        <v>279</v>
      </c>
      <c r="Z24">
        <v>212</v>
      </c>
      <c r="AA24">
        <v>250</v>
      </c>
      <c r="AB24">
        <v>283</v>
      </c>
      <c r="AC24">
        <v>255</v>
      </c>
      <c r="AD24">
        <v>282</v>
      </c>
      <c r="AE24">
        <v>250</v>
      </c>
      <c r="AF24">
        <v>212</v>
      </c>
      <c r="AG24">
        <v>233</v>
      </c>
      <c r="AH24">
        <v>228</v>
      </c>
      <c r="AI24">
        <v>237</v>
      </c>
      <c r="AJ24">
        <v>273</v>
      </c>
      <c r="AK24">
        <v>270</v>
      </c>
      <c r="AL24">
        <v>245</v>
      </c>
      <c r="AM24">
        <v>248</v>
      </c>
      <c r="AN24">
        <v>274</v>
      </c>
      <c r="AO24">
        <v>280</v>
      </c>
      <c r="AP24">
        <v>249</v>
      </c>
      <c r="AQ24">
        <v>273</v>
      </c>
      <c r="AR24">
        <v>273</v>
      </c>
      <c r="AS24">
        <v>206</v>
      </c>
      <c r="AT24" s="8">
        <f t="shared" si="6"/>
        <v>213.34090909090909</v>
      </c>
      <c r="AU24">
        <f t="shared" si="7"/>
        <v>212</v>
      </c>
      <c r="AV24" s="8">
        <f t="shared" si="8"/>
        <v>49.489929998408357</v>
      </c>
      <c r="AW24" s="6">
        <f>Table18[[#This Row],[Szórás]]/Table18[[#This Row],[Átlagos akadálymentességi hibaszám]]</f>
        <v>0.23197580909022772</v>
      </c>
      <c r="AX24">
        <f t="shared" si="9"/>
        <v>145</v>
      </c>
      <c r="AY24">
        <f t="shared" si="10"/>
        <v>283</v>
      </c>
      <c r="AZ24">
        <f t="shared" si="11"/>
        <v>138</v>
      </c>
      <c r="BA24" s="7">
        <f t="shared" si="12"/>
        <v>1.0162686070312286</v>
      </c>
      <c r="BB24" s="8">
        <f t="shared" si="13"/>
        <v>0.73603568214270376</v>
      </c>
    </row>
    <row r="25" spans="1:54" x14ac:dyDescent="0.25">
      <c r="A25" t="s">
        <v>124</v>
      </c>
      <c r="B25">
        <v>413</v>
      </c>
      <c r="C25">
        <v>436</v>
      </c>
      <c r="D25">
        <v>432</v>
      </c>
      <c r="E25">
        <v>425</v>
      </c>
      <c r="F25">
        <v>458</v>
      </c>
      <c r="G25">
        <v>399</v>
      </c>
      <c r="H25">
        <v>405</v>
      </c>
      <c r="I25">
        <v>400</v>
      </c>
      <c r="J25">
        <v>417</v>
      </c>
      <c r="K25">
        <v>401</v>
      </c>
      <c r="L25">
        <v>434</v>
      </c>
      <c r="M25">
        <v>459</v>
      </c>
      <c r="N25">
        <v>409</v>
      </c>
      <c r="O25">
        <v>409</v>
      </c>
      <c r="P25">
        <v>495</v>
      </c>
      <c r="Q25">
        <v>442</v>
      </c>
      <c r="R25">
        <v>440</v>
      </c>
      <c r="S25">
        <v>467</v>
      </c>
      <c r="T25">
        <v>302</v>
      </c>
      <c r="U25">
        <v>436</v>
      </c>
      <c r="V25">
        <v>463</v>
      </c>
      <c r="W25">
        <v>433</v>
      </c>
      <c r="X25">
        <v>455</v>
      </c>
      <c r="Y25">
        <v>447</v>
      </c>
      <c r="Z25">
        <v>452</v>
      </c>
      <c r="AA25">
        <v>458</v>
      </c>
      <c r="AB25">
        <v>423</v>
      </c>
      <c r="AC25">
        <v>423</v>
      </c>
      <c r="AD25">
        <v>431</v>
      </c>
      <c r="AE25">
        <v>394</v>
      </c>
      <c r="AF25">
        <v>434</v>
      </c>
      <c r="AG25">
        <v>395</v>
      </c>
      <c r="AH25">
        <v>429</v>
      </c>
      <c r="AI25">
        <v>421</v>
      </c>
      <c r="AJ25">
        <v>431</v>
      </c>
      <c r="AK25">
        <v>426</v>
      </c>
      <c r="AL25">
        <v>462</v>
      </c>
      <c r="AM25">
        <v>435</v>
      </c>
      <c r="AN25">
        <v>442</v>
      </c>
      <c r="AO25">
        <v>430</v>
      </c>
      <c r="AP25">
        <v>438</v>
      </c>
      <c r="AQ25">
        <v>440</v>
      </c>
      <c r="AR25">
        <v>449</v>
      </c>
      <c r="AS25">
        <v>442</v>
      </c>
      <c r="AT25" s="8">
        <f t="shared" si="6"/>
        <v>430.27272727272725</v>
      </c>
      <c r="AU25">
        <f t="shared" si="7"/>
        <v>433.5</v>
      </c>
      <c r="AV25" s="8">
        <f t="shared" si="8"/>
        <v>29.136697580154451</v>
      </c>
      <c r="AW25" s="6">
        <f>Table18[[#This Row],[Szórás]]/Table18[[#This Row],[Átlagos akadálymentességi hibaszám]]</f>
        <v>6.7716812461799905E-2</v>
      </c>
      <c r="AX25">
        <f t="shared" si="9"/>
        <v>302</v>
      </c>
      <c r="AY25">
        <f t="shared" si="10"/>
        <v>495</v>
      </c>
      <c r="AZ25">
        <f t="shared" si="11"/>
        <v>193</v>
      </c>
      <c r="BA25" s="7">
        <f t="shared" si="12"/>
        <v>1.0008523358860619</v>
      </c>
      <c r="BB25" s="8">
        <f t="shared" si="13"/>
        <v>2.2330856914862876E-2</v>
      </c>
    </row>
    <row r="26" spans="1:54" x14ac:dyDescent="0.25">
      <c r="A26" t="s">
        <v>175</v>
      </c>
      <c r="B26">
        <v>55</v>
      </c>
      <c r="C26">
        <v>50</v>
      </c>
      <c r="D26">
        <v>53</v>
      </c>
      <c r="E26">
        <v>57</v>
      </c>
      <c r="F26">
        <v>49</v>
      </c>
      <c r="G26">
        <v>51</v>
      </c>
      <c r="H26">
        <v>54</v>
      </c>
      <c r="I26">
        <v>57</v>
      </c>
      <c r="J26">
        <v>55</v>
      </c>
      <c r="K26">
        <v>63</v>
      </c>
      <c r="L26">
        <v>59</v>
      </c>
      <c r="M26">
        <v>61</v>
      </c>
      <c r="N26">
        <v>67</v>
      </c>
      <c r="O26">
        <v>64</v>
      </c>
      <c r="P26">
        <v>59</v>
      </c>
      <c r="Q26">
        <v>58</v>
      </c>
      <c r="R26">
        <v>62</v>
      </c>
      <c r="S26">
        <v>65</v>
      </c>
      <c r="T26">
        <v>58</v>
      </c>
      <c r="U26">
        <v>60</v>
      </c>
      <c r="V26">
        <v>64</v>
      </c>
      <c r="W26">
        <v>68</v>
      </c>
      <c r="X26">
        <v>63</v>
      </c>
      <c r="Y26">
        <v>71</v>
      </c>
      <c r="Z26">
        <v>68</v>
      </c>
      <c r="AA26">
        <v>81</v>
      </c>
      <c r="AB26">
        <v>59</v>
      </c>
      <c r="AC26">
        <v>70</v>
      </c>
      <c r="AD26">
        <v>67</v>
      </c>
      <c r="AE26">
        <v>72</v>
      </c>
      <c r="AF26">
        <v>61</v>
      </c>
      <c r="AG26">
        <v>55</v>
      </c>
      <c r="AH26">
        <v>61</v>
      </c>
      <c r="AI26">
        <v>83</v>
      </c>
      <c r="AJ26">
        <v>82</v>
      </c>
      <c r="AK26">
        <v>66</v>
      </c>
      <c r="AL26">
        <v>77</v>
      </c>
      <c r="AM26">
        <v>68</v>
      </c>
      <c r="AN26">
        <v>68</v>
      </c>
      <c r="AO26">
        <v>74</v>
      </c>
      <c r="AP26">
        <v>72</v>
      </c>
      <c r="AQ26">
        <v>72</v>
      </c>
      <c r="AR26">
        <v>81</v>
      </c>
      <c r="AS26">
        <v>73</v>
      </c>
      <c r="AT26" s="8">
        <f t="shared" si="6"/>
        <v>64.38636363636364</v>
      </c>
      <c r="AU26">
        <f t="shared" si="7"/>
        <v>63.5</v>
      </c>
      <c r="AV26" s="8">
        <f t="shared" si="8"/>
        <v>8.784806940449668</v>
      </c>
      <c r="AW26" s="6">
        <f>Table18[[#This Row],[Szórás]]/Table18[[#This Row],[Átlagos akadálymentességi hibaszám]]</f>
        <v>0.13643893589120556</v>
      </c>
      <c r="AX26">
        <f t="shared" si="9"/>
        <v>49</v>
      </c>
      <c r="AY26">
        <f t="shared" si="10"/>
        <v>83</v>
      </c>
      <c r="AZ26">
        <f t="shared" si="11"/>
        <v>34</v>
      </c>
      <c r="BA26" s="7">
        <f t="shared" si="12"/>
        <v>1.0081839111681201</v>
      </c>
      <c r="BB26" s="8">
        <f t="shared" si="13"/>
        <v>0.59777111675171168</v>
      </c>
    </row>
    <row r="27" spans="1:54" x14ac:dyDescent="0.25">
      <c r="A27" t="s">
        <v>124</v>
      </c>
      <c r="B27">
        <v>106</v>
      </c>
      <c r="C27">
        <v>106</v>
      </c>
      <c r="D27">
        <v>106</v>
      </c>
      <c r="E27">
        <v>106</v>
      </c>
      <c r="F27">
        <v>106</v>
      </c>
      <c r="G27">
        <v>106</v>
      </c>
      <c r="H27">
        <v>106</v>
      </c>
      <c r="I27">
        <v>106</v>
      </c>
      <c r="J27">
        <v>106</v>
      </c>
      <c r="K27">
        <v>106</v>
      </c>
      <c r="L27">
        <v>106</v>
      </c>
      <c r="M27">
        <v>106</v>
      </c>
      <c r="N27">
        <v>106</v>
      </c>
      <c r="O27">
        <v>106</v>
      </c>
      <c r="P27">
        <v>106</v>
      </c>
      <c r="Q27">
        <v>106</v>
      </c>
      <c r="R27">
        <v>106</v>
      </c>
      <c r="S27">
        <v>106</v>
      </c>
      <c r="T27">
        <v>106</v>
      </c>
      <c r="U27">
        <v>64</v>
      </c>
      <c r="V27">
        <v>64</v>
      </c>
      <c r="W27">
        <v>64</v>
      </c>
      <c r="X27">
        <v>64</v>
      </c>
      <c r="Y27">
        <v>64</v>
      </c>
      <c r="Z27">
        <v>64</v>
      </c>
      <c r="AA27">
        <v>64</v>
      </c>
      <c r="AB27">
        <v>64</v>
      </c>
      <c r="AC27">
        <v>64</v>
      </c>
      <c r="AD27">
        <v>64</v>
      </c>
      <c r="AE27">
        <v>64</v>
      </c>
      <c r="AF27">
        <v>64</v>
      </c>
      <c r="AG27">
        <v>64</v>
      </c>
      <c r="AH27">
        <v>64</v>
      </c>
      <c r="AI27">
        <v>64</v>
      </c>
      <c r="AJ27">
        <v>64</v>
      </c>
      <c r="AK27">
        <v>64</v>
      </c>
      <c r="AL27">
        <v>64</v>
      </c>
      <c r="AM27">
        <v>64</v>
      </c>
      <c r="AN27">
        <v>64</v>
      </c>
      <c r="AO27">
        <v>64</v>
      </c>
      <c r="AP27">
        <v>64</v>
      </c>
      <c r="AQ27">
        <v>64</v>
      </c>
      <c r="AR27">
        <v>64</v>
      </c>
      <c r="AS27">
        <v>64</v>
      </c>
      <c r="AT27" s="8">
        <f t="shared" si="6"/>
        <v>82.13636363636364</v>
      </c>
      <c r="AU27">
        <f t="shared" si="7"/>
        <v>64</v>
      </c>
      <c r="AV27" s="8">
        <f t="shared" si="8"/>
        <v>21.044350630183125</v>
      </c>
      <c r="AW27" s="6">
        <f>Table18[[#This Row],[Szórás]]/Table18[[#This Row],[Átlagos akadálymentességi hibaszám]]</f>
        <v>0.25621234856891462</v>
      </c>
      <c r="AX27">
        <f t="shared" si="9"/>
        <v>64</v>
      </c>
      <c r="AY27">
        <f t="shared" si="10"/>
        <v>106</v>
      </c>
      <c r="AZ27">
        <f t="shared" si="11"/>
        <v>42</v>
      </c>
      <c r="BA27" s="7">
        <f t="shared" si="12"/>
        <v>0.98325218249403812</v>
      </c>
      <c r="BB27" s="8">
        <f t="shared" si="13"/>
        <v>0.73643410852713143</v>
      </c>
    </row>
    <row r="28" spans="1:54" x14ac:dyDescent="0.25">
      <c r="A28" t="s">
        <v>103</v>
      </c>
      <c r="B28">
        <v>7</v>
      </c>
      <c r="C28">
        <v>7</v>
      </c>
      <c r="D28">
        <v>7</v>
      </c>
      <c r="E28">
        <v>7</v>
      </c>
      <c r="F28">
        <v>8</v>
      </c>
      <c r="G28">
        <v>7</v>
      </c>
      <c r="H28">
        <v>8</v>
      </c>
      <c r="I28">
        <v>7</v>
      </c>
      <c r="J28">
        <v>7</v>
      </c>
      <c r="K28">
        <v>7</v>
      </c>
      <c r="L28">
        <v>7</v>
      </c>
      <c r="M28">
        <v>7</v>
      </c>
      <c r="N28">
        <v>8</v>
      </c>
      <c r="O28">
        <v>7</v>
      </c>
      <c r="P28">
        <v>7</v>
      </c>
      <c r="Q28">
        <v>7</v>
      </c>
      <c r="R28">
        <v>7</v>
      </c>
      <c r="S28">
        <v>7</v>
      </c>
      <c r="T28">
        <v>3</v>
      </c>
      <c r="U28">
        <v>7</v>
      </c>
      <c r="V28">
        <v>7</v>
      </c>
      <c r="W28">
        <v>7</v>
      </c>
      <c r="X28">
        <v>7</v>
      </c>
      <c r="Y28">
        <v>7</v>
      </c>
      <c r="Z28">
        <v>7</v>
      </c>
      <c r="AA28">
        <v>7</v>
      </c>
      <c r="AB28">
        <v>7</v>
      </c>
      <c r="AC28">
        <v>7</v>
      </c>
      <c r="AD28">
        <v>7</v>
      </c>
      <c r="AE28">
        <v>7</v>
      </c>
      <c r="AF28">
        <v>7</v>
      </c>
      <c r="AG28">
        <v>7</v>
      </c>
      <c r="AH28">
        <v>7</v>
      </c>
      <c r="AI28">
        <v>7</v>
      </c>
      <c r="AJ28">
        <v>7</v>
      </c>
      <c r="AK28">
        <v>8</v>
      </c>
      <c r="AL28">
        <v>8</v>
      </c>
      <c r="AM28">
        <v>8</v>
      </c>
      <c r="AN28">
        <v>7</v>
      </c>
      <c r="AO28">
        <v>7</v>
      </c>
      <c r="AP28">
        <v>7</v>
      </c>
      <c r="AQ28">
        <v>7</v>
      </c>
      <c r="AR28">
        <v>7</v>
      </c>
      <c r="AS28">
        <v>7</v>
      </c>
      <c r="AT28" s="8">
        <f t="shared" si="6"/>
        <v>7.0454545454545459</v>
      </c>
      <c r="AU28">
        <f t="shared" si="7"/>
        <v>7</v>
      </c>
      <c r="AV28" s="8">
        <f t="shared" si="8"/>
        <v>0.71380231301942532</v>
      </c>
      <c r="AW28" s="6">
        <f>Table18[[#This Row],[Szórás]]/Table18[[#This Row],[Átlagos akadálymentességi hibaszám]]</f>
        <v>0.1013138766866281</v>
      </c>
      <c r="AX28">
        <f t="shared" si="9"/>
        <v>3</v>
      </c>
      <c r="AY28">
        <f t="shared" si="10"/>
        <v>8</v>
      </c>
      <c r="AZ28">
        <f t="shared" si="11"/>
        <v>5</v>
      </c>
      <c r="BA28" s="7">
        <f t="shared" si="12"/>
        <v>1.0004368922953419</v>
      </c>
      <c r="BB28" s="8">
        <f t="shared" si="13"/>
        <v>1.6411071583309225E-3</v>
      </c>
    </row>
    <row r="29" spans="1:54" x14ac:dyDescent="0.25">
      <c r="A29" t="s">
        <v>103</v>
      </c>
      <c r="B29">
        <v>132</v>
      </c>
      <c r="C29">
        <v>131</v>
      </c>
      <c r="D29">
        <v>142</v>
      </c>
      <c r="E29">
        <v>140</v>
      </c>
      <c r="F29">
        <v>133</v>
      </c>
      <c r="G29">
        <v>142</v>
      </c>
      <c r="H29">
        <v>146</v>
      </c>
      <c r="I29">
        <v>141</v>
      </c>
      <c r="J29">
        <v>141</v>
      </c>
      <c r="K29">
        <v>146</v>
      </c>
      <c r="L29">
        <v>136</v>
      </c>
      <c r="M29">
        <v>136</v>
      </c>
      <c r="N29">
        <v>134</v>
      </c>
      <c r="O29">
        <v>136</v>
      </c>
      <c r="P29">
        <v>148</v>
      </c>
      <c r="Q29">
        <v>149</v>
      </c>
      <c r="R29">
        <v>148</v>
      </c>
      <c r="S29">
        <v>109</v>
      </c>
      <c r="T29">
        <v>112</v>
      </c>
      <c r="U29">
        <v>113</v>
      </c>
      <c r="V29">
        <v>109</v>
      </c>
      <c r="W29">
        <v>113</v>
      </c>
      <c r="X29">
        <v>117</v>
      </c>
      <c r="Y29">
        <v>114</v>
      </c>
      <c r="Z29">
        <v>121</v>
      </c>
      <c r="AA29">
        <v>121</v>
      </c>
      <c r="AB29">
        <v>116</v>
      </c>
      <c r="AC29">
        <v>122</v>
      </c>
      <c r="AD29">
        <v>120</v>
      </c>
      <c r="AE29">
        <v>124</v>
      </c>
      <c r="AF29">
        <v>115</v>
      </c>
      <c r="AG29">
        <v>119</v>
      </c>
      <c r="AH29">
        <v>117</v>
      </c>
      <c r="AI29">
        <v>116</v>
      </c>
      <c r="AJ29">
        <v>116</v>
      </c>
      <c r="AK29">
        <v>116</v>
      </c>
      <c r="AL29">
        <v>119</v>
      </c>
      <c r="AM29">
        <v>115</v>
      </c>
      <c r="AN29">
        <v>115</v>
      </c>
      <c r="AO29">
        <v>113</v>
      </c>
      <c r="AP29">
        <v>108</v>
      </c>
      <c r="AQ29">
        <v>113</v>
      </c>
      <c r="AR29">
        <v>113</v>
      </c>
      <c r="AS29">
        <v>102</v>
      </c>
      <c r="AT29" s="8">
        <f t="shared" si="6"/>
        <v>124.75</v>
      </c>
      <c r="AU29">
        <f t="shared" si="7"/>
        <v>119.5</v>
      </c>
      <c r="AV29" s="8">
        <f t="shared" si="8"/>
        <v>13.340138767103639</v>
      </c>
      <c r="AW29" s="6">
        <f>Table18[[#This Row],[Szórás]]/Table18[[#This Row],[Átlagos akadálymentességi hibaszám]]</f>
        <v>0.10693498009702315</v>
      </c>
      <c r="AX29">
        <f t="shared" si="9"/>
        <v>102</v>
      </c>
      <c r="AY29">
        <f t="shared" si="10"/>
        <v>149</v>
      </c>
      <c r="AZ29">
        <f t="shared" si="11"/>
        <v>47</v>
      </c>
      <c r="BA29" s="7">
        <f t="shared" si="12"/>
        <v>0.99370801705775802</v>
      </c>
      <c r="BB29" s="8">
        <f t="shared" si="13"/>
        <v>0.59361401432489347</v>
      </c>
    </row>
    <row r="30" spans="1:54" x14ac:dyDescent="0.25">
      <c r="A30" t="s">
        <v>175</v>
      </c>
      <c r="B30">
        <v>81</v>
      </c>
      <c r="C30">
        <v>80</v>
      </c>
      <c r="D30">
        <v>81</v>
      </c>
      <c r="E30">
        <v>85</v>
      </c>
      <c r="F30">
        <v>84</v>
      </c>
      <c r="G30">
        <v>75</v>
      </c>
      <c r="H30">
        <v>77</v>
      </c>
      <c r="I30">
        <v>81</v>
      </c>
      <c r="J30">
        <v>80</v>
      </c>
      <c r="K30">
        <v>74</v>
      </c>
      <c r="L30">
        <v>80</v>
      </c>
      <c r="M30">
        <v>81</v>
      </c>
      <c r="N30">
        <v>75</v>
      </c>
      <c r="O30">
        <v>81</v>
      </c>
      <c r="P30">
        <v>80</v>
      </c>
      <c r="Q30">
        <v>83</v>
      </c>
      <c r="R30">
        <v>81</v>
      </c>
      <c r="S30">
        <v>88</v>
      </c>
      <c r="T30">
        <v>81</v>
      </c>
      <c r="U30">
        <v>81</v>
      </c>
      <c r="V30">
        <v>81</v>
      </c>
      <c r="W30">
        <v>81</v>
      </c>
      <c r="X30">
        <v>75</v>
      </c>
      <c r="Y30">
        <v>74</v>
      </c>
      <c r="Z30">
        <v>76</v>
      </c>
      <c r="AA30">
        <v>81</v>
      </c>
      <c r="AB30">
        <v>80</v>
      </c>
      <c r="AC30">
        <v>81</v>
      </c>
      <c r="AD30">
        <v>81</v>
      </c>
      <c r="AE30">
        <v>81</v>
      </c>
      <c r="AF30">
        <v>75</v>
      </c>
      <c r="AG30">
        <v>80</v>
      </c>
      <c r="AH30">
        <v>81</v>
      </c>
      <c r="AI30">
        <v>81</v>
      </c>
      <c r="AJ30">
        <v>81</v>
      </c>
      <c r="AK30">
        <v>81</v>
      </c>
      <c r="AL30">
        <v>76</v>
      </c>
      <c r="AM30">
        <v>85</v>
      </c>
      <c r="AN30">
        <v>80</v>
      </c>
      <c r="AO30">
        <v>74</v>
      </c>
      <c r="AP30">
        <v>80</v>
      </c>
      <c r="AQ30">
        <v>80</v>
      </c>
      <c r="AR30">
        <v>75</v>
      </c>
      <c r="AS30">
        <v>80</v>
      </c>
      <c r="AT30" s="8">
        <f t="shared" si="6"/>
        <v>79.75</v>
      </c>
      <c r="AU30">
        <f t="shared" si="7"/>
        <v>81</v>
      </c>
      <c r="AV30" s="8">
        <f t="shared" si="8"/>
        <v>3.1558362323766733</v>
      </c>
      <c r="AW30" s="6">
        <f>Table18[[#This Row],[Szórás]]/Table18[[#This Row],[Átlagos akadálymentességi hibaszám]]</f>
        <v>3.9571614199080542E-2</v>
      </c>
      <c r="AX30">
        <f t="shared" si="9"/>
        <v>74</v>
      </c>
      <c r="AY30">
        <f t="shared" si="10"/>
        <v>88</v>
      </c>
      <c r="AZ30">
        <f t="shared" si="11"/>
        <v>14</v>
      </c>
      <c r="BA30" s="7">
        <f t="shared" si="12"/>
        <v>0.9995875039494807</v>
      </c>
      <c r="BB30" s="8">
        <f t="shared" si="13"/>
        <v>1.7744656999362722E-2</v>
      </c>
    </row>
    <row r="31" spans="1:54" x14ac:dyDescent="0.25">
      <c r="A31" t="s">
        <v>124</v>
      </c>
      <c r="B31">
        <v>75</v>
      </c>
      <c r="C31">
        <v>77</v>
      </c>
      <c r="D31">
        <v>79</v>
      </c>
      <c r="E31">
        <v>75</v>
      </c>
      <c r="F31">
        <v>79</v>
      </c>
      <c r="G31">
        <v>77</v>
      </c>
      <c r="H31">
        <v>82</v>
      </c>
      <c r="I31">
        <v>77</v>
      </c>
      <c r="J31">
        <v>80</v>
      </c>
      <c r="K31">
        <v>77</v>
      </c>
      <c r="L31">
        <v>77</v>
      </c>
      <c r="M31">
        <v>76</v>
      </c>
      <c r="N31">
        <v>79</v>
      </c>
      <c r="O31">
        <v>74</v>
      </c>
      <c r="P31">
        <v>78</v>
      </c>
      <c r="Q31">
        <v>80</v>
      </c>
      <c r="R31">
        <v>75</v>
      </c>
      <c r="S31">
        <v>76</v>
      </c>
      <c r="T31">
        <v>74</v>
      </c>
      <c r="U31">
        <v>75</v>
      </c>
      <c r="V31">
        <v>77</v>
      </c>
      <c r="W31">
        <v>74</v>
      </c>
      <c r="X31">
        <v>73</v>
      </c>
      <c r="Y31">
        <v>73</v>
      </c>
      <c r="Z31">
        <v>75</v>
      </c>
      <c r="AA31">
        <v>83</v>
      </c>
      <c r="AB31">
        <v>75</v>
      </c>
      <c r="AC31">
        <v>75</v>
      </c>
      <c r="AD31">
        <v>79</v>
      </c>
      <c r="AE31">
        <v>78</v>
      </c>
      <c r="AF31">
        <v>74</v>
      </c>
      <c r="AG31">
        <v>76</v>
      </c>
      <c r="AH31">
        <v>77</v>
      </c>
      <c r="AI31">
        <v>72</v>
      </c>
      <c r="AJ31">
        <v>73</v>
      </c>
      <c r="AK31">
        <v>72</v>
      </c>
      <c r="AL31">
        <v>66</v>
      </c>
      <c r="AM31">
        <v>73</v>
      </c>
      <c r="AN31">
        <v>67</v>
      </c>
      <c r="AO31">
        <v>74</v>
      </c>
      <c r="AP31">
        <v>77</v>
      </c>
      <c r="AQ31">
        <v>75</v>
      </c>
      <c r="AR31">
        <v>69</v>
      </c>
      <c r="AS31">
        <v>75</v>
      </c>
      <c r="AT31" s="8">
        <f t="shared" si="6"/>
        <v>75.545454545454547</v>
      </c>
      <c r="AU31">
        <f t="shared" si="7"/>
        <v>75</v>
      </c>
      <c r="AV31" s="8">
        <f t="shared" si="8"/>
        <v>3.3650359924440587</v>
      </c>
      <c r="AW31" s="6">
        <f>Table18[[#This Row],[Szórás]]/Table18[[#This Row],[Átlagos akadálymentességi hibaszám]]</f>
        <v>4.4543196049199332E-2</v>
      </c>
      <c r="AX31">
        <f t="shared" si="9"/>
        <v>66</v>
      </c>
      <c r="AY31">
        <f t="shared" si="10"/>
        <v>83</v>
      </c>
      <c r="AZ31">
        <f t="shared" si="11"/>
        <v>17</v>
      </c>
      <c r="BA31" s="7">
        <f t="shared" si="12"/>
        <v>0.99814545095221785</v>
      </c>
      <c r="BB31" s="8">
        <f t="shared" si="13"/>
        <v>0.27794677198809453</v>
      </c>
    </row>
    <row r="32" spans="1:54" x14ac:dyDescent="0.25">
      <c r="A32" t="s">
        <v>175</v>
      </c>
      <c r="B32">
        <v>48</v>
      </c>
      <c r="C32">
        <v>52</v>
      </c>
      <c r="D32">
        <v>49</v>
      </c>
      <c r="E32">
        <v>48</v>
      </c>
      <c r="F32">
        <v>47</v>
      </c>
      <c r="G32">
        <v>46</v>
      </c>
      <c r="H32">
        <v>49</v>
      </c>
      <c r="I32">
        <v>49</v>
      </c>
      <c r="J32">
        <v>46</v>
      </c>
      <c r="K32">
        <v>47</v>
      </c>
      <c r="L32">
        <v>46</v>
      </c>
      <c r="M32">
        <v>46</v>
      </c>
      <c r="N32">
        <v>46</v>
      </c>
      <c r="O32">
        <v>45</v>
      </c>
      <c r="P32">
        <v>47</v>
      </c>
      <c r="Q32">
        <v>49</v>
      </c>
      <c r="R32">
        <v>45</v>
      </c>
      <c r="S32">
        <v>46</v>
      </c>
      <c r="T32">
        <v>45</v>
      </c>
      <c r="U32">
        <v>48</v>
      </c>
      <c r="V32">
        <v>48</v>
      </c>
      <c r="W32">
        <v>47</v>
      </c>
      <c r="X32">
        <v>48</v>
      </c>
      <c r="Y32">
        <v>48</v>
      </c>
      <c r="Z32">
        <v>47</v>
      </c>
      <c r="AA32">
        <v>47</v>
      </c>
      <c r="AB32">
        <v>46</v>
      </c>
      <c r="AC32">
        <v>47</v>
      </c>
      <c r="AD32">
        <v>47</v>
      </c>
      <c r="AE32">
        <v>47</v>
      </c>
      <c r="AF32">
        <v>47</v>
      </c>
      <c r="AG32">
        <v>46</v>
      </c>
      <c r="AH32">
        <v>47</v>
      </c>
      <c r="AI32">
        <v>46</v>
      </c>
      <c r="AJ32">
        <v>47</v>
      </c>
      <c r="AK32">
        <v>45</v>
      </c>
      <c r="AL32">
        <v>45</v>
      </c>
      <c r="AM32">
        <v>46</v>
      </c>
      <c r="AN32">
        <v>47</v>
      </c>
      <c r="AO32">
        <v>46</v>
      </c>
      <c r="AP32">
        <v>47</v>
      </c>
      <c r="AQ32">
        <v>47</v>
      </c>
      <c r="AR32">
        <v>47</v>
      </c>
      <c r="AS32">
        <v>39</v>
      </c>
      <c r="AT32" s="8">
        <f t="shared" si="6"/>
        <v>46.772727272727273</v>
      </c>
      <c r="AU32">
        <f t="shared" si="7"/>
        <v>47</v>
      </c>
      <c r="AV32" s="8">
        <f t="shared" si="8"/>
        <v>1.8026290408106123</v>
      </c>
      <c r="AW32" s="6">
        <f>Table18[[#This Row],[Szórás]]/Table18[[#This Row],[Átlagos akadálymentességi hibaszám]]</f>
        <v>3.8540173856009205E-2</v>
      </c>
      <c r="AX32">
        <f t="shared" si="9"/>
        <v>39</v>
      </c>
      <c r="AY32">
        <f t="shared" si="10"/>
        <v>52</v>
      </c>
      <c r="AZ32">
        <f t="shared" si="11"/>
        <v>13</v>
      </c>
      <c r="BA32" s="7">
        <f t="shared" si="12"/>
        <v>0.99864823232514122</v>
      </c>
      <c r="BB32" s="8">
        <f t="shared" si="13"/>
        <v>0.19146892889116457</v>
      </c>
    </row>
    <row r="33" spans="1:54" x14ac:dyDescent="0.25">
      <c r="A33" t="s">
        <v>137</v>
      </c>
      <c r="B33">
        <v>82</v>
      </c>
      <c r="C33">
        <v>82</v>
      </c>
      <c r="D33">
        <v>82</v>
      </c>
      <c r="E33">
        <v>85</v>
      </c>
      <c r="F33">
        <v>85</v>
      </c>
      <c r="G33">
        <v>84</v>
      </c>
      <c r="H33">
        <v>84</v>
      </c>
      <c r="I33">
        <v>92</v>
      </c>
      <c r="J33">
        <v>88</v>
      </c>
      <c r="K33">
        <v>91</v>
      </c>
      <c r="L33">
        <v>92</v>
      </c>
      <c r="M33">
        <v>90</v>
      </c>
      <c r="N33">
        <v>90</v>
      </c>
      <c r="O33">
        <v>89</v>
      </c>
      <c r="P33">
        <v>89</v>
      </c>
      <c r="Q33">
        <v>89</v>
      </c>
      <c r="R33">
        <v>93</v>
      </c>
      <c r="S33">
        <v>89</v>
      </c>
      <c r="T33">
        <v>88</v>
      </c>
      <c r="U33">
        <v>89</v>
      </c>
      <c r="V33">
        <v>88</v>
      </c>
      <c r="W33">
        <v>88</v>
      </c>
      <c r="X33">
        <v>87</v>
      </c>
      <c r="Y33">
        <v>87</v>
      </c>
      <c r="Z33">
        <v>94</v>
      </c>
      <c r="AA33">
        <v>91</v>
      </c>
      <c r="AB33">
        <v>95</v>
      </c>
      <c r="AC33">
        <v>89</v>
      </c>
      <c r="AD33">
        <v>93</v>
      </c>
      <c r="AE33">
        <v>94</v>
      </c>
      <c r="AF33">
        <v>83</v>
      </c>
      <c r="AG33">
        <v>84</v>
      </c>
      <c r="AH33">
        <v>63</v>
      </c>
      <c r="AI33">
        <v>83</v>
      </c>
      <c r="AJ33">
        <v>83</v>
      </c>
      <c r="AK33">
        <v>83</v>
      </c>
      <c r="AL33">
        <v>80</v>
      </c>
      <c r="AM33">
        <v>74</v>
      </c>
      <c r="AN33">
        <v>69</v>
      </c>
      <c r="AO33">
        <v>69</v>
      </c>
      <c r="AP33">
        <v>67</v>
      </c>
      <c r="AQ33">
        <v>70</v>
      </c>
      <c r="AR33">
        <v>69</v>
      </c>
      <c r="AS33">
        <v>65</v>
      </c>
      <c r="AT33" s="8">
        <f t="shared" si="6"/>
        <v>84.11363636363636</v>
      </c>
      <c r="AU33">
        <f t="shared" si="7"/>
        <v>87</v>
      </c>
      <c r="AV33" s="8">
        <f t="shared" si="8"/>
        <v>8.5023003975829958</v>
      </c>
      <c r="AW33" s="6">
        <f>Table18[[#This Row],[Szórás]]/Table18[[#This Row],[Átlagos akadálymentességi hibaszám]]</f>
        <v>0.10108111793938174</v>
      </c>
      <c r="AX33">
        <f t="shared" si="9"/>
        <v>63</v>
      </c>
      <c r="AY33">
        <f t="shared" si="10"/>
        <v>95</v>
      </c>
      <c r="AZ33">
        <f t="shared" si="11"/>
        <v>32</v>
      </c>
      <c r="BA33" s="7">
        <f t="shared" si="12"/>
        <v>0.99521279593384049</v>
      </c>
      <c r="BB33" s="8">
        <f t="shared" si="13"/>
        <v>0.32642719859912617</v>
      </c>
    </row>
    <row r="34" spans="1:54" x14ac:dyDescent="0.25">
      <c r="A34" t="s">
        <v>124</v>
      </c>
      <c r="B34">
        <v>33</v>
      </c>
      <c r="C34">
        <v>33</v>
      </c>
      <c r="D34">
        <v>33</v>
      </c>
      <c r="E34">
        <v>33</v>
      </c>
      <c r="F34">
        <v>33</v>
      </c>
      <c r="G34">
        <v>32</v>
      </c>
      <c r="H34">
        <v>33</v>
      </c>
      <c r="I34">
        <v>32</v>
      </c>
      <c r="J34">
        <v>33</v>
      </c>
      <c r="K34">
        <v>32</v>
      </c>
      <c r="L34">
        <v>32</v>
      </c>
      <c r="M34">
        <v>32</v>
      </c>
      <c r="N34">
        <v>32</v>
      </c>
      <c r="O34">
        <v>31</v>
      </c>
      <c r="P34">
        <v>32</v>
      </c>
      <c r="Q34">
        <v>32</v>
      </c>
      <c r="R34">
        <v>33</v>
      </c>
      <c r="S34">
        <v>33</v>
      </c>
      <c r="T34">
        <v>32</v>
      </c>
      <c r="U34">
        <v>33</v>
      </c>
      <c r="V34">
        <v>32</v>
      </c>
      <c r="W34">
        <v>32</v>
      </c>
      <c r="X34">
        <v>32</v>
      </c>
      <c r="Y34">
        <v>32</v>
      </c>
      <c r="Z34">
        <v>13</v>
      </c>
      <c r="AA34">
        <v>32</v>
      </c>
      <c r="AB34">
        <v>32</v>
      </c>
      <c r="AC34">
        <v>32</v>
      </c>
      <c r="AD34">
        <v>32</v>
      </c>
      <c r="AE34">
        <v>32</v>
      </c>
      <c r="AF34">
        <v>32</v>
      </c>
      <c r="AG34">
        <v>32</v>
      </c>
      <c r="AH34">
        <v>32</v>
      </c>
      <c r="AI34">
        <v>32</v>
      </c>
      <c r="AJ34">
        <v>32</v>
      </c>
      <c r="AK34">
        <v>32</v>
      </c>
      <c r="AL34">
        <v>32</v>
      </c>
      <c r="AM34">
        <v>32</v>
      </c>
      <c r="AN34">
        <v>32</v>
      </c>
      <c r="AO34">
        <v>32</v>
      </c>
      <c r="AP34">
        <v>31</v>
      </c>
      <c r="AQ34">
        <v>31</v>
      </c>
      <c r="AR34">
        <v>31</v>
      </c>
      <c r="AS34">
        <v>31</v>
      </c>
      <c r="AT34" s="8">
        <f t="shared" si="6"/>
        <v>31.681818181818183</v>
      </c>
      <c r="AU34">
        <f t="shared" si="7"/>
        <v>32</v>
      </c>
      <c r="AV34" s="8">
        <f t="shared" si="8"/>
        <v>2.9394883851060483</v>
      </c>
      <c r="AW34" s="6">
        <f>Table18[[#This Row],[Szórás]]/Table18[[#This Row],[Átlagos akadálymentességi hibaszám]]</f>
        <v>9.2781555914394631E-2</v>
      </c>
      <c r="AX34">
        <f t="shared" si="9"/>
        <v>13</v>
      </c>
      <c r="AY34">
        <f t="shared" si="10"/>
        <v>33</v>
      </c>
      <c r="AZ34">
        <f t="shared" si="11"/>
        <v>20</v>
      </c>
      <c r="BA34" s="7">
        <f t="shared" si="12"/>
        <v>0.99876056312087369</v>
      </c>
      <c r="BB34" s="8">
        <f t="shared" si="13"/>
        <v>1.3421680713496812E-2</v>
      </c>
    </row>
    <row r="35" spans="1:54" x14ac:dyDescent="0.25">
      <c r="A35" t="s">
        <v>137</v>
      </c>
      <c r="B35">
        <v>68</v>
      </c>
      <c r="C35">
        <v>68</v>
      </c>
      <c r="D35">
        <v>67</v>
      </c>
      <c r="E35">
        <v>67</v>
      </c>
      <c r="F35">
        <v>67</v>
      </c>
      <c r="G35">
        <v>69</v>
      </c>
      <c r="H35">
        <v>67</v>
      </c>
      <c r="I35">
        <v>67</v>
      </c>
      <c r="J35">
        <v>67</v>
      </c>
      <c r="K35">
        <v>67</v>
      </c>
      <c r="L35">
        <v>67</v>
      </c>
      <c r="M35">
        <v>67</v>
      </c>
      <c r="N35">
        <v>67</v>
      </c>
      <c r="O35">
        <v>67</v>
      </c>
      <c r="P35">
        <v>67</v>
      </c>
      <c r="Q35">
        <v>66</v>
      </c>
      <c r="R35">
        <v>66</v>
      </c>
      <c r="S35">
        <v>67</v>
      </c>
      <c r="T35">
        <v>67</v>
      </c>
      <c r="U35">
        <v>67</v>
      </c>
      <c r="V35">
        <v>67</v>
      </c>
      <c r="W35">
        <v>66</v>
      </c>
      <c r="X35">
        <v>67</v>
      </c>
      <c r="Y35">
        <v>66</v>
      </c>
      <c r="Z35">
        <v>66</v>
      </c>
      <c r="AA35">
        <v>68</v>
      </c>
      <c r="AB35">
        <v>67</v>
      </c>
      <c r="AC35">
        <v>65</v>
      </c>
      <c r="AD35">
        <v>64</v>
      </c>
      <c r="AE35">
        <v>65</v>
      </c>
      <c r="AF35">
        <v>65</v>
      </c>
      <c r="AG35">
        <v>66</v>
      </c>
      <c r="AH35">
        <v>66</v>
      </c>
      <c r="AI35">
        <v>70</v>
      </c>
      <c r="AJ35">
        <v>73</v>
      </c>
      <c r="AK35">
        <v>72</v>
      </c>
      <c r="AL35">
        <v>69</v>
      </c>
      <c r="AM35">
        <v>66</v>
      </c>
      <c r="AN35">
        <v>68</v>
      </c>
      <c r="AO35">
        <v>68</v>
      </c>
      <c r="AP35">
        <v>69</v>
      </c>
      <c r="AQ35">
        <v>68</v>
      </c>
      <c r="AR35">
        <v>67</v>
      </c>
      <c r="AS35">
        <v>67</v>
      </c>
      <c r="AT35" s="8">
        <f t="shared" si="6"/>
        <v>67.204545454545453</v>
      </c>
      <c r="AU35">
        <f t="shared" si="7"/>
        <v>67</v>
      </c>
      <c r="AV35" s="8">
        <f t="shared" si="8"/>
        <v>1.6364957663357009</v>
      </c>
      <c r="AW35" s="6">
        <f>Table18[[#This Row],[Szórás]]/Table18[[#This Row],[Átlagos akadálymentességi hibaszám]]</f>
        <v>2.4350968454099033E-2</v>
      </c>
      <c r="AX35">
        <f t="shared" si="9"/>
        <v>64</v>
      </c>
      <c r="AY35">
        <f t="shared" si="10"/>
        <v>73</v>
      </c>
      <c r="AZ35">
        <f t="shared" si="11"/>
        <v>9</v>
      </c>
      <c r="BA35" s="7">
        <f t="shared" si="12"/>
        <v>1.0002677826243884</v>
      </c>
      <c r="BB35" s="8">
        <f t="shared" si="13"/>
        <v>2.0597430891303128E-2</v>
      </c>
    </row>
    <row r="36" spans="1:54" x14ac:dyDescent="0.25">
      <c r="A36" t="s">
        <v>103</v>
      </c>
      <c r="B36">
        <v>17</v>
      </c>
      <c r="C36">
        <v>14</v>
      </c>
      <c r="D36">
        <v>17</v>
      </c>
      <c r="E36">
        <v>17</v>
      </c>
      <c r="F36">
        <v>16</v>
      </c>
      <c r="G36">
        <v>18</v>
      </c>
      <c r="H36">
        <v>17</v>
      </c>
      <c r="I36">
        <v>18</v>
      </c>
      <c r="J36">
        <v>16</v>
      </c>
      <c r="K36">
        <v>15</v>
      </c>
      <c r="L36">
        <v>17</v>
      </c>
      <c r="M36">
        <v>16</v>
      </c>
      <c r="N36">
        <v>18</v>
      </c>
      <c r="O36">
        <v>19</v>
      </c>
      <c r="P36">
        <v>15</v>
      </c>
      <c r="Q36">
        <v>17</v>
      </c>
      <c r="R36">
        <v>27</v>
      </c>
      <c r="S36">
        <v>15</v>
      </c>
      <c r="T36">
        <v>19</v>
      </c>
      <c r="U36">
        <v>25</v>
      </c>
      <c r="V36">
        <v>26</v>
      </c>
      <c r="W36">
        <v>25</v>
      </c>
      <c r="X36">
        <v>23</v>
      </c>
      <c r="Y36">
        <v>28</v>
      </c>
      <c r="Z36">
        <v>23</v>
      </c>
      <c r="AA36">
        <v>30</v>
      </c>
      <c r="AB36">
        <v>22</v>
      </c>
      <c r="AC36">
        <v>29</v>
      </c>
      <c r="AD36">
        <v>26</v>
      </c>
      <c r="AE36">
        <v>27</v>
      </c>
      <c r="AF36">
        <v>21</v>
      </c>
      <c r="AG36">
        <v>24</v>
      </c>
      <c r="AH36">
        <v>18</v>
      </c>
      <c r="AI36">
        <v>26</v>
      </c>
      <c r="AJ36">
        <v>24</v>
      </c>
      <c r="AK36">
        <v>26</v>
      </c>
      <c r="AL36">
        <v>18</v>
      </c>
      <c r="AM36">
        <v>18</v>
      </c>
      <c r="AN36">
        <v>24</v>
      </c>
      <c r="AO36">
        <v>24</v>
      </c>
      <c r="AP36">
        <v>25</v>
      </c>
      <c r="AQ36">
        <v>251</v>
      </c>
      <c r="AR36">
        <v>163</v>
      </c>
      <c r="AS36">
        <v>170</v>
      </c>
      <c r="AT36" s="8">
        <f t="shared" si="6"/>
        <v>32.81818181818182</v>
      </c>
      <c r="AU36">
        <f t="shared" si="7"/>
        <v>21.5</v>
      </c>
      <c r="AV36" s="8">
        <f t="shared" si="8"/>
        <v>45.741575779118833</v>
      </c>
      <c r="AW36" s="6">
        <f>Table18[[#This Row],[Szórás]]/Table18[[#This Row],[Átlagos akadálymentességi hibaszám]]</f>
        <v>1.3937876276185792</v>
      </c>
      <c r="AX36">
        <f t="shared" si="9"/>
        <v>14</v>
      </c>
      <c r="AY36">
        <f t="shared" si="10"/>
        <v>251</v>
      </c>
      <c r="AZ36">
        <f t="shared" si="11"/>
        <v>237</v>
      </c>
      <c r="BA36" s="7">
        <f t="shared" si="12"/>
        <v>1.0293253320657134</v>
      </c>
      <c r="BB36" s="8">
        <f t="shared" si="13"/>
        <v>0.37106456213791067</v>
      </c>
    </row>
    <row r="37" spans="1:54" x14ac:dyDescent="0.25">
      <c r="A37" t="s">
        <v>103</v>
      </c>
      <c r="B37">
        <v>65</v>
      </c>
      <c r="C37">
        <v>66</v>
      </c>
      <c r="D37">
        <v>62</v>
      </c>
      <c r="E37">
        <v>62</v>
      </c>
      <c r="F37">
        <v>63</v>
      </c>
      <c r="G37">
        <v>63</v>
      </c>
      <c r="H37">
        <v>63</v>
      </c>
      <c r="I37">
        <v>63</v>
      </c>
      <c r="J37">
        <v>63</v>
      </c>
      <c r="K37">
        <v>60</v>
      </c>
      <c r="L37">
        <v>60</v>
      </c>
      <c r="M37">
        <v>56</v>
      </c>
      <c r="N37">
        <v>56</v>
      </c>
      <c r="O37">
        <v>56</v>
      </c>
      <c r="P37">
        <v>56</v>
      </c>
      <c r="Q37">
        <v>56</v>
      </c>
      <c r="R37">
        <v>56</v>
      </c>
      <c r="S37">
        <v>56</v>
      </c>
      <c r="T37">
        <v>56</v>
      </c>
      <c r="U37">
        <v>56</v>
      </c>
      <c r="V37">
        <v>56</v>
      </c>
      <c r="W37">
        <v>55</v>
      </c>
      <c r="X37">
        <v>56</v>
      </c>
      <c r="Y37">
        <v>57</v>
      </c>
      <c r="Z37">
        <v>57</v>
      </c>
      <c r="AA37">
        <v>63</v>
      </c>
      <c r="AB37">
        <v>59</v>
      </c>
      <c r="AC37">
        <v>62</v>
      </c>
      <c r="AD37">
        <v>62</v>
      </c>
      <c r="AE37">
        <v>60</v>
      </c>
      <c r="AF37">
        <v>60</v>
      </c>
      <c r="AG37">
        <v>60</v>
      </c>
      <c r="AH37">
        <v>60</v>
      </c>
      <c r="AI37">
        <v>60</v>
      </c>
      <c r="AJ37">
        <v>60</v>
      </c>
      <c r="AK37">
        <v>62</v>
      </c>
      <c r="AL37">
        <v>62</v>
      </c>
      <c r="AM37">
        <v>62</v>
      </c>
      <c r="AN37">
        <v>47</v>
      </c>
      <c r="AO37">
        <v>47</v>
      </c>
      <c r="AP37">
        <v>46</v>
      </c>
      <c r="AQ37">
        <v>51</v>
      </c>
      <c r="AR37">
        <v>51</v>
      </c>
      <c r="AS37">
        <v>52</v>
      </c>
      <c r="AT37" s="8">
        <f t="shared" si="6"/>
        <v>58.204545454545453</v>
      </c>
      <c r="AU37">
        <f t="shared" si="7"/>
        <v>60</v>
      </c>
      <c r="AV37" s="8">
        <f t="shared" si="8"/>
        <v>4.776782732860644</v>
      </c>
      <c r="AW37" s="6">
        <f>Table18[[#This Row],[Szórás]]/Table18[[#This Row],[Átlagos akadálymentességi hibaszám]]</f>
        <v>8.2068895058909935E-2</v>
      </c>
      <c r="AX37">
        <f t="shared" si="9"/>
        <v>46</v>
      </c>
      <c r="AY37">
        <f t="shared" si="10"/>
        <v>66</v>
      </c>
      <c r="AZ37">
        <f t="shared" si="11"/>
        <v>20</v>
      </c>
      <c r="BA37" s="7">
        <f t="shared" si="12"/>
        <v>0.99639281034065175</v>
      </c>
      <c r="BB37" s="8">
        <f t="shared" si="13"/>
        <v>0.29368141345472959</v>
      </c>
    </row>
    <row r="38" spans="1:54" x14ac:dyDescent="0.25">
      <c r="A38" t="s">
        <v>175</v>
      </c>
      <c r="B38">
        <v>160</v>
      </c>
      <c r="C38">
        <v>160</v>
      </c>
      <c r="D38">
        <v>160</v>
      </c>
      <c r="E38">
        <v>160</v>
      </c>
      <c r="F38">
        <v>160</v>
      </c>
      <c r="G38">
        <v>160</v>
      </c>
      <c r="H38">
        <v>159</v>
      </c>
      <c r="I38">
        <v>159</v>
      </c>
      <c r="J38">
        <v>159</v>
      </c>
      <c r="K38">
        <v>159</v>
      </c>
      <c r="L38">
        <v>160</v>
      </c>
      <c r="M38">
        <v>165</v>
      </c>
      <c r="N38">
        <v>158</v>
      </c>
      <c r="O38">
        <v>165</v>
      </c>
      <c r="P38">
        <v>165</v>
      </c>
      <c r="Q38">
        <v>164</v>
      </c>
      <c r="R38">
        <v>165</v>
      </c>
      <c r="S38">
        <v>165</v>
      </c>
      <c r="T38">
        <v>164</v>
      </c>
      <c r="U38">
        <v>164</v>
      </c>
      <c r="V38">
        <v>164</v>
      </c>
      <c r="W38">
        <v>164</v>
      </c>
      <c r="X38">
        <v>164</v>
      </c>
      <c r="Y38">
        <v>164</v>
      </c>
      <c r="Z38">
        <v>165</v>
      </c>
      <c r="AA38">
        <v>164</v>
      </c>
      <c r="AB38">
        <v>164</v>
      </c>
      <c r="AC38">
        <v>164</v>
      </c>
      <c r="AD38">
        <v>164</v>
      </c>
      <c r="AE38">
        <v>164</v>
      </c>
      <c r="AF38">
        <v>164</v>
      </c>
      <c r="AG38">
        <v>164</v>
      </c>
      <c r="AH38">
        <v>164</v>
      </c>
      <c r="AI38">
        <v>164</v>
      </c>
      <c r="AJ38">
        <v>164</v>
      </c>
      <c r="AK38">
        <v>165</v>
      </c>
      <c r="AL38">
        <v>156</v>
      </c>
      <c r="AM38">
        <v>164</v>
      </c>
      <c r="AN38">
        <v>155</v>
      </c>
      <c r="AO38">
        <v>155</v>
      </c>
      <c r="AP38">
        <v>155</v>
      </c>
      <c r="AQ38">
        <v>165</v>
      </c>
      <c r="AR38">
        <v>156</v>
      </c>
      <c r="AS38">
        <v>165</v>
      </c>
      <c r="AT38" s="8">
        <f t="shared" si="6"/>
        <v>162</v>
      </c>
      <c r="AU38">
        <f t="shared" si="7"/>
        <v>164</v>
      </c>
      <c r="AV38" s="8">
        <f t="shared" si="8"/>
        <v>3.2421640777383156</v>
      </c>
      <c r="AW38" s="6">
        <f>Table18[[#This Row],[Szórás]]/Table18[[#This Row],[Átlagos akadálymentességi hibaszám]]</f>
        <v>2.0013358504557505E-2</v>
      </c>
      <c r="AX38">
        <f t="shared" si="9"/>
        <v>155</v>
      </c>
      <c r="AY38">
        <f t="shared" si="10"/>
        <v>165</v>
      </c>
      <c r="AZ38">
        <f t="shared" si="11"/>
        <v>10</v>
      </c>
      <c r="BA38" s="7">
        <f t="shared" si="12"/>
        <v>1.0000842844067599</v>
      </c>
      <c r="BB38" s="8">
        <f t="shared" si="13"/>
        <v>2.872754348285158E-3</v>
      </c>
    </row>
    <row r="39" spans="1:54" x14ac:dyDescent="0.25">
      <c r="A39" t="s">
        <v>124</v>
      </c>
      <c r="B39">
        <v>39</v>
      </c>
      <c r="C39">
        <v>37</v>
      </c>
      <c r="D39">
        <v>39</v>
      </c>
      <c r="E39">
        <v>40</v>
      </c>
      <c r="F39">
        <v>38</v>
      </c>
      <c r="G39">
        <v>38</v>
      </c>
      <c r="H39">
        <v>38</v>
      </c>
      <c r="I39">
        <v>40</v>
      </c>
      <c r="J39">
        <v>38</v>
      </c>
      <c r="K39">
        <v>38</v>
      </c>
      <c r="L39">
        <v>38</v>
      </c>
      <c r="M39">
        <v>38</v>
      </c>
      <c r="N39">
        <v>38</v>
      </c>
      <c r="O39">
        <v>38</v>
      </c>
      <c r="P39">
        <v>40</v>
      </c>
      <c r="Q39">
        <v>38</v>
      </c>
      <c r="R39">
        <v>41</v>
      </c>
      <c r="S39">
        <v>38</v>
      </c>
      <c r="T39">
        <v>29</v>
      </c>
      <c r="U39">
        <v>38</v>
      </c>
      <c r="V39">
        <v>38</v>
      </c>
      <c r="W39">
        <v>38</v>
      </c>
      <c r="X39">
        <v>38</v>
      </c>
      <c r="Y39">
        <v>38</v>
      </c>
      <c r="Z39">
        <v>38</v>
      </c>
      <c r="AA39">
        <v>40</v>
      </c>
      <c r="AB39">
        <v>38</v>
      </c>
      <c r="AC39">
        <v>42</v>
      </c>
      <c r="AD39">
        <v>42</v>
      </c>
      <c r="AE39">
        <v>42</v>
      </c>
      <c r="AF39">
        <v>38</v>
      </c>
      <c r="AG39">
        <v>38</v>
      </c>
      <c r="AH39">
        <v>38</v>
      </c>
      <c r="AI39">
        <v>38</v>
      </c>
      <c r="AJ39">
        <v>38</v>
      </c>
      <c r="AK39">
        <v>42</v>
      </c>
      <c r="AL39">
        <v>38</v>
      </c>
      <c r="AM39">
        <v>38</v>
      </c>
      <c r="AN39">
        <v>38</v>
      </c>
      <c r="AO39">
        <v>38</v>
      </c>
      <c r="AP39">
        <v>38</v>
      </c>
      <c r="AQ39">
        <v>38</v>
      </c>
      <c r="AR39">
        <v>38</v>
      </c>
      <c r="AS39">
        <v>38</v>
      </c>
      <c r="AT39" s="8">
        <f t="shared" si="6"/>
        <v>38.43181818181818</v>
      </c>
      <c r="AU39">
        <f t="shared" si="7"/>
        <v>38</v>
      </c>
      <c r="AV39" s="8">
        <f t="shared" si="8"/>
        <v>1.9576650457342399</v>
      </c>
      <c r="AW39" s="6">
        <f>Table18[[#This Row],[Szórás]]/Table18[[#This Row],[Átlagos akadálymentességi hibaszám]]</f>
        <v>5.093865287540305E-2</v>
      </c>
      <c r="AX39">
        <f t="shared" si="9"/>
        <v>29</v>
      </c>
      <c r="AY39">
        <f t="shared" si="10"/>
        <v>42</v>
      </c>
      <c r="AZ39">
        <f t="shared" si="11"/>
        <v>13</v>
      </c>
      <c r="BA39" s="7">
        <f t="shared" si="12"/>
        <v>1.0001994138236907</v>
      </c>
      <c r="BB39" s="8">
        <f t="shared" si="13"/>
        <v>2.2184645966297164E-3</v>
      </c>
    </row>
    <row r="40" spans="1:54" x14ac:dyDescent="0.25">
      <c r="A40" t="s">
        <v>124</v>
      </c>
      <c r="B40">
        <v>130</v>
      </c>
      <c r="C40">
        <v>131</v>
      </c>
      <c r="D40">
        <v>119</v>
      </c>
      <c r="E40">
        <v>107</v>
      </c>
      <c r="F40">
        <v>131</v>
      </c>
      <c r="G40">
        <v>131</v>
      </c>
      <c r="H40">
        <v>131</v>
      </c>
      <c r="I40">
        <v>129</v>
      </c>
      <c r="J40">
        <v>117</v>
      </c>
      <c r="K40">
        <v>134</v>
      </c>
      <c r="L40">
        <v>131</v>
      </c>
      <c r="M40">
        <v>130</v>
      </c>
      <c r="N40">
        <v>128</v>
      </c>
      <c r="O40">
        <v>128</v>
      </c>
      <c r="P40">
        <v>134</v>
      </c>
      <c r="Q40">
        <v>127</v>
      </c>
      <c r="R40">
        <v>132</v>
      </c>
      <c r="S40">
        <v>130</v>
      </c>
      <c r="T40">
        <v>128</v>
      </c>
      <c r="U40">
        <v>135</v>
      </c>
      <c r="V40">
        <v>119</v>
      </c>
      <c r="W40">
        <v>119</v>
      </c>
      <c r="X40">
        <v>124</v>
      </c>
      <c r="Y40">
        <v>133</v>
      </c>
      <c r="Z40">
        <v>108</v>
      </c>
      <c r="AA40">
        <v>132</v>
      </c>
      <c r="AB40">
        <v>129</v>
      </c>
      <c r="AC40">
        <v>108</v>
      </c>
      <c r="AD40">
        <v>134</v>
      </c>
      <c r="AE40">
        <v>131</v>
      </c>
      <c r="AF40">
        <v>109</v>
      </c>
      <c r="AG40">
        <v>104</v>
      </c>
      <c r="AH40">
        <v>108</v>
      </c>
      <c r="AI40">
        <v>107</v>
      </c>
      <c r="AJ40">
        <v>104</v>
      </c>
      <c r="AK40">
        <v>104</v>
      </c>
      <c r="AL40">
        <v>104</v>
      </c>
      <c r="AM40">
        <v>106</v>
      </c>
      <c r="AN40">
        <v>107</v>
      </c>
      <c r="AO40">
        <v>107</v>
      </c>
      <c r="AP40">
        <v>106</v>
      </c>
      <c r="AQ40">
        <v>132</v>
      </c>
      <c r="AR40">
        <v>129</v>
      </c>
      <c r="AS40">
        <v>130</v>
      </c>
      <c r="AT40" s="8">
        <f t="shared" si="6"/>
        <v>121.75</v>
      </c>
      <c r="AU40">
        <f t="shared" si="7"/>
        <v>128</v>
      </c>
      <c r="AV40" s="8">
        <f t="shared" si="8"/>
        <v>11.373418622507074</v>
      </c>
      <c r="AW40" s="6">
        <f>Table18[[#This Row],[Szórás]]/Table18[[#This Row],[Átlagos akadálymentességi hibaszám]]</f>
        <v>9.3416169384041681E-2</v>
      </c>
      <c r="AX40">
        <f t="shared" si="9"/>
        <v>104</v>
      </c>
      <c r="AY40">
        <f t="shared" si="10"/>
        <v>135</v>
      </c>
      <c r="AZ40">
        <f t="shared" si="11"/>
        <v>31</v>
      </c>
      <c r="BA40" s="7">
        <f t="shared" si="12"/>
        <v>0.9964339215889062</v>
      </c>
      <c r="BB40" s="8">
        <f t="shared" si="13"/>
        <v>0.22824311516428042</v>
      </c>
    </row>
    <row r="41" spans="1:54" x14ac:dyDescent="0.25">
      <c r="A41" t="s">
        <v>103</v>
      </c>
      <c r="B41">
        <v>28</v>
      </c>
      <c r="C41">
        <v>29</v>
      </c>
      <c r="D41">
        <v>31</v>
      </c>
      <c r="E41">
        <v>29</v>
      </c>
      <c r="F41">
        <v>37</v>
      </c>
      <c r="G41">
        <v>30</v>
      </c>
      <c r="H41">
        <v>34</v>
      </c>
      <c r="I41">
        <v>30</v>
      </c>
      <c r="J41">
        <v>33</v>
      </c>
      <c r="K41">
        <v>30</v>
      </c>
      <c r="L41">
        <v>26</v>
      </c>
      <c r="M41">
        <v>22</v>
      </c>
      <c r="N41">
        <v>20</v>
      </c>
      <c r="O41">
        <v>20</v>
      </c>
      <c r="P41">
        <v>25</v>
      </c>
      <c r="Q41">
        <v>25</v>
      </c>
      <c r="R41">
        <v>19</v>
      </c>
      <c r="S41">
        <v>24</v>
      </c>
      <c r="T41">
        <v>20</v>
      </c>
      <c r="U41">
        <v>20</v>
      </c>
      <c r="V41">
        <v>23</v>
      </c>
      <c r="W41">
        <v>23</v>
      </c>
      <c r="X41">
        <v>19</v>
      </c>
      <c r="Y41">
        <v>19</v>
      </c>
      <c r="Z41">
        <v>20</v>
      </c>
      <c r="AA41">
        <v>28</v>
      </c>
      <c r="AB41">
        <v>21</v>
      </c>
      <c r="AC41">
        <v>11</v>
      </c>
      <c r="AD41">
        <v>22</v>
      </c>
      <c r="AE41">
        <v>20</v>
      </c>
      <c r="AF41">
        <v>18</v>
      </c>
      <c r="AG41">
        <v>20</v>
      </c>
      <c r="AH41">
        <v>14</v>
      </c>
      <c r="AI41">
        <v>23</v>
      </c>
      <c r="AJ41">
        <v>18</v>
      </c>
      <c r="AK41">
        <v>26</v>
      </c>
      <c r="AL41">
        <v>14</v>
      </c>
      <c r="AM41">
        <v>17</v>
      </c>
      <c r="AN41">
        <v>19</v>
      </c>
      <c r="AO41">
        <v>17</v>
      </c>
      <c r="AP41">
        <v>22</v>
      </c>
      <c r="AQ41">
        <v>20</v>
      </c>
      <c r="AR41">
        <v>19</v>
      </c>
      <c r="AS41">
        <v>19</v>
      </c>
      <c r="AT41" s="8">
        <f t="shared" si="6"/>
        <v>22.818181818181817</v>
      </c>
      <c r="AU41">
        <f t="shared" si="7"/>
        <v>21.5</v>
      </c>
      <c r="AV41" s="8">
        <f t="shared" si="8"/>
        <v>5.6620841231242922</v>
      </c>
      <c r="AW41" s="6">
        <f>Table18[[#This Row],[Szórás]]/Table18[[#This Row],[Átlagos akadálymentességi hibaszám]]</f>
        <v>0.24813914483811642</v>
      </c>
      <c r="AX41">
        <f t="shared" si="9"/>
        <v>11</v>
      </c>
      <c r="AY41">
        <f t="shared" si="10"/>
        <v>37</v>
      </c>
      <c r="AZ41">
        <f t="shared" si="11"/>
        <v>26</v>
      </c>
      <c r="BA41" s="7">
        <f t="shared" si="12"/>
        <v>0.98661965736633095</v>
      </c>
      <c r="BB41" s="8">
        <f t="shared" si="13"/>
        <v>0.47579390236458835</v>
      </c>
    </row>
    <row r="42" spans="1:54" x14ac:dyDescent="0.25">
      <c r="A42" t="s">
        <v>103</v>
      </c>
      <c r="B42">
        <v>7</v>
      </c>
      <c r="C42">
        <v>7</v>
      </c>
      <c r="D42">
        <v>7</v>
      </c>
      <c r="E42">
        <v>7</v>
      </c>
      <c r="F42">
        <v>7</v>
      </c>
      <c r="G42">
        <v>7</v>
      </c>
      <c r="H42">
        <v>7</v>
      </c>
      <c r="I42">
        <v>7</v>
      </c>
      <c r="J42">
        <v>7</v>
      </c>
      <c r="K42">
        <v>7</v>
      </c>
      <c r="L42">
        <v>7</v>
      </c>
      <c r="M42">
        <v>7</v>
      </c>
      <c r="N42">
        <v>7</v>
      </c>
      <c r="O42">
        <v>7</v>
      </c>
      <c r="P42">
        <v>7</v>
      </c>
      <c r="Q42">
        <v>7</v>
      </c>
      <c r="R42">
        <v>7</v>
      </c>
      <c r="S42">
        <v>7</v>
      </c>
      <c r="T42">
        <v>7</v>
      </c>
      <c r="U42">
        <v>7</v>
      </c>
      <c r="V42">
        <v>7</v>
      </c>
      <c r="W42">
        <v>7</v>
      </c>
      <c r="X42">
        <v>7</v>
      </c>
      <c r="Y42">
        <v>7</v>
      </c>
      <c r="Z42">
        <v>7</v>
      </c>
      <c r="AA42">
        <v>7</v>
      </c>
      <c r="AB42">
        <v>7</v>
      </c>
      <c r="AC42">
        <v>7</v>
      </c>
      <c r="AD42">
        <v>7</v>
      </c>
      <c r="AE42">
        <v>7</v>
      </c>
      <c r="AF42">
        <v>7</v>
      </c>
      <c r="AG42">
        <v>7</v>
      </c>
      <c r="AH42">
        <v>7</v>
      </c>
      <c r="AI42">
        <v>7</v>
      </c>
      <c r="AJ42">
        <v>7</v>
      </c>
      <c r="AK42">
        <v>7</v>
      </c>
      <c r="AL42">
        <v>7</v>
      </c>
      <c r="AM42">
        <v>7</v>
      </c>
      <c r="AN42">
        <v>7</v>
      </c>
      <c r="AO42">
        <v>7</v>
      </c>
      <c r="AP42">
        <v>7</v>
      </c>
      <c r="AQ42">
        <v>7</v>
      </c>
      <c r="AR42">
        <v>7</v>
      </c>
      <c r="AS42">
        <v>7</v>
      </c>
      <c r="AT42" s="8">
        <f t="shared" si="6"/>
        <v>7</v>
      </c>
      <c r="AU42">
        <f t="shared" si="7"/>
        <v>7</v>
      </c>
      <c r="AV42" s="8">
        <f t="shared" si="8"/>
        <v>0</v>
      </c>
      <c r="AW42" s="6">
        <f>Table18[[#This Row],[Szórás]]/Table18[[#This Row],[Átlagos akadálymentességi hibaszám]]</f>
        <v>0</v>
      </c>
      <c r="AX42">
        <f t="shared" si="9"/>
        <v>7</v>
      </c>
      <c r="AY42">
        <f t="shared" si="10"/>
        <v>7</v>
      </c>
      <c r="AZ42">
        <f t="shared" si="11"/>
        <v>0</v>
      </c>
      <c r="BA42" s="7">
        <f t="shared" si="12"/>
        <v>1</v>
      </c>
      <c r="BB42" s="8">
        <f t="shared" si="13"/>
        <v>1</v>
      </c>
    </row>
    <row r="43" spans="1:54" x14ac:dyDescent="0.25">
      <c r="A43" t="s">
        <v>103</v>
      </c>
      <c r="B43">
        <v>72</v>
      </c>
      <c r="C43">
        <v>70</v>
      </c>
      <c r="D43">
        <v>68</v>
      </c>
      <c r="E43">
        <v>67</v>
      </c>
      <c r="F43">
        <v>68</v>
      </c>
      <c r="G43">
        <v>66</v>
      </c>
      <c r="H43">
        <v>70</v>
      </c>
      <c r="I43">
        <v>73</v>
      </c>
      <c r="J43">
        <v>73</v>
      </c>
      <c r="K43">
        <v>68</v>
      </c>
      <c r="L43">
        <v>67</v>
      </c>
      <c r="M43">
        <v>74</v>
      </c>
      <c r="N43">
        <v>75</v>
      </c>
      <c r="O43">
        <v>68</v>
      </c>
      <c r="P43">
        <v>72</v>
      </c>
      <c r="Q43">
        <v>67</v>
      </c>
      <c r="R43">
        <v>69</v>
      </c>
      <c r="S43">
        <v>71</v>
      </c>
      <c r="T43">
        <v>66</v>
      </c>
      <c r="U43">
        <v>68</v>
      </c>
      <c r="V43">
        <v>68</v>
      </c>
      <c r="W43">
        <v>65</v>
      </c>
      <c r="X43">
        <v>65</v>
      </c>
      <c r="Y43">
        <v>64</v>
      </c>
      <c r="Z43">
        <v>172</v>
      </c>
      <c r="AA43">
        <v>170</v>
      </c>
      <c r="AB43">
        <v>173</v>
      </c>
      <c r="AC43">
        <v>161</v>
      </c>
      <c r="AD43">
        <v>163</v>
      </c>
      <c r="AE43">
        <v>164</v>
      </c>
      <c r="AF43">
        <v>162</v>
      </c>
      <c r="AG43">
        <v>160</v>
      </c>
      <c r="AH43">
        <v>163</v>
      </c>
      <c r="AI43">
        <v>169</v>
      </c>
      <c r="AJ43">
        <v>164</v>
      </c>
      <c r="AK43">
        <v>161</v>
      </c>
      <c r="AL43">
        <v>163</v>
      </c>
      <c r="AM43">
        <v>162</v>
      </c>
      <c r="AN43">
        <v>163</v>
      </c>
      <c r="AO43">
        <v>163</v>
      </c>
      <c r="AP43">
        <v>169</v>
      </c>
      <c r="AQ43">
        <v>173</v>
      </c>
      <c r="AR43">
        <v>166</v>
      </c>
      <c r="AS43">
        <v>169</v>
      </c>
      <c r="AT43" s="8">
        <f t="shared" si="6"/>
        <v>112.81818181818181</v>
      </c>
      <c r="AU43">
        <f t="shared" si="7"/>
        <v>73.5</v>
      </c>
      <c r="AV43" s="8">
        <f t="shared" si="8"/>
        <v>48.779652986204653</v>
      </c>
      <c r="AW43" s="6">
        <f>Table18[[#This Row],[Szórás]]/Table18[[#This Row],[Átlagos akadálymentességi hibaszám]]</f>
        <v>0.43237403936200741</v>
      </c>
      <c r="AX43">
        <f t="shared" si="9"/>
        <v>64</v>
      </c>
      <c r="AY43">
        <f t="shared" si="10"/>
        <v>173</v>
      </c>
      <c r="AZ43">
        <f t="shared" si="11"/>
        <v>109</v>
      </c>
      <c r="BA43" s="7">
        <f t="shared" si="12"/>
        <v>1.0296914046197574</v>
      </c>
      <c r="BB43" s="8">
        <f t="shared" si="13"/>
        <v>0.71965397545324283</v>
      </c>
    </row>
    <row r="44" spans="1:54" x14ac:dyDescent="0.25">
      <c r="A44" t="s">
        <v>103</v>
      </c>
      <c r="B44">
        <v>218</v>
      </c>
      <c r="C44">
        <v>222</v>
      </c>
      <c r="D44">
        <v>231</v>
      </c>
      <c r="E44">
        <v>224</v>
      </c>
      <c r="F44">
        <v>222</v>
      </c>
      <c r="G44">
        <v>224</v>
      </c>
      <c r="H44">
        <v>44</v>
      </c>
      <c r="I44">
        <v>44</v>
      </c>
      <c r="J44">
        <v>42</v>
      </c>
      <c r="K44">
        <v>42</v>
      </c>
      <c r="L44">
        <v>39</v>
      </c>
      <c r="M44">
        <v>39</v>
      </c>
      <c r="N44">
        <v>39</v>
      </c>
      <c r="O44">
        <v>38</v>
      </c>
      <c r="P44">
        <v>31</v>
      </c>
      <c r="Q44">
        <v>31</v>
      </c>
      <c r="R44">
        <v>31</v>
      </c>
      <c r="S44">
        <v>32</v>
      </c>
      <c r="T44">
        <v>26</v>
      </c>
      <c r="U44">
        <v>31</v>
      </c>
      <c r="V44">
        <v>32</v>
      </c>
      <c r="W44">
        <v>31</v>
      </c>
      <c r="X44">
        <v>31</v>
      </c>
      <c r="Y44">
        <v>13</v>
      </c>
      <c r="Z44">
        <v>13</v>
      </c>
      <c r="AA44">
        <v>13</v>
      </c>
      <c r="AB44">
        <v>13</v>
      </c>
      <c r="AC44">
        <v>12</v>
      </c>
      <c r="AD44">
        <v>13</v>
      </c>
      <c r="AE44">
        <v>13</v>
      </c>
      <c r="AF44">
        <v>13</v>
      </c>
      <c r="AG44">
        <v>12</v>
      </c>
      <c r="AH44">
        <v>12</v>
      </c>
      <c r="AI44">
        <v>13</v>
      </c>
      <c r="AJ44">
        <v>13</v>
      </c>
      <c r="AK44">
        <v>13</v>
      </c>
      <c r="AL44">
        <v>14</v>
      </c>
      <c r="AM44">
        <v>14</v>
      </c>
      <c r="AN44">
        <v>13</v>
      </c>
      <c r="AO44">
        <v>13</v>
      </c>
      <c r="AP44">
        <v>13</v>
      </c>
      <c r="AQ44">
        <v>12</v>
      </c>
      <c r="AR44">
        <v>12</v>
      </c>
      <c r="AS44">
        <v>13</v>
      </c>
      <c r="AT44" s="8">
        <f t="shared" si="6"/>
        <v>50.31818181818182</v>
      </c>
      <c r="AU44">
        <f t="shared" si="7"/>
        <v>28.5</v>
      </c>
      <c r="AV44" s="8">
        <f t="shared" si="8"/>
        <v>70.509037100902219</v>
      </c>
      <c r="AW44" s="6">
        <f>Table18[[#This Row],[Szórás]]/Table18[[#This Row],[Átlagos akadálymentességi hibaszám]]</f>
        <v>1.4012636099546962</v>
      </c>
      <c r="AX44">
        <f t="shared" si="9"/>
        <v>12</v>
      </c>
      <c r="AY44">
        <f t="shared" si="10"/>
        <v>231</v>
      </c>
      <c r="AZ44">
        <f t="shared" si="11"/>
        <v>219</v>
      </c>
      <c r="BA44" s="7">
        <f t="shared" si="12"/>
        <v>0.93656773820981531</v>
      </c>
      <c r="BB44" s="8">
        <f t="shared" si="13"/>
        <v>0.76286707461469783</v>
      </c>
    </row>
    <row r="45" spans="1:54" x14ac:dyDescent="0.25">
      <c r="A45" t="s">
        <v>124</v>
      </c>
      <c r="B45">
        <v>20</v>
      </c>
      <c r="C45">
        <v>20</v>
      </c>
      <c r="D45">
        <v>20</v>
      </c>
      <c r="E45">
        <v>20</v>
      </c>
      <c r="F45">
        <v>20</v>
      </c>
      <c r="G45">
        <v>20</v>
      </c>
      <c r="H45">
        <v>20</v>
      </c>
      <c r="I45">
        <v>20</v>
      </c>
      <c r="J45">
        <v>20</v>
      </c>
      <c r="K45">
        <v>20</v>
      </c>
      <c r="L45">
        <v>20</v>
      </c>
      <c r="M45">
        <v>20</v>
      </c>
      <c r="N45">
        <v>20</v>
      </c>
      <c r="O45">
        <v>20</v>
      </c>
      <c r="P45">
        <v>20</v>
      </c>
      <c r="Q45">
        <v>20</v>
      </c>
      <c r="R45">
        <v>20</v>
      </c>
      <c r="S45">
        <v>20</v>
      </c>
      <c r="T45">
        <v>20</v>
      </c>
      <c r="U45">
        <v>20</v>
      </c>
      <c r="V45">
        <v>20</v>
      </c>
      <c r="W45">
        <v>20</v>
      </c>
      <c r="X45">
        <v>20</v>
      </c>
      <c r="Y45">
        <v>20</v>
      </c>
      <c r="Z45">
        <v>20</v>
      </c>
      <c r="AA45">
        <v>20</v>
      </c>
      <c r="AB45">
        <v>20</v>
      </c>
      <c r="AC45">
        <v>20</v>
      </c>
      <c r="AD45">
        <v>20</v>
      </c>
      <c r="AE45">
        <v>20</v>
      </c>
      <c r="AF45">
        <v>20</v>
      </c>
      <c r="AG45">
        <v>20</v>
      </c>
      <c r="AH45">
        <v>20</v>
      </c>
      <c r="AI45">
        <v>20</v>
      </c>
      <c r="AJ45">
        <v>20</v>
      </c>
      <c r="AK45">
        <v>20</v>
      </c>
      <c r="AL45">
        <v>20</v>
      </c>
      <c r="AM45">
        <v>20</v>
      </c>
      <c r="AN45">
        <v>20</v>
      </c>
      <c r="AO45">
        <v>20</v>
      </c>
      <c r="AP45">
        <v>20</v>
      </c>
      <c r="AQ45">
        <v>20</v>
      </c>
      <c r="AR45">
        <v>20</v>
      </c>
      <c r="AS45">
        <v>20</v>
      </c>
      <c r="AT45" s="8">
        <f t="shared" si="6"/>
        <v>20</v>
      </c>
      <c r="AU45">
        <f t="shared" si="7"/>
        <v>20</v>
      </c>
      <c r="AV45" s="8">
        <f t="shared" si="8"/>
        <v>0</v>
      </c>
      <c r="AW45" s="6">
        <f>Table18[[#This Row],[Szórás]]/Table18[[#This Row],[Átlagos akadálymentességi hibaszám]]</f>
        <v>0</v>
      </c>
      <c r="AX45">
        <f t="shared" si="9"/>
        <v>20</v>
      </c>
      <c r="AY45">
        <f t="shared" si="10"/>
        <v>20</v>
      </c>
      <c r="AZ45">
        <f t="shared" si="11"/>
        <v>0</v>
      </c>
      <c r="BA45" s="7">
        <f t="shared" si="12"/>
        <v>1</v>
      </c>
      <c r="BB45" s="8">
        <f t="shared" si="13"/>
        <v>1</v>
      </c>
    </row>
    <row r="46" spans="1:54" x14ac:dyDescent="0.25">
      <c r="A46" t="s">
        <v>137</v>
      </c>
      <c r="B46">
        <v>133</v>
      </c>
      <c r="C46">
        <v>134</v>
      </c>
      <c r="D46">
        <v>130</v>
      </c>
      <c r="E46">
        <v>74</v>
      </c>
      <c r="F46">
        <v>70</v>
      </c>
      <c r="G46">
        <v>67</v>
      </c>
      <c r="H46">
        <v>72</v>
      </c>
      <c r="I46">
        <v>76</v>
      </c>
      <c r="J46">
        <v>76</v>
      </c>
      <c r="K46">
        <v>78</v>
      </c>
      <c r="L46">
        <v>79</v>
      </c>
      <c r="M46">
        <v>83</v>
      </c>
      <c r="N46">
        <v>80</v>
      </c>
      <c r="O46">
        <v>79</v>
      </c>
      <c r="P46">
        <v>80</v>
      </c>
      <c r="Q46">
        <v>83</v>
      </c>
      <c r="R46">
        <v>84</v>
      </c>
      <c r="S46">
        <v>79</v>
      </c>
      <c r="T46">
        <v>20</v>
      </c>
      <c r="U46">
        <v>25</v>
      </c>
      <c r="V46">
        <v>28</v>
      </c>
      <c r="W46">
        <v>25</v>
      </c>
      <c r="X46">
        <v>26</v>
      </c>
      <c r="Y46">
        <v>22</v>
      </c>
      <c r="Z46">
        <v>25</v>
      </c>
      <c r="AA46">
        <v>28</v>
      </c>
      <c r="AB46">
        <v>28</v>
      </c>
      <c r="AC46">
        <v>31</v>
      </c>
      <c r="AD46">
        <v>23</v>
      </c>
      <c r="AE46">
        <v>27</v>
      </c>
      <c r="AF46">
        <v>25</v>
      </c>
      <c r="AG46">
        <v>18</v>
      </c>
      <c r="AH46">
        <v>21</v>
      </c>
      <c r="AI46">
        <v>18</v>
      </c>
      <c r="AJ46">
        <v>17</v>
      </c>
      <c r="AK46">
        <v>23</v>
      </c>
      <c r="AL46">
        <v>22</v>
      </c>
      <c r="AM46">
        <v>20</v>
      </c>
      <c r="AN46">
        <v>20</v>
      </c>
      <c r="AO46">
        <v>18</v>
      </c>
      <c r="AP46">
        <v>17</v>
      </c>
      <c r="AQ46">
        <v>23</v>
      </c>
      <c r="AR46">
        <v>18</v>
      </c>
      <c r="AS46">
        <v>18</v>
      </c>
      <c r="AT46" s="8">
        <f t="shared" si="6"/>
        <v>48.704545454545453</v>
      </c>
      <c r="AU46">
        <f t="shared" si="7"/>
        <v>27.5</v>
      </c>
      <c r="AV46" s="8">
        <f t="shared" si="8"/>
        <v>34.716512755864727</v>
      </c>
      <c r="AW46" s="6">
        <f>Table18[[#This Row],[Szórás]]/Table18[[#This Row],[Átlagos akadálymentességi hibaszám]]</f>
        <v>0.71279820870650867</v>
      </c>
      <c r="AX46">
        <f t="shared" si="9"/>
        <v>17</v>
      </c>
      <c r="AY46">
        <f t="shared" si="10"/>
        <v>134</v>
      </c>
      <c r="AZ46">
        <f t="shared" si="11"/>
        <v>117</v>
      </c>
      <c r="BA46" s="7">
        <f t="shared" si="12"/>
        <v>0.95279857896667308</v>
      </c>
      <c r="BB46" s="8">
        <f t="shared" si="13"/>
        <v>0.80646701048790459</v>
      </c>
    </row>
    <row r="47" spans="1:54" x14ac:dyDescent="0.25">
      <c r="A47" t="s">
        <v>137</v>
      </c>
      <c r="B47">
        <v>26</v>
      </c>
      <c r="C47">
        <v>22</v>
      </c>
      <c r="D47">
        <v>22</v>
      </c>
      <c r="E47">
        <v>26</v>
      </c>
      <c r="F47">
        <v>24</v>
      </c>
      <c r="G47">
        <v>27</v>
      </c>
      <c r="H47">
        <v>27</v>
      </c>
      <c r="I47">
        <v>33</v>
      </c>
      <c r="J47">
        <v>27</v>
      </c>
      <c r="K47">
        <v>27</v>
      </c>
      <c r="L47">
        <v>29</v>
      </c>
      <c r="M47">
        <v>30</v>
      </c>
      <c r="N47">
        <v>29</v>
      </c>
      <c r="O47">
        <v>31</v>
      </c>
      <c r="P47">
        <v>27</v>
      </c>
      <c r="Q47">
        <v>28</v>
      </c>
      <c r="R47">
        <v>26</v>
      </c>
      <c r="S47">
        <v>39</v>
      </c>
      <c r="T47">
        <v>22</v>
      </c>
      <c r="U47">
        <v>30</v>
      </c>
      <c r="V47">
        <v>27</v>
      </c>
      <c r="W47">
        <v>28</v>
      </c>
      <c r="X47">
        <v>30</v>
      </c>
      <c r="Y47">
        <v>31</v>
      </c>
      <c r="Z47">
        <v>37</v>
      </c>
      <c r="AA47">
        <v>30</v>
      </c>
      <c r="AB47">
        <v>30</v>
      </c>
      <c r="AC47">
        <v>31</v>
      </c>
      <c r="AD47">
        <v>27</v>
      </c>
      <c r="AE47">
        <v>35</v>
      </c>
      <c r="AF47">
        <v>25</v>
      </c>
      <c r="AG47">
        <v>30</v>
      </c>
      <c r="AH47">
        <v>32</v>
      </c>
      <c r="AI47">
        <v>32</v>
      </c>
      <c r="AJ47">
        <v>28</v>
      </c>
      <c r="AK47">
        <v>30</v>
      </c>
      <c r="AL47">
        <v>24</v>
      </c>
      <c r="AM47">
        <v>20</v>
      </c>
      <c r="AN47">
        <v>27</v>
      </c>
      <c r="AO47">
        <v>33</v>
      </c>
      <c r="AP47">
        <v>30</v>
      </c>
      <c r="AQ47">
        <v>30</v>
      </c>
      <c r="AR47">
        <v>59</v>
      </c>
      <c r="AS47">
        <v>54</v>
      </c>
      <c r="AT47" s="8">
        <f t="shared" si="6"/>
        <v>29.818181818181817</v>
      </c>
      <c r="AU47">
        <f t="shared" si="7"/>
        <v>29</v>
      </c>
      <c r="AV47" s="8">
        <f t="shared" si="8"/>
        <v>7.0257755585224562</v>
      </c>
      <c r="AW47" s="6">
        <f>Table18[[#This Row],[Szórás]]/Table18[[#This Row],[Átlagos akadálymentességi hibaszám]]</f>
        <v>0.23562052177971654</v>
      </c>
      <c r="AX47">
        <f t="shared" si="9"/>
        <v>20</v>
      </c>
      <c r="AY47">
        <f t="shared" si="10"/>
        <v>59</v>
      </c>
      <c r="AZ47">
        <f t="shared" si="11"/>
        <v>39</v>
      </c>
      <c r="BA47" s="7">
        <f t="shared" si="12"/>
        <v>1.0065704583324906</v>
      </c>
      <c r="BB47" s="8">
        <f t="shared" si="13"/>
        <v>0.18016688998207925</v>
      </c>
    </row>
    <row r="48" spans="1:54" x14ac:dyDescent="0.25">
      <c r="A48" t="s">
        <v>124</v>
      </c>
      <c r="B48">
        <v>45</v>
      </c>
      <c r="C48">
        <v>43</v>
      </c>
      <c r="D48">
        <v>44</v>
      </c>
      <c r="E48">
        <v>44</v>
      </c>
      <c r="F48">
        <v>44</v>
      </c>
      <c r="G48">
        <v>45</v>
      </c>
      <c r="H48">
        <v>44</v>
      </c>
      <c r="I48">
        <v>44</v>
      </c>
      <c r="J48">
        <v>45</v>
      </c>
      <c r="K48">
        <v>51</v>
      </c>
      <c r="L48">
        <v>44</v>
      </c>
      <c r="M48">
        <v>44</v>
      </c>
      <c r="N48">
        <v>44</v>
      </c>
      <c r="O48">
        <v>50</v>
      </c>
      <c r="P48">
        <v>45</v>
      </c>
      <c r="Q48">
        <v>46</v>
      </c>
      <c r="R48">
        <v>46</v>
      </c>
      <c r="S48">
        <v>45</v>
      </c>
      <c r="T48">
        <v>39</v>
      </c>
      <c r="U48">
        <v>46</v>
      </c>
      <c r="V48">
        <v>43</v>
      </c>
      <c r="W48">
        <v>43</v>
      </c>
      <c r="X48">
        <v>46</v>
      </c>
      <c r="Y48">
        <v>44</v>
      </c>
      <c r="Z48">
        <v>47</v>
      </c>
      <c r="AA48">
        <v>45</v>
      </c>
      <c r="AB48">
        <v>47</v>
      </c>
      <c r="AC48">
        <v>47</v>
      </c>
      <c r="AD48">
        <v>45</v>
      </c>
      <c r="AE48">
        <v>46</v>
      </c>
      <c r="AF48">
        <v>46</v>
      </c>
      <c r="AG48">
        <v>43</v>
      </c>
      <c r="AH48">
        <v>43</v>
      </c>
      <c r="AI48">
        <v>47</v>
      </c>
      <c r="AJ48">
        <v>48</v>
      </c>
      <c r="AK48">
        <v>45</v>
      </c>
      <c r="AL48">
        <v>45</v>
      </c>
      <c r="AM48">
        <v>44</v>
      </c>
      <c r="AN48">
        <v>45</v>
      </c>
      <c r="AO48">
        <v>45</v>
      </c>
      <c r="AP48">
        <v>45</v>
      </c>
      <c r="AQ48">
        <v>45</v>
      </c>
      <c r="AR48">
        <v>216</v>
      </c>
      <c r="AS48">
        <v>218</v>
      </c>
      <c r="AT48" s="8">
        <f t="shared" si="6"/>
        <v>52.863636363636367</v>
      </c>
      <c r="AU48">
        <f t="shared" si="7"/>
        <v>45</v>
      </c>
      <c r="AV48" s="8">
        <f t="shared" si="8"/>
        <v>36.282862191328377</v>
      </c>
      <c r="AW48" s="6">
        <f>Table18[[#This Row],[Szórás]]/Table18[[#This Row],[Átlagos akadálymentességi hibaszám]]</f>
        <v>0.68634820998213608</v>
      </c>
      <c r="AX48">
        <f t="shared" si="9"/>
        <v>39</v>
      </c>
      <c r="AY48">
        <f t="shared" si="10"/>
        <v>218</v>
      </c>
      <c r="AZ48">
        <f t="shared" si="11"/>
        <v>179</v>
      </c>
      <c r="BA48" s="7">
        <f t="shared" si="12"/>
        <v>1.0096838037790865</v>
      </c>
      <c r="BB48" s="8">
        <f t="shared" si="13"/>
        <v>0.13723810434718517</v>
      </c>
    </row>
    <row r="49" spans="1:54" x14ac:dyDescent="0.25">
      <c r="A49" t="s">
        <v>175</v>
      </c>
      <c r="B49">
        <v>124</v>
      </c>
      <c r="C49">
        <v>125</v>
      </c>
      <c r="D49">
        <v>123</v>
      </c>
      <c r="E49">
        <v>135</v>
      </c>
      <c r="F49">
        <v>127</v>
      </c>
      <c r="G49">
        <v>129</v>
      </c>
      <c r="H49">
        <v>131</v>
      </c>
      <c r="I49">
        <v>120</v>
      </c>
      <c r="J49">
        <v>128</v>
      </c>
      <c r="K49">
        <v>128</v>
      </c>
      <c r="L49">
        <v>130</v>
      </c>
      <c r="M49">
        <v>113</v>
      </c>
      <c r="N49">
        <v>96</v>
      </c>
      <c r="O49">
        <v>103</v>
      </c>
      <c r="P49">
        <v>102</v>
      </c>
      <c r="Q49">
        <v>112</v>
      </c>
      <c r="R49">
        <v>124</v>
      </c>
      <c r="S49">
        <v>136</v>
      </c>
      <c r="T49">
        <v>131</v>
      </c>
      <c r="U49">
        <v>133</v>
      </c>
      <c r="V49">
        <v>127</v>
      </c>
      <c r="W49">
        <v>135</v>
      </c>
      <c r="X49">
        <v>154</v>
      </c>
      <c r="Y49">
        <v>109</v>
      </c>
      <c r="Z49">
        <v>118</v>
      </c>
      <c r="AA49">
        <v>125</v>
      </c>
      <c r="AB49">
        <v>116</v>
      </c>
      <c r="AC49">
        <v>124</v>
      </c>
      <c r="AD49">
        <v>109</v>
      </c>
      <c r="AE49">
        <v>118</v>
      </c>
      <c r="AF49">
        <v>149</v>
      </c>
      <c r="AG49">
        <v>132</v>
      </c>
      <c r="AH49">
        <v>138</v>
      </c>
      <c r="AI49">
        <v>115</v>
      </c>
      <c r="AJ49">
        <v>115</v>
      </c>
      <c r="AK49">
        <v>100</v>
      </c>
      <c r="AL49">
        <v>104</v>
      </c>
      <c r="AM49">
        <v>98</v>
      </c>
      <c r="AN49">
        <v>108</v>
      </c>
      <c r="AO49">
        <v>120</v>
      </c>
      <c r="AP49">
        <v>115</v>
      </c>
      <c r="AQ49">
        <v>116</v>
      </c>
      <c r="AR49">
        <v>100</v>
      </c>
      <c r="AS49">
        <v>134</v>
      </c>
      <c r="AT49" s="8">
        <f t="shared" si="6"/>
        <v>121.11363636363636</v>
      </c>
      <c r="AU49">
        <f t="shared" si="7"/>
        <v>123.5</v>
      </c>
      <c r="AV49" s="8">
        <f t="shared" si="8"/>
        <v>13.277391010689515</v>
      </c>
      <c r="AW49" s="6">
        <f>Table18[[#This Row],[Szórás]]/Table18[[#This Row],[Átlagos akadálymentességi hibaszám]]</f>
        <v>0.10962754822111816</v>
      </c>
      <c r="AX49">
        <f t="shared" si="9"/>
        <v>96</v>
      </c>
      <c r="AY49">
        <f t="shared" si="10"/>
        <v>154</v>
      </c>
      <c r="AZ49">
        <f t="shared" si="11"/>
        <v>58</v>
      </c>
      <c r="BA49" s="7">
        <f t="shared" si="12"/>
        <v>0.9977814045969019</v>
      </c>
      <c r="BB49" s="8">
        <f t="shared" si="13"/>
        <v>6.6526302567469858E-2</v>
      </c>
    </row>
    <row r="50" spans="1:54" x14ac:dyDescent="0.25">
      <c r="A50" t="s">
        <v>124</v>
      </c>
      <c r="B50">
        <v>116</v>
      </c>
      <c r="C50">
        <v>108</v>
      </c>
      <c r="D50">
        <v>106</v>
      </c>
      <c r="E50">
        <v>106</v>
      </c>
      <c r="F50">
        <v>105</v>
      </c>
      <c r="G50">
        <v>105</v>
      </c>
      <c r="H50">
        <v>106</v>
      </c>
      <c r="I50">
        <v>107</v>
      </c>
      <c r="J50">
        <v>105</v>
      </c>
      <c r="K50">
        <v>107</v>
      </c>
      <c r="L50">
        <v>108</v>
      </c>
      <c r="M50">
        <v>106</v>
      </c>
      <c r="N50">
        <v>109</v>
      </c>
      <c r="O50">
        <v>105</v>
      </c>
      <c r="P50">
        <v>111</v>
      </c>
      <c r="Q50">
        <v>108</v>
      </c>
      <c r="R50">
        <v>111</v>
      </c>
      <c r="S50">
        <v>109</v>
      </c>
      <c r="T50">
        <v>107</v>
      </c>
      <c r="U50">
        <v>107</v>
      </c>
      <c r="V50">
        <v>106</v>
      </c>
      <c r="W50">
        <v>105</v>
      </c>
      <c r="X50">
        <v>107</v>
      </c>
      <c r="Y50">
        <v>112</v>
      </c>
      <c r="Z50">
        <v>105</v>
      </c>
      <c r="AA50">
        <v>105</v>
      </c>
      <c r="AB50">
        <v>6</v>
      </c>
      <c r="AC50">
        <v>6</v>
      </c>
      <c r="AD50">
        <v>6</v>
      </c>
      <c r="AE50">
        <v>6</v>
      </c>
      <c r="AF50">
        <v>6</v>
      </c>
      <c r="AG50">
        <v>6</v>
      </c>
      <c r="AH50">
        <v>6</v>
      </c>
      <c r="AI50">
        <v>6</v>
      </c>
      <c r="AJ50">
        <v>6</v>
      </c>
      <c r="AK50">
        <v>6</v>
      </c>
      <c r="AL50">
        <v>6</v>
      </c>
      <c r="AM50">
        <v>6</v>
      </c>
      <c r="AN50">
        <v>6</v>
      </c>
      <c r="AO50">
        <v>6</v>
      </c>
      <c r="AP50">
        <v>6</v>
      </c>
      <c r="AQ50">
        <v>6</v>
      </c>
      <c r="AR50">
        <v>6</v>
      </c>
      <c r="AS50">
        <v>6</v>
      </c>
      <c r="AT50" s="8">
        <f t="shared" si="6"/>
        <v>65.909090909090907</v>
      </c>
      <c r="AU50">
        <f t="shared" si="7"/>
        <v>105</v>
      </c>
      <c r="AV50" s="8">
        <f t="shared" si="8"/>
        <v>50.464732415410516</v>
      </c>
      <c r="AW50" s="6">
        <f>Table18[[#This Row],[Szórás]]/Table18[[#This Row],[Átlagos akadálymentességi hibaszám]]</f>
        <v>0.7656718021648492</v>
      </c>
      <c r="AX50">
        <f t="shared" si="9"/>
        <v>6</v>
      </c>
      <c r="AY50">
        <f t="shared" si="10"/>
        <v>116</v>
      </c>
      <c r="AZ50">
        <f t="shared" si="11"/>
        <v>110</v>
      </c>
      <c r="BA50" s="7">
        <f t="shared" si="12"/>
        <v>0.90920123547603893</v>
      </c>
      <c r="BB50" s="8">
        <f t="shared" si="13"/>
        <v>0.72636831150590253</v>
      </c>
    </row>
    <row r="51" spans="1:54" x14ac:dyDescent="0.25">
      <c r="A51" t="s">
        <v>124</v>
      </c>
      <c r="B51">
        <v>268</v>
      </c>
      <c r="C51">
        <v>270</v>
      </c>
      <c r="D51">
        <v>264</v>
      </c>
      <c r="E51">
        <v>261</v>
      </c>
      <c r="F51">
        <v>253</v>
      </c>
      <c r="G51">
        <v>244</v>
      </c>
      <c r="H51">
        <v>248</v>
      </c>
      <c r="I51">
        <v>249</v>
      </c>
      <c r="J51">
        <v>255</v>
      </c>
      <c r="K51">
        <v>263</v>
      </c>
      <c r="L51">
        <v>250</v>
      </c>
      <c r="M51">
        <v>250</v>
      </c>
      <c r="N51">
        <v>249</v>
      </c>
      <c r="O51">
        <v>245</v>
      </c>
      <c r="P51">
        <v>248</v>
      </c>
      <c r="Q51">
        <v>246</v>
      </c>
      <c r="R51">
        <v>248</v>
      </c>
      <c r="S51">
        <v>247</v>
      </c>
      <c r="T51">
        <v>221</v>
      </c>
      <c r="U51">
        <v>246</v>
      </c>
      <c r="V51">
        <v>257</v>
      </c>
      <c r="W51">
        <v>244</v>
      </c>
      <c r="X51">
        <v>251</v>
      </c>
      <c r="Y51">
        <v>251</v>
      </c>
      <c r="Z51">
        <v>251</v>
      </c>
      <c r="AA51">
        <v>256</v>
      </c>
      <c r="AB51">
        <v>252</v>
      </c>
      <c r="AC51">
        <v>251</v>
      </c>
      <c r="AD51">
        <v>245</v>
      </c>
      <c r="AE51">
        <v>248</v>
      </c>
      <c r="AF51">
        <v>246</v>
      </c>
      <c r="AG51">
        <v>244</v>
      </c>
      <c r="AH51">
        <v>241</v>
      </c>
      <c r="AI51">
        <v>240</v>
      </c>
      <c r="AJ51">
        <v>240</v>
      </c>
      <c r="AK51">
        <v>243</v>
      </c>
      <c r="AL51">
        <v>242</v>
      </c>
      <c r="AM51">
        <v>238</v>
      </c>
      <c r="AN51">
        <v>239</v>
      </c>
      <c r="AO51">
        <v>234</v>
      </c>
      <c r="AP51">
        <v>235</v>
      </c>
      <c r="AQ51">
        <v>237</v>
      </c>
      <c r="AR51">
        <v>242</v>
      </c>
      <c r="AS51">
        <v>243</v>
      </c>
      <c r="AT51" s="8">
        <f t="shared" si="6"/>
        <v>247.61363636363637</v>
      </c>
      <c r="AU51">
        <f t="shared" si="7"/>
        <v>247.5</v>
      </c>
      <c r="AV51" s="8">
        <f t="shared" si="8"/>
        <v>9.1275608935078285</v>
      </c>
      <c r="AW51" s="6">
        <f>Table18[[#This Row],[Szórás]]/Table18[[#This Row],[Átlagos akadálymentességi hibaszám]]</f>
        <v>3.6862109161481818E-2</v>
      </c>
      <c r="AX51">
        <f t="shared" si="9"/>
        <v>221</v>
      </c>
      <c r="AY51">
        <f t="shared" si="10"/>
        <v>270</v>
      </c>
      <c r="AZ51">
        <f t="shared" si="11"/>
        <v>49</v>
      </c>
      <c r="BA51" s="7">
        <f t="shared" si="12"/>
        <v>0.99812888867190053</v>
      </c>
      <c r="BB51" s="8">
        <f t="shared" si="13"/>
        <v>0.42599624448796952</v>
      </c>
    </row>
    <row r="52" spans="1:54" x14ac:dyDescent="0.25">
      <c r="A52" t="s">
        <v>124</v>
      </c>
      <c r="B52">
        <v>228</v>
      </c>
      <c r="C52">
        <v>226</v>
      </c>
      <c r="D52">
        <v>230</v>
      </c>
      <c r="E52">
        <v>227</v>
      </c>
      <c r="F52">
        <v>232</v>
      </c>
      <c r="G52">
        <v>238</v>
      </c>
      <c r="H52">
        <v>238</v>
      </c>
      <c r="I52">
        <v>234</v>
      </c>
      <c r="J52">
        <v>233</v>
      </c>
      <c r="K52">
        <v>234</v>
      </c>
      <c r="L52">
        <v>232</v>
      </c>
      <c r="M52">
        <v>231</v>
      </c>
      <c r="N52">
        <v>231</v>
      </c>
      <c r="O52">
        <v>226</v>
      </c>
      <c r="P52">
        <v>226</v>
      </c>
      <c r="Q52">
        <v>227</v>
      </c>
      <c r="R52">
        <v>223</v>
      </c>
      <c r="S52">
        <v>224</v>
      </c>
      <c r="T52">
        <v>222</v>
      </c>
      <c r="U52">
        <v>231</v>
      </c>
      <c r="V52">
        <v>233</v>
      </c>
      <c r="W52">
        <v>226</v>
      </c>
      <c r="X52">
        <v>214</v>
      </c>
      <c r="Y52">
        <v>218</v>
      </c>
      <c r="Z52">
        <v>212</v>
      </c>
      <c r="AA52">
        <v>218</v>
      </c>
      <c r="AB52">
        <v>224</v>
      </c>
      <c r="AC52">
        <v>224</v>
      </c>
      <c r="AD52">
        <v>222</v>
      </c>
      <c r="AE52">
        <v>227</v>
      </c>
      <c r="AF52">
        <v>221</v>
      </c>
      <c r="AG52">
        <v>217</v>
      </c>
      <c r="AH52">
        <v>220</v>
      </c>
      <c r="AI52">
        <v>214</v>
      </c>
      <c r="AJ52">
        <v>212</v>
      </c>
      <c r="AK52">
        <v>214</v>
      </c>
      <c r="AL52">
        <v>214</v>
      </c>
      <c r="AM52">
        <v>193</v>
      </c>
      <c r="AN52">
        <v>212</v>
      </c>
      <c r="AO52">
        <v>212</v>
      </c>
      <c r="AP52">
        <v>214</v>
      </c>
      <c r="AQ52">
        <v>215</v>
      </c>
      <c r="AR52">
        <v>213</v>
      </c>
      <c r="AS52">
        <v>211</v>
      </c>
      <c r="AT52" s="8">
        <f t="shared" si="6"/>
        <v>222.56818181818181</v>
      </c>
      <c r="AU52">
        <f t="shared" si="7"/>
        <v>224</v>
      </c>
      <c r="AV52" s="8">
        <f t="shared" si="8"/>
        <v>9.1458409082851286</v>
      </c>
      <c r="AW52" s="6">
        <f>Table18[[#This Row],[Szórás]]/Table18[[#This Row],[Átlagos akadálymentességi hibaszám]]</f>
        <v>4.1092310830649001E-2</v>
      </c>
      <c r="AX52">
        <f t="shared" si="9"/>
        <v>193</v>
      </c>
      <c r="AY52">
        <f t="shared" si="10"/>
        <v>238</v>
      </c>
      <c r="AZ52">
        <f t="shared" si="11"/>
        <v>45</v>
      </c>
      <c r="BA52" s="7">
        <f t="shared" si="12"/>
        <v>0.99740758425045317</v>
      </c>
      <c r="BB52" s="8">
        <f t="shared" si="13"/>
        <v>0.63894915513937944</v>
      </c>
    </row>
    <row r="53" spans="1:54" x14ac:dyDescent="0.25">
      <c r="A53" t="s">
        <v>103</v>
      </c>
      <c r="B53">
        <v>35</v>
      </c>
      <c r="C53">
        <v>36</v>
      </c>
      <c r="D53">
        <v>36</v>
      </c>
      <c r="E53">
        <v>37</v>
      </c>
      <c r="F53">
        <v>36</v>
      </c>
      <c r="G53">
        <v>38</v>
      </c>
      <c r="H53">
        <v>36</v>
      </c>
      <c r="I53">
        <v>36</v>
      </c>
      <c r="J53">
        <v>31</v>
      </c>
      <c r="K53">
        <v>31</v>
      </c>
      <c r="L53">
        <v>32</v>
      </c>
      <c r="M53">
        <v>30</v>
      </c>
      <c r="N53">
        <v>30</v>
      </c>
      <c r="O53">
        <v>30</v>
      </c>
      <c r="P53">
        <v>30</v>
      </c>
      <c r="Q53">
        <v>30</v>
      </c>
      <c r="R53">
        <v>31</v>
      </c>
      <c r="S53">
        <v>30</v>
      </c>
      <c r="T53">
        <v>29</v>
      </c>
      <c r="U53">
        <v>30</v>
      </c>
      <c r="V53">
        <v>30</v>
      </c>
      <c r="W53">
        <v>30</v>
      </c>
      <c r="X53">
        <v>29</v>
      </c>
      <c r="Y53">
        <v>30</v>
      </c>
      <c r="Z53">
        <v>30</v>
      </c>
      <c r="AA53">
        <v>4</v>
      </c>
      <c r="AB53">
        <v>3</v>
      </c>
      <c r="AC53">
        <v>7</v>
      </c>
      <c r="AD53">
        <v>7</v>
      </c>
      <c r="AE53">
        <v>6</v>
      </c>
      <c r="AF53">
        <v>6</v>
      </c>
      <c r="AG53">
        <v>7</v>
      </c>
      <c r="AH53">
        <v>6</v>
      </c>
      <c r="AI53">
        <v>6</v>
      </c>
      <c r="AJ53">
        <v>7</v>
      </c>
      <c r="AK53">
        <v>8</v>
      </c>
      <c r="AL53">
        <v>5</v>
      </c>
      <c r="AM53">
        <v>4</v>
      </c>
      <c r="AN53">
        <v>8</v>
      </c>
      <c r="AO53">
        <v>5</v>
      </c>
      <c r="AP53">
        <v>5</v>
      </c>
      <c r="AQ53">
        <v>9</v>
      </c>
      <c r="AR53">
        <v>7</v>
      </c>
      <c r="AS53">
        <v>6</v>
      </c>
      <c r="AT53" s="8">
        <f t="shared" si="6"/>
        <v>20.886363636363637</v>
      </c>
      <c r="AU53">
        <f t="shared" si="7"/>
        <v>30</v>
      </c>
      <c r="AV53" s="8">
        <f t="shared" si="8"/>
        <v>13.261617827383551</v>
      </c>
      <c r="AW53" s="6">
        <f>Table18[[#This Row],[Szórás]]/Table18[[#This Row],[Átlagos akadálymentességi hibaszám]]</f>
        <v>0.63494144113697093</v>
      </c>
      <c r="AX53">
        <f t="shared" si="9"/>
        <v>3</v>
      </c>
      <c r="AY53">
        <f t="shared" si="10"/>
        <v>38</v>
      </c>
      <c r="AZ53">
        <f t="shared" si="11"/>
        <v>35</v>
      </c>
      <c r="BA53" s="7">
        <f t="shared" si="12"/>
        <v>0.94437582124618513</v>
      </c>
      <c r="BB53" s="8">
        <f t="shared" si="13"/>
        <v>0.71806955869260958</v>
      </c>
    </row>
    <row r="54" spans="1:54" x14ac:dyDescent="0.25">
      <c r="A54" t="s">
        <v>103</v>
      </c>
      <c r="B54">
        <v>82</v>
      </c>
      <c r="C54">
        <v>82</v>
      </c>
      <c r="D54">
        <v>81</v>
      </c>
      <c r="E54">
        <v>82</v>
      </c>
      <c r="F54">
        <v>82</v>
      </c>
      <c r="G54">
        <v>82</v>
      </c>
      <c r="H54">
        <v>82</v>
      </c>
      <c r="I54">
        <v>82</v>
      </c>
      <c r="J54">
        <v>73</v>
      </c>
      <c r="K54">
        <v>73</v>
      </c>
      <c r="L54">
        <v>73</v>
      </c>
      <c r="M54">
        <v>74</v>
      </c>
      <c r="N54">
        <v>73</v>
      </c>
      <c r="O54">
        <v>73</v>
      </c>
      <c r="P54">
        <v>73</v>
      </c>
      <c r="Q54">
        <v>73</v>
      </c>
      <c r="R54">
        <v>73</v>
      </c>
      <c r="S54">
        <v>73</v>
      </c>
      <c r="T54">
        <v>73</v>
      </c>
      <c r="U54">
        <v>73</v>
      </c>
      <c r="V54">
        <v>73</v>
      </c>
      <c r="W54">
        <v>73</v>
      </c>
      <c r="X54">
        <v>73</v>
      </c>
      <c r="Y54">
        <v>73</v>
      </c>
      <c r="Z54">
        <v>31</v>
      </c>
      <c r="AA54">
        <v>31</v>
      </c>
      <c r="AB54">
        <v>32</v>
      </c>
      <c r="AC54">
        <v>32</v>
      </c>
      <c r="AD54">
        <v>31</v>
      </c>
      <c r="AE54">
        <v>30</v>
      </c>
      <c r="AF54">
        <v>29</v>
      </c>
      <c r="AG54">
        <v>30</v>
      </c>
      <c r="AH54">
        <v>29</v>
      </c>
      <c r="AI54">
        <v>31</v>
      </c>
      <c r="AJ54">
        <v>29</v>
      </c>
      <c r="AK54">
        <v>29</v>
      </c>
      <c r="AL54">
        <v>28</v>
      </c>
      <c r="AM54">
        <v>32</v>
      </c>
      <c r="AN54">
        <v>31</v>
      </c>
      <c r="AO54">
        <v>34</v>
      </c>
      <c r="AP54">
        <v>34</v>
      </c>
      <c r="AQ54">
        <v>33</v>
      </c>
      <c r="AR54">
        <v>33</v>
      </c>
      <c r="AS54">
        <v>34</v>
      </c>
      <c r="AT54" s="8">
        <f t="shared" si="6"/>
        <v>55.613636363636367</v>
      </c>
      <c r="AU54">
        <f t="shared" si="7"/>
        <v>73</v>
      </c>
      <c r="AV54" s="8">
        <f t="shared" si="8"/>
        <v>22.836339776249638</v>
      </c>
      <c r="AW54" s="6">
        <f>Table18[[#This Row],[Szórás]]/Table18[[#This Row],[Átlagos akadálymentességi hibaszám]]</f>
        <v>0.41062482638127668</v>
      </c>
      <c r="AX54">
        <f t="shared" si="9"/>
        <v>28</v>
      </c>
      <c r="AY54">
        <f t="shared" si="10"/>
        <v>82</v>
      </c>
      <c r="AZ54">
        <f t="shared" si="11"/>
        <v>54</v>
      </c>
      <c r="BA54" s="7">
        <f t="shared" si="12"/>
        <v>0.96965789024860372</v>
      </c>
      <c r="BB54" s="8">
        <f t="shared" si="13"/>
        <v>0.76385020092220668</v>
      </c>
    </row>
    <row r="55" spans="1:54" x14ac:dyDescent="0.25">
      <c r="A55" t="s">
        <v>124</v>
      </c>
      <c r="B55">
        <v>3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3</v>
      </c>
      <c r="N55">
        <v>3</v>
      </c>
      <c r="O55">
        <v>3</v>
      </c>
      <c r="P55">
        <v>3</v>
      </c>
      <c r="Q55">
        <v>3</v>
      </c>
      <c r="R55">
        <v>3</v>
      </c>
      <c r="S55">
        <v>3</v>
      </c>
      <c r="T55">
        <v>3</v>
      </c>
      <c r="U55">
        <v>3</v>
      </c>
      <c r="V55">
        <v>3</v>
      </c>
      <c r="W55">
        <v>3</v>
      </c>
      <c r="X55">
        <v>3</v>
      </c>
      <c r="Y55">
        <v>3</v>
      </c>
      <c r="Z55">
        <v>3</v>
      </c>
      <c r="AA55">
        <v>3</v>
      </c>
      <c r="AB55">
        <v>3</v>
      </c>
      <c r="AC55">
        <v>3</v>
      </c>
      <c r="AD55">
        <v>3</v>
      </c>
      <c r="AE55">
        <v>3</v>
      </c>
      <c r="AF55">
        <v>3</v>
      </c>
      <c r="AG55">
        <v>3</v>
      </c>
      <c r="AH55">
        <v>3</v>
      </c>
      <c r="AI55">
        <v>3</v>
      </c>
      <c r="AJ55">
        <v>3</v>
      </c>
      <c r="AK55">
        <v>3</v>
      </c>
      <c r="AL55">
        <v>3</v>
      </c>
      <c r="AM55">
        <v>3</v>
      </c>
      <c r="AN55">
        <v>3</v>
      </c>
      <c r="AO55">
        <v>3</v>
      </c>
      <c r="AP55">
        <v>3</v>
      </c>
      <c r="AQ55">
        <v>3</v>
      </c>
      <c r="AR55">
        <v>3</v>
      </c>
      <c r="AS55">
        <v>5</v>
      </c>
      <c r="AT55" s="8">
        <f t="shared" si="6"/>
        <v>3.0454545454545454</v>
      </c>
      <c r="AU55">
        <f t="shared" si="7"/>
        <v>3</v>
      </c>
      <c r="AV55" s="8">
        <f t="shared" si="8"/>
        <v>0.30151134457776363</v>
      </c>
      <c r="AW55" s="6">
        <f>Table18[[#This Row],[Szórás]]/Table18[[#This Row],[Átlagos akadálymentességi hibaszám]]</f>
        <v>9.9003725085235819E-2</v>
      </c>
      <c r="AX55">
        <f t="shared" si="9"/>
        <v>3</v>
      </c>
      <c r="AY55">
        <f t="shared" si="10"/>
        <v>5</v>
      </c>
      <c r="AZ55">
        <f t="shared" si="11"/>
        <v>2</v>
      </c>
      <c r="BA55" s="7">
        <f t="shared" si="12"/>
        <v>1.0015491551386515</v>
      </c>
      <c r="BB55" s="8">
        <f t="shared" si="13"/>
        <v>6.6666666666666582E-2</v>
      </c>
    </row>
    <row r="56" spans="1:54" x14ac:dyDescent="0.25">
      <c r="A56" t="s">
        <v>175</v>
      </c>
      <c r="B56">
        <v>15</v>
      </c>
      <c r="C56">
        <v>14</v>
      </c>
      <c r="D56">
        <v>14</v>
      </c>
      <c r="E56">
        <v>15</v>
      </c>
      <c r="F56">
        <v>14</v>
      </c>
      <c r="G56">
        <v>14</v>
      </c>
      <c r="H56">
        <v>13</v>
      </c>
      <c r="I56">
        <v>14</v>
      </c>
      <c r="J56">
        <v>14</v>
      </c>
      <c r="K56">
        <v>14</v>
      </c>
      <c r="L56">
        <v>15</v>
      </c>
      <c r="M56">
        <v>13</v>
      </c>
      <c r="N56">
        <v>13</v>
      </c>
      <c r="O56">
        <v>14</v>
      </c>
      <c r="P56">
        <v>13</v>
      </c>
      <c r="Q56">
        <v>14</v>
      </c>
      <c r="R56">
        <v>14</v>
      </c>
      <c r="S56">
        <v>13</v>
      </c>
      <c r="T56">
        <v>13</v>
      </c>
      <c r="U56">
        <v>14</v>
      </c>
      <c r="V56">
        <v>13</v>
      </c>
      <c r="W56">
        <v>13</v>
      </c>
      <c r="X56">
        <v>13</v>
      </c>
      <c r="Y56">
        <v>15</v>
      </c>
      <c r="Z56">
        <v>13</v>
      </c>
      <c r="AA56">
        <v>13</v>
      </c>
      <c r="AB56">
        <v>13</v>
      </c>
      <c r="AC56">
        <v>13</v>
      </c>
      <c r="AD56">
        <v>13</v>
      </c>
      <c r="AE56">
        <v>13</v>
      </c>
      <c r="AF56">
        <v>13</v>
      </c>
      <c r="AG56">
        <v>13</v>
      </c>
      <c r="AH56">
        <v>13</v>
      </c>
      <c r="AI56">
        <v>13</v>
      </c>
      <c r="AJ56">
        <v>12</v>
      </c>
      <c r="AK56">
        <v>12</v>
      </c>
      <c r="AL56">
        <v>12</v>
      </c>
      <c r="AM56">
        <v>12</v>
      </c>
      <c r="AN56">
        <v>12</v>
      </c>
      <c r="AO56">
        <v>13</v>
      </c>
      <c r="AP56">
        <v>12</v>
      </c>
      <c r="AQ56">
        <v>12</v>
      </c>
      <c r="AR56">
        <v>13</v>
      </c>
      <c r="AS56">
        <v>18</v>
      </c>
      <c r="AT56" s="8">
        <f t="shared" si="6"/>
        <v>13.386363636363637</v>
      </c>
      <c r="AU56">
        <f t="shared" si="7"/>
        <v>13</v>
      </c>
      <c r="AV56" s="8">
        <f t="shared" si="8"/>
        <v>1.1042393802430219</v>
      </c>
      <c r="AW56" s="6">
        <f>Table18[[#This Row],[Szórás]]/Table18[[#This Row],[Átlagos akadálymentességi hibaszám]]</f>
        <v>8.2489868812721495E-2</v>
      </c>
      <c r="AX56">
        <f t="shared" si="9"/>
        <v>12</v>
      </c>
      <c r="AY56">
        <f t="shared" si="10"/>
        <v>18</v>
      </c>
      <c r="AZ56">
        <f t="shared" si="11"/>
        <v>6</v>
      </c>
      <c r="BA56" s="7">
        <f t="shared" si="12"/>
        <v>0.99729850749183857</v>
      </c>
      <c r="BB56" s="8">
        <f t="shared" si="13"/>
        <v>0.1975104802371227</v>
      </c>
    </row>
    <row r="57" spans="1:54" x14ac:dyDescent="0.25">
      <c r="A57" t="s">
        <v>103</v>
      </c>
      <c r="B57">
        <v>81</v>
      </c>
      <c r="C57">
        <v>81</v>
      </c>
      <c r="D57">
        <v>79</v>
      </c>
      <c r="E57">
        <v>80</v>
      </c>
      <c r="F57">
        <v>80</v>
      </c>
      <c r="G57">
        <v>80</v>
      </c>
      <c r="H57">
        <v>80</v>
      </c>
      <c r="I57">
        <v>80</v>
      </c>
      <c r="J57">
        <v>71</v>
      </c>
      <c r="K57">
        <v>71</v>
      </c>
      <c r="L57">
        <v>71</v>
      </c>
      <c r="M57">
        <v>71</v>
      </c>
      <c r="N57">
        <v>71</v>
      </c>
      <c r="O57">
        <v>71</v>
      </c>
      <c r="P57">
        <v>71</v>
      </c>
      <c r="Q57">
        <v>71</v>
      </c>
      <c r="R57">
        <v>71</v>
      </c>
      <c r="S57">
        <v>71</v>
      </c>
      <c r="T57">
        <v>71</v>
      </c>
      <c r="U57">
        <v>71</v>
      </c>
      <c r="V57">
        <v>71</v>
      </c>
      <c r="W57">
        <v>71</v>
      </c>
      <c r="X57">
        <v>71</v>
      </c>
      <c r="Y57">
        <v>71</v>
      </c>
      <c r="Z57">
        <v>36</v>
      </c>
      <c r="AA57">
        <v>34</v>
      </c>
      <c r="AB57">
        <v>34</v>
      </c>
      <c r="AC57">
        <v>34</v>
      </c>
      <c r="AD57">
        <v>33</v>
      </c>
      <c r="AE57">
        <v>33</v>
      </c>
      <c r="AF57">
        <v>32</v>
      </c>
      <c r="AG57">
        <v>33</v>
      </c>
      <c r="AH57">
        <v>33</v>
      </c>
      <c r="AI57">
        <v>33</v>
      </c>
      <c r="AJ57">
        <v>32</v>
      </c>
      <c r="AK57">
        <v>32</v>
      </c>
      <c r="AL57">
        <v>32</v>
      </c>
      <c r="AM57">
        <v>33</v>
      </c>
      <c r="AN57">
        <v>33</v>
      </c>
      <c r="AO57">
        <v>36</v>
      </c>
      <c r="AP57">
        <v>36</v>
      </c>
      <c r="AQ57">
        <v>35</v>
      </c>
      <c r="AR57">
        <v>35</v>
      </c>
      <c r="AS57">
        <v>36</v>
      </c>
      <c r="AT57" s="8">
        <f t="shared" si="6"/>
        <v>55.727272727272727</v>
      </c>
      <c r="AU57">
        <f t="shared" si="7"/>
        <v>71</v>
      </c>
      <c r="AV57" s="8">
        <f t="shared" si="8"/>
        <v>20.571332091454678</v>
      </c>
      <c r="AW57" s="6">
        <f>Table18[[#This Row],[Szórás]]/Table18[[#This Row],[Átlagos akadálymentességi hibaszám]]</f>
        <v>0.36914299022186209</v>
      </c>
      <c r="AX57">
        <f t="shared" si="9"/>
        <v>32</v>
      </c>
      <c r="AY57">
        <f t="shared" si="10"/>
        <v>81</v>
      </c>
      <c r="AZ57">
        <f t="shared" si="11"/>
        <v>49</v>
      </c>
      <c r="BA57" s="7">
        <f t="shared" si="12"/>
        <v>0.97290735330671296</v>
      </c>
      <c r="BB57" s="8">
        <f t="shared" si="13"/>
        <v>0.78336583985842745</v>
      </c>
    </row>
    <row r="58" spans="1:54" x14ac:dyDescent="0.25">
      <c r="A58" t="s">
        <v>137</v>
      </c>
      <c r="B58">
        <v>210</v>
      </c>
      <c r="C58">
        <v>198</v>
      </c>
      <c r="D58">
        <v>200</v>
      </c>
      <c r="E58">
        <v>206</v>
      </c>
      <c r="F58">
        <v>204</v>
      </c>
      <c r="G58">
        <v>205</v>
      </c>
      <c r="H58">
        <v>207</v>
      </c>
      <c r="I58">
        <v>207</v>
      </c>
      <c r="J58">
        <v>212</v>
      </c>
      <c r="K58">
        <v>211</v>
      </c>
      <c r="L58">
        <v>209</v>
      </c>
      <c r="M58">
        <v>209</v>
      </c>
      <c r="N58">
        <v>210</v>
      </c>
      <c r="O58">
        <v>212</v>
      </c>
      <c r="P58">
        <v>214</v>
      </c>
      <c r="Q58">
        <v>209</v>
      </c>
      <c r="R58">
        <v>214</v>
      </c>
      <c r="S58">
        <v>213</v>
      </c>
      <c r="T58">
        <v>212</v>
      </c>
      <c r="U58">
        <v>207</v>
      </c>
      <c r="V58">
        <v>207</v>
      </c>
      <c r="W58">
        <v>212</v>
      </c>
      <c r="X58">
        <v>210</v>
      </c>
      <c r="Y58">
        <v>205</v>
      </c>
      <c r="Z58">
        <v>209</v>
      </c>
      <c r="AA58">
        <v>215</v>
      </c>
      <c r="AB58">
        <v>227</v>
      </c>
      <c r="AC58">
        <v>218</v>
      </c>
      <c r="AD58">
        <v>219</v>
      </c>
      <c r="AE58">
        <v>217</v>
      </c>
      <c r="AF58">
        <v>219</v>
      </c>
      <c r="AG58">
        <v>221</v>
      </c>
      <c r="AH58">
        <v>224</v>
      </c>
      <c r="AI58">
        <v>222</v>
      </c>
      <c r="AJ58">
        <v>222</v>
      </c>
      <c r="AK58">
        <v>223</v>
      </c>
      <c r="AL58">
        <v>228</v>
      </c>
      <c r="AM58">
        <v>227</v>
      </c>
      <c r="AN58">
        <v>231</v>
      </c>
      <c r="AO58">
        <v>227</v>
      </c>
      <c r="AP58">
        <v>224</v>
      </c>
      <c r="AQ58">
        <v>231</v>
      </c>
      <c r="AR58">
        <v>232</v>
      </c>
      <c r="AS58">
        <v>235</v>
      </c>
      <c r="AT58" s="8">
        <f t="shared" si="6"/>
        <v>215.31818181818181</v>
      </c>
      <c r="AU58">
        <f t="shared" si="7"/>
        <v>212.5</v>
      </c>
      <c r="AV58" s="8">
        <f t="shared" si="8"/>
        <v>9.2151864730788375</v>
      </c>
      <c r="AW58" s="6">
        <f>Table18[[#This Row],[Szórás]]/Table18[[#This Row],[Átlagos akadálymentességi hibaszám]]</f>
        <v>4.2797995019576617E-2</v>
      </c>
      <c r="AX58">
        <f t="shared" si="9"/>
        <v>198</v>
      </c>
      <c r="AY58">
        <f t="shared" si="10"/>
        <v>235</v>
      </c>
      <c r="AZ58">
        <f t="shared" si="11"/>
        <v>37</v>
      </c>
      <c r="BA58" s="7">
        <f t="shared" si="12"/>
        <v>1.0029710709238893</v>
      </c>
      <c r="BB58" s="8">
        <f t="shared" si="13"/>
        <v>0.80279457382008057</v>
      </c>
    </row>
    <row r="59" spans="1:54" x14ac:dyDescent="0.25">
      <c r="A59" t="s">
        <v>124</v>
      </c>
      <c r="B59">
        <v>141</v>
      </c>
      <c r="C59">
        <v>138</v>
      </c>
      <c r="D59">
        <v>139</v>
      </c>
      <c r="E59">
        <v>140</v>
      </c>
      <c r="F59">
        <v>140</v>
      </c>
      <c r="G59">
        <v>137</v>
      </c>
      <c r="H59">
        <v>142</v>
      </c>
      <c r="I59">
        <v>145</v>
      </c>
      <c r="J59">
        <v>120</v>
      </c>
      <c r="K59">
        <v>126</v>
      </c>
      <c r="L59">
        <v>129</v>
      </c>
      <c r="M59">
        <v>125</v>
      </c>
      <c r="N59">
        <v>125</v>
      </c>
      <c r="O59">
        <v>128</v>
      </c>
      <c r="P59">
        <v>124</v>
      </c>
      <c r="Q59">
        <v>123</v>
      </c>
      <c r="R59">
        <v>125</v>
      </c>
      <c r="S59">
        <v>125</v>
      </c>
      <c r="T59">
        <v>128</v>
      </c>
      <c r="U59">
        <v>123</v>
      </c>
      <c r="V59">
        <v>122</v>
      </c>
      <c r="W59">
        <v>124</v>
      </c>
      <c r="X59">
        <v>122</v>
      </c>
      <c r="Y59">
        <v>123</v>
      </c>
      <c r="Z59">
        <v>122</v>
      </c>
      <c r="AA59">
        <v>125</v>
      </c>
      <c r="AB59">
        <v>124</v>
      </c>
      <c r="AC59">
        <v>132</v>
      </c>
      <c r="AD59">
        <v>132</v>
      </c>
      <c r="AE59">
        <v>125</v>
      </c>
      <c r="AF59">
        <v>122</v>
      </c>
      <c r="AG59">
        <v>120</v>
      </c>
      <c r="AH59">
        <v>126</v>
      </c>
      <c r="AI59">
        <v>119</v>
      </c>
      <c r="AJ59">
        <v>124</v>
      </c>
      <c r="AK59">
        <v>128</v>
      </c>
      <c r="AL59">
        <v>121</v>
      </c>
      <c r="AM59">
        <v>125</v>
      </c>
      <c r="AN59">
        <v>127</v>
      </c>
      <c r="AO59">
        <v>124</v>
      </c>
      <c r="AP59">
        <v>138</v>
      </c>
      <c r="AQ59">
        <v>131</v>
      </c>
      <c r="AR59">
        <v>125</v>
      </c>
      <c r="AS59">
        <v>128</v>
      </c>
      <c r="AT59" s="8">
        <f t="shared" si="6"/>
        <v>128</v>
      </c>
      <c r="AU59">
        <f t="shared" si="7"/>
        <v>125</v>
      </c>
      <c r="AV59" s="8">
        <f t="shared" si="8"/>
        <v>6.8607410271675802</v>
      </c>
      <c r="AW59" s="6">
        <f>Table18[[#This Row],[Szórás]]/Table18[[#This Row],[Átlagos akadálymentességi hibaszám]]</f>
        <v>5.359953927474672E-2</v>
      </c>
      <c r="AX59">
        <f t="shared" si="9"/>
        <v>119</v>
      </c>
      <c r="AY59">
        <f t="shared" si="10"/>
        <v>145</v>
      </c>
      <c r="AZ59">
        <f t="shared" si="11"/>
        <v>26</v>
      </c>
      <c r="BA59" s="7">
        <f t="shared" si="12"/>
        <v>0.99805826934549369</v>
      </c>
      <c r="BB59" s="8">
        <f t="shared" si="13"/>
        <v>0.22757958076310644</v>
      </c>
    </row>
    <row r="60" spans="1:54" x14ac:dyDescent="0.25">
      <c r="A60" t="s">
        <v>103</v>
      </c>
      <c r="B60">
        <v>81</v>
      </c>
      <c r="C60">
        <v>81</v>
      </c>
      <c r="D60">
        <v>80</v>
      </c>
      <c r="E60">
        <v>80</v>
      </c>
      <c r="F60">
        <v>80</v>
      </c>
      <c r="G60">
        <v>80</v>
      </c>
      <c r="H60">
        <v>80</v>
      </c>
      <c r="I60">
        <v>80</v>
      </c>
      <c r="J60">
        <v>71</v>
      </c>
      <c r="K60">
        <v>71</v>
      </c>
      <c r="L60">
        <v>71</v>
      </c>
      <c r="M60">
        <v>71</v>
      </c>
      <c r="N60">
        <v>71</v>
      </c>
      <c r="O60">
        <v>71</v>
      </c>
      <c r="P60">
        <v>71</v>
      </c>
      <c r="Q60">
        <v>71</v>
      </c>
      <c r="R60">
        <v>71</v>
      </c>
      <c r="S60">
        <v>71</v>
      </c>
      <c r="T60">
        <v>71</v>
      </c>
      <c r="U60">
        <v>71</v>
      </c>
      <c r="V60">
        <v>71</v>
      </c>
      <c r="W60">
        <v>71</v>
      </c>
      <c r="X60">
        <v>71</v>
      </c>
      <c r="Y60">
        <v>71</v>
      </c>
      <c r="Z60">
        <v>23</v>
      </c>
      <c r="AA60">
        <v>23</v>
      </c>
      <c r="AB60">
        <v>22</v>
      </c>
      <c r="AC60">
        <v>23</v>
      </c>
      <c r="AD60">
        <v>23</v>
      </c>
      <c r="AE60">
        <v>23</v>
      </c>
      <c r="AF60">
        <v>23</v>
      </c>
      <c r="AG60">
        <v>23</v>
      </c>
      <c r="AH60">
        <v>23</v>
      </c>
      <c r="AI60">
        <v>23</v>
      </c>
      <c r="AJ60">
        <v>23</v>
      </c>
      <c r="AK60">
        <v>23</v>
      </c>
      <c r="AL60">
        <v>23</v>
      </c>
      <c r="AM60">
        <v>23</v>
      </c>
      <c r="AN60">
        <v>22</v>
      </c>
      <c r="AO60">
        <v>25</v>
      </c>
      <c r="AP60">
        <v>25</v>
      </c>
      <c r="AQ60">
        <v>24</v>
      </c>
      <c r="AR60">
        <v>24</v>
      </c>
      <c r="AS60">
        <v>25</v>
      </c>
      <c r="AT60" s="8">
        <f t="shared" si="6"/>
        <v>51</v>
      </c>
      <c r="AU60">
        <f t="shared" si="7"/>
        <v>71</v>
      </c>
      <c r="AV60" s="8">
        <f t="shared" si="8"/>
        <v>25.792553459351179</v>
      </c>
      <c r="AW60" s="6">
        <f>Table18[[#This Row],[Szórás]]/Table18[[#This Row],[Átlagos akadálymentességi hibaszám]]</f>
        <v>0.50573634234021925</v>
      </c>
      <c r="AX60">
        <f t="shared" si="9"/>
        <v>22</v>
      </c>
      <c r="AY60">
        <f t="shared" si="10"/>
        <v>81</v>
      </c>
      <c r="AZ60">
        <f t="shared" si="11"/>
        <v>59</v>
      </c>
      <c r="BA60" s="7">
        <f t="shared" si="12"/>
        <v>0.96094262279424714</v>
      </c>
      <c r="BB60" s="8">
        <f t="shared" si="13"/>
        <v>0.76736114981734016</v>
      </c>
    </row>
    <row r="61" spans="1:54" x14ac:dyDescent="0.25">
      <c r="A61" t="s">
        <v>175</v>
      </c>
      <c r="B61">
        <v>21</v>
      </c>
      <c r="C61">
        <v>21</v>
      </c>
      <c r="D61">
        <v>21</v>
      </c>
      <c r="E61">
        <v>21</v>
      </c>
      <c r="F61">
        <v>21</v>
      </c>
      <c r="G61">
        <v>21</v>
      </c>
      <c r="H61">
        <v>21</v>
      </c>
      <c r="I61">
        <v>21</v>
      </c>
      <c r="J61">
        <v>21</v>
      </c>
      <c r="K61">
        <v>21</v>
      </c>
      <c r="L61">
        <v>21</v>
      </c>
      <c r="M61">
        <v>21</v>
      </c>
      <c r="N61">
        <v>21</v>
      </c>
      <c r="O61">
        <v>21</v>
      </c>
      <c r="P61">
        <v>21</v>
      </c>
      <c r="Q61">
        <v>21</v>
      </c>
      <c r="R61">
        <v>21</v>
      </c>
      <c r="S61">
        <v>21</v>
      </c>
      <c r="T61">
        <v>21</v>
      </c>
      <c r="U61">
        <v>21</v>
      </c>
      <c r="V61">
        <v>21</v>
      </c>
      <c r="W61">
        <v>21</v>
      </c>
      <c r="X61">
        <v>21</v>
      </c>
      <c r="Y61">
        <v>21</v>
      </c>
      <c r="Z61">
        <v>21</v>
      </c>
      <c r="AA61">
        <v>21</v>
      </c>
      <c r="AB61">
        <v>21</v>
      </c>
      <c r="AC61">
        <v>21</v>
      </c>
      <c r="AD61">
        <v>21</v>
      </c>
      <c r="AE61">
        <v>21</v>
      </c>
      <c r="AF61">
        <v>21</v>
      </c>
      <c r="AG61">
        <v>21</v>
      </c>
      <c r="AH61">
        <v>21</v>
      </c>
      <c r="AI61">
        <v>21</v>
      </c>
      <c r="AJ61">
        <v>21</v>
      </c>
      <c r="AK61">
        <v>21</v>
      </c>
      <c r="AL61">
        <v>21</v>
      </c>
      <c r="AM61">
        <v>21</v>
      </c>
      <c r="AN61">
        <v>21</v>
      </c>
      <c r="AO61">
        <v>21</v>
      </c>
      <c r="AP61">
        <v>21</v>
      </c>
      <c r="AQ61">
        <v>21</v>
      </c>
      <c r="AR61">
        <v>21</v>
      </c>
      <c r="AS61">
        <v>21</v>
      </c>
      <c r="AT61" s="8">
        <f t="shared" si="6"/>
        <v>21</v>
      </c>
      <c r="AU61">
        <f t="shared" si="7"/>
        <v>21</v>
      </c>
      <c r="AV61" s="8">
        <f t="shared" si="8"/>
        <v>0</v>
      </c>
      <c r="AW61" s="6">
        <f>Table18[[#This Row],[Szórás]]/Table18[[#This Row],[Átlagos akadálymentességi hibaszám]]</f>
        <v>0</v>
      </c>
      <c r="AX61">
        <f t="shared" si="9"/>
        <v>21</v>
      </c>
      <c r="AY61">
        <f t="shared" si="10"/>
        <v>21</v>
      </c>
      <c r="AZ61">
        <f t="shared" si="11"/>
        <v>0</v>
      </c>
      <c r="BA61" s="7">
        <f t="shared" si="12"/>
        <v>1</v>
      </c>
      <c r="BB61" s="8">
        <f t="shared" si="13"/>
        <v>1</v>
      </c>
    </row>
    <row r="62" spans="1:54" x14ac:dyDescent="0.25">
      <c r="A62" t="s">
        <v>103</v>
      </c>
      <c r="B62">
        <v>82</v>
      </c>
      <c r="C62">
        <v>82</v>
      </c>
      <c r="D62">
        <v>80</v>
      </c>
      <c r="E62">
        <v>81</v>
      </c>
      <c r="F62">
        <v>81</v>
      </c>
      <c r="G62">
        <v>81</v>
      </c>
      <c r="H62">
        <v>81</v>
      </c>
      <c r="I62">
        <v>81</v>
      </c>
      <c r="J62">
        <v>72</v>
      </c>
      <c r="K62">
        <v>72</v>
      </c>
      <c r="L62">
        <v>72</v>
      </c>
      <c r="M62">
        <v>73</v>
      </c>
      <c r="N62">
        <v>72</v>
      </c>
      <c r="O62">
        <v>72</v>
      </c>
      <c r="P62">
        <v>72</v>
      </c>
      <c r="Q62">
        <v>72</v>
      </c>
      <c r="R62">
        <v>72</v>
      </c>
      <c r="S62">
        <v>72</v>
      </c>
      <c r="T62">
        <v>72</v>
      </c>
      <c r="U62">
        <v>72</v>
      </c>
      <c r="V62">
        <v>72</v>
      </c>
      <c r="W62">
        <v>72</v>
      </c>
      <c r="X62">
        <v>72</v>
      </c>
      <c r="Y62">
        <v>72</v>
      </c>
      <c r="Z62">
        <v>33</v>
      </c>
      <c r="AA62">
        <v>33</v>
      </c>
      <c r="AB62">
        <v>32</v>
      </c>
      <c r="AC62">
        <v>32</v>
      </c>
      <c r="AD62">
        <v>30</v>
      </c>
      <c r="AE62">
        <v>30</v>
      </c>
      <c r="AF62">
        <v>29</v>
      </c>
      <c r="AG62">
        <v>30</v>
      </c>
      <c r="AH62">
        <v>29</v>
      </c>
      <c r="AI62">
        <v>32</v>
      </c>
      <c r="AJ62">
        <v>31</v>
      </c>
      <c r="AK62">
        <v>29</v>
      </c>
      <c r="AL62">
        <v>29</v>
      </c>
      <c r="AM62">
        <v>32</v>
      </c>
      <c r="AN62">
        <v>31</v>
      </c>
      <c r="AO62">
        <v>34</v>
      </c>
      <c r="AP62">
        <v>33</v>
      </c>
      <c r="AQ62">
        <v>33</v>
      </c>
      <c r="AR62">
        <v>33</v>
      </c>
      <c r="AS62">
        <v>34</v>
      </c>
      <c r="AT62" s="8">
        <f t="shared" si="6"/>
        <v>55.25</v>
      </c>
      <c r="AU62">
        <f t="shared" si="7"/>
        <v>72</v>
      </c>
      <c r="AV62" s="8">
        <f t="shared" si="8"/>
        <v>22.239839592863053</v>
      </c>
      <c r="AW62" s="6">
        <f>Table18[[#This Row],[Szórás]]/Table18[[#This Row],[Átlagos akadálymentességi hibaszám]]</f>
        <v>0.40253103335498736</v>
      </c>
      <c r="AX62">
        <f t="shared" si="9"/>
        <v>29</v>
      </c>
      <c r="AY62">
        <f t="shared" si="10"/>
        <v>82</v>
      </c>
      <c r="AZ62">
        <f t="shared" si="11"/>
        <v>53</v>
      </c>
      <c r="BA62" s="7">
        <f t="shared" si="12"/>
        <v>0.97019021996227151</v>
      </c>
      <c r="BB62" s="8">
        <f t="shared" si="13"/>
        <v>0.77431491808552499</v>
      </c>
    </row>
    <row r="63" spans="1:54" x14ac:dyDescent="0.25">
      <c r="A63" t="s">
        <v>103</v>
      </c>
      <c r="B63">
        <v>87</v>
      </c>
      <c r="C63">
        <v>85</v>
      </c>
      <c r="D63">
        <v>85</v>
      </c>
      <c r="E63">
        <v>85</v>
      </c>
      <c r="F63">
        <v>84</v>
      </c>
      <c r="G63">
        <v>84</v>
      </c>
      <c r="H63">
        <v>84</v>
      </c>
      <c r="I63">
        <v>84</v>
      </c>
      <c r="J63">
        <v>85</v>
      </c>
      <c r="K63">
        <v>87</v>
      </c>
      <c r="L63">
        <v>87</v>
      </c>
      <c r="M63">
        <v>85</v>
      </c>
      <c r="N63">
        <v>85</v>
      </c>
      <c r="O63">
        <v>84</v>
      </c>
      <c r="P63">
        <v>83</v>
      </c>
      <c r="Q63">
        <v>83</v>
      </c>
      <c r="R63">
        <v>87</v>
      </c>
      <c r="S63">
        <v>87</v>
      </c>
      <c r="T63">
        <v>83</v>
      </c>
      <c r="U63">
        <v>82</v>
      </c>
      <c r="V63">
        <v>82</v>
      </c>
      <c r="W63">
        <v>84</v>
      </c>
      <c r="X63">
        <v>81</v>
      </c>
      <c r="Y63">
        <v>80</v>
      </c>
      <c r="Z63">
        <v>81</v>
      </c>
      <c r="AA63">
        <v>80</v>
      </c>
      <c r="AB63">
        <v>79</v>
      </c>
      <c r="AC63">
        <v>81</v>
      </c>
      <c r="AD63">
        <v>80</v>
      </c>
      <c r="AE63">
        <v>81</v>
      </c>
      <c r="AF63">
        <v>79</v>
      </c>
      <c r="AG63">
        <v>79</v>
      </c>
      <c r="AH63">
        <v>80</v>
      </c>
      <c r="AI63">
        <v>79</v>
      </c>
      <c r="AJ63">
        <v>80</v>
      </c>
      <c r="AK63">
        <v>79</v>
      </c>
      <c r="AL63">
        <v>79</v>
      </c>
      <c r="AM63">
        <v>79</v>
      </c>
      <c r="AN63">
        <v>79</v>
      </c>
      <c r="AO63">
        <v>81</v>
      </c>
      <c r="AP63">
        <v>80</v>
      </c>
      <c r="AQ63">
        <v>79</v>
      </c>
      <c r="AR63">
        <v>81</v>
      </c>
      <c r="AS63">
        <v>79</v>
      </c>
      <c r="AT63" s="8">
        <f t="shared" si="6"/>
        <v>82.227272727272734</v>
      </c>
      <c r="AU63">
        <f t="shared" si="7"/>
        <v>81.5</v>
      </c>
      <c r="AV63" s="8">
        <f t="shared" si="8"/>
        <v>2.7438187305679724</v>
      </c>
      <c r="AW63" s="6">
        <f>Table18[[#This Row],[Szórás]]/Table18[[#This Row],[Átlagos akadálymentességi hibaszám]]</f>
        <v>3.3368718669151677E-2</v>
      </c>
      <c r="AX63">
        <f t="shared" si="9"/>
        <v>79</v>
      </c>
      <c r="AY63">
        <f t="shared" si="10"/>
        <v>87</v>
      </c>
      <c r="AZ63">
        <f t="shared" si="11"/>
        <v>8</v>
      </c>
      <c r="BA63" s="7">
        <f t="shared" si="12"/>
        <v>0.99780861966138312</v>
      </c>
      <c r="BB63" s="8">
        <f t="shared" si="13"/>
        <v>0.72002843002292294</v>
      </c>
    </row>
    <row r="64" spans="1:54" x14ac:dyDescent="0.25">
      <c r="A64" t="s">
        <v>175</v>
      </c>
      <c r="B64">
        <v>52</v>
      </c>
      <c r="C64">
        <v>51</v>
      </c>
      <c r="D64">
        <v>51</v>
      </c>
      <c r="E64">
        <v>51</v>
      </c>
      <c r="F64">
        <v>49</v>
      </c>
      <c r="G64">
        <v>49</v>
      </c>
      <c r="H64">
        <v>51</v>
      </c>
      <c r="I64">
        <v>50</v>
      </c>
      <c r="J64">
        <v>50</v>
      </c>
      <c r="K64">
        <v>51</v>
      </c>
      <c r="L64">
        <v>49</v>
      </c>
      <c r="M64">
        <v>49</v>
      </c>
      <c r="N64">
        <v>51</v>
      </c>
      <c r="O64">
        <v>51</v>
      </c>
      <c r="P64">
        <v>53</v>
      </c>
      <c r="Q64">
        <v>53</v>
      </c>
      <c r="R64">
        <v>51</v>
      </c>
      <c r="S64">
        <v>51</v>
      </c>
      <c r="T64">
        <v>51</v>
      </c>
      <c r="U64">
        <v>51</v>
      </c>
      <c r="V64">
        <v>50</v>
      </c>
      <c r="W64">
        <v>52</v>
      </c>
      <c r="X64">
        <v>61</v>
      </c>
      <c r="Y64">
        <v>61</v>
      </c>
      <c r="Z64">
        <v>60</v>
      </c>
      <c r="AA64">
        <v>61</v>
      </c>
      <c r="AB64">
        <v>51</v>
      </c>
      <c r="AC64">
        <v>53</v>
      </c>
      <c r="AD64">
        <v>53</v>
      </c>
      <c r="AE64">
        <v>45</v>
      </c>
      <c r="AF64">
        <v>45</v>
      </c>
      <c r="AG64">
        <v>41</v>
      </c>
      <c r="AH64">
        <v>41</v>
      </c>
      <c r="AI64">
        <v>41</v>
      </c>
      <c r="AJ64">
        <v>42</v>
      </c>
      <c r="AK64">
        <v>49</v>
      </c>
      <c r="AL64">
        <v>49</v>
      </c>
      <c r="AM64">
        <v>48</v>
      </c>
      <c r="AN64">
        <v>49</v>
      </c>
      <c r="AO64">
        <v>40</v>
      </c>
      <c r="AP64">
        <v>41</v>
      </c>
      <c r="AQ64">
        <v>41</v>
      </c>
      <c r="AR64">
        <v>42</v>
      </c>
      <c r="AS64">
        <v>42</v>
      </c>
      <c r="AT64" s="8">
        <f t="shared" si="6"/>
        <v>49.386363636363633</v>
      </c>
      <c r="AU64">
        <f t="shared" si="7"/>
        <v>50.5</v>
      </c>
      <c r="AV64" s="8">
        <f t="shared" si="8"/>
        <v>5.414089754030087</v>
      </c>
      <c r="AW64" s="6">
        <f>Table18[[#This Row],[Szórás]]/Table18[[#This Row],[Átlagos akadálymentességi hibaszám]]</f>
        <v>0.10962722005399164</v>
      </c>
      <c r="AX64">
        <f t="shared" si="9"/>
        <v>40</v>
      </c>
      <c r="AY64">
        <f t="shared" si="10"/>
        <v>61</v>
      </c>
      <c r="AZ64">
        <f t="shared" si="11"/>
        <v>21</v>
      </c>
      <c r="BA64" s="7">
        <f t="shared" si="12"/>
        <v>0.99563846037798431</v>
      </c>
      <c r="BB64" s="8">
        <f t="shared" si="13"/>
        <v>0.25910190175996434</v>
      </c>
    </row>
    <row r="65" spans="1:54" x14ac:dyDescent="0.25">
      <c r="A65" t="s">
        <v>175</v>
      </c>
      <c r="B65">
        <v>93</v>
      </c>
      <c r="C65">
        <v>93</v>
      </c>
      <c r="D65">
        <v>93</v>
      </c>
      <c r="E65">
        <v>93</v>
      </c>
      <c r="F65">
        <v>93</v>
      </c>
      <c r="G65">
        <v>93</v>
      </c>
      <c r="H65">
        <v>93</v>
      </c>
      <c r="I65">
        <v>93</v>
      </c>
      <c r="J65">
        <v>93</v>
      </c>
      <c r="K65">
        <v>93</v>
      </c>
      <c r="L65">
        <v>93</v>
      </c>
      <c r="M65">
        <v>93</v>
      </c>
      <c r="N65">
        <v>93</v>
      </c>
      <c r="O65">
        <v>94</v>
      </c>
      <c r="P65">
        <v>93</v>
      </c>
      <c r="Q65">
        <v>94</v>
      </c>
      <c r="R65">
        <v>94</v>
      </c>
      <c r="S65">
        <v>94</v>
      </c>
      <c r="T65">
        <v>94</v>
      </c>
      <c r="U65">
        <v>94</v>
      </c>
      <c r="V65">
        <v>93</v>
      </c>
      <c r="W65">
        <v>94</v>
      </c>
      <c r="X65">
        <v>93</v>
      </c>
      <c r="Y65">
        <v>93</v>
      </c>
      <c r="Z65">
        <v>93</v>
      </c>
      <c r="AA65">
        <v>93</v>
      </c>
      <c r="AB65">
        <v>93</v>
      </c>
      <c r="AC65">
        <v>93</v>
      </c>
      <c r="AD65">
        <v>93</v>
      </c>
      <c r="AE65">
        <v>93</v>
      </c>
      <c r="AF65">
        <v>93</v>
      </c>
      <c r="AG65">
        <v>93</v>
      </c>
      <c r="AH65">
        <v>93</v>
      </c>
      <c r="AI65">
        <v>93</v>
      </c>
      <c r="AJ65">
        <v>93</v>
      </c>
      <c r="AK65">
        <v>93</v>
      </c>
      <c r="AL65">
        <v>93</v>
      </c>
      <c r="AM65">
        <v>92</v>
      </c>
      <c r="AN65">
        <v>92</v>
      </c>
      <c r="AO65">
        <v>85</v>
      </c>
      <c r="AP65">
        <v>85</v>
      </c>
      <c r="AQ65">
        <v>90</v>
      </c>
      <c r="AR65">
        <v>90</v>
      </c>
      <c r="AS65">
        <v>90</v>
      </c>
      <c r="AT65" s="8">
        <f t="shared" si="6"/>
        <v>92.545454545454547</v>
      </c>
      <c r="AU65">
        <f t="shared" si="7"/>
        <v>93</v>
      </c>
      <c r="AV65" s="8">
        <f t="shared" si="8"/>
        <v>1.8980350360006093</v>
      </c>
      <c r="AW65" s="6">
        <f>Table18[[#This Row],[Szórás]]/Table18[[#This Row],[Átlagos akadálymentességi hibaszám]]</f>
        <v>2.0509219445979079E-2</v>
      </c>
      <c r="AX65">
        <f t="shared" si="9"/>
        <v>85</v>
      </c>
      <c r="AY65">
        <f t="shared" si="10"/>
        <v>94</v>
      </c>
      <c r="AZ65">
        <f t="shared" si="11"/>
        <v>9</v>
      </c>
      <c r="BA65" s="7">
        <f t="shared" si="12"/>
        <v>0.99916348445830128</v>
      </c>
      <c r="BB65" s="8">
        <f t="shared" si="13"/>
        <v>0.25758375872602429</v>
      </c>
    </row>
    <row r="66" spans="1:54" x14ac:dyDescent="0.25">
      <c r="A66" t="s">
        <v>103</v>
      </c>
      <c r="B66">
        <v>82</v>
      </c>
      <c r="C66">
        <v>82</v>
      </c>
      <c r="D66">
        <v>80</v>
      </c>
      <c r="E66">
        <v>81</v>
      </c>
      <c r="F66">
        <v>81</v>
      </c>
      <c r="G66">
        <v>81</v>
      </c>
      <c r="H66">
        <v>81</v>
      </c>
      <c r="I66">
        <v>81</v>
      </c>
      <c r="J66">
        <v>72</v>
      </c>
      <c r="K66">
        <v>72</v>
      </c>
      <c r="L66">
        <v>72</v>
      </c>
      <c r="M66">
        <v>72</v>
      </c>
      <c r="N66">
        <v>72</v>
      </c>
      <c r="O66">
        <v>72</v>
      </c>
      <c r="P66">
        <v>72</v>
      </c>
      <c r="Q66">
        <v>72</v>
      </c>
      <c r="R66">
        <v>72</v>
      </c>
      <c r="S66">
        <v>72</v>
      </c>
      <c r="T66">
        <v>71</v>
      </c>
      <c r="U66">
        <v>72</v>
      </c>
      <c r="V66">
        <v>72</v>
      </c>
      <c r="W66">
        <v>72</v>
      </c>
      <c r="X66">
        <v>72</v>
      </c>
      <c r="Y66">
        <v>72</v>
      </c>
      <c r="Z66">
        <v>32</v>
      </c>
      <c r="AA66">
        <v>32</v>
      </c>
      <c r="AB66">
        <v>35</v>
      </c>
      <c r="AC66">
        <v>36</v>
      </c>
      <c r="AD66">
        <v>35</v>
      </c>
      <c r="AE66">
        <v>34</v>
      </c>
      <c r="AF66">
        <v>33</v>
      </c>
      <c r="AG66">
        <v>34</v>
      </c>
      <c r="AH66">
        <v>33</v>
      </c>
      <c r="AI66">
        <v>32</v>
      </c>
      <c r="AJ66">
        <v>30</v>
      </c>
      <c r="AK66">
        <v>31</v>
      </c>
      <c r="AL66">
        <v>30</v>
      </c>
      <c r="AM66">
        <v>34</v>
      </c>
      <c r="AN66">
        <v>33</v>
      </c>
      <c r="AO66">
        <v>36</v>
      </c>
      <c r="AP66">
        <v>36</v>
      </c>
      <c r="AQ66">
        <v>35</v>
      </c>
      <c r="AR66">
        <v>35</v>
      </c>
      <c r="AS66">
        <v>36</v>
      </c>
      <c r="AT66" s="8">
        <f t="shared" si="6"/>
        <v>56.18181818181818</v>
      </c>
      <c r="AU66">
        <f t="shared" si="7"/>
        <v>72</v>
      </c>
      <c r="AV66" s="8">
        <f t="shared" si="8"/>
        <v>21.144324355043587</v>
      </c>
      <c r="AW66" s="6">
        <f>Table18[[#This Row],[Szórás]]/Table18[[#This Row],[Átlagos akadálymentességi hibaszám]]</f>
        <v>0.37635528787294409</v>
      </c>
      <c r="AX66">
        <f t="shared" si="9"/>
        <v>30</v>
      </c>
      <c r="AY66">
        <f t="shared" si="10"/>
        <v>82</v>
      </c>
      <c r="AZ66">
        <f t="shared" si="11"/>
        <v>52</v>
      </c>
      <c r="BA66" s="7">
        <f t="shared" si="12"/>
        <v>0.97235190271628846</v>
      </c>
      <c r="BB66" s="8">
        <f t="shared" si="13"/>
        <v>0.77704533249547869</v>
      </c>
    </row>
    <row r="67" spans="1:54" x14ac:dyDescent="0.25">
      <c r="A67" t="s">
        <v>175</v>
      </c>
      <c r="B67">
        <v>65</v>
      </c>
      <c r="C67">
        <v>69</v>
      </c>
      <c r="D67">
        <v>72</v>
      </c>
      <c r="E67">
        <v>59</v>
      </c>
      <c r="F67">
        <v>54</v>
      </c>
      <c r="G67">
        <v>57</v>
      </c>
      <c r="H67">
        <v>58</v>
      </c>
      <c r="I67">
        <v>58</v>
      </c>
      <c r="J67">
        <v>61</v>
      </c>
      <c r="K67">
        <v>60</v>
      </c>
      <c r="L67">
        <v>63</v>
      </c>
      <c r="M67">
        <v>52</v>
      </c>
      <c r="N67">
        <v>65</v>
      </c>
      <c r="O67">
        <v>64</v>
      </c>
      <c r="P67">
        <v>68</v>
      </c>
      <c r="Q67">
        <v>56</v>
      </c>
      <c r="R67">
        <v>64</v>
      </c>
      <c r="S67">
        <v>57</v>
      </c>
      <c r="T67">
        <v>59</v>
      </c>
      <c r="U67">
        <v>56</v>
      </c>
      <c r="V67">
        <v>58</v>
      </c>
      <c r="W67">
        <v>53</v>
      </c>
      <c r="X67">
        <v>50</v>
      </c>
      <c r="Y67">
        <v>57</v>
      </c>
      <c r="Z67">
        <v>55</v>
      </c>
      <c r="AA67">
        <v>58</v>
      </c>
      <c r="AB67">
        <v>62</v>
      </c>
      <c r="AC67">
        <v>60</v>
      </c>
      <c r="AD67">
        <v>56</v>
      </c>
      <c r="AE67">
        <v>57</v>
      </c>
      <c r="AF67">
        <v>50</v>
      </c>
      <c r="AG67">
        <v>52</v>
      </c>
      <c r="AH67">
        <v>55</v>
      </c>
      <c r="AI67">
        <v>67</v>
      </c>
      <c r="AJ67">
        <v>67</v>
      </c>
      <c r="AK67">
        <v>59</v>
      </c>
      <c r="AL67">
        <v>67</v>
      </c>
      <c r="AM67">
        <v>63</v>
      </c>
      <c r="AN67">
        <v>70</v>
      </c>
      <c r="AO67">
        <v>59</v>
      </c>
      <c r="AP67">
        <v>70</v>
      </c>
      <c r="AQ67">
        <v>67</v>
      </c>
      <c r="AR67">
        <v>69</v>
      </c>
      <c r="AS67">
        <v>65</v>
      </c>
      <c r="AT67" s="8">
        <f t="shared" ref="AT67:AT130" si="14">AVERAGE(B67:AS67)</f>
        <v>60.522727272727273</v>
      </c>
      <c r="AU67">
        <f t="shared" ref="AU67:AU130" si="15">MEDIAN(B67:AS67)</f>
        <v>59</v>
      </c>
      <c r="AV67" s="8">
        <f t="shared" ref="AV67:AV130" si="16">_xlfn.STDEV.S(B67:AS67)</f>
        <v>5.8089291186315402</v>
      </c>
      <c r="AW67" s="6">
        <f>Table18[[#This Row],[Szórás]]/Table18[[#This Row],[Átlagos akadálymentességi hibaszám]]</f>
        <v>9.5979301997667202E-2</v>
      </c>
      <c r="AX67">
        <f t="shared" ref="AX67:AX130" si="17">MIN(B67:AS67)</f>
        <v>50</v>
      </c>
      <c r="AY67">
        <f t="shared" ref="AY67:AY130" si="18">MAX(B67:AS67)</f>
        <v>72</v>
      </c>
      <c r="AZ67">
        <f t="shared" ref="AZ67:AZ130" si="19">AY67-AX67</f>
        <v>22</v>
      </c>
      <c r="BA67" s="7">
        <f t="shared" ref="BA67:BA130" si="20">INDEX(LOGEST($B67:$AS67,,TRUE,TRUE),1,1)</f>
        <v>1.0009334821913769</v>
      </c>
      <c r="BB67" s="8">
        <f t="shared" ref="BB67:BB130" si="21">INDEX(LOGEST($B67:$AS67,,TRUE,TRUE),3,1)</f>
        <v>1.5570255036132194E-2</v>
      </c>
    </row>
    <row r="68" spans="1:54" x14ac:dyDescent="0.25">
      <c r="A68" t="s">
        <v>175</v>
      </c>
      <c r="B68">
        <v>84</v>
      </c>
      <c r="C68">
        <v>73</v>
      </c>
      <c r="D68">
        <v>72</v>
      </c>
      <c r="E68">
        <v>73</v>
      </c>
      <c r="F68">
        <v>75</v>
      </c>
      <c r="G68">
        <v>84</v>
      </c>
      <c r="H68">
        <v>81</v>
      </c>
      <c r="I68">
        <v>75</v>
      </c>
      <c r="J68">
        <v>75</v>
      </c>
      <c r="K68">
        <v>74</v>
      </c>
      <c r="L68">
        <v>74</v>
      </c>
      <c r="M68">
        <v>104</v>
      </c>
      <c r="N68">
        <v>94</v>
      </c>
      <c r="O68">
        <v>95</v>
      </c>
      <c r="P68">
        <v>73</v>
      </c>
      <c r="Q68">
        <v>73</v>
      </c>
      <c r="R68">
        <v>73</v>
      </c>
      <c r="S68">
        <v>73</v>
      </c>
      <c r="T68">
        <v>97</v>
      </c>
      <c r="U68">
        <v>86</v>
      </c>
      <c r="V68">
        <v>86</v>
      </c>
      <c r="W68">
        <v>86</v>
      </c>
      <c r="X68">
        <v>78</v>
      </c>
      <c r="Y68">
        <v>92</v>
      </c>
      <c r="Z68">
        <v>91</v>
      </c>
      <c r="AA68">
        <v>83</v>
      </c>
      <c r="AB68">
        <v>85</v>
      </c>
      <c r="AC68">
        <v>78</v>
      </c>
      <c r="AD68">
        <v>91</v>
      </c>
      <c r="AE68">
        <v>74</v>
      </c>
      <c r="AF68">
        <v>72</v>
      </c>
      <c r="AG68">
        <v>94</v>
      </c>
      <c r="AH68">
        <v>72</v>
      </c>
      <c r="AI68">
        <v>72</v>
      </c>
      <c r="AJ68">
        <v>78</v>
      </c>
      <c r="AK68">
        <v>91</v>
      </c>
      <c r="AL68">
        <v>72</v>
      </c>
      <c r="AM68">
        <v>83</v>
      </c>
      <c r="AN68">
        <v>85</v>
      </c>
      <c r="AO68">
        <v>85</v>
      </c>
      <c r="AP68">
        <v>100</v>
      </c>
      <c r="AQ68">
        <v>88</v>
      </c>
      <c r="AR68">
        <v>88</v>
      </c>
      <c r="AS68">
        <v>91</v>
      </c>
      <c r="AT68" s="8">
        <f t="shared" si="14"/>
        <v>82.340909090909093</v>
      </c>
      <c r="AU68">
        <f t="shared" si="15"/>
        <v>83</v>
      </c>
      <c r="AV68" s="8">
        <f t="shared" si="16"/>
        <v>8.9441241770152473</v>
      </c>
      <c r="AW68" s="6">
        <f>Table18[[#This Row],[Szórás]]/Table18[[#This Row],[Átlagos akadálymentességi hibaszám]]</f>
        <v>0.1086230924064783</v>
      </c>
      <c r="AX68">
        <f t="shared" si="17"/>
        <v>72</v>
      </c>
      <c r="AY68">
        <f t="shared" si="18"/>
        <v>104</v>
      </c>
      <c r="AZ68">
        <f t="shared" si="19"/>
        <v>32</v>
      </c>
      <c r="BA68" s="7">
        <f t="shared" si="20"/>
        <v>1.002317964773995</v>
      </c>
      <c r="BB68" s="8">
        <f t="shared" si="21"/>
        <v>7.7538240864033769E-2</v>
      </c>
    </row>
    <row r="69" spans="1:54" x14ac:dyDescent="0.25">
      <c r="A69" t="s">
        <v>137</v>
      </c>
      <c r="B69">
        <v>131</v>
      </c>
      <c r="C69">
        <v>131</v>
      </c>
      <c r="D69">
        <v>131</v>
      </c>
      <c r="E69">
        <v>131</v>
      </c>
      <c r="F69">
        <v>131</v>
      </c>
      <c r="G69">
        <v>131</v>
      </c>
      <c r="H69">
        <v>131</v>
      </c>
      <c r="I69">
        <v>131</v>
      </c>
      <c r="J69">
        <v>131</v>
      </c>
      <c r="K69">
        <v>129</v>
      </c>
      <c r="L69">
        <v>129</v>
      </c>
      <c r="M69">
        <v>131</v>
      </c>
      <c r="N69">
        <v>131</v>
      </c>
      <c r="O69">
        <v>131</v>
      </c>
      <c r="P69">
        <v>127</v>
      </c>
      <c r="Q69">
        <v>131</v>
      </c>
      <c r="R69">
        <v>124</v>
      </c>
      <c r="S69">
        <v>128</v>
      </c>
      <c r="T69">
        <v>127</v>
      </c>
      <c r="U69">
        <v>128</v>
      </c>
      <c r="V69">
        <v>128</v>
      </c>
      <c r="W69">
        <v>130</v>
      </c>
      <c r="X69">
        <v>128</v>
      </c>
      <c r="Y69">
        <v>126</v>
      </c>
      <c r="Z69">
        <v>126</v>
      </c>
      <c r="AA69">
        <v>128</v>
      </c>
      <c r="AB69">
        <v>126</v>
      </c>
      <c r="AC69">
        <v>126</v>
      </c>
      <c r="AD69">
        <v>127</v>
      </c>
      <c r="AE69">
        <v>127</v>
      </c>
      <c r="AF69">
        <v>129</v>
      </c>
      <c r="AG69">
        <v>131</v>
      </c>
      <c r="AH69">
        <v>131</v>
      </c>
      <c r="AI69">
        <v>129</v>
      </c>
      <c r="AJ69">
        <v>131</v>
      </c>
      <c r="AK69">
        <v>131</v>
      </c>
      <c r="AL69">
        <v>129</v>
      </c>
      <c r="AM69">
        <v>126</v>
      </c>
      <c r="AN69">
        <v>130</v>
      </c>
      <c r="AO69">
        <v>123</v>
      </c>
      <c r="AP69">
        <v>123</v>
      </c>
      <c r="AQ69">
        <v>126</v>
      </c>
      <c r="AR69">
        <v>128</v>
      </c>
      <c r="AS69">
        <v>128</v>
      </c>
      <c r="AT69" s="8">
        <f t="shared" si="14"/>
        <v>128.68181818181819</v>
      </c>
      <c r="AU69">
        <f t="shared" si="15"/>
        <v>129</v>
      </c>
      <c r="AV69" s="8">
        <f t="shared" si="16"/>
        <v>2.3602594188590582</v>
      </c>
      <c r="AW69" s="6">
        <f>Table18[[#This Row],[Szórás]]/Table18[[#This Row],[Átlagos akadálymentességi hibaszám]]</f>
        <v>1.8341825226032948E-2</v>
      </c>
      <c r="AX69">
        <f t="shared" si="17"/>
        <v>123</v>
      </c>
      <c r="AY69">
        <f t="shared" si="18"/>
        <v>131</v>
      </c>
      <c r="AZ69">
        <f t="shared" si="19"/>
        <v>8</v>
      </c>
      <c r="BA69" s="7">
        <f t="shared" si="20"/>
        <v>0.99927873400541933</v>
      </c>
      <c r="BB69" s="8">
        <f t="shared" si="21"/>
        <v>0.25196036737230904</v>
      </c>
    </row>
    <row r="70" spans="1:54" x14ac:dyDescent="0.25">
      <c r="A70" t="s">
        <v>137</v>
      </c>
      <c r="B70">
        <v>33</v>
      </c>
      <c r="C70">
        <v>33</v>
      </c>
      <c r="D70">
        <v>33</v>
      </c>
      <c r="E70">
        <v>33</v>
      </c>
      <c r="F70">
        <v>33</v>
      </c>
      <c r="G70">
        <v>33</v>
      </c>
      <c r="H70">
        <v>33</v>
      </c>
      <c r="I70">
        <v>33</v>
      </c>
      <c r="J70">
        <v>33</v>
      </c>
      <c r="K70">
        <v>33</v>
      </c>
      <c r="L70">
        <v>33</v>
      </c>
      <c r="M70">
        <v>33</v>
      </c>
      <c r="N70">
        <v>33</v>
      </c>
      <c r="O70">
        <v>33</v>
      </c>
      <c r="P70">
        <v>33</v>
      </c>
      <c r="Q70">
        <v>33</v>
      </c>
      <c r="R70">
        <v>33</v>
      </c>
      <c r="S70">
        <v>33</v>
      </c>
      <c r="T70">
        <v>33</v>
      </c>
      <c r="U70">
        <v>33</v>
      </c>
      <c r="V70">
        <v>33</v>
      </c>
      <c r="W70">
        <v>33</v>
      </c>
      <c r="X70">
        <v>33</v>
      </c>
      <c r="Y70">
        <v>33</v>
      </c>
      <c r="Z70">
        <v>33</v>
      </c>
      <c r="AA70">
        <v>33</v>
      </c>
      <c r="AB70">
        <v>33</v>
      </c>
      <c r="AC70">
        <v>33</v>
      </c>
      <c r="AD70">
        <v>33</v>
      </c>
      <c r="AE70">
        <v>33</v>
      </c>
      <c r="AF70">
        <v>33</v>
      </c>
      <c r="AG70">
        <v>33</v>
      </c>
      <c r="AH70">
        <v>33</v>
      </c>
      <c r="AI70">
        <v>33</v>
      </c>
      <c r="AJ70">
        <v>33</v>
      </c>
      <c r="AK70">
        <v>33</v>
      </c>
      <c r="AL70">
        <v>33</v>
      </c>
      <c r="AM70">
        <v>33</v>
      </c>
      <c r="AN70">
        <v>33</v>
      </c>
      <c r="AO70">
        <v>33</v>
      </c>
      <c r="AP70">
        <v>33</v>
      </c>
      <c r="AQ70">
        <v>33</v>
      </c>
      <c r="AR70">
        <v>33</v>
      </c>
      <c r="AS70">
        <v>33</v>
      </c>
      <c r="AT70" s="8">
        <f t="shared" si="14"/>
        <v>33</v>
      </c>
      <c r="AU70">
        <f t="shared" si="15"/>
        <v>33</v>
      </c>
      <c r="AV70" s="8">
        <f t="shared" si="16"/>
        <v>0</v>
      </c>
      <c r="AW70" s="6">
        <f>Table18[[#This Row],[Szórás]]/Table18[[#This Row],[Átlagos akadálymentességi hibaszám]]</f>
        <v>0</v>
      </c>
      <c r="AX70">
        <f t="shared" si="17"/>
        <v>33</v>
      </c>
      <c r="AY70">
        <f t="shared" si="18"/>
        <v>33</v>
      </c>
      <c r="AZ70">
        <f t="shared" si="19"/>
        <v>0</v>
      </c>
      <c r="BA70" s="7">
        <f t="shared" si="20"/>
        <v>1</v>
      </c>
      <c r="BB70" s="8">
        <f t="shared" si="21"/>
        <v>1</v>
      </c>
    </row>
    <row r="71" spans="1:54" x14ac:dyDescent="0.25">
      <c r="A71" t="s">
        <v>103</v>
      </c>
      <c r="B71">
        <v>82</v>
      </c>
      <c r="C71">
        <v>82</v>
      </c>
      <c r="D71">
        <v>80</v>
      </c>
      <c r="E71">
        <v>6</v>
      </c>
      <c r="F71">
        <v>81</v>
      </c>
      <c r="G71">
        <v>81</v>
      </c>
      <c r="H71">
        <v>81</v>
      </c>
      <c r="I71">
        <v>81</v>
      </c>
      <c r="J71">
        <v>72</v>
      </c>
      <c r="K71">
        <v>72</v>
      </c>
      <c r="L71">
        <v>72</v>
      </c>
      <c r="M71">
        <v>73</v>
      </c>
      <c r="N71">
        <v>72</v>
      </c>
      <c r="O71">
        <v>72</v>
      </c>
      <c r="P71">
        <v>72</v>
      </c>
      <c r="Q71">
        <v>72</v>
      </c>
      <c r="R71">
        <v>72</v>
      </c>
      <c r="S71">
        <v>72</v>
      </c>
      <c r="T71">
        <v>72</v>
      </c>
      <c r="U71">
        <v>72</v>
      </c>
      <c r="V71">
        <v>72</v>
      </c>
      <c r="W71">
        <v>72</v>
      </c>
      <c r="X71">
        <v>72</v>
      </c>
      <c r="Y71">
        <v>72</v>
      </c>
      <c r="Z71">
        <v>22</v>
      </c>
      <c r="AA71">
        <v>22</v>
      </c>
      <c r="AB71">
        <v>23</v>
      </c>
      <c r="AC71">
        <v>23</v>
      </c>
      <c r="AD71">
        <v>23</v>
      </c>
      <c r="AE71">
        <v>23</v>
      </c>
      <c r="AF71">
        <v>23</v>
      </c>
      <c r="AG71">
        <v>23</v>
      </c>
      <c r="AH71">
        <v>23</v>
      </c>
      <c r="AI71">
        <v>23</v>
      </c>
      <c r="AJ71">
        <v>23</v>
      </c>
      <c r="AK71">
        <v>23</v>
      </c>
      <c r="AL71">
        <v>22</v>
      </c>
      <c r="AM71">
        <v>24</v>
      </c>
      <c r="AN71">
        <v>25</v>
      </c>
      <c r="AO71">
        <v>26</v>
      </c>
      <c r="AP71">
        <v>25</v>
      </c>
      <c r="AQ71">
        <v>24</v>
      </c>
      <c r="AR71">
        <v>24</v>
      </c>
      <c r="AS71">
        <v>25</v>
      </c>
      <c r="AT71" s="8">
        <f t="shared" si="14"/>
        <v>49.909090909090907</v>
      </c>
      <c r="AU71">
        <f t="shared" si="15"/>
        <v>72</v>
      </c>
      <c r="AV71" s="8">
        <f t="shared" si="16"/>
        <v>26.692755032917777</v>
      </c>
      <c r="AW71" s="6">
        <f>Table18[[#This Row],[Szórás]]/Table18[[#This Row],[Átlagos akadálymentességi hibaszám]]</f>
        <v>0.53482751432075692</v>
      </c>
      <c r="AX71">
        <f t="shared" si="17"/>
        <v>6</v>
      </c>
      <c r="AY71">
        <f t="shared" si="18"/>
        <v>82</v>
      </c>
      <c r="AZ71">
        <f t="shared" si="19"/>
        <v>76</v>
      </c>
      <c r="BA71" s="7">
        <f t="shared" si="20"/>
        <v>0.96744749792932538</v>
      </c>
      <c r="BB71" s="8">
        <f t="shared" si="21"/>
        <v>0.4236948785111424</v>
      </c>
    </row>
    <row r="72" spans="1:54" x14ac:dyDescent="0.25">
      <c r="A72" t="s">
        <v>103</v>
      </c>
      <c r="B72">
        <v>80</v>
      </c>
      <c r="C72">
        <v>79</v>
      </c>
      <c r="D72">
        <v>77</v>
      </c>
      <c r="E72">
        <v>78</v>
      </c>
      <c r="F72">
        <v>78</v>
      </c>
      <c r="G72">
        <v>78</v>
      </c>
      <c r="H72">
        <v>78</v>
      </c>
      <c r="I72">
        <v>78</v>
      </c>
      <c r="J72">
        <v>69</v>
      </c>
      <c r="K72">
        <v>69</v>
      </c>
      <c r="L72">
        <v>69</v>
      </c>
      <c r="M72">
        <v>70</v>
      </c>
      <c r="N72">
        <v>69</v>
      </c>
      <c r="O72">
        <v>69</v>
      </c>
      <c r="P72">
        <v>69</v>
      </c>
      <c r="Q72">
        <v>69</v>
      </c>
      <c r="R72">
        <v>69</v>
      </c>
      <c r="S72">
        <v>69</v>
      </c>
      <c r="T72">
        <v>69</v>
      </c>
      <c r="U72">
        <v>69</v>
      </c>
      <c r="V72">
        <v>69</v>
      </c>
      <c r="W72">
        <v>69</v>
      </c>
      <c r="X72">
        <v>69</v>
      </c>
      <c r="Y72">
        <v>69</v>
      </c>
      <c r="Z72">
        <v>33</v>
      </c>
      <c r="AA72">
        <v>33</v>
      </c>
      <c r="AB72">
        <v>36</v>
      </c>
      <c r="AC72">
        <v>36</v>
      </c>
      <c r="AD72">
        <v>35</v>
      </c>
      <c r="AE72">
        <v>34</v>
      </c>
      <c r="AF72">
        <v>33</v>
      </c>
      <c r="AG72">
        <v>34</v>
      </c>
      <c r="AH72">
        <v>33</v>
      </c>
      <c r="AI72">
        <v>33</v>
      </c>
      <c r="AJ72">
        <v>32</v>
      </c>
      <c r="AK72">
        <v>32</v>
      </c>
      <c r="AL72">
        <v>31</v>
      </c>
      <c r="AM72">
        <v>34</v>
      </c>
      <c r="AN72">
        <v>34</v>
      </c>
      <c r="AO72">
        <v>37</v>
      </c>
      <c r="AP72">
        <v>36</v>
      </c>
      <c r="AQ72">
        <v>35</v>
      </c>
      <c r="AR72">
        <v>35</v>
      </c>
      <c r="AS72">
        <v>36</v>
      </c>
      <c r="AT72" s="8">
        <f t="shared" si="14"/>
        <v>54.840909090909093</v>
      </c>
      <c r="AU72">
        <f t="shared" si="15"/>
        <v>69</v>
      </c>
      <c r="AV72" s="8">
        <f t="shared" si="16"/>
        <v>19.4576979228443</v>
      </c>
      <c r="AW72" s="6">
        <f>Table18[[#This Row],[Szórás]]/Table18[[#This Row],[Átlagos akadálymentességi hibaszám]]</f>
        <v>0.35480261442401539</v>
      </c>
      <c r="AX72">
        <f t="shared" si="17"/>
        <v>31</v>
      </c>
      <c r="AY72">
        <f t="shared" si="18"/>
        <v>80</v>
      </c>
      <c r="AZ72">
        <f t="shared" si="19"/>
        <v>49</v>
      </c>
      <c r="BA72" s="7">
        <f t="shared" si="20"/>
        <v>0.97405108262077977</v>
      </c>
      <c r="BB72" s="8">
        <f t="shared" si="21"/>
        <v>0.78628651735619115</v>
      </c>
    </row>
    <row r="73" spans="1:54" x14ac:dyDescent="0.25">
      <c r="A73" t="s">
        <v>124</v>
      </c>
      <c r="B73">
        <v>53</v>
      </c>
      <c r="C73">
        <v>53</v>
      </c>
      <c r="D73">
        <v>30</v>
      </c>
      <c r="E73">
        <v>50</v>
      </c>
      <c r="F73">
        <v>46</v>
      </c>
      <c r="G73">
        <v>50</v>
      </c>
      <c r="H73">
        <v>51</v>
      </c>
      <c r="I73">
        <v>52</v>
      </c>
      <c r="J73">
        <v>52</v>
      </c>
      <c r="K73">
        <v>51</v>
      </c>
      <c r="L73">
        <v>31</v>
      </c>
      <c r="M73">
        <v>32</v>
      </c>
      <c r="N73">
        <v>52</v>
      </c>
      <c r="O73">
        <v>53</v>
      </c>
      <c r="P73">
        <v>53</v>
      </c>
      <c r="Q73">
        <v>52</v>
      </c>
      <c r="R73">
        <v>52</v>
      </c>
      <c r="S73">
        <v>52</v>
      </c>
      <c r="T73">
        <v>52</v>
      </c>
      <c r="U73">
        <v>52</v>
      </c>
      <c r="V73">
        <v>53</v>
      </c>
      <c r="W73">
        <v>52</v>
      </c>
      <c r="X73">
        <v>52</v>
      </c>
      <c r="Y73">
        <v>52</v>
      </c>
      <c r="Z73">
        <v>53</v>
      </c>
      <c r="AA73">
        <v>53</v>
      </c>
      <c r="AB73">
        <v>53</v>
      </c>
      <c r="AC73">
        <v>53</v>
      </c>
      <c r="AD73">
        <v>52</v>
      </c>
      <c r="AE73">
        <v>53</v>
      </c>
      <c r="AF73">
        <v>52</v>
      </c>
      <c r="AG73">
        <v>51</v>
      </c>
      <c r="AH73">
        <v>52</v>
      </c>
      <c r="AI73">
        <v>52</v>
      </c>
      <c r="AJ73">
        <v>53</v>
      </c>
      <c r="AK73">
        <v>52</v>
      </c>
      <c r="AL73">
        <v>53</v>
      </c>
      <c r="AM73">
        <v>53</v>
      </c>
      <c r="AN73">
        <v>53</v>
      </c>
      <c r="AO73">
        <v>53</v>
      </c>
      <c r="AP73">
        <v>52</v>
      </c>
      <c r="AQ73">
        <v>52</v>
      </c>
      <c r="AR73">
        <v>52</v>
      </c>
      <c r="AS73">
        <v>52</v>
      </c>
      <c r="AT73" s="8">
        <f t="shared" si="14"/>
        <v>50.613636363636367</v>
      </c>
      <c r="AU73">
        <f t="shared" si="15"/>
        <v>52</v>
      </c>
      <c r="AV73" s="8">
        <f t="shared" si="16"/>
        <v>5.5035544923930821</v>
      </c>
      <c r="AW73" s="6">
        <f>Table18[[#This Row],[Szórás]]/Table18[[#This Row],[Átlagos akadálymentességi hibaszám]]</f>
        <v>0.10873659526955348</v>
      </c>
      <c r="AX73">
        <f t="shared" si="17"/>
        <v>30</v>
      </c>
      <c r="AY73">
        <f t="shared" si="18"/>
        <v>53</v>
      </c>
      <c r="AZ73">
        <f t="shared" si="19"/>
        <v>23</v>
      </c>
      <c r="BA73" s="7">
        <f t="shared" si="20"/>
        <v>1.0037308518272512</v>
      </c>
      <c r="BB73" s="8">
        <f t="shared" si="21"/>
        <v>0.12653782780550638</v>
      </c>
    </row>
    <row r="74" spans="1:54" x14ac:dyDescent="0.25">
      <c r="A74" t="s">
        <v>103</v>
      </c>
      <c r="B74">
        <v>82</v>
      </c>
      <c r="C74">
        <v>82</v>
      </c>
      <c r="D74">
        <v>80</v>
      </c>
      <c r="E74">
        <v>81</v>
      </c>
      <c r="F74">
        <v>81</v>
      </c>
      <c r="G74">
        <v>81</v>
      </c>
      <c r="H74">
        <v>81</v>
      </c>
      <c r="I74">
        <v>81</v>
      </c>
      <c r="J74">
        <v>72</v>
      </c>
      <c r="K74">
        <v>72</v>
      </c>
      <c r="L74">
        <v>72</v>
      </c>
      <c r="M74">
        <v>73</v>
      </c>
      <c r="N74">
        <v>72</v>
      </c>
      <c r="O74">
        <v>72</v>
      </c>
      <c r="P74">
        <v>72</v>
      </c>
      <c r="Q74">
        <v>72</v>
      </c>
      <c r="R74">
        <v>72</v>
      </c>
      <c r="S74">
        <v>72</v>
      </c>
      <c r="T74">
        <v>72</v>
      </c>
      <c r="U74">
        <v>72</v>
      </c>
      <c r="V74">
        <v>72</v>
      </c>
      <c r="W74">
        <v>72</v>
      </c>
      <c r="X74">
        <v>72</v>
      </c>
      <c r="Y74">
        <v>72</v>
      </c>
      <c r="Z74">
        <v>23</v>
      </c>
      <c r="AA74">
        <v>23</v>
      </c>
      <c r="AB74">
        <v>22</v>
      </c>
      <c r="AC74">
        <v>23</v>
      </c>
      <c r="AD74">
        <v>23</v>
      </c>
      <c r="AE74">
        <v>23</v>
      </c>
      <c r="AF74">
        <v>22</v>
      </c>
      <c r="AG74">
        <v>22</v>
      </c>
      <c r="AH74">
        <v>23</v>
      </c>
      <c r="AI74">
        <v>23</v>
      </c>
      <c r="AJ74">
        <v>23</v>
      </c>
      <c r="AK74">
        <v>23</v>
      </c>
      <c r="AL74">
        <v>22</v>
      </c>
      <c r="AM74">
        <v>23</v>
      </c>
      <c r="AN74">
        <v>22</v>
      </c>
      <c r="AO74">
        <v>25</v>
      </c>
      <c r="AP74">
        <v>25</v>
      </c>
      <c r="AQ74">
        <v>24</v>
      </c>
      <c r="AR74">
        <v>24</v>
      </c>
      <c r="AS74">
        <v>25</v>
      </c>
      <c r="AT74" s="8">
        <f t="shared" si="14"/>
        <v>51.477272727272727</v>
      </c>
      <c r="AU74">
        <f t="shared" si="15"/>
        <v>72</v>
      </c>
      <c r="AV74" s="8">
        <f t="shared" si="16"/>
        <v>26.361960470171162</v>
      </c>
      <c r="AW74" s="6">
        <f>Table18[[#This Row],[Szórás]]/Table18[[#This Row],[Átlagos akadálymentességi hibaszám]]</f>
        <v>0.51210872436535593</v>
      </c>
      <c r="AX74">
        <f t="shared" si="17"/>
        <v>22</v>
      </c>
      <c r="AY74">
        <f t="shared" si="18"/>
        <v>82</v>
      </c>
      <c r="AZ74">
        <f t="shared" si="19"/>
        <v>60</v>
      </c>
      <c r="BA74" s="7">
        <f t="shared" si="20"/>
        <v>0.96033707537052693</v>
      </c>
      <c r="BB74" s="8">
        <f t="shared" si="21"/>
        <v>0.7649024992490977</v>
      </c>
    </row>
    <row r="75" spans="1:54" x14ac:dyDescent="0.25">
      <c r="A75" t="s">
        <v>103</v>
      </c>
      <c r="B75">
        <v>408</v>
      </c>
      <c r="C75">
        <v>408</v>
      </c>
      <c r="D75">
        <v>83</v>
      </c>
      <c r="E75">
        <v>50</v>
      </c>
      <c r="F75">
        <v>56</v>
      </c>
      <c r="G75">
        <v>54</v>
      </c>
      <c r="H75">
        <v>58</v>
      </c>
      <c r="I75">
        <v>57</v>
      </c>
      <c r="J75">
        <v>59</v>
      </c>
      <c r="K75">
        <v>63</v>
      </c>
      <c r="L75">
        <v>62</v>
      </c>
      <c r="M75">
        <v>36</v>
      </c>
      <c r="N75">
        <v>35</v>
      </c>
      <c r="O75">
        <v>38</v>
      </c>
      <c r="P75">
        <v>42</v>
      </c>
      <c r="Q75">
        <v>45</v>
      </c>
      <c r="R75">
        <v>44</v>
      </c>
      <c r="S75">
        <v>43</v>
      </c>
      <c r="T75">
        <v>45</v>
      </c>
      <c r="U75">
        <v>45</v>
      </c>
      <c r="V75">
        <v>49</v>
      </c>
      <c r="W75">
        <v>48</v>
      </c>
      <c r="X75">
        <v>46</v>
      </c>
      <c r="Y75">
        <v>39</v>
      </c>
      <c r="Z75">
        <v>46</v>
      </c>
      <c r="AA75">
        <v>47</v>
      </c>
      <c r="AB75">
        <v>43</v>
      </c>
      <c r="AC75">
        <v>47</v>
      </c>
      <c r="AD75">
        <v>45</v>
      </c>
      <c r="AE75">
        <v>47</v>
      </c>
      <c r="AF75">
        <v>48</v>
      </c>
      <c r="AG75">
        <v>49</v>
      </c>
      <c r="AH75">
        <v>43</v>
      </c>
      <c r="AI75">
        <v>47</v>
      </c>
      <c r="AJ75">
        <v>49</v>
      </c>
      <c r="AK75">
        <v>47</v>
      </c>
      <c r="AL75">
        <v>43</v>
      </c>
      <c r="AM75">
        <v>44</v>
      </c>
      <c r="AN75">
        <v>47</v>
      </c>
      <c r="AO75">
        <v>42</v>
      </c>
      <c r="AP75">
        <v>48</v>
      </c>
      <c r="AQ75">
        <v>45</v>
      </c>
      <c r="AR75">
        <v>41</v>
      </c>
      <c r="AS75">
        <v>45</v>
      </c>
      <c r="AT75" s="8">
        <f t="shared" si="14"/>
        <v>64.227272727272734</v>
      </c>
      <c r="AU75">
        <f t="shared" si="15"/>
        <v>47</v>
      </c>
      <c r="AV75" s="8">
        <f t="shared" si="16"/>
        <v>76.323017234847754</v>
      </c>
      <c r="AW75" s="6">
        <f>Table18[[#This Row],[Szórás]]/Table18[[#This Row],[Átlagos akadálymentességi hibaszám]]</f>
        <v>1.1883272322481602</v>
      </c>
      <c r="AX75">
        <f t="shared" si="17"/>
        <v>35</v>
      </c>
      <c r="AY75">
        <f t="shared" si="18"/>
        <v>408</v>
      </c>
      <c r="AZ75">
        <f t="shared" si="19"/>
        <v>373</v>
      </c>
      <c r="BA75" s="7">
        <f t="shared" si="20"/>
        <v>0.98264880330004822</v>
      </c>
      <c r="BB75" s="8">
        <f t="shared" si="21"/>
        <v>0.21987610781062203</v>
      </c>
    </row>
    <row r="76" spans="1:54" x14ac:dyDescent="0.25">
      <c r="A76" t="s">
        <v>175</v>
      </c>
      <c r="B76">
        <v>255</v>
      </c>
      <c r="C76">
        <v>258</v>
      </c>
      <c r="D76">
        <v>252</v>
      </c>
      <c r="E76">
        <v>254</v>
      </c>
      <c r="F76">
        <v>253</v>
      </c>
      <c r="G76">
        <v>256</v>
      </c>
      <c r="H76">
        <v>268</v>
      </c>
      <c r="I76">
        <v>266</v>
      </c>
      <c r="J76">
        <v>261</v>
      </c>
      <c r="K76">
        <v>258</v>
      </c>
      <c r="L76">
        <v>251</v>
      </c>
      <c r="M76">
        <v>257</v>
      </c>
      <c r="N76">
        <v>251</v>
      </c>
      <c r="O76">
        <v>254</v>
      </c>
      <c r="P76">
        <v>41</v>
      </c>
      <c r="Q76">
        <v>43</v>
      </c>
      <c r="R76">
        <v>43</v>
      </c>
      <c r="S76">
        <v>52</v>
      </c>
      <c r="T76">
        <v>53</v>
      </c>
      <c r="U76">
        <v>57</v>
      </c>
      <c r="V76">
        <v>57</v>
      </c>
      <c r="W76">
        <v>59</v>
      </c>
      <c r="X76">
        <v>61</v>
      </c>
      <c r="Y76">
        <v>62</v>
      </c>
      <c r="Z76">
        <v>64</v>
      </c>
      <c r="AA76">
        <v>62</v>
      </c>
      <c r="AB76">
        <v>62</v>
      </c>
      <c r="AC76">
        <v>62</v>
      </c>
      <c r="AD76">
        <v>64</v>
      </c>
      <c r="AE76">
        <v>64</v>
      </c>
      <c r="AF76">
        <v>64</v>
      </c>
      <c r="AG76">
        <v>62</v>
      </c>
      <c r="AH76">
        <v>62</v>
      </c>
      <c r="AI76">
        <v>64</v>
      </c>
      <c r="AJ76">
        <v>61</v>
      </c>
      <c r="AK76">
        <v>64</v>
      </c>
      <c r="AL76">
        <v>64</v>
      </c>
      <c r="AM76">
        <v>66</v>
      </c>
      <c r="AN76">
        <v>64</v>
      </c>
      <c r="AO76">
        <v>64</v>
      </c>
      <c r="AP76">
        <v>63</v>
      </c>
      <c r="AQ76">
        <v>55</v>
      </c>
      <c r="AR76">
        <v>57</v>
      </c>
      <c r="AS76">
        <v>57</v>
      </c>
      <c r="AT76" s="8">
        <f t="shared" si="14"/>
        <v>121.97727272727273</v>
      </c>
      <c r="AU76">
        <f t="shared" si="15"/>
        <v>64</v>
      </c>
      <c r="AV76" s="8">
        <f t="shared" si="16"/>
        <v>93.314045563172058</v>
      </c>
      <c r="AW76" s="6">
        <f>Table18[[#This Row],[Szórás]]/Table18[[#This Row],[Átlagos akadálymentességi hibaszám]]</f>
        <v>0.76501173929188937</v>
      </c>
      <c r="AX76">
        <f t="shared" si="17"/>
        <v>41</v>
      </c>
      <c r="AY76">
        <f t="shared" si="18"/>
        <v>268</v>
      </c>
      <c r="AZ76">
        <f t="shared" si="19"/>
        <v>227</v>
      </c>
      <c r="BA76" s="7">
        <f t="shared" si="20"/>
        <v>0.95983085547676883</v>
      </c>
      <c r="BB76" s="8">
        <f t="shared" si="21"/>
        <v>0.56107746381250434</v>
      </c>
    </row>
    <row r="77" spans="1:54" x14ac:dyDescent="0.25">
      <c r="A77" t="s">
        <v>124</v>
      </c>
      <c r="B77">
        <v>38</v>
      </c>
      <c r="C77">
        <v>38</v>
      </c>
      <c r="D77">
        <v>38</v>
      </c>
      <c r="E77">
        <v>38</v>
      </c>
      <c r="F77">
        <v>37</v>
      </c>
      <c r="G77">
        <v>38</v>
      </c>
      <c r="H77">
        <v>38</v>
      </c>
      <c r="I77">
        <v>37</v>
      </c>
      <c r="J77">
        <v>37</v>
      </c>
      <c r="K77">
        <v>37</v>
      </c>
      <c r="L77">
        <v>37</v>
      </c>
      <c r="M77">
        <v>38</v>
      </c>
      <c r="N77">
        <v>38</v>
      </c>
      <c r="O77">
        <v>38</v>
      </c>
      <c r="P77">
        <v>38</v>
      </c>
      <c r="Q77">
        <v>38</v>
      </c>
      <c r="R77">
        <v>38</v>
      </c>
      <c r="S77">
        <v>40</v>
      </c>
      <c r="T77">
        <v>40</v>
      </c>
      <c r="U77">
        <v>38</v>
      </c>
      <c r="V77">
        <v>40</v>
      </c>
      <c r="W77">
        <v>40</v>
      </c>
      <c r="X77">
        <v>40</v>
      </c>
      <c r="Y77">
        <v>39</v>
      </c>
      <c r="Z77">
        <v>39</v>
      </c>
      <c r="AA77">
        <v>40</v>
      </c>
      <c r="AB77">
        <v>40</v>
      </c>
      <c r="AC77">
        <v>40</v>
      </c>
      <c r="AD77">
        <v>40</v>
      </c>
      <c r="AE77">
        <v>39</v>
      </c>
      <c r="AF77">
        <v>39</v>
      </c>
      <c r="AG77">
        <v>39</v>
      </c>
      <c r="AH77">
        <v>42</v>
      </c>
      <c r="AI77">
        <v>37</v>
      </c>
      <c r="AJ77">
        <v>37</v>
      </c>
      <c r="AK77">
        <v>37</v>
      </c>
      <c r="AL77">
        <v>37</v>
      </c>
      <c r="AM77">
        <v>35</v>
      </c>
      <c r="AN77">
        <v>35</v>
      </c>
      <c r="AO77">
        <v>35</v>
      </c>
      <c r="AP77">
        <v>34</v>
      </c>
      <c r="AQ77">
        <v>34</v>
      </c>
      <c r="AR77">
        <v>34</v>
      </c>
      <c r="AS77">
        <v>34</v>
      </c>
      <c r="AT77" s="8">
        <f t="shared" si="14"/>
        <v>37.840909090909093</v>
      </c>
      <c r="AU77">
        <f t="shared" si="15"/>
        <v>38</v>
      </c>
      <c r="AV77" s="8">
        <f t="shared" si="16"/>
        <v>1.9040126760641876</v>
      </c>
      <c r="AW77" s="6">
        <f>Table18[[#This Row],[Szórás]]/Table18[[#This Row],[Átlagos akadálymentességi hibaszám]]</f>
        <v>5.0316250898993539E-2</v>
      </c>
      <c r="AX77">
        <f t="shared" si="17"/>
        <v>34</v>
      </c>
      <c r="AY77">
        <f t="shared" si="18"/>
        <v>42</v>
      </c>
      <c r="AZ77">
        <f t="shared" si="19"/>
        <v>8</v>
      </c>
      <c r="BA77" s="7">
        <f t="shared" si="20"/>
        <v>0.9985709432040849</v>
      </c>
      <c r="BB77" s="8">
        <f t="shared" si="21"/>
        <v>0.12963079090181703</v>
      </c>
    </row>
    <row r="78" spans="1:54" x14ac:dyDescent="0.25">
      <c r="A78" t="s">
        <v>175</v>
      </c>
      <c r="B78">
        <v>22</v>
      </c>
      <c r="C78">
        <v>22</v>
      </c>
      <c r="D78">
        <v>22</v>
      </c>
      <c r="E78">
        <v>22</v>
      </c>
      <c r="F78">
        <v>22</v>
      </c>
      <c r="G78">
        <v>22</v>
      </c>
      <c r="H78">
        <v>22</v>
      </c>
      <c r="I78">
        <v>22</v>
      </c>
      <c r="J78">
        <v>22</v>
      </c>
      <c r="K78">
        <v>22</v>
      </c>
      <c r="L78">
        <v>22</v>
      </c>
      <c r="M78">
        <v>22</v>
      </c>
      <c r="N78">
        <v>24</v>
      </c>
      <c r="O78">
        <v>24</v>
      </c>
      <c r="P78">
        <v>24</v>
      </c>
      <c r="Q78">
        <v>24</v>
      </c>
      <c r="R78">
        <v>23</v>
      </c>
      <c r="S78">
        <v>23</v>
      </c>
      <c r="T78">
        <v>23</v>
      </c>
      <c r="U78">
        <v>23</v>
      </c>
      <c r="V78">
        <v>24</v>
      </c>
      <c r="W78">
        <v>24</v>
      </c>
      <c r="X78">
        <v>24</v>
      </c>
      <c r="Y78">
        <v>24</v>
      </c>
      <c r="Z78">
        <v>25</v>
      </c>
      <c r="AA78">
        <v>24</v>
      </c>
      <c r="AB78">
        <v>23</v>
      </c>
      <c r="AC78">
        <v>23</v>
      </c>
      <c r="AD78">
        <v>23</v>
      </c>
      <c r="AE78">
        <v>23</v>
      </c>
      <c r="AF78">
        <v>23</v>
      </c>
      <c r="AG78">
        <v>24</v>
      </c>
      <c r="AH78">
        <v>24</v>
      </c>
      <c r="AI78">
        <v>24</v>
      </c>
      <c r="AJ78">
        <v>23</v>
      </c>
      <c r="AK78">
        <v>23</v>
      </c>
      <c r="AL78">
        <v>24</v>
      </c>
      <c r="AM78">
        <v>24</v>
      </c>
      <c r="AN78">
        <v>23</v>
      </c>
      <c r="AO78">
        <v>24</v>
      </c>
      <c r="AP78">
        <v>24</v>
      </c>
      <c r="AQ78">
        <v>24</v>
      </c>
      <c r="AR78">
        <v>24</v>
      </c>
      <c r="AS78">
        <v>24</v>
      </c>
      <c r="AT78" s="8">
        <f t="shared" si="14"/>
        <v>23.204545454545453</v>
      </c>
      <c r="AU78">
        <f t="shared" si="15"/>
        <v>23</v>
      </c>
      <c r="AV78" s="8">
        <f t="shared" si="16"/>
        <v>0.87814671271298739</v>
      </c>
      <c r="AW78" s="6">
        <f>Table18[[#This Row],[Szórás]]/Table18[[#This Row],[Átlagos akadálymentességi hibaszám]]</f>
        <v>3.7843736884790841E-2</v>
      </c>
      <c r="AX78">
        <f t="shared" si="17"/>
        <v>22</v>
      </c>
      <c r="AY78">
        <f t="shared" si="18"/>
        <v>25</v>
      </c>
      <c r="AZ78">
        <f t="shared" si="19"/>
        <v>3</v>
      </c>
      <c r="BA78" s="7">
        <f t="shared" si="20"/>
        <v>1.002017144052568</v>
      </c>
      <c r="BB78" s="8">
        <f t="shared" si="21"/>
        <v>0.46351472996472176</v>
      </c>
    </row>
    <row r="79" spans="1:54" x14ac:dyDescent="0.25">
      <c r="A79" t="s">
        <v>103</v>
      </c>
      <c r="B79">
        <v>11</v>
      </c>
      <c r="C79">
        <v>11</v>
      </c>
      <c r="D79">
        <v>11</v>
      </c>
      <c r="E79">
        <v>11</v>
      </c>
      <c r="F79">
        <v>11</v>
      </c>
      <c r="G79">
        <v>11</v>
      </c>
      <c r="H79">
        <v>8</v>
      </c>
      <c r="I79">
        <v>8</v>
      </c>
      <c r="J79">
        <v>11</v>
      </c>
      <c r="K79">
        <v>6</v>
      </c>
      <c r="L79">
        <v>8</v>
      </c>
      <c r="M79">
        <v>11</v>
      </c>
      <c r="N79">
        <v>11</v>
      </c>
      <c r="O79">
        <v>6</v>
      </c>
      <c r="P79">
        <v>8</v>
      </c>
      <c r="Q79">
        <v>8</v>
      </c>
      <c r="R79">
        <v>8</v>
      </c>
      <c r="S79">
        <v>8</v>
      </c>
      <c r="T79">
        <v>8</v>
      </c>
      <c r="U79">
        <v>8</v>
      </c>
      <c r="V79">
        <v>8</v>
      </c>
      <c r="W79">
        <v>8</v>
      </c>
      <c r="X79">
        <v>5</v>
      </c>
      <c r="Y79">
        <v>8</v>
      </c>
      <c r="Z79">
        <v>8</v>
      </c>
      <c r="AA79">
        <v>5</v>
      </c>
      <c r="AB79">
        <v>3</v>
      </c>
      <c r="AC79">
        <v>5</v>
      </c>
      <c r="AD79">
        <v>3</v>
      </c>
      <c r="AE79">
        <v>3</v>
      </c>
      <c r="AF79">
        <v>3</v>
      </c>
      <c r="AG79">
        <v>2</v>
      </c>
      <c r="AH79">
        <v>8</v>
      </c>
      <c r="AI79">
        <v>8</v>
      </c>
      <c r="AJ79">
        <v>8</v>
      </c>
      <c r="AK79">
        <v>9</v>
      </c>
      <c r="AL79">
        <v>11</v>
      </c>
      <c r="AM79">
        <v>5</v>
      </c>
      <c r="AN79">
        <v>3</v>
      </c>
      <c r="AO79">
        <v>3</v>
      </c>
      <c r="AP79">
        <v>5</v>
      </c>
      <c r="AQ79">
        <v>8</v>
      </c>
      <c r="AR79">
        <v>8</v>
      </c>
      <c r="AS79">
        <v>5</v>
      </c>
      <c r="AT79" s="8">
        <f t="shared" si="14"/>
        <v>7.3863636363636367</v>
      </c>
      <c r="AU79">
        <f t="shared" si="15"/>
        <v>8</v>
      </c>
      <c r="AV79" s="8">
        <f t="shared" si="16"/>
        <v>2.7383232782710936</v>
      </c>
      <c r="AW79" s="6">
        <f>Table18[[#This Row],[Szórás]]/Table18[[#This Row],[Átlagos akadálymentességi hibaszám]]</f>
        <v>0.37072684382747112</v>
      </c>
      <c r="AX79">
        <f t="shared" si="17"/>
        <v>2</v>
      </c>
      <c r="AY79">
        <f t="shared" si="18"/>
        <v>11</v>
      </c>
      <c r="AZ79">
        <f t="shared" si="19"/>
        <v>9</v>
      </c>
      <c r="BA79" s="7">
        <f t="shared" si="20"/>
        <v>0.9806998053613073</v>
      </c>
      <c r="BB79" s="8">
        <f t="shared" si="21"/>
        <v>0.3000775424557891</v>
      </c>
    </row>
    <row r="80" spans="1:54" x14ac:dyDescent="0.25">
      <c r="A80" t="s">
        <v>175</v>
      </c>
      <c r="B80">
        <v>119</v>
      </c>
      <c r="C80">
        <v>118</v>
      </c>
      <c r="D80">
        <v>123</v>
      </c>
      <c r="E80">
        <v>122</v>
      </c>
      <c r="F80">
        <v>121</v>
      </c>
      <c r="G80">
        <v>121</v>
      </c>
      <c r="H80">
        <v>122</v>
      </c>
      <c r="I80">
        <v>121</v>
      </c>
      <c r="J80">
        <v>119</v>
      </c>
      <c r="K80">
        <v>122</v>
      </c>
      <c r="L80">
        <v>116</v>
      </c>
      <c r="M80">
        <v>117</v>
      </c>
      <c r="N80">
        <v>118</v>
      </c>
      <c r="O80">
        <v>112</v>
      </c>
      <c r="P80">
        <v>117</v>
      </c>
      <c r="Q80">
        <v>119</v>
      </c>
      <c r="R80">
        <v>118</v>
      </c>
      <c r="S80">
        <v>121</v>
      </c>
      <c r="T80">
        <v>122</v>
      </c>
      <c r="U80">
        <v>117</v>
      </c>
      <c r="V80">
        <v>119</v>
      </c>
      <c r="W80">
        <v>120</v>
      </c>
      <c r="X80">
        <v>118</v>
      </c>
      <c r="Y80">
        <v>120</v>
      </c>
      <c r="Z80">
        <v>121</v>
      </c>
      <c r="AA80">
        <v>121</v>
      </c>
      <c r="AB80">
        <v>120</v>
      </c>
      <c r="AC80">
        <v>121</v>
      </c>
      <c r="AD80">
        <v>118</v>
      </c>
      <c r="AE80">
        <v>116</v>
      </c>
      <c r="AF80">
        <v>116</v>
      </c>
      <c r="AG80">
        <v>119</v>
      </c>
      <c r="AH80">
        <v>121</v>
      </c>
      <c r="AI80">
        <v>123</v>
      </c>
      <c r="AJ80">
        <v>118</v>
      </c>
      <c r="AK80">
        <v>120</v>
      </c>
      <c r="AL80">
        <v>120</v>
      </c>
      <c r="AM80">
        <v>124</v>
      </c>
      <c r="AN80">
        <v>124</v>
      </c>
      <c r="AO80">
        <v>126</v>
      </c>
      <c r="AP80">
        <v>126</v>
      </c>
      <c r="AQ80">
        <v>132</v>
      </c>
      <c r="AR80">
        <v>127</v>
      </c>
      <c r="AS80">
        <v>129</v>
      </c>
      <c r="AT80" s="8">
        <f t="shared" si="14"/>
        <v>120.54545454545455</v>
      </c>
      <c r="AU80">
        <f t="shared" si="15"/>
        <v>120</v>
      </c>
      <c r="AV80" s="8">
        <f t="shared" si="16"/>
        <v>3.6564981687881297</v>
      </c>
      <c r="AW80" s="6">
        <f>Table18[[#This Row],[Szórás]]/Table18[[#This Row],[Átlagos akadálymentességi hibaszám]]</f>
        <v>3.0332941068378149E-2</v>
      </c>
      <c r="AX80">
        <f t="shared" si="17"/>
        <v>112</v>
      </c>
      <c r="AY80">
        <f t="shared" si="18"/>
        <v>132</v>
      </c>
      <c r="AZ80">
        <f t="shared" si="19"/>
        <v>20</v>
      </c>
      <c r="BA80" s="7">
        <f t="shared" si="20"/>
        <v>1.0010720748081294</v>
      </c>
      <c r="BB80" s="8">
        <f t="shared" si="21"/>
        <v>0.21025664989917897</v>
      </c>
    </row>
    <row r="81" spans="1:54" x14ac:dyDescent="0.25">
      <c r="A81" t="s">
        <v>103</v>
      </c>
      <c r="B81">
        <v>138</v>
      </c>
      <c r="C81">
        <v>139</v>
      </c>
      <c r="D81">
        <v>138</v>
      </c>
      <c r="E81">
        <v>134</v>
      </c>
      <c r="F81">
        <v>137</v>
      </c>
      <c r="G81">
        <v>136</v>
      </c>
      <c r="H81">
        <v>140</v>
      </c>
      <c r="I81">
        <v>131</v>
      </c>
      <c r="J81">
        <v>128</v>
      </c>
      <c r="K81">
        <v>131</v>
      </c>
      <c r="L81">
        <v>125</v>
      </c>
      <c r="M81">
        <v>136</v>
      </c>
      <c r="N81">
        <v>136</v>
      </c>
      <c r="O81">
        <v>126</v>
      </c>
      <c r="P81">
        <v>127</v>
      </c>
      <c r="Q81">
        <v>136</v>
      </c>
      <c r="R81">
        <v>134</v>
      </c>
      <c r="S81">
        <v>129</v>
      </c>
      <c r="T81">
        <v>118</v>
      </c>
      <c r="U81">
        <v>140</v>
      </c>
      <c r="V81">
        <v>138</v>
      </c>
      <c r="W81">
        <v>136</v>
      </c>
      <c r="X81">
        <v>141</v>
      </c>
      <c r="Y81">
        <v>144</v>
      </c>
      <c r="Z81">
        <v>142</v>
      </c>
      <c r="AA81">
        <v>142</v>
      </c>
      <c r="AB81">
        <v>139</v>
      </c>
      <c r="AC81">
        <v>137</v>
      </c>
      <c r="AD81">
        <v>135</v>
      </c>
      <c r="AE81">
        <v>136</v>
      </c>
      <c r="AF81">
        <v>132</v>
      </c>
      <c r="AG81">
        <v>137</v>
      </c>
      <c r="AH81">
        <v>131</v>
      </c>
      <c r="AI81">
        <v>133</v>
      </c>
      <c r="AJ81">
        <v>129</v>
      </c>
      <c r="AK81">
        <v>145</v>
      </c>
      <c r="AL81">
        <v>134</v>
      </c>
      <c r="AM81">
        <v>134</v>
      </c>
      <c r="AN81">
        <v>136</v>
      </c>
      <c r="AO81">
        <v>129</v>
      </c>
      <c r="AP81">
        <v>131</v>
      </c>
      <c r="AQ81">
        <v>134</v>
      </c>
      <c r="AR81">
        <v>131</v>
      </c>
      <c r="AS81">
        <v>135</v>
      </c>
      <c r="AT81" s="8">
        <f t="shared" si="14"/>
        <v>134.54545454545453</v>
      </c>
      <c r="AU81">
        <f t="shared" si="15"/>
        <v>135.5</v>
      </c>
      <c r="AV81" s="8">
        <f t="shared" si="16"/>
        <v>5.3328928641227566</v>
      </c>
      <c r="AW81" s="6">
        <f>Table18[[#This Row],[Szórás]]/Table18[[#This Row],[Átlagos akadálymentességi hibaszám]]</f>
        <v>3.9636365881993464E-2</v>
      </c>
      <c r="AX81">
        <f t="shared" si="17"/>
        <v>118</v>
      </c>
      <c r="AY81">
        <f t="shared" si="18"/>
        <v>145</v>
      </c>
      <c r="AZ81">
        <f t="shared" si="19"/>
        <v>27</v>
      </c>
      <c r="BA81" s="7">
        <f t="shared" si="20"/>
        <v>0.99998325609929761</v>
      </c>
      <c r="BB81" s="8">
        <f t="shared" si="21"/>
        <v>2.8647550382099158E-5</v>
      </c>
    </row>
    <row r="82" spans="1:54" x14ac:dyDescent="0.25">
      <c r="A82" t="s">
        <v>175</v>
      </c>
      <c r="B82">
        <v>34</v>
      </c>
      <c r="C82">
        <v>35</v>
      </c>
      <c r="D82">
        <v>36</v>
      </c>
      <c r="E82">
        <v>36</v>
      </c>
      <c r="F82">
        <v>36</v>
      </c>
      <c r="G82">
        <v>36</v>
      </c>
      <c r="H82">
        <v>35</v>
      </c>
      <c r="I82">
        <v>35</v>
      </c>
      <c r="J82">
        <v>35</v>
      </c>
      <c r="K82">
        <v>35</v>
      </c>
      <c r="L82">
        <v>35</v>
      </c>
      <c r="M82">
        <v>35</v>
      </c>
      <c r="N82">
        <v>35</v>
      </c>
      <c r="O82">
        <v>35</v>
      </c>
      <c r="P82">
        <v>35</v>
      </c>
      <c r="Q82">
        <v>34</v>
      </c>
      <c r="R82">
        <v>35</v>
      </c>
      <c r="S82">
        <v>35</v>
      </c>
      <c r="T82">
        <v>35</v>
      </c>
      <c r="U82">
        <v>35</v>
      </c>
      <c r="V82">
        <v>35</v>
      </c>
      <c r="W82">
        <v>35</v>
      </c>
      <c r="X82">
        <v>34</v>
      </c>
      <c r="Y82">
        <v>35</v>
      </c>
      <c r="Z82">
        <v>35</v>
      </c>
      <c r="AA82">
        <v>35</v>
      </c>
      <c r="AB82">
        <v>34</v>
      </c>
      <c r="AC82">
        <v>34</v>
      </c>
      <c r="AD82">
        <v>34</v>
      </c>
      <c r="AE82">
        <v>34</v>
      </c>
      <c r="AF82">
        <v>35</v>
      </c>
      <c r="AG82">
        <v>34</v>
      </c>
      <c r="AH82">
        <v>33</v>
      </c>
      <c r="AI82">
        <v>35</v>
      </c>
      <c r="AJ82">
        <v>33</v>
      </c>
      <c r="AK82">
        <v>34</v>
      </c>
      <c r="AL82">
        <v>34</v>
      </c>
      <c r="AM82">
        <v>34</v>
      </c>
      <c r="AN82">
        <v>35</v>
      </c>
      <c r="AO82">
        <v>35</v>
      </c>
      <c r="AP82">
        <v>35</v>
      </c>
      <c r="AQ82">
        <v>35</v>
      </c>
      <c r="AR82">
        <v>35</v>
      </c>
      <c r="AS82">
        <v>35</v>
      </c>
      <c r="AT82" s="8">
        <f t="shared" si="14"/>
        <v>34.75</v>
      </c>
      <c r="AU82">
        <f t="shared" si="15"/>
        <v>35</v>
      </c>
      <c r="AV82" s="8">
        <f t="shared" si="16"/>
        <v>0.68624356649672102</v>
      </c>
      <c r="AW82" s="6">
        <f>Table18[[#This Row],[Szórás]]/Table18[[#This Row],[Átlagos akadálymentességi hibaszám]]</f>
        <v>1.9748016302063916E-2</v>
      </c>
      <c r="AX82">
        <f t="shared" si="17"/>
        <v>33</v>
      </c>
      <c r="AY82">
        <f t="shared" si="18"/>
        <v>36</v>
      </c>
      <c r="AZ82">
        <f t="shared" si="19"/>
        <v>3</v>
      </c>
      <c r="BA82" s="7">
        <f t="shared" si="20"/>
        <v>0.99932136952577988</v>
      </c>
      <c r="BB82" s="8">
        <f t="shared" si="21"/>
        <v>0.19281330398124699</v>
      </c>
    </row>
    <row r="83" spans="1:54" x14ac:dyDescent="0.25">
      <c r="A83" t="s">
        <v>124</v>
      </c>
      <c r="B83">
        <v>15</v>
      </c>
      <c r="C83">
        <v>15</v>
      </c>
      <c r="D83">
        <v>15</v>
      </c>
      <c r="E83">
        <v>15</v>
      </c>
      <c r="F83">
        <v>15</v>
      </c>
      <c r="G83">
        <v>16</v>
      </c>
      <c r="H83">
        <v>17</v>
      </c>
      <c r="I83">
        <v>15</v>
      </c>
      <c r="J83">
        <v>15</v>
      </c>
      <c r="K83">
        <v>15</v>
      </c>
      <c r="L83">
        <v>17</v>
      </c>
      <c r="M83">
        <v>21</v>
      </c>
      <c r="N83">
        <v>17</v>
      </c>
      <c r="O83">
        <v>17</v>
      </c>
      <c r="P83">
        <v>17</v>
      </c>
      <c r="Q83">
        <v>17</v>
      </c>
      <c r="R83">
        <v>20</v>
      </c>
      <c r="S83">
        <v>12</v>
      </c>
      <c r="T83">
        <v>6</v>
      </c>
      <c r="U83">
        <v>13</v>
      </c>
      <c r="V83">
        <v>15</v>
      </c>
      <c r="W83">
        <v>16</v>
      </c>
      <c r="X83">
        <v>15</v>
      </c>
      <c r="Y83">
        <v>15</v>
      </c>
      <c r="Z83">
        <v>15</v>
      </c>
      <c r="AA83">
        <v>15</v>
      </c>
      <c r="AB83">
        <v>18</v>
      </c>
      <c r="AC83">
        <v>25</v>
      </c>
      <c r="AD83">
        <v>18</v>
      </c>
      <c r="AE83">
        <v>18</v>
      </c>
      <c r="AF83">
        <v>16</v>
      </c>
      <c r="AG83">
        <v>15</v>
      </c>
      <c r="AH83">
        <v>18</v>
      </c>
      <c r="AI83">
        <v>19</v>
      </c>
      <c r="AJ83">
        <v>15</v>
      </c>
      <c r="AK83">
        <v>19</v>
      </c>
      <c r="AL83">
        <v>15</v>
      </c>
      <c r="AM83">
        <v>16</v>
      </c>
      <c r="AN83">
        <v>17</v>
      </c>
      <c r="AO83">
        <v>15</v>
      </c>
      <c r="AP83">
        <v>27</v>
      </c>
      <c r="AQ83">
        <v>17</v>
      </c>
      <c r="AR83">
        <v>33</v>
      </c>
      <c r="AS83">
        <v>16</v>
      </c>
      <c r="AT83" s="8">
        <f t="shared" si="14"/>
        <v>16.772727272727273</v>
      </c>
      <c r="AU83">
        <f t="shared" si="15"/>
        <v>16</v>
      </c>
      <c r="AV83" s="8">
        <f t="shared" si="16"/>
        <v>4.0050179941159287</v>
      </c>
      <c r="AW83" s="6">
        <f>Table18[[#This Row],[Szórás]]/Table18[[#This Row],[Átlagos akadálymentességi hibaszám]]</f>
        <v>0.23878156062479791</v>
      </c>
      <c r="AX83">
        <f t="shared" si="17"/>
        <v>6</v>
      </c>
      <c r="AY83">
        <f t="shared" si="18"/>
        <v>33</v>
      </c>
      <c r="AZ83">
        <f t="shared" si="19"/>
        <v>27</v>
      </c>
      <c r="BA83" s="7">
        <f t="shared" si="20"/>
        <v>1.0055769192369508</v>
      </c>
      <c r="BB83" s="8">
        <f t="shared" si="21"/>
        <v>9.1267915339994621E-2</v>
      </c>
    </row>
    <row r="84" spans="1:54" x14ac:dyDescent="0.25">
      <c r="A84" t="s">
        <v>103</v>
      </c>
      <c r="B84">
        <v>170</v>
      </c>
      <c r="C84">
        <v>172</v>
      </c>
      <c r="D84">
        <v>172</v>
      </c>
      <c r="E84">
        <v>135</v>
      </c>
      <c r="F84">
        <v>133</v>
      </c>
      <c r="G84">
        <v>137</v>
      </c>
      <c r="H84">
        <v>109</v>
      </c>
      <c r="I84">
        <v>134</v>
      </c>
      <c r="J84">
        <v>135</v>
      </c>
      <c r="K84">
        <v>140</v>
      </c>
      <c r="L84">
        <v>109</v>
      </c>
      <c r="M84">
        <v>141</v>
      </c>
      <c r="N84">
        <v>138</v>
      </c>
      <c r="O84">
        <v>146</v>
      </c>
      <c r="P84">
        <v>144</v>
      </c>
      <c r="Q84">
        <v>143</v>
      </c>
      <c r="R84">
        <v>144</v>
      </c>
      <c r="S84">
        <v>138</v>
      </c>
      <c r="T84">
        <v>134</v>
      </c>
      <c r="U84">
        <v>135</v>
      </c>
      <c r="V84">
        <v>135</v>
      </c>
      <c r="W84">
        <v>132</v>
      </c>
      <c r="X84">
        <v>141</v>
      </c>
      <c r="Y84">
        <v>140</v>
      </c>
      <c r="Z84">
        <v>139</v>
      </c>
      <c r="AA84">
        <v>104</v>
      </c>
      <c r="AB84">
        <v>133</v>
      </c>
      <c r="AC84">
        <v>133</v>
      </c>
      <c r="AD84">
        <v>135</v>
      </c>
      <c r="AE84">
        <v>132</v>
      </c>
      <c r="AF84">
        <v>132</v>
      </c>
      <c r="AG84">
        <v>104</v>
      </c>
      <c r="AH84">
        <v>135</v>
      </c>
      <c r="AI84">
        <v>139</v>
      </c>
      <c r="AJ84">
        <v>137</v>
      </c>
      <c r="AK84">
        <v>139</v>
      </c>
      <c r="AL84">
        <v>136</v>
      </c>
      <c r="AM84">
        <v>137</v>
      </c>
      <c r="AN84">
        <v>135</v>
      </c>
      <c r="AO84">
        <v>140</v>
      </c>
      <c r="AP84">
        <v>139</v>
      </c>
      <c r="AQ84">
        <v>139</v>
      </c>
      <c r="AR84">
        <v>142</v>
      </c>
      <c r="AS84">
        <v>143</v>
      </c>
      <c r="AT84" s="8">
        <f t="shared" si="14"/>
        <v>137.04545454545453</v>
      </c>
      <c r="AU84">
        <f t="shared" si="15"/>
        <v>137</v>
      </c>
      <c r="AV84" s="8">
        <f t="shared" si="16"/>
        <v>13.478586885862562</v>
      </c>
      <c r="AW84" s="6">
        <f>Table18[[#This Row],[Szórás]]/Table18[[#This Row],[Átlagos akadálymentességi hibaszám]]</f>
        <v>9.8351214424204442E-2</v>
      </c>
      <c r="AX84">
        <f t="shared" si="17"/>
        <v>104</v>
      </c>
      <c r="AY84">
        <f t="shared" si="18"/>
        <v>172</v>
      </c>
      <c r="AZ84">
        <f t="shared" si="19"/>
        <v>68</v>
      </c>
      <c r="BA84" s="7">
        <f t="shared" si="20"/>
        <v>0.9985513660998494</v>
      </c>
      <c r="BB84" s="8">
        <f t="shared" si="21"/>
        <v>3.4421674954315244E-2</v>
      </c>
    </row>
    <row r="85" spans="1:54" x14ac:dyDescent="0.25">
      <c r="A85" t="s">
        <v>103</v>
      </c>
      <c r="B85">
        <v>84</v>
      </c>
      <c r="C85">
        <v>75</v>
      </c>
      <c r="D85">
        <v>77</v>
      </c>
      <c r="E85">
        <v>79</v>
      </c>
      <c r="F85">
        <v>83</v>
      </c>
      <c r="G85">
        <v>79</v>
      </c>
      <c r="H85">
        <v>85</v>
      </c>
      <c r="I85">
        <v>90</v>
      </c>
      <c r="J85">
        <v>83</v>
      </c>
      <c r="K85">
        <v>84</v>
      </c>
      <c r="L85">
        <v>85</v>
      </c>
      <c r="M85">
        <v>78</v>
      </c>
      <c r="N85">
        <v>74</v>
      </c>
      <c r="O85">
        <v>85</v>
      </c>
      <c r="P85">
        <v>73</v>
      </c>
      <c r="Q85">
        <v>79</v>
      </c>
      <c r="R85">
        <v>74</v>
      </c>
      <c r="S85">
        <v>79</v>
      </c>
      <c r="T85">
        <v>65</v>
      </c>
      <c r="U85">
        <v>76</v>
      </c>
      <c r="V85">
        <v>73</v>
      </c>
      <c r="W85">
        <v>67</v>
      </c>
      <c r="X85">
        <v>76</v>
      </c>
      <c r="Y85">
        <v>55</v>
      </c>
      <c r="Z85">
        <v>77</v>
      </c>
      <c r="AA85">
        <v>73</v>
      </c>
      <c r="AB85">
        <v>164</v>
      </c>
      <c r="AC85">
        <v>166</v>
      </c>
      <c r="AD85">
        <v>166</v>
      </c>
      <c r="AE85">
        <v>168</v>
      </c>
      <c r="AF85">
        <v>164</v>
      </c>
      <c r="AG85">
        <v>165</v>
      </c>
      <c r="AH85">
        <v>165</v>
      </c>
      <c r="AI85">
        <v>165</v>
      </c>
      <c r="AJ85">
        <v>164</v>
      </c>
      <c r="AK85">
        <v>162</v>
      </c>
      <c r="AL85">
        <v>163</v>
      </c>
      <c r="AM85">
        <v>163</v>
      </c>
      <c r="AN85">
        <v>164</v>
      </c>
      <c r="AO85">
        <v>155</v>
      </c>
      <c r="AP85">
        <v>168</v>
      </c>
      <c r="AQ85">
        <v>161</v>
      </c>
      <c r="AR85">
        <v>155</v>
      </c>
      <c r="AS85">
        <v>163</v>
      </c>
      <c r="AT85" s="8">
        <f t="shared" si="14"/>
        <v>112.47727272727273</v>
      </c>
      <c r="AU85">
        <f t="shared" si="15"/>
        <v>84.5</v>
      </c>
      <c r="AV85" s="8">
        <f t="shared" si="16"/>
        <v>43.272252582362725</v>
      </c>
      <c r="AW85" s="6">
        <f>Table18[[#This Row],[Szórás]]/Table18[[#This Row],[Átlagos akadálymentességi hibaszám]]</f>
        <v>0.38471996638188721</v>
      </c>
      <c r="AX85">
        <f t="shared" si="17"/>
        <v>55</v>
      </c>
      <c r="AY85">
        <f t="shared" si="18"/>
        <v>168</v>
      </c>
      <c r="AZ85">
        <f t="shared" si="19"/>
        <v>113</v>
      </c>
      <c r="BA85" s="7">
        <f t="shared" si="20"/>
        <v>1.0234040963737459</v>
      </c>
      <c r="BB85" s="8">
        <f t="shared" si="21"/>
        <v>0.60186091425788091</v>
      </c>
    </row>
    <row r="86" spans="1:54" x14ac:dyDescent="0.25">
      <c r="A86" t="s">
        <v>137</v>
      </c>
      <c r="B86">
        <v>314</v>
      </c>
      <c r="C86">
        <v>314</v>
      </c>
      <c r="D86">
        <v>314</v>
      </c>
      <c r="E86">
        <v>314</v>
      </c>
      <c r="F86">
        <v>314</v>
      </c>
      <c r="G86">
        <v>314</v>
      </c>
      <c r="H86">
        <v>314</v>
      </c>
      <c r="I86">
        <v>314</v>
      </c>
      <c r="J86">
        <v>314</v>
      </c>
      <c r="K86">
        <v>314</v>
      </c>
      <c r="L86">
        <v>314</v>
      </c>
      <c r="M86">
        <v>311</v>
      </c>
      <c r="N86">
        <v>302</v>
      </c>
      <c r="O86">
        <v>312</v>
      </c>
      <c r="P86">
        <v>314</v>
      </c>
      <c r="Q86">
        <v>314</v>
      </c>
      <c r="R86">
        <v>314</v>
      </c>
      <c r="S86">
        <v>62</v>
      </c>
      <c r="T86">
        <v>57</v>
      </c>
      <c r="U86">
        <v>62</v>
      </c>
      <c r="V86">
        <v>62</v>
      </c>
      <c r="W86">
        <v>62</v>
      </c>
      <c r="X86">
        <v>62</v>
      </c>
      <c r="Y86">
        <v>62</v>
      </c>
      <c r="Z86">
        <v>62</v>
      </c>
      <c r="AA86">
        <v>62</v>
      </c>
      <c r="AB86">
        <v>62</v>
      </c>
      <c r="AC86">
        <v>62</v>
      </c>
      <c r="AD86">
        <v>62</v>
      </c>
      <c r="AE86">
        <v>62</v>
      </c>
      <c r="AF86">
        <v>62</v>
      </c>
      <c r="AG86">
        <v>62</v>
      </c>
      <c r="AH86">
        <v>62</v>
      </c>
      <c r="AI86">
        <v>62</v>
      </c>
      <c r="AJ86">
        <v>62</v>
      </c>
      <c r="AK86">
        <v>62</v>
      </c>
      <c r="AL86">
        <v>62</v>
      </c>
      <c r="AM86">
        <v>60</v>
      </c>
      <c r="AN86">
        <v>60</v>
      </c>
      <c r="AO86">
        <v>60</v>
      </c>
      <c r="AP86">
        <v>59</v>
      </c>
      <c r="AQ86">
        <v>59</v>
      </c>
      <c r="AR86">
        <v>59</v>
      </c>
      <c r="AS86">
        <v>59</v>
      </c>
      <c r="AT86" s="8">
        <f t="shared" si="14"/>
        <v>158.45454545454547</v>
      </c>
      <c r="AU86">
        <f t="shared" si="15"/>
        <v>62</v>
      </c>
      <c r="AV86" s="8">
        <f t="shared" si="16"/>
        <v>124.06645903679254</v>
      </c>
      <c r="AW86" s="6">
        <f>Table18[[#This Row],[Szórás]]/Table18[[#This Row],[Átlagos akadálymentességi hibaszám]]</f>
        <v>0.78297822685296492</v>
      </c>
      <c r="AX86">
        <f t="shared" si="17"/>
        <v>57</v>
      </c>
      <c r="AY86">
        <f t="shared" si="18"/>
        <v>314</v>
      </c>
      <c r="AZ86">
        <f t="shared" si="19"/>
        <v>257</v>
      </c>
      <c r="BA86" s="7">
        <f t="shared" si="20"/>
        <v>0.9482403898445444</v>
      </c>
      <c r="BB86" s="8">
        <f t="shared" si="21"/>
        <v>0.71987690370895663</v>
      </c>
    </row>
    <row r="87" spans="1:54" x14ac:dyDescent="0.25">
      <c r="A87" t="s">
        <v>175</v>
      </c>
      <c r="B87">
        <v>44</v>
      </c>
      <c r="C87">
        <v>44</v>
      </c>
      <c r="D87">
        <v>44</v>
      </c>
      <c r="E87">
        <v>44</v>
      </c>
      <c r="F87">
        <v>44</v>
      </c>
      <c r="G87">
        <v>44</v>
      </c>
      <c r="H87">
        <v>44</v>
      </c>
      <c r="I87">
        <v>44</v>
      </c>
      <c r="J87">
        <v>44</v>
      </c>
      <c r="K87">
        <v>44</v>
      </c>
      <c r="L87">
        <v>44</v>
      </c>
      <c r="M87">
        <v>44</v>
      </c>
      <c r="N87">
        <v>44</v>
      </c>
      <c r="O87">
        <v>44</v>
      </c>
      <c r="P87">
        <v>44</v>
      </c>
      <c r="Q87">
        <v>44</v>
      </c>
      <c r="R87">
        <v>44</v>
      </c>
      <c r="S87">
        <v>44</v>
      </c>
      <c r="T87">
        <v>44</v>
      </c>
      <c r="U87">
        <v>44</v>
      </c>
      <c r="V87">
        <v>44</v>
      </c>
      <c r="W87">
        <v>44</v>
      </c>
      <c r="X87">
        <v>44</v>
      </c>
      <c r="Y87">
        <v>44</v>
      </c>
      <c r="Z87">
        <v>44</v>
      </c>
      <c r="AA87">
        <v>44</v>
      </c>
      <c r="AB87">
        <v>44</v>
      </c>
      <c r="AC87">
        <v>44</v>
      </c>
      <c r="AD87">
        <v>44</v>
      </c>
      <c r="AE87">
        <v>44</v>
      </c>
      <c r="AF87">
        <v>44</v>
      </c>
      <c r="AG87">
        <v>44</v>
      </c>
      <c r="AH87">
        <v>44</v>
      </c>
      <c r="AI87">
        <v>44</v>
      </c>
      <c r="AJ87">
        <v>44</v>
      </c>
      <c r="AK87">
        <v>44</v>
      </c>
      <c r="AL87">
        <v>43</v>
      </c>
      <c r="AM87">
        <v>43</v>
      </c>
      <c r="AN87">
        <v>43</v>
      </c>
      <c r="AO87">
        <v>43</v>
      </c>
      <c r="AP87">
        <v>43</v>
      </c>
      <c r="AQ87">
        <v>43</v>
      </c>
      <c r="AR87">
        <v>43</v>
      </c>
      <c r="AS87">
        <v>43</v>
      </c>
      <c r="AT87" s="8">
        <f t="shared" si="14"/>
        <v>43.81818181818182</v>
      </c>
      <c r="AU87">
        <f t="shared" si="15"/>
        <v>44</v>
      </c>
      <c r="AV87" s="8">
        <f t="shared" si="16"/>
        <v>0.39015365325741302</v>
      </c>
      <c r="AW87" s="6">
        <f>Table18[[#This Row],[Szórás]]/Table18[[#This Row],[Átlagos akadálymentességi hibaszám]]</f>
        <v>8.9039215473683472E-3</v>
      </c>
      <c r="AX87">
        <f t="shared" si="17"/>
        <v>43</v>
      </c>
      <c r="AY87">
        <f t="shared" si="18"/>
        <v>44</v>
      </c>
      <c r="AZ87">
        <f t="shared" si="19"/>
        <v>1</v>
      </c>
      <c r="BA87" s="7">
        <f t="shared" si="20"/>
        <v>0.99953351396539991</v>
      </c>
      <c r="BB87" s="8">
        <f t="shared" si="21"/>
        <v>0.4465116279069769</v>
      </c>
    </row>
    <row r="88" spans="1:54" x14ac:dyDescent="0.25">
      <c r="A88" t="s">
        <v>175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 s="8">
        <f t="shared" si="14"/>
        <v>1</v>
      </c>
      <c r="AU88">
        <f t="shared" si="15"/>
        <v>1</v>
      </c>
      <c r="AV88" s="8">
        <f t="shared" si="16"/>
        <v>0</v>
      </c>
      <c r="AW88" s="6">
        <f>Table18[[#This Row],[Szórás]]/Table18[[#This Row],[Átlagos akadálymentességi hibaszám]]</f>
        <v>0</v>
      </c>
      <c r="AX88">
        <f t="shared" si="17"/>
        <v>1</v>
      </c>
      <c r="AY88">
        <f t="shared" si="18"/>
        <v>1</v>
      </c>
      <c r="AZ88">
        <f t="shared" si="19"/>
        <v>0</v>
      </c>
      <c r="BA88" s="7">
        <f t="shared" si="20"/>
        <v>1</v>
      </c>
      <c r="BB88" s="8">
        <f t="shared" si="21"/>
        <v>1</v>
      </c>
    </row>
    <row r="89" spans="1:54" x14ac:dyDescent="0.25">
      <c r="A89" t="s">
        <v>137</v>
      </c>
      <c r="B89">
        <v>73</v>
      </c>
      <c r="C89">
        <v>73</v>
      </c>
      <c r="D89">
        <v>73</v>
      </c>
      <c r="E89">
        <v>73</v>
      </c>
      <c r="F89">
        <v>73</v>
      </c>
      <c r="G89">
        <v>72</v>
      </c>
      <c r="H89">
        <v>73</v>
      </c>
      <c r="I89">
        <v>73</v>
      </c>
      <c r="J89">
        <v>73</v>
      </c>
      <c r="K89">
        <v>73</v>
      </c>
      <c r="L89">
        <v>73</v>
      </c>
      <c r="M89">
        <v>73</v>
      </c>
      <c r="N89">
        <v>73</v>
      </c>
      <c r="O89">
        <v>73</v>
      </c>
      <c r="P89">
        <v>73</v>
      </c>
      <c r="Q89">
        <v>73</v>
      </c>
      <c r="R89">
        <v>73</v>
      </c>
      <c r="S89">
        <v>73</v>
      </c>
      <c r="T89">
        <v>73</v>
      </c>
      <c r="U89">
        <v>73</v>
      </c>
      <c r="V89">
        <v>73</v>
      </c>
      <c r="W89">
        <v>73</v>
      </c>
      <c r="X89">
        <v>73</v>
      </c>
      <c r="Y89">
        <v>73</v>
      </c>
      <c r="Z89">
        <v>73</v>
      </c>
      <c r="AA89">
        <v>73</v>
      </c>
      <c r="AB89">
        <v>73</v>
      </c>
      <c r="AC89">
        <v>73</v>
      </c>
      <c r="AD89">
        <v>73</v>
      </c>
      <c r="AE89">
        <v>73</v>
      </c>
      <c r="AF89">
        <v>73</v>
      </c>
      <c r="AG89">
        <v>73</v>
      </c>
      <c r="AH89">
        <v>73</v>
      </c>
      <c r="AI89">
        <v>73</v>
      </c>
      <c r="AJ89">
        <v>73</v>
      </c>
      <c r="AK89">
        <v>73</v>
      </c>
      <c r="AL89">
        <v>73</v>
      </c>
      <c r="AM89">
        <v>73</v>
      </c>
      <c r="AN89">
        <v>73</v>
      </c>
      <c r="AO89">
        <v>73</v>
      </c>
      <c r="AP89">
        <v>73</v>
      </c>
      <c r="AQ89">
        <v>73</v>
      </c>
      <c r="AR89">
        <v>82</v>
      </c>
      <c r="AS89">
        <v>83</v>
      </c>
      <c r="AT89" s="8">
        <f t="shared" si="14"/>
        <v>73.409090909090907</v>
      </c>
      <c r="AU89">
        <f t="shared" si="15"/>
        <v>73</v>
      </c>
      <c r="AV89" s="8">
        <f t="shared" si="16"/>
        <v>2.0152694068637609</v>
      </c>
      <c r="AW89" s="6">
        <f>Table18[[#This Row],[Szórás]]/Table18[[#This Row],[Átlagos akadálymentességi hibaszám]]</f>
        <v>2.745258634737012E-2</v>
      </c>
      <c r="AX89">
        <f t="shared" si="17"/>
        <v>72</v>
      </c>
      <c r="AY89">
        <f t="shared" si="18"/>
        <v>83</v>
      </c>
      <c r="AZ89">
        <f t="shared" si="19"/>
        <v>11</v>
      </c>
      <c r="BA89" s="7">
        <f t="shared" si="20"/>
        <v>1.000757314232031</v>
      </c>
      <c r="BB89" s="8">
        <f t="shared" si="21"/>
        <v>0.14032008991704498</v>
      </c>
    </row>
    <row r="90" spans="1:54" x14ac:dyDescent="0.25">
      <c r="A90" t="s">
        <v>175</v>
      </c>
      <c r="B90">
        <v>81</v>
      </c>
      <c r="C90">
        <v>81</v>
      </c>
      <c r="D90">
        <v>80</v>
      </c>
      <c r="E90">
        <v>75</v>
      </c>
      <c r="F90">
        <v>79</v>
      </c>
      <c r="G90">
        <v>79</v>
      </c>
      <c r="H90">
        <v>81</v>
      </c>
      <c r="I90">
        <v>79</v>
      </c>
      <c r="J90">
        <v>81</v>
      </c>
      <c r="K90">
        <v>79</v>
      </c>
      <c r="L90">
        <v>82</v>
      </c>
      <c r="M90">
        <v>80</v>
      </c>
      <c r="N90">
        <v>80</v>
      </c>
      <c r="O90">
        <v>80</v>
      </c>
      <c r="P90">
        <v>81</v>
      </c>
      <c r="Q90">
        <v>81</v>
      </c>
      <c r="R90">
        <v>81</v>
      </c>
      <c r="S90">
        <v>81</v>
      </c>
      <c r="T90">
        <v>77</v>
      </c>
      <c r="U90">
        <v>78</v>
      </c>
      <c r="V90">
        <v>79</v>
      </c>
      <c r="W90">
        <v>78</v>
      </c>
      <c r="X90">
        <v>79</v>
      </c>
      <c r="Y90">
        <v>79</v>
      </c>
      <c r="Z90">
        <v>101</v>
      </c>
      <c r="AA90">
        <v>107</v>
      </c>
      <c r="AB90">
        <v>106</v>
      </c>
      <c r="AC90">
        <v>101</v>
      </c>
      <c r="AD90">
        <v>79</v>
      </c>
      <c r="AE90">
        <v>79</v>
      </c>
      <c r="AF90">
        <v>74</v>
      </c>
      <c r="AG90">
        <v>73</v>
      </c>
      <c r="AH90">
        <v>74</v>
      </c>
      <c r="AI90">
        <v>72</v>
      </c>
      <c r="AJ90">
        <v>101</v>
      </c>
      <c r="AK90">
        <v>101</v>
      </c>
      <c r="AL90">
        <v>102</v>
      </c>
      <c r="AM90">
        <v>102</v>
      </c>
      <c r="AN90">
        <v>102</v>
      </c>
      <c r="AO90">
        <v>101</v>
      </c>
      <c r="AP90">
        <v>104</v>
      </c>
      <c r="AQ90">
        <v>109</v>
      </c>
      <c r="AR90">
        <v>109</v>
      </c>
      <c r="AS90">
        <v>80</v>
      </c>
      <c r="AT90" s="8">
        <f t="shared" si="14"/>
        <v>86.090909090909093</v>
      </c>
      <c r="AU90">
        <f t="shared" si="15"/>
        <v>80.5</v>
      </c>
      <c r="AV90" s="8">
        <f t="shared" si="16"/>
        <v>11.748959739836003</v>
      </c>
      <c r="AW90" s="6">
        <f>Table18[[#This Row],[Szórás]]/Table18[[#This Row],[Átlagos akadálymentességi hibaszám]]</f>
        <v>0.13647154924835905</v>
      </c>
      <c r="AX90">
        <f t="shared" si="17"/>
        <v>72</v>
      </c>
      <c r="AY90">
        <f t="shared" si="18"/>
        <v>109</v>
      </c>
      <c r="AZ90">
        <f t="shared" si="19"/>
        <v>37</v>
      </c>
      <c r="BA90" s="7">
        <f t="shared" si="20"/>
        <v>1.0056216311187685</v>
      </c>
      <c r="BB90" s="8">
        <f t="shared" si="21"/>
        <v>0.30559269970534658</v>
      </c>
    </row>
    <row r="91" spans="1:54" x14ac:dyDescent="0.25">
      <c r="A91" t="s">
        <v>124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T91">
        <v>2</v>
      </c>
      <c r="U91">
        <v>2</v>
      </c>
      <c r="V91">
        <v>2</v>
      </c>
      <c r="W91">
        <v>2</v>
      </c>
      <c r="X91">
        <v>2</v>
      </c>
      <c r="Y91">
        <v>2</v>
      </c>
      <c r="Z91">
        <v>2</v>
      </c>
      <c r="AA91">
        <v>2</v>
      </c>
      <c r="AB91">
        <v>2</v>
      </c>
      <c r="AC91">
        <v>2</v>
      </c>
      <c r="AD91">
        <v>2</v>
      </c>
      <c r="AE91">
        <v>2</v>
      </c>
      <c r="AF91">
        <v>2</v>
      </c>
      <c r="AG91">
        <v>2</v>
      </c>
      <c r="AH91">
        <v>2</v>
      </c>
      <c r="AI91">
        <v>2</v>
      </c>
      <c r="AJ91">
        <v>2</v>
      </c>
      <c r="AK91">
        <v>2</v>
      </c>
      <c r="AL91">
        <v>2</v>
      </c>
      <c r="AM91">
        <v>2</v>
      </c>
      <c r="AN91">
        <v>2</v>
      </c>
      <c r="AO91">
        <v>2</v>
      </c>
      <c r="AP91">
        <v>2</v>
      </c>
      <c r="AQ91">
        <v>2</v>
      </c>
      <c r="AR91">
        <v>2</v>
      </c>
      <c r="AS91">
        <v>2</v>
      </c>
      <c r="AT91" s="8">
        <f t="shared" si="14"/>
        <v>2</v>
      </c>
      <c r="AU91">
        <f t="shared" si="15"/>
        <v>2</v>
      </c>
      <c r="AV91" s="8">
        <f t="shared" si="16"/>
        <v>0</v>
      </c>
      <c r="AW91" s="6">
        <f>Table18[[#This Row],[Szórás]]/Table18[[#This Row],[Átlagos akadálymentességi hibaszám]]</f>
        <v>0</v>
      </c>
      <c r="AX91">
        <f t="shared" si="17"/>
        <v>2</v>
      </c>
      <c r="AY91">
        <f t="shared" si="18"/>
        <v>2</v>
      </c>
      <c r="AZ91">
        <f t="shared" si="19"/>
        <v>0</v>
      </c>
      <c r="BA91" s="7">
        <f t="shared" si="20"/>
        <v>1</v>
      </c>
      <c r="BB91" s="8">
        <f t="shared" si="21"/>
        <v>1</v>
      </c>
    </row>
    <row r="92" spans="1:54" x14ac:dyDescent="0.25">
      <c r="A92" t="s">
        <v>175</v>
      </c>
      <c r="B92">
        <v>139</v>
      </c>
      <c r="C92">
        <v>132</v>
      </c>
      <c r="D92">
        <v>129</v>
      </c>
      <c r="E92">
        <v>134</v>
      </c>
      <c r="F92">
        <v>129</v>
      </c>
      <c r="G92">
        <v>131</v>
      </c>
      <c r="H92">
        <v>129</v>
      </c>
      <c r="I92">
        <v>125</v>
      </c>
      <c r="J92">
        <v>122</v>
      </c>
      <c r="K92">
        <v>129</v>
      </c>
      <c r="L92">
        <v>128</v>
      </c>
      <c r="M92">
        <v>129</v>
      </c>
      <c r="N92">
        <v>131</v>
      </c>
      <c r="O92">
        <v>129</v>
      </c>
      <c r="P92">
        <v>124</v>
      </c>
      <c r="Q92">
        <v>128</v>
      </c>
      <c r="R92">
        <v>125</v>
      </c>
      <c r="S92">
        <v>127</v>
      </c>
      <c r="T92">
        <v>126</v>
      </c>
      <c r="U92">
        <v>127</v>
      </c>
      <c r="V92">
        <v>124</v>
      </c>
      <c r="W92">
        <v>124</v>
      </c>
      <c r="X92">
        <v>123</v>
      </c>
      <c r="Y92">
        <v>124</v>
      </c>
      <c r="Z92">
        <v>130</v>
      </c>
      <c r="AA92">
        <v>126</v>
      </c>
      <c r="AB92">
        <v>128</v>
      </c>
      <c r="AC92">
        <v>130</v>
      </c>
      <c r="AD92">
        <v>125</v>
      </c>
      <c r="AE92">
        <v>123</v>
      </c>
      <c r="AF92">
        <v>122</v>
      </c>
      <c r="AG92">
        <v>128</v>
      </c>
      <c r="AH92">
        <v>130</v>
      </c>
      <c r="AI92">
        <v>125</v>
      </c>
      <c r="AJ92">
        <v>123</v>
      </c>
      <c r="AK92">
        <v>129</v>
      </c>
      <c r="AL92">
        <v>126</v>
      </c>
      <c r="AM92">
        <v>138</v>
      </c>
      <c r="AN92">
        <v>134</v>
      </c>
      <c r="AO92">
        <v>137</v>
      </c>
      <c r="AP92">
        <v>133</v>
      </c>
      <c r="AQ92">
        <v>132</v>
      </c>
      <c r="AR92">
        <v>2</v>
      </c>
      <c r="AS92">
        <v>2</v>
      </c>
      <c r="AT92" s="8">
        <f t="shared" si="14"/>
        <v>122.52272727272727</v>
      </c>
      <c r="AU92">
        <f t="shared" si="15"/>
        <v>128</v>
      </c>
      <c r="AV92" s="8">
        <f t="shared" si="16"/>
        <v>26.919767645048971</v>
      </c>
      <c r="AW92" s="6">
        <f>Table18[[#This Row],[Szórás]]/Table18[[#This Row],[Átlagos akadálymentességi hibaszám]]</f>
        <v>0.21971244228939987</v>
      </c>
      <c r="AX92">
        <f t="shared" si="17"/>
        <v>2</v>
      </c>
      <c r="AY92">
        <f t="shared" si="18"/>
        <v>139</v>
      </c>
      <c r="AZ92">
        <f t="shared" si="19"/>
        <v>137</v>
      </c>
      <c r="BA92" s="7">
        <f t="shared" si="20"/>
        <v>0.97566160951780312</v>
      </c>
      <c r="BB92" s="8">
        <f t="shared" si="21"/>
        <v>0.13018110848875464</v>
      </c>
    </row>
    <row r="93" spans="1:54" x14ac:dyDescent="0.25">
      <c r="A93" t="s">
        <v>103</v>
      </c>
      <c r="B93">
        <v>43</v>
      </c>
      <c r="C93">
        <v>43</v>
      </c>
      <c r="D93">
        <v>43</v>
      </c>
      <c r="E93">
        <v>43</v>
      </c>
      <c r="F93">
        <v>43</v>
      </c>
      <c r="G93">
        <v>41</v>
      </c>
      <c r="H93">
        <v>43</v>
      </c>
      <c r="I93">
        <v>43</v>
      </c>
      <c r="J93">
        <v>43</v>
      </c>
      <c r="K93">
        <v>42</v>
      </c>
      <c r="L93">
        <v>43</v>
      </c>
      <c r="M93">
        <v>44</v>
      </c>
      <c r="N93">
        <v>43</v>
      </c>
      <c r="O93">
        <v>46</v>
      </c>
      <c r="P93">
        <v>42</v>
      </c>
      <c r="Q93">
        <v>33</v>
      </c>
      <c r="R93">
        <v>33</v>
      </c>
      <c r="S93">
        <v>33</v>
      </c>
      <c r="T93">
        <v>32</v>
      </c>
      <c r="U93">
        <v>31</v>
      </c>
      <c r="V93">
        <v>37</v>
      </c>
      <c r="W93">
        <v>32</v>
      </c>
      <c r="X93">
        <v>45</v>
      </c>
      <c r="Y93">
        <v>45</v>
      </c>
      <c r="Z93">
        <v>32</v>
      </c>
      <c r="AA93">
        <v>33</v>
      </c>
      <c r="AB93">
        <v>33</v>
      </c>
      <c r="AC93">
        <v>33</v>
      </c>
      <c r="AD93">
        <v>33</v>
      </c>
      <c r="AE93">
        <v>33</v>
      </c>
      <c r="AF93">
        <v>32</v>
      </c>
      <c r="AG93">
        <v>31</v>
      </c>
      <c r="AH93">
        <v>32</v>
      </c>
      <c r="AI93">
        <v>31</v>
      </c>
      <c r="AJ93">
        <v>33</v>
      </c>
      <c r="AK93">
        <v>29</v>
      </c>
      <c r="AL93">
        <v>29</v>
      </c>
      <c r="AM93">
        <v>29</v>
      </c>
      <c r="AN93">
        <v>29</v>
      </c>
      <c r="AO93">
        <v>29</v>
      </c>
      <c r="AP93">
        <v>27</v>
      </c>
      <c r="AQ93">
        <v>28</v>
      </c>
      <c r="AR93">
        <v>29</v>
      </c>
      <c r="AS93">
        <v>29</v>
      </c>
      <c r="AT93" s="8">
        <f t="shared" si="14"/>
        <v>35.909090909090907</v>
      </c>
      <c r="AU93">
        <f t="shared" si="15"/>
        <v>33</v>
      </c>
      <c r="AV93" s="8">
        <f t="shared" si="16"/>
        <v>6.1712694477063978</v>
      </c>
      <c r="AW93" s="6">
        <f>Table18[[#This Row],[Szórás]]/Table18[[#This Row],[Átlagos akadálymentességi hibaszám]]</f>
        <v>0.17185813651840603</v>
      </c>
      <c r="AX93">
        <f t="shared" si="17"/>
        <v>27</v>
      </c>
      <c r="AY93">
        <f t="shared" si="18"/>
        <v>46</v>
      </c>
      <c r="AZ93">
        <f t="shared" si="19"/>
        <v>19</v>
      </c>
      <c r="BA93" s="7">
        <f t="shared" si="20"/>
        <v>0.98868572599459814</v>
      </c>
      <c r="BB93" s="8">
        <f t="shared" si="21"/>
        <v>0.73714363289527818</v>
      </c>
    </row>
    <row r="94" spans="1:54" x14ac:dyDescent="0.25">
      <c r="A94" t="s">
        <v>103</v>
      </c>
      <c r="B94">
        <v>81</v>
      </c>
      <c r="C94">
        <v>81</v>
      </c>
      <c r="D94">
        <v>79</v>
      </c>
      <c r="E94">
        <v>80</v>
      </c>
      <c r="F94">
        <v>80</v>
      </c>
      <c r="G94">
        <v>80</v>
      </c>
      <c r="H94">
        <v>80</v>
      </c>
      <c r="I94">
        <v>80</v>
      </c>
      <c r="J94">
        <v>71</v>
      </c>
      <c r="K94">
        <v>71</v>
      </c>
      <c r="L94">
        <v>71</v>
      </c>
      <c r="M94">
        <v>71</v>
      </c>
      <c r="N94">
        <v>71</v>
      </c>
      <c r="O94">
        <v>71</v>
      </c>
      <c r="P94">
        <v>71</v>
      </c>
      <c r="Q94">
        <v>71</v>
      </c>
      <c r="R94">
        <v>71</v>
      </c>
      <c r="S94">
        <v>71</v>
      </c>
      <c r="T94">
        <v>71</v>
      </c>
      <c r="U94">
        <v>71</v>
      </c>
      <c r="V94">
        <v>71</v>
      </c>
      <c r="W94">
        <v>71</v>
      </c>
      <c r="X94">
        <v>72</v>
      </c>
      <c r="Y94">
        <v>72</v>
      </c>
      <c r="Z94">
        <v>23</v>
      </c>
      <c r="AA94">
        <v>23</v>
      </c>
      <c r="AB94">
        <v>23</v>
      </c>
      <c r="AC94">
        <v>23</v>
      </c>
      <c r="AD94">
        <v>23</v>
      </c>
      <c r="AE94">
        <v>23</v>
      </c>
      <c r="AF94">
        <v>23</v>
      </c>
      <c r="AG94">
        <v>23</v>
      </c>
      <c r="AH94">
        <v>23</v>
      </c>
      <c r="AI94">
        <v>23</v>
      </c>
      <c r="AJ94">
        <v>23</v>
      </c>
      <c r="AK94">
        <v>23</v>
      </c>
      <c r="AL94">
        <v>23</v>
      </c>
      <c r="AM94">
        <v>22</v>
      </c>
      <c r="AN94">
        <v>26</v>
      </c>
      <c r="AO94">
        <v>25</v>
      </c>
      <c r="AP94">
        <v>25</v>
      </c>
      <c r="AQ94">
        <v>24</v>
      </c>
      <c r="AR94">
        <v>24</v>
      </c>
      <c r="AS94">
        <v>25</v>
      </c>
      <c r="AT94" s="8">
        <f t="shared" si="14"/>
        <v>51.113636363636367</v>
      </c>
      <c r="AU94">
        <f t="shared" si="15"/>
        <v>71</v>
      </c>
      <c r="AV94" s="8">
        <f t="shared" si="16"/>
        <v>25.706044813578707</v>
      </c>
      <c r="AW94" s="6">
        <f>Table18[[#This Row],[Szórás]]/Table18[[#This Row],[Átlagos akadálymentességi hibaszám]]</f>
        <v>0.50291950724653756</v>
      </c>
      <c r="AX94">
        <f t="shared" si="17"/>
        <v>22</v>
      </c>
      <c r="AY94">
        <f t="shared" si="18"/>
        <v>81</v>
      </c>
      <c r="AZ94">
        <f t="shared" si="19"/>
        <v>59</v>
      </c>
      <c r="BA94" s="7">
        <f t="shared" si="20"/>
        <v>0.96128679285309793</v>
      </c>
      <c r="BB94" s="8">
        <f t="shared" si="21"/>
        <v>0.76351176584869462</v>
      </c>
    </row>
    <row r="95" spans="1:54" x14ac:dyDescent="0.25">
      <c r="A95" t="s">
        <v>175</v>
      </c>
      <c r="B95">
        <v>16</v>
      </c>
      <c r="C95">
        <v>16</v>
      </c>
      <c r="D95">
        <v>24</v>
      </c>
      <c r="E95">
        <v>15</v>
      </c>
      <c r="F95">
        <v>16</v>
      </c>
      <c r="G95">
        <v>24</v>
      </c>
      <c r="H95">
        <v>16</v>
      </c>
      <c r="I95">
        <v>24</v>
      </c>
      <c r="J95">
        <v>24</v>
      </c>
      <c r="K95">
        <v>24</v>
      </c>
      <c r="L95">
        <v>16</v>
      </c>
      <c r="M95">
        <v>24</v>
      </c>
      <c r="N95">
        <v>24</v>
      </c>
      <c r="O95">
        <v>16</v>
      </c>
      <c r="P95">
        <v>16</v>
      </c>
      <c r="Q95">
        <v>24</v>
      </c>
      <c r="R95">
        <v>16</v>
      </c>
      <c r="S95">
        <v>16</v>
      </c>
      <c r="T95">
        <v>24</v>
      </c>
      <c r="U95">
        <v>24</v>
      </c>
      <c r="V95">
        <v>24</v>
      </c>
      <c r="W95">
        <v>24</v>
      </c>
      <c r="X95">
        <v>16</v>
      </c>
      <c r="Y95">
        <v>24</v>
      </c>
      <c r="Z95">
        <v>16</v>
      </c>
      <c r="AA95">
        <v>16</v>
      </c>
      <c r="AB95">
        <v>24</v>
      </c>
      <c r="AC95">
        <v>24</v>
      </c>
      <c r="AD95">
        <v>23</v>
      </c>
      <c r="AE95">
        <v>24</v>
      </c>
      <c r="AF95">
        <v>16</v>
      </c>
      <c r="AG95">
        <v>22</v>
      </c>
      <c r="AH95">
        <v>22</v>
      </c>
      <c r="AI95">
        <v>14</v>
      </c>
      <c r="AJ95">
        <v>22</v>
      </c>
      <c r="AK95">
        <v>14</v>
      </c>
      <c r="AL95">
        <v>14</v>
      </c>
      <c r="AM95">
        <v>22</v>
      </c>
      <c r="AN95">
        <v>22</v>
      </c>
      <c r="AO95">
        <v>22</v>
      </c>
      <c r="AP95">
        <v>14</v>
      </c>
      <c r="AQ95">
        <v>22</v>
      </c>
      <c r="AR95">
        <v>14</v>
      </c>
      <c r="AS95">
        <v>22</v>
      </c>
      <c r="AT95" s="8">
        <f t="shared" si="14"/>
        <v>19.90909090909091</v>
      </c>
      <c r="AU95">
        <f t="shared" si="15"/>
        <v>22</v>
      </c>
      <c r="AV95" s="8">
        <f t="shared" si="16"/>
        <v>4.0624095371290796</v>
      </c>
      <c r="AW95" s="6">
        <f>Table18[[#This Row],[Szórás]]/Table18[[#This Row],[Átlagos akadálymentességi hibaszám]]</f>
        <v>0.20404796761835559</v>
      </c>
      <c r="AX95">
        <f t="shared" si="17"/>
        <v>14</v>
      </c>
      <c r="AY95">
        <f t="shared" si="18"/>
        <v>24</v>
      </c>
      <c r="AZ95">
        <f t="shared" si="19"/>
        <v>10</v>
      </c>
      <c r="BA95" s="7">
        <f t="shared" si="20"/>
        <v>0.9992867453976696</v>
      </c>
      <c r="BB95" s="8">
        <f t="shared" si="21"/>
        <v>1.8428443387809247E-3</v>
      </c>
    </row>
    <row r="96" spans="1:54" x14ac:dyDescent="0.25">
      <c r="A96" t="s">
        <v>175</v>
      </c>
      <c r="B96">
        <v>139</v>
      </c>
      <c r="C96">
        <v>145</v>
      </c>
      <c r="D96">
        <v>146</v>
      </c>
      <c r="E96">
        <v>140</v>
      </c>
      <c r="F96">
        <v>141</v>
      </c>
      <c r="G96">
        <v>138</v>
      </c>
      <c r="H96">
        <v>137</v>
      </c>
      <c r="I96">
        <v>137</v>
      </c>
      <c r="J96">
        <v>135</v>
      </c>
      <c r="K96">
        <v>141</v>
      </c>
      <c r="L96">
        <v>142</v>
      </c>
      <c r="M96">
        <v>146</v>
      </c>
      <c r="N96">
        <v>141</v>
      </c>
      <c r="O96">
        <v>134</v>
      </c>
      <c r="P96">
        <v>136</v>
      </c>
      <c r="Q96">
        <v>144</v>
      </c>
      <c r="R96">
        <v>139</v>
      </c>
      <c r="S96">
        <v>142</v>
      </c>
      <c r="T96">
        <v>133</v>
      </c>
      <c r="U96">
        <v>131</v>
      </c>
      <c r="V96">
        <v>143</v>
      </c>
      <c r="W96">
        <v>142</v>
      </c>
      <c r="X96">
        <v>142</v>
      </c>
      <c r="Y96">
        <v>135</v>
      </c>
      <c r="Z96">
        <v>143</v>
      </c>
      <c r="AA96">
        <v>133</v>
      </c>
      <c r="AB96">
        <v>128</v>
      </c>
      <c r="AC96">
        <v>133</v>
      </c>
      <c r="AD96">
        <v>128</v>
      </c>
      <c r="AE96">
        <v>136</v>
      </c>
      <c r="AF96">
        <v>137</v>
      </c>
      <c r="AG96">
        <v>143</v>
      </c>
      <c r="AH96">
        <v>142</v>
      </c>
      <c r="AI96">
        <v>135</v>
      </c>
      <c r="AJ96">
        <v>133</v>
      </c>
      <c r="AK96">
        <v>134</v>
      </c>
      <c r="AL96">
        <v>135</v>
      </c>
      <c r="AM96">
        <v>134</v>
      </c>
      <c r="AN96">
        <v>135</v>
      </c>
      <c r="AO96">
        <v>128</v>
      </c>
      <c r="AP96">
        <v>134</v>
      </c>
      <c r="AQ96">
        <v>137</v>
      </c>
      <c r="AR96">
        <v>143</v>
      </c>
      <c r="AS96">
        <v>139</v>
      </c>
      <c r="AT96" s="8">
        <f t="shared" si="14"/>
        <v>137.70454545454547</v>
      </c>
      <c r="AU96">
        <f t="shared" si="15"/>
        <v>137</v>
      </c>
      <c r="AV96" s="8">
        <f t="shared" si="16"/>
        <v>4.8059050182455199</v>
      </c>
      <c r="AW96" s="6">
        <f>Table18[[#This Row],[Szórás]]/Table18[[#This Row],[Átlagos akadálymentességi hibaszám]]</f>
        <v>3.4900118963987925E-2</v>
      </c>
      <c r="AX96">
        <f t="shared" si="17"/>
        <v>128</v>
      </c>
      <c r="AY96">
        <f t="shared" si="18"/>
        <v>146</v>
      </c>
      <c r="AZ96">
        <f t="shared" si="19"/>
        <v>18</v>
      </c>
      <c r="BA96" s="7">
        <f t="shared" si="20"/>
        <v>0.99891929327649265</v>
      </c>
      <c r="BB96" s="8">
        <f t="shared" si="21"/>
        <v>0.15702849080453063</v>
      </c>
    </row>
    <row r="97" spans="1:54" x14ac:dyDescent="0.25">
      <c r="A97" t="s">
        <v>137</v>
      </c>
      <c r="B97">
        <v>34</v>
      </c>
      <c r="C97">
        <v>34</v>
      </c>
      <c r="D97">
        <v>34</v>
      </c>
      <c r="E97">
        <v>34</v>
      </c>
      <c r="F97">
        <v>34</v>
      </c>
      <c r="G97">
        <v>34</v>
      </c>
      <c r="H97">
        <v>34</v>
      </c>
      <c r="I97">
        <v>34</v>
      </c>
      <c r="J97">
        <v>34</v>
      </c>
      <c r="K97">
        <v>34</v>
      </c>
      <c r="L97">
        <v>34</v>
      </c>
      <c r="M97">
        <v>34</v>
      </c>
      <c r="N97">
        <v>34</v>
      </c>
      <c r="O97">
        <v>34</v>
      </c>
      <c r="P97">
        <v>34</v>
      </c>
      <c r="Q97">
        <v>34</v>
      </c>
      <c r="R97">
        <v>34</v>
      </c>
      <c r="S97">
        <v>34</v>
      </c>
      <c r="T97">
        <v>34</v>
      </c>
      <c r="U97">
        <v>34</v>
      </c>
      <c r="V97">
        <v>34</v>
      </c>
      <c r="W97">
        <v>34</v>
      </c>
      <c r="X97">
        <v>34</v>
      </c>
      <c r="Y97">
        <v>34</v>
      </c>
      <c r="Z97">
        <v>34</v>
      </c>
      <c r="AA97">
        <v>64</v>
      </c>
      <c r="AB97">
        <v>68</v>
      </c>
      <c r="AC97">
        <v>90</v>
      </c>
      <c r="AD97">
        <v>90</v>
      </c>
      <c r="AE97">
        <v>89</v>
      </c>
      <c r="AF97">
        <v>89</v>
      </c>
      <c r="AG97">
        <v>90</v>
      </c>
      <c r="AH97">
        <v>90</v>
      </c>
      <c r="AI97">
        <v>90</v>
      </c>
      <c r="AJ97">
        <v>90</v>
      </c>
      <c r="AK97">
        <v>90</v>
      </c>
      <c r="AL97">
        <v>90</v>
      </c>
      <c r="AM97">
        <v>91</v>
      </c>
      <c r="AN97">
        <v>91</v>
      </c>
      <c r="AO97">
        <v>91</v>
      </c>
      <c r="AP97">
        <v>90</v>
      </c>
      <c r="AQ97">
        <v>90</v>
      </c>
      <c r="AR97">
        <v>90</v>
      </c>
      <c r="AS97">
        <v>90</v>
      </c>
      <c r="AT97" s="8">
        <f t="shared" si="14"/>
        <v>57.113636363636367</v>
      </c>
      <c r="AU97">
        <f t="shared" si="15"/>
        <v>34</v>
      </c>
      <c r="AV97" s="8">
        <f t="shared" si="16"/>
        <v>27.270578668006834</v>
      </c>
      <c r="AW97" s="6">
        <f>Table18[[#This Row],[Szórás]]/Table18[[#This Row],[Átlagos akadálymentességi hibaszám]]</f>
        <v>0.47747929223728636</v>
      </c>
      <c r="AX97">
        <f t="shared" si="17"/>
        <v>34</v>
      </c>
      <c r="AY97">
        <f t="shared" si="18"/>
        <v>91</v>
      </c>
      <c r="AZ97">
        <f t="shared" si="19"/>
        <v>57</v>
      </c>
      <c r="BA97" s="7">
        <f t="shared" si="20"/>
        <v>1.0328184656955262</v>
      </c>
      <c r="BB97" s="8">
        <f t="shared" si="21"/>
        <v>0.75945328321020245</v>
      </c>
    </row>
    <row r="98" spans="1:54" x14ac:dyDescent="0.25">
      <c r="A98" t="s">
        <v>175</v>
      </c>
      <c r="B98">
        <v>10</v>
      </c>
      <c r="C98">
        <v>10</v>
      </c>
      <c r="D98">
        <v>10</v>
      </c>
      <c r="E98">
        <v>10</v>
      </c>
      <c r="F98">
        <v>10</v>
      </c>
      <c r="G98">
        <v>10</v>
      </c>
      <c r="H98">
        <v>10</v>
      </c>
      <c r="I98">
        <v>10</v>
      </c>
      <c r="J98">
        <v>10</v>
      </c>
      <c r="K98">
        <v>10</v>
      </c>
      <c r="L98">
        <v>10</v>
      </c>
      <c r="M98">
        <v>10</v>
      </c>
      <c r="N98">
        <v>10</v>
      </c>
      <c r="O98">
        <v>10</v>
      </c>
      <c r="P98">
        <v>10</v>
      </c>
      <c r="Q98">
        <v>10</v>
      </c>
      <c r="R98">
        <v>10</v>
      </c>
      <c r="S98">
        <v>10</v>
      </c>
      <c r="T98">
        <v>9</v>
      </c>
      <c r="U98">
        <v>10</v>
      </c>
      <c r="V98">
        <v>10</v>
      </c>
      <c r="W98">
        <v>10</v>
      </c>
      <c r="X98">
        <v>10</v>
      </c>
      <c r="Y98">
        <v>10</v>
      </c>
      <c r="Z98">
        <v>10</v>
      </c>
      <c r="AA98">
        <v>10</v>
      </c>
      <c r="AB98">
        <v>10</v>
      </c>
      <c r="AC98">
        <v>10</v>
      </c>
      <c r="AD98">
        <v>10</v>
      </c>
      <c r="AE98">
        <v>10</v>
      </c>
      <c r="AF98">
        <v>10</v>
      </c>
      <c r="AG98">
        <v>10</v>
      </c>
      <c r="AH98">
        <v>10</v>
      </c>
      <c r="AI98">
        <v>10</v>
      </c>
      <c r="AJ98">
        <v>10</v>
      </c>
      <c r="AK98">
        <v>10</v>
      </c>
      <c r="AL98">
        <v>10</v>
      </c>
      <c r="AM98">
        <v>9</v>
      </c>
      <c r="AN98">
        <v>9</v>
      </c>
      <c r="AO98">
        <v>9</v>
      </c>
      <c r="AP98">
        <v>10</v>
      </c>
      <c r="AQ98">
        <v>10</v>
      </c>
      <c r="AR98">
        <v>10</v>
      </c>
      <c r="AS98">
        <v>10</v>
      </c>
      <c r="AT98" s="8">
        <f t="shared" si="14"/>
        <v>9.9090909090909083</v>
      </c>
      <c r="AU98">
        <f t="shared" si="15"/>
        <v>10</v>
      </c>
      <c r="AV98" s="8">
        <f t="shared" si="16"/>
        <v>0.29080336345115265</v>
      </c>
      <c r="AW98" s="6">
        <f>Table18[[#This Row],[Szórás]]/Table18[[#This Row],[Átlagos akadálymentességi hibaszám]]</f>
        <v>2.9347128421675958E-2</v>
      </c>
      <c r="AX98">
        <f t="shared" si="17"/>
        <v>9</v>
      </c>
      <c r="AY98">
        <f t="shared" si="18"/>
        <v>10</v>
      </c>
      <c r="AZ98">
        <f t="shared" si="19"/>
        <v>1</v>
      </c>
      <c r="BA98" s="7">
        <f t="shared" si="20"/>
        <v>0.99931713477799444</v>
      </c>
      <c r="BB98" s="8">
        <f t="shared" si="21"/>
        <v>8.2015503875969134E-2</v>
      </c>
    </row>
    <row r="99" spans="1:54" x14ac:dyDescent="0.25">
      <c r="A99" t="s">
        <v>103</v>
      </c>
      <c r="B99">
        <v>101</v>
      </c>
      <c r="C99">
        <v>96</v>
      </c>
      <c r="D99">
        <v>88</v>
      </c>
      <c r="E99">
        <v>88</v>
      </c>
      <c r="F99">
        <v>84</v>
      </c>
      <c r="G99">
        <v>88</v>
      </c>
      <c r="H99">
        <v>90</v>
      </c>
      <c r="I99">
        <v>95</v>
      </c>
      <c r="J99">
        <v>90</v>
      </c>
      <c r="K99">
        <v>96</v>
      </c>
      <c r="L99">
        <v>84</v>
      </c>
      <c r="M99">
        <v>81</v>
      </c>
      <c r="N99">
        <v>92</v>
      </c>
      <c r="O99">
        <v>95</v>
      </c>
      <c r="P99">
        <v>87</v>
      </c>
      <c r="Q99">
        <v>91</v>
      </c>
      <c r="R99">
        <v>92</v>
      </c>
      <c r="S99">
        <v>84</v>
      </c>
      <c r="T99">
        <v>91</v>
      </c>
      <c r="U99">
        <v>84</v>
      </c>
      <c r="V99">
        <v>95</v>
      </c>
      <c r="W99">
        <v>86</v>
      </c>
      <c r="X99">
        <v>87</v>
      </c>
      <c r="Y99">
        <v>90</v>
      </c>
      <c r="Z99">
        <v>87</v>
      </c>
      <c r="AA99">
        <v>89</v>
      </c>
      <c r="AB99">
        <v>81</v>
      </c>
      <c r="AC99">
        <v>86</v>
      </c>
      <c r="AD99">
        <v>79</v>
      </c>
      <c r="AE99">
        <v>87</v>
      </c>
      <c r="AF99">
        <v>80</v>
      </c>
      <c r="AG99">
        <v>86</v>
      </c>
      <c r="AH99">
        <v>79</v>
      </c>
      <c r="AI99">
        <v>79</v>
      </c>
      <c r="AJ99">
        <v>86</v>
      </c>
      <c r="AK99">
        <v>88</v>
      </c>
      <c r="AL99">
        <v>87</v>
      </c>
      <c r="AM99">
        <v>90</v>
      </c>
      <c r="AN99">
        <v>81</v>
      </c>
      <c r="AO99">
        <v>86</v>
      </c>
      <c r="AP99">
        <v>86</v>
      </c>
      <c r="AQ99">
        <v>86</v>
      </c>
      <c r="AR99">
        <v>88</v>
      </c>
      <c r="AS99">
        <v>83</v>
      </c>
      <c r="AT99" s="8">
        <f t="shared" si="14"/>
        <v>87.477272727272734</v>
      </c>
      <c r="AU99">
        <f t="shared" si="15"/>
        <v>87</v>
      </c>
      <c r="AV99" s="8">
        <f t="shared" si="16"/>
        <v>4.9999471455980196</v>
      </c>
      <c r="AW99" s="6">
        <f>Table18[[#This Row],[Szórás]]/Table18[[#This Row],[Átlagos akadálymentességi hibaszám]]</f>
        <v>5.7157099092313028E-2</v>
      </c>
      <c r="AX99">
        <f t="shared" si="17"/>
        <v>79</v>
      </c>
      <c r="AY99">
        <f t="shared" si="18"/>
        <v>101</v>
      </c>
      <c r="AZ99">
        <f t="shared" si="19"/>
        <v>22</v>
      </c>
      <c r="BA99" s="7">
        <f t="shared" si="20"/>
        <v>0.99783519171481783</v>
      </c>
      <c r="BB99" s="8">
        <f t="shared" si="21"/>
        <v>0.24042954134793373</v>
      </c>
    </row>
    <row r="100" spans="1:54" x14ac:dyDescent="0.25">
      <c r="A100" t="s">
        <v>175</v>
      </c>
      <c r="B100">
        <v>44</v>
      </c>
      <c r="C100">
        <v>45</v>
      </c>
      <c r="D100">
        <v>45</v>
      </c>
      <c r="E100">
        <v>42</v>
      </c>
      <c r="F100">
        <v>45</v>
      </c>
      <c r="G100">
        <v>45</v>
      </c>
      <c r="H100">
        <v>42</v>
      </c>
      <c r="I100">
        <v>44</v>
      </c>
      <c r="J100">
        <v>43</v>
      </c>
      <c r="K100">
        <v>43</v>
      </c>
      <c r="L100">
        <v>45</v>
      </c>
      <c r="M100">
        <v>44</v>
      </c>
      <c r="N100">
        <v>42</v>
      </c>
      <c r="O100">
        <v>44</v>
      </c>
      <c r="P100">
        <v>45</v>
      </c>
      <c r="Q100">
        <v>44</v>
      </c>
      <c r="R100">
        <v>42</v>
      </c>
      <c r="S100">
        <v>44</v>
      </c>
      <c r="T100">
        <v>44</v>
      </c>
      <c r="U100">
        <v>42</v>
      </c>
      <c r="V100">
        <v>44</v>
      </c>
      <c r="W100">
        <v>44</v>
      </c>
      <c r="X100">
        <v>43</v>
      </c>
      <c r="Y100">
        <v>42</v>
      </c>
      <c r="Z100">
        <v>44</v>
      </c>
      <c r="AA100">
        <v>42</v>
      </c>
      <c r="AB100">
        <v>44</v>
      </c>
      <c r="AC100">
        <v>42</v>
      </c>
      <c r="AD100">
        <v>44</v>
      </c>
      <c r="AE100">
        <v>43</v>
      </c>
      <c r="AF100">
        <v>45</v>
      </c>
      <c r="AG100">
        <v>44</v>
      </c>
      <c r="AH100">
        <v>44</v>
      </c>
      <c r="AI100">
        <v>42</v>
      </c>
      <c r="AJ100">
        <v>43</v>
      </c>
      <c r="AK100">
        <v>44</v>
      </c>
      <c r="AL100">
        <v>44</v>
      </c>
      <c r="AM100">
        <v>43</v>
      </c>
      <c r="AN100">
        <v>45</v>
      </c>
      <c r="AO100">
        <v>45</v>
      </c>
      <c r="AP100">
        <v>45</v>
      </c>
      <c r="AQ100">
        <v>77</v>
      </c>
      <c r="AR100">
        <v>77</v>
      </c>
      <c r="AS100">
        <v>75</v>
      </c>
      <c r="AT100" s="8">
        <f t="shared" si="14"/>
        <v>45.886363636363633</v>
      </c>
      <c r="AU100">
        <f t="shared" si="15"/>
        <v>44</v>
      </c>
      <c r="AV100" s="8">
        <f t="shared" si="16"/>
        <v>8.4004869988698836</v>
      </c>
      <c r="AW100" s="6">
        <f>Table18[[#This Row],[Szórás]]/Table18[[#This Row],[Átlagos akadálymentességi hibaszám]]</f>
        <v>0.18307153439835311</v>
      </c>
      <c r="AX100">
        <f t="shared" si="17"/>
        <v>42</v>
      </c>
      <c r="AY100">
        <f t="shared" si="18"/>
        <v>77</v>
      </c>
      <c r="AZ100">
        <f t="shared" si="19"/>
        <v>35</v>
      </c>
      <c r="BA100" s="7">
        <f t="shared" si="20"/>
        <v>1.0048423931880102</v>
      </c>
      <c r="BB100" s="8">
        <f t="shared" si="21"/>
        <v>0.18420751130299656</v>
      </c>
    </row>
    <row r="101" spans="1:54" x14ac:dyDescent="0.25">
      <c r="A101" t="s">
        <v>137</v>
      </c>
      <c r="B101">
        <v>137</v>
      </c>
      <c r="C101">
        <v>116</v>
      </c>
      <c r="D101">
        <v>123</v>
      </c>
      <c r="E101">
        <v>142</v>
      </c>
      <c r="F101">
        <v>121</v>
      </c>
      <c r="G101">
        <v>130</v>
      </c>
      <c r="H101">
        <v>127</v>
      </c>
      <c r="I101">
        <v>120</v>
      </c>
      <c r="J101">
        <v>125</v>
      </c>
      <c r="K101">
        <v>131</v>
      </c>
      <c r="L101">
        <v>123</v>
      </c>
      <c r="M101">
        <v>130</v>
      </c>
      <c r="N101">
        <v>134</v>
      </c>
      <c r="O101">
        <v>128</v>
      </c>
      <c r="P101">
        <v>120</v>
      </c>
      <c r="Q101">
        <v>129</v>
      </c>
      <c r="R101">
        <v>130</v>
      </c>
      <c r="S101">
        <v>131</v>
      </c>
      <c r="T101">
        <v>147</v>
      </c>
      <c r="U101">
        <v>148</v>
      </c>
      <c r="V101">
        <v>147</v>
      </c>
      <c r="W101">
        <v>136</v>
      </c>
      <c r="X101">
        <v>140</v>
      </c>
      <c r="Y101">
        <v>141</v>
      </c>
      <c r="Z101">
        <v>145</v>
      </c>
      <c r="AA101">
        <v>126</v>
      </c>
      <c r="AB101">
        <v>143</v>
      </c>
      <c r="AC101">
        <v>146</v>
      </c>
      <c r="AD101">
        <v>143</v>
      </c>
      <c r="AE101">
        <v>143</v>
      </c>
      <c r="AF101">
        <v>135</v>
      </c>
      <c r="AG101">
        <v>120</v>
      </c>
      <c r="AH101">
        <v>125</v>
      </c>
      <c r="AI101">
        <v>132</v>
      </c>
      <c r="AJ101">
        <v>133</v>
      </c>
      <c r="AK101">
        <v>130</v>
      </c>
      <c r="AL101">
        <v>121</v>
      </c>
      <c r="AM101">
        <v>114</v>
      </c>
      <c r="AN101">
        <v>112</v>
      </c>
      <c r="AO101">
        <v>112</v>
      </c>
      <c r="AP101">
        <v>117</v>
      </c>
      <c r="AQ101">
        <v>118</v>
      </c>
      <c r="AR101">
        <v>114</v>
      </c>
      <c r="AS101">
        <v>125</v>
      </c>
      <c r="AT101" s="8">
        <f t="shared" si="14"/>
        <v>129.77272727272728</v>
      </c>
      <c r="AU101">
        <f t="shared" si="15"/>
        <v>130</v>
      </c>
      <c r="AV101" s="8">
        <f t="shared" si="16"/>
        <v>10.485568457521911</v>
      </c>
      <c r="AW101" s="6">
        <f>Table18[[#This Row],[Szórás]]/Table18[[#This Row],[Átlagos akadálymentességi hibaszám]]</f>
        <v>8.0799476730466557E-2</v>
      </c>
      <c r="AX101">
        <f t="shared" si="17"/>
        <v>112</v>
      </c>
      <c r="AY101">
        <f t="shared" si="18"/>
        <v>148</v>
      </c>
      <c r="AZ101">
        <f t="shared" si="19"/>
        <v>36</v>
      </c>
      <c r="BA101" s="7">
        <f t="shared" si="20"/>
        <v>0.99870668273811658</v>
      </c>
      <c r="BB101" s="8">
        <f t="shared" si="21"/>
        <v>4.229573032751175E-2</v>
      </c>
    </row>
    <row r="102" spans="1:54" x14ac:dyDescent="0.25">
      <c r="A102" t="s">
        <v>103</v>
      </c>
      <c r="B102">
        <v>73</v>
      </c>
      <c r="C102">
        <v>73</v>
      </c>
      <c r="D102">
        <v>73</v>
      </c>
      <c r="E102">
        <v>73</v>
      </c>
      <c r="F102">
        <v>62</v>
      </c>
      <c r="G102">
        <v>62</v>
      </c>
      <c r="H102">
        <v>77</v>
      </c>
      <c r="I102">
        <v>81</v>
      </c>
      <c r="J102">
        <v>63</v>
      </c>
      <c r="K102">
        <v>63</v>
      </c>
      <c r="L102">
        <v>63</v>
      </c>
      <c r="M102">
        <v>63</v>
      </c>
      <c r="N102">
        <v>63</v>
      </c>
      <c r="O102">
        <v>63</v>
      </c>
      <c r="P102">
        <v>62</v>
      </c>
      <c r="Q102">
        <v>103</v>
      </c>
      <c r="R102">
        <v>103</v>
      </c>
      <c r="S102">
        <v>103</v>
      </c>
      <c r="T102">
        <v>104</v>
      </c>
      <c r="U102">
        <v>103</v>
      </c>
      <c r="V102">
        <v>104</v>
      </c>
      <c r="W102">
        <v>102</v>
      </c>
      <c r="X102">
        <v>103</v>
      </c>
      <c r="Y102">
        <v>104</v>
      </c>
      <c r="Z102">
        <v>104</v>
      </c>
      <c r="AA102">
        <v>104</v>
      </c>
      <c r="AB102">
        <v>104</v>
      </c>
      <c r="AC102">
        <v>107</v>
      </c>
      <c r="AD102">
        <v>103</v>
      </c>
      <c r="AE102">
        <v>104</v>
      </c>
      <c r="AF102">
        <v>104</v>
      </c>
      <c r="AG102">
        <v>105</v>
      </c>
      <c r="AH102">
        <v>104</v>
      </c>
      <c r="AI102">
        <v>111</v>
      </c>
      <c r="AJ102">
        <v>103</v>
      </c>
      <c r="AK102">
        <v>116</v>
      </c>
      <c r="AL102">
        <v>114</v>
      </c>
      <c r="AM102">
        <v>123</v>
      </c>
      <c r="AN102">
        <v>126</v>
      </c>
      <c r="AO102">
        <v>102</v>
      </c>
      <c r="AP102">
        <v>104</v>
      </c>
      <c r="AQ102">
        <v>102</v>
      </c>
      <c r="AR102">
        <v>102</v>
      </c>
      <c r="AS102">
        <v>102</v>
      </c>
      <c r="AT102" s="8">
        <f t="shared" si="14"/>
        <v>92.88636363636364</v>
      </c>
      <c r="AU102">
        <f t="shared" si="15"/>
        <v>103</v>
      </c>
      <c r="AV102" s="8">
        <f t="shared" si="16"/>
        <v>19.422135428651497</v>
      </c>
      <c r="AW102" s="6">
        <f>Table18[[#This Row],[Szórás]]/Table18[[#This Row],[Átlagos akadálymentességi hibaszám]]</f>
        <v>0.20909565912910835</v>
      </c>
      <c r="AX102">
        <f t="shared" si="17"/>
        <v>62</v>
      </c>
      <c r="AY102">
        <f t="shared" si="18"/>
        <v>126</v>
      </c>
      <c r="AZ102">
        <f t="shared" si="19"/>
        <v>64</v>
      </c>
      <c r="BA102" s="7">
        <f t="shared" si="20"/>
        <v>1.0140779441104764</v>
      </c>
      <c r="BB102" s="8">
        <f t="shared" si="21"/>
        <v>0.62132081787577786</v>
      </c>
    </row>
    <row r="103" spans="1:54" x14ac:dyDescent="0.25">
      <c r="A103" t="s">
        <v>103</v>
      </c>
      <c r="B103">
        <v>74</v>
      </c>
      <c r="C103">
        <v>73</v>
      </c>
      <c r="D103">
        <v>75</v>
      </c>
      <c r="E103">
        <v>75</v>
      </c>
      <c r="F103">
        <v>78</v>
      </c>
      <c r="G103">
        <v>78</v>
      </c>
      <c r="H103">
        <v>77</v>
      </c>
      <c r="I103">
        <v>76</v>
      </c>
      <c r="J103">
        <v>78</v>
      </c>
      <c r="K103">
        <v>75</v>
      </c>
      <c r="L103">
        <v>75</v>
      </c>
      <c r="M103">
        <v>73</v>
      </c>
      <c r="N103">
        <v>73</v>
      </c>
      <c r="O103">
        <v>73</v>
      </c>
      <c r="P103">
        <v>73</v>
      </c>
      <c r="Q103">
        <v>73</v>
      </c>
      <c r="R103">
        <v>73</v>
      </c>
      <c r="S103">
        <v>72</v>
      </c>
      <c r="T103">
        <v>73</v>
      </c>
      <c r="U103">
        <v>73</v>
      </c>
      <c r="V103">
        <v>73</v>
      </c>
      <c r="W103">
        <v>72</v>
      </c>
      <c r="X103">
        <v>73</v>
      </c>
      <c r="Y103">
        <v>73</v>
      </c>
      <c r="Z103">
        <v>73</v>
      </c>
      <c r="AA103">
        <v>73</v>
      </c>
      <c r="AB103">
        <v>73</v>
      </c>
      <c r="AC103">
        <v>73</v>
      </c>
      <c r="AD103">
        <v>73</v>
      </c>
      <c r="AE103">
        <v>73</v>
      </c>
      <c r="AF103">
        <v>73</v>
      </c>
      <c r="AG103">
        <v>73</v>
      </c>
      <c r="AH103">
        <v>73</v>
      </c>
      <c r="AI103">
        <v>73</v>
      </c>
      <c r="AJ103">
        <v>72</v>
      </c>
      <c r="AK103">
        <v>72</v>
      </c>
      <c r="AL103">
        <v>73</v>
      </c>
      <c r="AM103">
        <v>73</v>
      </c>
      <c r="AN103">
        <v>73</v>
      </c>
      <c r="AO103">
        <v>73</v>
      </c>
      <c r="AP103">
        <v>73</v>
      </c>
      <c r="AQ103">
        <v>73</v>
      </c>
      <c r="AR103">
        <v>72</v>
      </c>
      <c r="AS103">
        <v>73</v>
      </c>
      <c r="AT103" s="8">
        <f t="shared" si="14"/>
        <v>73.590909090909093</v>
      </c>
      <c r="AU103">
        <f t="shared" si="15"/>
        <v>73</v>
      </c>
      <c r="AV103" s="8">
        <f t="shared" si="16"/>
        <v>1.5747747246523252</v>
      </c>
      <c r="AW103" s="6">
        <f>Table18[[#This Row],[Szórás]]/Table18[[#This Row],[Átlagos akadálymentességi hibaszám]]</f>
        <v>2.1399038877301515E-2</v>
      </c>
      <c r="AX103">
        <f t="shared" si="17"/>
        <v>72</v>
      </c>
      <c r="AY103">
        <f t="shared" si="18"/>
        <v>78</v>
      </c>
      <c r="AZ103">
        <f t="shared" si="19"/>
        <v>6</v>
      </c>
      <c r="BA103" s="7">
        <f t="shared" si="20"/>
        <v>0.99900002080220662</v>
      </c>
      <c r="BB103" s="8">
        <f t="shared" si="21"/>
        <v>0.37404917647402808</v>
      </c>
    </row>
    <row r="104" spans="1:54" x14ac:dyDescent="0.25">
      <c r="A104" t="s">
        <v>137</v>
      </c>
      <c r="B104">
        <v>32</v>
      </c>
      <c r="C104">
        <v>32</v>
      </c>
      <c r="D104">
        <v>27</v>
      </c>
      <c r="E104">
        <v>31</v>
      </c>
      <c r="F104">
        <v>27</v>
      </c>
      <c r="G104">
        <v>31</v>
      </c>
      <c r="H104">
        <v>27</v>
      </c>
      <c r="I104">
        <v>33</v>
      </c>
      <c r="J104">
        <v>28</v>
      </c>
      <c r="K104">
        <v>33</v>
      </c>
      <c r="L104">
        <v>26</v>
      </c>
      <c r="M104">
        <v>26</v>
      </c>
      <c r="N104">
        <v>31</v>
      </c>
      <c r="O104">
        <v>26</v>
      </c>
      <c r="P104">
        <v>26</v>
      </c>
      <c r="Q104">
        <v>26</v>
      </c>
      <c r="R104">
        <v>27</v>
      </c>
      <c r="S104">
        <v>31</v>
      </c>
      <c r="T104">
        <v>31</v>
      </c>
      <c r="U104">
        <v>32</v>
      </c>
      <c r="V104">
        <v>31</v>
      </c>
      <c r="W104">
        <v>31</v>
      </c>
      <c r="X104">
        <v>31</v>
      </c>
      <c r="Y104">
        <v>31</v>
      </c>
      <c r="Z104">
        <v>27</v>
      </c>
      <c r="AA104">
        <v>33</v>
      </c>
      <c r="AB104">
        <v>37</v>
      </c>
      <c r="AC104">
        <v>36</v>
      </c>
      <c r="AD104">
        <v>34</v>
      </c>
      <c r="AE104">
        <v>35</v>
      </c>
      <c r="AF104">
        <v>35</v>
      </c>
      <c r="AG104">
        <v>32</v>
      </c>
      <c r="AH104">
        <v>28</v>
      </c>
      <c r="AI104">
        <v>33</v>
      </c>
      <c r="AJ104">
        <v>29</v>
      </c>
      <c r="AK104">
        <v>33</v>
      </c>
      <c r="AL104">
        <v>32</v>
      </c>
      <c r="AM104">
        <v>32</v>
      </c>
      <c r="AN104">
        <v>32</v>
      </c>
      <c r="AO104">
        <v>32</v>
      </c>
      <c r="AP104">
        <v>31</v>
      </c>
      <c r="AQ104">
        <v>28</v>
      </c>
      <c r="AR104">
        <v>43</v>
      </c>
      <c r="AS104">
        <v>39</v>
      </c>
      <c r="AT104" s="8">
        <f t="shared" si="14"/>
        <v>31.09090909090909</v>
      </c>
      <c r="AU104">
        <f t="shared" si="15"/>
        <v>31</v>
      </c>
      <c r="AV104" s="8">
        <f t="shared" si="16"/>
        <v>3.6524485690674413</v>
      </c>
      <c r="AW104" s="6">
        <f>Table18[[#This Row],[Szórás]]/Table18[[#This Row],[Átlagos akadálymentességi hibaszám]]</f>
        <v>0.11747641596415748</v>
      </c>
      <c r="AX104">
        <f t="shared" si="17"/>
        <v>26</v>
      </c>
      <c r="AY104">
        <f t="shared" si="18"/>
        <v>43</v>
      </c>
      <c r="AZ104">
        <f t="shared" si="19"/>
        <v>17</v>
      </c>
      <c r="BA104" s="7">
        <f t="shared" si="20"/>
        <v>1.0042090365691165</v>
      </c>
      <c r="BB104" s="8">
        <f t="shared" si="21"/>
        <v>0.22188401429197138</v>
      </c>
    </row>
    <row r="105" spans="1:54" x14ac:dyDescent="0.25">
      <c r="A105" t="s">
        <v>103</v>
      </c>
      <c r="B105">
        <v>33</v>
      </c>
      <c r="C105">
        <v>37</v>
      </c>
      <c r="D105">
        <v>29</v>
      </c>
      <c r="E105">
        <v>30</v>
      </c>
      <c r="F105">
        <v>34</v>
      </c>
      <c r="G105">
        <v>40</v>
      </c>
      <c r="H105">
        <v>42</v>
      </c>
      <c r="I105">
        <v>41</v>
      </c>
      <c r="J105">
        <v>39</v>
      </c>
      <c r="K105">
        <v>31</v>
      </c>
      <c r="L105">
        <v>31</v>
      </c>
      <c r="M105">
        <v>29</v>
      </c>
      <c r="N105">
        <v>31</v>
      </c>
      <c r="O105">
        <v>45</v>
      </c>
      <c r="P105">
        <v>45</v>
      </c>
      <c r="Q105">
        <v>45</v>
      </c>
      <c r="R105">
        <v>43</v>
      </c>
      <c r="S105">
        <v>39</v>
      </c>
      <c r="T105">
        <v>36</v>
      </c>
      <c r="U105">
        <v>24</v>
      </c>
      <c r="V105">
        <v>25</v>
      </c>
      <c r="W105">
        <v>26</v>
      </c>
      <c r="X105">
        <v>21</v>
      </c>
      <c r="Y105">
        <v>20</v>
      </c>
      <c r="Z105">
        <v>20</v>
      </c>
      <c r="AA105">
        <v>19</v>
      </c>
      <c r="AB105">
        <v>23</v>
      </c>
      <c r="AC105">
        <v>21</v>
      </c>
      <c r="AD105">
        <v>21</v>
      </c>
      <c r="AE105">
        <v>24</v>
      </c>
      <c r="AF105">
        <v>19</v>
      </c>
      <c r="AG105">
        <v>20</v>
      </c>
      <c r="AH105">
        <v>24</v>
      </c>
      <c r="AI105">
        <v>23</v>
      </c>
      <c r="AJ105">
        <v>23</v>
      </c>
      <c r="AK105">
        <v>22</v>
      </c>
      <c r="AL105">
        <v>24</v>
      </c>
      <c r="AM105">
        <v>22</v>
      </c>
      <c r="AN105">
        <v>24</v>
      </c>
      <c r="AO105">
        <v>19</v>
      </c>
      <c r="AP105">
        <v>22</v>
      </c>
      <c r="AQ105">
        <v>22</v>
      </c>
      <c r="AR105">
        <v>20</v>
      </c>
      <c r="AS105">
        <v>23</v>
      </c>
      <c r="AT105" s="8">
        <f t="shared" si="14"/>
        <v>28.431818181818183</v>
      </c>
      <c r="AU105">
        <f t="shared" si="15"/>
        <v>24</v>
      </c>
      <c r="AV105" s="8">
        <f t="shared" si="16"/>
        <v>8.4313857926664717</v>
      </c>
      <c r="AW105" s="6">
        <f>Table18[[#This Row],[Szórás]]/Table18[[#This Row],[Átlagos akadálymentességi hibaszám]]</f>
        <v>0.29654754186836507</v>
      </c>
      <c r="AX105">
        <f t="shared" si="17"/>
        <v>19</v>
      </c>
      <c r="AY105">
        <f t="shared" si="18"/>
        <v>45</v>
      </c>
      <c r="AZ105">
        <f t="shared" si="19"/>
        <v>26</v>
      </c>
      <c r="BA105" s="7">
        <f t="shared" si="20"/>
        <v>0.98386787748125903</v>
      </c>
      <c r="BB105" s="8">
        <f t="shared" si="21"/>
        <v>0.55040469631081002</v>
      </c>
    </row>
    <row r="106" spans="1:54" x14ac:dyDescent="0.25">
      <c r="A106" t="s">
        <v>175</v>
      </c>
      <c r="B106">
        <v>25</v>
      </c>
      <c r="C106">
        <v>25</v>
      </c>
      <c r="D106">
        <v>25</v>
      </c>
      <c r="E106">
        <v>32</v>
      </c>
      <c r="F106">
        <v>22</v>
      </c>
      <c r="G106">
        <v>22</v>
      </c>
      <c r="H106">
        <v>22</v>
      </c>
      <c r="I106">
        <v>22</v>
      </c>
      <c r="J106">
        <v>22</v>
      </c>
      <c r="K106">
        <v>22</v>
      </c>
      <c r="L106">
        <v>22</v>
      </c>
      <c r="M106">
        <v>22</v>
      </c>
      <c r="N106">
        <v>22</v>
      </c>
      <c r="O106">
        <v>22</v>
      </c>
      <c r="P106">
        <v>22</v>
      </c>
      <c r="Q106">
        <v>22</v>
      </c>
      <c r="R106">
        <v>22</v>
      </c>
      <c r="S106">
        <v>22</v>
      </c>
      <c r="T106">
        <v>22</v>
      </c>
      <c r="U106">
        <v>22</v>
      </c>
      <c r="V106">
        <v>22</v>
      </c>
      <c r="W106">
        <v>22</v>
      </c>
      <c r="X106">
        <v>22</v>
      </c>
      <c r="Y106">
        <v>22</v>
      </c>
      <c r="Z106">
        <v>22</v>
      </c>
      <c r="AA106">
        <v>22</v>
      </c>
      <c r="AB106">
        <v>22</v>
      </c>
      <c r="AC106">
        <v>22</v>
      </c>
      <c r="AD106">
        <v>22</v>
      </c>
      <c r="AE106">
        <v>22</v>
      </c>
      <c r="AF106">
        <v>22</v>
      </c>
      <c r="AG106">
        <v>22</v>
      </c>
      <c r="AH106">
        <v>22</v>
      </c>
      <c r="AI106">
        <v>22</v>
      </c>
      <c r="AJ106">
        <v>20</v>
      </c>
      <c r="AK106">
        <v>22</v>
      </c>
      <c r="AL106">
        <v>22</v>
      </c>
      <c r="AM106">
        <v>22</v>
      </c>
      <c r="AN106">
        <v>22</v>
      </c>
      <c r="AO106">
        <v>22</v>
      </c>
      <c r="AP106">
        <v>22</v>
      </c>
      <c r="AQ106">
        <v>22</v>
      </c>
      <c r="AR106">
        <v>22</v>
      </c>
      <c r="AS106">
        <v>22</v>
      </c>
      <c r="AT106" s="8">
        <f t="shared" si="14"/>
        <v>22.386363636363637</v>
      </c>
      <c r="AU106">
        <f t="shared" si="15"/>
        <v>22</v>
      </c>
      <c r="AV106" s="8">
        <f t="shared" si="16"/>
        <v>1.7011064674295522</v>
      </c>
      <c r="AW106" s="6">
        <f>Table18[[#This Row],[Szórás]]/Table18[[#This Row],[Átlagos akadálymentességi hibaszám]]</f>
        <v>7.5988512250660195E-2</v>
      </c>
      <c r="AX106">
        <f t="shared" si="17"/>
        <v>20</v>
      </c>
      <c r="AY106">
        <f t="shared" si="18"/>
        <v>32</v>
      </c>
      <c r="AZ106">
        <f t="shared" si="19"/>
        <v>12</v>
      </c>
      <c r="BA106" s="7">
        <f t="shared" si="20"/>
        <v>0.99774954687015316</v>
      </c>
      <c r="BB106" s="8">
        <f t="shared" si="21"/>
        <v>0.19103852037028277</v>
      </c>
    </row>
    <row r="107" spans="1:54" x14ac:dyDescent="0.25">
      <c r="A107" t="s">
        <v>137</v>
      </c>
      <c r="B107">
        <v>130</v>
      </c>
      <c r="C107">
        <v>128</v>
      </c>
      <c r="D107">
        <v>126</v>
      </c>
      <c r="E107">
        <v>118</v>
      </c>
      <c r="F107">
        <v>128</v>
      </c>
      <c r="G107">
        <v>123</v>
      </c>
      <c r="H107">
        <v>128</v>
      </c>
      <c r="I107">
        <v>118</v>
      </c>
      <c r="J107">
        <v>118</v>
      </c>
      <c r="K107">
        <v>118</v>
      </c>
      <c r="L107">
        <v>119</v>
      </c>
      <c r="M107">
        <v>118</v>
      </c>
      <c r="N107">
        <v>118</v>
      </c>
      <c r="O107">
        <v>124</v>
      </c>
      <c r="P107">
        <v>1</v>
      </c>
      <c r="Q107">
        <v>120</v>
      </c>
      <c r="R107">
        <v>1</v>
      </c>
      <c r="S107">
        <v>118</v>
      </c>
      <c r="T107">
        <v>118</v>
      </c>
      <c r="U107">
        <v>118</v>
      </c>
      <c r="V107">
        <v>121</v>
      </c>
      <c r="W107">
        <v>119</v>
      </c>
      <c r="X107">
        <v>119</v>
      </c>
      <c r="Y107">
        <v>117</v>
      </c>
      <c r="Z107">
        <v>119</v>
      </c>
      <c r="AA107">
        <v>119</v>
      </c>
      <c r="AB107">
        <v>119</v>
      </c>
      <c r="AC107">
        <v>119</v>
      </c>
      <c r="AD107">
        <v>119</v>
      </c>
      <c r="AE107">
        <v>118</v>
      </c>
      <c r="AF107">
        <v>119</v>
      </c>
      <c r="AG107">
        <v>119</v>
      </c>
      <c r="AH107">
        <v>119</v>
      </c>
      <c r="AI107">
        <v>119</v>
      </c>
      <c r="AJ107">
        <v>119</v>
      </c>
      <c r="AK107">
        <v>1</v>
      </c>
      <c r="AL107">
        <v>119</v>
      </c>
      <c r="AM107">
        <v>118</v>
      </c>
      <c r="AN107">
        <v>119</v>
      </c>
      <c r="AO107">
        <v>118</v>
      </c>
      <c r="AP107">
        <v>119</v>
      </c>
      <c r="AQ107">
        <v>117</v>
      </c>
      <c r="AR107">
        <v>118</v>
      </c>
      <c r="AS107">
        <v>118</v>
      </c>
      <c r="AT107" s="8">
        <f t="shared" si="14"/>
        <v>111.84090909090909</v>
      </c>
      <c r="AU107">
        <f t="shared" si="15"/>
        <v>119</v>
      </c>
      <c r="AV107" s="8">
        <f t="shared" si="16"/>
        <v>30.498908239566489</v>
      </c>
      <c r="AW107" s="6">
        <f>Table18[[#This Row],[Szórás]]/Table18[[#This Row],[Átlagos akadálymentességi hibaszám]]</f>
        <v>0.27269903729748535</v>
      </c>
      <c r="AX107">
        <f t="shared" si="17"/>
        <v>1</v>
      </c>
      <c r="AY107">
        <f t="shared" si="18"/>
        <v>130</v>
      </c>
      <c r="AZ107">
        <f t="shared" si="19"/>
        <v>129</v>
      </c>
      <c r="BA107" s="7">
        <f t="shared" si="20"/>
        <v>0.99851032711025256</v>
      </c>
      <c r="BB107" s="8">
        <f t="shared" si="21"/>
        <v>2.4606725126757526E-4</v>
      </c>
    </row>
    <row r="108" spans="1:54" x14ac:dyDescent="0.25">
      <c r="A108" t="s">
        <v>103</v>
      </c>
      <c r="B108">
        <v>73</v>
      </c>
      <c r="C108">
        <v>73</v>
      </c>
      <c r="D108">
        <v>74</v>
      </c>
      <c r="E108">
        <v>74</v>
      </c>
      <c r="F108">
        <v>76</v>
      </c>
      <c r="G108">
        <v>76</v>
      </c>
      <c r="H108">
        <v>77</v>
      </c>
      <c r="I108">
        <v>75</v>
      </c>
      <c r="J108">
        <v>67</v>
      </c>
      <c r="K108">
        <v>66</v>
      </c>
      <c r="L108">
        <v>67</v>
      </c>
      <c r="M108">
        <v>68</v>
      </c>
      <c r="N108">
        <v>67</v>
      </c>
      <c r="O108">
        <v>67</v>
      </c>
      <c r="P108">
        <v>67</v>
      </c>
      <c r="Q108">
        <v>67</v>
      </c>
      <c r="R108">
        <v>67</v>
      </c>
      <c r="S108">
        <v>67</v>
      </c>
      <c r="T108">
        <v>67</v>
      </c>
      <c r="U108">
        <v>67</v>
      </c>
      <c r="V108">
        <v>67</v>
      </c>
      <c r="W108">
        <v>67</v>
      </c>
      <c r="X108">
        <v>68</v>
      </c>
      <c r="Y108">
        <v>69</v>
      </c>
      <c r="Z108">
        <v>38</v>
      </c>
      <c r="AA108">
        <v>38</v>
      </c>
      <c r="AB108">
        <v>34</v>
      </c>
      <c r="AC108">
        <v>35</v>
      </c>
      <c r="AD108">
        <v>35</v>
      </c>
      <c r="AE108">
        <v>33</v>
      </c>
      <c r="AF108">
        <v>33</v>
      </c>
      <c r="AG108">
        <v>33</v>
      </c>
      <c r="AH108">
        <v>31</v>
      </c>
      <c r="AI108">
        <v>35</v>
      </c>
      <c r="AJ108">
        <v>33</v>
      </c>
      <c r="AK108">
        <v>32</v>
      </c>
      <c r="AL108">
        <v>32</v>
      </c>
      <c r="AM108">
        <v>35</v>
      </c>
      <c r="AN108">
        <v>34</v>
      </c>
      <c r="AO108">
        <v>38</v>
      </c>
      <c r="AP108">
        <v>37</v>
      </c>
      <c r="AQ108">
        <v>36</v>
      </c>
      <c r="AR108">
        <v>36</v>
      </c>
      <c r="AS108">
        <v>37</v>
      </c>
      <c r="AT108" s="8">
        <f t="shared" si="14"/>
        <v>53.81818181818182</v>
      </c>
      <c r="AU108">
        <f t="shared" si="15"/>
        <v>67</v>
      </c>
      <c r="AV108" s="8">
        <f t="shared" si="16"/>
        <v>17.879795960638937</v>
      </c>
      <c r="AW108" s="6">
        <f>Table18[[#This Row],[Szórás]]/Table18[[#This Row],[Átlagos akadálymentességi hibaszám]]</f>
        <v>0.33222593845781806</v>
      </c>
      <c r="AX108">
        <f t="shared" si="17"/>
        <v>31</v>
      </c>
      <c r="AY108">
        <f t="shared" si="18"/>
        <v>77</v>
      </c>
      <c r="AZ108">
        <f t="shared" si="19"/>
        <v>46</v>
      </c>
      <c r="BA108" s="7">
        <f t="shared" si="20"/>
        <v>0.97597200562661524</v>
      </c>
      <c r="BB108" s="8">
        <f t="shared" si="21"/>
        <v>0.77276785292080963</v>
      </c>
    </row>
    <row r="109" spans="1:54" x14ac:dyDescent="0.25">
      <c r="A109" t="s">
        <v>124</v>
      </c>
      <c r="B109">
        <v>158</v>
      </c>
      <c r="C109">
        <v>142</v>
      </c>
      <c r="D109">
        <v>141</v>
      </c>
      <c r="E109">
        <v>142</v>
      </c>
      <c r="F109">
        <v>142</v>
      </c>
      <c r="G109">
        <v>141</v>
      </c>
      <c r="H109">
        <v>142</v>
      </c>
      <c r="I109">
        <v>141</v>
      </c>
      <c r="J109">
        <v>117</v>
      </c>
      <c r="K109">
        <v>140</v>
      </c>
      <c r="L109">
        <v>139</v>
      </c>
      <c r="M109">
        <v>141</v>
      </c>
      <c r="N109">
        <v>139</v>
      </c>
      <c r="O109">
        <v>140</v>
      </c>
      <c r="P109">
        <v>140</v>
      </c>
      <c r="Q109">
        <v>140</v>
      </c>
      <c r="R109">
        <v>132</v>
      </c>
      <c r="S109">
        <v>131</v>
      </c>
      <c r="T109">
        <v>129</v>
      </c>
      <c r="U109">
        <v>129</v>
      </c>
      <c r="V109">
        <v>131</v>
      </c>
      <c r="W109">
        <v>131</v>
      </c>
      <c r="X109">
        <v>130</v>
      </c>
      <c r="Y109">
        <v>131</v>
      </c>
      <c r="Z109">
        <v>130</v>
      </c>
      <c r="AA109">
        <v>131</v>
      </c>
      <c r="AB109">
        <v>134</v>
      </c>
      <c r="AC109">
        <v>132</v>
      </c>
      <c r="AD109">
        <v>131</v>
      </c>
      <c r="AE109">
        <v>132</v>
      </c>
      <c r="AF109">
        <v>128</v>
      </c>
      <c r="AG109">
        <v>130</v>
      </c>
      <c r="AH109">
        <v>125</v>
      </c>
      <c r="AI109">
        <v>128</v>
      </c>
      <c r="AJ109">
        <v>130</v>
      </c>
      <c r="AK109">
        <v>128</v>
      </c>
      <c r="AL109">
        <v>128</v>
      </c>
      <c r="AM109">
        <v>128</v>
      </c>
      <c r="AN109">
        <v>132</v>
      </c>
      <c r="AO109">
        <v>134</v>
      </c>
      <c r="AP109">
        <v>132</v>
      </c>
      <c r="AQ109">
        <v>135</v>
      </c>
      <c r="AR109">
        <v>132</v>
      </c>
      <c r="AS109">
        <v>133</v>
      </c>
      <c r="AT109" s="8">
        <f t="shared" si="14"/>
        <v>134.13636363636363</v>
      </c>
      <c r="AU109">
        <f t="shared" si="15"/>
        <v>132</v>
      </c>
      <c r="AV109" s="8">
        <f t="shared" si="16"/>
        <v>6.7603182431313327</v>
      </c>
      <c r="AW109" s="6">
        <f>Table18[[#This Row],[Szórás]]/Table18[[#This Row],[Átlagos akadálymentességi hibaszám]]</f>
        <v>5.0398848305282726E-2</v>
      </c>
      <c r="AX109">
        <f t="shared" si="17"/>
        <v>117</v>
      </c>
      <c r="AY109">
        <f t="shared" si="18"/>
        <v>158</v>
      </c>
      <c r="AZ109">
        <f t="shared" si="19"/>
        <v>41</v>
      </c>
      <c r="BA109" s="7">
        <f t="shared" si="20"/>
        <v>0.9976715762247188</v>
      </c>
      <c r="BB109" s="8">
        <f t="shared" si="21"/>
        <v>0.36316900508085725</v>
      </c>
    </row>
    <row r="110" spans="1:54" x14ac:dyDescent="0.25">
      <c r="A110" t="s">
        <v>137</v>
      </c>
      <c r="B110">
        <v>30</v>
      </c>
      <c r="C110">
        <v>30</v>
      </c>
      <c r="D110">
        <v>30</v>
      </c>
      <c r="E110">
        <v>30</v>
      </c>
      <c r="F110">
        <v>30</v>
      </c>
      <c r="G110">
        <v>29</v>
      </c>
      <c r="H110">
        <v>29</v>
      </c>
      <c r="I110">
        <v>30</v>
      </c>
      <c r="J110">
        <v>30</v>
      </c>
      <c r="K110">
        <v>30</v>
      </c>
      <c r="L110">
        <v>30</v>
      </c>
      <c r="M110">
        <v>30</v>
      </c>
      <c r="N110">
        <v>30</v>
      </c>
      <c r="O110">
        <v>30</v>
      </c>
      <c r="P110">
        <v>30</v>
      </c>
      <c r="Q110">
        <v>30</v>
      </c>
      <c r="R110">
        <v>30</v>
      </c>
      <c r="S110">
        <v>43</v>
      </c>
      <c r="T110">
        <v>43</v>
      </c>
      <c r="U110">
        <v>32</v>
      </c>
      <c r="V110">
        <v>38</v>
      </c>
      <c r="W110">
        <v>40</v>
      </c>
      <c r="X110">
        <v>40</v>
      </c>
      <c r="Y110">
        <v>40</v>
      </c>
      <c r="Z110">
        <v>40</v>
      </c>
      <c r="AA110">
        <v>40</v>
      </c>
      <c r="AB110">
        <v>40</v>
      </c>
      <c r="AC110">
        <v>40</v>
      </c>
      <c r="AD110">
        <v>39</v>
      </c>
      <c r="AE110">
        <v>40</v>
      </c>
      <c r="AF110">
        <v>40</v>
      </c>
      <c r="AG110">
        <v>40</v>
      </c>
      <c r="AH110">
        <v>42</v>
      </c>
      <c r="AI110">
        <v>40</v>
      </c>
      <c r="AJ110">
        <v>40</v>
      </c>
      <c r="AK110">
        <v>41</v>
      </c>
      <c r="AL110">
        <v>39</v>
      </c>
      <c r="AM110">
        <v>41</v>
      </c>
      <c r="AN110">
        <v>39</v>
      </c>
      <c r="AO110">
        <v>41</v>
      </c>
      <c r="AP110">
        <v>39</v>
      </c>
      <c r="AQ110">
        <v>39</v>
      </c>
      <c r="AR110">
        <v>39</v>
      </c>
      <c r="AS110">
        <v>41</v>
      </c>
      <c r="AT110" s="8">
        <f t="shared" si="14"/>
        <v>36</v>
      </c>
      <c r="AU110">
        <f t="shared" si="15"/>
        <v>39</v>
      </c>
      <c r="AV110" s="8">
        <f t="shared" si="16"/>
        <v>5.1444257482317468</v>
      </c>
      <c r="AW110" s="6">
        <f>Table18[[#This Row],[Szórás]]/Table18[[#This Row],[Átlagos akadálymentességi hibaszám]]</f>
        <v>0.14290071522865963</v>
      </c>
      <c r="AX110">
        <f t="shared" si="17"/>
        <v>29</v>
      </c>
      <c r="AY110">
        <f t="shared" si="18"/>
        <v>43</v>
      </c>
      <c r="AZ110">
        <f t="shared" si="19"/>
        <v>14</v>
      </c>
      <c r="BA110" s="7">
        <f t="shared" si="20"/>
        <v>1.0094773277160281</v>
      </c>
      <c r="BB110" s="8">
        <f t="shared" si="21"/>
        <v>0.67851609824422165</v>
      </c>
    </row>
    <row r="111" spans="1:54" x14ac:dyDescent="0.25">
      <c r="A111" t="s">
        <v>103</v>
      </c>
      <c r="B111">
        <v>34</v>
      </c>
      <c r="C111">
        <v>35</v>
      </c>
      <c r="D111">
        <v>35</v>
      </c>
      <c r="E111">
        <v>37</v>
      </c>
      <c r="F111">
        <v>36</v>
      </c>
      <c r="G111">
        <v>37</v>
      </c>
      <c r="H111">
        <v>36</v>
      </c>
      <c r="I111">
        <v>33</v>
      </c>
      <c r="J111">
        <v>33</v>
      </c>
      <c r="K111">
        <v>34</v>
      </c>
      <c r="L111">
        <v>34</v>
      </c>
      <c r="M111">
        <v>33</v>
      </c>
      <c r="N111">
        <v>32</v>
      </c>
      <c r="O111">
        <v>33</v>
      </c>
      <c r="P111">
        <v>38</v>
      </c>
      <c r="Q111">
        <v>37</v>
      </c>
      <c r="R111">
        <v>36</v>
      </c>
      <c r="S111">
        <v>42</v>
      </c>
      <c r="T111">
        <v>41</v>
      </c>
      <c r="U111">
        <v>33</v>
      </c>
      <c r="V111">
        <v>42</v>
      </c>
      <c r="W111">
        <v>42</v>
      </c>
      <c r="X111">
        <v>42</v>
      </c>
      <c r="Y111">
        <v>41</v>
      </c>
      <c r="Z111">
        <v>44</v>
      </c>
      <c r="AA111">
        <v>38</v>
      </c>
      <c r="AB111">
        <v>37</v>
      </c>
      <c r="AC111">
        <v>37</v>
      </c>
      <c r="AD111">
        <v>38</v>
      </c>
      <c r="AE111">
        <v>38</v>
      </c>
      <c r="AF111">
        <v>36</v>
      </c>
      <c r="AG111">
        <v>33</v>
      </c>
      <c r="AH111">
        <v>35</v>
      </c>
      <c r="AI111">
        <v>36</v>
      </c>
      <c r="AJ111">
        <v>35</v>
      </c>
      <c r="AK111">
        <v>29</v>
      </c>
      <c r="AL111">
        <v>27</v>
      </c>
      <c r="AM111">
        <v>25</v>
      </c>
      <c r="AN111">
        <v>30</v>
      </c>
      <c r="AO111">
        <v>28</v>
      </c>
      <c r="AP111">
        <v>27</v>
      </c>
      <c r="AQ111">
        <v>25</v>
      </c>
      <c r="AR111">
        <v>28</v>
      </c>
      <c r="AS111">
        <v>27</v>
      </c>
      <c r="AT111" s="8">
        <f t="shared" si="14"/>
        <v>34.75</v>
      </c>
      <c r="AU111">
        <f t="shared" si="15"/>
        <v>35</v>
      </c>
      <c r="AV111" s="8">
        <f t="shared" si="16"/>
        <v>4.808543752869034</v>
      </c>
      <c r="AW111" s="6">
        <f>Table18[[#This Row],[Szórás]]/Table18[[#This Row],[Átlagos akadálymentességi hibaszám]]</f>
        <v>0.13837535979479235</v>
      </c>
      <c r="AX111">
        <f t="shared" si="17"/>
        <v>25</v>
      </c>
      <c r="AY111">
        <f t="shared" si="18"/>
        <v>44</v>
      </c>
      <c r="AZ111">
        <f t="shared" si="19"/>
        <v>19</v>
      </c>
      <c r="BA111" s="7">
        <f t="shared" si="20"/>
        <v>0.99476425906600707</v>
      </c>
      <c r="BB111" s="8">
        <f t="shared" si="21"/>
        <v>0.22025992515945234</v>
      </c>
    </row>
    <row r="112" spans="1:54" x14ac:dyDescent="0.25">
      <c r="A112" t="s">
        <v>124</v>
      </c>
      <c r="B112">
        <v>30</v>
      </c>
      <c r="C112">
        <v>30</v>
      </c>
      <c r="D112">
        <v>30</v>
      </c>
      <c r="E112">
        <v>30</v>
      </c>
      <c r="F112">
        <v>30</v>
      </c>
      <c r="G112">
        <v>30</v>
      </c>
      <c r="H112">
        <v>30</v>
      </c>
      <c r="I112">
        <v>30</v>
      </c>
      <c r="J112">
        <v>30</v>
      </c>
      <c r="K112">
        <v>24</v>
      </c>
      <c r="L112">
        <v>30</v>
      </c>
      <c r="M112">
        <v>30</v>
      </c>
      <c r="N112">
        <v>30</v>
      </c>
      <c r="O112">
        <v>30</v>
      </c>
      <c r="P112">
        <v>30</v>
      </c>
      <c r="Q112">
        <v>30</v>
      </c>
      <c r="R112">
        <v>29</v>
      </c>
      <c r="S112">
        <v>24</v>
      </c>
      <c r="T112">
        <v>29</v>
      </c>
      <c r="U112">
        <v>29</v>
      </c>
      <c r="V112">
        <v>29</v>
      </c>
      <c r="W112">
        <v>29</v>
      </c>
      <c r="X112">
        <v>29</v>
      </c>
      <c r="Y112">
        <v>29</v>
      </c>
      <c r="Z112">
        <v>24</v>
      </c>
      <c r="AA112">
        <v>29</v>
      </c>
      <c r="AB112">
        <v>29</v>
      </c>
      <c r="AC112">
        <v>29</v>
      </c>
      <c r="AD112">
        <v>29</v>
      </c>
      <c r="AE112">
        <v>24</v>
      </c>
      <c r="AF112">
        <v>29</v>
      </c>
      <c r="AG112">
        <v>24</v>
      </c>
      <c r="AH112">
        <v>29</v>
      </c>
      <c r="AI112">
        <v>29</v>
      </c>
      <c r="AJ112">
        <v>29</v>
      </c>
      <c r="AK112">
        <v>29</v>
      </c>
      <c r="AL112">
        <v>29</v>
      </c>
      <c r="AM112">
        <v>29</v>
      </c>
      <c r="AN112">
        <v>24</v>
      </c>
      <c r="AO112">
        <v>29</v>
      </c>
      <c r="AP112">
        <v>29</v>
      </c>
      <c r="AQ112">
        <v>29</v>
      </c>
      <c r="AR112">
        <v>29</v>
      </c>
      <c r="AS112">
        <v>29</v>
      </c>
      <c r="AT112" s="8">
        <f t="shared" si="14"/>
        <v>28.65909090909091</v>
      </c>
      <c r="AU112">
        <f t="shared" si="15"/>
        <v>29</v>
      </c>
      <c r="AV112" s="8">
        <f t="shared" si="16"/>
        <v>1.9282861630025412</v>
      </c>
      <c r="AW112" s="6">
        <f>Table18[[#This Row],[Szórás]]/Table18[[#This Row],[Átlagos akadálymentességi hibaszám]]</f>
        <v>6.728357745607598E-2</v>
      </c>
      <c r="AX112">
        <f t="shared" si="17"/>
        <v>24</v>
      </c>
      <c r="AY112">
        <f t="shared" si="18"/>
        <v>30</v>
      </c>
      <c r="AZ112">
        <f t="shared" si="19"/>
        <v>6</v>
      </c>
      <c r="BA112" s="7">
        <f t="shared" si="20"/>
        <v>0.99848377555433654</v>
      </c>
      <c r="BB112" s="8">
        <f t="shared" si="21"/>
        <v>7.3194543668018447E-2</v>
      </c>
    </row>
    <row r="113" spans="1:54" x14ac:dyDescent="0.25">
      <c r="A113" t="s">
        <v>124</v>
      </c>
      <c r="B113">
        <v>118</v>
      </c>
      <c r="C113">
        <v>118</v>
      </c>
      <c r="D113">
        <v>118</v>
      </c>
      <c r="E113">
        <v>113</v>
      </c>
      <c r="F113">
        <v>113</v>
      </c>
      <c r="G113">
        <v>113</v>
      </c>
      <c r="H113">
        <v>113</v>
      </c>
      <c r="I113">
        <v>113</v>
      </c>
      <c r="J113">
        <v>52</v>
      </c>
      <c r="K113">
        <v>52</v>
      </c>
      <c r="L113">
        <v>52</v>
      </c>
      <c r="M113">
        <v>62</v>
      </c>
      <c r="N113">
        <v>61</v>
      </c>
      <c r="O113">
        <v>61</v>
      </c>
      <c r="P113">
        <v>63</v>
      </c>
      <c r="Q113">
        <v>53</v>
      </c>
      <c r="R113">
        <v>53</v>
      </c>
      <c r="S113">
        <v>55</v>
      </c>
      <c r="T113">
        <v>55</v>
      </c>
      <c r="U113">
        <v>55</v>
      </c>
      <c r="V113">
        <v>55</v>
      </c>
      <c r="W113">
        <v>56</v>
      </c>
      <c r="X113">
        <v>55</v>
      </c>
      <c r="Y113">
        <v>57</v>
      </c>
      <c r="Z113">
        <v>55</v>
      </c>
      <c r="AA113">
        <v>55</v>
      </c>
      <c r="AB113">
        <v>55</v>
      </c>
      <c r="AC113">
        <v>55</v>
      </c>
      <c r="AD113">
        <v>55</v>
      </c>
      <c r="AE113">
        <v>55</v>
      </c>
      <c r="AF113">
        <v>55</v>
      </c>
      <c r="AG113">
        <v>55</v>
      </c>
      <c r="AH113">
        <v>55</v>
      </c>
      <c r="AI113">
        <v>36</v>
      </c>
      <c r="AJ113">
        <v>55</v>
      </c>
      <c r="AK113">
        <v>55</v>
      </c>
      <c r="AL113">
        <v>55</v>
      </c>
      <c r="AM113">
        <v>55</v>
      </c>
      <c r="AN113">
        <v>40</v>
      </c>
      <c r="AO113">
        <v>53</v>
      </c>
      <c r="AP113">
        <v>52</v>
      </c>
      <c r="AQ113">
        <v>52</v>
      </c>
      <c r="AR113">
        <v>52</v>
      </c>
      <c r="AS113">
        <v>52</v>
      </c>
      <c r="AT113" s="8">
        <f t="shared" si="14"/>
        <v>65.181818181818187</v>
      </c>
      <c r="AU113">
        <f t="shared" si="15"/>
        <v>55</v>
      </c>
      <c r="AV113" s="8">
        <f t="shared" si="16"/>
        <v>24.120118715501672</v>
      </c>
      <c r="AW113" s="6">
        <f>Table18[[#This Row],[Szórás]]/Table18[[#This Row],[Átlagos akadálymentességi hibaszám]]</f>
        <v>0.37004366230197822</v>
      </c>
      <c r="AX113">
        <f t="shared" si="17"/>
        <v>36</v>
      </c>
      <c r="AY113">
        <f t="shared" si="18"/>
        <v>118</v>
      </c>
      <c r="AZ113">
        <f t="shared" si="19"/>
        <v>82</v>
      </c>
      <c r="BA113" s="7">
        <f t="shared" si="20"/>
        <v>0.98279080161376775</v>
      </c>
      <c r="BB113" s="8">
        <f t="shared" si="21"/>
        <v>0.52168307696499272</v>
      </c>
    </row>
    <row r="114" spans="1:54" x14ac:dyDescent="0.25">
      <c r="A114" t="s">
        <v>175</v>
      </c>
      <c r="B114">
        <v>93</v>
      </c>
      <c r="C114">
        <v>93</v>
      </c>
      <c r="D114">
        <v>93</v>
      </c>
      <c r="E114">
        <v>93</v>
      </c>
      <c r="F114">
        <v>93</v>
      </c>
      <c r="G114">
        <v>93</v>
      </c>
      <c r="H114">
        <v>93</v>
      </c>
      <c r="I114">
        <v>93</v>
      </c>
      <c r="J114">
        <v>93</v>
      </c>
      <c r="K114">
        <v>93</v>
      </c>
      <c r="L114">
        <v>93</v>
      </c>
      <c r="M114">
        <v>93</v>
      </c>
      <c r="N114">
        <v>93</v>
      </c>
      <c r="O114">
        <v>93</v>
      </c>
      <c r="P114">
        <v>93</v>
      </c>
      <c r="Q114">
        <v>93</v>
      </c>
      <c r="R114">
        <v>93</v>
      </c>
      <c r="S114">
        <v>93</v>
      </c>
      <c r="T114">
        <v>93</v>
      </c>
      <c r="U114">
        <v>93</v>
      </c>
      <c r="V114">
        <v>93</v>
      </c>
      <c r="W114">
        <v>93</v>
      </c>
      <c r="X114">
        <v>93</v>
      </c>
      <c r="Y114">
        <v>93</v>
      </c>
      <c r="Z114">
        <v>99</v>
      </c>
      <c r="AA114">
        <v>99</v>
      </c>
      <c r="AB114">
        <v>99</v>
      </c>
      <c r="AC114">
        <v>99</v>
      </c>
      <c r="AD114">
        <v>99</v>
      </c>
      <c r="AE114">
        <v>99</v>
      </c>
      <c r="AF114">
        <v>99</v>
      </c>
      <c r="AG114">
        <v>99</v>
      </c>
      <c r="AH114">
        <v>99</v>
      </c>
      <c r="AI114">
        <v>98</v>
      </c>
      <c r="AJ114">
        <v>99</v>
      </c>
      <c r="AK114">
        <v>99</v>
      </c>
      <c r="AL114">
        <v>99</v>
      </c>
      <c r="AM114">
        <v>93</v>
      </c>
      <c r="AN114">
        <v>93</v>
      </c>
      <c r="AO114">
        <v>93</v>
      </c>
      <c r="AP114">
        <v>93</v>
      </c>
      <c r="AQ114">
        <v>93</v>
      </c>
      <c r="AR114">
        <v>93</v>
      </c>
      <c r="AS114">
        <v>93</v>
      </c>
      <c r="AT114" s="8">
        <f t="shared" si="14"/>
        <v>94.75</v>
      </c>
      <c r="AU114">
        <f t="shared" si="15"/>
        <v>93</v>
      </c>
      <c r="AV114" s="8">
        <f t="shared" si="16"/>
        <v>2.7375511039086793</v>
      </c>
      <c r="AW114" s="6">
        <f>Table18[[#This Row],[Szórás]]/Table18[[#This Row],[Átlagos akadálymentességi hibaszám]]</f>
        <v>2.8892359935711653E-2</v>
      </c>
      <c r="AX114">
        <f t="shared" si="17"/>
        <v>93</v>
      </c>
      <c r="AY114">
        <f t="shared" si="18"/>
        <v>99</v>
      </c>
      <c r="AZ114">
        <f t="shared" si="19"/>
        <v>6</v>
      </c>
      <c r="BA114" s="7">
        <f t="shared" si="20"/>
        <v>1.0009577165525112</v>
      </c>
      <c r="BB114" s="8">
        <f t="shared" si="21"/>
        <v>0.18571690856907908</v>
      </c>
    </row>
    <row r="115" spans="1:54" x14ac:dyDescent="0.25">
      <c r="A115" t="s">
        <v>175</v>
      </c>
      <c r="B115">
        <v>91</v>
      </c>
      <c r="C115">
        <v>93</v>
      </c>
      <c r="D115">
        <v>93</v>
      </c>
      <c r="E115">
        <v>93</v>
      </c>
      <c r="F115">
        <v>92</v>
      </c>
      <c r="G115">
        <v>90</v>
      </c>
      <c r="H115">
        <v>94</v>
      </c>
      <c r="I115">
        <v>92</v>
      </c>
      <c r="J115">
        <v>97</v>
      </c>
      <c r="K115">
        <v>92</v>
      </c>
      <c r="L115">
        <v>90</v>
      </c>
      <c r="M115">
        <v>97</v>
      </c>
      <c r="N115">
        <v>91</v>
      </c>
      <c r="O115">
        <v>93</v>
      </c>
      <c r="P115">
        <v>91</v>
      </c>
      <c r="Q115">
        <v>91</v>
      </c>
      <c r="R115">
        <v>90</v>
      </c>
      <c r="S115">
        <v>92</v>
      </c>
      <c r="T115">
        <v>92</v>
      </c>
      <c r="U115">
        <v>91</v>
      </c>
      <c r="V115">
        <v>92</v>
      </c>
      <c r="W115">
        <v>93</v>
      </c>
      <c r="X115">
        <v>92</v>
      </c>
      <c r="Y115">
        <v>91</v>
      </c>
      <c r="Z115">
        <v>94</v>
      </c>
      <c r="AA115">
        <v>102</v>
      </c>
      <c r="AB115">
        <v>97</v>
      </c>
      <c r="AC115">
        <v>102</v>
      </c>
      <c r="AD115">
        <v>95</v>
      </c>
      <c r="AE115">
        <v>96</v>
      </c>
      <c r="AF115">
        <v>96</v>
      </c>
      <c r="AG115">
        <v>102</v>
      </c>
      <c r="AH115">
        <v>96</v>
      </c>
      <c r="AI115">
        <v>96</v>
      </c>
      <c r="AJ115">
        <v>102</v>
      </c>
      <c r="AK115">
        <v>102</v>
      </c>
      <c r="AL115">
        <v>97</v>
      </c>
      <c r="AM115">
        <v>96</v>
      </c>
      <c r="AN115">
        <v>98</v>
      </c>
      <c r="AO115">
        <v>96</v>
      </c>
      <c r="AP115">
        <v>102</v>
      </c>
      <c r="AQ115">
        <v>99</v>
      </c>
      <c r="AR115">
        <v>102</v>
      </c>
      <c r="AS115">
        <v>98</v>
      </c>
      <c r="AT115" s="8">
        <f t="shared" si="14"/>
        <v>95.022727272727266</v>
      </c>
      <c r="AU115">
        <f t="shared" si="15"/>
        <v>94</v>
      </c>
      <c r="AV115" s="8">
        <f t="shared" si="16"/>
        <v>3.9028232855599123</v>
      </c>
      <c r="AW115" s="6">
        <f>Table18[[#This Row],[Szórás]]/Table18[[#This Row],[Átlagos akadálymentességi hibaszám]]</f>
        <v>4.1072524411536991E-2</v>
      </c>
      <c r="AX115">
        <f t="shared" si="17"/>
        <v>90</v>
      </c>
      <c r="AY115">
        <f t="shared" si="18"/>
        <v>102</v>
      </c>
      <c r="AZ115">
        <f t="shared" si="19"/>
        <v>12</v>
      </c>
      <c r="BA115" s="7">
        <f t="shared" si="20"/>
        <v>1.0022070901976876</v>
      </c>
      <c r="BB115" s="8">
        <f t="shared" si="21"/>
        <v>0.48595379920388426</v>
      </c>
    </row>
    <row r="116" spans="1:54" x14ac:dyDescent="0.25">
      <c r="A116" t="s">
        <v>137</v>
      </c>
      <c r="B116">
        <v>83</v>
      </c>
      <c r="C116">
        <v>81</v>
      </c>
      <c r="D116">
        <v>83</v>
      </c>
      <c r="E116">
        <v>85</v>
      </c>
      <c r="F116">
        <v>88</v>
      </c>
      <c r="G116">
        <v>88</v>
      </c>
      <c r="H116">
        <v>85</v>
      </c>
      <c r="I116">
        <v>84</v>
      </c>
      <c r="J116">
        <v>81</v>
      </c>
      <c r="K116">
        <v>82</v>
      </c>
      <c r="L116">
        <v>85</v>
      </c>
      <c r="M116">
        <v>83</v>
      </c>
      <c r="N116">
        <v>82</v>
      </c>
      <c r="O116">
        <v>86</v>
      </c>
      <c r="P116">
        <v>83</v>
      </c>
      <c r="Q116">
        <v>83</v>
      </c>
      <c r="R116">
        <v>83</v>
      </c>
      <c r="S116">
        <v>81</v>
      </c>
      <c r="T116">
        <v>84</v>
      </c>
      <c r="U116">
        <v>87</v>
      </c>
      <c r="V116">
        <v>87</v>
      </c>
      <c r="W116">
        <v>85</v>
      </c>
      <c r="X116">
        <v>85</v>
      </c>
      <c r="Y116">
        <v>89</v>
      </c>
      <c r="Z116">
        <v>87</v>
      </c>
      <c r="AA116">
        <v>83</v>
      </c>
      <c r="AB116">
        <v>91</v>
      </c>
      <c r="AC116">
        <v>93</v>
      </c>
      <c r="AD116">
        <v>89</v>
      </c>
      <c r="AE116">
        <v>86</v>
      </c>
      <c r="AF116">
        <v>83</v>
      </c>
      <c r="AG116">
        <v>81</v>
      </c>
      <c r="AH116">
        <v>81</v>
      </c>
      <c r="AI116">
        <v>81</v>
      </c>
      <c r="AJ116">
        <v>83</v>
      </c>
      <c r="AK116">
        <v>87</v>
      </c>
      <c r="AL116">
        <v>90</v>
      </c>
      <c r="AM116">
        <v>81</v>
      </c>
      <c r="AN116">
        <v>85</v>
      </c>
      <c r="AO116">
        <v>85</v>
      </c>
      <c r="AP116">
        <v>83</v>
      </c>
      <c r="AQ116">
        <v>83</v>
      </c>
      <c r="AR116">
        <v>83</v>
      </c>
      <c r="AS116">
        <v>81</v>
      </c>
      <c r="AT116" s="8">
        <f t="shared" si="14"/>
        <v>84.522727272727266</v>
      </c>
      <c r="AU116">
        <f t="shared" si="15"/>
        <v>83.5</v>
      </c>
      <c r="AV116" s="8">
        <f t="shared" si="16"/>
        <v>2.9687413068750002</v>
      </c>
      <c r="AW116" s="6">
        <f>Table18[[#This Row],[Szórás]]/Table18[[#This Row],[Átlagos akadálymentességi hibaszám]]</f>
        <v>3.5123586314197368E-2</v>
      </c>
      <c r="AX116">
        <f t="shared" si="17"/>
        <v>81</v>
      </c>
      <c r="AY116">
        <f t="shared" si="18"/>
        <v>93</v>
      </c>
      <c r="AZ116">
        <f t="shared" si="19"/>
        <v>12</v>
      </c>
      <c r="BA116" s="7">
        <f t="shared" si="20"/>
        <v>1.0000504792542684</v>
      </c>
      <c r="BB116" s="8">
        <f t="shared" si="21"/>
        <v>3.5013568362329714E-4</v>
      </c>
    </row>
    <row r="117" spans="1:54" x14ac:dyDescent="0.25">
      <c r="A117" t="s">
        <v>103</v>
      </c>
      <c r="B117">
        <v>10</v>
      </c>
      <c r="C117">
        <v>10</v>
      </c>
      <c r="D117">
        <v>10</v>
      </c>
      <c r="E117">
        <v>10</v>
      </c>
      <c r="F117">
        <v>10</v>
      </c>
      <c r="G117">
        <v>10</v>
      </c>
      <c r="H117">
        <v>10</v>
      </c>
      <c r="I117">
        <v>10</v>
      </c>
      <c r="J117">
        <v>9</v>
      </c>
      <c r="K117">
        <v>10</v>
      </c>
      <c r="L117">
        <v>10</v>
      </c>
      <c r="M117">
        <v>10</v>
      </c>
      <c r="N117">
        <v>10</v>
      </c>
      <c r="O117">
        <v>10</v>
      </c>
      <c r="P117">
        <v>10</v>
      </c>
      <c r="Q117">
        <v>10</v>
      </c>
      <c r="R117">
        <v>10</v>
      </c>
      <c r="S117">
        <v>10</v>
      </c>
      <c r="T117">
        <v>10</v>
      </c>
      <c r="U117">
        <v>10</v>
      </c>
      <c r="V117">
        <v>10</v>
      </c>
      <c r="W117">
        <v>10</v>
      </c>
      <c r="X117">
        <v>10</v>
      </c>
      <c r="Y117">
        <v>10</v>
      </c>
      <c r="Z117">
        <v>10</v>
      </c>
      <c r="AA117">
        <v>10</v>
      </c>
      <c r="AB117">
        <v>6</v>
      </c>
      <c r="AC117">
        <v>6</v>
      </c>
      <c r="AD117">
        <v>6</v>
      </c>
      <c r="AE117">
        <v>6</v>
      </c>
      <c r="AF117">
        <v>6</v>
      </c>
      <c r="AG117">
        <v>6</v>
      </c>
      <c r="AH117">
        <v>6</v>
      </c>
      <c r="AI117">
        <v>6</v>
      </c>
      <c r="AJ117">
        <v>6</v>
      </c>
      <c r="AK117">
        <v>6</v>
      </c>
      <c r="AL117">
        <v>6</v>
      </c>
      <c r="AM117">
        <v>6</v>
      </c>
      <c r="AN117">
        <v>6</v>
      </c>
      <c r="AO117">
        <v>6</v>
      </c>
      <c r="AP117">
        <v>6</v>
      </c>
      <c r="AQ117">
        <v>6</v>
      </c>
      <c r="AR117">
        <v>6</v>
      </c>
      <c r="AS117">
        <v>6</v>
      </c>
      <c r="AT117" s="8">
        <f t="shared" si="14"/>
        <v>8.3409090909090917</v>
      </c>
      <c r="AU117">
        <f t="shared" si="15"/>
        <v>10</v>
      </c>
      <c r="AV117" s="8">
        <f t="shared" si="16"/>
        <v>1.9759387738629366</v>
      </c>
      <c r="AW117" s="6">
        <f>Table18[[#This Row],[Szórás]]/Table18[[#This Row],[Átlagos akadálymentességi hibaszám]]</f>
        <v>0.23689729168928939</v>
      </c>
      <c r="AX117">
        <f t="shared" si="17"/>
        <v>6</v>
      </c>
      <c r="AY117">
        <f t="shared" si="18"/>
        <v>10</v>
      </c>
      <c r="AZ117">
        <f t="shared" si="19"/>
        <v>4</v>
      </c>
      <c r="BA117" s="7">
        <f t="shared" si="20"/>
        <v>0.98349074516033907</v>
      </c>
      <c r="BB117" s="8">
        <f t="shared" si="21"/>
        <v>0.71698935014904019</v>
      </c>
    </row>
    <row r="118" spans="1:54" x14ac:dyDescent="0.25">
      <c r="A118" t="s">
        <v>103</v>
      </c>
      <c r="B118">
        <v>9</v>
      </c>
      <c r="C118">
        <v>9</v>
      </c>
      <c r="D118">
        <v>9</v>
      </c>
      <c r="E118">
        <v>9</v>
      </c>
      <c r="F118">
        <v>9</v>
      </c>
      <c r="G118">
        <v>9</v>
      </c>
      <c r="H118">
        <v>9</v>
      </c>
      <c r="I118">
        <v>9</v>
      </c>
      <c r="J118">
        <v>9</v>
      </c>
      <c r="K118">
        <v>9</v>
      </c>
      <c r="L118">
        <v>9</v>
      </c>
      <c r="M118">
        <v>9</v>
      </c>
      <c r="N118">
        <v>9</v>
      </c>
      <c r="O118">
        <v>9</v>
      </c>
      <c r="P118">
        <v>9</v>
      </c>
      <c r="Q118">
        <v>9</v>
      </c>
      <c r="R118">
        <v>9</v>
      </c>
      <c r="S118">
        <v>9</v>
      </c>
      <c r="T118">
        <v>9</v>
      </c>
      <c r="U118">
        <v>9</v>
      </c>
      <c r="V118">
        <v>9</v>
      </c>
      <c r="W118">
        <v>9</v>
      </c>
      <c r="X118">
        <v>9</v>
      </c>
      <c r="Y118">
        <v>9</v>
      </c>
      <c r="Z118">
        <v>9</v>
      </c>
      <c r="AA118">
        <v>9</v>
      </c>
      <c r="AB118">
        <v>9</v>
      </c>
      <c r="AC118">
        <v>9</v>
      </c>
      <c r="AD118">
        <v>9</v>
      </c>
      <c r="AE118">
        <v>9</v>
      </c>
      <c r="AF118">
        <v>9</v>
      </c>
      <c r="AG118">
        <v>9</v>
      </c>
      <c r="AH118">
        <v>9</v>
      </c>
      <c r="AI118">
        <v>9</v>
      </c>
      <c r="AJ118">
        <v>9</v>
      </c>
      <c r="AK118">
        <v>9</v>
      </c>
      <c r="AL118">
        <v>9</v>
      </c>
      <c r="AM118">
        <v>9</v>
      </c>
      <c r="AN118">
        <v>9</v>
      </c>
      <c r="AO118">
        <v>9</v>
      </c>
      <c r="AP118">
        <v>9</v>
      </c>
      <c r="AQ118">
        <v>9</v>
      </c>
      <c r="AR118">
        <v>9</v>
      </c>
      <c r="AS118">
        <v>9</v>
      </c>
      <c r="AT118" s="8">
        <f t="shared" si="14"/>
        <v>9</v>
      </c>
      <c r="AU118">
        <f t="shared" si="15"/>
        <v>9</v>
      </c>
      <c r="AV118" s="8">
        <f t="shared" si="16"/>
        <v>0</v>
      </c>
      <c r="AW118" s="6">
        <f>Table18[[#This Row],[Szórás]]/Table18[[#This Row],[Átlagos akadálymentességi hibaszám]]</f>
        <v>0</v>
      </c>
      <c r="AX118">
        <f t="shared" si="17"/>
        <v>9</v>
      </c>
      <c r="AY118">
        <f t="shared" si="18"/>
        <v>9</v>
      </c>
      <c r="AZ118">
        <f t="shared" si="19"/>
        <v>0</v>
      </c>
      <c r="BA118" s="7">
        <f t="shared" si="20"/>
        <v>1</v>
      </c>
      <c r="BB118" s="8">
        <f t="shared" si="21"/>
        <v>1</v>
      </c>
    </row>
    <row r="119" spans="1:54" x14ac:dyDescent="0.25">
      <c r="A119" t="s">
        <v>137</v>
      </c>
      <c r="B119">
        <v>274</v>
      </c>
      <c r="C119">
        <v>284</v>
      </c>
      <c r="D119">
        <v>204</v>
      </c>
      <c r="E119">
        <v>452</v>
      </c>
      <c r="F119">
        <v>287</v>
      </c>
      <c r="G119">
        <v>295</v>
      </c>
      <c r="H119">
        <v>283</v>
      </c>
      <c r="I119">
        <v>433</v>
      </c>
      <c r="J119">
        <v>267</v>
      </c>
      <c r="K119">
        <v>276</v>
      </c>
      <c r="L119">
        <v>272</v>
      </c>
      <c r="M119">
        <v>287</v>
      </c>
      <c r="N119">
        <v>428</v>
      </c>
      <c r="O119">
        <v>274</v>
      </c>
      <c r="P119">
        <v>269</v>
      </c>
      <c r="Q119">
        <v>270</v>
      </c>
      <c r="R119">
        <v>438</v>
      </c>
      <c r="S119">
        <v>276</v>
      </c>
      <c r="T119">
        <v>267</v>
      </c>
      <c r="U119">
        <v>272</v>
      </c>
      <c r="V119">
        <v>414</v>
      </c>
      <c r="W119">
        <v>253</v>
      </c>
      <c r="X119">
        <v>240</v>
      </c>
      <c r="Y119">
        <v>282</v>
      </c>
      <c r="Z119">
        <v>379</v>
      </c>
      <c r="AA119">
        <v>387</v>
      </c>
      <c r="AB119">
        <v>374</v>
      </c>
      <c r="AC119">
        <v>377</v>
      </c>
      <c r="AD119">
        <v>453</v>
      </c>
      <c r="AE119">
        <v>371</v>
      </c>
      <c r="AF119">
        <v>375</v>
      </c>
      <c r="AG119">
        <v>376</v>
      </c>
      <c r="AH119">
        <v>382</v>
      </c>
      <c r="AI119">
        <v>380</v>
      </c>
      <c r="AJ119">
        <v>178</v>
      </c>
      <c r="AK119">
        <v>329</v>
      </c>
      <c r="AL119">
        <v>329</v>
      </c>
      <c r="AM119">
        <v>334</v>
      </c>
      <c r="AN119">
        <v>410</v>
      </c>
      <c r="AO119">
        <v>332</v>
      </c>
      <c r="AP119">
        <v>324</v>
      </c>
      <c r="AQ119">
        <v>333</v>
      </c>
      <c r="AR119">
        <v>407</v>
      </c>
      <c r="AS119">
        <v>331</v>
      </c>
      <c r="AT119" s="8">
        <f t="shared" si="14"/>
        <v>328.59090909090907</v>
      </c>
      <c r="AU119">
        <f t="shared" si="15"/>
        <v>329</v>
      </c>
      <c r="AV119" s="8">
        <f t="shared" si="16"/>
        <v>68.323552472117228</v>
      </c>
      <c r="AW119" s="6">
        <f>Table18[[#This Row],[Szórás]]/Table18[[#This Row],[Átlagos akadálymentességi hibaszám]]</f>
        <v>0.20792891885275683</v>
      </c>
      <c r="AX119">
        <f t="shared" si="17"/>
        <v>178</v>
      </c>
      <c r="AY119">
        <f t="shared" si="18"/>
        <v>453</v>
      </c>
      <c r="AZ119">
        <f t="shared" si="19"/>
        <v>275</v>
      </c>
      <c r="BA119" s="7">
        <f t="shared" si="20"/>
        <v>1.0049262257869398</v>
      </c>
      <c r="BB119" s="8">
        <f t="shared" si="21"/>
        <v>8.6251917928375235E-2</v>
      </c>
    </row>
    <row r="120" spans="1:54" x14ac:dyDescent="0.25">
      <c r="A120" t="s">
        <v>175</v>
      </c>
      <c r="B120">
        <v>102</v>
      </c>
      <c r="C120">
        <v>102</v>
      </c>
      <c r="D120">
        <v>101</v>
      </c>
      <c r="E120">
        <v>101</v>
      </c>
      <c r="F120">
        <v>101</v>
      </c>
      <c r="G120">
        <v>101</v>
      </c>
      <c r="H120">
        <v>101</v>
      </c>
      <c r="I120">
        <v>101</v>
      </c>
      <c r="J120">
        <v>101</v>
      </c>
      <c r="K120">
        <v>101</v>
      </c>
      <c r="L120">
        <v>101</v>
      </c>
      <c r="M120">
        <v>98</v>
      </c>
      <c r="N120">
        <v>102</v>
      </c>
      <c r="O120">
        <v>102</v>
      </c>
      <c r="P120">
        <v>102</v>
      </c>
      <c r="Q120">
        <v>102</v>
      </c>
      <c r="R120">
        <v>102</v>
      </c>
      <c r="S120">
        <v>102</v>
      </c>
      <c r="T120">
        <v>102</v>
      </c>
      <c r="U120">
        <v>102</v>
      </c>
      <c r="V120">
        <v>102</v>
      </c>
      <c r="W120">
        <v>102</v>
      </c>
      <c r="X120">
        <v>102</v>
      </c>
      <c r="Y120">
        <v>102</v>
      </c>
      <c r="Z120">
        <v>102</v>
      </c>
      <c r="AA120">
        <v>102</v>
      </c>
      <c r="AB120">
        <v>102</v>
      </c>
      <c r="AC120">
        <v>102</v>
      </c>
      <c r="AD120">
        <v>102</v>
      </c>
      <c r="AE120">
        <v>102</v>
      </c>
      <c r="AF120">
        <v>99</v>
      </c>
      <c r="AG120">
        <v>102</v>
      </c>
      <c r="AH120">
        <v>102</v>
      </c>
      <c r="AI120">
        <v>102</v>
      </c>
      <c r="AJ120">
        <v>102</v>
      </c>
      <c r="AK120">
        <v>102</v>
      </c>
      <c r="AL120">
        <v>102</v>
      </c>
      <c r="AM120">
        <v>102</v>
      </c>
      <c r="AN120">
        <v>102</v>
      </c>
      <c r="AO120">
        <v>94</v>
      </c>
      <c r="AP120">
        <v>94</v>
      </c>
      <c r="AQ120">
        <v>94</v>
      </c>
      <c r="AR120">
        <v>94</v>
      </c>
      <c r="AS120">
        <v>94</v>
      </c>
      <c r="AT120" s="8">
        <f t="shared" si="14"/>
        <v>100.72727272727273</v>
      </c>
      <c r="AU120">
        <f t="shared" si="15"/>
        <v>102</v>
      </c>
      <c r="AV120" s="8">
        <f t="shared" si="16"/>
        <v>2.5641865872285154</v>
      </c>
      <c r="AW120" s="6">
        <f>Table18[[#This Row],[Szórás]]/Table18[[#This Row],[Átlagos akadálymentességi hibaszám]]</f>
        <v>2.5456726046492479E-2</v>
      </c>
      <c r="AX120">
        <f t="shared" si="17"/>
        <v>94</v>
      </c>
      <c r="AY120">
        <f t="shared" si="18"/>
        <v>102</v>
      </c>
      <c r="AZ120">
        <f t="shared" si="19"/>
        <v>8</v>
      </c>
      <c r="BA120" s="7">
        <f t="shared" si="20"/>
        <v>0.99909513735296218</v>
      </c>
      <c r="BB120" s="8">
        <f t="shared" si="21"/>
        <v>0.19765540249056762</v>
      </c>
    </row>
    <row r="121" spans="1:54" x14ac:dyDescent="0.25">
      <c r="A121" t="s">
        <v>175</v>
      </c>
      <c r="B121">
        <v>19</v>
      </c>
      <c r="C121">
        <v>19</v>
      </c>
      <c r="D121">
        <v>19</v>
      </c>
      <c r="E121">
        <v>19</v>
      </c>
      <c r="F121">
        <v>19</v>
      </c>
      <c r="G121">
        <v>19</v>
      </c>
      <c r="H121">
        <v>19</v>
      </c>
      <c r="I121">
        <v>19</v>
      </c>
      <c r="J121">
        <v>19</v>
      </c>
      <c r="K121">
        <v>19</v>
      </c>
      <c r="L121">
        <v>19</v>
      </c>
      <c r="M121">
        <v>19</v>
      </c>
      <c r="N121">
        <v>19</v>
      </c>
      <c r="O121">
        <v>19</v>
      </c>
      <c r="P121">
        <v>19</v>
      </c>
      <c r="Q121">
        <v>19</v>
      </c>
      <c r="R121">
        <v>19</v>
      </c>
      <c r="S121">
        <v>19</v>
      </c>
      <c r="T121">
        <v>19</v>
      </c>
      <c r="U121">
        <v>19</v>
      </c>
      <c r="V121">
        <v>19</v>
      </c>
      <c r="W121">
        <v>19</v>
      </c>
      <c r="X121">
        <v>19</v>
      </c>
      <c r="Y121">
        <v>19</v>
      </c>
      <c r="Z121">
        <v>19</v>
      </c>
      <c r="AA121">
        <v>19</v>
      </c>
      <c r="AB121">
        <v>19</v>
      </c>
      <c r="AC121">
        <v>19</v>
      </c>
      <c r="AD121">
        <v>19</v>
      </c>
      <c r="AE121">
        <v>19</v>
      </c>
      <c r="AF121">
        <v>19</v>
      </c>
      <c r="AG121">
        <v>19</v>
      </c>
      <c r="AH121">
        <v>19</v>
      </c>
      <c r="AI121">
        <v>19</v>
      </c>
      <c r="AJ121">
        <v>19</v>
      </c>
      <c r="AK121">
        <v>19</v>
      </c>
      <c r="AL121">
        <v>19</v>
      </c>
      <c r="AM121">
        <v>19</v>
      </c>
      <c r="AN121">
        <v>19</v>
      </c>
      <c r="AO121">
        <v>19</v>
      </c>
      <c r="AP121">
        <v>18</v>
      </c>
      <c r="AQ121">
        <v>18</v>
      </c>
      <c r="AR121">
        <v>18</v>
      </c>
      <c r="AS121">
        <v>18</v>
      </c>
      <c r="AT121" s="8">
        <f t="shared" si="14"/>
        <v>18.90909090909091</v>
      </c>
      <c r="AU121">
        <f t="shared" si="15"/>
        <v>19</v>
      </c>
      <c r="AV121" s="8">
        <f t="shared" si="16"/>
        <v>0.29080336345115265</v>
      </c>
      <c r="AW121" s="6">
        <f>Table18[[#This Row],[Szórás]]/Table18[[#This Row],[Átlagos akadálymentességi hibaszám]]</f>
        <v>1.5379024028666727E-2</v>
      </c>
      <c r="AX121">
        <f t="shared" si="17"/>
        <v>18</v>
      </c>
      <c r="AY121">
        <f t="shared" si="18"/>
        <v>19</v>
      </c>
      <c r="AZ121">
        <f t="shared" si="19"/>
        <v>1</v>
      </c>
      <c r="BA121" s="7">
        <f t="shared" si="20"/>
        <v>0.99939054834201635</v>
      </c>
      <c r="BB121" s="8">
        <f t="shared" si="21"/>
        <v>0.24806201550387597</v>
      </c>
    </row>
    <row r="122" spans="1:54" x14ac:dyDescent="0.25">
      <c r="A122" t="s">
        <v>175</v>
      </c>
      <c r="B122">
        <v>59</v>
      </c>
      <c r="C122">
        <v>59</v>
      </c>
      <c r="D122">
        <v>64</v>
      </c>
      <c r="E122">
        <v>64</v>
      </c>
      <c r="F122">
        <v>56</v>
      </c>
      <c r="G122">
        <v>56</v>
      </c>
      <c r="H122">
        <v>58</v>
      </c>
      <c r="I122">
        <v>58</v>
      </c>
      <c r="J122">
        <v>55</v>
      </c>
      <c r="K122">
        <v>56</v>
      </c>
      <c r="L122">
        <v>56</v>
      </c>
      <c r="M122">
        <v>56</v>
      </c>
      <c r="N122">
        <v>61</v>
      </c>
      <c r="O122">
        <v>61</v>
      </c>
      <c r="P122">
        <v>63</v>
      </c>
      <c r="Q122">
        <v>63</v>
      </c>
      <c r="R122">
        <v>60</v>
      </c>
      <c r="S122">
        <v>59</v>
      </c>
      <c r="T122">
        <v>59</v>
      </c>
      <c r="U122">
        <v>58</v>
      </c>
      <c r="V122">
        <v>57</v>
      </c>
      <c r="W122">
        <v>62</v>
      </c>
      <c r="X122">
        <v>62</v>
      </c>
      <c r="Y122">
        <v>56</v>
      </c>
      <c r="Z122">
        <v>58</v>
      </c>
      <c r="AA122">
        <v>60</v>
      </c>
      <c r="AB122">
        <v>56</v>
      </c>
      <c r="AC122">
        <v>50</v>
      </c>
      <c r="AD122">
        <v>49</v>
      </c>
      <c r="AE122">
        <v>49</v>
      </c>
      <c r="AF122">
        <v>49</v>
      </c>
      <c r="AG122">
        <v>56</v>
      </c>
      <c r="AH122">
        <v>56</v>
      </c>
      <c r="AI122">
        <v>52</v>
      </c>
      <c r="AJ122">
        <v>51</v>
      </c>
      <c r="AK122">
        <v>51</v>
      </c>
      <c r="AL122">
        <v>52</v>
      </c>
      <c r="AM122">
        <v>51</v>
      </c>
      <c r="AN122">
        <v>51</v>
      </c>
      <c r="AO122">
        <v>59</v>
      </c>
      <c r="AP122">
        <v>53</v>
      </c>
      <c r="AQ122">
        <v>52</v>
      </c>
      <c r="AR122">
        <v>55</v>
      </c>
      <c r="AS122">
        <v>54</v>
      </c>
      <c r="AT122" s="8">
        <f t="shared" si="14"/>
        <v>56.409090909090907</v>
      </c>
      <c r="AU122">
        <f t="shared" si="15"/>
        <v>56</v>
      </c>
      <c r="AV122" s="8">
        <f t="shared" si="16"/>
        <v>4.2607903067453305</v>
      </c>
      <c r="AW122" s="6">
        <f>Table18[[#This Row],[Szórás]]/Table18[[#This Row],[Átlagos akadálymentességi hibaszám]]</f>
        <v>7.5533752416113847E-2</v>
      </c>
      <c r="AX122">
        <f t="shared" si="17"/>
        <v>49</v>
      </c>
      <c r="AY122">
        <f t="shared" si="18"/>
        <v>64</v>
      </c>
      <c r="AZ122">
        <f t="shared" si="19"/>
        <v>15</v>
      </c>
      <c r="BA122" s="7">
        <f t="shared" si="20"/>
        <v>0.99640862174837719</v>
      </c>
      <c r="BB122" s="8">
        <f t="shared" si="21"/>
        <v>0.3687554530242409</v>
      </c>
    </row>
    <row r="123" spans="1:54" x14ac:dyDescent="0.25">
      <c r="A123" t="s">
        <v>175</v>
      </c>
      <c r="B123">
        <v>96</v>
      </c>
      <c r="C123">
        <v>95</v>
      </c>
      <c r="D123">
        <v>96</v>
      </c>
      <c r="E123">
        <v>96</v>
      </c>
      <c r="F123">
        <v>96</v>
      </c>
      <c r="G123">
        <v>95</v>
      </c>
      <c r="H123">
        <v>96</v>
      </c>
      <c r="I123">
        <v>96</v>
      </c>
      <c r="J123">
        <v>96</v>
      </c>
      <c r="K123">
        <v>96</v>
      </c>
      <c r="L123">
        <v>95</v>
      </c>
      <c r="M123">
        <v>97</v>
      </c>
      <c r="N123">
        <v>95</v>
      </c>
      <c r="O123">
        <v>95</v>
      </c>
      <c r="P123">
        <v>95</v>
      </c>
      <c r="Q123">
        <v>96</v>
      </c>
      <c r="R123">
        <v>95</v>
      </c>
      <c r="S123">
        <v>95</v>
      </c>
      <c r="T123">
        <v>96</v>
      </c>
      <c r="U123">
        <v>96</v>
      </c>
      <c r="V123">
        <v>96</v>
      </c>
      <c r="W123">
        <v>96</v>
      </c>
      <c r="X123">
        <v>96</v>
      </c>
      <c r="Y123">
        <v>90</v>
      </c>
      <c r="Z123">
        <v>96</v>
      </c>
      <c r="AA123">
        <v>95</v>
      </c>
      <c r="AB123">
        <v>96</v>
      </c>
      <c r="AC123">
        <v>96</v>
      </c>
      <c r="AD123">
        <v>96</v>
      </c>
      <c r="AE123">
        <v>96</v>
      </c>
      <c r="AF123">
        <v>96</v>
      </c>
      <c r="AG123">
        <v>93</v>
      </c>
      <c r="AH123">
        <v>96</v>
      </c>
      <c r="AI123">
        <v>96</v>
      </c>
      <c r="AJ123">
        <v>95</v>
      </c>
      <c r="AK123">
        <v>95</v>
      </c>
      <c r="AL123">
        <v>94</v>
      </c>
      <c r="AM123">
        <v>95</v>
      </c>
      <c r="AN123">
        <v>97</v>
      </c>
      <c r="AO123">
        <v>96</v>
      </c>
      <c r="AP123">
        <v>96</v>
      </c>
      <c r="AQ123">
        <v>95</v>
      </c>
      <c r="AR123">
        <v>96</v>
      </c>
      <c r="AS123">
        <v>95</v>
      </c>
      <c r="AT123" s="8">
        <f t="shared" si="14"/>
        <v>95.477272727272734</v>
      </c>
      <c r="AU123">
        <f t="shared" si="15"/>
        <v>96</v>
      </c>
      <c r="AV123" s="8">
        <f t="shared" si="16"/>
        <v>1.1099682870734053</v>
      </c>
      <c r="AW123" s="6">
        <f>Table18[[#This Row],[Szórás]]/Table18[[#This Row],[Átlagos akadálymentességi hibaszám]]</f>
        <v>1.1625471228571729E-2</v>
      </c>
      <c r="AX123">
        <f t="shared" si="17"/>
        <v>90</v>
      </c>
      <c r="AY123">
        <f t="shared" si="18"/>
        <v>97</v>
      </c>
      <c r="AZ123">
        <f t="shared" si="19"/>
        <v>7</v>
      </c>
      <c r="BA123" s="7">
        <f t="shared" si="20"/>
        <v>0.99990663427758397</v>
      </c>
      <c r="BB123" s="8">
        <f t="shared" si="21"/>
        <v>1.0271484077518092E-2</v>
      </c>
    </row>
    <row r="124" spans="1:54" x14ac:dyDescent="0.25">
      <c r="A124" t="s">
        <v>103</v>
      </c>
      <c r="B124">
        <v>81</v>
      </c>
      <c r="C124">
        <v>81</v>
      </c>
      <c r="D124">
        <v>79</v>
      </c>
      <c r="E124">
        <v>80</v>
      </c>
      <c r="F124">
        <v>80</v>
      </c>
      <c r="G124">
        <v>80</v>
      </c>
      <c r="H124">
        <v>80</v>
      </c>
      <c r="I124">
        <v>80</v>
      </c>
      <c r="J124">
        <v>71</v>
      </c>
      <c r="K124">
        <v>71</v>
      </c>
      <c r="L124">
        <v>71</v>
      </c>
      <c r="M124">
        <v>71</v>
      </c>
      <c r="N124">
        <v>71</v>
      </c>
      <c r="O124">
        <v>71</v>
      </c>
      <c r="P124">
        <v>71</v>
      </c>
      <c r="Q124">
        <v>71</v>
      </c>
      <c r="R124">
        <v>71</v>
      </c>
      <c r="S124">
        <v>71</v>
      </c>
      <c r="T124">
        <v>71</v>
      </c>
      <c r="U124">
        <v>71</v>
      </c>
      <c r="V124">
        <v>71</v>
      </c>
      <c r="W124">
        <v>71</v>
      </c>
      <c r="X124">
        <v>71</v>
      </c>
      <c r="Y124">
        <v>71</v>
      </c>
      <c r="Z124">
        <v>34</v>
      </c>
      <c r="AA124">
        <v>33</v>
      </c>
      <c r="AB124">
        <v>33</v>
      </c>
      <c r="AC124">
        <v>34</v>
      </c>
      <c r="AD124">
        <v>34</v>
      </c>
      <c r="AE124">
        <v>34</v>
      </c>
      <c r="AF124">
        <v>34</v>
      </c>
      <c r="AG124">
        <v>34</v>
      </c>
      <c r="AH124">
        <v>33</v>
      </c>
      <c r="AI124">
        <v>33</v>
      </c>
      <c r="AJ124">
        <v>32</v>
      </c>
      <c r="AK124">
        <v>31</v>
      </c>
      <c r="AL124">
        <v>30</v>
      </c>
      <c r="AM124">
        <v>32</v>
      </c>
      <c r="AN124">
        <v>33</v>
      </c>
      <c r="AO124">
        <v>36</v>
      </c>
      <c r="AP124">
        <v>35</v>
      </c>
      <c r="AQ124">
        <v>35</v>
      </c>
      <c r="AR124">
        <v>35</v>
      </c>
      <c r="AS124">
        <v>36</v>
      </c>
      <c r="AT124" s="8">
        <f t="shared" si="14"/>
        <v>55.636363636363633</v>
      </c>
      <c r="AU124">
        <f t="shared" si="15"/>
        <v>71</v>
      </c>
      <c r="AV124" s="8">
        <f t="shared" si="16"/>
        <v>20.673644506158539</v>
      </c>
      <c r="AW124" s="6">
        <f>Table18[[#This Row],[Szórás]]/Table18[[#This Row],[Átlagos akadálymentességi hibaszám]]</f>
        <v>0.37158511367278418</v>
      </c>
      <c r="AX124">
        <f t="shared" si="17"/>
        <v>30</v>
      </c>
      <c r="AY124">
        <f t="shared" si="18"/>
        <v>81</v>
      </c>
      <c r="AZ124">
        <f t="shared" si="19"/>
        <v>51</v>
      </c>
      <c r="BA124" s="7">
        <f t="shared" si="20"/>
        <v>0.97269792943295041</v>
      </c>
      <c r="BB124" s="8">
        <f t="shared" si="21"/>
        <v>0.78292846553629991</v>
      </c>
    </row>
    <row r="125" spans="1:54" x14ac:dyDescent="0.25">
      <c r="A125" t="s">
        <v>175</v>
      </c>
      <c r="B125">
        <v>26</v>
      </c>
      <c r="C125">
        <v>26</v>
      </c>
      <c r="D125">
        <v>26</v>
      </c>
      <c r="E125">
        <v>26</v>
      </c>
      <c r="F125">
        <v>26</v>
      </c>
      <c r="G125">
        <v>26</v>
      </c>
      <c r="H125">
        <v>26</v>
      </c>
      <c r="I125">
        <v>26</v>
      </c>
      <c r="J125">
        <v>26</v>
      </c>
      <c r="K125">
        <v>26</v>
      </c>
      <c r="L125">
        <v>26</v>
      </c>
      <c r="M125">
        <v>26</v>
      </c>
      <c r="N125">
        <v>26</v>
      </c>
      <c r="O125">
        <v>26</v>
      </c>
      <c r="P125">
        <v>24</v>
      </c>
      <c r="Q125">
        <v>26</v>
      </c>
      <c r="R125">
        <v>26</v>
      </c>
      <c r="S125">
        <v>26</v>
      </c>
      <c r="T125">
        <v>25</v>
      </c>
      <c r="U125">
        <v>26</v>
      </c>
      <c r="V125">
        <v>26</v>
      </c>
      <c r="W125">
        <v>26</v>
      </c>
      <c r="X125">
        <v>26</v>
      </c>
      <c r="Y125">
        <v>26</v>
      </c>
      <c r="Z125">
        <v>26</v>
      </c>
      <c r="AA125">
        <v>26</v>
      </c>
      <c r="AB125">
        <v>26</v>
      </c>
      <c r="AC125">
        <v>26</v>
      </c>
      <c r="AD125">
        <v>26</v>
      </c>
      <c r="AE125">
        <v>26</v>
      </c>
      <c r="AF125">
        <v>26</v>
      </c>
      <c r="AG125">
        <v>26</v>
      </c>
      <c r="AH125">
        <v>26</v>
      </c>
      <c r="AI125">
        <v>26</v>
      </c>
      <c r="AJ125">
        <v>26</v>
      </c>
      <c r="AK125">
        <v>26</v>
      </c>
      <c r="AL125">
        <v>26</v>
      </c>
      <c r="AM125">
        <v>26</v>
      </c>
      <c r="AN125">
        <v>26</v>
      </c>
      <c r="AO125">
        <v>26</v>
      </c>
      <c r="AP125">
        <v>26</v>
      </c>
      <c r="AQ125">
        <v>26</v>
      </c>
      <c r="AR125">
        <v>26</v>
      </c>
      <c r="AS125">
        <v>26</v>
      </c>
      <c r="AT125" s="8">
        <f t="shared" si="14"/>
        <v>25.931818181818183</v>
      </c>
      <c r="AU125">
        <f t="shared" si="15"/>
        <v>26</v>
      </c>
      <c r="AV125" s="8">
        <f t="shared" si="16"/>
        <v>0.33394939546509317</v>
      </c>
      <c r="AW125" s="6">
        <f>Table18[[#This Row],[Szórás]]/Table18[[#This Row],[Átlagos akadálymentességi hibaszám]]</f>
        <v>1.287797844037169E-2</v>
      </c>
      <c r="AX125">
        <f t="shared" si="17"/>
        <v>24</v>
      </c>
      <c r="AY125">
        <f t="shared" si="18"/>
        <v>26</v>
      </c>
      <c r="AZ125">
        <f t="shared" si="19"/>
        <v>2</v>
      </c>
      <c r="BA125" s="7">
        <f t="shared" si="20"/>
        <v>1.0001039649252732</v>
      </c>
      <c r="BB125" s="8">
        <f t="shared" si="21"/>
        <v>1.0060546386111566E-2</v>
      </c>
    </row>
    <row r="126" spans="1:54" x14ac:dyDescent="0.25">
      <c r="A126" t="s">
        <v>103</v>
      </c>
      <c r="B126">
        <v>77</v>
      </c>
      <c r="C126">
        <v>86</v>
      </c>
      <c r="D126">
        <v>82</v>
      </c>
      <c r="E126">
        <v>87</v>
      </c>
      <c r="F126">
        <v>83</v>
      </c>
      <c r="G126">
        <v>99</v>
      </c>
      <c r="H126">
        <v>103</v>
      </c>
      <c r="I126">
        <v>96</v>
      </c>
      <c r="J126">
        <v>97</v>
      </c>
      <c r="K126">
        <v>92</v>
      </c>
      <c r="L126">
        <v>91</v>
      </c>
      <c r="M126">
        <v>89</v>
      </c>
      <c r="N126">
        <v>92</v>
      </c>
      <c r="O126">
        <v>82</v>
      </c>
      <c r="P126">
        <v>83</v>
      </c>
      <c r="Q126">
        <v>83</v>
      </c>
      <c r="R126">
        <v>81</v>
      </c>
      <c r="S126">
        <v>87</v>
      </c>
      <c r="T126">
        <v>87</v>
      </c>
      <c r="U126">
        <v>82</v>
      </c>
      <c r="V126">
        <v>93</v>
      </c>
      <c r="W126">
        <v>84</v>
      </c>
      <c r="X126">
        <v>85</v>
      </c>
      <c r="Y126">
        <v>82</v>
      </c>
      <c r="Z126">
        <v>77</v>
      </c>
      <c r="AA126">
        <v>86</v>
      </c>
      <c r="AB126">
        <v>82</v>
      </c>
      <c r="AC126">
        <v>90</v>
      </c>
      <c r="AD126">
        <v>91</v>
      </c>
      <c r="AE126">
        <v>89</v>
      </c>
      <c r="AF126">
        <v>85</v>
      </c>
      <c r="AG126">
        <v>74</v>
      </c>
      <c r="AH126">
        <v>81</v>
      </c>
      <c r="AI126">
        <v>81</v>
      </c>
      <c r="AJ126">
        <v>78</v>
      </c>
      <c r="AK126">
        <v>80</v>
      </c>
      <c r="AL126">
        <v>84</v>
      </c>
      <c r="AM126">
        <v>80</v>
      </c>
      <c r="AN126">
        <v>81</v>
      </c>
      <c r="AO126">
        <v>74</v>
      </c>
      <c r="AP126">
        <v>79</v>
      </c>
      <c r="AQ126">
        <v>73</v>
      </c>
      <c r="AR126">
        <v>80</v>
      </c>
      <c r="AS126">
        <v>80</v>
      </c>
      <c r="AT126" s="8">
        <f t="shared" si="14"/>
        <v>84.727272727272734</v>
      </c>
      <c r="AU126">
        <f t="shared" si="15"/>
        <v>83</v>
      </c>
      <c r="AV126" s="8">
        <f t="shared" si="16"/>
        <v>6.6625075116276378</v>
      </c>
      <c r="AW126" s="6">
        <f>Table18[[#This Row],[Szórás]]/Table18[[#This Row],[Átlagos akadálymentességi hibaszám]]</f>
        <v>7.8634745308909876E-2</v>
      </c>
      <c r="AX126">
        <f t="shared" si="17"/>
        <v>73</v>
      </c>
      <c r="AY126">
        <f t="shared" si="18"/>
        <v>103</v>
      </c>
      <c r="AZ126">
        <f t="shared" si="19"/>
        <v>30</v>
      </c>
      <c r="BA126" s="7">
        <f t="shared" si="20"/>
        <v>0.99668114663739549</v>
      </c>
      <c r="BB126" s="8">
        <f t="shared" si="21"/>
        <v>0.3058993446911098</v>
      </c>
    </row>
    <row r="127" spans="1:54" x14ac:dyDescent="0.25">
      <c r="A127" t="s">
        <v>103</v>
      </c>
      <c r="B127">
        <v>13</v>
      </c>
      <c r="C127">
        <v>13</v>
      </c>
      <c r="D127">
        <v>13</v>
      </c>
      <c r="E127">
        <v>14</v>
      </c>
      <c r="F127">
        <v>14</v>
      </c>
      <c r="G127">
        <v>14</v>
      </c>
      <c r="H127">
        <v>14</v>
      </c>
      <c r="I127">
        <v>14</v>
      </c>
      <c r="J127">
        <v>14</v>
      </c>
      <c r="K127">
        <v>15</v>
      </c>
      <c r="L127">
        <v>14</v>
      </c>
      <c r="M127">
        <v>14</v>
      </c>
      <c r="N127">
        <v>14</v>
      </c>
      <c r="O127">
        <v>14</v>
      </c>
      <c r="P127">
        <v>14</v>
      </c>
      <c r="Q127">
        <v>14</v>
      </c>
      <c r="R127">
        <v>14</v>
      </c>
      <c r="S127">
        <v>15</v>
      </c>
      <c r="T127">
        <v>15</v>
      </c>
      <c r="U127">
        <v>16</v>
      </c>
      <c r="V127">
        <v>16</v>
      </c>
      <c r="W127">
        <v>17</v>
      </c>
      <c r="X127">
        <v>17</v>
      </c>
      <c r="Y127">
        <v>17</v>
      </c>
      <c r="Z127">
        <v>17</v>
      </c>
      <c r="AA127">
        <v>17</v>
      </c>
      <c r="AB127">
        <v>16</v>
      </c>
      <c r="AC127">
        <v>18</v>
      </c>
      <c r="AD127">
        <v>19</v>
      </c>
      <c r="AE127">
        <v>19</v>
      </c>
      <c r="AF127">
        <v>19</v>
      </c>
      <c r="AG127">
        <v>19</v>
      </c>
      <c r="AH127">
        <v>19</v>
      </c>
      <c r="AI127">
        <v>19</v>
      </c>
      <c r="AJ127">
        <v>20</v>
      </c>
      <c r="AK127">
        <v>19</v>
      </c>
      <c r="AL127">
        <v>19</v>
      </c>
      <c r="AM127">
        <v>19</v>
      </c>
      <c r="AN127">
        <v>19</v>
      </c>
      <c r="AO127">
        <v>20</v>
      </c>
      <c r="AP127">
        <v>20</v>
      </c>
      <c r="AQ127">
        <v>20</v>
      </c>
      <c r="AR127">
        <v>20</v>
      </c>
      <c r="AS127">
        <v>21</v>
      </c>
      <c r="AT127" s="8">
        <f t="shared" si="14"/>
        <v>16.545454545454547</v>
      </c>
      <c r="AU127">
        <f t="shared" si="15"/>
        <v>16.5</v>
      </c>
      <c r="AV127" s="8">
        <f t="shared" si="16"/>
        <v>2.5192703396812028</v>
      </c>
      <c r="AW127" s="6">
        <f>Table18[[#This Row],[Szórás]]/Table18[[#This Row],[Átlagos akadálymentességi hibaszám]]</f>
        <v>0.152263591958754</v>
      </c>
      <c r="AX127">
        <f t="shared" si="17"/>
        <v>13</v>
      </c>
      <c r="AY127">
        <f t="shared" si="18"/>
        <v>21</v>
      </c>
      <c r="AZ127">
        <f t="shared" si="19"/>
        <v>8</v>
      </c>
      <c r="BA127" s="7">
        <f t="shared" si="20"/>
        <v>1.0115026064855714</v>
      </c>
      <c r="BB127" s="8">
        <f t="shared" si="21"/>
        <v>0.92570642007451898</v>
      </c>
    </row>
    <row r="128" spans="1:54" x14ac:dyDescent="0.25">
      <c r="A128" t="s">
        <v>124</v>
      </c>
      <c r="B128">
        <v>122</v>
      </c>
      <c r="C128">
        <v>131</v>
      </c>
      <c r="D128">
        <v>128</v>
      </c>
      <c r="E128">
        <v>127</v>
      </c>
      <c r="F128">
        <v>150</v>
      </c>
      <c r="G128">
        <v>113</v>
      </c>
      <c r="H128">
        <v>127</v>
      </c>
      <c r="I128">
        <v>139</v>
      </c>
      <c r="J128">
        <v>126</v>
      </c>
      <c r="K128">
        <v>127</v>
      </c>
      <c r="L128">
        <v>130</v>
      </c>
      <c r="M128">
        <v>120</v>
      </c>
      <c r="N128">
        <v>125</v>
      </c>
      <c r="O128">
        <v>122</v>
      </c>
      <c r="P128">
        <v>164</v>
      </c>
      <c r="Q128">
        <v>135</v>
      </c>
      <c r="R128">
        <v>123</v>
      </c>
      <c r="S128">
        <v>135</v>
      </c>
      <c r="T128">
        <v>135</v>
      </c>
      <c r="U128">
        <v>131</v>
      </c>
      <c r="V128">
        <v>135</v>
      </c>
      <c r="W128">
        <v>127</v>
      </c>
      <c r="X128">
        <v>121</v>
      </c>
      <c r="Y128">
        <v>146</v>
      </c>
      <c r="Z128">
        <v>128</v>
      </c>
      <c r="AA128">
        <v>135</v>
      </c>
      <c r="AB128">
        <v>131</v>
      </c>
      <c r="AC128">
        <v>121</v>
      </c>
      <c r="AD128">
        <v>121</v>
      </c>
      <c r="AE128">
        <v>97</v>
      </c>
      <c r="AF128">
        <v>115</v>
      </c>
      <c r="AG128">
        <v>105</v>
      </c>
      <c r="AH128">
        <v>116</v>
      </c>
      <c r="AI128">
        <v>139</v>
      </c>
      <c r="AJ128">
        <v>121</v>
      </c>
      <c r="AK128">
        <v>142</v>
      </c>
      <c r="AL128">
        <v>168</v>
      </c>
      <c r="AM128">
        <v>171</v>
      </c>
      <c r="AN128">
        <v>147</v>
      </c>
      <c r="AO128">
        <v>146</v>
      </c>
      <c r="AP128">
        <v>168</v>
      </c>
      <c r="AQ128">
        <v>61</v>
      </c>
      <c r="AR128">
        <v>61</v>
      </c>
      <c r="AS128">
        <v>61</v>
      </c>
      <c r="AT128" s="8">
        <f t="shared" si="14"/>
        <v>127.11363636363636</v>
      </c>
      <c r="AU128">
        <f t="shared" si="15"/>
        <v>127.5</v>
      </c>
      <c r="AV128" s="8">
        <f t="shared" si="16"/>
        <v>23.814414150952032</v>
      </c>
      <c r="AW128" s="6">
        <f>Table18[[#This Row],[Szórás]]/Table18[[#This Row],[Átlagos akadálymentességi hibaszám]]</f>
        <v>0.18734743834112094</v>
      </c>
      <c r="AX128">
        <f t="shared" si="17"/>
        <v>61</v>
      </c>
      <c r="AY128">
        <f t="shared" si="18"/>
        <v>171</v>
      </c>
      <c r="AZ128">
        <f t="shared" si="19"/>
        <v>110</v>
      </c>
      <c r="BA128" s="7">
        <f t="shared" si="20"/>
        <v>0.99519150453709504</v>
      </c>
      <c r="BB128" s="8">
        <f t="shared" si="21"/>
        <v>7.4890756552113469E-2</v>
      </c>
    </row>
    <row r="129" spans="1:54" x14ac:dyDescent="0.25">
      <c r="A129" t="s">
        <v>175</v>
      </c>
      <c r="B129">
        <v>138</v>
      </c>
      <c r="C129">
        <v>135</v>
      </c>
      <c r="D129">
        <v>132</v>
      </c>
      <c r="E129">
        <v>139</v>
      </c>
      <c r="F129">
        <v>124</v>
      </c>
      <c r="G129">
        <v>122</v>
      </c>
      <c r="H129">
        <v>125</v>
      </c>
      <c r="I129">
        <v>125</v>
      </c>
      <c r="J129">
        <v>122</v>
      </c>
      <c r="K129">
        <v>152</v>
      </c>
      <c r="L129">
        <v>148</v>
      </c>
      <c r="M129">
        <v>153</v>
      </c>
      <c r="N129">
        <v>166</v>
      </c>
      <c r="O129">
        <v>169</v>
      </c>
      <c r="P129">
        <v>174</v>
      </c>
      <c r="Q129">
        <v>166</v>
      </c>
      <c r="R129">
        <v>178</v>
      </c>
      <c r="S129">
        <v>182</v>
      </c>
      <c r="T129">
        <v>178</v>
      </c>
      <c r="U129">
        <v>190</v>
      </c>
      <c r="V129">
        <v>197</v>
      </c>
      <c r="W129">
        <v>203</v>
      </c>
      <c r="X129">
        <v>196</v>
      </c>
      <c r="Y129">
        <v>204</v>
      </c>
      <c r="Z129">
        <v>205</v>
      </c>
      <c r="AA129">
        <v>239</v>
      </c>
      <c r="AB129">
        <v>258</v>
      </c>
      <c r="AC129">
        <v>267</v>
      </c>
      <c r="AD129">
        <v>256</v>
      </c>
      <c r="AE129">
        <v>261</v>
      </c>
      <c r="AF129">
        <v>267</v>
      </c>
      <c r="AG129">
        <v>282</v>
      </c>
      <c r="AH129">
        <v>345</v>
      </c>
      <c r="AI129">
        <v>338</v>
      </c>
      <c r="AJ129">
        <v>308</v>
      </c>
      <c r="AK129">
        <v>313</v>
      </c>
      <c r="AL129">
        <v>307</v>
      </c>
      <c r="AM129">
        <v>304</v>
      </c>
      <c r="AN129">
        <v>302</v>
      </c>
      <c r="AO129">
        <v>289</v>
      </c>
      <c r="AP129">
        <v>284</v>
      </c>
      <c r="AQ129">
        <v>268</v>
      </c>
      <c r="AR129">
        <v>235</v>
      </c>
      <c r="AS129">
        <v>234</v>
      </c>
      <c r="AT129" s="8">
        <f t="shared" si="14"/>
        <v>213.18181818181819</v>
      </c>
      <c r="AU129">
        <f t="shared" si="15"/>
        <v>200</v>
      </c>
      <c r="AV129" s="8">
        <f t="shared" si="16"/>
        <v>67.719075230733239</v>
      </c>
      <c r="AW129" s="6">
        <f>Table18[[#This Row],[Szórás]]/Table18[[#This Row],[Átlagos akadálymentességi hibaszám]]</f>
        <v>0.31765877506953755</v>
      </c>
      <c r="AX129">
        <f t="shared" si="17"/>
        <v>122</v>
      </c>
      <c r="AY129">
        <f t="shared" si="18"/>
        <v>345</v>
      </c>
      <c r="AZ129">
        <f t="shared" si="19"/>
        <v>223</v>
      </c>
      <c r="BA129" s="7">
        <f t="shared" si="20"/>
        <v>1.0236334503208635</v>
      </c>
      <c r="BB129" s="8">
        <f t="shared" si="21"/>
        <v>0.85254805362698272</v>
      </c>
    </row>
    <row r="130" spans="1:54" x14ac:dyDescent="0.25">
      <c r="A130" t="s">
        <v>103</v>
      </c>
      <c r="B130">
        <v>76</v>
      </c>
      <c r="C130">
        <v>76</v>
      </c>
      <c r="D130">
        <v>75</v>
      </c>
      <c r="E130">
        <v>75</v>
      </c>
      <c r="F130">
        <v>75</v>
      </c>
      <c r="G130">
        <v>75</v>
      </c>
      <c r="H130">
        <v>75</v>
      </c>
      <c r="I130">
        <v>75</v>
      </c>
      <c r="J130">
        <v>66</v>
      </c>
      <c r="K130">
        <v>66</v>
      </c>
      <c r="L130">
        <v>66</v>
      </c>
      <c r="M130">
        <v>66</v>
      </c>
      <c r="N130">
        <v>66</v>
      </c>
      <c r="O130">
        <v>66</v>
      </c>
      <c r="P130">
        <v>66</v>
      </c>
      <c r="Q130">
        <v>66</v>
      </c>
      <c r="R130">
        <v>66</v>
      </c>
      <c r="S130">
        <v>66</v>
      </c>
      <c r="T130">
        <v>66</v>
      </c>
      <c r="U130">
        <v>66</v>
      </c>
      <c r="V130">
        <v>66</v>
      </c>
      <c r="W130">
        <v>66</v>
      </c>
      <c r="X130">
        <v>66</v>
      </c>
      <c r="Y130">
        <v>66</v>
      </c>
      <c r="Z130">
        <v>23</v>
      </c>
      <c r="AA130">
        <v>22</v>
      </c>
      <c r="AB130">
        <v>23</v>
      </c>
      <c r="AC130">
        <v>23</v>
      </c>
      <c r="AD130">
        <v>23</v>
      </c>
      <c r="AE130">
        <v>22</v>
      </c>
      <c r="AF130">
        <v>23</v>
      </c>
      <c r="AG130">
        <v>23</v>
      </c>
      <c r="AH130">
        <v>23</v>
      </c>
      <c r="AI130">
        <v>23</v>
      </c>
      <c r="AJ130">
        <v>22</v>
      </c>
      <c r="AK130">
        <v>22</v>
      </c>
      <c r="AL130">
        <v>21</v>
      </c>
      <c r="AM130">
        <v>25</v>
      </c>
      <c r="AN130">
        <v>26</v>
      </c>
      <c r="AO130">
        <v>24</v>
      </c>
      <c r="AP130">
        <v>24</v>
      </c>
      <c r="AQ130">
        <v>24</v>
      </c>
      <c r="AR130">
        <v>24</v>
      </c>
      <c r="AS130">
        <v>25</v>
      </c>
      <c r="AT130" s="8">
        <f t="shared" si="14"/>
        <v>48.25</v>
      </c>
      <c r="AU130">
        <f t="shared" si="15"/>
        <v>66</v>
      </c>
      <c r="AV130" s="8">
        <f t="shared" si="16"/>
        <v>23.328917079303601</v>
      </c>
      <c r="AW130" s="6">
        <f>Table18[[#This Row],[Szórás]]/Table18[[#This Row],[Átlagos akadálymentességi hibaszám]]</f>
        <v>0.48350087210991921</v>
      </c>
      <c r="AX130">
        <f t="shared" si="17"/>
        <v>21</v>
      </c>
      <c r="AY130">
        <f t="shared" si="18"/>
        <v>76</v>
      </c>
      <c r="AZ130">
        <f t="shared" si="19"/>
        <v>55</v>
      </c>
      <c r="BA130" s="7">
        <f t="shared" si="20"/>
        <v>0.9631236165405862</v>
      </c>
      <c r="BB130" s="8">
        <f t="shared" si="21"/>
        <v>0.7667231144927602</v>
      </c>
    </row>
    <row r="131" spans="1:54" x14ac:dyDescent="0.25">
      <c r="A131" t="s">
        <v>137</v>
      </c>
      <c r="B131">
        <v>20</v>
      </c>
      <c r="C131">
        <v>20</v>
      </c>
      <c r="D131">
        <v>22</v>
      </c>
      <c r="E131">
        <v>23</v>
      </c>
      <c r="F131">
        <v>19</v>
      </c>
      <c r="G131">
        <v>24</v>
      </c>
      <c r="H131">
        <v>22</v>
      </c>
      <c r="I131">
        <v>25</v>
      </c>
      <c r="J131">
        <v>20</v>
      </c>
      <c r="K131">
        <v>25</v>
      </c>
      <c r="L131">
        <v>23</v>
      </c>
      <c r="M131">
        <v>20</v>
      </c>
      <c r="N131">
        <v>19</v>
      </c>
      <c r="O131">
        <v>21</v>
      </c>
      <c r="P131">
        <v>25</v>
      </c>
      <c r="Q131">
        <v>24</v>
      </c>
      <c r="R131">
        <v>26</v>
      </c>
      <c r="S131">
        <v>21</v>
      </c>
      <c r="T131">
        <v>22</v>
      </c>
      <c r="U131">
        <v>18</v>
      </c>
      <c r="V131">
        <v>19</v>
      </c>
      <c r="W131">
        <v>19</v>
      </c>
      <c r="X131">
        <v>22</v>
      </c>
      <c r="Y131">
        <v>17</v>
      </c>
      <c r="Z131">
        <v>20</v>
      </c>
      <c r="AA131">
        <v>18</v>
      </c>
      <c r="AB131">
        <v>20</v>
      </c>
      <c r="AC131">
        <v>18</v>
      </c>
      <c r="AD131">
        <v>22</v>
      </c>
      <c r="AE131">
        <v>21</v>
      </c>
      <c r="AF131">
        <v>22</v>
      </c>
      <c r="AG131">
        <v>15</v>
      </c>
      <c r="AH131">
        <v>18</v>
      </c>
      <c r="AI131">
        <v>19</v>
      </c>
      <c r="AJ131">
        <v>18</v>
      </c>
      <c r="AK131">
        <v>23</v>
      </c>
      <c r="AL131">
        <v>18</v>
      </c>
      <c r="AM131">
        <v>18</v>
      </c>
      <c r="AN131">
        <v>19</v>
      </c>
      <c r="AO131">
        <v>20</v>
      </c>
      <c r="AP131">
        <v>22</v>
      </c>
      <c r="AQ131">
        <v>18</v>
      </c>
      <c r="AR131">
        <v>18</v>
      </c>
      <c r="AS131">
        <v>21</v>
      </c>
      <c r="AT131" s="8">
        <f t="shared" ref="AT131:AT194" si="22">AVERAGE(B131:AS131)</f>
        <v>20.545454545454547</v>
      </c>
      <c r="AU131">
        <f t="shared" ref="AU131:AU194" si="23">MEDIAN(B131:AS131)</f>
        <v>20</v>
      </c>
      <c r="AV131" s="8">
        <f t="shared" ref="AV131:AV194" si="24">_xlfn.STDEV.S(B131:AS131)</f>
        <v>2.4820710168666769</v>
      </c>
      <c r="AW131" s="6">
        <f>Table18[[#This Row],[Szórás]]/Table18[[#This Row],[Átlagos akadálymentességi hibaszám]]</f>
        <v>0.12080876630767011</v>
      </c>
      <c r="AX131">
        <f t="shared" ref="AX131:AX194" si="25">MIN(B131:AS131)</f>
        <v>15</v>
      </c>
      <c r="AY131">
        <f t="shared" ref="AY131:AY194" si="26">MAX(B131:AS131)</f>
        <v>26</v>
      </c>
      <c r="AZ131">
        <f t="shared" ref="AZ131:AZ194" si="27">AY131-AX131</f>
        <v>11</v>
      </c>
      <c r="BA131" s="7">
        <f t="shared" ref="BA131:BA194" si="28">INDEX(LOGEST($B131:$AS131,,TRUE,TRUE),1,1)</f>
        <v>0.99596334713134893</v>
      </c>
      <c r="BB131" s="8">
        <f t="shared" ref="BB131:BB194" si="29">INDEX(LOGEST($B131:$AS131,,TRUE,TRUE),3,1)</f>
        <v>0.1860235520134664</v>
      </c>
    </row>
    <row r="132" spans="1:54" x14ac:dyDescent="0.25">
      <c r="A132" t="s">
        <v>124</v>
      </c>
      <c r="B132">
        <v>43</v>
      </c>
      <c r="C132">
        <v>43</v>
      </c>
      <c r="D132">
        <v>44</v>
      </c>
      <c r="E132">
        <v>58</v>
      </c>
      <c r="F132">
        <v>58</v>
      </c>
      <c r="G132">
        <v>58</v>
      </c>
      <c r="H132">
        <v>58</v>
      </c>
      <c r="I132">
        <v>57</v>
      </c>
      <c r="J132">
        <v>57</v>
      </c>
      <c r="K132">
        <v>57</v>
      </c>
      <c r="L132">
        <v>58</v>
      </c>
      <c r="M132">
        <v>58</v>
      </c>
      <c r="N132">
        <v>57</v>
      </c>
      <c r="O132">
        <v>58</v>
      </c>
      <c r="P132">
        <v>58</v>
      </c>
      <c r="Q132">
        <v>58</v>
      </c>
      <c r="R132">
        <v>58</v>
      </c>
      <c r="S132">
        <v>58</v>
      </c>
      <c r="T132">
        <v>57</v>
      </c>
      <c r="U132">
        <v>57</v>
      </c>
      <c r="V132">
        <v>58</v>
      </c>
      <c r="W132">
        <v>58</v>
      </c>
      <c r="X132">
        <v>58</v>
      </c>
      <c r="Y132">
        <v>58</v>
      </c>
      <c r="Z132">
        <v>58</v>
      </c>
      <c r="AA132">
        <v>59</v>
      </c>
      <c r="AB132">
        <v>58</v>
      </c>
      <c r="AC132">
        <v>58</v>
      </c>
      <c r="AD132">
        <v>58</v>
      </c>
      <c r="AE132">
        <v>58</v>
      </c>
      <c r="AF132">
        <v>58</v>
      </c>
      <c r="AG132">
        <v>58</v>
      </c>
      <c r="AH132">
        <v>58</v>
      </c>
      <c r="AI132">
        <v>58</v>
      </c>
      <c r="AJ132">
        <v>58</v>
      </c>
      <c r="AK132">
        <v>57</v>
      </c>
      <c r="AL132">
        <v>57</v>
      </c>
      <c r="AM132">
        <v>57</v>
      </c>
      <c r="AN132">
        <v>57</v>
      </c>
      <c r="AO132">
        <v>57</v>
      </c>
      <c r="AP132">
        <v>57</v>
      </c>
      <c r="AQ132">
        <v>57</v>
      </c>
      <c r="AR132">
        <v>57</v>
      </c>
      <c r="AS132">
        <v>57</v>
      </c>
      <c r="AT132" s="8">
        <f t="shared" si="22"/>
        <v>56.68181818181818</v>
      </c>
      <c r="AU132">
        <f t="shared" si="23"/>
        <v>58</v>
      </c>
      <c r="AV132" s="8">
        <f t="shared" si="24"/>
        <v>3.6901674964992939</v>
      </c>
      <c r="AW132" s="6">
        <f>Table18[[#This Row],[Szórás]]/Table18[[#This Row],[Átlagos akadálymentességi hibaszám]]</f>
        <v>6.5103195607846401E-2</v>
      </c>
      <c r="AX132">
        <f t="shared" si="25"/>
        <v>43</v>
      </c>
      <c r="AY132">
        <f t="shared" si="26"/>
        <v>59</v>
      </c>
      <c r="AZ132">
        <f t="shared" si="27"/>
        <v>16</v>
      </c>
      <c r="BA132" s="7">
        <f t="shared" si="28"/>
        <v>1.0022929293400862</v>
      </c>
      <c r="BB132" s="8">
        <f t="shared" si="29"/>
        <v>0.16055281510196048</v>
      </c>
    </row>
    <row r="133" spans="1:54" x14ac:dyDescent="0.25">
      <c r="A133" t="s">
        <v>124</v>
      </c>
      <c r="B133">
        <v>17</v>
      </c>
      <c r="C133">
        <v>17</v>
      </c>
      <c r="D133">
        <v>17</v>
      </c>
      <c r="E133">
        <v>15</v>
      </c>
      <c r="F133">
        <v>13</v>
      </c>
      <c r="G133">
        <v>14</v>
      </c>
      <c r="H133">
        <v>17</v>
      </c>
      <c r="I133">
        <v>17</v>
      </c>
      <c r="J133">
        <v>17</v>
      </c>
      <c r="K133">
        <v>17</v>
      </c>
      <c r="L133">
        <v>17</v>
      </c>
      <c r="M133">
        <v>17</v>
      </c>
      <c r="N133">
        <v>17</v>
      </c>
      <c r="O133">
        <v>14</v>
      </c>
      <c r="P133">
        <v>14</v>
      </c>
      <c r="Q133">
        <v>18</v>
      </c>
      <c r="R133">
        <v>17</v>
      </c>
      <c r="S133">
        <v>15</v>
      </c>
      <c r="T133">
        <v>6</v>
      </c>
      <c r="U133">
        <v>13</v>
      </c>
      <c r="V133">
        <v>17</v>
      </c>
      <c r="W133">
        <v>13</v>
      </c>
      <c r="X133">
        <v>14</v>
      </c>
      <c r="Y133">
        <v>14</v>
      </c>
      <c r="Z133">
        <v>15</v>
      </c>
      <c r="AA133">
        <v>13</v>
      </c>
      <c r="AB133">
        <v>13</v>
      </c>
      <c r="AC133">
        <v>17</v>
      </c>
      <c r="AD133">
        <v>15</v>
      </c>
      <c r="AE133">
        <v>15</v>
      </c>
      <c r="AF133">
        <v>14</v>
      </c>
      <c r="AG133">
        <v>17</v>
      </c>
      <c r="AH133">
        <v>17</v>
      </c>
      <c r="AI133">
        <v>17</v>
      </c>
      <c r="AJ133">
        <v>13</v>
      </c>
      <c r="AK133">
        <v>13</v>
      </c>
      <c r="AL133">
        <v>13</v>
      </c>
      <c r="AM133">
        <v>14</v>
      </c>
      <c r="AN133">
        <v>15</v>
      </c>
      <c r="AO133">
        <v>13</v>
      </c>
      <c r="AP133">
        <v>14</v>
      </c>
      <c r="AQ133">
        <v>13</v>
      </c>
      <c r="AR133">
        <v>14</v>
      </c>
      <c r="AS133">
        <v>14</v>
      </c>
      <c r="AT133" s="8">
        <f t="shared" si="22"/>
        <v>14.909090909090908</v>
      </c>
      <c r="AU133">
        <f t="shared" si="23"/>
        <v>15</v>
      </c>
      <c r="AV133" s="8">
        <f t="shared" si="24"/>
        <v>2.1761731059114267</v>
      </c>
      <c r="AW133" s="6">
        <f>Table18[[#This Row],[Szórás]]/Table18[[#This Row],[Átlagos akadálymentességi hibaszám]]</f>
        <v>0.14596283027454693</v>
      </c>
      <c r="AX133">
        <f t="shared" si="25"/>
        <v>6</v>
      </c>
      <c r="AY133">
        <f t="shared" si="26"/>
        <v>18</v>
      </c>
      <c r="AZ133">
        <f t="shared" si="27"/>
        <v>12</v>
      </c>
      <c r="BA133" s="7">
        <f t="shared" si="28"/>
        <v>0.99635624499554565</v>
      </c>
      <c r="BB133" s="8">
        <f t="shared" si="29"/>
        <v>6.9551035199024266E-2</v>
      </c>
    </row>
    <row r="134" spans="1:54" x14ac:dyDescent="0.25">
      <c r="A134" t="s">
        <v>137</v>
      </c>
      <c r="B134">
        <v>34</v>
      </c>
      <c r="C134">
        <v>34</v>
      </c>
      <c r="D134">
        <v>34</v>
      </c>
      <c r="E134">
        <v>34</v>
      </c>
      <c r="F134">
        <v>34</v>
      </c>
      <c r="G134">
        <v>34</v>
      </c>
      <c r="H134">
        <v>34</v>
      </c>
      <c r="I134">
        <v>34</v>
      </c>
      <c r="J134">
        <v>34</v>
      </c>
      <c r="K134">
        <v>32</v>
      </c>
      <c r="L134">
        <v>34</v>
      </c>
      <c r="M134">
        <v>33</v>
      </c>
      <c r="N134">
        <v>33</v>
      </c>
      <c r="O134">
        <v>34</v>
      </c>
      <c r="P134">
        <v>33</v>
      </c>
      <c r="Q134">
        <v>32</v>
      </c>
      <c r="R134">
        <v>33</v>
      </c>
      <c r="S134">
        <v>34</v>
      </c>
      <c r="T134">
        <v>34</v>
      </c>
      <c r="U134">
        <v>33</v>
      </c>
      <c r="V134">
        <v>34</v>
      </c>
      <c r="W134">
        <v>34</v>
      </c>
      <c r="X134">
        <v>33</v>
      </c>
      <c r="Y134">
        <v>34</v>
      </c>
      <c r="Z134">
        <v>34</v>
      </c>
      <c r="AA134">
        <v>31</v>
      </c>
      <c r="AB134">
        <v>31</v>
      </c>
      <c r="AC134">
        <v>31</v>
      </c>
      <c r="AD134">
        <v>31</v>
      </c>
      <c r="AE134">
        <v>31</v>
      </c>
      <c r="AF134">
        <v>28</v>
      </c>
      <c r="AG134">
        <v>27</v>
      </c>
      <c r="AH134">
        <v>29</v>
      </c>
      <c r="AI134">
        <v>29</v>
      </c>
      <c r="AJ134">
        <v>29</v>
      </c>
      <c r="AK134">
        <v>29</v>
      </c>
      <c r="AL134">
        <v>29</v>
      </c>
      <c r="AM134">
        <v>30</v>
      </c>
      <c r="AN134">
        <v>29</v>
      </c>
      <c r="AO134">
        <v>30</v>
      </c>
      <c r="AP134">
        <v>29</v>
      </c>
      <c r="AQ134">
        <v>31</v>
      </c>
      <c r="AR134">
        <v>29</v>
      </c>
      <c r="AS134">
        <v>29</v>
      </c>
      <c r="AT134" s="8">
        <f t="shared" si="22"/>
        <v>31.863636363636363</v>
      </c>
      <c r="AU134">
        <f t="shared" si="23"/>
        <v>33</v>
      </c>
      <c r="AV134" s="8">
        <f t="shared" si="24"/>
        <v>2.205605006815317</v>
      </c>
      <c r="AW134" s="6">
        <f>Table18[[#This Row],[Szórás]]/Table18[[#This Row],[Átlagos akadálymentességi hibaszám]]</f>
        <v>6.9220128601907238E-2</v>
      </c>
      <c r="AX134">
        <f t="shared" si="25"/>
        <v>27</v>
      </c>
      <c r="AY134">
        <f t="shared" si="26"/>
        <v>34</v>
      </c>
      <c r="AZ134">
        <f t="shared" si="27"/>
        <v>7</v>
      </c>
      <c r="BA134" s="7">
        <f t="shared" si="28"/>
        <v>0.99545713887343934</v>
      </c>
      <c r="BB134" s="8">
        <f t="shared" si="29"/>
        <v>0.68577296849187286</v>
      </c>
    </row>
    <row r="135" spans="1:54" x14ac:dyDescent="0.25">
      <c r="A135" t="s">
        <v>175</v>
      </c>
      <c r="B135">
        <v>105</v>
      </c>
      <c r="C135">
        <v>119</v>
      </c>
      <c r="D135">
        <v>137</v>
      </c>
      <c r="E135">
        <v>137</v>
      </c>
      <c r="F135">
        <v>137</v>
      </c>
      <c r="G135">
        <v>137</v>
      </c>
      <c r="H135">
        <v>127</v>
      </c>
      <c r="I135">
        <v>121</v>
      </c>
      <c r="J135">
        <v>131</v>
      </c>
      <c r="K135">
        <v>150</v>
      </c>
      <c r="L135">
        <v>135</v>
      </c>
      <c r="M135">
        <v>126</v>
      </c>
      <c r="N135">
        <v>136</v>
      </c>
      <c r="O135">
        <v>118</v>
      </c>
      <c r="P135">
        <v>121</v>
      </c>
      <c r="Q135">
        <v>121</v>
      </c>
      <c r="R135">
        <v>134</v>
      </c>
      <c r="S135">
        <v>142</v>
      </c>
      <c r="T135">
        <v>137</v>
      </c>
      <c r="U135">
        <v>142</v>
      </c>
      <c r="V135">
        <v>150</v>
      </c>
      <c r="W135">
        <v>137</v>
      </c>
      <c r="X135">
        <v>140</v>
      </c>
      <c r="Y135">
        <v>149</v>
      </c>
      <c r="Z135">
        <v>157</v>
      </c>
      <c r="AA135">
        <v>149</v>
      </c>
      <c r="AB135">
        <v>139</v>
      </c>
      <c r="AC135">
        <v>141</v>
      </c>
      <c r="AD135">
        <v>140</v>
      </c>
      <c r="AE135">
        <v>154</v>
      </c>
      <c r="AF135">
        <v>134</v>
      </c>
      <c r="AG135">
        <v>125</v>
      </c>
      <c r="AH135">
        <v>131</v>
      </c>
      <c r="AI135">
        <v>139</v>
      </c>
      <c r="AJ135">
        <v>138</v>
      </c>
      <c r="AK135">
        <v>124</v>
      </c>
      <c r="AL135">
        <v>162</v>
      </c>
      <c r="AM135">
        <v>138</v>
      </c>
      <c r="AN135">
        <v>142</v>
      </c>
      <c r="AO135">
        <v>140</v>
      </c>
      <c r="AP135">
        <v>133</v>
      </c>
      <c r="AQ135">
        <v>121</v>
      </c>
      <c r="AR135">
        <v>133</v>
      </c>
      <c r="AS135">
        <v>127</v>
      </c>
      <c r="AT135" s="8">
        <f t="shared" si="22"/>
        <v>135.36363636363637</v>
      </c>
      <c r="AU135">
        <f t="shared" si="23"/>
        <v>137</v>
      </c>
      <c r="AV135" s="8">
        <f t="shared" si="24"/>
        <v>11.252061121972293</v>
      </c>
      <c r="AW135" s="6">
        <f>Table18[[#This Row],[Szórás]]/Table18[[#This Row],[Átlagos akadálymentességi hibaszám]]</f>
        <v>8.3124695998452125E-2</v>
      </c>
      <c r="AX135">
        <f t="shared" si="25"/>
        <v>105</v>
      </c>
      <c r="AY135">
        <f t="shared" si="26"/>
        <v>162</v>
      </c>
      <c r="AZ135">
        <f t="shared" si="27"/>
        <v>57</v>
      </c>
      <c r="BA135" s="7">
        <f t="shared" si="28"/>
        <v>1.0017797563363429</v>
      </c>
      <c r="BB135" s="8">
        <f t="shared" si="29"/>
        <v>7.3446913693453103E-2</v>
      </c>
    </row>
    <row r="136" spans="1:54" x14ac:dyDescent="0.25">
      <c r="A136" t="s">
        <v>137</v>
      </c>
      <c r="B136">
        <v>43</v>
      </c>
      <c r="C136">
        <v>71</v>
      </c>
      <c r="D136">
        <v>71</v>
      </c>
      <c r="E136">
        <v>71</v>
      </c>
      <c r="F136">
        <v>71</v>
      </c>
      <c r="G136">
        <v>43</v>
      </c>
      <c r="H136">
        <v>43</v>
      </c>
      <c r="I136">
        <v>2</v>
      </c>
      <c r="J136">
        <v>71</v>
      </c>
      <c r="K136">
        <v>71</v>
      </c>
      <c r="L136">
        <v>71</v>
      </c>
      <c r="M136">
        <v>71</v>
      </c>
      <c r="N136">
        <v>71</v>
      </c>
      <c r="O136">
        <v>43</v>
      </c>
      <c r="P136">
        <v>71</v>
      </c>
      <c r="Q136">
        <v>71</v>
      </c>
      <c r="R136">
        <v>71</v>
      </c>
      <c r="S136">
        <v>71</v>
      </c>
      <c r="T136">
        <v>71</v>
      </c>
      <c r="U136">
        <v>71</v>
      </c>
      <c r="V136">
        <v>71</v>
      </c>
      <c r="W136">
        <v>71</v>
      </c>
      <c r="X136">
        <v>71</v>
      </c>
      <c r="Y136">
        <v>71</v>
      </c>
      <c r="Z136">
        <v>71</v>
      </c>
      <c r="AA136">
        <v>71</v>
      </c>
      <c r="AB136">
        <v>71</v>
      </c>
      <c r="AC136">
        <v>71</v>
      </c>
      <c r="AD136">
        <v>71</v>
      </c>
      <c r="AE136">
        <v>43</v>
      </c>
      <c r="AF136">
        <v>71</v>
      </c>
      <c r="AG136">
        <v>71</v>
      </c>
      <c r="AH136">
        <v>71</v>
      </c>
      <c r="AI136">
        <v>69</v>
      </c>
      <c r="AJ136">
        <v>69</v>
      </c>
      <c r="AK136">
        <v>69</v>
      </c>
      <c r="AL136">
        <v>35</v>
      </c>
      <c r="AM136">
        <v>35</v>
      </c>
      <c r="AN136">
        <v>36</v>
      </c>
      <c r="AO136">
        <v>36</v>
      </c>
      <c r="AP136">
        <v>63</v>
      </c>
      <c r="AQ136">
        <v>63</v>
      </c>
      <c r="AR136">
        <v>63</v>
      </c>
      <c r="AS136">
        <v>63</v>
      </c>
      <c r="AT136" s="8">
        <f t="shared" si="22"/>
        <v>62.159090909090907</v>
      </c>
      <c r="AU136">
        <f t="shared" si="23"/>
        <v>71</v>
      </c>
      <c r="AV136" s="8">
        <f t="shared" si="24"/>
        <v>15.665015356873353</v>
      </c>
      <c r="AW136" s="6">
        <f>Table18[[#This Row],[Szórás]]/Table18[[#This Row],[Átlagos akadálymentességi hibaszám]]</f>
        <v>0.25201487228607955</v>
      </c>
      <c r="AX136">
        <f t="shared" si="25"/>
        <v>2</v>
      </c>
      <c r="AY136">
        <f t="shared" si="26"/>
        <v>71</v>
      </c>
      <c r="AZ136">
        <f t="shared" si="27"/>
        <v>69</v>
      </c>
      <c r="BA136" s="7">
        <f t="shared" si="28"/>
        <v>1.0034085204617627</v>
      </c>
      <c r="BB136" s="8">
        <f t="shared" si="29"/>
        <v>5.8814252708694476E-3</v>
      </c>
    </row>
    <row r="137" spans="1:54" x14ac:dyDescent="0.25">
      <c r="A137" t="s">
        <v>124</v>
      </c>
      <c r="B137">
        <v>75</v>
      </c>
      <c r="C137">
        <v>77</v>
      </c>
      <c r="D137">
        <v>71</v>
      </c>
      <c r="E137">
        <v>69</v>
      </c>
      <c r="F137">
        <v>68</v>
      </c>
      <c r="G137">
        <v>75</v>
      </c>
      <c r="H137">
        <v>75</v>
      </c>
      <c r="I137">
        <v>78</v>
      </c>
      <c r="J137">
        <v>73</v>
      </c>
      <c r="K137">
        <v>71</v>
      </c>
      <c r="L137">
        <v>71</v>
      </c>
      <c r="M137">
        <v>69</v>
      </c>
      <c r="N137">
        <v>73</v>
      </c>
      <c r="O137">
        <v>68</v>
      </c>
      <c r="P137">
        <v>72</v>
      </c>
      <c r="Q137">
        <v>73</v>
      </c>
      <c r="R137">
        <v>69</v>
      </c>
      <c r="S137">
        <v>73</v>
      </c>
      <c r="T137">
        <v>76</v>
      </c>
      <c r="U137">
        <v>70</v>
      </c>
      <c r="V137">
        <v>76</v>
      </c>
      <c r="W137">
        <v>72</v>
      </c>
      <c r="X137">
        <v>75</v>
      </c>
      <c r="Y137">
        <v>72</v>
      </c>
      <c r="Z137">
        <v>71</v>
      </c>
      <c r="AA137">
        <v>75</v>
      </c>
      <c r="AB137">
        <v>74</v>
      </c>
      <c r="AC137">
        <v>73</v>
      </c>
      <c r="AD137">
        <v>71</v>
      </c>
      <c r="AE137">
        <v>70</v>
      </c>
      <c r="AF137">
        <v>68</v>
      </c>
      <c r="AG137">
        <v>76</v>
      </c>
      <c r="AH137">
        <v>73</v>
      </c>
      <c r="AI137">
        <v>74</v>
      </c>
      <c r="AJ137">
        <v>16</v>
      </c>
      <c r="AK137">
        <v>13</v>
      </c>
      <c r="AL137">
        <v>13</v>
      </c>
      <c r="AM137">
        <v>14</v>
      </c>
      <c r="AN137">
        <v>13</v>
      </c>
      <c r="AO137">
        <v>14</v>
      </c>
      <c r="AP137">
        <v>15</v>
      </c>
      <c r="AQ137">
        <v>14</v>
      </c>
      <c r="AR137">
        <v>14</v>
      </c>
      <c r="AS137">
        <v>14</v>
      </c>
      <c r="AT137" s="8">
        <f t="shared" si="22"/>
        <v>59.227272727272727</v>
      </c>
      <c r="AU137">
        <f t="shared" si="23"/>
        <v>71</v>
      </c>
      <c r="AV137" s="8">
        <f t="shared" si="24"/>
        <v>24.930474147641384</v>
      </c>
      <c r="AW137" s="6">
        <f>Table18[[#This Row],[Szórás]]/Table18[[#This Row],[Átlagos akadálymentességi hibaszám]]</f>
        <v>0.4209289572126711</v>
      </c>
      <c r="AX137">
        <f t="shared" si="25"/>
        <v>13</v>
      </c>
      <c r="AY137">
        <f t="shared" si="26"/>
        <v>78</v>
      </c>
      <c r="AZ137">
        <f t="shared" si="27"/>
        <v>65</v>
      </c>
      <c r="BA137" s="7">
        <f t="shared" si="28"/>
        <v>0.96129606296014714</v>
      </c>
      <c r="BB137" s="8">
        <f t="shared" si="29"/>
        <v>0.52573267277715618</v>
      </c>
    </row>
    <row r="138" spans="1:54" x14ac:dyDescent="0.25">
      <c r="A138" t="s">
        <v>103</v>
      </c>
      <c r="B138">
        <v>14</v>
      </c>
      <c r="C138">
        <v>16</v>
      </c>
      <c r="D138">
        <v>14</v>
      </c>
      <c r="E138">
        <v>16</v>
      </c>
      <c r="F138">
        <v>16</v>
      </c>
      <c r="G138">
        <v>16</v>
      </c>
      <c r="H138">
        <v>16</v>
      </c>
      <c r="I138">
        <v>16</v>
      </c>
      <c r="J138">
        <v>16</v>
      </c>
      <c r="K138">
        <v>16</v>
      </c>
      <c r="L138">
        <v>14</v>
      </c>
      <c r="M138">
        <v>16</v>
      </c>
      <c r="N138">
        <v>14</v>
      </c>
      <c r="O138">
        <v>17</v>
      </c>
      <c r="P138">
        <v>15</v>
      </c>
      <c r="Q138">
        <v>17</v>
      </c>
      <c r="R138">
        <v>18</v>
      </c>
      <c r="S138">
        <v>18</v>
      </c>
      <c r="T138">
        <v>18</v>
      </c>
      <c r="U138">
        <v>18</v>
      </c>
      <c r="V138">
        <v>18</v>
      </c>
      <c r="W138">
        <v>18</v>
      </c>
      <c r="X138">
        <v>18</v>
      </c>
      <c r="Y138">
        <v>18</v>
      </c>
      <c r="Z138">
        <v>18</v>
      </c>
      <c r="AA138">
        <v>18</v>
      </c>
      <c r="AB138">
        <v>18</v>
      </c>
      <c r="AC138">
        <v>18</v>
      </c>
      <c r="AD138">
        <v>18</v>
      </c>
      <c r="AE138">
        <v>18</v>
      </c>
      <c r="AF138">
        <v>18</v>
      </c>
      <c r="AG138">
        <v>18</v>
      </c>
      <c r="AH138">
        <v>18</v>
      </c>
      <c r="AI138">
        <v>18</v>
      </c>
      <c r="AJ138">
        <v>18</v>
      </c>
      <c r="AK138">
        <v>13</v>
      </c>
      <c r="AL138">
        <v>13</v>
      </c>
      <c r="AM138">
        <v>13</v>
      </c>
      <c r="AN138">
        <v>13</v>
      </c>
      <c r="AO138">
        <v>13</v>
      </c>
      <c r="AP138">
        <v>13</v>
      </c>
      <c r="AQ138">
        <v>13</v>
      </c>
      <c r="AR138">
        <v>13</v>
      </c>
      <c r="AS138">
        <v>13</v>
      </c>
      <c r="AT138" s="8">
        <f t="shared" si="22"/>
        <v>16.09090909090909</v>
      </c>
      <c r="AU138">
        <f t="shared" si="23"/>
        <v>16</v>
      </c>
      <c r="AV138" s="8">
        <f t="shared" si="24"/>
        <v>2.0210310725455241</v>
      </c>
      <c r="AW138" s="6">
        <f>Table18[[#This Row],[Szórás]]/Table18[[#This Row],[Átlagos akadálymentességi hibaszám]]</f>
        <v>0.12560080111864841</v>
      </c>
      <c r="AX138">
        <f t="shared" si="25"/>
        <v>13</v>
      </c>
      <c r="AY138">
        <f t="shared" si="26"/>
        <v>18</v>
      </c>
      <c r="AZ138">
        <f t="shared" si="27"/>
        <v>5</v>
      </c>
      <c r="BA138" s="7">
        <f t="shared" si="28"/>
        <v>0.99760442266029459</v>
      </c>
      <c r="BB138" s="8">
        <f t="shared" si="29"/>
        <v>5.5591700066017186E-2</v>
      </c>
    </row>
    <row r="139" spans="1:54" x14ac:dyDescent="0.25">
      <c r="A139" t="s">
        <v>137</v>
      </c>
      <c r="B139">
        <v>24</v>
      </c>
      <c r="C139">
        <v>29</v>
      </c>
      <c r="D139">
        <v>29</v>
      </c>
      <c r="E139">
        <v>25</v>
      </c>
      <c r="F139">
        <v>27</v>
      </c>
      <c r="G139">
        <v>25</v>
      </c>
      <c r="H139">
        <v>24</v>
      </c>
      <c r="I139">
        <v>27</v>
      </c>
      <c r="J139">
        <v>28</v>
      </c>
      <c r="K139">
        <v>29</v>
      </c>
      <c r="L139">
        <v>25</v>
      </c>
      <c r="M139">
        <v>23</v>
      </c>
      <c r="N139">
        <v>25</v>
      </c>
      <c r="O139">
        <v>24</v>
      </c>
      <c r="P139">
        <v>29</v>
      </c>
      <c r="Q139">
        <v>25</v>
      </c>
      <c r="R139">
        <v>27</v>
      </c>
      <c r="S139">
        <v>28</v>
      </c>
      <c r="T139">
        <v>26</v>
      </c>
      <c r="U139">
        <v>23</v>
      </c>
      <c r="V139">
        <v>24</v>
      </c>
      <c r="W139">
        <v>28</v>
      </c>
      <c r="X139">
        <v>28</v>
      </c>
      <c r="Y139">
        <v>27</v>
      </c>
      <c r="Z139">
        <v>28</v>
      </c>
      <c r="AA139">
        <v>28</v>
      </c>
      <c r="AB139">
        <v>25</v>
      </c>
      <c r="AC139">
        <v>23</v>
      </c>
      <c r="AD139">
        <v>22</v>
      </c>
      <c r="AE139">
        <v>29</v>
      </c>
      <c r="AF139">
        <v>26</v>
      </c>
      <c r="AG139">
        <v>25</v>
      </c>
      <c r="AH139">
        <v>26</v>
      </c>
      <c r="AI139">
        <v>26</v>
      </c>
      <c r="AJ139">
        <v>31</v>
      </c>
      <c r="AK139">
        <v>26</v>
      </c>
      <c r="AL139">
        <v>27</v>
      </c>
      <c r="AM139">
        <v>25</v>
      </c>
      <c r="AN139">
        <v>27</v>
      </c>
      <c r="AO139">
        <v>30</v>
      </c>
      <c r="AP139">
        <v>26</v>
      </c>
      <c r="AQ139">
        <v>27</v>
      </c>
      <c r="AR139">
        <v>28</v>
      </c>
      <c r="AS139">
        <v>31</v>
      </c>
      <c r="AT139" s="8">
        <f t="shared" si="22"/>
        <v>26.477272727272727</v>
      </c>
      <c r="AU139">
        <f t="shared" si="23"/>
        <v>26.5</v>
      </c>
      <c r="AV139" s="8">
        <f t="shared" si="24"/>
        <v>2.1726485429843279</v>
      </c>
      <c r="AW139" s="6">
        <f>Table18[[#This Row],[Szórás]]/Table18[[#This Row],[Átlagos akadálymentességi hibaszám]]</f>
        <v>8.2057112353056155E-2</v>
      </c>
      <c r="AX139">
        <f t="shared" si="25"/>
        <v>22</v>
      </c>
      <c r="AY139">
        <f t="shared" si="26"/>
        <v>31</v>
      </c>
      <c r="AZ139">
        <f t="shared" si="27"/>
        <v>9</v>
      </c>
      <c r="BA139" s="7">
        <f t="shared" si="28"/>
        <v>1.0012437176350815</v>
      </c>
      <c r="BB139" s="8">
        <f t="shared" si="29"/>
        <v>3.7593162593441878E-2</v>
      </c>
    </row>
    <row r="140" spans="1:54" x14ac:dyDescent="0.25">
      <c r="A140" t="s">
        <v>103</v>
      </c>
      <c r="B140">
        <v>81</v>
      </c>
      <c r="C140">
        <v>81</v>
      </c>
      <c r="D140">
        <v>81</v>
      </c>
      <c r="E140">
        <v>81</v>
      </c>
      <c r="F140">
        <v>81</v>
      </c>
      <c r="G140">
        <v>81</v>
      </c>
      <c r="H140">
        <v>81</v>
      </c>
      <c r="I140">
        <v>81</v>
      </c>
      <c r="J140">
        <v>72</v>
      </c>
      <c r="K140">
        <v>72</v>
      </c>
      <c r="L140">
        <v>72</v>
      </c>
      <c r="M140">
        <v>72</v>
      </c>
      <c r="N140">
        <v>72</v>
      </c>
      <c r="O140">
        <v>72</v>
      </c>
      <c r="P140">
        <v>72</v>
      </c>
      <c r="Q140">
        <v>71</v>
      </c>
      <c r="R140">
        <v>71</v>
      </c>
      <c r="S140">
        <v>71</v>
      </c>
      <c r="T140">
        <v>71</v>
      </c>
      <c r="U140">
        <v>71</v>
      </c>
      <c r="V140">
        <v>71</v>
      </c>
      <c r="W140">
        <v>71</v>
      </c>
      <c r="X140">
        <v>71</v>
      </c>
      <c r="Y140">
        <v>71</v>
      </c>
      <c r="Z140">
        <v>32</v>
      </c>
      <c r="AA140">
        <v>32</v>
      </c>
      <c r="AB140">
        <v>34</v>
      </c>
      <c r="AC140">
        <v>36</v>
      </c>
      <c r="AD140">
        <v>35</v>
      </c>
      <c r="AE140">
        <v>33</v>
      </c>
      <c r="AF140">
        <v>33</v>
      </c>
      <c r="AG140">
        <v>34</v>
      </c>
      <c r="AH140">
        <v>35</v>
      </c>
      <c r="AI140">
        <v>34</v>
      </c>
      <c r="AJ140">
        <v>34</v>
      </c>
      <c r="AK140">
        <v>32</v>
      </c>
      <c r="AL140">
        <v>32</v>
      </c>
      <c r="AM140">
        <v>34</v>
      </c>
      <c r="AN140">
        <v>33</v>
      </c>
      <c r="AO140">
        <v>37</v>
      </c>
      <c r="AP140">
        <v>36</v>
      </c>
      <c r="AQ140">
        <v>35</v>
      </c>
      <c r="AR140">
        <v>36</v>
      </c>
      <c r="AS140">
        <v>36</v>
      </c>
      <c r="AT140" s="8">
        <f t="shared" si="22"/>
        <v>56.227272727272727</v>
      </c>
      <c r="AU140">
        <f t="shared" si="23"/>
        <v>71</v>
      </c>
      <c r="AV140" s="8">
        <f t="shared" si="24"/>
        <v>20.691379663739347</v>
      </c>
      <c r="AW140" s="6">
        <f>Table18[[#This Row],[Szórás]]/Table18[[#This Row],[Átlagos akadálymentességi hibaszám]]</f>
        <v>0.36799543460166989</v>
      </c>
      <c r="AX140">
        <f t="shared" si="25"/>
        <v>32</v>
      </c>
      <c r="AY140">
        <f t="shared" si="26"/>
        <v>81</v>
      </c>
      <c r="AZ140">
        <f t="shared" si="27"/>
        <v>49</v>
      </c>
      <c r="BA140" s="7">
        <f t="shared" si="28"/>
        <v>0.97310396065105165</v>
      </c>
      <c r="BB140" s="8">
        <f t="shared" si="29"/>
        <v>0.77816115117879614</v>
      </c>
    </row>
    <row r="141" spans="1:54" x14ac:dyDescent="0.25">
      <c r="A141" t="s">
        <v>103</v>
      </c>
      <c r="B141">
        <v>80</v>
      </c>
      <c r="C141">
        <v>80</v>
      </c>
      <c r="D141">
        <v>78</v>
      </c>
      <c r="E141">
        <v>79</v>
      </c>
      <c r="F141">
        <v>79</v>
      </c>
      <c r="G141">
        <v>79</v>
      </c>
      <c r="H141">
        <v>79</v>
      </c>
      <c r="I141">
        <v>79</v>
      </c>
      <c r="J141">
        <v>70</v>
      </c>
      <c r="K141">
        <v>70</v>
      </c>
      <c r="L141">
        <v>70</v>
      </c>
      <c r="M141">
        <v>71</v>
      </c>
      <c r="N141">
        <v>69</v>
      </c>
      <c r="O141">
        <v>69</v>
      </c>
      <c r="P141">
        <v>69</v>
      </c>
      <c r="Q141">
        <v>69</v>
      </c>
      <c r="R141">
        <v>69</v>
      </c>
      <c r="S141">
        <v>70</v>
      </c>
      <c r="T141">
        <v>70</v>
      </c>
      <c r="U141">
        <v>70</v>
      </c>
      <c r="V141">
        <v>70</v>
      </c>
      <c r="W141">
        <v>70</v>
      </c>
      <c r="X141">
        <v>71</v>
      </c>
      <c r="Y141">
        <v>72</v>
      </c>
      <c r="Z141">
        <v>23</v>
      </c>
      <c r="AA141">
        <v>22</v>
      </c>
      <c r="AB141">
        <v>23</v>
      </c>
      <c r="AC141">
        <v>23</v>
      </c>
      <c r="AD141">
        <v>23</v>
      </c>
      <c r="AE141">
        <v>23</v>
      </c>
      <c r="AF141">
        <v>23</v>
      </c>
      <c r="AG141">
        <v>23</v>
      </c>
      <c r="AH141">
        <v>23</v>
      </c>
      <c r="AI141">
        <v>23</v>
      </c>
      <c r="AJ141">
        <v>23</v>
      </c>
      <c r="AK141">
        <v>23</v>
      </c>
      <c r="AL141">
        <v>22</v>
      </c>
      <c r="AM141">
        <v>22</v>
      </c>
      <c r="AN141">
        <v>22</v>
      </c>
      <c r="AO141">
        <v>25</v>
      </c>
      <c r="AP141">
        <v>25</v>
      </c>
      <c r="AQ141">
        <v>24</v>
      </c>
      <c r="AR141">
        <v>24</v>
      </c>
      <c r="AS141">
        <v>25</v>
      </c>
      <c r="AT141" s="8">
        <f t="shared" si="22"/>
        <v>50.363636363636367</v>
      </c>
      <c r="AU141">
        <f t="shared" si="23"/>
        <v>69</v>
      </c>
      <c r="AV141" s="8">
        <f t="shared" si="24"/>
        <v>25.305657892120998</v>
      </c>
      <c r="AW141" s="6">
        <f>Table18[[#This Row],[Szórás]]/Table18[[#This Row],[Átlagos akadálymentességi hibaszám]]</f>
        <v>0.50245891121539887</v>
      </c>
      <c r="AX141">
        <f t="shared" si="25"/>
        <v>22</v>
      </c>
      <c r="AY141">
        <f t="shared" si="26"/>
        <v>80</v>
      </c>
      <c r="AZ141">
        <f t="shared" si="27"/>
        <v>58</v>
      </c>
      <c r="BA141" s="7">
        <f t="shared" si="28"/>
        <v>0.96129019663362691</v>
      </c>
      <c r="BB141" s="8">
        <f t="shared" si="29"/>
        <v>0.76658494905059371</v>
      </c>
    </row>
    <row r="142" spans="1:54" x14ac:dyDescent="0.25">
      <c r="A142" t="s">
        <v>137</v>
      </c>
      <c r="B142">
        <v>112</v>
      </c>
      <c r="C142">
        <v>101</v>
      </c>
      <c r="D142">
        <v>103</v>
      </c>
      <c r="E142">
        <v>126</v>
      </c>
      <c r="F142">
        <v>109</v>
      </c>
      <c r="G142">
        <v>118</v>
      </c>
      <c r="H142">
        <v>116</v>
      </c>
      <c r="I142">
        <v>118</v>
      </c>
      <c r="J142">
        <v>105</v>
      </c>
      <c r="K142">
        <v>91</v>
      </c>
      <c r="L142">
        <v>98</v>
      </c>
      <c r="M142">
        <v>95</v>
      </c>
      <c r="N142">
        <v>83</v>
      </c>
      <c r="O142">
        <v>91</v>
      </c>
      <c r="P142">
        <v>94</v>
      </c>
      <c r="Q142">
        <v>93</v>
      </c>
      <c r="R142">
        <v>103</v>
      </c>
      <c r="S142">
        <v>105</v>
      </c>
      <c r="T142">
        <v>101</v>
      </c>
      <c r="U142">
        <v>102</v>
      </c>
      <c r="V142">
        <v>94</v>
      </c>
      <c r="W142">
        <v>99</v>
      </c>
      <c r="X142">
        <v>99</v>
      </c>
      <c r="Y142">
        <v>100</v>
      </c>
      <c r="Z142">
        <v>96</v>
      </c>
      <c r="AA142">
        <v>96</v>
      </c>
      <c r="AB142">
        <v>85</v>
      </c>
      <c r="AC142">
        <v>93</v>
      </c>
      <c r="AD142">
        <v>87</v>
      </c>
      <c r="AE142">
        <v>91</v>
      </c>
      <c r="AF142">
        <v>86</v>
      </c>
      <c r="AG142">
        <v>95</v>
      </c>
      <c r="AH142">
        <v>92</v>
      </c>
      <c r="AI142">
        <v>92</v>
      </c>
      <c r="AJ142">
        <v>95</v>
      </c>
      <c r="AK142">
        <v>92</v>
      </c>
      <c r="AL142">
        <v>96</v>
      </c>
      <c r="AM142">
        <v>91</v>
      </c>
      <c r="AN142">
        <v>93</v>
      </c>
      <c r="AO142">
        <v>99</v>
      </c>
      <c r="AP142">
        <v>101</v>
      </c>
      <c r="AQ142">
        <v>100</v>
      </c>
      <c r="AR142">
        <v>105</v>
      </c>
      <c r="AS142">
        <v>100</v>
      </c>
      <c r="AT142" s="8">
        <f t="shared" si="22"/>
        <v>98.659090909090907</v>
      </c>
      <c r="AU142">
        <f t="shared" si="23"/>
        <v>97</v>
      </c>
      <c r="AV142" s="8">
        <f t="shared" si="24"/>
        <v>9.1115648001768843</v>
      </c>
      <c r="AW142" s="6">
        <f>Table18[[#This Row],[Szórás]]/Table18[[#This Row],[Átlagos akadálymentességi hibaszám]]</f>
        <v>9.2354031607413706E-2</v>
      </c>
      <c r="AX142">
        <f t="shared" si="25"/>
        <v>83</v>
      </c>
      <c r="AY142">
        <f t="shared" si="26"/>
        <v>126</v>
      </c>
      <c r="AZ142">
        <f t="shared" si="27"/>
        <v>43</v>
      </c>
      <c r="BA142" s="7">
        <f t="shared" si="28"/>
        <v>0.99681856830658599</v>
      </c>
      <c r="BB142" s="8">
        <f t="shared" si="29"/>
        <v>0.20978942659600702</v>
      </c>
    </row>
    <row r="143" spans="1:54" x14ac:dyDescent="0.25">
      <c r="A143" t="s">
        <v>124</v>
      </c>
      <c r="B143">
        <v>21</v>
      </c>
      <c r="C143">
        <v>21</v>
      </c>
      <c r="D143">
        <v>21</v>
      </c>
      <c r="E143">
        <v>21</v>
      </c>
      <c r="F143">
        <v>20</v>
      </c>
      <c r="G143">
        <v>21</v>
      </c>
      <c r="H143">
        <v>20</v>
      </c>
      <c r="I143">
        <v>20</v>
      </c>
      <c r="J143">
        <v>20</v>
      </c>
      <c r="K143">
        <v>20</v>
      </c>
      <c r="L143">
        <v>20</v>
      </c>
      <c r="M143">
        <v>18</v>
      </c>
      <c r="N143">
        <v>18</v>
      </c>
      <c r="O143">
        <v>18</v>
      </c>
      <c r="P143">
        <v>18</v>
      </c>
      <c r="Q143">
        <v>18</v>
      </c>
      <c r="R143">
        <v>18</v>
      </c>
      <c r="S143">
        <v>18</v>
      </c>
      <c r="T143">
        <v>18</v>
      </c>
      <c r="U143">
        <v>18</v>
      </c>
      <c r="V143">
        <v>18</v>
      </c>
      <c r="W143">
        <v>17</v>
      </c>
      <c r="X143">
        <v>17</v>
      </c>
      <c r="Y143">
        <v>17</v>
      </c>
      <c r="Z143">
        <v>17</v>
      </c>
      <c r="AA143">
        <v>17</v>
      </c>
      <c r="AB143">
        <v>17</v>
      </c>
      <c r="AC143">
        <v>17</v>
      </c>
      <c r="AD143">
        <v>17</v>
      </c>
      <c r="AE143">
        <v>17</v>
      </c>
      <c r="AF143">
        <v>17</v>
      </c>
      <c r="AG143">
        <v>17</v>
      </c>
      <c r="AH143">
        <v>17</v>
      </c>
      <c r="AI143">
        <v>17</v>
      </c>
      <c r="AJ143">
        <v>17</v>
      </c>
      <c r="AK143">
        <v>17</v>
      </c>
      <c r="AL143">
        <v>17</v>
      </c>
      <c r="AM143">
        <v>17</v>
      </c>
      <c r="AN143">
        <v>17</v>
      </c>
      <c r="AO143">
        <v>17</v>
      </c>
      <c r="AP143">
        <v>16</v>
      </c>
      <c r="AQ143">
        <v>16</v>
      </c>
      <c r="AR143">
        <v>16</v>
      </c>
      <c r="AS143">
        <v>16</v>
      </c>
      <c r="AT143" s="8">
        <f t="shared" si="22"/>
        <v>18</v>
      </c>
      <c r="AU143">
        <f t="shared" si="23"/>
        <v>17</v>
      </c>
      <c r="AV143" s="8">
        <f t="shared" si="24"/>
        <v>1.5551863718419059</v>
      </c>
      <c r="AW143" s="6">
        <f>Table18[[#This Row],[Szórás]]/Table18[[#This Row],[Átlagos akadálymentességi hibaszám]]</f>
        <v>8.6399242880105878E-2</v>
      </c>
      <c r="AX143">
        <f t="shared" si="25"/>
        <v>16</v>
      </c>
      <c r="AY143">
        <f t="shared" si="26"/>
        <v>21</v>
      </c>
      <c r="AZ143">
        <f t="shared" si="27"/>
        <v>5</v>
      </c>
      <c r="BA143" s="7">
        <f t="shared" si="28"/>
        <v>0.99402988517874724</v>
      </c>
      <c r="BB143" s="8">
        <f t="shared" si="29"/>
        <v>0.84115123396061875</v>
      </c>
    </row>
    <row r="144" spans="1:54" x14ac:dyDescent="0.25">
      <c r="A144" t="s">
        <v>124</v>
      </c>
      <c r="B144">
        <v>125</v>
      </c>
      <c r="C144">
        <v>125</v>
      </c>
      <c r="D144">
        <v>125</v>
      </c>
      <c r="E144">
        <v>125</v>
      </c>
      <c r="F144">
        <v>125</v>
      </c>
      <c r="G144">
        <v>125</v>
      </c>
      <c r="H144">
        <v>125</v>
      </c>
      <c r="I144">
        <v>125</v>
      </c>
      <c r="J144">
        <v>125</v>
      </c>
      <c r="K144">
        <v>125</v>
      </c>
      <c r="L144">
        <v>125</v>
      </c>
      <c r="M144">
        <v>125</v>
      </c>
      <c r="N144">
        <v>125</v>
      </c>
      <c r="O144">
        <v>125</v>
      </c>
      <c r="P144">
        <v>125</v>
      </c>
      <c r="Q144">
        <v>125</v>
      </c>
      <c r="R144">
        <v>125</v>
      </c>
      <c r="S144">
        <v>127</v>
      </c>
      <c r="T144">
        <v>127</v>
      </c>
      <c r="U144">
        <v>127</v>
      </c>
      <c r="V144">
        <v>127</v>
      </c>
      <c r="W144">
        <v>127</v>
      </c>
      <c r="X144">
        <v>127</v>
      </c>
      <c r="Y144">
        <v>127</v>
      </c>
      <c r="Z144">
        <v>127</v>
      </c>
      <c r="AA144">
        <v>127</v>
      </c>
      <c r="AB144">
        <v>127</v>
      </c>
      <c r="AC144">
        <v>127</v>
      </c>
      <c r="AD144">
        <v>127</v>
      </c>
      <c r="AE144">
        <v>127</v>
      </c>
      <c r="AF144">
        <v>127</v>
      </c>
      <c r="AG144">
        <v>127</v>
      </c>
      <c r="AH144">
        <v>127</v>
      </c>
      <c r="AI144">
        <v>127</v>
      </c>
      <c r="AJ144">
        <v>127</v>
      </c>
      <c r="AK144">
        <v>127</v>
      </c>
      <c r="AL144">
        <v>127</v>
      </c>
      <c r="AM144">
        <v>127</v>
      </c>
      <c r="AN144">
        <v>125</v>
      </c>
      <c r="AO144">
        <v>125</v>
      </c>
      <c r="AP144">
        <v>125</v>
      </c>
      <c r="AQ144">
        <v>125</v>
      </c>
      <c r="AR144">
        <v>125</v>
      </c>
      <c r="AS144">
        <v>125</v>
      </c>
      <c r="AT144" s="8">
        <f t="shared" si="22"/>
        <v>125.95454545454545</v>
      </c>
      <c r="AU144">
        <f t="shared" si="23"/>
        <v>125</v>
      </c>
      <c r="AV144" s="8">
        <f t="shared" si="24"/>
        <v>1.0105155362727607</v>
      </c>
      <c r="AW144" s="6">
        <f>Table18[[#This Row],[Szórás]]/Table18[[#This Row],[Átlagos akadálymentességi hibaszám]]</f>
        <v>8.0228588228079163E-3</v>
      </c>
      <c r="AX144">
        <f t="shared" si="25"/>
        <v>125</v>
      </c>
      <c r="AY144">
        <f t="shared" si="26"/>
        <v>127</v>
      </c>
      <c r="AZ144">
        <f t="shared" si="27"/>
        <v>2</v>
      </c>
      <c r="BA144" s="7">
        <f t="shared" si="28"/>
        <v>1.0002584367473819</v>
      </c>
      <c r="BB144" s="8">
        <f t="shared" si="29"/>
        <v>0.17128412537917131</v>
      </c>
    </row>
    <row r="145" spans="1:54" x14ac:dyDescent="0.25">
      <c r="A145" t="s">
        <v>103</v>
      </c>
      <c r="B145">
        <v>40</v>
      </c>
      <c r="C145">
        <v>40</v>
      </c>
      <c r="D145">
        <v>41</v>
      </c>
      <c r="E145">
        <v>39</v>
      </c>
      <c r="F145">
        <v>41</v>
      </c>
      <c r="G145">
        <v>41</v>
      </c>
      <c r="H145">
        <v>40</v>
      </c>
      <c r="I145">
        <v>40</v>
      </c>
      <c r="J145">
        <v>40</v>
      </c>
      <c r="K145">
        <v>40</v>
      </c>
      <c r="L145">
        <v>40</v>
      </c>
      <c r="M145">
        <v>41</v>
      </c>
      <c r="N145">
        <v>40</v>
      </c>
      <c r="O145">
        <v>41</v>
      </c>
      <c r="P145">
        <v>41</v>
      </c>
      <c r="Q145">
        <v>40</v>
      </c>
      <c r="R145">
        <v>40</v>
      </c>
      <c r="S145">
        <v>40</v>
      </c>
      <c r="T145">
        <v>40</v>
      </c>
      <c r="U145">
        <v>40</v>
      </c>
      <c r="V145">
        <v>40</v>
      </c>
      <c r="W145">
        <v>40</v>
      </c>
      <c r="X145">
        <v>8</v>
      </c>
      <c r="Y145">
        <v>10</v>
      </c>
      <c r="Z145">
        <v>11</v>
      </c>
      <c r="AA145">
        <v>10</v>
      </c>
      <c r="AB145">
        <v>10</v>
      </c>
      <c r="AC145">
        <v>9</v>
      </c>
      <c r="AD145">
        <v>9</v>
      </c>
      <c r="AE145">
        <v>9</v>
      </c>
      <c r="AF145">
        <v>9</v>
      </c>
      <c r="AG145">
        <v>9</v>
      </c>
      <c r="AH145">
        <v>8</v>
      </c>
      <c r="AI145">
        <v>9</v>
      </c>
      <c r="AJ145">
        <v>9</v>
      </c>
      <c r="AK145">
        <v>9</v>
      </c>
      <c r="AL145">
        <v>9</v>
      </c>
      <c r="AM145">
        <v>9</v>
      </c>
      <c r="AN145">
        <v>9</v>
      </c>
      <c r="AO145">
        <v>9</v>
      </c>
      <c r="AP145">
        <v>8</v>
      </c>
      <c r="AQ145">
        <v>8</v>
      </c>
      <c r="AR145">
        <v>9</v>
      </c>
      <c r="AS145">
        <v>8</v>
      </c>
      <c r="AT145" s="8">
        <f t="shared" si="22"/>
        <v>24.613636363636363</v>
      </c>
      <c r="AU145">
        <f t="shared" si="23"/>
        <v>25</v>
      </c>
      <c r="AV145" s="8">
        <f t="shared" si="24"/>
        <v>15.807292854868514</v>
      </c>
      <c r="AW145" s="6">
        <f>Table18[[#This Row],[Szórás]]/Table18[[#This Row],[Átlagos akadálymentességi hibaszám]]</f>
        <v>0.64221688422365153</v>
      </c>
      <c r="AX145">
        <f t="shared" si="25"/>
        <v>8</v>
      </c>
      <c r="AY145">
        <f t="shared" si="26"/>
        <v>41</v>
      </c>
      <c r="AZ145">
        <f t="shared" si="27"/>
        <v>33</v>
      </c>
      <c r="BA145" s="7">
        <f t="shared" si="28"/>
        <v>0.94928222280980445</v>
      </c>
      <c r="BB145" s="8">
        <f t="shared" si="29"/>
        <v>0.77151780598083275</v>
      </c>
    </row>
    <row r="146" spans="1:54" x14ac:dyDescent="0.25">
      <c r="A146" t="s">
        <v>137</v>
      </c>
      <c r="B146">
        <v>8</v>
      </c>
      <c r="C146">
        <v>8</v>
      </c>
      <c r="D146">
        <v>8</v>
      </c>
      <c r="E146">
        <v>8</v>
      </c>
      <c r="F146">
        <v>8</v>
      </c>
      <c r="G146">
        <v>8</v>
      </c>
      <c r="H146">
        <v>8</v>
      </c>
      <c r="I146">
        <v>8</v>
      </c>
      <c r="J146">
        <v>8</v>
      </c>
      <c r="K146">
        <v>8</v>
      </c>
      <c r="L146">
        <v>8</v>
      </c>
      <c r="M146">
        <v>8</v>
      </c>
      <c r="N146">
        <v>8</v>
      </c>
      <c r="O146">
        <v>8</v>
      </c>
      <c r="P146">
        <v>8</v>
      </c>
      <c r="Q146">
        <v>8</v>
      </c>
      <c r="R146">
        <v>8</v>
      </c>
      <c r="S146">
        <v>8</v>
      </c>
      <c r="T146">
        <v>8</v>
      </c>
      <c r="U146">
        <v>8</v>
      </c>
      <c r="V146">
        <v>8</v>
      </c>
      <c r="W146">
        <v>8</v>
      </c>
      <c r="X146">
        <v>8</v>
      </c>
      <c r="Y146">
        <v>8</v>
      </c>
      <c r="Z146">
        <v>8</v>
      </c>
      <c r="AA146">
        <v>8</v>
      </c>
      <c r="AB146">
        <v>8</v>
      </c>
      <c r="AC146">
        <v>8</v>
      </c>
      <c r="AD146">
        <v>8</v>
      </c>
      <c r="AE146">
        <v>8</v>
      </c>
      <c r="AF146">
        <v>8</v>
      </c>
      <c r="AG146">
        <v>8</v>
      </c>
      <c r="AH146">
        <v>8</v>
      </c>
      <c r="AI146">
        <v>8</v>
      </c>
      <c r="AJ146">
        <v>6</v>
      </c>
      <c r="AK146">
        <v>6</v>
      </c>
      <c r="AL146">
        <v>8</v>
      </c>
      <c r="AM146">
        <v>8</v>
      </c>
      <c r="AN146">
        <v>8</v>
      </c>
      <c r="AO146">
        <v>8</v>
      </c>
      <c r="AP146">
        <v>8</v>
      </c>
      <c r="AQ146">
        <v>8</v>
      </c>
      <c r="AR146">
        <v>8</v>
      </c>
      <c r="AS146">
        <v>8</v>
      </c>
      <c r="AT146" s="8">
        <f t="shared" si="22"/>
        <v>7.9090909090909092</v>
      </c>
      <c r="AU146">
        <f t="shared" si="23"/>
        <v>8</v>
      </c>
      <c r="AV146" s="8">
        <f t="shared" si="24"/>
        <v>0.42141410988297084</v>
      </c>
      <c r="AW146" s="6">
        <f>Table18[[#This Row],[Szórás]]/Table18[[#This Row],[Átlagos akadálymentességi hibaszám]]</f>
        <v>5.3282243778306655E-2</v>
      </c>
      <c r="AX146">
        <f t="shared" si="25"/>
        <v>6</v>
      </c>
      <c r="AY146">
        <f t="shared" si="26"/>
        <v>8</v>
      </c>
      <c r="AZ146">
        <f t="shared" si="27"/>
        <v>2</v>
      </c>
      <c r="BA146" s="7">
        <f t="shared" si="28"/>
        <v>0.99894632944275075</v>
      </c>
      <c r="BB146" s="8">
        <f t="shared" si="29"/>
        <v>4.990771502399368E-2</v>
      </c>
    </row>
    <row r="147" spans="1:54" x14ac:dyDescent="0.25">
      <c r="A147" t="s">
        <v>175</v>
      </c>
      <c r="B147">
        <v>42</v>
      </c>
      <c r="C147">
        <v>42</v>
      </c>
      <c r="D147">
        <v>42</v>
      </c>
      <c r="E147">
        <v>42</v>
      </c>
      <c r="F147">
        <v>42</v>
      </c>
      <c r="G147">
        <v>42</v>
      </c>
      <c r="H147">
        <v>42</v>
      </c>
      <c r="I147">
        <v>42</v>
      </c>
      <c r="J147">
        <v>42</v>
      </c>
      <c r="K147">
        <v>42</v>
      </c>
      <c r="L147">
        <v>42</v>
      </c>
      <c r="M147">
        <v>42</v>
      </c>
      <c r="N147">
        <v>42</v>
      </c>
      <c r="O147">
        <v>42</v>
      </c>
      <c r="P147">
        <v>42</v>
      </c>
      <c r="Q147">
        <v>42</v>
      </c>
      <c r="R147">
        <v>42</v>
      </c>
      <c r="S147">
        <v>42</v>
      </c>
      <c r="T147">
        <v>42</v>
      </c>
      <c r="U147">
        <v>42</v>
      </c>
      <c r="V147">
        <v>42</v>
      </c>
      <c r="W147">
        <v>42</v>
      </c>
      <c r="X147">
        <v>42</v>
      </c>
      <c r="Y147">
        <v>42</v>
      </c>
      <c r="Z147">
        <v>42</v>
      </c>
      <c r="AA147">
        <v>42</v>
      </c>
      <c r="AB147">
        <v>42</v>
      </c>
      <c r="AC147">
        <v>42</v>
      </c>
      <c r="AD147">
        <v>42</v>
      </c>
      <c r="AE147">
        <v>42</v>
      </c>
      <c r="AF147">
        <v>42</v>
      </c>
      <c r="AG147">
        <v>42</v>
      </c>
      <c r="AH147">
        <v>42</v>
      </c>
      <c r="AI147">
        <v>42</v>
      </c>
      <c r="AJ147">
        <v>42</v>
      </c>
      <c r="AK147">
        <v>42</v>
      </c>
      <c r="AL147">
        <v>42</v>
      </c>
      <c r="AM147">
        <v>42</v>
      </c>
      <c r="AN147">
        <v>42</v>
      </c>
      <c r="AO147">
        <v>42</v>
      </c>
      <c r="AP147">
        <v>42</v>
      </c>
      <c r="AQ147">
        <v>42</v>
      </c>
      <c r="AR147">
        <v>42</v>
      </c>
      <c r="AS147">
        <v>42</v>
      </c>
      <c r="AT147" s="8">
        <f t="shared" si="22"/>
        <v>42</v>
      </c>
      <c r="AU147">
        <f t="shared" si="23"/>
        <v>42</v>
      </c>
      <c r="AV147" s="8">
        <f t="shared" si="24"/>
        <v>0</v>
      </c>
      <c r="AW147" s="6">
        <f>Table18[[#This Row],[Szórás]]/Table18[[#This Row],[Átlagos akadálymentességi hibaszám]]</f>
        <v>0</v>
      </c>
      <c r="AX147">
        <f t="shared" si="25"/>
        <v>42</v>
      </c>
      <c r="AY147">
        <f t="shared" si="26"/>
        <v>42</v>
      </c>
      <c r="AZ147">
        <f t="shared" si="27"/>
        <v>0</v>
      </c>
      <c r="BA147" s="7">
        <f t="shared" si="28"/>
        <v>1</v>
      </c>
      <c r="BB147" s="8">
        <f t="shared" si="29"/>
        <v>1</v>
      </c>
    </row>
    <row r="148" spans="1:54" x14ac:dyDescent="0.25">
      <c r="A148" t="s">
        <v>103</v>
      </c>
      <c r="B148">
        <v>27</v>
      </c>
      <c r="C148">
        <v>27</v>
      </c>
      <c r="D148">
        <v>27</v>
      </c>
      <c r="E148">
        <v>27</v>
      </c>
      <c r="F148">
        <v>27</v>
      </c>
      <c r="G148">
        <v>27</v>
      </c>
      <c r="H148">
        <v>27</v>
      </c>
      <c r="I148">
        <v>27</v>
      </c>
      <c r="J148">
        <v>27</v>
      </c>
      <c r="K148">
        <v>27</v>
      </c>
      <c r="L148">
        <v>27</v>
      </c>
      <c r="M148">
        <v>27</v>
      </c>
      <c r="N148">
        <v>27</v>
      </c>
      <c r="O148">
        <v>27</v>
      </c>
      <c r="P148">
        <v>25</v>
      </c>
      <c r="Q148">
        <v>27</v>
      </c>
      <c r="R148">
        <v>27</v>
      </c>
      <c r="S148">
        <v>27</v>
      </c>
      <c r="T148">
        <v>27</v>
      </c>
      <c r="U148">
        <v>27</v>
      </c>
      <c r="V148">
        <v>27</v>
      </c>
      <c r="W148">
        <v>27</v>
      </c>
      <c r="X148">
        <v>27</v>
      </c>
      <c r="Y148">
        <v>27</v>
      </c>
      <c r="Z148">
        <v>27</v>
      </c>
      <c r="AA148">
        <v>27</v>
      </c>
      <c r="AB148">
        <v>27</v>
      </c>
      <c r="AC148">
        <v>27</v>
      </c>
      <c r="AD148">
        <v>27</v>
      </c>
      <c r="AE148">
        <v>27</v>
      </c>
      <c r="AF148">
        <v>27</v>
      </c>
      <c r="AG148">
        <v>27</v>
      </c>
      <c r="AH148">
        <v>27</v>
      </c>
      <c r="AI148">
        <v>27</v>
      </c>
      <c r="AJ148">
        <v>27</v>
      </c>
      <c r="AK148">
        <v>27</v>
      </c>
      <c r="AL148">
        <v>25</v>
      </c>
      <c r="AM148">
        <v>27</v>
      </c>
      <c r="AN148">
        <v>27</v>
      </c>
      <c r="AO148">
        <v>27</v>
      </c>
      <c r="AP148">
        <v>26</v>
      </c>
      <c r="AQ148">
        <v>26</v>
      </c>
      <c r="AR148">
        <v>26</v>
      </c>
      <c r="AS148">
        <v>26</v>
      </c>
      <c r="AT148" s="8">
        <f t="shared" si="22"/>
        <v>26.818181818181817</v>
      </c>
      <c r="AU148">
        <f t="shared" si="23"/>
        <v>27</v>
      </c>
      <c r="AV148" s="8">
        <f t="shared" si="24"/>
        <v>0.49522028327205997</v>
      </c>
      <c r="AW148" s="6">
        <f>Table18[[#This Row],[Szórás]]/Table18[[#This Row],[Átlagos akadálymentességi hibaszám]]</f>
        <v>1.8465841071161559E-2</v>
      </c>
      <c r="AX148">
        <f t="shared" si="25"/>
        <v>25</v>
      </c>
      <c r="AY148">
        <f t="shared" si="26"/>
        <v>27</v>
      </c>
      <c r="AZ148">
        <f t="shared" si="27"/>
        <v>2</v>
      </c>
      <c r="BA148" s="7">
        <f t="shared" si="28"/>
        <v>0.99949865235148405</v>
      </c>
      <c r="BB148" s="8">
        <f t="shared" si="29"/>
        <v>0.1156275309485566</v>
      </c>
    </row>
    <row r="149" spans="1:54" x14ac:dyDescent="0.25">
      <c r="A149" t="s">
        <v>103</v>
      </c>
      <c r="B149">
        <v>136</v>
      </c>
      <c r="C149">
        <v>137</v>
      </c>
      <c r="D149">
        <v>138</v>
      </c>
      <c r="E149">
        <v>137</v>
      </c>
      <c r="F149">
        <v>137</v>
      </c>
      <c r="G149">
        <v>134</v>
      </c>
      <c r="H149">
        <v>136</v>
      </c>
      <c r="I149">
        <v>137</v>
      </c>
      <c r="J149">
        <v>138</v>
      </c>
      <c r="K149">
        <v>138</v>
      </c>
      <c r="L149">
        <v>138</v>
      </c>
      <c r="M149">
        <v>137</v>
      </c>
      <c r="N149">
        <v>137</v>
      </c>
      <c r="O149">
        <v>133</v>
      </c>
      <c r="P149">
        <v>117</v>
      </c>
      <c r="Q149">
        <v>140</v>
      </c>
      <c r="R149">
        <v>120</v>
      </c>
      <c r="S149">
        <v>121</v>
      </c>
      <c r="T149">
        <v>121</v>
      </c>
      <c r="U149">
        <v>121</v>
      </c>
      <c r="V149">
        <v>121</v>
      </c>
      <c r="W149">
        <v>85</v>
      </c>
      <c r="X149">
        <v>70</v>
      </c>
      <c r="Y149">
        <v>71</v>
      </c>
      <c r="Z149">
        <v>70</v>
      </c>
      <c r="AA149">
        <v>72</v>
      </c>
      <c r="AB149">
        <v>72</v>
      </c>
      <c r="AC149">
        <v>73</v>
      </c>
      <c r="AD149">
        <v>73</v>
      </c>
      <c r="AE149">
        <v>75</v>
      </c>
      <c r="AF149">
        <v>75</v>
      </c>
      <c r="AG149">
        <v>75</v>
      </c>
      <c r="AH149">
        <v>75</v>
      </c>
      <c r="AI149">
        <v>66</v>
      </c>
      <c r="AJ149">
        <v>67</v>
      </c>
      <c r="AK149">
        <v>67</v>
      </c>
      <c r="AL149">
        <v>66</v>
      </c>
      <c r="AM149">
        <v>67</v>
      </c>
      <c r="AN149">
        <v>67</v>
      </c>
      <c r="AO149">
        <v>72</v>
      </c>
      <c r="AP149">
        <v>72</v>
      </c>
      <c r="AQ149">
        <v>72</v>
      </c>
      <c r="AR149">
        <v>72</v>
      </c>
      <c r="AS149">
        <v>70</v>
      </c>
      <c r="AT149" s="8">
        <f t="shared" si="22"/>
        <v>100.40909090909091</v>
      </c>
      <c r="AU149">
        <f t="shared" si="23"/>
        <v>80</v>
      </c>
      <c r="AV149" s="8">
        <f t="shared" si="24"/>
        <v>31.24123555742208</v>
      </c>
      <c r="AW149" s="6">
        <f>Table18[[#This Row],[Szórás]]/Table18[[#This Row],[Átlagos akadálymentességi hibaszám]]</f>
        <v>0.31113951211556623</v>
      </c>
      <c r="AX149">
        <f t="shared" si="25"/>
        <v>66</v>
      </c>
      <c r="AY149">
        <f t="shared" si="26"/>
        <v>140</v>
      </c>
      <c r="AZ149">
        <f t="shared" si="27"/>
        <v>74</v>
      </c>
      <c r="BA149" s="7">
        <f t="shared" si="28"/>
        <v>0.97808432349205621</v>
      </c>
      <c r="BB149" s="8">
        <f t="shared" si="29"/>
        <v>0.81315765105320303</v>
      </c>
    </row>
    <row r="150" spans="1:54" x14ac:dyDescent="0.25">
      <c r="A150" t="s">
        <v>103</v>
      </c>
      <c r="B150">
        <v>44</v>
      </c>
      <c r="C150">
        <v>40</v>
      </c>
      <c r="D150">
        <v>40</v>
      </c>
      <c r="E150">
        <v>38</v>
      </c>
      <c r="F150">
        <v>42</v>
      </c>
      <c r="G150">
        <v>38</v>
      </c>
      <c r="H150">
        <v>38</v>
      </c>
      <c r="I150">
        <v>38</v>
      </c>
      <c r="J150">
        <v>38</v>
      </c>
      <c r="K150">
        <v>38</v>
      </c>
      <c r="L150">
        <v>38</v>
      </c>
      <c r="M150">
        <v>42</v>
      </c>
      <c r="N150">
        <v>34</v>
      </c>
      <c r="O150">
        <v>34</v>
      </c>
      <c r="P150">
        <v>38</v>
      </c>
      <c r="Q150">
        <v>34</v>
      </c>
      <c r="R150">
        <v>34</v>
      </c>
      <c r="S150">
        <v>34</v>
      </c>
      <c r="T150">
        <v>34</v>
      </c>
      <c r="U150">
        <v>31</v>
      </c>
      <c r="V150">
        <v>38</v>
      </c>
      <c r="W150">
        <v>38</v>
      </c>
      <c r="X150">
        <v>38</v>
      </c>
      <c r="Y150">
        <v>38</v>
      </c>
      <c r="Z150">
        <v>34</v>
      </c>
      <c r="AA150">
        <v>33</v>
      </c>
      <c r="AB150">
        <v>33</v>
      </c>
      <c r="AC150">
        <v>26</v>
      </c>
      <c r="AD150">
        <v>26</v>
      </c>
      <c r="AE150">
        <v>26</v>
      </c>
      <c r="AF150">
        <v>22</v>
      </c>
      <c r="AG150">
        <v>22</v>
      </c>
      <c r="AH150">
        <v>22</v>
      </c>
      <c r="AI150">
        <v>26</v>
      </c>
      <c r="AJ150">
        <v>26</v>
      </c>
      <c r="AK150">
        <v>22</v>
      </c>
      <c r="AL150">
        <v>30</v>
      </c>
      <c r="AM150">
        <v>26</v>
      </c>
      <c r="AN150">
        <v>26</v>
      </c>
      <c r="AO150">
        <v>26</v>
      </c>
      <c r="AP150">
        <v>26</v>
      </c>
      <c r="AQ150">
        <v>30</v>
      </c>
      <c r="AR150">
        <v>27</v>
      </c>
      <c r="AS150">
        <v>27</v>
      </c>
      <c r="AT150" s="8">
        <f t="shared" si="22"/>
        <v>32.613636363636367</v>
      </c>
      <c r="AU150">
        <f t="shared" si="23"/>
        <v>34</v>
      </c>
      <c r="AV150" s="8">
        <f t="shared" si="24"/>
        <v>6.2884756502850738</v>
      </c>
      <c r="AW150" s="6">
        <f>Table18[[#This Row],[Szórás]]/Table18[[#This Row],[Átlagos akadálymentességi hibaszám]]</f>
        <v>0.19281737185543082</v>
      </c>
      <c r="AX150">
        <f t="shared" si="25"/>
        <v>22</v>
      </c>
      <c r="AY150">
        <f t="shared" si="26"/>
        <v>44</v>
      </c>
      <c r="AZ150">
        <f t="shared" si="27"/>
        <v>22</v>
      </c>
      <c r="BA150" s="7">
        <f t="shared" si="28"/>
        <v>0.98707011394243171</v>
      </c>
      <c r="BB150" s="8">
        <f t="shared" si="29"/>
        <v>0.6876230886167729</v>
      </c>
    </row>
    <row r="151" spans="1:54" x14ac:dyDescent="0.25">
      <c r="A151" t="s">
        <v>103</v>
      </c>
      <c r="B151">
        <v>73</v>
      </c>
      <c r="C151">
        <v>73</v>
      </c>
      <c r="D151">
        <v>71</v>
      </c>
      <c r="E151">
        <v>72</v>
      </c>
      <c r="F151">
        <v>72</v>
      </c>
      <c r="G151">
        <v>72</v>
      </c>
      <c r="H151">
        <v>72</v>
      </c>
      <c r="I151">
        <v>72</v>
      </c>
      <c r="J151">
        <v>64</v>
      </c>
      <c r="K151">
        <v>63</v>
      </c>
      <c r="L151">
        <v>63</v>
      </c>
      <c r="M151">
        <v>64</v>
      </c>
      <c r="N151">
        <v>63</v>
      </c>
      <c r="O151">
        <v>63</v>
      </c>
      <c r="P151">
        <v>63</v>
      </c>
      <c r="Q151">
        <v>63</v>
      </c>
      <c r="R151">
        <v>63</v>
      </c>
      <c r="S151">
        <v>63</v>
      </c>
      <c r="T151">
        <v>63</v>
      </c>
      <c r="U151">
        <v>63</v>
      </c>
      <c r="V151">
        <v>63</v>
      </c>
      <c r="W151">
        <v>63</v>
      </c>
      <c r="X151">
        <v>63</v>
      </c>
      <c r="Y151">
        <v>62</v>
      </c>
      <c r="Z151">
        <v>23</v>
      </c>
      <c r="AA151">
        <v>23</v>
      </c>
      <c r="AB151">
        <v>23</v>
      </c>
      <c r="AC151">
        <v>23</v>
      </c>
      <c r="AD151">
        <v>23</v>
      </c>
      <c r="AE151">
        <v>23</v>
      </c>
      <c r="AF151">
        <v>23</v>
      </c>
      <c r="AG151">
        <v>23</v>
      </c>
      <c r="AH151">
        <v>23</v>
      </c>
      <c r="AI151">
        <v>23</v>
      </c>
      <c r="AJ151">
        <v>23</v>
      </c>
      <c r="AK151">
        <v>23</v>
      </c>
      <c r="AL151">
        <v>22</v>
      </c>
      <c r="AM151">
        <v>22</v>
      </c>
      <c r="AN151">
        <v>23</v>
      </c>
      <c r="AO151">
        <v>25</v>
      </c>
      <c r="AP151">
        <v>25</v>
      </c>
      <c r="AQ151">
        <v>24</v>
      </c>
      <c r="AR151">
        <v>24</v>
      </c>
      <c r="AS151">
        <v>25</v>
      </c>
      <c r="AT151" s="8">
        <f t="shared" si="22"/>
        <v>46.636363636363633</v>
      </c>
      <c r="AU151">
        <f t="shared" si="23"/>
        <v>63</v>
      </c>
      <c r="AV151" s="8">
        <f t="shared" si="24"/>
        <v>21.795125238083937</v>
      </c>
      <c r="AW151" s="6">
        <f>Table18[[#This Row],[Szórás]]/Table18[[#This Row],[Átlagos akadálymentességi hibaszám]]</f>
        <v>0.46734186670355427</v>
      </c>
      <c r="AX151">
        <f t="shared" si="25"/>
        <v>22</v>
      </c>
      <c r="AY151">
        <f t="shared" si="26"/>
        <v>73</v>
      </c>
      <c r="AZ151">
        <f t="shared" si="27"/>
        <v>51</v>
      </c>
      <c r="BA151" s="7">
        <f t="shared" si="28"/>
        <v>0.96447885139898148</v>
      </c>
      <c r="BB151" s="8">
        <f t="shared" si="29"/>
        <v>0.77690859228128617</v>
      </c>
    </row>
    <row r="152" spans="1:54" x14ac:dyDescent="0.25">
      <c r="A152" t="s">
        <v>103</v>
      </c>
      <c r="B152">
        <v>40</v>
      </c>
      <c r="C152">
        <v>37</v>
      </c>
      <c r="D152">
        <v>38</v>
      </c>
      <c r="E152">
        <v>41</v>
      </c>
      <c r="F152">
        <v>39</v>
      </c>
      <c r="G152">
        <v>41</v>
      </c>
      <c r="H152">
        <v>44</v>
      </c>
      <c r="I152">
        <v>1</v>
      </c>
      <c r="J152">
        <v>42</v>
      </c>
      <c r="K152">
        <v>40</v>
      </c>
      <c r="L152">
        <v>41</v>
      </c>
      <c r="M152">
        <v>41</v>
      </c>
      <c r="N152">
        <v>41</v>
      </c>
      <c r="O152">
        <v>40</v>
      </c>
      <c r="P152">
        <v>41</v>
      </c>
      <c r="Q152">
        <v>40</v>
      </c>
      <c r="R152">
        <v>39</v>
      </c>
      <c r="S152">
        <v>39</v>
      </c>
      <c r="T152">
        <v>37</v>
      </c>
      <c r="U152">
        <v>39</v>
      </c>
      <c r="V152">
        <v>39</v>
      </c>
      <c r="W152">
        <v>39</v>
      </c>
      <c r="X152">
        <v>39</v>
      </c>
      <c r="Y152">
        <v>40</v>
      </c>
      <c r="Z152">
        <v>40</v>
      </c>
      <c r="AA152">
        <v>42</v>
      </c>
      <c r="AB152">
        <v>41</v>
      </c>
      <c r="AC152">
        <v>37</v>
      </c>
      <c r="AD152">
        <v>37</v>
      </c>
      <c r="AE152">
        <v>38</v>
      </c>
      <c r="AF152">
        <v>38</v>
      </c>
      <c r="AG152">
        <v>39</v>
      </c>
      <c r="AH152">
        <v>39</v>
      </c>
      <c r="AI152">
        <v>40</v>
      </c>
      <c r="AJ152">
        <v>39</v>
      </c>
      <c r="AK152">
        <v>38</v>
      </c>
      <c r="AL152">
        <v>39</v>
      </c>
      <c r="AM152">
        <v>40</v>
      </c>
      <c r="AN152">
        <v>38</v>
      </c>
      <c r="AO152">
        <v>38</v>
      </c>
      <c r="AP152">
        <v>40</v>
      </c>
      <c r="AQ152">
        <v>18</v>
      </c>
      <c r="AR152">
        <v>20</v>
      </c>
      <c r="AS152">
        <v>20</v>
      </c>
      <c r="AT152" s="8">
        <f t="shared" si="22"/>
        <v>37.25</v>
      </c>
      <c r="AU152">
        <f t="shared" si="23"/>
        <v>39</v>
      </c>
      <c r="AV152" s="8">
        <f t="shared" si="24"/>
        <v>7.7373302288171368</v>
      </c>
      <c r="AW152" s="6">
        <f>Table18[[#This Row],[Szórás]]/Table18[[#This Row],[Átlagos akadálymentességi hibaszám]]</f>
        <v>0.20771356318972178</v>
      </c>
      <c r="AX152">
        <f t="shared" si="25"/>
        <v>1</v>
      </c>
      <c r="AY152">
        <f t="shared" si="26"/>
        <v>44</v>
      </c>
      <c r="AZ152">
        <f t="shared" si="27"/>
        <v>43</v>
      </c>
      <c r="BA152" s="7">
        <f t="shared" si="28"/>
        <v>1.0004808106816674</v>
      </c>
      <c r="BB152" s="8">
        <f t="shared" si="29"/>
        <v>1.1433379476669722E-4</v>
      </c>
    </row>
    <row r="153" spans="1:54" x14ac:dyDescent="0.25">
      <c r="A153" t="s">
        <v>137</v>
      </c>
      <c r="B153">
        <v>39</v>
      </c>
      <c r="C153">
        <v>38</v>
      </c>
      <c r="D153">
        <v>39</v>
      </c>
      <c r="E153">
        <v>39</v>
      </c>
      <c r="F153">
        <v>41</v>
      </c>
      <c r="G153">
        <v>42</v>
      </c>
      <c r="H153">
        <v>43</v>
      </c>
      <c r="I153">
        <v>44</v>
      </c>
      <c r="J153">
        <v>40</v>
      </c>
      <c r="K153">
        <v>36</v>
      </c>
      <c r="L153">
        <v>38</v>
      </c>
      <c r="M153">
        <v>35</v>
      </c>
      <c r="N153">
        <v>38</v>
      </c>
      <c r="O153">
        <v>35</v>
      </c>
      <c r="P153">
        <v>39</v>
      </c>
      <c r="Q153">
        <v>35</v>
      </c>
      <c r="R153">
        <v>37</v>
      </c>
      <c r="S153">
        <v>36</v>
      </c>
      <c r="T153">
        <v>30</v>
      </c>
      <c r="U153">
        <v>37</v>
      </c>
      <c r="V153">
        <v>37</v>
      </c>
      <c r="W153">
        <v>41</v>
      </c>
      <c r="X153">
        <v>44</v>
      </c>
      <c r="Y153">
        <v>34</v>
      </c>
      <c r="Z153">
        <v>40</v>
      </c>
      <c r="AA153">
        <v>35</v>
      </c>
      <c r="AB153">
        <v>53</v>
      </c>
      <c r="AC153">
        <v>53</v>
      </c>
      <c r="AD153">
        <v>33</v>
      </c>
      <c r="AE153">
        <v>38</v>
      </c>
      <c r="AF153">
        <v>33</v>
      </c>
      <c r="AG153">
        <v>33</v>
      </c>
      <c r="AH153">
        <v>40</v>
      </c>
      <c r="AI153">
        <v>41</v>
      </c>
      <c r="AJ153">
        <v>28</v>
      </c>
      <c r="AK153">
        <v>48</v>
      </c>
      <c r="AL153">
        <v>54</v>
      </c>
      <c r="AM153">
        <v>53</v>
      </c>
      <c r="AN153">
        <v>45</v>
      </c>
      <c r="AO153">
        <v>31</v>
      </c>
      <c r="AP153">
        <v>41</v>
      </c>
      <c r="AQ153">
        <v>43</v>
      </c>
      <c r="AR153">
        <v>39</v>
      </c>
      <c r="AS153">
        <v>38</v>
      </c>
      <c r="AT153" s="8">
        <f t="shared" si="22"/>
        <v>39.454545454545453</v>
      </c>
      <c r="AU153">
        <f t="shared" si="23"/>
        <v>39</v>
      </c>
      <c r="AV153" s="8">
        <f t="shared" si="24"/>
        <v>5.9628873350063225</v>
      </c>
      <c r="AW153" s="6">
        <f>Table18[[#This Row],[Szórás]]/Table18[[#This Row],[Átlagos akadálymentességi hibaszám]]</f>
        <v>0.15113308913610496</v>
      </c>
      <c r="AX153">
        <f t="shared" si="25"/>
        <v>28</v>
      </c>
      <c r="AY153">
        <f t="shared" si="26"/>
        <v>54</v>
      </c>
      <c r="AZ153">
        <f t="shared" si="27"/>
        <v>26</v>
      </c>
      <c r="BA153" s="7">
        <f t="shared" si="28"/>
        <v>1.0012407061509514</v>
      </c>
      <c r="BB153" s="8">
        <f t="shared" si="29"/>
        <v>1.1824352010236201E-2</v>
      </c>
    </row>
    <row r="154" spans="1:54" x14ac:dyDescent="0.25">
      <c r="A154" t="s">
        <v>103</v>
      </c>
      <c r="B154">
        <v>6</v>
      </c>
      <c r="C154">
        <v>6</v>
      </c>
      <c r="D154">
        <v>6</v>
      </c>
      <c r="E154">
        <v>6</v>
      </c>
      <c r="F154">
        <v>6</v>
      </c>
      <c r="G154">
        <v>6</v>
      </c>
      <c r="H154">
        <v>6</v>
      </c>
      <c r="I154">
        <v>6</v>
      </c>
      <c r="J154">
        <v>6</v>
      </c>
      <c r="K154">
        <v>6</v>
      </c>
      <c r="L154">
        <v>6</v>
      </c>
      <c r="M154">
        <v>6</v>
      </c>
      <c r="N154">
        <v>6</v>
      </c>
      <c r="O154">
        <v>6</v>
      </c>
      <c r="P154">
        <v>6</v>
      </c>
      <c r="Q154">
        <v>6</v>
      </c>
      <c r="R154">
        <v>6</v>
      </c>
      <c r="S154">
        <v>6</v>
      </c>
      <c r="T154">
        <v>6</v>
      </c>
      <c r="U154">
        <v>6</v>
      </c>
      <c r="V154">
        <v>6</v>
      </c>
      <c r="W154">
        <v>6</v>
      </c>
      <c r="X154">
        <v>6</v>
      </c>
      <c r="Y154">
        <v>6</v>
      </c>
      <c r="Z154">
        <v>6</v>
      </c>
      <c r="AA154">
        <v>6</v>
      </c>
      <c r="AB154">
        <v>6</v>
      </c>
      <c r="AC154">
        <v>6</v>
      </c>
      <c r="AD154">
        <v>6</v>
      </c>
      <c r="AE154">
        <v>6</v>
      </c>
      <c r="AF154">
        <v>6</v>
      </c>
      <c r="AG154">
        <v>6</v>
      </c>
      <c r="AH154">
        <v>6</v>
      </c>
      <c r="AI154">
        <v>6</v>
      </c>
      <c r="AJ154">
        <v>6</v>
      </c>
      <c r="AK154">
        <v>6</v>
      </c>
      <c r="AL154">
        <v>6</v>
      </c>
      <c r="AM154">
        <v>6</v>
      </c>
      <c r="AN154">
        <v>6</v>
      </c>
      <c r="AO154">
        <v>6</v>
      </c>
      <c r="AP154">
        <v>6</v>
      </c>
      <c r="AQ154">
        <v>6</v>
      </c>
      <c r="AR154">
        <v>6</v>
      </c>
      <c r="AS154">
        <v>6</v>
      </c>
      <c r="AT154" s="8">
        <f t="shared" si="22"/>
        <v>6</v>
      </c>
      <c r="AU154">
        <f t="shared" si="23"/>
        <v>6</v>
      </c>
      <c r="AV154" s="8">
        <f t="shared" si="24"/>
        <v>0</v>
      </c>
      <c r="AW154" s="6">
        <f>Table18[[#This Row],[Szórás]]/Table18[[#This Row],[Átlagos akadálymentességi hibaszám]]</f>
        <v>0</v>
      </c>
      <c r="AX154">
        <f t="shared" si="25"/>
        <v>6</v>
      </c>
      <c r="AY154">
        <f t="shared" si="26"/>
        <v>6</v>
      </c>
      <c r="AZ154">
        <f t="shared" si="27"/>
        <v>0</v>
      </c>
      <c r="BA154" s="7">
        <f t="shared" si="28"/>
        <v>1</v>
      </c>
      <c r="BB154" s="8">
        <f t="shared" si="29"/>
        <v>1</v>
      </c>
    </row>
    <row r="155" spans="1:54" x14ac:dyDescent="0.25">
      <c r="A155" t="s">
        <v>175</v>
      </c>
      <c r="B155">
        <v>13</v>
      </c>
      <c r="C155">
        <v>13</v>
      </c>
      <c r="D155">
        <v>13</v>
      </c>
      <c r="E155">
        <v>13</v>
      </c>
      <c r="F155">
        <v>13</v>
      </c>
      <c r="G155">
        <v>13</v>
      </c>
      <c r="H155">
        <v>16</v>
      </c>
      <c r="I155">
        <v>13</v>
      </c>
      <c r="J155">
        <v>13</v>
      </c>
      <c r="K155">
        <v>13</v>
      </c>
      <c r="L155">
        <v>13</v>
      </c>
      <c r="M155">
        <v>13</v>
      </c>
      <c r="N155">
        <v>13</v>
      </c>
      <c r="O155">
        <v>13</v>
      </c>
      <c r="P155">
        <v>13</v>
      </c>
      <c r="Q155">
        <v>13</v>
      </c>
      <c r="R155">
        <v>13</v>
      </c>
      <c r="S155">
        <v>13</v>
      </c>
      <c r="T155">
        <v>13</v>
      </c>
      <c r="U155">
        <v>13</v>
      </c>
      <c r="V155">
        <v>26</v>
      </c>
      <c r="W155">
        <v>26</v>
      </c>
      <c r="X155">
        <v>26</v>
      </c>
      <c r="Y155">
        <v>26</v>
      </c>
      <c r="Z155">
        <v>26</v>
      </c>
      <c r="AA155">
        <v>13</v>
      </c>
      <c r="AB155">
        <v>13</v>
      </c>
      <c r="AC155">
        <v>13</v>
      </c>
      <c r="AD155">
        <v>38</v>
      </c>
      <c r="AE155">
        <v>38</v>
      </c>
      <c r="AF155">
        <v>38</v>
      </c>
      <c r="AG155">
        <v>38</v>
      </c>
      <c r="AH155">
        <v>38</v>
      </c>
      <c r="AI155">
        <v>38</v>
      </c>
      <c r="AJ155">
        <v>13</v>
      </c>
      <c r="AK155">
        <v>13</v>
      </c>
      <c r="AL155">
        <v>13</v>
      </c>
      <c r="AM155">
        <v>13</v>
      </c>
      <c r="AN155">
        <v>13</v>
      </c>
      <c r="AO155">
        <v>13</v>
      </c>
      <c r="AP155">
        <v>13</v>
      </c>
      <c r="AQ155">
        <v>13</v>
      </c>
      <c r="AR155">
        <v>13</v>
      </c>
      <c r="AS155">
        <v>13</v>
      </c>
      <c r="AT155" s="8">
        <f t="shared" si="22"/>
        <v>17.954545454545453</v>
      </c>
      <c r="AU155">
        <f t="shared" si="23"/>
        <v>13</v>
      </c>
      <c r="AV155" s="8">
        <f t="shared" si="24"/>
        <v>9.0526998297297006</v>
      </c>
      <c r="AW155" s="6">
        <f>Table18[[#This Row],[Szórás]]/Table18[[#This Row],[Átlagos akadálymentességi hibaszám]]</f>
        <v>0.50420100317481875</v>
      </c>
      <c r="AX155">
        <f t="shared" si="25"/>
        <v>13</v>
      </c>
      <c r="AY155">
        <f t="shared" si="26"/>
        <v>38</v>
      </c>
      <c r="AZ155">
        <f t="shared" si="27"/>
        <v>25</v>
      </c>
      <c r="BA155" s="7">
        <f t="shared" si="28"/>
        <v>1.0079861738665497</v>
      </c>
      <c r="BB155" s="8">
        <f t="shared" si="29"/>
        <v>6.3894305724706335E-2</v>
      </c>
    </row>
    <row r="156" spans="1:54" x14ac:dyDescent="0.25">
      <c r="A156" t="s">
        <v>175</v>
      </c>
      <c r="B156">
        <v>38</v>
      </c>
      <c r="C156">
        <v>37</v>
      </c>
      <c r="D156">
        <v>38</v>
      </c>
      <c r="E156">
        <v>37</v>
      </c>
      <c r="F156">
        <v>38</v>
      </c>
      <c r="G156">
        <v>37</v>
      </c>
      <c r="H156">
        <v>37</v>
      </c>
      <c r="I156">
        <v>37</v>
      </c>
      <c r="J156">
        <v>37</v>
      </c>
      <c r="K156">
        <v>37</v>
      </c>
      <c r="L156">
        <v>37</v>
      </c>
      <c r="M156">
        <v>37</v>
      </c>
      <c r="N156">
        <v>37</v>
      </c>
      <c r="O156">
        <v>37</v>
      </c>
      <c r="P156">
        <v>37</v>
      </c>
      <c r="Q156">
        <v>37</v>
      </c>
      <c r="R156">
        <v>37</v>
      </c>
      <c r="S156">
        <v>37</v>
      </c>
      <c r="T156">
        <v>38</v>
      </c>
      <c r="U156">
        <v>37</v>
      </c>
      <c r="V156">
        <v>37</v>
      </c>
      <c r="W156">
        <v>37</v>
      </c>
      <c r="X156">
        <v>37</v>
      </c>
      <c r="Y156">
        <v>37</v>
      </c>
      <c r="Z156">
        <v>37</v>
      </c>
      <c r="AA156">
        <v>37</v>
      </c>
      <c r="AB156">
        <v>37</v>
      </c>
      <c r="AC156">
        <v>37</v>
      </c>
      <c r="AD156">
        <v>37</v>
      </c>
      <c r="AE156">
        <v>38</v>
      </c>
      <c r="AF156">
        <v>37</v>
      </c>
      <c r="AG156">
        <v>37</v>
      </c>
      <c r="AH156">
        <v>37</v>
      </c>
      <c r="AI156">
        <v>37</v>
      </c>
      <c r="AJ156">
        <v>37</v>
      </c>
      <c r="AK156">
        <v>37</v>
      </c>
      <c r="AL156">
        <v>37</v>
      </c>
      <c r="AM156">
        <v>37</v>
      </c>
      <c r="AN156">
        <v>37</v>
      </c>
      <c r="AO156">
        <v>37</v>
      </c>
      <c r="AP156">
        <v>37</v>
      </c>
      <c r="AQ156">
        <v>37</v>
      </c>
      <c r="AR156">
        <v>37</v>
      </c>
      <c r="AS156">
        <v>37</v>
      </c>
      <c r="AT156" s="8">
        <f t="shared" si="22"/>
        <v>37.113636363636367</v>
      </c>
      <c r="AU156">
        <f t="shared" si="23"/>
        <v>37</v>
      </c>
      <c r="AV156" s="8">
        <f t="shared" si="24"/>
        <v>0.32103822064055026</v>
      </c>
      <c r="AW156" s="6">
        <f>Table18[[#This Row],[Szórás]]/Table18[[#This Row],[Átlagos akadálymentességi hibaszám]]</f>
        <v>8.6501418911109681E-3</v>
      </c>
      <c r="AX156">
        <f t="shared" si="25"/>
        <v>37</v>
      </c>
      <c r="AY156">
        <f t="shared" si="26"/>
        <v>38</v>
      </c>
      <c r="AZ156">
        <f t="shared" si="27"/>
        <v>1</v>
      </c>
      <c r="BA156" s="7">
        <f t="shared" si="28"/>
        <v>0.99979516975211258</v>
      </c>
      <c r="BB156" s="8">
        <f t="shared" si="29"/>
        <v>9.4462333532099846E-2</v>
      </c>
    </row>
    <row r="157" spans="1:54" x14ac:dyDescent="0.25">
      <c r="A157" t="s">
        <v>124</v>
      </c>
      <c r="B157">
        <v>100</v>
      </c>
      <c r="C157">
        <v>108</v>
      </c>
      <c r="D157">
        <v>93</v>
      </c>
      <c r="E157">
        <v>116</v>
      </c>
      <c r="F157">
        <v>126</v>
      </c>
      <c r="G157">
        <v>95</v>
      </c>
      <c r="H157">
        <v>109</v>
      </c>
      <c r="I157">
        <v>93</v>
      </c>
      <c r="J157">
        <v>92</v>
      </c>
      <c r="K157">
        <v>102</v>
      </c>
      <c r="L157">
        <v>91</v>
      </c>
      <c r="M157">
        <v>113</v>
      </c>
      <c r="N157">
        <v>95</v>
      </c>
      <c r="O157">
        <v>104</v>
      </c>
      <c r="P157">
        <v>79</v>
      </c>
      <c r="Q157">
        <v>79</v>
      </c>
      <c r="R157">
        <v>97</v>
      </c>
      <c r="S157">
        <v>79</v>
      </c>
      <c r="T157">
        <v>86</v>
      </c>
      <c r="U157">
        <v>106</v>
      </c>
      <c r="V157">
        <v>96</v>
      </c>
      <c r="W157">
        <v>86</v>
      </c>
      <c r="X157">
        <v>91</v>
      </c>
      <c r="Y157">
        <v>97</v>
      </c>
      <c r="Z157">
        <v>101</v>
      </c>
      <c r="AA157">
        <v>97</v>
      </c>
      <c r="AB157">
        <v>97</v>
      </c>
      <c r="AC157">
        <v>99</v>
      </c>
      <c r="AD157">
        <v>105</v>
      </c>
      <c r="AE157">
        <v>114</v>
      </c>
      <c r="AF157">
        <v>105</v>
      </c>
      <c r="AG157">
        <v>96</v>
      </c>
      <c r="AH157">
        <v>85</v>
      </c>
      <c r="AI157">
        <v>132</v>
      </c>
      <c r="AJ157">
        <v>86</v>
      </c>
      <c r="AK157">
        <v>93</v>
      </c>
      <c r="AL157">
        <v>86</v>
      </c>
      <c r="AM157">
        <v>84</v>
      </c>
      <c r="AN157">
        <v>111</v>
      </c>
      <c r="AO157">
        <v>94</v>
      </c>
      <c r="AP157">
        <v>109</v>
      </c>
      <c r="AQ157">
        <v>85</v>
      </c>
      <c r="AR157">
        <v>103</v>
      </c>
      <c r="AS157">
        <v>94</v>
      </c>
      <c r="AT157" s="8">
        <f t="shared" si="22"/>
        <v>97.931818181818187</v>
      </c>
      <c r="AU157">
        <f t="shared" si="23"/>
        <v>96.5</v>
      </c>
      <c r="AV157" s="8">
        <f t="shared" si="24"/>
        <v>11.785678591967052</v>
      </c>
      <c r="AW157" s="6">
        <f>Table18[[#This Row],[Szórás]]/Table18[[#This Row],[Átlagos akadálymentességi hibaszám]]</f>
        <v>0.12034575494234168</v>
      </c>
      <c r="AX157">
        <f t="shared" si="25"/>
        <v>79</v>
      </c>
      <c r="AY157">
        <f t="shared" si="26"/>
        <v>132</v>
      </c>
      <c r="AZ157">
        <f t="shared" si="27"/>
        <v>53</v>
      </c>
      <c r="BA157" s="7">
        <f t="shared" si="28"/>
        <v>0.998946615261461</v>
      </c>
      <c r="BB157" s="8">
        <f t="shared" si="29"/>
        <v>1.3245775037750672E-2</v>
      </c>
    </row>
    <row r="158" spans="1:54" x14ac:dyDescent="0.25">
      <c r="A158" t="s">
        <v>103</v>
      </c>
      <c r="B158">
        <v>56</v>
      </c>
      <c r="C158">
        <v>55</v>
      </c>
      <c r="D158">
        <v>57</v>
      </c>
      <c r="E158">
        <v>55</v>
      </c>
      <c r="F158">
        <v>56</v>
      </c>
      <c r="G158">
        <v>56</v>
      </c>
      <c r="H158">
        <v>55</v>
      </c>
      <c r="I158">
        <v>59</v>
      </c>
      <c r="J158">
        <v>55</v>
      </c>
      <c r="K158">
        <v>57</v>
      </c>
      <c r="L158">
        <v>56</v>
      </c>
      <c r="M158">
        <v>55</v>
      </c>
      <c r="N158">
        <v>60</v>
      </c>
      <c r="O158">
        <v>56</v>
      </c>
      <c r="P158">
        <v>57</v>
      </c>
      <c r="Q158">
        <v>55</v>
      </c>
      <c r="R158">
        <v>59</v>
      </c>
      <c r="S158">
        <v>56</v>
      </c>
      <c r="T158">
        <v>56</v>
      </c>
      <c r="U158">
        <v>57</v>
      </c>
      <c r="V158">
        <v>56</v>
      </c>
      <c r="W158">
        <v>55</v>
      </c>
      <c r="X158">
        <v>55</v>
      </c>
      <c r="Y158">
        <v>55</v>
      </c>
      <c r="Z158">
        <v>55</v>
      </c>
      <c r="AA158">
        <v>55</v>
      </c>
      <c r="AB158">
        <v>57</v>
      </c>
      <c r="AC158">
        <v>55</v>
      </c>
      <c r="AD158">
        <v>58</v>
      </c>
      <c r="AE158">
        <v>56</v>
      </c>
      <c r="AF158">
        <v>56</v>
      </c>
      <c r="AG158">
        <v>54</v>
      </c>
      <c r="AH158">
        <v>56</v>
      </c>
      <c r="AI158">
        <v>55</v>
      </c>
      <c r="AJ158">
        <v>58</v>
      </c>
      <c r="AK158">
        <v>56</v>
      </c>
      <c r="AL158">
        <v>55</v>
      </c>
      <c r="AM158">
        <v>55</v>
      </c>
      <c r="AN158">
        <v>55</v>
      </c>
      <c r="AO158">
        <v>55</v>
      </c>
      <c r="AP158">
        <v>57</v>
      </c>
      <c r="AQ158">
        <v>54</v>
      </c>
      <c r="AR158">
        <v>54</v>
      </c>
      <c r="AS158">
        <v>56</v>
      </c>
      <c r="AT158" s="8">
        <f t="shared" si="22"/>
        <v>55.93181818181818</v>
      </c>
      <c r="AU158">
        <f t="shared" si="23"/>
        <v>56</v>
      </c>
      <c r="AV158" s="8">
        <f t="shared" si="24"/>
        <v>1.3363909620252099</v>
      </c>
      <c r="AW158" s="6">
        <f>Table18[[#This Row],[Szórás]]/Table18[[#This Row],[Átlagos akadálymentességi hibaszám]]</f>
        <v>2.3893215087000909E-2</v>
      </c>
      <c r="AX158">
        <f t="shared" si="25"/>
        <v>54</v>
      </c>
      <c r="AY158">
        <f t="shared" si="26"/>
        <v>60</v>
      </c>
      <c r="AZ158">
        <f t="shared" si="27"/>
        <v>6</v>
      </c>
      <c r="BA158" s="7">
        <f t="shared" si="28"/>
        <v>0.99954457626870596</v>
      </c>
      <c r="BB158" s="8">
        <f t="shared" si="29"/>
        <v>6.1501858083746773E-2</v>
      </c>
    </row>
    <row r="159" spans="1:54" x14ac:dyDescent="0.25">
      <c r="A159" t="s">
        <v>103</v>
      </c>
      <c r="B159">
        <v>82</v>
      </c>
      <c r="C159">
        <v>82</v>
      </c>
      <c r="D159">
        <v>81</v>
      </c>
      <c r="E159">
        <v>81</v>
      </c>
      <c r="F159">
        <v>81</v>
      </c>
      <c r="G159">
        <v>81</v>
      </c>
      <c r="H159">
        <v>81</v>
      </c>
      <c r="I159">
        <v>81</v>
      </c>
      <c r="J159">
        <v>72</v>
      </c>
      <c r="K159">
        <v>72</v>
      </c>
      <c r="L159">
        <v>72</v>
      </c>
      <c r="M159">
        <v>73</v>
      </c>
      <c r="N159">
        <v>72</v>
      </c>
      <c r="O159">
        <v>72</v>
      </c>
      <c r="P159">
        <v>72</v>
      </c>
      <c r="Q159">
        <v>72</v>
      </c>
      <c r="R159">
        <v>72</v>
      </c>
      <c r="S159">
        <v>72</v>
      </c>
      <c r="T159">
        <v>72</v>
      </c>
      <c r="U159">
        <v>72</v>
      </c>
      <c r="V159">
        <v>72</v>
      </c>
      <c r="W159">
        <v>72</v>
      </c>
      <c r="X159">
        <v>72</v>
      </c>
      <c r="Y159">
        <v>72</v>
      </c>
      <c r="Z159">
        <v>33</v>
      </c>
      <c r="AA159">
        <v>33</v>
      </c>
      <c r="AB159">
        <v>32</v>
      </c>
      <c r="AC159">
        <v>32</v>
      </c>
      <c r="AD159">
        <v>31</v>
      </c>
      <c r="AE159">
        <v>30</v>
      </c>
      <c r="AF159">
        <v>30</v>
      </c>
      <c r="AG159">
        <v>30</v>
      </c>
      <c r="AH159">
        <v>29</v>
      </c>
      <c r="AI159">
        <v>31</v>
      </c>
      <c r="AJ159">
        <v>30</v>
      </c>
      <c r="AK159">
        <v>28</v>
      </c>
      <c r="AL159">
        <v>27</v>
      </c>
      <c r="AM159">
        <v>31</v>
      </c>
      <c r="AN159">
        <v>32</v>
      </c>
      <c r="AO159">
        <v>35</v>
      </c>
      <c r="AP159">
        <v>36</v>
      </c>
      <c r="AQ159">
        <v>34</v>
      </c>
      <c r="AR159">
        <v>34</v>
      </c>
      <c r="AS159">
        <v>35</v>
      </c>
      <c r="AT159" s="8">
        <f t="shared" si="22"/>
        <v>55.363636363636367</v>
      </c>
      <c r="AU159">
        <f t="shared" si="23"/>
        <v>72</v>
      </c>
      <c r="AV159" s="8">
        <f t="shared" si="24"/>
        <v>22.19479397274506</v>
      </c>
      <c r="AW159" s="6">
        <f>Table18[[#This Row],[Szórás]]/Table18[[#This Row],[Átlagos akadálymentességi hibaszám]]</f>
        <v>0.40089118834186477</v>
      </c>
      <c r="AX159">
        <f t="shared" si="25"/>
        <v>27</v>
      </c>
      <c r="AY159">
        <f t="shared" si="26"/>
        <v>82</v>
      </c>
      <c r="AZ159">
        <f t="shared" si="27"/>
        <v>55</v>
      </c>
      <c r="BA159" s="7">
        <f t="shared" si="28"/>
        <v>0.97045557543166638</v>
      </c>
      <c r="BB159" s="8">
        <f t="shared" si="29"/>
        <v>0.76313294339532678</v>
      </c>
    </row>
    <row r="160" spans="1:54" x14ac:dyDescent="0.25">
      <c r="A160" t="s">
        <v>175</v>
      </c>
      <c r="B160">
        <v>34</v>
      </c>
      <c r="C160">
        <v>34</v>
      </c>
      <c r="D160">
        <v>35</v>
      </c>
      <c r="E160">
        <v>36</v>
      </c>
      <c r="F160">
        <v>35</v>
      </c>
      <c r="G160">
        <v>35</v>
      </c>
      <c r="H160">
        <v>35</v>
      </c>
      <c r="I160">
        <v>35</v>
      </c>
      <c r="J160">
        <v>35</v>
      </c>
      <c r="K160">
        <v>35</v>
      </c>
      <c r="L160">
        <v>35</v>
      </c>
      <c r="M160">
        <v>35</v>
      </c>
      <c r="N160">
        <v>35</v>
      </c>
      <c r="O160">
        <v>35</v>
      </c>
      <c r="P160">
        <v>35</v>
      </c>
      <c r="Q160">
        <v>35</v>
      </c>
      <c r="R160">
        <v>35</v>
      </c>
      <c r="S160">
        <v>35</v>
      </c>
      <c r="T160">
        <v>35</v>
      </c>
      <c r="U160">
        <v>35</v>
      </c>
      <c r="V160">
        <v>35</v>
      </c>
      <c r="W160">
        <v>35</v>
      </c>
      <c r="X160">
        <v>35</v>
      </c>
      <c r="Y160">
        <v>35</v>
      </c>
      <c r="Z160">
        <v>36</v>
      </c>
      <c r="AA160">
        <v>35</v>
      </c>
      <c r="AB160">
        <v>35</v>
      </c>
      <c r="AC160">
        <v>36</v>
      </c>
      <c r="AD160">
        <v>33</v>
      </c>
      <c r="AE160">
        <v>36</v>
      </c>
      <c r="AF160">
        <v>39</v>
      </c>
      <c r="AG160">
        <v>39</v>
      </c>
      <c r="AH160">
        <v>39</v>
      </c>
      <c r="AI160">
        <v>39</v>
      </c>
      <c r="AJ160">
        <v>39</v>
      </c>
      <c r="AK160">
        <v>39</v>
      </c>
      <c r="AL160">
        <v>39</v>
      </c>
      <c r="AM160">
        <v>30</v>
      </c>
      <c r="AN160">
        <v>30</v>
      </c>
      <c r="AO160">
        <v>30</v>
      </c>
      <c r="AP160">
        <v>30</v>
      </c>
      <c r="AQ160">
        <v>31</v>
      </c>
      <c r="AR160">
        <v>31</v>
      </c>
      <c r="AS160">
        <v>31</v>
      </c>
      <c r="AT160" s="8">
        <f t="shared" si="22"/>
        <v>34.909090909090907</v>
      </c>
      <c r="AU160">
        <f t="shared" si="23"/>
        <v>35</v>
      </c>
      <c r="AV160" s="8">
        <f t="shared" si="24"/>
        <v>2.5041192279566897</v>
      </c>
      <c r="AW160" s="6">
        <f>Table18[[#This Row],[Szórás]]/Table18[[#This Row],[Átlagos akadálymentességi hibaszám]]</f>
        <v>7.173258205084268E-2</v>
      </c>
      <c r="AX160">
        <f t="shared" si="25"/>
        <v>30</v>
      </c>
      <c r="AY160">
        <f t="shared" si="26"/>
        <v>39</v>
      </c>
      <c r="AZ160">
        <f t="shared" si="27"/>
        <v>9</v>
      </c>
      <c r="BA160" s="7">
        <f t="shared" si="28"/>
        <v>0.99880490853161119</v>
      </c>
      <c r="BB160" s="8">
        <f t="shared" si="29"/>
        <v>4.4429837198798727E-2</v>
      </c>
    </row>
    <row r="161" spans="1:54" x14ac:dyDescent="0.25">
      <c r="A161" t="s">
        <v>103</v>
      </c>
      <c r="B161">
        <v>39</v>
      </c>
      <c r="C161">
        <v>39</v>
      </c>
      <c r="D161">
        <v>39</v>
      </c>
      <c r="E161">
        <v>39</v>
      </c>
      <c r="F161">
        <v>39</v>
      </c>
      <c r="G161">
        <v>39</v>
      </c>
      <c r="H161">
        <v>39</v>
      </c>
      <c r="I161">
        <v>39</v>
      </c>
      <c r="J161">
        <v>39</v>
      </c>
      <c r="K161">
        <v>39</v>
      </c>
      <c r="L161">
        <v>39</v>
      </c>
      <c r="M161">
        <v>39</v>
      </c>
      <c r="N161">
        <v>39</v>
      </c>
      <c r="O161">
        <v>39</v>
      </c>
      <c r="P161">
        <v>39</v>
      </c>
      <c r="Q161">
        <v>39</v>
      </c>
      <c r="R161">
        <v>39</v>
      </c>
      <c r="S161">
        <v>39</v>
      </c>
      <c r="T161">
        <v>39</v>
      </c>
      <c r="U161">
        <v>39</v>
      </c>
      <c r="V161">
        <v>39</v>
      </c>
      <c r="W161">
        <v>39</v>
      </c>
      <c r="X161">
        <v>39</v>
      </c>
      <c r="Y161">
        <v>39</v>
      </c>
      <c r="Z161">
        <v>39</v>
      </c>
      <c r="AA161">
        <v>39</v>
      </c>
      <c r="AB161">
        <v>39</v>
      </c>
      <c r="AC161">
        <v>39</v>
      </c>
      <c r="AD161">
        <v>39</v>
      </c>
      <c r="AE161">
        <v>39</v>
      </c>
      <c r="AF161">
        <v>39</v>
      </c>
      <c r="AG161">
        <v>39</v>
      </c>
      <c r="AH161">
        <v>39</v>
      </c>
      <c r="AI161">
        <v>39</v>
      </c>
      <c r="AJ161">
        <v>39</v>
      </c>
      <c r="AK161">
        <v>39</v>
      </c>
      <c r="AL161">
        <v>39</v>
      </c>
      <c r="AM161">
        <v>39</v>
      </c>
      <c r="AN161">
        <v>39</v>
      </c>
      <c r="AO161">
        <v>39</v>
      </c>
      <c r="AP161">
        <v>39</v>
      </c>
      <c r="AQ161">
        <v>39</v>
      </c>
      <c r="AR161">
        <v>39</v>
      </c>
      <c r="AS161">
        <v>39</v>
      </c>
      <c r="AT161" s="8">
        <f t="shared" si="22"/>
        <v>39</v>
      </c>
      <c r="AU161">
        <f t="shared" si="23"/>
        <v>39</v>
      </c>
      <c r="AV161" s="8">
        <f t="shared" si="24"/>
        <v>0</v>
      </c>
      <c r="AW161" s="6">
        <f>Table18[[#This Row],[Szórás]]/Table18[[#This Row],[Átlagos akadálymentességi hibaszám]]</f>
        <v>0</v>
      </c>
      <c r="AX161">
        <f t="shared" si="25"/>
        <v>39</v>
      </c>
      <c r="AY161">
        <f t="shared" si="26"/>
        <v>39</v>
      </c>
      <c r="AZ161">
        <f t="shared" si="27"/>
        <v>0</v>
      </c>
      <c r="BA161" s="7">
        <f t="shared" si="28"/>
        <v>1</v>
      </c>
      <c r="BB161" s="8">
        <f t="shared" si="29"/>
        <v>1</v>
      </c>
    </row>
    <row r="162" spans="1:54" x14ac:dyDescent="0.25">
      <c r="A162" t="s">
        <v>103</v>
      </c>
      <c r="B162">
        <v>48</v>
      </c>
      <c r="C162">
        <v>48</v>
      </c>
      <c r="D162">
        <v>48</v>
      </c>
      <c r="E162">
        <v>47</v>
      </c>
      <c r="F162">
        <v>47</v>
      </c>
      <c r="G162">
        <v>47</v>
      </c>
      <c r="H162">
        <v>47</v>
      </c>
      <c r="I162">
        <v>47</v>
      </c>
      <c r="J162">
        <v>47</v>
      </c>
      <c r="K162">
        <v>47</v>
      </c>
      <c r="L162">
        <v>47</v>
      </c>
      <c r="M162">
        <v>47</v>
      </c>
      <c r="N162">
        <v>47</v>
      </c>
      <c r="O162">
        <v>47</v>
      </c>
      <c r="P162">
        <v>47</v>
      </c>
      <c r="Q162">
        <v>47</v>
      </c>
      <c r="R162">
        <v>47</v>
      </c>
      <c r="S162">
        <v>47</v>
      </c>
      <c r="T162">
        <v>47</v>
      </c>
      <c r="U162">
        <v>47</v>
      </c>
      <c r="V162">
        <v>47</v>
      </c>
      <c r="W162">
        <v>47</v>
      </c>
      <c r="X162">
        <v>47</v>
      </c>
      <c r="Y162">
        <v>47</v>
      </c>
      <c r="Z162">
        <v>47</v>
      </c>
      <c r="AA162">
        <v>47</v>
      </c>
      <c r="AB162">
        <v>47</v>
      </c>
      <c r="AC162">
        <v>47</v>
      </c>
      <c r="AD162">
        <v>47</v>
      </c>
      <c r="AE162">
        <v>47</v>
      </c>
      <c r="AF162">
        <v>47</v>
      </c>
      <c r="AG162">
        <v>47</v>
      </c>
      <c r="AH162">
        <v>47</v>
      </c>
      <c r="AI162">
        <v>47</v>
      </c>
      <c r="AJ162">
        <v>47</v>
      </c>
      <c r="AK162">
        <v>47</v>
      </c>
      <c r="AL162">
        <v>47</v>
      </c>
      <c r="AM162">
        <v>47</v>
      </c>
      <c r="AN162">
        <v>47</v>
      </c>
      <c r="AO162">
        <v>47</v>
      </c>
      <c r="AP162">
        <v>47</v>
      </c>
      <c r="AQ162">
        <v>47</v>
      </c>
      <c r="AR162">
        <v>47</v>
      </c>
      <c r="AS162">
        <v>47</v>
      </c>
      <c r="AT162" s="8">
        <f t="shared" si="22"/>
        <v>47.06818181818182</v>
      </c>
      <c r="AU162">
        <f t="shared" si="23"/>
        <v>47</v>
      </c>
      <c r="AV162" s="8">
        <f t="shared" si="24"/>
        <v>0.25497170592935298</v>
      </c>
      <c r="AW162" s="6">
        <f>Table18[[#This Row],[Szórás]]/Table18[[#This Row],[Átlagos akadálymentességi hibaszám]]</f>
        <v>5.4170714924633174E-3</v>
      </c>
      <c r="AX162">
        <f t="shared" si="25"/>
        <v>47</v>
      </c>
      <c r="AY162">
        <f t="shared" si="26"/>
        <v>48</v>
      </c>
      <c r="AZ162">
        <f t="shared" si="27"/>
        <v>1</v>
      </c>
      <c r="BA162" s="7">
        <f t="shared" si="28"/>
        <v>0.99981752409745261</v>
      </c>
      <c r="BB162" s="8">
        <f t="shared" si="29"/>
        <v>0.19069767441860444</v>
      </c>
    </row>
    <row r="163" spans="1:54" x14ac:dyDescent="0.25">
      <c r="A163" t="s">
        <v>103</v>
      </c>
      <c r="B163">
        <v>38</v>
      </c>
      <c r="C163">
        <v>37</v>
      </c>
      <c r="D163">
        <v>39</v>
      </c>
      <c r="E163">
        <v>34</v>
      </c>
      <c r="F163">
        <v>32</v>
      </c>
      <c r="G163">
        <v>36</v>
      </c>
      <c r="H163">
        <v>36</v>
      </c>
      <c r="I163">
        <v>35</v>
      </c>
      <c r="J163">
        <v>45</v>
      </c>
      <c r="K163">
        <v>40</v>
      </c>
      <c r="L163">
        <v>36</v>
      </c>
      <c r="M163">
        <v>37</v>
      </c>
      <c r="N163">
        <v>30</v>
      </c>
      <c r="O163">
        <v>34</v>
      </c>
      <c r="P163">
        <v>36</v>
      </c>
      <c r="Q163">
        <v>37</v>
      </c>
      <c r="R163">
        <v>33</v>
      </c>
      <c r="S163">
        <v>33</v>
      </c>
      <c r="T163">
        <v>36</v>
      </c>
      <c r="U163">
        <v>28</v>
      </c>
      <c r="V163">
        <v>38</v>
      </c>
      <c r="W163">
        <v>37</v>
      </c>
      <c r="X163">
        <v>33</v>
      </c>
      <c r="Y163">
        <v>32</v>
      </c>
      <c r="Z163">
        <v>26</v>
      </c>
      <c r="AA163">
        <v>28</v>
      </c>
      <c r="AB163">
        <v>30</v>
      </c>
      <c r="AC163">
        <v>28</v>
      </c>
      <c r="AD163">
        <v>28</v>
      </c>
      <c r="AE163">
        <v>32</v>
      </c>
      <c r="AF163">
        <v>38</v>
      </c>
      <c r="AG163">
        <v>33</v>
      </c>
      <c r="AH163">
        <v>27</v>
      </c>
      <c r="AI163">
        <v>28</v>
      </c>
      <c r="AJ163">
        <v>28</v>
      </c>
      <c r="AK163">
        <v>30</v>
      </c>
      <c r="AL163">
        <v>23</v>
      </c>
      <c r="AM163">
        <v>22</v>
      </c>
      <c r="AN163">
        <v>23</v>
      </c>
      <c r="AO163">
        <v>23</v>
      </c>
      <c r="AP163">
        <v>23</v>
      </c>
      <c r="AQ163">
        <v>21</v>
      </c>
      <c r="AR163">
        <v>22</v>
      </c>
      <c r="AS163">
        <v>21</v>
      </c>
      <c r="AT163" s="8">
        <f t="shared" si="22"/>
        <v>31.5</v>
      </c>
      <c r="AU163">
        <f t="shared" si="23"/>
        <v>32.5</v>
      </c>
      <c r="AV163" s="8">
        <f t="shared" si="24"/>
        <v>5.9357019921433789</v>
      </c>
      <c r="AW163" s="6">
        <f>Table18[[#This Row],[Szórás]]/Table18[[#This Row],[Átlagos akadálymentességi hibaszám]]</f>
        <v>0.18843498387756757</v>
      </c>
      <c r="AX163">
        <f t="shared" si="25"/>
        <v>21</v>
      </c>
      <c r="AY163">
        <f t="shared" si="26"/>
        <v>45</v>
      </c>
      <c r="AZ163">
        <f t="shared" si="27"/>
        <v>24</v>
      </c>
      <c r="BA163" s="7">
        <f t="shared" si="28"/>
        <v>0.98749383510906807</v>
      </c>
      <c r="BB163" s="8">
        <f t="shared" si="29"/>
        <v>0.6694765874021954</v>
      </c>
    </row>
    <row r="164" spans="1:54" x14ac:dyDescent="0.25">
      <c r="A164" t="s">
        <v>124</v>
      </c>
      <c r="B164">
        <v>126</v>
      </c>
      <c r="C164">
        <v>129</v>
      </c>
      <c r="D164">
        <v>128</v>
      </c>
      <c r="E164">
        <v>129</v>
      </c>
      <c r="F164">
        <v>127</v>
      </c>
      <c r="G164">
        <v>131</v>
      </c>
      <c r="H164">
        <v>127</v>
      </c>
      <c r="I164">
        <v>123</v>
      </c>
      <c r="J164">
        <v>129</v>
      </c>
      <c r="K164">
        <v>126</v>
      </c>
      <c r="L164">
        <v>129</v>
      </c>
      <c r="M164">
        <v>126</v>
      </c>
      <c r="N164">
        <v>128</v>
      </c>
      <c r="O164">
        <v>123</v>
      </c>
      <c r="P164">
        <v>124</v>
      </c>
      <c r="Q164">
        <v>125</v>
      </c>
      <c r="R164">
        <v>163</v>
      </c>
      <c r="S164">
        <v>158</v>
      </c>
      <c r="T164">
        <v>158</v>
      </c>
      <c r="U164">
        <v>214</v>
      </c>
      <c r="V164">
        <v>196</v>
      </c>
      <c r="W164">
        <v>194</v>
      </c>
      <c r="X164">
        <v>193</v>
      </c>
      <c r="Y164">
        <v>201</v>
      </c>
      <c r="Z164">
        <v>192</v>
      </c>
      <c r="AA164">
        <v>217</v>
      </c>
      <c r="AB164">
        <v>219</v>
      </c>
      <c r="AC164">
        <v>225</v>
      </c>
      <c r="AD164">
        <v>224</v>
      </c>
      <c r="AE164">
        <v>218</v>
      </c>
      <c r="AF164">
        <v>219</v>
      </c>
      <c r="AG164">
        <v>222</v>
      </c>
      <c r="AH164">
        <v>220</v>
      </c>
      <c r="AI164">
        <v>225</v>
      </c>
      <c r="AJ164">
        <v>219</v>
      </c>
      <c r="AK164">
        <v>219</v>
      </c>
      <c r="AL164">
        <v>221</v>
      </c>
      <c r="AM164">
        <v>221</v>
      </c>
      <c r="AN164">
        <v>222</v>
      </c>
      <c r="AO164">
        <v>218</v>
      </c>
      <c r="AP164">
        <v>218</v>
      </c>
      <c r="AQ164">
        <v>220</v>
      </c>
      <c r="AR164">
        <v>219</v>
      </c>
      <c r="AS164">
        <v>218</v>
      </c>
      <c r="AT164" s="8">
        <f t="shared" si="22"/>
        <v>179.15909090909091</v>
      </c>
      <c r="AU164">
        <f t="shared" si="23"/>
        <v>195</v>
      </c>
      <c r="AV164" s="8">
        <f t="shared" si="24"/>
        <v>43.039161821730765</v>
      </c>
      <c r="AW164" s="6">
        <f>Table18[[#This Row],[Szórás]]/Table18[[#This Row],[Átlagos akadálymentességi hibaszám]]</f>
        <v>0.24022873527288516</v>
      </c>
      <c r="AX164">
        <f t="shared" si="25"/>
        <v>123</v>
      </c>
      <c r="AY164">
        <f t="shared" si="26"/>
        <v>225</v>
      </c>
      <c r="AZ164">
        <f t="shared" si="27"/>
        <v>102</v>
      </c>
      <c r="BA164" s="7">
        <f t="shared" si="28"/>
        <v>1.0180216616473179</v>
      </c>
      <c r="BB164" s="8">
        <f t="shared" si="29"/>
        <v>0.81086341178811117</v>
      </c>
    </row>
    <row r="165" spans="1:54" x14ac:dyDescent="0.25">
      <c r="A165" t="s">
        <v>103</v>
      </c>
      <c r="B165">
        <v>54</v>
      </c>
      <c r="C165">
        <v>54</v>
      </c>
      <c r="D165">
        <v>54</v>
      </c>
      <c r="E165">
        <v>54</v>
      </c>
      <c r="F165">
        <v>54</v>
      </c>
      <c r="G165">
        <v>54</v>
      </c>
      <c r="H165">
        <v>54</v>
      </c>
      <c r="I165">
        <v>54</v>
      </c>
      <c r="J165">
        <v>53</v>
      </c>
      <c r="K165">
        <v>53</v>
      </c>
      <c r="L165">
        <v>53</v>
      </c>
      <c r="M165">
        <v>53</v>
      </c>
      <c r="N165">
        <v>53</v>
      </c>
      <c r="O165">
        <v>53</v>
      </c>
      <c r="P165">
        <v>53</v>
      </c>
      <c r="Q165">
        <v>53</v>
      </c>
      <c r="R165">
        <v>53</v>
      </c>
      <c r="S165">
        <v>53</v>
      </c>
      <c r="T165">
        <v>53</v>
      </c>
      <c r="U165">
        <v>53</v>
      </c>
      <c r="V165">
        <v>53</v>
      </c>
      <c r="W165">
        <v>53</v>
      </c>
      <c r="X165">
        <v>53</v>
      </c>
      <c r="Y165">
        <v>53</v>
      </c>
      <c r="Z165">
        <v>53</v>
      </c>
      <c r="AA165">
        <v>53</v>
      </c>
      <c r="AB165">
        <v>53</v>
      </c>
      <c r="AC165">
        <v>53</v>
      </c>
      <c r="AD165">
        <v>53</v>
      </c>
      <c r="AE165">
        <v>53</v>
      </c>
      <c r="AF165">
        <v>53</v>
      </c>
      <c r="AG165">
        <v>53</v>
      </c>
      <c r="AH165">
        <v>53</v>
      </c>
      <c r="AI165">
        <v>53</v>
      </c>
      <c r="AJ165">
        <v>53</v>
      </c>
      <c r="AK165">
        <v>53</v>
      </c>
      <c r="AL165">
        <v>53</v>
      </c>
      <c r="AM165">
        <v>53</v>
      </c>
      <c r="AN165">
        <v>53</v>
      </c>
      <c r="AO165">
        <v>53</v>
      </c>
      <c r="AP165">
        <v>53</v>
      </c>
      <c r="AQ165">
        <v>53</v>
      </c>
      <c r="AR165">
        <v>53</v>
      </c>
      <c r="AS165">
        <v>53</v>
      </c>
      <c r="AT165" s="8">
        <f t="shared" si="22"/>
        <v>53.18181818181818</v>
      </c>
      <c r="AU165">
        <f t="shared" si="23"/>
        <v>53</v>
      </c>
      <c r="AV165" s="8">
        <f t="shared" si="24"/>
        <v>0.39015365325741275</v>
      </c>
      <c r="AW165" s="6">
        <f>Table18[[#This Row],[Szórás]]/Table18[[#This Row],[Átlagos akadálymentességi hibaszám]]</f>
        <v>7.336222539882975E-3</v>
      </c>
      <c r="AX165">
        <f t="shared" si="25"/>
        <v>53</v>
      </c>
      <c r="AY165">
        <f t="shared" si="26"/>
        <v>54</v>
      </c>
      <c r="AZ165">
        <f t="shared" si="27"/>
        <v>1</v>
      </c>
      <c r="BA165" s="7">
        <f t="shared" si="28"/>
        <v>0.99962069673820897</v>
      </c>
      <c r="BB165" s="8">
        <f t="shared" si="29"/>
        <v>0.44651162790697735</v>
      </c>
    </row>
    <row r="166" spans="1:54" x14ac:dyDescent="0.25">
      <c r="A166" t="s">
        <v>124</v>
      </c>
      <c r="B166">
        <v>100</v>
      </c>
      <c r="C166">
        <v>100</v>
      </c>
      <c r="D166">
        <v>100</v>
      </c>
      <c r="E166">
        <v>100</v>
      </c>
      <c r="F166">
        <v>100</v>
      </c>
      <c r="G166">
        <v>101</v>
      </c>
      <c r="H166">
        <v>101</v>
      </c>
      <c r="I166">
        <v>101</v>
      </c>
      <c r="J166">
        <v>100</v>
      </c>
      <c r="K166">
        <v>100</v>
      </c>
      <c r="L166">
        <v>100</v>
      </c>
      <c r="M166">
        <v>100</v>
      </c>
      <c r="N166">
        <v>100</v>
      </c>
      <c r="O166">
        <v>100</v>
      </c>
      <c r="P166">
        <v>100</v>
      </c>
      <c r="Q166">
        <v>100</v>
      </c>
      <c r="R166">
        <v>87</v>
      </c>
      <c r="S166">
        <v>87</v>
      </c>
      <c r="T166">
        <v>88</v>
      </c>
      <c r="U166">
        <v>87</v>
      </c>
      <c r="V166">
        <v>87</v>
      </c>
      <c r="W166">
        <v>87</v>
      </c>
      <c r="X166">
        <v>87</v>
      </c>
      <c r="Y166">
        <v>87</v>
      </c>
      <c r="Z166">
        <v>87</v>
      </c>
      <c r="AA166">
        <v>87</v>
      </c>
      <c r="AB166">
        <v>87</v>
      </c>
      <c r="AC166">
        <v>98</v>
      </c>
      <c r="AD166">
        <v>98</v>
      </c>
      <c r="AE166">
        <v>98</v>
      </c>
      <c r="AF166">
        <v>98</v>
      </c>
      <c r="AG166">
        <v>98</v>
      </c>
      <c r="AH166">
        <v>98</v>
      </c>
      <c r="AI166">
        <v>96</v>
      </c>
      <c r="AJ166">
        <v>96</v>
      </c>
      <c r="AK166">
        <v>97</v>
      </c>
      <c r="AL166">
        <v>97</v>
      </c>
      <c r="AM166">
        <v>91</v>
      </c>
      <c r="AN166">
        <v>91</v>
      </c>
      <c r="AO166">
        <v>91</v>
      </c>
      <c r="AP166">
        <v>90</v>
      </c>
      <c r="AQ166">
        <v>90</v>
      </c>
      <c r="AR166">
        <v>90</v>
      </c>
      <c r="AS166">
        <v>92</v>
      </c>
      <c r="AT166" s="8">
        <f t="shared" si="22"/>
        <v>94.772727272727266</v>
      </c>
      <c r="AU166">
        <f t="shared" si="23"/>
        <v>97.5</v>
      </c>
      <c r="AV166" s="8">
        <f t="shared" si="24"/>
        <v>5.5315737966763212</v>
      </c>
      <c r="AW166" s="6">
        <f>Table18[[#This Row],[Szórás]]/Table18[[#This Row],[Átlagos akadálymentességi hibaszám]]</f>
        <v>5.8366725912172221E-2</v>
      </c>
      <c r="AX166">
        <f t="shared" si="25"/>
        <v>87</v>
      </c>
      <c r="AY166">
        <f t="shared" si="26"/>
        <v>101</v>
      </c>
      <c r="AZ166">
        <f t="shared" si="27"/>
        <v>14</v>
      </c>
      <c r="BA166" s="7">
        <f t="shared" si="28"/>
        <v>0.9978650393639561</v>
      </c>
      <c r="BB166" s="8">
        <f t="shared" si="29"/>
        <v>0.21576730635956903</v>
      </c>
    </row>
    <row r="167" spans="1:54" x14ac:dyDescent="0.25">
      <c r="A167" t="s">
        <v>103</v>
      </c>
      <c r="B167">
        <v>50</v>
      </c>
      <c r="C167">
        <v>50</v>
      </c>
      <c r="D167">
        <v>49</v>
      </c>
      <c r="E167">
        <v>50</v>
      </c>
      <c r="F167">
        <v>50</v>
      </c>
      <c r="G167">
        <v>49</v>
      </c>
      <c r="H167">
        <v>50</v>
      </c>
      <c r="I167">
        <v>50</v>
      </c>
      <c r="J167">
        <v>50</v>
      </c>
      <c r="K167">
        <v>50</v>
      </c>
      <c r="L167">
        <v>50</v>
      </c>
      <c r="M167">
        <v>37</v>
      </c>
      <c r="N167">
        <v>37</v>
      </c>
      <c r="O167">
        <v>36</v>
      </c>
      <c r="P167">
        <v>37</v>
      </c>
      <c r="Q167">
        <v>37</v>
      </c>
      <c r="R167">
        <v>35</v>
      </c>
      <c r="S167">
        <v>37</v>
      </c>
      <c r="T167">
        <v>37</v>
      </c>
      <c r="U167">
        <v>36</v>
      </c>
      <c r="V167">
        <v>37</v>
      </c>
      <c r="W167">
        <v>35</v>
      </c>
      <c r="X167">
        <v>37</v>
      </c>
      <c r="Y167">
        <v>37</v>
      </c>
      <c r="Z167">
        <v>37</v>
      </c>
      <c r="AA167">
        <v>37</v>
      </c>
      <c r="AB167">
        <v>37</v>
      </c>
      <c r="AC167">
        <v>37</v>
      </c>
      <c r="AD167">
        <v>35</v>
      </c>
      <c r="AE167">
        <v>25</v>
      </c>
      <c r="AF167">
        <v>25</v>
      </c>
      <c r="AG167">
        <v>37</v>
      </c>
      <c r="AH167">
        <v>25</v>
      </c>
      <c r="AI167">
        <v>25</v>
      </c>
      <c r="AJ167">
        <v>23</v>
      </c>
      <c r="AK167">
        <v>23</v>
      </c>
      <c r="AL167">
        <v>23</v>
      </c>
      <c r="AM167">
        <v>23</v>
      </c>
      <c r="AN167">
        <v>35</v>
      </c>
      <c r="AO167">
        <v>35</v>
      </c>
      <c r="AP167">
        <v>35</v>
      </c>
      <c r="AQ167">
        <v>35</v>
      </c>
      <c r="AR167">
        <v>35</v>
      </c>
      <c r="AS167">
        <v>35</v>
      </c>
      <c r="AT167" s="8">
        <f t="shared" si="22"/>
        <v>37.386363636363633</v>
      </c>
      <c r="AU167">
        <f t="shared" si="23"/>
        <v>37</v>
      </c>
      <c r="AV167" s="8">
        <f t="shared" si="24"/>
        <v>8.6272038885412261</v>
      </c>
      <c r="AW167" s="6">
        <f>Table18[[#This Row],[Szórás]]/Table18[[#This Row],[Átlagos akadálymentességi hibaszám]]</f>
        <v>0.23075803714031246</v>
      </c>
      <c r="AX167">
        <f t="shared" si="25"/>
        <v>23</v>
      </c>
      <c r="AY167">
        <f t="shared" si="26"/>
        <v>50</v>
      </c>
      <c r="AZ167">
        <f t="shared" si="27"/>
        <v>27</v>
      </c>
      <c r="BA167" s="7">
        <f t="shared" si="28"/>
        <v>0.9857951648058314</v>
      </c>
      <c r="BB167" s="8">
        <f t="shared" si="29"/>
        <v>0.57878008623668631</v>
      </c>
    </row>
    <row r="168" spans="1:54" x14ac:dyDescent="0.25">
      <c r="A168" t="s">
        <v>175</v>
      </c>
      <c r="B168">
        <v>95</v>
      </c>
      <c r="C168">
        <v>95</v>
      </c>
      <c r="D168">
        <v>96</v>
      </c>
      <c r="E168">
        <v>95</v>
      </c>
      <c r="F168">
        <v>95</v>
      </c>
      <c r="G168">
        <v>95</v>
      </c>
      <c r="H168">
        <v>95</v>
      </c>
      <c r="I168">
        <v>95</v>
      </c>
      <c r="J168">
        <v>95</v>
      </c>
      <c r="K168">
        <v>95</v>
      </c>
      <c r="L168">
        <v>95</v>
      </c>
      <c r="M168">
        <v>95</v>
      </c>
      <c r="N168">
        <v>95</v>
      </c>
      <c r="O168">
        <v>95</v>
      </c>
      <c r="P168">
        <v>95</v>
      </c>
      <c r="Q168">
        <v>95</v>
      </c>
      <c r="R168">
        <v>95</v>
      </c>
      <c r="S168">
        <v>95</v>
      </c>
      <c r="T168">
        <v>95</v>
      </c>
      <c r="U168">
        <v>95</v>
      </c>
      <c r="V168">
        <v>95</v>
      </c>
      <c r="W168">
        <v>95</v>
      </c>
      <c r="X168">
        <v>95</v>
      </c>
      <c r="Y168">
        <v>95</v>
      </c>
      <c r="Z168">
        <v>95</v>
      </c>
      <c r="AA168">
        <v>95</v>
      </c>
      <c r="AB168">
        <v>95</v>
      </c>
      <c r="AC168">
        <v>95</v>
      </c>
      <c r="AD168">
        <v>95</v>
      </c>
      <c r="AE168">
        <v>95</v>
      </c>
      <c r="AF168">
        <v>95</v>
      </c>
      <c r="AG168">
        <v>95</v>
      </c>
      <c r="AH168">
        <v>95</v>
      </c>
      <c r="AI168">
        <v>95</v>
      </c>
      <c r="AJ168">
        <v>95</v>
      </c>
      <c r="AK168">
        <v>95</v>
      </c>
      <c r="AL168">
        <v>95</v>
      </c>
      <c r="AM168">
        <v>95</v>
      </c>
      <c r="AN168">
        <v>95</v>
      </c>
      <c r="AO168">
        <v>95</v>
      </c>
      <c r="AP168">
        <v>95</v>
      </c>
      <c r="AQ168">
        <v>95</v>
      </c>
      <c r="AR168">
        <v>108</v>
      </c>
      <c r="AS168">
        <v>108</v>
      </c>
      <c r="AT168" s="8">
        <f t="shared" si="22"/>
        <v>95.61363636363636</v>
      </c>
      <c r="AU168">
        <f t="shared" si="23"/>
        <v>95</v>
      </c>
      <c r="AV168" s="8">
        <f t="shared" si="24"/>
        <v>2.7383232782710945</v>
      </c>
      <c r="AW168" s="6">
        <f>Table18[[#This Row],[Szórás]]/Table18[[#This Row],[Átlagos akadálymentességi hibaszám]]</f>
        <v>2.8639463808872868E-2</v>
      </c>
      <c r="AX168">
        <f t="shared" si="25"/>
        <v>95</v>
      </c>
      <c r="AY168">
        <f t="shared" si="26"/>
        <v>108</v>
      </c>
      <c r="AZ168">
        <f t="shared" si="27"/>
        <v>13</v>
      </c>
      <c r="BA168" s="7">
        <f t="shared" si="28"/>
        <v>1.000730709649392</v>
      </c>
      <c r="BB168" s="8">
        <f t="shared" si="29"/>
        <v>0.12060371860999097</v>
      </c>
    </row>
    <row r="169" spans="1:54" x14ac:dyDescent="0.25">
      <c r="A169" t="s">
        <v>175</v>
      </c>
      <c r="B169">
        <v>24</v>
      </c>
      <c r="C169">
        <v>27</v>
      </c>
      <c r="D169">
        <v>27</v>
      </c>
      <c r="E169">
        <v>27</v>
      </c>
      <c r="F169">
        <v>27</v>
      </c>
      <c r="G169">
        <v>27</v>
      </c>
      <c r="H169">
        <v>27</v>
      </c>
      <c r="I169">
        <v>27</v>
      </c>
      <c r="J169">
        <v>27</v>
      </c>
      <c r="K169">
        <v>27</v>
      </c>
      <c r="L169">
        <v>27</v>
      </c>
      <c r="M169">
        <v>27</v>
      </c>
      <c r="N169">
        <v>27</v>
      </c>
      <c r="O169">
        <v>27</v>
      </c>
      <c r="P169">
        <v>26</v>
      </c>
      <c r="Q169">
        <v>26</v>
      </c>
      <c r="R169">
        <v>26</v>
      </c>
      <c r="S169">
        <v>26</v>
      </c>
      <c r="T169">
        <v>26</v>
      </c>
      <c r="U169">
        <v>26</v>
      </c>
      <c r="V169">
        <v>26</v>
      </c>
      <c r="W169">
        <v>26</v>
      </c>
      <c r="X169">
        <v>26</v>
      </c>
      <c r="Y169">
        <v>26</v>
      </c>
      <c r="Z169">
        <v>26</v>
      </c>
      <c r="AA169">
        <v>26</v>
      </c>
      <c r="AB169">
        <v>26</v>
      </c>
      <c r="AC169">
        <v>26</v>
      </c>
      <c r="AD169">
        <v>26</v>
      </c>
      <c r="AE169">
        <v>26</v>
      </c>
      <c r="AF169">
        <v>26</v>
      </c>
      <c r="AG169">
        <v>26</v>
      </c>
      <c r="AH169">
        <v>26</v>
      </c>
      <c r="AI169">
        <v>26</v>
      </c>
      <c r="AJ169">
        <v>24</v>
      </c>
      <c r="AK169">
        <v>26</v>
      </c>
      <c r="AL169">
        <v>26</v>
      </c>
      <c r="AM169">
        <v>26</v>
      </c>
      <c r="AN169">
        <v>26</v>
      </c>
      <c r="AO169">
        <v>26</v>
      </c>
      <c r="AP169">
        <v>26</v>
      </c>
      <c r="AQ169">
        <v>26</v>
      </c>
      <c r="AR169">
        <v>26</v>
      </c>
      <c r="AS169">
        <v>26</v>
      </c>
      <c r="AT169" s="8">
        <f t="shared" si="22"/>
        <v>26.204545454545453</v>
      </c>
      <c r="AU169">
        <f t="shared" si="23"/>
        <v>26</v>
      </c>
      <c r="AV169" s="8">
        <f t="shared" si="24"/>
        <v>0.66750299901932186</v>
      </c>
      <c r="AW169" s="6">
        <f>Table18[[#This Row],[Szórás]]/Table18[[#This Row],[Átlagos akadálymentességi hibaszám]]</f>
        <v>2.5472794411838823E-2</v>
      </c>
      <c r="AX169">
        <f t="shared" si="25"/>
        <v>24</v>
      </c>
      <c r="AY169">
        <f t="shared" si="26"/>
        <v>27</v>
      </c>
      <c r="AZ169">
        <f t="shared" si="27"/>
        <v>3</v>
      </c>
      <c r="BA169" s="7">
        <f t="shared" si="28"/>
        <v>0.99909925475821659</v>
      </c>
      <c r="BB169" s="8">
        <f t="shared" si="29"/>
        <v>0.19973239900374773</v>
      </c>
    </row>
    <row r="170" spans="1:54" x14ac:dyDescent="0.25">
      <c r="A170" t="s">
        <v>175</v>
      </c>
      <c r="B170">
        <v>56</v>
      </c>
      <c r="C170">
        <v>56</v>
      </c>
      <c r="D170">
        <v>56</v>
      </c>
      <c r="E170">
        <v>54</v>
      </c>
      <c r="F170">
        <v>56</v>
      </c>
      <c r="G170">
        <v>54</v>
      </c>
      <c r="H170">
        <v>54</v>
      </c>
      <c r="I170">
        <v>55</v>
      </c>
      <c r="J170">
        <v>56</v>
      </c>
      <c r="K170">
        <v>56</v>
      </c>
      <c r="L170">
        <v>57</v>
      </c>
      <c r="M170">
        <v>58</v>
      </c>
      <c r="N170">
        <v>56</v>
      </c>
      <c r="O170">
        <v>56</v>
      </c>
      <c r="P170">
        <v>56</v>
      </c>
      <c r="Q170">
        <v>56</v>
      </c>
      <c r="R170">
        <v>56</v>
      </c>
      <c r="S170">
        <v>56</v>
      </c>
      <c r="T170">
        <v>56</v>
      </c>
      <c r="U170">
        <v>56</v>
      </c>
      <c r="V170">
        <v>57</v>
      </c>
      <c r="W170">
        <v>56</v>
      </c>
      <c r="X170">
        <v>57</v>
      </c>
      <c r="Y170">
        <v>57</v>
      </c>
      <c r="Z170">
        <v>56</v>
      </c>
      <c r="AA170">
        <v>55</v>
      </c>
      <c r="AB170">
        <v>55</v>
      </c>
      <c r="AC170">
        <v>55</v>
      </c>
      <c r="AD170">
        <v>56</v>
      </c>
      <c r="AE170">
        <v>56</v>
      </c>
      <c r="AF170">
        <v>55</v>
      </c>
      <c r="AG170">
        <v>55</v>
      </c>
      <c r="AH170">
        <v>54</v>
      </c>
      <c r="AI170">
        <v>50</v>
      </c>
      <c r="AJ170">
        <v>48</v>
      </c>
      <c r="AK170">
        <v>47</v>
      </c>
      <c r="AL170">
        <v>47</v>
      </c>
      <c r="AM170">
        <v>43</v>
      </c>
      <c r="AN170">
        <v>43</v>
      </c>
      <c r="AO170">
        <v>41</v>
      </c>
      <c r="AP170">
        <v>37</v>
      </c>
      <c r="AQ170">
        <v>41</v>
      </c>
      <c r="AR170">
        <v>39</v>
      </c>
      <c r="AS170">
        <v>41</v>
      </c>
      <c r="AT170" s="8">
        <f t="shared" si="22"/>
        <v>52.659090909090907</v>
      </c>
      <c r="AU170">
        <f t="shared" si="23"/>
        <v>56</v>
      </c>
      <c r="AV170" s="8">
        <f t="shared" si="24"/>
        <v>5.8347124112312505</v>
      </c>
      <c r="AW170" s="6">
        <f>Table18[[#This Row],[Szórás]]/Table18[[#This Row],[Átlagos akadálymentességi hibaszám]]</f>
        <v>0.11080161678643721</v>
      </c>
      <c r="AX170">
        <f t="shared" si="25"/>
        <v>37</v>
      </c>
      <c r="AY170">
        <f t="shared" si="26"/>
        <v>58</v>
      </c>
      <c r="AZ170">
        <f t="shared" si="27"/>
        <v>21</v>
      </c>
      <c r="BA170" s="7">
        <f t="shared" si="28"/>
        <v>0.99307184609401489</v>
      </c>
      <c r="BB170" s="8">
        <f t="shared" si="29"/>
        <v>0.53898390276406771</v>
      </c>
    </row>
    <row r="171" spans="1:54" x14ac:dyDescent="0.25">
      <c r="A171" t="s">
        <v>124</v>
      </c>
      <c r="B171">
        <v>27</v>
      </c>
      <c r="C171">
        <v>26</v>
      </c>
      <c r="D171">
        <v>10</v>
      </c>
      <c r="E171">
        <v>9</v>
      </c>
      <c r="F171">
        <v>26</v>
      </c>
      <c r="G171">
        <v>29</v>
      </c>
      <c r="H171">
        <v>29</v>
      </c>
      <c r="I171">
        <v>10</v>
      </c>
      <c r="J171">
        <v>10</v>
      </c>
      <c r="K171">
        <v>21</v>
      </c>
      <c r="L171">
        <v>21</v>
      </c>
      <c r="M171">
        <v>3</v>
      </c>
      <c r="N171">
        <v>3</v>
      </c>
      <c r="O171">
        <v>22</v>
      </c>
      <c r="P171">
        <v>24</v>
      </c>
      <c r="Q171">
        <v>21</v>
      </c>
      <c r="R171">
        <v>16</v>
      </c>
      <c r="S171">
        <v>16</v>
      </c>
      <c r="T171">
        <v>14</v>
      </c>
      <c r="U171">
        <v>13</v>
      </c>
      <c r="V171">
        <v>6</v>
      </c>
      <c r="W171">
        <v>5</v>
      </c>
      <c r="X171">
        <v>4</v>
      </c>
      <c r="Y171">
        <v>4</v>
      </c>
      <c r="Z171">
        <v>5</v>
      </c>
      <c r="AA171">
        <v>4</v>
      </c>
      <c r="AB171">
        <v>3</v>
      </c>
      <c r="AC171">
        <v>4</v>
      </c>
      <c r="AD171">
        <v>3</v>
      </c>
      <c r="AE171">
        <v>3</v>
      </c>
      <c r="AF171">
        <v>3</v>
      </c>
      <c r="AG171">
        <v>5</v>
      </c>
      <c r="AH171">
        <v>6</v>
      </c>
      <c r="AI171">
        <v>3</v>
      </c>
      <c r="AJ171">
        <v>3</v>
      </c>
      <c r="AK171">
        <v>5</v>
      </c>
      <c r="AL171">
        <v>3</v>
      </c>
      <c r="AM171">
        <v>4</v>
      </c>
      <c r="AN171">
        <v>4</v>
      </c>
      <c r="AO171">
        <v>5</v>
      </c>
      <c r="AP171">
        <v>4</v>
      </c>
      <c r="AQ171">
        <v>4</v>
      </c>
      <c r="AR171">
        <v>3</v>
      </c>
      <c r="AS171">
        <v>3</v>
      </c>
      <c r="AT171" s="8">
        <f t="shared" si="22"/>
        <v>10.136363636363637</v>
      </c>
      <c r="AU171">
        <f t="shared" si="23"/>
        <v>5</v>
      </c>
      <c r="AV171" s="8">
        <f t="shared" si="24"/>
        <v>8.7699033674263358</v>
      </c>
      <c r="AW171" s="6">
        <f>Table18[[#This Row],[Szórás]]/Table18[[#This Row],[Átlagos akadálymentességi hibaszám]]</f>
        <v>0.86519226046358466</v>
      </c>
      <c r="AX171">
        <f t="shared" si="25"/>
        <v>3</v>
      </c>
      <c r="AY171">
        <f t="shared" si="26"/>
        <v>29</v>
      </c>
      <c r="AZ171">
        <f t="shared" si="27"/>
        <v>26</v>
      </c>
      <c r="BA171" s="7">
        <f t="shared" si="28"/>
        <v>0.95242475960608697</v>
      </c>
      <c r="BB171" s="8">
        <f t="shared" si="29"/>
        <v>0.57288322424542304</v>
      </c>
    </row>
    <row r="172" spans="1:54" x14ac:dyDescent="0.25">
      <c r="A172" t="s">
        <v>103</v>
      </c>
      <c r="B172">
        <v>67</v>
      </c>
      <c r="C172">
        <v>66</v>
      </c>
      <c r="D172">
        <v>67</v>
      </c>
      <c r="E172">
        <v>70</v>
      </c>
      <c r="F172">
        <v>71</v>
      </c>
      <c r="G172">
        <v>71</v>
      </c>
      <c r="H172">
        <v>70</v>
      </c>
      <c r="I172">
        <v>69</v>
      </c>
      <c r="J172">
        <v>69</v>
      </c>
      <c r="K172">
        <v>71</v>
      </c>
      <c r="L172">
        <v>70</v>
      </c>
      <c r="M172">
        <v>68</v>
      </c>
      <c r="N172">
        <v>74</v>
      </c>
      <c r="O172">
        <v>68</v>
      </c>
      <c r="P172">
        <v>66</v>
      </c>
      <c r="Q172">
        <v>71</v>
      </c>
      <c r="R172">
        <v>71</v>
      </c>
      <c r="S172">
        <v>78</v>
      </c>
      <c r="T172">
        <v>72</v>
      </c>
      <c r="U172">
        <v>79</v>
      </c>
      <c r="V172">
        <v>72</v>
      </c>
      <c r="W172">
        <v>72</v>
      </c>
      <c r="X172">
        <v>70</v>
      </c>
      <c r="Y172">
        <v>59</v>
      </c>
      <c r="Z172">
        <v>63</v>
      </c>
      <c r="AA172">
        <v>52</v>
      </c>
      <c r="AB172">
        <v>62</v>
      </c>
      <c r="AC172">
        <v>60</v>
      </c>
      <c r="AD172">
        <v>60</v>
      </c>
      <c r="AE172">
        <v>60</v>
      </c>
      <c r="AF172">
        <v>60</v>
      </c>
      <c r="AG172">
        <v>60</v>
      </c>
      <c r="AH172">
        <v>60</v>
      </c>
      <c r="AI172">
        <v>58</v>
      </c>
      <c r="AJ172">
        <v>51</v>
      </c>
      <c r="AK172">
        <v>52</v>
      </c>
      <c r="AL172">
        <v>53</v>
      </c>
      <c r="AM172">
        <v>60</v>
      </c>
      <c r="AN172">
        <v>57</v>
      </c>
      <c r="AO172">
        <v>43</v>
      </c>
      <c r="AP172">
        <v>43</v>
      </c>
      <c r="AQ172">
        <v>43</v>
      </c>
      <c r="AR172">
        <v>43</v>
      </c>
      <c r="AS172">
        <v>43</v>
      </c>
      <c r="AT172" s="8">
        <f t="shared" si="22"/>
        <v>62.81818181818182</v>
      </c>
      <c r="AU172">
        <f t="shared" si="23"/>
        <v>66</v>
      </c>
      <c r="AV172" s="8">
        <f t="shared" si="24"/>
        <v>9.8341425354747383</v>
      </c>
      <c r="AW172" s="6">
        <f>Table18[[#This Row],[Szórás]]/Table18[[#This Row],[Átlagos akadálymentességi hibaszám]]</f>
        <v>0.15654930230133446</v>
      </c>
      <c r="AX172">
        <f t="shared" si="25"/>
        <v>43</v>
      </c>
      <c r="AY172">
        <f t="shared" si="26"/>
        <v>79</v>
      </c>
      <c r="AZ172">
        <f t="shared" si="27"/>
        <v>36</v>
      </c>
      <c r="BA172" s="7">
        <f t="shared" si="28"/>
        <v>0.98950315723097859</v>
      </c>
      <c r="BB172" s="8">
        <f t="shared" si="29"/>
        <v>0.63903589771460945</v>
      </c>
    </row>
    <row r="173" spans="1:54" x14ac:dyDescent="0.25">
      <c r="A173" t="s">
        <v>124</v>
      </c>
      <c r="B173">
        <v>38</v>
      </c>
      <c r="C173">
        <v>38</v>
      </c>
      <c r="D173">
        <v>37</v>
      </c>
      <c r="E173">
        <v>39</v>
      </c>
      <c r="F173">
        <v>39</v>
      </c>
      <c r="G173">
        <v>41</v>
      </c>
      <c r="H173">
        <v>40</v>
      </c>
      <c r="I173">
        <v>41</v>
      </c>
      <c r="J173">
        <v>41</v>
      </c>
      <c r="K173">
        <v>40</v>
      </c>
      <c r="L173">
        <v>42</v>
      </c>
      <c r="M173">
        <v>42</v>
      </c>
      <c r="N173">
        <v>41</v>
      </c>
      <c r="O173">
        <v>39</v>
      </c>
      <c r="P173">
        <v>41</v>
      </c>
      <c r="Q173">
        <v>41</v>
      </c>
      <c r="R173">
        <v>42</v>
      </c>
      <c r="S173">
        <v>43</v>
      </c>
      <c r="T173">
        <v>41</v>
      </c>
      <c r="U173">
        <v>39</v>
      </c>
      <c r="V173">
        <v>37</v>
      </c>
      <c r="W173">
        <v>38</v>
      </c>
      <c r="X173">
        <v>40</v>
      </c>
      <c r="Y173">
        <v>40</v>
      </c>
      <c r="Z173">
        <v>41</v>
      </c>
      <c r="AA173">
        <v>41</v>
      </c>
      <c r="AB173">
        <v>40</v>
      </c>
      <c r="AC173">
        <v>41</v>
      </c>
      <c r="AD173">
        <v>42</v>
      </c>
      <c r="AE173">
        <v>42</v>
      </c>
      <c r="AF173">
        <v>43</v>
      </c>
      <c r="AG173">
        <v>39</v>
      </c>
      <c r="AH173">
        <v>41</v>
      </c>
      <c r="AI173">
        <v>40</v>
      </c>
      <c r="AJ173">
        <v>34</v>
      </c>
      <c r="AK173">
        <v>34</v>
      </c>
      <c r="AL173">
        <v>34</v>
      </c>
      <c r="AM173">
        <v>33</v>
      </c>
      <c r="AN173">
        <v>34</v>
      </c>
      <c r="AO173">
        <v>34</v>
      </c>
      <c r="AP173">
        <v>34</v>
      </c>
      <c r="AQ173">
        <v>36</v>
      </c>
      <c r="AR173">
        <v>34</v>
      </c>
      <c r="AS173">
        <v>34</v>
      </c>
      <c r="AT173" s="8">
        <f t="shared" si="22"/>
        <v>38.886363636363633</v>
      </c>
      <c r="AU173">
        <f t="shared" si="23"/>
        <v>40</v>
      </c>
      <c r="AV173" s="8">
        <f t="shared" si="24"/>
        <v>2.9822413070592821</v>
      </c>
      <c r="AW173" s="6">
        <f>Table18[[#This Row],[Szórás]]/Table18[[#This Row],[Átlagos akadálymentességi hibaszám]]</f>
        <v>7.669118498574426E-2</v>
      </c>
      <c r="AX173">
        <f t="shared" si="25"/>
        <v>33</v>
      </c>
      <c r="AY173">
        <f t="shared" si="26"/>
        <v>43</v>
      </c>
      <c r="AZ173">
        <f t="shared" si="27"/>
        <v>10</v>
      </c>
      <c r="BA173" s="7">
        <f t="shared" si="28"/>
        <v>0.99665094219933259</v>
      </c>
      <c r="BB173" s="8">
        <f t="shared" si="29"/>
        <v>0.29702410431321213</v>
      </c>
    </row>
    <row r="174" spans="1:54" x14ac:dyDescent="0.25">
      <c r="A174" t="s">
        <v>124</v>
      </c>
      <c r="B174">
        <v>26</v>
      </c>
      <c r="C174">
        <v>26</v>
      </c>
      <c r="D174">
        <v>26</v>
      </c>
      <c r="E174">
        <v>27</v>
      </c>
      <c r="F174">
        <v>27</v>
      </c>
      <c r="G174">
        <v>27</v>
      </c>
      <c r="H174">
        <v>27</v>
      </c>
      <c r="I174">
        <v>27</v>
      </c>
      <c r="J174">
        <v>29</v>
      </c>
      <c r="K174">
        <v>20</v>
      </c>
      <c r="L174">
        <v>20</v>
      </c>
      <c r="M174">
        <v>20</v>
      </c>
      <c r="N174">
        <v>20</v>
      </c>
      <c r="O174">
        <v>20</v>
      </c>
      <c r="P174">
        <v>17</v>
      </c>
      <c r="Q174">
        <v>19</v>
      </c>
      <c r="R174">
        <v>19</v>
      </c>
      <c r="S174">
        <v>21</v>
      </c>
      <c r="T174">
        <v>21</v>
      </c>
      <c r="U174">
        <v>21</v>
      </c>
      <c r="V174">
        <v>21</v>
      </c>
      <c r="W174">
        <v>21</v>
      </c>
      <c r="X174">
        <v>21</v>
      </c>
      <c r="Y174">
        <v>22</v>
      </c>
      <c r="Z174">
        <v>21</v>
      </c>
      <c r="AA174">
        <v>21</v>
      </c>
      <c r="AB174">
        <v>21</v>
      </c>
      <c r="AC174">
        <v>21</v>
      </c>
      <c r="AD174">
        <v>21</v>
      </c>
      <c r="AE174">
        <v>16</v>
      </c>
      <c r="AF174">
        <v>21</v>
      </c>
      <c r="AG174">
        <v>21</v>
      </c>
      <c r="AH174">
        <v>21</v>
      </c>
      <c r="AI174">
        <v>21</v>
      </c>
      <c r="AJ174">
        <v>21</v>
      </c>
      <c r="AK174">
        <v>21</v>
      </c>
      <c r="AL174">
        <v>21</v>
      </c>
      <c r="AM174">
        <v>21</v>
      </c>
      <c r="AN174">
        <v>19</v>
      </c>
      <c r="AO174">
        <v>19</v>
      </c>
      <c r="AP174">
        <v>18</v>
      </c>
      <c r="AQ174">
        <v>18</v>
      </c>
      <c r="AR174">
        <v>18</v>
      </c>
      <c r="AS174">
        <v>18</v>
      </c>
      <c r="AT174" s="8">
        <f t="shared" si="22"/>
        <v>21.454545454545453</v>
      </c>
      <c r="AU174">
        <f t="shared" si="23"/>
        <v>21</v>
      </c>
      <c r="AV174" s="8">
        <f t="shared" si="24"/>
        <v>3.0837499480457078</v>
      </c>
      <c r="AW174" s="6">
        <f>Table18[[#This Row],[Szórás]]/Table18[[#This Row],[Átlagos akadálymentességi hibaszám]]</f>
        <v>0.14373410774789316</v>
      </c>
      <c r="AX174">
        <f t="shared" si="25"/>
        <v>16</v>
      </c>
      <c r="AY174">
        <f t="shared" si="26"/>
        <v>29</v>
      </c>
      <c r="AZ174">
        <f t="shared" si="27"/>
        <v>13</v>
      </c>
      <c r="BA174" s="7">
        <f t="shared" si="28"/>
        <v>0.99289596692744508</v>
      </c>
      <c r="BB174" s="8">
        <f t="shared" si="29"/>
        <v>0.4406484636038539</v>
      </c>
    </row>
    <row r="175" spans="1:54" x14ac:dyDescent="0.25">
      <c r="A175" t="s">
        <v>175</v>
      </c>
      <c r="B175">
        <v>167</v>
      </c>
      <c r="C175">
        <v>165</v>
      </c>
      <c r="D175">
        <v>167</v>
      </c>
      <c r="E175">
        <v>162</v>
      </c>
      <c r="F175">
        <v>166</v>
      </c>
      <c r="G175">
        <v>168</v>
      </c>
      <c r="H175">
        <v>168</v>
      </c>
      <c r="I175">
        <v>164</v>
      </c>
      <c r="J175">
        <v>163</v>
      </c>
      <c r="K175">
        <v>169</v>
      </c>
      <c r="L175">
        <v>170</v>
      </c>
      <c r="M175">
        <v>167</v>
      </c>
      <c r="N175">
        <v>162</v>
      </c>
      <c r="O175">
        <v>165</v>
      </c>
      <c r="P175">
        <v>167</v>
      </c>
      <c r="Q175">
        <v>168</v>
      </c>
      <c r="R175">
        <v>164</v>
      </c>
      <c r="S175">
        <v>166</v>
      </c>
      <c r="T175">
        <v>165</v>
      </c>
      <c r="U175">
        <v>163</v>
      </c>
      <c r="V175">
        <v>166</v>
      </c>
      <c r="W175">
        <v>160</v>
      </c>
      <c r="X175">
        <v>166</v>
      </c>
      <c r="Y175">
        <v>168</v>
      </c>
      <c r="Z175">
        <v>167</v>
      </c>
      <c r="AA175">
        <v>159</v>
      </c>
      <c r="AB175">
        <v>164</v>
      </c>
      <c r="AC175">
        <v>159</v>
      </c>
      <c r="AD175">
        <v>161</v>
      </c>
      <c r="AE175">
        <v>175</v>
      </c>
      <c r="AF175">
        <v>175</v>
      </c>
      <c r="AG175">
        <v>176</v>
      </c>
      <c r="AH175">
        <v>143</v>
      </c>
      <c r="AI175">
        <v>143</v>
      </c>
      <c r="AJ175">
        <v>141</v>
      </c>
      <c r="AK175">
        <v>143</v>
      </c>
      <c r="AL175">
        <v>143</v>
      </c>
      <c r="AM175">
        <v>144</v>
      </c>
      <c r="AN175">
        <v>52</v>
      </c>
      <c r="AO175">
        <v>53</v>
      </c>
      <c r="AP175">
        <v>53</v>
      </c>
      <c r="AQ175">
        <v>61</v>
      </c>
      <c r="AR175">
        <v>54</v>
      </c>
      <c r="AS175">
        <v>52</v>
      </c>
      <c r="AT175" s="8">
        <f t="shared" si="22"/>
        <v>147.59090909090909</v>
      </c>
      <c r="AU175">
        <f t="shared" si="23"/>
        <v>164</v>
      </c>
      <c r="AV175" s="8">
        <f t="shared" si="24"/>
        <v>38.562735465682337</v>
      </c>
      <c r="AW175" s="6">
        <f>Table18[[#This Row],[Szórás]]/Table18[[#This Row],[Átlagos akadálymentességi hibaszám]]</f>
        <v>0.26128123814136478</v>
      </c>
      <c r="AX175">
        <f t="shared" si="25"/>
        <v>52</v>
      </c>
      <c r="AY175">
        <f t="shared" si="26"/>
        <v>176</v>
      </c>
      <c r="AZ175">
        <f t="shared" si="27"/>
        <v>124</v>
      </c>
      <c r="BA175" s="7">
        <f t="shared" si="28"/>
        <v>0.98066261414823319</v>
      </c>
      <c r="BB175" s="8">
        <f t="shared" si="29"/>
        <v>0.42316045115218975</v>
      </c>
    </row>
    <row r="176" spans="1:54" x14ac:dyDescent="0.25">
      <c r="A176" t="s">
        <v>137</v>
      </c>
      <c r="B176">
        <v>125</v>
      </c>
      <c r="C176">
        <v>125</v>
      </c>
      <c r="D176">
        <v>125</v>
      </c>
      <c r="E176">
        <v>125</v>
      </c>
      <c r="F176">
        <v>125</v>
      </c>
      <c r="G176">
        <v>127</v>
      </c>
      <c r="H176">
        <v>125</v>
      </c>
      <c r="I176">
        <v>126</v>
      </c>
      <c r="J176">
        <v>124</v>
      </c>
      <c r="K176">
        <v>125</v>
      </c>
      <c r="L176">
        <v>125</v>
      </c>
      <c r="M176">
        <v>125</v>
      </c>
      <c r="N176">
        <v>124</v>
      </c>
      <c r="O176">
        <v>128</v>
      </c>
      <c r="P176">
        <v>126</v>
      </c>
      <c r="Q176">
        <v>124</v>
      </c>
      <c r="R176">
        <v>124</v>
      </c>
      <c r="S176">
        <v>126</v>
      </c>
      <c r="T176">
        <v>125</v>
      </c>
      <c r="U176">
        <v>124</v>
      </c>
      <c r="V176">
        <v>121</v>
      </c>
      <c r="W176">
        <v>121</v>
      </c>
      <c r="X176">
        <v>123</v>
      </c>
      <c r="Y176">
        <v>124</v>
      </c>
      <c r="Z176">
        <v>122</v>
      </c>
      <c r="AA176">
        <v>125</v>
      </c>
      <c r="AB176">
        <v>124</v>
      </c>
      <c r="AC176">
        <v>124</v>
      </c>
      <c r="AD176">
        <v>123</v>
      </c>
      <c r="AE176">
        <v>124</v>
      </c>
      <c r="AF176">
        <v>131</v>
      </c>
      <c r="AG176">
        <v>125</v>
      </c>
      <c r="AH176">
        <v>123</v>
      </c>
      <c r="AI176">
        <v>123</v>
      </c>
      <c r="AJ176">
        <v>123</v>
      </c>
      <c r="AK176">
        <v>123</v>
      </c>
      <c r="AL176">
        <v>123</v>
      </c>
      <c r="AM176">
        <v>122</v>
      </c>
      <c r="AN176">
        <v>123</v>
      </c>
      <c r="AO176">
        <v>125</v>
      </c>
      <c r="AP176">
        <v>123</v>
      </c>
      <c r="AQ176">
        <v>125</v>
      </c>
      <c r="AR176">
        <v>123</v>
      </c>
      <c r="AS176">
        <v>124</v>
      </c>
      <c r="AT176" s="8">
        <f t="shared" si="22"/>
        <v>124.31818181818181</v>
      </c>
      <c r="AU176">
        <f t="shared" si="23"/>
        <v>124</v>
      </c>
      <c r="AV176" s="8">
        <f t="shared" si="24"/>
        <v>1.7490559217292492</v>
      </c>
      <c r="AW176" s="6">
        <f>Table18[[#This Row],[Szórás]]/Table18[[#This Row],[Átlagos akadálymentességi hibaszám]]</f>
        <v>1.4069188401478422E-2</v>
      </c>
      <c r="AX176">
        <f t="shared" si="25"/>
        <v>121</v>
      </c>
      <c r="AY176">
        <f t="shared" si="26"/>
        <v>131</v>
      </c>
      <c r="AZ176">
        <f t="shared" si="27"/>
        <v>10</v>
      </c>
      <c r="BA176" s="7">
        <f t="shared" si="28"/>
        <v>0.99962112350542753</v>
      </c>
      <c r="BB176" s="8">
        <f t="shared" si="29"/>
        <v>0.12154188885892538</v>
      </c>
    </row>
    <row r="177" spans="1:54" x14ac:dyDescent="0.25">
      <c r="A177" t="s">
        <v>124</v>
      </c>
      <c r="B177">
        <v>47</v>
      </c>
      <c r="C177">
        <v>47</v>
      </c>
      <c r="D177">
        <v>49</v>
      </c>
      <c r="E177">
        <v>49</v>
      </c>
      <c r="F177">
        <v>51</v>
      </c>
      <c r="G177">
        <v>53</v>
      </c>
      <c r="H177">
        <v>53</v>
      </c>
      <c r="I177">
        <v>52</v>
      </c>
      <c r="J177">
        <v>50</v>
      </c>
      <c r="K177">
        <v>50</v>
      </c>
      <c r="L177">
        <v>50</v>
      </c>
      <c r="M177">
        <v>50</v>
      </c>
      <c r="N177">
        <v>50</v>
      </c>
      <c r="O177">
        <v>42</v>
      </c>
      <c r="P177">
        <v>40</v>
      </c>
      <c r="Q177">
        <v>40</v>
      </c>
      <c r="R177">
        <v>40</v>
      </c>
      <c r="S177">
        <v>40</v>
      </c>
      <c r="T177">
        <v>40</v>
      </c>
      <c r="U177">
        <v>40</v>
      </c>
      <c r="V177">
        <v>40</v>
      </c>
      <c r="W177">
        <v>38</v>
      </c>
      <c r="X177">
        <v>38</v>
      </c>
      <c r="Y177">
        <v>40</v>
      </c>
      <c r="Z177">
        <v>38</v>
      </c>
      <c r="AA177">
        <v>38</v>
      </c>
      <c r="AB177">
        <v>36</v>
      </c>
      <c r="AC177">
        <v>38</v>
      </c>
      <c r="AD177">
        <v>38</v>
      </c>
      <c r="AE177">
        <v>36</v>
      </c>
      <c r="AF177">
        <v>32</v>
      </c>
      <c r="AG177">
        <v>32</v>
      </c>
      <c r="AH177">
        <v>32</v>
      </c>
      <c r="AI177">
        <v>32</v>
      </c>
      <c r="AJ177">
        <v>32</v>
      </c>
      <c r="AK177">
        <v>32</v>
      </c>
      <c r="AL177">
        <v>32</v>
      </c>
      <c r="AM177">
        <v>32</v>
      </c>
      <c r="AN177">
        <v>35</v>
      </c>
      <c r="AO177">
        <v>37</v>
      </c>
      <c r="AP177">
        <v>36</v>
      </c>
      <c r="AQ177">
        <v>36</v>
      </c>
      <c r="AR177">
        <v>38</v>
      </c>
      <c r="AS177">
        <v>38</v>
      </c>
      <c r="AT177" s="8">
        <f t="shared" si="22"/>
        <v>40.659090909090907</v>
      </c>
      <c r="AU177">
        <f t="shared" si="23"/>
        <v>39</v>
      </c>
      <c r="AV177" s="8">
        <f t="shared" si="24"/>
        <v>6.8026779330871516</v>
      </c>
      <c r="AW177" s="6">
        <f>Table18[[#This Row],[Szórás]]/Table18[[#This Row],[Átlagos akadálymentességi hibaszám]]</f>
        <v>0.16731013362539671</v>
      </c>
      <c r="AX177">
        <f t="shared" si="25"/>
        <v>32</v>
      </c>
      <c r="AY177">
        <f t="shared" si="26"/>
        <v>53</v>
      </c>
      <c r="AZ177">
        <f t="shared" si="27"/>
        <v>21</v>
      </c>
      <c r="BA177" s="7">
        <f t="shared" si="28"/>
        <v>0.98904891435603282</v>
      </c>
      <c r="BB177" s="8">
        <f t="shared" si="29"/>
        <v>0.74209016068404277</v>
      </c>
    </row>
    <row r="178" spans="1:54" x14ac:dyDescent="0.25">
      <c r="A178" t="s">
        <v>175</v>
      </c>
      <c r="B178">
        <v>133</v>
      </c>
      <c r="C178">
        <v>133</v>
      </c>
      <c r="D178">
        <v>133</v>
      </c>
      <c r="E178">
        <v>133</v>
      </c>
      <c r="F178">
        <v>133</v>
      </c>
      <c r="G178">
        <v>133</v>
      </c>
      <c r="H178">
        <v>133</v>
      </c>
      <c r="I178">
        <v>136</v>
      </c>
      <c r="J178">
        <v>134</v>
      </c>
      <c r="K178">
        <v>135</v>
      </c>
      <c r="L178">
        <v>133</v>
      </c>
      <c r="M178">
        <v>133</v>
      </c>
      <c r="N178">
        <v>136</v>
      </c>
      <c r="O178">
        <v>134</v>
      </c>
      <c r="P178">
        <v>137</v>
      </c>
      <c r="Q178">
        <v>133</v>
      </c>
      <c r="R178">
        <v>134</v>
      </c>
      <c r="S178">
        <v>133</v>
      </c>
      <c r="T178">
        <v>133</v>
      </c>
      <c r="U178">
        <v>133</v>
      </c>
      <c r="V178">
        <v>135</v>
      </c>
      <c r="W178">
        <v>134</v>
      </c>
      <c r="X178">
        <v>133</v>
      </c>
      <c r="Y178">
        <v>133</v>
      </c>
      <c r="Z178">
        <v>133</v>
      </c>
      <c r="AA178">
        <v>130</v>
      </c>
      <c r="AB178">
        <v>130</v>
      </c>
      <c r="AC178">
        <v>131</v>
      </c>
      <c r="AD178">
        <v>131</v>
      </c>
      <c r="AE178">
        <v>130</v>
      </c>
      <c r="AF178">
        <v>130</v>
      </c>
      <c r="AG178">
        <v>131</v>
      </c>
      <c r="AH178">
        <v>131</v>
      </c>
      <c r="AI178">
        <v>130</v>
      </c>
      <c r="AJ178">
        <v>130</v>
      </c>
      <c r="AK178">
        <v>142</v>
      </c>
      <c r="AL178">
        <v>142</v>
      </c>
      <c r="AM178">
        <v>142</v>
      </c>
      <c r="AN178">
        <v>138</v>
      </c>
      <c r="AO178">
        <v>142</v>
      </c>
      <c r="AP178">
        <v>141</v>
      </c>
      <c r="AQ178">
        <v>142</v>
      </c>
      <c r="AR178">
        <v>142</v>
      </c>
      <c r="AS178">
        <v>141</v>
      </c>
      <c r="AT178" s="8">
        <f t="shared" si="22"/>
        <v>134.52272727272728</v>
      </c>
      <c r="AU178">
        <f t="shared" si="23"/>
        <v>133</v>
      </c>
      <c r="AV178" s="8">
        <f t="shared" si="24"/>
        <v>3.8968600142167915</v>
      </c>
      <c r="AW178" s="6">
        <f>Table18[[#This Row],[Szórás]]/Table18[[#This Row],[Átlagos akadálymentességi hibaszám]]</f>
        <v>2.8968042004652615E-2</v>
      </c>
      <c r="AX178">
        <f t="shared" si="25"/>
        <v>130</v>
      </c>
      <c r="AY178">
        <f t="shared" si="26"/>
        <v>142</v>
      </c>
      <c r="AZ178">
        <f t="shared" si="27"/>
        <v>12</v>
      </c>
      <c r="BA178" s="7">
        <f t="shared" si="28"/>
        <v>1.0009592179903735</v>
      </c>
      <c r="BB178" s="8">
        <f t="shared" si="29"/>
        <v>0.18533877834894977</v>
      </c>
    </row>
    <row r="179" spans="1:54" x14ac:dyDescent="0.25">
      <c r="A179" t="s">
        <v>103</v>
      </c>
      <c r="B179">
        <v>224</v>
      </c>
      <c r="C179">
        <v>234</v>
      </c>
      <c r="D179">
        <v>194</v>
      </c>
      <c r="E179">
        <v>180</v>
      </c>
      <c r="F179">
        <v>207</v>
      </c>
      <c r="G179">
        <v>211</v>
      </c>
      <c r="H179">
        <v>203</v>
      </c>
      <c r="I179">
        <v>202</v>
      </c>
      <c r="J179">
        <v>205</v>
      </c>
      <c r="K179">
        <v>278</v>
      </c>
      <c r="L179">
        <v>295</v>
      </c>
      <c r="M179">
        <v>285</v>
      </c>
      <c r="N179">
        <v>295</v>
      </c>
      <c r="O179">
        <v>287</v>
      </c>
      <c r="P179">
        <v>282</v>
      </c>
      <c r="Q179">
        <v>284</v>
      </c>
      <c r="R179">
        <v>279</v>
      </c>
      <c r="S179">
        <v>191</v>
      </c>
      <c r="T179">
        <v>158</v>
      </c>
      <c r="U179">
        <v>203</v>
      </c>
      <c r="V179">
        <v>241</v>
      </c>
      <c r="W179">
        <v>243</v>
      </c>
      <c r="X179">
        <v>229</v>
      </c>
      <c r="Y179">
        <v>229</v>
      </c>
      <c r="Z179">
        <v>229</v>
      </c>
      <c r="AA179">
        <v>227</v>
      </c>
      <c r="AB179">
        <v>203</v>
      </c>
      <c r="AC179">
        <v>227</v>
      </c>
      <c r="AD179">
        <v>232</v>
      </c>
      <c r="AE179">
        <v>232</v>
      </c>
      <c r="AF179">
        <v>231</v>
      </c>
      <c r="AG179">
        <v>239</v>
      </c>
      <c r="AH179">
        <v>231</v>
      </c>
      <c r="AI179">
        <v>237</v>
      </c>
      <c r="AJ179">
        <v>219</v>
      </c>
      <c r="AK179">
        <v>230</v>
      </c>
      <c r="AL179">
        <v>226</v>
      </c>
      <c r="AM179">
        <v>228</v>
      </c>
      <c r="AN179">
        <v>228</v>
      </c>
      <c r="AO179">
        <v>231</v>
      </c>
      <c r="AP179">
        <v>232</v>
      </c>
      <c r="AQ179">
        <v>232</v>
      </c>
      <c r="AR179">
        <v>234</v>
      </c>
      <c r="AS179">
        <v>238</v>
      </c>
      <c r="AT179" s="8">
        <f t="shared" si="22"/>
        <v>232.38636363636363</v>
      </c>
      <c r="AU179">
        <f t="shared" si="23"/>
        <v>230.5</v>
      </c>
      <c r="AV179" s="8">
        <f t="shared" si="24"/>
        <v>30.698243195768548</v>
      </c>
      <c r="AW179" s="6">
        <f>Table18[[#This Row],[Szórás]]/Table18[[#This Row],[Átlagos akadálymentességi hibaszám]]</f>
        <v>0.13210001961993312</v>
      </c>
      <c r="AX179">
        <f t="shared" si="25"/>
        <v>158</v>
      </c>
      <c r="AY179">
        <f t="shared" si="26"/>
        <v>295</v>
      </c>
      <c r="AZ179">
        <f t="shared" si="27"/>
        <v>137</v>
      </c>
      <c r="BA179" s="7">
        <f t="shared" si="28"/>
        <v>1.0005556026943045</v>
      </c>
      <c r="BB179" s="8">
        <f t="shared" si="29"/>
        <v>2.912287141209544E-3</v>
      </c>
    </row>
    <row r="180" spans="1:54" x14ac:dyDescent="0.25">
      <c r="A180" t="s">
        <v>137</v>
      </c>
      <c r="B180">
        <v>100</v>
      </c>
      <c r="C180">
        <v>100</v>
      </c>
      <c r="D180">
        <v>100</v>
      </c>
      <c r="E180">
        <v>100</v>
      </c>
      <c r="F180">
        <v>100</v>
      </c>
      <c r="G180">
        <v>100</v>
      </c>
      <c r="H180">
        <v>100</v>
      </c>
      <c r="I180">
        <v>100</v>
      </c>
      <c r="J180">
        <v>104</v>
      </c>
      <c r="K180">
        <v>102</v>
      </c>
      <c r="L180">
        <v>110</v>
      </c>
      <c r="M180">
        <v>110</v>
      </c>
      <c r="N180">
        <v>110</v>
      </c>
      <c r="O180">
        <v>100</v>
      </c>
      <c r="P180">
        <v>95</v>
      </c>
      <c r="Q180">
        <v>100</v>
      </c>
      <c r="R180">
        <v>100</v>
      </c>
      <c r="S180">
        <v>100</v>
      </c>
      <c r="T180">
        <v>100</v>
      </c>
      <c r="U180">
        <v>100</v>
      </c>
      <c r="V180">
        <v>118</v>
      </c>
      <c r="W180">
        <v>100</v>
      </c>
      <c r="X180">
        <v>100</v>
      </c>
      <c r="Y180">
        <v>95</v>
      </c>
      <c r="Z180">
        <v>92</v>
      </c>
      <c r="AA180">
        <v>95</v>
      </c>
      <c r="AB180">
        <v>102</v>
      </c>
      <c r="AC180">
        <v>103</v>
      </c>
      <c r="AD180">
        <v>103</v>
      </c>
      <c r="AE180">
        <v>106</v>
      </c>
      <c r="AF180">
        <v>103</v>
      </c>
      <c r="AG180">
        <v>103</v>
      </c>
      <c r="AH180">
        <v>103</v>
      </c>
      <c r="AI180">
        <v>102</v>
      </c>
      <c r="AJ180">
        <v>90</v>
      </c>
      <c r="AK180">
        <v>107</v>
      </c>
      <c r="AL180">
        <v>107</v>
      </c>
      <c r="AM180">
        <v>97</v>
      </c>
      <c r="AN180">
        <v>97</v>
      </c>
      <c r="AO180">
        <v>97</v>
      </c>
      <c r="AP180">
        <v>96</v>
      </c>
      <c r="AQ180">
        <v>96</v>
      </c>
      <c r="AR180">
        <v>117</v>
      </c>
      <c r="AS180">
        <v>99</v>
      </c>
      <c r="AT180" s="8">
        <f t="shared" si="22"/>
        <v>101.34090909090909</v>
      </c>
      <c r="AU180">
        <f t="shared" si="23"/>
        <v>100</v>
      </c>
      <c r="AV180" s="8">
        <f t="shared" si="24"/>
        <v>5.5821275506336594</v>
      </c>
      <c r="AW180" s="6">
        <f>Table18[[#This Row],[Szórás]]/Table18[[#This Row],[Átlagos akadálymentességi hibaszám]]</f>
        <v>5.5082667016793228E-2</v>
      </c>
      <c r="AX180">
        <f t="shared" si="25"/>
        <v>90</v>
      </c>
      <c r="AY180">
        <f t="shared" si="26"/>
        <v>118</v>
      </c>
      <c r="AZ180">
        <f t="shared" si="27"/>
        <v>28</v>
      </c>
      <c r="BA180" s="7">
        <f t="shared" si="28"/>
        <v>0.99976946682221035</v>
      </c>
      <c r="BB180" s="8">
        <f t="shared" si="29"/>
        <v>3.0200437822754506E-3</v>
      </c>
    </row>
    <row r="181" spans="1:54" x14ac:dyDescent="0.25">
      <c r="A181" t="s">
        <v>124</v>
      </c>
      <c r="B181">
        <v>178</v>
      </c>
      <c r="C181">
        <v>179</v>
      </c>
      <c r="D181">
        <v>176</v>
      </c>
      <c r="E181">
        <v>118</v>
      </c>
      <c r="F181">
        <v>116</v>
      </c>
      <c r="G181">
        <v>116</v>
      </c>
      <c r="H181">
        <v>125</v>
      </c>
      <c r="I181">
        <v>121</v>
      </c>
      <c r="J181">
        <v>116</v>
      </c>
      <c r="K181">
        <v>112</v>
      </c>
      <c r="L181">
        <v>115</v>
      </c>
      <c r="M181">
        <v>113</v>
      </c>
      <c r="N181">
        <v>114</v>
      </c>
      <c r="O181">
        <v>116</v>
      </c>
      <c r="P181">
        <v>115</v>
      </c>
      <c r="Q181">
        <v>117</v>
      </c>
      <c r="R181">
        <v>98</v>
      </c>
      <c r="S181">
        <v>98</v>
      </c>
      <c r="T181">
        <v>97</v>
      </c>
      <c r="U181">
        <v>100</v>
      </c>
      <c r="V181">
        <v>99</v>
      </c>
      <c r="W181">
        <v>100</v>
      </c>
      <c r="X181">
        <v>102</v>
      </c>
      <c r="Y181">
        <v>102</v>
      </c>
      <c r="Z181">
        <v>142</v>
      </c>
      <c r="AA181">
        <v>95</v>
      </c>
      <c r="AB181">
        <v>96</v>
      </c>
      <c r="AC181">
        <v>114</v>
      </c>
      <c r="AD181">
        <v>109</v>
      </c>
      <c r="AE181">
        <v>105</v>
      </c>
      <c r="AF181">
        <v>103</v>
      </c>
      <c r="AG181">
        <v>86</v>
      </c>
      <c r="AH181">
        <v>86</v>
      </c>
      <c r="AI181">
        <v>87</v>
      </c>
      <c r="AJ181">
        <v>79</v>
      </c>
      <c r="AK181">
        <v>89</v>
      </c>
      <c r="AL181">
        <v>89</v>
      </c>
      <c r="AM181">
        <v>73</v>
      </c>
      <c r="AN181">
        <v>75</v>
      </c>
      <c r="AO181">
        <v>123</v>
      </c>
      <c r="AP181">
        <v>123</v>
      </c>
      <c r="AQ181">
        <v>126</v>
      </c>
      <c r="AR181">
        <v>120</v>
      </c>
      <c r="AS181">
        <v>95</v>
      </c>
      <c r="AT181" s="8">
        <f t="shared" si="22"/>
        <v>110.40909090909091</v>
      </c>
      <c r="AU181">
        <f t="shared" si="23"/>
        <v>110.5</v>
      </c>
      <c r="AV181" s="8">
        <f t="shared" si="24"/>
        <v>23.573061272541267</v>
      </c>
      <c r="AW181" s="6">
        <f>Table18[[#This Row],[Szórás]]/Table18[[#This Row],[Átlagos akadálymentességi hibaszám]]</f>
        <v>0.21350652449399254</v>
      </c>
      <c r="AX181">
        <f t="shared" si="25"/>
        <v>73</v>
      </c>
      <c r="AY181">
        <f t="shared" si="26"/>
        <v>179</v>
      </c>
      <c r="AZ181">
        <f t="shared" si="27"/>
        <v>106</v>
      </c>
      <c r="BA181" s="7">
        <f t="shared" si="28"/>
        <v>0.99106808173605077</v>
      </c>
      <c r="BB181" s="8">
        <f t="shared" si="29"/>
        <v>0.33820370504591191</v>
      </c>
    </row>
    <row r="182" spans="1:54" x14ac:dyDescent="0.25">
      <c r="A182" t="s">
        <v>103</v>
      </c>
      <c r="B182">
        <v>133</v>
      </c>
      <c r="C182">
        <v>133</v>
      </c>
      <c r="D182">
        <v>133</v>
      </c>
      <c r="E182">
        <v>94</v>
      </c>
      <c r="F182">
        <v>94</v>
      </c>
      <c r="G182">
        <v>94</v>
      </c>
      <c r="H182">
        <v>94</v>
      </c>
      <c r="I182">
        <v>94</v>
      </c>
      <c r="J182">
        <v>94</v>
      </c>
      <c r="K182">
        <v>94</v>
      </c>
      <c r="L182">
        <v>94</v>
      </c>
      <c r="M182">
        <v>94</v>
      </c>
      <c r="N182">
        <v>98</v>
      </c>
      <c r="O182">
        <v>108</v>
      </c>
      <c r="P182">
        <v>94</v>
      </c>
      <c r="Q182">
        <v>94</v>
      </c>
      <c r="R182">
        <v>94</v>
      </c>
      <c r="S182">
        <v>94</v>
      </c>
      <c r="T182">
        <v>94</v>
      </c>
      <c r="U182">
        <v>94</v>
      </c>
      <c r="V182">
        <v>94</v>
      </c>
      <c r="W182">
        <v>88</v>
      </c>
      <c r="X182">
        <v>94</v>
      </c>
      <c r="Y182">
        <v>94</v>
      </c>
      <c r="Z182">
        <v>94</v>
      </c>
      <c r="AA182">
        <v>94</v>
      </c>
      <c r="AB182">
        <v>94</v>
      </c>
      <c r="AC182">
        <v>94</v>
      </c>
      <c r="AD182">
        <v>94</v>
      </c>
      <c r="AE182">
        <v>98</v>
      </c>
      <c r="AF182">
        <v>108</v>
      </c>
      <c r="AG182">
        <v>98</v>
      </c>
      <c r="AH182">
        <v>98</v>
      </c>
      <c r="AI182">
        <v>98</v>
      </c>
      <c r="AJ182">
        <v>98</v>
      </c>
      <c r="AK182">
        <v>98</v>
      </c>
      <c r="AL182">
        <v>98</v>
      </c>
      <c r="AM182">
        <v>98</v>
      </c>
      <c r="AN182">
        <v>98</v>
      </c>
      <c r="AO182">
        <v>98</v>
      </c>
      <c r="AP182">
        <v>98</v>
      </c>
      <c r="AQ182">
        <v>98</v>
      </c>
      <c r="AR182">
        <v>97</v>
      </c>
      <c r="AS182">
        <v>97</v>
      </c>
      <c r="AT182" s="8">
        <f t="shared" si="22"/>
        <v>98.477272727272734</v>
      </c>
      <c r="AU182">
        <f t="shared" si="23"/>
        <v>94</v>
      </c>
      <c r="AV182" s="8">
        <f t="shared" si="24"/>
        <v>10.040588874520576</v>
      </c>
      <c r="AW182" s="6">
        <f>Table18[[#This Row],[Szórás]]/Table18[[#This Row],[Átlagos akadálymentességi hibaszám]]</f>
        <v>0.10195843768264605</v>
      </c>
      <c r="AX182">
        <f t="shared" si="25"/>
        <v>88</v>
      </c>
      <c r="AY182">
        <f t="shared" si="26"/>
        <v>133</v>
      </c>
      <c r="AZ182">
        <f t="shared" si="27"/>
        <v>45</v>
      </c>
      <c r="BA182" s="7">
        <f t="shared" si="28"/>
        <v>0.99810919878977056</v>
      </c>
      <c r="BB182" s="8">
        <f t="shared" si="29"/>
        <v>7.2531627684331815E-2</v>
      </c>
    </row>
    <row r="183" spans="1:54" x14ac:dyDescent="0.25">
      <c r="A183" t="s">
        <v>137</v>
      </c>
      <c r="B183">
        <v>16</v>
      </c>
      <c r="C183">
        <v>16</v>
      </c>
      <c r="D183">
        <v>16</v>
      </c>
      <c r="E183">
        <v>16</v>
      </c>
      <c r="F183">
        <v>16</v>
      </c>
      <c r="G183">
        <v>16</v>
      </c>
      <c r="H183">
        <v>16</v>
      </c>
      <c r="I183">
        <v>16</v>
      </c>
      <c r="J183">
        <v>16</v>
      </c>
      <c r="K183">
        <v>16</v>
      </c>
      <c r="L183">
        <v>16</v>
      </c>
      <c r="M183">
        <v>16</v>
      </c>
      <c r="N183">
        <v>16</v>
      </c>
      <c r="O183">
        <v>16</v>
      </c>
      <c r="P183">
        <v>16</v>
      </c>
      <c r="Q183">
        <v>16</v>
      </c>
      <c r="R183">
        <v>16</v>
      </c>
      <c r="S183">
        <v>16</v>
      </c>
      <c r="T183">
        <v>16</v>
      </c>
      <c r="U183">
        <v>16</v>
      </c>
      <c r="V183">
        <v>16</v>
      </c>
      <c r="W183">
        <v>16</v>
      </c>
      <c r="X183">
        <v>16</v>
      </c>
      <c r="Y183">
        <v>16</v>
      </c>
      <c r="Z183">
        <v>16</v>
      </c>
      <c r="AA183">
        <v>16</v>
      </c>
      <c r="AB183">
        <v>16</v>
      </c>
      <c r="AC183">
        <v>16</v>
      </c>
      <c r="AD183">
        <v>16</v>
      </c>
      <c r="AE183">
        <v>16</v>
      </c>
      <c r="AF183">
        <v>16</v>
      </c>
      <c r="AG183">
        <v>16</v>
      </c>
      <c r="AH183">
        <v>16</v>
      </c>
      <c r="AI183">
        <v>16</v>
      </c>
      <c r="AJ183">
        <v>16</v>
      </c>
      <c r="AK183">
        <v>16</v>
      </c>
      <c r="AL183">
        <v>16</v>
      </c>
      <c r="AM183">
        <v>16</v>
      </c>
      <c r="AN183">
        <v>16</v>
      </c>
      <c r="AO183">
        <v>16</v>
      </c>
      <c r="AP183">
        <v>16</v>
      </c>
      <c r="AQ183">
        <v>18</v>
      </c>
      <c r="AR183">
        <v>18</v>
      </c>
      <c r="AS183">
        <v>18</v>
      </c>
      <c r="AT183" s="8">
        <f t="shared" si="22"/>
        <v>16.136363636363637</v>
      </c>
      <c r="AU183">
        <f t="shared" si="23"/>
        <v>16</v>
      </c>
      <c r="AV183" s="8">
        <f t="shared" si="24"/>
        <v>0.5099434118587054</v>
      </c>
      <c r="AW183" s="6">
        <f>Table18[[#This Row],[Szórás]]/Table18[[#This Row],[Átlagos akadálymentességi hibaszám]]</f>
        <v>3.1602126932088782E-2</v>
      </c>
      <c r="AX183">
        <f t="shared" si="25"/>
        <v>16</v>
      </c>
      <c r="AY183">
        <f t="shared" si="26"/>
        <v>18</v>
      </c>
      <c r="AZ183">
        <f t="shared" si="27"/>
        <v>2</v>
      </c>
      <c r="BA183" s="7">
        <f t="shared" si="28"/>
        <v>1.0010214736667553</v>
      </c>
      <c r="BB183" s="8">
        <f t="shared" si="29"/>
        <v>0.19069767441860433</v>
      </c>
    </row>
    <row r="184" spans="1:54" x14ac:dyDescent="0.25">
      <c r="A184" t="s">
        <v>137</v>
      </c>
      <c r="B184">
        <v>111</v>
      </c>
      <c r="C184">
        <v>174</v>
      </c>
      <c r="D184">
        <v>175</v>
      </c>
      <c r="E184">
        <v>122</v>
      </c>
      <c r="F184">
        <v>132</v>
      </c>
      <c r="G184">
        <v>121</v>
      </c>
      <c r="H184">
        <v>121</v>
      </c>
      <c r="I184">
        <v>121</v>
      </c>
      <c r="J184">
        <v>121</v>
      </c>
      <c r="K184">
        <v>114</v>
      </c>
      <c r="L184">
        <v>112</v>
      </c>
      <c r="M184">
        <v>112</v>
      </c>
      <c r="N184">
        <v>112</v>
      </c>
      <c r="O184">
        <v>112</v>
      </c>
      <c r="P184">
        <v>112</v>
      </c>
      <c r="Q184">
        <v>112</v>
      </c>
      <c r="R184">
        <v>112</v>
      </c>
      <c r="S184">
        <v>114</v>
      </c>
      <c r="T184">
        <v>114</v>
      </c>
      <c r="U184">
        <v>100</v>
      </c>
      <c r="V184">
        <v>106</v>
      </c>
      <c r="W184">
        <v>106</v>
      </c>
      <c r="X184">
        <v>106</v>
      </c>
      <c r="Y184">
        <v>106</v>
      </c>
      <c r="Z184">
        <v>104</v>
      </c>
      <c r="AA184">
        <v>104</v>
      </c>
      <c r="AB184">
        <v>104</v>
      </c>
      <c r="AC184">
        <v>104</v>
      </c>
      <c r="AD184">
        <v>104</v>
      </c>
      <c r="AE184">
        <v>104</v>
      </c>
      <c r="AF184">
        <v>104</v>
      </c>
      <c r="AG184">
        <v>104</v>
      </c>
      <c r="AH184">
        <v>104</v>
      </c>
      <c r="AI184">
        <v>104</v>
      </c>
      <c r="AJ184">
        <v>104</v>
      </c>
      <c r="AK184">
        <v>104</v>
      </c>
      <c r="AL184">
        <v>104</v>
      </c>
      <c r="AM184">
        <v>103</v>
      </c>
      <c r="AN184">
        <v>101</v>
      </c>
      <c r="AO184">
        <v>101</v>
      </c>
      <c r="AP184">
        <v>100</v>
      </c>
      <c r="AQ184">
        <v>99</v>
      </c>
      <c r="AR184">
        <v>100</v>
      </c>
      <c r="AS184">
        <v>100</v>
      </c>
      <c r="AT184" s="8">
        <f t="shared" si="22"/>
        <v>111.45454545454545</v>
      </c>
      <c r="AU184">
        <f t="shared" si="23"/>
        <v>106</v>
      </c>
      <c r="AV184" s="8">
        <f t="shared" si="24"/>
        <v>15.760496016061921</v>
      </c>
      <c r="AW184" s="6">
        <f>Table18[[#This Row],[Szórás]]/Table18[[#This Row],[Átlagos akadálymentességi hibaszám]]</f>
        <v>0.14140738676727663</v>
      </c>
      <c r="AX184">
        <f t="shared" si="25"/>
        <v>99</v>
      </c>
      <c r="AY184">
        <f t="shared" si="26"/>
        <v>175</v>
      </c>
      <c r="AZ184">
        <f t="shared" si="27"/>
        <v>76</v>
      </c>
      <c r="BA184" s="7">
        <f t="shared" si="28"/>
        <v>0.9931202975695177</v>
      </c>
      <c r="BB184" s="8">
        <f t="shared" si="29"/>
        <v>0.54201295369854019</v>
      </c>
    </row>
    <row r="185" spans="1:54" x14ac:dyDescent="0.25">
      <c r="A185" t="s">
        <v>124</v>
      </c>
      <c r="B185">
        <v>94</v>
      </c>
      <c r="C185">
        <v>94</v>
      </c>
      <c r="D185">
        <v>96</v>
      </c>
      <c r="E185">
        <v>96</v>
      </c>
      <c r="F185">
        <v>96</v>
      </c>
      <c r="G185">
        <v>76</v>
      </c>
      <c r="H185">
        <v>80</v>
      </c>
      <c r="I185">
        <v>80</v>
      </c>
      <c r="J185">
        <v>102</v>
      </c>
      <c r="K185">
        <v>102</v>
      </c>
      <c r="L185">
        <v>102</v>
      </c>
      <c r="M185">
        <v>98</v>
      </c>
      <c r="N185">
        <v>102</v>
      </c>
      <c r="O185">
        <v>102</v>
      </c>
      <c r="P185">
        <v>102</v>
      </c>
      <c r="Q185">
        <v>102</v>
      </c>
      <c r="R185">
        <v>102</v>
      </c>
      <c r="S185">
        <v>102</v>
      </c>
      <c r="T185">
        <v>81</v>
      </c>
      <c r="U185">
        <v>102</v>
      </c>
      <c r="V185">
        <v>102</v>
      </c>
      <c r="W185">
        <v>102</v>
      </c>
      <c r="X185">
        <v>102</v>
      </c>
      <c r="Y185">
        <v>102</v>
      </c>
      <c r="Z185">
        <v>102</v>
      </c>
      <c r="AA185">
        <v>102</v>
      </c>
      <c r="AB185">
        <v>102</v>
      </c>
      <c r="AC185">
        <v>102</v>
      </c>
      <c r="AD185">
        <v>102</v>
      </c>
      <c r="AE185">
        <v>102</v>
      </c>
      <c r="AF185">
        <v>102</v>
      </c>
      <c r="AG185">
        <v>102</v>
      </c>
      <c r="AH185">
        <v>102</v>
      </c>
      <c r="AI185">
        <v>94</v>
      </c>
      <c r="AJ185">
        <v>94</v>
      </c>
      <c r="AK185">
        <v>90</v>
      </c>
      <c r="AL185">
        <v>94</v>
      </c>
      <c r="AM185">
        <v>94</v>
      </c>
      <c r="AN185">
        <v>86</v>
      </c>
      <c r="AO185">
        <v>86</v>
      </c>
      <c r="AP185">
        <v>85</v>
      </c>
      <c r="AQ185">
        <v>85</v>
      </c>
      <c r="AR185">
        <v>85</v>
      </c>
      <c r="AS185">
        <v>85</v>
      </c>
      <c r="AT185" s="8">
        <f t="shared" si="22"/>
        <v>95.795454545454547</v>
      </c>
      <c r="AU185">
        <f t="shared" si="23"/>
        <v>102</v>
      </c>
      <c r="AV185" s="8">
        <f t="shared" si="24"/>
        <v>7.9404163251362601</v>
      </c>
      <c r="AW185" s="6">
        <f>Table18[[#This Row],[Szórás]]/Table18[[#This Row],[Átlagos akadálymentességi hibaszám]]</f>
        <v>8.2889280736890975E-2</v>
      </c>
      <c r="AX185">
        <f t="shared" si="25"/>
        <v>76</v>
      </c>
      <c r="AY185">
        <f t="shared" si="26"/>
        <v>102</v>
      </c>
      <c r="AZ185">
        <f t="shared" si="27"/>
        <v>26</v>
      </c>
      <c r="BA185" s="7">
        <f t="shared" si="28"/>
        <v>0.99910935543142221</v>
      </c>
      <c r="BB185" s="8">
        <f t="shared" si="29"/>
        <v>1.7401294260773425E-2</v>
      </c>
    </row>
    <row r="186" spans="1:54" x14ac:dyDescent="0.25">
      <c r="A186" t="s">
        <v>175</v>
      </c>
      <c r="B186">
        <v>37</v>
      </c>
      <c r="C186">
        <v>37</v>
      </c>
      <c r="D186">
        <v>37</v>
      </c>
      <c r="E186">
        <v>37</v>
      </c>
      <c r="F186">
        <v>37</v>
      </c>
      <c r="G186">
        <v>37</v>
      </c>
      <c r="H186">
        <v>37</v>
      </c>
      <c r="I186">
        <v>37</v>
      </c>
      <c r="J186">
        <v>37</v>
      </c>
      <c r="K186">
        <v>37</v>
      </c>
      <c r="L186">
        <v>37</v>
      </c>
      <c r="M186">
        <v>37</v>
      </c>
      <c r="N186">
        <v>37</v>
      </c>
      <c r="O186">
        <v>37</v>
      </c>
      <c r="P186">
        <v>37</v>
      </c>
      <c r="Q186">
        <v>37</v>
      </c>
      <c r="R186">
        <v>37</v>
      </c>
      <c r="S186">
        <v>37</v>
      </c>
      <c r="T186">
        <v>37</v>
      </c>
      <c r="U186">
        <v>37</v>
      </c>
      <c r="V186">
        <v>37</v>
      </c>
      <c r="W186">
        <v>37</v>
      </c>
      <c r="X186">
        <v>37</v>
      </c>
      <c r="Y186">
        <v>37</v>
      </c>
      <c r="Z186">
        <v>37</v>
      </c>
      <c r="AA186">
        <v>37</v>
      </c>
      <c r="AB186">
        <v>37</v>
      </c>
      <c r="AC186">
        <v>37</v>
      </c>
      <c r="AD186">
        <v>37</v>
      </c>
      <c r="AE186">
        <v>37</v>
      </c>
      <c r="AF186">
        <v>37</v>
      </c>
      <c r="AG186">
        <v>37</v>
      </c>
      <c r="AH186">
        <v>37</v>
      </c>
      <c r="AI186">
        <v>37</v>
      </c>
      <c r="AJ186">
        <v>37</v>
      </c>
      <c r="AK186">
        <v>37</v>
      </c>
      <c r="AL186">
        <v>37</v>
      </c>
      <c r="AM186">
        <v>37</v>
      </c>
      <c r="AN186">
        <v>37</v>
      </c>
      <c r="AO186">
        <v>37</v>
      </c>
      <c r="AP186">
        <v>37</v>
      </c>
      <c r="AQ186">
        <v>37</v>
      </c>
      <c r="AR186">
        <v>37</v>
      </c>
      <c r="AS186">
        <v>37</v>
      </c>
      <c r="AT186" s="8">
        <f t="shared" si="22"/>
        <v>37</v>
      </c>
      <c r="AU186">
        <f t="shared" si="23"/>
        <v>37</v>
      </c>
      <c r="AV186" s="8">
        <f t="shared" si="24"/>
        <v>0</v>
      </c>
      <c r="AW186" s="6">
        <f>Table18[[#This Row],[Szórás]]/Table18[[#This Row],[Átlagos akadálymentességi hibaszám]]</f>
        <v>0</v>
      </c>
      <c r="AX186">
        <f t="shared" si="25"/>
        <v>37</v>
      </c>
      <c r="AY186">
        <f t="shared" si="26"/>
        <v>37</v>
      </c>
      <c r="AZ186">
        <f t="shared" si="27"/>
        <v>0</v>
      </c>
      <c r="BA186" s="7">
        <f t="shared" si="28"/>
        <v>1</v>
      </c>
      <c r="BB186" s="8">
        <f t="shared" si="29"/>
        <v>1</v>
      </c>
    </row>
    <row r="187" spans="1:54" x14ac:dyDescent="0.25">
      <c r="A187" t="s">
        <v>175</v>
      </c>
      <c r="B187">
        <v>47</v>
      </c>
      <c r="C187">
        <v>39</v>
      </c>
      <c r="D187">
        <v>39</v>
      </c>
      <c r="E187">
        <v>39</v>
      </c>
      <c r="F187">
        <v>41</v>
      </c>
      <c r="G187">
        <v>41</v>
      </c>
      <c r="H187">
        <v>41</v>
      </c>
      <c r="I187">
        <v>47</v>
      </c>
      <c r="J187">
        <v>47</v>
      </c>
      <c r="K187">
        <v>47</v>
      </c>
      <c r="L187">
        <v>47</v>
      </c>
      <c r="M187">
        <v>47</v>
      </c>
      <c r="N187">
        <v>47</v>
      </c>
      <c r="O187">
        <v>47</v>
      </c>
      <c r="P187">
        <v>31</v>
      </c>
      <c r="Q187">
        <v>31</v>
      </c>
      <c r="R187">
        <v>31</v>
      </c>
      <c r="S187">
        <v>31</v>
      </c>
      <c r="T187">
        <v>31</v>
      </c>
      <c r="U187">
        <v>31</v>
      </c>
      <c r="V187">
        <v>31</v>
      </c>
      <c r="W187">
        <v>30</v>
      </c>
      <c r="X187">
        <v>31</v>
      </c>
      <c r="Y187">
        <v>31</v>
      </c>
      <c r="Z187">
        <v>31</v>
      </c>
      <c r="AA187">
        <v>30</v>
      </c>
      <c r="AB187">
        <v>30</v>
      </c>
      <c r="AC187">
        <v>30</v>
      </c>
      <c r="AD187">
        <v>30</v>
      </c>
      <c r="AE187">
        <v>30</v>
      </c>
      <c r="AF187">
        <v>30</v>
      </c>
      <c r="AG187">
        <v>30</v>
      </c>
      <c r="AH187">
        <v>30</v>
      </c>
      <c r="AI187">
        <v>30</v>
      </c>
      <c r="AJ187">
        <v>28</v>
      </c>
      <c r="AK187">
        <v>30</v>
      </c>
      <c r="AL187">
        <v>30</v>
      </c>
      <c r="AM187">
        <v>30</v>
      </c>
      <c r="AN187">
        <v>30</v>
      </c>
      <c r="AO187">
        <v>30</v>
      </c>
      <c r="AP187">
        <v>29</v>
      </c>
      <c r="AQ187">
        <v>29</v>
      </c>
      <c r="AR187">
        <v>29</v>
      </c>
      <c r="AS187">
        <v>29</v>
      </c>
      <c r="AT187" s="8">
        <f t="shared" si="22"/>
        <v>34.545454545454547</v>
      </c>
      <c r="AU187">
        <f t="shared" si="23"/>
        <v>31</v>
      </c>
      <c r="AV187" s="8">
        <f t="shared" si="24"/>
        <v>6.8656697210698976</v>
      </c>
      <c r="AW187" s="6">
        <f>Table18[[#This Row],[Szórás]]/Table18[[#This Row],[Átlagos akadálymentességi hibaszám]]</f>
        <v>0.19874307087307597</v>
      </c>
      <c r="AX187">
        <f t="shared" si="25"/>
        <v>28</v>
      </c>
      <c r="AY187">
        <f t="shared" si="26"/>
        <v>47</v>
      </c>
      <c r="AZ187">
        <f t="shared" si="27"/>
        <v>19</v>
      </c>
      <c r="BA187" s="7">
        <f t="shared" si="28"/>
        <v>0.98863956264292641</v>
      </c>
      <c r="BB187" s="8">
        <f t="shared" si="29"/>
        <v>0.63462205583665898</v>
      </c>
    </row>
    <row r="188" spans="1:54" x14ac:dyDescent="0.25">
      <c r="A188" t="s">
        <v>137</v>
      </c>
      <c r="B188">
        <v>45</v>
      </c>
      <c r="C188">
        <v>45</v>
      </c>
      <c r="D188">
        <v>45</v>
      </c>
      <c r="E188">
        <v>45</v>
      </c>
      <c r="F188">
        <v>45</v>
      </c>
      <c r="G188">
        <v>45</v>
      </c>
      <c r="H188">
        <v>45</v>
      </c>
      <c r="I188">
        <v>45</v>
      </c>
      <c r="J188">
        <v>45</v>
      </c>
      <c r="K188">
        <v>45</v>
      </c>
      <c r="L188">
        <v>45</v>
      </c>
      <c r="M188">
        <v>45</v>
      </c>
      <c r="N188">
        <v>45</v>
      </c>
      <c r="O188">
        <v>45</v>
      </c>
      <c r="P188">
        <v>45</v>
      </c>
      <c r="Q188">
        <v>45</v>
      </c>
      <c r="R188">
        <v>46</v>
      </c>
      <c r="S188">
        <v>46</v>
      </c>
      <c r="T188">
        <v>46</v>
      </c>
      <c r="U188">
        <v>46</v>
      </c>
      <c r="V188">
        <v>46</v>
      </c>
      <c r="W188">
        <v>46</v>
      </c>
      <c r="X188">
        <v>46</v>
      </c>
      <c r="Y188">
        <v>46</v>
      </c>
      <c r="Z188">
        <v>46</v>
      </c>
      <c r="AA188">
        <v>46</v>
      </c>
      <c r="AB188">
        <v>46</v>
      </c>
      <c r="AC188">
        <v>46</v>
      </c>
      <c r="AD188">
        <v>46</v>
      </c>
      <c r="AE188">
        <v>46</v>
      </c>
      <c r="AF188">
        <v>46</v>
      </c>
      <c r="AG188">
        <v>46</v>
      </c>
      <c r="AH188">
        <v>46</v>
      </c>
      <c r="AI188">
        <v>46</v>
      </c>
      <c r="AJ188">
        <v>46</v>
      </c>
      <c r="AK188">
        <v>46</v>
      </c>
      <c r="AL188">
        <v>46</v>
      </c>
      <c r="AM188">
        <v>46</v>
      </c>
      <c r="AN188">
        <v>46</v>
      </c>
      <c r="AO188">
        <v>46</v>
      </c>
      <c r="AP188">
        <v>45</v>
      </c>
      <c r="AQ188">
        <v>45</v>
      </c>
      <c r="AR188">
        <v>45</v>
      </c>
      <c r="AS188">
        <v>45</v>
      </c>
      <c r="AT188" s="8">
        <f t="shared" si="22"/>
        <v>45.545454545454547</v>
      </c>
      <c r="AU188">
        <f t="shared" si="23"/>
        <v>46</v>
      </c>
      <c r="AV188" s="8">
        <f t="shared" si="24"/>
        <v>0.50368620050931479</v>
      </c>
      <c r="AW188" s="6">
        <f>Table18[[#This Row],[Szórás]]/Table18[[#This Row],[Átlagos akadálymentességi hibaszám]]</f>
        <v>1.1058978454296332E-2</v>
      </c>
      <c r="AX188">
        <f t="shared" si="25"/>
        <v>45</v>
      </c>
      <c r="AY188">
        <f t="shared" si="26"/>
        <v>46</v>
      </c>
      <c r="AZ188">
        <f t="shared" si="27"/>
        <v>1</v>
      </c>
      <c r="BA188" s="7">
        <f t="shared" si="28"/>
        <v>1.000446183029077</v>
      </c>
      <c r="BB188" s="8">
        <f t="shared" si="29"/>
        <v>0.26790697674418601</v>
      </c>
    </row>
    <row r="189" spans="1:54" x14ac:dyDescent="0.25">
      <c r="A189" t="s">
        <v>137</v>
      </c>
      <c r="B189">
        <v>47</v>
      </c>
      <c r="C189">
        <v>51</v>
      </c>
      <c r="D189">
        <v>50</v>
      </c>
      <c r="E189">
        <v>50</v>
      </c>
      <c r="F189">
        <v>50</v>
      </c>
      <c r="G189">
        <v>50</v>
      </c>
      <c r="H189">
        <v>50</v>
      </c>
      <c r="I189">
        <v>50</v>
      </c>
      <c r="J189">
        <v>47</v>
      </c>
      <c r="K189">
        <v>50</v>
      </c>
      <c r="L189">
        <v>50</v>
      </c>
      <c r="M189">
        <v>50</v>
      </c>
      <c r="N189">
        <v>47</v>
      </c>
      <c r="O189">
        <v>47</v>
      </c>
      <c r="P189">
        <v>47</v>
      </c>
      <c r="Q189">
        <v>46</v>
      </c>
      <c r="R189">
        <v>50</v>
      </c>
      <c r="S189">
        <v>49</v>
      </c>
      <c r="T189">
        <v>45</v>
      </c>
      <c r="U189">
        <v>45</v>
      </c>
      <c r="V189">
        <v>45</v>
      </c>
      <c r="W189">
        <v>45</v>
      </c>
      <c r="X189">
        <v>47</v>
      </c>
      <c r="Y189">
        <v>46</v>
      </c>
      <c r="Z189">
        <v>45</v>
      </c>
      <c r="AA189">
        <v>47</v>
      </c>
      <c r="AB189">
        <v>45</v>
      </c>
      <c r="AC189">
        <v>50</v>
      </c>
      <c r="AD189">
        <v>47</v>
      </c>
      <c r="AE189">
        <v>51</v>
      </c>
      <c r="AF189">
        <v>48</v>
      </c>
      <c r="AG189">
        <v>45</v>
      </c>
      <c r="AH189">
        <v>49</v>
      </c>
      <c r="AI189">
        <v>45</v>
      </c>
      <c r="AJ189">
        <v>50</v>
      </c>
      <c r="AK189">
        <v>50</v>
      </c>
      <c r="AL189">
        <v>42</v>
      </c>
      <c r="AM189">
        <v>47</v>
      </c>
      <c r="AN189">
        <v>45</v>
      </c>
      <c r="AO189">
        <v>45</v>
      </c>
      <c r="AP189">
        <v>45</v>
      </c>
      <c r="AQ189">
        <v>47</v>
      </c>
      <c r="AR189">
        <v>45</v>
      </c>
      <c r="AS189">
        <v>47</v>
      </c>
      <c r="AT189" s="8">
        <f t="shared" si="22"/>
        <v>47.477272727272727</v>
      </c>
      <c r="AU189">
        <f t="shared" si="23"/>
        <v>47</v>
      </c>
      <c r="AV189" s="8">
        <f t="shared" si="24"/>
        <v>2.2771732411921786</v>
      </c>
      <c r="AW189" s="6">
        <f>Table18[[#This Row],[Szórás]]/Table18[[#This Row],[Átlagos akadálymentességi hibaszám]]</f>
        <v>4.7963438301797924E-2</v>
      </c>
      <c r="AX189">
        <f t="shared" si="25"/>
        <v>42</v>
      </c>
      <c r="AY189">
        <f t="shared" si="26"/>
        <v>51</v>
      </c>
      <c r="AZ189">
        <f t="shared" si="27"/>
        <v>9</v>
      </c>
      <c r="BA189" s="7">
        <f t="shared" si="28"/>
        <v>0.99816411556041718</v>
      </c>
      <c r="BB189" s="8">
        <f t="shared" si="29"/>
        <v>0.24016225007680192</v>
      </c>
    </row>
    <row r="190" spans="1:54" x14ac:dyDescent="0.25">
      <c r="A190" t="s">
        <v>175</v>
      </c>
      <c r="B190">
        <v>42</v>
      </c>
      <c r="C190">
        <v>43</v>
      </c>
      <c r="D190">
        <v>42</v>
      </c>
      <c r="E190">
        <v>43</v>
      </c>
      <c r="F190">
        <v>44</v>
      </c>
      <c r="G190">
        <v>42</v>
      </c>
      <c r="H190">
        <v>43</v>
      </c>
      <c r="I190">
        <v>42</v>
      </c>
      <c r="J190">
        <v>42</v>
      </c>
      <c r="K190">
        <v>42</v>
      </c>
      <c r="L190">
        <v>42</v>
      </c>
      <c r="M190">
        <v>44</v>
      </c>
      <c r="N190">
        <v>43</v>
      </c>
      <c r="O190">
        <v>42</v>
      </c>
      <c r="P190">
        <v>42</v>
      </c>
      <c r="Q190">
        <v>42</v>
      </c>
      <c r="R190">
        <v>43</v>
      </c>
      <c r="S190">
        <v>45</v>
      </c>
      <c r="T190">
        <v>44</v>
      </c>
      <c r="U190">
        <v>42</v>
      </c>
      <c r="V190">
        <v>42</v>
      </c>
      <c r="W190">
        <v>43</v>
      </c>
      <c r="X190">
        <v>44</v>
      </c>
      <c r="Y190">
        <v>45</v>
      </c>
      <c r="Z190">
        <v>43</v>
      </c>
      <c r="AA190">
        <v>43</v>
      </c>
      <c r="AB190">
        <v>43</v>
      </c>
      <c r="AC190">
        <v>44</v>
      </c>
      <c r="AD190">
        <v>43</v>
      </c>
      <c r="AE190">
        <v>45</v>
      </c>
      <c r="AF190">
        <v>45</v>
      </c>
      <c r="AG190">
        <v>42</v>
      </c>
      <c r="AH190">
        <v>42</v>
      </c>
      <c r="AI190">
        <v>43</v>
      </c>
      <c r="AJ190">
        <v>44</v>
      </c>
      <c r="AK190">
        <v>42</v>
      </c>
      <c r="AL190">
        <v>42</v>
      </c>
      <c r="AM190">
        <v>44</v>
      </c>
      <c r="AN190">
        <v>43</v>
      </c>
      <c r="AO190">
        <v>42</v>
      </c>
      <c r="AP190">
        <v>42</v>
      </c>
      <c r="AQ190">
        <v>44</v>
      </c>
      <c r="AR190">
        <v>42</v>
      </c>
      <c r="AS190">
        <v>42</v>
      </c>
      <c r="AT190" s="8">
        <f t="shared" si="22"/>
        <v>42.909090909090907</v>
      </c>
      <c r="AU190">
        <f t="shared" si="23"/>
        <v>43</v>
      </c>
      <c r="AV190" s="8">
        <f t="shared" si="24"/>
        <v>1.0073724010186296</v>
      </c>
      <c r="AW190" s="6">
        <f>Table18[[#This Row],[Szórás]]/Table18[[#This Row],[Átlagos akadálymentességi hibaszám]]</f>
        <v>2.3476899176281624E-2</v>
      </c>
      <c r="AX190">
        <f t="shared" si="25"/>
        <v>42</v>
      </c>
      <c r="AY190">
        <f t="shared" si="26"/>
        <v>45</v>
      </c>
      <c r="AZ190">
        <f t="shared" si="27"/>
        <v>3</v>
      </c>
      <c r="BA190" s="7">
        <f t="shared" si="28"/>
        <v>1.000187767483478</v>
      </c>
      <c r="BB190" s="8">
        <f t="shared" si="29"/>
        <v>1.0724964472849709E-2</v>
      </c>
    </row>
    <row r="191" spans="1:54" x14ac:dyDescent="0.25">
      <c r="A191" t="s">
        <v>137</v>
      </c>
      <c r="B191">
        <v>25</v>
      </c>
      <c r="C191">
        <v>27</v>
      </c>
      <c r="D191">
        <v>26</v>
      </c>
      <c r="E191">
        <v>31</v>
      </c>
      <c r="F191">
        <v>25</v>
      </c>
      <c r="G191">
        <v>27</v>
      </c>
      <c r="H191">
        <v>27</v>
      </c>
      <c r="I191">
        <v>27</v>
      </c>
      <c r="J191">
        <v>26</v>
      </c>
      <c r="K191">
        <v>25</v>
      </c>
      <c r="L191">
        <v>24</v>
      </c>
      <c r="M191">
        <v>24</v>
      </c>
      <c r="N191">
        <v>24</v>
      </c>
      <c r="O191">
        <v>26</v>
      </c>
      <c r="P191">
        <v>25</v>
      </c>
      <c r="Q191">
        <v>24</v>
      </c>
      <c r="R191">
        <v>27</v>
      </c>
      <c r="S191">
        <v>26</v>
      </c>
      <c r="T191">
        <v>25</v>
      </c>
      <c r="U191">
        <v>24</v>
      </c>
      <c r="V191">
        <v>25</v>
      </c>
      <c r="W191">
        <v>24</v>
      </c>
      <c r="X191">
        <v>24</v>
      </c>
      <c r="Y191">
        <v>29</v>
      </c>
      <c r="Z191">
        <v>29</v>
      </c>
      <c r="AA191">
        <v>28</v>
      </c>
      <c r="AB191">
        <v>25</v>
      </c>
      <c r="AC191">
        <v>26</v>
      </c>
      <c r="AD191">
        <v>25</v>
      </c>
      <c r="AE191">
        <v>25</v>
      </c>
      <c r="AF191">
        <v>26</v>
      </c>
      <c r="AG191">
        <v>25</v>
      </c>
      <c r="AH191">
        <v>25</v>
      </c>
      <c r="AI191">
        <v>26</v>
      </c>
      <c r="AJ191">
        <v>25</v>
      </c>
      <c r="AK191">
        <v>26</v>
      </c>
      <c r="AL191">
        <v>27</v>
      </c>
      <c r="AM191">
        <v>26</v>
      </c>
      <c r="AN191">
        <v>25</v>
      </c>
      <c r="AO191">
        <v>26</v>
      </c>
      <c r="AP191">
        <v>24</v>
      </c>
      <c r="AQ191">
        <v>25</v>
      </c>
      <c r="AR191">
        <v>23</v>
      </c>
      <c r="AS191">
        <v>23</v>
      </c>
      <c r="AT191" s="8">
        <f t="shared" si="22"/>
        <v>25.613636363636363</v>
      </c>
      <c r="AU191">
        <f t="shared" si="23"/>
        <v>25</v>
      </c>
      <c r="AV191" s="8">
        <f t="shared" si="24"/>
        <v>1.6025547785276542</v>
      </c>
      <c r="AW191" s="6">
        <f>Table18[[#This Row],[Szórás]]/Table18[[#This Row],[Átlagos akadálymentességi hibaszám]]</f>
        <v>6.2566468726900429E-2</v>
      </c>
      <c r="AX191">
        <f t="shared" si="25"/>
        <v>23</v>
      </c>
      <c r="AY191">
        <f t="shared" si="26"/>
        <v>31</v>
      </c>
      <c r="AZ191">
        <f t="shared" si="27"/>
        <v>8</v>
      </c>
      <c r="BA191" s="7">
        <f t="shared" si="28"/>
        <v>0.99872707222173962</v>
      </c>
      <c r="BB191" s="8">
        <f t="shared" si="29"/>
        <v>7.2287615429539986E-2</v>
      </c>
    </row>
    <row r="192" spans="1:54" x14ac:dyDescent="0.25">
      <c r="A192" t="s">
        <v>137</v>
      </c>
      <c r="B192">
        <v>213</v>
      </c>
      <c r="C192">
        <v>221</v>
      </c>
      <c r="D192">
        <v>219</v>
      </c>
      <c r="E192">
        <v>222</v>
      </c>
      <c r="F192">
        <v>217</v>
      </c>
      <c r="G192">
        <v>221</v>
      </c>
      <c r="H192">
        <v>226</v>
      </c>
      <c r="I192">
        <v>230</v>
      </c>
      <c r="J192">
        <v>229</v>
      </c>
      <c r="K192">
        <v>226</v>
      </c>
      <c r="L192">
        <v>229</v>
      </c>
      <c r="M192">
        <v>247</v>
      </c>
      <c r="N192">
        <v>250</v>
      </c>
      <c r="O192">
        <v>245</v>
      </c>
      <c r="P192">
        <v>231</v>
      </c>
      <c r="Q192">
        <v>238</v>
      </c>
      <c r="R192">
        <v>239</v>
      </c>
      <c r="S192">
        <v>244</v>
      </c>
      <c r="T192">
        <v>177</v>
      </c>
      <c r="U192">
        <v>171</v>
      </c>
      <c r="V192">
        <v>171</v>
      </c>
      <c r="W192">
        <v>169</v>
      </c>
      <c r="X192">
        <v>172</v>
      </c>
      <c r="Y192">
        <v>172</v>
      </c>
      <c r="Z192">
        <v>172</v>
      </c>
      <c r="AA192">
        <v>172</v>
      </c>
      <c r="AB192">
        <v>174</v>
      </c>
      <c r="AC192">
        <v>172</v>
      </c>
      <c r="AD192">
        <v>173</v>
      </c>
      <c r="AE192">
        <v>172</v>
      </c>
      <c r="AF192">
        <v>173</v>
      </c>
      <c r="AG192">
        <v>172</v>
      </c>
      <c r="AH192">
        <v>166</v>
      </c>
      <c r="AI192">
        <v>164</v>
      </c>
      <c r="AJ192">
        <v>163</v>
      </c>
      <c r="AK192">
        <v>181</v>
      </c>
      <c r="AL192">
        <v>234</v>
      </c>
      <c r="AM192">
        <v>226</v>
      </c>
      <c r="AN192">
        <v>176</v>
      </c>
      <c r="AO192">
        <v>178</v>
      </c>
      <c r="AP192">
        <v>176</v>
      </c>
      <c r="AQ192">
        <v>176</v>
      </c>
      <c r="AR192">
        <v>176</v>
      </c>
      <c r="AS192">
        <v>176</v>
      </c>
      <c r="AT192" s="8">
        <f t="shared" si="22"/>
        <v>198.88636363636363</v>
      </c>
      <c r="AU192">
        <f t="shared" si="23"/>
        <v>177.5</v>
      </c>
      <c r="AV192" s="8">
        <f t="shared" si="24"/>
        <v>30.051286323968899</v>
      </c>
      <c r="AW192" s="6">
        <f>Table18[[#This Row],[Szórás]]/Table18[[#This Row],[Átlagos akadálymentességi hibaszám]]</f>
        <v>0.15109777148378833</v>
      </c>
      <c r="AX192">
        <f t="shared" si="25"/>
        <v>163</v>
      </c>
      <c r="AY192">
        <f t="shared" si="26"/>
        <v>250</v>
      </c>
      <c r="AZ192">
        <f t="shared" si="27"/>
        <v>87</v>
      </c>
      <c r="BA192" s="7">
        <f t="shared" si="28"/>
        <v>0.99245026447719209</v>
      </c>
      <c r="BB192" s="8">
        <f t="shared" si="29"/>
        <v>0.42650166041807502</v>
      </c>
    </row>
    <row r="193" spans="1:54" x14ac:dyDescent="0.25">
      <c r="A193" t="s">
        <v>175</v>
      </c>
      <c r="B193">
        <v>8</v>
      </c>
      <c r="C193">
        <v>8</v>
      </c>
      <c r="D193">
        <v>8</v>
      </c>
      <c r="E193">
        <v>8</v>
      </c>
      <c r="F193">
        <v>8</v>
      </c>
      <c r="G193">
        <v>8</v>
      </c>
      <c r="H193">
        <v>8</v>
      </c>
      <c r="I193">
        <v>8</v>
      </c>
      <c r="J193">
        <v>8</v>
      </c>
      <c r="K193">
        <v>8</v>
      </c>
      <c r="L193">
        <v>8</v>
      </c>
      <c r="M193">
        <v>8</v>
      </c>
      <c r="N193">
        <v>8</v>
      </c>
      <c r="O193">
        <v>8</v>
      </c>
      <c r="P193">
        <v>8</v>
      </c>
      <c r="Q193">
        <v>8</v>
      </c>
      <c r="R193">
        <v>8</v>
      </c>
      <c r="S193">
        <v>8</v>
      </c>
      <c r="T193">
        <v>8</v>
      </c>
      <c r="U193">
        <v>8</v>
      </c>
      <c r="V193">
        <v>8</v>
      </c>
      <c r="W193">
        <v>8</v>
      </c>
      <c r="X193">
        <v>8</v>
      </c>
      <c r="Y193">
        <v>8</v>
      </c>
      <c r="Z193">
        <v>8</v>
      </c>
      <c r="AA193">
        <v>8</v>
      </c>
      <c r="AB193">
        <v>8</v>
      </c>
      <c r="AC193">
        <v>8</v>
      </c>
      <c r="AD193">
        <v>8</v>
      </c>
      <c r="AE193">
        <v>8</v>
      </c>
      <c r="AF193">
        <v>8</v>
      </c>
      <c r="AG193">
        <v>8</v>
      </c>
      <c r="AH193">
        <v>8</v>
      </c>
      <c r="AI193">
        <v>8</v>
      </c>
      <c r="AJ193">
        <v>8</v>
      </c>
      <c r="AK193">
        <v>8</v>
      </c>
      <c r="AL193">
        <v>8</v>
      </c>
      <c r="AM193">
        <v>8</v>
      </c>
      <c r="AN193">
        <v>8</v>
      </c>
      <c r="AO193">
        <v>8</v>
      </c>
      <c r="AP193">
        <v>8</v>
      </c>
      <c r="AQ193">
        <v>8</v>
      </c>
      <c r="AR193">
        <v>8</v>
      </c>
      <c r="AS193">
        <v>8</v>
      </c>
      <c r="AT193" s="8">
        <f t="shared" si="22"/>
        <v>8</v>
      </c>
      <c r="AU193">
        <f t="shared" si="23"/>
        <v>8</v>
      </c>
      <c r="AV193" s="8">
        <f t="shared" si="24"/>
        <v>0</v>
      </c>
      <c r="AW193" s="6">
        <f>Table18[[#This Row],[Szórás]]/Table18[[#This Row],[Átlagos akadálymentességi hibaszám]]</f>
        <v>0</v>
      </c>
      <c r="AX193">
        <f t="shared" si="25"/>
        <v>8</v>
      </c>
      <c r="AY193">
        <f t="shared" si="26"/>
        <v>8</v>
      </c>
      <c r="AZ193">
        <f t="shared" si="27"/>
        <v>0</v>
      </c>
      <c r="BA193" s="7">
        <f t="shared" si="28"/>
        <v>1</v>
      </c>
      <c r="BB193" s="8">
        <f t="shared" si="29"/>
        <v>1</v>
      </c>
    </row>
    <row r="194" spans="1:54" x14ac:dyDescent="0.25">
      <c r="A194" t="s">
        <v>175</v>
      </c>
      <c r="B194">
        <v>124</v>
      </c>
      <c r="C194">
        <v>124</v>
      </c>
      <c r="D194">
        <v>124</v>
      </c>
      <c r="E194">
        <v>124</v>
      </c>
      <c r="F194">
        <v>124</v>
      </c>
      <c r="G194">
        <v>124</v>
      </c>
      <c r="H194">
        <v>124</v>
      </c>
      <c r="I194">
        <v>124</v>
      </c>
      <c r="J194">
        <v>124</v>
      </c>
      <c r="K194">
        <v>124</v>
      </c>
      <c r="L194">
        <v>124</v>
      </c>
      <c r="M194">
        <v>124</v>
      </c>
      <c r="N194">
        <v>124</v>
      </c>
      <c r="O194">
        <v>124</v>
      </c>
      <c r="P194">
        <v>124</v>
      </c>
      <c r="Q194">
        <v>124</v>
      </c>
      <c r="R194">
        <v>124</v>
      </c>
      <c r="S194">
        <v>124</v>
      </c>
      <c r="T194">
        <v>124</v>
      </c>
      <c r="U194">
        <v>124</v>
      </c>
      <c r="V194">
        <v>124</v>
      </c>
      <c r="W194">
        <v>124</v>
      </c>
      <c r="X194">
        <v>124</v>
      </c>
      <c r="Y194">
        <v>124</v>
      </c>
      <c r="Z194">
        <v>124</v>
      </c>
      <c r="AA194">
        <v>124</v>
      </c>
      <c r="AB194">
        <v>124</v>
      </c>
      <c r="AC194">
        <v>124</v>
      </c>
      <c r="AD194">
        <v>124</v>
      </c>
      <c r="AE194">
        <v>124</v>
      </c>
      <c r="AF194">
        <v>124</v>
      </c>
      <c r="AG194">
        <v>124</v>
      </c>
      <c r="AH194">
        <v>124</v>
      </c>
      <c r="AI194">
        <v>124</v>
      </c>
      <c r="AJ194">
        <v>124</v>
      </c>
      <c r="AK194">
        <v>124</v>
      </c>
      <c r="AL194">
        <v>124</v>
      </c>
      <c r="AM194">
        <v>124</v>
      </c>
      <c r="AN194">
        <v>124</v>
      </c>
      <c r="AO194">
        <v>124</v>
      </c>
      <c r="AP194">
        <v>124</v>
      </c>
      <c r="AQ194">
        <v>124</v>
      </c>
      <c r="AR194">
        <v>124</v>
      </c>
      <c r="AS194">
        <v>124</v>
      </c>
      <c r="AT194" s="8">
        <f t="shared" si="22"/>
        <v>124</v>
      </c>
      <c r="AU194">
        <f t="shared" si="23"/>
        <v>124</v>
      </c>
      <c r="AV194" s="8">
        <f t="shared" si="24"/>
        <v>0</v>
      </c>
      <c r="AW194" s="6">
        <f>Table18[[#This Row],[Szórás]]/Table18[[#This Row],[Átlagos akadálymentességi hibaszám]]</f>
        <v>0</v>
      </c>
      <c r="AX194">
        <f t="shared" si="25"/>
        <v>124</v>
      </c>
      <c r="AY194">
        <f t="shared" si="26"/>
        <v>124</v>
      </c>
      <c r="AZ194">
        <f t="shared" si="27"/>
        <v>0</v>
      </c>
      <c r="BA194" s="7">
        <f t="shared" si="28"/>
        <v>1</v>
      </c>
      <c r="BB194" s="8">
        <f t="shared" si="29"/>
        <v>1</v>
      </c>
    </row>
    <row r="195" spans="1:54" x14ac:dyDescent="0.25">
      <c r="A195" t="s">
        <v>124</v>
      </c>
      <c r="B195">
        <v>35</v>
      </c>
      <c r="C195">
        <v>35</v>
      </c>
      <c r="D195">
        <v>35</v>
      </c>
      <c r="E195">
        <v>35</v>
      </c>
      <c r="F195">
        <v>35</v>
      </c>
      <c r="G195">
        <v>35</v>
      </c>
      <c r="H195">
        <v>35</v>
      </c>
      <c r="I195">
        <v>35</v>
      </c>
      <c r="J195">
        <v>35</v>
      </c>
      <c r="K195">
        <v>28</v>
      </c>
      <c r="L195">
        <v>28</v>
      </c>
      <c r="M195">
        <v>28</v>
      </c>
      <c r="N195">
        <v>28</v>
      </c>
      <c r="O195">
        <v>28</v>
      </c>
      <c r="P195">
        <v>28</v>
      </c>
      <c r="Q195">
        <v>28</v>
      </c>
      <c r="R195">
        <v>28</v>
      </c>
      <c r="S195">
        <v>28</v>
      </c>
      <c r="T195">
        <v>28</v>
      </c>
      <c r="U195">
        <v>28</v>
      </c>
      <c r="V195">
        <v>28</v>
      </c>
      <c r="W195">
        <v>28</v>
      </c>
      <c r="X195">
        <v>28</v>
      </c>
      <c r="Y195">
        <v>28</v>
      </c>
      <c r="Z195">
        <v>28</v>
      </c>
      <c r="AA195">
        <v>28</v>
      </c>
      <c r="AB195">
        <v>28</v>
      </c>
      <c r="AC195">
        <v>28</v>
      </c>
      <c r="AD195">
        <v>28</v>
      </c>
      <c r="AE195">
        <v>28</v>
      </c>
      <c r="AF195">
        <v>28</v>
      </c>
      <c r="AG195">
        <v>28</v>
      </c>
      <c r="AH195">
        <v>28</v>
      </c>
      <c r="AI195">
        <v>28</v>
      </c>
      <c r="AJ195">
        <v>28</v>
      </c>
      <c r="AK195">
        <v>28</v>
      </c>
      <c r="AL195">
        <v>28</v>
      </c>
      <c r="AM195">
        <v>28</v>
      </c>
      <c r="AN195">
        <v>28</v>
      </c>
      <c r="AO195">
        <v>28</v>
      </c>
      <c r="AP195">
        <v>27</v>
      </c>
      <c r="AQ195">
        <v>27</v>
      </c>
      <c r="AR195">
        <v>27</v>
      </c>
      <c r="AS195">
        <v>27</v>
      </c>
      <c r="AT195" s="8">
        <f t="shared" ref="AT195:AT258" si="30">AVERAGE(B195:AS195)</f>
        <v>29.34090909090909</v>
      </c>
      <c r="AU195">
        <f t="shared" ref="AU195:AU258" si="31">MEDIAN(B195:AS195)</f>
        <v>28</v>
      </c>
      <c r="AV195" s="8">
        <f t="shared" ref="AV195:AV258" si="32">_xlfn.STDEV.S(B195:AS195)</f>
        <v>2.9170164896424011</v>
      </c>
      <c r="AW195" s="6">
        <f>Table18[[#This Row],[Szórás]]/Table18[[#This Row],[Átlagos akadálymentességi hibaszám]]</f>
        <v>9.9418067811205005E-2</v>
      </c>
      <c r="AX195">
        <f t="shared" ref="AX195:AX258" si="33">MIN(B195:AS195)</f>
        <v>27</v>
      </c>
      <c r="AY195">
        <f t="shared" ref="AY195:AY258" si="34">MAX(B195:AS195)</f>
        <v>35</v>
      </c>
      <c r="AZ195">
        <f t="shared" ref="AZ195:AZ258" si="35">AY195-AX195</f>
        <v>8</v>
      </c>
      <c r="BA195" s="7">
        <f t="shared" ref="BA195:BA258" si="36">INDEX(LOGEST($B195:$AS195,,TRUE,TRUE),1,1)</f>
        <v>0.99465078942097773</v>
      </c>
      <c r="BB195" s="8">
        <f t="shared" ref="BB195:BB258" si="37">INDEX(LOGEST($B195:$AS195,,TRUE,TRUE),3,1)</f>
        <v>0.54492482600754011</v>
      </c>
    </row>
    <row r="196" spans="1:54" x14ac:dyDescent="0.25">
      <c r="A196" t="s">
        <v>124</v>
      </c>
      <c r="B196">
        <v>63</v>
      </c>
      <c r="C196">
        <v>63</v>
      </c>
      <c r="D196">
        <v>63</v>
      </c>
      <c r="E196">
        <v>63</v>
      </c>
      <c r="F196">
        <v>63</v>
      </c>
      <c r="G196">
        <v>63</v>
      </c>
      <c r="H196">
        <v>63</v>
      </c>
      <c r="I196">
        <v>63</v>
      </c>
      <c r="J196">
        <v>63</v>
      </c>
      <c r="K196">
        <v>63</v>
      </c>
      <c r="L196">
        <v>63</v>
      </c>
      <c r="M196">
        <v>63</v>
      </c>
      <c r="N196">
        <v>63</v>
      </c>
      <c r="O196">
        <v>63</v>
      </c>
      <c r="P196">
        <v>63</v>
      </c>
      <c r="Q196">
        <v>63</v>
      </c>
      <c r="R196">
        <v>63</v>
      </c>
      <c r="S196">
        <v>63</v>
      </c>
      <c r="T196">
        <v>63</v>
      </c>
      <c r="U196">
        <v>63</v>
      </c>
      <c r="V196">
        <v>63</v>
      </c>
      <c r="W196">
        <v>63</v>
      </c>
      <c r="X196">
        <v>63</v>
      </c>
      <c r="Y196">
        <v>63</v>
      </c>
      <c r="Z196">
        <v>63</v>
      </c>
      <c r="AA196">
        <v>63</v>
      </c>
      <c r="AB196">
        <v>63</v>
      </c>
      <c r="AC196">
        <v>63</v>
      </c>
      <c r="AD196">
        <v>63</v>
      </c>
      <c r="AE196">
        <v>63</v>
      </c>
      <c r="AF196">
        <v>63</v>
      </c>
      <c r="AG196">
        <v>63</v>
      </c>
      <c r="AH196">
        <v>63</v>
      </c>
      <c r="AI196">
        <v>63</v>
      </c>
      <c r="AJ196">
        <v>63</v>
      </c>
      <c r="AK196">
        <v>63</v>
      </c>
      <c r="AL196">
        <v>63</v>
      </c>
      <c r="AM196">
        <v>63</v>
      </c>
      <c r="AN196">
        <v>63</v>
      </c>
      <c r="AO196">
        <v>63</v>
      </c>
      <c r="AP196">
        <v>63</v>
      </c>
      <c r="AQ196">
        <v>63</v>
      </c>
      <c r="AR196">
        <v>63</v>
      </c>
      <c r="AS196">
        <v>63</v>
      </c>
      <c r="AT196" s="8">
        <f t="shared" si="30"/>
        <v>63</v>
      </c>
      <c r="AU196">
        <f t="shared" si="31"/>
        <v>63</v>
      </c>
      <c r="AV196" s="8">
        <f t="shared" si="32"/>
        <v>0</v>
      </c>
      <c r="AW196" s="6">
        <f>Table18[[#This Row],[Szórás]]/Table18[[#This Row],[Átlagos akadálymentességi hibaszám]]</f>
        <v>0</v>
      </c>
      <c r="AX196">
        <f t="shared" si="33"/>
        <v>63</v>
      </c>
      <c r="AY196">
        <f t="shared" si="34"/>
        <v>63</v>
      </c>
      <c r="AZ196">
        <f t="shared" si="35"/>
        <v>0</v>
      </c>
      <c r="BA196" s="7">
        <f t="shared" si="36"/>
        <v>1</v>
      </c>
      <c r="BB196" s="8">
        <f t="shared" si="37"/>
        <v>1</v>
      </c>
    </row>
    <row r="197" spans="1:54" x14ac:dyDescent="0.25">
      <c r="A197" t="s">
        <v>175</v>
      </c>
      <c r="B197">
        <v>18</v>
      </c>
      <c r="C197">
        <v>18</v>
      </c>
      <c r="D197">
        <v>18</v>
      </c>
      <c r="E197">
        <v>18</v>
      </c>
      <c r="F197">
        <v>18</v>
      </c>
      <c r="G197">
        <v>18</v>
      </c>
      <c r="H197">
        <v>18</v>
      </c>
      <c r="I197">
        <v>18</v>
      </c>
      <c r="J197">
        <v>18</v>
      </c>
      <c r="K197">
        <v>18</v>
      </c>
      <c r="L197">
        <v>18</v>
      </c>
      <c r="M197">
        <v>18</v>
      </c>
      <c r="N197">
        <v>18</v>
      </c>
      <c r="O197">
        <v>18</v>
      </c>
      <c r="P197">
        <v>18</v>
      </c>
      <c r="Q197">
        <v>18</v>
      </c>
      <c r="R197">
        <v>18</v>
      </c>
      <c r="S197">
        <v>18</v>
      </c>
      <c r="T197">
        <v>18</v>
      </c>
      <c r="U197">
        <v>18</v>
      </c>
      <c r="V197">
        <v>18</v>
      </c>
      <c r="W197">
        <v>18</v>
      </c>
      <c r="X197">
        <v>18</v>
      </c>
      <c r="Y197">
        <v>18</v>
      </c>
      <c r="Z197">
        <v>18</v>
      </c>
      <c r="AA197">
        <v>18</v>
      </c>
      <c r="AB197">
        <v>18</v>
      </c>
      <c r="AC197">
        <v>18</v>
      </c>
      <c r="AD197">
        <v>18</v>
      </c>
      <c r="AE197">
        <v>18</v>
      </c>
      <c r="AF197">
        <v>18</v>
      </c>
      <c r="AG197">
        <v>18</v>
      </c>
      <c r="AH197">
        <v>18</v>
      </c>
      <c r="AI197">
        <v>18</v>
      </c>
      <c r="AJ197">
        <v>18</v>
      </c>
      <c r="AK197">
        <v>18</v>
      </c>
      <c r="AL197">
        <v>18</v>
      </c>
      <c r="AM197">
        <v>18</v>
      </c>
      <c r="AN197">
        <v>18</v>
      </c>
      <c r="AO197">
        <v>18</v>
      </c>
      <c r="AP197">
        <v>18</v>
      </c>
      <c r="AQ197">
        <v>18</v>
      </c>
      <c r="AR197">
        <v>18</v>
      </c>
      <c r="AS197">
        <v>19</v>
      </c>
      <c r="AT197" s="8">
        <f t="shared" si="30"/>
        <v>18.022727272727273</v>
      </c>
      <c r="AU197">
        <f t="shared" si="31"/>
        <v>18</v>
      </c>
      <c r="AV197" s="8">
        <f t="shared" si="32"/>
        <v>0.15075567228888181</v>
      </c>
      <c r="AW197" s="6">
        <f>Table18[[#This Row],[Szórás]]/Table18[[#This Row],[Átlagos akadálymentességi hibaszám]]</f>
        <v>8.3647535696226988E-3</v>
      </c>
      <c r="AX197">
        <f t="shared" si="33"/>
        <v>18</v>
      </c>
      <c r="AY197">
        <f t="shared" si="34"/>
        <v>19</v>
      </c>
      <c r="AZ197">
        <f t="shared" si="35"/>
        <v>1</v>
      </c>
      <c r="BA197" s="7">
        <f t="shared" si="36"/>
        <v>1.0001638534869717</v>
      </c>
      <c r="BB197" s="8">
        <f t="shared" si="37"/>
        <v>6.6666666666666541E-2</v>
      </c>
    </row>
    <row r="198" spans="1:54" x14ac:dyDescent="0.25">
      <c r="A198" t="s">
        <v>103</v>
      </c>
      <c r="B198">
        <v>47</v>
      </c>
      <c r="C198">
        <v>47</v>
      </c>
      <c r="D198">
        <v>48</v>
      </c>
      <c r="E198">
        <v>47</v>
      </c>
      <c r="F198">
        <v>47</v>
      </c>
      <c r="G198">
        <v>47</v>
      </c>
      <c r="H198">
        <v>47</v>
      </c>
      <c r="I198">
        <v>47</v>
      </c>
      <c r="J198">
        <v>47</v>
      </c>
      <c r="K198">
        <v>47</v>
      </c>
      <c r="L198">
        <v>47</v>
      </c>
      <c r="M198">
        <v>48</v>
      </c>
      <c r="N198">
        <v>47</v>
      </c>
      <c r="O198">
        <v>47</v>
      </c>
      <c r="P198">
        <v>47</v>
      </c>
      <c r="Q198">
        <v>47</v>
      </c>
      <c r="R198">
        <v>47</v>
      </c>
      <c r="S198">
        <v>47</v>
      </c>
      <c r="T198">
        <v>47</v>
      </c>
      <c r="U198">
        <v>47</v>
      </c>
      <c r="V198">
        <v>47</v>
      </c>
      <c r="W198">
        <v>47</v>
      </c>
      <c r="X198">
        <v>47</v>
      </c>
      <c r="Y198">
        <v>47</v>
      </c>
      <c r="Z198">
        <v>47</v>
      </c>
      <c r="AA198">
        <v>47</v>
      </c>
      <c r="AB198">
        <v>47</v>
      </c>
      <c r="AC198">
        <v>47</v>
      </c>
      <c r="AD198">
        <v>47</v>
      </c>
      <c r="AE198">
        <v>47</v>
      </c>
      <c r="AF198">
        <v>47</v>
      </c>
      <c r="AG198">
        <v>47</v>
      </c>
      <c r="AH198">
        <v>47</v>
      </c>
      <c r="AI198">
        <v>39</v>
      </c>
      <c r="AJ198">
        <v>39</v>
      </c>
      <c r="AK198">
        <v>39</v>
      </c>
      <c r="AL198">
        <v>39</v>
      </c>
      <c r="AM198">
        <v>39</v>
      </c>
      <c r="AN198">
        <v>39</v>
      </c>
      <c r="AO198">
        <v>39</v>
      </c>
      <c r="AP198">
        <v>38</v>
      </c>
      <c r="AQ198">
        <v>38</v>
      </c>
      <c r="AR198">
        <v>38</v>
      </c>
      <c r="AS198">
        <v>38</v>
      </c>
      <c r="AT198" s="8">
        <f t="shared" si="30"/>
        <v>44.954545454545453</v>
      </c>
      <c r="AU198">
        <f t="shared" si="31"/>
        <v>47</v>
      </c>
      <c r="AV198" s="8">
        <f t="shared" si="32"/>
        <v>3.7038920161977282</v>
      </c>
      <c r="AW198" s="6">
        <f>Table18[[#This Row],[Szórás]]/Table18[[#This Row],[Átlagos akadálymentességi hibaszám]]</f>
        <v>8.2391935648483336E-2</v>
      </c>
      <c r="AX198">
        <f t="shared" si="33"/>
        <v>38</v>
      </c>
      <c r="AY198">
        <f t="shared" si="34"/>
        <v>48</v>
      </c>
      <c r="AZ198">
        <f t="shared" si="35"/>
        <v>10</v>
      </c>
      <c r="BA198" s="7">
        <f t="shared" si="36"/>
        <v>0.99485822675406388</v>
      </c>
      <c r="BB198" s="8">
        <f t="shared" si="37"/>
        <v>0.58242482379720661</v>
      </c>
    </row>
    <row r="199" spans="1:54" x14ac:dyDescent="0.25">
      <c r="A199" t="s">
        <v>137</v>
      </c>
      <c r="B199">
        <v>16</v>
      </c>
      <c r="C199">
        <v>16</v>
      </c>
      <c r="D199">
        <v>16</v>
      </c>
      <c r="E199">
        <v>16</v>
      </c>
      <c r="F199">
        <v>16</v>
      </c>
      <c r="G199">
        <v>16</v>
      </c>
      <c r="H199">
        <v>16</v>
      </c>
      <c r="I199">
        <v>16</v>
      </c>
      <c r="J199">
        <v>16</v>
      </c>
      <c r="K199">
        <v>16</v>
      </c>
      <c r="L199">
        <v>16</v>
      </c>
      <c r="M199">
        <v>16</v>
      </c>
      <c r="N199">
        <v>16</v>
      </c>
      <c r="O199">
        <v>16</v>
      </c>
      <c r="P199">
        <v>16</v>
      </c>
      <c r="Q199">
        <v>16</v>
      </c>
      <c r="R199">
        <v>16</v>
      </c>
      <c r="S199">
        <v>16</v>
      </c>
      <c r="T199">
        <v>16</v>
      </c>
      <c r="U199">
        <v>16</v>
      </c>
      <c r="V199">
        <v>16</v>
      </c>
      <c r="W199">
        <v>16</v>
      </c>
      <c r="X199">
        <v>16</v>
      </c>
      <c r="Y199">
        <v>16</v>
      </c>
      <c r="Z199">
        <v>16</v>
      </c>
      <c r="AA199">
        <v>16</v>
      </c>
      <c r="AB199">
        <v>16</v>
      </c>
      <c r="AC199">
        <v>16</v>
      </c>
      <c r="AD199">
        <v>16</v>
      </c>
      <c r="AE199">
        <v>16</v>
      </c>
      <c r="AF199">
        <v>16</v>
      </c>
      <c r="AG199">
        <v>16</v>
      </c>
      <c r="AH199">
        <v>16</v>
      </c>
      <c r="AI199">
        <v>16</v>
      </c>
      <c r="AJ199">
        <v>16</v>
      </c>
      <c r="AK199">
        <v>16</v>
      </c>
      <c r="AL199">
        <v>11</v>
      </c>
      <c r="AM199">
        <v>16</v>
      </c>
      <c r="AN199">
        <v>16</v>
      </c>
      <c r="AO199">
        <v>16</v>
      </c>
      <c r="AP199">
        <v>16</v>
      </c>
      <c r="AQ199">
        <v>16</v>
      </c>
      <c r="AR199">
        <v>16</v>
      </c>
      <c r="AS199">
        <v>16</v>
      </c>
      <c r="AT199" s="8">
        <f t="shared" si="30"/>
        <v>15.886363636363637</v>
      </c>
      <c r="AU199">
        <f t="shared" si="31"/>
        <v>16</v>
      </c>
      <c r="AV199" s="8">
        <f t="shared" si="32"/>
        <v>0.75377836144440924</v>
      </c>
      <c r="AW199" s="6">
        <f>Table18[[#This Row],[Szórás]]/Table18[[#This Row],[Átlagos akadálymentességi hibaszám]]</f>
        <v>4.744813720107869E-2</v>
      </c>
      <c r="AX199">
        <f t="shared" si="33"/>
        <v>11</v>
      </c>
      <c r="AY199">
        <f t="shared" si="34"/>
        <v>16</v>
      </c>
      <c r="AZ199">
        <f t="shared" si="35"/>
        <v>5</v>
      </c>
      <c r="BA199" s="7">
        <f t="shared" si="36"/>
        <v>0.99923453483518865</v>
      </c>
      <c r="BB199" s="8">
        <f t="shared" si="37"/>
        <v>3.0322696953308199E-2</v>
      </c>
    </row>
    <row r="200" spans="1:54" x14ac:dyDescent="0.25">
      <c r="A200" t="s">
        <v>137</v>
      </c>
      <c r="B200">
        <v>78</v>
      </c>
      <c r="C200">
        <v>78</v>
      </c>
      <c r="D200">
        <v>77</v>
      </c>
      <c r="E200">
        <v>78</v>
      </c>
      <c r="F200">
        <v>78</v>
      </c>
      <c r="G200">
        <v>77</v>
      </c>
      <c r="H200">
        <v>77</v>
      </c>
      <c r="I200">
        <v>75</v>
      </c>
      <c r="J200">
        <v>75</v>
      </c>
      <c r="K200">
        <v>68</v>
      </c>
      <c r="L200">
        <v>70</v>
      </c>
      <c r="M200">
        <v>72</v>
      </c>
      <c r="N200">
        <v>73</v>
      </c>
      <c r="O200">
        <v>70</v>
      </c>
      <c r="P200">
        <v>69</v>
      </c>
      <c r="Q200">
        <v>69</v>
      </c>
      <c r="R200">
        <v>69</v>
      </c>
      <c r="S200">
        <v>71</v>
      </c>
      <c r="T200">
        <v>70</v>
      </c>
      <c r="U200">
        <v>72</v>
      </c>
      <c r="V200">
        <v>70</v>
      </c>
      <c r="W200">
        <v>71</v>
      </c>
      <c r="X200">
        <v>72</v>
      </c>
      <c r="Y200">
        <v>72</v>
      </c>
      <c r="Z200">
        <v>72</v>
      </c>
      <c r="AA200">
        <v>70</v>
      </c>
      <c r="AB200">
        <v>70</v>
      </c>
      <c r="AC200">
        <v>71</v>
      </c>
      <c r="AD200">
        <v>72</v>
      </c>
      <c r="AE200">
        <v>72</v>
      </c>
      <c r="AF200">
        <v>72</v>
      </c>
      <c r="AG200">
        <v>72</v>
      </c>
      <c r="AH200">
        <v>70</v>
      </c>
      <c r="AI200">
        <v>70</v>
      </c>
      <c r="AJ200">
        <v>68</v>
      </c>
      <c r="AK200">
        <v>68</v>
      </c>
      <c r="AL200">
        <v>68</v>
      </c>
      <c r="AM200">
        <v>71</v>
      </c>
      <c r="AN200">
        <v>73</v>
      </c>
      <c r="AO200">
        <v>73</v>
      </c>
      <c r="AP200">
        <v>72</v>
      </c>
      <c r="AQ200">
        <v>72</v>
      </c>
      <c r="AR200">
        <v>72</v>
      </c>
      <c r="AS200">
        <v>72</v>
      </c>
      <c r="AT200" s="8">
        <f t="shared" si="30"/>
        <v>72.068181818181813</v>
      </c>
      <c r="AU200">
        <f t="shared" si="31"/>
        <v>72</v>
      </c>
      <c r="AV200" s="8">
        <f t="shared" si="32"/>
        <v>2.9206380895095982</v>
      </c>
      <c r="AW200" s="6">
        <f>Table18[[#This Row],[Szórás]]/Table18[[#This Row],[Átlagos akadálymentességi hibaszám]]</f>
        <v>4.0526040977112057E-2</v>
      </c>
      <c r="AX200">
        <f t="shared" si="33"/>
        <v>68</v>
      </c>
      <c r="AY200">
        <f t="shared" si="34"/>
        <v>78</v>
      </c>
      <c r="AZ200">
        <f t="shared" si="35"/>
        <v>10</v>
      </c>
      <c r="BA200" s="7">
        <f t="shared" si="36"/>
        <v>0.99836057828756153</v>
      </c>
      <c r="BB200" s="8">
        <f t="shared" si="37"/>
        <v>0.2780833812575646</v>
      </c>
    </row>
    <row r="201" spans="1:54" x14ac:dyDescent="0.25">
      <c r="A201" t="s">
        <v>137</v>
      </c>
      <c r="B201">
        <v>165</v>
      </c>
      <c r="C201">
        <v>165</v>
      </c>
      <c r="D201">
        <v>165</v>
      </c>
      <c r="E201">
        <v>165</v>
      </c>
      <c r="F201">
        <v>165</v>
      </c>
      <c r="G201">
        <v>165</v>
      </c>
      <c r="H201">
        <v>165</v>
      </c>
      <c r="I201">
        <v>165</v>
      </c>
      <c r="J201">
        <v>163</v>
      </c>
      <c r="K201">
        <v>163</v>
      </c>
      <c r="L201">
        <v>163</v>
      </c>
      <c r="M201">
        <v>163</v>
      </c>
      <c r="N201">
        <v>163</v>
      </c>
      <c r="O201">
        <v>163</v>
      </c>
      <c r="P201">
        <v>165</v>
      </c>
      <c r="Q201">
        <v>165</v>
      </c>
      <c r="R201">
        <v>165</v>
      </c>
      <c r="S201">
        <v>167</v>
      </c>
      <c r="T201">
        <v>167</v>
      </c>
      <c r="U201">
        <v>167</v>
      </c>
      <c r="V201">
        <v>167</v>
      </c>
      <c r="W201">
        <v>167</v>
      </c>
      <c r="X201">
        <v>167</v>
      </c>
      <c r="Y201">
        <v>165</v>
      </c>
      <c r="Z201">
        <v>165</v>
      </c>
      <c r="AA201">
        <v>165</v>
      </c>
      <c r="AB201">
        <v>165</v>
      </c>
      <c r="AC201">
        <v>165</v>
      </c>
      <c r="AD201">
        <v>165</v>
      </c>
      <c r="AE201">
        <v>165</v>
      </c>
      <c r="AF201">
        <v>165</v>
      </c>
      <c r="AG201">
        <v>165</v>
      </c>
      <c r="AH201">
        <v>165</v>
      </c>
      <c r="AI201">
        <v>165</v>
      </c>
      <c r="AJ201">
        <v>165</v>
      </c>
      <c r="AK201">
        <v>165</v>
      </c>
      <c r="AL201">
        <v>165</v>
      </c>
      <c r="AM201">
        <v>165</v>
      </c>
      <c r="AN201">
        <v>165</v>
      </c>
      <c r="AO201">
        <v>165</v>
      </c>
      <c r="AP201">
        <v>164</v>
      </c>
      <c r="AQ201">
        <v>164</v>
      </c>
      <c r="AR201">
        <v>164</v>
      </c>
      <c r="AS201">
        <v>164</v>
      </c>
      <c r="AT201" s="8">
        <f t="shared" si="30"/>
        <v>164.90909090909091</v>
      </c>
      <c r="AU201">
        <f t="shared" si="31"/>
        <v>165</v>
      </c>
      <c r="AV201" s="8">
        <f t="shared" si="32"/>
        <v>1.0958310389662933</v>
      </c>
      <c r="AW201" s="6">
        <f>Table18[[#This Row],[Szórás]]/Table18[[#This Row],[Átlagos akadálymentességi hibaszám]]</f>
        <v>6.6450614270282399E-3</v>
      </c>
      <c r="AX201">
        <f t="shared" si="33"/>
        <v>163</v>
      </c>
      <c r="AY201">
        <f t="shared" si="34"/>
        <v>167</v>
      </c>
      <c r="AZ201">
        <f t="shared" si="35"/>
        <v>4</v>
      </c>
      <c r="BA201" s="7">
        <f t="shared" si="36"/>
        <v>1.000024522397341</v>
      </c>
      <c r="BB201" s="8">
        <f t="shared" si="37"/>
        <v>2.2493976339099009E-3</v>
      </c>
    </row>
    <row r="202" spans="1:54" x14ac:dyDescent="0.25">
      <c r="A202" t="s">
        <v>103</v>
      </c>
      <c r="B202">
        <v>49</v>
      </c>
      <c r="C202">
        <v>49</v>
      </c>
      <c r="D202">
        <v>49</v>
      </c>
      <c r="E202">
        <v>49</v>
      </c>
      <c r="F202">
        <v>49</v>
      </c>
      <c r="G202">
        <v>49</v>
      </c>
      <c r="H202">
        <v>49</v>
      </c>
      <c r="I202">
        <v>49</v>
      </c>
      <c r="J202">
        <v>49</v>
      </c>
      <c r="K202">
        <v>49</v>
      </c>
      <c r="L202">
        <v>49</v>
      </c>
      <c r="M202">
        <v>49</v>
      </c>
      <c r="N202">
        <v>49</v>
      </c>
      <c r="O202">
        <v>49</v>
      </c>
      <c r="P202">
        <v>57</v>
      </c>
      <c r="Q202">
        <v>57</v>
      </c>
      <c r="R202">
        <v>57</v>
      </c>
      <c r="S202">
        <v>57</v>
      </c>
      <c r="T202">
        <v>56</v>
      </c>
      <c r="U202">
        <v>56</v>
      </c>
      <c r="V202">
        <v>56</v>
      </c>
      <c r="W202">
        <v>56</v>
      </c>
      <c r="X202">
        <v>56</v>
      </c>
      <c r="Y202">
        <v>56</v>
      </c>
      <c r="Z202">
        <v>56</v>
      </c>
      <c r="AA202">
        <v>56</v>
      </c>
      <c r="AB202">
        <v>56</v>
      </c>
      <c r="AC202">
        <v>53</v>
      </c>
      <c r="AD202">
        <v>56</v>
      </c>
      <c r="AE202">
        <v>56</v>
      </c>
      <c r="AF202">
        <v>56</v>
      </c>
      <c r="AG202">
        <v>56</v>
      </c>
      <c r="AH202">
        <v>56</v>
      </c>
      <c r="AI202">
        <v>56</v>
      </c>
      <c r="AJ202">
        <v>56</v>
      </c>
      <c r="AK202">
        <v>56</v>
      </c>
      <c r="AL202">
        <v>56</v>
      </c>
      <c r="AM202">
        <v>56</v>
      </c>
      <c r="AN202">
        <v>56</v>
      </c>
      <c r="AO202">
        <v>56</v>
      </c>
      <c r="AP202">
        <v>55</v>
      </c>
      <c r="AQ202">
        <v>55</v>
      </c>
      <c r="AR202">
        <v>55</v>
      </c>
      <c r="AS202">
        <v>55</v>
      </c>
      <c r="AT202" s="8">
        <f t="shared" si="30"/>
        <v>53.704545454545453</v>
      </c>
      <c r="AU202">
        <f t="shared" si="31"/>
        <v>56</v>
      </c>
      <c r="AV202" s="8">
        <f t="shared" si="32"/>
        <v>3.3101643706433275</v>
      </c>
      <c r="AW202" s="6">
        <f>Table18[[#This Row],[Szórás]]/Table18[[#This Row],[Átlagos akadálymentességi hibaszám]]</f>
        <v>6.1636577362804236E-2</v>
      </c>
      <c r="AX202">
        <f t="shared" si="33"/>
        <v>49</v>
      </c>
      <c r="AY202">
        <f t="shared" si="34"/>
        <v>57</v>
      </c>
      <c r="AZ202">
        <f t="shared" si="35"/>
        <v>8</v>
      </c>
      <c r="BA202" s="7">
        <f t="shared" si="36"/>
        <v>1.0036532380341192</v>
      </c>
      <c r="BB202" s="8">
        <f t="shared" si="37"/>
        <v>0.55197191495975229</v>
      </c>
    </row>
    <row r="203" spans="1:54" x14ac:dyDescent="0.25">
      <c r="A203" t="s">
        <v>175</v>
      </c>
      <c r="B203">
        <v>27</v>
      </c>
      <c r="C203">
        <v>28</v>
      </c>
      <c r="D203">
        <v>29</v>
      </c>
      <c r="E203">
        <v>33</v>
      </c>
      <c r="F203">
        <v>28</v>
      </c>
      <c r="G203">
        <v>28</v>
      </c>
      <c r="H203">
        <v>28</v>
      </c>
      <c r="I203">
        <v>28</v>
      </c>
      <c r="J203">
        <v>28</v>
      </c>
      <c r="K203">
        <v>29</v>
      </c>
      <c r="L203">
        <v>30</v>
      </c>
      <c r="M203">
        <v>28</v>
      </c>
      <c r="N203">
        <v>29</v>
      </c>
      <c r="O203">
        <v>29</v>
      </c>
      <c r="P203">
        <v>28</v>
      </c>
      <c r="Q203">
        <v>28</v>
      </c>
      <c r="R203">
        <v>28</v>
      </c>
      <c r="S203">
        <v>28</v>
      </c>
      <c r="T203">
        <v>28</v>
      </c>
      <c r="U203">
        <v>28</v>
      </c>
      <c r="V203">
        <v>28</v>
      </c>
      <c r="W203">
        <v>28</v>
      </c>
      <c r="X203">
        <v>28</v>
      </c>
      <c r="Y203">
        <v>28</v>
      </c>
      <c r="Z203">
        <v>29</v>
      </c>
      <c r="AA203">
        <v>29</v>
      </c>
      <c r="AB203">
        <v>29</v>
      </c>
      <c r="AC203">
        <v>29</v>
      </c>
      <c r="AD203">
        <v>29</v>
      </c>
      <c r="AE203">
        <v>29</v>
      </c>
      <c r="AF203">
        <v>29</v>
      </c>
      <c r="AG203">
        <v>29</v>
      </c>
      <c r="AH203">
        <v>29</v>
      </c>
      <c r="AI203">
        <v>29</v>
      </c>
      <c r="AJ203">
        <v>29</v>
      </c>
      <c r="AK203">
        <v>29</v>
      </c>
      <c r="AL203">
        <v>29</v>
      </c>
      <c r="AM203">
        <v>29</v>
      </c>
      <c r="AN203">
        <v>29</v>
      </c>
      <c r="AO203">
        <v>29</v>
      </c>
      <c r="AP203">
        <v>34</v>
      </c>
      <c r="AQ203">
        <v>34</v>
      </c>
      <c r="AR203">
        <v>34</v>
      </c>
      <c r="AS203">
        <v>34</v>
      </c>
      <c r="AT203" s="8">
        <f t="shared" si="30"/>
        <v>29.136363636363637</v>
      </c>
      <c r="AU203">
        <f t="shared" si="31"/>
        <v>29</v>
      </c>
      <c r="AV203" s="8">
        <f t="shared" si="32"/>
        <v>1.7861340491233104</v>
      </c>
      <c r="AW203" s="6">
        <f>Table18[[#This Row],[Szórás]]/Table18[[#This Row],[Átlagos akadálymentességi hibaszám]]</f>
        <v>6.1302572668818764E-2</v>
      </c>
      <c r="AX203">
        <f t="shared" si="33"/>
        <v>27</v>
      </c>
      <c r="AY203">
        <f t="shared" si="34"/>
        <v>34</v>
      </c>
      <c r="AZ203">
        <f t="shared" si="35"/>
        <v>7</v>
      </c>
      <c r="BA203" s="7">
        <f t="shared" si="36"/>
        <v>1.0023058829691249</v>
      </c>
      <c r="BB203" s="8">
        <f t="shared" si="37"/>
        <v>0.26011174851555102</v>
      </c>
    </row>
    <row r="204" spans="1:54" x14ac:dyDescent="0.25">
      <c r="A204" t="s">
        <v>137</v>
      </c>
      <c r="B204">
        <v>58</v>
      </c>
      <c r="C204">
        <v>58</v>
      </c>
      <c r="D204">
        <v>58</v>
      </c>
      <c r="E204">
        <v>58</v>
      </c>
      <c r="F204">
        <v>58</v>
      </c>
      <c r="G204">
        <v>58</v>
      </c>
      <c r="H204">
        <v>58</v>
      </c>
      <c r="I204">
        <v>58</v>
      </c>
      <c r="J204">
        <v>58</v>
      </c>
      <c r="K204">
        <v>58</v>
      </c>
      <c r="L204">
        <v>58</v>
      </c>
      <c r="M204">
        <v>58</v>
      </c>
      <c r="N204">
        <v>59</v>
      </c>
      <c r="O204">
        <v>58</v>
      </c>
      <c r="P204">
        <v>58</v>
      </c>
      <c r="Q204">
        <v>58</v>
      </c>
      <c r="R204">
        <v>58</v>
      </c>
      <c r="S204">
        <v>58</v>
      </c>
      <c r="T204">
        <v>58</v>
      </c>
      <c r="U204">
        <v>58</v>
      </c>
      <c r="V204">
        <v>58</v>
      </c>
      <c r="W204">
        <v>58</v>
      </c>
      <c r="X204">
        <v>58</v>
      </c>
      <c r="Y204">
        <v>58</v>
      </c>
      <c r="Z204">
        <v>58</v>
      </c>
      <c r="AA204">
        <v>58</v>
      </c>
      <c r="AB204">
        <v>58</v>
      </c>
      <c r="AC204">
        <v>56</v>
      </c>
      <c r="AD204">
        <v>56</v>
      </c>
      <c r="AE204">
        <v>56</v>
      </c>
      <c r="AF204">
        <v>56</v>
      </c>
      <c r="AG204">
        <v>58</v>
      </c>
      <c r="AH204">
        <v>58</v>
      </c>
      <c r="AI204">
        <v>58</v>
      </c>
      <c r="AJ204">
        <v>58</v>
      </c>
      <c r="AK204">
        <v>58</v>
      </c>
      <c r="AL204">
        <v>58</v>
      </c>
      <c r="AM204">
        <v>58</v>
      </c>
      <c r="AN204">
        <v>58</v>
      </c>
      <c r="AO204">
        <v>58</v>
      </c>
      <c r="AP204">
        <v>58</v>
      </c>
      <c r="AQ204">
        <v>58</v>
      </c>
      <c r="AR204">
        <v>58</v>
      </c>
      <c r="AS204">
        <v>58</v>
      </c>
      <c r="AT204" s="8">
        <f t="shared" si="30"/>
        <v>57.840909090909093</v>
      </c>
      <c r="AU204">
        <f t="shared" si="31"/>
        <v>58</v>
      </c>
      <c r="AV204" s="8">
        <f t="shared" si="32"/>
        <v>0.60782424854947625</v>
      </c>
      <c r="AW204" s="6">
        <f>Table18[[#This Row],[Szórás]]/Table18[[#This Row],[Átlagos akadálymentességi hibaszám]]</f>
        <v>1.0508552823645169E-2</v>
      </c>
      <c r="AX204">
        <f t="shared" si="33"/>
        <v>56</v>
      </c>
      <c r="AY204">
        <f t="shared" si="34"/>
        <v>59</v>
      </c>
      <c r="AZ204">
        <f t="shared" si="35"/>
        <v>3</v>
      </c>
      <c r="BA204" s="7">
        <f t="shared" si="36"/>
        <v>0.99983863823914843</v>
      </c>
      <c r="BB204" s="8">
        <f t="shared" si="37"/>
        <v>3.7920577344613626E-2</v>
      </c>
    </row>
    <row r="205" spans="1:54" x14ac:dyDescent="0.25">
      <c r="A205" t="s">
        <v>103</v>
      </c>
      <c r="B205">
        <v>17</v>
      </c>
      <c r="C205">
        <v>14</v>
      </c>
      <c r="D205">
        <v>17</v>
      </c>
      <c r="E205">
        <v>17</v>
      </c>
      <c r="F205">
        <v>16</v>
      </c>
      <c r="G205">
        <v>18</v>
      </c>
      <c r="H205">
        <v>17</v>
      </c>
      <c r="I205">
        <v>18</v>
      </c>
      <c r="J205">
        <v>16</v>
      </c>
      <c r="K205">
        <v>16</v>
      </c>
      <c r="L205">
        <v>17</v>
      </c>
      <c r="M205">
        <v>16</v>
      </c>
      <c r="N205">
        <v>18</v>
      </c>
      <c r="O205">
        <v>20</v>
      </c>
      <c r="P205">
        <v>15</v>
      </c>
      <c r="Q205">
        <v>17</v>
      </c>
      <c r="R205">
        <v>27</v>
      </c>
      <c r="S205">
        <v>15</v>
      </c>
      <c r="T205">
        <v>20</v>
      </c>
      <c r="U205">
        <v>25</v>
      </c>
      <c r="V205">
        <v>26</v>
      </c>
      <c r="W205">
        <v>26</v>
      </c>
      <c r="X205">
        <v>23</v>
      </c>
      <c r="Y205">
        <v>29</v>
      </c>
      <c r="Z205">
        <v>23</v>
      </c>
      <c r="AA205">
        <v>29</v>
      </c>
      <c r="AB205">
        <v>22</v>
      </c>
      <c r="AC205">
        <v>29</v>
      </c>
      <c r="AD205">
        <v>26</v>
      </c>
      <c r="AE205">
        <v>28</v>
      </c>
      <c r="AF205">
        <v>27</v>
      </c>
      <c r="AG205">
        <v>24</v>
      </c>
      <c r="AH205">
        <v>19</v>
      </c>
      <c r="AI205">
        <v>20</v>
      </c>
      <c r="AJ205">
        <v>19</v>
      </c>
      <c r="AK205">
        <v>32</v>
      </c>
      <c r="AL205">
        <v>18</v>
      </c>
      <c r="AM205">
        <v>18</v>
      </c>
      <c r="AN205">
        <v>26</v>
      </c>
      <c r="AO205">
        <v>24</v>
      </c>
      <c r="AP205">
        <v>25</v>
      </c>
      <c r="AQ205">
        <v>253</v>
      </c>
      <c r="AR205">
        <v>164</v>
      </c>
      <c r="AS205">
        <v>169</v>
      </c>
      <c r="AT205" s="8">
        <f t="shared" si="30"/>
        <v>33.06818181818182</v>
      </c>
      <c r="AU205">
        <f t="shared" si="31"/>
        <v>20</v>
      </c>
      <c r="AV205" s="8">
        <f t="shared" si="32"/>
        <v>45.93595021547646</v>
      </c>
      <c r="AW205" s="6">
        <f>Table18[[#This Row],[Szórás]]/Table18[[#This Row],[Átlagos akadálymentességi hibaszám]]</f>
        <v>1.3891283913958516</v>
      </c>
      <c r="AX205">
        <f t="shared" si="33"/>
        <v>14</v>
      </c>
      <c r="AY205">
        <f t="shared" si="34"/>
        <v>253</v>
      </c>
      <c r="AZ205">
        <f t="shared" si="35"/>
        <v>239</v>
      </c>
      <c r="BA205" s="7">
        <f t="shared" si="36"/>
        <v>1.0292975528004142</v>
      </c>
      <c r="BB205" s="8">
        <f t="shared" si="37"/>
        <v>0.36841688829932373</v>
      </c>
    </row>
    <row r="206" spans="1:54" x14ac:dyDescent="0.25">
      <c r="A206" t="s">
        <v>175</v>
      </c>
      <c r="B206">
        <v>120</v>
      </c>
      <c r="C206">
        <v>219</v>
      </c>
      <c r="D206">
        <v>123</v>
      </c>
      <c r="E206">
        <v>121</v>
      </c>
      <c r="F206">
        <v>120</v>
      </c>
      <c r="G206">
        <v>218</v>
      </c>
      <c r="H206">
        <v>123</v>
      </c>
      <c r="I206">
        <v>123</v>
      </c>
      <c r="J206">
        <v>121</v>
      </c>
      <c r="K206">
        <v>123</v>
      </c>
      <c r="L206">
        <v>218</v>
      </c>
      <c r="M206">
        <v>121</v>
      </c>
      <c r="N206">
        <v>123</v>
      </c>
      <c r="O206">
        <v>123</v>
      </c>
      <c r="P206">
        <v>128</v>
      </c>
      <c r="Q206">
        <v>128</v>
      </c>
      <c r="R206">
        <v>123</v>
      </c>
      <c r="S206">
        <v>221</v>
      </c>
      <c r="T206">
        <v>121</v>
      </c>
      <c r="U206">
        <v>123</v>
      </c>
      <c r="V206">
        <v>123</v>
      </c>
      <c r="W206">
        <v>123</v>
      </c>
      <c r="X206">
        <v>123</v>
      </c>
      <c r="Y206">
        <v>123</v>
      </c>
      <c r="Z206">
        <v>121</v>
      </c>
      <c r="AA206">
        <v>219</v>
      </c>
      <c r="AB206">
        <v>123</v>
      </c>
      <c r="AC206">
        <v>123</v>
      </c>
      <c r="AD206">
        <v>123</v>
      </c>
      <c r="AE206">
        <v>123</v>
      </c>
      <c r="AF206">
        <v>219</v>
      </c>
      <c r="AG206">
        <v>219</v>
      </c>
      <c r="AH206">
        <v>119</v>
      </c>
      <c r="AI206">
        <v>121</v>
      </c>
      <c r="AJ206">
        <v>214</v>
      </c>
      <c r="AK206">
        <v>120</v>
      </c>
      <c r="AL206">
        <v>120</v>
      </c>
      <c r="AM206">
        <v>120</v>
      </c>
      <c r="AN206">
        <v>122</v>
      </c>
      <c r="AO206">
        <v>120</v>
      </c>
      <c r="AP206">
        <v>122</v>
      </c>
      <c r="AQ206">
        <v>122</v>
      </c>
      <c r="AR206">
        <v>218</v>
      </c>
      <c r="AS206">
        <v>122</v>
      </c>
      <c r="AT206" s="8">
        <f t="shared" si="30"/>
        <v>141.86363636363637</v>
      </c>
      <c r="AU206">
        <f t="shared" si="31"/>
        <v>123</v>
      </c>
      <c r="AV206" s="8">
        <f t="shared" si="32"/>
        <v>39.271026605570036</v>
      </c>
      <c r="AW206" s="6">
        <f>Table18[[#This Row],[Szórás]]/Table18[[#This Row],[Átlagos akadálymentességi hibaszám]]</f>
        <v>0.27682235992391563</v>
      </c>
      <c r="AX206">
        <f t="shared" si="33"/>
        <v>119</v>
      </c>
      <c r="AY206">
        <f t="shared" si="34"/>
        <v>221</v>
      </c>
      <c r="AZ206">
        <f t="shared" si="35"/>
        <v>102</v>
      </c>
      <c r="BA206" s="7">
        <f t="shared" si="36"/>
        <v>0.99986273265114955</v>
      </c>
      <c r="BB206" s="8">
        <f t="shared" si="37"/>
        <v>5.5229110769017083E-5</v>
      </c>
    </row>
    <row r="207" spans="1:54" x14ac:dyDescent="0.25">
      <c r="A207" t="s">
        <v>137</v>
      </c>
      <c r="B207">
        <v>416</v>
      </c>
      <c r="C207">
        <v>417</v>
      </c>
      <c r="D207">
        <v>417</v>
      </c>
      <c r="E207">
        <v>418</v>
      </c>
      <c r="F207">
        <v>420</v>
      </c>
      <c r="G207">
        <v>419</v>
      </c>
      <c r="H207">
        <v>419</v>
      </c>
      <c r="I207">
        <v>420</v>
      </c>
      <c r="J207">
        <v>421</v>
      </c>
      <c r="K207">
        <v>422</v>
      </c>
      <c r="L207">
        <v>425</v>
      </c>
      <c r="M207">
        <v>425</v>
      </c>
      <c r="N207">
        <v>424</v>
      </c>
      <c r="O207">
        <v>424</v>
      </c>
      <c r="P207">
        <v>425</v>
      </c>
      <c r="Q207">
        <v>419</v>
      </c>
      <c r="R207">
        <v>427</v>
      </c>
      <c r="S207">
        <v>406</v>
      </c>
      <c r="T207">
        <v>408</v>
      </c>
      <c r="U207">
        <v>412</v>
      </c>
      <c r="V207">
        <v>413</v>
      </c>
      <c r="W207">
        <v>421</v>
      </c>
      <c r="X207">
        <v>421</v>
      </c>
      <c r="Y207">
        <v>419</v>
      </c>
      <c r="Z207">
        <v>419</v>
      </c>
      <c r="AA207">
        <v>420</v>
      </c>
      <c r="AB207">
        <v>419</v>
      </c>
      <c r="AC207">
        <v>419</v>
      </c>
      <c r="AD207">
        <v>402</v>
      </c>
      <c r="AE207">
        <v>424</v>
      </c>
      <c r="AF207">
        <v>419</v>
      </c>
      <c r="AG207">
        <v>389</v>
      </c>
      <c r="AH207">
        <v>420</v>
      </c>
      <c r="AI207">
        <v>419</v>
      </c>
      <c r="AJ207">
        <v>421</v>
      </c>
      <c r="AK207">
        <v>421</v>
      </c>
      <c r="AL207">
        <v>421</v>
      </c>
      <c r="AM207">
        <v>422</v>
      </c>
      <c r="AN207">
        <v>421</v>
      </c>
      <c r="AO207">
        <v>483</v>
      </c>
      <c r="AP207">
        <v>514</v>
      </c>
      <c r="AQ207">
        <v>514</v>
      </c>
      <c r="AR207">
        <v>9</v>
      </c>
      <c r="AS207">
        <v>518</v>
      </c>
      <c r="AT207" s="8">
        <f t="shared" si="30"/>
        <v>417.09090909090907</v>
      </c>
      <c r="AU207">
        <f t="shared" si="31"/>
        <v>420</v>
      </c>
      <c r="AV207" s="8">
        <f t="shared" si="32"/>
        <v>68.49981095944662</v>
      </c>
      <c r="AW207" s="6">
        <f>Table18[[#This Row],[Szórás]]/Table18[[#This Row],[Átlagos akadálymentességi hibaszám]]</f>
        <v>0.16423232793241344</v>
      </c>
      <c r="AX207">
        <f t="shared" si="33"/>
        <v>9</v>
      </c>
      <c r="AY207">
        <f t="shared" si="34"/>
        <v>518</v>
      </c>
      <c r="AZ207">
        <f t="shared" si="35"/>
        <v>509</v>
      </c>
      <c r="BA207" s="7">
        <f t="shared" si="36"/>
        <v>0.99092673248253937</v>
      </c>
      <c r="BB207" s="8">
        <f t="shared" si="37"/>
        <v>4.013768734599206E-2</v>
      </c>
    </row>
    <row r="208" spans="1:54" x14ac:dyDescent="0.25">
      <c r="A208" t="s">
        <v>175</v>
      </c>
      <c r="B208">
        <v>27</v>
      </c>
      <c r="C208">
        <v>28</v>
      </c>
      <c r="D208">
        <v>32</v>
      </c>
      <c r="E208">
        <v>29</v>
      </c>
      <c r="F208">
        <v>27</v>
      </c>
      <c r="G208">
        <v>25</v>
      </c>
      <c r="H208">
        <v>24</v>
      </c>
      <c r="I208">
        <v>22</v>
      </c>
      <c r="J208">
        <v>27</v>
      </c>
      <c r="K208">
        <v>33</v>
      </c>
      <c r="L208">
        <v>25</v>
      </c>
      <c r="M208">
        <v>20</v>
      </c>
      <c r="N208">
        <v>20</v>
      </c>
      <c r="O208">
        <v>23</v>
      </c>
      <c r="P208">
        <v>22</v>
      </c>
      <c r="Q208">
        <v>23</v>
      </c>
      <c r="R208">
        <v>28</v>
      </c>
      <c r="S208">
        <v>27</v>
      </c>
      <c r="T208">
        <v>30</v>
      </c>
      <c r="U208">
        <v>29</v>
      </c>
      <c r="V208">
        <v>21</v>
      </c>
      <c r="W208">
        <v>27</v>
      </c>
      <c r="X208">
        <v>20</v>
      </c>
      <c r="Y208">
        <v>21</v>
      </c>
      <c r="Z208">
        <v>23</v>
      </c>
      <c r="AA208">
        <v>31</v>
      </c>
      <c r="AB208">
        <v>29</v>
      </c>
      <c r="AC208">
        <v>31</v>
      </c>
      <c r="AD208">
        <v>24</v>
      </c>
      <c r="AE208">
        <v>26</v>
      </c>
      <c r="AF208">
        <v>21</v>
      </c>
      <c r="AG208">
        <v>19</v>
      </c>
      <c r="AH208">
        <v>24</v>
      </c>
      <c r="AI208">
        <v>27</v>
      </c>
      <c r="AJ208">
        <v>28</v>
      </c>
      <c r="AK208">
        <v>27</v>
      </c>
      <c r="AL208">
        <v>26</v>
      </c>
      <c r="AM208">
        <v>32</v>
      </c>
      <c r="AN208">
        <v>27</v>
      </c>
      <c r="AO208">
        <v>24</v>
      </c>
      <c r="AP208">
        <v>24</v>
      </c>
      <c r="AQ208">
        <v>25</v>
      </c>
      <c r="AR208">
        <v>22</v>
      </c>
      <c r="AS208">
        <v>23</v>
      </c>
      <c r="AT208" s="8">
        <f t="shared" si="30"/>
        <v>25.522727272727273</v>
      </c>
      <c r="AU208">
        <f t="shared" si="31"/>
        <v>25.5</v>
      </c>
      <c r="AV208" s="8">
        <f t="shared" si="32"/>
        <v>3.6183552499150387</v>
      </c>
      <c r="AW208" s="6">
        <f>Table18[[#This Row],[Szórás]]/Table18[[#This Row],[Átlagos akadálymentességi hibaszám]]</f>
        <v>0.14176992964938709</v>
      </c>
      <c r="AX208">
        <f t="shared" si="33"/>
        <v>19</v>
      </c>
      <c r="AY208">
        <f t="shared" si="34"/>
        <v>33</v>
      </c>
      <c r="AZ208">
        <f t="shared" si="35"/>
        <v>14</v>
      </c>
      <c r="BA208" s="7">
        <f t="shared" si="36"/>
        <v>0.99868519039914372</v>
      </c>
      <c r="BB208" s="8">
        <f t="shared" si="37"/>
        <v>1.4023943558456927E-2</v>
      </c>
    </row>
    <row r="209" spans="1:54" x14ac:dyDescent="0.25">
      <c r="A209" t="s">
        <v>175</v>
      </c>
      <c r="B209">
        <v>28</v>
      </c>
      <c r="C209">
        <v>28</v>
      </c>
      <c r="D209">
        <v>28</v>
      </c>
      <c r="E209">
        <v>28</v>
      </c>
      <c r="F209">
        <v>28</v>
      </c>
      <c r="G209">
        <v>29</v>
      </c>
      <c r="H209">
        <v>90</v>
      </c>
      <c r="I209">
        <v>89</v>
      </c>
      <c r="J209">
        <v>89</v>
      </c>
      <c r="K209">
        <v>89</v>
      </c>
      <c r="L209">
        <v>89</v>
      </c>
      <c r="M209">
        <v>89</v>
      </c>
      <c r="N209">
        <v>89</v>
      </c>
      <c r="O209">
        <v>89</v>
      </c>
      <c r="P209">
        <v>89</v>
      </c>
      <c r="Q209">
        <v>89</v>
      </c>
      <c r="R209">
        <v>89</v>
      </c>
      <c r="S209">
        <v>89</v>
      </c>
      <c r="T209">
        <v>89</v>
      </c>
      <c r="U209">
        <v>89</v>
      </c>
      <c r="V209">
        <v>1</v>
      </c>
      <c r="W209">
        <v>89</v>
      </c>
      <c r="X209">
        <v>90</v>
      </c>
      <c r="Y209">
        <v>90</v>
      </c>
      <c r="Z209">
        <v>91</v>
      </c>
      <c r="AA209">
        <v>88</v>
      </c>
      <c r="AB209">
        <v>87</v>
      </c>
      <c r="AC209">
        <v>87</v>
      </c>
      <c r="AD209">
        <v>87</v>
      </c>
      <c r="AE209">
        <v>86</v>
      </c>
      <c r="AF209">
        <v>86</v>
      </c>
      <c r="AG209">
        <v>68</v>
      </c>
      <c r="AH209">
        <v>68</v>
      </c>
      <c r="AI209">
        <v>68</v>
      </c>
      <c r="AJ209">
        <v>68</v>
      </c>
      <c r="AK209">
        <v>68</v>
      </c>
      <c r="AL209">
        <v>68</v>
      </c>
      <c r="AM209">
        <v>68</v>
      </c>
      <c r="AN209">
        <v>68</v>
      </c>
      <c r="AO209">
        <v>68</v>
      </c>
      <c r="AP209">
        <v>68</v>
      </c>
      <c r="AQ209">
        <v>68</v>
      </c>
      <c r="AR209">
        <v>68</v>
      </c>
      <c r="AS209">
        <v>68</v>
      </c>
      <c r="AT209" s="8">
        <f t="shared" si="30"/>
        <v>72.318181818181813</v>
      </c>
      <c r="AU209">
        <f t="shared" si="31"/>
        <v>86.5</v>
      </c>
      <c r="AV209" s="8">
        <f t="shared" si="32"/>
        <v>23.365421407446696</v>
      </c>
      <c r="AW209" s="6">
        <f>Table18[[#This Row],[Szórás]]/Table18[[#This Row],[Átlagos akadálymentességi hibaszám]]</f>
        <v>0.32309193649517748</v>
      </c>
      <c r="AX209">
        <f t="shared" si="33"/>
        <v>1</v>
      </c>
      <c r="AY209">
        <f t="shared" si="34"/>
        <v>91</v>
      </c>
      <c r="AZ209">
        <f t="shared" si="35"/>
        <v>90</v>
      </c>
      <c r="BA209" s="7">
        <f t="shared" si="36"/>
        <v>1.0117241905098184</v>
      </c>
      <c r="BB209" s="8">
        <f t="shared" si="37"/>
        <v>4.0271177638828516E-2</v>
      </c>
    </row>
    <row r="210" spans="1:54" x14ac:dyDescent="0.25">
      <c r="A210" t="s">
        <v>137</v>
      </c>
      <c r="B210">
        <v>34</v>
      </c>
      <c r="C210">
        <v>35</v>
      </c>
      <c r="D210">
        <v>34</v>
      </c>
      <c r="E210">
        <v>41</v>
      </c>
      <c r="F210">
        <v>41</v>
      </c>
      <c r="G210">
        <v>41</v>
      </c>
      <c r="H210">
        <v>41</v>
      </c>
      <c r="I210">
        <v>41</v>
      </c>
      <c r="J210">
        <v>41</v>
      </c>
      <c r="K210">
        <v>33</v>
      </c>
      <c r="L210">
        <v>33</v>
      </c>
      <c r="M210">
        <v>33</v>
      </c>
      <c r="N210">
        <v>33</v>
      </c>
      <c r="O210">
        <v>33</v>
      </c>
      <c r="P210">
        <v>33</v>
      </c>
      <c r="Q210">
        <v>33</v>
      </c>
      <c r="R210">
        <v>33</v>
      </c>
      <c r="S210">
        <v>33</v>
      </c>
      <c r="T210">
        <v>33</v>
      </c>
      <c r="U210">
        <v>33</v>
      </c>
      <c r="V210">
        <v>33</v>
      </c>
      <c r="W210">
        <v>33</v>
      </c>
      <c r="X210">
        <v>33</v>
      </c>
      <c r="Y210">
        <v>33</v>
      </c>
      <c r="Z210">
        <v>34</v>
      </c>
      <c r="AA210">
        <v>34</v>
      </c>
      <c r="AB210">
        <v>37</v>
      </c>
      <c r="AC210">
        <v>37</v>
      </c>
      <c r="AD210">
        <v>43</v>
      </c>
      <c r="AE210">
        <v>43</v>
      </c>
      <c r="AF210">
        <v>34</v>
      </c>
      <c r="AG210">
        <v>34</v>
      </c>
      <c r="AH210">
        <v>34</v>
      </c>
      <c r="AI210">
        <v>34</v>
      </c>
      <c r="AJ210">
        <v>34</v>
      </c>
      <c r="AK210">
        <v>34</v>
      </c>
      <c r="AL210">
        <v>34</v>
      </c>
      <c r="AM210">
        <v>34</v>
      </c>
      <c r="AN210">
        <v>34</v>
      </c>
      <c r="AO210">
        <v>34</v>
      </c>
      <c r="AP210">
        <v>34</v>
      </c>
      <c r="AQ210">
        <v>34</v>
      </c>
      <c r="AR210">
        <v>34</v>
      </c>
      <c r="AS210">
        <v>34</v>
      </c>
      <c r="AT210" s="8">
        <f t="shared" si="30"/>
        <v>35.18181818181818</v>
      </c>
      <c r="AU210">
        <f t="shared" si="31"/>
        <v>34</v>
      </c>
      <c r="AV210" s="8">
        <f t="shared" si="32"/>
        <v>3.156924668331857</v>
      </c>
      <c r="AW210" s="6">
        <f>Table18[[#This Row],[Szórás]]/Table18[[#This Row],[Átlagos akadálymentességi hibaszám]]</f>
        <v>8.9731708918993361E-2</v>
      </c>
      <c r="AX210">
        <f t="shared" si="33"/>
        <v>33</v>
      </c>
      <c r="AY210">
        <f t="shared" si="34"/>
        <v>43</v>
      </c>
      <c r="AZ210">
        <f t="shared" si="35"/>
        <v>10</v>
      </c>
      <c r="BA210" s="7">
        <f t="shared" si="36"/>
        <v>0.99831426882398278</v>
      </c>
      <c r="BB210" s="8">
        <f t="shared" si="37"/>
        <v>6.5551982787771954E-2</v>
      </c>
    </row>
    <row r="211" spans="1:54" x14ac:dyDescent="0.25">
      <c r="A211" t="s">
        <v>175</v>
      </c>
      <c r="B211">
        <v>21</v>
      </c>
      <c r="C211">
        <v>23</v>
      </c>
      <c r="D211">
        <v>23</v>
      </c>
      <c r="E211">
        <v>25</v>
      </c>
      <c r="F211">
        <v>23</v>
      </c>
      <c r="G211">
        <v>25</v>
      </c>
      <c r="H211">
        <v>23</v>
      </c>
      <c r="I211">
        <v>29</v>
      </c>
      <c r="J211">
        <v>31</v>
      </c>
      <c r="K211">
        <v>33</v>
      </c>
      <c r="L211">
        <v>10</v>
      </c>
      <c r="M211">
        <v>33</v>
      </c>
      <c r="N211">
        <v>31</v>
      </c>
      <c r="O211">
        <v>29</v>
      </c>
      <c r="P211">
        <v>31</v>
      </c>
      <c r="Q211">
        <v>31</v>
      </c>
      <c r="R211">
        <v>29</v>
      </c>
      <c r="S211">
        <v>29</v>
      </c>
      <c r="T211">
        <v>31</v>
      </c>
      <c r="U211">
        <v>30</v>
      </c>
      <c r="V211">
        <v>29</v>
      </c>
      <c r="W211">
        <v>33</v>
      </c>
      <c r="X211">
        <v>29</v>
      </c>
      <c r="Y211">
        <v>31</v>
      </c>
      <c r="Z211">
        <v>24</v>
      </c>
      <c r="AA211">
        <v>22</v>
      </c>
      <c r="AB211">
        <v>11</v>
      </c>
      <c r="AC211">
        <v>20</v>
      </c>
      <c r="AD211">
        <v>20</v>
      </c>
      <c r="AE211">
        <v>22</v>
      </c>
      <c r="AF211">
        <v>20</v>
      </c>
      <c r="AG211">
        <v>20</v>
      </c>
      <c r="AH211">
        <v>20</v>
      </c>
      <c r="AI211">
        <v>18</v>
      </c>
      <c r="AJ211">
        <v>10</v>
      </c>
      <c r="AK211">
        <v>20</v>
      </c>
      <c r="AL211">
        <v>18</v>
      </c>
      <c r="AM211">
        <v>16</v>
      </c>
      <c r="AN211">
        <v>14</v>
      </c>
      <c r="AO211">
        <v>14</v>
      </c>
      <c r="AP211">
        <v>12</v>
      </c>
      <c r="AQ211">
        <v>14</v>
      </c>
      <c r="AR211">
        <v>12</v>
      </c>
      <c r="AS211">
        <v>12</v>
      </c>
      <c r="AT211" s="8">
        <f t="shared" si="30"/>
        <v>22.75</v>
      </c>
      <c r="AU211">
        <f t="shared" si="31"/>
        <v>23</v>
      </c>
      <c r="AV211" s="8">
        <f t="shared" si="32"/>
        <v>7.1564737321581617</v>
      </c>
      <c r="AW211" s="6">
        <f>Table18[[#This Row],[Szórás]]/Table18[[#This Row],[Átlagos akadálymentességi hibaszám]]</f>
        <v>0.31457027394101811</v>
      </c>
      <c r="AX211">
        <f t="shared" si="33"/>
        <v>10</v>
      </c>
      <c r="AY211">
        <f t="shared" si="34"/>
        <v>33</v>
      </c>
      <c r="AZ211">
        <f t="shared" si="35"/>
        <v>23</v>
      </c>
      <c r="BA211" s="7">
        <f t="shared" si="36"/>
        <v>0.98327977168568392</v>
      </c>
      <c r="BB211" s="8">
        <f t="shared" si="37"/>
        <v>0.36979405651663377</v>
      </c>
    </row>
    <row r="212" spans="1:54" x14ac:dyDescent="0.25">
      <c r="A212" t="s">
        <v>103</v>
      </c>
      <c r="B212">
        <v>12</v>
      </c>
      <c r="C212">
        <v>12</v>
      </c>
      <c r="D212">
        <v>12</v>
      </c>
      <c r="E212">
        <v>12</v>
      </c>
      <c r="F212">
        <v>12</v>
      </c>
      <c r="G212">
        <v>12</v>
      </c>
      <c r="H212">
        <v>12</v>
      </c>
      <c r="I212">
        <v>12</v>
      </c>
      <c r="J212">
        <v>12</v>
      </c>
      <c r="K212">
        <v>13</v>
      </c>
      <c r="L212">
        <v>13</v>
      </c>
      <c r="M212">
        <v>13</v>
      </c>
      <c r="N212">
        <v>13</v>
      </c>
      <c r="O212">
        <v>13</v>
      </c>
      <c r="P212">
        <v>13</v>
      </c>
      <c r="Q212">
        <v>13</v>
      </c>
      <c r="R212">
        <v>13</v>
      </c>
      <c r="S212">
        <v>13</v>
      </c>
      <c r="T212">
        <v>12</v>
      </c>
      <c r="U212">
        <v>13</v>
      </c>
      <c r="V212">
        <v>13</v>
      </c>
      <c r="W212">
        <v>13</v>
      </c>
      <c r="X212">
        <v>13</v>
      </c>
      <c r="Y212">
        <v>12</v>
      </c>
      <c r="Z212">
        <v>13</v>
      </c>
      <c r="AA212">
        <v>13</v>
      </c>
      <c r="AB212">
        <v>13</v>
      </c>
      <c r="AC212">
        <v>13</v>
      </c>
      <c r="AD212">
        <v>13</v>
      </c>
      <c r="AE212">
        <v>13</v>
      </c>
      <c r="AF212">
        <v>13</v>
      </c>
      <c r="AG212">
        <v>13</v>
      </c>
      <c r="AH212">
        <v>13</v>
      </c>
      <c r="AI212">
        <v>13</v>
      </c>
      <c r="AJ212">
        <v>13</v>
      </c>
      <c r="AK212">
        <v>13</v>
      </c>
      <c r="AL212">
        <v>13</v>
      </c>
      <c r="AM212">
        <v>13</v>
      </c>
      <c r="AN212">
        <v>13</v>
      </c>
      <c r="AO212">
        <v>13</v>
      </c>
      <c r="AP212">
        <v>12</v>
      </c>
      <c r="AQ212">
        <v>13</v>
      </c>
      <c r="AR212">
        <v>13</v>
      </c>
      <c r="AS212">
        <v>13</v>
      </c>
      <c r="AT212" s="8">
        <f t="shared" si="30"/>
        <v>12.727272727272727</v>
      </c>
      <c r="AU212">
        <f t="shared" si="31"/>
        <v>13</v>
      </c>
      <c r="AV212" s="8">
        <f t="shared" si="32"/>
        <v>0.45051063346696668</v>
      </c>
      <c r="AW212" s="6">
        <f>Table18[[#This Row],[Szórás]]/Table18[[#This Row],[Átlagos akadálymentességi hibaszám]]</f>
        <v>3.5397264058118813E-2</v>
      </c>
      <c r="AX212">
        <f t="shared" si="33"/>
        <v>12</v>
      </c>
      <c r="AY212">
        <f t="shared" si="34"/>
        <v>13</v>
      </c>
      <c r="AZ212">
        <f t="shared" si="35"/>
        <v>1</v>
      </c>
      <c r="BA212" s="7">
        <f t="shared" si="36"/>
        <v>1.0015919665799922</v>
      </c>
      <c r="BB212" s="8">
        <f t="shared" si="37"/>
        <v>0.32107558139534814</v>
      </c>
    </row>
    <row r="213" spans="1:54" x14ac:dyDescent="0.25">
      <c r="A213" t="s">
        <v>124</v>
      </c>
      <c r="B213">
        <v>98</v>
      </c>
      <c r="C213">
        <v>98</v>
      </c>
      <c r="D213">
        <v>97</v>
      </c>
      <c r="E213">
        <v>98</v>
      </c>
      <c r="F213">
        <v>98</v>
      </c>
      <c r="G213">
        <v>98</v>
      </c>
      <c r="H213">
        <v>98</v>
      </c>
      <c r="I213">
        <v>99</v>
      </c>
      <c r="J213">
        <v>99</v>
      </c>
      <c r="K213">
        <v>99</v>
      </c>
      <c r="L213">
        <v>98</v>
      </c>
      <c r="M213">
        <v>98</v>
      </c>
      <c r="N213">
        <v>97</v>
      </c>
      <c r="O213">
        <v>97</v>
      </c>
      <c r="P213">
        <v>97</v>
      </c>
      <c r="Q213">
        <v>96</v>
      </c>
      <c r="R213">
        <v>96</v>
      </c>
      <c r="S213">
        <v>96</v>
      </c>
      <c r="T213">
        <v>98</v>
      </c>
      <c r="U213">
        <v>96</v>
      </c>
      <c r="V213">
        <v>97</v>
      </c>
      <c r="W213">
        <v>98</v>
      </c>
      <c r="X213">
        <v>98</v>
      </c>
      <c r="Y213">
        <v>98</v>
      </c>
      <c r="Z213">
        <v>98</v>
      </c>
      <c r="AA213">
        <v>98</v>
      </c>
      <c r="AB213">
        <v>98</v>
      </c>
      <c r="AC213">
        <v>97</v>
      </c>
      <c r="AD213">
        <v>98</v>
      </c>
      <c r="AE213">
        <v>98</v>
      </c>
      <c r="AF213">
        <v>98</v>
      </c>
      <c r="AG213">
        <v>98</v>
      </c>
      <c r="AH213">
        <v>98</v>
      </c>
      <c r="AI213">
        <v>98</v>
      </c>
      <c r="AJ213">
        <v>96</v>
      </c>
      <c r="AK213">
        <v>96</v>
      </c>
      <c r="AL213">
        <v>96</v>
      </c>
      <c r="AM213">
        <v>97</v>
      </c>
      <c r="AN213">
        <v>97</v>
      </c>
      <c r="AO213">
        <v>96</v>
      </c>
      <c r="AP213">
        <v>98</v>
      </c>
      <c r="AQ213">
        <v>99</v>
      </c>
      <c r="AR213">
        <v>99</v>
      </c>
      <c r="AS213">
        <v>99</v>
      </c>
      <c r="AT213" s="8">
        <f t="shared" si="30"/>
        <v>97.590909090909093</v>
      </c>
      <c r="AU213">
        <f t="shared" si="31"/>
        <v>98</v>
      </c>
      <c r="AV213" s="8">
        <f t="shared" si="32"/>
        <v>0.94790299322588745</v>
      </c>
      <c r="AW213" s="6">
        <f>Table18[[#This Row],[Szórás]]/Table18[[#This Row],[Átlagos akadálymentességi hibaszám]]</f>
        <v>9.7130255477268397E-3</v>
      </c>
      <c r="AX213">
        <f t="shared" si="33"/>
        <v>96</v>
      </c>
      <c r="AY213">
        <f t="shared" si="34"/>
        <v>99</v>
      </c>
      <c r="AZ213">
        <f t="shared" si="35"/>
        <v>3</v>
      </c>
      <c r="BA213" s="7">
        <f t="shared" si="36"/>
        <v>0.99992972144094927</v>
      </c>
      <c r="BB213" s="8">
        <f t="shared" si="37"/>
        <v>8.6017837174710045E-3</v>
      </c>
    </row>
    <row r="214" spans="1:54" x14ac:dyDescent="0.25">
      <c r="A214" t="s">
        <v>124</v>
      </c>
      <c r="B214">
        <v>160</v>
      </c>
      <c r="C214">
        <v>158</v>
      </c>
      <c r="D214">
        <v>159</v>
      </c>
      <c r="E214">
        <v>5</v>
      </c>
      <c r="F214">
        <v>6</v>
      </c>
      <c r="G214">
        <v>6</v>
      </c>
      <c r="H214">
        <v>7</v>
      </c>
      <c r="I214">
        <v>8</v>
      </c>
      <c r="J214">
        <v>7</v>
      </c>
      <c r="K214">
        <v>8</v>
      </c>
      <c r="L214">
        <v>7</v>
      </c>
      <c r="M214">
        <v>7</v>
      </c>
      <c r="N214">
        <v>7</v>
      </c>
      <c r="O214">
        <v>7</v>
      </c>
      <c r="P214">
        <v>8</v>
      </c>
      <c r="Q214">
        <v>7</v>
      </c>
      <c r="R214">
        <v>7</v>
      </c>
      <c r="S214">
        <v>6</v>
      </c>
      <c r="T214">
        <v>9</v>
      </c>
      <c r="U214">
        <v>6</v>
      </c>
      <c r="V214">
        <v>8</v>
      </c>
      <c r="W214">
        <v>7</v>
      </c>
      <c r="X214">
        <v>6</v>
      </c>
      <c r="Y214">
        <v>5</v>
      </c>
      <c r="Z214">
        <v>6</v>
      </c>
      <c r="AA214">
        <v>8</v>
      </c>
      <c r="AB214">
        <v>4</v>
      </c>
      <c r="AC214">
        <v>8</v>
      </c>
      <c r="AD214">
        <v>9</v>
      </c>
      <c r="AE214">
        <v>8</v>
      </c>
      <c r="AF214">
        <v>5</v>
      </c>
      <c r="AG214">
        <v>6</v>
      </c>
      <c r="AH214">
        <v>9</v>
      </c>
      <c r="AI214">
        <v>7</v>
      </c>
      <c r="AJ214">
        <v>6</v>
      </c>
      <c r="AK214">
        <v>5</v>
      </c>
      <c r="AL214">
        <v>5</v>
      </c>
      <c r="AM214">
        <v>5</v>
      </c>
      <c r="AN214">
        <v>5</v>
      </c>
      <c r="AO214">
        <v>6</v>
      </c>
      <c r="AP214">
        <v>6</v>
      </c>
      <c r="AQ214">
        <v>5</v>
      </c>
      <c r="AR214">
        <v>5</v>
      </c>
      <c r="AS214">
        <v>10</v>
      </c>
      <c r="AT214" s="8">
        <f t="shared" si="30"/>
        <v>17.022727272727273</v>
      </c>
      <c r="AU214">
        <f t="shared" si="31"/>
        <v>7</v>
      </c>
      <c r="AV214" s="8">
        <f t="shared" si="32"/>
        <v>38.872773180139689</v>
      </c>
      <c r="AW214" s="6">
        <f>Table18[[#This Row],[Szórás]]/Table18[[#This Row],[Átlagos akadálymentességi hibaszám]]</f>
        <v>2.2835808009694878</v>
      </c>
      <c r="AX214">
        <f t="shared" si="33"/>
        <v>4</v>
      </c>
      <c r="AY214">
        <f t="shared" si="34"/>
        <v>160</v>
      </c>
      <c r="AZ214">
        <f t="shared" si="35"/>
        <v>156</v>
      </c>
      <c r="BA214" s="7">
        <f t="shared" si="36"/>
        <v>0.9694679630500711</v>
      </c>
      <c r="BB214" s="8">
        <f t="shared" si="37"/>
        <v>0.2246020319412618</v>
      </c>
    </row>
    <row r="215" spans="1:54" x14ac:dyDescent="0.25">
      <c r="A215" t="s">
        <v>103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 s="8">
        <f t="shared" si="30"/>
        <v>1</v>
      </c>
      <c r="AU215">
        <f t="shared" si="31"/>
        <v>1</v>
      </c>
      <c r="AV215" s="8">
        <f t="shared" si="32"/>
        <v>0</v>
      </c>
      <c r="AW215" s="6">
        <f>Table18[[#This Row],[Szórás]]/Table18[[#This Row],[Átlagos akadálymentességi hibaszám]]</f>
        <v>0</v>
      </c>
      <c r="AX215">
        <f t="shared" si="33"/>
        <v>1</v>
      </c>
      <c r="AY215">
        <f t="shared" si="34"/>
        <v>1</v>
      </c>
      <c r="AZ215">
        <f t="shared" si="35"/>
        <v>0</v>
      </c>
      <c r="BA215" s="7">
        <f t="shared" si="36"/>
        <v>1</v>
      </c>
      <c r="BB215" s="8">
        <f t="shared" si="37"/>
        <v>1</v>
      </c>
    </row>
    <row r="216" spans="1:54" x14ac:dyDescent="0.25">
      <c r="A216" t="s">
        <v>124</v>
      </c>
      <c r="B216">
        <v>63</v>
      </c>
      <c r="C216">
        <v>62</v>
      </c>
      <c r="D216">
        <v>62</v>
      </c>
      <c r="E216">
        <v>63</v>
      </c>
      <c r="F216">
        <v>63</v>
      </c>
      <c r="G216">
        <v>63</v>
      </c>
      <c r="H216">
        <v>62</v>
      </c>
      <c r="I216">
        <v>63</v>
      </c>
      <c r="J216">
        <v>62</v>
      </c>
      <c r="K216">
        <v>69</v>
      </c>
      <c r="L216">
        <v>69</v>
      </c>
      <c r="M216">
        <v>69</v>
      </c>
      <c r="N216">
        <v>69</v>
      </c>
      <c r="O216">
        <v>68</v>
      </c>
      <c r="P216">
        <v>68</v>
      </c>
      <c r="Q216">
        <v>69</v>
      </c>
      <c r="R216">
        <v>68</v>
      </c>
      <c r="S216">
        <v>68</v>
      </c>
      <c r="T216">
        <v>68</v>
      </c>
      <c r="U216">
        <v>69</v>
      </c>
      <c r="V216">
        <v>68</v>
      </c>
      <c r="W216">
        <v>68</v>
      </c>
      <c r="X216">
        <v>68</v>
      </c>
      <c r="Y216">
        <v>69</v>
      </c>
      <c r="Z216">
        <v>68</v>
      </c>
      <c r="AA216">
        <v>69</v>
      </c>
      <c r="AB216">
        <v>68</v>
      </c>
      <c r="AC216">
        <v>69</v>
      </c>
      <c r="AD216">
        <v>68</v>
      </c>
      <c r="AE216">
        <v>68</v>
      </c>
      <c r="AF216">
        <v>68</v>
      </c>
      <c r="AG216">
        <v>68</v>
      </c>
      <c r="AH216">
        <v>68</v>
      </c>
      <c r="AI216">
        <v>68</v>
      </c>
      <c r="AJ216">
        <v>68</v>
      </c>
      <c r="AK216">
        <v>68</v>
      </c>
      <c r="AL216">
        <v>68</v>
      </c>
      <c r="AM216">
        <v>68</v>
      </c>
      <c r="AN216">
        <v>68</v>
      </c>
      <c r="AO216">
        <v>68</v>
      </c>
      <c r="AP216">
        <v>67</v>
      </c>
      <c r="AQ216">
        <v>67</v>
      </c>
      <c r="AR216">
        <v>67</v>
      </c>
      <c r="AS216">
        <v>67</v>
      </c>
      <c r="AT216" s="8">
        <f t="shared" si="30"/>
        <v>67</v>
      </c>
      <c r="AU216">
        <f t="shared" si="31"/>
        <v>68</v>
      </c>
      <c r="AV216" s="8">
        <f t="shared" si="32"/>
        <v>2.352633358798228</v>
      </c>
      <c r="AW216" s="6">
        <f>Table18[[#This Row],[Szórás]]/Table18[[#This Row],[Átlagos akadálymentességi hibaszám]]</f>
        <v>3.5113930728331764E-2</v>
      </c>
      <c r="AX216">
        <f t="shared" si="33"/>
        <v>62</v>
      </c>
      <c r="AY216">
        <f t="shared" si="34"/>
        <v>69</v>
      </c>
      <c r="AZ216">
        <f t="shared" si="35"/>
        <v>7</v>
      </c>
      <c r="BA216" s="7">
        <f t="shared" si="36"/>
        <v>1.0015977672317924</v>
      </c>
      <c r="BB216" s="8">
        <f t="shared" si="37"/>
        <v>0.32520875336641986</v>
      </c>
    </row>
    <row r="217" spans="1:54" x14ac:dyDescent="0.25">
      <c r="A217" t="s">
        <v>124</v>
      </c>
      <c r="B217">
        <v>9</v>
      </c>
      <c r="C217">
        <v>9</v>
      </c>
      <c r="D217">
        <v>9</v>
      </c>
      <c r="E217">
        <v>9</v>
      </c>
      <c r="F217">
        <v>9</v>
      </c>
      <c r="G217">
        <v>9</v>
      </c>
      <c r="H217">
        <v>9</v>
      </c>
      <c r="I217">
        <v>9</v>
      </c>
      <c r="J217">
        <v>9</v>
      </c>
      <c r="K217">
        <v>9</v>
      </c>
      <c r="L217">
        <v>9</v>
      </c>
      <c r="M217">
        <v>9</v>
      </c>
      <c r="N217">
        <v>9</v>
      </c>
      <c r="O217">
        <v>9</v>
      </c>
      <c r="P217">
        <v>9</v>
      </c>
      <c r="Q217">
        <v>9</v>
      </c>
      <c r="R217">
        <v>9</v>
      </c>
      <c r="S217">
        <v>9</v>
      </c>
      <c r="T217">
        <v>9</v>
      </c>
      <c r="U217">
        <v>9</v>
      </c>
      <c r="V217">
        <v>9</v>
      </c>
      <c r="W217">
        <v>9</v>
      </c>
      <c r="X217">
        <v>9</v>
      </c>
      <c r="Y217">
        <v>9</v>
      </c>
      <c r="Z217">
        <v>9</v>
      </c>
      <c r="AA217">
        <v>9</v>
      </c>
      <c r="AB217">
        <v>9</v>
      </c>
      <c r="AC217">
        <v>8</v>
      </c>
      <c r="AD217">
        <v>8</v>
      </c>
      <c r="AE217">
        <v>8</v>
      </c>
      <c r="AF217">
        <v>8</v>
      </c>
      <c r="AG217">
        <v>9</v>
      </c>
      <c r="AH217">
        <v>9</v>
      </c>
      <c r="AI217">
        <v>9</v>
      </c>
      <c r="AJ217">
        <v>9</v>
      </c>
      <c r="AK217">
        <v>9</v>
      </c>
      <c r="AL217">
        <v>9</v>
      </c>
      <c r="AM217">
        <v>9</v>
      </c>
      <c r="AN217">
        <v>9</v>
      </c>
      <c r="AO217">
        <v>9</v>
      </c>
      <c r="AP217">
        <v>8</v>
      </c>
      <c r="AQ217">
        <v>8</v>
      </c>
      <c r="AR217">
        <v>8</v>
      </c>
      <c r="AS217">
        <v>8</v>
      </c>
      <c r="AT217" s="8">
        <f t="shared" si="30"/>
        <v>8.8181818181818183</v>
      </c>
      <c r="AU217">
        <f t="shared" si="31"/>
        <v>9</v>
      </c>
      <c r="AV217" s="8">
        <f t="shared" si="32"/>
        <v>0.39015365325741302</v>
      </c>
      <c r="AW217" s="6">
        <f>Table18[[#This Row],[Szórás]]/Table18[[#This Row],[Átlagos akadálymentességi hibaszám]]</f>
        <v>4.4244228719912813E-2</v>
      </c>
      <c r="AX217">
        <f t="shared" si="33"/>
        <v>8</v>
      </c>
      <c r="AY217">
        <f t="shared" si="34"/>
        <v>9</v>
      </c>
      <c r="AZ217">
        <f t="shared" si="35"/>
        <v>1</v>
      </c>
      <c r="BA217" s="7">
        <f t="shared" si="36"/>
        <v>0.99820871439585235</v>
      </c>
      <c r="BB217" s="8">
        <f t="shared" si="37"/>
        <v>0.2511627906976745</v>
      </c>
    </row>
    <row r="218" spans="1:54" x14ac:dyDescent="0.25">
      <c r="A218" t="s">
        <v>175</v>
      </c>
      <c r="B218">
        <v>37</v>
      </c>
      <c r="C218">
        <v>37</v>
      </c>
      <c r="D218">
        <v>35</v>
      </c>
      <c r="E218">
        <v>37</v>
      </c>
      <c r="F218">
        <v>34</v>
      </c>
      <c r="G218">
        <v>34</v>
      </c>
      <c r="H218">
        <v>35</v>
      </c>
      <c r="I218">
        <v>38</v>
      </c>
      <c r="J218">
        <v>36</v>
      </c>
      <c r="K218">
        <v>37</v>
      </c>
      <c r="L218">
        <v>35</v>
      </c>
      <c r="M218">
        <v>36</v>
      </c>
      <c r="N218">
        <v>35</v>
      </c>
      <c r="O218">
        <v>37</v>
      </c>
      <c r="P218">
        <v>36</v>
      </c>
      <c r="Q218">
        <v>37</v>
      </c>
      <c r="R218">
        <v>38</v>
      </c>
      <c r="S218">
        <v>38</v>
      </c>
      <c r="T218">
        <v>36</v>
      </c>
      <c r="U218">
        <v>34</v>
      </c>
      <c r="V218">
        <v>37</v>
      </c>
      <c r="W218">
        <v>36</v>
      </c>
      <c r="X218">
        <v>37</v>
      </c>
      <c r="Y218">
        <v>38</v>
      </c>
      <c r="Z218">
        <v>35</v>
      </c>
      <c r="AA218">
        <v>36</v>
      </c>
      <c r="AB218">
        <v>37</v>
      </c>
      <c r="AC218">
        <v>38</v>
      </c>
      <c r="AD218">
        <v>36</v>
      </c>
      <c r="AE218">
        <v>36</v>
      </c>
      <c r="AF218">
        <v>36</v>
      </c>
      <c r="AG218">
        <v>36</v>
      </c>
      <c r="AH218">
        <v>37</v>
      </c>
      <c r="AI218">
        <v>37</v>
      </c>
      <c r="AJ218">
        <v>37</v>
      </c>
      <c r="AK218">
        <v>37</v>
      </c>
      <c r="AL218">
        <v>37</v>
      </c>
      <c r="AM218">
        <v>38</v>
      </c>
      <c r="AN218">
        <v>35</v>
      </c>
      <c r="AO218">
        <v>37</v>
      </c>
      <c r="AP218">
        <v>37</v>
      </c>
      <c r="AQ218">
        <v>38</v>
      </c>
      <c r="AR218">
        <v>38</v>
      </c>
      <c r="AS218">
        <v>37</v>
      </c>
      <c r="AT218" s="8">
        <f t="shared" si="30"/>
        <v>36.477272727272727</v>
      </c>
      <c r="AU218">
        <f t="shared" si="31"/>
        <v>37</v>
      </c>
      <c r="AV218" s="8">
        <f t="shared" si="32"/>
        <v>1.1511094014569696</v>
      </c>
      <c r="AW218" s="6">
        <f>Table18[[#This Row],[Szórás]]/Table18[[#This Row],[Átlagos akadálymentességi hibaszám]]</f>
        <v>3.1556893248664585E-2</v>
      </c>
      <c r="AX218">
        <f t="shared" si="33"/>
        <v>34</v>
      </c>
      <c r="AY218">
        <f t="shared" si="34"/>
        <v>38</v>
      </c>
      <c r="AZ218">
        <f t="shared" si="35"/>
        <v>4</v>
      </c>
      <c r="BA218" s="7">
        <f t="shared" si="36"/>
        <v>1.0008680047639451</v>
      </c>
      <c r="BB218" s="8">
        <f t="shared" si="37"/>
        <v>0.12238963133124599</v>
      </c>
    </row>
    <row r="219" spans="1:54" x14ac:dyDescent="0.25">
      <c r="A219" t="s">
        <v>137</v>
      </c>
      <c r="B219">
        <v>19</v>
      </c>
      <c r="C219">
        <v>15</v>
      </c>
      <c r="D219">
        <v>15</v>
      </c>
      <c r="E219">
        <v>17</v>
      </c>
      <c r="F219">
        <v>15</v>
      </c>
      <c r="G219">
        <v>15</v>
      </c>
      <c r="H219">
        <v>15</v>
      </c>
      <c r="I219">
        <v>15</v>
      </c>
      <c r="J219">
        <v>15</v>
      </c>
      <c r="K219">
        <v>7</v>
      </c>
      <c r="L219">
        <v>7</v>
      </c>
      <c r="M219">
        <v>8</v>
      </c>
      <c r="N219">
        <v>25</v>
      </c>
      <c r="O219">
        <v>25</v>
      </c>
      <c r="P219">
        <v>15</v>
      </c>
      <c r="Q219">
        <v>12</v>
      </c>
      <c r="R219">
        <v>24</v>
      </c>
      <c r="S219">
        <v>8</v>
      </c>
      <c r="T219">
        <v>13</v>
      </c>
      <c r="U219">
        <v>7</v>
      </c>
      <c r="V219">
        <v>46</v>
      </c>
      <c r="W219">
        <v>12</v>
      </c>
      <c r="X219">
        <v>8</v>
      </c>
      <c r="Y219">
        <v>10</v>
      </c>
      <c r="Z219">
        <v>8</v>
      </c>
      <c r="AA219">
        <v>8</v>
      </c>
      <c r="AB219">
        <v>20</v>
      </c>
      <c r="AC219">
        <v>32</v>
      </c>
      <c r="AD219">
        <v>27</v>
      </c>
      <c r="AE219">
        <v>29</v>
      </c>
      <c r="AF219">
        <v>7</v>
      </c>
      <c r="AG219">
        <v>7</v>
      </c>
      <c r="AH219">
        <v>8</v>
      </c>
      <c r="AI219">
        <v>10</v>
      </c>
      <c r="AJ219">
        <v>9</v>
      </c>
      <c r="AK219">
        <v>10</v>
      </c>
      <c r="AL219">
        <v>10</v>
      </c>
      <c r="AM219">
        <v>10</v>
      </c>
      <c r="AN219">
        <v>10</v>
      </c>
      <c r="AO219">
        <v>7</v>
      </c>
      <c r="AP219">
        <v>6</v>
      </c>
      <c r="AQ219">
        <v>6</v>
      </c>
      <c r="AR219">
        <v>6</v>
      </c>
      <c r="AS219">
        <v>6</v>
      </c>
      <c r="AT219" s="8">
        <f t="shared" si="30"/>
        <v>13.727272727272727</v>
      </c>
      <c r="AU219">
        <f t="shared" si="31"/>
        <v>10</v>
      </c>
      <c r="AV219" s="8">
        <f t="shared" si="32"/>
        <v>8.4285330356588375</v>
      </c>
      <c r="AW219" s="6">
        <f>Table18[[#This Row],[Szórás]]/Table18[[#This Row],[Átlagos akadálymentességi hibaszám]]</f>
        <v>0.61399909531289543</v>
      </c>
      <c r="AX219">
        <f t="shared" si="33"/>
        <v>6</v>
      </c>
      <c r="AY219">
        <f t="shared" si="34"/>
        <v>46</v>
      </c>
      <c r="AZ219">
        <f t="shared" si="35"/>
        <v>40</v>
      </c>
      <c r="BA219" s="7">
        <f t="shared" si="36"/>
        <v>0.98295552653771812</v>
      </c>
      <c r="BB219" s="8">
        <f t="shared" si="37"/>
        <v>0.17939454725969714</v>
      </c>
    </row>
    <row r="220" spans="1:54" x14ac:dyDescent="0.25">
      <c r="A220" t="s">
        <v>175</v>
      </c>
      <c r="B220">
        <v>21</v>
      </c>
      <c r="C220">
        <v>21</v>
      </c>
      <c r="D220">
        <v>21</v>
      </c>
      <c r="E220">
        <v>21</v>
      </c>
      <c r="F220">
        <v>21</v>
      </c>
      <c r="G220">
        <v>21</v>
      </c>
      <c r="H220">
        <v>21</v>
      </c>
      <c r="I220">
        <v>21</v>
      </c>
      <c r="J220">
        <v>21</v>
      </c>
      <c r="K220">
        <v>21</v>
      </c>
      <c r="L220">
        <v>21</v>
      </c>
      <c r="M220">
        <v>21</v>
      </c>
      <c r="N220">
        <v>21</v>
      </c>
      <c r="O220">
        <v>21</v>
      </c>
      <c r="P220">
        <v>21</v>
      </c>
      <c r="Q220">
        <v>21</v>
      </c>
      <c r="R220">
        <v>21</v>
      </c>
      <c r="S220">
        <v>21</v>
      </c>
      <c r="T220">
        <v>21</v>
      </c>
      <c r="U220">
        <v>21</v>
      </c>
      <c r="V220">
        <v>21</v>
      </c>
      <c r="W220">
        <v>21</v>
      </c>
      <c r="X220">
        <v>21</v>
      </c>
      <c r="Y220">
        <v>21</v>
      </c>
      <c r="Z220">
        <v>21</v>
      </c>
      <c r="AA220">
        <v>21</v>
      </c>
      <c r="AB220">
        <v>21</v>
      </c>
      <c r="AC220">
        <v>21</v>
      </c>
      <c r="AD220">
        <v>21</v>
      </c>
      <c r="AE220">
        <v>21</v>
      </c>
      <c r="AF220">
        <v>21</v>
      </c>
      <c r="AG220">
        <v>21</v>
      </c>
      <c r="AH220">
        <v>21</v>
      </c>
      <c r="AI220">
        <v>21</v>
      </c>
      <c r="AJ220">
        <v>21</v>
      </c>
      <c r="AK220">
        <v>21</v>
      </c>
      <c r="AL220">
        <v>21</v>
      </c>
      <c r="AM220">
        <v>21</v>
      </c>
      <c r="AN220">
        <v>21</v>
      </c>
      <c r="AO220">
        <v>21</v>
      </c>
      <c r="AP220">
        <v>21</v>
      </c>
      <c r="AQ220">
        <v>21</v>
      </c>
      <c r="AR220">
        <v>21</v>
      </c>
      <c r="AS220">
        <v>21</v>
      </c>
      <c r="AT220" s="8">
        <f t="shared" si="30"/>
        <v>21</v>
      </c>
      <c r="AU220">
        <f t="shared" si="31"/>
        <v>21</v>
      </c>
      <c r="AV220" s="8">
        <f t="shared" si="32"/>
        <v>0</v>
      </c>
      <c r="AW220" s="6">
        <f>Table18[[#This Row],[Szórás]]/Table18[[#This Row],[Átlagos akadálymentességi hibaszám]]</f>
        <v>0</v>
      </c>
      <c r="AX220">
        <f t="shared" si="33"/>
        <v>21</v>
      </c>
      <c r="AY220">
        <f t="shared" si="34"/>
        <v>21</v>
      </c>
      <c r="AZ220">
        <f t="shared" si="35"/>
        <v>0</v>
      </c>
      <c r="BA220" s="7">
        <f t="shared" si="36"/>
        <v>1</v>
      </c>
      <c r="BB220" s="8">
        <f t="shared" si="37"/>
        <v>1</v>
      </c>
    </row>
    <row r="221" spans="1:54" x14ac:dyDescent="0.25">
      <c r="A221" t="s">
        <v>103</v>
      </c>
      <c r="B221">
        <v>19</v>
      </c>
      <c r="C221">
        <v>19</v>
      </c>
      <c r="D221">
        <v>19</v>
      </c>
      <c r="E221">
        <v>19</v>
      </c>
      <c r="F221">
        <v>19</v>
      </c>
      <c r="G221">
        <v>19</v>
      </c>
      <c r="H221">
        <v>19</v>
      </c>
      <c r="I221">
        <v>19</v>
      </c>
      <c r="J221">
        <v>19</v>
      </c>
      <c r="K221">
        <v>19</v>
      </c>
      <c r="L221">
        <v>19</v>
      </c>
      <c r="M221">
        <v>19</v>
      </c>
      <c r="N221">
        <v>19</v>
      </c>
      <c r="O221">
        <v>19</v>
      </c>
      <c r="P221">
        <v>19</v>
      </c>
      <c r="Q221">
        <v>19</v>
      </c>
      <c r="R221">
        <v>19</v>
      </c>
      <c r="S221">
        <v>19</v>
      </c>
      <c r="T221">
        <v>19</v>
      </c>
      <c r="U221">
        <v>19</v>
      </c>
      <c r="V221">
        <v>19</v>
      </c>
      <c r="W221">
        <v>19</v>
      </c>
      <c r="X221">
        <v>19</v>
      </c>
      <c r="Y221">
        <v>19</v>
      </c>
      <c r="Z221">
        <v>19</v>
      </c>
      <c r="AA221">
        <v>19</v>
      </c>
      <c r="AB221">
        <v>19</v>
      </c>
      <c r="AC221">
        <v>19</v>
      </c>
      <c r="AD221">
        <v>19</v>
      </c>
      <c r="AE221">
        <v>19</v>
      </c>
      <c r="AF221">
        <v>19</v>
      </c>
      <c r="AG221">
        <v>19</v>
      </c>
      <c r="AH221">
        <v>19</v>
      </c>
      <c r="AI221">
        <v>19</v>
      </c>
      <c r="AJ221">
        <v>19</v>
      </c>
      <c r="AK221">
        <v>19</v>
      </c>
      <c r="AL221">
        <v>19</v>
      </c>
      <c r="AM221">
        <v>19</v>
      </c>
      <c r="AN221">
        <v>19</v>
      </c>
      <c r="AO221">
        <v>19</v>
      </c>
      <c r="AP221">
        <v>19</v>
      </c>
      <c r="AQ221">
        <v>19</v>
      </c>
      <c r="AR221">
        <v>19</v>
      </c>
      <c r="AS221">
        <v>19</v>
      </c>
      <c r="AT221" s="8">
        <f t="shared" si="30"/>
        <v>19</v>
      </c>
      <c r="AU221">
        <f t="shared" si="31"/>
        <v>19</v>
      </c>
      <c r="AV221" s="8">
        <f t="shared" si="32"/>
        <v>0</v>
      </c>
      <c r="AW221" s="6">
        <f>Table18[[#This Row],[Szórás]]/Table18[[#This Row],[Átlagos akadálymentességi hibaszám]]</f>
        <v>0</v>
      </c>
      <c r="AX221">
        <f t="shared" si="33"/>
        <v>19</v>
      </c>
      <c r="AY221">
        <f t="shared" si="34"/>
        <v>19</v>
      </c>
      <c r="AZ221">
        <f t="shared" si="35"/>
        <v>0</v>
      </c>
      <c r="BA221" s="7">
        <f t="shared" si="36"/>
        <v>1</v>
      </c>
      <c r="BB221" s="8">
        <f t="shared" si="37"/>
        <v>1</v>
      </c>
    </row>
    <row r="222" spans="1:54" x14ac:dyDescent="0.25">
      <c r="A222" t="s">
        <v>103</v>
      </c>
      <c r="B222">
        <v>9</v>
      </c>
      <c r="C222">
        <v>9</v>
      </c>
      <c r="D222">
        <v>9</v>
      </c>
      <c r="E222">
        <v>9</v>
      </c>
      <c r="F222">
        <v>9</v>
      </c>
      <c r="G222">
        <v>9</v>
      </c>
      <c r="H222">
        <v>9</v>
      </c>
      <c r="I222">
        <v>9</v>
      </c>
      <c r="J222">
        <v>9</v>
      </c>
      <c r="K222">
        <v>9</v>
      </c>
      <c r="L222">
        <v>9</v>
      </c>
      <c r="M222">
        <v>9</v>
      </c>
      <c r="N222">
        <v>9</v>
      </c>
      <c r="O222">
        <v>9</v>
      </c>
      <c r="P222">
        <v>9</v>
      </c>
      <c r="Q222">
        <v>16</v>
      </c>
      <c r="R222">
        <v>16</v>
      </c>
      <c r="S222">
        <v>16</v>
      </c>
      <c r="T222">
        <v>16</v>
      </c>
      <c r="U222">
        <v>16</v>
      </c>
      <c r="V222">
        <v>16</v>
      </c>
      <c r="W222">
        <v>16</v>
      </c>
      <c r="X222">
        <v>16</v>
      </c>
      <c r="Y222">
        <v>16</v>
      </c>
      <c r="Z222">
        <v>16</v>
      </c>
      <c r="AA222">
        <v>16</v>
      </c>
      <c r="AB222">
        <v>16</v>
      </c>
      <c r="AC222">
        <v>16</v>
      </c>
      <c r="AD222">
        <v>16</v>
      </c>
      <c r="AE222">
        <v>16</v>
      </c>
      <c r="AF222">
        <v>16</v>
      </c>
      <c r="AG222">
        <v>16</v>
      </c>
      <c r="AH222">
        <v>16</v>
      </c>
      <c r="AI222">
        <v>14</v>
      </c>
      <c r="AJ222">
        <v>14</v>
      </c>
      <c r="AK222">
        <v>14</v>
      </c>
      <c r="AL222">
        <v>8</v>
      </c>
      <c r="AM222">
        <v>8</v>
      </c>
      <c r="AN222">
        <v>8</v>
      </c>
      <c r="AO222">
        <v>8</v>
      </c>
      <c r="AP222">
        <v>8</v>
      </c>
      <c r="AQ222">
        <v>8</v>
      </c>
      <c r="AR222">
        <v>8</v>
      </c>
      <c r="AS222">
        <v>8</v>
      </c>
      <c r="AT222" s="8">
        <f t="shared" si="30"/>
        <v>12.022727272727273</v>
      </c>
      <c r="AU222">
        <f t="shared" si="31"/>
        <v>9</v>
      </c>
      <c r="AV222" s="8">
        <f t="shared" si="32"/>
        <v>3.6183552499150418</v>
      </c>
      <c r="AW222" s="6">
        <f>Table18[[#This Row],[Szórás]]/Table18[[#This Row],[Átlagos akadálymentességi hibaszám]]</f>
        <v>0.30095960490786733</v>
      </c>
      <c r="AX222">
        <f t="shared" si="33"/>
        <v>8</v>
      </c>
      <c r="AY222">
        <f t="shared" si="34"/>
        <v>16</v>
      </c>
      <c r="AZ222">
        <f t="shared" si="35"/>
        <v>8</v>
      </c>
      <c r="BA222" s="7">
        <f t="shared" si="36"/>
        <v>1.0028682465560506</v>
      </c>
      <c r="BB222" s="8">
        <f t="shared" si="37"/>
        <v>1.4428013732655103E-2</v>
      </c>
    </row>
    <row r="223" spans="1:54" x14ac:dyDescent="0.25">
      <c r="A223" t="s">
        <v>175</v>
      </c>
      <c r="B223">
        <v>21</v>
      </c>
      <c r="C223">
        <v>21</v>
      </c>
      <c r="D223">
        <v>21</v>
      </c>
      <c r="E223">
        <v>21</v>
      </c>
      <c r="F223">
        <v>21</v>
      </c>
      <c r="G223">
        <v>21</v>
      </c>
      <c r="H223">
        <v>21</v>
      </c>
      <c r="I223">
        <v>21</v>
      </c>
      <c r="J223">
        <v>21</v>
      </c>
      <c r="K223">
        <v>21</v>
      </c>
      <c r="L223">
        <v>21</v>
      </c>
      <c r="M223">
        <v>23</v>
      </c>
      <c r="N223">
        <v>24</v>
      </c>
      <c r="O223">
        <v>24</v>
      </c>
      <c r="P223">
        <v>24</v>
      </c>
      <c r="Q223">
        <v>24</v>
      </c>
      <c r="R223">
        <v>24</v>
      </c>
      <c r="S223">
        <v>24</v>
      </c>
      <c r="T223">
        <v>24</v>
      </c>
      <c r="U223">
        <v>24</v>
      </c>
      <c r="V223">
        <v>24</v>
      </c>
      <c r="W223">
        <v>24</v>
      </c>
      <c r="X223">
        <v>24</v>
      </c>
      <c r="Y223">
        <v>23</v>
      </c>
      <c r="Z223">
        <v>24</v>
      </c>
      <c r="AA223">
        <v>24</v>
      </c>
      <c r="AB223">
        <v>24</v>
      </c>
      <c r="AC223">
        <v>24</v>
      </c>
      <c r="AD223">
        <v>24</v>
      </c>
      <c r="AE223">
        <v>25</v>
      </c>
      <c r="AF223">
        <v>25</v>
      </c>
      <c r="AG223">
        <v>25</v>
      </c>
      <c r="AH223">
        <v>25</v>
      </c>
      <c r="AI223">
        <v>25</v>
      </c>
      <c r="AJ223">
        <v>25</v>
      </c>
      <c r="AK223">
        <v>25</v>
      </c>
      <c r="AL223">
        <v>25</v>
      </c>
      <c r="AM223">
        <v>25</v>
      </c>
      <c r="AN223">
        <v>25</v>
      </c>
      <c r="AO223">
        <v>24</v>
      </c>
      <c r="AP223">
        <v>24</v>
      </c>
      <c r="AQ223">
        <v>25</v>
      </c>
      <c r="AR223">
        <v>25</v>
      </c>
      <c r="AS223">
        <v>25</v>
      </c>
      <c r="AT223" s="8">
        <f t="shared" si="30"/>
        <v>23.5</v>
      </c>
      <c r="AU223">
        <f t="shared" si="31"/>
        <v>24</v>
      </c>
      <c r="AV223" s="8">
        <f t="shared" si="32"/>
        <v>1.547691454137194</v>
      </c>
      <c r="AW223" s="6">
        <f>Table18[[#This Row],[Szórás]]/Table18[[#This Row],[Átlagos akadálymentességi hibaszám]]</f>
        <v>6.5859210814348687E-2</v>
      </c>
      <c r="AX223">
        <f t="shared" si="33"/>
        <v>21</v>
      </c>
      <c r="AY223">
        <f t="shared" si="34"/>
        <v>25</v>
      </c>
      <c r="AZ223">
        <f t="shared" si="35"/>
        <v>4</v>
      </c>
      <c r="BA223" s="7">
        <f t="shared" si="36"/>
        <v>1.004524394056366</v>
      </c>
      <c r="BB223" s="8">
        <f t="shared" si="37"/>
        <v>0.73159195759787954</v>
      </c>
    </row>
    <row r="224" spans="1:54" x14ac:dyDescent="0.25">
      <c r="A224" t="s">
        <v>137</v>
      </c>
      <c r="B224">
        <v>116</v>
      </c>
      <c r="C224">
        <v>116</v>
      </c>
      <c r="D224">
        <v>116</v>
      </c>
      <c r="E224">
        <v>116</v>
      </c>
      <c r="F224">
        <v>116</v>
      </c>
      <c r="G224">
        <v>116</v>
      </c>
      <c r="H224">
        <v>123</v>
      </c>
      <c r="I224">
        <v>123</v>
      </c>
      <c r="J224">
        <v>123</v>
      </c>
      <c r="K224">
        <v>123</v>
      </c>
      <c r="L224">
        <v>123</v>
      </c>
      <c r="M224">
        <v>123</v>
      </c>
      <c r="N224">
        <v>123</v>
      </c>
      <c r="O224">
        <v>123</v>
      </c>
      <c r="P224">
        <v>123</v>
      </c>
      <c r="Q224">
        <v>123</v>
      </c>
      <c r="R224">
        <v>123</v>
      </c>
      <c r="S224">
        <v>123</v>
      </c>
      <c r="T224">
        <v>123</v>
      </c>
      <c r="U224">
        <v>123</v>
      </c>
      <c r="V224">
        <v>123</v>
      </c>
      <c r="W224">
        <v>123</v>
      </c>
      <c r="X224">
        <v>123</v>
      </c>
      <c r="Y224">
        <v>123</v>
      </c>
      <c r="Z224">
        <v>123</v>
      </c>
      <c r="AA224">
        <v>123</v>
      </c>
      <c r="AB224">
        <v>123</v>
      </c>
      <c r="AC224">
        <v>123</v>
      </c>
      <c r="AD224">
        <v>123</v>
      </c>
      <c r="AE224">
        <v>123</v>
      </c>
      <c r="AF224">
        <v>123</v>
      </c>
      <c r="AG224">
        <v>123</v>
      </c>
      <c r="AH224">
        <v>123</v>
      </c>
      <c r="AI224">
        <v>123</v>
      </c>
      <c r="AJ224">
        <v>123</v>
      </c>
      <c r="AK224">
        <v>123</v>
      </c>
      <c r="AL224">
        <v>123</v>
      </c>
      <c r="AM224">
        <v>123</v>
      </c>
      <c r="AN224">
        <v>123</v>
      </c>
      <c r="AO224">
        <v>123</v>
      </c>
      <c r="AP224">
        <v>122</v>
      </c>
      <c r="AQ224">
        <v>122</v>
      </c>
      <c r="AR224">
        <v>122</v>
      </c>
      <c r="AS224">
        <v>122</v>
      </c>
      <c r="AT224" s="8">
        <f t="shared" si="30"/>
        <v>121.95454545454545</v>
      </c>
      <c r="AU224">
        <f t="shared" si="31"/>
        <v>123</v>
      </c>
      <c r="AV224" s="8">
        <f t="shared" si="32"/>
        <v>2.4107756684244261</v>
      </c>
      <c r="AW224" s="6">
        <f>Table18[[#This Row],[Szórás]]/Table18[[#This Row],[Átlagos akadálymentességi hibaszám]]</f>
        <v>1.9767821358679605E-2</v>
      </c>
      <c r="AX224">
        <f t="shared" si="33"/>
        <v>116</v>
      </c>
      <c r="AY224">
        <f t="shared" si="34"/>
        <v>123</v>
      </c>
      <c r="AZ224">
        <f t="shared" si="35"/>
        <v>7</v>
      </c>
      <c r="BA224" s="7">
        <f t="shared" si="36"/>
        <v>1.0008497857930794</v>
      </c>
      <c r="BB224" s="8">
        <f t="shared" si="37"/>
        <v>0.29233995706099664</v>
      </c>
    </row>
    <row r="225" spans="1:54" x14ac:dyDescent="0.25">
      <c r="A225" t="s">
        <v>137</v>
      </c>
      <c r="B225">
        <v>6</v>
      </c>
      <c r="C225">
        <v>6</v>
      </c>
      <c r="D225">
        <v>6</v>
      </c>
      <c r="E225">
        <v>6</v>
      </c>
      <c r="F225">
        <v>6</v>
      </c>
      <c r="G225">
        <v>6</v>
      </c>
      <c r="H225">
        <v>6</v>
      </c>
      <c r="I225">
        <v>6</v>
      </c>
      <c r="J225">
        <v>6</v>
      </c>
      <c r="K225">
        <v>6</v>
      </c>
      <c r="L225">
        <v>6</v>
      </c>
      <c r="M225">
        <v>6</v>
      </c>
      <c r="N225">
        <v>6</v>
      </c>
      <c r="O225">
        <v>6</v>
      </c>
      <c r="P225">
        <v>6</v>
      </c>
      <c r="Q225">
        <v>6</v>
      </c>
      <c r="R225">
        <v>6</v>
      </c>
      <c r="S225">
        <v>6</v>
      </c>
      <c r="T225">
        <v>6</v>
      </c>
      <c r="U225">
        <v>6</v>
      </c>
      <c r="V225">
        <v>6</v>
      </c>
      <c r="W225">
        <v>6</v>
      </c>
      <c r="X225">
        <v>6</v>
      </c>
      <c r="Y225">
        <v>6</v>
      </c>
      <c r="Z225">
        <v>6</v>
      </c>
      <c r="AA225">
        <v>6</v>
      </c>
      <c r="AB225">
        <v>6</v>
      </c>
      <c r="AC225">
        <v>6</v>
      </c>
      <c r="AD225">
        <v>6</v>
      </c>
      <c r="AE225">
        <v>6</v>
      </c>
      <c r="AF225">
        <v>6</v>
      </c>
      <c r="AG225">
        <v>6</v>
      </c>
      <c r="AH225">
        <v>6</v>
      </c>
      <c r="AI225">
        <v>6</v>
      </c>
      <c r="AJ225">
        <v>6</v>
      </c>
      <c r="AK225">
        <v>6</v>
      </c>
      <c r="AL225">
        <v>6</v>
      </c>
      <c r="AM225">
        <v>6</v>
      </c>
      <c r="AN225">
        <v>6</v>
      </c>
      <c r="AO225">
        <v>6</v>
      </c>
      <c r="AP225">
        <v>6</v>
      </c>
      <c r="AQ225">
        <v>6</v>
      </c>
      <c r="AR225">
        <v>6</v>
      </c>
      <c r="AS225">
        <v>6</v>
      </c>
      <c r="AT225" s="8">
        <f t="shared" si="30"/>
        <v>6</v>
      </c>
      <c r="AU225">
        <f t="shared" si="31"/>
        <v>6</v>
      </c>
      <c r="AV225" s="8">
        <f t="shared" si="32"/>
        <v>0</v>
      </c>
      <c r="AW225" s="6">
        <f>Table18[[#This Row],[Szórás]]/Table18[[#This Row],[Átlagos akadálymentességi hibaszám]]</f>
        <v>0</v>
      </c>
      <c r="AX225">
        <f t="shared" si="33"/>
        <v>6</v>
      </c>
      <c r="AY225">
        <f t="shared" si="34"/>
        <v>6</v>
      </c>
      <c r="AZ225">
        <f t="shared" si="35"/>
        <v>0</v>
      </c>
      <c r="BA225" s="7">
        <f t="shared" si="36"/>
        <v>1</v>
      </c>
      <c r="BB225" s="8">
        <f t="shared" si="37"/>
        <v>1</v>
      </c>
    </row>
    <row r="226" spans="1:54" x14ac:dyDescent="0.25">
      <c r="A226" t="s">
        <v>103</v>
      </c>
      <c r="B226">
        <v>127</v>
      </c>
      <c r="C226">
        <v>127</v>
      </c>
      <c r="D226">
        <v>127</v>
      </c>
      <c r="E226">
        <v>127</v>
      </c>
      <c r="F226">
        <v>126</v>
      </c>
      <c r="G226">
        <v>126</v>
      </c>
      <c r="H226">
        <v>131</v>
      </c>
      <c r="I226">
        <v>131</v>
      </c>
      <c r="J226">
        <v>131</v>
      </c>
      <c r="K226">
        <v>130</v>
      </c>
      <c r="L226">
        <v>131</v>
      </c>
      <c r="M226">
        <v>131</v>
      </c>
      <c r="N226">
        <v>130</v>
      </c>
      <c r="O226">
        <v>130</v>
      </c>
      <c r="P226">
        <v>130</v>
      </c>
      <c r="Q226">
        <v>131</v>
      </c>
      <c r="R226">
        <v>131</v>
      </c>
      <c r="S226">
        <v>130</v>
      </c>
      <c r="T226">
        <v>130</v>
      </c>
      <c r="U226">
        <v>134</v>
      </c>
      <c r="V226">
        <v>134</v>
      </c>
      <c r="W226">
        <v>134</v>
      </c>
      <c r="X226">
        <v>134</v>
      </c>
      <c r="Y226">
        <v>134</v>
      </c>
      <c r="Z226">
        <v>134</v>
      </c>
      <c r="AA226">
        <v>134</v>
      </c>
      <c r="AB226">
        <v>138</v>
      </c>
      <c r="AC226">
        <v>138</v>
      </c>
      <c r="AD226">
        <v>134</v>
      </c>
      <c r="AE226">
        <v>134</v>
      </c>
      <c r="AF226">
        <v>134</v>
      </c>
      <c r="AG226">
        <v>134</v>
      </c>
      <c r="AH226">
        <v>134</v>
      </c>
      <c r="AI226">
        <v>134</v>
      </c>
      <c r="AJ226">
        <v>134</v>
      </c>
      <c r="AK226">
        <v>134</v>
      </c>
      <c r="AL226">
        <v>134</v>
      </c>
      <c r="AM226">
        <v>134</v>
      </c>
      <c r="AN226">
        <v>134</v>
      </c>
      <c r="AO226">
        <v>134</v>
      </c>
      <c r="AP226">
        <v>133</v>
      </c>
      <c r="AQ226">
        <v>133</v>
      </c>
      <c r="AR226">
        <v>140</v>
      </c>
      <c r="AS226">
        <v>158</v>
      </c>
      <c r="AT226" s="8">
        <f t="shared" si="30"/>
        <v>132.79545454545453</v>
      </c>
      <c r="AU226">
        <f t="shared" si="31"/>
        <v>134</v>
      </c>
      <c r="AV226" s="8">
        <f t="shared" si="32"/>
        <v>4.9770615476452189</v>
      </c>
      <c r="AW226" s="6">
        <f>Table18[[#This Row],[Szórás]]/Table18[[#This Row],[Átlagos akadálymentességi hibaszám]]</f>
        <v>3.7479155929554961E-2</v>
      </c>
      <c r="AX226">
        <f t="shared" si="33"/>
        <v>126</v>
      </c>
      <c r="AY226">
        <f t="shared" si="34"/>
        <v>158</v>
      </c>
      <c r="AZ226">
        <f t="shared" si="35"/>
        <v>32</v>
      </c>
      <c r="BA226" s="7">
        <f t="shared" si="36"/>
        <v>1.00197286787051</v>
      </c>
      <c r="BB226" s="8">
        <f t="shared" si="37"/>
        <v>0.50128577625668724</v>
      </c>
    </row>
    <row r="227" spans="1:54" x14ac:dyDescent="0.25">
      <c r="A227" t="s">
        <v>137</v>
      </c>
      <c r="B227">
        <v>25</v>
      </c>
      <c r="C227">
        <v>25</v>
      </c>
      <c r="D227">
        <v>25</v>
      </c>
      <c r="E227">
        <v>25</v>
      </c>
      <c r="F227">
        <v>25</v>
      </c>
      <c r="G227">
        <v>25</v>
      </c>
      <c r="H227">
        <v>25</v>
      </c>
      <c r="I227">
        <v>25</v>
      </c>
      <c r="J227">
        <v>25</v>
      </c>
      <c r="K227">
        <v>25</v>
      </c>
      <c r="L227">
        <v>25</v>
      </c>
      <c r="M227">
        <v>25</v>
      </c>
      <c r="N227">
        <v>25</v>
      </c>
      <c r="O227">
        <v>25</v>
      </c>
      <c r="P227">
        <v>25</v>
      </c>
      <c r="Q227">
        <v>25</v>
      </c>
      <c r="R227">
        <v>25</v>
      </c>
      <c r="S227">
        <v>25</v>
      </c>
      <c r="T227">
        <v>25</v>
      </c>
      <c r="U227">
        <v>25</v>
      </c>
      <c r="V227">
        <v>25</v>
      </c>
      <c r="W227">
        <v>25</v>
      </c>
      <c r="X227">
        <v>25</v>
      </c>
      <c r="Y227">
        <v>25</v>
      </c>
      <c r="Z227">
        <v>25</v>
      </c>
      <c r="AA227">
        <v>25</v>
      </c>
      <c r="AB227">
        <v>25</v>
      </c>
      <c r="AC227">
        <v>25</v>
      </c>
      <c r="AD227">
        <v>25</v>
      </c>
      <c r="AE227">
        <v>25</v>
      </c>
      <c r="AF227">
        <v>25</v>
      </c>
      <c r="AG227">
        <v>25</v>
      </c>
      <c r="AH227">
        <v>25</v>
      </c>
      <c r="AI227">
        <v>25</v>
      </c>
      <c r="AJ227">
        <v>25</v>
      </c>
      <c r="AK227">
        <v>25</v>
      </c>
      <c r="AL227">
        <v>25</v>
      </c>
      <c r="AM227">
        <v>25</v>
      </c>
      <c r="AN227">
        <v>25</v>
      </c>
      <c r="AO227">
        <v>25</v>
      </c>
      <c r="AP227">
        <v>25</v>
      </c>
      <c r="AQ227">
        <v>25</v>
      </c>
      <c r="AR227">
        <v>25</v>
      </c>
      <c r="AS227">
        <v>25</v>
      </c>
      <c r="AT227" s="8">
        <f t="shared" si="30"/>
        <v>25</v>
      </c>
      <c r="AU227">
        <f t="shared" si="31"/>
        <v>25</v>
      </c>
      <c r="AV227" s="8">
        <f t="shared" si="32"/>
        <v>0</v>
      </c>
      <c r="AW227" s="6">
        <f>Table18[[#This Row],[Szórás]]/Table18[[#This Row],[Átlagos akadálymentességi hibaszám]]</f>
        <v>0</v>
      </c>
      <c r="AX227">
        <f t="shared" si="33"/>
        <v>25</v>
      </c>
      <c r="AY227">
        <f t="shared" si="34"/>
        <v>25</v>
      </c>
      <c r="AZ227">
        <f t="shared" si="35"/>
        <v>0</v>
      </c>
      <c r="BA227" s="7">
        <f t="shared" si="36"/>
        <v>1</v>
      </c>
      <c r="BB227" s="8">
        <f t="shared" si="37"/>
        <v>1</v>
      </c>
    </row>
    <row r="228" spans="1:54" x14ac:dyDescent="0.25">
      <c r="A228" t="s">
        <v>175</v>
      </c>
      <c r="B228">
        <v>33</v>
      </c>
      <c r="C228">
        <v>33</v>
      </c>
      <c r="D228">
        <v>33</v>
      </c>
      <c r="E228">
        <v>33</v>
      </c>
      <c r="F228">
        <v>33</v>
      </c>
      <c r="G228">
        <v>33</v>
      </c>
      <c r="H228">
        <v>33</v>
      </c>
      <c r="I228">
        <v>33</v>
      </c>
      <c r="J228">
        <v>33</v>
      </c>
      <c r="K228">
        <v>33</v>
      </c>
      <c r="L228">
        <v>33</v>
      </c>
      <c r="M228">
        <v>33</v>
      </c>
      <c r="N228">
        <v>33</v>
      </c>
      <c r="O228">
        <v>33</v>
      </c>
      <c r="P228">
        <v>33</v>
      </c>
      <c r="Q228">
        <v>33</v>
      </c>
      <c r="R228">
        <v>33</v>
      </c>
      <c r="S228">
        <v>33</v>
      </c>
      <c r="T228">
        <v>33</v>
      </c>
      <c r="U228">
        <v>33</v>
      </c>
      <c r="V228">
        <v>33</v>
      </c>
      <c r="W228">
        <v>33</v>
      </c>
      <c r="X228">
        <v>31</v>
      </c>
      <c r="Y228">
        <v>31</v>
      </c>
      <c r="Z228">
        <v>31</v>
      </c>
      <c r="AA228">
        <v>31</v>
      </c>
      <c r="AB228">
        <v>31</v>
      </c>
      <c r="AC228">
        <v>31</v>
      </c>
      <c r="AD228">
        <v>31</v>
      </c>
      <c r="AE228">
        <v>31</v>
      </c>
      <c r="AF228">
        <v>31</v>
      </c>
      <c r="AG228">
        <v>31</v>
      </c>
      <c r="AH228">
        <v>31</v>
      </c>
      <c r="AI228">
        <v>31</v>
      </c>
      <c r="AJ228">
        <v>31</v>
      </c>
      <c r="AK228">
        <v>31</v>
      </c>
      <c r="AL228">
        <v>31</v>
      </c>
      <c r="AM228">
        <v>31</v>
      </c>
      <c r="AN228">
        <v>31</v>
      </c>
      <c r="AO228">
        <v>31</v>
      </c>
      <c r="AP228">
        <v>31</v>
      </c>
      <c r="AQ228">
        <v>31</v>
      </c>
      <c r="AR228">
        <v>31</v>
      </c>
      <c r="AS228">
        <v>31</v>
      </c>
      <c r="AT228" s="8">
        <f t="shared" si="30"/>
        <v>32</v>
      </c>
      <c r="AU228">
        <f t="shared" si="31"/>
        <v>32</v>
      </c>
      <c r="AV228" s="8">
        <f t="shared" si="32"/>
        <v>1.0115610777177464</v>
      </c>
      <c r="AW228" s="6">
        <f>Table18[[#This Row],[Szórás]]/Table18[[#This Row],[Átlagos akadálymentességi hibaszám]]</f>
        <v>3.1611283678679575E-2</v>
      </c>
      <c r="AX228">
        <f t="shared" si="33"/>
        <v>31</v>
      </c>
      <c r="AY228">
        <f t="shared" si="34"/>
        <v>33</v>
      </c>
      <c r="AZ228">
        <f t="shared" si="35"/>
        <v>2</v>
      </c>
      <c r="BA228" s="7">
        <f t="shared" si="36"/>
        <v>0.99786979482195026</v>
      </c>
      <c r="BB228" s="8">
        <f t="shared" si="37"/>
        <v>0.75038759689922452</v>
      </c>
    </row>
    <row r="229" spans="1:54" x14ac:dyDescent="0.25">
      <c r="A229" t="s">
        <v>103</v>
      </c>
      <c r="B229">
        <v>12</v>
      </c>
      <c r="C229">
        <v>12</v>
      </c>
      <c r="D229">
        <v>12</v>
      </c>
      <c r="E229">
        <v>12</v>
      </c>
      <c r="F229">
        <v>12</v>
      </c>
      <c r="G229">
        <v>12</v>
      </c>
      <c r="H229">
        <v>12</v>
      </c>
      <c r="I229">
        <v>12</v>
      </c>
      <c r="J229">
        <v>12</v>
      </c>
      <c r="K229">
        <v>12</v>
      </c>
      <c r="L229">
        <v>12</v>
      </c>
      <c r="M229">
        <v>12</v>
      </c>
      <c r="N229">
        <v>12</v>
      </c>
      <c r="O229">
        <v>12</v>
      </c>
      <c r="P229">
        <v>12</v>
      </c>
      <c r="Q229">
        <v>12</v>
      </c>
      <c r="R229">
        <v>12</v>
      </c>
      <c r="S229">
        <v>12</v>
      </c>
      <c r="T229">
        <v>12</v>
      </c>
      <c r="U229">
        <v>12</v>
      </c>
      <c r="V229">
        <v>12</v>
      </c>
      <c r="W229">
        <v>12</v>
      </c>
      <c r="X229">
        <v>12</v>
      </c>
      <c r="Y229">
        <v>12</v>
      </c>
      <c r="Z229">
        <v>12</v>
      </c>
      <c r="AA229">
        <v>12</v>
      </c>
      <c r="AB229">
        <v>12</v>
      </c>
      <c r="AC229">
        <v>12</v>
      </c>
      <c r="AD229">
        <v>12</v>
      </c>
      <c r="AE229">
        <v>12</v>
      </c>
      <c r="AF229">
        <v>12</v>
      </c>
      <c r="AG229">
        <v>12</v>
      </c>
      <c r="AH229">
        <v>12</v>
      </c>
      <c r="AI229">
        <v>12</v>
      </c>
      <c r="AJ229">
        <v>12</v>
      </c>
      <c r="AK229">
        <v>12</v>
      </c>
      <c r="AL229">
        <v>12</v>
      </c>
      <c r="AM229">
        <v>12</v>
      </c>
      <c r="AN229">
        <v>12</v>
      </c>
      <c r="AO229">
        <v>12</v>
      </c>
      <c r="AP229">
        <v>12</v>
      </c>
      <c r="AQ229">
        <v>12</v>
      </c>
      <c r="AR229">
        <v>12</v>
      </c>
      <c r="AS229">
        <v>12</v>
      </c>
      <c r="AT229" s="8">
        <f t="shared" si="30"/>
        <v>12</v>
      </c>
      <c r="AU229">
        <f t="shared" si="31"/>
        <v>12</v>
      </c>
      <c r="AV229" s="8">
        <f t="shared" si="32"/>
        <v>0</v>
      </c>
      <c r="AW229" s="6">
        <f>Table18[[#This Row],[Szórás]]/Table18[[#This Row],[Átlagos akadálymentességi hibaszám]]</f>
        <v>0</v>
      </c>
      <c r="AX229">
        <f t="shared" si="33"/>
        <v>12</v>
      </c>
      <c r="AY229">
        <f t="shared" si="34"/>
        <v>12</v>
      </c>
      <c r="AZ229">
        <f t="shared" si="35"/>
        <v>0</v>
      </c>
      <c r="BA229" s="7">
        <f t="shared" si="36"/>
        <v>1</v>
      </c>
      <c r="BB229" s="8">
        <f t="shared" si="37"/>
        <v>1</v>
      </c>
    </row>
    <row r="230" spans="1:54" x14ac:dyDescent="0.25">
      <c r="A230" t="s">
        <v>103</v>
      </c>
      <c r="B230">
        <v>48</v>
      </c>
      <c r="C230">
        <v>48</v>
      </c>
      <c r="D230">
        <v>48</v>
      </c>
      <c r="E230">
        <v>48</v>
      </c>
      <c r="F230">
        <v>48</v>
      </c>
      <c r="G230">
        <v>48</v>
      </c>
      <c r="H230">
        <v>48</v>
      </c>
      <c r="I230">
        <v>48</v>
      </c>
      <c r="J230">
        <v>48</v>
      </c>
      <c r="K230">
        <v>48</v>
      </c>
      <c r="L230">
        <v>48</v>
      </c>
      <c r="M230">
        <v>50</v>
      </c>
      <c r="N230">
        <v>50</v>
      </c>
      <c r="O230">
        <v>50</v>
      </c>
      <c r="P230">
        <v>49</v>
      </c>
      <c r="Q230">
        <v>49</v>
      </c>
      <c r="R230">
        <v>52</v>
      </c>
      <c r="S230">
        <v>52</v>
      </c>
      <c r="T230">
        <v>53</v>
      </c>
      <c r="U230">
        <v>53</v>
      </c>
      <c r="V230">
        <v>53</v>
      </c>
      <c r="W230">
        <v>53</v>
      </c>
      <c r="X230">
        <v>53</v>
      </c>
      <c r="Y230">
        <v>53</v>
      </c>
      <c r="Z230">
        <v>53</v>
      </c>
      <c r="AA230">
        <v>53</v>
      </c>
      <c r="AB230">
        <v>53</v>
      </c>
      <c r="AC230">
        <v>53</v>
      </c>
      <c r="AD230">
        <v>53</v>
      </c>
      <c r="AE230">
        <v>53</v>
      </c>
      <c r="AF230">
        <v>53</v>
      </c>
      <c r="AG230">
        <v>53</v>
      </c>
      <c r="AH230">
        <v>53</v>
      </c>
      <c r="AI230">
        <v>53</v>
      </c>
      <c r="AJ230">
        <v>53</v>
      </c>
      <c r="AK230">
        <v>53</v>
      </c>
      <c r="AL230">
        <v>53</v>
      </c>
      <c r="AM230">
        <v>53</v>
      </c>
      <c r="AN230">
        <v>53</v>
      </c>
      <c r="AO230">
        <v>53</v>
      </c>
      <c r="AP230">
        <v>53</v>
      </c>
      <c r="AQ230">
        <v>53</v>
      </c>
      <c r="AR230">
        <v>53</v>
      </c>
      <c r="AS230">
        <v>53</v>
      </c>
      <c r="AT230" s="8">
        <f t="shared" si="30"/>
        <v>51.31818181818182</v>
      </c>
      <c r="AU230">
        <f t="shared" si="31"/>
        <v>53</v>
      </c>
      <c r="AV230" s="8">
        <f t="shared" si="32"/>
        <v>2.2180310488393129</v>
      </c>
      <c r="AW230" s="6">
        <f>Table18[[#This Row],[Szórás]]/Table18[[#This Row],[Átlagos akadálymentességi hibaszám]]</f>
        <v>4.3221154184645602E-2</v>
      </c>
      <c r="AX230">
        <f t="shared" si="33"/>
        <v>48</v>
      </c>
      <c r="AY230">
        <f t="shared" si="34"/>
        <v>53</v>
      </c>
      <c r="AZ230">
        <f t="shared" si="35"/>
        <v>5</v>
      </c>
      <c r="BA230" s="7">
        <f t="shared" si="36"/>
        <v>1.002954991270482</v>
      </c>
      <c r="BB230" s="8">
        <f t="shared" si="37"/>
        <v>0.74601594370542679</v>
      </c>
    </row>
    <row r="231" spans="1:54" x14ac:dyDescent="0.25">
      <c r="A231" t="s">
        <v>103</v>
      </c>
      <c r="B231">
        <v>135</v>
      </c>
      <c r="C231">
        <v>135</v>
      </c>
      <c r="D231">
        <v>135</v>
      </c>
      <c r="E231">
        <v>135</v>
      </c>
      <c r="F231">
        <v>131</v>
      </c>
      <c r="G231">
        <v>135</v>
      </c>
      <c r="H231">
        <v>135</v>
      </c>
      <c r="I231">
        <v>135</v>
      </c>
      <c r="J231">
        <v>135</v>
      </c>
      <c r="K231">
        <v>135</v>
      </c>
      <c r="L231">
        <v>135</v>
      </c>
      <c r="M231">
        <v>135</v>
      </c>
      <c r="N231">
        <v>135</v>
      </c>
      <c r="O231">
        <v>135</v>
      </c>
      <c r="P231">
        <v>135</v>
      </c>
      <c r="Q231">
        <v>135</v>
      </c>
      <c r="R231">
        <v>135</v>
      </c>
      <c r="S231">
        <v>135</v>
      </c>
      <c r="T231">
        <v>135</v>
      </c>
      <c r="U231">
        <v>135</v>
      </c>
      <c r="V231">
        <v>135</v>
      </c>
      <c r="W231">
        <v>135</v>
      </c>
      <c r="X231">
        <v>135</v>
      </c>
      <c r="Y231">
        <v>135</v>
      </c>
      <c r="Z231">
        <v>135</v>
      </c>
      <c r="AA231">
        <v>134</v>
      </c>
      <c r="AB231">
        <v>135</v>
      </c>
      <c r="AC231">
        <v>135</v>
      </c>
      <c r="AD231">
        <v>135</v>
      </c>
      <c r="AE231">
        <v>135</v>
      </c>
      <c r="AF231">
        <v>135</v>
      </c>
      <c r="AG231">
        <v>135</v>
      </c>
      <c r="AH231">
        <v>135</v>
      </c>
      <c r="AI231">
        <v>135</v>
      </c>
      <c r="AJ231">
        <v>135</v>
      </c>
      <c r="AK231">
        <v>131</v>
      </c>
      <c r="AL231">
        <v>131</v>
      </c>
      <c r="AM231">
        <v>135</v>
      </c>
      <c r="AN231">
        <v>135</v>
      </c>
      <c r="AO231">
        <v>135</v>
      </c>
      <c r="AP231">
        <v>134</v>
      </c>
      <c r="AQ231">
        <v>135</v>
      </c>
      <c r="AR231">
        <v>135</v>
      </c>
      <c r="AS231">
        <v>135</v>
      </c>
      <c r="AT231" s="8">
        <f t="shared" si="30"/>
        <v>134.68181818181819</v>
      </c>
      <c r="AU231">
        <f t="shared" si="31"/>
        <v>135</v>
      </c>
      <c r="AV231" s="8">
        <f t="shared" si="32"/>
        <v>1.0291727830331272</v>
      </c>
      <c r="AW231" s="6">
        <f>Table18[[#This Row],[Szórás]]/Table18[[#This Row],[Átlagos akadálymentességi hibaszám]]</f>
        <v>7.6415123951160306E-3</v>
      </c>
      <c r="AX231">
        <f t="shared" si="33"/>
        <v>131</v>
      </c>
      <c r="AY231">
        <f t="shared" si="34"/>
        <v>135</v>
      </c>
      <c r="AZ231">
        <f t="shared" si="35"/>
        <v>4</v>
      </c>
      <c r="BA231" s="7">
        <f t="shared" si="36"/>
        <v>0.99993243599548653</v>
      </c>
      <c r="BB231" s="8">
        <f t="shared" si="37"/>
        <v>1.2586208485030375E-2</v>
      </c>
    </row>
    <row r="232" spans="1:54" x14ac:dyDescent="0.25">
      <c r="A232" t="s">
        <v>175</v>
      </c>
      <c r="B232">
        <v>30</v>
      </c>
      <c r="C232">
        <v>30</v>
      </c>
      <c r="D232">
        <v>30</v>
      </c>
      <c r="E232">
        <v>30</v>
      </c>
      <c r="F232">
        <v>30</v>
      </c>
      <c r="G232">
        <v>30</v>
      </c>
      <c r="H232">
        <v>30</v>
      </c>
      <c r="I232">
        <v>30</v>
      </c>
      <c r="J232">
        <v>30</v>
      </c>
      <c r="K232">
        <v>30</v>
      </c>
      <c r="L232">
        <v>30</v>
      </c>
      <c r="M232">
        <v>30</v>
      </c>
      <c r="N232">
        <v>30</v>
      </c>
      <c r="O232">
        <v>30</v>
      </c>
      <c r="P232">
        <v>30</v>
      </c>
      <c r="Q232">
        <v>30</v>
      </c>
      <c r="R232">
        <v>30</v>
      </c>
      <c r="S232">
        <v>30</v>
      </c>
      <c r="T232">
        <v>30</v>
      </c>
      <c r="U232">
        <v>30</v>
      </c>
      <c r="V232">
        <v>30</v>
      </c>
      <c r="W232">
        <v>30</v>
      </c>
      <c r="X232">
        <v>30</v>
      </c>
      <c r="Y232">
        <v>30</v>
      </c>
      <c r="Z232">
        <v>30</v>
      </c>
      <c r="AA232">
        <v>30</v>
      </c>
      <c r="AB232">
        <v>30</v>
      </c>
      <c r="AC232">
        <v>30</v>
      </c>
      <c r="AD232">
        <v>30</v>
      </c>
      <c r="AE232">
        <v>30</v>
      </c>
      <c r="AF232">
        <v>30</v>
      </c>
      <c r="AG232">
        <v>30</v>
      </c>
      <c r="AH232">
        <v>30</v>
      </c>
      <c r="AI232">
        <v>30</v>
      </c>
      <c r="AJ232">
        <v>30</v>
      </c>
      <c r="AK232">
        <v>20</v>
      </c>
      <c r="AL232">
        <v>20</v>
      </c>
      <c r="AM232">
        <v>20</v>
      </c>
      <c r="AN232">
        <v>20</v>
      </c>
      <c r="AO232">
        <v>20</v>
      </c>
      <c r="AP232">
        <v>20</v>
      </c>
      <c r="AQ232">
        <v>20</v>
      </c>
      <c r="AR232">
        <v>20</v>
      </c>
      <c r="AS232">
        <v>20</v>
      </c>
      <c r="AT232" s="8">
        <f t="shared" si="30"/>
        <v>27.954545454545453</v>
      </c>
      <c r="AU232">
        <f t="shared" si="31"/>
        <v>30</v>
      </c>
      <c r="AV232" s="8">
        <f t="shared" si="32"/>
        <v>4.0803245735839146</v>
      </c>
      <c r="AW232" s="6">
        <f>Table18[[#This Row],[Szórás]]/Table18[[#This Row],[Átlagos akadálymentességi hibaszám]]</f>
        <v>0.14596283027454654</v>
      </c>
      <c r="AX232">
        <f t="shared" si="33"/>
        <v>20</v>
      </c>
      <c r="AY232">
        <f t="shared" si="34"/>
        <v>30</v>
      </c>
      <c r="AZ232">
        <f t="shared" si="35"/>
        <v>10</v>
      </c>
      <c r="BA232" s="7">
        <f t="shared" si="36"/>
        <v>0.99103957497213091</v>
      </c>
      <c r="BB232" s="8">
        <f t="shared" si="37"/>
        <v>0.48837209302325585</v>
      </c>
    </row>
    <row r="233" spans="1:54" x14ac:dyDescent="0.25">
      <c r="A233" t="s">
        <v>103</v>
      </c>
      <c r="B233">
        <v>12</v>
      </c>
      <c r="C233">
        <v>12</v>
      </c>
      <c r="D233">
        <v>12</v>
      </c>
      <c r="E233">
        <v>12</v>
      </c>
      <c r="F233">
        <v>13</v>
      </c>
      <c r="G233">
        <v>13</v>
      </c>
      <c r="H233">
        <v>13</v>
      </c>
      <c r="I233">
        <v>13</v>
      </c>
      <c r="J233">
        <v>13</v>
      </c>
      <c r="K233">
        <v>13</v>
      </c>
      <c r="L233">
        <v>13</v>
      </c>
      <c r="M233">
        <v>13</v>
      </c>
      <c r="N233">
        <v>12</v>
      </c>
      <c r="O233">
        <v>12</v>
      </c>
      <c r="P233">
        <v>13</v>
      </c>
      <c r="Q233">
        <v>11</v>
      </c>
      <c r="R233">
        <v>11</v>
      </c>
      <c r="S233">
        <v>10</v>
      </c>
      <c r="T233">
        <v>10</v>
      </c>
      <c r="U233">
        <v>10</v>
      </c>
      <c r="V233">
        <v>10</v>
      </c>
      <c r="W233">
        <v>8</v>
      </c>
      <c r="X233">
        <v>8</v>
      </c>
      <c r="Y233">
        <v>10</v>
      </c>
      <c r="Z233">
        <v>10</v>
      </c>
      <c r="AA233">
        <v>10</v>
      </c>
      <c r="AB233">
        <v>10</v>
      </c>
      <c r="AC233">
        <v>10</v>
      </c>
      <c r="AD233">
        <v>6</v>
      </c>
      <c r="AE233">
        <v>10</v>
      </c>
      <c r="AF233">
        <v>10</v>
      </c>
      <c r="AG233">
        <v>10</v>
      </c>
      <c r="AH233">
        <v>10</v>
      </c>
      <c r="AI233">
        <v>10</v>
      </c>
      <c r="AJ233">
        <v>10</v>
      </c>
      <c r="AK233">
        <v>10</v>
      </c>
      <c r="AL233">
        <v>10</v>
      </c>
      <c r="AM233">
        <v>10</v>
      </c>
      <c r="AN233">
        <v>10</v>
      </c>
      <c r="AO233">
        <v>9</v>
      </c>
      <c r="AP233">
        <v>9</v>
      </c>
      <c r="AQ233">
        <v>9</v>
      </c>
      <c r="AR233">
        <v>9</v>
      </c>
      <c r="AS233">
        <v>9</v>
      </c>
      <c r="AT233" s="8">
        <f t="shared" si="30"/>
        <v>10.636363636363637</v>
      </c>
      <c r="AU233">
        <f t="shared" si="31"/>
        <v>10</v>
      </c>
      <c r="AV233" s="8">
        <f t="shared" si="32"/>
        <v>1.6578342427158841</v>
      </c>
      <c r="AW233" s="6">
        <f>Table18[[#This Row],[Szórás]]/Table18[[#This Row],[Átlagos akadálymentességi hibaszám]]</f>
        <v>0.15586475786217713</v>
      </c>
      <c r="AX233">
        <f t="shared" si="33"/>
        <v>6</v>
      </c>
      <c r="AY233">
        <f t="shared" si="34"/>
        <v>13</v>
      </c>
      <c r="AZ233">
        <f t="shared" si="35"/>
        <v>7</v>
      </c>
      <c r="BA233" s="7">
        <f t="shared" si="36"/>
        <v>0.99102616192801984</v>
      </c>
      <c r="BB233" s="8">
        <f t="shared" si="37"/>
        <v>0.50266717077823353</v>
      </c>
    </row>
    <row r="234" spans="1:54" x14ac:dyDescent="0.25">
      <c r="A234" t="s">
        <v>137</v>
      </c>
      <c r="B234">
        <v>10</v>
      </c>
      <c r="C234">
        <v>10</v>
      </c>
      <c r="D234">
        <v>10</v>
      </c>
      <c r="E234">
        <v>10</v>
      </c>
      <c r="F234">
        <v>10</v>
      </c>
      <c r="G234">
        <v>10</v>
      </c>
      <c r="H234">
        <v>10</v>
      </c>
      <c r="I234">
        <v>10</v>
      </c>
      <c r="J234">
        <v>10</v>
      </c>
      <c r="K234">
        <v>10</v>
      </c>
      <c r="L234">
        <v>10</v>
      </c>
      <c r="M234">
        <v>10</v>
      </c>
      <c r="N234">
        <v>10</v>
      </c>
      <c r="O234">
        <v>10</v>
      </c>
      <c r="P234">
        <v>9</v>
      </c>
      <c r="Q234">
        <v>10</v>
      </c>
      <c r="R234">
        <v>10</v>
      </c>
      <c r="S234">
        <v>13</v>
      </c>
      <c r="T234">
        <v>13</v>
      </c>
      <c r="U234">
        <v>13</v>
      </c>
      <c r="V234">
        <v>10</v>
      </c>
      <c r="W234">
        <v>10</v>
      </c>
      <c r="X234">
        <v>10</v>
      </c>
      <c r="Y234">
        <v>10</v>
      </c>
      <c r="Z234">
        <v>10</v>
      </c>
      <c r="AA234">
        <v>10</v>
      </c>
      <c r="AB234">
        <v>11</v>
      </c>
      <c r="AC234">
        <v>11</v>
      </c>
      <c r="AD234">
        <v>11</v>
      </c>
      <c r="AE234">
        <v>11</v>
      </c>
      <c r="AF234">
        <v>11</v>
      </c>
      <c r="AG234">
        <v>11</v>
      </c>
      <c r="AH234">
        <v>11</v>
      </c>
      <c r="AI234">
        <v>12</v>
      </c>
      <c r="AJ234">
        <v>10</v>
      </c>
      <c r="AK234">
        <v>13</v>
      </c>
      <c r="AL234">
        <v>13</v>
      </c>
      <c r="AM234">
        <v>12</v>
      </c>
      <c r="AN234">
        <v>13</v>
      </c>
      <c r="AO234">
        <v>13</v>
      </c>
      <c r="AP234">
        <v>12</v>
      </c>
      <c r="AQ234">
        <v>12</v>
      </c>
      <c r="AR234">
        <v>12</v>
      </c>
      <c r="AS234">
        <v>12</v>
      </c>
      <c r="AT234" s="8">
        <f t="shared" si="30"/>
        <v>10.886363636363637</v>
      </c>
      <c r="AU234">
        <f t="shared" si="31"/>
        <v>10</v>
      </c>
      <c r="AV234" s="8">
        <f t="shared" si="32"/>
        <v>1.1854919318609451</v>
      </c>
      <c r="AW234" s="6">
        <f>Table18[[#This Row],[Szórás]]/Table18[[#This Row],[Átlagos akadálymentességi hibaszám]]</f>
        <v>0.10889696242564005</v>
      </c>
      <c r="AX234">
        <f t="shared" si="33"/>
        <v>9</v>
      </c>
      <c r="AY234">
        <f t="shared" si="34"/>
        <v>13</v>
      </c>
      <c r="AZ234">
        <f t="shared" si="35"/>
        <v>4</v>
      </c>
      <c r="BA234" s="7">
        <f t="shared" si="36"/>
        <v>1.0054856261320773</v>
      </c>
      <c r="BB234" s="8">
        <f t="shared" si="37"/>
        <v>0.44348230253722404</v>
      </c>
    </row>
    <row r="235" spans="1:54" x14ac:dyDescent="0.25">
      <c r="A235" t="s">
        <v>175</v>
      </c>
      <c r="B235">
        <v>28</v>
      </c>
      <c r="C235">
        <v>31</v>
      </c>
      <c r="D235">
        <v>28</v>
      </c>
      <c r="E235">
        <v>26</v>
      </c>
      <c r="F235">
        <v>28</v>
      </c>
      <c r="G235">
        <v>26</v>
      </c>
      <c r="H235">
        <v>27</v>
      </c>
      <c r="I235">
        <v>26</v>
      </c>
      <c r="J235">
        <v>24</v>
      </c>
      <c r="K235">
        <v>18</v>
      </c>
      <c r="L235">
        <v>18</v>
      </c>
      <c r="M235">
        <v>18</v>
      </c>
      <c r="N235">
        <v>17</v>
      </c>
      <c r="O235">
        <v>20</v>
      </c>
      <c r="P235">
        <v>20</v>
      </c>
      <c r="Q235">
        <v>20</v>
      </c>
      <c r="R235">
        <v>20</v>
      </c>
      <c r="S235">
        <v>19</v>
      </c>
      <c r="T235">
        <v>19</v>
      </c>
      <c r="U235">
        <v>19</v>
      </c>
      <c r="V235">
        <v>18</v>
      </c>
      <c r="W235">
        <v>18</v>
      </c>
      <c r="X235">
        <v>18</v>
      </c>
      <c r="Y235">
        <v>25</v>
      </c>
      <c r="Z235">
        <v>24</v>
      </c>
      <c r="AA235">
        <v>36</v>
      </c>
      <c r="AB235">
        <v>36</v>
      </c>
      <c r="AC235">
        <v>21</v>
      </c>
      <c r="AD235">
        <v>21</v>
      </c>
      <c r="AE235">
        <v>21</v>
      </c>
      <c r="AF235">
        <v>21</v>
      </c>
      <c r="AG235">
        <v>21</v>
      </c>
      <c r="AH235">
        <v>21</v>
      </c>
      <c r="AI235">
        <v>21</v>
      </c>
      <c r="AJ235">
        <v>21</v>
      </c>
      <c r="AK235">
        <v>21</v>
      </c>
      <c r="AL235">
        <v>21</v>
      </c>
      <c r="AM235">
        <v>18</v>
      </c>
      <c r="AN235">
        <v>21</v>
      </c>
      <c r="AO235">
        <v>23</v>
      </c>
      <c r="AP235">
        <v>20</v>
      </c>
      <c r="AQ235">
        <v>20</v>
      </c>
      <c r="AR235">
        <v>20</v>
      </c>
      <c r="AS235">
        <v>23</v>
      </c>
      <c r="AT235" s="8">
        <f t="shared" si="30"/>
        <v>22.318181818181817</v>
      </c>
      <c r="AU235">
        <f t="shared" si="31"/>
        <v>21</v>
      </c>
      <c r="AV235" s="8">
        <f t="shared" si="32"/>
        <v>4.5020549688911595</v>
      </c>
      <c r="AW235" s="6">
        <f>Table18[[#This Row],[Szórás]]/Table18[[#This Row],[Átlagos akadálymentességi hibaszám]]</f>
        <v>0.20172140390143689</v>
      </c>
      <c r="AX235">
        <f t="shared" si="33"/>
        <v>17</v>
      </c>
      <c r="AY235">
        <f t="shared" si="34"/>
        <v>36</v>
      </c>
      <c r="AZ235">
        <f t="shared" si="35"/>
        <v>19</v>
      </c>
      <c r="BA235" s="7">
        <f t="shared" si="36"/>
        <v>0.99607567487061888</v>
      </c>
      <c r="BB235" s="8">
        <f t="shared" si="37"/>
        <v>7.6279398017205707E-2</v>
      </c>
    </row>
    <row r="236" spans="1:54" x14ac:dyDescent="0.25">
      <c r="A236" t="s">
        <v>103</v>
      </c>
      <c r="B236">
        <v>37</v>
      </c>
      <c r="C236">
        <v>40</v>
      </c>
      <c r="D236">
        <v>42</v>
      </c>
      <c r="E236">
        <v>43</v>
      </c>
      <c r="F236">
        <v>37</v>
      </c>
      <c r="G236">
        <v>39</v>
      </c>
      <c r="H236">
        <v>40</v>
      </c>
      <c r="I236">
        <v>40</v>
      </c>
      <c r="J236">
        <v>41</v>
      </c>
      <c r="K236">
        <v>39</v>
      </c>
      <c r="L236">
        <v>25</v>
      </c>
      <c r="M236">
        <v>27</v>
      </c>
      <c r="N236">
        <v>24</v>
      </c>
      <c r="O236">
        <v>10</v>
      </c>
      <c r="P236">
        <v>24</v>
      </c>
      <c r="Q236">
        <v>10</v>
      </c>
      <c r="R236">
        <v>30</v>
      </c>
      <c r="S236">
        <v>32</v>
      </c>
      <c r="T236">
        <v>9</v>
      </c>
      <c r="U236">
        <v>27</v>
      </c>
      <c r="V236">
        <v>22</v>
      </c>
      <c r="W236">
        <v>28</v>
      </c>
      <c r="X236">
        <v>25</v>
      </c>
      <c r="Y236">
        <v>21</v>
      </c>
      <c r="Z236">
        <v>20</v>
      </c>
      <c r="AA236">
        <v>21</v>
      </c>
      <c r="AB236">
        <v>21</v>
      </c>
      <c r="AC236">
        <v>14</v>
      </c>
      <c r="AD236">
        <v>23</v>
      </c>
      <c r="AE236">
        <v>21</v>
      </c>
      <c r="AF236">
        <v>19</v>
      </c>
      <c r="AG236">
        <v>12</v>
      </c>
      <c r="AH236">
        <v>22</v>
      </c>
      <c r="AI236">
        <v>22</v>
      </c>
      <c r="AJ236">
        <v>27</v>
      </c>
      <c r="AK236">
        <v>22</v>
      </c>
      <c r="AL236">
        <v>22</v>
      </c>
      <c r="AM236">
        <v>23</v>
      </c>
      <c r="AN236">
        <v>28</v>
      </c>
      <c r="AO236">
        <v>27</v>
      </c>
      <c r="AP236">
        <v>15</v>
      </c>
      <c r="AQ236">
        <v>34</v>
      </c>
      <c r="AR236">
        <v>34</v>
      </c>
      <c r="AS236">
        <v>34</v>
      </c>
      <c r="AT236" s="8">
        <f t="shared" si="30"/>
        <v>26.65909090909091</v>
      </c>
      <c r="AU236">
        <f t="shared" si="31"/>
        <v>25</v>
      </c>
      <c r="AV236" s="8">
        <f t="shared" si="32"/>
        <v>9.313514016759763</v>
      </c>
      <c r="AW236" s="6">
        <f>Table18[[#This Row],[Szórás]]/Table18[[#This Row],[Átlagos akadálymentességi hibaszám]]</f>
        <v>0.34935602449908743</v>
      </c>
      <c r="AX236">
        <f t="shared" si="33"/>
        <v>9</v>
      </c>
      <c r="AY236">
        <f t="shared" si="34"/>
        <v>43</v>
      </c>
      <c r="AZ236">
        <f t="shared" si="35"/>
        <v>34</v>
      </c>
      <c r="BA236" s="7">
        <f t="shared" si="36"/>
        <v>0.98958009553523396</v>
      </c>
      <c r="BB236" s="8">
        <f t="shared" si="37"/>
        <v>0.11440982211288275</v>
      </c>
    </row>
    <row r="237" spans="1:54" x14ac:dyDescent="0.25">
      <c r="A237" t="s">
        <v>175</v>
      </c>
      <c r="B237">
        <v>86</v>
      </c>
      <c r="C237">
        <v>95</v>
      </c>
      <c r="D237">
        <v>95</v>
      </c>
      <c r="E237">
        <v>100</v>
      </c>
      <c r="F237">
        <v>98</v>
      </c>
      <c r="G237">
        <v>95</v>
      </c>
      <c r="H237">
        <v>95</v>
      </c>
      <c r="I237">
        <v>98</v>
      </c>
      <c r="J237">
        <v>96</v>
      </c>
      <c r="K237">
        <v>95</v>
      </c>
      <c r="L237">
        <v>95</v>
      </c>
      <c r="M237">
        <v>101</v>
      </c>
      <c r="N237">
        <v>101</v>
      </c>
      <c r="O237">
        <v>97</v>
      </c>
      <c r="P237">
        <v>95</v>
      </c>
      <c r="Q237">
        <v>95</v>
      </c>
      <c r="R237">
        <v>95</v>
      </c>
      <c r="S237">
        <v>95</v>
      </c>
      <c r="T237">
        <v>78</v>
      </c>
      <c r="U237">
        <v>96</v>
      </c>
      <c r="V237">
        <v>98</v>
      </c>
      <c r="W237">
        <v>96</v>
      </c>
      <c r="X237">
        <v>96</v>
      </c>
      <c r="Y237">
        <v>153</v>
      </c>
      <c r="Z237">
        <v>151</v>
      </c>
      <c r="AA237">
        <v>156</v>
      </c>
      <c r="AB237">
        <v>97</v>
      </c>
      <c r="AC237">
        <v>96</v>
      </c>
      <c r="AD237">
        <v>97</v>
      </c>
      <c r="AE237">
        <v>103</v>
      </c>
      <c r="AF237">
        <v>101</v>
      </c>
      <c r="AG237">
        <v>98</v>
      </c>
      <c r="AH237">
        <v>98</v>
      </c>
      <c r="AI237">
        <v>92</v>
      </c>
      <c r="AJ237">
        <v>89</v>
      </c>
      <c r="AK237">
        <v>88</v>
      </c>
      <c r="AL237">
        <v>91</v>
      </c>
      <c r="AM237">
        <v>86</v>
      </c>
      <c r="AN237">
        <v>83</v>
      </c>
      <c r="AO237">
        <v>84</v>
      </c>
      <c r="AP237">
        <v>82</v>
      </c>
      <c r="AQ237">
        <v>82</v>
      </c>
      <c r="AR237">
        <v>74</v>
      </c>
      <c r="AS237">
        <v>82</v>
      </c>
      <c r="AT237" s="8">
        <f t="shared" si="30"/>
        <v>97.13636363636364</v>
      </c>
      <c r="AU237">
        <f t="shared" si="31"/>
        <v>95</v>
      </c>
      <c r="AV237" s="8">
        <f t="shared" si="32"/>
        <v>16.742358074990666</v>
      </c>
      <c r="AW237" s="6">
        <f>Table18[[#This Row],[Szórás]]/Table18[[#This Row],[Átlagos akadálymentességi hibaszám]]</f>
        <v>0.1723593250583971</v>
      </c>
      <c r="AX237">
        <f t="shared" si="33"/>
        <v>74</v>
      </c>
      <c r="AY237">
        <f t="shared" si="34"/>
        <v>156</v>
      </c>
      <c r="AZ237">
        <f t="shared" si="35"/>
        <v>82</v>
      </c>
      <c r="BA237" s="7">
        <f t="shared" si="36"/>
        <v>0.99750444130504989</v>
      </c>
      <c r="BB237" s="8">
        <f t="shared" si="37"/>
        <v>4.6995155687355718E-2</v>
      </c>
    </row>
    <row r="238" spans="1:54" x14ac:dyDescent="0.25">
      <c r="A238" t="s">
        <v>175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2</v>
      </c>
      <c r="X238">
        <v>2</v>
      </c>
      <c r="Y238">
        <v>2</v>
      </c>
      <c r="Z238">
        <v>2</v>
      </c>
      <c r="AA238">
        <v>2</v>
      </c>
      <c r="AB238">
        <v>2</v>
      </c>
      <c r="AC238">
        <v>2</v>
      </c>
      <c r="AD238">
        <v>2</v>
      </c>
      <c r="AE238">
        <v>2</v>
      </c>
      <c r="AF238">
        <v>2</v>
      </c>
      <c r="AG238">
        <v>2</v>
      </c>
      <c r="AH238">
        <v>2</v>
      </c>
      <c r="AI238">
        <v>2</v>
      </c>
      <c r="AJ238">
        <v>2</v>
      </c>
      <c r="AK238">
        <v>2</v>
      </c>
      <c r="AL238">
        <v>2</v>
      </c>
      <c r="AM238">
        <v>2</v>
      </c>
      <c r="AN238">
        <v>2</v>
      </c>
      <c r="AO238">
        <v>2</v>
      </c>
      <c r="AP238">
        <v>2</v>
      </c>
      <c r="AQ238">
        <v>2</v>
      </c>
      <c r="AR238">
        <v>2</v>
      </c>
      <c r="AS238">
        <v>2</v>
      </c>
      <c r="AT238" s="8">
        <f t="shared" si="30"/>
        <v>2</v>
      </c>
      <c r="AU238">
        <f t="shared" si="31"/>
        <v>2</v>
      </c>
      <c r="AV238" s="8">
        <f t="shared" si="32"/>
        <v>0</v>
      </c>
      <c r="AW238" s="6">
        <f>Table18[[#This Row],[Szórás]]/Table18[[#This Row],[Átlagos akadálymentességi hibaszám]]</f>
        <v>0</v>
      </c>
      <c r="AX238">
        <f t="shared" si="33"/>
        <v>2</v>
      </c>
      <c r="AY238">
        <f t="shared" si="34"/>
        <v>2</v>
      </c>
      <c r="AZ238">
        <f t="shared" si="35"/>
        <v>0</v>
      </c>
      <c r="BA238" s="7">
        <f t="shared" si="36"/>
        <v>1</v>
      </c>
      <c r="BB238" s="8">
        <f t="shared" si="37"/>
        <v>1</v>
      </c>
    </row>
    <row r="239" spans="1:54" x14ac:dyDescent="0.25">
      <c r="A239" t="s">
        <v>103</v>
      </c>
      <c r="B239">
        <v>31</v>
      </c>
      <c r="C239">
        <v>31</v>
      </c>
      <c r="D239">
        <v>31</v>
      </c>
      <c r="E239">
        <v>31</v>
      </c>
      <c r="F239">
        <v>31</v>
      </c>
      <c r="G239">
        <v>31</v>
      </c>
      <c r="H239">
        <v>31</v>
      </c>
      <c r="I239">
        <v>31</v>
      </c>
      <c r="J239">
        <v>31</v>
      </c>
      <c r="K239">
        <v>31</v>
      </c>
      <c r="L239">
        <v>31</v>
      </c>
      <c r="M239">
        <v>31</v>
      </c>
      <c r="N239">
        <v>31</v>
      </c>
      <c r="O239">
        <v>31</v>
      </c>
      <c r="P239">
        <v>31</v>
      </c>
      <c r="Q239">
        <v>31</v>
      </c>
      <c r="R239">
        <v>31</v>
      </c>
      <c r="S239">
        <v>31</v>
      </c>
      <c r="T239">
        <v>20</v>
      </c>
      <c r="U239">
        <v>31</v>
      </c>
      <c r="V239">
        <v>31</v>
      </c>
      <c r="W239">
        <v>33</v>
      </c>
      <c r="X239">
        <v>33</v>
      </c>
      <c r="Y239">
        <v>33</v>
      </c>
      <c r="Z239">
        <v>33</v>
      </c>
      <c r="AA239">
        <v>33</v>
      </c>
      <c r="AB239">
        <v>33</v>
      </c>
      <c r="AC239">
        <v>33</v>
      </c>
      <c r="AD239">
        <v>33</v>
      </c>
      <c r="AE239">
        <v>33</v>
      </c>
      <c r="AF239">
        <v>33</v>
      </c>
      <c r="AG239">
        <v>33</v>
      </c>
      <c r="AH239">
        <v>33</v>
      </c>
      <c r="AI239">
        <v>31</v>
      </c>
      <c r="AJ239">
        <v>31</v>
      </c>
      <c r="AK239">
        <v>31</v>
      </c>
      <c r="AL239">
        <v>25</v>
      </c>
      <c r="AM239">
        <v>25</v>
      </c>
      <c r="AN239">
        <v>25</v>
      </c>
      <c r="AO239">
        <v>25</v>
      </c>
      <c r="AP239">
        <v>25</v>
      </c>
      <c r="AQ239">
        <v>25</v>
      </c>
      <c r="AR239">
        <v>26</v>
      </c>
      <c r="AS239">
        <v>26</v>
      </c>
      <c r="AT239" s="8">
        <f t="shared" si="30"/>
        <v>30.25</v>
      </c>
      <c r="AU239">
        <f t="shared" si="31"/>
        <v>31</v>
      </c>
      <c r="AV239" s="8">
        <f t="shared" si="32"/>
        <v>3.0888019804478573</v>
      </c>
      <c r="AW239" s="6">
        <f>Table18[[#This Row],[Szórás]]/Table18[[#This Row],[Átlagos akadálymentességi hibaszám]]</f>
        <v>0.10210915637844156</v>
      </c>
      <c r="AX239">
        <f t="shared" si="33"/>
        <v>20</v>
      </c>
      <c r="AY239">
        <f t="shared" si="34"/>
        <v>33</v>
      </c>
      <c r="AZ239">
        <f t="shared" si="35"/>
        <v>13</v>
      </c>
      <c r="BA239" s="7">
        <f t="shared" si="36"/>
        <v>0.99661691878148162</v>
      </c>
      <c r="BB239" s="8">
        <f t="shared" si="37"/>
        <v>0.15137712552117119</v>
      </c>
    </row>
    <row r="240" spans="1:54" x14ac:dyDescent="0.25">
      <c r="A240" t="s">
        <v>103</v>
      </c>
      <c r="B240">
        <v>158</v>
      </c>
      <c r="C240">
        <v>158</v>
      </c>
      <c r="D240">
        <v>158</v>
      </c>
      <c r="E240">
        <v>158</v>
      </c>
      <c r="F240">
        <v>154</v>
      </c>
      <c r="G240">
        <v>158</v>
      </c>
      <c r="H240">
        <v>158</v>
      </c>
      <c r="I240">
        <v>158</v>
      </c>
      <c r="J240">
        <v>154</v>
      </c>
      <c r="K240">
        <v>154</v>
      </c>
      <c r="L240">
        <v>158</v>
      </c>
      <c r="M240">
        <v>158</v>
      </c>
      <c r="N240">
        <v>154</v>
      </c>
      <c r="O240">
        <v>158</v>
      </c>
      <c r="P240">
        <v>154</v>
      </c>
      <c r="Q240">
        <v>154</v>
      </c>
      <c r="R240">
        <v>154</v>
      </c>
      <c r="S240">
        <v>154</v>
      </c>
      <c r="T240">
        <v>158</v>
      </c>
      <c r="U240">
        <v>154</v>
      </c>
      <c r="V240">
        <v>154</v>
      </c>
      <c r="W240">
        <v>154</v>
      </c>
      <c r="X240">
        <v>158</v>
      </c>
      <c r="Y240">
        <v>154</v>
      </c>
      <c r="Z240">
        <v>158</v>
      </c>
      <c r="AA240">
        <v>158</v>
      </c>
      <c r="AB240">
        <v>154</v>
      </c>
      <c r="AC240">
        <v>158</v>
      </c>
      <c r="AD240">
        <v>154</v>
      </c>
      <c r="AE240">
        <v>158</v>
      </c>
      <c r="AF240">
        <v>154</v>
      </c>
      <c r="AG240">
        <v>154</v>
      </c>
      <c r="AH240">
        <v>158</v>
      </c>
      <c r="AI240">
        <v>158</v>
      </c>
      <c r="AJ240">
        <v>158</v>
      </c>
      <c r="AK240">
        <v>154</v>
      </c>
      <c r="AL240">
        <v>154</v>
      </c>
      <c r="AM240">
        <v>154</v>
      </c>
      <c r="AN240">
        <v>158</v>
      </c>
      <c r="AO240">
        <v>154</v>
      </c>
      <c r="AP240">
        <v>158</v>
      </c>
      <c r="AQ240">
        <v>154</v>
      </c>
      <c r="AR240">
        <v>158</v>
      </c>
      <c r="AS240">
        <v>154</v>
      </c>
      <c r="AT240" s="8">
        <f t="shared" si="30"/>
        <v>156</v>
      </c>
      <c r="AU240">
        <f t="shared" si="31"/>
        <v>156</v>
      </c>
      <c r="AV240" s="8">
        <f t="shared" si="32"/>
        <v>2.0231221554354928</v>
      </c>
      <c r="AW240" s="6">
        <f>Table18[[#This Row],[Szórás]]/Table18[[#This Row],[Átlagos akadálymentességi hibaszám]]</f>
        <v>1.2968731765612133E-2</v>
      </c>
      <c r="AX240">
        <f t="shared" si="33"/>
        <v>154</v>
      </c>
      <c r="AY240">
        <f t="shared" si="34"/>
        <v>158</v>
      </c>
      <c r="AZ240">
        <f t="shared" si="35"/>
        <v>4</v>
      </c>
      <c r="BA240" s="7">
        <f t="shared" si="36"/>
        <v>0.99981569507485435</v>
      </c>
      <c r="BB240" s="8">
        <f t="shared" si="37"/>
        <v>3.3326926773015755E-2</v>
      </c>
    </row>
    <row r="241" spans="1:54" x14ac:dyDescent="0.25">
      <c r="A241" t="s">
        <v>137</v>
      </c>
      <c r="B241">
        <v>15</v>
      </c>
      <c r="C241">
        <v>15</v>
      </c>
      <c r="D241">
        <v>15</v>
      </c>
      <c r="E241">
        <v>15</v>
      </c>
      <c r="F241">
        <v>15</v>
      </c>
      <c r="G241">
        <v>15</v>
      </c>
      <c r="H241">
        <v>15</v>
      </c>
      <c r="I241">
        <v>15</v>
      </c>
      <c r="J241">
        <v>15</v>
      </c>
      <c r="K241">
        <v>15</v>
      </c>
      <c r="L241">
        <v>15</v>
      </c>
      <c r="M241">
        <v>15</v>
      </c>
      <c r="N241">
        <v>15</v>
      </c>
      <c r="O241">
        <v>15</v>
      </c>
      <c r="P241">
        <v>15</v>
      </c>
      <c r="Q241">
        <v>15</v>
      </c>
      <c r="R241">
        <v>15</v>
      </c>
      <c r="S241">
        <v>15</v>
      </c>
      <c r="T241">
        <v>15</v>
      </c>
      <c r="U241">
        <v>15</v>
      </c>
      <c r="V241">
        <v>15</v>
      </c>
      <c r="W241">
        <v>15</v>
      </c>
      <c r="X241">
        <v>15</v>
      </c>
      <c r="Y241">
        <v>11</v>
      </c>
      <c r="Z241">
        <v>11</v>
      </c>
      <c r="AA241">
        <v>11</v>
      </c>
      <c r="AB241">
        <v>11</v>
      </c>
      <c r="AC241">
        <v>11</v>
      </c>
      <c r="AD241">
        <v>11</v>
      </c>
      <c r="AE241">
        <v>11</v>
      </c>
      <c r="AF241">
        <v>11</v>
      </c>
      <c r="AG241">
        <v>11</v>
      </c>
      <c r="AH241">
        <v>11</v>
      </c>
      <c r="AI241">
        <v>8</v>
      </c>
      <c r="AJ241">
        <v>8</v>
      </c>
      <c r="AK241">
        <v>8</v>
      </c>
      <c r="AL241">
        <v>8</v>
      </c>
      <c r="AM241">
        <v>8</v>
      </c>
      <c r="AN241">
        <v>8</v>
      </c>
      <c r="AO241">
        <v>8</v>
      </c>
      <c r="AP241">
        <v>8</v>
      </c>
      <c r="AQ241">
        <v>8</v>
      </c>
      <c r="AR241">
        <v>8</v>
      </c>
      <c r="AS241">
        <v>8</v>
      </c>
      <c r="AT241" s="8">
        <f t="shared" si="30"/>
        <v>12.340909090909092</v>
      </c>
      <c r="AU241">
        <f t="shared" si="31"/>
        <v>15</v>
      </c>
      <c r="AV241" s="8">
        <f t="shared" si="32"/>
        <v>3.0034335530892671</v>
      </c>
      <c r="AW241" s="6">
        <f>Table18[[#This Row],[Szórás]]/Table18[[#This Row],[Átlagos akadálymentességi hibaszám]]</f>
        <v>0.24337214794830156</v>
      </c>
      <c r="AX241">
        <f t="shared" si="33"/>
        <v>8</v>
      </c>
      <c r="AY241">
        <f t="shared" si="34"/>
        <v>15</v>
      </c>
      <c r="AZ241">
        <f t="shared" si="35"/>
        <v>7</v>
      </c>
      <c r="BA241" s="7">
        <f t="shared" si="36"/>
        <v>0.98147026489823586</v>
      </c>
      <c r="BB241" s="8">
        <f t="shared" si="37"/>
        <v>0.81955134402099883</v>
      </c>
    </row>
    <row r="242" spans="1:54" x14ac:dyDescent="0.25">
      <c r="A242" t="s">
        <v>137</v>
      </c>
      <c r="B242">
        <v>70</v>
      </c>
      <c r="C242">
        <v>73</v>
      </c>
      <c r="D242">
        <v>75</v>
      </c>
      <c r="E242">
        <v>80</v>
      </c>
      <c r="F242">
        <v>80</v>
      </c>
      <c r="G242">
        <v>70</v>
      </c>
      <c r="H242">
        <v>79</v>
      </c>
      <c r="I242">
        <v>74</v>
      </c>
      <c r="J242">
        <v>69</v>
      </c>
      <c r="K242">
        <v>63</v>
      </c>
      <c r="L242">
        <v>64</v>
      </c>
      <c r="M242">
        <v>60</v>
      </c>
      <c r="N242">
        <v>71</v>
      </c>
      <c r="O242">
        <v>73</v>
      </c>
      <c r="P242">
        <v>68</v>
      </c>
      <c r="Q242">
        <v>62</v>
      </c>
      <c r="R242">
        <v>68</v>
      </c>
      <c r="S242">
        <v>76</v>
      </c>
      <c r="T242">
        <v>88</v>
      </c>
      <c r="U242">
        <v>72</v>
      </c>
      <c r="V242">
        <v>63</v>
      </c>
      <c r="W242">
        <v>83</v>
      </c>
      <c r="X242">
        <v>85</v>
      </c>
      <c r="Y242">
        <v>76</v>
      </c>
      <c r="Z242">
        <v>72</v>
      </c>
      <c r="AA242">
        <v>80</v>
      </c>
      <c r="AB242">
        <v>93</v>
      </c>
      <c r="AC242">
        <v>82</v>
      </c>
      <c r="AD242">
        <v>82</v>
      </c>
      <c r="AE242">
        <v>76</v>
      </c>
      <c r="AF242">
        <v>68</v>
      </c>
      <c r="AG242">
        <v>69</v>
      </c>
      <c r="AH242">
        <v>61</v>
      </c>
      <c r="AI242">
        <v>70</v>
      </c>
      <c r="AJ242">
        <v>71</v>
      </c>
      <c r="AK242">
        <v>68</v>
      </c>
      <c r="AL242">
        <v>77</v>
      </c>
      <c r="AM242">
        <v>83</v>
      </c>
      <c r="AN242">
        <v>71</v>
      </c>
      <c r="AO242">
        <v>69</v>
      </c>
      <c r="AP242">
        <v>89</v>
      </c>
      <c r="AQ242">
        <v>90</v>
      </c>
      <c r="AR242">
        <v>88</v>
      </c>
      <c r="AS242">
        <v>96</v>
      </c>
      <c r="AT242" s="8">
        <f t="shared" si="30"/>
        <v>74.931818181818187</v>
      </c>
      <c r="AU242">
        <f t="shared" si="31"/>
        <v>73</v>
      </c>
      <c r="AV242" s="8">
        <f t="shared" si="32"/>
        <v>8.8931584032208555</v>
      </c>
      <c r="AW242" s="6">
        <f>Table18[[#This Row],[Szórás]]/Table18[[#This Row],[Átlagos akadálymentességi hibaszám]]</f>
        <v>0.11868333932111544</v>
      </c>
      <c r="AX242">
        <f t="shared" si="33"/>
        <v>60</v>
      </c>
      <c r="AY242">
        <f t="shared" si="34"/>
        <v>96</v>
      </c>
      <c r="AZ242">
        <f t="shared" si="35"/>
        <v>36</v>
      </c>
      <c r="BA242" s="7">
        <f t="shared" si="36"/>
        <v>1.0030084211964336</v>
      </c>
      <c r="BB242" s="8">
        <f t="shared" si="37"/>
        <v>0.10869254416220575</v>
      </c>
    </row>
    <row r="243" spans="1:54" x14ac:dyDescent="0.25">
      <c r="A243" t="s">
        <v>103</v>
      </c>
      <c r="B243">
        <v>82</v>
      </c>
      <c r="C243">
        <v>82</v>
      </c>
      <c r="D243">
        <v>81</v>
      </c>
      <c r="E243">
        <v>81</v>
      </c>
      <c r="F243">
        <v>81</v>
      </c>
      <c r="G243">
        <v>81</v>
      </c>
      <c r="H243">
        <v>81</v>
      </c>
      <c r="I243">
        <v>81</v>
      </c>
      <c r="J243">
        <v>72</v>
      </c>
      <c r="K243">
        <v>72</v>
      </c>
      <c r="L243">
        <v>72</v>
      </c>
      <c r="M243">
        <v>73</v>
      </c>
      <c r="N243">
        <v>72</v>
      </c>
      <c r="O243">
        <v>72</v>
      </c>
      <c r="P243">
        <v>72</v>
      </c>
      <c r="Q243">
        <v>72</v>
      </c>
      <c r="R243">
        <v>72</v>
      </c>
      <c r="S243">
        <v>72</v>
      </c>
      <c r="T243">
        <v>71</v>
      </c>
      <c r="U243">
        <v>71</v>
      </c>
      <c r="V243">
        <v>70</v>
      </c>
      <c r="W243">
        <v>70</v>
      </c>
      <c r="X243">
        <v>70</v>
      </c>
      <c r="Y243">
        <v>70</v>
      </c>
      <c r="Z243">
        <v>35</v>
      </c>
      <c r="AA243">
        <v>34</v>
      </c>
      <c r="AB243">
        <v>34</v>
      </c>
      <c r="AC243">
        <v>35</v>
      </c>
      <c r="AD243">
        <v>33</v>
      </c>
      <c r="AE243">
        <v>33</v>
      </c>
      <c r="AF243">
        <v>33</v>
      </c>
      <c r="AG243">
        <v>33</v>
      </c>
      <c r="AH243">
        <v>33</v>
      </c>
      <c r="AI243">
        <v>35</v>
      </c>
      <c r="AJ243">
        <v>34</v>
      </c>
      <c r="AK243">
        <v>33</v>
      </c>
      <c r="AL243">
        <v>32</v>
      </c>
      <c r="AM243">
        <v>35</v>
      </c>
      <c r="AN243">
        <v>36</v>
      </c>
      <c r="AO243">
        <v>38</v>
      </c>
      <c r="AP243">
        <v>38</v>
      </c>
      <c r="AQ243">
        <v>36</v>
      </c>
      <c r="AR243">
        <v>37</v>
      </c>
      <c r="AS243">
        <v>38</v>
      </c>
      <c r="AT243" s="8">
        <f t="shared" si="30"/>
        <v>56.545454545454547</v>
      </c>
      <c r="AU243">
        <f t="shared" si="31"/>
        <v>70</v>
      </c>
      <c r="AV243" s="8">
        <f t="shared" si="32"/>
        <v>20.468301693281447</v>
      </c>
      <c r="AW243" s="6">
        <f>Table18[[#This Row],[Szórás]]/Table18[[#This Row],[Átlagos akadálymentességi hibaszám]]</f>
        <v>0.36197961193906097</v>
      </c>
      <c r="AX243">
        <f t="shared" si="33"/>
        <v>32</v>
      </c>
      <c r="AY243">
        <f t="shared" si="34"/>
        <v>82</v>
      </c>
      <c r="AZ243">
        <f t="shared" si="35"/>
        <v>50</v>
      </c>
      <c r="BA243" s="7">
        <f t="shared" si="36"/>
        <v>0.97371868479283952</v>
      </c>
      <c r="BB243" s="8">
        <f t="shared" si="37"/>
        <v>0.77088388983731404</v>
      </c>
    </row>
    <row r="244" spans="1:54" x14ac:dyDescent="0.25">
      <c r="A244" t="s">
        <v>124</v>
      </c>
      <c r="B244">
        <v>204</v>
      </c>
      <c r="C244">
        <v>204</v>
      </c>
      <c r="D244">
        <v>204</v>
      </c>
      <c r="E244">
        <v>203</v>
      </c>
      <c r="F244">
        <v>207</v>
      </c>
      <c r="G244">
        <v>209</v>
      </c>
      <c r="H244">
        <v>207</v>
      </c>
      <c r="I244">
        <v>208</v>
      </c>
      <c r="J244">
        <v>206</v>
      </c>
      <c r="K244">
        <v>204</v>
      </c>
      <c r="L244">
        <v>26</v>
      </c>
      <c r="M244">
        <v>30</v>
      </c>
      <c r="N244">
        <v>30</v>
      </c>
      <c r="O244">
        <v>30</v>
      </c>
      <c r="P244">
        <v>24</v>
      </c>
      <c r="Q244">
        <v>24</v>
      </c>
      <c r="R244">
        <v>29</v>
      </c>
      <c r="S244">
        <v>29</v>
      </c>
      <c r="T244">
        <v>29</v>
      </c>
      <c r="U244">
        <v>26</v>
      </c>
      <c r="V244">
        <v>26</v>
      </c>
      <c r="W244">
        <v>26</v>
      </c>
      <c r="X244">
        <v>24</v>
      </c>
      <c r="Y244">
        <v>35</v>
      </c>
      <c r="Z244">
        <v>35</v>
      </c>
      <c r="AA244">
        <v>36</v>
      </c>
      <c r="AB244">
        <v>34</v>
      </c>
      <c r="AC244">
        <v>38</v>
      </c>
      <c r="AD244">
        <v>38</v>
      </c>
      <c r="AE244">
        <v>34</v>
      </c>
      <c r="AF244">
        <v>34</v>
      </c>
      <c r="AG244">
        <v>34</v>
      </c>
      <c r="AH244">
        <v>34</v>
      </c>
      <c r="AI244">
        <v>39</v>
      </c>
      <c r="AJ244">
        <v>40</v>
      </c>
      <c r="AK244">
        <v>46</v>
      </c>
      <c r="AL244">
        <v>41</v>
      </c>
      <c r="AM244">
        <v>41</v>
      </c>
      <c r="AN244">
        <v>41</v>
      </c>
      <c r="AO244">
        <v>43</v>
      </c>
      <c r="AP244">
        <v>39</v>
      </c>
      <c r="AQ244">
        <v>43</v>
      </c>
      <c r="AR244">
        <v>44</v>
      </c>
      <c r="AS244">
        <v>38</v>
      </c>
      <c r="AT244" s="8">
        <f t="shared" si="30"/>
        <v>73.090909090909093</v>
      </c>
      <c r="AU244">
        <f t="shared" si="31"/>
        <v>38</v>
      </c>
      <c r="AV244" s="8">
        <f t="shared" si="32"/>
        <v>72.919139090268757</v>
      </c>
      <c r="AW244" s="6">
        <f>Table18[[#This Row],[Szórás]]/Table18[[#This Row],[Átlagos akadálymentességi hibaszám]]</f>
        <v>0.99764991292656258</v>
      </c>
      <c r="AX244">
        <f t="shared" si="33"/>
        <v>24</v>
      </c>
      <c r="AY244">
        <f t="shared" si="34"/>
        <v>209</v>
      </c>
      <c r="AZ244">
        <f t="shared" si="35"/>
        <v>185</v>
      </c>
      <c r="BA244" s="7">
        <f t="shared" si="36"/>
        <v>0.96481384837119921</v>
      </c>
      <c r="BB244" s="8">
        <f t="shared" si="37"/>
        <v>0.34125515796831879</v>
      </c>
    </row>
    <row r="245" spans="1:54" x14ac:dyDescent="0.25">
      <c r="A245" t="s">
        <v>175</v>
      </c>
      <c r="B245">
        <v>92</v>
      </c>
      <c r="C245">
        <v>94</v>
      </c>
      <c r="D245">
        <v>91</v>
      </c>
      <c r="E245">
        <v>93</v>
      </c>
      <c r="F245">
        <v>97</v>
      </c>
      <c r="G245">
        <v>97</v>
      </c>
      <c r="H245">
        <v>98</v>
      </c>
      <c r="I245">
        <v>94</v>
      </c>
      <c r="J245">
        <v>93</v>
      </c>
      <c r="K245">
        <v>92</v>
      </c>
      <c r="L245">
        <v>96</v>
      </c>
      <c r="M245">
        <v>94</v>
      </c>
      <c r="N245">
        <v>90</v>
      </c>
      <c r="O245">
        <v>91</v>
      </c>
      <c r="P245">
        <v>90</v>
      </c>
      <c r="Q245">
        <v>90</v>
      </c>
      <c r="R245">
        <v>90</v>
      </c>
      <c r="S245">
        <v>94</v>
      </c>
      <c r="T245">
        <v>94</v>
      </c>
      <c r="U245">
        <v>93</v>
      </c>
      <c r="V245">
        <v>89</v>
      </c>
      <c r="W245">
        <v>94</v>
      </c>
      <c r="X245">
        <v>96</v>
      </c>
      <c r="Y245">
        <v>95</v>
      </c>
      <c r="Z245">
        <v>97</v>
      </c>
      <c r="AA245">
        <v>90</v>
      </c>
      <c r="AB245">
        <v>95</v>
      </c>
      <c r="AC245">
        <v>91</v>
      </c>
      <c r="AD245">
        <v>96</v>
      </c>
      <c r="AE245">
        <v>91</v>
      </c>
      <c r="AF245">
        <v>90</v>
      </c>
      <c r="AG245">
        <v>92</v>
      </c>
      <c r="AH245">
        <v>93</v>
      </c>
      <c r="AI245">
        <v>93</v>
      </c>
      <c r="AJ245">
        <v>90</v>
      </c>
      <c r="AK245">
        <v>94</v>
      </c>
      <c r="AL245">
        <v>93</v>
      </c>
      <c r="AM245">
        <v>98</v>
      </c>
      <c r="AN245">
        <v>97</v>
      </c>
      <c r="AO245">
        <v>94</v>
      </c>
      <c r="AP245">
        <v>97</v>
      </c>
      <c r="AQ245">
        <v>94</v>
      </c>
      <c r="AR245">
        <v>92</v>
      </c>
      <c r="AS245">
        <v>92</v>
      </c>
      <c r="AT245" s="8">
        <f t="shared" si="30"/>
        <v>93.318181818181813</v>
      </c>
      <c r="AU245">
        <f t="shared" si="31"/>
        <v>93</v>
      </c>
      <c r="AV245" s="8">
        <f t="shared" si="32"/>
        <v>2.5036970549404636</v>
      </c>
      <c r="AW245" s="6">
        <f>Table18[[#This Row],[Szórás]]/Table18[[#This Row],[Átlagos akadálymentességi hibaszám]]</f>
        <v>2.6829681056351778E-2</v>
      </c>
      <c r="AX245">
        <f t="shared" si="33"/>
        <v>89</v>
      </c>
      <c r="AY245">
        <f t="shared" si="34"/>
        <v>98</v>
      </c>
      <c r="AZ245">
        <f t="shared" si="35"/>
        <v>9</v>
      </c>
      <c r="BA245" s="7">
        <f t="shared" si="36"/>
        <v>1.0000627446872721</v>
      </c>
      <c r="BB245" s="8">
        <f t="shared" si="37"/>
        <v>9.0591777900608913E-4</v>
      </c>
    </row>
    <row r="246" spans="1:54" x14ac:dyDescent="0.25">
      <c r="A246" t="s">
        <v>137</v>
      </c>
      <c r="B246">
        <v>99</v>
      </c>
      <c r="C246">
        <v>99</v>
      </c>
      <c r="D246">
        <v>99</v>
      </c>
      <c r="E246">
        <v>102</v>
      </c>
      <c r="F246">
        <v>119</v>
      </c>
      <c r="G246">
        <v>117</v>
      </c>
      <c r="H246">
        <v>120</v>
      </c>
      <c r="I246">
        <v>120</v>
      </c>
      <c r="J246">
        <v>122</v>
      </c>
      <c r="K246">
        <v>115</v>
      </c>
      <c r="L246">
        <v>118</v>
      </c>
      <c r="M246">
        <v>123</v>
      </c>
      <c r="N246">
        <v>127</v>
      </c>
      <c r="O246">
        <v>123</v>
      </c>
      <c r="P246">
        <v>123</v>
      </c>
      <c r="Q246">
        <v>127</v>
      </c>
      <c r="R246">
        <v>125</v>
      </c>
      <c r="S246">
        <v>125</v>
      </c>
      <c r="T246">
        <v>125</v>
      </c>
      <c r="U246">
        <v>128</v>
      </c>
      <c r="V246">
        <v>125</v>
      </c>
      <c r="W246">
        <v>116</v>
      </c>
      <c r="X246">
        <v>125</v>
      </c>
      <c r="Y246">
        <v>123</v>
      </c>
      <c r="Z246">
        <v>129</v>
      </c>
      <c r="AA246">
        <v>64</v>
      </c>
      <c r="AB246">
        <v>120</v>
      </c>
      <c r="AC246">
        <v>127</v>
      </c>
      <c r="AD246">
        <v>124</v>
      </c>
      <c r="AE246">
        <v>127</v>
      </c>
      <c r="AF246">
        <v>126</v>
      </c>
      <c r="AG246">
        <v>123</v>
      </c>
      <c r="AH246">
        <v>129</v>
      </c>
      <c r="AI246">
        <v>129</v>
      </c>
      <c r="AJ246">
        <v>94</v>
      </c>
      <c r="AK246">
        <v>123</v>
      </c>
      <c r="AL246">
        <v>123</v>
      </c>
      <c r="AM246">
        <v>125</v>
      </c>
      <c r="AN246">
        <v>127</v>
      </c>
      <c r="AO246">
        <v>122</v>
      </c>
      <c r="AP246">
        <v>128</v>
      </c>
      <c r="AQ246">
        <v>124</v>
      </c>
      <c r="AR246">
        <v>125</v>
      </c>
      <c r="AS246">
        <v>125</v>
      </c>
      <c r="AT246" s="8">
        <f t="shared" si="30"/>
        <v>119.52272727272727</v>
      </c>
      <c r="AU246">
        <f t="shared" si="31"/>
        <v>123</v>
      </c>
      <c r="AV246" s="8">
        <f t="shared" si="32"/>
        <v>12.255968904348432</v>
      </c>
      <c r="AW246" s="6">
        <f>Table18[[#This Row],[Szórás]]/Table18[[#This Row],[Átlagos akadálymentességi hibaszám]]</f>
        <v>0.10254090735716506</v>
      </c>
      <c r="AX246">
        <f t="shared" si="33"/>
        <v>64</v>
      </c>
      <c r="AY246">
        <f t="shared" si="34"/>
        <v>129</v>
      </c>
      <c r="AZ246">
        <f t="shared" si="35"/>
        <v>65</v>
      </c>
      <c r="BA246" s="7">
        <f t="shared" si="36"/>
        <v>1.0025202285760042</v>
      </c>
      <c r="BB246" s="8">
        <f t="shared" si="37"/>
        <v>6.8725437182749302E-2</v>
      </c>
    </row>
    <row r="247" spans="1:54" x14ac:dyDescent="0.25">
      <c r="A247" t="s">
        <v>137</v>
      </c>
      <c r="B247">
        <v>126</v>
      </c>
      <c r="C247">
        <v>128</v>
      </c>
      <c r="D247">
        <v>126</v>
      </c>
      <c r="E247">
        <v>137</v>
      </c>
      <c r="F247">
        <v>128</v>
      </c>
      <c r="G247">
        <v>134</v>
      </c>
      <c r="H247">
        <v>126</v>
      </c>
      <c r="I247">
        <v>122</v>
      </c>
      <c r="J247">
        <v>128</v>
      </c>
      <c r="K247">
        <v>126</v>
      </c>
      <c r="L247">
        <v>126</v>
      </c>
      <c r="M247">
        <v>128</v>
      </c>
      <c r="N247">
        <v>128</v>
      </c>
      <c r="O247">
        <v>128</v>
      </c>
      <c r="P247">
        <v>140</v>
      </c>
      <c r="Q247">
        <v>136</v>
      </c>
      <c r="R247">
        <v>126</v>
      </c>
      <c r="S247">
        <v>128</v>
      </c>
      <c r="T247">
        <v>136</v>
      </c>
      <c r="U247">
        <v>134</v>
      </c>
      <c r="V247">
        <v>126</v>
      </c>
      <c r="W247">
        <v>134</v>
      </c>
      <c r="X247">
        <v>126</v>
      </c>
      <c r="Y247">
        <v>126</v>
      </c>
      <c r="Z247">
        <v>134</v>
      </c>
      <c r="AA247">
        <v>128</v>
      </c>
      <c r="AB247">
        <v>126</v>
      </c>
      <c r="AC247">
        <v>126</v>
      </c>
      <c r="AD247">
        <v>126</v>
      </c>
      <c r="AE247">
        <v>132</v>
      </c>
      <c r="AF247">
        <v>122</v>
      </c>
      <c r="AG247">
        <v>112</v>
      </c>
      <c r="AH247">
        <v>126</v>
      </c>
      <c r="AI247">
        <v>124</v>
      </c>
      <c r="AJ247">
        <v>124</v>
      </c>
      <c r="AK247">
        <v>140</v>
      </c>
      <c r="AL247">
        <v>43</v>
      </c>
      <c r="AM247">
        <v>118</v>
      </c>
      <c r="AN247">
        <v>128</v>
      </c>
      <c r="AO247">
        <v>126</v>
      </c>
      <c r="AP247">
        <v>117</v>
      </c>
      <c r="AQ247">
        <v>117</v>
      </c>
      <c r="AR247">
        <v>117</v>
      </c>
      <c r="AS247">
        <v>117</v>
      </c>
      <c r="AT247" s="8">
        <f t="shared" si="30"/>
        <v>125.13636363636364</v>
      </c>
      <c r="AU247">
        <f t="shared" si="31"/>
        <v>126</v>
      </c>
      <c r="AV247" s="8">
        <f t="shared" si="32"/>
        <v>14.077180791177007</v>
      </c>
      <c r="AW247" s="6">
        <f>Table18[[#This Row],[Szórás]]/Table18[[#This Row],[Átlagos akadálymentességi hibaszám]]</f>
        <v>0.11249472481143993</v>
      </c>
      <c r="AX247">
        <f t="shared" si="33"/>
        <v>43</v>
      </c>
      <c r="AY247">
        <f t="shared" si="34"/>
        <v>140</v>
      </c>
      <c r="AZ247">
        <f t="shared" si="35"/>
        <v>97</v>
      </c>
      <c r="BA247" s="7">
        <f t="shared" si="36"/>
        <v>0.99616848448366679</v>
      </c>
      <c r="BB247" s="8">
        <f t="shared" si="37"/>
        <v>8.3949321252098252E-2</v>
      </c>
    </row>
    <row r="248" spans="1:54" x14ac:dyDescent="0.25">
      <c r="A248" t="s">
        <v>124</v>
      </c>
      <c r="B248">
        <v>26</v>
      </c>
      <c r="C248">
        <v>22</v>
      </c>
      <c r="D248">
        <v>29</v>
      </c>
      <c r="E248">
        <v>30</v>
      </c>
      <c r="F248">
        <v>31</v>
      </c>
      <c r="G248">
        <v>33</v>
      </c>
      <c r="H248">
        <v>31</v>
      </c>
      <c r="I248">
        <v>34</v>
      </c>
      <c r="J248">
        <v>23</v>
      </c>
      <c r="K248">
        <v>23</v>
      </c>
      <c r="L248">
        <v>27</v>
      </c>
      <c r="M248">
        <v>31</v>
      </c>
      <c r="N248">
        <v>23</v>
      </c>
      <c r="O248">
        <v>25</v>
      </c>
      <c r="P248">
        <v>30</v>
      </c>
      <c r="Q248">
        <v>30</v>
      </c>
      <c r="R248">
        <v>27</v>
      </c>
      <c r="S248">
        <v>27</v>
      </c>
      <c r="T248">
        <v>28</v>
      </c>
      <c r="U248">
        <v>29</v>
      </c>
      <c r="V248">
        <v>30</v>
      </c>
      <c r="W248">
        <v>23</v>
      </c>
      <c r="X248">
        <v>29</v>
      </c>
      <c r="Y248">
        <v>26</v>
      </c>
      <c r="Z248">
        <v>27</v>
      </c>
      <c r="AA248">
        <v>32</v>
      </c>
      <c r="AB248">
        <v>27</v>
      </c>
      <c r="AC248">
        <v>28</v>
      </c>
      <c r="AD248">
        <v>26</v>
      </c>
      <c r="AE248">
        <v>28</v>
      </c>
      <c r="AF248">
        <v>21</v>
      </c>
      <c r="AG248">
        <v>22</v>
      </c>
      <c r="AH248">
        <v>25</v>
      </c>
      <c r="AI248">
        <v>26</v>
      </c>
      <c r="AJ248">
        <v>32</v>
      </c>
      <c r="AK248">
        <v>29</v>
      </c>
      <c r="AL248">
        <v>27</v>
      </c>
      <c r="AM248">
        <v>30</v>
      </c>
      <c r="AN248">
        <v>23</v>
      </c>
      <c r="AO248">
        <v>28</v>
      </c>
      <c r="AP248">
        <v>28</v>
      </c>
      <c r="AQ248">
        <v>29</v>
      </c>
      <c r="AR248">
        <v>28</v>
      </c>
      <c r="AS248">
        <v>31</v>
      </c>
      <c r="AT248" s="8">
        <f t="shared" si="30"/>
        <v>27.59090909090909</v>
      </c>
      <c r="AU248">
        <f t="shared" si="31"/>
        <v>28</v>
      </c>
      <c r="AV248" s="8">
        <f t="shared" si="32"/>
        <v>3.171956932595545</v>
      </c>
      <c r="AW248" s="6">
        <f>Table18[[#This Row],[Szórás]]/Table18[[#This Row],[Átlagos akadálymentességi hibaszám]]</f>
        <v>0.11496384269703788</v>
      </c>
      <c r="AX248">
        <f t="shared" si="33"/>
        <v>21</v>
      </c>
      <c r="AY248">
        <f t="shared" si="34"/>
        <v>34</v>
      </c>
      <c r="AZ248">
        <f t="shared" si="35"/>
        <v>13</v>
      </c>
      <c r="BA248" s="7">
        <f t="shared" si="36"/>
        <v>0.99964250180741443</v>
      </c>
      <c r="BB248" s="8">
        <f t="shared" si="37"/>
        <v>1.5125003703497853E-3</v>
      </c>
    </row>
    <row r="249" spans="1:54" x14ac:dyDescent="0.25">
      <c r="A249" t="s">
        <v>103</v>
      </c>
      <c r="B249">
        <v>20</v>
      </c>
      <c r="C249">
        <v>20</v>
      </c>
      <c r="D249">
        <v>21</v>
      </c>
      <c r="E249">
        <v>22</v>
      </c>
      <c r="F249">
        <v>21</v>
      </c>
      <c r="G249">
        <v>21</v>
      </c>
      <c r="H249">
        <v>21</v>
      </c>
      <c r="I249">
        <v>22</v>
      </c>
      <c r="J249">
        <v>22</v>
      </c>
      <c r="K249">
        <v>21</v>
      </c>
      <c r="L249">
        <v>21</v>
      </c>
      <c r="M249">
        <v>21</v>
      </c>
      <c r="N249">
        <v>21</v>
      </c>
      <c r="O249">
        <v>21</v>
      </c>
      <c r="P249">
        <v>21</v>
      </c>
      <c r="Q249">
        <v>21</v>
      </c>
      <c r="R249">
        <v>21</v>
      </c>
      <c r="S249">
        <v>22</v>
      </c>
      <c r="T249">
        <v>21</v>
      </c>
      <c r="U249">
        <v>21</v>
      </c>
      <c r="V249">
        <v>22</v>
      </c>
      <c r="W249">
        <v>22</v>
      </c>
      <c r="X249">
        <v>21</v>
      </c>
      <c r="Y249">
        <v>21</v>
      </c>
      <c r="Z249">
        <v>31</v>
      </c>
      <c r="AA249">
        <v>31</v>
      </c>
      <c r="AB249">
        <v>31</v>
      </c>
      <c r="AC249">
        <v>31</v>
      </c>
      <c r="AD249">
        <v>31</v>
      </c>
      <c r="AE249">
        <v>31</v>
      </c>
      <c r="AF249">
        <v>31</v>
      </c>
      <c r="AG249">
        <v>30</v>
      </c>
      <c r="AH249">
        <v>30</v>
      </c>
      <c r="AI249">
        <v>31</v>
      </c>
      <c r="AJ249">
        <v>31</v>
      </c>
      <c r="AK249">
        <v>31</v>
      </c>
      <c r="AL249">
        <v>31</v>
      </c>
      <c r="AM249">
        <v>31</v>
      </c>
      <c r="AN249">
        <v>31</v>
      </c>
      <c r="AO249">
        <v>31</v>
      </c>
      <c r="AP249">
        <v>31</v>
      </c>
      <c r="AQ249">
        <v>31</v>
      </c>
      <c r="AR249">
        <v>31</v>
      </c>
      <c r="AS249">
        <v>31</v>
      </c>
      <c r="AT249" s="8">
        <f t="shared" si="30"/>
        <v>25.59090909090909</v>
      </c>
      <c r="AU249">
        <f t="shared" si="31"/>
        <v>22</v>
      </c>
      <c r="AV249" s="8">
        <f t="shared" si="32"/>
        <v>4.9241605674336952</v>
      </c>
      <c r="AW249" s="6">
        <f>Table18[[#This Row],[Szórás]]/Table18[[#This Row],[Átlagos akadálymentességi hibaszám]]</f>
        <v>0.19241835254625453</v>
      </c>
      <c r="AX249">
        <f t="shared" si="33"/>
        <v>20</v>
      </c>
      <c r="AY249">
        <f t="shared" si="34"/>
        <v>31</v>
      </c>
      <c r="AZ249">
        <f t="shared" si="35"/>
        <v>11</v>
      </c>
      <c r="BA249" s="7">
        <f t="shared" si="36"/>
        <v>1.0131083383068138</v>
      </c>
      <c r="BB249" s="8">
        <f t="shared" si="37"/>
        <v>0.76055674078900426</v>
      </c>
    </row>
    <row r="250" spans="1:54" x14ac:dyDescent="0.25">
      <c r="A250" t="s">
        <v>124</v>
      </c>
      <c r="B250">
        <v>31</v>
      </c>
      <c r="C250">
        <v>31</v>
      </c>
      <c r="D250">
        <v>33</v>
      </c>
      <c r="E250">
        <v>32</v>
      </c>
      <c r="F250">
        <v>35</v>
      </c>
      <c r="G250">
        <v>36</v>
      </c>
      <c r="H250">
        <v>33</v>
      </c>
      <c r="I250">
        <v>36</v>
      </c>
      <c r="J250">
        <v>32</v>
      </c>
      <c r="K250">
        <v>33</v>
      </c>
      <c r="L250">
        <v>31</v>
      </c>
      <c r="M250">
        <v>33</v>
      </c>
      <c r="N250">
        <v>35</v>
      </c>
      <c r="O250">
        <v>35</v>
      </c>
      <c r="P250">
        <v>36</v>
      </c>
      <c r="Q250">
        <v>33</v>
      </c>
      <c r="R250">
        <v>35</v>
      </c>
      <c r="S250">
        <v>36</v>
      </c>
      <c r="T250">
        <v>38</v>
      </c>
      <c r="U250">
        <v>36</v>
      </c>
      <c r="V250">
        <v>35</v>
      </c>
      <c r="W250">
        <v>35</v>
      </c>
      <c r="X250">
        <v>33</v>
      </c>
      <c r="Y250">
        <v>37</v>
      </c>
      <c r="Z250">
        <v>37</v>
      </c>
      <c r="AA250">
        <v>36</v>
      </c>
      <c r="AB250">
        <v>39</v>
      </c>
      <c r="AC250">
        <v>39</v>
      </c>
      <c r="AD250">
        <v>37</v>
      </c>
      <c r="AE250">
        <v>38</v>
      </c>
      <c r="AF250">
        <v>35</v>
      </c>
      <c r="AG250">
        <v>31</v>
      </c>
      <c r="AH250">
        <v>36</v>
      </c>
      <c r="AI250">
        <v>34</v>
      </c>
      <c r="AJ250">
        <v>40</v>
      </c>
      <c r="AK250">
        <v>39</v>
      </c>
      <c r="AL250">
        <v>38</v>
      </c>
      <c r="AM250">
        <v>40</v>
      </c>
      <c r="AN250">
        <v>36</v>
      </c>
      <c r="AO250">
        <v>31</v>
      </c>
      <c r="AP250">
        <v>39</v>
      </c>
      <c r="AQ250">
        <v>38</v>
      </c>
      <c r="AR250">
        <v>37</v>
      </c>
      <c r="AS250">
        <v>39</v>
      </c>
      <c r="AT250" s="8">
        <f t="shared" si="30"/>
        <v>35.43181818181818</v>
      </c>
      <c r="AU250">
        <f t="shared" si="31"/>
        <v>36</v>
      </c>
      <c r="AV250" s="8">
        <f t="shared" si="32"/>
        <v>2.6623798348053218</v>
      </c>
      <c r="AW250" s="6">
        <f>Table18[[#This Row],[Szórás]]/Table18[[#This Row],[Átlagos akadálymentességi hibaszám]]</f>
        <v>7.5140931835429234E-2</v>
      </c>
      <c r="AX250">
        <f t="shared" si="33"/>
        <v>31</v>
      </c>
      <c r="AY250">
        <f t="shared" si="34"/>
        <v>40</v>
      </c>
      <c r="AZ250">
        <f t="shared" si="35"/>
        <v>9</v>
      </c>
      <c r="BA250" s="7">
        <f t="shared" si="36"/>
        <v>1.0034664139954799</v>
      </c>
      <c r="BB250" s="8">
        <f t="shared" si="37"/>
        <v>0.34349663048904522</v>
      </c>
    </row>
    <row r="251" spans="1:54" x14ac:dyDescent="0.25">
      <c r="A251" t="s">
        <v>137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 s="8">
        <f t="shared" si="30"/>
        <v>1</v>
      </c>
      <c r="AU251">
        <f t="shared" si="31"/>
        <v>1</v>
      </c>
      <c r="AV251" s="8">
        <f t="shared" si="32"/>
        <v>0</v>
      </c>
      <c r="AW251" s="6">
        <f>Table18[[#This Row],[Szórás]]/Table18[[#This Row],[Átlagos akadálymentességi hibaszám]]</f>
        <v>0</v>
      </c>
      <c r="AX251">
        <f t="shared" si="33"/>
        <v>1</v>
      </c>
      <c r="AY251">
        <f t="shared" si="34"/>
        <v>1</v>
      </c>
      <c r="AZ251">
        <f t="shared" si="35"/>
        <v>0</v>
      </c>
      <c r="BA251" s="7">
        <f t="shared" si="36"/>
        <v>1</v>
      </c>
      <c r="BB251" s="8">
        <f t="shared" si="37"/>
        <v>1</v>
      </c>
    </row>
    <row r="252" spans="1:54" x14ac:dyDescent="0.25">
      <c r="A252" t="s">
        <v>175</v>
      </c>
      <c r="B252">
        <v>56</v>
      </c>
      <c r="C252">
        <v>56</v>
      </c>
      <c r="D252">
        <v>56</v>
      </c>
      <c r="E252">
        <v>56</v>
      </c>
      <c r="F252">
        <v>56</v>
      </c>
      <c r="G252">
        <v>56</v>
      </c>
      <c r="H252">
        <v>56</v>
      </c>
      <c r="I252">
        <v>56</v>
      </c>
      <c r="J252">
        <v>56</v>
      </c>
      <c r="K252">
        <v>56</v>
      </c>
      <c r="L252">
        <v>56</v>
      </c>
      <c r="M252">
        <v>56</v>
      </c>
      <c r="N252">
        <v>56</v>
      </c>
      <c r="O252">
        <v>56</v>
      </c>
      <c r="P252">
        <v>56</v>
      </c>
      <c r="Q252">
        <v>56</v>
      </c>
      <c r="R252">
        <v>56</v>
      </c>
      <c r="S252">
        <v>56</v>
      </c>
      <c r="T252">
        <v>56</v>
      </c>
      <c r="U252">
        <v>56</v>
      </c>
      <c r="V252">
        <v>56</v>
      </c>
      <c r="W252">
        <v>56</v>
      </c>
      <c r="X252">
        <v>56</v>
      </c>
      <c r="Y252">
        <v>56</v>
      </c>
      <c r="Z252">
        <v>56</v>
      </c>
      <c r="AA252">
        <v>56</v>
      </c>
      <c r="AB252">
        <v>56</v>
      </c>
      <c r="AC252">
        <v>57</v>
      </c>
      <c r="AD252">
        <v>57</v>
      </c>
      <c r="AE252">
        <v>57</v>
      </c>
      <c r="AF252">
        <v>57</v>
      </c>
      <c r="AG252">
        <v>57</v>
      </c>
      <c r="AH252">
        <v>57</v>
      </c>
      <c r="AI252">
        <v>57</v>
      </c>
      <c r="AJ252">
        <v>57</v>
      </c>
      <c r="AK252">
        <v>57</v>
      </c>
      <c r="AL252">
        <v>57</v>
      </c>
      <c r="AM252">
        <v>57</v>
      </c>
      <c r="AN252">
        <v>57</v>
      </c>
      <c r="AO252">
        <v>57</v>
      </c>
      <c r="AP252">
        <v>57</v>
      </c>
      <c r="AQ252">
        <v>57</v>
      </c>
      <c r="AR252">
        <v>57</v>
      </c>
      <c r="AS252">
        <v>57</v>
      </c>
      <c r="AT252" s="8">
        <f t="shared" si="30"/>
        <v>56.386363636363633</v>
      </c>
      <c r="AU252">
        <f t="shared" si="31"/>
        <v>56</v>
      </c>
      <c r="AV252" s="8">
        <f t="shared" si="32"/>
        <v>0.49254484347415617</v>
      </c>
      <c r="AW252" s="6">
        <f>Table18[[#This Row],[Szórás]]/Table18[[#This Row],[Átlagos akadálymentességi hibaszám]]</f>
        <v>8.7351765872079289E-3</v>
      </c>
      <c r="AX252">
        <f t="shared" si="33"/>
        <v>56</v>
      </c>
      <c r="AY252">
        <f t="shared" si="34"/>
        <v>57</v>
      </c>
      <c r="AZ252">
        <f t="shared" si="35"/>
        <v>1</v>
      </c>
      <c r="BA252" s="7">
        <f t="shared" si="36"/>
        <v>1.000572687241194</v>
      </c>
      <c r="BB252" s="8">
        <f t="shared" si="37"/>
        <v>0.71162790697674427</v>
      </c>
    </row>
    <row r="253" spans="1:54" x14ac:dyDescent="0.25">
      <c r="A253" t="s">
        <v>175</v>
      </c>
      <c r="B253">
        <v>63</v>
      </c>
      <c r="C253">
        <v>63</v>
      </c>
      <c r="D253">
        <v>60</v>
      </c>
      <c r="E253">
        <v>60</v>
      </c>
      <c r="F253">
        <v>60</v>
      </c>
      <c r="G253">
        <v>60</v>
      </c>
      <c r="H253">
        <v>60</v>
      </c>
      <c r="I253">
        <v>60</v>
      </c>
      <c r="J253">
        <v>60</v>
      </c>
      <c r="K253">
        <v>60</v>
      </c>
      <c r="L253">
        <v>60</v>
      </c>
      <c r="M253">
        <v>60</v>
      </c>
      <c r="N253">
        <v>60</v>
      </c>
      <c r="O253">
        <v>60</v>
      </c>
      <c r="P253">
        <v>60</v>
      </c>
      <c r="Q253">
        <v>60</v>
      </c>
      <c r="R253">
        <v>60</v>
      </c>
      <c r="S253">
        <v>60</v>
      </c>
      <c r="T253">
        <v>60</v>
      </c>
      <c r="U253">
        <v>60</v>
      </c>
      <c r="V253">
        <v>60</v>
      </c>
      <c r="W253">
        <v>60</v>
      </c>
      <c r="X253">
        <v>60</v>
      </c>
      <c r="Y253">
        <v>60</v>
      </c>
      <c r="Z253">
        <v>60</v>
      </c>
      <c r="AA253">
        <v>60</v>
      </c>
      <c r="AB253">
        <v>60</v>
      </c>
      <c r="AC253">
        <v>60</v>
      </c>
      <c r="AD253">
        <v>60</v>
      </c>
      <c r="AE253">
        <v>60</v>
      </c>
      <c r="AF253">
        <v>60</v>
      </c>
      <c r="AG253">
        <v>61</v>
      </c>
      <c r="AH253">
        <v>61</v>
      </c>
      <c r="AI253">
        <v>61</v>
      </c>
      <c r="AJ253">
        <v>61</v>
      </c>
      <c r="AK253">
        <v>61</v>
      </c>
      <c r="AL253">
        <v>61</v>
      </c>
      <c r="AM253">
        <v>61</v>
      </c>
      <c r="AN253">
        <v>61</v>
      </c>
      <c r="AO253">
        <v>61</v>
      </c>
      <c r="AP253">
        <v>60</v>
      </c>
      <c r="AQ253">
        <v>60</v>
      </c>
      <c r="AR253">
        <v>60</v>
      </c>
      <c r="AS253">
        <v>60</v>
      </c>
      <c r="AT253" s="8">
        <f t="shared" si="30"/>
        <v>60.340909090909093</v>
      </c>
      <c r="AU253">
        <f t="shared" si="31"/>
        <v>60</v>
      </c>
      <c r="AV253" s="8">
        <f t="shared" si="32"/>
        <v>0.71343198754027448</v>
      </c>
      <c r="AW253" s="6">
        <f>Table18[[#This Row],[Szórás]]/Table18[[#This Row],[Átlagos akadálymentességi hibaszám]]</f>
        <v>1.182335497241886E-2</v>
      </c>
      <c r="AX253">
        <f t="shared" si="33"/>
        <v>60</v>
      </c>
      <c r="AY253">
        <f t="shared" si="34"/>
        <v>63</v>
      </c>
      <c r="AZ253">
        <f t="shared" si="35"/>
        <v>3</v>
      </c>
      <c r="BA253" s="7">
        <f t="shared" si="36"/>
        <v>0.99999423867649162</v>
      </c>
      <c r="BB253" s="8">
        <f t="shared" si="37"/>
        <v>4.0321249956986433E-5</v>
      </c>
    </row>
    <row r="254" spans="1:54" x14ac:dyDescent="0.25">
      <c r="A254" t="s">
        <v>124</v>
      </c>
      <c r="B254">
        <v>9</v>
      </c>
      <c r="C254">
        <v>9</v>
      </c>
      <c r="D254">
        <v>9</v>
      </c>
      <c r="E254">
        <v>9</v>
      </c>
      <c r="F254">
        <v>9</v>
      </c>
      <c r="G254">
        <v>9</v>
      </c>
      <c r="H254">
        <v>9</v>
      </c>
      <c r="I254">
        <v>9</v>
      </c>
      <c r="J254">
        <v>9</v>
      </c>
      <c r="K254">
        <v>9</v>
      </c>
      <c r="L254">
        <v>9</v>
      </c>
      <c r="M254">
        <v>9</v>
      </c>
      <c r="N254">
        <v>9</v>
      </c>
      <c r="O254">
        <v>9</v>
      </c>
      <c r="P254">
        <v>9</v>
      </c>
      <c r="Q254">
        <v>9</v>
      </c>
      <c r="R254">
        <v>9</v>
      </c>
      <c r="S254">
        <v>9</v>
      </c>
      <c r="T254">
        <v>9</v>
      </c>
      <c r="U254">
        <v>9</v>
      </c>
      <c r="V254">
        <v>9</v>
      </c>
      <c r="W254">
        <v>9</v>
      </c>
      <c r="X254">
        <v>9</v>
      </c>
      <c r="Y254">
        <v>9</v>
      </c>
      <c r="Z254">
        <v>9</v>
      </c>
      <c r="AA254">
        <v>9</v>
      </c>
      <c r="AB254">
        <v>9</v>
      </c>
      <c r="AC254">
        <v>9</v>
      </c>
      <c r="AD254">
        <v>9</v>
      </c>
      <c r="AE254">
        <v>9</v>
      </c>
      <c r="AF254">
        <v>9</v>
      </c>
      <c r="AG254">
        <v>9</v>
      </c>
      <c r="AH254">
        <v>9</v>
      </c>
      <c r="AI254">
        <v>9</v>
      </c>
      <c r="AJ254">
        <v>9</v>
      </c>
      <c r="AK254">
        <v>9</v>
      </c>
      <c r="AL254">
        <v>9</v>
      </c>
      <c r="AM254">
        <v>9</v>
      </c>
      <c r="AN254">
        <v>9</v>
      </c>
      <c r="AO254">
        <v>9</v>
      </c>
      <c r="AP254">
        <v>9</v>
      </c>
      <c r="AQ254">
        <v>9</v>
      </c>
      <c r="AR254">
        <v>11</v>
      </c>
      <c r="AS254">
        <v>11</v>
      </c>
      <c r="AT254" s="8">
        <f t="shared" si="30"/>
        <v>9.0909090909090917</v>
      </c>
      <c r="AU254">
        <f t="shared" si="31"/>
        <v>9</v>
      </c>
      <c r="AV254" s="8">
        <f t="shared" si="32"/>
        <v>0.4214141098829709</v>
      </c>
      <c r="AW254" s="6">
        <f>Table18[[#This Row],[Szórás]]/Table18[[#This Row],[Átlagos akadálymentességi hibaszám]]</f>
        <v>4.6355552087126793E-2</v>
      </c>
      <c r="AX254">
        <f t="shared" si="33"/>
        <v>9</v>
      </c>
      <c r="AY254">
        <f t="shared" si="34"/>
        <v>11</v>
      </c>
      <c r="AZ254">
        <f t="shared" si="35"/>
        <v>2</v>
      </c>
      <c r="BA254" s="7">
        <f t="shared" si="36"/>
        <v>1.0011886084727832</v>
      </c>
      <c r="BB254" s="8">
        <f t="shared" si="37"/>
        <v>0.13023255813953499</v>
      </c>
    </row>
    <row r="255" spans="1:54" x14ac:dyDescent="0.25">
      <c r="A255" t="s">
        <v>103</v>
      </c>
      <c r="B255">
        <v>42</v>
      </c>
      <c r="C255">
        <v>42</v>
      </c>
      <c r="D255">
        <v>42</v>
      </c>
      <c r="E255">
        <v>42</v>
      </c>
      <c r="F255">
        <v>42</v>
      </c>
      <c r="G255">
        <v>42</v>
      </c>
      <c r="H255">
        <v>42</v>
      </c>
      <c r="I255">
        <v>42</v>
      </c>
      <c r="J255">
        <v>42</v>
      </c>
      <c r="K255">
        <v>42</v>
      </c>
      <c r="L255">
        <v>42</v>
      </c>
      <c r="M255">
        <v>42</v>
      </c>
      <c r="N255">
        <v>42</v>
      </c>
      <c r="O255">
        <v>42</v>
      </c>
      <c r="P255">
        <v>42</v>
      </c>
      <c r="Q255">
        <v>42</v>
      </c>
      <c r="R255">
        <v>42</v>
      </c>
      <c r="S255">
        <v>42</v>
      </c>
      <c r="T255">
        <v>42</v>
      </c>
      <c r="U255">
        <v>42</v>
      </c>
      <c r="V255">
        <v>42</v>
      </c>
      <c r="W255">
        <v>42</v>
      </c>
      <c r="X255">
        <v>42</v>
      </c>
      <c r="Y255">
        <v>42</v>
      </c>
      <c r="Z255">
        <v>42</v>
      </c>
      <c r="AA255">
        <v>42</v>
      </c>
      <c r="AB255">
        <v>42</v>
      </c>
      <c r="AC255">
        <v>42</v>
      </c>
      <c r="AD255">
        <v>42</v>
      </c>
      <c r="AE255">
        <v>42</v>
      </c>
      <c r="AF255">
        <v>42</v>
      </c>
      <c r="AG255">
        <v>42</v>
      </c>
      <c r="AH255">
        <v>42</v>
      </c>
      <c r="AI255">
        <v>42</v>
      </c>
      <c r="AJ255">
        <v>42</v>
      </c>
      <c r="AK255">
        <v>42</v>
      </c>
      <c r="AL255">
        <v>42</v>
      </c>
      <c r="AM255">
        <v>42</v>
      </c>
      <c r="AN255">
        <v>42</v>
      </c>
      <c r="AO255">
        <v>42</v>
      </c>
      <c r="AP255">
        <v>42</v>
      </c>
      <c r="AQ255">
        <v>42</v>
      </c>
      <c r="AR255">
        <v>42</v>
      </c>
      <c r="AS255">
        <v>42</v>
      </c>
      <c r="AT255" s="8">
        <f t="shared" si="30"/>
        <v>42</v>
      </c>
      <c r="AU255">
        <f t="shared" si="31"/>
        <v>42</v>
      </c>
      <c r="AV255" s="8">
        <f t="shared" si="32"/>
        <v>0</v>
      </c>
      <c r="AW255" s="6">
        <f>Table18[[#This Row],[Szórás]]/Table18[[#This Row],[Átlagos akadálymentességi hibaszám]]</f>
        <v>0</v>
      </c>
      <c r="AX255">
        <f t="shared" si="33"/>
        <v>42</v>
      </c>
      <c r="AY255">
        <f t="shared" si="34"/>
        <v>42</v>
      </c>
      <c r="AZ255">
        <f t="shared" si="35"/>
        <v>0</v>
      </c>
      <c r="BA255" s="7">
        <f t="shared" si="36"/>
        <v>1</v>
      </c>
      <c r="BB255" s="8">
        <f t="shared" si="37"/>
        <v>1</v>
      </c>
    </row>
    <row r="256" spans="1:54" x14ac:dyDescent="0.25">
      <c r="A256" t="s">
        <v>124</v>
      </c>
      <c r="B256">
        <v>247</v>
      </c>
      <c r="C256">
        <v>244</v>
      </c>
      <c r="D256">
        <v>244</v>
      </c>
      <c r="E256">
        <v>244</v>
      </c>
      <c r="F256">
        <v>244</v>
      </c>
      <c r="G256">
        <v>166</v>
      </c>
      <c r="H256">
        <v>166</v>
      </c>
      <c r="I256">
        <v>166</v>
      </c>
      <c r="J256">
        <v>223</v>
      </c>
      <c r="K256">
        <v>223</v>
      </c>
      <c r="L256">
        <v>220</v>
      </c>
      <c r="M256">
        <v>219</v>
      </c>
      <c r="N256">
        <v>219</v>
      </c>
      <c r="O256">
        <v>219</v>
      </c>
      <c r="P256">
        <v>219</v>
      </c>
      <c r="Q256">
        <v>219</v>
      </c>
      <c r="R256">
        <v>218</v>
      </c>
      <c r="S256">
        <v>218</v>
      </c>
      <c r="T256">
        <v>218</v>
      </c>
      <c r="U256">
        <v>218</v>
      </c>
      <c r="V256">
        <v>218</v>
      </c>
      <c r="W256">
        <v>218</v>
      </c>
      <c r="X256">
        <v>218</v>
      </c>
      <c r="Y256">
        <v>218</v>
      </c>
      <c r="Z256">
        <v>218</v>
      </c>
      <c r="AA256">
        <v>218</v>
      </c>
      <c r="AB256">
        <v>218</v>
      </c>
      <c r="AC256">
        <v>219</v>
      </c>
      <c r="AD256">
        <v>219</v>
      </c>
      <c r="AE256">
        <v>219</v>
      </c>
      <c r="AF256">
        <v>219</v>
      </c>
      <c r="AG256">
        <v>219</v>
      </c>
      <c r="AH256">
        <v>219</v>
      </c>
      <c r="AI256">
        <v>220</v>
      </c>
      <c r="AJ256">
        <v>220</v>
      </c>
      <c r="AK256">
        <v>220</v>
      </c>
      <c r="AL256">
        <v>220</v>
      </c>
      <c r="AM256">
        <v>221</v>
      </c>
      <c r="AN256">
        <v>222</v>
      </c>
      <c r="AO256">
        <v>222</v>
      </c>
      <c r="AP256">
        <v>222</v>
      </c>
      <c r="AQ256">
        <v>222</v>
      </c>
      <c r="AR256">
        <v>222</v>
      </c>
      <c r="AS256">
        <v>222</v>
      </c>
      <c r="AT256" s="8">
        <f t="shared" si="30"/>
        <v>218.79545454545453</v>
      </c>
      <c r="AU256">
        <f t="shared" si="31"/>
        <v>219</v>
      </c>
      <c r="AV256" s="8">
        <f t="shared" si="32"/>
        <v>16.576222176631461</v>
      </c>
      <c r="AW256" s="6">
        <f>Table18[[#This Row],[Szórás]]/Table18[[#This Row],[Átlagos akadálymentességi hibaszám]]</f>
        <v>7.5761273062406181E-2</v>
      </c>
      <c r="AX256">
        <f t="shared" si="33"/>
        <v>166</v>
      </c>
      <c r="AY256">
        <f t="shared" si="34"/>
        <v>247</v>
      </c>
      <c r="AZ256">
        <f t="shared" si="35"/>
        <v>81</v>
      </c>
      <c r="BA256" s="7">
        <f t="shared" si="36"/>
        <v>1.0004953020615439</v>
      </c>
      <c r="BB256" s="8">
        <f t="shared" si="37"/>
        <v>5.9376879222469868E-3</v>
      </c>
    </row>
    <row r="257" spans="1:54" x14ac:dyDescent="0.25">
      <c r="A257" t="s">
        <v>175</v>
      </c>
      <c r="B257">
        <v>59</v>
      </c>
      <c r="C257">
        <v>59</v>
      </c>
      <c r="D257">
        <v>61</v>
      </c>
      <c r="E257">
        <v>61</v>
      </c>
      <c r="F257">
        <v>61</v>
      </c>
      <c r="G257">
        <v>60</v>
      </c>
      <c r="H257">
        <v>58</v>
      </c>
      <c r="I257">
        <v>60</v>
      </c>
      <c r="J257">
        <v>63</v>
      </c>
      <c r="K257">
        <v>61</v>
      </c>
      <c r="L257">
        <v>60</v>
      </c>
      <c r="M257">
        <v>58</v>
      </c>
      <c r="N257">
        <v>60</v>
      </c>
      <c r="O257">
        <v>61</v>
      </c>
      <c r="P257">
        <v>57</v>
      </c>
      <c r="Q257">
        <v>57</v>
      </c>
      <c r="R257">
        <v>61</v>
      </c>
      <c r="S257">
        <v>64</v>
      </c>
      <c r="T257">
        <v>62</v>
      </c>
      <c r="U257">
        <v>59</v>
      </c>
      <c r="V257">
        <v>62</v>
      </c>
      <c r="W257">
        <v>60</v>
      </c>
      <c r="X257">
        <v>61</v>
      </c>
      <c r="Y257">
        <v>61</v>
      </c>
      <c r="Z257">
        <v>67</v>
      </c>
      <c r="AA257">
        <v>59</v>
      </c>
      <c r="AB257">
        <v>62</v>
      </c>
      <c r="AC257">
        <v>59</v>
      </c>
      <c r="AD257">
        <v>61</v>
      </c>
      <c r="AE257">
        <v>60</v>
      </c>
      <c r="AF257">
        <v>59</v>
      </c>
      <c r="AG257">
        <v>59</v>
      </c>
      <c r="AH257">
        <v>59</v>
      </c>
      <c r="AI257">
        <v>58</v>
      </c>
      <c r="AJ257">
        <v>58</v>
      </c>
      <c r="AK257">
        <v>60</v>
      </c>
      <c r="AL257">
        <v>60</v>
      </c>
      <c r="AM257">
        <v>61</v>
      </c>
      <c r="AN257">
        <v>57</v>
      </c>
      <c r="AO257">
        <v>59</v>
      </c>
      <c r="AP257">
        <v>60</v>
      </c>
      <c r="AQ257">
        <v>62</v>
      </c>
      <c r="AR257">
        <v>62</v>
      </c>
      <c r="AS257">
        <v>65</v>
      </c>
      <c r="AT257" s="8">
        <f t="shared" si="30"/>
        <v>60.295454545454547</v>
      </c>
      <c r="AU257">
        <f t="shared" si="31"/>
        <v>60</v>
      </c>
      <c r="AV257" s="8">
        <f t="shared" si="32"/>
        <v>2.0297731051403134</v>
      </c>
      <c r="AW257" s="6">
        <f>Table18[[#This Row],[Szórás]]/Table18[[#This Row],[Átlagos akadálymentességi hibaszám]]</f>
        <v>3.3663783123322195E-2</v>
      </c>
      <c r="AX257">
        <f t="shared" si="33"/>
        <v>57</v>
      </c>
      <c r="AY257">
        <f t="shared" si="34"/>
        <v>67</v>
      </c>
      <c r="AZ257">
        <f t="shared" si="35"/>
        <v>10</v>
      </c>
      <c r="BA257" s="7">
        <f t="shared" si="36"/>
        <v>1.0001617172904615</v>
      </c>
      <c r="BB257" s="8">
        <f t="shared" si="37"/>
        <v>3.9114722876640879E-3</v>
      </c>
    </row>
    <row r="258" spans="1:54" x14ac:dyDescent="0.25">
      <c r="A258" t="s">
        <v>175</v>
      </c>
      <c r="B258">
        <v>42</v>
      </c>
      <c r="C258">
        <v>40</v>
      </c>
      <c r="D258">
        <v>42</v>
      </c>
      <c r="E258">
        <v>40</v>
      </c>
      <c r="F258">
        <v>39</v>
      </c>
      <c r="G258">
        <v>39</v>
      </c>
      <c r="H258">
        <v>40</v>
      </c>
      <c r="I258">
        <v>40</v>
      </c>
      <c r="J258">
        <v>39</v>
      </c>
      <c r="K258">
        <v>41</v>
      </c>
      <c r="L258">
        <v>40</v>
      </c>
      <c r="M258">
        <v>41</v>
      </c>
      <c r="N258">
        <v>41</v>
      </c>
      <c r="O258">
        <v>38</v>
      </c>
      <c r="P258">
        <v>40</v>
      </c>
      <c r="Q258">
        <v>39</v>
      </c>
      <c r="R258">
        <v>43</v>
      </c>
      <c r="S258">
        <v>45</v>
      </c>
      <c r="T258">
        <v>42</v>
      </c>
      <c r="U258">
        <v>44</v>
      </c>
      <c r="V258">
        <v>40</v>
      </c>
      <c r="W258">
        <v>40</v>
      </c>
      <c r="X258">
        <v>41</v>
      </c>
      <c r="Y258">
        <v>38</v>
      </c>
      <c r="Z258">
        <v>41</v>
      </c>
      <c r="AA258">
        <v>38</v>
      </c>
      <c r="AB258">
        <v>40</v>
      </c>
      <c r="AC258">
        <v>39</v>
      </c>
      <c r="AD258">
        <v>40</v>
      </c>
      <c r="AE258">
        <v>39</v>
      </c>
      <c r="AF258">
        <v>38</v>
      </c>
      <c r="AG258">
        <v>40</v>
      </c>
      <c r="AH258">
        <v>41</v>
      </c>
      <c r="AI258">
        <v>40</v>
      </c>
      <c r="AJ258">
        <v>41</v>
      </c>
      <c r="AK258">
        <v>40</v>
      </c>
      <c r="AL258">
        <v>40</v>
      </c>
      <c r="AM258">
        <v>40</v>
      </c>
      <c r="AN258">
        <v>39</v>
      </c>
      <c r="AO258">
        <v>39</v>
      </c>
      <c r="AP258">
        <v>38</v>
      </c>
      <c r="AQ258">
        <v>39</v>
      </c>
      <c r="AR258">
        <v>40</v>
      </c>
      <c r="AS258">
        <v>39</v>
      </c>
      <c r="AT258" s="8">
        <f t="shared" si="30"/>
        <v>40.113636363636367</v>
      </c>
      <c r="AU258">
        <f t="shared" si="31"/>
        <v>40</v>
      </c>
      <c r="AV258" s="8">
        <f t="shared" si="32"/>
        <v>1.5129811799027642</v>
      </c>
      <c r="AW258" s="6">
        <f>Table18[[#This Row],[Szórás]]/Table18[[#This Row],[Átlagos akadálymentességi hibaszám]]</f>
        <v>3.7717377855932925E-2</v>
      </c>
      <c r="AX258">
        <f t="shared" si="33"/>
        <v>38</v>
      </c>
      <c r="AY258">
        <f t="shared" si="34"/>
        <v>45</v>
      </c>
      <c r="AZ258">
        <f t="shared" si="35"/>
        <v>7</v>
      </c>
      <c r="BA258" s="7">
        <f t="shared" si="36"/>
        <v>0.99921610375325698</v>
      </c>
      <c r="BB258" s="8">
        <f t="shared" si="37"/>
        <v>7.400792159379381E-2</v>
      </c>
    </row>
    <row r="259" spans="1:54" x14ac:dyDescent="0.25">
      <c r="A259" t="s">
        <v>175</v>
      </c>
      <c r="B259">
        <v>28</v>
      </c>
      <c r="C259">
        <v>28</v>
      </c>
      <c r="D259">
        <v>28</v>
      </c>
      <c r="E259">
        <v>28</v>
      </c>
      <c r="F259">
        <v>28</v>
      </c>
      <c r="G259">
        <v>28</v>
      </c>
      <c r="H259">
        <v>28</v>
      </c>
      <c r="I259">
        <v>28</v>
      </c>
      <c r="J259">
        <v>28</v>
      </c>
      <c r="K259">
        <v>28</v>
      </c>
      <c r="L259">
        <v>28</v>
      </c>
      <c r="M259">
        <v>28</v>
      </c>
      <c r="N259">
        <v>28</v>
      </c>
      <c r="O259">
        <v>28</v>
      </c>
      <c r="P259">
        <v>28</v>
      </c>
      <c r="Q259">
        <v>28</v>
      </c>
      <c r="R259">
        <v>28</v>
      </c>
      <c r="S259">
        <v>28</v>
      </c>
      <c r="T259">
        <v>28</v>
      </c>
      <c r="U259">
        <v>28</v>
      </c>
      <c r="V259">
        <v>28</v>
      </c>
      <c r="W259">
        <v>28</v>
      </c>
      <c r="X259">
        <v>28</v>
      </c>
      <c r="Y259">
        <v>28</v>
      </c>
      <c r="Z259">
        <v>28</v>
      </c>
      <c r="AA259">
        <v>28</v>
      </c>
      <c r="AB259">
        <v>28</v>
      </c>
      <c r="AC259">
        <v>28</v>
      </c>
      <c r="AD259">
        <v>28</v>
      </c>
      <c r="AE259">
        <v>28</v>
      </c>
      <c r="AF259">
        <v>28</v>
      </c>
      <c r="AG259">
        <v>28</v>
      </c>
      <c r="AH259">
        <v>28</v>
      </c>
      <c r="AI259">
        <v>28</v>
      </c>
      <c r="AJ259">
        <v>28</v>
      </c>
      <c r="AK259">
        <v>28</v>
      </c>
      <c r="AL259">
        <v>28</v>
      </c>
      <c r="AM259">
        <v>28</v>
      </c>
      <c r="AN259">
        <v>28</v>
      </c>
      <c r="AO259">
        <v>28</v>
      </c>
      <c r="AP259">
        <v>28</v>
      </c>
      <c r="AQ259">
        <v>28</v>
      </c>
      <c r="AR259">
        <v>28</v>
      </c>
      <c r="AS259">
        <v>28</v>
      </c>
      <c r="AT259" s="8">
        <f t="shared" ref="AT259:AT322" si="38">AVERAGE(B259:AS259)</f>
        <v>28</v>
      </c>
      <c r="AU259">
        <f t="shared" ref="AU259:AU322" si="39">MEDIAN(B259:AS259)</f>
        <v>28</v>
      </c>
      <c r="AV259" s="8">
        <f t="shared" ref="AV259:AV322" si="40">_xlfn.STDEV.S(B259:AS259)</f>
        <v>0</v>
      </c>
      <c r="AW259" s="6">
        <f>Table18[[#This Row],[Szórás]]/Table18[[#This Row],[Átlagos akadálymentességi hibaszám]]</f>
        <v>0</v>
      </c>
      <c r="AX259">
        <f t="shared" ref="AX259:AX322" si="41">MIN(B259:AS259)</f>
        <v>28</v>
      </c>
      <c r="AY259">
        <f t="shared" ref="AY259:AY322" si="42">MAX(B259:AS259)</f>
        <v>28</v>
      </c>
      <c r="AZ259">
        <f t="shared" ref="AZ259:AZ322" si="43">AY259-AX259</f>
        <v>0</v>
      </c>
      <c r="BA259" s="7">
        <f t="shared" ref="BA259:BA322" si="44">INDEX(LOGEST($B259:$AS259,,TRUE,TRUE),1,1)</f>
        <v>1</v>
      </c>
      <c r="BB259" s="8">
        <f t="shared" ref="BB259:BB322" si="45">INDEX(LOGEST($B259:$AS259,,TRUE,TRUE),3,1)</f>
        <v>1</v>
      </c>
    </row>
    <row r="260" spans="1:54" x14ac:dyDescent="0.25">
      <c r="A260" t="s">
        <v>175</v>
      </c>
      <c r="B260">
        <v>86</v>
      </c>
      <c r="C260">
        <v>86</v>
      </c>
      <c r="D260">
        <v>86</v>
      </c>
      <c r="E260">
        <v>86</v>
      </c>
      <c r="F260">
        <v>86</v>
      </c>
      <c r="G260">
        <v>86</v>
      </c>
      <c r="H260">
        <v>86</v>
      </c>
      <c r="I260">
        <v>86</v>
      </c>
      <c r="J260">
        <v>86</v>
      </c>
      <c r="K260">
        <v>86</v>
      </c>
      <c r="L260">
        <v>86</v>
      </c>
      <c r="M260">
        <v>86</v>
      </c>
      <c r="N260">
        <v>86</v>
      </c>
      <c r="O260">
        <v>86</v>
      </c>
      <c r="P260">
        <v>84</v>
      </c>
      <c r="Q260">
        <v>86</v>
      </c>
      <c r="R260">
        <v>86</v>
      </c>
      <c r="S260">
        <v>86</v>
      </c>
      <c r="T260">
        <v>86</v>
      </c>
      <c r="U260">
        <v>86</v>
      </c>
      <c r="V260">
        <v>86</v>
      </c>
      <c r="W260">
        <v>86</v>
      </c>
      <c r="X260">
        <v>86</v>
      </c>
      <c r="Y260">
        <v>86</v>
      </c>
      <c r="Z260">
        <v>86</v>
      </c>
      <c r="AA260">
        <v>86</v>
      </c>
      <c r="AB260">
        <v>86</v>
      </c>
      <c r="AC260">
        <v>86</v>
      </c>
      <c r="AD260">
        <v>86</v>
      </c>
      <c r="AE260">
        <v>86</v>
      </c>
      <c r="AF260">
        <v>86</v>
      </c>
      <c r="AG260">
        <v>86</v>
      </c>
      <c r="AH260">
        <v>86</v>
      </c>
      <c r="AI260">
        <v>86</v>
      </c>
      <c r="AJ260">
        <v>86</v>
      </c>
      <c r="AK260">
        <v>86</v>
      </c>
      <c r="AL260">
        <v>86</v>
      </c>
      <c r="AM260">
        <v>86</v>
      </c>
      <c r="AN260">
        <v>86</v>
      </c>
      <c r="AO260">
        <v>85</v>
      </c>
      <c r="AP260">
        <v>85</v>
      </c>
      <c r="AQ260">
        <v>87</v>
      </c>
      <c r="AR260">
        <v>87</v>
      </c>
      <c r="AS260">
        <v>86</v>
      </c>
      <c r="AT260" s="8">
        <f t="shared" si="38"/>
        <v>85.954545454545453</v>
      </c>
      <c r="AU260">
        <f t="shared" si="39"/>
        <v>86</v>
      </c>
      <c r="AV260" s="8">
        <f t="shared" si="40"/>
        <v>0.42887334578292963</v>
      </c>
      <c r="AW260" s="6">
        <f>Table18[[#This Row],[Szórás]]/Table18[[#This Row],[Átlagos akadálymentességi hibaszám]]</f>
        <v>4.9895365453328675E-3</v>
      </c>
      <c r="AX260">
        <f t="shared" si="41"/>
        <v>84</v>
      </c>
      <c r="AY260">
        <f t="shared" si="42"/>
        <v>87</v>
      </c>
      <c r="AZ260">
        <f t="shared" si="43"/>
        <v>3</v>
      </c>
      <c r="BA260" s="7">
        <f t="shared" si="44"/>
        <v>1.0000307057843298</v>
      </c>
      <c r="BB260" s="8">
        <f t="shared" si="45"/>
        <v>6.1839899771618887E-3</v>
      </c>
    </row>
    <row r="261" spans="1:54" x14ac:dyDescent="0.25">
      <c r="A261" t="s">
        <v>137</v>
      </c>
      <c r="B261">
        <v>92</v>
      </c>
      <c r="C261">
        <v>75</v>
      </c>
      <c r="D261">
        <v>75</v>
      </c>
      <c r="E261">
        <v>81</v>
      </c>
      <c r="F261">
        <v>79</v>
      </c>
      <c r="G261">
        <v>77</v>
      </c>
      <c r="H261">
        <v>80</v>
      </c>
      <c r="I261">
        <v>74</v>
      </c>
      <c r="J261">
        <v>76</v>
      </c>
      <c r="K261">
        <v>80</v>
      </c>
      <c r="L261">
        <v>79</v>
      </c>
      <c r="M261">
        <v>80</v>
      </c>
      <c r="N261">
        <v>81</v>
      </c>
      <c r="O261">
        <v>79</v>
      </c>
      <c r="P261">
        <v>82</v>
      </c>
      <c r="Q261">
        <v>80</v>
      </c>
      <c r="R261">
        <v>76</v>
      </c>
      <c r="S261">
        <v>89</v>
      </c>
      <c r="T261">
        <v>94</v>
      </c>
      <c r="U261">
        <v>90</v>
      </c>
      <c r="V261">
        <v>82</v>
      </c>
      <c r="W261">
        <v>74</v>
      </c>
      <c r="X261">
        <v>80</v>
      </c>
      <c r="Y261">
        <v>85</v>
      </c>
      <c r="Z261">
        <v>86</v>
      </c>
      <c r="AA261">
        <v>85</v>
      </c>
      <c r="AB261">
        <v>84</v>
      </c>
      <c r="AC261">
        <v>85</v>
      </c>
      <c r="AD261">
        <v>84</v>
      </c>
      <c r="AE261">
        <v>89</v>
      </c>
      <c r="AF261">
        <v>82</v>
      </c>
      <c r="AG261">
        <v>78</v>
      </c>
      <c r="AH261">
        <v>76</v>
      </c>
      <c r="AI261">
        <v>79</v>
      </c>
      <c r="AJ261">
        <v>78</v>
      </c>
      <c r="AK261">
        <v>74</v>
      </c>
      <c r="AL261">
        <v>74</v>
      </c>
      <c r="AM261">
        <v>76</v>
      </c>
      <c r="AN261">
        <v>78</v>
      </c>
      <c r="AO261">
        <v>73</v>
      </c>
      <c r="AP261">
        <v>81</v>
      </c>
      <c r="AQ261">
        <v>88</v>
      </c>
      <c r="AR261">
        <v>89</v>
      </c>
      <c r="AS261">
        <v>86</v>
      </c>
      <c r="AT261" s="8">
        <f t="shared" si="38"/>
        <v>81.022727272727266</v>
      </c>
      <c r="AU261">
        <f t="shared" si="39"/>
        <v>80</v>
      </c>
      <c r="AV261" s="8">
        <f t="shared" si="40"/>
        <v>5.3417558143090007</v>
      </c>
      <c r="AW261" s="6">
        <f>Table18[[#This Row],[Szórás]]/Table18[[#This Row],[Átlagos akadálymentességi hibaszám]]</f>
        <v>6.5929104019522039E-2</v>
      </c>
      <c r="AX261">
        <f t="shared" si="41"/>
        <v>73</v>
      </c>
      <c r="AY261">
        <f t="shared" si="42"/>
        <v>94</v>
      </c>
      <c r="AZ261">
        <f t="shared" si="43"/>
        <v>21</v>
      </c>
      <c r="BA261" s="7">
        <f t="shared" si="44"/>
        <v>1.0004043396485931</v>
      </c>
      <c r="BB261" s="8">
        <f t="shared" si="45"/>
        <v>6.3799621152783904E-3</v>
      </c>
    </row>
    <row r="262" spans="1:54" x14ac:dyDescent="0.25">
      <c r="A262" t="s">
        <v>124</v>
      </c>
      <c r="B262">
        <v>14</v>
      </c>
      <c r="C262">
        <v>14</v>
      </c>
      <c r="D262">
        <v>15</v>
      </c>
      <c r="E262">
        <v>14</v>
      </c>
      <c r="F262">
        <v>14</v>
      </c>
      <c r="G262">
        <v>14</v>
      </c>
      <c r="H262">
        <v>13</v>
      </c>
      <c r="I262">
        <v>14</v>
      </c>
      <c r="J262">
        <v>14</v>
      </c>
      <c r="K262">
        <v>14</v>
      </c>
      <c r="L262">
        <v>15</v>
      </c>
      <c r="M262">
        <v>15</v>
      </c>
      <c r="N262">
        <v>17</v>
      </c>
      <c r="O262">
        <v>13</v>
      </c>
      <c r="P262">
        <v>14</v>
      </c>
      <c r="Q262">
        <v>14</v>
      </c>
      <c r="R262">
        <v>14</v>
      </c>
      <c r="S262">
        <v>14</v>
      </c>
      <c r="T262">
        <v>14</v>
      </c>
      <c r="U262">
        <v>14</v>
      </c>
      <c r="V262">
        <v>14</v>
      </c>
      <c r="W262">
        <v>14</v>
      </c>
      <c r="X262">
        <v>14</v>
      </c>
      <c r="Y262">
        <v>16</v>
      </c>
      <c r="Z262">
        <v>14</v>
      </c>
      <c r="AA262">
        <v>13</v>
      </c>
      <c r="AB262">
        <v>13</v>
      </c>
      <c r="AC262">
        <v>14</v>
      </c>
      <c r="AD262">
        <v>13</v>
      </c>
      <c r="AE262">
        <v>13</v>
      </c>
      <c r="AF262">
        <v>13</v>
      </c>
      <c r="AG262">
        <v>13</v>
      </c>
      <c r="AH262">
        <v>13</v>
      </c>
      <c r="AI262">
        <v>13</v>
      </c>
      <c r="AJ262">
        <v>13</v>
      </c>
      <c r="AK262">
        <v>13</v>
      </c>
      <c r="AL262">
        <v>12</v>
      </c>
      <c r="AM262">
        <v>12</v>
      </c>
      <c r="AN262">
        <v>12</v>
      </c>
      <c r="AO262">
        <v>13</v>
      </c>
      <c r="AP262">
        <v>14</v>
      </c>
      <c r="AQ262">
        <v>14</v>
      </c>
      <c r="AR262">
        <v>14</v>
      </c>
      <c r="AS262">
        <v>14</v>
      </c>
      <c r="AT262" s="8">
        <f t="shared" si="38"/>
        <v>13.75</v>
      </c>
      <c r="AU262">
        <f t="shared" si="39"/>
        <v>14</v>
      </c>
      <c r="AV262" s="8">
        <f t="shared" si="40"/>
        <v>0.94315156985551918</v>
      </c>
      <c r="AW262" s="6">
        <f>Table18[[#This Row],[Szórás]]/Table18[[#This Row],[Átlagos akadálymentességi hibaszám]]</f>
        <v>6.8592841444037753E-2</v>
      </c>
      <c r="AX262">
        <f t="shared" si="41"/>
        <v>12</v>
      </c>
      <c r="AY262">
        <f t="shared" si="42"/>
        <v>17</v>
      </c>
      <c r="AZ262">
        <f t="shared" si="43"/>
        <v>5</v>
      </c>
      <c r="BA262" s="7">
        <f t="shared" si="44"/>
        <v>0.99750625823763661</v>
      </c>
      <c r="BB262" s="8">
        <f t="shared" si="45"/>
        <v>0.22748559582988348</v>
      </c>
    </row>
    <row r="263" spans="1:54" x14ac:dyDescent="0.25">
      <c r="A263" t="s">
        <v>175</v>
      </c>
      <c r="B263">
        <v>150</v>
      </c>
      <c r="C263">
        <v>150</v>
      </c>
      <c r="D263">
        <v>123</v>
      </c>
      <c r="E263">
        <v>123</v>
      </c>
      <c r="F263">
        <v>126</v>
      </c>
      <c r="G263">
        <v>120</v>
      </c>
      <c r="H263">
        <v>120</v>
      </c>
      <c r="I263">
        <v>125</v>
      </c>
      <c r="J263">
        <v>124</v>
      </c>
      <c r="K263">
        <v>125</v>
      </c>
      <c r="L263">
        <v>126</v>
      </c>
      <c r="M263">
        <v>124</v>
      </c>
      <c r="N263">
        <v>129</v>
      </c>
      <c r="O263">
        <v>122</v>
      </c>
      <c r="P263">
        <v>131</v>
      </c>
      <c r="Q263">
        <v>125</v>
      </c>
      <c r="R263">
        <v>127</v>
      </c>
      <c r="S263">
        <v>124</v>
      </c>
      <c r="T263">
        <v>125</v>
      </c>
      <c r="U263">
        <v>129</v>
      </c>
      <c r="V263">
        <v>126</v>
      </c>
      <c r="W263">
        <v>126</v>
      </c>
      <c r="X263">
        <v>126</v>
      </c>
      <c r="Y263">
        <v>117</v>
      </c>
      <c r="Z263">
        <v>128</v>
      </c>
      <c r="AA263">
        <v>124</v>
      </c>
      <c r="AB263">
        <v>128</v>
      </c>
      <c r="AC263">
        <v>128</v>
      </c>
      <c r="AD263">
        <v>127</v>
      </c>
      <c r="AE263">
        <v>126</v>
      </c>
      <c r="AF263">
        <v>129</v>
      </c>
      <c r="AG263">
        <v>122</v>
      </c>
      <c r="AH263">
        <v>127</v>
      </c>
      <c r="AI263">
        <v>120</v>
      </c>
      <c r="AJ263">
        <v>125</v>
      </c>
      <c r="AK263">
        <v>119</v>
      </c>
      <c r="AL263">
        <v>123</v>
      </c>
      <c r="AM263">
        <v>124</v>
      </c>
      <c r="AN263">
        <v>125</v>
      </c>
      <c r="AO263">
        <v>126</v>
      </c>
      <c r="AP263">
        <v>124</v>
      </c>
      <c r="AQ263">
        <v>124</v>
      </c>
      <c r="AR263">
        <v>120</v>
      </c>
      <c r="AS263">
        <v>125</v>
      </c>
      <c r="AT263" s="8">
        <f t="shared" si="38"/>
        <v>125.84090909090909</v>
      </c>
      <c r="AU263">
        <f t="shared" si="39"/>
        <v>125</v>
      </c>
      <c r="AV263" s="8">
        <f t="shared" si="40"/>
        <v>6.0729793531759597</v>
      </c>
      <c r="AW263" s="6">
        <f>Table18[[#This Row],[Szórás]]/Table18[[#This Row],[Átlagos akadálymentességi hibaszám]]</f>
        <v>4.8259182145519636E-2</v>
      </c>
      <c r="AX263">
        <f t="shared" si="41"/>
        <v>117</v>
      </c>
      <c r="AY263">
        <f t="shared" si="42"/>
        <v>150</v>
      </c>
      <c r="AZ263">
        <f t="shared" si="43"/>
        <v>33</v>
      </c>
      <c r="BA263" s="7">
        <f t="shared" si="44"/>
        <v>0.99882779826908574</v>
      </c>
      <c r="BB263" s="8">
        <f t="shared" si="45"/>
        <v>0.10965412126030702</v>
      </c>
    </row>
    <row r="264" spans="1:54" x14ac:dyDescent="0.25">
      <c r="A264" t="s">
        <v>175</v>
      </c>
      <c r="B264">
        <v>34</v>
      </c>
      <c r="C264">
        <v>34</v>
      </c>
      <c r="D264">
        <v>33</v>
      </c>
      <c r="E264">
        <v>33</v>
      </c>
      <c r="F264">
        <v>33</v>
      </c>
      <c r="G264">
        <v>33</v>
      </c>
      <c r="H264">
        <v>33</v>
      </c>
      <c r="I264">
        <v>33</v>
      </c>
      <c r="J264">
        <v>33</v>
      </c>
      <c r="K264">
        <v>33</v>
      </c>
      <c r="L264">
        <v>33</v>
      </c>
      <c r="M264">
        <v>33</v>
      </c>
      <c r="N264">
        <v>34</v>
      </c>
      <c r="O264">
        <v>34</v>
      </c>
      <c r="P264">
        <v>34</v>
      </c>
      <c r="Q264">
        <v>34</v>
      </c>
      <c r="R264">
        <v>34</v>
      </c>
      <c r="S264">
        <v>34</v>
      </c>
      <c r="T264">
        <v>34</v>
      </c>
      <c r="U264">
        <v>34</v>
      </c>
      <c r="V264">
        <v>34</v>
      </c>
      <c r="W264">
        <v>34</v>
      </c>
      <c r="X264">
        <v>34</v>
      </c>
      <c r="Y264">
        <v>34</v>
      </c>
      <c r="Z264">
        <v>34</v>
      </c>
      <c r="AA264">
        <v>34</v>
      </c>
      <c r="AB264">
        <v>34</v>
      </c>
      <c r="AC264">
        <v>34</v>
      </c>
      <c r="AD264">
        <v>34</v>
      </c>
      <c r="AE264">
        <v>34</v>
      </c>
      <c r="AF264">
        <v>34</v>
      </c>
      <c r="AG264">
        <v>34</v>
      </c>
      <c r="AH264">
        <v>34</v>
      </c>
      <c r="AI264">
        <v>34</v>
      </c>
      <c r="AJ264">
        <v>34</v>
      </c>
      <c r="AK264">
        <v>34</v>
      </c>
      <c r="AL264">
        <v>34</v>
      </c>
      <c r="AM264">
        <v>34</v>
      </c>
      <c r="AN264">
        <v>34</v>
      </c>
      <c r="AO264">
        <v>34</v>
      </c>
      <c r="AP264">
        <v>34</v>
      </c>
      <c r="AQ264">
        <v>59</v>
      </c>
      <c r="AR264">
        <v>59</v>
      </c>
      <c r="AS264">
        <v>59</v>
      </c>
      <c r="AT264" s="8">
        <f t="shared" si="38"/>
        <v>35.477272727272727</v>
      </c>
      <c r="AU264">
        <f t="shared" si="39"/>
        <v>34</v>
      </c>
      <c r="AV264" s="8">
        <f t="shared" si="40"/>
        <v>6.4501257833909307</v>
      </c>
      <c r="AW264" s="6">
        <f>Table18[[#This Row],[Szórás]]/Table18[[#This Row],[Átlagos akadálymentességi hibaszám]]</f>
        <v>0.18181007973683597</v>
      </c>
      <c r="AX264">
        <f t="shared" si="41"/>
        <v>33</v>
      </c>
      <c r="AY264">
        <f t="shared" si="42"/>
        <v>59</v>
      </c>
      <c r="AZ264">
        <f t="shared" si="43"/>
        <v>26</v>
      </c>
      <c r="BA264" s="7">
        <f t="shared" si="44"/>
        <v>1.005423438238505</v>
      </c>
      <c r="BB264" s="8">
        <f t="shared" si="45"/>
        <v>0.23625137195622248</v>
      </c>
    </row>
    <row r="265" spans="1:54" x14ac:dyDescent="0.25">
      <c r="A265" t="s">
        <v>175</v>
      </c>
      <c r="B265">
        <v>53</v>
      </c>
      <c r="C265">
        <v>50</v>
      </c>
      <c r="D265">
        <v>49</v>
      </c>
      <c r="E265">
        <v>55</v>
      </c>
      <c r="F265">
        <v>56</v>
      </c>
      <c r="G265">
        <v>58</v>
      </c>
      <c r="H265">
        <v>57</v>
      </c>
      <c r="I265">
        <v>54</v>
      </c>
      <c r="J265">
        <v>58</v>
      </c>
      <c r="K265">
        <v>56</v>
      </c>
      <c r="L265">
        <v>56</v>
      </c>
      <c r="M265">
        <v>55</v>
      </c>
      <c r="N265">
        <v>56</v>
      </c>
      <c r="O265">
        <v>58</v>
      </c>
      <c r="P265">
        <v>54</v>
      </c>
      <c r="Q265">
        <v>55</v>
      </c>
      <c r="R265">
        <v>80</v>
      </c>
      <c r="S265">
        <v>81</v>
      </c>
      <c r="T265">
        <v>66</v>
      </c>
      <c r="U265">
        <v>68</v>
      </c>
      <c r="V265">
        <v>63</v>
      </c>
      <c r="W265">
        <v>64</v>
      </c>
      <c r="X265">
        <v>31</v>
      </c>
      <c r="Y265">
        <v>41</v>
      </c>
      <c r="Z265">
        <v>58</v>
      </c>
      <c r="AA265">
        <v>51</v>
      </c>
      <c r="AB265">
        <v>40</v>
      </c>
      <c r="AC265">
        <v>27</v>
      </c>
      <c r="AD265">
        <v>24</v>
      </c>
      <c r="AE265">
        <v>25</v>
      </c>
      <c r="AF265">
        <v>25</v>
      </c>
      <c r="AG265">
        <v>24</v>
      </c>
      <c r="AH265">
        <v>22</v>
      </c>
      <c r="AI265">
        <v>23</v>
      </c>
      <c r="AJ265">
        <v>23</v>
      </c>
      <c r="AK265">
        <v>21</v>
      </c>
      <c r="AL265">
        <v>18</v>
      </c>
      <c r="AM265">
        <v>19</v>
      </c>
      <c r="AN265">
        <v>21</v>
      </c>
      <c r="AO265">
        <v>21</v>
      </c>
      <c r="AP265">
        <v>22</v>
      </c>
      <c r="AQ265">
        <v>22</v>
      </c>
      <c r="AR265">
        <v>20</v>
      </c>
      <c r="AS265">
        <v>21</v>
      </c>
      <c r="AT265" s="8">
        <f t="shared" si="38"/>
        <v>43.204545454545453</v>
      </c>
      <c r="AU265">
        <f t="shared" si="39"/>
        <v>50.5</v>
      </c>
      <c r="AV265" s="8">
        <f t="shared" si="40"/>
        <v>18.722675650384847</v>
      </c>
      <c r="AW265" s="6">
        <f>Table18[[#This Row],[Szórás]]/Table18[[#This Row],[Átlagos akadálymentességi hibaszám]]</f>
        <v>0.4333496731283184</v>
      </c>
      <c r="AX265">
        <f t="shared" si="41"/>
        <v>18</v>
      </c>
      <c r="AY265">
        <f t="shared" si="42"/>
        <v>81</v>
      </c>
      <c r="AZ265">
        <f t="shared" si="43"/>
        <v>63</v>
      </c>
      <c r="BA265" s="7">
        <f t="shared" si="44"/>
        <v>0.96937823124048805</v>
      </c>
      <c r="BB265" s="8">
        <f t="shared" si="45"/>
        <v>0.68985240905738177</v>
      </c>
    </row>
    <row r="266" spans="1:54" x14ac:dyDescent="0.25">
      <c r="A266" t="s">
        <v>175</v>
      </c>
      <c r="B266">
        <v>140</v>
      </c>
      <c r="C266">
        <v>140</v>
      </c>
      <c r="D266">
        <v>140</v>
      </c>
      <c r="E266">
        <v>140</v>
      </c>
      <c r="F266">
        <v>140</v>
      </c>
      <c r="G266">
        <v>140</v>
      </c>
      <c r="H266">
        <v>140</v>
      </c>
      <c r="I266">
        <v>140</v>
      </c>
      <c r="J266">
        <v>140</v>
      </c>
      <c r="K266">
        <v>140</v>
      </c>
      <c r="L266">
        <v>140</v>
      </c>
      <c r="M266">
        <v>140</v>
      </c>
      <c r="N266">
        <v>140</v>
      </c>
      <c r="O266">
        <v>140</v>
      </c>
      <c r="P266">
        <v>140</v>
      </c>
      <c r="Q266">
        <v>140</v>
      </c>
      <c r="R266">
        <v>140</v>
      </c>
      <c r="S266">
        <v>140</v>
      </c>
      <c r="T266">
        <v>140</v>
      </c>
      <c r="U266">
        <v>140</v>
      </c>
      <c r="V266">
        <v>140</v>
      </c>
      <c r="W266">
        <v>140</v>
      </c>
      <c r="X266">
        <v>140</v>
      </c>
      <c r="Y266">
        <v>140</v>
      </c>
      <c r="Z266">
        <v>140</v>
      </c>
      <c r="AA266">
        <v>140</v>
      </c>
      <c r="AB266">
        <v>140</v>
      </c>
      <c r="AC266">
        <v>140</v>
      </c>
      <c r="AD266">
        <v>139</v>
      </c>
      <c r="AE266">
        <v>139</v>
      </c>
      <c r="AF266">
        <v>139</v>
      </c>
      <c r="AG266">
        <v>139</v>
      </c>
      <c r="AH266">
        <v>139</v>
      </c>
      <c r="AI266">
        <v>139</v>
      </c>
      <c r="AJ266">
        <v>145</v>
      </c>
      <c r="AK266">
        <v>146</v>
      </c>
      <c r="AL266">
        <v>139</v>
      </c>
      <c r="AM266">
        <v>139</v>
      </c>
      <c r="AN266">
        <v>139</v>
      </c>
      <c r="AO266">
        <v>139</v>
      </c>
      <c r="AP266">
        <v>139</v>
      </c>
      <c r="AQ266">
        <v>139</v>
      </c>
      <c r="AR266">
        <v>139</v>
      </c>
      <c r="AS266">
        <v>139</v>
      </c>
      <c r="AT266" s="8">
        <f t="shared" si="38"/>
        <v>139.93181818181819</v>
      </c>
      <c r="AU266">
        <f t="shared" si="39"/>
        <v>140</v>
      </c>
      <c r="AV266" s="8">
        <f t="shared" si="40"/>
        <v>1.3188742076011979</v>
      </c>
      <c r="AW266" s="6">
        <f>Table18[[#This Row],[Szórás]]/Table18[[#This Row],[Átlagos akadálymentességi hibaszám]]</f>
        <v>9.4251202102408164E-3</v>
      </c>
      <c r="AX266">
        <f t="shared" si="41"/>
        <v>139</v>
      </c>
      <c r="AY266">
        <f t="shared" si="42"/>
        <v>146</v>
      </c>
      <c r="AZ266">
        <f t="shared" si="43"/>
        <v>7</v>
      </c>
      <c r="BA266" s="7">
        <f t="shared" si="44"/>
        <v>0.9999416221788523</v>
      </c>
      <c r="BB266" s="8">
        <f t="shared" si="45"/>
        <v>6.5363231818092284E-3</v>
      </c>
    </row>
    <row r="267" spans="1:54" x14ac:dyDescent="0.25">
      <c r="A267" t="s">
        <v>175</v>
      </c>
      <c r="B267">
        <v>66</v>
      </c>
      <c r="C267">
        <v>68</v>
      </c>
      <c r="D267">
        <v>69</v>
      </c>
      <c r="E267">
        <v>72</v>
      </c>
      <c r="F267">
        <v>69</v>
      </c>
      <c r="G267">
        <v>71</v>
      </c>
      <c r="H267">
        <v>68</v>
      </c>
      <c r="I267">
        <v>71</v>
      </c>
      <c r="J267">
        <v>68</v>
      </c>
      <c r="K267">
        <v>67</v>
      </c>
      <c r="L267">
        <v>67</v>
      </c>
      <c r="M267">
        <v>66</v>
      </c>
      <c r="N267">
        <v>64</v>
      </c>
      <c r="O267">
        <v>66</v>
      </c>
      <c r="P267">
        <v>63</v>
      </c>
      <c r="Q267">
        <v>64</v>
      </c>
      <c r="R267">
        <v>62</v>
      </c>
      <c r="S267">
        <v>62</v>
      </c>
      <c r="T267">
        <v>67</v>
      </c>
      <c r="U267">
        <v>61</v>
      </c>
      <c r="V267">
        <v>63</v>
      </c>
      <c r="W267">
        <v>67</v>
      </c>
      <c r="X267">
        <v>64</v>
      </c>
      <c r="Y267">
        <v>65</v>
      </c>
      <c r="Z267">
        <v>63</v>
      </c>
      <c r="AA267">
        <v>65</v>
      </c>
      <c r="AB267">
        <v>65</v>
      </c>
      <c r="AC267">
        <v>64</v>
      </c>
      <c r="AD267">
        <v>63</v>
      </c>
      <c r="AE267">
        <v>64</v>
      </c>
      <c r="AF267">
        <v>63</v>
      </c>
      <c r="AG267">
        <v>64</v>
      </c>
      <c r="AH267">
        <v>64</v>
      </c>
      <c r="AI267">
        <v>64</v>
      </c>
      <c r="AJ267">
        <v>66</v>
      </c>
      <c r="AK267">
        <v>67</v>
      </c>
      <c r="AL267">
        <v>68</v>
      </c>
      <c r="AM267">
        <v>63</v>
      </c>
      <c r="AN267">
        <v>67</v>
      </c>
      <c r="AO267">
        <v>68</v>
      </c>
      <c r="AP267">
        <v>63</v>
      </c>
      <c r="AQ267">
        <v>66</v>
      </c>
      <c r="AR267">
        <v>67</v>
      </c>
      <c r="AS267">
        <v>65</v>
      </c>
      <c r="AT267" s="8">
        <f t="shared" si="38"/>
        <v>65.659090909090907</v>
      </c>
      <c r="AU267">
        <f t="shared" si="39"/>
        <v>65.5</v>
      </c>
      <c r="AV267" s="8">
        <f t="shared" si="40"/>
        <v>2.5603704475627436</v>
      </c>
      <c r="AW267" s="6">
        <f>Table18[[#This Row],[Szórás]]/Table18[[#This Row],[Átlagos akadálymentességi hibaszám]]</f>
        <v>3.8994911627816105E-2</v>
      </c>
      <c r="AX267">
        <f t="shared" si="41"/>
        <v>61</v>
      </c>
      <c r="AY267">
        <f t="shared" si="42"/>
        <v>72</v>
      </c>
      <c r="AZ267">
        <f t="shared" si="43"/>
        <v>11</v>
      </c>
      <c r="BA267" s="7">
        <f t="shared" si="44"/>
        <v>0.9988417010680618</v>
      </c>
      <c r="BB267" s="8">
        <f t="shared" si="45"/>
        <v>0.1480547222841633</v>
      </c>
    </row>
    <row r="268" spans="1:54" x14ac:dyDescent="0.25">
      <c r="A268" t="s">
        <v>124</v>
      </c>
      <c r="B268">
        <v>79</v>
      </c>
      <c r="C268">
        <v>79</v>
      </c>
      <c r="D268">
        <v>77</v>
      </c>
      <c r="E268">
        <v>77</v>
      </c>
      <c r="F268">
        <v>77</v>
      </c>
      <c r="G268">
        <v>83</v>
      </c>
      <c r="H268">
        <v>85</v>
      </c>
      <c r="I268">
        <v>85</v>
      </c>
      <c r="J268">
        <v>85</v>
      </c>
      <c r="K268">
        <v>83</v>
      </c>
      <c r="L268">
        <v>86</v>
      </c>
      <c r="M268">
        <v>84</v>
      </c>
      <c r="N268">
        <v>82</v>
      </c>
      <c r="O268">
        <v>84</v>
      </c>
      <c r="P268">
        <v>82</v>
      </c>
      <c r="Q268">
        <v>86</v>
      </c>
      <c r="R268">
        <v>80</v>
      </c>
      <c r="S268">
        <v>84</v>
      </c>
      <c r="T268">
        <v>80</v>
      </c>
      <c r="U268">
        <v>80</v>
      </c>
      <c r="V268">
        <v>84</v>
      </c>
      <c r="W268">
        <v>80</v>
      </c>
      <c r="X268">
        <v>82</v>
      </c>
      <c r="Y268">
        <v>86</v>
      </c>
      <c r="Z268">
        <v>83</v>
      </c>
      <c r="AA268">
        <v>90</v>
      </c>
      <c r="AB268">
        <v>84</v>
      </c>
      <c r="AC268">
        <v>78</v>
      </c>
      <c r="AD268">
        <v>82</v>
      </c>
      <c r="AE268">
        <v>82</v>
      </c>
      <c r="AF268">
        <v>84</v>
      </c>
      <c r="AG268">
        <v>76</v>
      </c>
      <c r="AH268">
        <v>79</v>
      </c>
      <c r="AI268">
        <v>81</v>
      </c>
      <c r="AJ268">
        <v>81</v>
      </c>
      <c r="AK268">
        <v>77</v>
      </c>
      <c r="AL268">
        <v>77</v>
      </c>
      <c r="AM268">
        <v>81</v>
      </c>
      <c r="AN268">
        <v>81</v>
      </c>
      <c r="AO268">
        <v>74</v>
      </c>
      <c r="AP268">
        <v>85</v>
      </c>
      <c r="AQ268">
        <v>84</v>
      </c>
      <c r="AR268">
        <v>79</v>
      </c>
      <c r="AS268">
        <v>77</v>
      </c>
      <c r="AT268" s="8">
        <f t="shared" si="38"/>
        <v>81.477272727272734</v>
      </c>
      <c r="AU268">
        <f t="shared" si="39"/>
        <v>82</v>
      </c>
      <c r="AV268" s="8">
        <f t="shared" si="40"/>
        <v>3.3721750372763277</v>
      </c>
      <c r="AW268" s="6">
        <f>Table18[[#This Row],[Szórás]]/Table18[[#This Row],[Átlagos akadálymentességi hibaszám]]</f>
        <v>4.1387922354298022E-2</v>
      </c>
      <c r="AX268">
        <f t="shared" si="41"/>
        <v>74</v>
      </c>
      <c r="AY268">
        <f t="shared" si="42"/>
        <v>90</v>
      </c>
      <c r="AZ268">
        <f t="shared" si="43"/>
        <v>16</v>
      </c>
      <c r="BA268" s="7">
        <f t="shared" si="44"/>
        <v>0.99945109536294352</v>
      </c>
      <c r="BB268" s="8">
        <f t="shared" si="45"/>
        <v>2.8904563959464297E-2</v>
      </c>
    </row>
    <row r="269" spans="1:54" x14ac:dyDescent="0.25">
      <c r="A269" t="s">
        <v>137</v>
      </c>
      <c r="B269">
        <v>130</v>
      </c>
      <c r="C269">
        <v>129</v>
      </c>
      <c r="D269">
        <v>130</v>
      </c>
      <c r="E269">
        <v>130</v>
      </c>
      <c r="F269">
        <v>130</v>
      </c>
      <c r="G269">
        <v>131</v>
      </c>
      <c r="H269">
        <v>130</v>
      </c>
      <c r="I269">
        <v>132</v>
      </c>
      <c r="J269">
        <v>133</v>
      </c>
      <c r="K269">
        <v>133</v>
      </c>
      <c r="L269">
        <v>136</v>
      </c>
      <c r="M269">
        <v>136</v>
      </c>
      <c r="N269">
        <v>140</v>
      </c>
      <c r="O269">
        <v>140</v>
      </c>
      <c r="P269">
        <v>141</v>
      </c>
      <c r="Q269">
        <v>139</v>
      </c>
      <c r="R269">
        <v>134</v>
      </c>
      <c r="S269">
        <v>138</v>
      </c>
      <c r="T269">
        <v>133</v>
      </c>
      <c r="U269">
        <v>137</v>
      </c>
      <c r="V269">
        <v>137</v>
      </c>
      <c r="W269">
        <v>136</v>
      </c>
      <c r="X269">
        <v>140</v>
      </c>
      <c r="Y269">
        <v>140</v>
      </c>
      <c r="Z269">
        <v>137</v>
      </c>
      <c r="AA269">
        <v>137</v>
      </c>
      <c r="AB269">
        <v>137</v>
      </c>
      <c r="AC269">
        <v>140</v>
      </c>
      <c r="AD269">
        <v>142</v>
      </c>
      <c r="AE269">
        <v>142</v>
      </c>
      <c r="AF269">
        <v>142</v>
      </c>
      <c r="AG269">
        <v>140</v>
      </c>
      <c r="AH269">
        <v>137</v>
      </c>
      <c r="AI269">
        <v>129</v>
      </c>
      <c r="AJ269">
        <v>129</v>
      </c>
      <c r="AK269">
        <v>129</v>
      </c>
      <c r="AL269">
        <v>129</v>
      </c>
      <c r="AM269">
        <v>129</v>
      </c>
      <c r="AN269">
        <v>129</v>
      </c>
      <c r="AO269">
        <v>129</v>
      </c>
      <c r="AP269">
        <v>127</v>
      </c>
      <c r="AQ269">
        <v>128</v>
      </c>
      <c r="AR269">
        <v>129</v>
      </c>
      <c r="AS269">
        <v>126</v>
      </c>
      <c r="AT269" s="8">
        <f t="shared" si="38"/>
        <v>134.13636363636363</v>
      </c>
      <c r="AU269">
        <f t="shared" si="39"/>
        <v>133.5</v>
      </c>
      <c r="AV269" s="8">
        <f t="shared" si="40"/>
        <v>4.9017837716246957</v>
      </c>
      <c r="AW269" s="6">
        <f>Table18[[#This Row],[Szórás]]/Table18[[#This Row],[Átlagos akadálymentességi hibaszám]]</f>
        <v>3.6543288029733417E-2</v>
      </c>
      <c r="AX269">
        <f t="shared" si="41"/>
        <v>126</v>
      </c>
      <c r="AY269">
        <f t="shared" si="42"/>
        <v>142</v>
      </c>
      <c r="AZ269">
        <f t="shared" si="43"/>
        <v>16</v>
      </c>
      <c r="BA269" s="7">
        <f t="shared" si="44"/>
        <v>0.99959110808497009</v>
      </c>
      <c r="BB269" s="8">
        <f t="shared" si="45"/>
        <v>2.0719955133961097E-2</v>
      </c>
    </row>
    <row r="270" spans="1:54" x14ac:dyDescent="0.25">
      <c r="A270" t="s">
        <v>137</v>
      </c>
      <c r="B270">
        <v>6</v>
      </c>
      <c r="C270">
        <v>6</v>
      </c>
      <c r="D270">
        <v>6</v>
      </c>
      <c r="E270">
        <v>6</v>
      </c>
      <c r="F270">
        <v>6</v>
      </c>
      <c r="G270">
        <v>6</v>
      </c>
      <c r="H270">
        <v>6</v>
      </c>
      <c r="I270">
        <v>6</v>
      </c>
      <c r="J270">
        <v>6</v>
      </c>
      <c r="K270">
        <v>6</v>
      </c>
      <c r="L270">
        <v>6</v>
      </c>
      <c r="M270">
        <v>6</v>
      </c>
      <c r="N270">
        <v>6</v>
      </c>
      <c r="O270">
        <v>6</v>
      </c>
      <c r="P270">
        <v>6</v>
      </c>
      <c r="Q270">
        <v>6</v>
      </c>
      <c r="R270">
        <v>6</v>
      </c>
      <c r="S270">
        <v>6</v>
      </c>
      <c r="T270">
        <v>7</v>
      </c>
      <c r="U270">
        <v>7</v>
      </c>
      <c r="V270">
        <v>7</v>
      </c>
      <c r="W270">
        <v>7</v>
      </c>
      <c r="X270">
        <v>7</v>
      </c>
      <c r="Y270">
        <v>6</v>
      </c>
      <c r="Z270">
        <v>6</v>
      </c>
      <c r="AA270">
        <v>6</v>
      </c>
      <c r="AB270">
        <v>6</v>
      </c>
      <c r="AC270">
        <v>6</v>
      </c>
      <c r="AD270">
        <v>6</v>
      </c>
      <c r="AE270">
        <v>6</v>
      </c>
      <c r="AF270">
        <v>6</v>
      </c>
      <c r="AG270">
        <v>6</v>
      </c>
      <c r="AH270">
        <v>7</v>
      </c>
      <c r="AI270">
        <v>8</v>
      </c>
      <c r="AJ270">
        <v>8</v>
      </c>
      <c r="AK270">
        <v>8</v>
      </c>
      <c r="AL270">
        <v>8</v>
      </c>
      <c r="AM270">
        <v>8</v>
      </c>
      <c r="AN270">
        <v>8</v>
      </c>
      <c r="AO270">
        <v>7</v>
      </c>
      <c r="AP270">
        <v>7</v>
      </c>
      <c r="AQ270">
        <v>7</v>
      </c>
      <c r="AR270">
        <v>7</v>
      </c>
      <c r="AS270">
        <v>6</v>
      </c>
      <c r="AT270" s="8">
        <f t="shared" si="38"/>
        <v>6.5</v>
      </c>
      <c r="AU270">
        <f t="shared" si="39"/>
        <v>6</v>
      </c>
      <c r="AV270" s="8">
        <f t="shared" si="40"/>
        <v>0.73135745086122728</v>
      </c>
      <c r="AW270" s="6">
        <f>Table18[[#This Row],[Szórás]]/Table18[[#This Row],[Átlagos akadálymentességi hibaszám]]</f>
        <v>0.11251653090172728</v>
      </c>
      <c r="AX270">
        <f t="shared" si="41"/>
        <v>6</v>
      </c>
      <c r="AY270">
        <f t="shared" si="42"/>
        <v>8</v>
      </c>
      <c r="AZ270">
        <f t="shared" si="43"/>
        <v>2</v>
      </c>
      <c r="BA270" s="7">
        <f t="shared" si="44"/>
        <v>1.0051355093075911</v>
      </c>
      <c r="BB270" s="8">
        <f t="shared" si="45"/>
        <v>0.37874508368123799</v>
      </c>
    </row>
    <row r="271" spans="1:54" x14ac:dyDescent="0.25">
      <c r="A271" t="s">
        <v>124</v>
      </c>
      <c r="B271">
        <v>111</v>
      </c>
      <c r="C271">
        <v>112</v>
      </c>
      <c r="D271">
        <v>112</v>
      </c>
      <c r="E271">
        <v>111</v>
      </c>
      <c r="F271">
        <v>114</v>
      </c>
      <c r="G271">
        <v>114</v>
      </c>
      <c r="H271">
        <v>111</v>
      </c>
      <c r="I271">
        <v>111</v>
      </c>
      <c r="J271">
        <v>111</v>
      </c>
      <c r="K271">
        <v>111</v>
      </c>
      <c r="L271">
        <v>113</v>
      </c>
      <c r="M271">
        <v>114</v>
      </c>
      <c r="N271">
        <v>111</v>
      </c>
      <c r="O271">
        <v>111</v>
      </c>
      <c r="P271">
        <v>114</v>
      </c>
      <c r="Q271">
        <v>115</v>
      </c>
      <c r="R271">
        <v>111</v>
      </c>
      <c r="S271">
        <v>112</v>
      </c>
      <c r="T271">
        <v>111</v>
      </c>
      <c r="U271">
        <v>111</v>
      </c>
      <c r="V271">
        <v>111</v>
      </c>
      <c r="W271">
        <v>111</v>
      </c>
      <c r="X271">
        <v>111</v>
      </c>
      <c r="Y271">
        <v>113</v>
      </c>
      <c r="Z271">
        <v>106</v>
      </c>
      <c r="AA271">
        <v>111</v>
      </c>
      <c r="AB271">
        <v>111</v>
      </c>
      <c r="AC271">
        <v>113</v>
      </c>
      <c r="AD271">
        <v>111</v>
      </c>
      <c r="AE271">
        <v>117</v>
      </c>
      <c r="AF271">
        <v>117</v>
      </c>
      <c r="AG271">
        <v>117</v>
      </c>
      <c r="AH271">
        <v>121</v>
      </c>
      <c r="AI271">
        <v>119</v>
      </c>
      <c r="AJ271">
        <v>117</v>
      </c>
      <c r="AK271">
        <v>118</v>
      </c>
      <c r="AL271">
        <v>117</v>
      </c>
      <c r="AM271">
        <v>117</v>
      </c>
      <c r="AN271">
        <v>118</v>
      </c>
      <c r="AO271">
        <v>117</v>
      </c>
      <c r="AP271">
        <v>117</v>
      </c>
      <c r="AQ271">
        <v>117</v>
      </c>
      <c r="AR271">
        <v>116</v>
      </c>
      <c r="AS271">
        <v>113</v>
      </c>
      <c r="AT271" s="8">
        <f t="shared" si="38"/>
        <v>113.56818181818181</v>
      </c>
      <c r="AU271">
        <f t="shared" si="39"/>
        <v>113</v>
      </c>
      <c r="AV271" s="8">
        <f t="shared" si="40"/>
        <v>3.1133450736416459</v>
      </c>
      <c r="AW271" s="6">
        <f>Table18[[#This Row],[Szórás]]/Table18[[#This Row],[Átlagos akadálymentességi hibaszám]]</f>
        <v>2.7413884979033906E-2</v>
      </c>
      <c r="AX271">
        <f t="shared" si="41"/>
        <v>106</v>
      </c>
      <c r="AY271">
        <f t="shared" si="42"/>
        <v>121</v>
      </c>
      <c r="AZ271">
        <f t="shared" si="43"/>
        <v>15</v>
      </c>
      <c r="BA271" s="7">
        <f t="shared" si="44"/>
        <v>1.0012859289287765</v>
      </c>
      <c r="BB271" s="8">
        <f t="shared" si="45"/>
        <v>0.36506449511471767</v>
      </c>
    </row>
    <row r="272" spans="1:54" x14ac:dyDescent="0.25">
      <c r="A272" t="s">
        <v>137</v>
      </c>
      <c r="B272">
        <v>239</v>
      </c>
      <c r="C272">
        <v>239</v>
      </c>
      <c r="D272">
        <v>239</v>
      </c>
      <c r="E272">
        <v>239</v>
      </c>
      <c r="F272">
        <v>239</v>
      </c>
      <c r="G272">
        <v>239</v>
      </c>
      <c r="H272">
        <v>239</v>
      </c>
      <c r="I272">
        <v>239</v>
      </c>
      <c r="J272">
        <v>239</v>
      </c>
      <c r="K272">
        <v>239</v>
      </c>
      <c r="L272">
        <v>239</v>
      </c>
      <c r="M272">
        <v>239</v>
      </c>
      <c r="N272">
        <v>239</v>
      </c>
      <c r="O272">
        <v>239</v>
      </c>
      <c r="P272">
        <v>239</v>
      </c>
      <c r="Q272">
        <v>239</v>
      </c>
      <c r="R272">
        <v>239</v>
      </c>
      <c r="S272">
        <v>239</v>
      </c>
      <c r="T272">
        <v>239</v>
      </c>
      <c r="U272">
        <v>239</v>
      </c>
      <c r="V272">
        <v>239</v>
      </c>
      <c r="W272">
        <v>239</v>
      </c>
      <c r="X272">
        <v>239</v>
      </c>
      <c r="Y272">
        <v>239</v>
      </c>
      <c r="Z272">
        <v>239</v>
      </c>
      <c r="AA272">
        <v>239</v>
      </c>
      <c r="AB272">
        <v>239</v>
      </c>
      <c r="AC272">
        <v>239</v>
      </c>
      <c r="AD272">
        <v>239</v>
      </c>
      <c r="AE272">
        <v>239</v>
      </c>
      <c r="AF272">
        <v>239</v>
      </c>
      <c r="AG272">
        <v>239</v>
      </c>
      <c r="AH272">
        <v>239</v>
      </c>
      <c r="AI272">
        <v>239</v>
      </c>
      <c r="AJ272">
        <v>239</v>
      </c>
      <c r="AK272">
        <v>239</v>
      </c>
      <c r="AL272">
        <v>239</v>
      </c>
      <c r="AM272">
        <v>239</v>
      </c>
      <c r="AN272">
        <v>239</v>
      </c>
      <c r="AO272">
        <v>239</v>
      </c>
      <c r="AP272">
        <v>239</v>
      </c>
      <c r="AQ272">
        <v>239</v>
      </c>
      <c r="AR272">
        <v>239</v>
      </c>
      <c r="AS272">
        <v>239</v>
      </c>
      <c r="AT272" s="8">
        <f t="shared" si="38"/>
        <v>239</v>
      </c>
      <c r="AU272">
        <f t="shared" si="39"/>
        <v>239</v>
      </c>
      <c r="AV272" s="8">
        <f t="shared" si="40"/>
        <v>0</v>
      </c>
      <c r="AW272" s="6">
        <f>Table18[[#This Row],[Szórás]]/Table18[[#This Row],[Átlagos akadálymentességi hibaszám]]</f>
        <v>0</v>
      </c>
      <c r="AX272">
        <f t="shared" si="41"/>
        <v>239</v>
      </c>
      <c r="AY272">
        <f t="shared" si="42"/>
        <v>239</v>
      </c>
      <c r="AZ272">
        <f t="shared" si="43"/>
        <v>0</v>
      </c>
      <c r="BA272" s="7">
        <f t="shared" si="44"/>
        <v>1</v>
      </c>
      <c r="BB272" s="8">
        <f t="shared" si="45"/>
        <v>1</v>
      </c>
    </row>
    <row r="273" spans="1:54" x14ac:dyDescent="0.25">
      <c r="A273" t="s">
        <v>103</v>
      </c>
      <c r="B273">
        <v>132</v>
      </c>
      <c r="C273">
        <v>130</v>
      </c>
      <c r="D273">
        <v>146</v>
      </c>
      <c r="E273">
        <v>140</v>
      </c>
      <c r="F273">
        <v>133</v>
      </c>
      <c r="G273">
        <v>142</v>
      </c>
      <c r="H273">
        <v>143</v>
      </c>
      <c r="I273">
        <v>141</v>
      </c>
      <c r="J273">
        <v>141</v>
      </c>
      <c r="K273">
        <v>142</v>
      </c>
      <c r="L273">
        <v>136</v>
      </c>
      <c r="M273">
        <v>135</v>
      </c>
      <c r="N273">
        <v>134</v>
      </c>
      <c r="O273">
        <v>136</v>
      </c>
      <c r="P273">
        <v>150</v>
      </c>
      <c r="Q273">
        <v>149</v>
      </c>
      <c r="R273">
        <v>149</v>
      </c>
      <c r="S273">
        <v>109</v>
      </c>
      <c r="T273">
        <v>114</v>
      </c>
      <c r="U273">
        <v>110</v>
      </c>
      <c r="V273">
        <v>109</v>
      </c>
      <c r="W273">
        <v>115</v>
      </c>
      <c r="X273">
        <v>118</v>
      </c>
      <c r="Y273">
        <v>118</v>
      </c>
      <c r="Z273">
        <v>121</v>
      </c>
      <c r="AA273">
        <v>123</v>
      </c>
      <c r="AB273">
        <v>117</v>
      </c>
      <c r="AC273">
        <v>124</v>
      </c>
      <c r="AD273">
        <v>118</v>
      </c>
      <c r="AE273">
        <v>123</v>
      </c>
      <c r="AF273">
        <v>119</v>
      </c>
      <c r="AG273">
        <v>119</v>
      </c>
      <c r="AH273">
        <v>117</v>
      </c>
      <c r="AI273">
        <v>115</v>
      </c>
      <c r="AJ273">
        <v>116</v>
      </c>
      <c r="AK273">
        <v>115</v>
      </c>
      <c r="AL273">
        <v>124</v>
      </c>
      <c r="AM273">
        <v>114</v>
      </c>
      <c r="AN273">
        <v>115</v>
      </c>
      <c r="AO273">
        <v>115</v>
      </c>
      <c r="AP273">
        <v>108</v>
      </c>
      <c r="AQ273">
        <v>113</v>
      </c>
      <c r="AR273">
        <v>112</v>
      </c>
      <c r="AS273">
        <v>102</v>
      </c>
      <c r="AT273" s="8">
        <f t="shared" si="38"/>
        <v>125.04545454545455</v>
      </c>
      <c r="AU273">
        <f t="shared" si="39"/>
        <v>120</v>
      </c>
      <c r="AV273" s="8">
        <f t="shared" si="40"/>
        <v>13.190825820815556</v>
      </c>
      <c r="AW273" s="6">
        <f>Table18[[#This Row],[Szórás]]/Table18[[#This Row],[Átlagos akadálymentességi hibaszám]]</f>
        <v>0.10548824720390484</v>
      </c>
      <c r="AX273">
        <f t="shared" si="41"/>
        <v>102</v>
      </c>
      <c r="AY273">
        <f t="shared" si="42"/>
        <v>150</v>
      </c>
      <c r="AZ273">
        <f t="shared" si="43"/>
        <v>48</v>
      </c>
      <c r="BA273" s="7">
        <f t="shared" si="44"/>
        <v>0.99384144709580502</v>
      </c>
      <c r="BB273" s="8">
        <f t="shared" si="45"/>
        <v>0.58206738870794661</v>
      </c>
    </row>
    <row r="274" spans="1:54" x14ac:dyDescent="0.25">
      <c r="A274" t="s">
        <v>137</v>
      </c>
      <c r="B274">
        <v>35</v>
      </c>
      <c r="C274">
        <v>29</v>
      </c>
      <c r="D274">
        <v>30</v>
      </c>
      <c r="E274">
        <v>31</v>
      </c>
      <c r="F274">
        <v>34</v>
      </c>
      <c r="G274">
        <v>31</v>
      </c>
      <c r="H274">
        <v>33</v>
      </c>
      <c r="I274">
        <v>32</v>
      </c>
      <c r="J274">
        <v>33</v>
      </c>
      <c r="K274">
        <v>32</v>
      </c>
      <c r="L274">
        <v>32</v>
      </c>
      <c r="M274">
        <v>32</v>
      </c>
      <c r="N274">
        <v>34</v>
      </c>
      <c r="O274">
        <v>35</v>
      </c>
      <c r="P274">
        <v>35</v>
      </c>
      <c r="Q274">
        <v>34</v>
      </c>
      <c r="R274">
        <v>35</v>
      </c>
      <c r="S274">
        <v>31</v>
      </c>
      <c r="T274">
        <v>34</v>
      </c>
      <c r="U274">
        <v>24</v>
      </c>
      <c r="V274">
        <v>24</v>
      </c>
      <c r="W274">
        <v>24</v>
      </c>
      <c r="X274">
        <v>24</v>
      </c>
      <c r="Y274">
        <v>23</v>
      </c>
      <c r="Z274">
        <v>21</v>
      </c>
      <c r="AA274">
        <v>15</v>
      </c>
      <c r="AB274">
        <v>11</v>
      </c>
      <c r="AC274">
        <v>14</v>
      </c>
      <c r="AD274">
        <v>14</v>
      </c>
      <c r="AE274">
        <v>14</v>
      </c>
      <c r="AF274">
        <v>14</v>
      </c>
      <c r="AG274">
        <v>14</v>
      </c>
      <c r="AH274">
        <v>14</v>
      </c>
      <c r="AI274">
        <v>14</v>
      </c>
      <c r="AJ274">
        <v>14</v>
      </c>
      <c r="AK274">
        <v>14</v>
      </c>
      <c r="AL274">
        <v>14</v>
      </c>
      <c r="AM274">
        <v>14</v>
      </c>
      <c r="AN274">
        <v>14</v>
      </c>
      <c r="AO274">
        <v>14</v>
      </c>
      <c r="AP274">
        <v>14</v>
      </c>
      <c r="AQ274">
        <v>14</v>
      </c>
      <c r="AR274">
        <v>14</v>
      </c>
      <c r="AS274">
        <v>14</v>
      </c>
      <c r="AT274" s="8">
        <f t="shared" si="38"/>
        <v>23.318181818181817</v>
      </c>
      <c r="AU274">
        <f t="shared" si="39"/>
        <v>24</v>
      </c>
      <c r="AV274" s="8">
        <f t="shared" si="40"/>
        <v>8.9566727815082423</v>
      </c>
      <c r="AW274" s="6">
        <f>Table18[[#This Row],[Szórás]]/Table18[[#This Row],[Átlagos akadálymentességi hibaszám]]</f>
        <v>0.38410682493797532</v>
      </c>
      <c r="AX274">
        <f t="shared" si="41"/>
        <v>11</v>
      </c>
      <c r="AY274">
        <f t="shared" si="42"/>
        <v>35</v>
      </c>
      <c r="AZ274">
        <f t="shared" si="43"/>
        <v>24</v>
      </c>
      <c r="BA274" s="7">
        <f t="shared" si="44"/>
        <v>0.97219982822780093</v>
      </c>
      <c r="BB274" s="8">
        <f t="shared" si="45"/>
        <v>0.78850255116177514</v>
      </c>
    </row>
    <row r="275" spans="1:54" x14ac:dyDescent="0.25">
      <c r="A275" t="s">
        <v>137</v>
      </c>
      <c r="B275">
        <v>26</v>
      </c>
      <c r="C275">
        <v>26</v>
      </c>
      <c r="D275">
        <v>26</v>
      </c>
      <c r="E275">
        <v>26</v>
      </c>
      <c r="F275">
        <v>26</v>
      </c>
      <c r="G275">
        <v>26</v>
      </c>
      <c r="H275">
        <v>26</v>
      </c>
      <c r="I275">
        <v>26</v>
      </c>
      <c r="J275">
        <v>21</v>
      </c>
      <c r="K275">
        <v>27</v>
      </c>
      <c r="L275">
        <v>23</v>
      </c>
      <c r="M275">
        <v>22</v>
      </c>
      <c r="N275">
        <v>22</v>
      </c>
      <c r="O275">
        <v>26</v>
      </c>
      <c r="P275">
        <v>27</v>
      </c>
      <c r="Q275">
        <v>26</v>
      </c>
      <c r="R275">
        <v>26</v>
      </c>
      <c r="S275">
        <v>26</v>
      </c>
      <c r="T275">
        <v>27</v>
      </c>
      <c r="U275">
        <v>27</v>
      </c>
      <c r="V275">
        <v>22</v>
      </c>
      <c r="W275">
        <v>22</v>
      </c>
      <c r="X275">
        <v>22</v>
      </c>
      <c r="Y275">
        <v>22</v>
      </c>
      <c r="Z275">
        <v>22</v>
      </c>
      <c r="AA275">
        <v>22</v>
      </c>
      <c r="AB275">
        <v>22</v>
      </c>
      <c r="AC275">
        <v>22</v>
      </c>
      <c r="AD275">
        <v>22</v>
      </c>
      <c r="AE275">
        <v>22</v>
      </c>
      <c r="AF275">
        <v>22</v>
      </c>
      <c r="AG275">
        <v>22</v>
      </c>
      <c r="AH275">
        <v>23</v>
      </c>
      <c r="AI275">
        <v>22</v>
      </c>
      <c r="AJ275">
        <v>18</v>
      </c>
      <c r="AK275">
        <v>24</v>
      </c>
      <c r="AL275">
        <v>23</v>
      </c>
      <c r="AM275">
        <v>24</v>
      </c>
      <c r="AN275">
        <v>23</v>
      </c>
      <c r="AO275">
        <v>23</v>
      </c>
      <c r="AP275">
        <v>22</v>
      </c>
      <c r="AQ275">
        <v>22</v>
      </c>
      <c r="AR275">
        <v>22</v>
      </c>
      <c r="AS275">
        <v>22</v>
      </c>
      <c r="AT275" s="8">
        <f t="shared" si="38"/>
        <v>23.636363636363637</v>
      </c>
      <c r="AU275">
        <f t="shared" si="39"/>
        <v>23</v>
      </c>
      <c r="AV275" s="8">
        <f t="shared" si="40"/>
        <v>2.1790856743876219</v>
      </c>
      <c r="AW275" s="6">
        <f>Table18[[#This Row],[Szórás]]/Table18[[#This Row],[Átlagos akadálymentességi hibaszám]]</f>
        <v>9.2192086224091696E-2</v>
      </c>
      <c r="AX275">
        <f t="shared" si="41"/>
        <v>18</v>
      </c>
      <c r="AY275">
        <f t="shared" si="42"/>
        <v>27</v>
      </c>
      <c r="AZ275">
        <f t="shared" si="43"/>
        <v>9</v>
      </c>
      <c r="BA275" s="7">
        <f t="shared" si="44"/>
        <v>0.99566799104748605</v>
      </c>
      <c r="BB275" s="8">
        <f t="shared" si="45"/>
        <v>0.3621720606477159</v>
      </c>
    </row>
    <row r="276" spans="1:54" x14ac:dyDescent="0.25">
      <c r="A276" t="s">
        <v>103</v>
      </c>
      <c r="B276">
        <v>43</v>
      </c>
      <c r="C276">
        <v>43</v>
      </c>
      <c r="D276">
        <v>38</v>
      </c>
      <c r="E276">
        <v>43</v>
      </c>
      <c r="F276">
        <v>38</v>
      </c>
      <c r="G276">
        <v>38</v>
      </c>
      <c r="H276">
        <v>43</v>
      </c>
      <c r="I276">
        <v>43</v>
      </c>
      <c r="J276">
        <v>43</v>
      </c>
      <c r="K276">
        <v>43</v>
      </c>
      <c r="L276">
        <v>43</v>
      </c>
      <c r="M276">
        <v>43</v>
      </c>
      <c r="N276">
        <v>43</v>
      </c>
      <c r="O276">
        <v>43</v>
      </c>
      <c r="P276">
        <v>41</v>
      </c>
      <c r="Q276">
        <v>41</v>
      </c>
      <c r="R276">
        <v>41</v>
      </c>
      <c r="S276">
        <v>41</v>
      </c>
      <c r="T276">
        <v>36</v>
      </c>
      <c r="U276">
        <v>36</v>
      </c>
      <c r="V276">
        <v>41</v>
      </c>
      <c r="W276">
        <v>41</v>
      </c>
      <c r="X276">
        <v>41</v>
      </c>
      <c r="Y276">
        <v>41</v>
      </c>
      <c r="Z276">
        <v>41</v>
      </c>
      <c r="AA276">
        <v>41</v>
      </c>
      <c r="AB276">
        <v>41</v>
      </c>
      <c r="AC276">
        <v>36</v>
      </c>
      <c r="AD276">
        <v>41</v>
      </c>
      <c r="AE276">
        <v>41</v>
      </c>
      <c r="AF276">
        <v>41</v>
      </c>
      <c r="AG276">
        <v>41</v>
      </c>
      <c r="AH276">
        <v>41</v>
      </c>
      <c r="AI276">
        <v>39</v>
      </c>
      <c r="AJ276">
        <v>39</v>
      </c>
      <c r="AK276">
        <v>39</v>
      </c>
      <c r="AL276">
        <v>28</v>
      </c>
      <c r="AM276">
        <v>33</v>
      </c>
      <c r="AN276">
        <v>28</v>
      </c>
      <c r="AO276">
        <v>28</v>
      </c>
      <c r="AP276">
        <v>28</v>
      </c>
      <c r="AQ276">
        <v>28</v>
      </c>
      <c r="AR276">
        <v>28</v>
      </c>
      <c r="AS276">
        <v>28</v>
      </c>
      <c r="AT276" s="8">
        <f t="shared" si="38"/>
        <v>38.56818181818182</v>
      </c>
      <c r="AU276">
        <f t="shared" si="39"/>
        <v>41</v>
      </c>
      <c r="AV276" s="8">
        <f t="shared" si="40"/>
        <v>5.1597626016812317</v>
      </c>
      <c r="AW276" s="6">
        <f>Table18[[#This Row],[Szórás]]/Table18[[#This Row],[Átlagos akadálymentességi hibaszám]]</f>
        <v>0.1337828841920885</v>
      </c>
      <c r="AX276">
        <f t="shared" si="41"/>
        <v>28</v>
      </c>
      <c r="AY276">
        <f t="shared" si="42"/>
        <v>43</v>
      </c>
      <c r="AZ276">
        <f t="shared" si="43"/>
        <v>15</v>
      </c>
      <c r="BA276" s="7">
        <f t="shared" si="44"/>
        <v>0.99191878648738763</v>
      </c>
      <c r="BB276" s="8">
        <f t="shared" si="45"/>
        <v>0.4953837342428235</v>
      </c>
    </row>
    <row r="277" spans="1:54" x14ac:dyDescent="0.25">
      <c r="A277" t="s">
        <v>175</v>
      </c>
      <c r="B277">
        <v>47</v>
      </c>
      <c r="C277">
        <v>47</v>
      </c>
      <c r="D277">
        <v>47</v>
      </c>
      <c r="E277">
        <v>47</v>
      </c>
      <c r="F277">
        <v>47</v>
      </c>
      <c r="G277">
        <v>47</v>
      </c>
      <c r="H277">
        <v>47</v>
      </c>
      <c r="I277">
        <v>47</v>
      </c>
      <c r="J277">
        <v>47</v>
      </c>
      <c r="K277">
        <v>47</v>
      </c>
      <c r="L277">
        <v>47</v>
      </c>
      <c r="M277">
        <v>47</v>
      </c>
      <c r="N277">
        <v>47</v>
      </c>
      <c r="O277">
        <v>47</v>
      </c>
      <c r="P277">
        <v>47</v>
      </c>
      <c r="Q277">
        <v>48</v>
      </c>
      <c r="R277">
        <v>48</v>
      </c>
      <c r="S277">
        <v>48</v>
      </c>
      <c r="T277">
        <v>48</v>
      </c>
      <c r="U277">
        <v>49</v>
      </c>
      <c r="V277">
        <v>49</v>
      </c>
      <c r="W277">
        <v>49</v>
      </c>
      <c r="X277">
        <v>49</v>
      </c>
      <c r="Y277">
        <v>49</v>
      </c>
      <c r="Z277">
        <v>49</v>
      </c>
      <c r="AA277">
        <v>49</v>
      </c>
      <c r="AB277">
        <v>49</v>
      </c>
      <c r="AC277">
        <v>49</v>
      </c>
      <c r="AD277">
        <v>49</v>
      </c>
      <c r="AE277">
        <v>49</v>
      </c>
      <c r="AF277">
        <v>49</v>
      </c>
      <c r="AG277">
        <v>49</v>
      </c>
      <c r="AH277">
        <v>47</v>
      </c>
      <c r="AI277">
        <v>47</v>
      </c>
      <c r="AJ277">
        <v>47</v>
      </c>
      <c r="AK277">
        <v>47</v>
      </c>
      <c r="AL277">
        <v>47</v>
      </c>
      <c r="AM277">
        <v>47</v>
      </c>
      <c r="AN277">
        <v>47</v>
      </c>
      <c r="AO277">
        <v>47</v>
      </c>
      <c r="AP277">
        <v>47</v>
      </c>
      <c r="AQ277">
        <v>47</v>
      </c>
      <c r="AR277">
        <v>47</v>
      </c>
      <c r="AS277">
        <v>47</v>
      </c>
      <c r="AT277" s="8">
        <f t="shared" si="38"/>
        <v>47.68181818181818</v>
      </c>
      <c r="AU277">
        <f t="shared" si="39"/>
        <v>47</v>
      </c>
      <c r="AV277" s="8">
        <f t="shared" si="40"/>
        <v>0.90919661119103845</v>
      </c>
      <c r="AW277" s="6">
        <f>Table18[[#This Row],[Szórás]]/Table18[[#This Row],[Átlagos akadálymentességi hibaszám]]</f>
        <v>1.906799375233827E-2</v>
      </c>
      <c r="AX277">
        <f t="shared" si="41"/>
        <v>47</v>
      </c>
      <c r="AY277">
        <f t="shared" si="42"/>
        <v>49</v>
      </c>
      <c r="AZ277">
        <f t="shared" si="43"/>
        <v>2</v>
      </c>
      <c r="BA277" s="7">
        <f t="shared" si="44"/>
        <v>1.0002079200623126</v>
      </c>
      <c r="BB277" s="8">
        <f t="shared" si="45"/>
        <v>1.9856327833336979E-2</v>
      </c>
    </row>
    <row r="278" spans="1:54" x14ac:dyDescent="0.25">
      <c r="A278" t="s">
        <v>103</v>
      </c>
      <c r="B278">
        <v>9</v>
      </c>
      <c r="C278">
        <v>9</v>
      </c>
      <c r="D278">
        <v>9</v>
      </c>
      <c r="E278">
        <v>9</v>
      </c>
      <c r="F278">
        <v>9</v>
      </c>
      <c r="G278">
        <v>9</v>
      </c>
      <c r="H278">
        <v>9</v>
      </c>
      <c r="I278">
        <v>9</v>
      </c>
      <c r="J278">
        <v>9</v>
      </c>
      <c r="K278">
        <v>9</v>
      </c>
      <c r="L278">
        <v>9</v>
      </c>
      <c r="M278">
        <v>9</v>
      </c>
      <c r="N278">
        <v>9</v>
      </c>
      <c r="O278">
        <v>9</v>
      </c>
      <c r="P278">
        <v>9</v>
      </c>
      <c r="Q278">
        <v>9</v>
      </c>
      <c r="R278">
        <v>9</v>
      </c>
      <c r="S278">
        <v>9</v>
      </c>
      <c r="T278">
        <v>9</v>
      </c>
      <c r="U278">
        <v>9</v>
      </c>
      <c r="V278">
        <v>9</v>
      </c>
      <c r="W278">
        <v>9</v>
      </c>
      <c r="X278">
        <v>9</v>
      </c>
      <c r="Y278">
        <v>9</v>
      </c>
      <c r="Z278">
        <v>9</v>
      </c>
      <c r="AA278">
        <v>9</v>
      </c>
      <c r="AB278">
        <v>9</v>
      </c>
      <c r="AC278">
        <v>9</v>
      </c>
      <c r="AD278">
        <v>9</v>
      </c>
      <c r="AE278">
        <v>9</v>
      </c>
      <c r="AF278">
        <v>9</v>
      </c>
      <c r="AG278">
        <v>9</v>
      </c>
      <c r="AH278">
        <v>9</v>
      </c>
      <c r="AI278">
        <v>9</v>
      </c>
      <c r="AJ278">
        <v>9</v>
      </c>
      <c r="AK278">
        <v>9</v>
      </c>
      <c r="AL278">
        <v>9</v>
      </c>
      <c r="AM278">
        <v>9</v>
      </c>
      <c r="AN278">
        <v>9</v>
      </c>
      <c r="AO278">
        <v>9</v>
      </c>
      <c r="AP278">
        <v>9</v>
      </c>
      <c r="AQ278">
        <v>9</v>
      </c>
      <c r="AR278">
        <v>9</v>
      </c>
      <c r="AS278">
        <v>9</v>
      </c>
      <c r="AT278" s="8">
        <f t="shared" si="38"/>
        <v>9</v>
      </c>
      <c r="AU278">
        <f t="shared" si="39"/>
        <v>9</v>
      </c>
      <c r="AV278" s="8">
        <f t="shared" si="40"/>
        <v>0</v>
      </c>
      <c r="AW278" s="6">
        <f>Table18[[#This Row],[Szórás]]/Table18[[#This Row],[Átlagos akadálymentességi hibaszám]]</f>
        <v>0</v>
      </c>
      <c r="AX278">
        <f t="shared" si="41"/>
        <v>9</v>
      </c>
      <c r="AY278">
        <f t="shared" si="42"/>
        <v>9</v>
      </c>
      <c r="AZ278">
        <f t="shared" si="43"/>
        <v>0</v>
      </c>
      <c r="BA278" s="7">
        <f t="shared" si="44"/>
        <v>1</v>
      </c>
      <c r="BB278" s="8">
        <f t="shared" si="45"/>
        <v>1</v>
      </c>
    </row>
    <row r="279" spans="1:54" x14ac:dyDescent="0.25">
      <c r="A279" t="s">
        <v>175</v>
      </c>
      <c r="B279">
        <v>21</v>
      </c>
      <c r="C279">
        <v>21</v>
      </c>
      <c r="D279">
        <v>21</v>
      </c>
      <c r="E279">
        <v>23</v>
      </c>
      <c r="F279">
        <v>23</v>
      </c>
      <c r="G279">
        <v>23</v>
      </c>
      <c r="H279">
        <v>23</v>
      </c>
      <c r="I279">
        <v>23</v>
      </c>
      <c r="J279">
        <v>23</v>
      </c>
      <c r="K279">
        <v>23</v>
      </c>
      <c r="L279">
        <v>23</v>
      </c>
      <c r="M279">
        <v>23</v>
      </c>
      <c r="N279">
        <v>24</v>
      </c>
      <c r="O279">
        <v>24</v>
      </c>
      <c r="P279">
        <v>24</v>
      </c>
      <c r="Q279">
        <v>24</v>
      </c>
      <c r="R279">
        <v>24</v>
      </c>
      <c r="S279">
        <v>24</v>
      </c>
      <c r="T279">
        <v>24</v>
      </c>
      <c r="U279">
        <v>24</v>
      </c>
      <c r="V279">
        <v>24</v>
      </c>
      <c r="W279">
        <v>24</v>
      </c>
      <c r="X279">
        <v>24</v>
      </c>
      <c r="Y279">
        <v>24</v>
      </c>
      <c r="Z279">
        <v>24</v>
      </c>
      <c r="AA279">
        <v>24</v>
      </c>
      <c r="AB279">
        <v>24</v>
      </c>
      <c r="AC279">
        <v>25</v>
      </c>
      <c r="AD279">
        <v>25</v>
      </c>
      <c r="AE279">
        <v>25</v>
      </c>
      <c r="AF279">
        <v>25</v>
      </c>
      <c r="AG279">
        <v>25</v>
      </c>
      <c r="AH279">
        <v>25</v>
      </c>
      <c r="AI279">
        <v>25</v>
      </c>
      <c r="AJ279">
        <v>25</v>
      </c>
      <c r="AK279">
        <v>25</v>
      </c>
      <c r="AL279">
        <v>25</v>
      </c>
      <c r="AM279">
        <v>25</v>
      </c>
      <c r="AN279">
        <v>25</v>
      </c>
      <c r="AO279">
        <v>25</v>
      </c>
      <c r="AP279">
        <v>25</v>
      </c>
      <c r="AQ279">
        <v>25</v>
      </c>
      <c r="AR279">
        <v>25</v>
      </c>
      <c r="AS279">
        <v>25</v>
      </c>
      <c r="AT279" s="8">
        <f t="shared" si="38"/>
        <v>23.977272727272727</v>
      </c>
      <c r="AU279">
        <f t="shared" si="39"/>
        <v>24</v>
      </c>
      <c r="AV279" s="8">
        <f t="shared" si="40"/>
        <v>1.1099682870734056</v>
      </c>
      <c r="AW279" s="6">
        <f>Table18[[#This Row],[Szórás]]/Table18[[#This Row],[Átlagos akadálymentességi hibaszám]]</f>
        <v>4.6292516238132554E-2</v>
      </c>
      <c r="AX279">
        <f t="shared" si="41"/>
        <v>21</v>
      </c>
      <c r="AY279">
        <f t="shared" si="42"/>
        <v>25</v>
      </c>
      <c r="AZ279">
        <f t="shared" si="43"/>
        <v>4</v>
      </c>
      <c r="BA279" s="7">
        <f t="shared" si="44"/>
        <v>1.0032660489539629</v>
      </c>
      <c r="BB279" s="8">
        <f t="shared" si="45"/>
        <v>0.77022743706329455</v>
      </c>
    </row>
    <row r="280" spans="1:54" x14ac:dyDescent="0.25">
      <c r="A280" t="s">
        <v>175</v>
      </c>
      <c r="B280">
        <v>12</v>
      </c>
      <c r="C280">
        <v>12</v>
      </c>
      <c r="D280">
        <v>12</v>
      </c>
      <c r="E280">
        <v>12</v>
      </c>
      <c r="F280">
        <v>12</v>
      </c>
      <c r="G280">
        <v>12</v>
      </c>
      <c r="H280">
        <v>12</v>
      </c>
      <c r="I280">
        <v>12</v>
      </c>
      <c r="J280">
        <v>12</v>
      </c>
      <c r="K280">
        <v>12</v>
      </c>
      <c r="L280">
        <v>12</v>
      </c>
      <c r="M280">
        <v>12</v>
      </c>
      <c r="N280">
        <v>12</v>
      </c>
      <c r="O280">
        <v>12</v>
      </c>
      <c r="P280">
        <v>12</v>
      </c>
      <c r="Q280">
        <v>12</v>
      </c>
      <c r="R280">
        <v>12</v>
      </c>
      <c r="S280">
        <v>12</v>
      </c>
      <c r="T280">
        <v>12</v>
      </c>
      <c r="U280">
        <v>12</v>
      </c>
      <c r="V280">
        <v>12</v>
      </c>
      <c r="W280">
        <v>12</v>
      </c>
      <c r="X280">
        <v>12</v>
      </c>
      <c r="Y280">
        <v>12</v>
      </c>
      <c r="Z280">
        <v>12</v>
      </c>
      <c r="AA280">
        <v>12</v>
      </c>
      <c r="AB280">
        <v>12</v>
      </c>
      <c r="AC280">
        <v>12</v>
      </c>
      <c r="AD280">
        <v>12</v>
      </c>
      <c r="AE280">
        <v>12</v>
      </c>
      <c r="AF280">
        <v>12</v>
      </c>
      <c r="AG280">
        <v>12</v>
      </c>
      <c r="AH280">
        <v>12</v>
      </c>
      <c r="AI280">
        <v>12</v>
      </c>
      <c r="AJ280">
        <v>12</v>
      </c>
      <c r="AK280">
        <v>12</v>
      </c>
      <c r="AL280">
        <v>12</v>
      </c>
      <c r="AM280">
        <v>12</v>
      </c>
      <c r="AN280">
        <v>12</v>
      </c>
      <c r="AO280">
        <v>12</v>
      </c>
      <c r="AP280">
        <v>12</v>
      </c>
      <c r="AQ280">
        <v>12</v>
      </c>
      <c r="AR280">
        <v>12</v>
      </c>
      <c r="AS280">
        <v>12</v>
      </c>
      <c r="AT280" s="8">
        <f t="shared" si="38"/>
        <v>12</v>
      </c>
      <c r="AU280">
        <f t="shared" si="39"/>
        <v>12</v>
      </c>
      <c r="AV280" s="8">
        <f t="shared" si="40"/>
        <v>0</v>
      </c>
      <c r="AW280" s="6">
        <f>Table18[[#This Row],[Szórás]]/Table18[[#This Row],[Átlagos akadálymentességi hibaszám]]</f>
        <v>0</v>
      </c>
      <c r="AX280">
        <f t="shared" si="41"/>
        <v>12</v>
      </c>
      <c r="AY280">
        <f t="shared" si="42"/>
        <v>12</v>
      </c>
      <c r="AZ280">
        <f t="shared" si="43"/>
        <v>0</v>
      </c>
      <c r="BA280" s="7">
        <f t="shared" si="44"/>
        <v>1</v>
      </c>
      <c r="BB280" s="8">
        <f t="shared" si="45"/>
        <v>1</v>
      </c>
    </row>
    <row r="281" spans="1:54" x14ac:dyDescent="0.25">
      <c r="A281" t="s">
        <v>137</v>
      </c>
      <c r="B281">
        <v>82</v>
      </c>
      <c r="C281">
        <v>82</v>
      </c>
      <c r="D281">
        <v>81</v>
      </c>
      <c r="E281">
        <v>82</v>
      </c>
      <c r="F281">
        <v>82</v>
      </c>
      <c r="G281">
        <v>81</v>
      </c>
      <c r="H281">
        <v>82</v>
      </c>
      <c r="I281">
        <v>82</v>
      </c>
      <c r="J281">
        <v>82</v>
      </c>
      <c r="K281">
        <v>81</v>
      </c>
      <c r="L281">
        <v>82</v>
      </c>
      <c r="M281">
        <v>81</v>
      </c>
      <c r="N281">
        <v>82</v>
      </c>
      <c r="O281">
        <v>81</v>
      </c>
      <c r="P281">
        <v>81</v>
      </c>
      <c r="Q281">
        <v>82</v>
      </c>
      <c r="R281">
        <v>82</v>
      </c>
      <c r="S281">
        <v>83</v>
      </c>
      <c r="T281">
        <v>82</v>
      </c>
      <c r="U281">
        <v>83</v>
      </c>
      <c r="V281">
        <v>82</v>
      </c>
      <c r="W281">
        <v>83</v>
      </c>
      <c r="X281">
        <v>83</v>
      </c>
      <c r="Y281">
        <v>83</v>
      </c>
      <c r="Z281">
        <v>82</v>
      </c>
      <c r="AA281">
        <v>83</v>
      </c>
      <c r="AB281">
        <v>83</v>
      </c>
      <c r="AC281">
        <v>82</v>
      </c>
      <c r="AD281">
        <v>83</v>
      </c>
      <c r="AE281">
        <v>83</v>
      </c>
      <c r="AF281">
        <v>83</v>
      </c>
      <c r="AG281">
        <v>82</v>
      </c>
      <c r="AH281">
        <v>82</v>
      </c>
      <c r="AI281">
        <v>82</v>
      </c>
      <c r="AJ281">
        <v>83</v>
      </c>
      <c r="AK281">
        <v>83</v>
      </c>
      <c r="AL281">
        <v>82</v>
      </c>
      <c r="AM281">
        <v>82</v>
      </c>
      <c r="AN281">
        <v>82</v>
      </c>
      <c r="AO281">
        <v>82</v>
      </c>
      <c r="AP281">
        <v>82</v>
      </c>
      <c r="AQ281">
        <v>82</v>
      </c>
      <c r="AR281">
        <v>82</v>
      </c>
      <c r="AS281">
        <v>82</v>
      </c>
      <c r="AT281" s="8">
        <f t="shared" si="38"/>
        <v>82.13636363636364</v>
      </c>
      <c r="AU281">
        <f t="shared" si="39"/>
        <v>82</v>
      </c>
      <c r="AV281" s="8">
        <f t="shared" si="40"/>
        <v>0.63212116482445635</v>
      </c>
      <c r="AW281" s="6">
        <f>Table18[[#This Row],[Szórás]]/Table18[[#This Row],[Átlagos akadálymentességi hibaszám]]</f>
        <v>7.6959964726829215E-3</v>
      </c>
      <c r="AX281">
        <f t="shared" si="41"/>
        <v>81</v>
      </c>
      <c r="AY281">
        <f t="shared" si="42"/>
        <v>83</v>
      </c>
      <c r="AZ281">
        <f t="shared" si="43"/>
        <v>2</v>
      </c>
      <c r="BA281" s="7">
        <f t="shared" si="44"/>
        <v>1.0002168587932789</v>
      </c>
      <c r="BB281" s="8">
        <f t="shared" si="45"/>
        <v>0.13086155909472325</v>
      </c>
    </row>
    <row r="282" spans="1:54" x14ac:dyDescent="0.25">
      <c r="A282" t="s">
        <v>175</v>
      </c>
      <c r="B282">
        <v>133</v>
      </c>
      <c r="C282">
        <v>126</v>
      </c>
      <c r="D282">
        <v>134</v>
      </c>
      <c r="E282">
        <v>122</v>
      </c>
      <c r="F282">
        <v>119</v>
      </c>
      <c r="G282">
        <v>125</v>
      </c>
      <c r="H282">
        <v>119</v>
      </c>
      <c r="I282">
        <v>118</v>
      </c>
      <c r="J282">
        <v>116</v>
      </c>
      <c r="K282">
        <v>127</v>
      </c>
      <c r="L282">
        <v>109</v>
      </c>
      <c r="M282">
        <v>106</v>
      </c>
      <c r="N282">
        <v>112</v>
      </c>
      <c r="O282">
        <v>114</v>
      </c>
      <c r="P282">
        <v>121</v>
      </c>
      <c r="Q282">
        <v>115</v>
      </c>
      <c r="R282">
        <v>120</v>
      </c>
      <c r="S282">
        <v>120</v>
      </c>
      <c r="T282">
        <v>120</v>
      </c>
      <c r="U282">
        <v>118</v>
      </c>
      <c r="V282">
        <v>113</v>
      </c>
      <c r="W282">
        <v>118</v>
      </c>
      <c r="X282">
        <v>119</v>
      </c>
      <c r="Y282">
        <v>117</v>
      </c>
      <c r="Z282">
        <v>123</v>
      </c>
      <c r="AA282">
        <v>134</v>
      </c>
      <c r="AB282">
        <v>138</v>
      </c>
      <c r="AC282">
        <v>127</v>
      </c>
      <c r="AD282">
        <v>127</v>
      </c>
      <c r="AE282">
        <v>128</v>
      </c>
      <c r="AF282">
        <v>127</v>
      </c>
      <c r="AG282">
        <v>113</v>
      </c>
      <c r="AH282">
        <v>114</v>
      </c>
      <c r="AI282">
        <v>106</v>
      </c>
      <c r="AJ282">
        <v>106</v>
      </c>
      <c r="AK282">
        <v>107</v>
      </c>
      <c r="AL282">
        <v>107</v>
      </c>
      <c r="AM282">
        <v>108</v>
      </c>
      <c r="AN282">
        <v>108</v>
      </c>
      <c r="AO282">
        <v>107</v>
      </c>
      <c r="AP282">
        <v>112</v>
      </c>
      <c r="AQ282">
        <v>113</v>
      </c>
      <c r="AR282">
        <v>112</v>
      </c>
      <c r="AS282">
        <v>109</v>
      </c>
      <c r="AT282" s="8">
        <f t="shared" si="38"/>
        <v>117.88636363636364</v>
      </c>
      <c r="AU282">
        <f t="shared" si="39"/>
        <v>118</v>
      </c>
      <c r="AV282" s="8">
        <f t="shared" si="40"/>
        <v>8.5241542145831559</v>
      </c>
      <c r="AW282" s="6">
        <f>Table18[[#This Row],[Szórás]]/Table18[[#This Row],[Átlagos akadálymentességi hibaszám]]</f>
        <v>7.2308229312060698E-2</v>
      </c>
      <c r="AX282">
        <f t="shared" si="41"/>
        <v>106</v>
      </c>
      <c r="AY282">
        <f t="shared" si="42"/>
        <v>138</v>
      </c>
      <c r="AZ282">
        <f t="shared" si="43"/>
        <v>32</v>
      </c>
      <c r="BA282" s="7">
        <f t="shared" si="44"/>
        <v>0.99744601636100394</v>
      </c>
      <c r="BB282" s="8">
        <f t="shared" si="45"/>
        <v>0.2111695884552314</v>
      </c>
    </row>
    <row r="283" spans="1:54" x14ac:dyDescent="0.25">
      <c r="A283" t="s">
        <v>124</v>
      </c>
      <c r="B283">
        <v>21</v>
      </c>
      <c r="C283">
        <v>21</v>
      </c>
      <c r="D283">
        <v>21</v>
      </c>
      <c r="E283">
        <v>21</v>
      </c>
      <c r="F283">
        <v>21</v>
      </c>
      <c r="G283">
        <v>21</v>
      </c>
      <c r="H283">
        <v>21</v>
      </c>
      <c r="I283">
        <v>21</v>
      </c>
      <c r="J283">
        <v>21</v>
      </c>
      <c r="K283">
        <v>21</v>
      </c>
      <c r="L283">
        <v>21</v>
      </c>
      <c r="M283">
        <v>21</v>
      </c>
      <c r="N283">
        <v>21</v>
      </c>
      <c r="O283">
        <v>21</v>
      </c>
      <c r="P283">
        <v>21</v>
      </c>
      <c r="Q283">
        <v>21</v>
      </c>
      <c r="R283">
        <v>21</v>
      </c>
      <c r="S283">
        <v>21</v>
      </c>
      <c r="T283">
        <v>21</v>
      </c>
      <c r="U283">
        <v>21</v>
      </c>
      <c r="V283">
        <v>21</v>
      </c>
      <c r="W283">
        <v>21</v>
      </c>
      <c r="X283">
        <v>21</v>
      </c>
      <c r="Y283">
        <v>21</v>
      </c>
      <c r="Z283">
        <v>21</v>
      </c>
      <c r="AA283">
        <v>21</v>
      </c>
      <c r="AB283">
        <v>21</v>
      </c>
      <c r="AC283">
        <v>21</v>
      </c>
      <c r="AD283">
        <v>21</v>
      </c>
      <c r="AE283">
        <v>21</v>
      </c>
      <c r="AF283">
        <v>21</v>
      </c>
      <c r="AG283">
        <v>21</v>
      </c>
      <c r="AH283">
        <v>21</v>
      </c>
      <c r="AI283">
        <v>21</v>
      </c>
      <c r="AJ283">
        <v>21</v>
      </c>
      <c r="AK283">
        <v>4</v>
      </c>
      <c r="AL283">
        <v>5</v>
      </c>
      <c r="AM283">
        <v>5</v>
      </c>
      <c r="AN283">
        <v>5</v>
      </c>
      <c r="AO283">
        <v>5</v>
      </c>
      <c r="AP283">
        <v>6</v>
      </c>
      <c r="AQ283">
        <v>5</v>
      </c>
      <c r="AR283">
        <v>5</v>
      </c>
      <c r="AS283">
        <v>5</v>
      </c>
      <c r="AT283" s="8">
        <f t="shared" si="38"/>
        <v>17.727272727272727</v>
      </c>
      <c r="AU283">
        <f t="shared" si="39"/>
        <v>21</v>
      </c>
      <c r="AV283" s="8">
        <f t="shared" si="40"/>
        <v>6.5320805345568544</v>
      </c>
      <c r="AW283" s="6">
        <f>Table18[[#This Row],[Szórás]]/Table18[[#This Row],[Átlagos akadálymentességi hibaszám]]</f>
        <v>0.36847633784679695</v>
      </c>
      <c r="AX283">
        <f t="shared" si="41"/>
        <v>4</v>
      </c>
      <c r="AY283">
        <f t="shared" si="42"/>
        <v>21</v>
      </c>
      <c r="AZ283">
        <f t="shared" si="43"/>
        <v>17</v>
      </c>
      <c r="BA283" s="7">
        <f t="shared" si="44"/>
        <v>0.96869425412632315</v>
      </c>
      <c r="BB283" s="8">
        <f t="shared" si="45"/>
        <v>0.48106646451087404</v>
      </c>
    </row>
    <row r="284" spans="1:54" x14ac:dyDescent="0.25">
      <c r="A284" t="s">
        <v>103</v>
      </c>
      <c r="B284">
        <v>36</v>
      </c>
      <c r="C284">
        <v>36</v>
      </c>
      <c r="D284">
        <v>36</v>
      </c>
      <c r="E284">
        <v>36</v>
      </c>
      <c r="F284">
        <v>41</v>
      </c>
      <c r="G284">
        <v>41</v>
      </c>
      <c r="H284">
        <v>41</v>
      </c>
      <c r="I284">
        <v>41</v>
      </c>
      <c r="J284">
        <v>41</v>
      </c>
      <c r="K284">
        <v>41</v>
      </c>
      <c r="L284">
        <v>41</v>
      </c>
      <c r="M284">
        <v>18</v>
      </c>
      <c r="N284">
        <v>18</v>
      </c>
      <c r="O284">
        <v>18</v>
      </c>
      <c r="P284">
        <v>18</v>
      </c>
      <c r="Q284">
        <v>18</v>
      </c>
      <c r="R284">
        <v>18</v>
      </c>
      <c r="S284">
        <v>18</v>
      </c>
      <c r="T284">
        <v>22</v>
      </c>
      <c r="U284">
        <v>22</v>
      </c>
      <c r="V284">
        <v>22</v>
      </c>
      <c r="W284">
        <v>22</v>
      </c>
      <c r="X284">
        <v>22</v>
      </c>
      <c r="Y284">
        <v>22</v>
      </c>
      <c r="Z284">
        <v>22</v>
      </c>
      <c r="AA284">
        <v>22</v>
      </c>
      <c r="AB284">
        <v>22</v>
      </c>
      <c r="AC284">
        <v>22</v>
      </c>
      <c r="AD284">
        <v>22</v>
      </c>
      <c r="AE284">
        <v>22</v>
      </c>
      <c r="AF284">
        <v>22</v>
      </c>
      <c r="AG284">
        <v>22</v>
      </c>
      <c r="AH284">
        <v>22</v>
      </c>
      <c r="AI284">
        <v>22</v>
      </c>
      <c r="AJ284">
        <v>22</v>
      </c>
      <c r="AK284">
        <v>26</v>
      </c>
      <c r="AL284">
        <v>26</v>
      </c>
      <c r="AM284">
        <v>27</v>
      </c>
      <c r="AN284">
        <v>27</v>
      </c>
      <c r="AO284">
        <v>27</v>
      </c>
      <c r="AP284">
        <v>27</v>
      </c>
      <c r="AQ284">
        <v>27</v>
      </c>
      <c r="AR284">
        <v>27</v>
      </c>
      <c r="AS284">
        <v>31</v>
      </c>
      <c r="AT284" s="8">
        <f t="shared" si="38"/>
        <v>26.727272727272727</v>
      </c>
      <c r="AU284">
        <f t="shared" si="39"/>
        <v>22</v>
      </c>
      <c r="AV284" s="8">
        <f t="shared" si="40"/>
        <v>7.9280591963963323</v>
      </c>
      <c r="AW284" s="6">
        <f>Table18[[#This Row],[Szórás]]/Table18[[#This Row],[Átlagos akadálymentességi hibaszám]]</f>
        <v>0.29662806517129137</v>
      </c>
      <c r="AX284">
        <f t="shared" si="41"/>
        <v>18</v>
      </c>
      <c r="AY284">
        <f t="shared" si="42"/>
        <v>41</v>
      </c>
      <c r="AZ284">
        <f t="shared" si="43"/>
        <v>23</v>
      </c>
      <c r="BA284" s="7">
        <f t="shared" si="44"/>
        <v>0.99187518198730829</v>
      </c>
      <c r="BB284" s="8">
        <f t="shared" si="45"/>
        <v>0.1417967543105218</v>
      </c>
    </row>
    <row r="285" spans="1:54" x14ac:dyDescent="0.25">
      <c r="A285" t="s">
        <v>124</v>
      </c>
      <c r="B285">
        <v>14</v>
      </c>
      <c r="C285">
        <v>16</v>
      </c>
      <c r="D285">
        <v>17</v>
      </c>
      <c r="E285">
        <v>17</v>
      </c>
      <c r="F285">
        <v>21</v>
      </c>
      <c r="G285">
        <v>19</v>
      </c>
      <c r="H285">
        <v>21</v>
      </c>
      <c r="I285">
        <v>22</v>
      </c>
      <c r="J285">
        <v>21</v>
      </c>
      <c r="K285">
        <v>19</v>
      </c>
      <c r="L285">
        <v>21</v>
      </c>
      <c r="M285">
        <v>25</v>
      </c>
      <c r="N285">
        <v>25</v>
      </c>
      <c r="O285">
        <v>19</v>
      </c>
      <c r="P285">
        <v>20</v>
      </c>
      <c r="Q285">
        <v>20</v>
      </c>
      <c r="R285">
        <v>20</v>
      </c>
      <c r="S285">
        <v>22</v>
      </c>
      <c r="T285">
        <v>13</v>
      </c>
      <c r="U285">
        <v>20</v>
      </c>
      <c r="V285">
        <v>21</v>
      </c>
      <c r="W285">
        <v>19</v>
      </c>
      <c r="X285">
        <v>22</v>
      </c>
      <c r="Y285">
        <v>18</v>
      </c>
      <c r="Z285">
        <v>13</v>
      </c>
      <c r="AA285">
        <v>17</v>
      </c>
      <c r="AB285">
        <v>19</v>
      </c>
      <c r="AC285">
        <v>19</v>
      </c>
      <c r="AD285">
        <v>20</v>
      </c>
      <c r="AE285">
        <v>22</v>
      </c>
      <c r="AF285">
        <v>21</v>
      </c>
      <c r="AG285">
        <v>17</v>
      </c>
      <c r="AH285">
        <v>15</v>
      </c>
      <c r="AI285">
        <v>15</v>
      </c>
      <c r="AJ285">
        <v>16</v>
      </c>
      <c r="AK285">
        <v>13</v>
      </c>
      <c r="AL285">
        <v>14</v>
      </c>
      <c r="AM285">
        <v>13</v>
      </c>
      <c r="AN285">
        <v>14</v>
      </c>
      <c r="AO285">
        <v>16</v>
      </c>
      <c r="AP285">
        <v>16</v>
      </c>
      <c r="AQ285">
        <v>15</v>
      </c>
      <c r="AR285">
        <v>18</v>
      </c>
      <c r="AS285">
        <v>14</v>
      </c>
      <c r="AT285" s="8">
        <f t="shared" si="38"/>
        <v>18.15909090909091</v>
      </c>
      <c r="AU285">
        <f t="shared" si="39"/>
        <v>19</v>
      </c>
      <c r="AV285" s="8">
        <f t="shared" si="40"/>
        <v>3.2417564993141719</v>
      </c>
      <c r="AW285" s="6">
        <f>Table18[[#This Row],[Szórás]]/Table18[[#This Row],[Átlagos akadálymentességi hibaszám]]</f>
        <v>0.17851975715872787</v>
      </c>
      <c r="AX285">
        <f t="shared" si="41"/>
        <v>13</v>
      </c>
      <c r="AY285">
        <f t="shared" si="42"/>
        <v>25</v>
      </c>
      <c r="AZ285">
        <f t="shared" si="43"/>
        <v>12</v>
      </c>
      <c r="BA285" s="7">
        <f t="shared" si="44"/>
        <v>0.99352016943779409</v>
      </c>
      <c r="BB285" s="8">
        <f t="shared" si="45"/>
        <v>0.20899067483043834</v>
      </c>
    </row>
    <row r="286" spans="1:54" x14ac:dyDescent="0.25">
      <c r="A286" t="s">
        <v>124</v>
      </c>
      <c r="B286">
        <v>51</v>
      </c>
      <c r="C286">
        <v>53</v>
      </c>
      <c r="D286">
        <v>56</v>
      </c>
      <c r="E286">
        <v>55</v>
      </c>
      <c r="F286">
        <v>52</v>
      </c>
      <c r="G286">
        <v>54</v>
      </c>
      <c r="H286">
        <v>53</v>
      </c>
      <c r="I286">
        <v>55</v>
      </c>
      <c r="J286">
        <v>56</v>
      </c>
      <c r="K286">
        <v>63</v>
      </c>
      <c r="L286">
        <v>64</v>
      </c>
      <c r="M286">
        <v>63</v>
      </c>
      <c r="N286">
        <v>62</v>
      </c>
      <c r="O286">
        <v>64</v>
      </c>
      <c r="P286">
        <v>61</v>
      </c>
      <c r="Q286">
        <v>60</v>
      </c>
      <c r="R286">
        <v>58</v>
      </c>
      <c r="S286">
        <v>59</v>
      </c>
      <c r="T286">
        <v>57</v>
      </c>
      <c r="U286">
        <v>56</v>
      </c>
      <c r="V286">
        <v>56</v>
      </c>
      <c r="W286">
        <v>57</v>
      </c>
      <c r="X286">
        <v>52</v>
      </c>
      <c r="Y286">
        <v>57</v>
      </c>
      <c r="Z286">
        <v>57</v>
      </c>
      <c r="AA286">
        <v>58</v>
      </c>
      <c r="AB286">
        <v>60</v>
      </c>
      <c r="AC286">
        <v>57</v>
      </c>
      <c r="AD286">
        <v>58</v>
      </c>
      <c r="AE286">
        <v>59</v>
      </c>
      <c r="AF286">
        <v>59</v>
      </c>
      <c r="AG286">
        <v>51</v>
      </c>
      <c r="AH286">
        <v>59</v>
      </c>
      <c r="AI286">
        <v>57</v>
      </c>
      <c r="AJ286">
        <v>57</v>
      </c>
      <c r="AK286">
        <v>55</v>
      </c>
      <c r="AL286">
        <v>50</v>
      </c>
      <c r="AM286">
        <v>50</v>
      </c>
      <c r="AN286">
        <v>50</v>
      </c>
      <c r="AO286">
        <v>52</v>
      </c>
      <c r="AP286">
        <v>51</v>
      </c>
      <c r="AQ286">
        <v>54</v>
      </c>
      <c r="AR286">
        <v>53</v>
      </c>
      <c r="AS286">
        <v>54</v>
      </c>
      <c r="AT286" s="8">
        <f t="shared" si="38"/>
        <v>56.25</v>
      </c>
      <c r="AU286">
        <f t="shared" si="39"/>
        <v>56.5</v>
      </c>
      <c r="AV286" s="8">
        <f t="shared" si="40"/>
        <v>3.8707309567489814</v>
      </c>
      <c r="AW286" s="6">
        <f>Table18[[#This Row],[Szórás]]/Table18[[#This Row],[Átlagos akadálymentességi hibaszám]]</f>
        <v>6.8812994786648554E-2</v>
      </c>
      <c r="AX286">
        <f t="shared" si="41"/>
        <v>50</v>
      </c>
      <c r="AY286">
        <f t="shared" si="42"/>
        <v>64</v>
      </c>
      <c r="AZ286">
        <f t="shared" si="43"/>
        <v>14</v>
      </c>
      <c r="BA286" s="7">
        <f t="shared" si="44"/>
        <v>0.99846505275671993</v>
      </c>
      <c r="BB286" s="8">
        <f t="shared" si="45"/>
        <v>8.2691900907839566E-2</v>
      </c>
    </row>
    <row r="287" spans="1:54" x14ac:dyDescent="0.25">
      <c r="A287" t="s">
        <v>137</v>
      </c>
      <c r="B287">
        <v>22</v>
      </c>
      <c r="C287">
        <v>22</v>
      </c>
      <c r="D287">
        <v>22</v>
      </c>
      <c r="E287">
        <v>20</v>
      </c>
      <c r="F287">
        <v>20</v>
      </c>
      <c r="G287">
        <v>20</v>
      </c>
      <c r="H287">
        <v>20</v>
      </c>
      <c r="I287">
        <v>21</v>
      </c>
      <c r="J287">
        <v>20</v>
      </c>
      <c r="K287">
        <v>20</v>
      </c>
      <c r="L287">
        <v>20</v>
      </c>
      <c r="M287">
        <v>20</v>
      </c>
      <c r="N287">
        <v>20</v>
      </c>
      <c r="O287">
        <v>21</v>
      </c>
      <c r="P287">
        <v>21</v>
      </c>
      <c r="Q287">
        <v>21</v>
      </c>
      <c r="R287">
        <v>21</v>
      </c>
      <c r="S287">
        <v>21</v>
      </c>
      <c r="T287">
        <v>21</v>
      </c>
      <c r="U287">
        <v>21</v>
      </c>
      <c r="V287">
        <v>21</v>
      </c>
      <c r="W287">
        <v>23</v>
      </c>
      <c r="X287">
        <v>24</v>
      </c>
      <c r="Y287">
        <v>23</v>
      </c>
      <c r="Z287">
        <v>23</v>
      </c>
      <c r="AA287">
        <v>23</v>
      </c>
      <c r="AB287">
        <v>23</v>
      </c>
      <c r="AC287">
        <v>25</v>
      </c>
      <c r="AD287">
        <v>24</v>
      </c>
      <c r="AE287">
        <v>24</v>
      </c>
      <c r="AF287">
        <v>23</v>
      </c>
      <c r="AG287">
        <v>23</v>
      </c>
      <c r="AH287">
        <v>23</v>
      </c>
      <c r="AI287">
        <v>23</v>
      </c>
      <c r="AJ287">
        <v>23</v>
      </c>
      <c r="AK287">
        <v>24</v>
      </c>
      <c r="AL287">
        <v>24</v>
      </c>
      <c r="AM287">
        <v>24</v>
      </c>
      <c r="AN287">
        <v>24</v>
      </c>
      <c r="AO287">
        <v>24</v>
      </c>
      <c r="AP287">
        <v>23</v>
      </c>
      <c r="AQ287">
        <v>23</v>
      </c>
      <c r="AR287">
        <v>23</v>
      </c>
      <c r="AS287">
        <v>24</v>
      </c>
      <c r="AT287" s="8">
        <f t="shared" si="38"/>
        <v>22.15909090909091</v>
      </c>
      <c r="AU287">
        <f t="shared" si="39"/>
        <v>23</v>
      </c>
      <c r="AV287" s="8">
        <f t="shared" si="40"/>
        <v>1.5393018927828084</v>
      </c>
      <c r="AW287" s="6">
        <f>Table18[[#This Row],[Szórás]]/Table18[[#This Row],[Átlagos akadálymentességi hibaszám]]</f>
        <v>6.9465931571736986E-2</v>
      </c>
      <c r="AX287">
        <f t="shared" si="41"/>
        <v>20</v>
      </c>
      <c r="AY287">
        <f t="shared" si="42"/>
        <v>25</v>
      </c>
      <c r="AZ287">
        <f t="shared" si="43"/>
        <v>5</v>
      </c>
      <c r="BA287" s="7">
        <f t="shared" si="44"/>
        <v>1.0043110254215362</v>
      </c>
      <c r="BB287" s="8">
        <f t="shared" si="45"/>
        <v>0.62409110169669313</v>
      </c>
    </row>
    <row r="288" spans="1:54" x14ac:dyDescent="0.25">
      <c r="A288" t="s">
        <v>103</v>
      </c>
      <c r="B288">
        <v>119</v>
      </c>
      <c r="C288">
        <v>116</v>
      </c>
      <c r="D288">
        <v>121</v>
      </c>
      <c r="E288">
        <v>119</v>
      </c>
      <c r="F288">
        <v>105</v>
      </c>
      <c r="G288">
        <v>113</v>
      </c>
      <c r="H288">
        <v>116</v>
      </c>
      <c r="I288">
        <v>115</v>
      </c>
      <c r="J288">
        <v>117</v>
      </c>
      <c r="K288">
        <v>114</v>
      </c>
      <c r="L288">
        <v>119</v>
      </c>
      <c r="M288">
        <v>120</v>
      </c>
      <c r="N288">
        <v>119</v>
      </c>
      <c r="O288">
        <v>114</v>
      </c>
      <c r="P288">
        <v>113</v>
      </c>
      <c r="Q288">
        <v>118</v>
      </c>
      <c r="R288">
        <v>119</v>
      </c>
      <c r="S288">
        <v>114</v>
      </c>
      <c r="T288">
        <v>116</v>
      </c>
      <c r="U288">
        <v>92</v>
      </c>
      <c r="V288">
        <v>118</v>
      </c>
      <c r="W288">
        <v>124</v>
      </c>
      <c r="X288">
        <v>112</v>
      </c>
      <c r="Y288">
        <v>116</v>
      </c>
      <c r="Z288">
        <v>114</v>
      </c>
      <c r="AA288">
        <v>116</v>
      </c>
      <c r="AB288">
        <v>106</v>
      </c>
      <c r="AC288">
        <v>116</v>
      </c>
      <c r="AD288">
        <v>111</v>
      </c>
      <c r="AE288">
        <v>114</v>
      </c>
      <c r="AF288">
        <v>104</v>
      </c>
      <c r="AG288">
        <v>102</v>
      </c>
      <c r="AH288">
        <v>114</v>
      </c>
      <c r="AI288">
        <v>102</v>
      </c>
      <c r="AJ288">
        <v>55</v>
      </c>
      <c r="AK288">
        <v>104</v>
      </c>
      <c r="AL288">
        <v>109</v>
      </c>
      <c r="AM288">
        <v>117</v>
      </c>
      <c r="AN288">
        <v>104</v>
      </c>
      <c r="AO288">
        <v>99</v>
      </c>
      <c r="AP288">
        <v>108</v>
      </c>
      <c r="AQ288">
        <v>109</v>
      </c>
      <c r="AR288">
        <v>109</v>
      </c>
      <c r="AS288">
        <v>108</v>
      </c>
      <c r="AT288" s="8">
        <f t="shared" si="38"/>
        <v>111.13636363636364</v>
      </c>
      <c r="AU288">
        <f t="shared" si="39"/>
        <v>114</v>
      </c>
      <c r="AV288" s="8">
        <f t="shared" si="40"/>
        <v>10.900375306299404</v>
      </c>
      <c r="AW288" s="6">
        <f>Table18[[#This Row],[Szórás]]/Table18[[#This Row],[Átlagos akadálymentességi hibaszám]]</f>
        <v>9.8081086600649028E-2</v>
      </c>
      <c r="AX288">
        <f t="shared" si="41"/>
        <v>55</v>
      </c>
      <c r="AY288">
        <f t="shared" si="42"/>
        <v>124</v>
      </c>
      <c r="AZ288">
        <f t="shared" si="43"/>
        <v>69</v>
      </c>
      <c r="BA288" s="7">
        <f t="shared" si="44"/>
        <v>0.9963657251961674</v>
      </c>
      <c r="BB288" s="8">
        <f t="shared" si="45"/>
        <v>0.14339131600128285</v>
      </c>
    </row>
    <row r="289" spans="1:54" x14ac:dyDescent="0.25">
      <c r="A289" t="s">
        <v>124</v>
      </c>
      <c r="B289">
        <v>97</v>
      </c>
      <c r="C289">
        <v>97</v>
      </c>
      <c r="D289">
        <v>97</v>
      </c>
      <c r="E289">
        <v>70</v>
      </c>
      <c r="F289">
        <v>69</v>
      </c>
      <c r="G289">
        <v>71</v>
      </c>
      <c r="H289">
        <v>80</v>
      </c>
      <c r="I289">
        <v>81</v>
      </c>
      <c r="J289">
        <v>80</v>
      </c>
      <c r="K289">
        <v>81</v>
      </c>
      <c r="L289">
        <v>81</v>
      </c>
      <c r="M289">
        <v>84</v>
      </c>
      <c r="N289">
        <v>82</v>
      </c>
      <c r="O289">
        <v>81</v>
      </c>
      <c r="P289">
        <v>82</v>
      </c>
      <c r="Q289">
        <v>83</v>
      </c>
      <c r="R289">
        <v>82</v>
      </c>
      <c r="S289">
        <v>82</v>
      </c>
      <c r="T289">
        <v>80</v>
      </c>
      <c r="U289">
        <v>81</v>
      </c>
      <c r="V289">
        <v>79</v>
      </c>
      <c r="W289">
        <v>80</v>
      </c>
      <c r="X289">
        <v>81</v>
      </c>
      <c r="Y289">
        <v>81</v>
      </c>
      <c r="Z289">
        <v>84</v>
      </c>
      <c r="AA289">
        <v>82</v>
      </c>
      <c r="AB289">
        <v>81</v>
      </c>
      <c r="AC289">
        <v>80</v>
      </c>
      <c r="AD289">
        <v>82</v>
      </c>
      <c r="AE289">
        <v>82</v>
      </c>
      <c r="AF289">
        <v>82</v>
      </c>
      <c r="AG289">
        <v>82</v>
      </c>
      <c r="AH289">
        <v>81</v>
      </c>
      <c r="AI289">
        <v>82</v>
      </c>
      <c r="AJ289">
        <v>82</v>
      </c>
      <c r="AK289">
        <v>85</v>
      </c>
      <c r="AL289">
        <v>82</v>
      </c>
      <c r="AM289">
        <v>81</v>
      </c>
      <c r="AN289">
        <v>84</v>
      </c>
      <c r="AO289">
        <v>80</v>
      </c>
      <c r="AP289">
        <v>82</v>
      </c>
      <c r="AQ289">
        <v>81</v>
      </c>
      <c r="AR289">
        <v>81</v>
      </c>
      <c r="AS289">
        <v>82</v>
      </c>
      <c r="AT289" s="8">
        <f t="shared" si="38"/>
        <v>81.818181818181813</v>
      </c>
      <c r="AU289">
        <f t="shared" si="39"/>
        <v>81.5</v>
      </c>
      <c r="AV289" s="8">
        <f t="shared" si="40"/>
        <v>5.2263764283511494</v>
      </c>
      <c r="AW289" s="6">
        <f>Table18[[#This Row],[Szórás]]/Table18[[#This Row],[Átlagos akadálymentességi hibaszám]]</f>
        <v>6.3877934124291824E-2</v>
      </c>
      <c r="AX289">
        <f t="shared" si="41"/>
        <v>69</v>
      </c>
      <c r="AY289">
        <f t="shared" si="42"/>
        <v>97</v>
      </c>
      <c r="AZ289">
        <f t="shared" si="43"/>
        <v>28</v>
      </c>
      <c r="BA289" s="7">
        <f t="shared" si="44"/>
        <v>0.99980618774647734</v>
      </c>
      <c r="BB289" s="8">
        <f t="shared" si="45"/>
        <v>1.5725258493099533E-3</v>
      </c>
    </row>
    <row r="290" spans="1:54" x14ac:dyDescent="0.25">
      <c r="A290" t="s">
        <v>175</v>
      </c>
      <c r="B290">
        <v>23</v>
      </c>
      <c r="C290">
        <v>23</v>
      </c>
      <c r="D290">
        <v>23</v>
      </c>
      <c r="E290">
        <v>23</v>
      </c>
      <c r="F290">
        <v>23</v>
      </c>
      <c r="G290">
        <v>23</v>
      </c>
      <c r="H290">
        <v>23</v>
      </c>
      <c r="I290">
        <v>23</v>
      </c>
      <c r="J290">
        <v>23</v>
      </c>
      <c r="K290">
        <v>23</v>
      </c>
      <c r="L290">
        <v>23</v>
      </c>
      <c r="M290">
        <v>23</v>
      </c>
      <c r="N290">
        <v>23</v>
      </c>
      <c r="O290">
        <v>23</v>
      </c>
      <c r="P290">
        <v>23</v>
      </c>
      <c r="Q290">
        <v>23</v>
      </c>
      <c r="R290">
        <v>24</v>
      </c>
      <c r="S290">
        <v>24</v>
      </c>
      <c r="T290">
        <v>24</v>
      </c>
      <c r="U290">
        <v>24</v>
      </c>
      <c r="V290">
        <v>24</v>
      </c>
      <c r="W290">
        <v>24</v>
      </c>
      <c r="X290">
        <v>23</v>
      </c>
      <c r="Y290">
        <v>23</v>
      </c>
      <c r="Z290">
        <v>23</v>
      </c>
      <c r="AA290">
        <v>23</v>
      </c>
      <c r="AB290">
        <v>23</v>
      </c>
      <c r="AC290">
        <v>23</v>
      </c>
      <c r="AD290">
        <v>23</v>
      </c>
      <c r="AE290">
        <v>23</v>
      </c>
      <c r="AF290">
        <v>23</v>
      </c>
      <c r="AG290">
        <v>23</v>
      </c>
      <c r="AH290">
        <v>23</v>
      </c>
      <c r="AI290">
        <v>23</v>
      </c>
      <c r="AJ290">
        <v>23</v>
      </c>
      <c r="AK290">
        <v>23</v>
      </c>
      <c r="AL290">
        <v>23</v>
      </c>
      <c r="AM290">
        <v>23</v>
      </c>
      <c r="AN290">
        <v>23</v>
      </c>
      <c r="AO290">
        <v>23</v>
      </c>
      <c r="AP290">
        <v>23</v>
      </c>
      <c r="AQ290">
        <v>23</v>
      </c>
      <c r="AR290">
        <v>23</v>
      </c>
      <c r="AS290">
        <v>23</v>
      </c>
      <c r="AT290" s="8">
        <f t="shared" si="38"/>
        <v>23.136363636363637</v>
      </c>
      <c r="AU290">
        <f t="shared" si="39"/>
        <v>23</v>
      </c>
      <c r="AV290" s="8">
        <f t="shared" si="40"/>
        <v>0.34714175717877405</v>
      </c>
      <c r="AW290" s="6">
        <f>Table18[[#This Row],[Szórás]]/Table18[[#This Row],[Átlagos akadálymentességi hibaszám]]</f>
        <v>1.5004162392795735E-2</v>
      </c>
      <c r="AX290">
        <f t="shared" si="41"/>
        <v>23</v>
      </c>
      <c r="AY290">
        <f t="shared" si="42"/>
        <v>24</v>
      </c>
      <c r="AZ290">
        <f t="shared" si="43"/>
        <v>1</v>
      </c>
      <c r="BA290" s="7">
        <f t="shared" si="44"/>
        <v>0.99989203217714251</v>
      </c>
      <c r="BB290" s="8">
        <f t="shared" si="45"/>
        <v>8.81272949816303E-3</v>
      </c>
    </row>
    <row r="291" spans="1:54" x14ac:dyDescent="0.25">
      <c r="A291" t="s">
        <v>124</v>
      </c>
      <c r="B291">
        <v>107</v>
      </c>
      <c r="C291">
        <v>189</v>
      </c>
      <c r="D291">
        <v>191</v>
      </c>
      <c r="E291">
        <v>161</v>
      </c>
      <c r="F291">
        <v>161</v>
      </c>
      <c r="G291">
        <v>150</v>
      </c>
      <c r="H291">
        <v>151</v>
      </c>
      <c r="I291">
        <v>150</v>
      </c>
      <c r="J291">
        <v>140</v>
      </c>
      <c r="K291">
        <v>150</v>
      </c>
      <c r="L291">
        <v>146</v>
      </c>
      <c r="M291">
        <v>144</v>
      </c>
      <c r="N291">
        <v>143</v>
      </c>
      <c r="O291">
        <v>144</v>
      </c>
      <c r="P291">
        <v>144</v>
      </c>
      <c r="Q291">
        <v>144</v>
      </c>
      <c r="R291">
        <v>144</v>
      </c>
      <c r="S291">
        <v>143</v>
      </c>
      <c r="T291">
        <v>133</v>
      </c>
      <c r="U291">
        <v>140</v>
      </c>
      <c r="V291">
        <v>140</v>
      </c>
      <c r="W291">
        <v>148</v>
      </c>
      <c r="X291">
        <v>148</v>
      </c>
      <c r="Y291">
        <v>158</v>
      </c>
      <c r="Z291">
        <v>158</v>
      </c>
      <c r="AA291">
        <v>158</v>
      </c>
      <c r="AB291">
        <v>153</v>
      </c>
      <c r="AC291">
        <v>147</v>
      </c>
      <c r="AD291">
        <v>148</v>
      </c>
      <c r="AE291">
        <v>148</v>
      </c>
      <c r="AF291">
        <v>148</v>
      </c>
      <c r="AG291">
        <v>148</v>
      </c>
      <c r="AH291">
        <v>147</v>
      </c>
      <c r="AI291">
        <v>144</v>
      </c>
      <c r="AJ291">
        <v>142</v>
      </c>
      <c r="AK291">
        <v>144</v>
      </c>
      <c r="AL291">
        <v>144</v>
      </c>
      <c r="AM291">
        <v>144</v>
      </c>
      <c r="AN291">
        <v>144</v>
      </c>
      <c r="AO291">
        <v>144</v>
      </c>
      <c r="AP291">
        <v>145</v>
      </c>
      <c r="AQ291">
        <v>145</v>
      </c>
      <c r="AR291">
        <v>145</v>
      </c>
      <c r="AS291">
        <v>145</v>
      </c>
      <c r="AT291" s="8">
        <f t="shared" si="38"/>
        <v>147.95454545454547</v>
      </c>
      <c r="AU291">
        <f t="shared" si="39"/>
        <v>145</v>
      </c>
      <c r="AV291" s="8">
        <f t="shared" si="40"/>
        <v>12.403965130206316</v>
      </c>
      <c r="AW291" s="6">
        <f>Table18[[#This Row],[Szórás]]/Table18[[#This Row],[Átlagos akadálymentességi hibaszám]]</f>
        <v>8.3836323460687839E-2</v>
      </c>
      <c r="AX291">
        <f t="shared" si="41"/>
        <v>107</v>
      </c>
      <c r="AY291">
        <f t="shared" si="42"/>
        <v>191</v>
      </c>
      <c r="AZ291">
        <f t="shared" si="43"/>
        <v>84</v>
      </c>
      <c r="BA291" s="7">
        <f t="shared" si="44"/>
        <v>0.9988784301303163</v>
      </c>
      <c r="BB291" s="8">
        <f t="shared" si="45"/>
        <v>3.0441787927708117E-2</v>
      </c>
    </row>
    <row r="292" spans="1:54" x14ac:dyDescent="0.25">
      <c r="A292" t="s">
        <v>137</v>
      </c>
      <c r="B292">
        <v>48</v>
      </c>
      <c r="C292">
        <v>49</v>
      </c>
      <c r="D292">
        <v>46</v>
      </c>
      <c r="E292">
        <v>49</v>
      </c>
      <c r="F292">
        <v>49</v>
      </c>
      <c r="G292">
        <v>51</v>
      </c>
      <c r="H292">
        <v>51</v>
      </c>
      <c r="I292">
        <v>50</v>
      </c>
      <c r="J292">
        <v>54</v>
      </c>
      <c r="K292">
        <v>52</v>
      </c>
      <c r="L292">
        <v>51</v>
      </c>
      <c r="M292">
        <v>52</v>
      </c>
      <c r="N292">
        <v>52</v>
      </c>
      <c r="O292">
        <v>50</v>
      </c>
      <c r="P292">
        <v>49</v>
      </c>
      <c r="Q292">
        <v>56</v>
      </c>
      <c r="R292">
        <v>56</v>
      </c>
      <c r="S292">
        <v>52</v>
      </c>
      <c r="T292">
        <v>51</v>
      </c>
      <c r="U292">
        <v>51</v>
      </c>
      <c r="V292">
        <v>52</v>
      </c>
      <c r="W292">
        <v>51</v>
      </c>
      <c r="X292">
        <v>52</v>
      </c>
      <c r="Y292">
        <v>49</v>
      </c>
      <c r="Z292">
        <v>48</v>
      </c>
      <c r="AA292">
        <v>48</v>
      </c>
      <c r="AB292">
        <v>50</v>
      </c>
      <c r="AC292">
        <v>47</v>
      </c>
      <c r="AD292">
        <v>47</v>
      </c>
      <c r="AE292">
        <v>49</v>
      </c>
      <c r="AF292">
        <v>49</v>
      </c>
      <c r="AG292">
        <v>50</v>
      </c>
      <c r="AH292">
        <v>46</v>
      </c>
      <c r="AI292">
        <v>48</v>
      </c>
      <c r="AJ292">
        <v>47</v>
      </c>
      <c r="AK292">
        <v>47</v>
      </c>
      <c r="AL292">
        <v>47</v>
      </c>
      <c r="AM292">
        <v>49</v>
      </c>
      <c r="AN292">
        <v>52</v>
      </c>
      <c r="AO292">
        <v>52</v>
      </c>
      <c r="AP292">
        <v>51</v>
      </c>
      <c r="AQ292">
        <v>50</v>
      </c>
      <c r="AR292">
        <v>48</v>
      </c>
      <c r="AS292">
        <v>48</v>
      </c>
      <c r="AT292" s="8">
        <f t="shared" si="38"/>
        <v>49.909090909090907</v>
      </c>
      <c r="AU292">
        <f t="shared" si="39"/>
        <v>50</v>
      </c>
      <c r="AV292" s="8">
        <f t="shared" si="40"/>
        <v>2.3409219195444768</v>
      </c>
      <c r="AW292" s="6">
        <f>Table18[[#This Row],[Szórás]]/Table18[[#This Row],[Átlagos akadálymentességi hibaszám]]</f>
        <v>4.6903717877940336E-2</v>
      </c>
      <c r="AX292">
        <f t="shared" si="41"/>
        <v>46</v>
      </c>
      <c r="AY292">
        <f t="shared" si="42"/>
        <v>56</v>
      </c>
      <c r="AZ292">
        <f t="shared" si="43"/>
        <v>10</v>
      </c>
      <c r="BA292" s="7">
        <f t="shared" si="44"/>
        <v>0.99906983949617767</v>
      </c>
      <c r="BB292" s="8">
        <f t="shared" si="45"/>
        <v>6.6347571818947917E-2</v>
      </c>
    </row>
    <row r="293" spans="1:54" x14ac:dyDescent="0.25">
      <c r="A293" t="s">
        <v>137</v>
      </c>
      <c r="B293">
        <v>352</v>
      </c>
      <c r="C293">
        <v>359</v>
      </c>
      <c r="D293">
        <v>354</v>
      </c>
      <c r="E293">
        <v>338</v>
      </c>
      <c r="F293">
        <v>344</v>
      </c>
      <c r="G293">
        <v>344</v>
      </c>
      <c r="H293">
        <v>352</v>
      </c>
      <c r="I293">
        <v>351</v>
      </c>
      <c r="J293">
        <v>349</v>
      </c>
      <c r="K293">
        <v>307</v>
      </c>
      <c r="L293">
        <v>306</v>
      </c>
      <c r="M293">
        <v>325</v>
      </c>
      <c r="N293">
        <v>321</v>
      </c>
      <c r="O293">
        <v>317</v>
      </c>
      <c r="P293">
        <v>335</v>
      </c>
      <c r="Q293">
        <v>344</v>
      </c>
      <c r="R293">
        <v>351</v>
      </c>
      <c r="S293">
        <v>355</v>
      </c>
      <c r="T293">
        <v>345</v>
      </c>
      <c r="U293">
        <v>340</v>
      </c>
      <c r="V293">
        <v>318</v>
      </c>
      <c r="W293">
        <v>306</v>
      </c>
      <c r="X293">
        <v>303</v>
      </c>
      <c r="Y293">
        <v>299</v>
      </c>
      <c r="Z293">
        <v>299</v>
      </c>
      <c r="AA293">
        <v>281</v>
      </c>
      <c r="AB293">
        <v>312</v>
      </c>
      <c r="AC293">
        <v>295</v>
      </c>
      <c r="AD293">
        <v>316</v>
      </c>
      <c r="AE293">
        <v>280</v>
      </c>
      <c r="AF293">
        <v>281</v>
      </c>
      <c r="AG293">
        <v>276</v>
      </c>
      <c r="AH293">
        <v>266</v>
      </c>
      <c r="AI293">
        <v>273</v>
      </c>
      <c r="AJ293">
        <v>217</v>
      </c>
      <c r="AK293">
        <v>218</v>
      </c>
      <c r="AL293">
        <v>272</v>
      </c>
      <c r="AM293">
        <v>249</v>
      </c>
      <c r="AN293">
        <v>269</v>
      </c>
      <c r="AO293">
        <v>284</v>
      </c>
      <c r="AP293">
        <v>306</v>
      </c>
      <c r="AQ293">
        <v>303</v>
      </c>
      <c r="AR293">
        <v>311</v>
      </c>
      <c r="AS293">
        <v>305</v>
      </c>
      <c r="AT293" s="8">
        <f t="shared" si="38"/>
        <v>309.72727272727275</v>
      </c>
      <c r="AU293">
        <f t="shared" si="39"/>
        <v>309</v>
      </c>
      <c r="AV293" s="8">
        <f t="shared" si="40"/>
        <v>35.632728381698414</v>
      </c>
      <c r="AW293" s="6">
        <f>Table18[[#This Row],[Szórás]]/Table18[[#This Row],[Átlagos akadálymentességi hibaszám]]</f>
        <v>0.11504549815047917</v>
      </c>
      <c r="AX293">
        <f t="shared" si="41"/>
        <v>217</v>
      </c>
      <c r="AY293">
        <f t="shared" si="42"/>
        <v>359</v>
      </c>
      <c r="AZ293">
        <f t="shared" si="43"/>
        <v>142</v>
      </c>
      <c r="BA293" s="7">
        <f t="shared" si="44"/>
        <v>0.99318640497274224</v>
      </c>
      <c r="BB293" s="8">
        <f t="shared" si="45"/>
        <v>0.52080736265881589</v>
      </c>
    </row>
    <row r="294" spans="1:54" x14ac:dyDescent="0.25">
      <c r="A294" t="s">
        <v>175</v>
      </c>
      <c r="B294">
        <v>59</v>
      </c>
      <c r="C294">
        <v>59</v>
      </c>
      <c r="D294">
        <v>59</v>
      </c>
      <c r="E294">
        <v>59</v>
      </c>
      <c r="F294">
        <v>59</v>
      </c>
      <c r="G294">
        <v>59</v>
      </c>
      <c r="H294">
        <v>59</v>
      </c>
      <c r="I294">
        <v>59</v>
      </c>
      <c r="J294">
        <v>59</v>
      </c>
      <c r="K294">
        <v>59</v>
      </c>
      <c r="L294">
        <v>59</v>
      </c>
      <c r="M294">
        <v>59</v>
      </c>
      <c r="N294">
        <v>59</v>
      </c>
      <c r="O294">
        <v>59</v>
      </c>
      <c r="P294">
        <v>59</v>
      </c>
      <c r="Q294">
        <v>59</v>
      </c>
      <c r="R294">
        <v>59</v>
      </c>
      <c r="S294">
        <v>59</v>
      </c>
      <c r="T294">
        <v>59</v>
      </c>
      <c r="U294">
        <v>59</v>
      </c>
      <c r="V294">
        <v>59</v>
      </c>
      <c r="W294">
        <v>59</v>
      </c>
      <c r="X294">
        <v>59</v>
      </c>
      <c r="Y294">
        <v>59</v>
      </c>
      <c r="Z294">
        <v>59</v>
      </c>
      <c r="AA294">
        <v>59</v>
      </c>
      <c r="AB294">
        <v>59</v>
      </c>
      <c r="AC294">
        <v>59</v>
      </c>
      <c r="AD294">
        <v>59</v>
      </c>
      <c r="AE294">
        <v>59</v>
      </c>
      <c r="AF294">
        <v>59</v>
      </c>
      <c r="AG294">
        <v>59</v>
      </c>
      <c r="AH294">
        <v>59</v>
      </c>
      <c r="AI294">
        <v>59</v>
      </c>
      <c r="AJ294">
        <v>60</v>
      </c>
      <c r="AK294">
        <v>60</v>
      </c>
      <c r="AL294">
        <v>60</v>
      </c>
      <c r="AM294">
        <v>60</v>
      </c>
      <c r="AN294">
        <v>60</v>
      </c>
      <c r="AO294">
        <v>60</v>
      </c>
      <c r="AP294">
        <v>60</v>
      </c>
      <c r="AQ294">
        <v>60</v>
      </c>
      <c r="AR294">
        <v>60</v>
      </c>
      <c r="AS294">
        <v>60</v>
      </c>
      <c r="AT294" s="8">
        <f t="shared" si="38"/>
        <v>59.227272727272727</v>
      </c>
      <c r="AU294">
        <f t="shared" si="39"/>
        <v>59</v>
      </c>
      <c r="AV294" s="8">
        <f t="shared" si="40"/>
        <v>0.42391510578572128</v>
      </c>
      <c r="AW294" s="6">
        <f>Table18[[#This Row],[Szórás]]/Table18[[#This Row],[Átlagos akadálymentességi hibaszám]]</f>
        <v>7.1574307960751097E-3</v>
      </c>
      <c r="AX294">
        <f t="shared" si="41"/>
        <v>59</v>
      </c>
      <c r="AY294">
        <f t="shared" si="42"/>
        <v>60</v>
      </c>
      <c r="AZ294">
        <f t="shared" si="43"/>
        <v>1</v>
      </c>
      <c r="BA294" s="7">
        <f t="shared" si="44"/>
        <v>1.0004027886541327</v>
      </c>
      <c r="BB294" s="8">
        <f t="shared" si="45"/>
        <v>0.52713178294573637</v>
      </c>
    </row>
    <row r="295" spans="1:54" x14ac:dyDescent="0.25">
      <c r="A295" t="s">
        <v>124</v>
      </c>
      <c r="B295">
        <v>33</v>
      </c>
      <c r="C295">
        <v>33</v>
      </c>
      <c r="D295">
        <v>33</v>
      </c>
      <c r="E295">
        <v>33</v>
      </c>
      <c r="F295">
        <v>33</v>
      </c>
      <c r="G295">
        <v>33</v>
      </c>
      <c r="H295">
        <v>26</v>
      </c>
      <c r="I295">
        <v>26</v>
      </c>
      <c r="J295">
        <v>26</v>
      </c>
      <c r="K295">
        <v>26</v>
      </c>
      <c r="L295">
        <v>26</v>
      </c>
      <c r="M295">
        <v>26</v>
      </c>
      <c r="N295">
        <v>26</v>
      </c>
      <c r="O295">
        <v>26</v>
      </c>
      <c r="P295">
        <v>26</v>
      </c>
      <c r="Q295">
        <v>26</v>
      </c>
      <c r="R295">
        <v>26</v>
      </c>
      <c r="S295">
        <v>2</v>
      </c>
      <c r="T295">
        <v>2</v>
      </c>
      <c r="U295">
        <v>2</v>
      </c>
      <c r="V295">
        <v>2</v>
      </c>
      <c r="W295">
        <v>2</v>
      </c>
      <c r="X295">
        <v>2</v>
      </c>
      <c r="Y295">
        <v>2</v>
      </c>
      <c r="Z295">
        <v>2</v>
      </c>
      <c r="AA295">
        <v>2</v>
      </c>
      <c r="AB295">
        <v>2</v>
      </c>
      <c r="AC295">
        <v>2</v>
      </c>
      <c r="AD295">
        <v>2</v>
      </c>
      <c r="AE295">
        <v>2</v>
      </c>
      <c r="AF295">
        <v>2</v>
      </c>
      <c r="AG295">
        <v>2</v>
      </c>
      <c r="AH295">
        <v>2</v>
      </c>
      <c r="AI295">
        <v>2</v>
      </c>
      <c r="AJ295">
        <v>2</v>
      </c>
      <c r="AK295">
        <v>2</v>
      </c>
      <c r="AL295">
        <v>3</v>
      </c>
      <c r="AM295">
        <v>2</v>
      </c>
      <c r="AN295">
        <v>2</v>
      </c>
      <c r="AO295">
        <v>2</v>
      </c>
      <c r="AP295">
        <v>1</v>
      </c>
      <c r="AQ295">
        <v>1</v>
      </c>
      <c r="AR295">
        <v>1</v>
      </c>
      <c r="AS295">
        <v>1</v>
      </c>
      <c r="AT295" s="8">
        <f t="shared" si="38"/>
        <v>12.159090909090908</v>
      </c>
      <c r="AU295">
        <f t="shared" si="39"/>
        <v>2</v>
      </c>
      <c r="AV295" s="8">
        <f t="shared" si="40"/>
        <v>13.264646458385613</v>
      </c>
      <c r="AW295" s="6">
        <f>Table18[[#This Row],[Szórás]]/Table18[[#This Row],[Átlagos akadálymentességi hibaszám]]</f>
        <v>1.0909241947083494</v>
      </c>
      <c r="AX295">
        <f t="shared" si="41"/>
        <v>1</v>
      </c>
      <c r="AY295">
        <f t="shared" si="42"/>
        <v>33</v>
      </c>
      <c r="AZ295">
        <f t="shared" si="43"/>
        <v>32</v>
      </c>
      <c r="BA295" s="7">
        <f t="shared" si="44"/>
        <v>0.9104781489290481</v>
      </c>
      <c r="BB295" s="8">
        <f t="shared" si="45"/>
        <v>0.77780800004474648</v>
      </c>
    </row>
    <row r="296" spans="1:54" x14ac:dyDescent="0.25">
      <c r="A296" t="s">
        <v>137</v>
      </c>
      <c r="B296">
        <v>74</v>
      </c>
      <c r="C296">
        <v>81</v>
      </c>
      <c r="D296">
        <v>87</v>
      </c>
      <c r="E296">
        <v>88</v>
      </c>
      <c r="F296">
        <v>72</v>
      </c>
      <c r="G296">
        <v>79</v>
      </c>
      <c r="H296">
        <v>68</v>
      </c>
      <c r="I296">
        <v>73</v>
      </c>
      <c r="J296">
        <v>76</v>
      </c>
      <c r="K296">
        <v>77</v>
      </c>
      <c r="L296">
        <v>81</v>
      </c>
      <c r="M296">
        <v>62</v>
      </c>
      <c r="N296">
        <v>71</v>
      </c>
      <c r="O296">
        <v>67</v>
      </c>
      <c r="P296">
        <v>68</v>
      </c>
      <c r="Q296">
        <v>73</v>
      </c>
      <c r="R296">
        <v>77</v>
      </c>
      <c r="S296">
        <v>79</v>
      </c>
      <c r="T296">
        <v>73</v>
      </c>
      <c r="U296">
        <v>76</v>
      </c>
      <c r="V296">
        <v>79</v>
      </c>
      <c r="W296">
        <v>75</v>
      </c>
      <c r="X296">
        <v>75</v>
      </c>
      <c r="Y296">
        <v>55</v>
      </c>
      <c r="Z296">
        <v>67</v>
      </c>
      <c r="AA296">
        <v>67</v>
      </c>
      <c r="AB296">
        <v>78</v>
      </c>
      <c r="AC296">
        <v>68</v>
      </c>
      <c r="AD296">
        <v>76</v>
      </c>
      <c r="AE296">
        <v>71</v>
      </c>
      <c r="AF296">
        <v>70</v>
      </c>
      <c r="AG296">
        <v>73</v>
      </c>
      <c r="AH296">
        <v>75</v>
      </c>
      <c r="AI296">
        <v>65</v>
      </c>
      <c r="AJ296">
        <v>80</v>
      </c>
      <c r="AK296">
        <v>69</v>
      </c>
      <c r="AL296">
        <v>75</v>
      </c>
      <c r="AM296">
        <v>79</v>
      </c>
      <c r="AN296">
        <v>71</v>
      </c>
      <c r="AO296">
        <v>73</v>
      </c>
      <c r="AP296">
        <v>71</v>
      </c>
      <c r="AQ296">
        <v>82</v>
      </c>
      <c r="AR296">
        <v>77</v>
      </c>
      <c r="AS296">
        <v>82</v>
      </c>
      <c r="AT296" s="8">
        <f t="shared" si="38"/>
        <v>73.977272727272734</v>
      </c>
      <c r="AU296">
        <f t="shared" si="39"/>
        <v>74.5</v>
      </c>
      <c r="AV296" s="8">
        <f t="shared" si="40"/>
        <v>6.3116305944739324</v>
      </c>
      <c r="AW296" s="6">
        <f>Table18[[#This Row],[Szórás]]/Table18[[#This Row],[Átlagos akadálymentességi hibaszám]]</f>
        <v>8.5318508803948701E-2</v>
      </c>
      <c r="AX296">
        <f t="shared" si="41"/>
        <v>55</v>
      </c>
      <c r="AY296">
        <f t="shared" si="42"/>
        <v>88</v>
      </c>
      <c r="AZ296">
        <f t="shared" si="43"/>
        <v>33</v>
      </c>
      <c r="BA296" s="7">
        <f t="shared" si="44"/>
        <v>0.99932410666277371</v>
      </c>
      <c r="BB296" s="8">
        <f t="shared" si="45"/>
        <v>9.8217626487324787E-3</v>
      </c>
    </row>
    <row r="297" spans="1:54" x14ac:dyDescent="0.25">
      <c r="A297" t="s">
        <v>175</v>
      </c>
      <c r="B297">
        <v>194</v>
      </c>
      <c r="C297">
        <v>191</v>
      </c>
      <c r="D297">
        <v>191</v>
      </c>
      <c r="E297">
        <v>191</v>
      </c>
      <c r="F297">
        <v>191</v>
      </c>
      <c r="G297">
        <v>191</v>
      </c>
      <c r="H297">
        <v>191</v>
      </c>
      <c r="I297">
        <v>191</v>
      </c>
      <c r="J297">
        <v>191</v>
      </c>
      <c r="K297">
        <v>191</v>
      </c>
      <c r="L297">
        <v>191</v>
      </c>
      <c r="M297">
        <v>191</v>
      </c>
      <c r="N297">
        <v>191</v>
      </c>
      <c r="O297">
        <v>191</v>
      </c>
      <c r="P297">
        <v>191</v>
      </c>
      <c r="Q297">
        <v>191</v>
      </c>
      <c r="R297">
        <v>191</v>
      </c>
      <c r="S297">
        <v>191</v>
      </c>
      <c r="T297">
        <v>195</v>
      </c>
      <c r="U297">
        <v>196</v>
      </c>
      <c r="V297">
        <v>195</v>
      </c>
      <c r="W297">
        <v>195</v>
      </c>
      <c r="X297">
        <v>191</v>
      </c>
      <c r="Y297">
        <v>196</v>
      </c>
      <c r="Z297">
        <v>191</v>
      </c>
      <c r="AA297">
        <v>191</v>
      </c>
      <c r="AB297">
        <v>191</v>
      </c>
      <c r="AC297">
        <v>191</v>
      </c>
      <c r="AD297">
        <v>194</v>
      </c>
      <c r="AE297">
        <v>191</v>
      </c>
      <c r="AF297">
        <v>191</v>
      </c>
      <c r="AG297">
        <v>193</v>
      </c>
      <c r="AH297">
        <v>195</v>
      </c>
      <c r="AI297">
        <v>195</v>
      </c>
      <c r="AJ297">
        <v>188</v>
      </c>
      <c r="AK297">
        <v>185</v>
      </c>
      <c r="AL297">
        <v>186</v>
      </c>
      <c r="AM297">
        <v>188</v>
      </c>
      <c r="AN297">
        <v>187</v>
      </c>
      <c r="AO297">
        <v>186</v>
      </c>
      <c r="AP297">
        <v>186</v>
      </c>
      <c r="AQ297">
        <v>188</v>
      </c>
      <c r="AR297">
        <v>186</v>
      </c>
      <c r="AS297">
        <v>185</v>
      </c>
      <c r="AT297" s="8">
        <f t="shared" si="38"/>
        <v>190.84090909090909</v>
      </c>
      <c r="AU297">
        <f t="shared" si="39"/>
        <v>191</v>
      </c>
      <c r="AV297" s="8">
        <f t="shared" si="40"/>
        <v>2.9170164896423993</v>
      </c>
      <c r="AW297" s="6">
        <f>Table18[[#This Row],[Szórás]]/Table18[[#This Row],[Átlagos akadálymentességi hibaszám]]</f>
        <v>1.528506913710439E-2</v>
      </c>
      <c r="AX297">
        <f t="shared" si="41"/>
        <v>185</v>
      </c>
      <c r="AY297">
        <f t="shared" si="42"/>
        <v>196</v>
      </c>
      <c r="AZ297">
        <f t="shared" si="43"/>
        <v>11</v>
      </c>
      <c r="BA297" s="7">
        <f t="shared" si="44"/>
        <v>0.99944759428710761</v>
      </c>
      <c r="BB297" s="8">
        <f t="shared" si="45"/>
        <v>0.21468962872474404</v>
      </c>
    </row>
    <row r="298" spans="1:54" x14ac:dyDescent="0.25">
      <c r="A298" t="s">
        <v>175</v>
      </c>
      <c r="B298">
        <v>46</v>
      </c>
      <c r="C298">
        <v>47</v>
      </c>
      <c r="D298">
        <v>47</v>
      </c>
      <c r="E298">
        <v>45</v>
      </c>
      <c r="F298">
        <v>45</v>
      </c>
      <c r="G298">
        <v>49</v>
      </c>
      <c r="H298">
        <v>50</v>
      </c>
      <c r="I298">
        <v>50</v>
      </c>
      <c r="J298">
        <v>48</v>
      </c>
      <c r="K298">
        <v>50</v>
      </c>
      <c r="L298">
        <v>50</v>
      </c>
      <c r="M298">
        <v>50</v>
      </c>
      <c r="N298">
        <v>50</v>
      </c>
      <c r="O298">
        <v>49</v>
      </c>
      <c r="P298">
        <v>49</v>
      </c>
      <c r="Q298">
        <v>48</v>
      </c>
      <c r="R298">
        <v>48</v>
      </c>
      <c r="S298">
        <v>44</v>
      </c>
      <c r="T298">
        <v>44</v>
      </c>
      <c r="U298">
        <v>47</v>
      </c>
      <c r="V298">
        <v>47</v>
      </c>
      <c r="W298">
        <v>50</v>
      </c>
      <c r="X298">
        <v>50</v>
      </c>
      <c r="Y298">
        <v>48</v>
      </c>
      <c r="Z298">
        <v>48</v>
      </c>
      <c r="AA298">
        <v>47</v>
      </c>
      <c r="AB298">
        <v>52</v>
      </c>
      <c r="AC298">
        <v>50</v>
      </c>
      <c r="AD298">
        <v>51</v>
      </c>
      <c r="AE298">
        <v>51</v>
      </c>
      <c r="AF298">
        <v>46</v>
      </c>
      <c r="AG298">
        <v>48</v>
      </c>
      <c r="AH298">
        <v>48</v>
      </c>
      <c r="AI298">
        <v>50</v>
      </c>
      <c r="AJ298">
        <v>51</v>
      </c>
      <c r="AK298">
        <v>55</v>
      </c>
      <c r="AL298">
        <v>57</v>
      </c>
      <c r="AM298">
        <v>53</v>
      </c>
      <c r="AN298">
        <v>53</v>
      </c>
      <c r="AO298">
        <v>47</v>
      </c>
      <c r="AP298">
        <v>53</v>
      </c>
      <c r="AQ298">
        <v>52</v>
      </c>
      <c r="AR298">
        <v>51</v>
      </c>
      <c r="AS298">
        <v>50</v>
      </c>
      <c r="AT298" s="8">
        <f t="shared" si="38"/>
        <v>49.18181818181818</v>
      </c>
      <c r="AU298">
        <f t="shared" si="39"/>
        <v>49.5</v>
      </c>
      <c r="AV298" s="8">
        <f t="shared" si="40"/>
        <v>2.7388057766940008</v>
      </c>
      <c r="AW298" s="6">
        <f>Table18[[#This Row],[Szórás]]/Table18[[#This Row],[Átlagos akadálymentességi hibaszám]]</f>
        <v>5.5687363296920533E-2</v>
      </c>
      <c r="AX298">
        <f t="shared" si="41"/>
        <v>44</v>
      </c>
      <c r="AY298">
        <f t="shared" si="42"/>
        <v>57</v>
      </c>
      <c r="AZ298">
        <f t="shared" si="43"/>
        <v>13</v>
      </c>
      <c r="BA298" s="7">
        <f t="shared" si="44"/>
        <v>1.0022635529601891</v>
      </c>
      <c r="BB298" s="8">
        <f t="shared" si="45"/>
        <v>0.27586459962787391</v>
      </c>
    </row>
    <row r="299" spans="1:54" x14ac:dyDescent="0.25">
      <c r="A299" t="s">
        <v>103</v>
      </c>
      <c r="B299">
        <v>3</v>
      </c>
      <c r="C299">
        <v>3</v>
      </c>
      <c r="D299">
        <v>3</v>
      </c>
      <c r="E299">
        <v>3</v>
      </c>
      <c r="F299">
        <v>18</v>
      </c>
      <c r="G299">
        <v>18</v>
      </c>
      <c r="H299">
        <v>18</v>
      </c>
      <c r="I299">
        <v>21</v>
      </c>
      <c r="J299">
        <v>21</v>
      </c>
      <c r="K299">
        <v>21</v>
      </c>
      <c r="L299">
        <v>21</v>
      </c>
      <c r="M299">
        <v>21</v>
      </c>
      <c r="N299">
        <v>21</v>
      </c>
      <c r="O299">
        <v>20</v>
      </c>
      <c r="P299">
        <v>20</v>
      </c>
      <c r="Q299">
        <v>23</v>
      </c>
      <c r="R299">
        <v>24</v>
      </c>
      <c r="S299">
        <v>25</v>
      </c>
      <c r="T299">
        <v>25</v>
      </c>
      <c r="U299">
        <v>28</v>
      </c>
      <c r="V299">
        <v>28</v>
      </c>
      <c r="W299">
        <v>25</v>
      </c>
      <c r="X299">
        <v>24</v>
      </c>
      <c r="Y299">
        <v>25</v>
      </c>
      <c r="Z299">
        <v>25</v>
      </c>
      <c r="AA299">
        <v>25</v>
      </c>
      <c r="AB299">
        <v>25</v>
      </c>
      <c r="AC299">
        <v>26</v>
      </c>
      <c r="AD299">
        <v>27</v>
      </c>
      <c r="AE299">
        <v>27</v>
      </c>
      <c r="AF299">
        <v>27</v>
      </c>
      <c r="AG299">
        <v>27</v>
      </c>
      <c r="AH299">
        <v>2</v>
      </c>
      <c r="AI299">
        <v>27</v>
      </c>
      <c r="AJ299">
        <v>24</v>
      </c>
      <c r="AK299">
        <v>24</v>
      </c>
      <c r="AL299">
        <v>24</v>
      </c>
      <c r="AM299">
        <v>24</v>
      </c>
      <c r="AN299">
        <v>24</v>
      </c>
      <c r="AO299">
        <v>24</v>
      </c>
      <c r="AP299">
        <v>23</v>
      </c>
      <c r="AQ299">
        <v>23</v>
      </c>
      <c r="AR299">
        <v>23</v>
      </c>
      <c r="AS299">
        <v>23</v>
      </c>
      <c r="AT299" s="8">
        <f t="shared" si="38"/>
        <v>21.204545454545453</v>
      </c>
      <c r="AU299">
        <f t="shared" si="39"/>
        <v>24</v>
      </c>
      <c r="AV299" s="8">
        <f t="shared" si="40"/>
        <v>7.1384303709342545</v>
      </c>
      <c r="AW299" s="6">
        <f>Table18[[#This Row],[Szórás]]/Table18[[#This Row],[Átlagos akadálymentességi hibaszám]]</f>
        <v>0.33664623399904309</v>
      </c>
      <c r="AX299">
        <f t="shared" si="41"/>
        <v>2</v>
      </c>
      <c r="AY299">
        <f t="shared" si="42"/>
        <v>28</v>
      </c>
      <c r="AZ299">
        <f t="shared" si="43"/>
        <v>26</v>
      </c>
      <c r="BA299" s="7">
        <f t="shared" si="44"/>
        <v>1.0241051699074954</v>
      </c>
      <c r="BB299" s="8">
        <f t="shared" si="45"/>
        <v>0.19276558481465242</v>
      </c>
    </row>
    <row r="300" spans="1:54" x14ac:dyDescent="0.25">
      <c r="A300" t="s">
        <v>137</v>
      </c>
      <c r="B300">
        <v>27</v>
      </c>
      <c r="C300">
        <v>22</v>
      </c>
      <c r="D300">
        <v>22</v>
      </c>
      <c r="E300">
        <v>22</v>
      </c>
      <c r="F300">
        <v>20</v>
      </c>
      <c r="G300">
        <v>19</v>
      </c>
      <c r="H300">
        <v>14</v>
      </c>
      <c r="I300">
        <v>22</v>
      </c>
      <c r="J300">
        <v>11</v>
      </c>
      <c r="K300">
        <v>21</v>
      </c>
      <c r="L300">
        <v>20</v>
      </c>
      <c r="M300">
        <v>18</v>
      </c>
      <c r="N300">
        <v>18</v>
      </c>
      <c r="O300">
        <v>23</v>
      </c>
      <c r="P300">
        <v>24</v>
      </c>
      <c r="Q300">
        <v>21</v>
      </c>
      <c r="R300">
        <v>24</v>
      </c>
      <c r="S300">
        <v>23</v>
      </c>
      <c r="T300">
        <v>23</v>
      </c>
      <c r="U300">
        <v>23</v>
      </c>
      <c r="V300">
        <v>18</v>
      </c>
      <c r="W300">
        <v>22</v>
      </c>
      <c r="X300">
        <v>19</v>
      </c>
      <c r="Y300">
        <v>22</v>
      </c>
      <c r="Z300">
        <v>25</v>
      </c>
      <c r="AA300">
        <v>20</v>
      </c>
      <c r="AB300">
        <v>19</v>
      </c>
      <c r="AC300">
        <v>24</v>
      </c>
      <c r="AD300">
        <v>22</v>
      </c>
      <c r="AE300">
        <v>24</v>
      </c>
      <c r="AF300">
        <v>19</v>
      </c>
      <c r="AG300">
        <v>16</v>
      </c>
      <c r="AH300">
        <v>21</v>
      </c>
      <c r="AI300">
        <v>23</v>
      </c>
      <c r="AJ300">
        <v>22</v>
      </c>
      <c r="AK300">
        <v>25</v>
      </c>
      <c r="AL300">
        <v>25</v>
      </c>
      <c r="AM300">
        <v>21</v>
      </c>
      <c r="AN300">
        <v>27</v>
      </c>
      <c r="AO300">
        <v>21</v>
      </c>
      <c r="AP300">
        <v>21</v>
      </c>
      <c r="AQ300">
        <v>19</v>
      </c>
      <c r="AR300">
        <v>21</v>
      </c>
      <c r="AS300">
        <v>24</v>
      </c>
      <c r="AT300" s="8">
        <f t="shared" si="38"/>
        <v>21.295454545454547</v>
      </c>
      <c r="AU300">
        <f t="shared" si="39"/>
        <v>22</v>
      </c>
      <c r="AV300" s="8">
        <f t="shared" si="40"/>
        <v>3.0997340130040563</v>
      </c>
      <c r="AW300" s="6">
        <f>Table18[[#This Row],[Szórás]]/Table18[[#This Row],[Átlagos akadálymentességi hibaszám]]</f>
        <v>0.14555848086678599</v>
      </c>
      <c r="AX300">
        <f t="shared" si="41"/>
        <v>11</v>
      </c>
      <c r="AY300">
        <f t="shared" si="42"/>
        <v>27</v>
      </c>
      <c r="AZ300">
        <f t="shared" si="43"/>
        <v>16</v>
      </c>
      <c r="BA300" s="7">
        <f t="shared" si="44"/>
        <v>1.0026987865998993</v>
      </c>
      <c r="BB300" s="8">
        <f t="shared" si="45"/>
        <v>4.4807845930266814E-2</v>
      </c>
    </row>
    <row r="301" spans="1:54" x14ac:dyDescent="0.25">
      <c r="A301" t="s">
        <v>137</v>
      </c>
      <c r="B301">
        <v>87</v>
      </c>
      <c r="C301">
        <v>88</v>
      </c>
      <c r="D301">
        <v>77</v>
      </c>
      <c r="E301">
        <v>66</v>
      </c>
      <c r="F301">
        <v>56</v>
      </c>
      <c r="G301">
        <v>83</v>
      </c>
      <c r="H301">
        <v>68</v>
      </c>
      <c r="I301">
        <v>63</v>
      </c>
      <c r="J301">
        <v>64</v>
      </c>
      <c r="K301">
        <v>75</v>
      </c>
      <c r="L301">
        <v>69</v>
      </c>
      <c r="M301">
        <v>61</v>
      </c>
      <c r="N301">
        <v>67</v>
      </c>
      <c r="O301">
        <v>75</v>
      </c>
      <c r="P301">
        <v>70</v>
      </c>
      <c r="Q301">
        <v>92</v>
      </c>
      <c r="R301">
        <v>76</v>
      </c>
      <c r="S301">
        <v>43</v>
      </c>
      <c r="T301">
        <v>42</v>
      </c>
      <c r="U301">
        <v>44</v>
      </c>
      <c r="V301">
        <v>68</v>
      </c>
      <c r="W301">
        <v>39</v>
      </c>
      <c r="X301">
        <v>27</v>
      </c>
      <c r="Y301">
        <v>57</v>
      </c>
      <c r="Z301">
        <v>47</v>
      </c>
      <c r="AA301">
        <v>50</v>
      </c>
      <c r="AB301">
        <v>32</v>
      </c>
      <c r="AC301">
        <v>28</v>
      </c>
      <c r="AD301">
        <v>34</v>
      </c>
      <c r="AE301">
        <v>20</v>
      </c>
      <c r="AF301">
        <v>27</v>
      </c>
      <c r="AG301">
        <v>26</v>
      </c>
      <c r="AH301">
        <v>32</v>
      </c>
      <c r="AI301">
        <v>39</v>
      </c>
      <c r="AJ301">
        <v>39</v>
      </c>
      <c r="AK301">
        <v>38</v>
      </c>
      <c r="AL301">
        <v>47</v>
      </c>
      <c r="AM301">
        <v>60</v>
      </c>
      <c r="AN301">
        <v>65</v>
      </c>
      <c r="AO301">
        <v>49</v>
      </c>
      <c r="AP301">
        <v>42</v>
      </c>
      <c r="AQ301">
        <v>66</v>
      </c>
      <c r="AR301">
        <v>51</v>
      </c>
      <c r="AS301">
        <v>33</v>
      </c>
      <c r="AT301" s="8">
        <f t="shared" si="38"/>
        <v>54.136363636363633</v>
      </c>
      <c r="AU301">
        <f t="shared" si="39"/>
        <v>53.5</v>
      </c>
      <c r="AV301" s="8">
        <f t="shared" si="40"/>
        <v>19.062432199304098</v>
      </c>
      <c r="AW301" s="6">
        <f>Table18[[#This Row],[Szórás]]/Table18[[#This Row],[Átlagos akadálymentességi hibaszám]]</f>
        <v>0.3521188147646433</v>
      </c>
      <c r="AX301">
        <f t="shared" si="41"/>
        <v>20</v>
      </c>
      <c r="AY301">
        <f t="shared" si="42"/>
        <v>92</v>
      </c>
      <c r="AZ301">
        <f t="shared" si="43"/>
        <v>72</v>
      </c>
      <c r="BA301" s="7">
        <f t="shared" si="44"/>
        <v>0.98260053590632068</v>
      </c>
      <c r="BB301" s="8">
        <f t="shared" si="45"/>
        <v>0.34575156256669382</v>
      </c>
    </row>
    <row r="302" spans="1:54" x14ac:dyDescent="0.25">
      <c r="A302" t="s">
        <v>137</v>
      </c>
      <c r="B302">
        <v>87</v>
      </c>
      <c r="C302">
        <v>87</v>
      </c>
      <c r="D302">
        <v>87</v>
      </c>
      <c r="E302">
        <v>87</v>
      </c>
      <c r="F302">
        <v>87</v>
      </c>
      <c r="G302">
        <v>87</v>
      </c>
      <c r="H302">
        <v>87</v>
      </c>
      <c r="I302">
        <v>87</v>
      </c>
      <c r="J302">
        <v>87</v>
      </c>
      <c r="K302">
        <v>87</v>
      </c>
      <c r="L302">
        <v>87</v>
      </c>
      <c r="M302">
        <v>87</v>
      </c>
      <c r="N302">
        <v>87</v>
      </c>
      <c r="O302">
        <v>87</v>
      </c>
      <c r="P302">
        <v>87</v>
      </c>
      <c r="Q302">
        <v>87</v>
      </c>
      <c r="R302">
        <v>87</v>
      </c>
      <c r="S302">
        <v>24</v>
      </c>
      <c r="T302">
        <v>23</v>
      </c>
      <c r="U302">
        <v>26</v>
      </c>
      <c r="V302">
        <v>26</v>
      </c>
      <c r="W302">
        <v>17</v>
      </c>
      <c r="X302">
        <v>18</v>
      </c>
      <c r="Y302">
        <v>42</v>
      </c>
      <c r="Z302">
        <v>34</v>
      </c>
      <c r="AA302">
        <v>31</v>
      </c>
      <c r="AB302">
        <v>28</v>
      </c>
      <c r="AC302">
        <v>22</v>
      </c>
      <c r="AD302">
        <v>18</v>
      </c>
      <c r="AE302">
        <v>16</v>
      </c>
      <c r="AF302">
        <v>17</v>
      </c>
      <c r="AG302">
        <v>18</v>
      </c>
      <c r="AH302">
        <v>19</v>
      </c>
      <c r="AI302">
        <v>16</v>
      </c>
      <c r="AJ302">
        <v>17</v>
      </c>
      <c r="AK302">
        <v>11</v>
      </c>
      <c r="AL302">
        <v>12</v>
      </c>
      <c r="AM302">
        <v>12</v>
      </c>
      <c r="AN302">
        <v>9</v>
      </c>
      <c r="AO302">
        <v>11</v>
      </c>
      <c r="AP302">
        <v>11</v>
      </c>
      <c r="AQ302">
        <v>11</v>
      </c>
      <c r="AR302">
        <v>12</v>
      </c>
      <c r="AS302">
        <v>12</v>
      </c>
      <c r="AT302" s="8">
        <f t="shared" si="38"/>
        <v>45.272727272727273</v>
      </c>
      <c r="AU302">
        <f t="shared" si="39"/>
        <v>26</v>
      </c>
      <c r="AV302" s="8">
        <f t="shared" si="40"/>
        <v>34.08222863411482</v>
      </c>
      <c r="AW302" s="6">
        <f>Table18[[#This Row],[Szórás]]/Table18[[#This Row],[Átlagos akadálymentességi hibaszám]]</f>
        <v>0.75282031119530723</v>
      </c>
      <c r="AX302">
        <f t="shared" si="41"/>
        <v>9</v>
      </c>
      <c r="AY302">
        <f t="shared" si="42"/>
        <v>87</v>
      </c>
      <c r="AZ302">
        <f t="shared" si="43"/>
        <v>78</v>
      </c>
      <c r="BA302" s="7">
        <f t="shared" si="44"/>
        <v>0.94055651926936945</v>
      </c>
      <c r="BB302" s="8">
        <f t="shared" si="45"/>
        <v>0.86090385331108432</v>
      </c>
    </row>
    <row r="303" spans="1:54" x14ac:dyDescent="0.25">
      <c r="A303" t="s">
        <v>103</v>
      </c>
      <c r="B303">
        <v>79</v>
      </c>
      <c r="C303">
        <v>79</v>
      </c>
      <c r="D303">
        <v>78</v>
      </c>
      <c r="E303">
        <v>78</v>
      </c>
      <c r="F303">
        <v>78</v>
      </c>
      <c r="G303">
        <v>78</v>
      </c>
      <c r="H303">
        <v>78</v>
      </c>
      <c r="I303">
        <v>78</v>
      </c>
      <c r="J303">
        <v>69</v>
      </c>
      <c r="K303">
        <v>69</v>
      </c>
      <c r="L303">
        <v>69</v>
      </c>
      <c r="M303">
        <v>69</v>
      </c>
      <c r="N303">
        <v>69</v>
      </c>
      <c r="O303">
        <v>69</v>
      </c>
      <c r="P303">
        <v>69</v>
      </c>
      <c r="Q303">
        <v>69</v>
      </c>
      <c r="R303">
        <v>69</v>
      </c>
      <c r="S303">
        <v>69</v>
      </c>
      <c r="T303">
        <v>69</v>
      </c>
      <c r="U303">
        <v>69</v>
      </c>
      <c r="V303">
        <v>69</v>
      </c>
      <c r="W303">
        <v>69</v>
      </c>
      <c r="X303">
        <v>69</v>
      </c>
      <c r="Y303">
        <v>69</v>
      </c>
      <c r="Z303">
        <v>39</v>
      </c>
      <c r="AA303">
        <v>39</v>
      </c>
      <c r="AB303">
        <v>37</v>
      </c>
      <c r="AC303">
        <v>38</v>
      </c>
      <c r="AD303">
        <v>37</v>
      </c>
      <c r="AE303">
        <v>35</v>
      </c>
      <c r="AF303">
        <v>35</v>
      </c>
      <c r="AG303">
        <v>35</v>
      </c>
      <c r="AH303">
        <v>34</v>
      </c>
      <c r="AI303">
        <v>35</v>
      </c>
      <c r="AJ303">
        <v>34</v>
      </c>
      <c r="AK303">
        <v>33</v>
      </c>
      <c r="AL303">
        <v>32</v>
      </c>
      <c r="AM303">
        <v>38</v>
      </c>
      <c r="AN303">
        <v>37</v>
      </c>
      <c r="AO303">
        <v>37</v>
      </c>
      <c r="AP303">
        <v>37</v>
      </c>
      <c r="AQ303">
        <v>36</v>
      </c>
      <c r="AR303">
        <v>36</v>
      </c>
      <c r="AS303">
        <v>37</v>
      </c>
      <c r="AT303" s="8">
        <f t="shared" si="38"/>
        <v>55.704545454545453</v>
      </c>
      <c r="AU303">
        <f t="shared" si="39"/>
        <v>69</v>
      </c>
      <c r="AV303" s="8">
        <f t="shared" si="40"/>
        <v>18.483908206309646</v>
      </c>
      <c r="AW303" s="6">
        <f>Table18[[#This Row],[Szórás]]/Table18[[#This Row],[Átlagos akadálymentességi hibaszám]]</f>
        <v>0.33182046555594635</v>
      </c>
      <c r="AX303">
        <f t="shared" si="41"/>
        <v>32</v>
      </c>
      <c r="AY303">
        <f t="shared" si="42"/>
        <v>79</v>
      </c>
      <c r="AZ303">
        <f t="shared" si="43"/>
        <v>47</v>
      </c>
      <c r="BA303" s="7">
        <f t="shared" si="44"/>
        <v>0.97555041059406877</v>
      </c>
      <c r="BB303" s="8">
        <f t="shared" si="45"/>
        <v>0.80954537008838112</v>
      </c>
    </row>
    <row r="304" spans="1:54" x14ac:dyDescent="0.25">
      <c r="A304" t="s">
        <v>175</v>
      </c>
      <c r="B304">
        <v>4</v>
      </c>
      <c r="C304">
        <v>3</v>
      </c>
      <c r="D304">
        <v>3</v>
      </c>
      <c r="E304">
        <v>3</v>
      </c>
      <c r="F304">
        <v>3</v>
      </c>
      <c r="G304">
        <v>3</v>
      </c>
      <c r="H304">
        <v>3</v>
      </c>
      <c r="I304">
        <v>3</v>
      </c>
      <c r="J304">
        <v>3</v>
      </c>
      <c r="K304">
        <v>3</v>
      </c>
      <c r="L304">
        <v>3</v>
      </c>
      <c r="M304">
        <v>3</v>
      </c>
      <c r="N304">
        <v>3</v>
      </c>
      <c r="O304">
        <v>3</v>
      </c>
      <c r="P304">
        <v>3</v>
      </c>
      <c r="Q304">
        <v>3</v>
      </c>
      <c r="R304">
        <v>3</v>
      </c>
      <c r="S304">
        <v>3</v>
      </c>
      <c r="T304">
        <v>3</v>
      </c>
      <c r="U304">
        <v>3</v>
      </c>
      <c r="V304">
        <v>3</v>
      </c>
      <c r="W304">
        <v>3</v>
      </c>
      <c r="X304">
        <v>3</v>
      </c>
      <c r="Y304">
        <v>3</v>
      </c>
      <c r="Z304">
        <v>3</v>
      </c>
      <c r="AA304">
        <v>3</v>
      </c>
      <c r="AB304">
        <v>4</v>
      </c>
      <c r="AC304">
        <v>4</v>
      </c>
      <c r="AD304">
        <v>4</v>
      </c>
      <c r="AE304">
        <v>4</v>
      </c>
      <c r="AF304">
        <v>4</v>
      </c>
      <c r="AG304">
        <v>4</v>
      </c>
      <c r="AH304">
        <v>4</v>
      </c>
      <c r="AI304">
        <v>4</v>
      </c>
      <c r="AJ304">
        <v>4</v>
      </c>
      <c r="AK304">
        <v>4</v>
      </c>
      <c r="AL304">
        <v>4</v>
      </c>
      <c r="AM304">
        <v>4</v>
      </c>
      <c r="AN304">
        <v>4</v>
      </c>
      <c r="AO304">
        <v>4</v>
      </c>
      <c r="AP304">
        <v>4</v>
      </c>
      <c r="AQ304">
        <v>4</v>
      </c>
      <c r="AR304">
        <v>4</v>
      </c>
      <c r="AS304">
        <v>4</v>
      </c>
      <c r="AT304" s="8">
        <f t="shared" si="38"/>
        <v>3.4318181818181817</v>
      </c>
      <c r="AU304">
        <f t="shared" si="39"/>
        <v>3</v>
      </c>
      <c r="AV304" s="8">
        <f t="shared" si="40"/>
        <v>0.50105596738531144</v>
      </c>
      <c r="AW304" s="6">
        <f>Table18[[#This Row],[Szórás]]/Table18[[#This Row],[Átlagos akadálymentességi hibaszám]]</f>
        <v>0.14600306334406427</v>
      </c>
      <c r="AX304">
        <f t="shared" si="41"/>
        <v>3</v>
      </c>
      <c r="AY304">
        <f t="shared" si="42"/>
        <v>4</v>
      </c>
      <c r="AZ304">
        <f t="shared" si="43"/>
        <v>1</v>
      </c>
      <c r="BA304" s="7">
        <f t="shared" si="44"/>
        <v>1.0086534975712502</v>
      </c>
      <c r="BB304" s="8">
        <f t="shared" si="45"/>
        <v>0.58955528355773112</v>
      </c>
    </row>
    <row r="305" spans="1:54" x14ac:dyDescent="0.25">
      <c r="A305" t="s">
        <v>137</v>
      </c>
      <c r="B305">
        <v>286</v>
      </c>
      <c r="C305">
        <v>270</v>
      </c>
      <c r="D305">
        <v>272</v>
      </c>
      <c r="E305">
        <v>276</v>
      </c>
      <c r="F305">
        <v>267</v>
      </c>
      <c r="G305">
        <v>261</v>
      </c>
      <c r="H305">
        <v>254</v>
      </c>
      <c r="I305">
        <v>246</v>
      </c>
      <c r="J305">
        <v>251</v>
      </c>
      <c r="K305">
        <v>265</v>
      </c>
      <c r="L305">
        <v>264</v>
      </c>
      <c r="M305">
        <v>270</v>
      </c>
      <c r="N305">
        <v>265</v>
      </c>
      <c r="O305">
        <v>287</v>
      </c>
      <c r="P305">
        <v>274</v>
      </c>
      <c r="Q305">
        <v>269</v>
      </c>
      <c r="R305">
        <v>297</v>
      </c>
      <c r="S305">
        <v>277</v>
      </c>
      <c r="T305">
        <v>277</v>
      </c>
      <c r="U305">
        <v>295</v>
      </c>
      <c r="V305">
        <v>282</v>
      </c>
      <c r="W305">
        <v>270</v>
      </c>
      <c r="X305">
        <v>260</v>
      </c>
      <c r="Y305">
        <v>265</v>
      </c>
      <c r="Z305">
        <v>309</v>
      </c>
      <c r="AA305">
        <v>306</v>
      </c>
      <c r="AB305">
        <v>294</v>
      </c>
      <c r="AC305">
        <v>290</v>
      </c>
      <c r="AD305">
        <v>263</v>
      </c>
      <c r="AE305">
        <v>282</v>
      </c>
      <c r="AF305">
        <v>243</v>
      </c>
      <c r="AG305">
        <v>236</v>
      </c>
      <c r="AH305">
        <v>249</v>
      </c>
      <c r="AI305">
        <v>249</v>
      </c>
      <c r="AJ305">
        <v>279</v>
      </c>
      <c r="AK305">
        <v>281</v>
      </c>
      <c r="AL305">
        <v>262</v>
      </c>
      <c r="AM305">
        <v>264</v>
      </c>
      <c r="AN305">
        <v>272</v>
      </c>
      <c r="AO305">
        <v>265</v>
      </c>
      <c r="AP305">
        <v>268</v>
      </c>
      <c r="AQ305">
        <v>275</v>
      </c>
      <c r="AR305">
        <v>245</v>
      </c>
      <c r="AS305">
        <v>277</v>
      </c>
      <c r="AT305" s="8">
        <f t="shared" si="38"/>
        <v>270.65909090909093</v>
      </c>
      <c r="AU305">
        <f t="shared" si="39"/>
        <v>270</v>
      </c>
      <c r="AV305" s="8">
        <f t="shared" si="40"/>
        <v>16.325102915474854</v>
      </c>
      <c r="AW305" s="6">
        <f>Table18[[#This Row],[Szórás]]/Table18[[#This Row],[Átlagos akadálymentességi hibaszám]]</f>
        <v>6.0316107841203587E-2</v>
      </c>
      <c r="AX305">
        <f t="shared" si="41"/>
        <v>236</v>
      </c>
      <c r="AY305">
        <f t="shared" si="42"/>
        <v>309</v>
      </c>
      <c r="AZ305">
        <f t="shared" si="43"/>
        <v>73</v>
      </c>
      <c r="BA305" s="7">
        <f t="shared" si="44"/>
        <v>0.99968148307957716</v>
      </c>
      <c r="BB305" s="8">
        <f t="shared" si="45"/>
        <v>4.6156839431459058E-3</v>
      </c>
    </row>
    <row r="306" spans="1:54" x14ac:dyDescent="0.25">
      <c r="A306" t="s">
        <v>124</v>
      </c>
      <c r="B306">
        <v>50</v>
      </c>
      <c r="C306">
        <v>50</v>
      </c>
      <c r="D306">
        <v>50</v>
      </c>
      <c r="E306">
        <v>50</v>
      </c>
      <c r="F306">
        <v>50</v>
      </c>
      <c r="G306">
        <v>50</v>
      </c>
      <c r="H306">
        <v>50</v>
      </c>
      <c r="I306">
        <v>50</v>
      </c>
      <c r="J306">
        <v>50</v>
      </c>
      <c r="K306">
        <v>47</v>
      </c>
      <c r="L306">
        <v>47</v>
      </c>
      <c r="M306">
        <v>50</v>
      </c>
      <c r="N306">
        <v>50</v>
      </c>
      <c r="O306">
        <v>50</v>
      </c>
      <c r="P306">
        <v>50</v>
      </c>
      <c r="Q306">
        <v>50</v>
      </c>
      <c r="R306">
        <v>50</v>
      </c>
      <c r="S306">
        <v>50</v>
      </c>
      <c r="T306">
        <v>50</v>
      </c>
      <c r="U306">
        <v>50</v>
      </c>
      <c r="V306">
        <v>50</v>
      </c>
      <c r="W306">
        <v>50</v>
      </c>
      <c r="X306">
        <v>50</v>
      </c>
      <c r="Y306">
        <v>51</v>
      </c>
      <c r="Z306">
        <v>47</v>
      </c>
      <c r="AA306">
        <v>47</v>
      </c>
      <c r="AB306">
        <v>50</v>
      </c>
      <c r="AC306">
        <v>50</v>
      </c>
      <c r="AD306">
        <v>50</v>
      </c>
      <c r="AE306">
        <v>50</v>
      </c>
      <c r="AF306">
        <v>50</v>
      </c>
      <c r="AG306">
        <v>50</v>
      </c>
      <c r="AH306">
        <v>50</v>
      </c>
      <c r="AI306">
        <v>50</v>
      </c>
      <c r="AJ306">
        <v>50</v>
      </c>
      <c r="AK306">
        <v>50</v>
      </c>
      <c r="AL306">
        <v>50</v>
      </c>
      <c r="AM306">
        <v>49</v>
      </c>
      <c r="AN306">
        <v>49</v>
      </c>
      <c r="AO306">
        <v>49</v>
      </c>
      <c r="AP306">
        <v>49</v>
      </c>
      <c r="AQ306">
        <v>49</v>
      </c>
      <c r="AR306">
        <v>49</v>
      </c>
      <c r="AS306">
        <v>46</v>
      </c>
      <c r="AT306" s="8">
        <f t="shared" si="38"/>
        <v>49.522727272727273</v>
      </c>
      <c r="AU306">
        <f t="shared" si="39"/>
        <v>50</v>
      </c>
      <c r="AV306" s="8">
        <f t="shared" si="40"/>
        <v>1.0672424010011574</v>
      </c>
      <c r="AW306" s="6">
        <f>Table18[[#This Row],[Szórás]]/Table18[[#This Row],[Átlagos akadálymentességi hibaszám]]</f>
        <v>2.1550557890798957E-2</v>
      </c>
      <c r="AX306">
        <f t="shared" si="41"/>
        <v>46</v>
      </c>
      <c r="AY306">
        <f t="shared" si="42"/>
        <v>51</v>
      </c>
      <c r="AZ306">
        <f t="shared" si="43"/>
        <v>5</v>
      </c>
      <c r="BA306" s="7">
        <f t="shared" si="44"/>
        <v>0.99960104707651776</v>
      </c>
      <c r="BB306" s="8">
        <f t="shared" si="45"/>
        <v>5.41556875479366E-2</v>
      </c>
    </row>
    <row r="307" spans="1:54" x14ac:dyDescent="0.25">
      <c r="A307" t="s">
        <v>175</v>
      </c>
      <c r="B307">
        <v>38</v>
      </c>
      <c r="C307">
        <v>39</v>
      </c>
      <c r="D307">
        <v>39</v>
      </c>
      <c r="E307">
        <v>37</v>
      </c>
      <c r="F307">
        <v>37</v>
      </c>
      <c r="G307">
        <v>37</v>
      </c>
      <c r="H307">
        <v>40</v>
      </c>
      <c r="I307">
        <v>41</v>
      </c>
      <c r="J307">
        <v>40</v>
      </c>
      <c r="K307">
        <v>39</v>
      </c>
      <c r="L307">
        <v>38</v>
      </c>
      <c r="M307">
        <v>38</v>
      </c>
      <c r="N307">
        <v>38</v>
      </c>
      <c r="O307">
        <v>39</v>
      </c>
      <c r="P307">
        <v>39</v>
      </c>
      <c r="Q307">
        <v>38</v>
      </c>
      <c r="R307">
        <v>39</v>
      </c>
      <c r="S307">
        <v>39</v>
      </c>
      <c r="T307">
        <v>37</v>
      </c>
      <c r="U307">
        <v>37</v>
      </c>
      <c r="V307">
        <v>39</v>
      </c>
      <c r="W307">
        <v>38</v>
      </c>
      <c r="X307">
        <v>38</v>
      </c>
      <c r="Y307">
        <v>38</v>
      </c>
      <c r="Z307">
        <v>40</v>
      </c>
      <c r="AA307">
        <v>39</v>
      </c>
      <c r="AB307">
        <v>40</v>
      </c>
      <c r="AC307">
        <v>43</v>
      </c>
      <c r="AD307">
        <v>41</v>
      </c>
      <c r="AE307">
        <v>41</v>
      </c>
      <c r="AF307">
        <v>41</v>
      </c>
      <c r="AG307">
        <v>39</v>
      </c>
      <c r="AH307">
        <v>39</v>
      </c>
      <c r="AI307">
        <v>40</v>
      </c>
      <c r="AJ307">
        <v>40</v>
      </c>
      <c r="AK307">
        <v>40</v>
      </c>
      <c r="AL307">
        <v>39</v>
      </c>
      <c r="AM307">
        <v>39</v>
      </c>
      <c r="AN307">
        <v>40</v>
      </c>
      <c r="AO307">
        <v>39</v>
      </c>
      <c r="AP307">
        <v>38</v>
      </c>
      <c r="AQ307">
        <v>40</v>
      </c>
      <c r="AR307">
        <v>40</v>
      </c>
      <c r="AS307">
        <v>40</v>
      </c>
      <c r="AT307" s="8">
        <f t="shared" si="38"/>
        <v>39.090909090909093</v>
      </c>
      <c r="AU307">
        <f t="shared" si="39"/>
        <v>39</v>
      </c>
      <c r="AV307" s="8">
        <f t="shared" si="40"/>
        <v>1.2907214823623698</v>
      </c>
      <c r="AW307" s="6">
        <f>Table18[[#This Row],[Szórás]]/Table18[[#This Row],[Átlagos akadálymentességi hibaszám]]</f>
        <v>3.3018456525548995E-2</v>
      </c>
      <c r="AX307">
        <f t="shared" si="41"/>
        <v>37</v>
      </c>
      <c r="AY307">
        <f t="shared" si="42"/>
        <v>43</v>
      </c>
      <c r="AZ307">
        <f t="shared" si="43"/>
        <v>6</v>
      </c>
      <c r="BA307" s="7">
        <f t="shared" si="44"/>
        <v>1.0010449430522517</v>
      </c>
      <c r="BB307" s="8">
        <f t="shared" si="45"/>
        <v>0.16687763501093228</v>
      </c>
    </row>
    <row r="308" spans="1:54" x14ac:dyDescent="0.25">
      <c r="A308" t="s">
        <v>137</v>
      </c>
      <c r="B308">
        <v>36</v>
      </c>
      <c r="C308">
        <v>36</v>
      </c>
      <c r="D308">
        <v>28</v>
      </c>
      <c r="E308">
        <v>37</v>
      </c>
      <c r="F308">
        <v>36</v>
      </c>
      <c r="G308">
        <v>36</v>
      </c>
      <c r="H308">
        <v>36</v>
      </c>
      <c r="I308">
        <v>36</v>
      </c>
      <c r="J308">
        <v>36</v>
      </c>
      <c r="K308">
        <v>36</v>
      </c>
      <c r="L308">
        <v>36</v>
      </c>
      <c r="M308">
        <v>36</v>
      </c>
      <c r="N308">
        <v>36</v>
      </c>
      <c r="O308">
        <v>36</v>
      </c>
      <c r="P308">
        <v>36</v>
      </c>
      <c r="Q308">
        <v>36</v>
      </c>
      <c r="R308">
        <v>36</v>
      </c>
      <c r="S308">
        <v>36</v>
      </c>
      <c r="T308">
        <v>28</v>
      </c>
      <c r="U308">
        <v>28</v>
      </c>
      <c r="V308">
        <v>37</v>
      </c>
      <c r="W308">
        <v>36</v>
      </c>
      <c r="X308">
        <v>36</v>
      </c>
      <c r="Y308">
        <v>36</v>
      </c>
      <c r="Z308">
        <v>36</v>
      </c>
      <c r="AA308">
        <v>36</v>
      </c>
      <c r="AB308">
        <v>37</v>
      </c>
      <c r="AC308">
        <v>37</v>
      </c>
      <c r="AD308">
        <v>36</v>
      </c>
      <c r="AE308">
        <v>39</v>
      </c>
      <c r="AF308">
        <v>36</v>
      </c>
      <c r="AG308">
        <v>36</v>
      </c>
      <c r="AH308">
        <v>36</v>
      </c>
      <c r="AI308">
        <v>36</v>
      </c>
      <c r="AJ308">
        <v>36</v>
      </c>
      <c r="AK308">
        <v>37</v>
      </c>
      <c r="AL308">
        <v>28</v>
      </c>
      <c r="AM308">
        <v>36</v>
      </c>
      <c r="AN308">
        <v>36</v>
      </c>
      <c r="AO308">
        <v>28</v>
      </c>
      <c r="AP308">
        <v>28</v>
      </c>
      <c r="AQ308">
        <v>36</v>
      </c>
      <c r="AR308">
        <v>37</v>
      </c>
      <c r="AS308">
        <v>36</v>
      </c>
      <c r="AT308" s="8">
        <f t="shared" si="38"/>
        <v>35.113636363636367</v>
      </c>
      <c r="AU308">
        <f t="shared" si="39"/>
        <v>36</v>
      </c>
      <c r="AV308" s="8">
        <f t="shared" si="40"/>
        <v>2.9112125587747566</v>
      </c>
      <c r="AW308" s="6">
        <f>Table18[[#This Row],[Szórás]]/Table18[[#This Row],[Átlagos akadálymentességi hibaszám]]</f>
        <v>8.2908318825947749E-2</v>
      </c>
      <c r="AX308">
        <f t="shared" si="41"/>
        <v>28</v>
      </c>
      <c r="AY308">
        <f t="shared" si="42"/>
        <v>39</v>
      </c>
      <c r="AZ308">
        <f t="shared" si="43"/>
        <v>11</v>
      </c>
      <c r="BA308" s="7">
        <f t="shared" si="44"/>
        <v>0.99929201043022209</v>
      </c>
      <c r="BB308" s="8">
        <f t="shared" si="45"/>
        <v>1.0065139955061603E-2</v>
      </c>
    </row>
    <row r="309" spans="1:54" x14ac:dyDescent="0.25">
      <c r="A309" t="s">
        <v>137</v>
      </c>
      <c r="B309">
        <v>98</v>
      </c>
      <c r="C309">
        <v>98</v>
      </c>
      <c r="D309">
        <v>98</v>
      </c>
      <c r="E309">
        <v>47</v>
      </c>
      <c r="F309">
        <v>47</v>
      </c>
      <c r="G309">
        <v>47</v>
      </c>
      <c r="H309">
        <v>47</v>
      </c>
      <c r="I309">
        <v>47</v>
      </c>
      <c r="J309">
        <v>47</v>
      </c>
      <c r="K309">
        <v>47</v>
      </c>
      <c r="L309">
        <v>47</v>
      </c>
      <c r="M309">
        <v>47</v>
      </c>
      <c r="N309">
        <v>49</v>
      </c>
      <c r="O309">
        <v>49</v>
      </c>
      <c r="P309">
        <v>49</v>
      </c>
      <c r="Q309">
        <v>49</v>
      </c>
      <c r="R309">
        <v>49</v>
      </c>
      <c r="S309">
        <v>49</v>
      </c>
      <c r="T309">
        <v>49</v>
      </c>
      <c r="U309">
        <v>35</v>
      </c>
      <c r="V309">
        <v>35</v>
      </c>
      <c r="W309">
        <v>35</v>
      </c>
      <c r="X309">
        <v>35</v>
      </c>
      <c r="Y309">
        <v>35</v>
      </c>
      <c r="Z309">
        <v>29</v>
      </c>
      <c r="AA309">
        <v>35</v>
      </c>
      <c r="AB309">
        <v>35</v>
      </c>
      <c r="AC309">
        <v>35</v>
      </c>
      <c r="AD309">
        <v>31</v>
      </c>
      <c r="AE309">
        <v>35</v>
      </c>
      <c r="AF309">
        <v>35</v>
      </c>
      <c r="AG309">
        <v>35</v>
      </c>
      <c r="AH309">
        <v>35</v>
      </c>
      <c r="AI309">
        <v>35</v>
      </c>
      <c r="AJ309">
        <v>29</v>
      </c>
      <c r="AK309">
        <v>29</v>
      </c>
      <c r="AL309">
        <v>35</v>
      </c>
      <c r="AM309">
        <v>35</v>
      </c>
      <c r="AN309">
        <v>35</v>
      </c>
      <c r="AO309">
        <v>35</v>
      </c>
      <c r="AP309">
        <v>35</v>
      </c>
      <c r="AQ309">
        <v>35</v>
      </c>
      <c r="AR309">
        <v>29</v>
      </c>
      <c r="AS309">
        <v>35</v>
      </c>
      <c r="AT309" s="8">
        <f t="shared" si="38"/>
        <v>43.340909090909093</v>
      </c>
      <c r="AU309">
        <f t="shared" si="39"/>
        <v>35</v>
      </c>
      <c r="AV309" s="8">
        <f t="shared" si="40"/>
        <v>16.47682400788733</v>
      </c>
      <c r="AW309" s="6">
        <f>Table18[[#This Row],[Szórás]]/Table18[[#This Row],[Átlagos akadálymentességi hibaszám]]</f>
        <v>0.38016793725592163</v>
      </c>
      <c r="AX309">
        <f t="shared" si="41"/>
        <v>29</v>
      </c>
      <c r="AY309">
        <f t="shared" si="42"/>
        <v>98</v>
      </c>
      <c r="AZ309">
        <f t="shared" si="43"/>
        <v>69</v>
      </c>
      <c r="BA309" s="7">
        <f t="shared" si="44"/>
        <v>0.98224467176447261</v>
      </c>
      <c r="BB309" s="8">
        <f t="shared" si="45"/>
        <v>0.61126301794944349</v>
      </c>
    </row>
    <row r="310" spans="1:54" x14ac:dyDescent="0.25">
      <c r="A310" t="s">
        <v>124</v>
      </c>
      <c r="B310">
        <v>35</v>
      </c>
      <c r="C310">
        <v>27</v>
      </c>
      <c r="D310">
        <v>27</v>
      </c>
      <c r="E310">
        <v>27</v>
      </c>
      <c r="F310">
        <v>27</v>
      </c>
      <c r="G310">
        <v>27</v>
      </c>
      <c r="H310">
        <v>27</v>
      </c>
      <c r="I310">
        <v>27</v>
      </c>
      <c r="J310">
        <v>27</v>
      </c>
      <c r="K310">
        <v>27</v>
      </c>
      <c r="L310">
        <v>26</v>
      </c>
      <c r="M310">
        <v>26</v>
      </c>
      <c r="N310">
        <v>26</v>
      </c>
      <c r="O310">
        <v>26</v>
      </c>
      <c r="P310">
        <v>26</v>
      </c>
      <c r="Q310">
        <v>27</v>
      </c>
      <c r="R310">
        <v>27</v>
      </c>
      <c r="S310">
        <v>27</v>
      </c>
      <c r="T310">
        <v>27</v>
      </c>
      <c r="U310">
        <v>27</v>
      </c>
      <c r="V310">
        <v>27</v>
      </c>
      <c r="W310">
        <v>27</v>
      </c>
      <c r="X310">
        <v>27</v>
      </c>
      <c r="Y310">
        <v>35</v>
      </c>
      <c r="Z310">
        <v>35</v>
      </c>
      <c r="AA310">
        <v>35</v>
      </c>
      <c r="AB310">
        <v>35</v>
      </c>
      <c r="AC310">
        <v>35</v>
      </c>
      <c r="AD310">
        <v>35</v>
      </c>
      <c r="AE310">
        <v>35</v>
      </c>
      <c r="AF310">
        <v>35</v>
      </c>
      <c r="AG310">
        <v>35</v>
      </c>
      <c r="AH310">
        <v>35</v>
      </c>
      <c r="AI310">
        <v>33</v>
      </c>
      <c r="AJ310">
        <v>34</v>
      </c>
      <c r="AK310">
        <v>28</v>
      </c>
      <c r="AL310">
        <v>28</v>
      </c>
      <c r="AM310">
        <v>27</v>
      </c>
      <c r="AN310">
        <v>27</v>
      </c>
      <c r="AO310">
        <v>27</v>
      </c>
      <c r="AP310">
        <v>31</v>
      </c>
      <c r="AQ310">
        <v>31</v>
      </c>
      <c r="AR310">
        <v>32</v>
      </c>
      <c r="AS310">
        <v>33</v>
      </c>
      <c r="AT310" s="8">
        <f t="shared" si="38"/>
        <v>29.65909090909091</v>
      </c>
      <c r="AU310">
        <f t="shared" si="39"/>
        <v>27</v>
      </c>
      <c r="AV310" s="8">
        <f t="shared" si="40"/>
        <v>3.6659538675473162</v>
      </c>
      <c r="AW310" s="6">
        <f>Table18[[#This Row],[Szórás]]/Table18[[#This Row],[Átlagos akadálymentességi hibaszám]]</f>
        <v>0.1236030422774574</v>
      </c>
      <c r="AX310">
        <f t="shared" si="41"/>
        <v>26</v>
      </c>
      <c r="AY310">
        <f t="shared" si="42"/>
        <v>35</v>
      </c>
      <c r="AZ310">
        <f t="shared" si="43"/>
        <v>9</v>
      </c>
      <c r="BA310" s="7">
        <f t="shared" si="44"/>
        <v>1.0043842781477728</v>
      </c>
      <c r="BB310" s="8">
        <f t="shared" si="45"/>
        <v>0.21893113922692956</v>
      </c>
    </row>
    <row r="311" spans="1:54" x14ac:dyDescent="0.25">
      <c r="A311" t="s">
        <v>103</v>
      </c>
      <c r="B311">
        <v>19</v>
      </c>
      <c r="C311">
        <v>19</v>
      </c>
      <c r="D311">
        <v>20</v>
      </c>
      <c r="E311">
        <v>21</v>
      </c>
      <c r="F311">
        <v>20</v>
      </c>
      <c r="G311">
        <v>20</v>
      </c>
      <c r="H311">
        <v>20</v>
      </c>
      <c r="I311">
        <v>21</v>
      </c>
      <c r="J311">
        <v>21</v>
      </c>
      <c r="K311">
        <v>20</v>
      </c>
      <c r="L311">
        <v>20</v>
      </c>
      <c r="M311">
        <v>20</v>
      </c>
      <c r="N311">
        <v>21</v>
      </c>
      <c r="O311">
        <v>21</v>
      </c>
      <c r="P311">
        <v>21</v>
      </c>
      <c r="Q311">
        <v>21</v>
      </c>
      <c r="R311">
        <v>20</v>
      </c>
      <c r="S311">
        <v>21</v>
      </c>
      <c r="T311">
        <v>20</v>
      </c>
      <c r="U311">
        <v>20</v>
      </c>
      <c r="V311">
        <v>21</v>
      </c>
      <c r="W311">
        <v>21</v>
      </c>
      <c r="X311">
        <v>20</v>
      </c>
      <c r="Y311">
        <v>20</v>
      </c>
      <c r="Z311">
        <v>29</v>
      </c>
      <c r="AA311">
        <v>29</v>
      </c>
      <c r="AB311">
        <v>29</v>
      </c>
      <c r="AC311">
        <v>29</v>
      </c>
      <c r="AD311">
        <v>29</v>
      </c>
      <c r="AE311">
        <v>29</v>
      </c>
      <c r="AF311">
        <v>29</v>
      </c>
      <c r="AG311">
        <v>29</v>
      </c>
      <c r="AH311">
        <v>29</v>
      </c>
      <c r="AI311">
        <v>29</v>
      </c>
      <c r="AJ311">
        <v>29</v>
      </c>
      <c r="AK311">
        <v>29</v>
      </c>
      <c r="AL311">
        <v>29</v>
      </c>
      <c r="AM311">
        <v>29</v>
      </c>
      <c r="AN311">
        <v>29</v>
      </c>
      <c r="AO311">
        <v>29</v>
      </c>
      <c r="AP311">
        <v>29</v>
      </c>
      <c r="AQ311">
        <v>29</v>
      </c>
      <c r="AR311">
        <v>29</v>
      </c>
      <c r="AS311">
        <v>29</v>
      </c>
      <c r="AT311" s="8">
        <f t="shared" si="38"/>
        <v>24.272727272727273</v>
      </c>
      <c r="AU311">
        <f t="shared" si="39"/>
        <v>21</v>
      </c>
      <c r="AV311" s="8">
        <f t="shared" si="40"/>
        <v>4.390071442781684</v>
      </c>
      <c r="AW311" s="6">
        <f>Table18[[#This Row],[Szórás]]/Table18[[#This Row],[Átlagos akadálymentességi hibaszám]]</f>
        <v>0.18086436655654878</v>
      </c>
      <c r="AX311">
        <f t="shared" si="41"/>
        <v>19</v>
      </c>
      <c r="AY311">
        <f t="shared" si="42"/>
        <v>29</v>
      </c>
      <c r="AZ311">
        <f t="shared" si="43"/>
        <v>10</v>
      </c>
      <c r="BA311" s="7">
        <f t="shared" si="44"/>
        <v>1.0123636718173987</v>
      </c>
      <c r="BB311" s="8">
        <f t="shared" si="45"/>
        <v>0.76430753067630564</v>
      </c>
    </row>
    <row r="312" spans="1:54" x14ac:dyDescent="0.25">
      <c r="A312" t="s">
        <v>137</v>
      </c>
      <c r="B312">
        <v>64</v>
      </c>
      <c r="C312">
        <v>64</v>
      </c>
      <c r="D312">
        <v>65</v>
      </c>
      <c r="E312">
        <v>65</v>
      </c>
      <c r="F312">
        <v>66</v>
      </c>
      <c r="G312">
        <v>64</v>
      </c>
      <c r="H312">
        <v>73</v>
      </c>
      <c r="I312">
        <v>57</v>
      </c>
      <c r="J312">
        <v>58</v>
      </c>
      <c r="K312">
        <v>65</v>
      </c>
      <c r="L312">
        <v>64</v>
      </c>
      <c r="M312">
        <v>71</v>
      </c>
      <c r="N312">
        <v>71</v>
      </c>
      <c r="O312">
        <v>75</v>
      </c>
      <c r="P312">
        <v>58</v>
      </c>
      <c r="Q312">
        <v>67</v>
      </c>
      <c r="R312">
        <v>78</v>
      </c>
      <c r="S312">
        <v>75</v>
      </c>
      <c r="T312">
        <v>74</v>
      </c>
      <c r="U312">
        <v>67</v>
      </c>
      <c r="V312">
        <v>74</v>
      </c>
      <c r="W312">
        <v>71</v>
      </c>
      <c r="X312">
        <v>78</v>
      </c>
      <c r="Y312">
        <v>76</v>
      </c>
      <c r="Z312">
        <v>75</v>
      </c>
      <c r="AA312">
        <v>75</v>
      </c>
      <c r="AB312">
        <v>76</v>
      </c>
      <c r="AC312">
        <v>69</v>
      </c>
      <c r="AD312">
        <v>72</v>
      </c>
      <c r="AE312">
        <v>70</v>
      </c>
      <c r="AF312">
        <v>70</v>
      </c>
      <c r="AG312">
        <v>65</v>
      </c>
      <c r="AH312">
        <v>68</v>
      </c>
      <c r="AI312">
        <v>68</v>
      </c>
      <c r="AJ312">
        <v>64</v>
      </c>
      <c r="AK312">
        <v>63</v>
      </c>
      <c r="AL312">
        <v>69</v>
      </c>
      <c r="AM312">
        <v>69</v>
      </c>
      <c r="AN312">
        <v>68</v>
      </c>
      <c r="AO312">
        <v>70</v>
      </c>
      <c r="AP312">
        <v>75</v>
      </c>
      <c r="AQ312">
        <v>76</v>
      </c>
      <c r="AR312">
        <v>64</v>
      </c>
      <c r="AS312">
        <v>63</v>
      </c>
      <c r="AT312" s="8">
        <f t="shared" si="38"/>
        <v>68.840909090909093</v>
      </c>
      <c r="AU312">
        <f t="shared" si="39"/>
        <v>69</v>
      </c>
      <c r="AV312" s="8">
        <f t="shared" si="40"/>
        <v>5.4343574610803032</v>
      </c>
      <c r="AW312" s="6">
        <f>Table18[[#This Row],[Szórás]]/Table18[[#This Row],[Átlagos akadálymentességi hibaszám]]</f>
        <v>7.8940814885286675E-2</v>
      </c>
      <c r="AX312">
        <f t="shared" si="41"/>
        <v>57</v>
      </c>
      <c r="AY312">
        <f t="shared" si="42"/>
        <v>78</v>
      </c>
      <c r="AZ312">
        <f t="shared" si="43"/>
        <v>21</v>
      </c>
      <c r="BA312" s="7">
        <f t="shared" si="44"/>
        <v>1.001509956049464</v>
      </c>
      <c r="BB312" s="8">
        <f t="shared" si="45"/>
        <v>5.8664223844533653E-2</v>
      </c>
    </row>
    <row r="313" spans="1:54" x14ac:dyDescent="0.25">
      <c r="A313" t="s">
        <v>124</v>
      </c>
      <c r="B313">
        <v>49</v>
      </c>
      <c r="C313">
        <v>68</v>
      </c>
      <c r="D313">
        <v>55</v>
      </c>
      <c r="E313">
        <v>59</v>
      </c>
      <c r="F313">
        <v>56</v>
      </c>
      <c r="G313">
        <v>67</v>
      </c>
      <c r="H313">
        <v>58</v>
      </c>
      <c r="I313">
        <v>68</v>
      </c>
      <c r="J313">
        <v>65</v>
      </c>
      <c r="K313">
        <v>63</v>
      </c>
      <c r="L313">
        <v>71</v>
      </c>
      <c r="M313">
        <v>71</v>
      </c>
      <c r="N313">
        <v>74</v>
      </c>
      <c r="O313">
        <v>75</v>
      </c>
      <c r="P313">
        <v>55</v>
      </c>
      <c r="Q313">
        <v>54</v>
      </c>
      <c r="R313">
        <v>56</v>
      </c>
      <c r="S313">
        <v>58</v>
      </c>
      <c r="T313">
        <v>75</v>
      </c>
      <c r="U313">
        <v>57</v>
      </c>
      <c r="V313">
        <v>56</v>
      </c>
      <c r="W313">
        <v>59</v>
      </c>
      <c r="X313">
        <v>54</v>
      </c>
      <c r="Y313">
        <v>65</v>
      </c>
      <c r="Z313">
        <v>60</v>
      </c>
      <c r="AA313">
        <v>62</v>
      </c>
      <c r="AB313">
        <v>61</v>
      </c>
      <c r="AC313">
        <v>61</v>
      </c>
      <c r="AD313">
        <v>59</v>
      </c>
      <c r="AE313">
        <v>57</v>
      </c>
      <c r="AF313">
        <v>66</v>
      </c>
      <c r="AG313">
        <v>62</v>
      </c>
      <c r="AH313">
        <v>61</v>
      </c>
      <c r="AI313">
        <v>60</v>
      </c>
      <c r="AJ313">
        <v>44</v>
      </c>
      <c r="AK313">
        <v>53</v>
      </c>
      <c r="AL313">
        <v>53</v>
      </c>
      <c r="AM313">
        <v>34</v>
      </c>
      <c r="AN313">
        <v>57</v>
      </c>
      <c r="AO313">
        <v>51</v>
      </c>
      <c r="AP313">
        <v>52</v>
      </c>
      <c r="AQ313">
        <v>49</v>
      </c>
      <c r="AR313">
        <v>50</v>
      </c>
      <c r="AS313">
        <v>53</v>
      </c>
      <c r="AT313" s="8">
        <f t="shared" si="38"/>
        <v>58.93181818181818</v>
      </c>
      <c r="AU313">
        <f t="shared" si="39"/>
        <v>58.5</v>
      </c>
      <c r="AV313" s="8">
        <f t="shared" si="40"/>
        <v>8.204926844543623</v>
      </c>
      <c r="AW313" s="6">
        <f>Table18[[#This Row],[Szórás]]/Table18[[#This Row],[Átlagos akadálymentességi hibaszám]]</f>
        <v>0.13922745127648262</v>
      </c>
      <c r="AX313">
        <f t="shared" si="41"/>
        <v>34</v>
      </c>
      <c r="AY313">
        <f t="shared" si="42"/>
        <v>75</v>
      </c>
      <c r="AZ313">
        <f t="shared" si="43"/>
        <v>41</v>
      </c>
      <c r="BA313" s="7">
        <f t="shared" si="44"/>
        <v>0.99469233051605876</v>
      </c>
      <c r="BB313" s="8">
        <f t="shared" si="45"/>
        <v>0.21696154515392685</v>
      </c>
    </row>
    <row r="314" spans="1:54" x14ac:dyDescent="0.25">
      <c r="A314" t="s">
        <v>175</v>
      </c>
      <c r="B314">
        <v>39</v>
      </c>
      <c r="C314">
        <v>39</v>
      </c>
      <c r="D314">
        <v>39</v>
      </c>
      <c r="E314">
        <v>39</v>
      </c>
      <c r="F314">
        <v>39</v>
      </c>
      <c r="G314">
        <v>39</v>
      </c>
      <c r="H314">
        <v>39</v>
      </c>
      <c r="I314">
        <v>39</v>
      </c>
      <c r="J314">
        <v>39</v>
      </c>
      <c r="K314">
        <v>39</v>
      </c>
      <c r="L314">
        <v>39</v>
      </c>
      <c r="M314">
        <v>39</v>
      </c>
      <c r="N314">
        <v>39</v>
      </c>
      <c r="O314">
        <v>39</v>
      </c>
      <c r="P314">
        <v>41</v>
      </c>
      <c r="Q314">
        <v>41</v>
      </c>
      <c r="R314">
        <v>41</v>
      </c>
      <c r="S314">
        <v>41</v>
      </c>
      <c r="T314">
        <v>41</v>
      </c>
      <c r="U314">
        <v>41</v>
      </c>
      <c r="V314">
        <v>41</v>
      </c>
      <c r="W314">
        <v>41</v>
      </c>
      <c r="X314">
        <v>41</v>
      </c>
      <c r="Y314">
        <v>41</v>
      </c>
      <c r="Z314">
        <v>41</v>
      </c>
      <c r="AA314">
        <v>41</v>
      </c>
      <c r="AB314">
        <v>41</v>
      </c>
      <c r="AC314">
        <v>41</v>
      </c>
      <c r="AD314">
        <v>41</v>
      </c>
      <c r="AE314">
        <v>41</v>
      </c>
      <c r="AF314">
        <v>41</v>
      </c>
      <c r="AG314">
        <v>41</v>
      </c>
      <c r="AH314">
        <v>41</v>
      </c>
      <c r="AI314">
        <v>41</v>
      </c>
      <c r="AJ314">
        <v>41</v>
      </c>
      <c r="AK314">
        <v>41</v>
      </c>
      <c r="AL314">
        <v>41</v>
      </c>
      <c r="AM314">
        <v>41</v>
      </c>
      <c r="AN314">
        <v>41</v>
      </c>
      <c r="AO314">
        <v>41</v>
      </c>
      <c r="AP314">
        <v>40</v>
      </c>
      <c r="AQ314">
        <v>40</v>
      </c>
      <c r="AR314">
        <v>40</v>
      </c>
      <c r="AS314">
        <v>40</v>
      </c>
      <c r="AT314" s="8">
        <f t="shared" si="38"/>
        <v>40.272727272727273</v>
      </c>
      <c r="AU314">
        <f t="shared" si="39"/>
        <v>41</v>
      </c>
      <c r="AV314" s="8">
        <f t="shared" si="40"/>
        <v>0.92418754674821357</v>
      </c>
      <c r="AW314" s="6">
        <f>Table18[[#This Row],[Szórás]]/Table18[[#This Row],[Átlagos akadálymentességi hibaszám]]</f>
        <v>2.2948223508420653E-2</v>
      </c>
      <c r="AX314">
        <f t="shared" si="41"/>
        <v>39</v>
      </c>
      <c r="AY314">
        <f t="shared" si="42"/>
        <v>41</v>
      </c>
      <c r="AZ314">
        <f t="shared" si="43"/>
        <v>2</v>
      </c>
      <c r="BA314" s="7">
        <f t="shared" si="44"/>
        <v>1.0012025236241475</v>
      </c>
      <c r="BB314" s="8">
        <f t="shared" si="45"/>
        <v>0.44656416319254383</v>
      </c>
    </row>
    <row r="315" spans="1:54" x14ac:dyDescent="0.25">
      <c r="A315" t="s">
        <v>137</v>
      </c>
      <c r="B315">
        <v>25</v>
      </c>
      <c r="C315">
        <v>25</v>
      </c>
      <c r="D315">
        <v>25</v>
      </c>
      <c r="E315">
        <v>25</v>
      </c>
      <c r="F315">
        <v>25</v>
      </c>
      <c r="G315">
        <v>25</v>
      </c>
      <c r="H315">
        <v>39</v>
      </c>
      <c r="I315">
        <v>39</v>
      </c>
      <c r="J315">
        <v>38</v>
      </c>
      <c r="K315">
        <v>38</v>
      </c>
      <c r="L315">
        <v>39</v>
      </c>
      <c r="M315">
        <v>38</v>
      </c>
      <c r="N315">
        <v>39</v>
      </c>
      <c r="O315">
        <v>38</v>
      </c>
      <c r="P315">
        <v>38</v>
      </c>
      <c r="Q315">
        <v>39</v>
      </c>
      <c r="R315">
        <v>38</v>
      </c>
      <c r="S315">
        <v>38</v>
      </c>
      <c r="T315">
        <v>38</v>
      </c>
      <c r="U315">
        <v>38</v>
      </c>
      <c r="V315">
        <v>38</v>
      </c>
      <c r="W315">
        <v>38</v>
      </c>
      <c r="X315">
        <v>38</v>
      </c>
      <c r="Y315">
        <v>38</v>
      </c>
      <c r="Z315">
        <v>38</v>
      </c>
      <c r="AA315">
        <v>38</v>
      </c>
      <c r="AB315">
        <v>38</v>
      </c>
      <c r="AC315">
        <v>38</v>
      </c>
      <c r="AD315">
        <v>38</v>
      </c>
      <c r="AE315">
        <v>38</v>
      </c>
      <c r="AF315">
        <v>38</v>
      </c>
      <c r="AG315">
        <v>38</v>
      </c>
      <c r="AH315">
        <v>38</v>
      </c>
      <c r="AI315">
        <v>38</v>
      </c>
      <c r="AJ315">
        <v>38</v>
      </c>
      <c r="AK315">
        <v>39</v>
      </c>
      <c r="AL315">
        <v>39</v>
      </c>
      <c r="AM315">
        <v>39</v>
      </c>
      <c r="AN315">
        <v>40</v>
      </c>
      <c r="AO315">
        <v>38</v>
      </c>
      <c r="AP315">
        <v>39</v>
      </c>
      <c r="AQ315">
        <v>40</v>
      </c>
      <c r="AR315">
        <v>38</v>
      </c>
      <c r="AS315">
        <v>38</v>
      </c>
      <c r="AT315" s="8">
        <f t="shared" si="38"/>
        <v>36.522727272727273</v>
      </c>
      <c r="AU315">
        <f t="shared" si="39"/>
        <v>38</v>
      </c>
      <c r="AV315" s="8">
        <f t="shared" si="40"/>
        <v>4.6630094901560515</v>
      </c>
      <c r="AW315" s="6">
        <f>Table18[[#This Row],[Szórás]]/Table18[[#This Row],[Átlagos akadálymentességi hibaszám]]</f>
        <v>0.12767418641373135</v>
      </c>
      <c r="AX315">
        <f t="shared" si="41"/>
        <v>25</v>
      </c>
      <c r="AY315">
        <f t="shared" si="42"/>
        <v>40</v>
      </c>
      <c r="AZ315">
        <f t="shared" si="43"/>
        <v>15</v>
      </c>
      <c r="BA315" s="7">
        <f t="shared" si="44"/>
        <v>1.007029017772509</v>
      </c>
      <c r="BB315" s="8">
        <f t="shared" si="45"/>
        <v>0.36425270569019863</v>
      </c>
    </row>
    <row r="316" spans="1:54" x14ac:dyDescent="0.25">
      <c r="A316" t="s">
        <v>137</v>
      </c>
      <c r="B316">
        <v>29</v>
      </c>
      <c r="C316">
        <v>30</v>
      </c>
      <c r="D316">
        <v>29</v>
      </c>
      <c r="E316">
        <v>29</v>
      </c>
      <c r="F316">
        <v>30</v>
      </c>
      <c r="G316">
        <v>29</v>
      </c>
      <c r="H316">
        <v>29</v>
      </c>
      <c r="I316">
        <v>29</v>
      </c>
      <c r="J316">
        <v>29</v>
      </c>
      <c r="K316">
        <v>29</v>
      </c>
      <c r="L316">
        <v>29</v>
      </c>
      <c r="M316">
        <v>29</v>
      </c>
      <c r="N316">
        <v>29</v>
      </c>
      <c r="O316">
        <v>29</v>
      </c>
      <c r="P316">
        <v>29</v>
      </c>
      <c r="Q316">
        <v>29</v>
      </c>
      <c r="R316">
        <v>29</v>
      </c>
      <c r="S316">
        <v>29</v>
      </c>
      <c r="T316">
        <v>32</v>
      </c>
      <c r="U316">
        <v>30</v>
      </c>
      <c r="V316">
        <v>29</v>
      </c>
      <c r="W316">
        <v>29</v>
      </c>
      <c r="X316">
        <v>29</v>
      </c>
      <c r="Y316">
        <v>29</v>
      </c>
      <c r="Z316">
        <v>29</v>
      </c>
      <c r="AA316">
        <v>29</v>
      </c>
      <c r="AB316">
        <v>31</v>
      </c>
      <c r="AC316">
        <v>29</v>
      </c>
      <c r="AD316">
        <v>30</v>
      </c>
      <c r="AE316">
        <v>29</v>
      </c>
      <c r="AF316">
        <v>29</v>
      </c>
      <c r="AG316">
        <v>29</v>
      </c>
      <c r="AH316">
        <v>30</v>
      </c>
      <c r="AI316">
        <v>29</v>
      </c>
      <c r="AJ316">
        <v>29</v>
      </c>
      <c r="AK316">
        <v>29</v>
      </c>
      <c r="AL316">
        <v>30</v>
      </c>
      <c r="AM316">
        <v>30</v>
      </c>
      <c r="AN316">
        <v>30</v>
      </c>
      <c r="AO316">
        <v>30</v>
      </c>
      <c r="AP316">
        <v>30</v>
      </c>
      <c r="AQ316">
        <v>30</v>
      </c>
      <c r="AR316">
        <v>30</v>
      </c>
      <c r="AS316">
        <v>29</v>
      </c>
      <c r="AT316" s="8">
        <f t="shared" si="38"/>
        <v>29.386363636363637</v>
      </c>
      <c r="AU316">
        <f t="shared" si="39"/>
        <v>29</v>
      </c>
      <c r="AV316" s="8">
        <f t="shared" si="40"/>
        <v>0.65471133674382642</v>
      </c>
      <c r="AW316" s="6">
        <f>Table18[[#This Row],[Szórás]]/Table18[[#This Row],[Átlagos akadálymentességi hibaszám]]</f>
        <v>2.2279426772411726E-2</v>
      </c>
      <c r="AX316">
        <f t="shared" si="41"/>
        <v>29</v>
      </c>
      <c r="AY316">
        <f t="shared" si="42"/>
        <v>32</v>
      </c>
      <c r="AZ316">
        <f t="shared" si="43"/>
        <v>3</v>
      </c>
      <c r="BA316" s="7">
        <f t="shared" si="44"/>
        <v>1.0004668918418709</v>
      </c>
      <c r="BB316" s="8">
        <f t="shared" si="45"/>
        <v>7.5427313435688315E-2</v>
      </c>
    </row>
    <row r="317" spans="1:54" x14ac:dyDescent="0.25">
      <c r="A317" t="s">
        <v>175</v>
      </c>
      <c r="B317">
        <v>38</v>
      </c>
      <c r="C317">
        <v>38</v>
      </c>
      <c r="D317">
        <v>38</v>
      </c>
      <c r="E317">
        <v>38</v>
      </c>
      <c r="F317">
        <v>38</v>
      </c>
      <c r="G317">
        <v>38</v>
      </c>
      <c r="H317">
        <v>38</v>
      </c>
      <c r="I317">
        <v>38</v>
      </c>
      <c r="J317">
        <v>38</v>
      </c>
      <c r="K317">
        <v>38</v>
      </c>
      <c r="L317">
        <v>38</v>
      </c>
      <c r="M317">
        <v>38</v>
      </c>
      <c r="N317">
        <v>38</v>
      </c>
      <c r="O317">
        <v>38</v>
      </c>
      <c r="P317">
        <v>38</v>
      </c>
      <c r="Q317">
        <v>38</v>
      </c>
      <c r="R317">
        <v>38</v>
      </c>
      <c r="S317">
        <v>38</v>
      </c>
      <c r="T317">
        <v>38</v>
      </c>
      <c r="U317">
        <v>38</v>
      </c>
      <c r="V317">
        <v>38</v>
      </c>
      <c r="W317">
        <v>38</v>
      </c>
      <c r="X317">
        <v>38</v>
      </c>
      <c r="Y317">
        <v>38</v>
      </c>
      <c r="Z317">
        <v>34</v>
      </c>
      <c r="AA317">
        <v>38</v>
      </c>
      <c r="AB317">
        <v>38</v>
      </c>
      <c r="AC317">
        <v>38</v>
      </c>
      <c r="AD317">
        <v>38</v>
      </c>
      <c r="AE317">
        <v>38</v>
      </c>
      <c r="AF317">
        <v>38</v>
      </c>
      <c r="AG317">
        <v>38</v>
      </c>
      <c r="AH317">
        <v>38</v>
      </c>
      <c r="AI317">
        <v>38</v>
      </c>
      <c r="AJ317">
        <v>34</v>
      </c>
      <c r="AK317">
        <v>38</v>
      </c>
      <c r="AL317">
        <v>38</v>
      </c>
      <c r="AM317">
        <v>38</v>
      </c>
      <c r="AN317">
        <v>38</v>
      </c>
      <c r="AO317">
        <v>38</v>
      </c>
      <c r="AP317">
        <v>41</v>
      </c>
      <c r="AQ317">
        <v>41</v>
      </c>
      <c r="AR317">
        <v>41</v>
      </c>
      <c r="AS317">
        <v>41</v>
      </c>
      <c r="AT317" s="8">
        <f t="shared" si="38"/>
        <v>38.090909090909093</v>
      </c>
      <c r="AU317">
        <f t="shared" si="39"/>
        <v>38</v>
      </c>
      <c r="AV317" s="8">
        <f t="shared" si="40"/>
        <v>1.2541685250466779</v>
      </c>
      <c r="AW317" s="6">
        <f>Table18[[#This Row],[Szórás]]/Table18[[#This Row],[Átlagos akadálymentességi hibaszám]]</f>
        <v>3.2925665335354307E-2</v>
      </c>
      <c r="AX317">
        <f t="shared" si="41"/>
        <v>34</v>
      </c>
      <c r="AY317">
        <f t="shared" si="42"/>
        <v>41</v>
      </c>
      <c r="AZ317">
        <f t="shared" si="43"/>
        <v>7</v>
      </c>
      <c r="BA317" s="7">
        <f t="shared" si="44"/>
        <v>1.000621826521314</v>
      </c>
      <c r="BB317" s="8">
        <f t="shared" si="45"/>
        <v>5.7494044429123696E-2</v>
      </c>
    </row>
    <row r="318" spans="1:54" x14ac:dyDescent="0.25">
      <c r="A318" t="s">
        <v>137</v>
      </c>
      <c r="B318">
        <v>625</v>
      </c>
      <c r="C318">
        <v>625</v>
      </c>
      <c r="D318">
        <v>625</v>
      </c>
      <c r="E318">
        <v>625</v>
      </c>
      <c r="F318">
        <v>72</v>
      </c>
      <c r="G318">
        <v>72</v>
      </c>
      <c r="H318">
        <v>72</v>
      </c>
      <c r="I318">
        <v>72</v>
      </c>
      <c r="J318">
        <v>72</v>
      </c>
      <c r="K318">
        <v>72</v>
      </c>
      <c r="L318">
        <v>72</v>
      </c>
      <c r="M318">
        <v>72</v>
      </c>
      <c r="N318">
        <v>72</v>
      </c>
      <c r="O318">
        <v>72</v>
      </c>
      <c r="P318">
        <v>73</v>
      </c>
      <c r="Q318">
        <v>72</v>
      </c>
      <c r="R318">
        <v>72</v>
      </c>
      <c r="S318">
        <v>72</v>
      </c>
      <c r="T318">
        <v>73</v>
      </c>
      <c r="U318">
        <v>72</v>
      </c>
      <c r="V318">
        <v>72</v>
      </c>
      <c r="W318">
        <v>72</v>
      </c>
      <c r="X318">
        <v>72</v>
      </c>
      <c r="Y318">
        <v>72</v>
      </c>
      <c r="Z318">
        <v>72</v>
      </c>
      <c r="AA318">
        <v>72</v>
      </c>
      <c r="AB318">
        <v>72</v>
      </c>
      <c r="AC318">
        <v>73</v>
      </c>
      <c r="AD318">
        <v>72</v>
      </c>
      <c r="AE318">
        <v>72</v>
      </c>
      <c r="AF318">
        <v>72</v>
      </c>
      <c r="AG318">
        <v>73</v>
      </c>
      <c r="AH318">
        <v>72</v>
      </c>
      <c r="AI318">
        <v>72</v>
      </c>
      <c r="AJ318">
        <v>74</v>
      </c>
      <c r="AK318">
        <v>74</v>
      </c>
      <c r="AL318">
        <v>73</v>
      </c>
      <c r="AM318">
        <v>73</v>
      </c>
      <c r="AN318">
        <v>74</v>
      </c>
      <c r="AO318">
        <v>74</v>
      </c>
      <c r="AP318">
        <v>72</v>
      </c>
      <c r="AQ318">
        <v>57</v>
      </c>
      <c r="AR318">
        <v>57</v>
      </c>
      <c r="AS318">
        <v>57</v>
      </c>
      <c r="AT318" s="8">
        <f t="shared" si="38"/>
        <v>121.56818181818181</v>
      </c>
      <c r="AU318">
        <f t="shared" si="39"/>
        <v>72</v>
      </c>
      <c r="AV318" s="8">
        <f t="shared" si="40"/>
        <v>161.08821759452218</v>
      </c>
      <c r="AW318" s="6">
        <f>Table18[[#This Row],[Szórás]]/Table18[[#This Row],[Átlagos akadálymentességi hibaszám]]</f>
        <v>1.325085356918859</v>
      </c>
      <c r="AX318">
        <f t="shared" si="41"/>
        <v>57</v>
      </c>
      <c r="AY318">
        <f t="shared" si="42"/>
        <v>625</v>
      </c>
      <c r="AZ318">
        <f t="shared" si="43"/>
        <v>568</v>
      </c>
      <c r="BA318" s="7">
        <f t="shared" si="44"/>
        <v>0.97424291398684437</v>
      </c>
      <c r="BB318" s="8">
        <f t="shared" si="45"/>
        <v>0.2785402437234944</v>
      </c>
    </row>
    <row r="319" spans="1:54" x14ac:dyDescent="0.25">
      <c r="A319" t="s">
        <v>175</v>
      </c>
      <c r="B319">
        <v>48</v>
      </c>
      <c r="C319">
        <v>50</v>
      </c>
      <c r="D319">
        <v>51</v>
      </c>
      <c r="E319">
        <v>51</v>
      </c>
      <c r="F319">
        <v>51</v>
      </c>
      <c r="G319">
        <v>50</v>
      </c>
      <c r="H319">
        <v>49</v>
      </c>
      <c r="I319">
        <v>50</v>
      </c>
      <c r="J319">
        <v>50</v>
      </c>
      <c r="K319">
        <v>50</v>
      </c>
      <c r="L319">
        <v>50</v>
      </c>
      <c r="M319">
        <v>50</v>
      </c>
      <c r="N319">
        <v>51</v>
      </c>
      <c r="O319">
        <v>50</v>
      </c>
      <c r="P319">
        <v>50</v>
      </c>
      <c r="Q319">
        <v>50</v>
      </c>
      <c r="R319">
        <v>50</v>
      </c>
      <c r="S319">
        <v>50</v>
      </c>
      <c r="T319">
        <v>50</v>
      </c>
      <c r="U319">
        <v>50</v>
      </c>
      <c r="V319">
        <v>50</v>
      </c>
      <c r="W319">
        <v>50</v>
      </c>
      <c r="X319">
        <v>51</v>
      </c>
      <c r="Y319">
        <v>51</v>
      </c>
      <c r="Z319">
        <v>53</v>
      </c>
      <c r="AA319">
        <v>53</v>
      </c>
      <c r="AB319">
        <v>53</v>
      </c>
      <c r="AC319">
        <v>52</v>
      </c>
      <c r="AD319">
        <v>52</v>
      </c>
      <c r="AE319">
        <v>52</v>
      </c>
      <c r="AF319">
        <v>52</v>
      </c>
      <c r="AG319">
        <v>52</v>
      </c>
      <c r="AH319">
        <v>51</v>
      </c>
      <c r="AI319">
        <v>52</v>
      </c>
      <c r="AJ319">
        <v>51</v>
      </c>
      <c r="AK319">
        <v>51</v>
      </c>
      <c r="AL319">
        <v>52</v>
      </c>
      <c r="AM319">
        <v>52</v>
      </c>
      <c r="AN319">
        <v>52</v>
      </c>
      <c r="AO319">
        <v>52</v>
      </c>
      <c r="AP319">
        <v>52</v>
      </c>
      <c r="AQ319">
        <v>52</v>
      </c>
      <c r="AR319">
        <v>52</v>
      </c>
      <c r="AS319">
        <v>52</v>
      </c>
      <c r="AT319" s="8">
        <f t="shared" si="38"/>
        <v>50.977272727272727</v>
      </c>
      <c r="AU319">
        <f t="shared" si="39"/>
        <v>51</v>
      </c>
      <c r="AV319" s="8">
        <f t="shared" si="40"/>
        <v>1.1307259730879298</v>
      </c>
      <c r="AW319" s="6">
        <f>Table18[[#This Row],[Szórás]]/Table18[[#This Row],[Átlagos akadálymentességi hibaszám]]</f>
        <v>2.2180982084649536E-2</v>
      </c>
      <c r="AX319">
        <f t="shared" si="41"/>
        <v>48</v>
      </c>
      <c r="AY319">
        <f t="shared" si="42"/>
        <v>53</v>
      </c>
      <c r="AZ319">
        <f t="shared" si="43"/>
        <v>5</v>
      </c>
      <c r="BA319" s="7">
        <f t="shared" si="44"/>
        <v>1.0012477780248075</v>
      </c>
      <c r="BB319" s="8">
        <f t="shared" si="45"/>
        <v>0.51925977526357237</v>
      </c>
    </row>
    <row r="320" spans="1:54" x14ac:dyDescent="0.25">
      <c r="A320" t="s">
        <v>175</v>
      </c>
      <c r="B320">
        <v>90</v>
      </c>
      <c r="C320">
        <v>90</v>
      </c>
      <c r="D320">
        <v>90</v>
      </c>
      <c r="E320">
        <v>90</v>
      </c>
      <c r="F320">
        <v>90</v>
      </c>
      <c r="G320">
        <v>90</v>
      </c>
      <c r="H320">
        <v>90</v>
      </c>
      <c r="I320">
        <v>90</v>
      </c>
      <c r="J320">
        <v>90</v>
      </c>
      <c r="K320">
        <v>90</v>
      </c>
      <c r="L320">
        <v>90</v>
      </c>
      <c r="M320">
        <v>90</v>
      </c>
      <c r="N320">
        <v>90</v>
      </c>
      <c r="O320">
        <v>90</v>
      </c>
      <c r="P320">
        <v>90</v>
      </c>
      <c r="Q320">
        <v>90</v>
      </c>
      <c r="R320">
        <v>90</v>
      </c>
      <c r="S320">
        <v>90</v>
      </c>
      <c r="T320">
        <v>90</v>
      </c>
      <c r="U320">
        <v>90</v>
      </c>
      <c r="V320">
        <v>90</v>
      </c>
      <c r="W320">
        <v>90</v>
      </c>
      <c r="X320">
        <v>103</v>
      </c>
      <c r="Y320">
        <v>102</v>
      </c>
      <c r="Z320">
        <v>102</v>
      </c>
      <c r="AA320">
        <v>102</v>
      </c>
      <c r="AB320">
        <v>102</v>
      </c>
      <c r="AC320">
        <v>102</v>
      </c>
      <c r="AD320">
        <v>102</v>
      </c>
      <c r="AE320">
        <v>102</v>
      </c>
      <c r="AF320">
        <v>102</v>
      </c>
      <c r="AG320">
        <v>102</v>
      </c>
      <c r="AH320">
        <v>101</v>
      </c>
      <c r="AI320">
        <v>101</v>
      </c>
      <c r="AJ320">
        <v>102</v>
      </c>
      <c r="AK320">
        <v>102</v>
      </c>
      <c r="AL320">
        <v>102</v>
      </c>
      <c r="AM320">
        <v>101</v>
      </c>
      <c r="AN320">
        <v>101</v>
      </c>
      <c r="AO320">
        <v>99</v>
      </c>
      <c r="AP320">
        <v>99</v>
      </c>
      <c r="AQ320">
        <v>102</v>
      </c>
      <c r="AR320">
        <v>23</v>
      </c>
      <c r="AS320">
        <v>102</v>
      </c>
      <c r="AT320" s="8">
        <f t="shared" si="38"/>
        <v>94</v>
      </c>
      <c r="AU320">
        <f t="shared" si="39"/>
        <v>90</v>
      </c>
      <c r="AV320" s="8">
        <f t="shared" si="40"/>
        <v>12.404050351247333</v>
      </c>
      <c r="AW320" s="6">
        <f>Table18[[#This Row],[Szórás]]/Table18[[#This Row],[Átlagos akadálymentességi hibaszám]]</f>
        <v>0.131957982460078</v>
      </c>
      <c r="AX320">
        <f t="shared" si="41"/>
        <v>23</v>
      </c>
      <c r="AY320">
        <f t="shared" si="42"/>
        <v>103</v>
      </c>
      <c r="AZ320">
        <f t="shared" si="43"/>
        <v>80</v>
      </c>
      <c r="BA320" s="7">
        <f t="shared" si="44"/>
        <v>0.99973975434268114</v>
      </c>
      <c r="BB320" s="8">
        <f t="shared" si="45"/>
        <v>2.2472314514405115E-4</v>
      </c>
    </row>
    <row r="321" spans="1:54" x14ac:dyDescent="0.25">
      <c r="A321" t="s">
        <v>175</v>
      </c>
      <c r="B321">
        <v>44</v>
      </c>
      <c r="C321">
        <v>45</v>
      </c>
      <c r="D321">
        <v>44</v>
      </c>
      <c r="E321">
        <v>44</v>
      </c>
      <c r="F321">
        <v>44</v>
      </c>
      <c r="G321">
        <v>44</v>
      </c>
      <c r="H321">
        <v>44</v>
      </c>
      <c r="I321">
        <v>44</v>
      </c>
      <c r="J321">
        <v>44</v>
      </c>
      <c r="K321">
        <v>44</v>
      </c>
      <c r="L321">
        <v>44</v>
      </c>
      <c r="M321">
        <v>44</v>
      </c>
      <c r="N321">
        <v>44</v>
      </c>
      <c r="O321">
        <v>44</v>
      </c>
      <c r="P321">
        <v>45</v>
      </c>
      <c r="Q321">
        <v>44</v>
      </c>
      <c r="R321">
        <v>45</v>
      </c>
      <c r="S321">
        <v>44</v>
      </c>
      <c r="T321">
        <v>45</v>
      </c>
      <c r="U321">
        <v>45</v>
      </c>
      <c r="V321">
        <v>45</v>
      </c>
      <c r="W321">
        <v>44</v>
      </c>
      <c r="X321">
        <v>45</v>
      </c>
      <c r="Y321">
        <v>44</v>
      </c>
      <c r="Z321">
        <v>45</v>
      </c>
      <c r="AA321">
        <v>45</v>
      </c>
      <c r="AB321">
        <v>45</v>
      </c>
      <c r="AC321">
        <v>44</v>
      </c>
      <c r="AD321">
        <v>45</v>
      </c>
      <c r="AE321">
        <v>45</v>
      </c>
      <c r="AF321">
        <v>44</v>
      </c>
      <c r="AG321">
        <v>44</v>
      </c>
      <c r="AH321">
        <v>44</v>
      </c>
      <c r="AI321">
        <v>44</v>
      </c>
      <c r="AJ321">
        <v>44</v>
      </c>
      <c r="AK321">
        <v>44</v>
      </c>
      <c r="AL321">
        <v>46</v>
      </c>
      <c r="AM321">
        <v>45</v>
      </c>
      <c r="AN321">
        <v>45</v>
      </c>
      <c r="AO321">
        <v>45</v>
      </c>
      <c r="AP321">
        <v>46</v>
      </c>
      <c r="AQ321">
        <v>45</v>
      </c>
      <c r="AR321">
        <v>44</v>
      </c>
      <c r="AS321">
        <v>45</v>
      </c>
      <c r="AT321" s="8">
        <f t="shared" si="38"/>
        <v>44.477272727272727</v>
      </c>
      <c r="AU321">
        <f t="shared" si="39"/>
        <v>44</v>
      </c>
      <c r="AV321" s="8">
        <f t="shared" si="40"/>
        <v>0.59017681085934726</v>
      </c>
      <c r="AW321" s="6">
        <f>Table18[[#This Row],[Szórás]]/Table18[[#This Row],[Átlagos akadálymentességi hibaszám]]</f>
        <v>1.326917714757858E-2</v>
      </c>
      <c r="AX321">
        <f t="shared" si="41"/>
        <v>44</v>
      </c>
      <c r="AY321">
        <f t="shared" si="42"/>
        <v>46</v>
      </c>
      <c r="AZ321">
        <f t="shared" si="43"/>
        <v>2</v>
      </c>
      <c r="BA321" s="7">
        <f t="shared" si="44"/>
        <v>1.000442823306356</v>
      </c>
      <c r="BB321" s="8">
        <f t="shared" si="45"/>
        <v>0.18550015573573109</v>
      </c>
    </row>
    <row r="322" spans="1:54" x14ac:dyDescent="0.25">
      <c r="A322" t="s">
        <v>124</v>
      </c>
      <c r="B322">
        <v>60</v>
      </c>
      <c r="C322">
        <v>60</v>
      </c>
      <c r="D322">
        <v>59</v>
      </c>
      <c r="E322">
        <v>60</v>
      </c>
      <c r="F322">
        <v>60</v>
      </c>
      <c r="G322">
        <v>60</v>
      </c>
      <c r="H322">
        <v>60</v>
      </c>
      <c r="I322">
        <v>60</v>
      </c>
      <c r="J322">
        <v>60</v>
      </c>
      <c r="K322">
        <v>60</v>
      </c>
      <c r="L322">
        <v>60</v>
      </c>
      <c r="M322">
        <v>60</v>
      </c>
      <c r="N322">
        <v>79</v>
      </c>
      <c r="O322">
        <v>62</v>
      </c>
      <c r="P322">
        <v>60</v>
      </c>
      <c r="Q322">
        <v>60</v>
      </c>
      <c r="R322">
        <v>60</v>
      </c>
      <c r="S322">
        <v>60</v>
      </c>
      <c r="T322">
        <v>60</v>
      </c>
      <c r="U322">
        <v>60</v>
      </c>
      <c r="V322">
        <v>60</v>
      </c>
      <c r="W322">
        <v>62</v>
      </c>
      <c r="X322">
        <v>57</v>
      </c>
      <c r="Y322">
        <v>63</v>
      </c>
      <c r="Z322">
        <v>57</v>
      </c>
      <c r="AA322">
        <v>73</v>
      </c>
      <c r="AB322">
        <v>57</v>
      </c>
      <c r="AC322">
        <v>57</v>
      </c>
      <c r="AD322">
        <v>57</v>
      </c>
      <c r="AE322">
        <v>58</v>
      </c>
      <c r="AF322">
        <v>57</v>
      </c>
      <c r="AG322">
        <v>57</v>
      </c>
      <c r="AH322">
        <v>57</v>
      </c>
      <c r="AI322">
        <v>57</v>
      </c>
      <c r="AJ322">
        <v>56</v>
      </c>
      <c r="AK322">
        <v>57</v>
      </c>
      <c r="AL322">
        <v>59</v>
      </c>
      <c r="AM322">
        <v>59</v>
      </c>
      <c r="AN322">
        <v>59</v>
      </c>
      <c r="AO322">
        <v>59</v>
      </c>
      <c r="AP322">
        <v>57</v>
      </c>
      <c r="AQ322">
        <v>57</v>
      </c>
      <c r="AR322">
        <v>57</v>
      </c>
      <c r="AS322">
        <v>57</v>
      </c>
      <c r="AT322" s="8">
        <f t="shared" si="38"/>
        <v>59.68181818181818</v>
      </c>
      <c r="AU322">
        <f t="shared" si="39"/>
        <v>60</v>
      </c>
      <c r="AV322" s="8">
        <f t="shared" si="40"/>
        <v>4.0160881538129409</v>
      </c>
      <c r="AW322" s="6">
        <f>Table18[[#This Row],[Szórás]]/Table18[[#This Row],[Átlagos akadálymentességi hibaszám]]</f>
        <v>6.7291652234489491E-2</v>
      </c>
      <c r="AX322">
        <f t="shared" si="41"/>
        <v>56</v>
      </c>
      <c r="AY322">
        <f t="shared" si="42"/>
        <v>79</v>
      </c>
      <c r="AZ322">
        <f t="shared" si="43"/>
        <v>23</v>
      </c>
      <c r="BA322" s="7">
        <f t="shared" si="44"/>
        <v>0.99832959039262981</v>
      </c>
      <c r="BB322" s="8">
        <f t="shared" si="45"/>
        <v>0.12354400952479597</v>
      </c>
    </row>
    <row r="323" spans="1:54" x14ac:dyDescent="0.25">
      <c r="A323" t="s">
        <v>103</v>
      </c>
      <c r="B323">
        <v>29</v>
      </c>
      <c r="C323">
        <v>29</v>
      </c>
      <c r="D323">
        <v>29</v>
      </c>
      <c r="E323">
        <v>29</v>
      </c>
      <c r="F323">
        <v>29</v>
      </c>
      <c r="G323">
        <v>29</v>
      </c>
      <c r="H323">
        <v>29</v>
      </c>
      <c r="I323">
        <v>29</v>
      </c>
      <c r="J323">
        <v>29</v>
      </c>
      <c r="K323">
        <v>29</v>
      </c>
      <c r="L323">
        <v>29</v>
      </c>
      <c r="M323">
        <v>29</v>
      </c>
      <c r="N323">
        <v>29</v>
      </c>
      <c r="O323">
        <v>29</v>
      </c>
      <c r="P323">
        <v>29</v>
      </c>
      <c r="Q323">
        <v>29</v>
      </c>
      <c r="R323">
        <v>29</v>
      </c>
      <c r="S323">
        <v>29</v>
      </c>
      <c r="T323">
        <v>29</v>
      </c>
      <c r="U323">
        <v>29</v>
      </c>
      <c r="V323">
        <v>29</v>
      </c>
      <c r="W323">
        <v>29</v>
      </c>
      <c r="X323">
        <v>29</v>
      </c>
      <c r="Y323">
        <v>29</v>
      </c>
      <c r="Z323">
        <v>29</v>
      </c>
      <c r="AA323">
        <v>30</v>
      </c>
      <c r="AB323">
        <v>30</v>
      </c>
      <c r="AC323">
        <v>30</v>
      </c>
      <c r="AD323">
        <v>30</v>
      </c>
      <c r="AE323">
        <v>30</v>
      </c>
      <c r="AF323">
        <v>30</v>
      </c>
      <c r="AG323">
        <v>30</v>
      </c>
      <c r="AH323">
        <v>30</v>
      </c>
      <c r="AI323">
        <v>30</v>
      </c>
      <c r="AJ323">
        <v>30</v>
      </c>
      <c r="AK323">
        <v>30</v>
      </c>
      <c r="AL323">
        <v>30</v>
      </c>
      <c r="AM323">
        <v>30</v>
      </c>
      <c r="AN323">
        <v>30</v>
      </c>
      <c r="AO323">
        <v>30</v>
      </c>
      <c r="AP323">
        <v>30</v>
      </c>
      <c r="AQ323">
        <v>30</v>
      </c>
      <c r="AR323">
        <v>30</v>
      </c>
      <c r="AS323">
        <v>30</v>
      </c>
      <c r="AT323" s="8">
        <f t="shared" ref="AT323:AT386" si="46">AVERAGE(B323:AS323)</f>
        <v>29.431818181818183</v>
      </c>
      <c r="AU323">
        <f t="shared" ref="AU323:AU386" si="47">MEDIAN(B323:AS323)</f>
        <v>29</v>
      </c>
      <c r="AV323" s="8">
        <f t="shared" ref="AV323:AV386" si="48">_xlfn.STDEV.S(B323:AS323)</f>
        <v>0.50105596738531255</v>
      </c>
      <c r="AW323" s="6">
        <f>Table18[[#This Row],[Szórás]]/Table18[[#This Row],[Átlagos akadálymentességi hibaszám]]</f>
        <v>1.7024295416952703E-2</v>
      </c>
      <c r="AX323">
        <f t="shared" ref="AX323:AX386" si="49">MIN(B323:AS323)</f>
        <v>29</v>
      </c>
      <c r="AY323">
        <f t="shared" ref="AY323:AY386" si="50">MAX(B323:AS323)</f>
        <v>30</v>
      </c>
      <c r="AZ323">
        <f t="shared" ref="AZ323:AZ386" si="51">AY323-AX323</f>
        <v>1</v>
      </c>
      <c r="BA323" s="7">
        <f t="shared" ref="BA323:BA386" si="52">INDEX(LOGEST($B323:$AS323,,TRUE,TRUE),1,1)</f>
        <v>1.0011354741170686</v>
      </c>
      <c r="BB323" s="8">
        <f t="shared" ref="BB323:BB386" si="53">INDEX(LOGEST($B323:$AS323,,TRUE,TRUE),3,1)</f>
        <v>0.73643410852713198</v>
      </c>
    </row>
    <row r="324" spans="1:54" x14ac:dyDescent="0.25">
      <c r="A324" t="s">
        <v>124</v>
      </c>
      <c r="B324">
        <v>20</v>
      </c>
      <c r="C324">
        <v>20</v>
      </c>
      <c r="D324">
        <v>20</v>
      </c>
      <c r="E324">
        <v>20</v>
      </c>
      <c r="F324">
        <v>20</v>
      </c>
      <c r="G324">
        <v>20</v>
      </c>
      <c r="H324">
        <v>20</v>
      </c>
      <c r="I324">
        <v>20</v>
      </c>
      <c r="J324">
        <v>20</v>
      </c>
      <c r="K324">
        <v>20</v>
      </c>
      <c r="L324">
        <v>20</v>
      </c>
      <c r="M324">
        <v>20</v>
      </c>
      <c r="N324">
        <v>20</v>
      </c>
      <c r="O324">
        <v>20</v>
      </c>
      <c r="P324">
        <v>20</v>
      </c>
      <c r="Q324">
        <v>20</v>
      </c>
      <c r="R324">
        <v>20</v>
      </c>
      <c r="S324">
        <v>20</v>
      </c>
      <c r="T324">
        <v>20</v>
      </c>
      <c r="U324">
        <v>20</v>
      </c>
      <c r="V324">
        <v>20</v>
      </c>
      <c r="W324">
        <v>20</v>
      </c>
      <c r="X324">
        <v>20</v>
      </c>
      <c r="Y324">
        <v>20</v>
      </c>
      <c r="Z324">
        <v>20</v>
      </c>
      <c r="AA324">
        <v>20</v>
      </c>
      <c r="AB324">
        <v>20</v>
      </c>
      <c r="AC324">
        <v>20</v>
      </c>
      <c r="AD324">
        <v>20</v>
      </c>
      <c r="AE324">
        <v>20</v>
      </c>
      <c r="AF324">
        <v>20</v>
      </c>
      <c r="AG324">
        <v>20</v>
      </c>
      <c r="AH324">
        <v>20</v>
      </c>
      <c r="AI324">
        <v>20</v>
      </c>
      <c r="AJ324">
        <v>20</v>
      </c>
      <c r="AK324">
        <v>20</v>
      </c>
      <c r="AL324">
        <v>20</v>
      </c>
      <c r="AM324">
        <v>20</v>
      </c>
      <c r="AN324">
        <v>20</v>
      </c>
      <c r="AO324">
        <v>20</v>
      </c>
      <c r="AP324">
        <v>20</v>
      </c>
      <c r="AQ324">
        <v>20</v>
      </c>
      <c r="AR324">
        <v>20</v>
      </c>
      <c r="AS324">
        <v>20</v>
      </c>
      <c r="AT324" s="8">
        <f t="shared" si="46"/>
        <v>20</v>
      </c>
      <c r="AU324">
        <f t="shared" si="47"/>
        <v>20</v>
      </c>
      <c r="AV324" s="8">
        <f t="shared" si="48"/>
        <v>0</v>
      </c>
      <c r="AW324" s="6">
        <f>Table18[[#This Row],[Szórás]]/Table18[[#This Row],[Átlagos akadálymentességi hibaszám]]</f>
        <v>0</v>
      </c>
      <c r="AX324">
        <f t="shared" si="49"/>
        <v>20</v>
      </c>
      <c r="AY324">
        <f t="shared" si="50"/>
        <v>20</v>
      </c>
      <c r="AZ324">
        <f t="shared" si="51"/>
        <v>0</v>
      </c>
      <c r="BA324" s="7">
        <f t="shared" si="52"/>
        <v>1</v>
      </c>
      <c r="BB324" s="8">
        <f t="shared" si="53"/>
        <v>1</v>
      </c>
    </row>
    <row r="325" spans="1:54" x14ac:dyDescent="0.25">
      <c r="A325" t="s">
        <v>175</v>
      </c>
      <c r="B325">
        <v>9</v>
      </c>
      <c r="C325">
        <v>9</v>
      </c>
      <c r="D325">
        <v>9</v>
      </c>
      <c r="E325">
        <v>9</v>
      </c>
      <c r="F325">
        <v>9</v>
      </c>
      <c r="G325">
        <v>9</v>
      </c>
      <c r="H325">
        <v>9</v>
      </c>
      <c r="I325">
        <v>9</v>
      </c>
      <c r="J325">
        <v>9</v>
      </c>
      <c r="K325">
        <v>9</v>
      </c>
      <c r="L325">
        <v>9</v>
      </c>
      <c r="M325">
        <v>9</v>
      </c>
      <c r="N325">
        <v>9</v>
      </c>
      <c r="O325">
        <v>9</v>
      </c>
      <c r="P325">
        <v>9</v>
      </c>
      <c r="Q325">
        <v>9</v>
      </c>
      <c r="R325">
        <v>9</v>
      </c>
      <c r="S325">
        <v>9</v>
      </c>
      <c r="T325">
        <v>9</v>
      </c>
      <c r="U325">
        <v>9</v>
      </c>
      <c r="V325">
        <v>9</v>
      </c>
      <c r="W325">
        <v>9</v>
      </c>
      <c r="X325">
        <v>9</v>
      </c>
      <c r="Y325">
        <v>9</v>
      </c>
      <c r="Z325">
        <v>9</v>
      </c>
      <c r="AA325">
        <v>9</v>
      </c>
      <c r="AB325">
        <v>9</v>
      </c>
      <c r="AC325">
        <v>9</v>
      </c>
      <c r="AD325">
        <v>9</v>
      </c>
      <c r="AE325">
        <v>9</v>
      </c>
      <c r="AF325">
        <v>9</v>
      </c>
      <c r="AG325">
        <v>9</v>
      </c>
      <c r="AH325">
        <v>9</v>
      </c>
      <c r="AI325">
        <v>9</v>
      </c>
      <c r="AJ325">
        <v>9</v>
      </c>
      <c r="AK325">
        <v>9</v>
      </c>
      <c r="AL325">
        <v>9</v>
      </c>
      <c r="AM325">
        <v>9</v>
      </c>
      <c r="AN325">
        <v>9</v>
      </c>
      <c r="AO325">
        <v>9</v>
      </c>
      <c r="AP325">
        <v>9</v>
      </c>
      <c r="AQ325">
        <v>9</v>
      </c>
      <c r="AR325">
        <v>9</v>
      </c>
      <c r="AS325">
        <v>9</v>
      </c>
      <c r="AT325" s="8">
        <f t="shared" si="46"/>
        <v>9</v>
      </c>
      <c r="AU325">
        <f t="shared" si="47"/>
        <v>9</v>
      </c>
      <c r="AV325" s="8">
        <f t="shared" si="48"/>
        <v>0</v>
      </c>
      <c r="AW325" s="6">
        <f>Table18[[#This Row],[Szórás]]/Table18[[#This Row],[Átlagos akadálymentességi hibaszám]]</f>
        <v>0</v>
      </c>
      <c r="AX325">
        <f t="shared" si="49"/>
        <v>9</v>
      </c>
      <c r="AY325">
        <f t="shared" si="50"/>
        <v>9</v>
      </c>
      <c r="AZ325">
        <f t="shared" si="51"/>
        <v>0</v>
      </c>
      <c r="BA325" s="7">
        <f t="shared" si="52"/>
        <v>1</v>
      </c>
      <c r="BB325" s="8">
        <f t="shared" si="53"/>
        <v>1</v>
      </c>
    </row>
    <row r="326" spans="1:54" x14ac:dyDescent="0.25">
      <c r="A326" t="s">
        <v>175</v>
      </c>
      <c r="B326">
        <v>64</v>
      </c>
      <c r="C326">
        <v>56</v>
      </c>
      <c r="D326">
        <v>55</v>
      </c>
      <c r="E326">
        <v>59</v>
      </c>
      <c r="F326">
        <v>61</v>
      </c>
      <c r="G326">
        <v>61</v>
      </c>
      <c r="H326">
        <v>61</v>
      </c>
      <c r="I326">
        <v>59</v>
      </c>
      <c r="J326">
        <v>61</v>
      </c>
      <c r="K326">
        <v>63</v>
      </c>
      <c r="L326">
        <v>63</v>
      </c>
      <c r="M326">
        <v>64</v>
      </c>
      <c r="N326">
        <v>64</v>
      </c>
      <c r="O326">
        <v>63</v>
      </c>
      <c r="P326">
        <v>61</v>
      </c>
      <c r="Q326">
        <v>64</v>
      </c>
      <c r="R326">
        <v>64</v>
      </c>
      <c r="S326">
        <v>62</v>
      </c>
      <c r="T326">
        <v>64</v>
      </c>
      <c r="U326">
        <v>64</v>
      </c>
      <c r="V326">
        <v>64</v>
      </c>
      <c r="W326">
        <v>64</v>
      </c>
      <c r="X326">
        <v>62</v>
      </c>
      <c r="Y326">
        <v>62</v>
      </c>
      <c r="Z326">
        <v>62</v>
      </c>
      <c r="AA326">
        <v>60</v>
      </c>
      <c r="AB326">
        <v>60</v>
      </c>
      <c r="AC326">
        <v>60</v>
      </c>
      <c r="AD326">
        <v>60</v>
      </c>
      <c r="AE326">
        <v>60</v>
      </c>
      <c r="AF326">
        <v>60</v>
      </c>
      <c r="AG326">
        <v>59</v>
      </c>
      <c r="AH326">
        <v>59</v>
      </c>
      <c r="AI326">
        <v>50</v>
      </c>
      <c r="AJ326">
        <v>53</v>
      </c>
      <c r="AK326">
        <v>51</v>
      </c>
      <c r="AL326">
        <v>51</v>
      </c>
      <c r="AM326">
        <v>48</v>
      </c>
      <c r="AN326">
        <v>51</v>
      </c>
      <c r="AO326">
        <v>51</v>
      </c>
      <c r="AP326">
        <v>48</v>
      </c>
      <c r="AQ326">
        <v>50</v>
      </c>
      <c r="AR326">
        <v>51</v>
      </c>
      <c r="AS326">
        <v>51</v>
      </c>
      <c r="AT326" s="8">
        <f t="shared" si="46"/>
        <v>58.636363636363633</v>
      </c>
      <c r="AU326">
        <f t="shared" si="47"/>
        <v>60</v>
      </c>
      <c r="AV326" s="8">
        <f t="shared" si="48"/>
        <v>5.234460542120746</v>
      </c>
      <c r="AW326" s="6">
        <f>Table18[[#This Row],[Szórás]]/Table18[[#This Row],[Átlagos akadálymentességi hibaszám]]</f>
        <v>8.9269869710586369E-2</v>
      </c>
      <c r="AX326">
        <f t="shared" si="49"/>
        <v>48</v>
      </c>
      <c r="AY326">
        <f t="shared" si="50"/>
        <v>64</v>
      </c>
      <c r="AZ326">
        <f t="shared" si="51"/>
        <v>16</v>
      </c>
      <c r="BA326" s="7">
        <f t="shared" si="52"/>
        <v>0.99506759239169318</v>
      </c>
      <c r="BB326" s="8">
        <f t="shared" si="53"/>
        <v>0.46708882452638567</v>
      </c>
    </row>
    <row r="327" spans="1:54" x14ac:dyDescent="0.25">
      <c r="A327" t="s">
        <v>175</v>
      </c>
      <c r="B327">
        <v>29</v>
      </c>
      <c r="C327">
        <v>29</v>
      </c>
      <c r="D327">
        <v>29</v>
      </c>
      <c r="E327">
        <v>29</v>
      </c>
      <c r="F327">
        <v>29</v>
      </c>
      <c r="G327">
        <v>29</v>
      </c>
      <c r="H327">
        <v>29</v>
      </c>
      <c r="I327">
        <v>29</v>
      </c>
      <c r="J327">
        <v>29</v>
      </c>
      <c r="K327">
        <v>29</v>
      </c>
      <c r="L327">
        <v>29</v>
      </c>
      <c r="M327">
        <v>29</v>
      </c>
      <c r="N327">
        <v>29</v>
      </c>
      <c r="O327">
        <v>29</v>
      </c>
      <c r="P327">
        <v>29</v>
      </c>
      <c r="Q327">
        <v>29</v>
      </c>
      <c r="R327">
        <v>29</v>
      </c>
      <c r="S327">
        <v>29</v>
      </c>
      <c r="T327">
        <v>29</v>
      </c>
      <c r="U327">
        <v>29</v>
      </c>
      <c r="V327">
        <v>29</v>
      </c>
      <c r="W327">
        <v>29</v>
      </c>
      <c r="X327">
        <v>29</v>
      </c>
      <c r="Y327">
        <v>29</v>
      </c>
      <c r="Z327">
        <v>29</v>
      </c>
      <c r="AA327">
        <v>29</v>
      </c>
      <c r="AB327">
        <v>29</v>
      </c>
      <c r="AC327">
        <v>29</v>
      </c>
      <c r="AD327">
        <v>29</v>
      </c>
      <c r="AE327">
        <v>29</v>
      </c>
      <c r="AF327">
        <v>29</v>
      </c>
      <c r="AG327">
        <v>29</v>
      </c>
      <c r="AH327">
        <v>29</v>
      </c>
      <c r="AI327">
        <v>29</v>
      </c>
      <c r="AJ327">
        <v>29</v>
      </c>
      <c r="AK327">
        <v>29</v>
      </c>
      <c r="AL327">
        <v>29</v>
      </c>
      <c r="AM327">
        <v>29</v>
      </c>
      <c r="AN327">
        <v>29</v>
      </c>
      <c r="AO327">
        <v>29</v>
      </c>
      <c r="AP327">
        <v>29</v>
      </c>
      <c r="AQ327">
        <v>29</v>
      </c>
      <c r="AR327">
        <v>29</v>
      </c>
      <c r="AS327">
        <v>29</v>
      </c>
      <c r="AT327" s="8">
        <f t="shared" si="46"/>
        <v>29</v>
      </c>
      <c r="AU327">
        <f t="shared" si="47"/>
        <v>29</v>
      </c>
      <c r="AV327" s="8">
        <f t="shared" si="48"/>
        <v>0</v>
      </c>
      <c r="AW327" s="6">
        <f>Table18[[#This Row],[Szórás]]/Table18[[#This Row],[Átlagos akadálymentességi hibaszám]]</f>
        <v>0</v>
      </c>
      <c r="AX327">
        <f t="shared" si="49"/>
        <v>29</v>
      </c>
      <c r="AY327">
        <f t="shared" si="50"/>
        <v>29</v>
      </c>
      <c r="AZ327">
        <f t="shared" si="51"/>
        <v>0</v>
      </c>
      <c r="BA327" s="7">
        <f t="shared" si="52"/>
        <v>1</v>
      </c>
      <c r="BB327" s="8">
        <f t="shared" si="53"/>
        <v>1</v>
      </c>
    </row>
    <row r="328" spans="1:54" x14ac:dyDescent="0.25">
      <c r="A328" t="s">
        <v>103</v>
      </c>
      <c r="B328">
        <v>464</v>
      </c>
      <c r="C328">
        <v>487</v>
      </c>
      <c r="D328">
        <v>483</v>
      </c>
      <c r="E328">
        <v>455</v>
      </c>
      <c r="F328">
        <v>449</v>
      </c>
      <c r="G328">
        <v>424</v>
      </c>
      <c r="H328">
        <v>430</v>
      </c>
      <c r="I328">
        <v>418</v>
      </c>
      <c r="J328">
        <v>415</v>
      </c>
      <c r="K328">
        <v>495</v>
      </c>
      <c r="L328">
        <v>520</v>
      </c>
      <c r="M328">
        <v>437</v>
      </c>
      <c r="N328">
        <v>466</v>
      </c>
      <c r="O328">
        <v>463</v>
      </c>
      <c r="P328">
        <v>455</v>
      </c>
      <c r="Q328">
        <v>389</v>
      </c>
      <c r="R328">
        <v>367</v>
      </c>
      <c r="S328">
        <v>353</v>
      </c>
      <c r="T328">
        <v>350</v>
      </c>
      <c r="U328">
        <v>345</v>
      </c>
      <c r="V328">
        <v>465</v>
      </c>
      <c r="W328">
        <v>118</v>
      </c>
      <c r="X328">
        <v>124</v>
      </c>
      <c r="Y328">
        <v>113</v>
      </c>
      <c r="Z328">
        <v>116</v>
      </c>
      <c r="AA328">
        <v>70</v>
      </c>
      <c r="AB328">
        <v>126</v>
      </c>
      <c r="AC328">
        <v>140</v>
      </c>
      <c r="AD328">
        <v>134</v>
      </c>
      <c r="AE328">
        <v>124</v>
      </c>
      <c r="AF328">
        <v>113</v>
      </c>
      <c r="AG328">
        <v>126</v>
      </c>
      <c r="AH328">
        <v>123</v>
      </c>
      <c r="AI328">
        <v>131</v>
      </c>
      <c r="AJ328">
        <v>113</v>
      </c>
      <c r="AK328">
        <v>115</v>
      </c>
      <c r="AL328">
        <v>104</v>
      </c>
      <c r="AM328">
        <v>92</v>
      </c>
      <c r="AN328">
        <v>94</v>
      </c>
      <c r="AO328">
        <v>90</v>
      </c>
      <c r="AP328">
        <v>117</v>
      </c>
      <c r="AQ328">
        <v>122</v>
      </c>
      <c r="AR328">
        <v>117</v>
      </c>
      <c r="AS328">
        <v>117</v>
      </c>
      <c r="AT328" s="8">
        <f t="shared" si="46"/>
        <v>267.47727272727275</v>
      </c>
      <c r="AU328">
        <f t="shared" si="47"/>
        <v>137</v>
      </c>
      <c r="AV328" s="8">
        <f t="shared" si="48"/>
        <v>165.63528000726981</v>
      </c>
      <c r="AW328" s="6">
        <f>Table18[[#This Row],[Szórás]]/Table18[[#This Row],[Átlagos akadálymentességi hibaszám]]</f>
        <v>0.61924992100602183</v>
      </c>
      <c r="AX328">
        <f t="shared" si="49"/>
        <v>70</v>
      </c>
      <c r="AY328">
        <f t="shared" si="50"/>
        <v>520</v>
      </c>
      <c r="AZ328">
        <f t="shared" si="51"/>
        <v>450</v>
      </c>
      <c r="BA328" s="7">
        <f t="shared" si="52"/>
        <v>0.95397454561703643</v>
      </c>
      <c r="BB328" s="8">
        <f t="shared" si="53"/>
        <v>0.77216479187039122</v>
      </c>
    </row>
    <row r="329" spans="1:54" x14ac:dyDescent="0.25">
      <c r="A329" t="s">
        <v>124</v>
      </c>
      <c r="B329">
        <v>29</v>
      </c>
      <c r="C329">
        <v>29</v>
      </c>
      <c r="D329">
        <v>29</v>
      </c>
      <c r="E329">
        <v>29</v>
      </c>
      <c r="F329">
        <v>29</v>
      </c>
      <c r="G329">
        <v>29</v>
      </c>
      <c r="H329">
        <v>29</v>
      </c>
      <c r="I329">
        <v>29</v>
      </c>
      <c r="J329">
        <v>29</v>
      </c>
      <c r="K329">
        <v>29</v>
      </c>
      <c r="L329">
        <v>29</v>
      </c>
      <c r="M329">
        <v>29</v>
      </c>
      <c r="N329">
        <v>29</v>
      </c>
      <c r="O329">
        <v>29</v>
      </c>
      <c r="P329">
        <v>30</v>
      </c>
      <c r="Q329">
        <v>30</v>
      </c>
      <c r="R329">
        <v>30</v>
      </c>
      <c r="S329">
        <v>30</v>
      </c>
      <c r="T329">
        <v>30</v>
      </c>
      <c r="U329">
        <v>30</v>
      </c>
      <c r="V329">
        <v>30</v>
      </c>
      <c r="W329">
        <v>30</v>
      </c>
      <c r="X329">
        <v>30</v>
      </c>
      <c r="Y329">
        <v>30</v>
      </c>
      <c r="Z329">
        <v>30</v>
      </c>
      <c r="AA329">
        <v>30</v>
      </c>
      <c r="AB329">
        <v>31</v>
      </c>
      <c r="AC329">
        <v>33</v>
      </c>
      <c r="AD329">
        <v>33</v>
      </c>
      <c r="AE329">
        <v>33</v>
      </c>
      <c r="AF329">
        <v>33</v>
      </c>
      <c r="AG329">
        <v>33</v>
      </c>
      <c r="AH329">
        <v>33</v>
      </c>
      <c r="AI329">
        <v>33</v>
      </c>
      <c r="AJ329">
        <v>33</v>
      </c>
      <c r="AK329">
        <v>33</v>
      </c>
      <c r="AL329">
        <v>33</v>
      </c>
      <c r="AM329">
        <v>33</v>
      </c>
      <c r="AN329">
        <v>33</v>
      </c>
      <c r="AO329">
        <v>33</v>
      </c>
      <c r="AP329">
        <v>32</v>
      </c>
      <c r="AQ329">
        <v>32</v>
      </c>
      <c r="AR329">
        <v>32</v>
      </c>
      <c r="AS329">
        <v>32</v>
      </c>
      <c r="AT329" s="8">
        <f t="shared" si="46"/>
        <v>30.772727272727273</v>
      </c>
      <c r="AU329">
        <f t="shared" si="47"/>
        <v>30</v>
      </c>
      <c r="AV329" s="8">
        <f t="shared" si="48"/>
        <v>1.68251799622203</v>
      </c>
      <c r="AW329" s="6">
        <f>Table18[[#This Row],[Szórás]]/Table18[[#This Row],[Átlagos akadálymentességi hibaszám]]</f>
        <v>5.4675621738382064E-2</v>
      </c>
      <c r="AX329">
        <f t="shared" si="49"/>
        <v>29</v>
      </c>
      <c r="AY329">
        <f t="shared" si="50"/>
        <v>33</v>
      </c>
      <c r="AZ329">
        <f t="shared" si="51"/>
        <v>4</v>
      </c>
      <c r="BA329" s="7">
        <f t="shared" si="52"/>
        <v>1.0037673087856609</v>
      </c>
      <c r="BB329" s="8">
        <f t="shared" si="53"/>
        <v>0.79236913523915142</v>
      </c>
    </row>
    <row r="330" spans="1:54" x14ac:dyDescent="0.25">
      <c r="A330" t="s">
        <v>137</v>
      </c>
      <c r="B330">
        <v>67</v>
      </c>
      <c r="C330">
        <v>67</v>
      </c>
      <c r="D330">
        <v>32</v>
      </c>
      <c r="E330">
        <v>67</v>
      </c>
      <c r="F330">
        <v>67</v>
      </c>
      <c r="G330">
        <v>67</v>
      </c>
      <c r="H330">
        <v>68</v>
      </c>
      <c r="I330">
        <v>68</v>
      </c>
      <c r="J330">
        <v>64</v>
      </c>
      <c r="K330">
        <v>64</v>
      </c>
      <c r="L330">
        <v>64</v>
      </c>
      <c r="M330">
        <v>64</v>
      </c>
      <c r="N330">
        <v>64</v>
      </c>
      <c r="O330">
        <v>64</v>
      </c>
      <c r="P330">
        <v>64</v>
      </c>
      <c r="Q330">
        <v>64</v>
      </c>
      <c r="R330">
        <v>64</v>
      </c>
      <c r="S330">
        <v>64</v>
      </c>
      <c r="T330">
        <v>64</v>
      </c>
      <c r="U330">
        <v>64</v>
      </c>
      <c r="V330">
        <v>64</v>
      </c>
      <c r="W330">
        <v>64</v>
      </c>
      <c r="X330">
        <v>64</v>
      </c>
      <c r="Y330">
        <v>64</v>
      </c>
      <c r="Z330">
        <v>64</v>
      </c>
      <c r="AA330">
        <v>64</v>
      </c>
      <c r="AB330">
        <v>64</v>
      </c>
      <c r="AC330">
        <v>64</v>
      </c>
      <c r="AD330">
        <v>64</v>
      </c>
      <c r="AE330">
        <v>64</v>
      </c>
      <c r="AF330">
        <v>64</v>
      </c>
      <c r="AG330">
        <v>64</v>
      </c>
      <c r="AH330">
        <v>64</v>
      </c>
      <c r="AI330">
        <v>64</v>
      </c>
      <c r="AJ330">
        <v>64</v>
      </c>
      <c r="AK330">
        <v>64</v>
      </c>
      <c r="AL330">
        <v>64</v>
      </c>
      <c r="AM330">
        <v>64</v>
      </c>
      <c r="AN330">
        <v>64</v>
      </c>
      <c r="AO330">
        <v>64</v>
      </c>
      <c r="AP330">
        <v>64</v>
      </c>
      <c r="AQ330">
        <v>64</v>
      </c>
      <c r="AR330">
        <v>64</v>
      </c>
      <c r="AS330">
        <v>64</v>
      </c>
      <c r="AT330" s="8">
        <f t="shared" si="46"/>
        <v>63.795454545454547</v>
      </c>
      <c r="AU330">
        <f t="shared" si="47"/>
        <v>64</v>
      </c>
      <c r="AV330" s="8">
        <f t="shared" si="48"/>
        <v>5.0558717669129312</v>
      </c>
      <c r="AW330" s="6">
        <f>Table18[[#This Row],[Szórás]]/Table18[[#This Row],[Átlagos akadálymentességi hibaszám]]</f>
        <v>7.9251285266893109E-2</v>
      </c>
      <c r="AX330">
        <f t="shared" si="49"/>
        <v>32</v>
      </c>
      <c r="AY330">
        <f t="shared" si="50"/>
        <v>68</v>
      </c>
      <c r="AZ330">
        <f t="shared" si="51"/>
        <v>36</v>
      </c>
      <c r="BA330" s="7">
        <f t="shared" si="52"/>
        <v>1.0010391061230699</v>
      </c>
      <c r="BB330" s="8">
        <f t="shared" si="53"/>
        <v>1.5440740582589896E-2</v>
      </c>
    </row>
    <row r="331" spans="1:54" x14ac:dyDescent="0.25">
      <c r="A331" t="s">
        <v>175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4</v>
      </c>
      <c r="H331">
        <v>4</v>
      </c>
      <c r="I331">
        <v>4</v>
      </c>
      <c r="J331">
        <v>4</v>
      </c>
      <c r="K331">
        <v>4</v>
      </c>
      <c r="L331">
        <v>4</v>
      </c>
      <c r="M331">
        <v>4</v>
      </c>
      <c r="N331">
        <v>4</v>
      </c>
      <c r="O331">
        <v>4</v>
      </c>
      <c r="P331">
        <v>4</v>
      </c>
      <c r="Q331">
        <v>4</v>
      </c>
      <c r="R331">
        <v>4</v>
      </c>
      <c r="S331">
        <v>4</v>
      </c>
      <c r="T331">
        <v>4</v>
      </c>
      <c r="U331">
        <v>4</v>
      </c>
      <c r="V331">
        <v>4</v>
      </c>
      <c r="W331">
        <v>4</v>
      </c>
      <c r="X331">
        <v>4</v>
      </c>
      <c r="Y331">
        <v>4</v>
      </c>
      <c r="Z331">
        <v>4</v>
      </c>
      <c r="AA331">
        <v>4</v>
      </c>
      <c r="AB331">
        <v>4</v>
      </c>
      <c r="AC331">
        <v>4</v>
      </c>
      <c r="AD331">
        <v>4</v>
      </c>
      <c r="AE331">
        <v>4</v>
      </c>
      <c r="AF331">
        <v>4</v>
      </c>
      <c r="AG331">
        <v>4</v>
      </c>
      <c r="AH331">
        <v>4</v>
      </c>
      <c r="AI331">
        <v>4</v>
      </c>
      <c r="AJ331">
        <v>4</v>
      </c>
      <c r="AK331">
        <v>4</v>
      </c>
      <c r="AL331">
        <v>4</v>
      </c>
      <c r="AM331">
        <v>4</v>
      </c>
      <c r="AN331">
        <v>4</v>
      </c>
      <c r="AO331">
        <v>4</v>
      </c>
      <c r="AP331">
        <v>4</v>
      </c>
      <c r="AQ331">
        <v>4</v>
      </c>
      <c r="AR331">
        <v>4</v>
      </c>
      <c r="AS331">
        <v>4</v>
      </c>
      <c r="AT331" s="8">
        <f t="shared" si="46"/>
        <v>3.7727272727272729</v>
      </c>
      <c r="AU331">
        <f t="shared" si="47"/>
        <v>4</v>
      </c>
      <c r="AV331" s="8">
        <f t="shared" si="48"/>
        <v>0.64207644128110131</v>
      </c>
      <c r="AW331" s="6">
        <f>Table18[[#This Row],[Szórás]]/Table18[[#This Row],[Átlagos akadálymentességi hibaszám]]</f>
        <v>0.17018893624318346</v>
      </c>
      <c r="AX331">
        <f t="shared" si="49"/>
        <v>2</v>
      </c>
      <c r="AY331">
        <f t="shared" si="50"/>
        <v>4</v>
      </c>
      <c r="AZ331">
        <f t="shared" si="51"/>
        <v>2</v>
      </c>
      <c r="BA331" s="7">
        <f t="shared" si="52"/>
        <v>1.009570788227111</v>
      </c>
      <c r="BB331" s="8">
        <f t="shared" si="53"/>
        <v>0.30232558139534693</v>
      </c>
    </row>
    <row r="332" spans="1:54" x14ac:dyDescent="0.25">
      <c r="A332" t="s">
        <v>137</v>
      </c>
      <c r="B332">
        <v>116</v>
      </c>
      <c r="C332">
        <v>116</v>
      </c>
      <c r="D332">
        <v>116</v>
      </c>
      <c r="E332">
        <v>117</v>
      </c>
      <c r="F332">
        <v>117</v>
      </c>
      <c r="G332">
        <v>115</v>
      </c>
      <c r="H332">
        <v>121</v>
      </c>
      <c r="I332">
        <v>121</v>
      </c>
      <c r="J332">
        <v>121</v>
      </c>
      <c r="K332">
        <v>123</v>
      </c>
      <c r="L332">
        <v>123</v>
      </c>
      <c r="M332">
        <v>121</v>
      </c>
      <c r="N332">
        <v>123</v>
      </c>
      <c r="O332">
        <v>123</v>
      </c>
      <c r="P332">
        <v>85</v>
      </c>
      <c r="Q332">
        <v>88</v>
      </c>
      <c r="R332">
        <v>89</v>
      </c>
      <c r="S332">
        <v>82</v>
      </c>
      <c r="T332">
        <v>84</v>
      </c>
      <c r="U332">
        <v>88</v>
      </c>
      <c r="V332">
        <v>89</v>
      </c>
      <c r="W332">
        <v>99</v>
      </c>
      <c r="X332">
        <v>98</v>
      </c>
      <c r="Y332">
        <v>102</v>
      </c>
      <c r="Z332">
        <v>102</v>
      </c>
      <c r="AA332">
        <v>108</v>
      </c>
      <c r="AB332">
        <v>108</v>
      </c>
      <c r="AC332">
        <v>114</v>
      </c>
      <c r="AD332">
        <v>113</v>
      </c>
      <c r="AE332">
        <v>114</v>
      </c>
      <c r="AF332">
        <v>114</v>
      </c>
      <c r="AG332">
        <v>103</v>
      </c>
      <c r="AH332">
        <v>103</v>
      </c>
      <c r="AI332">
        <v>103</v>
      </c>
      <c r="AJ332">
        <v>107</v>
      </c>
      <c r="AK332">
        <v>107</v>
      </c>
      <c r="AL332">
        <v>107</v>
      </c>
      <c r="AM332">
        <v>105</v>
      </c>
      <c r="AN332">
        <v>105</v>
      </c>
      <c r="AO332">
        <v>94</v>
      </c>
      <c r="AP332">
        <v>93</v>
      </c>
      <c r="AQ332">
        <v>92</v>
      </c>
      <c r="AR332">
        <v>92</v>
      </c>
      <c r="AS332">
        <v>85</v>
      </c>
      <c r="AT332" s="8">
        <f t="shared" si="46"/>
        <v>105.59090909090909</v>
      </c>
      <c r="AU332">
        <f t="shared" si="47"/>
        <v>107</v>
      </c>
      <c r="AV332" s="8">
        <f t="shared" si="48"/>
        <v>12.732157021107922</v>
      </c>
      <c r="AW332" s="6">
        <f>Table18[[#This Row],[Szórás]]/Table18[[#This Row],[Átlagos akadálymentességi hibaszám]]</f>
        <v>0.12058004927437549</v>
      </c>
      <c r="AX332">
        <f t="shared" si="49"/>
        <v>82</v>
      </c>
      <c r="AY332">
        <f t="shared" si="50"/>
        <v>123</v>
      </c>
      <c r="AZ332">
        <f t="shared" si="51"/>
        <v>41</v>
      </c>
      <c r="BA332" s="7">
        <f t="shared" si="52"/>
        <v>0.99562529430772684</v>
      </c>
      <c r="BB332" s="8">
        <f t="shared" si="53"/>
        <v>0.20648615448864402</v>
      </c>
    </row>
    <row r="333" spans="1:54" x14ac:dyDescent="0.25">
      <c r="A333" t="s">
        <v>175</v>
      </c>
      <c r="B333">
        <v>43</v>
      </c>
      <c r="C333">
        <v>43</v>
      </c>
      <c r="D333">
        <v>43</v>
      </c>
      <c r="E333">
        <v>43</v>
      </c>
      <c r="F333">
        <v>43</v>
      </c>
      <c r="G333">
        <v>43</v>
      </c>
      <c r="H333">
        <v>42</v>
      </c>
      <c r="I333">
        <v>46</v>
      </c>
      <c r="J333">
        <v>46</v>
      </c>
      <c r="K333">
        <v>46</v>
      </c>
      <c r="L333">
        <v>47</v>
      </c>
      <c r="M333">
        <v>47</v>
      </c>
      <c r="N333">
        <v>49</v>
      </c>
      <c r="O333">
        <v>57</v>
      </c>
      <c r="P333">
        <v>49</v>
      </c>
      <c r="Q333">
        <v>47</v>
      </c>
      <c r="R333">
        <v>57</v>
      </c>
      <c r="S333">
        <v>57</v>
      </c>
      <c r="T333">
        <v>57</v>
      </c>
      <c r="U333">
        <v>57</v>
      </c>
      <c r="V333">
        <v>57</v>
      </c>
      <c r="W333">
        <v>57</v>
      </c>
      <c r="X333">
        <v>55</v>
      </c>
      <c r="Y333">
        <v>57</v>
      </c>
      <c r="Z333">
        <v>51</v>
      </c>
      <c r="AA333">
        <v>57</v>
      </c>
      <c r="AB333">
        <v>57</v>
      </c>
      <c r="AC333">
        <v>58</v>
      </c>
      <c r="AD333">
        <v>52</v>
      </c>
      <c r="AE333">
        <v>46</v>
      </c>
      <c r="AF333">
        <v>46</v>
      </c>
      <c r="AG333">
        <v>46</v>
      </c>
      <c r="AH333">
        <v>48</v>
      </c>
      <c r="AI333">
        <v>48</v>
      </c>
      <c r="AJ333">
        <v>40</v>
      </c>
      <c r="AK333">
        <v>44</v>
      </c>
      <c r="AL333">
        <v>40</v>
      </c>
      <c r="AM333">
        <v>40</v>
      </c>
      <c r="AN333">
        <v>54</v>
      </c>
      <c r="AO333">
        <v>54</v>
      </c>
      <c r="AP333">
        <v>54</v>
      </c>
      <c r="AQ333">
        <v>54</v>
      </c>
      <c r="AR333">
        <v>50</v>
      </c>
      <c r="AS333">
        <v>50</v>
      </c>
      <c r="AT333" s="8">
        <f t="shared" si="46"/>
        <v>49.477272727272727</v>
      </c>
      <c r="AU333">
        <f t="shared" si="47"/>
        <v>48.5</v>
      </c>
      <c r="AV333" s="8">
        <f t="shared" si="48"/>
        <v>5.832900416836158</v>
      </c>
      <c r="AW333" s="6">
        <f>Table18[[#This Row],[Szórás]]/Table18[[#This Row],[Átlagos akadálymentességi hibaszám]]</f>
        <v>0.11789049992686769</v>
      </c>
      <c r="AX333">
        <f t="shared" si="49"/>
        <v>40</v>
      </c>
      <c r="AY333">
        <f t="shared" si="50"/>
        <v>58</v>
      </c>
      <c r="AZ333">
        <f t="shared" si="51"/>
        <v>18</v>
      </c>
      <c r="BA333" s="7">
        <f t="shared" si="52"/>
        <v>1.0022051891848034</v>
      </c>
      <c r="BB333" s="8">
        <f t="shared" si="53"/>
        <v>5.6891253294350783E-2</v>
      </c>
    </row>
    <row r="334" spans="1:54" x14ac:dyDescent="0.25">
      <c r="A334" t="s">
        <v>175</v>
      </c>
      <c r="B334">
        <v>235</v>
      </c>
      <c r="C334">
        <v>263</v>
      </c>
      <c r="D334">
        <v>264</v>
      </c>
      <c r="E334">
        <v>256</v>
      </c>
      <c r="F334">
        <v>261</v>
      </c>
      <c r="G334">
        <v>273</v>
      </c>
      <c r="H334">
        <v>286</v>
      </c>
      <c r="I334">
        <v>283</v>
      </c>
      <c r="J334">
        <v>296</v>
      </c>
      <c r="K334">
        <v>287</v>
      </c>
      <c r="L334">
        <v>280</v>
      </c>
      <c r="M334">
        <v>281</v>
      </c>
      <c r="N334">
        <v>273</v>
      </c>
      <c r="O334">
        <v>224</v>
      </c>
      <c r="P334">
        <v>240</v>
      </c>
      <c r="Q334">
        <v>256</v>
      </c>
      <c r="R334">
        <v>254</v>
      </c>
      <c r="S334">
        <v>256</v>
      </c>
      <c r="T334">
        <v>248</v>
      </c>
      <c r="U334">
        <v>207</v>
      </c>
      <c r="V334">
        <v>253</v>
      </c>
      <c r="W334">
        <v>253</v>
      </c>
      <c r="X334">
        <v>254</v>
      </c>
      <c r="Y334">
        <v>256</v>
      </c>
      <c r="Z334">
        <v>247</v>
      </c>
      <c r="AA334">
        <v>249</v>
      </c>
      <c r="AB334">
        <v>235</v>
      </c>
      <c r="AC334">
        <v>268</v>
      </c>
      <c r="AD334">
        <v>211</v>
      </c>
      <c r="AE334">
        <v>340</v>
      </c>
      <c r="AF334">
        <v>354</v>
      </c>
      <c r="AG334">
        <v>260</v>
      </c>
      <c r="AH334">
        <v>318</v>
      </c>
      <c r="AI334">
        <v>296</v>
      </c>
      <c r="AJ334">
        <v>299</v>
      </c>
      <c r="AK334">
        <v>283</v>
      </c>
      <c r="AL334">
        <v>293</v>
      </c>
      <c r="AM334">
        <v>272</v>
      </c>
      <c r="AN334">
        <v>263</v>
      </c>
      <c r="AO334">
        <v>265</v>
      </c>
      <c r="AP334">
        <v>258</v>
      </c>
      <c r="AQ334">
        <v>258</v>
      </c>
      <c r="AR334">
        <v>257</v>
      </c>
      <c r="AS334">
        <v>275</v>
      </c>
      <c r="AT334" s="8">
        <f t="shared" si="46"/>
        <v>266.81818181818181</v>
      </c>
      <c r="AU334">
        <f t="shared" si="47"/>
        <v>262</v>
      </c>
      <c r="AV334" s="8">
        <f t="shared" si="48"/>
        <v>28.420654728946452</v>
      </c>
      <c r="AW334" s="6">
        <f>Table18[[#This Row],[Szórás]]/Table18[[#This Row],[Átlagos akadálymentességi hibaszám]]</f>
        <v>0.10651693424818091</v>
      </c>
      <c r="AX334">
        <f t="shared" si="49"/>
        <v>207</v>
      </c>
      <c r="AY334">
        <f t="shared" si="50"/>
        <v>354</v>
      </c>
      <c r="AZ334">
        <f t="shared" si="51"/>
        <v>147</v>
      </c>
      <c r="BA334" s="7">
        <f t="shared" si="52"/>
        <v>1.0012677832626897</v>
      </c>
      <c r="BB334" s="8">
        <f t="shared" si="53"/>
        <v>2.4318305012944109E-2</v>
      </c>
    </row>
    <row r="335" spans="1:54" x14ac:dyDescent="0.25">
      <c r="A335" t="s">
        <v>103</v>
      </c>
      <c r="B335">
        <v>203</v>
      </c>
      <c r="C335">
        <v>213</v>
      </c>
      <c r="D335">
        <v>209</v>
      </c>
      <c r="E335">
        <v>218</v>
      </c>
      <c r="F335">
        <v>209</v>
      </c>
      <c r="G335">
        <v>203</v>
      </c>
      <c r="H335">
        <v>193</v>
      </c>
      <c r="I335">
        <v>201</v>
      </c>
      <c r="J335">
        <v>183</v>
      </c>
      <c r="K335">
        <v>187</v>
      </c>
      <c r="L335">
        <v>184</v>
      </c>
      <c r="M335">
        <v>163</v>
      </c>
      <c r="N335">
        <v>160</v>
      </c>
      <c r="O335">
        <v>146</v>
      </c>
      <c r="P335">
        <v>144</v>
      </c>
      <c r="Q335">
        <v>149</v>
      </c>
      <c r="R335">
        <v>161</v>
      </c>
      <c r="S335">
        <v>179</v>
      </c>
      <c r="T335">
        <v>185</v>
      </c>
      <c r="U335">
        <v>186</v>
      </c>
      <c r="V335">
        <v>205</v>
      </c>
      <c r="W335">
        <v>218</v>
      </c>
      <c r="X335">
        <v>212</v>
      </c>
      <c r="Y335">
        <v>198</v>
      </c>
      <c r="Z335">
        <v>193</v>
      </c>
      <c r="AA335">
        <v>191</v>
      </c>
      <c r="AB335">
        <v>216</v>
      </c>
      <c r="AC335">
        <v>210</v>
      </c>
      <c r="AD335">
        <v>229</v>
      </c>
      <c r="AE335">
        <v>203</v>
      </c>
      <c r="AF335">
        <v>194</v>
      </c>
      <c r="AG335">
        <v>184</v>
      </c>
      <c r="AH335">
        <v>171</v>
      </c>
      <c r="AI335">
        <v>160</v>
      </c>
      <c r="AJ335">
        <v>169</v>
      </c>
      <c r="AK335">
        <v>163</v>
      </c>
      <c r="AL335">
        <v>156</v>
      </c>
      <c r="AM335">
        <v>146</v>
      </c>
      <c r="AN335">
        <v>141</v>
      </c>
      <c r="AO335">
        <v>142</v>
      </c>
      <c r="AP335">
        <v>150</v>
      </c>
      <c r="AQ335">
        <v>162</v>
      </c>
      <c r="AR335">
        <v>173</v>
      </c>
      <c r="AS335">
        <v>186</v>
      </c>
      <c r="AT335" s="8">
        <f t="shared" si="46"/>
        <v>182.90909090909091</v>
      </c>
      <c r="AU335">
        <f t="shared" si="47"/>
        <v>185.5</v>
      </c>
      <c r="AV335" s="8">
        <f t="shared" si="48"/>
        <v>24.614061193892042</v>
      </c>
      <c r="AW335" s="6">
        <f>Table18[[#This Row],[Szórás]]/Table18[[#This Row],[Átlagos akadálymentességi hibaszám]]</f>
        <v>0.1345699170640221</v>
      </c>
      <c r="AX335">
        <f t="shared" si="49"/>
        <v>141</v>
      </c>
      <c r="AY335">
        <f t="shared" si="50"/>
        <v>229</v>
      </c>
      <c r="AZ335">
        <f t="shared" si="51"/>
        <v>88</v>
      </c>
      <c r="BA335" s="7">
        <f t="shared" si="52"/>
        <v>0.9956149695108687</v>
      </c>
      <c r="BB335" s="8">
        <f t="shared" si="53"/>
        <v>0.16835441257539288</v>
      </c>
    </row>
    <row r="336" spans="1:54" x14ac:dyDescent="0.25">
      <c r="A336" t="s">
        <v>103</v>
      </c>
      <c r="B336">
        <v>373</v>
      </c>
      <c r="C336">
        <v>374</v>
      </c>
      <c r="D336">
        <v>373</v>
      </c>
      <c r="E336">
        <v>373</v>
      </c>
      <c r="F336">
        <v>372</v>
      </c>
      <c r="G336">
        <v>373</v>
      </c>
      <c r="H336">
        <v>372</v>
      </c>
      <c r="I336">
        <v>372</v>
      </c>
      <c r="J336">
        <v>373</v>
      </c>
      <c r="K336">
        <v>373</v>
      </c>
      <c r="L336">
        <v>373</v>
      </c>
      <c r="M336">
        <v>374</v>
      </c>
      <c r="N336">
        <v>374</v>
      </c>
      <c r="O336">
        <v>377</v>
      </c>
      <c r="P336">
        <v>377</v>
      </c>
      <c r="Q336">
        <v>376</v>
      </c>
      <c r="R336">
        <v>376</v>
      </c>
      <c r="S336">
        <v>301</v>
      </c>
      <c r="T336">
        <v>301</v>
      </c>
      <c r="U336">
        <v>301</v>
      </c>
      <c r="V336">
        <v>303</v>
      </c>
      <c r="W336">
        <v>302</v>
      </c>
      <c r="X336">
        <v>301</v>
      </c>
      <c r="Y336">
        <v>302</v>
      </c>
      <c r="Z336">
        <v>302</v>
      </c>
      <c r="AA336">
        <v>302</v>
      </c>
      <c r="AB336">
        <v>304</v>
      </c>
      <c r="AC336">
        <v>300</v>
      </c>
      <c r="AD336">
        <v>300</v>
      </c>
      <c r="AE336">
        <v>300</v>
      </c>
      <c r="AF336">
        <v>300</v>
      </c>
      <c r="AG336">
        <v>299</v>
      </c>
      <c r="AH336">
        <v>299</v>
      </c>
      <c r="AI336">
        <v>301</v>
      </c>
      <c r="AJ336">
        <v>301</v>
      </c>
      <c r="AK336">
        <v>299</v>
      </c>
      <c r="AL336">
        <v>360</v>
      </c>
      <c r="AM336">
        <v>347</v>
      </c>
      <c r="AN336">
        <v>288</v>
      </c>
      <c r="AO336">
        <v>68</v>
      </c>
      <c r="AP336">
        <v>68</v>
      </c>
      <c r="AQ336">
        <v>68</v>
      </c>
      <c r="AR336">
        <v>62</v>
      </c>
      <c r="AS336">
        <v>62</v>
      </c>
      <c r="AT336" s="8">
        <f t="shared" si="46"/>
        <v>304.45454545454544</v>
      </c>
      <c r="AU336">
        <f t="shared" si="47"/>
        <v>302</v>
      </c>
      <c r="AV336" s="8">
        <f t="shared" si="48"/>
        <v>93.084471401344146</v>
      </c>
      <c r="AW336" s="6">
        <f>Table18[[#This Row],[Szórás]]/Table18[[#This Row],[Átlagos akadálymentességi hibaszám]]</f>
        <v>0.30574176930868485</v>
      </c>
      <c r="AX336">
        <f t="shared" si="49"/>
        <v>62</v>
      </c>
      <c r="AY336">
        <f t="shared" si="50"/>
        <v>377</v>
      </c>
      <c r="AZ336">
        <f t="shared" si="51"/>
        <v>315</v>
      </c>
      <c r="BA336" s="7">
        <f t="shared" si="52"/>
        <v>0.97294819301682933</v>
      </c>
      <c r="BB336" s="8">
        <f t="shared" si="53"/>
        <v>0.43814232679689352</v>
      </c>
    </row>
    <row r="337" spans="1:54" x14ac:dyDescent="0.25">
      <c r="A337" t="s">
        <v>124</v>
      </c>
      <c r="B337">
        <v>83</v>
      </c>
      <c r="C337">
        <v>70</v>
      </c>
      <c r="D337">
        <v>83</v>
      </c>
      <c r="E337">
        <v>72</v>
      </c>
      <c r="F337">
        <v>79</v>
      </c>
      <c r="G337">
        <v>83</v>
      </c>
      <c r="H337">
        <v>79</v>
      </c>
      <c r="I337">
        <v>81</v>
      </c>
      <c r="J337">
        <v>83</v>
      </c>
      <c r="K337">
        <v>75</v>
      </c>
      <c r="L337">
        <v>44</v>
      </c>
      <c r="M337">
        <v>42</v>
      </c>
      <c r="N337">
        <v>44</v>
      </c>
      <c r="O337">
        <v>44</v>
      </c>
      <c r="P337">
        <v>44</v>
      </c>
      <c r="Q337">
        <v>41</v>
      </c>
      <c r="R337">
        <v>44</v>
      </c>
      <c r="S337">
        <v>46</v>
      </c>
      <c r="T337">
        <v>44</v>
      </c>
      <c r="U337">
        <v>43</v>
      </c>
      <c r="V337">
        <v>44</v>
      </c>
      <c r="W337">
        <v>47</v>
      </c>
      <c r="X337">
        <v>47</v>
      </c>
      <c r="Y337">
        <v>42</v>
      </c>
      <c r="Z337">
        <v>44</v>
      </c>
      <c r="AA337">
        <v>45</v>
      </c>
      <c r="AB337">
        <v>44</v>
      </c>
      <c r="AC337">
        <v>34</v>
      </c>
      <c r="AD337">
        <v>50</v>
      </c>
      <c r="AE337">
        <v>46</v>
      </c>
      <c r="AF337">
        <v>48</v>
      </c>
      <c r="AG337">
        <v>45</v>
      </c>
      <c r="AH337">
        <v>45</v>
      </c>
      <c r="AI337">
        <v>44</v>
      </c>
      <c r="AJ337">
        <v>45</v>
      </c>
      <c r="AK337">
        <v>44</v>
      </c>
      <c r="AL337">
        <v>45</v>
      </c>
      <c r="AM337">
        <v>53</v>
      </c>
      <c r="AN337">
        <v>53</v>
      </c>
      <c r="AO337">
        <v>56</v>
      </c>
      <c r="AP337">
        <v>50</v>
      </c>
      <c r="AQ337">
        <v>53</v>
      </c>
      <c r="AR337">
        <v>51</v>
      </c>
      <c r="AS337">
        <v>51</v>
      </c>
      <c r="AT337" s="8">
        <f t="shared" si="46"/>
        <v>53.409090909090907</v>
      </c>
      <c r="AU337">
        <f t="shared" si="47"/>
        <v>46</v>
      </c>
      <c r="AV337" s="8">
        <f t="shared" si="48"/>
        <v>14.587854428556405</v>
      </c>
      <c r="AW337" s="6">
        <f>Table18[[#This Row],[Szórás]]/Table18[[#This Row],[Átlagos akadálymentességi hibaszám]]</f>
        <v>0.27313429568360931</v>
      </c>
      <c r="AX337">
        <f t="shared" si="49"/>
        <v>34</v>
      </c>
      <c r="AY337">
        <f t="shared" si="50"/>
        <v>83</v>
      </c>
      <c r="AZ337">
        <f t="shared" si="51"/>
        <v>49</v>
      </c>
      <c r="BA337" s="7">
        <f t="shared" si="52"/>
        <v>0.98965337335697745</v>
      </c>
      <c r="BB337" s="8">
        <f t="shared" si="53"/>
        <v>0.29616961339389153</v>
      </c>
    </row>
    <row r="338" spans="1:54" x14ac:dyDescent="0.25">
      <c r="A338" t="s">
        <v>175</v>
      </c>
      <c r="B338">
        <v>121</v>
      </c>
      <c r="C338">
        <v>121</v>
      </c>
      <c r="D338">
        <v>121</v>
      </c>
      <c r="E338">
        <v>121</v>
      </c>
      <c r="F338">
        <v>121</v>
      </c>
      <c r="G338">
        <v>121</v>
      </c>
      <c r="H338">
        <v>121</v>
      </c>
      <c r="I338">
        <v>121</v>
      </c>
      <c r="J338">
        <v>121</v>
      </c>
      <c r="K338">
        <v>121</v>
      </c>
      <c r="L338">
        <v>121</v>
      </c>
      <c r="M338">
        <v>121</v>
      </c>
      <c r="N338">
        <v>121</v>
      </c>
      <c r="O338">
        <v>121</v>
      </c>
      <c r="P338">
        <v>121</v>
      </c>
      <c r="Q338">
        <v>121</v>
      </c>
      <c r="R338">
        <v>121</v>
      </c>
      <c r="S338">
        <v>121</v>
      </c>
      <c r="T338">
        <v>121</v>
      </c>
      <c r="U338">
        <v>120</v>
      </c>
      <c r="V338">
        <v>120</v>
      </c>
      <c r="W338">
        <v>120</v>
      </c>
      <c r="X338">
        <v>121</v>
      </c>
      <c r="Y338">
        <v>121</v>
      </c>
      <c r="Z338">
        <v>121</v>
      </c>
      <c r="AA338">
        <v>121</v>
      </c>
      <c r="AB338">
        <v>121</v>
      </c>
      <c r="AC338">
        <v>121</v>
      </c>
      <c r="AD338">
        <v>121</v>
      </c>
      <c r="AE338">
        <v>121</v>
      </c>
      <c r="AF338">
        <v>121</v>
      </c>
      <c r="AG338">
        <v>121</v>
      </c>
      <c r="AH338">
        <v>121</v>
      </c>
      <c r="AI338">
        <v>121</v>
      </c>
      <c r="AJ338">
        <v>121</v>
      </c>
      <c r="AK338">
        <v>121</v>
      </c>
      <c r="AL338">
        <v>121</v>
      </c>
      <c r="AM338">
        <v>121</v>
      </c>
      <c r="AN338">
        <v>121</v>
      </c>
      <c r="AO338">
        <v>121</v>
      </c>
      <c r="AP338">
        <v>121</v>
      </c>
      <c r="AQ338">
        <v>121</v>
      </c>
      <c r="AR338">
        <v>121</v>
      </c>
      <c r="AS338">
        <v>121</v>
      </c>
      <c r="AT338" s="8">
        <f t="shared" si="46"/>
        <v>120.93181818181819</v>
      </c>
      <c r="AU338">
        <f t="shared" si="47"/>
        <v>121</v>
      </c>
      <c r="AV338" s="8">
        <f t="shared" si="48"/>
        <v>0.25497170592935248</v>
      </c>
      <c r="AW338" s="6">
        <f>Table18[[#This Row],[Szórás]]/Table18[[#This Row],[Átlagos akadálymentességi hibaszám]]</f>
        <v>2.1083922309512327E-3</v>
      </c>
      <c r="AX338">
        <f t="shared" si="49"/>
        <v>120</v>
      </c>
      <c r="AY338">
        <f t="shared" si="50"/>
        <v>121</v>
      </c>
      <c r="AZ338">
        <f t="shared" si="51"/>
        <v>1</v>
      </c>
      <c r="BA338" s="7">
        <f t="shared" si="52"/>
        <v>1.0000052635251513</v>
      </c>
      <c r="BB338" s="8">
        <f t="shared" si="53"/>
        <v>1.0209869540562342E-3</v>
      </c>
    </row>
    <row r="339" spans="1:54" x14ac:dyDescent="0.25">
      <c r="A339" t="s">
        <v>175</v>
      </c>
      <c r="B339">
        <v>18</v>
      </c>
      <c r="C339">
        <v>18</v>
      </c>
      <c r="D339">
        <v>18</v>
      </c>
      <c r="E339">
        <v>18</v>
      </c>
      <c r="F339">
        <v>18</v>
      </c>
      <c r="G339">
        <v>18</v>
      </c>
      <c r="H339">
        <v>18</v>
      </c>
      <c r="I339">
        <v>18</v>
      </c>
      <c r="J339">
        <v>18</v>
      </c>
      <c r="K339">
        <v>17</v>
      </c>
      <c r="L339">
        <v>18</v>
      </c>
      <c r="M339">
        <v>18</v>
      </c>
      <c r="N339">
        <v>17</v>
      </c>
      <c r="O339">
        <v>17</v>
      </c>
      <c r="P339">
        <v>18</v>
      </c>
      <c r="Q339">
        <v>16</v>
      </c>
      <c r="R339">
        <v>17</v>
      </c>
      <c r="S339">
        <v>17</v>
      </c>
      <c r="T339">
        <v>18</v>
      </c>
      <c r="U339">
        <v>17</v>
      </c>
      <c r="V339">
        <v>18</v>
      </c>
      <c r="W339">
        <v>18</v>
      </c>
      <c r="X339">
        <v>18</v>
      </c>
      <c r="Y339">
        <v>17</v>
      </c>
      <c r="Z339">
        <v>17</v>
      </c>
      <c r="AA339">
        <v>18</v>
      </c>
      <c r="AB339">
        <v>18</v>
      </c>
      <c r="AC339">
        <v>17</v>
      </c>
      <c r="AD339">
        <v>18</v>
      </c>
      <c r="AE339">
        <v>18</v>
      </c>
      <c r="AF339">
        <v>18</v>
      </c>
      <c r="AG339">
        <v>18</v>
      </c>
      <c r="AH339">
        <v>18</v>
      </c>
      <c r="AI339">
        <v>18</v>
      </c>
      <c r="AJ339">
        <v>18</v>
      </c>
      <c r="AK339">
        <v>18</v>
      </c>
      <c r="AL339">
        <v>18</v>
      </c>
      <c r="AM339">
        <v>18</v>
      </c>
      <c r="AN339">
        <v>18</v>
      </c>
      <c r="AO339">
        <v>18</v>
      </c>
      <c r="AP339">
        <v>17</v>
      </c>
      <c r="AQ339">
        <v>17</v>
      </c>
      <c r="AR339">
        <v>17</v>
      </c>
      <c r="AS339">
        <v>17</v>
      </c>
      <c r="AT339" s="8">
        <f t="shared" si="46"/>
        <v>17.65909090909091</v>
      </c>
      <c r="AU339">
        <f t="shared" si="47"/>
        <v>18</v>
      </c>
      <c r="AV339" s="8">
        <f t="shared" si="48"/>
        <v>0.52576331301335799</v>
      </c>
      <c r="AW339" s="6">
        <f>Table18[[#This Row],[Szórás]]/Table18[[#This Row],[Átlagos akadálymentességi hibaszám]]</f>
        <v>2.9772954662275097E-2</v>
      </c>
      <c r="AX339">
        <f t="shared" si="49"/>
        <v>16</v>
      </c>
      <c r="AY339">
        <f t="shared" si="50"/>
        <v>18</v>
      </c>
      <c r="AZ339">
        <f t="shared" si="51"/>
        <v>2</v>
      </c>
      <c r="BA339" s="7">
        <f t="shared" si="52"/>
        <v>0.9997333299233524</v>
      </c>
      <c r="BB339" s="8">
        <f t="shared" si="53"/>
        <v>1.2775791186723768E-2</v>
      </c>
    </row>
    <row r="340" spans="1:54" x14ac:dyDescent="0.25">
      <c r="A340" t="s">
        <v>137</v>
      </c>
      <c r="B340">
        <v>24</v>
      </c>
      <c r="C340">
        <v>22</v>
      </c>
      <c r="D340">
        <v>21</v>
      </c>
      <c r="E340">
        <v>24</v>
      </c>
      <c r="F340">
        <v>24</v>
      </c>
      <c r="G340">
        <v>23</v>
      </c>
      <c r="H340">
        <v>24</v>
      </c>
      <c r="I340">
        <v>22</v>
      </c>
      <c r="J340">
        <v>23</v>
      </c>
      <c r="K340">
        <v>23</v>
      </c>
      <c r="L340">
        <v>17</v>
      </c>
      <c r="M340">
        <v>19</v>
      </c>
      <c r="N340">
        <v>19</v>
      </c>
      <c r="O340">
        <v>19</v>
      </c>
      <c r="P340">
        <v>20</v>
      </c>
      <c r="Q340">
        <v>17</v>
      </c>
      <c r="R340">
        <v>19</v>
      </c>
      <c r="S340">
        <v>19</v>
      </c>
      <c r="T340">
        <v>19</v>
      </c>
      <c r="U340">
        <v>19</v>
      </c>
      <c r="V340">
        <v>20</v>
      </c>
      <c r="W340">
        <v>20</v>
      </c>
      <c r="X340">
        <v>20</v>
      </c>
      <c r="Y340">
        <v>19</v>
      </c>
      <c r="Z340">
        <v>19</v>
      </c>
      <c r="AA340">
        <v>20</v>
      </c>
      <c r="AB340">
        <v>19</v>
      </c>
      <c r="AC340">
        <v>19</v>
      </c>
      <c r="AD340">
        <v>19</v>
      </c>
      <c r="AE340">
        <v>20</v>
      </c>
      <c r="AF340">
        <v>20</v>
      </c>
      <c r="AG340">
        <v>19</v>
      </c>
      <c r="AH340">
        <v>20</v>
      </c>
      <c r="AI340">
        <v>19</v>
      </c>
      <c r="AJ340">
        <v>20</v>
      </c>
      <c r="AK340">
        <v>20</v>
      </c>
      <c r="AL340">
        <v>19</v>
      </c>
      <c r="AM340">
        <v>19</v>
      </c>
      <c r="AN340">
        <v>20</v>
      </c>
      <c r="AO340">
        <v>19</v>
      </c>
      <c r="AP340">
        <v>20</v>
      </c>
      <c r="AQ340">
        <v>20</v>
      </c>
      <c r="AR340">
        <v>19</v>
      </c>
      <c r="AS340">
        <v>20</v>
      </c>
      <c r="AT340" s="8">
        <f t="shared" si="46"/>
        <v>20.136363636363637</v>
      </c>
      <c r="AU340">
        <f t="shared" si="47"/>
        <v>20</v>
      </c>
      <c r="AV340" s="8">
        <f t="shared" si="48"/>
        <v>1.7730660488348027</v>
      </c>
      <c r="AW340" s="6">
        <f>Table18[[#This Row],[Szórás]]/Table18[[#This Row],[Átlagos akadálymentességi hibaszám]]</f>
        <v>8.8052941477123378E-2</v>
      </c>
      <c r="AX340">
        <f t="shared" si="49"/>
        <v>17</v>
      </c>
      <c r="AY340">
        <f t="shared" si="50"/>
        <v>24</v>
      </c>
      <c r="AZ340">
        <f t="shared" si="51"/>
        <v>7</v>
      </c>
      <c r="BA340" s="7">
        <f t="shared" si="52"/>
        <v>0.99663072836916244</v>
      </c>
      <c r="BB340" s="8">
        <f t="shared" si="53"/>
        <v>0.25914333177466603</v>
      </c>
    </row>
    <row r="341" spans="1:54" x14ac:dyDescent="0.25">
      <c r="A341" t="s">
        <v>175</v>
      </c>
      <c r="B341">
        <v>36</v>
      </c>
      <c r="C341">
        <v>36</v>
      </c>
      <c r="D341">
        <v>37</v>
      </c>
      <c r="E341">
        <v>36</v>
      </c>
      <c r="F341">
        <v>36</v>
      </c>
      <c r="G341">
        <v>36</v>
      </c>
      <c r="H341">
        <v>36</v>
      </c>
      <c r="I341">
        <v>36</v>
      </c>
      <c r="J341">
        <v>38</v>
      </c>
      <c r="K341">
        <v>38</v>
      </c>
      <c r="L341">
        <v>37</v>
      </c>
      <c r="M341">
        <v>37</v>
      </c>
      <c r="N341">
        <v>38</v>
      </c>
      <c r="O341">
        <v>38</v>
      </c>
      <c r="P341">
        <v>38</v>
      </c>
      <c r="Q341">
        <v>37</v>
      </c>
      <c r="R341">
        <v>37</v>
      </c>
      <c r="S341">
        <v>37</v>
      </c>
      <c r="T341">
        <v>37</v>
      </c>
      <c r="U341">
        <v>37</v>
      </c>
      <c r="V341">
        <v>37</v>
      </c>
      <c r="W341">
        <v>37</v>
      </c>
      <c r="X341">
        <v>37</v>
      </c>
      <c r="Y341">
        <v>37</v>
      </c>
      <c r="Z341">
        <v>37</v>
      </c>
      <c r="AA341">
        <v>37</v>
      </c>
      <c r="AB341">
        <v>37</v>
      </c>
      <c r="AC341">
        <v>37</v>
      </c>
      <c r="AD341">
        <v>37</v>
      </c>
      <c r="AE341">
        <v>37</v>
      </c>
      <c r="AF341">
        <v>39</v>
      </c>
      <c r="AG341">
        <v>39</v>
      </c>
      <c r="AH341">
        <v>39</v>
      </c>
      <c r="AI341">
        <v>41</v>
      </c>
      <c r="AJ341">
        <v>41</v>
      </c>
      <c r="AK341">
        <v>41</v>
      </c>
      <c r="AL341">
        <v>41</v>
      </c>
      <c r="AM341">
        <v>40</v>
      </c>
      <c r="AN341">
        <v>40</v>
      </c>
      <c r="AO341">
        <v>36</v>
      </c>
      <c r="AP341">
        <v>35</v>
      </c>
      <c r="AQ341">
        <v>36</v>
      </c>
      <c r="AR341">
        <v>35</v>
      </c>
      <c r="AS341">
        <v>35</v>
      </c>
      <c r="AT341" s="8">
        <f t="shared" si="46"/>
        <v>37.409090909090907</v>
      </c>
      <c r="AU341">
        <f t="shared" si="47"/>
        <v>37</v>
      </c>
      <c r="AV341" s="8">
        <f t="shared" si="48"/>
        <v>1.6184715991097083</v>
      </c>
      <c r="AW341" s="6">
        <f>Table18[[#This Row],[Szórás]]/Table18[[#This Row],[Átlagos akadálymentességi hibaszám]]</f>
        <v>4.3264125371097917E-2</v>
      </c>
      <c r="AX341">
        <f t="shared" si="49"/>
        <v>35</v>
      </c>
      <c r="AY341">
        <f t="shared" si="50"/>
        <v>41</v>
      </c>
      <c r="AZ341">
        <f t="shared" si="51"/>
        <v>6</v>
      </c>
      <c r="BA341" s="7">
        <f t="shared" si="52"/>
        <v>1.0009864130728348</v>
      </c>
      <c r="BB341" s="8">
        <f t="shared" si="53"/>
        <v>8.8752457949159633E-2</v>
      </c>
    </row>
    <row r="342" spans="1:54" x14ac:dyDescent="0.25">
      <c r="A342" t="s">
        <v>137</v>
      </c>
      <c r="B342">
        <v>63</v>
      </c>
      <c r="C342">
        <v>59</v>
      </c>
      <c r="D342">
        <v>57</v>
      </c>
      <c r="E342">
        <v>55</v>
      </c>
      <c r="F342">
        <v>53</v>
      </c>
      <c r="G342">
        <v>51</v>
      </c>
      <c r="H342">
        <v>55</v>
      </c>
      <c r="I342">
        <v>54</v>
      </c>
      <c r="J342">
        <v>55</v>
      </c>
      <c r="K342">
        <v>54</v>
      </c>
      <c r="L342">
        <v>54</v>
      </c>
      <c r="M342">
        <v>53</v>
      </c>
      <c r="N342">
        <v>53</v>
      </c>
      <c r="O342">
        <v>62</v>
      </c>
      <c r="P342">
        <v>63</v>
      </c>
      <c r="Q342">
        <v>58</v>
      </c>
      <c r="R342">
        <v>60</v>
      </c>
      <c r="S342">
        <v>61</v>
      </c>
      <c r="T342">
        <v>56</v>
      </c>
      <c r="U342">
        <v>59</v>
      </c>
      <c r="V342">
        <v>62</v>
      </c>
      <c r="W342">
        <v>61</v>
      </c>
      <c r="X342">
        <v>67</v>
      </c>
      <c r="Y342">
        <v>68</v>
      </c>
      <c r="Z342">
        <v>71</v>
      </c>
      <c r="AA342">
        <v>71</v>
      </c>
      <c r="AB342">
        <v>64</v>
      </c>
      <c r="AC342">
        <v>68</v>
      </c>
      <c r="AD342">
        <v>70</v>
      </c>
      <c r="AE342">
        <v>60</v>
      </c>
      <c r="AF342">
        <v>54</v>
      </c>
      <c r="AG342">
        <v>53</v>
      </c>
      <c r="AH342">
        <v>52</v>
      </c>
      <c r="AI342">
        <v>58</v>
      </c>
      <c r="AJ342">
        <v>57</v>
      </c>
      <c r="AK342">
        <v>61</v>
      </c>
      <c r="AL342">
        <v>81</v>
      </c>
      <c r="AM342">
        <v>67</v>
      </c>
      <c r="AN342">
        <v>69</v>
      </c>
      <c r="AO342">
        <v>84</v>
      </c>
      <c r="AP342">
        <v>87</v>
      </c>
      <c r="AQ342">
        <v>72</v>
      </c>
      <c r="AR342">
        <v>76</v>
      </c>
      <c r="AS342">
        <v>74</v>
      </c>
      <c r="AT342" s="8">
        <f t="shared" si="46"/>
        <v>62.31818181818182</v>
      </c>
      <c r="AU342">
        <f t="shared" si="47"/>
        <v>60.5</v>
      </c>
      <c r="AV342" s="8">
        <f t="shared" si="48"/>
        <v>8.8967533332755604</v>
      </c>
      <c r="AW342" s="6">
        <f>Table18[[#This Row],[Szórás]]/Table18[[#This Row],[Átlagos akadálymentességi hibaszám]]</f>
        <v>0.1427633649395057</v>
      </c>
      <c r="AX342">
        <f t="shared" si="49"/>
        <v>51</v>
      </c>
      <c r="AY342">
        <f t="shared" si="50"/>
        <v>87</v>
      </c>
      <c r="AZ342">
        <f t="shared" si="51"/>
        <v>36</v>
      </c>
      <c r="BA342" s="7">
        <f t="shared" si="52"/>
        <v>1.0068500980359156</v>
      </c>
      <c r="BB342" s="8">
        <f t="shared" si="53"/>
        <v>0.41620420337942021</v>
      </c>
    </row>
    <row r="343" spans="1:54" x14ac:dyDescent="0.25">
      <c r="A343" t="s">
        <v>103</v>
      </c>
      <c r="B343">
        <v>69</v>
      </c>
      <c r="C343">
        <v>69</v>
      </c>
      <c r="D343">
        <v>69</v>
      </c>
      <c r="E343">
        <v>69</v>
      </c>
      <c r="F343">
        <v>69</v>
      </c>
      <c r="G343">
        <v>69</v>
      </c>
      <c r="H343">
        <v>69</v>
      </c>
      <c r="I343">
        <v>69</v>
      </c>
      <c r="J343">
        <v>69</v>
      </c>
      <c r="K343">
        <v>69</v>
      </c>
      <c r="L343">
        <v>69</v>
      </c>
      <c r="M343">
        <v>69</v>
      </c>
      <c r="N343">
        <v>69</v>
      </c>
      <c r="O343">
        <v>68</v>
      </c>
      <c r="P343">
        <v>68</v>
      </c>
      <c r="Q343">
        <v>68</v>
      </c>
      <c r="R343">
        <v>68</v>
      </c>
      <c r="S343">
        <v>68</v>
      </c>
      <c r="T343">
        <v>68</v>
      </c>
      <c r="U343">
        <v>68</v>
      </c>
      <c r="V343">
        <v>68</v>
      </c>
      <c r="W343">
        <v>68</v>
      </c>
      <c r="X343">
        <v>68</v>
      </c>
      <c r="Y343">
        <v>68</v>
      </c>
      <c r="Z343">
        <v>68</v>
      </c>
      <c r="AA343">
        <v>68</v>
      </c>
      <c r="AB343">
        <v>68</v>
      </c>
      <c r="AC343">
        <v>68</v>
      </c>
      <c r="AD343">
        <v>68</v>
      </c>
      <c r="AE343">
        <v>68</v>
      </c>
      <c r="AF343">
        <v>68</v>
      </c>
      <c r="AG343">
        <v>68</v>
      </c>
      <c r="AH343">
        <v>68</v>
      </c>
      <c r="AI343">
        <v>68</v>
      </c>
      <c r="AJ343">
        <v>68</v>
      </c>
      <c r="AK343">
        <v>68</v>
      </c>
      <c r="AL343">
        <v>68</v>
      </c>
      <c r="AM343">
        <v>68</v>
      </c>
      <c r="AN343">
        <v>68</v>
      </c>
      <c r="AO343">
        <v>68</v>
      </c>
      <c r="AP343">
        <v>67</v>
      </c>
      <c r="AQ343">
        <v>67</v>
      </c>
      <c r="AR343">
        <v>67</v>
      </c>
      <c r="AS343">
        <v>67</v>
      </c>
      <c r="AT343" s="8">
        <f t="shared" si="46"/>
        <v>68.204545454545453</v>
      </c>
      <c r="AU343">
        <f t="shared" si="47"/>
        <v>68</v>
      </c>
      <c r="AV343" s="8">
        <f t="shared" si="48"/>
        <v>0.59374826137500003</v>
      </c>
      <c r="AW343" s="6">
        <f>Table18[[#This Row],[Szórás]]/Table18[[#This Row],[Átlagos akadálymentességi hibaszám]]</f>
        <v>8.7054060314895043E-3</v>
      </c>
      <c r="AX343">
        <f t="shared" si="49"/>
        <v>67</v>
      </c>
      <c r="AY343">
        <f t="shared" si="50"/>
        <v>69</v>
      </c>
      <c r="AZ343">
        <f t="shared" si="51"/>
        <v>2</v>
      </c>
      <c r="BA343" s="7">
        <f t="shared" si="52"/>
        <v>0.99941851092791811</v>
      </c>
      <c r="BB343" s="8">
        <f t="shared" si="53"/>
        <v>0.73601563033156459</v>
      </c>
    </row>
    <row r="344" spans="1:54" x14ac:dyDescent="0.25">
      <c r="A344" t="s">
        <v>137</v>
      </c>
      <c r="B344">
        <v>20</v>
      </c>
      <c r="C344">
        <v>21</v>
      </c>
      <c r="D344">
        <v>20</v>
      </c>
      <c r="E344">
        <v>20</v>
      </c>
      <c r="F344">
        <v>20</v>
      </c>
      <c r="G344">
        <v>20</v>
      </c>
      <c r="H344">
        <v>20</v>
      </c>
      <c r="I344">
        <v>20</v>
      </c>
      <c r="J344">
        <v>20</v>
      </c>
      <c r="K344">
        <v>20</v>
      </c>
      <c r="L344">
        <v>20</v>
      </c>
      <c r="M344">
        <v>20</v>
      </c>
      <c r="N344">
        <v>22</v>
      </c>
      <c r="O344">
        <v>22</v>
      </c>
      <c r="P344">
        <v>22</v>
      </c>
      <c r="Q344">
        <v>22</v>
      </c>
      <c r="R344">
        <v>22</v>
      </c>
      <c r="S344">
        <v>22</v>
      </c>
      <c r="T344">
        <v>22</v>
      </c>
      <c r="U344">
        <v>22</v>
      </c>
      <c r="V344">
        <v>22</v>
      </c>
      <c r="W344">
        <v>22</v>
      </c>
      <c r="X344">
        <v>22</v>
      </c>
      <c r="Y344">
        <v>22</v>
      </c>
      <c r="Z344">
        <v>22</v>
      </c>
      <c r="AA344">
        <v>22</v>
      </c>
      <c r="AB344">
        <v>22</v>
      </c>
      <c r="AC344">
        <v>22</v>
      </c>
      <c r="AD344">
        <v>22</v>
      </c>
      <c r="AE344">
        <v>22</v>
      </c>
      <c r="AF344">
        <v>22</v>
      </c>
      <c r="AG344">
        <v>22</v>
      </c>
      <c r="AH344">
        <v>22</v>
      </c>
      <c r="AI344">
        <v>22</v>
      </c>
      <c r="AJ344">
        <v>23</v>
      </c>
      <c r="AK344">
        <v>22</v>
      </c>
      <c r="AL344">
        <v>22</v>
      </c>
      <c r="AM344">
        <v>22</v>
      </c>
      <c r="AN344">
        <v>22</v>
      </c>
      <c r="AO344">
        <v>22</v>
      </c>
      <c r="AP344">
        <v>22</v>
      </c>
      <c r="AQ344">
        <v>22</v>
      </c>
      <c r="AR344">
        <v>22</v>
      </c>
      <c r="AS344">
        <v>22</v>
      </c>
      <c r="AT344" s="8">
        <f t="shared" si="46"/>
        <v>21.5</v>
      </c>
      <c r="AU344">
        <f t="shared" si="47"/>
        <v>22</v>
      </c>
      <c r="AV344" s="8">
        <f t="shared" si="48"/>
        <v>0.90219370889631734</v>
      </c>
      <c r="AW344" s="6">
        <f>Table18[[#This Row],[Szórás]]/Table18[[#This Row],[Átlagos akadálymentességi hibaszám]]</f>
        <v>4.1962498088200809E-2</v>
      </c>
      <c r="AX344">
        <f t="shared" si="49"/>
        <v>20</v>
      </c>
      <c r="AY344">
        <f t="shared" si="50"/>
        <v>23</v>
      </c>
      <c r="AZ344">
        <f t="shared" si="51"/>
        <v>3</v>
      </c>
      <c r="BA344" s="7">
        <f t="shared" si="52"/>
        <v>1.0025197306065026</v>
      </c>
      <c r="BB344" s="8">
        <f t="shared" si="53"/>
        <v>0.5688852877846966</v>
      </c>
    </row>
    <row r="345" spans="1:54" x14ac:dyDescent="0.25">
      <c r="A345" t="s">
        <v>124</v>
      </c>
      <c r="B345">
        <v>13</v>
      </c>
      <c r="C345">
        <v>13</v>
      </c>
      <c r="D345">
        <v>13</v>
      </c>
      <c r="E345">
        <v>13</v>
      </c>
      <c r="F345">
        <v>13</v>
      </c>
      <c r="G345">
        <v>14</v>
      </c>
      <c r="H345">
        <v>13</v>
      </c>
      <c r="I345">
        <v>13</v>
      </c>
      <c r="J345">
        <v>13</v>
      </c>
      <c r="K345">
        <v>13</v>
      </c>
      <c r="L345">
        <v>13</v>
      </c>
      <c r="M345">
        <v>13</v>
      </c>
      <c r="N345">
        <v>13</v>
      </c>
      <c r="O345">
        <v>14</v>
      </c>
      <c r="P345">
        <v>14</v>
      </c>
      <c r="Q345">
        <v>14</v>
      </c>
      <c r="R345">
        <v>14</v>
      </c>
      <c r="S345">
        <v>14</v>
      </c>
      <c r="T345">
        <v>15</v>
      </c>
      <c r="U345">
        <v>14</v>
      </c>
      <c r="V345">
        <v>14</v>
      </c>
      <c r="W345">
        <v>14</v>
      </c>
      <c r="X345">
        <v>14</v>
      </c>
      <c r="Y345">
        <v>14</v>
      </c>
      <c r="Z345">
        <v>14</v>
      </c>
      <c r="AA345">
        <v>14</v>
      </c>
      <c r="AB345">
        <v>14</v>
      </c>
      <c r="AC345">
        <v>14</v>
      </c>
      <c r="AD345">
        <v>14</v>
      </c>
      <c r="AE345">
        <v>14</v>
      </c>
      <c r="AF345">
        <v>14</v>
      </c>
      <c r="AG345">
        <v>14</v>
      </c>
      <c r="AH345">
        <v>14</v>
      </c>
      <c r="AI345">
        <v>14</v>
      </c>
      <c r="AJ345">
        <v>14</v>
      </c>
      <c r="AK345">
        <v>14</v>
      </c>
      <c r="AL345">
        <v>14</v>
      </c>
      <c r="AM345">
        <v>14</v>
      </c>
      <c r="AN345">
        <v>14</v>
      </c>
      <c r="AO345">
        <v>14</v>
      </c>
      <c r="AP345">
        <v>14</v>
      </c>
      <c r="AQ345">
        <v>21</v>
      </c>
      <c r="AR345">
        <v>21</v>
      </c>
      <c r="AS345">
        <v>22</v>
      </c>
      <c r="AT345" s="8">
        <f t="shared" si="46"/>
        <v>14.25</v>
      </c>
      <c r="AU345">
        <f t="shared" si="47"/>
        <v>14</v>
      </c>
      <c r="AV345" s="8">
        <f t="shared" si="48"/>
        <v>2.0014529605984679</v>
      </c>
      <c r="AW345" s="6">
        <f>Table18[[#This Row],[Szórás]]/Table18[[#This Row],[Átlagos akadálymentességi hibaszám]]</f>
        <v>0.14045283934024336</v>
      </c>
      <c r="AX345">
        <f t="shared" si="49"/>
        <v>13</v>
      </c>
      <c r="AY345">
        <f t="shared" si="50"/>
        <v>22</v>
      </c>
      <c r="AZ345">
        <f t="shared" si="51"/>
        <v>9</v>
      </c>
      <c r="BA345" s="7">
        <f t="shared" si="52"/>
        <v>1.0055693321887789</v>
      </c>
      <c r="BB345" s="8">
        <f t="shared" si="53"/>
        <v>0.36517152567387784</v>
      </c>
    </row>
    <row r="346" spans="1:54" x14ac:dyDescent="0.25">
      <c r="A346" t="s">
        <v>175</v>
      </c>
      <c r="B346">
        <v>110</v>
      </c>
      <c r="C346">
        <v>126</v>
      </c>
      <c r="D346">
        <v>127</v>
      </c>
      <c r="E346">
        <v>126</v>
      </c>
      <c r="F346">
        <v>127</v>
      </c>
      <c r="G346">
        <v>129</v>
      </c>
      <c r="H346">
        <v>126</v>
      </c>
      <c r="I346">
        <v>127</v>
      </c>
      <c r="J346">
        <v>125</v>
      </c>
      <c r="K346">
        <v>124</v>
      </c>
      <c r="L346">
        <v>125</v>
      </c>
      <c r="M346">
        <v>129</v>
      </c>
      <c r="N346">
        <v>129</v>
      </c>
      <c r="O346">
        <v>127</v>
      </c>
      <c r="P346">
        <v>128</v>
      </c>
      <c r="Q346">
        <v>129</v>
      </c>
      <c r="R346">
        <v>128</v>
      </c>
      <c r="S346">
        <v>127</v>
      </c>
      <c r="T346">
        <v>124</v>
      </c>
      <c r="U346">
        <v>126</v>
      </c>
      <c r="V346">
        <v>121</v>
      </c>
      <c r="W346">
        <v>123</v>
      </c>
      <c r="X346">
        <v>126</v>
      </c>
      <c r="Y346">
        <v>125</v>
      </c>
      <c r="Z346">
        <v>127</v>
      </c>
      <c r="AA346">
        <v>126</v>
      </c>
      <c r="AB346">
        <v>127</v>
      </c>
      <c r="AC346">
        <v>127</v>
      </c>
      <c r="AD346">
        <v>129</v>
      </c>
      <c r="AE346">
        <v>125</v>
      </c>
      <c r="AF346">
        <v>117</v>
      </c>
      <c r="AG346">
        <v>120</v>
      </c>
      <c r="AH346">
        <v>126</v>
      </c>
      <c r="AI346">
        <v>128</v>
      </c>
      <c r="AJ346">
        <v>127</v>
      </c>
      <c r="AK346">
        <v>129</v>
      </c>
      <c r="AL346">
        <v>126</v>
      </c>
      <c r="AM346">
        <v>121</v>
      </c>
      <c r="AN346">
        <v>127</v>
      </c>
      <c r="AO346">
        <v>124</v>
      </c>
      <c r="AP346">
        <v>125</v>
      </c>
      <c r="AQ346">
        <v>124</v>
      </c>
      <c r="AR346">
        <v>126</v>
      </c>
      <c r="AS346">
        <v>129</v>
      </c>
      <c r="AT346" s="8">
        <f t="shared" si="46"/>
        <v>125.54545454545455</v>
      </c>
      <c r="AU346">
        <f t="shared" si="47"/>
        <v>126</v>
      </c>
      <c r="AV346" s="8">
        <f t="shared" si="48"/>
        <v>3.5071657241268896</v>
      </c>
      <c r="AW346" s="6">
        <f>Table18[[#This Row],[Szórás]]/Table18[[#This Row],[Átlagos akadálymentességi hibaszám]]</f>
        <v>2.7935425753364072E-2</v>
      </c>
      <c r="AX346">
        <f t="shared" si="49"/>
        <v>110</v>
      </c>
      <c r="AY346">
        <f t="shared" si="50"/>
        <v>129</v>
      </c>
      <c r="AZ346">
        <f t="shared" si="51"/>
        <v>19</v>
      </c>
      <c r="BA346" s="7">
        <f t="shared" si="52"/>
        <v>1.0000951156615019</v>
      </c>
      <c r="BB346" s="8">
        <f t="shared" si="53"/>
        <v>1.7802863130109911E-3</v>
      </c>
    </row>
    <row r="347" spans="1:54" x14ac:dyDescent="0.25">
      <c r="A347" t="s">
        <v>137</v>
      </c>
      <c r="B347">
        <v>74</v>
      </c>
      <c r="C347">
        <v>75</v>
      </c>
      <c r="D347">
        <v>75</v>
      </c>
      <c r="E347">
        <v>75</v>
      </c>
      <c r="F347">
        <v>75</v>
      </c>
      <c r="G347">
        <v>75</v>
      </c>
      <c r="H347">
        <v>75</v>
      </c>
      <c r="I347">
        <v>75</v>
      </c>
      <c r="J347">
        <v>75</v>
      </c>
      <c r="K347">
        <v>75</v>
      </c>
      <c r="L347">
        <v>74</v>
      </c>
      <c r="M347">
        <v>74</v>
      </c>
      <c r="N347">
        <v>74</v>
      </c>
      <c r="O347">
        <v>74</v>
      </c>
      <c r="P347">
        <v>74</v>
      </c>
      <c r="Q347">
        <v>74</v>
      </c>
      <c r="R347">
        <v>75</v>
      </c>
      <c r="S347">
        <v>75</v>
      </c>
      <c r="T347">
        <v>75</v>
      </c>
      <c r="U347">
        <v>75</v>
      </c>
      <c r="V347">
        <v>75</v>
      </c>
      <c r="W347">
        <v>75</v>
      </c>
      <c r="X347">
        <v>75</v>
      </c>
      <c r="Y347">
        <v>75</v>
      </c>
      <c r="Z347">
        <v>75</v>
      </c>
      <c r="AA347">
        <v>75</v>
      </c>
      <c r="AB347">
        <v>75</v>
      </c>
      <c r="AC347">
        <v>75</v>
      </c>
      <c r="AD347">
        <v>75</v>
      </c>
      <c r="AE347">
        <v>74</v>
      </c>
      <c r="AF347">
        <v>74</v>
      </c>
      <c r="AG347">
        <v>74</v>
      </c>
      <c r="AH347">
        <v>74</v>
      </c>
      <c r="AI347">
        <v>74</v>
      </c>
      <c r="AJ347">
        <v>74</v>
      </c>
      <c r="AK347">
        <v>74</v>
      </c>
      <c r="AL347">
        <v>74</v>
      </c>
      <c r="AM347">
        <v>74</v>
      </c>
      <c r="AN347">
        <v>75</v>
      </c>
      <c r="AO347">
        <v>73</v>
      </c>
      <c r="AP347">
        <v>74</v>
      </c>
      <c r="AQ347">
        <v>74</v>
      </c>
      <c r="AR347">
        <v>74</v>
      </c>
      <c r="AS347">
        <v>74</v>
      </c>
      <c r="AT347" s="8">
        <f t="shared" si="46"/>
        <v>74.5</v>
      </c>
      <c r="AU347">
        <f t="shared" si="47"/>
        <v>75</v>
      </c>
      <c r="AV347" s="8">
        <f t="shared" si="48"/>
        <v>0.5498414147691576</v>
      </c>
      <c r="AW347" s="6">
        <f>Table18[[#This Row],[Szórás]]/Table18[[#This Row],[Átlagos akadálymentességi hibaszám]]</f>
        <v>7.3804216747537935E-3</v>
      </c>
      <c r="AX347">
        <f t="shared" si="49"/>
        <v>73</v>
      </c>
      <c r="AY347">
        <f t="shared" si="50"/>
        <v>75</v>
      </c>
      <c r="AZ347">
        <f t="shared" si="51"/>
        <v>2</v>
      </c>
      <c r="BA347" s="7">
        <f t="shared" si="52"/>
        <v>0.99972904475409441</v>
      </c>
      <c r="BB347" s="8">
        <f t="shared" si="53"/>
        <v>0.22174501953370959</v>
      </c>
    </row>
    <row r="348" spans="1:54" x14ac:dyDescent="0.25">
      <c r="A348" t="s">
        <v>175</v>
      </c>
      <c r="B348">
        <v>125</v>
      </c>
      <c r="C348">
        <v>125</v>
      </c>
      <c r="D348">
        <v>125</v>
      </c>
      <c r="E348">
        <v>125</v>
      </c>
      <c r="F348">
        <v>125</v>
      </c>
      <c r="G348">
        <v>125</v>
      </c>
      <c r="H348">
        <v>125</v>
      </c>
      <c r="I348">
        <v>129</v>
      </c>
      <c r="J348">
        <v>129</v>
      </c>
      <c r="K348">
        <v>129</v>
      </c>
      <c r="L348">
        <v>129</v>
      </c>
      <c r="M348">
        <v>132</v>
      </c>
      <c r="N348">
        <v>129</v>
      </c>
      <c r="O348">
        <v>129</v>
      </c>
      <c r="P348">
        <v>129</v>
      </c>
      <c r="Q348">
        <v>129</v>
      </c>
      <c r="R348">
        <v>129</v>
      </c>
      <c r="S348">
        <v>129</v>
      </c>
      <c r="T348">
        <v>129</v>
      </c>
      <c r="U348">
        <v>129</v>
      </c>
      <c r="V348">
        <v>129</v>
      </c>
      <c r="W348">
        <v>125</v>
      </c>
      <c r="X348">
        <v>125</v>
      </c>
      <c r="Y348">
        <v>125</v>
      </c>
      <c r="Z348">
        <v>125</v>
      </c>
      <c r="AA348">
        <v>125</v>
      </c>
      <c r="AB348">
        <v>125</v>
      </c>
      <c r="AC348">
        <v>125</v>
      </c>
      <c r="AD348">
        <v>125</v>
      </c>
      <c r="AE348">
        <v>125</v>
      </c>
      <c r="AF348">
        <v>125</v>
      </c>
      <c r="AG348">
        <v>125</v>
      </c>
      <c r="AH348">
        <v>125</v>
      </c>
      <c r="AI348">
        <v>119</v>
      </c>
      <c r="AJ348">
        <v>119</v>
      </c>
      <c r="AK348">
        <v>119</v>
      </c>
      <c r="AL348">
        <v>119</v>
      </c>
      <c r="AM348">
        <v>119</v>
      </c>
      <c r="AN348">
        <v>119</v>
      </c>
      <c r="AO348">
        <v>121</v>
      </c>
      <c r="AP348">
        <v>121</v>
      </c>
      <c r="AQ348">
        <v>121</v>
      </c>
      <c r="AR348">
        <v>121</v>
      </c>
      <c r="AS348">
        <v>121</v>
      </c>
      <c r="AT348" s="8">
        <f t="shared" si="46"/>
        <v>125.06818181818181</v>
      </c>
      <c r="AU348">
        <f t="shared" si="47"/>
        <v>125</v>
      </c>
      <c r="AV348" s="8">
        <f t="shared" si="48"/>
        <v>3.5854857753508282</v>
      </c>
      <c r="AW348" s="6">
        <f>Table18[[#This Row],[Szórás]]/Table18[[#This Row],[Átlagos akadálymentességi hibaszám]]</f>
        <v>2.8668248976092395E-2</v>
      </c>
      <c r="AX348">
        <f t="shared" si="49"/>
        <v>119</v>
      </c>
      <c r="AY348">
        <f t="shared" si="50"/>
        <v>132</v>
      </c>
      <c r="AZ348">
        <f t="shared" si="51"/>
        <v>13</v>
      </c>
      <c r="BA348" s="7">
        <f t="shared" si="52"/>
        <v>0.99844064871597982</v>
      </c>
      <c r="BB348" s="8">
        <f t="shared" si="53"/>
        <v>0.48436969213646996</v>
      </c>
    </row>
    <row r="349" spans="1:54" x14ac:dyDescent="0.25">
      <c r="A349" t="s">
        <v>124</v>
      </c>
      <c r="B349">
        <v>11</v>
      </c>
      <c r="C349">
        <v>11</v>
      </c>
      <c r="D349">
        <v>11</v>
      </c>
      <c r="E349">
        <v>11</v>
      </c>
      <c r="F349">
        <v>11</v>
      </c>
      <c r="G349">
        <v>11</v>
      </c>
      <c r="H349">
        <v>11</v>
      </c>
      <c r="I349">
        <v>11</v>
      </c>
      <c r="J349">
        <v>11</v>
      </c>
      <c r="K349">
        <v>11</v>
      </c>
      <c r="L349">
        <v>11</v>
      </c>
      <c r="M349">
        <v>11</v>
      </c>
      <c r="N349">
        <v>11</v>
      </c>
      <c r="O349">
        <v>11</v>
      </c>
      <c r="P349">
        <v>12</v>
      </c>
      <c r="Q349">
        <v>12</v>
      </c>
      <c r="R349">
        <v>12</v>
      </c>
      <c r="S349">
        <v>12</v>
      </c>
      <c r="T349">
        <v>12</v>
      </c>
      <c r="U349">
        <v>12</v>
      </c>
      <c r="V349">
        <v>12</v>
      </c>
      <c r="W349">
        <v>12</v>
      </c>
      <c r="X349">
        <v>12</v>
      </c>
      <c r="Y349">
        <v>12</v>
      </c>
      <c r="Z349">
        <v>12</v>
      </c>
      <c r="AA349">
        <v>12</v>
      </c>
      <c r="AB349">
        <v>12</v>
      </c>
      <c r="AC349">
        <v>12</v>
      </c>
      <c r="AD349">
        <v>12</v>
      </c>
      <c r="AE349">
        <v>12</v>
      </c>
      <c r="AF349">
        <v>12</v>
      </c>
      <c r="AG349">
        <v>12</v>
      </c>
      <c r="AH349">
        <v>12</v>
      </c>
      <c r="AI349">
        <v>12</v>
      </c>
      <c r="AJ349">
        <v>12</v>
      </c>
      <c r="AK349">
        <v>12</v>
      </c>
      <c r="AL349">
        <v>12</v>
      </c>
      <c r="AM349">
        <v>12</v>
      </c>
      <c r="AN349">
        <v>12</v>
      </c>
      <c r="AO349">
        <v>12</v>
      </c>
      <c r="AP349">
        <v>12</v>
      </c>
      <c r="AQ349">
        <v>12</v>
      </c>
      <c r="AR349">
        <v>12</v>
      </c>
      <c r="AS349">
        <v>12</v>
      </c>
      <c r="AT349" s="8">
        <f t="shared" si="46"/>
        <v>11.681818181818182</v>
      </c>
      <c r="AU349">
        <f t="shared" si="47"/>
        <v>12</v>
      </c>
      <c r="AV349" s="8">
        <f t="shared" si="48"/>
        <v>0.47115529818794472</v>
      </c>
      <c r="AW349" s="6">
        <f>Table18[[#This Row],[Szórás]]/Table18[[#This Row],[Átlagos akadálymentességi hibaszám]]</f>
        <v>4.0332360156166473E-2</v>
      </c>
      <c r="AX349">
        <f t="shared" si="49"/>
        <v>11</v>
      </c>
      <c r="AY349">
        <f t="shared" si="50"/>
        <v>12</v>
      </c>
      <c r="AZ349">
        <f t="shared" si="51"/>
        <v>1</v>
      </c>
      <c r="BA349" s="7">
        <f t="shared" si="52"/>
        <v>1.0025787087583222</v>
      </c>
      <c r="BB349" s="8">
        <f t="shared" si="53"/>
        <v>0.65116279069767413</v>
      </c>
    </row>
    <row r="350" spans="1:54" x14ac:dyDescent="0.25">
      <c r="A350" t="s">
        <v>137</v>
      </c>
      <c r="B350">
        <v>147</v>
      </c>
      <c r="C350">
        <v>147</v>
      </c>
      <c r="D350">
        <v>148</v>
      </c>
      <c r="E350">
        <v>148</v>
      </c>
      <c r="F350">
        <v>148</v>
      </c>
      <c r="G350">
        <v>136</v>
      </c>
      <c r="H350">
        <v>147</v>
      </c>
      <c r="I350">
        <v>148</v>
      </c>
      <c r="J350">
        <v>148</v>
      </c>
      <c r="K350">
        <v>147</v>
      </c>
      <c r="L350">
        <v>148</v>
      </c>
      <c r="M350">
        <v>148</v>
      </c>
      <c r="N350">
        <v>143</v>
      </c>
      <c r="O350">
        <v>148</v>
      </c>
      <c r="P350">
        <v>148</v>
      </c>
      <c r="Q350">
        <v>149</v>
      </c>
      <c r="R350">
        <v>149</v>
      </c>
      <c r="S350">
        <v>151</v>
      </c>
      <c r="T350">
        <v>151</v>
      </c>
      <c r="U350">
        <v>151</v>
      </c>
      <c r="V350">
        <v>149</v>
      </c>
      <c r="W350">
        <v>151</v>
      </c>
      <c r="X350">
        <v>149</v>
      </c>
      <c r="Y350">
        <v>148</v>
      </c>
      <c r="Z350">
        <v>148</v>
      </c>
      <c r="AA350">
        <v>149</v>
      </c>
      <c r="AB350">
        <v>151</v>
      </c>
      <c r="AC350">
        <v>149</v>
      </c>
      <c r="AD350">
        <v>150</v>
      </c>
      <c r="AE350">
        <v>149</v>
      </c>
      <c r="AF350">
        <v>148</v>
      </c>
      <c r="AG350">
        <v>150</v>
      </c>
      <c r="AH350">
        <v>151</v>
      </c>
      <c r="AI350">
        <v>149</v>
      </c>
      <c r="AJ350">
        <v>148</v>
      </c>
      <c r="AK350">
        <v>149</v>
      </c>
      <c r="AL350">
        <v>149</v>
      </c>
      <c r="AM350">
        <v>148</v>
      </c>
      <c r="AN350">
        <v>141</v>
      </c>
      <c r="AO350">
        <v>152</v>
      </c>
      <c r="AP350">
        <v>152</v>
      </c>
      <c r="AQ350">
        <v>152</v>
      </c>
      <c r="AR350">
        <v>154</v>
      </c>
      <c r="AS350">
        <v>153</v>
      </c>
      <c r="AT350" s="8">
        <f t="shared" si="46"/>
        <v>148.61363636363637</v>
      </c>
      <c r="AU350">
        <f t="shared" si="47"/>
        <v>149</v>
      </c>
      <c r="AV350" s="8">
        <f t="shared" si="48"/>
        <v>2.9977969359755847</v>
      </c>
      <c r="AW350" s="6">
        <f>Table18[[#This Row],[Szórás]]/Table18[[#This Row],[Átlagos akadálymentességi hibaszám]]</f>
        <v>2.0171748766313766E-2</v>
      </c>
      <c r="AX350">
        <f t="shared" si="49"/>
        <v>136</v>
      </c>
      <c r="AY350">
        <f t="shared" si="50"/>
        <v>154</v>
      </c>
      <c r="AZ350">
        <f t="shared" si="51"/>
        <v>18</v>
      </c>
      <c r="BA350" s="7">
        <f t="shared" si="52"/>
        <v>1.0007036330735148</v>
      </c>
      <c r="BB350" s="8">
        <f t="shared" si="53"/>
        <v>0.19256734942834261</v>
      </c>
    </row>
    <row r="351" spans="1:54" x14ac:dyDescent="0.25">
      <c r="A351" t="s">
        <v>137</v>
      </c>
      <c r="B351">
        <v>27</v>
      </c>
      <c r="C351">
        <v>27</v>
      </c>
      <c r="D351">
        <v>27</v>
      </c>
      <c r="E351">
        <v>25</v>
      </c>
      <c r="F351">
        <v>26</v>
      </c>
      <c r="G351">
        <v>28</v>
      </c>
      <c r="H351">
        <v>28</v>
      </c>
      <c r="I351">
        <v>28</v>
      </c>
      <c r="J351">
        <v>26</v>
      </c>
      <c r="K351">
        <v>25</v>
      </c>
      <c r="L351">
        <v>25</v>
      </c>
      <c r="M351">
        <v>27</v>
      </c>
      <c r="N351">
        <v>28</v>
      </c>
      <c r="O351">
        <v>28</v>
      </c>
      <c r="P351">
        <v>27</v>
      </c>
      <c r="Q351">
        <v>29</v>
      </c>
      <c r="R351">
        <v>28</v>
      </c>
      <c r="S351">
        <v>28</v>
      </c>
      <c r="T351">
        <v>26</v>
      </c>
      <c r="U351">
        <v>28</v>
      </c>
      <c r="V351">
        <v>27</v>
      </c>
      <c r="W351">
        <v>27</v>
      </c>
      <c r="X351">
        <v>28</v>
      </c>
      <c r="Y351">
        <v>28</v>
      </c>
      <c r="Z351">
        <v>26</v>
      </c>
      <c r="AA351">
        <v>27</v>
      </c>
      <c r="AB351">
        <v>31</v>
      </c>
      <c r="AC351">
        <v>30</v>
      </c>
      <c r="AD351">
        <v>30</v>
      </c>
      <c r="AE351">
        <v>30</v>
      </c>
      <c r="AF351">
        <v>31</v>
      </c>
      <c r="AG351">
        <v>30</v>
      </c>
      <c r="AH351">
        <v>31</v>
      </c>
      <c r="AI351">
        <v>31</v>
      </c>
      <c r="AJ351">
        <v>30</v>
      </c>
      <c r="AK351">
        <v>31</v>
      </c>
      <c r="AL351">
        <v>29</v>
      </c>
      <c r="AM351">
        <v>31</v>
      </c>
      <c r="AN351">
        <v>28</v>
      </c>
      <c r="AO351">
        <v>32</v>
      </c>
      <c r="AP351">
        <v>30</v>
      </c>
      <c r="AQ351">
        <v>31</v>
      </c>
      <c r="AR351">
        <v>31</v>
      </c>
      <c r="AS351">
        <v>31</v>
      </c>
      <c r="AT351" s="8">
        <f t="shared" si="46"/>
        <v>28.454545454545453</v>
      </c>
      <c r="AU351">
        <f t="shared" si="47"/>
        <v>28</v>
      </c>
      <c r="AV351" s="8">
        <f t="shared" si="48"/>
        <v>1.958339893231182</v>
      </c>
      <c r="AW351" s="6">
        <f>Table18[[#This Row],[Szórás]]/Table18[[#This Row],[Átlagos akadálymentességi hibaszám]]</f>
        <v>6.8823446726974449E-2</v>
      </c>
      <c r="AX351">
        <f t="shared" si="49"/>
        <v>25</v>
      </c>
      <c r="AY351">
        <f t="shared" si="50"/>
        <v>32</v>
      </c>
      <c r="AZ351">
        <f t="shared" si="51"/>
        <v>7</v>
      </c>
      <c r="BA351" s="7">
        <f t="shared" si="52"/>
        <v>1.004174358772663</v>
      </c>
      <c r="BB351" s="8">
        <f t="shared" si="53"/>
        <v>0.60112226902214994</v>
      </c>
    </row>
    <row r="352" spans="1:54" x14ac:dyDescent="0.25">
      <c r="A352" t="s">
        <v>175</v>
      </c>
      <c r="B352">
        <v>24</v>
      </c>
      <c r="C352">
        <v>25</v>
      </c>
      <c r="D352">
        <v>24</v>
      </c>
      <c r="E352">
        <v>22</v>
      </c>
      <c r="F352">
        <v>22</v>
      </c>
      <c r="G352">
        <v>24</v>
      </c>
      <c r="H352">
        <v>23</v>
      </c>
      <c r="I352">
        <v>25</v>
      </c>
      <c r="J352">
        <v>25</v>
      </c>
      <c r="K352">
        <v>25</v>
      </c>
      <c r="L352">
        <v>23</v>
      </c>
      <c r="M352">
        <v>26</v>
      </c>
      <c r="N352">
        <v>25</v>
      </c>
      <c r="O352">
        <v>25</v>
      </c>
      <c r="P352">
        <v>24</v>
      </c>
      <c r="Q352">
        <v>24</v>
      </c>
      <c r="R352">
        <v>24</v>
      </c>
      <c r="S352">
        <v>26</v>
      </c>
      <c r="T352">
        <v>23</v>
      </c>
      <c r="U352">
        <v>23</v>
      </c>
      <c r="V352">
        <v>23</v>
      </c>
      <c r="W352">
        <v>24</v>
      </c>
      <c r="X352">
        <v>10</v>
      </c>
      <c r="Y352">
        <v>13</v>
      </c>
      <c r="Z352">
        <v>22</v>
      </c>
      <c r="AA352">
        <v>26</v>
      </c>
      <c r="AB352">
        <v>23</v>
      </c>
      <c r="AC352">
        <v>24</v>
      </c>
      <c r="AD352">
        <v>23</v>
      </c>
      <c r="AE352">
        <v>25</v>
      </c>
      <c r="AF352">
        <v>23</v>
      </c>
      <c r="AG352">
        <v>25</v>
      </c>
      <c r="AH352">
        <v>22</v>
      </c>
      <c r="AI352">
        <v>24</v>
      </c>
      <c r="AJ352">
        <v>22</v>
      </c>
      <c r="AK352">
        <v>23</v>
      </c>
      <c r="AL352">
        <v>24</v>
      </c>
      <c r="AM352">
        <v>24</v>
      </c>
      <c r="AN352">
        <v>25</v>
      </c>
      <c r="AO352">
        <v>35</v>
      </c>
      <c r="AP352">
        <v>33</v>
      </c>
      <c r="AQ352">
        <v>34</v>
      </c>
      <c r="AR352">
        <v>30</v>
      </c>
      <c r="AS352">
        <v>24</v>
      </c>
      <c r="AT352" s="8">
        <f t="shared" si="46"/>
        <v>24.15909090909091</v>
      </c>
      <c r="AU352">
        <f t="shared" si="47"/>
        <v>24</v>
      </c>
      <c r="AV352" s="8">
        <f t="shared" si="48"/>
        <v>4.0459177348439432</v>
      </c>
      <c r="AW352" s="6">
        <f>Table18[[#This Row],[Szórás]]/Table18[[#This Row],[Átlagos akadálymentességi hibaszám]]</f>
        <v>0.16746978394462228</v>
      </c>
      <c r="AX352">
        <f t="shared" si="49"/>
        <v>10</v>
      </c>
      <c r="AY352">
        <f t="shared" si="50"/>
        <v>35</v>
      </c>
      <c r="AZ352">
        <f t="shared" si="51"/>
        <v>25</v>
      </c>
      <c r="BA352" s="7">
        <f t="shared" si="52"/>
        <v>1.0029221812614868</v>
      </c>
      <c r="BB352" s="8">
        <f t="shared" si="53"/>
        <v>3.6804208416085976E-2</v>
      </c>
    </row>
    <row r="353" spans="1:54" x14ac:dyDescent="0.25">
      <c r="A353" t="s">
        <v>137</v>
      </c>
      <c r="B353">
        <v>30</v>
      </c>
      <c r="C353">
        <v>32</v>
      </c>
      <c r="D353">
        <v>32</v>
      </c>
      <c r="E353">
        <v>32</v>
      </c>
      <c r="F353">
        <v>32</v>
      </c>
      <c r="G353">
        <v>32</v>
      </c>
      <c r="H353">
        <v>32</v>
      </c>
      <c r="I353">
        <v>32</v>
      </c>
      <c r="J353">
        <v>32</v>
      </c>
      <c r="K353">
        <v>32</v>
      </c>
      <c r="L353">
        <v>32</v>
      </c>
      <c r="M353">
        <v>32</v>
      </c>
      <c r="N353">
        <v>32</v>
      </c>
      <c r="O353">
        <v>32</v>
      </c>
      <c r="P353">
        <v>36</v>
      </c>
      <c r="Q353">
        <v>36</v>
      </c>
      <c r="R353">
        <v>38</v>
      </c>
      <c r="S353">
        <v>39</v>
      </c>
      <c r="T353">
        <v>39</v>
      </c>
      <c r="U353">
        <v>39</v>
      </c>
      <c r="V353">
        <v>39</v>
      </c>
      <c r="W353">
        <v>39</v>
      </c>
      <c r="X353">
        <v>39</v>
      </c>
      <c r="Y353">
        <v>39</v>
      </c>
      <c r="Z353">
        <v>39</v>
      </c>
      <c r="AA353">
        <v>42</v>
      </c>
      <c r="AB353">
        <v>42</v>
      </c>
      <c r="AC353">
        <v>42</v>
      </c>
      <c r="AD353">
        <v>42</v>
      </c>
      <c r="AE353">
        <v>42</v>
      </c>
      <c r="AF353">
        <v>42</v>
      </c>
      <c r="AG353">
        <v>39</v>
      </c>
      <c r="AH353">
        <v>39</v>
      </c>
      <c r="AI353">
        <v>39</v>
      </c>
      <c r="AJ353">
        <v>39</v>
      </c>
      <c r="AK353">
        <v>39</v>
      </c>
      <c r="AL353">
        <v>39</v>
      </c>
      <c r="AM353">
        <v>39</v>
      </c>
      <c r="AN353">
        <v>39</v>
      </c>
      <c r="AO353">
        <v>39</v>
      </c>
      <c r="AP353">
        <v>39</v>
      </c>
      <c r="AQ353">
        <v>39</v>
      </c>
      <c r="AR353">
        <v>39</v>
      </c>
      <c r="AS353">
        <v>39</v>
      </c>
      <c r="AT353" s="8">
        <f t="shared" si="46"/>
        <v>36.977272727272727</v>
      </c>
      <c r="AU353">
        <f t="shared" si="47"/>
        <v>39</v>
      </c>
      <c r="AV353" s="8">
        <f t="shared" si="48"/>
        <v>3.7694527168217888</v>
      </c>
      <c r="AW353" s="6">
        <f>Table18[[#This Row],[Szórás]]/Table18[[#This Row],[Átlagos akadálymentességi hibaszám]]</f>
        <v>0.10193971698841961</v>
      </c>
      <c r="AX353">
        <f t="shared" si="49"/>
        <v>30</v>
      </c>
      <c r="AY353">
        <f t="shared" si="50"/>
        <v>42</v>
      </c>
      <c r="AZ353">
        <f t="shared" si="51"/>
        <v>12</v>
      </c>
      <c r="BA353" s="7">
        <f t="shared" si="52"/>
        <v>1.0066268411665125</v>
      </c>
      <c r="BB353" s="8">
        <f t="shared" si="53"/>
        <v>0.65400660091010254</v>
      </c>
    </row>
    <row r="354" spans="1:54" x14ac:dyDescent="0.25">
      <c r="A354" t="s">
        <v>175</v>
      </c>
      <c r="B354">
        <v>133</v>
      </c>
      <c r="C354">
        <v>126</v>
      </c>
      <c r="D354">
        <v>126</v>
      </c>
      <c r="E354">
        <v>126</v>
      </c>
      <c r="F354">
        <v>128</v>
      </c>
      <c r="G354">
        <v>118</v>
      </c>
      <c r="H354">
        <v>128</v>
      </c>
      <c r="I354">
        <v>129</v>
      </c>
      <c r="J354">
        <v>128</v>
      </c>
      <c r="K354">
        <v>133</v>
      </c>
      <c r="L354">
        <v>130</v>
      </c>
      <c r="M354">
        <v>133</v>
      </c>
      <c r="N354">
        <v>131</v>
      </c>
      <c r="O354">
        <v>132</v>
      </c>
      <c r="P354">
        <v>116</v>
      </c>
      <c r="Q354">
        <v>114</v>
      </c>
      <c r="R354">
        <v>114</v>
      </c>
      <c r="S354">
        <v>115</v>
      </c>
      <c r="T354">
        <v>85</v>
      </c>
      <c r="U354">
        <v>91</v>
      </c>
      <c r="V354">
        <v>107</v>
      </c>
      <c r="W354">
        <v>106</v>
      </c>
      <c r="X354">
        <v>106</v>
      </c>
      <c r="Y354">
        <v>102</v>
      </c>
      <c r="Z354">
        <v>92</v>
      </c>
      <c r="AA354">
        <v>100</v>
      </c>
      <c r="AB354">
        <v>90</v>
      </c>
      <c r="AC354">
        <v>91</v>
      </c>
      <c r="AD354">
        <v>92</v>
      </c>
      <c r="AE354">
        <v>89</v>
      </c>
      <c r="AF354">
        <v>90</v>
      </c>
      <c r="AG354">
        <v>86</v>
      </c>
      <c r="AH354">
        <v>86</v>
      </c>
      <c r="AI354">
        <v>77</v>
      </c>
      <c r="AJ354">
        <v>79</v>
      </c>
      <c r="AK354">
        <v>78</v>
      </c>
      <c r="AL354">
        <v>86</v>
      </c>
      <c r="AM354">
        <v>83</v>
      </c>
      <c r="AN354">
        <v>76</v>
      </c>
      <c r="AO354">
        <v>87</v>
      </c>
      <c r="AP354">
        <v>78</v>
      </c>
      <c r="AQ354">
        <v>79</v>
      </c>
      <c r="AR354">
        <v>87</v>
      </c>
      <c r="AS354">
        <v>93</v>
      </c>
      <c r="AT354" s="8">
        <f t="shared" si="46"/>
        <v>104</v>
      </c>
      <c r="AU354">
        <f t="shared" si="47"/>
        <v>101</v>
      </c>
      <c r="AV354" s="8">
        <f t="shared" si="48"/>
        <v>19.910263801646696</v>
      </c>
      <c r="AW354" s="6">
        <f>Table18[[#This Row],[Szórás]]/Table18[[#This Row],[Átlagos akadálymentességi hibaszám]]</f>
        <v>0.19144484424660285</v>
      </c>
      <c r="AX354">
        <f t="shared" si="49"/>
        <v>76</v>
      </c>
      <c r="AY354">
        <f t="shared" si="50"/>
        <v>133</v>
      </c>
      <c r="AZ354">
        <f t="shared" si="51"/>
        <v>57</v>
      </c>
      <c r="BA354" s="7">
        <f t="shared" si="52"/>
        <v>0.98654363929097455</v>
      </c>
      <c r="BB354" s="8">
        <f t="shared" si="53"/>
        <v>0.82157095526417212</v>
      </c>
    </row>
    <row r="355" spans="1:54" x14ac:dyDescent="0.25">
      <c r="A355" t="s">
        <v>103</v>
      </c>
      <c r="B355">
        <v>119</v>
      </c>
      <c r="C355">
        <v>119</v>
      </c>
      <c r="D355">
        <v>119</v>
      </c>
      <c r="E355">
        <v>119</v>
      </c>
      <c r="F355">
        <v>119</v>
      </c>
      <c r="G355">
        <v>121</v>
      </c>
      <c r="H355">
        <v>121</v>
      </c>
      <c r="I355">
        <v>121</v>
      </c>
      <c r="J355">
        <v>119</v>
      </c>
      <c r="K355">
        <v>119</v>
      </c>
      <c r="L355">
        <v>119</v>
      </c>
      <c r="M355">
        <v>120</v>
      </c>
      <c r="N355">
        <v>119</v>
      </c>
      <c r="O355">
        <v>119</v>
      </c>
      <c r="P355">
        <v>119</v>
      </c>
      <c r="Q355">
        <v>119</v>
      </c>
      <c r="R355">
        <v>119</v>
      </c>
      <c r="S355">
        <v>119</v>
      </c>
      <c r="T355">
        <v>119</v>
      </c>
      <c r="U355">
        <v>119</v>
      </c>
      <c r="V355">
        <v>120</v>
      </c>
      <c r="W355">
        <v>119</v>
      </c>
      <c r="X355">
        <v>119</v>
      </c>
      <c r="Y355">
        <v>119</v>
      </c>
      <c r="Z355">
        <v>119</v>
      </c>
      <c r="AA355">
        <v>119</v>
      </c>
      <c r="AB355">
        <v>119</v>
      </c>
      <c r="AC355">
        <v>107</v>
      </c>
      <c r="AD355">
        <v>103</v>
      </c>
      <c r="AE355">
        <v>103</v>
      </c>
      <c r="AF355">
        <v>101</v>
      </c>
      <c r="AG355">
        <v>103</v>
      </c>
      <c r="AH355">
        <v>103</v>
      </c>
      <c r="AI355">
        <v>103</v>
      </c>
      <c r="AJ355">
        <v>103</v>
      </c>
      <c r="AK355">
        <v>103</v>
      </c>
      <c r="AL355">
        <v>103</v>
      </c>
      <c r="AM355">
        <v>103</v>
      </c>
      <c r="AN355">
        <v>103</v>
      </c>
      <c r="AO355">
        <v>103</v>
      </c>
      <c r="AP355">
        <v>103</v>
      </c>
      <c r="AQ355">
        <v>103</v>
      </c>
      <c r="AR355">
        <v>103</v>
      </c>
      <c r="AS355">
        <v>103</v>
      </c>
      <c r="AT355" s="8">
        <f t="shared" si="46"/>
        <v>113.04545454545455</v>
      </c>
      <c r="AU355">
        <f t="shared" si="47"/>
        <v>119</v>
      </c>
      <c r="AV355" s="8">
        <f t="shared" si="48"/>
        <v>8.0143898067557213</v>
      </c>
      <c r="AW355" s="6">
        <f>Table18[[#This Row],[Szórás]]/Table18[[#This Row],[Átlagos akadálymentességi hibaszám]]</f>
        <v>7.0895285785535125E-2</v>
      </c>
      <c r="AX355">
        <f t="shared" si="49"/>
        <v>101</v>
      </c>
      <c r="AY355">
        <f t="shared" si="50"/>
        <v>121</v>
      </c>
      <c r="AZ355">
        <f t="shared" si="51"/>
        <v>20</v>
      </c>
      <c r="BA355" s="7">
        <f t="shared" si="52"/>
        <v>0.99522341072273834</v>
      </c>
      <c r="BB355" s="8">
        <f t="shared" si="53"/>
        <v>0.72511760303261874</v>
      </c>
    </row>
    <row r="356" spans="1:54" x14ac:dyDescent="0.25">
      <c r="A356" t="s">
        <v>137</v>
      </c>
      <c r="B356">
        <v>52</v>
      </c>
      <c r="C356">
        <v>52</v>
      </c>
      <c r="D356">
        <v>52</v>
      </c>
      <c r="E356">
        <v>54</v>
      </c>
      <c r="F356">
        <v>54</v>
      </c>
      <c r="G356">
        <v>54</v>
      </c>
      <c r="H356">
        <v>52</v>
      </c>
      <c r="I356">
        <v>52</v>
      </c>
      <c r="J356">
        <v>52</v>
      </c>
      <c r="K356">
        <v>52</v>
      </c>
      <c r="L356">
        <v>52</v>
      </c>
      <c r="M356">
        <v>52</v>
      </c>
      <c r="N356">
        <v>52</v>
      </c>
      <c r="O356">
        <v>52</v>
      </c>
      <c r="P356">
        <v>51</v>
      </c>
      <c r="Q356">
        <v>49</v>
      </c>
      <c r="R356">
        <v>54</v>
      </c>
      <c r="S356">
        <v>54</v>
      </c>
      <c r="T356">
        <v>52</v>
      </c>
      <c r="U356">
        <v>54</v>
      </c>
      <c r="V356">
        <v>54</v>
      </c>
      <c r="W356">
        <v>56</v>
      </c>
      <c r="X356">
        <v>56</v>
      </c>
      <c r="Y356">
        <v>56</v>
      </c>
      <c r="Z356">
        <v>56</v>
      </c>
      <c r="AA356">
        <v>55</v>
      </c>
      <c r="AB356">
        <v>55</v>
      </c>
      <c r="AC356">
        <v>56</v>
      </c>
      <c r="AD356">
        <v>54</v>
      </c>
      <c r="AE356">
        <v>52</v>
      </c>
      <c r="AF356">
        <v>52</v>
      </c>
      <c r="AG356">
        <v>52</v>
      </c>
      <c r="AH356">
        <v>52</v>
      </c>
      <c r="AI356">
        <v>48</v>
      </c>
      <c r="AJ356">
        <v>52</v>
      </c>
      <c r="AK356">
        <v>52</v>
      </c>
      <c r="AL356">
        <v>52</v>
      </c>
      <c r="AM356">
        <v>52</v>
      </c>
      <c r="AN356">
        <v>52</v>
      </c>
      <c r="AO356">
        <v>52</v>
      </c>
      <c r="AP356">
        <v>50</v>
      </c>
      <c r="AQ356">
        <v>50</v>
      </c>
      <c r="AR356">
        <v>48</v>
      </c>
      <c r="AS356">
        <v>48</v>
      </c>
      <c r="AT356" s="8">
        <f t="shared" si="46"/>
        <v>52.5</v>
      </c>
      <c r="AU356">
        <f t="shared" si="47"/>
        <v>52</v>
      </c>
      <c r="AV356" s="8">
        <f t="shared" si="48"/>
        <v>2.0742048070032402</v>
      </c>
      <c r="AW356" s="6">
        <f>Table18[[#This Row],[Szórás]]/Table18[[#This Row],[Átlagos akadálymentességi hibaszám]]</f>
        <v>3.9508662990537909E-2</v>
      </c>
      <c r="AX356">
        <f t="shared" si="49"/>
        <v>48</v>
      </c>
      <c r="AY356">
        <f t="shared" si="50"/>
        <v>56</v>
      </c>
      <c r="AZ356">
        <f t="shared" si="51"/>
        <v>8</v>
      </c>
      <c r="BA356" s="7">
        <f t="shared" si="52"/>
        <v>0.99910505717769837</v>
      </c>
      <c r="BB356" s="8">
        <f t="shared" si="53"/>
        <v>8.3710622064603279E-2</v>
      </c>
    </row>
    <row r="357" spans="1:54" x14ac:dyDescent="0.25">
      <c r="A357" t="s">
        <v>137</v>
      </c>
      <c r="B357">
        <v>34</v>
      </c>
      <c r="C357">
        <v>35</v>
      </c>
      <c r="D357">
        <v>34</v>
      </c>
      <c r="E357">
        <v>34</v>
      </c>
      <c r="F357">
        <v>37</v>
      </c>
      <c r="G357">
        <v>34</v>
      </c>
      <c r="H357">
        <v>36</v>
      </c>
      <c r="I357">
        <v>34</v>
      </c>
      <c r="J357">
        <v>35</v>
      </c>
      <c r="K357">
        <v>36</v>
      </c>
      <c r="L357">
        <v>33</v>
      </c>
      <c r="M357">
        <v>34</v>
      </c>
      <c r="N357">
        <v>35</v>
      </c>
      <c r="O357">
        <v>35</v>
      </c>
      <c r="P357">
        <v>36</v>
      </c>
      <c r="Q357">
        <v>35</v>
      </c>
      <c r="R357">
        <v>35</v>
      </c>
      <c r="S357">
        <v>34</v>
      </c>
      <c r="T357">
        <v>35</v>
      </c>
      <c r="U357">
        <v>35</v>
      </c>
      <c r="V357">
        <v>35</v>
      </c>
      <c r="W357">
        <v>35</v>
      </c>
      <c r="X357">
        <v>35</v>
      </c>
      <c r="Y357">
        <v>34</v>
      </c>
      <c r="Z357">
        <v>35</v>
      </c>
      <c r="AA357">
        <v>35</v>
      </c>
      <c r="AB357">
        <v>37</v>
      </c>
      <c r="AC357">
        <v>34</v>
      </c>
      <c r="AD357">
        <v>35</v>
      </c>
      <c r="AE357">
        <v>35</v>
      </c>
      <c r="AF357">
        <v>35</v>
      </c>
      <c r="AG357">
        <v>35</v>
      </c>
      <c r="AH357">
        <v>35</v>
      </c>
      <c r="AI357">
        <v>36</v>
      </c>
      <c r="AJ357">
        <v>36</v>
      </c>
      <c r="AK357">
        <v>34</v>
      </c>
      <c r="AL357">
        <v>36</v>
      </c>
      <c r="AM357">
        <v>36</v>
      </c>
      <c r="AN357">
        <v>37</v>
      </c>
      <c r="AO357">
        <v>36</v>
      </c>
      <c r="AP357">
        <v>35</v>
      </c>
      <c r="AQ357">
        <v>36</v>
      </c>
      <c r="AR357">
        <v>35</v>
      </c>
      <c r="AS357">
        <v>36</v>
      </c>
      <c r="AT357" s="8">
        <f t="shared" si="46"/>
        <v>35.090909090909093</v>
      </c>
      <c r="AU357">
        <f t="shared" si="47"/>
        <v>35</v>
      </c>
      <c r="AV357" s="8">
        <f t="shared" si="48"/>
        <v>0.91035852426729758</v>
      </c>
      <c r="AW357" s="6">
        <f>Table18[[#This Row],[Szórás]]/Table18[[#This Row],[Átlagos akadálymentességi hibaszám]]</f>
        <v>2.5942859499845265E-2</v>
      </c>
      <c r="AX357">
        <f t="shared" si="49"/>
        <v>33</v>
      </c>
      <c r="AY357">
        <f t="shared" si="50"/>
        <v>37</v>
      </c>
      <c r="AZ357">
        <f t="shared" si="51"/>
        <v>4</v>
      </c>
      <c r="BA357" s="7">
        <f t="shared" si="52"/>
        <v>1.000776095000353</v>
      </c>
      <c r="BB357" s="8">
        <f t="shared" si="53"/>
        <v>0.14806897713497807</v>
      </c>
    </row>
    <row r="358" spans="1:54" x14ac:dyDescent="0.25">
      <c r="A358" t="s">
        <v>175</v>
      </c>
      <c r="B358">
        <v>167</v>
      </c>
      <c r="C358">
        <v>167</v>
      </c>
      <c r="D358">
        <v>167</v>
      </c>
      <c r="E358">
        <v>165</v>
      </c>
      <c r="F358">
        <v>165</v>
      </c>
      <c r="G358">
        <v>165</v>
      </c>
      <c r="H358">
        <v>166</v>
      </c>
      <c r="I358">
        <v>166</v>
      </c>
      <c r="J358">
        <v>166</v>
      </c>
      <c r="K358">
        <v>166</v>
      </c>
      <c r="L358">
        <v>166</v>
      </c>
      <c r="M358">
        <v>166</v>
      </c>
      <c r="N358">
        <v>166</v>
      </c>
      <c r="O358">
        <v>166</v>
      </c>
      <c r="P358">
        <v>166</v>
      </c>
      <c r="Q358">
        <v>166</v>
      </c>
      <c r="R358">
        <v>166</v>
      </c>
      <c r="S358">
        <v>166</v>
      </c>
      <c r="T358">
        <v>166</v>
      </c>
      <c r="U358">
        <v>165</v>
      </c>
      <c r="V358">
        <v>165</v>
      </c>
      <c r="W358">
        <v>165</v>
      </c>
      <c r="X358">
        <v>167</v>
      </c>
      <c r="Y358">
        <v>167</v>
      </c>
      <c r="Z358">
        <v>167</v>
      </c>
      <c r="AA358">
        <v>167</v>
      </c>
      <c r="AB358">
        <v>167</v>
      </c>
      <c r="AC358">
        <v>165</v>
      </c>
      <c r="AD358">
        <v>165</v>
      </c>
      <c r="AE358">
        <v>165</v>
      </c>
      <c r="AF358">
        <v>166</v>
      </c>
      <c r="AG358">
        <v>165</v>
      </c>
      <c r="AH358">
        <v>157</v>
      </c>
      <c r="AI358">
        <v>166</v>
      </c>
      <c r="AJ358">
        <v>166</v>
      </c>
      <c r="AK358">
        <v>166</v>
      </c>
      <c r="AL358">
        <v>166</v>
      </c>
      <c r="AM358">
        <v>165</v>
      </c>
      <c r="AN358">
        <v>166</v>
      </c>
      <c r="AO358">
        <v>166</v>
      </c>
      <c r="AP358">
        <v>167</v>
      </c>
      <c r="AQ358">
        <v>169</v>
      </c>
      <c r="AR358">
        <v>172</v>
      </c>
      <c r="AS358">
        <v>175</v>
      </c>
      <c r="AT358" s="8">
        <f t="shared" si="46"/>
        <v>166.15909090909091</v>
      </c>
      <c r="AU358">
        <f t="shared" si="47"/>
        <v>166</v>
      </c>
      <c r="AV358" s="8">
        <f t="shared" si="48"/>
        <v>2.2919797659135854</v>
      </c>
      <c r="AW358" s="6">
        <f>Table18[[#This Row],[Szórás]]/Table18[[#This Row],[Átlagos akadálymentességi hibaszám]]</f>
        <v>1.3793887252112948E-2</v>
      </c>
      <c r="AX358">
        <f t="shared" si="49"/>
        <v>157</v>
      </c>
      <c r="AY358">
        <f t="shared" si="50"/>
        <v>175</v>
      </c>
      <c r="AZ358">
        <f t="shared" si="51"/>
        <v>18</v>
      </c>
      <c r="BA358" s="7">
        <f t="shared" si="52"/>
        <v>1.0002141688852695</v>
      </c>
      <c r="BB358" s="8">
        <f t="shared" si="53"/>
        <v>3.9826071700716545E-2</v>
      </c>
    </row>
    <row r="359" spans="1:54" x14ac:dyDescent="0.25">
      <c r="A359" t="s">
        <v>103</v>
      </c>
      <c r="B359">
        <v>97</v>
      </c>
      <c r="C359">
        <v>97</v>
      </c>
      <c r="D359">
        <v>91</v>
      </c>
      <c r="E359">
        <v>91</v>
      </c>
      <c r="F359">
        <v>89</v>
      </c>
      <c r="G359">
        <v>99</v>
      </c>
      <c r="H359">
        <v>98</v>
      </c>
      <c r="I359">
        <v>99</v>
      </c>
      <c r="J359">
        <v>97</v>
      </c>
      <c r="K359">
        <v>108</v>
      </c>
      <c r="L359">
        <v>105</v>
      </c>
      <c r="M359">
        <v>107</v>
      </c>
      <c r="N359">
        <v>108</v>
      </c>
      <c r="O359">
        <v>106</v>
      </c>
      <c r="P359">
        <v>105</v>
      </c>
      <c r="Q359">
        <v>92</v>
      </c>
      <c r="R359">
        <v>123</v>
      </c>
      <c r="S359">
        <v>121</v>
      </c>
      <c r="T359">
        <v>130</v>
      </c>
      <c r="U359">
        <v>123</v>
      </c>
      <c r="V359">
        <v>123</v>
      </c>
      <c r="W359">
        <v>123</v>
      </c>
      <c r="X359">
        <v>121</v>
      </c>
      <c r="Y359">
        <v>123</v>
      </c>
      <c r="Z359">
        <v>123</v>
      </c>
      <c r="AA359">
        <v>123</v>
      </c>
      <c r="AB359">
        <v>123</v>
      </c>
      <c r="AC359">
        <v>123</v>
      </c>
      <c r="AD359">
        <v>123</v>
      </c>
      <c r="AE359">
        <v>126</v>
      </c>
      <c r="AF359">
        <v>126</v>
      </c>
      <c r="AG359">
        <v>125</v>
      </c>
      <c r="AH359">
        <v>124</v>
      </c>
      <c r="AI359">
        <v>125</v>
      </c>
      <c r="AJ359">
        <v>122</v>
      </c>
      <c r="AK359">
        <v>122</v>
      </c>
      <c r="AL359">
        <v>123</v>
      </c>
      <c r="AM359">
        <v>118</v>
      </c>
      <c r="AN359">
        <v>118</v>
      </c>
      <c r="AO359">
        <v>120</v>
      </c>
      <c r="AP359">
        <v>108</v>
      </c>
      <c r="AQ359">
        <v>95</v>
      </c>
      <c r="AR359">
        <v>108</v>
      </c>
      <c r="AS359">
        <v>108</v>
      </c>
      <c r="AT359" s="8">
        <f t="shared" si="46"/>
        <v>112.70454545454545</v>
      </c>
      <c r="AU359">
        <f t="shared" si="47"/>
        <v>119</v>
      </c>
      <c r="AV359" s="8">
        <f t="shared" si="48"/>
        <v>12.34500095689717</v>
      </c>
      <c r="AW359" s="6">
        <f>Table18[[#This Row],[Szórás]]/Table18[[#This Row],[Átlagos akadálymentességi hibaszám]]</f>
        <v>0.10953418876859759</v>
      </c>
      <c r="AX359">
        <f t="shared" si="49"/>
        <v>89</v>
      </c>
      <c r="AY359">
        <f t="shared" si="50"/>
        <v>130</v>
      </c>
      <c r="AZ359">
        <f t="shared" si="51"/>
        <v>41</v>
      </c>
      <c r="BA359" s="7">
        <f t="shared" si="52"/>
        <v>1.0052043645846505</v>
      </c>
      <c r="BB359" s="8">
        <f t="shared" si="53"/>
        <v>0.34571526753694648</v>
      </c>
    </row>
    <row r="360" spans="1:54" x14ac:dyDescent="0.25">
      <c r="A360" t="s">
        <v>175</v>
      </c>
      <c r="B360">
        <v>25</v>
      </c>
      <c r="C360">
        <v>25</v>
      </c>
      <c r="D360">
        <v>25</v>
      </c>
      <c r="E360">
        <v>25</v>
      </c>
      <c r="F360">
        <v>25</v>
      </c>
      <c r="G360">
        <v>25</v>
      </c>
      <c r="H360">
        <v>25</v>
      </c>
      <c r="I360">
        <v>25</v>
      </c>
      <c r="J360">
        <v>25</v>
      </c>
      <c r="K360">
        <v>25</v>
      </c>
      <c r="L360">
        <v>25</v>
      </c>
      <c r="M360">
        <v>25</v>
      </c>
      <c r="N360">
        <v>25</v>
      </c>
      <c r="O360">
        <v>25</v>
      </c>
      <c r="P360">
        <v>25</v>
      </c>
      <c r="Q360">
        <v>25</v>
      </c>
      <c r="R360">
        <v>25</v>
      </c>
      <c r="S360">
        <v>25</v>
      </c>
      <c r="T360">
        <v>25</v>
      </c>
      <c r="U360">
        <v>33</v>
      </c>
      <c r="V360">
        <v>33</v>
      </c>
      <c r="W360">
        <v>33</v>
      </c>
      <c r="X360">
        <v>33</v>
      </c>
      <c r="Y360">
        <v>33</v>
      </c>
      <c r="Z360">
        <v>33</v>
      </c>
      <c r="AA360">
        <v>33</v>
      </c>
      <c r="AB360">
        <v>33</v>
      </c>
      <c r="AC360">
        <v>33</v>
      </c>
      <c r="AD360">
        <v>33</v>
      </c>
      <c r="AE360">
        <v>33</v>
      </c>
      <c r="AF360">
        <v>33</v>
      </c>
      <c r="AG360">
        <v>33</v>
      </c>
      <c r="AH360">
        <v>33</v>
      </c>
      <c r="AI360">
        <v>31</v>
      </c>
      <c r="AJ360">
        <v>31</v>
      </c>
      <c r="AK360">
        <v>31</v>
      </c>
      <c r="AL360">
        <v>27</v>
      </c>
      <c r="AM360">
        <v>21</v>
      </c>
      <c r="AN360">
        <v>21</v>
      </c>
      <c r="AO360">
        <v>21</v>
      </c>
      <c r="AP360">
        <v>21</v>
      </c>
      <c r="AQ360">
        <v>21</v>
      </c>
      <c r="AR360">
        <v>21</v>
      </c>
      <c r="AS360">
        <v>21</v>
      </c>
      <c r="AT360" s="8">
        <f t="shared" si="46"/>
        <v>27.363636363636363</v>
      </c>
      <c r="AU360">
        <f t="shared" si="47"/>
        <v>25</v>
      </c>
      <c r="AV360" s="8">
        <f t="shared" si="48"/>
        <v>4.5088590269777251</v>
      </c>
      <c r="AW360" s="6">
        <f>Table18[[#This Row],[Szórás]]/Table18[[#This Row],[Átlagos akadálymentességi hibaszám]]</f>
        <v>0.16477557905898663</v>
      </c>
      <c r="AX360">
        <f t="shared" si="49"/>
        <v>21</v>
      </c>
      <c r="AY360">
        <f t="shared" si="50"/>
        <v>33</v>
      </c>
      <c r="AZ360">
        <f t="shared" si="51"/>
        <v>12</v>
      </c>
      <c r="BA360" s="7">
        <f t="shared" si="52"/>
        <v>1.0003032489934258</v>
      </c>
      <c r="BB360" s="8">
        <f t="shared" si="53"/>
        <v>5.5479771916251339E-4</v>
      </c>
    </row>
    <row r="361" spans="1:54" x14ac:dyDescent="0.25">
      <c r="A361" t="s">
        <v>124</v>
      </c>
      <c r="B361">
        <v>94</v>
      </c>
      <c r="C361">
        <v>93</v>
      </c>
      <c r="D361">
        <v>93</v>
      </c>
      <c r="E361">
        <v>93</v>
      </c>
      <c r="F361">
        <v>94</v>
      </c>
      <c r="G361">
        <v>96</v>
      </c>
      <c r="H361">
        <v>99</v>
      </c>
      <c r="I361">
        <v>98</v>
      </c>
      <c r="J361">
        <v>97</v>
      </c>
      <c r="K361">
        <v>96</v>
      </c>
      <c r="L361">
        <v>94</v>
      </c>
      <c r="M361">
        <v>94</v>
      </c>
      <c r="N361">
        <v>92</v>
      </c>
      <c r="O361">
        <v>93</v>
      </c>
      <c r="P361">
        <v>96</v>
      </c>
      <c r="Q361">
        <v>98</v>
      </c>
      <c r="R361">
        <v>97</v>
      </c>
      <c r="S361">
        <v>97</v>
      </c>
      <c r="T361">
        <v>97</v>
      </c>
      <c r="U361">
        <v>96</v>
      </c>
      <c r="V361">
        <v>96</v>
      </c>
      <c r="W361">
        <v>95</v>
      </c>
      <c r="X361">
        <v>96</v>
      </c>
      <c r="Y361">
        <v>93</v>
      </c>
      <c r="Z361">
        <v>94</v>
      </c>
      <c r="AA361">
        <v>95</v>
      </c>
      <c r="AB361">
        <v>96</v>
      </c>
      <c r="AC361">
        <v>98</v>
      </c>
      <c r="AD361">
        <v>97</v>
      </c>
      <c r="AE361">
        <v>95</v>
      </c>
      <c r="AF361">
        <v>98</v>
      </c>
      <c r="AG361">
        <v>93</v>
      </c>
      <c r="AH361">
        <v>95</v>
      </c>
      <c r="AI361">
        <v>93</v>
      </c>
      <c r="AJ361">
        <v>95</v>
      </c>
      <c r="AK361">
        <v>95</v>
      </c>
      <c r="AL361">
        <v>98</v>
      </c>
      <c r="AM361">
        <v>95</v>
      </c>
      <c r="AN361">
        <v>98</v>
      </c>
      <c r="AO361">
        <v>97</v>
      </c>
      <c r="AP361">
        <v>97</v>
      </c>
      <c r="AQ361">
        <v>96</v>
      </c>
      <c r="AR361">
        <v>100</v>
      </c>
      <c r="AS361">
        <v>99</v>
      </c>
      <c r="AT361" s="8">
        <f t="shared" si="46"/>
        <v>95.704545454545453</v>
      </c>
      <c r="AU361">
        <f t="shared" si="47"/>
        <v>96</v>
      </c>
      <c r="AV361" s="8">
        <f t="shared" si="48"/>
        <v>1.9716543101710471</v>
      </c>
      <c r="AW361" s="6">
        <f>Table18[[#This Row],[Szórás]]/Table18[[#This Row],[Átlagos akadálymentességi hibaszám]]</f>
        <v>2.0601469875926402E-2</v>
      </c>
      <c r="AX361">
        <f t="shared" si="49"/>
        <v>92</v>
      </c>
      <c r="AY361">
        <f t="shared" si="50"/>
        <v>100</v>
      </c>
      <c r="AZ361">
        <f t="shared" si="51"/>
        <v>8</v>
      </c>
      <c r="BA361" s="7">
        <f t="shared" si="52"/>
        <v>1.0005739868718151</v>
      </c>
      <c r="BB361" s="8">
        <f t="shared" si="53"/>
        <v>0.12809682146720389</v>
      </c>
    </row>
    <row r="362" spans="1:54" x14ac:dyDescent="0.25">
      <c r="A362" t="s">
        <v>103</v>
      </c>
      <c r="B362">
        <v>8</v>
      </c>
      <c r="C362">
        <v>8</v>
      </c>
      <c r="D362">
        <v>8</v>
      </c>
      <c r="E362">
        <v>8</v>
      </c>
      <c r="F362">
        <v>8</v>
      </c>
      <c r="G362">
        <v>8</v>
      </c>
      <c r="H362">
        <v>8</v>
      </c>
      <c r="I362">
        <v>8</v>
      </c>
      <c r="J362">
        <v>8</v>
      </c>
      <c r="K362">
        <v>8</v>
      </c>
      <c r="L362">
        <v>8</v>
      </c>
      <c r="M362">
        <v>8</v>
      </c>
      <c r="N362">
        <v>8</v>
      </c>
      <c r="O362">
        <v>8</v>
      </c>
      <c r="P362">
        <v>8</v>
      </c>
      <c r="Q362">
        <v>8</v>
      </c>
      <c r="R362">
        <v>8</v>
      </c>
      <c r="S362">
        <v>8</v>
      </c>
      <c r="T362">
        <v>8</v>
      </c>
      <c r="U362">
        <v>8</v>
      </c>
      <c r="V362">
        <v>8</v>
      </c>
      <c r="W362">
        <v>8</v>
      </c>
      <c r="X362">
        <v>8</v>
      </c>
      <c r="Y362">
        <v>8</v>
      </c>
      <c r="Z362">
        <v>8</v>
      </c>
      <c r="AA362">
        <v>8</v>
      </c>
      <c r="AB362">
        <v>8</v>
      </c>
      <c r="AC362">
        <v>8</v>
      </c>
      <c r="AD362">
        <v>8</v>
      </c>
      <c r="AE362">
        <v>8</v>
      </c>
      <c r="AF362">
        <v>8</v>
      </c>
      <c r="AG362">
        <v>8</v>
      </c>
      <c r="AH362">
        <v>8</v>
      </c>
      <c r="AI362">
        <v>8</v>
      </c>
      <c r="AJ362">
        <v>8</v>
      </c>
      <c r="AK362">
        <v>8</v>
      </c>
      <c r="AL362">
        <v>8</v>
      </c>
      <c r="AM362">
        <v>8</v>
      </c>
      <c r="AN362">
        <v>8</v>
      </c>
      <c r="AO362">
        <v>8</v>
      </c>
      <c r="AP362">
        <v>8</v>
      </c>
      <c r="AQ362">
        <v>8</v>
      </c>
      <c r="AR362">
        <v>8</v>
      </c>
      <c r="AS362">
        <v>8</v>
      </c>
      <c r="AT362" s="8">
        <f t="shared" si="46"/>
        <v>8</v>
      </c>
      <c r="AU362">
        <f t="shared" si="47"/>
        <v>8</v>
      </c>
      <c r="AV362" s="8">
        <f t="shared" si="48"/>
        <v>0</v>
      </c>
      <c r="AW362" s="6">
        <f>Table18[[#This Row],[Szórás]]/Table18[[#This Row],[Átlagos akadálymentességi hibaszám]]</f>
        <v>0</v>
      </c>
      <c r="AX362">
        <f t="shared" si="49"/>
        <v>8</v>
      </c>
      <c r="AY362">
        <f t="shared" si="50"/>
        <v>8</v>
      </c>
      <c r="AZ362">
        <f t="shared" si="51"/>
        <v>0</v>
      </c>
      <c r="BA362" s="7">
        <f t="shared" si="52"/>
        <v>1</v>
      </c>
      <c r="BB362" s="8">
        <f t="shared" si="53"/>
        <v>1</v>
      </c>
    </row>
    <row r="363" spans="1:54" x14ac:dyDescent="0.25">
      <c r="A363" t="s">
        <v>175</v>
      </c>
      <c r="B363">
        <v>28</v>
      </c>
      <c r="C363">
        <v>28</v>
      </c>
      <c r="D363">
        <v>28</v>
      </c>
      <c r="E363">
        <v>28</v>
      </c>
      <c r="F363">
        <v>28</v>
      </c>
      <c r="G363">
        <v>28</v>
      </c>
      <c r="H363">
        <v>28</v>
      </c>
      <c r="I363">
        <v>28</v>
      </c>
      <c r="J363">
        <v>28</v>
      </c>
      <c r="K363">
        <v>28</v>
      </c>
      <c r="L363">
        <v>28</v>
      </c>
      <c r="M363">
        <v>28</v>
      </c>
      <c r="N363">
        <v>28</v>
      </c>
      <c r="O363">
        <v>28</v>
      </c>
      <c r="P363">
        <v>28</v>
      </c>
      <c r="Q363">
        <v>28</v>
      </c>
      <c r="R363">
        <v>28</v>
      </c>
      <c r="S363">
        <v>28</v>
      </c>
      <c r="T363">
        <v>28</v>
      </c>
      <c r="U363">
        <v>28</v>
      </c>
      <c r="V363">
        <v>28</v>
      </c>
      <c r="W363">
        <v>28</v>
      </c>
      <c r="X363">
        <v>28</v>
      </c>
      <c r="Y363">
        <v>28</v>
      </c>
      <c r="Z363">
        <v>28</v>
      </c>
      <c r="AA363">
        <v>29</v>
      </c>
      <c r="AB363">
        <v>29</v>
      </c>
      <c r="AC363">
        <v>29</v>
      </c>
      <c r="AD363">
        <v>29</v>
      </c>
      <c r="AE363">
        <v>29</v>
      </c>
      <c r="AF363">
        <v>29</v>
      </c>
      <c r="AG363">
        <v>29</v>
      </c>
      <c r="AH363">
        <v>29</v>
      </c>
      <c r="AI363">
        <v>29</v>
      </c>
      <c r="AJ363">
        <v>29</v>
      </c>
      <c r="AK363">
        <v>29</v>
      </c>
      <c r="AL363">
        <v>29</v>
      </c>
      <c r="AM363">
        <v>29</v>
      </c>
      <c r="AN363">
        <v>28</v>
      </c>
      <c r="AO363">
        <v>29</v>
      </c>
      <c r="AP363">
        <v>29</v>
      </c>
      <c r="AQ363">
        <v>29</v>
      </c>
      <c r="AR363">
        <v>29</v>
      </c>
      <c r="AS363">
        <v>29</v>
      </c>
      <c r="AT363" s="8">
        <f t="shared" si="46"/>
        <v>28.40909090909091</v>
      </c>
      <c r="AU363">
        <f t="shared" si="47"/>
        <v>28</v>
      </c>
      <c r="AV363" s="8">
        <f t="shared" si="48"/>
        <v>0.49735027281476557</v>
      </c>
      <c r="AW363" s="6">
        <f>Table18[[#This Row],[Szórás]]/Table18[[#This Row],[Átlagos akadálymentességi hibaszám]]</f>
        <v>1.7506729603079748E-2</v>
      </c>
      <c r="AX363">
        <f t="shared" si="49"/>
        <v>28</v>
      </c>
      <c r="AY363">
        <f t="shared" si="50"/>
        <v>29</v>
      </c>
      <c r="AZ363">
        <f t="shared" si="51"/>
        <v>1</v>
      </c>
      <c r="BA363" s="7">
        <f t="shared" si="52"/>
        <v>1.0010936464579601</v>
      </c>
      <c r="BB363" s="8">
        <f t="shared" si="53"/>
        <v>0.64720068906115413</v>
      </c>
    </row>
    <row r="364" spans="1:54" x14ac:dyDescent="0.25">
      <c r="A364" t="s">
        <v>175</v>
      </c>
      <c r="B364">
        <v>84</v>
      </c>
      <c r="C364">
        <v>84</v>
      </c>
      <c r="D364">
        <v>85</v>
      </c>
      <c r="E364">
        <v>86</v>
      </c>
      <c r="F364">
        <v>85</v>
      </c>
      <c r="G364">
        <v>82</v>
      </c>
      <c r="H364">
        <v>82</v>
      </c>
      <c r="I364">
        <v>81</v>
      </c>
      <c r="J364">
        <v>82</v>
      </c>
      <c r="K364">
        <v>82</v>
      </c>
      <c r="L364">
        <v>81</v>
      </c>
      <c r="M364">
        <v>82</v>
      </c>
      <c r="N364">
        <v>82</v>
      </c>
      <c r="O364">
        <v>82</v>
      </c>
      <c r="P364">
        <v>82</v>
      </c>
      <c r="Q364">
        <v>81</v>
      </c>
      <c r="R364">
        <v>81</v>
      </c>
      <c r="S364">
        <v>82</v>
      </c>
      <c r="T364">
        <v>82</v>
      </c>
      <c r="U364">
        <v>81</v>
      </c>
      <c r="V364">
        <v>79</v>
      </c>
      <c r="W364">
        <v>79</v>
      </c>
      <c r="X364">
        <v>79</v>
      </c>
      <c r="Y364">
        <v>80</v>
      </c>
      <c r="Z364">
        <v>82</v>
      </c>
      <c r="AA364">
        <v>80</v>
      </c>
      <c r="AB364">
        <v>80</v>
      </c>
      <c r="AC364">
        <v>79</v>
      </c>
      <c r="AD364">
        <v>80</v>
      </c>
      <c r="AE364">
        <v>79</v>
      </c>
      <c r="AF364">
        <v>72</v>
      </c>
      <c r="AG364">
        <v>73</v>
      </c>
      <c r="AH364">
        <v>74</v>
      </c>
      <c r="AI364">
        <v>74</v>
      </c>
      <c r="AJ364">
        <v>68</v>
      </c>
      <c r="AK364">
        <v>73</v>
      </c>
      <c r="AL364">
        <v>73</v>
      </c>
      <c r="AM364">
        <v>73</v>
      </c>
      <c r="AN364">
        <v>73</v>
      </c>
      <c r="AO364">
        <v>73</v>
      </c>
      <c r="AP364">
        <v>74</v>
      </c>
      <c r="AQ364">
        <v>74</v>
      </c>
      <c r="AR364">
        <v>73</v>
      </c>
      <c r="AS364">
        <v>74</v>
      </c>
      <c r="AT364" s="8">
        <f t="shared" si="46"/>
        <v>78.795454545454547</v>
      </c>
      <c r="AU364">
        <f t="shared" si="47"/>
        <v>80</v>
      </c>
      <c r="AV364" s="8">
        <f t="shared" si="48"/>
        <v>4.4176156120197065</v>
      </c>
      <c r="AW364" s="6">
        <f>Table18[[#This Row],[Szórás]]/Table18[[#This Row],[Átlagos akadálymentességi hibaszám]]</f>
        <v>5.6064345811614388E-2</v>
      </c>
      <c r="AX364">
        <f t="shared" si="49"/>
        <v>68</v>
      </c>
      <c r="AY364">
        <f t="shared" si="50"/>
        <v>86</v>
      </c>
      <c r="AZ364">
        <f t="shared" si="51"/>
        <v>18</v>
      </c>
      <c r="BA364" s="7">
        <f t="shared" si="52"/>
        <v>0.99608108833175024</v>
      </c>
      <c r="BB364" s="8">
        <f t="shared" si="53"/>
        <v>0.7820852124840032</v>
      </c>
    </row>
    <row r="365" spans="1:54" x14ac:dyDescent="0.25">
      <c r="A365" t="s">
        <v>103</v>
      </c>
      <c r="B365">
        <v>54</v>
      </c>
      <c r="C365">
        <v>54</v>
      </c>
      <c r="D365">
        <v>54</v>
      </c>
      <c r="E365">
        <v>58</v>
      </c>
      <c r="F365">
        <v>58</v>
      </c>
      <c r="G365">
        <v>61</v>
      </c>
      <c r="H365">
        <v>62</v>
      </c>
      <c r="I365">
        <v>62</v>
      </c>
      <c r="J365">
        <v>62</v>
      </c>
      <c r="K365">
        <v>62</v>
      </c>
      <c r="L365">
        <v>62</v>
      </c>
      <c r="M365">
        <v>60</v>
      </c>
      <c r="N365">
        <v>54</v>
      </c>
      <c r="O365">
        <v>52</v>
      </c>
      <c r="P365">
        <v>54</v>
      </c>
      <c r="Q365">
        <v>55</v>
      </c>
      <c r="R365">
        <v>57</v>
      </c>
      <c r="S365">
        <v>54</v>
      </c>
      <c r="T365">
        <v>54</v>
      </c>
      <c r="U365">
        <v>54</v>
      </c>
      <c r="V365">
        <v>54</v>
      </c>
      <c r="W365">
        <v>54</v>
      </c>
      <c r="X365">
        <v>54</v>
      </c>
      <c r="Y365">
        <v>54</v>
      </c>
      <c r="Z365">
        <v>53</v>
      </c>
      <c r="AA365">
        <v>53</v>
      </c>
      <c r="AB365">
        <v>60</v>
      </c>
      <c r="AC365">
        <v>65</v>
      </c>
      <c r="AD365">
        <v>67</v>
      </c>
      <c r="AE365">
        <v>74</v>
      </c>
      <c r="AF365">
        <v>74</v>
      </c>
      <c r="AG365">
        <v>64</v>
      </c>
      <c r="AH365">
        <v>60</v>
      </c>
      <c r="AI365">
        <v>60</v>
      </c>
      <c r="AJ365">
        <v>62</v>
      </c>
      <c r="AK365">
        <v>62</v>
      </c>
      <c r="AL365">
        <v>63</v>
      </c>
      <c r="AM365">
        <v>63</v>
      </c>
      <c r="AN365">
        <v>58</v>
      </c>
      <c r="AO365">
        <v>58</v>
      </c>
      <c r="AP365">
        <v>61</v>
      </c>
      <c r="AQ365">
        <v>62</v>
      </c>
      <c r="AR365">
        <v>64</v>
      </c>
      <c r="AS365">
        <v>68</v>
      </c>
      <c r="AT365" s="8">
        <f t="shared" si="46"/>
        <v>59.31818181818182</v>
      </c>
      <c r="AU365">
        <f t="shared" si="47"/>
        <v>60</v>
      </c>
      <c r="AV365" s="8">
        <f t="shared" si="48"/>
        <v>5.3647112550345417</v>
      </c>
      <c r="AW365" s="6">
        <f>Table18[[#This Row],[Szórás]]/Table18[[#This Row],[Átlagos akadálymentességi hibaszám]]</f>
        <v>9.0439576713225986E-2</v>
      </c>
      <c r="AX365">
        <f t="shared" si="49"/>
        <v>52</v>
      </c>
      <c r="AY365">
        <f t="shared" si="50"/>
        <v>74</v>
      </c>
      <c r="AZ365">
        <f t="shared" si="51"/>
        <v>22</v>
      </c>
      <c r="BA365" s="7">
        <f t="shared" si="52"/>
        <v>1.0029190080200872</v>
      </c>
      <c r="BB365" s="8">
        <f t="shared" si="53"/>
        <v>0.18077350745724999</v>
      </c>
    </row>
    <row r="366" spans="1:54" x14ac:dyDescent="0.25">
      <c r="A366" t="s">
        <v>175</v>
      </c>
      <c r="B366">
        <v>200</v>
      </c>
      <c r="C366">
        <v>213</v>
      </c>
      <c r="D366">
        <v>201</v>
      </c>
      <c r="E366">
        <v>201</v>
      </c>
      <c r="F366">
        <v>200</v>
      </c>
      <c r="G366">
        <v>201</v>
      </c>
      <c r="H366">
        <v>201</v>
      </c>
      <c r="I366">
        <v>201</v>
      </c>
      <c r="J366">
        <v>210</v>
      </c>
      <c r="K366">
        <v>200</v>
      </c>
      <c r="L366">
        <v>210</v>
      </c>
      <c r="M366">
        <v>200</v>
      </c>
      <c r="N366">
        <v>213</v>
      </c>
      <c r="O366">
        <v>200</v>
      </c>
      <c r="P366">
        <v>203</v>
      </c>
      <c r="Q366">
        <v>201</v>
      </c>
      <c r="R366">
        <v>201</v>
      </c>
      <c r="S366">
        <v>211</v>
      </c>
      <c r="T366">
        <v>212</v>
      </c>
      <c r="U366">
        <v>202</v>
      </c>
      <c r="V366">
        <v>200</v>
      </c>
      <c r="W366">
        <v>213</v>
      </c>
      <c r="X366">
        <v>209</v>
      </c>
      <c r="Y366">
        <v>211</v>
      </c>
      <c r="Z366">
        <v>210</v>
      </c>
      <c r="AA366">
        <v>211</v>
      </c>
      <c r="AB366">
        <v>200</v>
      </c>
      <c r="AC366">
        <v>202</v>
      </c>
      <c r="AD366">
        <v>201</v>
      </c>
      <c r="AE366">
        <v>202</v>
      </c>
      <c r="AF366">
        <v>200</v>
      </c>
      <c r="AG366">
        <v>159</v>
      </c>
      <c r="AH366">
        <v>200</v>
      </c>
      <c r="AI366">
        <v>212</v>
      </c>
      <c r="AJ366">
        <v>213</v>
      </c>
      <c r="AK366">
        <v>200</v>
      </c>
      <c r="AL366">
        <v>201</v>
      </c>
      <c r="AM366">
        <v>201</v>
      </c>
      <c r="AN366">
        <v>213</v>
      </c>
      <c r="AO366">
        <v>200</v>
      </c>
      <c r="AP366">
        <v>203</v>
      </c>
      <c r="AQ366">
        <v>200</v>
      </c>
      <c r="AR366">
        <v>203</v>
      </c>
      <c r="AS366">
        <v>200</v>
      </c>
      <c r="AT366" s="8">
        <f t="shared" si="46"/>
        <v>203.29545454545453</v>
      </c>
      <c r="AU366">
        <f t="shared" si="47"/>
        <v>201</v>
      </c>
      <c r="AV366" s="8">
        <f t="shared" si="48"/>
        <v>8.5306003100044858</v>
      </c>
      <c r="AW366" s="6">
        <f>Table18[[#This Row],[Szórás]]/Table18[[#This Row],[Átlagos akadálymentességi hibaszám]]</f>
        <v>4.1961589003934867E-2</v>
      </c>
      <c r="AX366">
        <f t="shared" si="49"/>
        <v>159</v>
      </c>
      <c r="AY366">
        <f t="shared" si="50"/>
        <v>213</v>
      </c>
      <c r="AZ366">
        <f t="shared" si="51"/>
        <v>54</v>
      </c>
      <c r="BA366" s="7">
        <f t="shared" si="52"/>
        <v>0.99963607489281592</v>
      </c>
      <c r="BB366" s="8">
        <f t="shared" si="53"/>
        <v>1.0717212042991905E-2</v>
      </c>
    </row>
    <row r="367" spans="1:54" x14ac:dyDescent="0.25">
      <c r="A367" t="s">
        <v>175</v>
      </c>
      <c r="B367">
        <v>22</v>
      </c>
      <c r="C367">
        <v>27</v>
      </c>
      <c r="D367">
        <v>27</v>
      </c>
      <c r="E367">
        <v>27</v>
      </c>
      <c r="F367">
        <v>27</v>
      </c>
      <c r="G367">
        <v>22</v>
      </c>
      <c r="H367">
        <v>22</v>
      </c>
      <c r="I367">
        <v>22</v>
      </c>
      <c r="J367">
        <v>22</v>
      </c>
      <c r="K367">
        <v>16</v>
      </c>
      <c r="L367">
        <v>16</v>
      </c>
      <c r="M367">
        <v>17</v>
      </c>
      <c r="N367">
        <v>14</v>
      </c>
      <c r="O367">
        <v>14</v>
      </c>
      <c r="P367">
        <v>14</v>
      </c>
      <c r="Q367">
        <v>14</v>
      </c>
      <c r="R367">
        <v>14</v>
      </c>
      <c r="S367">
        <v>14</v>
      </c>
      <c r="T367">
        <v>14</v>
      </c>
      <c r="U367">
        <v>14</v>
      </c>
      <c r="V367">
        <v>14</v>
      </c>
      <c r="W367">
        <v>14</v>
      </c>
      <c r="X367">
        <v>14</v>
      </c>
      <c r="Y367">
        <v>14</v>
      </c>
      <c r="Z367">
        <v>14</v>
      </c>
      <c r="AA367">
        <v>14</v>
      </c>
      <c r="AB367">
        <v>14</v>
      </c>
      <c r="AC367">
        <v>14</v>
      </c>
      <c r="AD367">
        <v>14</v>
      </c>
      <c r="AE367">
        <v>14</v>
      </c>
      <c r="AF367">
        <v>14</v>
      </c>
      <c r="AG367">
        <v>14</v>
      </c>
      <c r="AH367">
        <v>14</v>
      </c>
      <c r="AI367">
        <v>14</v>
      </c>
      <c r="AJ367">
        <v>14</v>
      </c>
      <c r="AK367">
        <v>14</v>
      </c>
      <c r="AL367">
        <v>15</v>
      </c>
      <c r="AM367">
        <v>14</v>
      </c>
      <c r="AN367">
        <v>14</v>
      </c>
      <c r="AO367">
        <v>14</v>
      </c>
      <c r="AP367">
        <v>13</v>
      </c>
      <c r="AQ367">
        <v>13</v>
      </c>
      <c r="AR367">
        <v>13</v>
      </c>
      <c r="AS367">
        <v>13</v>
      </c>
      <c r="AT367" s="8">
        <f t="shared" si="46"/>
        <v>16.181818181818183</v>
      </c>
      <c r="AU367">
        <f t="shared" si="47"/>
        <v>14</v>
      </c>
      <c r="AV367" s="8">
        <f t="shared" si="48"/>
        <v>4.3362867368115507</v>
      </c>
      <c r="AW367" s="6">
        <f>Table18[[#This Row],[Szórás]]/Table18[[#This Row],[Átlagos akadálymentességi hibaszám]]</f>
        <v>0.26797277587037671</v>
      </c>
      <c r="AX367">
        <f t="shared" si="49"/>
        <v>13</v>
      </c>
      <c r="AY367">
        <f t="shared" si="50"/>
        <v>27</v>
      </c>
      <c r="AZ367">
        <f t="shared" si="51"/>
        <v>14</v>
      </c>
      <c r="BA367" s="7">
        <f t="shared" si="52"/>
        <v>0.98643204509609783</v>
      </c>
      <c r="BB367" s="8">
        <f t="shared" si="53"/>
        <v>0.58820847482036143</v>
      </c>
    </row>
    <row r="368" spans="1:54" x14ac:dyDescent="0.25">
      <c r="A368" t="s">
        <v>175</v>
      </c>
      <c r="B368">
        <v>61</v>
      </c>
      <c r="C368">
        <v>62</v>
      </c>
      <c r="D368">
        <v>62</v>
      </c>
      <c r="E368">
        <v>62</v>
      </c>
      <c r="F368">
        <v>62</v>
      </c>
      <c r="G368">
        <v>62</v>
      </c>
      <c r="H368">
        <v>62</v>
      </c>
      <c r="I368">
        <v>62</v>
      </c>
      <c r="J368">
        <v>62</v>
      </c>
      <c r="K368">
        <v>62</v>
      </c>
      <c r="L368">
        <v>62</v>
      </c>
      <c r="M368">
        <v>62</v>
      </c>
      <c r="N368">
        <v>62</v>
      </c>
      <c r="O368">
        <v>62</v>
      </c>
      <c r="P368">
        <v>62</v>
      </c>
      <c r="Q368">
        <v>62</v>
      </c>
      <c r="R368">
        <v>62</v>
      </c>
      <c r="S368">
        <v>62</v>
      </c>
      <c r="T368">
        <v>62</v>
      </c>
      <c r="U368">
        <v>62</v>
      </c>
      <c r="V368">
        <v>62</v>
      </c>
      <c r="W368">
        <v>62</v>
      </c>
      <c r="X368">
        <v>62</v>
      </c>
      <c r="Y368">
        <v>62</v>
      </c>
      <c r="Z368">
        <v>62</v>
      </c>
      <c r="AA368">
        <v>62</v>
      </c>
      <c r="AB368">
        <v>62</v>
      </c>
      <c r="AC368">
        <v>62</v>
      </c>
      <c r="AD368">
        <v>62</v>
      </c>
      <c r="AE368">
        <v>62</v>
      </c>
      <c r="AF368">
        <v>62</v>
      </c>
      <c r="AG368">
        <v>62</v>
      </c>
      <c r="AH368">
        <v>62</v>
      </c>
      <c r="AI368">
        <v>62</v>
      </c>
      <c r="AJ368">
        <v>62</v>
      </c>
      <c r="AK368">
        <v>62</v>
      </c>
      <c r="AL368">
        <v>62</v>
      </c>
      <c r="AM368">
        <v>32</v>
      </c>
      <c r="AN368">
        <v>158</v>
      </c>
      <c r="AO368">
        <v>158</v>
      </c>
      <c r="AP368">
        <v>157</v>
      </c>
      <c r="AQ368">
        <v>157</v>
      </c>
      <c r="AR368">
        <v>157</v>
      </c>
      <c r="AS368">
        <v>157</v>
      </c>
      <c r="AT368" s="8">
        <f t="shared" si="46"/>
        <v>74.295454545454547</v>
      </c>
      <c r="AU368">
        <f t="shared" si="47"/>
        <v>62</v>
      </c>
      <c r="AV368" s="8">
        <f t="shared" si="48"/>
        <v>33.681531441632814</v>
      </c>
      <c r="AW368" s="6">
        <f>Table18[[#This Row],[Szórás]]/Table18[[#This Row],[Átlagos akadálymentességi hibaszám]]</f>
        <v>0.45334578875247594</v>
      </c>
      <c r="AX368">
        <f t="shared" si="49"/>
        <v>32</v>
      </c>
      <c r="AY368">
        <f t="shared" si="50"/>
        <v>158</v>
      </c>
      <c r="AZ368">
        <f t="shared" si="51"/>
        <v>126</v>
      </c>
      <c r="BA368" s="7">
        <f t="shared" si="52"/>
        <v>1.0136558255328059</v>
      </c>
      <c r="BB368" s="8">
        <f t="shared" si="53"/>
        <v>0.25628003507073527</v>
      </c>
    </row>
    <row r="369" spans="1:54" x14ac:dyDescent="0.25">
      <c r="A369" t="s">
        <v>175</v>
      </c>
      <c r="B369">
        <v>40</v>
      </c>
      <c r="C369">
        <v>40</v>
      </c>
      <c r="D369">
        <v>40</v>
      </c>
      <c r="E369">
        <v>40</v>
      </c>
      <c r="F369">
        <v>40</v>
      </c>
      <c r="G369">
        <v>41</v>
      </c>
      <c r="H369">
        <v>40</v>
      </c>
      <c r="I369">
        <v>40</v>
      </c>
      <c r="J369">
        <v>40</v>
      </c>
      <c r="K369">
        <v>41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41</v>
      </c>
      <c r="U369">
        <v>40</v>
      </c>
      <c r="V369">
        <v>41</v>
      </c>
      <c r="W369">
        <v>40</v>
      </c>
      <c r="X369">
        <v>40</v>
      </c>
      <c r="Y369">
        <v>40</v>
      </c>
      <c r="Z369">
        <v>41</v>
      </c>
      <c r="AA369">
        <v>41</v>
      </c>
      <c r="AB369">
        <v>40</v>
      </c>
      <c r="AC369">
        <v>40</v>
      </c>
      <c r="AD369">
        <v>40</v>
      </c>
      <c r="AE369">
        <v>40</v>
      </c>
      <c r="AF369">
        <v>40</v>
      </c>
      <c r="AG369">
        <v>41</v>
      </c>
      <c r="AH369">
        <v>40</v>
      </c>
      <c r="AI369">
        <v>40</v>
      </c>
      <c r="AJ369">
        <v>40</v>
      </c>
      <c r="AK369">
        <v>40</v>
      </c>
      <c r="AL369">
        <v>40</v>
      </c>
      <c r="AM369">
        <v>41</v>
      </c>
      <c r="AN369">
        <v>41</v>
      </c>
      <c r="AO369">
        <v>40</v>
      </c>
      <c r="AP369">
        <v>41</v>
      </c>
      <c r="AQ369">
        <v>41</v>
      </c>
      <c r="AR369">
        <v>41</v>
      </c>
      <c r="AS369">
        <v>2</v>
      </c>
      <c r="AT369" s="8">
        <f t="shared" si="46"/>
        <v>39.409090909090907</v>
      </c>
      <c r="AU369">
        <f t="shared" si="47"/>
        <v>40</v>
      </c>
      <c r="AV369" s="8">
        <f t="shared" si="48"/>
        <v>5.7881923989581914</v>
      </c>
      <c r="AW369" s="6">
        <f>Table18[[#This Row],[Szórás]]/Table18[[#This Row],[Átlagos akadálymentességi hibaszám]]</f>
        <v>0.14687454760908905</v>
      </c>
      <c r="AX369">
        <f t="shared" si="49"/>
        <v>2</v>
      </c>
      <c r="AY369">
        <f t="shared" si="50"/>
        <v>41</v>
      </c>
      <c r="AZ369">
        <f t="shared" si="51"/>
        <v>39</v>
      </c>
      <c r="BA369" s="7">
        <f t="shared" si="52"/>
        <v>0.99121145090853147</v>
      </c>
      <c r="BB369" s="8">
        <f t="shared" si="53"/>
        <v>6.2710498134506076E-2</v>
      </c>
    </row>
    <row r="370" spans="1:54" x14ac:dyDescent="0.25">
      <c r="A370" t="s">
        <v>175</v>
      </c>
      <c r="B370">
        <v>163</v>
      </c>
      <c r="C370">
        <v>163</v>
      </c>
      <c r="D370">
        <v>166</v>
      </c>
      <c r="E370">
        <v>166</v>
      </c>
      <c r="F370">
        <v>166</v>
      </c>
      <c r="G370">
        <v>166</v>
      </c>
      <c r="H370">
        <v>168</v>
      </c>
      <c r="I370">
        <v>168</v>
      </c>
      <c r="J370">
        <v>167</v>
      </c>
      <c r="K370">
        <v>160</v>
      </c>
      <c r="L370">
        <v>158</v>
      </c>
      <c r="M370">
        <v>159</v>
      </c>
      <c r="N370">
        <v>158</v>
      </c>
      <c r="O370">
        <v>160</v>
      </c>
      <c r="P370">
        <v>159</v>
      </c>
      <c r="Q370">
        <v>159</v>
      </c>
      <c r="R370">
        <v>158</v>
      </c>
      <c r="S370">
        <v>159</v>
      </c>
      <c r="T370">
        <v>160</v>
      </c>
      <c r="U370">
        <v>162</v>
      </c>
      <c r="V370">
        <v>172</v>
      </c>
      <c r="W370">
        <v>165</v>
      </c>
      <c r="X370">
        <v>162</v>
      </c>
      <c r="Y370">
        <v>162</v>
      </c>
      <c r="Z370">
        <v>169</v>
      </c>
      <c r="AA370">
        <v>165</v>
      </c>
      <c r="AB370">
        <v>169</v>
      </c>
      <c r="AC370">
        <v>171</v>
      </c>
      <c r="AD370">
        <v>178</v>
      </c>
      <c r="AE370">
        <v>182</v>
      </c>
      <c r="AF370">
        <v>181</v>
      </c>
      <c r="AG370">
        <v>169</v>
      </c>
      <c r="AH370">
        <v>172</v>
      </c>
      <c r="AI370">
        <v>172</v>
      </c>
      <c r="AJ370">
        <v>170</v>
      </c>
      <c r="AK370">
        <v>171</v>
      </c>
      <c r="AL370">
        <v>172</v>
      </c>
      <c r="AM370">
        <v>172</v>
      </c>
      <c r="AN370">
        <v>180</v>
      </c>
      <c r="AO370">
        <v>171</v>
      </c>
      <c r="AP370">
        <v>171</v>
      </c>
      <c r="AQ370">
        <v>181</v>
      </c>
      <c r="AR370">
        <v>185</v>
      </c>
      <c r="AS370">
        <v>177</v>
      </c>
      <c r="AT370" s="8">
        <f t="shared" si="46"/>
        <v>167.81818181818181</v>
      </c>
      <c r="AU370">
        <f t="shared" si="47"/>
        <v>167.5</v>
      </c>
      <c r="AV370" s="8">
        <f t="shared" si="48"/>
        <v>7.2793838458674287</v>
      </c>
      <c r="AW370" s="6">
        <f>Table18[[#This Row],[Szórás]]/Table18[[#This Row],[Átlagos akadálymentességi hibaszám]]</f>
        <v>4.3376610132471134E-2</v>
      </c>
      <c r="AX370">
        <f t="shared" si="49"/>
        <v>158</v>
      </c>
      <c r="AY370">
        <f t="shared" si="50"/>
        <v>185</v>
      </c>
      <c r="AZ370">
        <f t="shared" si="51"/>
        <v>27</v>
      </c>
      <c r="BA370" s="7">
        <f t="shared" si="52"/>
        <v>1.0023002401283929</v>
      </c>
      <c r="BB370" s="8">
        <f t="shared" si="53"/>
        <v>0.4720339214829915</v>
      </c>
    </row>
    <row r="371" spans="1:54" x14ac:dyDescent="0.25">
      <c r="A371" t="s">
        <v>175</v>
      </c>
      <c r="B371">
        <v>108</v>
      </c>
      <c r="C371">
        <v>99</v>
      </c>
      <c r="D371">
        <v>100</v>
      </c>
      <c r="E371">
        <v>107</v>
      </c>
      <c r="F371">
        <v>107</v>
      </c>
      <c r="G371">
        <v>107</v>
      </c>
      <c r="H371">
        <v>107</v>
      </c>
      <c r="I371">
        <v>107</v>
      </c>
      <c r="J371">
        <v>107</v>
      </c>
      <c r="K371">
        <v>107</v>
      </c>
      <c r="L371">
        <v>107</v>
      </c>
      <c r="M371">
        <v>107</v>
      </c>
      <c r="N371">
        <v>107</v>
      </c>
      <c r="O371">
        <v>107</v>
      </c>
      <c r="P371">
        <v>107</v>
      </c>
      <c r="Q371">
        <v>107</v>
      </c>
      <c r="R371">
        <v>107</v>
      </c>
      <c r="S371">
        <v>107</v>
      </c>
      <c r="T371">
        <v>107</v>
      </c>
      <c r="U371">
        <v>107</v>
      </c>
      <c r="V371">
        <v>107</v>
      </c>
      <c r="W371">
        <v>107</v>
      </c>
      <c r="X371">
        <v>107</v>
      </c>
      <c r="Y371">
        <v>107</v>
      </c>
      <c r="Z371">
        <v>108</v>
      </c>
      <c r="AA371">
        <v>108</v>
      </c>
      <c r="AB371">
        <v>109</v>
      </c>
      <c r="AC371">
        <v>109</v>
      </c>
      <c r="AD371">
        <v>109</v>
      </c>
      <c r="AE371">
        <v>109</v>
      </c>
      <c r="AF371">
        <v>109</v>
      </c>
      <c r="AG371">
        <v>109</v>
      </c>
      <c r="AH371">
        <v>109</v>
      </c>
      <c r="AI371">
        <v>109</v>
      </c>
      <c r="AJ371">
        <v>109</v>
      </c>
      <c r="AK371">
        <v>109</v>
      </c>
      <c r="AL371">
        <v>109</v>
      </c>
      <c r="AM371">
        <v>109</v>
      </c>
      <c r="AN371">
        <v>109</v>
      </c>
      <c r="AO371">
        <v>108</v>
      </c>
      <c r="AP371">
        <v>108</v>
      </c>
      <c r="AQ371">
        <v>108</v>
      </c>
      <c r="AR371">
        <v>108</v>
      </c>
      <c r="AS371">
        <v>108</v>
      </c>
      <c r="AT371" s="8">
        <f t="shared" si="46"/>
        <v>107.43181818181819</v>
      </c>
      <c r="AU371">
        <f t="shared" si="47"/>
        <v>107</v>
      </c>
      <c r="AV371" s="8">
        <f t="shared" si="48"/>
        <v>1.9576650457342402</v>
      </c>
      <c r="AW371" s="6">
        <f>Table18[[#This Row],[Szórás]]/Table18[[#This Row],[Átlagos akadálymentességi hibaszám]]</f>
        <v>1.8222395179248268E-2</v>
      </c>
      <c r="AX371">
        <f t="shared" si="49"/>
        <v>99</v>
      </c>
      <c r="AY371">
        <f t="shared" si="50"/>
        <v>109</v>
      </c>
      <c r="AZ371">
        <f t="shared" si="51"/>
        <v>10</v>
      </c>
      <c r="BA371" s="7">
        <f t="shared" si="52"/>
        <v>1.0008746633440557</v>
      </c>
      <c r="BB371" s="8">
        <f t="shared" si="53"/>
        <v>0.35887085862541929</v>
      </c>
    </row>
    <row r="372" spans="1:54" x14ac:dyDescent="0.25">
      <c r="A372" t="s">
        <v>137</v>
      </c>
      <c r="B372">
        <v>154</v>
      </c>
      <c r="C372">
        <v>116</v>
      </c>
      <c r="D372">
        <v>126</v>
      </c>
      <c r="E372">
        <v>135</v>
      </c>
      <c r="F372">
        <v>142</v>
      </c>
      <c r="G372">
        <v>145</v>
      </c>
      <c r="H372">
        <v>143</v>
      </c>
      <c r="I372">
        <v>145</v>
      </c>
      <c r="J372">
        <v>143</v>
      </c>
      <c r="K372">
        <v>118</v>
      </c>
      <c r="L372">
        <v>119</v>
      </c>
      <c r="M372">
        <v>117</v>
      </c>
      <c r="N372">
        <v>109</v>
      </c>
      <c r="O372">
        <v>100</v>
      </c>
      <c r="P372">
        <v>95</v>
      </c>
      <c r="Q372">
        <v>104</v>
      </c>
      <c r="R372">
        <v>99</v>
      </c>
      <c r="S372">
        <v>107</v>
      </c>
      <c r="T372">
        <v>114</v>
      </c>
      <c r="U372">
        <v>111</v>
      </c>
      <c r="V372">
        <v>113</v>
      </c>
      <c r="W372">
        <v>114</v>
      </c>
      <c r="X372">
        <v>111</v>
      </c>
      <c r="Y372">
        <v>123</v>
      </c>
      <c r="Z372">
        <v>115</v>
      </c>
      <c r="AA372">
        <v>132</v>
      </c>
      <c r="AB372">
        <v>115</v>
      </c>
      <c r="AC372">
        <v>116</v>
      </c>
      <c r="AD372">
        <v>116</v>
      </c>
      <c r="AE372">
        <v>124</v>
      </c>
      <c r="AF372">
        <v>130</v>
      </c>
      <c r="AG372">
        <v>122</v>
      </c>
      <c r="AH372">
        <v>122</v>
      </c>
      <c r="AI372">
        <v>118</v>
      </c>
      <c r="AJ372">
        <v>125</v>
      </c>
      <c r="AK372">
        <v>123</v>
      </c>
      <c r="AL372">
        <v>125</v>
      </c>
      <c r="AM372">
        <v>120</v>
      </c>
      <c r="AN372">
        <v>123</v>
      </c>
      <c r="AO372">
        <v>127</v>
      </c>
      <c r="AP372">
        <v>126</v>
      </c>
      <c r="AQ372">
        <v>123</v>
      </c>
      <c r="AR372">
        <v>115</v>
      </c>
      <c r="AS372">
        <v>107</v>
      </c>
      <c r="AT372" s="8">
        <f t="shared" si="46"/>
        <v>121.06818181818181</v>
      </c>
      <c r="AU372">
        <f t="shared" si="47"/>
        <v>119.5</v>
      </c>
      <c r="AV372" s="8">
        <f t="shared" si="48"/>
        <v>12.942444554099501</v>
      </c>
      <c r="AW372" s="6">
        <f>Table18[[#This Row],[Szórás]]/Table18[[#This Row],[Átlagos akadálymentességi hibaszám]]</f>
        <v>0.10690211383149578</v>
      </c>
      <c r="AX372">
        <f t="shared" si="49"/>
        <v>95</v>
      </c>
      <c r="AY372">
        <f t="shared" si="50"/>
        <v>154</v>
      </c>
      <c r="AZ372">
        <f t="shared" si="51"/>
        <v>59</v>
      </c>
      <c r="BA372" s="7">
        <f t="shared" si="52"/>
        <v>0.99826189324372061</v>
      </c>
      <c r="BB372" s="8">
        <f t="shared" si="53"/>
        <v>4.4736759266001867E-2</v>
      </c>
    </row>
    <row r="373" spans="1:54" x14ac:dyDescent="0.25">
      <c r="A373" t="s">
        <v>124</v>
      </c>
      <c r="B373">
        <v>6</v>
      </c>
      <c r="C373">
        <v>4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>
        <v>2</v>
      </c>
      <c r="V373">
        <v>2</v>
      </c>
      <c r="W373">
        <v>2</v>
      </c>
      <c r="X373">
        <v>4</v>
      </c>
      <c r="Y373">
        <v>8</v>
      </c>
      <c r="Z373">
        <v>8</v>
      </c>
      <c r="AA373">
        <v>6</v>
      </c>
      <c r="AB373">
        <v>4</v>
      </c>
      <c r="AC373">
        <v>6</v>
      </c>
      <c r="AD373">
        <v>8</v>
      </c>
      <c r="AE373">
        <v>8</v>
      </c>
      <c r="AF373">
        <v>8</v>
      </c>
      <c r="AG373">
        <v>2</v>
      </c>
      <c r="AH373">
        <v>2</v>
      </c>
      <c r="AI373">
        <v>2</v>
      </c>
      <c r="AJ373">
        <v>4</v>
      </c>
      <c r="AK373">
        <v>4</v>
      </c>
      <c r="AL373">
        <v>4</v>
      </c>
      <c r="AM373">
        <v>4</v>
      </c>
      <c r="AN373">
        <v>4</v>
      </c>
      <c r="AO373">
        <v>2</v>
      </c>
      <c r="AP373">
        <v>4</v>
      </c>
      <c r="AQ373">
        <v>4</v>
      </c>
      <c r="AR373">
        <v>4</v>
      </c>
      <c r="AS373">
        <v>4</v>
      </c>
      <c r="AT373" s="8">
        <f t="shared" si="46"/>
        <v>3.5</v>
      </c>
      <c r="AU373">
        <f t="shared" si="47"/>
        <v>2</v>
      </c>
      <c r="AV373" s="8">
        <f t="shared" si="48"/>
        <v>2.0288615205990381</v>
      </c>
      <c r="AW373" s="6">
        <f>Table18[[#This Row],[Szórás]]/Table18[[#This Row],[Átlagos akadálymentességi hibaszám]]</f>
        <v>0.57967472017115373</v>
      </c>
      <c r="AX373">
        <f t="shared" si="49"/>
        <v>2</v>
      </c>
      <c r="AY373">
        <f t="shared" si="50"/>
        <v>8</v>
      </c>
      <c r="AZ373">
        <f t="shared" si="51"/>
        <v>6</v>
      </c>
      <c r="BA373" s="7">
        <f t="shared" si="52"/>
        <v>1.0167655315029789</v>
      </c>
      <c r="BB373" s="8">
        <f t="shared" si="53"/>
        <v>0.17545020859236113</v>
      </c>
    </row>
    <row r="374" spans="1:54" x14ac:dyDescent="0.25">
      <c r="A374" t="s">
        <v>137</v>
      </c>
      <c r="B374">
        <v>93</v>
      </c>
      <c r="C374">
        <v>85</v>
      </c>
      <c r="D374">
        <v>85</v>
      </c>
      <c r="E374">
        <v>85</v>
      </c>
      <c r="F374">
        <v>85</v>
      </c>
      <c r="G374">
        <v>85</v>
      </c>
      <c r="H374">
        <v>85</v>
      </c>
      <c r="I374">
        <v>85</v>
      </c>
      <c r="J374">
        <v>85</v>
      </c>
      <c r="K374">
        <v>85</v>
      </c>
      <c r="L374">
        <v>85</v>
      </c>
      <c r="M374">
        <v>85</v>
      </c>
      <c r="N374">
        <v>85</v>
      </c>
      <c r="O374">
        <v>85</v>
      </c>
      <c r="P374">
        <v>85</v>
      </c>
      <c r="Q374">
        <v>85</v>
      </c>
      <c r="R374">
        <v>85</v>
      </c>
      <c r="S374">
        <v>93</v>
      </c>
      <c r="T374">
        <v>93</v>
      </c>
      <c r="U374">
        <v>84</v>
      </c>
      <c r="V374">
        <v>83</v>
      </c>
      <c r="W374">
        <v>85</v>
      </c>
      <c r="X374">
        <v>85</v>
      </c>
      <c r="Y374">
        <v>85</v>
      </c>
      <c r="Z374">
        <v>85</v>
      </c>
      <c r="AA374">
        <v>85</v>
      </c>
      <c r="AB374">
        <v>92</v>
      </c>
      <c r="AC374">
        <v>92</v>
      </c>
      <c r="AD374">
        <v>83</v>
      </c>
      <c r="AE374">
        <v>83</v>
      </c>
      <c r="AF374">
        <v>83</v>
      </c>
      <c r="AG374">
        <v>83</v>
      </c>
      <c r="AH374">
        <v>83</v>
      </c>
      <c r="AI374">
        <v>83</v>
      </c>
      <c r="AJ374">
        <v>88</v>
      </c>
      <c r="AK374">
        <v>88</v>
      </c>
      <c r="AL374">
        <v>88</v>
      </c>
      <c r="AM374">
        <v>83</v>
      </c>
      <c r="AN374">
        <v>83</v>
      </c>
      <c r="AO374">
        <v>84</v>
      </c>
      <c r="AP374">
        <v>83</v>
      </c>
      <c r="AQ374">
        <v>83</v>
      </c>
      <c r="AR374">
        <v>83</v>
      </c>
      <c r="AS374">
        <v>83</v>
      </c>
      <c r="AT374" s="8">
        <f t="shared" si="46"/>
        <v>85.431818181818187</v>
      </c>
      <c r="AU374">
        <f t="shared" si="47"/>
        <v>85</v>
      </c>
      <c r="AV374" s="8">
        <f t="shared" si="48"/>
        <v>2.9046692744752076</v>
      </c>
      <c r="AW374" s="6">
        <f>Table18[[#This Row],[Szórás]]/Table18[[#This Row],[Átlagos akadálymentességi hibaszám]]</f>
        <v>3.3999853172894154E-2</v>
      </c>
      <c r="AX374">
        <f t="shared" si="49"/>
        <v>83</v>
      </c>
      <c r="AY374">
        <f t="shared" si="50"/>
        <v>93</v>
      </c>
      <c r="AZ374">
        <f t="shared" si="51"/>
        <v>10</v>
      </c>
      <c r="BA374" s="7">
        <f t="shared" si="52"/>
        <v>0.99935866898914782</v>
      </c>
      <c r="BB374" s="8">
        <f t="shared" si="53"/>
        <v>6.1922052651704328E-2</v>
      </c>
    </row>
    <row r="375" spans="1:54" x14ac:dyDescent="0.25">
      <c r="A375" t="s">
        <v>137</v>
      </c>
      <c r="B375">
        <v>107</v>
      </c>
      <c r="C375">
        <v>100</v>
      </c>
      <c r="D375">
        <v>91</v>
      </c>
      <c r="E375">
        <v>90</v>
      </c>
      <c r="F375">
        <v>94</v>
      </c>
      <c r="G375">
        <v>96</v>
      </c>
      <c r="H375">
        <v>93</v>
      </c>
      <c r="I375">
        <v>95</v>
      </c>
      <c r="J375">
        <v>96</v>
      </c>
      <c r="K375">
        <v>102</v>
      </c>
      <c r="L375">
        <v>104</v>
      </c>
      <c r="M375">
        <v>93</v>
      </c>
      <c r="N375">
        <v>95</v>
      </c>
      <c r="O375">
        <v>105</v>
      </c>
      <c r="P375">
        <v>101</v>
      </c>
      <c r="Q375">
        <v>101</v>
      </c>
      <c r="R375">
        <v>101</v>
      </c>
      <c r="S375">
        <v>103</v>
      </c>
      <c r="T375">
        <v>97</v>
      </c>
      <c r="U375">
        <v>101</v>
      </c>
      <c r="V375">
        <v>103</v>
      </c>
      <c r="W375">
        <v>95</v>
      </c>
      <c r="X375">
        <v>93</v>
      </c>
      <c r="Y375">
        <v>96</v>
      </c>
      <c r="Z375">
        <v>93</v>
      </c>
      <c r="AA375">
        <v>95</v>
      </c>
      <c r="AB375">
        <v>100</v>
      </c>
      <c r="AC375">
        <v>101</v>
      </c>
      <c r="AD375">
        <v>104</v>
      </c>
      <c r="AE375">
        <v>102</v>
      </c>
      <c r="AF375">
        <v>101</v>
      </c>
      <c r="AG375">
        <v>95</v>
      </c>
      <c r="AH375">
        <v>99</v>
      </c>
      <c r="AI375">
        <v>96</v>
      </c>
      <c r="AJ375">
        <v>95</v>
      </c>
      <c r="AK375">
        <v>100</v>
      </c>
      <c r="AL375">
        <v>103</v>
      </c>
      <c r="AM375">
        <v>100</v>
      </c>
      <c r="AN375">
        <v>97</v>
      </c>
      <c r="AO375">
        <v>96</v>
      </c>
      <c r="AP375">
        <v>95</v>
      </c>
      <c r="AQ375">
        <v>95</v>
      </c>
      <c r="AR375">
        <v>94</v>
      </c>
      <c r="AS375">
        <v>99</v>
      </c>
      <c r="AT375" s="8">
        <f t="shared" si="46"/>
        <v>98</v>
      </c>
      <c r="AU375">
        <f t="shared" si="47"/>
        <v>97</v>
      </c>
      <c r="AV375" s="8">
        <f t="shared" si="48"/>
        <v>4.091966036822841</v>
      </c>
      <c r="AW375" s="6">
        <f>Table18[[#This Row],[Szórás]]/Table18[[#This Row],[Átlagos akadálymentességi hibaszám]]</f>
        <v>4.1754755477784095E-2</v>
      </c>
      <c r="AX375">
        <f t="shared" si="49"/>
        <v>90</v>
      </c>
      <c r="AY375">
        <f t="shared" si="50"/>
        <v>107</v>
      </c>
      <c r="AZ375">
        <f t="shared" si="51"/>
        <v>17</v>
      </c>
      <c r="BA375" s="7">
        <f t="shared" si="52"/>
        <v>1.0000761763646646</v>
      </c>
      <c r="BB375" s="8">
        <f t="shared" si="53"/>
        <v>5.5118892652712985E-4</v>
      </c>
    </row>
    <row r="376" spans="1:54" x14ac:dyDescent="0.25">
      <c r="A376" t="s">
        <v>103</v>
      </c>
      <c r="B376">
        <v>21</v>
      </c>
      <c r="C376">
        <v>21</v>
      </c>
      <c r="D376">
        <v>21</v>
      </c>
      <c r="E376">
        <v>21</v>
      </c>
      <c r="F376">
        <v>21</v>
      </c>
      <c r="G376">
        <v>21</v>
      </c>
      <c r="H376">
        <v>22</v>
      </c>
      <c r="I376">
        <v>22</v>
      </c>
      <c r="J376">
        <v>22</v>
      </c>
      <c r="K376">
        <v>22</v>
      </c>
      <c r="L376">
        <v>23</v>
      </c>
      <c r="M376">
        <v>23</v>
      </c>
      <c r="N376">
        <v>22</v>
      </c>
      <c r="O376">
        <v>21</v>
      </c>
      <c r="P376">
        <v>21</v>
      </c>
      <c r="Q376">
        <v>21</v>
      </c>
      <c r="R376">
        <v>21</v>
      </c>
      <c r="S376">
        <v>21</v>
      </c>
      <c r="T376">
        <v>20</v>
      </c>
      <c r="U376">
        <v>21</v>
      </c>
      <c r="V376">
        <v>21</v>
      </c>
      <c r="W376">
        <v>22</v>
      </c>
      <c r="X376">
        <v>22</v>
      </c>
      <c r="Y376">
        <v>22</v>
      </c>
      <c r="Z376">
        <v>33</v>
      </c>
      <c r="AA376">
        <v>33</v>
      </c>
      <c r="AB376">
        <v>33</v>
      </c>
      <c r="AC376">
        <v>33</v>
      </c>
      <c r="AD376">
        <v>33</v>
      </c>
      <c r="AE376">
        <v>33</v>
      </c>
      <c r="AF376">
        <v>33</v>
      </c>
      <c r="AG376">
        <v>33</v>
      </c>
      <c r="AH376">
        <v>33</v>
      </c>
      <c r="AI376">
        <v>33</v>
      </c>
      <c r="AJ376">
        <v>33</v>
      </c>
      <c r="AK376">
        <v>33</v>
      </c>
      <c r="AL376">
        <v>33</v>
      </c>
      <c r="AM376">
        <v>33</v>
      </c>
      <c r="AN376">
        <v>33</v>
      </c>
      <c r="AO376">
        <v>33</v>
      </c>
      <c r="AP376">
        <v>33</v>
      </c>
      <c r="AQ376">
        <v>33</v>
      </c>
      <c r="AR376">
        <v>33</v>
      </c>
      <c r="AS376">
        <v>33</v>
      </c>
      <c r="AT376" s="8">
        <f t="shared" si="46"/>
        <v>26.704545454545453</v>
      </c>
      <c r="AU376">
        <f t="shared" si="47"/>
        <v>22.5</v>
      </c>
      <c r="AV376" s="8">
        <f t="shared" si="48"/>
        <v>5.837248258421428</v>
      </c>
      <c r="AW376" s="6">
        <f>Table18[[#This Row],[Szórás]]/Table18[[#This Row],[Átlagos akadálymentességi hibaszám]]</f>
        <v>0.21858631776216411</v>
      </c>
      <c r="AX376">
        <f t="shared" si="49"/>
        <v>20</v>
      </c>
      <c r="AY376">
        <f t="shared" si="50"/>
        <v>33</v>
      </c>
      <c r="AZ376">
        <f t="shared" si="51"/>
        <v>13</v>
      </c>
      <c r="BA376" s="7">
        <f t="shared" si="52"/>
        <v>1.0147187615849671</v>
      </c>
      <c r="BB376" s="8">
        <f t="shared" si="53"/>
        <v>0.73838652531105697</v>
      </c>
    </row>
    <row r="377" spans="1:54" x14ac:dyDescent="0.25">
      <c r="A377" t="s">
        <v>175</v>
      </c>
      <c r="B377">
        <v>173</v>
      </c>
      <c r="C377">
        <v>173</v>
      </c>
      <c r="D377">
        <v>173</v>
      </c>
      <c r="E377">
        <v>157</v>
      </c>
      <c r="F377">
        <v>157</v>
      </c>
      <c r="G377">
        <v>157</v>
      </c>
      <c r="H377">
        <v>157</v>
      </c>
      <c r="I377">
        <v>157</v>
      </c>
      <c r="J377">
        <v>157</v>
      </c>
      <c r="K377">
        <v>157</v>
      </c>
      <c r="L377">
        <v>157</v>
      </c>
      <c r="M377">
        <v>157</v>
      </c>
      <c r="N377">
        <v>157</v>
      </c>
      <c r="O377">
        <v>159</v>
      </c>
      <c r="P377">
        <v>159</v>
      </c>
      <c r="Q377">
        <v>159</v>
      </c>
      <c r="R377">
        <v>159</v>
      </c>
      <c r="S377">
        <v>159</v>
      </c>
      <c r="T377">
        <v>159</v>
      </c>
      <c r="U377">
        <v>161</v>
      </c>
      <c r="V377">
        <v>161</v>
      </c>
      <c r="W377">
        <v>161</v>
      </c>
      <c r="X377">
        <v>161</v>
      </c>
      <c r="Y377">
        <v>161</v>
      </c>
      <c r="Z377">
        <v>161</v>
      </c>
      <c r="AA377">
        <v>162</v>
      </c>
      <c r="AB377">
        <v>162</v>
      </c>
      <c r="AC377">
        <v>159</v>
      </c>
      <c r="AD377">
        <v>159</v>
      </c>
      <c r="AE377">
        <v>159</v>
      </c>
      <c r="AF377">
        <v>159</v>
      </c>
      <c r="AG377">
        <v>157</v>
      </c>
      <c r="AH377">
        <v>159</v>
      </c>
      <c r="AI377">
        <v>159</v>
      </c>
      <c r="AJ377">
        <v>159</v>
      </c>
      <c r="AK377">
        <v>159</v>
      </c>
      <c r="AL377">
        <v>159</v>
      </c>
      <c r="AM377">
        <v>159</v>
      </c>
      <c r="AN377">
        <v>159</v>
      </c>
      <c r="AO377">
        <v>159</v>
      </c>
      <c r="AP377">
        <v>156</v>
      </c>
      <c r="AQ377">
        <v>159</v>
      </c>
      <c r="AR377">
        <v>159</v>
      </c>
      <c r="AS377">
        <v>159</v>
      </c>
      <c r="AT377" s="8">
        <f t="shared" si="46"/>
        <v>159.79545454545453</v>
      </c>
      <c r="AU377">
        <f t="shared" si="47"/>
        <v>159</v>
      </c>
      <c r="AV377" s="8">
        <f t="shared" si="48"/>
        <v>3.9033649493889748</v>
      </c>
      <c r="AW377" s="6">
        <f>Table18[[#This Row],[Szórás]]/Table18[[#This Row],[Átlagos akadálymentességi hibaszám]]</f>
        <v>2.442725896360616E-2</v>
      </c>
      <c r="AX377">
        <f t="shared" si="49"/>
        <v>156</v>
      </c>
      <c r="AY377">
        <f t="shared" si="50"/>
        <v>173</v>
      </c>
      <c r="AZ377">
        <f t="shared" si="51"/>
        <v>17</v>
      </c>
      <c r="BA377" s="7">
        <f t="shared" si="52"/>
        <v>0.99947290029412372</v>
      </c>
      <c r="BB377" s="8">
        <f t="shared" si="53"/>
        <v>8.1670398716034223E-2</v>
      </c>
    </row>
    <row r="378" spans="1:54" x14ac:dyDescent="0.25">
      <c r="A378" t="s">
        <v>175</v>
      </c>
      <c r="B378">
        <v>15</v>
      </c>
      <c r="C378">
        <v>14</v>
      </c>
      <c r="D378">
        <v>12</v>
      </c>
      <c r="E378">
        <v>14</v>
      </c>
      <c r="F378">
        <v>14</v>
      </c>
      <c r="G378">
        <v>14</v>
      </c>
      <c r="H378">
        <v>14</v>
      </c>
      <c r="I378">
        <v>14</v>
      </c>
      <c r="J378">
        <v>14</v>
      </c>
      <c r="K378">
        <v>14</v>
      </c>
      <c r="L378">
        <v>14</v>
      </c>
      <c r="M378">
        <v>13</v>
      </c>
      <c r="N378">
        <v>14</v>
      </c>
      <c r="O378">
        <v>14</v>
      </c>
      <c r="P378">
        <v>12</v>
      </c>
      <c r="Q378">
        <v>13</v>
      </c>
      <c r="R378">
        <v>15</v>
      </c>
      <c r="S378">
        <v>13</v>
      </c>
      <c r="T378">
        <v>10</v>
      </c>
      <c r="U378">
        <v>15</v>
      </c>
      <c r="V378">
        <v>12</v>
      </c>
      <c r="W378">
        <v>14</v>
      </c>
      <c r="X378">
        <v>13</v>
      </c>
      <c r="Y378">
        <v>14</v>
      </c>
      <c r="Z378">
        <v>14</v>
      </c>
      <c r="AA378">
        <v>13</v>
      </c>
      <c r="AB378">
        <v>12</v>
      </c>
      <c r="AC378">
        <v>12</v>
      </c>
      <c r="AD378">
        <v>14</v>
      </c>
      <c r="AE378">
        <v>13</v>
      </c>
      <c r="AF378">
        <v>12</v>
      </c>
      <c r="AG378">
        <v>13</v>
      </c>
      <c r="AH378">
        <v>12</v>
      </c>
      <c r="AI378">
        <v>12</v>
      </c>
      <c r="AJ378">
        <v>13</v>
      </c>
      <c r="AK378">
        <v>13</v>
      </c>
      <c r="AL378">
        <v>12</v>
      </c>
      <c r="AM378">
        <v>12</v>
      </c>
      <c r="AN378">
        <v>12</v>
      </c>
      <c r="AO378">
        <v>13</v>
      </c>
      <c r="AP378">
        <v>14</v>
      </c>
      <c r="AQ378">
        <v>14</v>
      </c>
      <c r="AR378">
        <v>13</v>
      </c>
      <c r="AS378">
        <v>15</v>
      </c>
      <c r="AT378" s="8">
        <f t="shared" si="46"/>
        <v>13.25</v>
      </c>
      <c r="AU378">
        <f t="shared" si="47"/>
        <v>13</v>
      </c>
      <c r="AV378" s="8">
        <f t="shared" si="48"/>
        <v>1.0810201899885084</v>
      </c>
      <c r="AW378" s="6">
        <f>Table18[[#This Row],[Szórás]]/Table18[[#This Row],[Átlagos akadálymentességi hibaszám]]</f>
        <v>8.1586429433094965E-2</v>
      </c>
      <c r="AX378">
        <f t="shared" si="49"/>
        <v>10</v>
      </c>
      <c r="AY378">
        <f t="shared" si="50"/>
        <v>15</v>
      </c>
      <c r="AZ378">
        <f t="shared" si="51"/>
        <v>5</v>
      </c>
      <c r="BA378" s="7">
        <f t="shared" si="52"/>
        <v>0.99815561964512345</v>
      </c>
      <c r="BB378" s="8">
        <f t="shared" si="53"/>
        <v>7.9595879923067672E-2</v>
      </c>
    </row>
    <row r="379" spans="1:54" x14ac:dyDescent="0.25">
      <c r="A379" t="s">
        <v>175</v>
      </c>
      <c r="B379">
        <v>71</v>
      </c>
      <c r="C379">
        <v>71</v>
      </c>
      <c r="D379">
        <v>71</v>
      </c>
      <c r="E379">
        <v>72</v>
      </c>
      <c r="F379">
        <v>74</v>
      </c>
      <c r="G379">
        <v>71</v>
      </c>
      <c r="H379">
        <v>71</v>
      </c>
      <c r="I379">
        <v>69</v>
      </c>
      <c r="J379">
        <v>71</v>
      </c>
      <c r="K379">
        <v>71</v>
      </c>
      <c r="L379">
        <v>74</v>
      </c>
      <c r="M379">
        <v>71</v>
      </c>
      <c r="N379">
        <v>73</v>
      </c>
      <c r="O379">
        <v>73</v>
      </c>
      <c r="P379">
        <v>79</v>
      </c>
      <c r="Q379">
        <v>83</v>
      </c>
      <c r="R379">
        <v>147</v>
      </c>
      <c r="S379">
        <v>141</v>
      </c>
      <c r="T379">
        <v>110</v>
      </c>
      <c r="U379">
        <v>109</v>
      </c>
      <c r="V379">
        <v>100</v>
      </c>
      <c r="W379">
        <v>74</v>
      </c>
      <c r="X379">
        <v>114</v>
      </c>
      <c r="Y379">
        <v>116</v>
      </c>
      <c r="Z379">
        <v>73</v>
      </c>
      <c r="AA379">
        <v>100</v>
      </c>
      <c r="AB379">
        <v>121</v>
      </c>
      <c r="AC379">
        <v>86</v>
      </c>
      <c r="AD379">
        <v>71</v>
      </c>
      <c r="AE379">
        <v>71</v>
      </c>
      <c r="AF379">
        <v>71</v>
      </c>
      <c r="AG379">
        <v>73</v>
      </c>
      <c r="AH379">
        <v>91</v>
      </c>
      <c r="AI379">
        <v>93</v>
      </c>
      <c r="AJ379">
        <v>106</v>
      </c>
      <c r="AK379">
        <v>107</v>
      </c>
      <c r="AL379">
        <v>95</v>
      </c>
      <c r="AM379">
        <v>108</v>
      </c>
      <c r="AN379">
        <v>106</v>
      </c>
      <c r="AO379">
        <v>96</v>
      </c>
      <c r="AP379">
        <v>156</v>
      </c>
      <c r="AQ379">
        <v>196</v>
      </c>
      <c r="AR379">
        <v>131</v>
      </c>
      <c r="AS379">
        <v>96</v>
      </c>
      <c r="AT379" s="8">
        <f t="shared" si="46"/>
        <v>93.704545454545453</v>
      </c>
      <c r="AU379">
        <f t="shared" si="47"/>
        <v>84.5</v>
      </c>
      <c r="AV379" s="8">
        <f t="shared" si="48"/>
        <v>28.024556960134802</v>
      </c>
      <c r="AW379" s="6">
        <f>Table18[[#This Row],[Szórás]]/Table18[[#This Row],[Átlagos akadálymentességi hibaszám]]</f>
        <v>0.29907361296287444</v>
      </c>
      <c r="AX379">
        <f t="shared" si="49"/>
        <v>69</v>
      </c>
      <c r="AY379">
        <f t="shared" si="50"/>
        <v>196</v>
      </c>
      <c r="AZ379">
        <f t="shared" si="51"/>
        <v>127</v>
      </c>
      <c r="BA379" s="7">
        <f t="shared" si="52"/>
        <v>1.0120020776234784</v>
      </c>
      <c r="BB379" s="8">
        <f t="shared" si="53"/>
        <v>0.33867558456200042</v>
      </c>
    </row>
    <row r="380" spans="1:54" x14ac:dyDescent="0.25">
      <c r="A380" t="s">
        <v>137</v>
      </c>
      <c r="B380">
        <v>46</v>
      </c>
      <c r="C380">
        <v>46</v>
      </c>
      <c r="D380">
        <v>46</v>
      </c>
      <c r="E380">
        <v>46</v>
      </c>
      <c r="F380">
        <v>46</v>
      </c>
      <c r="G380">
        <v>45</v>
      </c>
      <c r="H380">
        <v>45</v>
      </c>
      <c r="I380">
        <v>45</v>
      </c>
      <c r="J380">
        <v>46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37</v>
      </c>
      <c r="Q380">
        <v>42</v>
      </c>
      <c r="R380">
        <v>42</v>
      </c>
      <c r="S380">
        <v>44</v>
      </c>
      <c r="T380">
        <v>44</v>
      </c>
      <c r="U380">
        <v>44</v>
      </c>
      <c r="V380">
        <v>44</v>
      </c>
      <c r="W380">
        <v>44</v>
      </c>
      <c r="X380">
        <v>44</v>
      </c>
      <c r="Y380">
        <v>44</v>
      </c>
      <c r="Z380">
        <v>44</v>
      </c>
      <c r="AA380">
        <v>48</v>
      </c>
      <c r="AB380">
        <v>48</v>
      </c>
      <c r="AC380">
        <v>48</v>
      </c>
      <c r="AD380">
        <v>48</v>
      </c>
      <c r="AE380">
        <v>48</v>
      </c>
      <c r="AF380">
        <v>48</v>
      </c>
      <c r="AG380">
        <v>48</v>
      </c>
      <c r="AH380">
        <v>48</v>
      </c>
      <c r="AI380">
        <v>48</v>
      </c>
      <c r="AJ380">
        <v>43</v>
      </c>
      <c r="AK380">
        <v>48</v>
      </c>
      <c r="AL380">
        <v>48</v>
      </c>
      <c r="AM380">
        <v>48</v>
      </c>
      <c r="AN380">
        <v>46</v>
      </c>
      <c r="AO380">
        <v>46</v>
      </c>
      <c r="AP380">
        <v>41</v>
      </c>
      <c r="AQ380">
        <v>43</v>
      </c>
      <c r="AR380">
        <v>43</v>
      </c>
      <c r="AS380">
        <v>41</v>
      </c>
      <c r="AT380" s="8">
        <f t="shared" si="46"/>
        <v>44.613636363636367</v>
      </c>
      <c r="AU380">
        <f t="shared" si="47"/>
        <v>45</v>
      </c>
      <c r="AV380" s="8">
        <f t="shared" si="48"/>
        <v>2.9271456776494436</v>
      </c>
      <c r="AW380" s="6">
        <f>Table18[[#This Row],[Szórás]]/Table18[[#This Row],[Átlagos akadálymentességi hibaszám]]</f>
        <v>6.5611008566773057E-2</v>
      </c>
      <c r="AX380">
        <f t="shared" si="49"/>
        <v>37</v>
      </c>
      <c r="AY380">
        <f t="shared" si="50"/>
        <v>48</v>
      </c>
      <c r="AZ380">
        <f t="shared" si="51"/>
        <v>11</v>
      </c>
      <c r="BA380" s="7">
        <f t="shared" si="52"/>
        <v>1.0011310689824222</v>
      </c>
      <c r="BB380" s="8">
        <f t="shared" si="53"/>
        <v>4.6855686976171998E-2</v>
      </c>
    </row>
    <row r="381" spans="1:54" x14ac:dyDescent="0.25">
      <c r="A381" t="s">
        <v>103</v>
      </c>
      <c r="B381">
        <v>83</v>
      </c>
      <c r="C381">
        <v>79</v>
      </c>
      <c r="D381">
        <v>75</v>
      </c>
      <c r="E381">
        <v>75</v>
      </c>
      <c r="F381">
        <v>72</v>
      </c>
      <c r="G381">
        <v>75</v>
      </c>
      <c r="H381">
        <v>75</v>
      </c>
      <c r="I381">
        <v>75</v>
      </c>
      <c r="J381">
        <v>76</v>
      </c>
      <c r="K381">
        <v>83</v>
      </c>
      <c r="L381">
        <v>79</v>
      </c>
      <c r="M381">
        <v>75</v>
      </c>
      <c r="N381">
        <v>70</v>
      </c>
      <c r="O381">
        <v>78</v>
      </c>
      <c r="P381">
        <v>70</v>
      </c>
      <c r="Q381">
        <v>72</v>
      </c>
      <c r="R381">
        <v>77</v>
      </c>
      <c r="S381">
        <v>74</v>
      </c>
      <c r="T381">
        <v>81</v>
      </c>
      <c r="U381">
        <v>79</v>
      </c>
      <c r="V381">
        <v>84</v>
      </c>
      <c r="W381">
        <v>74</v>
      </c>
      <c r="X381">
        <v>75</v>
      </c>
      <c r="Y381">
        <v>80</v>
      </c>
      <c r="Z381">
        <v>75</v>
      </c>
      <c r="AA381">
        <v>81</v>
      </c>
      <c r="AB381">
        <v>62</v>
      </c>
      <c r="AC381">
        <v>76</v>
      </c>
      <c r="AD381">
        <v>61</v>
      </c>
      <c r="AE381">
        <v>82</v>
      </c>
      <c r="AF381">
        <v>73</v>
      </c>
      <c r="AG381">
        <v>73</v>
      </c>
      <c r="AH381">
        <v>77</v>
      </c>
      <c r="AI381">
        <v>76</v>
      </c>
      <c r="AJ381">
        <v>74</v>
      </c>
      <c r="AK381">
        <v>74</v>
      </c>
      <c r="AL381">
        <v>77</v>
      </c>
      <c r="AM381">
        <v>76</v>
      </c>
      <c r="AN381">
        <v>79</v>
      </c>
      <c r="AO381">
        <v>85</v>
      </c>
      <c r="AP381">
        <v>73</v>
      </c>
      <c r="AQ381">
        <v>77</v>
      </c>
      <c r="AR381">
        <v>63</v>
      </c>
      <c r="AS381">
        <v>80</v>
      </c>
      <c r="AT381" s="8">
        <f t="shared" si="46"/>
        <v>75.681818181818187</v>
      </c>
      <c r="AU381">
        <f t="shared" si="47"/>
        <v>75.5</v>
      </c>
      <c r="AV381" s="8">
        <f t="shared" si="48"/>
        <v>5.1614525054652356</v>
      </c>
      <c r="AW381" s="6">
        <f>Table18[[#This Row],[Szórás]]/Table18[[#This Row],[Átlagos akadálymentességi hibaszám]]</f>
        <v>6.8199372444585696E-2</v>
      </c>
      <c r="AX381">
        <f t="shared" si="49"/>
        <v>61</v>
      </c>
      <c r="AY381">
        <f t="shared" si="50"/>
        <v>85</v>
      </c>
      <c r="AZ381">
        <f t="shared" si="51"/>
        <v>24</v>
      </c>
      <c r="BA381" s="7">
        <f t="shared" si="52"/>
        <v>0.99941493196710396</v>
      </c>
      <c r="BB381" s="8">
        <f t="shared" si="53"/>
        <v>1.1243086145171149E-2</v>
      </c>
    </row>
    <row r="382" spans="1:54" x14ac:dyDescent="0.25">
      <c r="A382" t="s">
        <v>137</v>
      </c>
      <c r="B382">
        <v>163</v>
      </c>
      <c r="C382">
        <v>208</v>
      </c>
      <c r="D382">
        <v>207</v>
      </c>
      <c r="E382">
        <v>207</v>
      </c>
      <c r="F382">
        <v>217</v>
      </c>
      <c r="G382">
        <v>203</v>
      </c>
      <c r="H382">
        <v>217</v>
      </c>
      <c r="I382">
        <v>209</v>
      </c>
      <c r="J382">
        <v>163</v>
      </c>
      <c r="K382">
        <v>185</v>
      </c>
      <c r="L382">
        <v>194</v>
      </c>
      <c r="M382">
        <v>165</v>
      </c>
      <c r="N382">
        <v>168</v>
      </c>
      <c r="O382">
        <v>170</v>
      </c>
      <c r="P382">
        <v>174</v>
      </c>
      <c r="Q382">
        <v>174</v>
      </c>
      <c r="R382">
        <v>170</v>
      </c>
      <c r="S382">
        <v>168</v>
      </c>
      <c r="T382">
        <v>166</v>
      </c>
      <c r="U382">
        <v>180</v>
      </c>
      <c r="V382">
        <v>164</v>
      </c>
      <c r="W382">
        <v>174</v>
      </c>
      <c r="X382">
        <v>164</v>
      </c>
      <c r="Y382">
        <v>195</v>
      </c>
      <c r="Z382">
        <v>192</v>
      </c>
      <c r="AA382">
        <v>229</v>
      </c>
      <c r="AB382">
        <v>190</v>
      </c>
      <c r="AC382">
        <v>192</v>
      </c>
      <c r="AD382">
        <v>245</v>
      </c>
      <c r="AE382">
        <v>252</v>
      </c>
      <c r="AF382">
        <v>250</v>
      </c>
      <c r="AG382">
        <v>240</v>
      </c>
      <c r="AH382">
        <v>198</v>
      </c>
      <c r="AI382">
        <v>197</v>
      </c>
      <c r="AJ382">
        <v>254</v>
      </c>
      <c r="AK382">
        <v>197</v>
      </c>
      <c r="AL382">
        <v>193</v>
      </c>
      <c r="AM382">
        <v>166</v>
      </c>
      <c r="AN382">
        <v>190</v>
      </c>
      <c r="AO382">
        <v>172</v>
      </c>
      <c r="AP382">
        <v>165</v>
      </c>
      <c r="AQ382">
        <v>170</v>
      </c>
      <c r="AR382">
        <v>166</v>
      </c>
      <c r="AS382">
        <v>165</v>
      </c>
      <c r="AT382" s="8">
        <f t="shared" si="46"/>
        <v>191.54545454545453</v>
      </c>
      <c r="AU382">
        <f t="shared" si="47"/>
        <v>190</v>
      </c>
      <c r="AV382" s="8">
        <f t="shared" si="48"/>
        <v>27.01804267561112</v>
      </c>
      <c r="AW382" s="6">
        <f>Table18[[#This Row],[Szórás]]/Table18[[#This Row],[Átlagos akadálymentességi hibaszám]]</f>
        <v>0.14105290433399256</v>
      </c>
      <c r="AX382">
        <f t="shared" si="49"/>
        <v>163</v>
      </c>
      <c r="AY382">
        <f t="shared" si="50"/>
        <v>254</v>
      </c>
      <c r="AZ382">
        <f t="shared" si="51"/>
        <v>91</v>
      </c>
      <c r="BA382" s="7">
        <f t="shared" si="52"/>
        <v>1.0000220818334926</v>
      </c>
      <c r="BB382" s="8">
        <f t="shared" si="53"/>
        <v>4.4364872459247313E-6</v>
      </c>
    </row>
    <row r="383" spans="1:54" x14ac:dyDescent="0.25">
      <c r="A383" t="s">
        <v>124</v>
      </c>
      <c r="B383">
        <v>82</v>
      </c>
      <c r="C383">
        <v>82</v>
      </c>
      <c r="D383">
        <v>82</v>
      </c>
      <c r="E383">
        <v>76</v>
      </c>
      <c r="F383">
        <v>76</v>
      </c>
      <c r="G383">
        <v>76</v>
      </c>
      <c r="H383">
        <v>82</v>
      </c>
      <c r="I383">
        <v>104</v>
      </c>
      <c r="J383">
        <v>110</v>
      </c>
      <c r="K383">
        <v>110</v>
      </c>
      <c r="L383">
        <v>110</v>
      </c>
      <c r="M383">
        <v>110</v>
      </c>
      <c r="N383">
        <v>103</v>
      </c>
      <c r="O383">
        <v>108</v>
      </c>
      <c r="P383">
        <v>107</v>
      </c>
      <c r="Q383">
        <v>108</v>
      </c>
      <c r="R383">
        <v>108</v>
      </c>
      <c r="S383">
        <v>108</v>
      </c>
      <c r="T383">
        <v>107</v>
      </c>
      <c r="U383">
        <v>108</v>
      </c>
      <c r="V383">
        <v>108</v>
      </c>
      <c r="W383">
        <v>109</v>
      </c>
      <c r="X383">
        <v>109</v>
      </c>
      <c r="Y383">
        <v>109</v>
      </c>
      <c r="Z383">
        <v>109</v>
      </c>
      <c r="AA383">
        <v>110</v>
      </c>
      <c r="AB383">
        <v>110</v>
      </c>
      <c r="AC383">
        <v>110</v>
      </c>
      <c r="AD383">
        <v>111</v>
      </c>
      <c r="AE383">
        <v>111</v>
      </c>
      <c r="AF383">
        <v>111</v>
      </c>
      <c r="AG383">
        <v>111</v>
      </c>
      <c r="AH383">
        <v>110</v>
      </c>
      <c r="AI383">
        <v>111</v>
      </c>
      <c r="AJ383">
        <v>110</v>
      </c>
      <c r="AK383">
        <v>109</v>
      </c>
      <c r="AL383">
        <v>139</v>
      </c>
      <c r="AM383">
        <v>110</v>
      </c>
      <c r="AN383">
        <v>110</v>
      </c>
      <c r="AO383">
        <v>110</v>
      </c>
      <c r="AP383">
        <v>109</v>
      </c>
      <c r="AQ383">
        <v>109</v>
      </c>
      <c r="AR383">
        <v>109</v>
      </c>
      <c r="AS383">
        <v>108</v>
      </c>
      <c r="AT383" s="8">
        <f t="shared" si="46"/>
        <v>104.97727272727273</v>
      </c>
      <c r="AU383">
        <f t="shared" si="47"/>
        <v>109</v>
      </c>
      <c r="AV383" s="8">
        <f t="shared" si="48"/>
        <v>12.274929330282331</v>
      </c>
      <c r="AW383" s="6">
        <f>Table18[[#This Row],[Szórás]]/Table18[[#This Row],[Átlagos akadálymentességi hibaszám]]</f>
        <v>0.11692939825339306</v>
      </c>
      <c r="AX383">
        <f t="shared" si="49"/>
        <v>76</v>
      </c>
      <c r="AY383">
        <f t="shared" si="50"/>
        <v>139</v>
      </c>
      <c r="AZ383">
        <f t="shared" si="51"/>
        <v>63</v>
      </c>
      <c r="BA383" s="7">
        <f t="shared" si="52"/>
        <v>1.0066468770197499</v>
      </c>
      <c r="BB383" s="8">
        <f t="shared" si="53"/>
        <v>0.44910082821936353</v>
      </c>
    </row>
    <row r="384" spans="1:54" x14ac:dyDescent="0.25">
      <c r="A384" t="s">
        <v>124</v>
      </c>
      <c r="B384">
        <v>99</v>
      </c>
      <c r="C384">
        <v>103</v>
      </c>
      <c r="D384">
        <v>103</v>
      </c>
      <c r="E384">
        <v>103</v>
      </c>
      <c r="F384">
        <v>103</v>
      </c>
      <c r="G384">
        <v>104</v>
      </c>
      <c r="H384">
        <v>103</v>
      </c>
      <c r="I384">
        <v>103</v>
      </c>
      <c r="J384">
        <v>103</v>
      </c>
      <c r="K384">
        <v>103</v>
      </c>
      <c r="L384">
        <v>103</v>
      </c>
      <c r="M384">
        <v>103</v>
      </c>
      <c r="N384">
        <v>138</v>
      </c>
      <c r="O384">
        <v>139</v>
      </c>
      <c r="P384">
        <v>138</v>
      </c>
      <c r="Q384">
        <v>138</v>
      </c>
      <c r="R384">
        <v>138</v>
      </c>
      <c r="S384">
        <v>138</v>
      </c>
      <c r="T384">
        <v>138</v>
      </c>
      <c r="U384">
        <v>138</v>
      </c>
      <c r="V384">
        <v>138</v>
      </c>
      <c r="W384">
        <v>138</v>
      </c>
      <c r="X384">
        <v>138</v>
      </c>
      <c r="Y384">
        <v>139</v>
      </c>
      <c r="Z384">
        <v>138</v>
      </c>
      <c r="AA384">
        <v>138</v>
      </c>
      <c r="AB384">
        <v>138</v>
      </c>
      <c r="AC384">
        <v>144</v>
      </c>
      <c r="AD384">
        <v>140</v>
      </c>
      <c r="AE384">
        <v>139</v>
      </c>
      <c r="AF384">
        <v>139</v>
      </c>
      <c r="AG384">
        <v>139</v>
      </c>
      <c r="AH384">
        <v>139</v>
      </c>
      <c r="AI384">
        <v>139</v>
      </c>
      <c r="AJ384">
        <v>139</v>
      </c>
      <c r="AK384">
        <v>139</v>
      </c>
      <c r="AL384">
        <v>139</v>
      </c>
      <c r="AM384">
        <v>139</v>
      </c>
      <c r="AN384">
        <v>138</v>
      </c>
      <c r="AO384">
        <v>138</v>
      </c>
      <c r="AP384">
        <v>140</v>
      </c>
      <c r="AQ384">
        <v>139</v>
      </c>
      <c r="AR384">
        <v>139</v>
      </c>
      <c r="AS384">
        <v>139</v>
      </c>
      <c r="AT384" s="8">
        <f t="shared" si="46"/>
        <v>128.93181818181819</v>
      </c>
      <c r="AU384">
        <f t="shared" si="47"/>
        <v>138</v>
      </c>
      <c r="AV384" s="8">
        <f t="shared" si="48"/>
        <v>16.258661701944149</v>
      </c>
      <c r="AW384" s="6">
        <f>Table18[[#This Row],[Szórás]]/Table18[[#This Row],[Átlagos akadálymentességi hibaszám]]</f>
        <v>0.12610278774643796</v>
      </c>
      <c r="AX384">
        <f t="shared" si="49"/>
        <v>99</v>
      </c>
      <c r="AY384">
        <f t="shared" si="50"/>
        <v>144</v>
      </c>
      <c r="AZ384">
        <f t="shared" si="51"/>
        <v>45</v>
      </c>
      <c r="BA384" s="7">
        <f t="shared" si="52"/>
        <v>1.0082923337665914</v>
      </c>
      <c r="BB384" s="8">
        <f t="shared" si="53"/>
        <v>0.61154171962492732</v>
      </c>
    </row>
    <row r="385" spans="1:54" x14ac:dyDescent="0.25">
      <c r="A385" t="s">
        <v>175</v>
      </c>
      <c r="B385">
        <v>30</v>
      </c>
      <c r="C385">
        <v>30</v>
      </c>
      <c r="D385">
        <v>30</v>
      </c>
      <c r="E385">
        <v>30</v>
      </c>
      <c r="F385">
        <v>30</v>
      </c>
      <c r="G385">
        <v>30</v>
      </c>
      <c r="H385">
        <v>30</v>
      </c>
      <c r="I385">
        <v>30</v>
      </c>
      <c r="J385">
        <v>30</v>
      </c>
      <c r="K385">
        <v>30</v>
      </c>
      <c r="L385">
        <v>30</v>
      </c>
      <c r="M385">
        <v>30</v>
      </c>
      <c r="N385">
        <v>30</v>
      </c>
      <c r="O385">
        <v>30</v>
      </c>
      <c r="P385">
        <v>30</v>
      </c>
      <c r="Q385">
        <v>30</v>
      </c>
      <c r="R385">
        <v>30</v>
      </c>
      <c r="S385">
        <v>30</v>
      </c>
      <c r="T385">
        <v>30</v>
      </c>
      <c r="U385">
        <v>30</v>
      </c>
      <c r="V385">
        <v>30</v>
      </c>
      <c r="W385">
        <v>30</v>
      </c>
      <c r="X385">
        <v>30</v>
      </c>
      <c r="Y385">
        <v>30</v>
      </c>
      <c r="Z385">
        <v>30</v>
      </c>
      <c r="AA385">
        <v>30</v>
      </c>
      <c r="AB385">
        <v>30</v>
      </c>
      <c r="AC385">
        <v>30</v>
      </c>
      <c r="AD385">
        <v>30</v>
      </c>
      <c r="AE385">
        <v>30</v>
      </c>
      <c r="AF385">
        <v>30</v>
      </c>
      <c r="AG385">
        <v>30</v>
      </c>
      <c r="AH385">
        <v>30</v>
      </c>
      <c r="AI385">
        <v>30</v>
      </c>
      <c r="AJ385">
        <v>30</v>
      </c>
      <c r="AK385">
        <v>30</v>
      </c>
      <c r="AL385">
        <v>30</v>
      </c>
      <c r="AM385">
        <v>30</v>
      </c>
      <c r="AN385">
        <v>30</v>
      </c>
      <c r="AO385">
        <v>30</v>
      </c>
      <c r="AP385">
        <v>30</v>
      </c>
      <c r="AQ385">
        <v>30</v>
      </c>
      <c r="AR385">
        <v>30</v>
      </c>
      <c r="AS385">
        <v>30</v>
      </c>
      <c r="AT385" s="8">
        <f t="shared" si="46"/>
        <v>30</v>
      </c>
      <c r="AU385">
        <f t="shared" si="47"/>
        <v>30</v>
      </c>
      <c r="AV385" s="8">
        <f t="shared" si="48"/>
        <v>0</v>
      </c>
      <c r="AW385" s="6">
        <f>Table18[[#This Row],[Szórás]]/Table18[[#This Row],[Átlagos akadálymentességi hibaszám]]</f>
        <v>0</v>
      </c>
      <c r="AX385">
        <f t="shared" si="49"/>
        <v>30</v>
      </c>
      <c r="AY385">
        <f t="shared" si="50"/>
        <v>30</v>
      </c>
      <c r="AZ385">
        <f t="shared" si="51"/>
        <v>0</v>
      </c>
      <c r="BA385" s="7">
        <f t="shared" si="52"/>
        <v>1</v>
      </c>
      <c r="BB385" s="8">
        <f t="shared" si="53"/>
        <v>1</v>
      </c>
    </row>
    <row r="386" spans="1:54" x14ac:dyDescent="0.25">
      <c r="A386" t="s">
        <v>103</v>
      </c>
      <c r="B386">
        <v>7</v>
      </c>
      <c r="C386">
        <v>7</v>
      </c>
      <c r="D386">
        <v>7</v>
      </c>
      <c r="E386">
        <v>7</v>
      </c>
      <c r="F386">
        <v>7</v>
      </c>
      <c r="G386">
        <v>7</v>
      </c>
      <c r="H386">
        <v>7</v>
      </c>
      <c r="I386">
        <v>7</v>
      </c>
      <c r="J386">
        <v>7</v>
      </c>
      <c r="K386">
        <v>7</v>
      </c>
      <c r="L386">
        <v>7</v>
      </c>
      <c r="M386">
        <v>7</v>
      </c>
      <c r="N386">
        <v>7</v>
      </c>
      <c r="O386">
        <v>7</v>
      </c>
      <c r="P386">
        <v>7</v>
      </c>
      <c r="Q386">
        <v>7</v>
      </c>
      <c r="R386">
        <v>7</v>
      </c>
      <c r="S386">
        <v>7</v>
      </c>
      <c r="T386">
        <v>7</v>
      </c>
      <c r="U386">
        <v>7</v>
      </c>
      <c r="V386">
        <v>7</v>
      </c>
      <c r="W386">
        <v>7</v>
      </c>
      <c r="X386">
        <v>7</v>
      </c>
      <c r="Y386">
        <v>7</v>
      </c>
      <c r="Z386">
        <v>7</v>
      </c>
      <c r="AA386">
        <v>7</v>
      </c>
      <c r="AB386">
        <v>7</v>
      </c>
      <c r="AC386">
        <v>7</v>
      </c>
      <c r="AD386">
        <v>7</v>
      </c>
      <c r="AE386">
        <v>7</v>
      </c>
      <c r="AF386">
        <v>7</v>
      </c>
      <c r="AG386">
        <v>7</v>
      </c>
      <c r="AH386">
        <v>7</v>
      </c>
      <c r="AI386">
        <v>9</v>
      </c>
      <c r="AJ386">
        <v>9</v>
      </c>
      <c r="AK386">
        <v>9</v>
      </c>
      <c r="AL386">
        <v>9</v>
      </c>
      <c r="AM386">
        <v>9</v>
      </c>
      <c r="AN386">
        <v>9</v>
      </c>
      <c r="AO386">
        <v>8</v>
      </c>
      <c r="AP386">
        <v>8</v>
      </c>
      <c r="AQ386">
        <v>8</v>
      </c>
      <c r="AR386">
        <v>8</v>
      </c>
      <c r="AS386">
        <v>8</v>
      </c>
      <c r="AT386" s="8">
        <f t="shared" si="46"/>
        <v>7.3863636363636367</v>
      </c>
      <c r="AU386">
        <f t="shared" si="47"/>
        <v>7</v>
      </c>
      <c r="AV386" s="8">
        <f t="shared" si="48"/>
        <v>0.72226739527327521</v>
      </c>
      <c r="AW386" s="6">
        <f>Table18[[#This Row],[Szórás]]/Table18[[#This Row],[Átlagos akadálymentességi hibaszám]]</f>
        <v>9.7783893513920334E-2</v>
      </c>
      <c r="AX386">
        <f t="shared" si="49"/>
        <v>7</v>
      </c>
      <c r="AY386">
        <f t="shared" si="50"/>
        <v>9</v>
      </c>
      <c r="AZ386">
        <f t="shared" si="51"/>
        <v>2</v>
      </c>
      <c r="BA386" s="7">
        <f t="shared" si="52"/>
        <v>1.0048219793084354</v>
      </c>
      <c r="BB386" s="8">
        <f t="shared" si="53"/>
        <v>0.45536644979703345</v>
      </c>
    </row>
    <row r="387" spans="1:54" x14ac:dyDescent="0.25">
      <c r="A387" t="s">
        <v>137</v>
      </c>
      <c r="B387">
        <v>305</v>
      </c>
      <c r="C387">
        <v>286</v>
      </c>
      <c r="D387">
        <v>241</v>
      </c>
      <c r="E387">
        <v>239</v>
      </c>
      <c r="F387">
        <v>213</v>
      </c>
      <c r="G387">
        <v>234</v>
      </c>
      <c r="H387">
        <v>234</v>
      </c>
      <c r="I387">
        <v>234</v>
      </c>
      <c r="J387">
        <v>234</v>
      </c>
      <c r="K387">
        <v>205</v>
      </c>
      <c r="L387">
        <v>147</v>
      </c>
      <c r="M387">
        <v>179</v>
      </c>
      <c r="N387">
        <v>187</v>
      </c>
      <c r="O387">
        <v>207</v>
      </c>
      <c r="P387">
        <v>215</v>
      </c>
      <c r="Q387">
        <v>231</v>
      </c>
      <c r="R387">
        <v>233</v>
      </c>
      <c r="S387">
        <v>244</v>
      </c>
      <c r="T387">
        <v>251</v>
      </c>
      <c r="U387">
        <v>232</v>
      </c>
      <c r="V387">
        <v>242</v>
      </c>
      <c r="W387">
        <v>235</v>
      </c>
      <c r="X387">
        <v>218</v>
      </c>
      <c r="Y387">
        <v>173</v>
      </c>
      <c r="Z387">
        <v>166</v>
      </c>
      <c r="AA387">
        <v>169</v>
      </c>
      <c r="AB387">
        <v>158</v>
      </c>
      <c r="AC387">
        <v>149</v>
      </c>
      <c r="AD387">
        <v>183</v>
      </c>
      <c r="AE387">
        <v>182</v>
      </c>
      <c r="AF387">
        <v>174</v>
      </c>
      <c r="AG387">
        <v>175</v>
      </c>
      <c r="AH387">
        <v>174</v>
      </c>
      <c r="AI387">
        <v>175</v>
      </c>
      <c r="AJ387">
        <v>170</v>
      </c>
      <c r="AK387">
        <v>171</v>
      </c>
      <c r="AL387">
        <v>171</v>
      </c>
      <c r="AM387">
        <v>174</v>
      </c>
      <c r="AN387">
        <v>175</v>
      </c>
      <c r="AO387">
        <v>301</v>
      </c>
      <c r="AP387">
        <v>330</v>
      </c>
      <c r="AQ387">
        <v>130</v>
      </c>
      <c r="AR387">
        <v>132</v>
      </c>
      <c r="AS387">
        <v>130</v>
      </c>
      <c r="AT387" s="8">
        <f t="shared" ref="AT387:AT450" si="54">AVERAGE(B387:AS387)</f>
        <v>204.72727272727272</v>
      </c>
      <c r="AU387">
        <f t="shared" ref="AU387:AU450" si="55">MEDIAN(B387:AS387)</f>
        <v>196</v>
      </c>
      <c r="AV387" s="8">
        <f t="shared" ref="AV387:AV450" si="56">_xlfn.STDEV.S(B387:AS387)</f>
        <v>47.227486890267642</v>
      </c>
      <c r="AW387" s="6">
        <f>Table18[[#This Row],[Szórás]]/Table18[[#This Row],[Átlagos akadálymentességi hibaszám]]</f>
        <v>0.2306848826789272</v>
      </c>
      <c r="AX387">
        <f t="shared" ref="AX387:AX450" si="57">MIN(B387:AS387)</f>
        <v>130</v>
      </c>
      <c r="AY387">
        <f t="shared" ref="AY387:AY450" si="58">MAX(B387:AS387)</f>
        <v>330</v>
      </c>
      <c r="AZ387">
        <f t="shared" ref="AZ387:AZ450" si="59">AY387-AX387</f>
        <v>200</v>
      </c>
      <c r="BA387" s="7">
        <f t="shared" ref="BA387:BA450" si="60">INDEX(LOGEST($B387:$AS387,,TRUE,TRUE),1,1)</f>
        <v>0.99087360048580353</v>
      </c>
      <c r="BB387" s="8">
        <f t="shared" ref="BB387:BB450" si="61">INDEX(LOGEST($B387:$AS387,,TRUE,TRUE),3,1)</f>
        <v>0.26954739508717246</v>
      </c>
    </row>
    <row r="388" spans="1:54" x14ac:dyDescent="0.25">
      <c r="A388" t="s">
        <v>137</v>
      </c>
      <c r="B388">
        <v>69</v>
      </c>
      <c r="C388">
        <v>69</v>
      </c>
      <c r="D388">
        <v>69</v>
      </c>
      <c r="E388">
        <v>69</v>
      </c>
      <c r="F388">
        <v>69</v>
      </c>
      <c r="G388">
        <v>69</v>
      </c>
      <c r="H388">
        <v>77</v>
      </c>
      <c r="I388">
        <v>77</v>
      </c>
      <c r="J388">
        <v>77</v>
      </c>
      <c r="K388">
        <v>77</v>
      </c>
      <c r="L388">
        <v>77</v>
      </c>
      <c r="M388">
        <v>77</v>
      </c>
      <c r="N388">
        <v>77</v>
      </c>
      <c r="O388">
        <v>77</v>
      </c>
      <c r="P388">
        <v>77</v>
      </c>
      <c r="Q388">
        <v>77</v>
      </c>
      <c r="R388">
        <v>77</v>
      </c>
      <c r="S388">
        <v>77</v>
      </c>
      <c r="T388">
        <v>77</v>
      </c>
      <c r="U388">
        <v>77</v>
      </c>
      <c r="V388">
        <v>77</v>
      </c>
      <c r="W388">
        <v>77</v>
      </c>
      <c r="X388">
        <v>77</v>
      </c>
      <c r="Y388">
        <v>77</v>
      </c>
      <c r="Z388">
        <v>77</v>
      </c>
      <c r="AA388">
        <v>77</v>
      </c>
      <c r="AB388">
        <v>77</v>
      </c>
      <c r="AC388">
        <v>77</v>
      </c>
      <c r="AD388">
        <v>77</v>
      </c>
      <c r="AE388">
        <v>77</v>
      </c>
      <c r="AF388">
        <v>77</v>
      </c>
      <c r="AG388">
        <v>77</v>
      </c>
      <c r="AH388">
        <v>77</v>
      </c>
      <c r="AI388">
        <v>77</v>
      </c>
      <c r="AJ388">
        <v>77</v>
      </c>
      <c r="AK388">
        <v>77</v>
      </c>
      <c r="AL388">
        <v>77</v>
      </c>
      <c r="AM388">
        <v>77</v>
      </c>
      <c r="AN388">
        <v>77</v>
      </c>
      <c r="AO388">
        <v>77</v>
      </c>
      <c r="AP388">
        <v>76</v>
      </c>
      <c r="AQ388">
        <v>76</v>
      </c>
      <c r="AR388">
        <v>76</v>
      </c>
      <c r="AS388">
        <v>76</v>
      </c>
      <c r="AT388" s="8">
        <f t="shared" si="54"/>
        <v>75.818181818181813</v>
      </c>
      <c r="AU388">
        <f t="shared" si="55"/>
        <v>77</v>
      </c>
      <c r="AV388" s="8">
        <f t="shared" si="56"/>
        <v>2.7557358977714808</v>
      </c>
      <c r="AW388" s="6">
        <f>Table18[[#This Row],[Szórás]]/Table18[[#This Row],[Átlagos akadálymentességi hibaszám]]</f>
        <v>3.6346636541350466E-2</v>
      </c>
      <c r="AX388">
        <f t="shared" si="57"/>
        <v>69</v>
      </c>
      <c r="AY388">
        <f t="shared" si="58"/>
        <v>77</v>
      </c>
      <c r="AZ388">
        <f t="shared" si="59"/>
        <v>8</v>
      </c>
      <c r="BA388" s="7">
        <f t="shared" si="60"/>
        <v>1.0016165144613818</v>
      </c>
      <c r="BB388" s="8">
        <f t="shared" si="61"/>
        <v>0.30139830414422619</v>
      </c>
    </row>
    <row r="389" spans="1:54" x14ac:dyDescent="0.25">
      <c r="A389" t="s">
        <v>175</v>
      </c>
      <c r="B389">
        <v>39</v>
      </c>
      <c r="C389">
        <v>39</v>
      </c>
      <c r="D389">
        <v>35</v>
      </c>
      <c r="E389">
        <v>39</v>
      </c>
      <c r="F389">
        <v>39</v>
      </c>
      <c r="G389">
        <v>39</v>
      </c>
      <c r="H389">
        <v>39</v>
      </c>
      <c r="I389">
        <v>39</v>
      </c>
      <c r="J389">
        <v>39</v>
      </c>
      <c r="K389">
        <v>39</v>
      </c>
      <c r="L389">
        <v>39</v>
      </c>
      <c r="M389">
        <v>39</v>
      </c>
      <c r="N389">
        <v>38</v>
      </c>
      <c r="O389">
        <v>38</v>
      </c>
      <c r="P389">
        <v>38</v>
      </c>
      <c r="Q389">
        <v>38</v>
      </c>
      <c r="R389">
        <v>38</v>
      </c>
      <c r="S389">
        <v>38</v>
      </c>
      <c r="T389">
        <v>38</v>
      </c>
      <c r="U389">
        <v>38</v>
      </c>
      <c r="V389">
        <v>38</v>
      </c>
      <c r="W389">
        <v>38</v>
      </c>
      <c r="X389">
        <v>38</v>
      </c>
      <c r="Y389">
        <v>38</v>
      </c>
      <c r="Z389">
        <v>38</v>
      </c>
      <c r="AA389">
        <v>38</v>
      </c>
      <c r="AB389">
        <v>39</v>
      </c>
      <c r="AC389">
        <v>40</v>
      </c>
      <c r="AD389">
        <v>39</v>
      </c>
      <c r="AE389">
        <v>39</v>
      </c>
      <c r="AF389">
        <v>40</v>
      </c>
      <c r="AG389">
        <v>40</v>
      </c>
      <c r="AH389">
        <v>40</v>
      </c>
      <c r="AI389">
        <v>40</v>
      </c>
      <c r="AJ389">
        <v>40</v>
      </c>
      <c r="AK389">
        <v>40</v>
      </c>
      <c r="AL389">
        <v>40</v>
      </c>
      <c r="AM389">
        <v>40</v>
      </c>
      <c r="AN389">
        <v>40</v>
      </c>
      <c r="AO389">
        <v>40</v>
      </c>
      <c r="AP389">
        <v>40</v>
      </c>
      <c r="AQ389">
        <v>39</v>
      </c>
      <c r="AR389">
        <v>39</v>
      </c>
      <c r="AS389">
        <v>39</v>
      </c>
      <c r="AT389" s="8">
        <f t="shared" si="54"/>
        <v>38.863636363636367</v>
      </c>
      <c r="AU389">
        <f t="shared" si="55"/>
        <v>39</v>
      </c>
      <c r="AV389" s="8">
        <f t="shared" si="56"/>
        <v>0.97863001277436257</v>
      </c>
      <c r="AW389" s="6">
        <f>Table18[[#This Row],[Szórás]]/Table18[[#This Row],[Átlagos akadálymentességi hibaszám]]</f>
        <v>2.5181123135714589E-2</v>
      </c>
      <c r="AX389">
        <f t="shared" si="57"/>
        <v>35</v>
      </c>
      <c r="AY389">
        <f t="shared" si="58"/>
        <v>40</v>
      </c>
      <c r="AZ389">
        <f t="shared" si="59"/>
        <v>5</v>
      </c>
      <c r="BA389" s="7">
        <f t="shared" si="60"/>
        <v>1.0010012165643292</v>
      </c>
      <c r="BB389" s="8">
        <f t="shared" si="61"/>
        <v>0.25189926165408505</v>
      </c>
    </row>
    <row r="390" spans="1:54" x14ac:dyDescent="0.25">
      <c r="A390" t="s">
        <v>137</v>
      </c>
      <c r="B390">
        <v>49</v>
      </c>
      <c r="C390">
        <v>48</v>
      </c>
      <c r="D390">
        <v>53</v>
      </c>
      <c r="E390">
        <v>52</v>
      </c>
      <c r="F390">
        <v>47</v>
      </c>
      <c r="G390">
        <v>50</v>
      </c>
      <c r="H390">
        <v>44</v>
      </c>
      <c r="I390">
        <v>49</v>
      </c>
      <c r="J390">
        <v>51</v>
      </c>
      <c r="K390">
        <v>46</v>
      </c>
      <c r="L390">
        <v>49</v>
      </c>
      <c r="M390">
        <v>44</v>
      </c>
      <c r="N390">
        <v>48</v>
      </c>
      <c r="O390">
        <v>52</v>
      </c>
      <c r="P390">
        <v>50</v>
      </c>
      <c r="Q390">
        <v>50</v>
      </c>
      <c r="R390">
        <v>51</v>
      </c>
      <c r="S390">
        <v>54</v>
      </c>
      <c r="T390">
        <v>54</v>
      </c>
      <c r="U390">
        <v>52</v>
      </c>
      <c r="V390">
        <v>46</v>
      </c>
      <c r="W390">
        <v>47</v>
      </c>
      <c r="X390">
        <v>49</v>
      </c>
      <c r="Y390">
        <v>47</v>
      </c>
      <c r="Z390">
        <v>53</v>
      </c>
      <c r="AA390">
        <v>50</v>
      </c>
      <c r="AB390">
        <v>49</v>
      </c>
      <c r="AC390">
        <v>49</v>
      </c>
      <c r="AD390">
        <v>51</v>
      </c>
      <c r="AE390">
        <v>51</v>
      </c>
      <c r="AF390">
        <v>48</v>
      </c>
      <c r="AG390">
        <v>52</v>
      </c>
      <c r="AH390">
        <v>52</v>
      </c>
      <c r="AI390">
        <v>52</v>
      </c>
      <c r="AJ390">
        <v>50</v>
      </c>
      <c r="AK390">
        <v>50</v>
      </c>
      <c r="AL390">
        <v>51</v>
      </c>
      <c r="AM390">
        <v>55</v>
      </c>
      <c r="AN390">
        <v>52</v>
      </c>
      <c r="AO390">
        <v>49</v>
      </c>
      <c r="AP390">
        <v>52</v>
      </c>
      <c r="AQ390">
        <v>51</v>
      </c>
      <c r="AR390">
        <v>51</v>
      </c>
      <c r="AS390">
        <v>49</v>
      </c>
      <c r="AT390" s="8">
        <f t="shared" si="54"/>
        <v>49.977272727272727</v>
      </c>
      <c r="AU390">
        <f t="shared" si="55"/>
        <v>50</v>
      </c>
      <c r="AV390" s="8">
        <f t="shared" si="56"/>
        <v>2.4823904117701159</v>
      </c>
      <c r="AW390" s="6">
        <f>Table18[[#This Row],[Szórás]]/Table18[[#This Row],[Átlagos akadálymentességi hibaszám]]</f>
        <v>4.9670385683440246E-2</v>
      </c>
      <c r="AX390">
        <f t="shared" si="57"/>
        <v>44</v>
      </c>
      <c r="AY390">
        <f t="shared" si="58"/>
        <v>55</v>
      </c>
      <c r="AZ390">
        <f t="shared" si="59"/>
        <v>11</v>
      </c>
      <c r="BA390" s="7">
        <f t="shared" si="60"/>
        <v>1.0012201470543711</v>
      </c>
      <c r="BB390" s="8">
        <f t="shared" si="61"/>
        <v>9.6800949695049474E-2</v>
      </c>
    </row>
    <row r="391" spans="1:54" x14ac:dyDescent="0.25">
      <c r="A391" t="s">
        <v>175</v>
      </c>
      <c r="B391">
        <v>9</v>
      </c>
      <c r="C391">
        <v>9</v>
      </c>
      <c r="D391">
        <v>9</v>
      </c>
      <c r="E391">
        <v>9</v>
      </c>
      <c r="F391">
        <v>9</v>
      </c>
      <c r="G391">
        <v>9</v>
      </c>
      <c r="H391">
        <v>9</v>
      </c>
      <c r="I391">
        <v>9</v>
      </c>
      <c r="J391">
        <v>9</v>
      </c>
      <c r="K391">
        <v>9</v>
      </c>
      <c r="L391">
        <v>9</v>
      </c>
      <c r="M391">
        <v>9</v>
      </c>
      <c r="N391">
        <v>9</v>
      </c>
      <c r="O391">
        <v>9</v>
      </c>
      <c r="P391">
        <v>9</v>
      </c>
      <c r="Q391">
        <v>9</v>
      </c>
      <c r="R391">
        <v>9</v>
      </c>
      <c r="S391">
        <v>9</v>
      </c>
      <c r="T391">
        <v>9</v>
      </c>
      <c r="U391">
        <v>9</v>
      </c>
      <c r="V391">
        <v>9</v>
      </c>
      <c r="W391">
        <v>9</v>
      </c>
      <c r="X391">
        <v>9</v>
      </c>
      <c r="Y391">
        <v>9</v>
      </c>
      <c r="Z391">
        <v>9</v>
      </c>
      <c r="AA391">
        <v>9</v>
      </c>
      <c r="AB391">
        <v>9</v>
      </c>
      <c r="AC391">
        <v>9</v>
      </c>
      <c r="AD391">
        <v>9</v>
      </c>
      <c r="AE391">
        <v>9</v>
      </c>
      <c r="AF391">
        <v>9</v>
      </c>
      <c r="AG391">
        <v>9</v>
      </c>
      <c r="AH391">
        <v>9</v>
      </c>
      <c r="AI391">
        <v>9</v>
      </c>
      <c r="AJ391">
        <v>9</v>
      </c>
      <c r="AK391">
        <v>9</v>
      </c>
      <c r="AL391">
        <v>9</v>
      </c>
      <c r="AM391">
        <v>9</v>
      </c>
      <c r="AN391">
        <v>9</v>
      </c>
      <c r="AO391">
        <v>9</v>
      </c>
      <c r="AP391">
        <v>9</v>
      </c>
      <c r="AQ391">
        <v>9</v>
      </c>
      <c r="AR391">
        <v>9</v>
      </c>
      <c r="AS391">
        <v>9</v>
      </c>
      <c r="AT391" s="8">
        <f t="shared" si="54"/>
        <v>9</v>
      </c>
      <c r="AU391">
        <f t="shared" si="55"/>
        <v>9</v>
      </c>
      <c r="AV391" s="8">
        <f t="shared" si="56"/>
        <v>0</v>
      </c>
      <c r="AW391" s="6">
        <f>Table18[[#This Row],[Szórás]]/Table18[[#This Row],[Átlagos akadálymentességi hibaszám]]</f>
        <v>0</v>
      </c>
      <c r="AX391">
        <f t="shared" si="57"/>
        <v>9</v>
      </c>
      <c r="AY391">
        <f t="shared" si="58"/>
        <v>9</v>
      </c>
      <c r="AZ391">
        <f t="shared" si="59"/>
        <v>0</v>
      </c>
      <c r="BA391" s="7">
        <f t="shared" si="60"/>
        <v>1</v>
      </c>
      <c r="BB391" s="8">
        <f t="shared" si="61"/>
        <v>1</v>
      </c>
    </row>
    <row r="392" spans="1:54" x14ac:dyDescent="0.25">
      <c r="A392" t="s">
        <v>137</v>
      </c>
      <c r="B392">
        <v>126</v>
      </c>
      <c r="C392">
        <v>126</v>
      </c>
      <c r="D392">
        <v>126</v>
      </c>
      <c r="E392">
        <v>126</v>
      </c>
      <c r="F392">
        <v>128</v>
      </c>
      <c r="G392">
        <v>131</v>
      </c>
      <c r="H392">
        <v>128</v>
      </c>
      <c r="I392">
        <v>130</v>
      </c>
      <c r="J392">
        <v>133</v>
      </c>
      <c r="K392">
        <v>133</v>
      </c>
      <c r="L392">
        <v>133</v>
      </c>
      <c r="M392">
        <v>130</v>
      </c>
      <c r="N392">
        <v>130</v>
      </c>
      <c r="O392">
        <v>133</v>
      </c>
      <c r="P392">
        <v>133</v>
      </c>
      <c r="Q392">
        <v>133</v>
      </c>
      <c r="R392">
        <v>130</v>
      </c>
      <c r="S392">
        <v>130</v>
      </c>
      <c r="T392">
        <v>131</v>
      </c>
      <c r="U392">
        <v>131</v>
      </c>
      <c r="V392">
        <v>128</v>
      </c>
      <c r="W392">
        <v>128</v>
      </c>
      <c r="X392">
        <v>131</v>
      </c>
      <c r="Y392">
        <v>128</v>
      </c>
      <c r="Z392">
        <v>129</v>
      </c>
      <c r="AA392">
        <v>129</v>
      </c>
      <c r="AB392">
        <v>129</v>
      </c>
      <c r="AC392">
        <v>130</v>
      </c>
      <c r="AD392">
        <v>129</v>
      </c>
      <c r="AE392">
        <v>133</v>
      </c>
      <c r="AF392">
        <v>133</v>
      </c>
      <c r="AG392">
        <v>133</v>
      </c>
      <c r="AH392">
        <v>131</v>
      </c>
      <c r="AI392">
        <v>128</v>
      </c>
      <c r="AJ392">
        <v>125</v>
      </c>
      <c r="AK392">
        <v>129</v>
      </c>
      <c r="AL392">
        <v>130</v>
      </c>
      <c r="AM392">
        <v>127</v>
      </c>
      <c r="AN392">
        <v>130</v>
      </c>
      <c r="AO392">
        <v>130</v>
      </c>
      <c r="AP392">
        <v>129</v>
      </c>
      <c r="AQ392">
        <v>129</v>
      </c>
      <c r="AR392">
        <v>129</v>
      </c>
      <c r="AS392">
        <v>129</v>
      </c>
      <c r="AT392" s="8">
        <f t="shared" si="54"/>
        <v>129.70454545454547</v>
      </c>
      <c r="AU392">
        <f t="shared" si="55"/>
        <v>130</v>
      </c>
      <c r="AV392" s="8">
        <f t="shared" si="56"/>
        <v>2.2264743790748032</v>
      </c>
      <c r="AW392" s="6">
        <f>Table18[[#This Row],[Szórás]]/Table18[[#This Row],[Átlagos akadálymentességi hibaszám]]</f>
        <v>1.7165739036147071E-2</v>
      </c>
      <c r="AX392">
        <f t="shared" si="57"/>
        <v>125</v>
      </c>
      <c r="AY392">
        <f t="shared" si="58"/>
        <v>133</v>
      </c>
      <c r="AZ392">
        <f t="shared" si="59"/>
        <v>8</v>
      </c>
      <c r="BA392" s="7">
        <f t="shared" si="60"/>
        <v>1.0000367359833988</v>
      </c>
      <c r="BB392" s="8">
        <f t="shared" si="61"/>
        <v>7.5450882398229633E-4</v>
      </c>
    </row>
    <row r="393" spans="1:54" x14ac:dyDescent="0.25">
      <c r="A393" t="s">
        <v>175</v>
      </c>
      <c r="B393">
        <v>67</v>
      </c>
      <c r="C393">
        <v>67</v>
      </c>
      <c r="D393">
        <v>67</v>
      </c>
      <c r="E393">
        <v>67</v>
      </c>
      <c r="F393">
        <v>67</v>
      </c>
      <c r="G393">
        <v>67</v>
      </c>
      <c r="H393">
        <v>67</v>
      </c>
      <c r="I393">
        <v>67</v>
      </c>
      <c r="J393">
        <v>67</v>
      </c>
      <c r="K393">
        <v>67</v>
      </c>
      <c r="L393">
        <v>67</v>
      </c>
      <c r="M393">
        <v>67</v>
      </c>
      <c r="N393">
        <v>66</v>
      </c>
      <c r="O393">
        <v>66</v>
      </c>
      <c r="P393">
        <v>84</v>
      </c>
      <c r="Q393">
        <v>85</v>
      </c>
      <c r="R393">
        <v>85</v>
      </c>
      <c r="S393">
        <v>85</v>
      </c>
      <c r="T393">
        <v>85</v>
      </c>
      <c r="U393">
        <v>73</v>
      </c>
      <c r="V393">
        <v>73</v>
      </c>
      <c r="W393">
        <v>74</v>
      </c>
      <c r="X393">
        <v>74</v>
      </c>
      <c r="Y393">
        <v>74</v>
      </c>
      <c r="Z393">
        <v>74</v>
      </c>
      <c r="AA393">
        <v>74</v>
      </c>
      <c r="AB393">
        <v>74</v>
      </c>
      <c r="AC393">
        <v>74</v>
      </c>
      <c r="AD393">
        <v>74</v>
      </c>
      <c r="AE393">
        <v>75</v>
      </c>
      <c r="AF393">
        <v>75</v>
      </c>
      <c r="AG393">
        <v>76</v>
      </c>
      <c r="AH393">
        <v>76</v>
      </c>
      <c r="AI393">
        <v>76</v>
      </c>
      <c r="AJ393">
        <v>76</v>
      </c>
      <c r="AK393">
        <v>64</v>
      </c>
      <c r="AL393">
        <v>306</v>
      </c>
      <c r="AM393">
        <v>174</v>
      </c>
      <c r="AN393">
        <v>170</v>
      </c>
      <c r="AO393">
        <v>1</v>
      </c>
      <c r="AP393">
        <v>170</v>
      </c>
      <c r="AQ393">
        <v>245</v>
      </c>
      <c r="AR393">
        <v>238</v>
      </c>
      <c r="AS393">
        <v>238</v>
      </c>
      <c r="AT393" s="8">
        <f t="shared" si="54"/>
        <v>94.5</v>
      </c>
      <c r="AU393">
        <f t="shared" si="55"/>
        <v>74</v>
      </c>
      <c r="AV393" s="8">
        <f t="shared" si="56"/>
        <v>59.756677159262118</v>
      </c>
      <c r="AW393" s="6">
        <f>Table18[[#This Row],[Szórás]]/Table18[[#This Row],[Átlagos akadálymentességi hibaszám]]</f>
        <v>0.63234579004510183</v>
      </c>
      <c r="AX393">
        <f t="shared" si="57"/>
        <v>1</v>
      </c>
      <c r="AY393">
        <f t="shared" si="58"/>
        <v>306</v>
      </c>
      <c r="AZ393">
        <f t="shared" si="59"/>
        <v>305</v>
      </c>
      <c r="BA393" s="7">
        <f t="shared" si="60"/>
        <v>1.0109024127485946</v>
      </c>
      <c r="BB393" s="8">
        <f t="shared" si="61"/>
        <v>3.0954805946401633E-2</v>
      </c>
    </row>
    <row r="394" spans="1:54" x14ac:dyDescent="0.25">
      <c r="A394" t="s">
        <v>137</v>
      </c>
      <c r="B394">
        <v>216</v>
      </c>
      <c r="C394">
        <v>216</v>
      </c>
      <c r="D394">
        <v>219</v>
      </c>
      <c r="E394">
        <v>219</v>
      </c>
      <c r="F394">
        <v>230</v>
      </c>
      <c r="G394">
        <v>234</v>
      </c>
      <c r="H394">
        <v>227</v>
      </c>
      <c r="I394">
        <v>219</v>
      </c>
      <c r="J394">
        <v>220</v>
      </c>
      <c r="K394">
        <v>219</v>
      </c>
      <c r="L394">
        <v>219</v>
      </c>
      <c r="M394">
        <v>224</v>
      </c>
      <c r="N394">
        <v>219</v>
      </c>
      <c r="O394">
        <v>223</v>
      </c>
      <c r="P394">
        <v>221</v>
      </c>
      <c r="Q394">
        <v>218</v>
      </c>
      <c r="R394">
        <v>219</v>
      </c>
      <c r="S394">
        <v>219</v>
      </c>
      <c r="T394">
        <v>225</v>
      </c>
      <c r="U394">
        <v>227</v>
      </c>
      <c r="V394">
        <v>219</v>
      </c>
      <c r="W394">
        <v>219</v>
      </c>
      <c r="X394">
        <v>236</v>
      </c>
      <c r="Y394">
        <v>227</v>
      </c>
      <c r="Z394">
        <v>220</v>
      </c>
      <c r="AA394">
        <v>223</v>
      </c>
      <c r="AB394">
        <v>224</v>
      </c>
      <c r="AC394">
        <v>224</v>
      </c>
      <c r="AD394">
        <v>219</v>
      </c>
      <c r="AE394">
        <v>226</v>
      </c>
      <c r="AF394">
        <v>222</v>
      </c>
      <c r="AG394">
        <v>220</v>
      </c>
      <c r="AH394">
        <v>220</v>
      </c>
      <c r="AI394">
        <v>219</v>
      </c>
      <c r="AJ394">
        <v>220</v>
      </c>
      <c r="AK394">
        <v>217</v>
      </c>
      <c r="AL394">
        <v>217</v>
      </c>
      <c r="AM394">
        <v>220</v>
      </c>
      <c r="AN394">
        <v>222</v>
      </c>
      <c r="AO394">
        <v>225</v>
      </c>
      <c r="AP394">
        <v>229</v>
      </c>
      <c r="AQ394">
        <v>222</v>
      </c>
      <c r="AR394">
        <v>218</v>
      </c>
      <c r="AS394">
        <v>220</v>
      </c>
      <c r="AT394" s="8">
        <f t="shared" si="54"/>
        <v>221.84090909090909</v>
      </c>
      <c r="AU394">
        <f t="shared" si="55"/>
        <v>220</v>
      </c>
      <c r="AV394" s="8">
        <f t="shared" si="56"/>
        <v>4.4874148657762678</v>
      </c>
      <c r="AW394" s="6">
        <f>Table18[[#This Row],[Szórás]]/Table18[[#This Row],[Átlagos akadálymentességi hibaszám]]</f>
        <v>2.0228076436241756E-2</v>
      </c>
      <c r="AX394">
        <f t="shared" si="57"/>
        <v>216</v>
      </c>
      <c r="AY394">
        <f t="shared" si="58"/>
        <v>236</v>
      </c>
      <c r="AZ394">
        <f t="shared" si="59"/>
        <v>20</v>
      </c>
      <c r="BA394" s="7">
        <f t="shared" si="60"/>
        <v>0.9999852583998653</v>
      </c>
      <c r="BB394" s="8">
        <f t="shared" si="61"/>
        <v>8.987226023211679E-5</v>
      </c>
    </row>
    <row r="395" spans="1:54" x14ac:dyDescent="0.25">
      <c r="A395" t="s">
        <v>137</v>
      </c>
      <c r="B395">
        <v>33</v>
      </c>
      <c r="C395">
        <v>31</v>
      </c>
      <c r="D395">
        <v>31</v>
      </c>
      <c r="E395">
        <v>31</v>
      </c>
      <c r="F395">
        <v>31</v>
      </c>
      <c r="G395">
        <v>31</v>
      </c>
      <c r="H395">
        <v>31</v>
      </c>
      <c r="I395">
        <v>31</v>
      </c>
      <c r="J395">
        <v>31</v>
      </c>
      <c r="K395">
        <v>31</v>
      </c>
      <c r="L395">
        <v>31</v>
      </c>
      <c r="M395">
        <v>31</v>
      </c>
      <c r="N395">
        <v>31</v>
      </c>
      <c r="O395">
        <v>31</v>
      </c>
      <c r="P395">
        <v>30</v>
      </c>
      <c r="Q395">
        <v>31</v>
      </c>
      <c r="R395">
        <v>31</v>
      </c>
      <c r="S395">
        <v>31</v>
      </c>
      <c r="T395">
        <v>31</v>
      </c>
      <c r="U395">
        <v>31</v>
      </c>
      <c r="V395">
        <v>31</v>
      </c>
      <c r="W395">
        <v>31</v>
      </c>
      <c r="X395">
        <v>31</v>
      </c>
      <c r="Y395">
        <v>31</v>
      </c>
      <c r="Z395">
        <v>31</v>
      </c>
      <c r="AA395">
        <v>31</v>
      </c>
      <c r="AB395">
        <v>31</v>
      </c>
      <c r="AC395">
        <v>30</v>
      </c>
      <c r="AD395">
        <v>31</v>
      </c>
      <c r="AE395">
        <v>31</v>
      </c>
      <c r="AF395">
        <v>31</v>
      </c>
      <c r="AG395">
        <v>31</v>
      </c>
      <c r="AH395">
        <v>31</v>
      </c>
      <c r="AI395">
        <v>31</v>
      </c>
      <c r="AJ395">
        <v>29</v>
      </c>
      <c r="AK395">
        <v>27</v>
      </c>
      <c r="AL395">
        <v>21</v>
      </c>
      <c r="AM395">
        <v>21</v>
      </c>
      <c r="AN395">
        <v>20</v>
      </c>
      <c r="AO395">
        <v>20</v>
      </c>
      <c r="AP395">
        <v>20</v>
      </c>
      <c r="AQ395">
        <v>20</v>
      </c>
      <c r="AR395">
        <v>20</v>
      </c>
      <c r="AS395">
        <v>21</v>
      </c>
      <c r="AT395" s="8">
        <f t="shared" si="54"/>
        <v>28.931818181818183</v>
      </c>
      <c r="AU395">
        <f t="shared" si="55"/>
        <v>31</v>
      </c>
      <c r="AV395" s="8">
        <f t="shared" si="56"/>
        <v>4.1562378296250024</v>
      </c>
      <c r="AW395" s="6">
        <f>Table18[[#This Row],[Szórás]]/Table18[[#This Row],[Átlagos akadálymentességi hibaszám]]</f>
        <v>0.14365629576080133</v>
      </c>
      <c r="AX395">
        <f t="shared" si="57"/>
        <v>20</v>
      </c>
      <c r="AY395">
        <f t="shared" si="58"/>
        <v>33</v>
      </c>
      <c r="AZ395">
        <f t="shared" si="59"/>
        <v>13</v>
      </c>
      <c r="BA395" s="7">
        <f t="shared" si="60"/>
        <v>0.99094005112201033</v>
      </c>
      <c r="BB395" s="8">
        <f t="shared" si="61"/>
        <v>0.50851377686610189</v>
      </c>
    </row>
    <row r="396" spans="1:54" x14ac:dyDescent="0.25">
      <c r="A396" t="s">
        <v>103</v>
      </c>
      <c r="B396">
        <v>7</v>
      </c>
      <c r="C396">
        <v>7</v>
      </c>
      <c r="D396">
        <v>7</v>
      </c>
      <c r="E396">
        <v>7</v>
      </c>
      <c r="F396">
        <v>7</v>
      </c>
      <c r="G396">
        <v>7</v>
      </c>
      <c r="H396">
        <v>7</v>
      </c>
      <c r="I396">
        <v>7</v>
      </c>
      <c r="J396">
        <v>7</v>
      </c>
      <c r="K396">
        <v>7</v>
      </c>
      <c r="L396">
        <v>7</v>
      </c>
      <c r="M396">
        <v>7</v>
      </c>
      <c r="N396">
        <v>7</v>
      </c>
      <c r="O396">
        <v>7</v>
      </c>
      <c r="P396">
        <v>7</v>
      </c>
      <c r="Q396">
        <v>7</v>
      </c>
      <c r="R396">
        <v>7</v>
      </c>
      <c r="S396">
        <v>6</v>
      </c>
      <c r="T396">
        <v>7</v>
      </c>
      <c r="U396">
        <v>7</v>
      </c>
      <c r="V396">
        <v>7</v>
      </c>
      <c r="W396">
        <v>7</v>
      </c>
      <c r="X396">
        <v>7</v>
      </c>
      <c r="Y396">
        <v>6</v>
      </c>
      <c r="Z396">
        <v>7</v>
      </c>
      <c r="AA396">
        <v>8</v>
      </c>
      <c r="AB396">
        <v>7</v>
      </c>
      <c r="AC396">
        <v>8</v>
      </c>
      <c r="AD396">
        <v>8</v>
      </c>
      <c r="AE396">
        <v>8</v>
      </c>
      <c r="AF396">
        <v>8</v>
      </c>
      <c r="AG396">
        <v>8</v>
      </c>
      <c r="AH396">
        <v>8</v>
      </c>
      <c r="AI396">
        <v>8</v>
      </c>
      <c r="AJ396">
        <v>8</v>
      </c>
      <c r="AK396">
        <v>8</v>
      </c>
      <c r="AL396">
        <v>8</v>
      </c>
      <c r="AM396">
        <v>8</v>
      </c>
      <c r="AN396">
        <v>8</v>
      </c>
      <c r="AO396">
        <v>8</v>
      </c>
      <c r="AP396">
        <v>7</v>
      </c>
      <c r="AQ396">
        <v>7</v>
      </c>
      <c r="AR396">
        <v>7</v>
      </c>
      <c r="AS396">
        <v>7</v>
      </c>
      <c r="AT396" s="8">
        <f t="shared" si="54"/>
        <v>7.2727272727272725</v>
      </c>
      <c r="AU396">
        <f t="shared" si="55"/>
        <v>7</v>
      </c>
      <c r="AV396" s="8">
        <f t="shared" si="56"/>
        <v>0.54404327647785611</v>
      </c>
      <c r="AW396" s="6">
        <f>Table18[[#This Row],[Szórás]]/Table18[[#This Row],[Átlagos akadálymentességi hibaszám]]</f>
        <v>7.4805950515705211E-2</v>
      </c>
      <c r="AX396">
        <f t="shared" si="57"/>
        <v>6</v>
      </c>
      <c r="AY396">
        <f t="shared" si="58"/>
        <v>8</v>
      </c>
      <c r="AZ396">
        <f t="shared" si="59"/>
        <v>2</v>
      </c>
      <c r="BA396" s="7">
        <f t="shared" si="60"/>
        <v>1.0029490552411422</v>
      </c>
      <c r="BB396" s="8">
        <f t="shared" si="61"/>
        <v>0.25447643779696449</v>
      </c>
    </row>
    <row r="397" spans="1:54" x14ac:dyDescent="0.25">
      <c r="A397" t="s">
        <v>175</v>
      </c>
      <c r="B397">
        <v>45</v>
      </c>
      <c r="C397">
        <v>39</v>
      </c>
      <c r="D397">
        <v>47</v>
      </c>
      <c r="E397">
        <v>27</v>
      </c>
      <c r="F397">
        <v>33</v>
      </c>
      <c r="G397">
        <v>42</v>
      </c>
      <c r="H397">
        <v>39</v>
      </c>
      <c r="I397">
        <v>43</v>
      </c>
      <c r="J397">
        <v>35</v>
      </c>
      <c r="K397">
        <v>32</v>
      </c>
      <c r="L397">
        <v>47</v>
      </c>
      <c r="M397">
        <v>39</v>
      </c>
      <c r="N397">
        <v>44</v>
      </c>
      <c r="O397">
        <v>39</v>
      </c>
      <c r="P397">
        <v>47</v>
      </c>
      <c r="Q397">
        <v>43</v>
      </c>
      <c r="R397">
        <v>33</v>
      </c>
      <c r="S397">
        <v>40</v>
      </c>
      <c r="T397">
        <v>47</v>
      </c>
      <c r="U397">
        <v>44</v>
      </c>
      <c r="V397">
        <v>38</v>
      </c>
      <c r="W397">
        <v>27</v>
      </c>
      <c r="X397">
        <v>40</v>
      </c>
      <c r="Y397">
        <v>47</v>
      </c>
      <c r="Z397">
        <v>47</v>
      </c>
      <c r="AA397">
        <v>27</v>
      </c>
      <c r="AB397">
        <v>44</v>
      </c>
      <c r="AC397">
        <v>27</v>
      </c>
      <c r="AD397">
        <v>36</v>
      </c>
      <c r="AE397">
        <v>46</v>
      </c>
      <c r="AF397">
        <v>36</v>
      </c>
      <c r="AG397">
        <v>47</v>
      </c>
      <c r="AH397">
        <v>47</v>
      </c>
      <c r="AI397">
        <v>46</v>
      </c>
      <c r="AJ397">
        <v>47</v>
      </c>
      <c r="AK397">
        <v>35</v>
      </c>
      <c r="AL397">
        <v>39</v>
      </c>
      <c r="AM397">
        <v>44</v>
      </c>
      <c r="AN397">
        <v>41</v>
      </c>
      <c r="AO397">
        <v>43</v>
      </c>
      <c r="AP397">
        <v>41</v>
      </c>
      <c r="AQ397">
        <v>47</v>
      </c>
      <c r="AR397">
        <v>39</v>
      </c>
      <c r="AS397">
        <v>38</v>
      </c>
      <c r="AT397" s="8">
        <f t="shared" si="54"/>
        <v>40.31818181818182</v>
      </c>
      <c r="AU397">
        <f t="shared" si="55"/>
        <v>41</v>
      </c>
      <c r="AV397" s="8">
        <f t="shared" si="56"/>
        <v>6.1257091749776986</v>
      </c>
      <c r="AW397" s="6">
        <f>Table18[[#This Row],[Szórás]]/Table18[[#This Row],[Átlagos akadálymentességi hibaszám]]</f>
        <v>0.1519341621753206</v>
      </c>
      <c r="AX397">
        <f t="shared" si="57"/>
        <v>27</v>
      </c>
      <c r="AY397">
        <f t="shared" si="58"/>
        <v>47</v>
      </c>
      <c r="AZ397">
        <f t="shared" si="59"/>
        <v>20</v>
      </c>
      <c r="BA397" s="7">
        <f t="shared" si="60"/>
        <v>1.0016918898024074</v>
      </c>
      <c r="BB397" s="8">
        <f t="shared" si="61"/>
        <v>1.7235071111308637E-2</v>
      </c>
    </row>
    <row r="398" spans="1:54" x14ac:dyDescent="0.25">
      <c r="A398" t="s">
        <v>175</v>
      </c>
      <c r="B398">
        <v>96</v>
      </c>
      <c r="C398">
        <v>96</v>
      </c>
      <c r="D398">
        <v>95</v>
      </c>
      <c r="E398">
        <v>95</v>
      </c>
      <c r="F398">
        <v>95</v>
      </c>
      <c r="G398">
        <v>96</v>
      </c>
      <c r="H398">
        <v>97</v>
      </c>
      <c r="I398">
        <v>89</v>
      </c>
      <c r="J398">
        <v>99</v>
      </c>
      <c r="K398">
        <v>100</v>
      </c>
      <c r="L398">
        <v>97</v>
      </c>
      <c r="M398">
        <v>97</v>
      </c>
      <c r="N398">
        <v>97</v>
      </c>
      <c r="O398">
        <v>97</v>
      </c>
      <c r="P398">
        <v>96</v>
      </c>
      <c r="Q398">
        <v>97</v>
      </c>
      <c r="R398">
        <v>97</v>
      </c>
      <c r="S398">
        <v>97</v>
      </c>
      <c r="T398">
        <v>98</v>
      </c>
      <c r="U398">
        <v>96</v>
      </c>
      <c r="V398">
        <v>96</v>
      </c>
      <c r="W398">
        <v>96</v>
      </c>
      <c r="X398">
        <v>97</v>
      </c>
      <c r="Y398">
        <v>96</v>
      </c>
      <c r="Z398">
        <v>98</v>
      </c>
      <c r="AA398">
        <v>96</v>
      </c>
      <c r="AB398">
        <v>97</v>
      </c>
      <c r="AC398">
        <v>98</v>
      </c>
      <c r="AD398">
        <v>99</v>
      </c>
      <c r="AE398">
        <v>99</v>
      </c>
      <c r="AF398">
        <v>97</v>
      </c>
      <c r="AG398">
        <v>99</v>
      </c>
      <c r="AH398">
        <v>98</v>
      </c>
      <c r="AI398">
        <v>99</v>
      </c>
      <c r="AJ398">
        <v>99</v>
      </c>
      <c r="AK398">
        <v>98</v>
      </c>
      <c r="AL398">
        <v>98</v>
      </c>
      <c r="AM398">
        <v>95</v>
      </c>
      <c r="AN398">
        <v>98</v>
      </c>
      <c r="AO398">
        <v>99</v>
      </c>
      <c r="AP398">
        <v>99</v>
      </c>
      <c r="AQ398">
        <v>99</v>
      </c>
      <c r="AR398">
        <v>100</v>
      </c>
      <c r="AS398">
        <v>101</v>
      </c>
      <c r="AT398" s="8">
        <f t="shared" si="54"/>
        <v>97.227272727272734</v>
      </c>
      <c r="AU398">
        <f t="shared" si="55"/>
        <v>97</v>
      </c>
      <c r="AV398" s="8">
        <f t="shared" si="56"/>
        <v>1.9513100711208113</v>
      </c>
      <c r="AW398" s="6">
        <f>Table18[[#This Row],[Szórás]]/Table18[[#This Row],[Átlagos akadálymentességi hibaszám]]</f>
        <v>2.0069575299045277E-2</v>
      </c>
      <c r="AX398">
        <f t="shared" si="57"/>
        <v>89</v>
      </c>
      <c r="AY398">
        <f t="shared" si="58"/>
        <v>101</v>
      </c>
      <c r="AZ398">
        <f t="shared" si="59"/>
        <v>12</v>
      </c>
      <c r="BA398" s="7">
        <f t="shared" si="60"/>
        <v>1.0008896897407686</v>
      </c>
      <c r="BB398" s="8">
        <f t="shared" si="61"/>
        <v>0.3137511538285726</v>
      </c>
    </row>
    <row r="399" spans="1:54" x14ac:dyDescent="0.25">
      <c r="A399" t="s">
        <v>137</v>
      </c>
      <c r="B399">
        <v>36</v>
      </c>
      <c r="C399">
        <v>36</v>
      </c>
      <c r="D399">
        <v>36</v>
      </c>
      <c r="E399">
        <v>36</v>
      </c>
      <c r="F399">
        <v>36</v>
      </c>
      <c r="G399">
        <v>36</v>
      </c>
      <c r="H399">
        <v>36</v>
      </c>
      <c r="I399">
        <v>36</v>
      </c>
      <c r="J399">
        <v>36</v>
      </c>
      <c r="K399">
        <v>36</v>
      </c>
      <c r="L399">
        <v>36</v>
      </c>
      <c r="M399">
        <v>36</v>
      </c>
      <c r="N399">
        <v>36</v>
      </c>
      <c r="O399">
        <v>36</v>
      </c>
      <c r="P399">
        <v>36</v>
      </c>
      <c r="Q399">
        <v>36</v>
      </c>
      <c r="R399">
        <v>36</v>
      </c>
      <c r="S399">
        <v>36</v>
      </c>
      <c r="T399">
        <v>36</v>
      </c>
      <c r="U399">
        <v>36</v>
      </c>
      <c r="V399">
        <v>36</v>
      </c>
      <c r="W399">
        <v>36</v>
      </c>
      <c r="X399">
        <v>40</v>
      </c>
      <c r="Y399">
        <v>40</v>
      </c>
      <c r="Z399">
        <v>40</v>
      </c>
      <c r="AA399">
        <v>40</v>
      </c>
      <c r="AB399">
        <v>40</v>
      </c>
      <c r="AC399">
        <v>40</v>
      </c>
      <c r="AD399">
        <v>40</v>
      </c>
      <c r="AE399">
        <v>40</v>
      </c>
      <c r="AF399">
        <v>40</v>
      </c>
      <c r="AG399">
        <v>40</v>
      </c>
      <c r="AH399">
        <v>40</v>
      </c>
      <c r="AI399">
        <v>32</v>
      </c>
      <c r="AJ399">
        <v>32</v>
      </c>
      <c r="AK399">
        <v>32</v>
      </c>
      <c r="AL399">
        <v>32</v>
      </c>
      <c r="AM399">
        <v>32</v>
      </c>
      <c r="AN399">
        <v>32</v>
      </c>
      <c r="AO399">
        <v>32</v>
      </c>
      <c r="AP399">
        <v>32</v>
      </c>
      <c r="AQ399">
        <v>32</v>
      </c>
      <c r="AR399">
        <v>32</v>
      </c>
      <c r="AS399">
        <v>32</v>
      </c>
      <c r="AT399" s="8">
        <f t="shared" si="54"/>
        <v>36</v>
      </c>
      <c r="AU399">
        <f t="shared" si="55"/>
        <v>36</v>
      </c>
      <c r="AV399" s="8">
        <f t="shared" si="56"/>
        <v>2.8611267905543625</v>
      </c>
      <c r="AW399" s="6">
        <f>Table18[[#This Row],[Szórás]]/Table18[[#This Row],[Átlagos akadálymentességi hibaszám]]</f>
        <v>7.9475744182065627E-2</v>
      </c>
      <c r="AX399">
        <f t="shared" si="57"/>
        <v>32</v>
      </c>
      <c r="AY399">
        <f t="shared" si="58"/>
        <v>40</v>
      </c>
      <c r="AZ399">
        <f t="shared" si="59"/>
        <v>8</v>
      </c>
      <c r="BA399" s="7">
        <f t="shared" si="60"/>
        <v>0.99788760285904288</v>
      </c>
      <c r="BB399" s="8">
        <f t="shared" si="61"/>
        <v>0.11566924971071135</v>
      </c>
    </row>
    <row r="400" spans="1:54" x14ac:dyDescent="0.25">
      <c r="A400" t="s">
        <v>137</v>
      </c>
      <c r="B400">
        <v>26</v>
      </c>
      <c r="C400">
        <v>26</v>
      </c>
      <c r="D400">
        <v>28</v>
      </c>
      <c r="E400">
        <v>28</v>
      </c>
      <c r="F400">
        <v>28</v>
      </c>
      <c r="G400">
        <v>28</v>
      </c>
      <c r="H400">
        <v>29</v>
      </c>
      <c r="I400">
        <v>29</v>
      </c>
      <c r="J400">
        <v>29</v>
      </c>
      <c r="K400">
        <v>31</v>
      </c>
      <c r="L400">
        <v>31</v>
      </c>
      <c r="M400">
        <v>31</v>
      </c>
      <c r="N400">
        <v>33</v>
      </c>
      <c r="O400">
        <v>33</v>
      </c>
      <c r="P400">
        <v>33</v>
      </c>
      <c r="Q400">
        <v>33</v>
      </c>
      <c r="R400">
        <v>34</v>
      </c>
      <c r="S400">
        <v>46</v>
      </c>
      <c r="T400">
        <v>46</v>
      </c>
      <c r="U400">
        <v>46</v>
      </c>
      <c r="V400">
        <v>46</v>
      </c>
      <c r="W400">
        <v>46</v>
      </c>
      <c r="X400">
        <v>46</v>
      </c>
      <c r="Y400">
        <v>46</v>
      </c>
      <c r="Z400">
        <v>46</v>
      </c>
      <c r="AA400">
        <v>46</v>
      </c>
      <c r="AB400">
        <v>46</v>
      </c>
      <c r="AC400">
        <v>46</v>
      </c>
      <c r="AD400">
        <v>46</v>
      </c>
      <c r="AE400">
        <v>46</v>
      </c>
      <c r="AF400">
        <v>46</v>
      </c>
      <c r="AG400">
        <v>46</v>
      </c>
      <c r="AH400">
        <v>46</v>
      </c>
      <c r="AI400">
        <v>19</v>
      </c>
      <c r="AJ400">
        <v>19</v>
      </c>
      <c r="AK400">
        <v>19</v>
      </c>
      <c r="AL400">
        <v>19</v>
      </c>
      <c r="AM400">
        <v>19</v>
      </c>
      <c r="AN400">
        <v>19</v>
      </c>
      <c r="AO400">
        <v>19</v>
      </c>
      <c r="AP400">
        <v>18</v>
      </c>
      <c r="AQ400">
        <v>18</v>
      </c>
      <c r="AR400">
        <v>18</v>
      </c>
      <c r="AS400">
        <v>18</v>
      </c>
      <c r="AT400" s="8">
        <f t="shared" si="54"/>
        <v>32.977272727272727</v>
      </c>
      <c r="AU400">
        <f t="shared" si="55"/>
        <v>31</v>
      </c>
      <c r="AV400" s="8">
        <f t="shared" si="56"/>
        <v>11.033750835744181</v>
      </c>
      <c r="AW400" s="6">
        <f>Table18[[#This Row],[Szórás]]/Table18[[#This Row],[Átlagos akadálymentességi hibaszám]]</f>
        <v>0.33458651741746653</v>
      </c>
      <c r="AX400">
        <f t="shared" si="57"/>
        <v>18</v>
      </c>
      <c r="AY400">
        <f t="shared" si="58"/>
        <v>46</v>
      </c>
      <c r="AZ400">
        <f t="shared" si="59"/>
        <v>28</v>
      </c>
      <c r="BA400" s="7">
        <f t="shared" si="60"/>
        <v>0.99170103443421898</v>
      </c>
      <c r="BB400" s="8">
        <f t="shared" si="61"/>
        <v>8.9714252643080236E-2</v>
      </c>
    </row>
    <row r="401" spans="1:54" x14ac:dyDescent="0.25">
      <c r="A401" t="s">
        <v>175</v>
      </c>
      <c r="B401">
        <v>40</v>
      </c>
      <c r="C401">
        <v>40</v>
      </c>
      <c r="D401">
        <v>37</v>
      </c>
      <c r="E401">
        <v>37</v>
      </c>
      <c r="F401">
        <v>37</v>
      </c>
      <c r="G401">
        <v>37</v>
      </c>
      <c r="H401">
        <v>37</v>
      </c>
      <c r="I401">
        <v>37</v>
      </c>
      <c r="J401">
        <v>37</v>
      </c>
      <c r="K401">
        <v>36</v>
      </c>
      <c r="L401">
        <v>37</v>
      </c>
      <c r="M401">
        <v>37</v>
      </c>
      <c r="N401">
        <v>35</v>
      </c>
      <c r="O401">
        <v>35</v>
      </c>
      <c r="P401">
        <v>36</v>
      </c>
      <c r="Q401">
        <v>36</v>
      </c>
      <c r="R401">
        <v>36</v>
      </c>
      <c r="S401">
        <v>36</v>
      </c>
      <c r="T401">
        <v>36</v>
      </c>
      <c r="U401">
        <v>36</v>
      </c>
      <c r="V401">
        <v>17</v>
      </c>
      <c r="W401">
        <v>17</v>
      </c>
      <c r="X401">
        <v>17</v>
      </c>
      <c r="Y401">
        <v>20</v>
      </c>
      <c r="Z401">
        <v>19</v>
      </c>
      <c r="AA401">
        <v>19</v>
      </c>
      <c r="AB401">
        <v>18</v>
      </c>
      <c r="AC401">
        <v>20</v>
      </c>
      <c r="AD401">
        <v>22</v>
      </c>
      <c r="AE401">
        <v>23</v>
      </c>
      <c r="AF401">
        <v>20</v>
      </c>
      <c r="AG401">
        <v>20</v>
      </c>
      <c r="AH401">
        <v>20</v>
      </c>
      <c r="AI401">
        <v>20</v>
      </c>
      <c r="AJ401">
        <v>21</v>
      </c>
      <c r="AK401">
        <v>19</v>
      </c>
      <c r="AL401">
        <v>19</v>
      </c>
      <c r="AM401">
        <v>19</v>
      </c>
      <c r="AN401">
        <v>19</v>
      </c>
      <c r="AO401">
        <v>16</v>
      </c>
      <c r="AP401">
        <v>22</v>
      </c>
      <c r="AQ401">
        <v>12</v>
      </c>
      <c r="AR401">
        <v>12</v>
      </c>
      <c r="AS401">
        <v>12</v>
      </c>
      <c r="AT401" s="8">
        <f t="shared" si="54"/>
        <v>26.772727272727273</v>
      </c>
      <c r="AU401">
        <f t="shared" si="55"/>
        <v>22</v>
      </c>
      <c r="AV401" s="8">
        <f t="shared" si="56"/>
        <v>9.5085362783368605</v>
      </c>
      <c r="AW401" s="6">
        <f>Table18[[#This Row],[Szórás]]/Table18[[#This Row],[Átlagos akadálymentességi hibaszám]]</f>
        <v>0.35515755199220872</v>
      </c>
      <c r="AX401">
        <f t="shared" si="57"/>
        <v>12</v>
      </c>
      <c r="AY401">
        <f t="shared" si="58"/>
        <v>40</v>
      </c>
      <c r="AZ401">
        <f t="shared" si="59"/>
        <v>28</v>
      </c>
      <c r="BA401" s="7">
        <f t="shared" si="60"/>
        <v>0.97444772243648559</v>
      </c>
      <c r="BB401" s="8">
        <f t="shared" si="61"/>
        <v>0.77016326893713216</v>
      </c>
    </row>
    <row r="402" spans="1:54" x14ac:dyDescent="0.25">
      <c r="A402" t="s">
        <v>175</v>
      </c>
      <c r="B402">
        <v>118</v>
      </c>
      <c r="C402">
        <v>118</v>
      </c>
      <c r="D402">
        <v>117</v>
      </c>
      <c r="E402">
        <v>117</v>
      </c>
      <c r="F402">
        <v>117</v>
      </c>
      <c r="G402">
        <v>118</v>
      </c>
      <c r="H402">
        <v>118</v>
      </c>
      <c r="I402">
        <v>117</v>
      </c>
      <c r="J402">
        <v>117</v>
      </c>
      <c r="K402">
        <v>118</v>
      </c>
      <c r="L402">
        <v>117</v>
      </c>
      <c r="M402">
        <v>117</v>
      </c>
      <c r="N402">
        <v>118</v>
      </c>
      <c r="O402">
        <v>119</v>
      </c>
      <c r="P402">
        <v>118</v>
      </c>
      <c r="Q402">
        <v>118</v>
      </c>
      <c r="R402">
        <v>118</v>
      </c>
      <c r="S402">
        <v>123</v>
      </c>
      <c r="T402">
        <v>121</v>
      </c>
      <c r="U402">
        <v>124</v>
      </c>
      <c r="V402">
        <v>124</v>
      </c>
      <c r="W402">
        <v>123</v>
      </c>
      <c r="X402">
        <v>123</v>
      </c>
      <c r="Y402">
        <v>124</v>
      </c>
      <c r="Z402">
        <v>124</v>
      </c>
      <c r="AA402">
        <v>123</v>
      </c>
      <c r="AB402">
        <v>124</v>
      </c>
      <c r="AC402">
        <v>123</v>
      </c>
      <c r="AD402">
        <v>125</v>
      </c>
      <c r="AE402">
        <v>126</v>
      </c>
      <c r="AF402">
        <v>132</v>
      </c>
      <c r="AG402">
        <v>132</v>
      </c>
      <c r="AH402">
        <v>131</v>
      </c>
      <c r="AI402">
        <v>133</v>
      </c>
      <c r="AJ402">
        <v>131</v>
      </c>
      <c r="AK402">
        <v>133</v>
      </c>
      <c r="AL402">
        <v>132</v>
      </c>
      <c r="AM402">
        <v>127</v>
      </c>
      <c r="AN402">
        <v>125</v>
      </c>
      <c r="AO402">
        <v>127</v>
      </c>
      <c r="AP402">
        <v>127</v>
      </c>
      <c r="AQ402">
        <v>127</v>
      </c>
      <c r="AR402">
        <v>25</v>
      </c>
      <c r="AS402">
        <v>25</v>
      </c>
      <c r="AT402" s="8">
        <f t="shared" si="54"/>
        <v>118.5</v>
      </c>
      <c r="AU402">
        <f t="shared" si="55"/>
        <v>123</v>
      </c>
      <c r="AV402" s="8">
        <f t="shared" si="56"/>
        <v>21.279425591128444</v>
      </c>
      <c r="AW402" s="6">
        <f>Table18[[#This Row],[Szórás]]/Table18[[#This Row],[Átlagos akadálymentességi hibaszám]]</f>
        <v>0.17957321173948054</v>
      </c>
      <c r="AX402">
        <f t="shared" si="57"/>
        <v>25</v>
      </c>
      <c r="AY402">
        <f t="shared" si="58"/>
        <v>133</v>
      </c>
      <c r="AZ402">
        <f t="shared" si="59"/>
        <v>108</v>
      </c>
      <c r="BA402" s="7">
        <f t="shared" si="60"/>
        <v>0.99326416696536413</v>
      </c>
      <c r="BB402" s="8">
        <f t="shared" si="61"/>
        <v>6.5958031311140447E-2</v>
      </c>
    </row>
    <row r="403" spans="1:54" x14ac:dyDescent="0.25">
      <c r="A403" t="s">
        <v>124</v>
      </c>
      <c r="B403">
        <v>43</v>
      </c>
      <c r="C403">
        <v>42</v>
      </c>
      <c r="D403">
        <v>43</v>
      </c>
      <c r="E403">
        <v>43</v>
      </c>
      <c r="F403">
        <v>43</v>
      </c>
      <c r="G403">
        <v>47</v>
      </c>
      <c r="H403">
        <v>47</v>
      </c>
      <c r="I403">
        <v>47</v>
      </c>
      <c r="J403">
        <v>47</v>
      </c>
      <c r="K403">
        <v>47</v>
      </c>
      <c r="L403">
        <v>47</v>
      </c>
      <c r="M403">
        <v>47</v>
      </c>
      <c r="N403">
        <v>47</v>
      </c>
      <c r="O403">
        <v>47</v>
      </c>
      <c r="P403">
        <v>47</v>
      </c>
      <c r="Q403">
        <v>47</v>
      </c>
      <c r="R403">
        <v>47</v>
      </c>
      <c r="S403">
        <v>47</v>
      </c>
      <c r="T403">
        <v>46</v>
      </c>
      <c r="U403">
        <v>47</v>
      </c>
      <c r="V403">
        <v>46</v>
      </c>
      <c r="W403">
        <v>46</v>
      </c>
      <c r="X403">
        <v>46</v>
      </c>
      <c r="Y403">
        <v>46</v>
      </c>
      <c r="Z403">
        <v>44</v>
      </c>
      <c r="AA403">
        <v>46</v>
      </c>
      <c r="AB403">
        <v>46</v>
      </c>
      <c r="AC403">
        <v>46</v>
      </c>
      <c r="AD403">
        <v>46</v>
      </c>
      <c r="AE403">
        <v>44</v>
      </c>
      <c r="AF403">
        <v>45</v>
      </c>
      <c r="AG403">
        <v>46</v>
      </c>
      <c r="AH403">
        <v>47</v>
      </c>
      <c r="AI403">
        <v>47</v>
      </c>
      <c r="AJ403">
        <v>44</v>
      </c>
      <c r="AK403">
        <v>47</v>
      </c>
      <c r="AL403">
        <v>47</v>
      </c>
      <c r="AM403">
        <v>46</v>
      </c>
      <c r="AN403">
        <v>46</v>
      </c>
      <c r="AO403">
        <v>46</v>
      </c>
      <c r="AP403">
        <v>47</v>
      </c>
      <c r="AQ403">
        <v>47</v>
      </c>
      <c r="AR403">
        <v>47</v>
      </c>
      <c r="AS403">
        <v>46</v>
      </c>
      <c r="AT403" s="8">
        <f t="shared" si="54"/>
        <v>45.954545454545453</v>
      </c>
      <c r="AU403">
        <f t="shared" si="55"/>
        <v>46</v>
      </c>
      <c r="AV403" s="8">
        <f t="shared" si="56"/>
        <v>1.4134658945638321</v>
      </c>
      <c r="AW403" s="6">
        <f>Table18[[#This Row],[Szórás]]/Table18[[#This Row],[Átlagos akadálymentességi hibaszám]]</f>
        <v>3.0757912641349461E-2</v>
      </c>
      <c r="AX403">
        <f t="shared" si="57"/>
        <v>42</v>
      </c>
      <c r="AY403">
        <f t="shared" si="58"/>
        <v>47</v>
      </c>
      <c r="AZ403">
        <f t="shared" si="59"/>
        <v>5</v>
      </c>
      <c r="BA403" s="7">
        <f t="shared" si="60"/>
        <v>1.000735291399395</v>
      </c>
      <c r="BB403" s="8">
        <f t="shared" si="61"/>
        <v>9.0193979912749384E-2</v>
      </c>
    </row>
    <row r="404" spans="1:54" x14ac:dyDescent="0.25">
      <c r="A404" t="s">
        <v>175</v>
      </c>
      <c r="B404">
        <v>59</v>
      </c>
      <c r="C404">
        <v>59</v>
      </c>
      <c r="D404">
        <v>59</v>
      </c>
      <c r="E404">
        <v>58</v>
      </c>
      <c r="F404">
        <v>59</v>
      </c>
      <c r="G404">
        <v>58</v>
      </c>
      <c r="H404">
        <v>58</v>
      </c>
      <c r="I404">
        <v>59</v>
      </c>
      <c r="J404">
        <v>58</v>
      </c>
      <c r="K404">
        <v>58</v>
      </c>
      <c r="L404">
        <v>59</v>
      </c>
      <c r="M404">
        <v>59</v>
      </c>
      <c r="N404">
        <v>58</v>
      </c>
      <c r="O404">
        <v>59</v>
      </c>
      <c r="P404">
        <v>59</v>
      </c>
      <c r="Q404">
        <v>59</v>
      </c>
      <c r="R404">
        <v>59</v>
      </c>
      <c r="S404">
        <v>58</v>
      </c>
      <c r="T404">
        <v>59</v>
      </c>
      <c r="U404">
        <v>59</v>
      </c>
      <c r="V404">
        <v>59</v>
      </c>
      <c r="W404">
        <v>59</v>
      </c>
      <c r="X404">
        <v>58</v>
      </c>
      <c r="Y404">
        <v>59</v>
      </c>
      <c r="Z404">
        <v>59</v>
      </c>
      <c r="AA404">
        <v>60</v>
      </c>
      <c r="AB404">
        <v>60</v>
      </c>
      <c r="AC404">
        <v>60</v>
      </c>
      <c r="AD404">
        <v>58</v>
      </c>
      <c r="AE404">
        <v>58</v>
      </c>
      <c r="AF404">
        <v>58</v>
      </c>
      <c r="AG404">
        <v>59</v>
      </c>
      <c r="AH404">
        <v>59</v>
      </c>
      <c r="AI404">
        <v>59</v>
      </c>
      <c r="AJ404">
        <v>60</v>
      </c>
      <c r="AK404">
        <v>57</v>
      </c>
      <c r="AL404">
        <v>56</v>
      </c>
      <c r="AM404">
        <v>56</v>
      </c>
      <c r="AN404">
        <v>56</v>
      </c>
      <c r="AO404">
        <v>58</v>
      </c>
      <c r="AP404">
        <v>59</v>
      </c>
      <c r="AQ404">
        <v>59</v>
      </c>
      <c r="AR404">
        <v>58</v>
      </c>
      <c r="AS404">
        <v>65</v>
      </c>
      <c r="AT404" s="8">
        <f t="shared" si="54"/>
        <v>58.68181818181818</v>
      </c>
      <c r="AU404">
        <f t="shared" si="55"/>
        <v>59</v>
      </c>
      <c r="AV404" s="8">
        <f t="shared" si="56"/>
        <v>1.3601081911946404</v>
      </c>
      <c r="AW404" s="6">
        <f>Table18[[#This Row],[Szórás]]/Table18[[#This Row],[Átlagos akadálymentességi hibaszám]]</f>
        <v>2.3177676379769242E-2</v>
      </c>
      <c r="AX404">
        <f t="shared" si="57"/>
        <v>56</v>
      </c>
      <c r="AY404">
        <f t="shared" si="58"/>
        <v>65</v>
      </c>
      <c r="AZ404">
        <f t="shared" si="59"/>
        <v>9</v>
      </c>
      <c r="BA404" s="7">
        <f t="shared" si="60"/>
        <v>1.0000185119711635</v>
      </c>
      <c r="BB404" s="8">
        <f t="shared" si="61"/>
        <v>1.0924172102032006E-4</v>
      </c>
    </row>
    <row r="405" spans="1:54" x14ac:dyDescent="0.25">
      <c r="A405" t="s">
        <v>175</v>
      </c>
      <c r="B405">
        <v>19</v>
      </c>
      <c r="C405">
        <v>18</v>
      </c>
      <c r="D405">
        <v>19</v>
      </c>
      <c r="E405">
        <v>19</v>
      </c>
      <c r="F405">
        <v>19</v>
      </c>
      <c r="G405">
        <v>19</v>
      </c>
      <c r="H405">
        <v>18</v>
      </c>
      <c r="I405">
        <v>20</v>
      </c>
      <c r="J405">
        <v>18</v>
      </c>
      <c r="K405">
        <v>19</v>
      </c>
      <c r="L405">
        <v>19</v>
      </c>
      <c r="M405">
        <v>19</v>
      </c>
      <c r="N405">
        <v>19</v>
      </c>
      <c r="O405">
        <v>19</v>
      </c>
      <c r="P405">
        <v>19</v>
      </c>
      <c r="Q405">
        <v>18</v>
      </c>
      <c r="R405">
        <v>18</v>
      </c>
      <c r="S405">
        <v>19</v>
      </c>
      <c r="T405">
        <v>19</v>
      </c>
      <c r="U405">
        <v>18</v>
      </c>
      <c r="V405">
        <v>18</v>
      </c>
      <c r="W405">
        <v>19</v>
      </c>
      <c r="X405">
        <v>39</v>
      </c>
      <c r="Y405">
        <v>39</v>
      </c>
      <c r="Z405">
        <v>47</v>
      </c>
      <c r="AA405">
        <v>25</v>
      </c>
      <c r="AB405">
        <v>40</v>
      </c>
      <c r="AC405">
        <v>40</v>
      </c>
      <c r="AD405">
        <v>40</v>
      </c>
      <c r="AE405">
        <v>25</v>
      </c>
      <c r="AF405">
        <v>39</v>
      </c>
      <c r="AG405">
        <v>39</v>
      </c>
      <c r="AH405">
        <v>40</v>
      </c>
      <c r="AI405">
        <v>36</v>
      </c>
      <c r="AJ405">
        <v>24</v>
      </c>
      <c r="AK405">
        <v>23</v>
      </c>
      <c r="AL405">
        <v>23</v>
      </c>
      <c r="AM405">
        <v>18</v>
      </c>
      <c r="AN405">
        <v>25</v>
      </c>
      <c r="AO405">
        <v>25</v>
      </c>
      <c r="AP405">
        <v>25</v>
      </c>
      <c r="AQ405">
        <v>25</v>
      </c>
      <c r="AR405">
        <v>25</v>
      </c>
      <c r="AS405">
        <v>25</v>
      </c>
      <c r="AT405" s="8">
        <f t="shared" si="54"/>
        <v>24.977272727272727</v>
      </c>
      <c r="AU405">
        <f t="shared" si="55"/>
        <v>19.5</v>
      </c>
      <c r="AV405" s="8">
        <f t="shared" si="56"/>
        <v>8.6521636932649884</v>
      </c>
      <c r="AW405" s="6">
        <f>Table18[[#This Row],[Szórás]]/Table18[[#This Row],[Átlagos akadálymentességi hibaszám]]</f>
        <v>0.34640145814709689</v>
      </c>
      <c r="AX405">
        <f t="shared" si="57"/>
        <v>18</v>
      </c>
      <c r="AY405">
        <f t="shared" si="58"/>
        <v>47</v>
      </c>
      <c r="AZ405">
        <f t="shared" si="59"/>
        <v>29</v>
      </c>
      <c r="BA405" s="7">
        <f t="shared" si="60"/>
        <v>1.012570242984705</v>
      </c>
      <c r="BB405" s="8">
        <f t="shared" si="61"/>
        <v>0.27172832289838988</v>
      </c>
    </row>
    <row r="406" spans="1:54" x14ac:dyDescent="0.25">
      <c r="A406" t="s">
        <v>175</v>
      </c>
      <c r="B406">
        <v>99</v>
      </c>
      <c r="C406">
        <v>99</v>
      </c>
      <c r="D406">
        <v>99</v>
      </c>
      <c r="E406">
        <v>99</v>
      </c>
      <c r="F406">
        <v>99</v>
      </c>
      <c r="G406">
        <v>99</v>
      </c>
      <c r="H406">
        <v>99</v>
      </c>
      <c r="I406">
        <v>99</v>
      </c>
      <c r="J406">
        <v>99</v>
      </c>
      <c r="K406">
        <v>99</v>
      </c>
      <c r="L406">
        <v>96</v>
      </c>
      <c r="M406">
        <v>99</v>
      </c>
      <c r="N406">
        <v>99</v>
      </c>
      <c r="O406">
        <v>99</v>
      </c>
      <c r="P406">
        <v>99</v>
      </c>
      <c r="Q406">
        <v>99</v>
      </c>
      <c r="R406">
        <v>99</v>
      </c>
      <c r="S406">
        <v>99</v>
      </c>
      <c r="T406">
        <v>99</v>
      </c>
      <c r="U406">
        <v>99</v>
      </c>
      <c r="V406">
        <v>99</v>
      </c>
      <c r="W406">
        <v>99</v>
      </c>
      <c r="X406">
        <v>99</v>
      </c>
      <c r="Y406">
        <v>99</v>
      </c>
      <c r="Z406">
        <v>99</v>
      </c>
      <c r="AA406">
        <v>99</v>
      </c>
      <c r="AB406">
        <v>100</v>
      </c>
      <c r="AC406">
        <v>99</v>
      </c>
      <c r="AD406">
        <v>99</v>
      </c>
      <c r="AE406">
        <v>99</v>
      </c>
      <c r="AF406">
        <v>99</v>
      </c>
      <c r="AG406">
        <v>99</v>
      </c>
      <c r="AH406">
        <v>99</v>
      </c>
      <c r="AI406">
        <v>99</v>
      </c>
      <c r="AJ406">
        <v>99</v>
      </c>
      <c r="AK406">
        <v>99</v>
      </c>
      <c r="AL406">
        <v>99</v>
      </c>
      <c r="AM406">
        <v>99</v>
      </c>
      <c r="AN406">
        <v>99</v>
      </c>
      <c r="AO406">
        <v>99</v>
      </c>
      <c r="AP406">
        <v>99</v>
      </c>
      <c r="AQ406">
        <v>99</v>
      </c>
      <c r="AR406">
        <v>99</v>
      </c>
      <c r="AS406">
        <v>99</v>
      </c>
      <c r="AT406" s="8">
        <f t="shared" si="54"/>
        <v>98.954545454545453</v>
      </c>
      <c r="AU406">
        <f t="shared" si="55"/>
        <v>99</v>
      </c>
      <c r="AV406" s="8">
        <f t="shared" si="56"/>
        <v>0.48004580472078012</v>
      </c>
      <c r="AW406" s="6">
        <f>Table18[[#This Row],[Szórás]]/Table18[[#This Row],[Átlagos akadálymentességi hibaszám]]</f>
        <v>4.851174875451154E-3</v>
      </c>
      <c r="AX406">
        <f t="shared" si="57"/>
        <v>96</v>
      </c>
      <c r="AY406">
        <f t="shared" si="58"/>
        <v>100</v>
      </c>
      <c r="AZ406">
        <f t="shared" si="59"/>
        <v>4</v>
      </c>
      <c r="BA406" s="7">
        <f t="shared" si="60"/>
        <v>1.0000562525456118</v>
      </c>
      <c r="BB406" s="8">
        <f t="shared" si="61"/>
        <v>2.1624894760475348E-2</v>
      </c>
    </row>
    <row r="407" spans="1:54" x14ac:dyDescent="0.25">
      <c r="A407" t="s">
        <v>137</v>
      </c>
      <c r="B407">
        <v>7</v>
      </c>
      <c r="C407">
        <v>7</v>
      </c>
      <c r="D407">
        <v>8</v>
      </c>
      <c r="E407">
        <v>8</v>
      </c>
      <c r="F407">
        <v>7</v>
      </c>
      <c r="G407">
        <v>8</v>
      </c>
      <c r="H407">
        <v>7</v>
      </c>
      <c r="I407">
        <v>7</v>
      </c>
      <c r="J407">
        <v>7</v>
      </c>
      <c r="K407">
        <v>7</v>
      </c>
      <c r="L407">
        <v>7</v>
      </c>
      <c r="M407">
        <v>7</v>
      </c>
      <c r="N407">
        <v>7</v>
      </c>
      <c r="O407">
        <v>7</v>
      </c>
      <c r="P407">
        <v>7</v>
      </c>
      <c r="Q407">
        <v>7</v>
      </c>
      <c r="R407">
        <v>7</v>
      </c>
      <c r="S407">
        <v>7</v>
      </c>
      <c r="T407">
        <v>5</v>
      </c>
      <c r="U407">
        <v>6</v>
      </c>
      <c r="V407">
        <v>5</v>
      </c>
      <c r="W407">
        <v>4</v>
      </c>
      <c r="X407">
        <v>5</v>
      </c>
      <c r="Y407">
        <v>5</v>
      </c>
      <c r="Z407">
        <v>5</v>
      </c>
      <c r="AA407">
        <v>5</v>
      </c>
      <c r="AB407">
        <v>4</v>
      </c>
      <c r="AC407">
        <v>5</v>
      </c>
      <c r="AD407">
        <v>5</v>
      </c>
      <c r="AE407">
        <v>5</v>
      </c>
      <c r="AF407">
        <v>5</v>
      </c>
      <c r="AG407">
        <v>5</v>
      </c>
      <c r="AH407">
        <v>5</v>
      </c>
      <c r="AI407">
        <v>5</v>
      </c>
      <c r="AJ407">
        <v>6</v>
      </c>
      <c r="AK407">
        <v>5</v>
      </c>
      <c r="AL407">
        <v>5</v>
      </c>
      <c r="AM407">
        <v>7</v>
      </c>
      <c r="AN407">
        <v>5</v>
      </c>
      <c r="AO407">
        <v>5</v>
      </c>
      <c r="AP407">
        <v>5</v>
      </c>
      <c r="AQ407">
        <v>5</v>
      </c>
      <c r="AR407">
        <v>4</v>
      </c>
      <c r="AS407">
        <v>4</v>
      </c>
      <c r="AT407" s="8">
        <f t="shared" si="54"/>
        <v>5.8863636363636367</v>
      </c>
      <c r="AU407">
        <f t="shared" si="55"/>
        <v>5</v>
      </c>
      <c r="AV407" s="8">
        <f t="shared" si="56"/>
        <v>1.2049492721332205</v>
      </c>
      <c r="AW407" s="6">
        <f>Table18[[#This Row],[Szórás]]/Table18[[#This Row],[Átlagos akadálymentességi hibaszám]]</f>
        <v>0.20470180684888686</v>
      </c>
      <c r="AX407">
        <f t="shared" si="57"/>
        <v>4</v>
      </c>
      <c r="AY407">
        <f t="shared" si="58"/>
        <v>8</v>
      </c>
      <c r="AZ407">
        <f t="shared" si="59"/>
        <v>4</v>
      </c>
      <c r="BA407" s="7">
        <f t="shared" si="60"/>
        <v>0.98750117294267259</v>
      </c>
      <c r="BB407" s="8">
        <f t="shared" si="61"/>
        <v>0.60750705502654145</v>
      </c>
    </row>
    <row r="408" spans="1:54" x14ac:dyDescent="0.25">
      <c r="A408" t="s">
        <v>124</v>
      </c>
      <c r="B408">
        <v>25</v>
      </c>
      <c r="C408">
        <v>27</v>
      </c>
      <c r="D408">
        <v>27</v>
      </c>
      <c r="E408">
        <v>27</v>
      </c>
      <c r="F408">
        <v>27</v>
      </c>
      <c r="G408">
        <v>27</v>
      </c>
      <c r="H408">
        <v>27</v>
      </c>
      <c r="I408">
        <v>27</v>
      </c>
      <c r="J408">
        <v>24</v>
      </c>
      <c r="K408">
        <v>27</v>
      </c>
      <c r="L408">
        <v>25</v>
      </c>
      <c r="M408">
        <v>25</v>
      </c>
      <c r="N408">
        <v>25</v>
      </c>
      <c r="O408">
        <v>21</v>
      </c>
      <c r="P408">
        <v>21</v>
      </c>
      <c r="Q408">
        <v>21</v>
      </c>
      <c r="R408">
        <v>21</v>
      </c>
      <c r="S408">
        <v>2</v>
      </c>
      <c r="T408">
        <v>20</v>
      </c>
      <c r="U408">
        <v>21</v>
      </c>
      <c r="V408">
        <v>21</v>
      </c>
      <c r="W408">
        <v>21</v>
      </c>
      <c r="X408">
        <v>20</v>
      </c>
      <c r="Y408">
        <v>21</v>
      </c>
      <c r="Z408">
        <v>21</v>
      </c>
      <c r="AA408">
        <v>19</v>
      </c>
      <c r="AB408">
        <v>2</v>
      </c>
      <c r="AC408">
        <v>20</v>
      </c>
      <c r="AD408">
        <v>20</v>
      </c>
      <c r="AE408">
        <v>20</v>
      </c>
      <c r="AF408">
        <v>20</v>
      </c>
      <c r="AG408">
        <v>20</v>
      </c>
      <c r="AH408">
        <v>21</v>
      </c>
      <c r="AI408">
        <v>21</v>
      </c>
      <c r="AJ408">
        <v>19</v>
      </c>
      <c r="AK408">
        <v>19</v>
      </c>
      <c r="AL408">
        <v>20</v>
      </c>
      <c r="AM408">
        <v>20</v>
      </c>
      <c r="AN408">
        <v>21</v>
      </c>
      <c r="AO408">
        <v>21</v>
      </c>
      <c r="AP408">
        <v>20</v>
      </c>
      <c r="AQ408">
        <v>20</v>
      </c>
      <c r="AR408">
        <v>20</v>
      </c>
      <c r="AS408">
        <v>19</v>
      </c>
      <c r="AT408" s="8">
        <f t="shared" si="54"/>
        <v>21.204545454545453</v>
      </c>
      <c r="AU408">
        <f t="shared" si="55"/>
        <v>21</v>
      </c>
      <c r="AV408" s="8">
        <f t="shared" si="56"/>
        <v>5.0788185105398416</v>
      </c>
      <c r="AW408" s="6">
        <f>Table18[[#This Row],[Szórás]]/Table18[[#This Row],[Átlagos akadálymentességi hibaszám]]</f>
        <v>0.23951555676715225</v>
      </c>
      <c r="AX408">
        <f t="shared" si="57"/>
        <v>2</v>
      </c>
      <c r="AY408">
        <f t="shared" si="58"/>
        <v>27</v>
      </c>
      <c r="AZ408">
        <f t="shared" si="59"/>
        <v>25</v>
      </c>
      <c r="BA408" s="7">
        <f t="shared" si="60"/>
        <v>0.99212751556523504</v>
      </c>
      <c r="BB408" s="8">
        <f t="shared" si="61"/>
        <v>3.8250221553731673E-2</v>
      </c>
    </row>
    <row r="409" spans="1:54" x14ac:dyDescent="0.25">
      <c r="A409" t="s">
        <v>137</v>
      </c>
      <c r="B409">
        <v>143</v>
      </c>
      <c r="C409">
        <v>134</v>
      </c>
      <c r="D409">
        <v>139</v>
      </c>
      <c r="E409">
        <v>139</v>
      </c>
      <c r="F409">
        <v>137</v>
      </c>
      <c r="G409">
        <v>143</v>
      </c>
      <c r="H409">
        <v>142</v>
      </c>
      <c r="I409">
        <v>141</v>
      </c>
      <c r="J409">
        <v>140</v>
      </c>
      <c r="K409">
        <v>141</v>
      </c>
      <c r="L409">
        <v>136</v>
      </c>
      <c r="M409">
        <v>137</v>
      </c>
      <c r="N409">
        <v>137</v>
      </c>
      <c r="O409">
        <v>136</v>
      </c>
      <c r="P409">
        <v>139</v>
      </c>
      <c r="Q409">
        <v>149</v>
      </c>
      <c r="R409">
        <v>146</v>
      </c>
      <c r="S409">
        <v>142</v>
      </c>
      <c r="T409">
        <v>149</v>
      </c>
      <c r="U409">
        <v>147</v>
      </c>
      <c r="V409">
        <v>142</v>
      </c>
      <c r="W409">
        <v>144</v>
      </c>
      <c r="X409">
        <v>147</v>
      </c>
      <c r="Y409">
        <v>143</v>
      </c>
      <c r="Z409">
        <v>140</v>
      </c>
      <c r="AA409">
        <v>144</v>
      </c>
      <c r="AB409">
        <v>149</v>
      </c>
      <c r="AC409">
        <v>144</v>
      </c>
      <c r="AD409">
        <v>138</v>
      </c>
      <c r="AE409">
        <v>145</v>
      </c>
      <c r="AF409">
        <v>144</v>
      </c>
      <c r="AG409">
        <v>148</v>
      </c>
      <c r="AH409">
        <v>147</v>
      </c>
      <c r="AI409">
        <v>143</v>
      </c>
      <c r="AJ409">
        <v>146</v>
      </c>
      <c r="AK409">
        <v>144</v>
      </c>
      <c r="AL409">
        <v>138</v>
      </c>
      <c r="AM409">
        <v>152</v>
      </c>
      <c r="AN409">
        <v>146</v>
      </c>
      <c r="AO409">
        <v>138</v>
      </c>
      <c r="AP409">
        <v>140</v>
      </c>
      <c r="AQ409">
        <v>151</v>
      </c>
      <c r="AR409">
        <v>145</v>
      </c>
      <c r="AS409">
        <v>146</v>
      </c>
      <c r="AT409" s="8">
        <f t="shared" si="54"/>
        <v>142.75</v>
      </c>
      <c r="AU409">
        <f t="shared" si="55"/>
        <v>143</v>
      </c>
      <c r="AV409" s="8">
        <f t="shared" si="56"/>
        <v>4.3675601192598181</v>
      </c>
      <c r="AW409" s="6">
        <f>Table18[[#This Row],[Szórás]]/Table18[[#This Row],[Átlagos akadálymentességi hibaszám]]</f>
        <v>3.0595867735620442E-2</v>
      </c>
      <c r="AX409">
        <f t="shared" si="57"/>
        <v>134</v>
      </c>
      <c r="AY409">
        <f t="shared" si="58"/>
        <v>152</v>
      </c>
      <c r="AZ409">
        <f t="shared" si="59"/>
        <v>18</v>
      </c>
      <c r="BA409" s="7">
        <f t="shared" si="60"/>
        <v>1.0011443823432187</v>
      </c>
      <c r="BB409" s="8">
        <f t="shared" si="61"/>
        <v>0.23062538619168613</v>
      </c>
    </row>
    <row r="410" spans="1:54" x14ac:dyDescent="0.25">
      <c r="A410" t="s">
        <v>175</v>
      </c>
      <c r="B410">
        <v>57</v>
      </c>
      <c r="C410">
        <v>57</v>
      </c>
      <c r="D410">
        <v>57</v>
      </c>
      <c r="E410">
        <v>61</v>
      </c>
      <c r="F410">
        <v>61</v>
      </c>
      <c r="G410">
        <v>61</v>
      </c>
      <c r="H410">
        <v>57</v>
      </c>
      <c r="I410">
        <v>57</v>
      </c>
      <c r="J410">
        <v>57</v>
      </c>
      <c r="K410">
        <v>59</v>
      </c>
      <c r="L410">
        <v>59</v>
      </c>
      <c r="M410">
        <v>59</v>
      </c>
      <c r="N410">
        <v>65</v>
      </c>
      <c r="O410">
        <v>65</v>
      </c>
      <c r="P410">
        <v>65</v>
      </c>
      <c r="Q410">
        <v>65</v>
      </c>
      <c r="R410">
        <v>65</v>
      </c>
      <c r="S410">
        <v>59</v>
      </c>
      <c r="T410">
        <v>57</v>
      </c>
      <c r="U410">
        <v>57</v>
      </c>
      <c r="V410">
        <v>57</v>
      </c>
      <c r="W410">
        <v>57</v>
      </c>
      <c r="X410">
        <v>57</v>
      </c>
      <c r="Y410">
        <v>61</v>
      </c>
      <c r="Z410">
        <v>62</v>
      </c>
      <c r="AA410">
        <v>62</v>
      </c>
      <c r="AB410">
        <v>62</v>
      </c>
      <c r="AC410">
        <v>64</v>
      </c>
      <c r="AD410">
        <v>62</v>
      </c>
      <c r="AE410">
        <v>66</v>
      </c>
      <c r="AF410">
        <v>66</v>
      </c>
      <c r="AG410">
        <v>64</v>
      </c>
      <c r="AH410">
        <v>61</v>
      </c>
      <c r="AI410">
        <v>59</v>
      </c>
      <c r="AJ410">
        <v>59</v>
      </c>
      <c r="AK410">
        <v>59</v>
      </c>
      <c r="AL410">
        <v>59</v>
      </c>
      <c r="AM410">
        <v>59</v>
      </c>
      <c r="AN410">
        <v>57</v>
      </c>
      <c r="AO410">
        <v>57</v>
      </c>
      <c r="AP410">
        <v>57</v>
      </c>
      <c r="AQ410">
        <v>57</v>
      </c>
      <c r="AR410">
        <v>54</v>
      </c>
      <c r="AS410">
        <v>55</v>
      </c>
      <c r="AT410" s="8">
        <f t="shared" si="54"/>
        <v>59.840909090909093</v>
      </c>
      <c r="AU410">
        <f t="shared" si="55"/>
        <v>59</v>
      </c>
      <c r="AV410" s="8">
        <f t="shared" si="56"/>
        <v>3.2489224103928112</v>
      </c>
      <c r="AW410" s="6">
        <f>Table18[[#This Row],[Szórás]]/Table18[[#This Row],[Átlagos akadálymentességi hibaszám]]</f>
        <v>5.4292664662849863E-2</v>
      </c>
      <c r="AX410">
        <f t="shared" si="57"/>
        <v>54</v>
      </c>
      <c r="AY410">
        <f t="shared" si="58"/>
        <v>66</v>
      </c>
      <c r="AZ410">
        <f t="shared" si="59"/>
        <v>12</v>
      </c>
      <c r="BA410" s="7">
        <f t="shared" si="60"/>
        <v>0.99956981345734819</v>
      </c>
      <c r="BB410" s="8">
        <f t="shared" si="61"/>
        <v>1.0580685554251387E-2</v>
      </c>
    </row>
    <row r="411" spans="1:54" x14ac:dyDescent="0.25">
      <c r="A411" t="s">
        <v>124</v>
      </c>
      <c r="B411">
        <v>148</v>
      </c>
      <c r="C411">
        <v>151</v>
      </c>
      <c r="D411">
        <v>151</v>
      </c>
      <c r="E411">
        <v>149</v>
      </c>
      <c r="F411">
        <v>147</v>
      </c>
      <c r="G411">
        <v>147</v>
      </c>
      <c r="H411">
        <v>151</v>
      </c>
      <c r="I411">
        <v>151</v>
      </c>
      <c r="J411">
        <v>151</v>
      </c>
      <c r="K411">
        <v>152</v>
      </c>
      <c r="L411">
        <v>153</v>
      </c>
      <c r="M411">
        <v>153</v>
      </c>
      <c r="N411">
        <v>150</v>
      </c>
      <c r="O411">
        <v>151</v>
      </c>
      <c r="P411">
        <v>66</v>
      </c>
      <c r="Q411">
        <v>152</v>
      </c>
      <c r="R411">
        <v>153</v>
      </c>
      <c r="S411">
        <v>152</v>
      </c>
      <c r="T411">
        <v>154</v>
      </c>
      <c r="U411">
        <v>153</v>
      </c>
      <c r="V411">
        <v>158</v>
      </c>
      <c r="W411">
        <v>157</v>
      </c>
      <c r="X411">
        <v>156</v>
      </c>
      <c r="Y411">
        <v>146</v>
      </c>
      <c r="Z411">
        <v>147</v>
      </c>
      <c r="AA411">
        <v>149</v>
      </c>
      <c r="AB411">
        <v>151</v>
      </c>
      <c r="AC411">
        <v>153</v>
      </c>
      <c r="AD411">
        <v>154</v>
      </c>
      <c r="AE411">
        <v>155</v>
      </c>
      <c r="AF411">
        <v>154</v>
      </c>
      <c r="AG411">
        <v>151</v>
      </c>
      <c r="AH411">
        <v>151</v>
      </c>
      <c r="AI411">
        <v>152</v>
      </c>
      <c r="AJ411">
        <v>152</v>
      </c>
      <c r="AK411">
        <v>144</v>
      </c>
      <c r="AL411">
        <v>62</v>
      </c>
      <c r="AM411">
        <v>138</v>
      </c>
      <c r="AN411">
        <v>142</v>
      </c>
      <c r="AO411">
        <v>136</v>
      </c>
      <c r="AP411">
        <v>138</v>
      </c>
      <c r="AQ411">
        <v>137</v>
      </c>
      <c r="AR411">
        <v>138</v>
      </c>
      <c r="AS411">
        <v>138</v>
      </c>
      <c r="AT411" s="8">
        <f t="shared" si="54"/>
        <v>145.31818181818181</v>
      </c>
      <c r="AU411">
        <f t="shared" si="55"/>
        <v>151</v>
      </c>
      <c r="AV411" s="8">
        <f t="shared" si="56"/>
        <v>18.814606803637293</v>
      </c>
      <c r="AW411" s="6">
        <f>Table18[[#This Row],[Szórás]]/Table18[[#This Row],[Átlagos akadálymentességi hibaszám]]</f>
        <v>0.12947180158899607</v>
      </c>
      <c r="AX411">
        <f t="shared" si="57"/>
        <v>62</v>
      </c>
      <c r="AY411">
        <f t="shared" si="58"/>
        <v>158</v>
      </c>
      <c r="AZ411">
        <f t="shared" si="59"/>
        <v>96</v>
      </c>
      <c r="BA411" s="7">
        <f t="shared" si="60"/>
        <v>0.99755013765892442</v>
      </c>
      <c r="BB411" s="8">
        <f t="shared" si="61"/>
        <v>2.9805049469457431E-2</v>
      </c>
    </row>
    <row r="412" spans="1:54" x14ac:dyDescent="0.25">
      <c r="A412" t="s">
        <v>175</v>
      </c>
      <c r="B412">
        <v>44</v>
      </c>
      <c r="C412">
        <v>44</v>
      </c>
      <c r="D412">
        <v>44</v>
      </c>
      <c r="E412">
        <v>44</v>
      </c>
      <c r="F412">
        <v>44</v>
      </c>
      <c r="G412">
        <v>44</v>
      </c>
      <c r="H412">
        <v>44</v>
      </c>
      <c r="I412">
        <v>44</v>
      </c>
      <c r="J412">
        <v>44</v>
      </c>
      <c r="K412">
        <v>44</v>
      </c>
      <c r="L412">
        <v>46</v>
      </c>
      <c r="M412">
        <v>44</v>
      </c>
      <c r="N412">
        <v>44</v>
      </c>
      <c r="O412">
        <v>44</v>
      </c>
      <c r="P412">
        <v>44</v>
      </c>
      <c r="Q412">
        <v>44</v>
      </c>
      <c r="R412">
        <v>44</v>
      </c>
      <c r="S412">
        <v>44</v>
      </c>
      <c r="T412">
        <v>44</v>
      </c>
      <c r="U412">
        <v>44</v>
      </c>
      <c r="V412">
        <v>44</v>
      </c>
      <c r="W412">
        <v>44</v>
      </c>
      <c r="X412">
        <v>44</v>
      </c>
      <c r="Y412">
        <v>44</v>
      </c>
      <c r="Z412">
        <v>45</v>
      </c>
      <c r="AA412">
        <v>47</v>
      </c>
      <c r="AB412">
        <v>47</v>
      </c>
      <c r="AC412">
        <v>47</v>
      </c>
      <c r="AD412">
        <v>4</v>
      </c>
      <c r="AE412">
        <v>4</v>
      </c>
      <c r="AF412">
        <v>4</v>
      </c>
      <c r="AG412">
        <v>44</v>
      </c>
      <c r="AH412">
        <v>44</v>
      </c>
      <c r="AI412">
        <v>36</v>
      </c>
      <c r="AJ412">
        <v>36</v>
      </c>
      <c r="AK412">
        <v>36</v>
      </c>
      <c r="AL412">
        <v>37</v>
      </c>
      <c r="AM412">
        <v>39</v>
      </c>
      <c r="AN412">
        <v>74</v>
      </c>
      <c r="AO412">
        <v>74</v>
      </c>
      <c r="AP412">
        <v>75</v>
      </c>
      <c r="AQ412">
        <v>77</v>
      </c>
      <c r="AR412">
        <v>77</v>
      </c>
      <c r="AS412">
        <v>77</v>
      </c>
      <c r="AT412" s="8">
        <f t="shared" si="54"/>
        <v>45.045454545454547</v>
      </c>
      <c r="AU412">
        <f t="shared" si="55"/>
        <v>44</v>
      </c>
      <c r="AV412" s="8">
        <f t="shared" si="56"/>
        <v>16.050725616365114</v>
      </c>
      <c r="AW412" s="6">
        <f>Table18[[#This Row],[Szórás]]/Table18[[#This Row],[Átlagos akadálymentességi hibaszám]]</f>
        <v>0.35632286938449292</v>
      </c>
      <c r="AX412">
        <f t="shared" si="57"/>
        <v>4</v>
      </c>
      <c r="AY412">
        <f t="shared" si="58"/>
        <v>77</v>
      </c>
      <c r="AZ412">
        <f t="shared" si="59"/>
        <v>73</v>
      </c>
      <c r="BA412" s="7">
        <f t="shared" si="60"/>
        <v>0.99951155123903879</v>
      </c>
      <c r="BB412" s="8">
        <f t="shared" si="61"/>
        <v>9.0469257759627719E-5</v>
      </c>
    </row>
    <row r="413" spans="1:54" x14ac:dyDescent="0.25">
      <c r="A413" t="s">
        <v>175</v>
      </c>
      <c r="B413">
        <v>13</v>
      </c>
      <c r="C413">
        <v>13</v>
      </c>
      <c r="D413">
        <v>13</v>
      </c>
      <c r="E413">
        <v>13</v>
      </c>
      <c r="F413">
        <v>13</v>
      </c>
      <c r="G413">
        <v>13</v>
      </c>
      <c r="H413">
        <v>13</v>
      </c>
      <c r="I413">
        <v>13</v>
      </c>
      <c r="J413">
        <v>13</v>
      </c>
      <c r="K413">
        <v>13</v>
      </c>
      <c r="L413">
        <v>13</v>
      </c>
      <c r="M413">
        <v>13</v>
      </c>
      <c r="N413">
        <v>14</v>
      </c>
      <c r="O413">
        <v>13</v>
      </c>
      <c r="P413">
        <v>13</v>
      </c>
      <c r="Q413">
        <v>13</v>
      </c>
      <c r="R413">
        <v>14</v>
      </c>
      <c r="S413">
        <v>14</v>
      </c>
      <c r="T413">
        <v>15</v>
      </c>
      <c r="U413">
        <v>14</v>
      </c>
      <c r="V413">
        <v>14</v>
      </c>
      <c r="W413">
        <v>14</v>
      </c>
      <c r="X413">
        <v>14</v>
      </c>
      <c r="Y413">
        <v>14</v>
      </c>
      <c r="Z413">
        <v>14</v>
      </c>
      <c r="AA413">
        <v>14</v>
      </c>
      <c r="AB413">
        <v>14</v>
      </c>
      <c r="AC413">
        <v>14</v>
      </c>
      <c r="AD413">
        <v>14</v>
      </c>
      <c r="AE413">
        <v>14</v>
      </c>
      <c r="AF413">
        <v>14</v>
      </c>
      <c r="AG413">
        <v>14</v>
      </c>
      <c r="AH413">
        <v>14</v>
      </c>
      <c r="AI413">
        <v>14</v>
      </c>
      <c r="AJ413">
        <v>15</v>
      </c>
      <c r="AK413">
        <v>15</v>
      </c>
      <c r="AL413">
        <v>15</v>
      </c>
      <c r="AM413">
        <v>15</v>
      </c>
      <c r="AN413">
        <v>15</v>
      </c>
      <c r="AO413">
        <v>15</v>
      </c>
      <c r="AP413">
        <v>15</v>
      </c>
      <c r="AQ413">
        <v>15</v>
      </c>
      <c r="AR413">
        <v>16</v>
      </c>
      <c r="AS413">
        <v>16</v>
      </c>
      <c r="AT413" s="8">
        <f t="shared" si="54"/>
        <v>13.954545454545455</v>
      </c>
      <c r="AU413">
        <f t="shared" si="55"/>
        <v>14</v>
      </c>
      <c r="AV413" s="8">
        <f t="shared" si="56"/>
        <v>0.86143594167341642</v>
      </c>
      <c r="AW413" s="6">
        <f>Table18[[#This Row],[Szórás]]/Table18[[#This Row],[Átlagos akadálymentességi hibaszám]]</f>
        <v>6.173156585281811E-2</v>
      </c>
      <c r="AX413">
        <f t="shared" si="57"/>
        <v>13</v>
      </c>
      <c r="AY413">
        <f t="shared" si="58"/>
        <v>16</v>
      </c>
      <c r="AZ413">
        <f t="shared" si="59"/>
        <v>3</v>
      </c>
      <c r="BA413" s="7">
        <f t="shared" si="60"/>
        <v>1.0042505996856401</v>
      </c>
      <c r="BB413" s="8">
        <f t="shared" si="61"/>
        <v>0.7990673584970609</v>
      </c>
    </row>
    <row r="414" spans="1:54" x14ac:dyDescent="0.25">
      <c r="A414" t="s">
        <v>124</v>
      </c>
      <c r="B414">
        <v>71</v>
      </c>
      <c r="C414">
        <v>69</v>
      </c>
      <c r="D414">
        <v>69</v>
      </c>
      <c r="E414">
        <v>75</v>
      </c>
      <c r="F414">
        <v>71</v>
      </c>
      <c r="G414">
        <v>76</v>
      </c>
      <c r="H414">
        <v>76</v>
      </c>
      <c r="I414">
        <v>77</v>
      </c>
      <c r="J414">
        <v>71</v>
      </c>
      <c r="K414">
        <v>79</v>
      </c>
      <c r="L414">
        <v>82</v>
      </c>
      <c r="M414">
        <v>116</v>
      </c>
      <c r="N414">
        <v>118</v>
      </c>
      <c r="O414">
        <v>108</v>
      </c>
      <c r="P414">
        <v>113</v>
      </c>
      <c r="Q414">
        <v>98</v>
      </c>
      <c r="R414">
        <v>115</v>
      </c>
      <c r="S414">
        <v>108</v>
      </c>
      <c r="T414">
        <v>103</v>
      </c>
      <c r="U414">
        <v>144</v>
      </c>
      <c r="V414">
        <v>113</v>
      </c>
      <c r="W414">
        <v>125</v>
      </c>
      <c r="X414">
        <v>129</v>
      </c>
      <c r="Y414">
        <v>172</v>
      </c>
      <c r="Z414">
        <v>177</v>
      </c>
      <c r="AA414">
        <v>216</v>
      </c>
      <c r="AB414">
        <v>184</v>
      </c>
      <c r="AC414">
        <v>186</v>
      </c>
      <c r="AD414">
        <v>173</v>
      </c>
      <c r="AE414">
        <v>166</v>
      </c>
      <c r="AF414">
        <v>173</v>
      </c>
      <c r="AG414">
        <v>148</v>
      </c>
      <c r="AH414">
        <v>139</v>
      </c>
      <c r="AI414">
        <v>139</v>
      </c>
      <c r="AJ414">
        <v>133</v>
      </c>
      <c r="AK414">
        <v>123</v>
      </c>
      <c r="AL414">
        <v>142</v>
      </c>
      <c r="AM414">
        <v>161</v>
      </c>
      <c r="AN414">
        <v>158</v>
      </c>
      <c r="AO414">
        <v>136</v>
      </c>
      <c r="AP414">
        <v>161</v>
      </c>
      <c r="AQ414">
        <v>152</v>
      </c>
      <c r="AR414">
        <v>154</v>
      </c>
      <c r="AS414">
        <v>161</v>
      </c>
      <c r="AT414" s="8">
        <f t="shared" si="54"/>
        <v>126.36363636363636</v>
      </c>
      <c r="AU414">
        <f t="shared" si="55"/>
        <v>127</v>
      </c>
      <c r="AV414" s="8">
        <f t="shared" si="56"/>
        <v>39.125968839533343</v>
      </c>
      <c r="AW414" s="6">
        <f>Table18[[#This Row],[Szórás]]/Table18[[#This Row],[Átlagos akadálymentességi hibaszám]]</f>
        <v>0.30962996923371711</v>
      </c>
      <c r="AX414">
        <f t="shared" si="57"/>
        <v>69</v>
      </c>
      <c r="AY414">
        <f t="shared" si="58"/>
        <v>216</v>
      </c>
      <c r="AZ414">
        <f t="shared" si="59"/>
        <v>147</v>
      </c>
      <c r="BA414" s="7">
        <f t="shared" si="60"/>
        <v>1.0215082715956119</v>
      </c>
      <c r="BB414" s="8">
        <f t="shared" si="61"/>
        <v>0.68363399399769165</v>
      </c>
    </row>
    <row r="415" spans="1:54" x14ac:dyDescent="0.25">
      <c r="A415" t="s">
        <v>137</v>
      </c>
      <c r="B415">
        <v>117</v>
      </c>
      <c r="C415">
        <v>118</v>
      </c>
      <c r="D415">
        <v>116</v>
      </c>
      <c r="E415">
        <v>101</v>
      </c>
      <c r="F415">
        <v>99</v>
      </c>
      <c r="G415">
        <v>101</v>
      </c>
      <c r="H415">
        <v>102</v>
      </c>
      <c r="I415">
        <v>103</v>
      </c>
      <c r="J415">
        <v>103</v>
      </c>
      <c r="K415">
        <v>100</v>
      </c>
      <c r="L415">
        <v>102</v>
      </c>
      <c r="M415">
        <v>100</v>
      </c>
      <c r="N415">
        <v>101</v>
      </c>
      <c r="O415">
        <v>101</v>
      </c>
      <c r="P415">
        <v>100</v>
      </c>
      <c r="Q415">
        <v>103</v>
      </c>
      <c r="R415">
        <v>102</v>
      </c>
      <c r="S415">
        <v>103</v>
      </c>
      <c r="T415">
        <v>104</v>
      </c>
      <c r="U415">
        <v>100</v>
      </c>
      <c r="V415">
        <v>101</v>
      </c>
      <c r="W415">
        <v>101</v>
      </c>
      <c r="X415">
        <v>98</v>
      </c>
      <c r="Y415">
        <v>99</v>
      </c>
      <c r="Z415">
        <v>102</v>
      </c>
      <c r="AA415">
        <v>101</v>
      </c>
      <c r="AB415">
        <v>102</v>
      </c>
      <c r="AC415">
        <v>101</v>
      </c>
      <c r="AD415">
        <v>101</v>
      </c>
      <c r="AE415">
        <v>102</v>
      </c>
      <c r="AF415">
        <v>102</v>
      </c>
      <c r="AG415">
        <v>103</v>
      </c>
      <c r="AH415">
        <v>105</v>
      </c>
      <c r="AI415">
        <v>104</v>
      </c>
      <c r="AJ415">
        <v>99</v>
      </c>
      <c r="AK415">
        <v>104</v>
      </c>
      <c r="AL415">
        <v>105</v>
      </c>
      <c r="AM415">
        <v>102</v>
      </c>
      <c r="AN415">
        <v>101</v>
      </c>
      <c r="AO415">
        <v>104</v>
      </c>
      <c r="AP415">
        <v>100</v>
      </c>
      <c r="AQ415">
        <v>102</v>
      </c>
      <c r="AR415">
        <v>101</v>
      </c>
      <c r="AS415">
        <v>106</v>
      </c>
      <c r="AT415" s="8">
        <f t="shared" si="54"/>
        <v>102.77272727272727</v>
      </c>
      <c r="AU415">
        <f t="shared" si="55"/>
        <v>102</v>
      </c>
      <c r="AV415" s="8">
        <f t="shared" si="56"/>
        <v>4.2583086300791244</v>
      </c>
      <c r="AW415" s="6">
        <f>Table18[[#This Row],[Szórás]]/Table18[[#This Row],[Átlagos akadálymentességi hibaszám]]</f>
        <v>4.1434228156453229E-2</v>
      </c>
      <c r="AX415">
        <f t="shared" si="57"/>
        <v>98</v>
      </c>
      <c r="AY415">
        <f t="shared" si="58"/>
        <v>118</v>
      </c>
      <c r="AZ415">
        <f t="shared" si="59"/>
        <v>20</v>
      </c>
      <c r="BA415" s="7">
        <f t="shared" si="60"/>
        <v>0.99915081996529331</v>
      </c>
      <c r="BB415" s="8">
        <f t="shared" si="61"/>
        <v>7.6387830022076234E-2</v>
      </c>
    </row>
    <row r="416" spans="1:54" x14ac:dyDescent="0.25">
      <c r="A416" t="s">
        <v>137</v>
      </c>
      <c r="B416">
        <v>130</v>
      </c>
      <c r="C416">
        <v>128</v>
      </c>
      <c r="D416">
        <v>128</v>
      </c>
      <c r="E416">
        <v>80</v>
      </c>
      <c r="F416">
        <v>80</v>
      </c>
      <c r="G416">
        <v>80</v>
      </c>
      <c r="H416">
        <v>80</v>
      </c>
      <c r="I416">
        <v>82</v>
      </c>
      <c r="J416">
        <v>82</v>
      </c>
      <c r="K416">
        <v>82</v>
      </c>
      <c r="L416">
        <v>75</v>
      </c>
      <c r="M416">
        <v>75</v>
      </c>
      <c r="N416">
        <v>75</v>
      </c>
      <c r="O416">
        <v>75</v>
      </c>
      <c r="P416">
        <v>73</v>
      </c>
      <c r="Q416">
        <v>73</v>
      </c>
      <c r="R416">
        <v>73</v>
      </c>
      <c r="S416">
        <v>73</v>
      </c>
      <c r="T416">
        <v>73</v>
      </c>
      <c r="U416">
        <v>67</v>
      </c>
      <c r="V416">
        <v>61</v>
      </c>
      <c r="W416">
        <v>61</v>
      </c>
      <c r="X416">
        <v>62</v>
      </c>
      <c r="Y416">
        <v>62</v>
      </c>
      <c r="Z416">
        <v>61</v>
      </c>
      <c r="AA416">
        <v>61</v>
      </c>
      <c r="AB416">
        <v>66</v>
      </c>
      <c r="AC416">
        <v>66</v>
      </c>
      <c r="AD416">
        <v>68</v>
      </c>
      <c r="AE416">
        <v>68</v>
      </c>
      <c r="AF416">
        <v>68</v>
      </c>
      <c r="AG416">
        <v>67</v>
      </c>
      <c r="AH416">
        <v>67</v>
      </c>
      <c r="AI416">
        <v>65</v>
      </c>
      <c r="AJ416">
        <v>64</v>
      </c>
      <c r="AK416">
        <v>60</v>
      </c>
      <c r="AL416">
        <v>54</v>
      </c>
      <c r="AM416">
        <v>54</v>
      </c>
      <c r="AN416">
        <v>54</v>
      </c>
      <c r="AO416">
        <v>48</v>
      </c>
      <c r="AP416">
        <v>48</v>
      </c>
      <c r="AQ416">
        <v>48</v>
      </c>
      <c r="AR416">
        <v>48</v>
      </c>
      <c r="AS416">
        <v>48</v>
      </c>
      <c r="AT416" s="8">
        <f t="shared" si="54"/>
        <v>70.75</v>
      </c>
      <c r="AU416">
        <f t="shared" si="55"/>
        <v>67.5</v>
      </c>
      <c r="AV416" s="8">
        <f t="shared" si="56"/>
        <v>18.771731592390303</v>
      </c>
      <c r="AW416" s="6">
        <f>Table18[[#This Row],[Szórás]]/Table18[[#This Row],[Átlagos akadálymentességi hibaszám]]</f>
        <v>0.26532482816099368</v>
      </c>
      <c r="AX416">
        <f t="shared" si="57"/>
        <v>48</v>
      </c>
      <c r="AY416">
        <f t="shared" si="58"/>
        <v>130</v>
      </c>
      <c r="AZ416">
        <f t="shared" si="59"/>
        <v>82</v>
      </c>
      <c r="BA416" s="7">
        <f t="shared" si="60"/>
        <v>0.98426049560255169</v>
      </c>
      <c r="BB416" s="8">
        <f t="shared" si="61"/>
        <v>0.76207345622792722</v>
      </c>
    </row>
    <row r="417" spans="1:54" x14ac:dyDescent="0.25">
      <c r="A417" t="s">
        <v>124</v>
      </c>
      <c r="B417">
        <v>29</v>
      </c>
      <c r="C417">
        <v>29</v>
      </c>
      <c r="D417">
        <v>29</v>
      </c>
      <c r="E417">
        <v>29</v>
      </c>
      <c r="F417">
        <v>29</v>
      </c>
      <c r="G417">
        <v>30</v>
      </c>
      <c r="H417">
        <v>30</v>
      </c>
      <c r="I417">
        <v>30</v>
      </c>
      <c r="J417">
        <v>30</v>
      </c>
      <c r="K417">
        <v>30</v>
      </c>
      <c r="L417">
        <v>30</v>
      </c>
      <c r="M417">
        <v>30</v>
      </c>
      <c r="N417">
        <v>30</v>
      </c>
      <c r="O417">
        <v>30</v>
      </c>
      <c r="P417">
        <v>30</v>
      </c>
      <c r="Q417">
        <v>30</v>
      </c>
      <c r="R417">
        <v>30</v>
      </c>
      <c r="S417">
        <v>30</v>
      </c>
      <c r="T417">
        <v>30</v>
      </c>
      <c r="U417">
        <v>30</v>
      </c>
      <c r="V417">
        <v>30</v>
      </c>
      <c r="W417">
        <v>30</v>
      </c>
      <c r="X417">
        <v>30</v>
      </c>
      <c r="Y417">
        <v>30</v>
      </c>
      <c r="Z417">
        <v>30</v>
      </c>
      <c r="AA417">
        <v>30</v>
      </c>
      <c r="AB417">
        <v>30</v>
      </c>
      <c r="AC417">
        <v>30</v>
      </c>
      <c r="AD417">
        <v>30</v>
      </c>
      <c r="AE417">
        <v>30</v>
      </c>
      <c r="AF417">
        <v>30</v>
      </c>
      <c r="AG417">
        <v>30</v>
      </c>
      <c r="AH417">
        <v>30</v>
      </c>
      <c r="AI417">
        <v>30</v>
      </c>
      <c r="AJ417">
        <v>30</v>
      </c>
      <c r="AK417">
        <v>30</v>
      </c>
      <c r="AL417">
        <v>14</v>
      </c>
      <c r="AM417">
        <v>30</v>
      </c>
      <c r="AN417">
        <v>30</v>
      </c>
      <c r="AO417">
        <v>30</v>
      </c>
      <c r="AP417">
        <v>30</v>
      </c>
      <c r="AQ417">
        <v>30</v>
      </c>
      <c r="AR417">
        <v>30</v>
      </c>
      <c r="AS417">
        <v>30</v>
      </c>
      <c r="AT417" s="8">
        <f t="shared" si="54"/>
        <v>29.522727272727273</v>
      </c>
      <c r="AU417">
        <f t="shared" si="55"/>
        <v>30</v>
      </c>
      <c r="AV417" s="8">
        <f t="shared" si="56"/>
        <v>2.4159223416946509</v>
      </c>
      <c r="AW417" s="6">
        <f>Table18[[#This Row],[Szórás]]/Table18[[#This Row],[Átlagos akadálymentességi hibaszám]]</f>
        <v>8.1832627432305335E-2</v>
      </c>
      <c r="AX417">
        <f t="shared" si="57"/>
        <v>14</v>
      </c>
      <c r="AY417">
        <f t="shared" si="58"/>
        <v>30</v>
      </c>
      <c r="AZ417">
        <f t="shared" si="59"/>
        <v>16</v>
      </c>
      <c r="BA417" s="7">
        <f t="shared" si="60"/>
        <v>0.99890889315816933</v>
      </c>
      <c r="BB417" s="8">
        <f t="shared" si="61"/>
        <v>1.4916667776652123E-2</v>
      </c>
    </row>
    <row r="418" spans="1:54" x14ac:dyDescent="0.25">
      <c r="A418" t="s">
        <v>137</v>
      </c>
      <c r="B418">
        <v>36</v>
      </c>
      <c r="C418">
        <v>26</v>
      </c>
      <c r="D418">
        <v>26</v>
      </c>
      <c r="E418">
        <v>26</v>
      </c>
      <c r="F418">
        <v>26</v>
      </c>
      <c r="G418">
        <v>26</v>
      </c>
      <c r="H418">
        <v>34</v>
      </c>
      <c r="I418">
        <v>36</v>
      </c>
      <c r="J418">
        <v>24</v>
      </c>
      <c r="K418">
        <v>26</v>
      </c>
      <c r="L418">
        <v>36</v>
      </c>
      <c r="M418">
        <v>24</v>
      </c>
      <c r="N418">
        <v>26</v>
      </c>
      <c r="O418">
        <v>24</v>
      </c>
      <c r="P418">
        <v>27</v>
      </c>
      <c r="Q418">
        <v>35</v>
      </c>
      <c r="R418">
        <v>24</v>
      </c>
      <c r="S418">
        <v>20</v>
      </c>
      <c r="T418">
        <v>28</v>
      </c>
      <c r="U418">
        <v>36</v>
      </c>
      <c r="V418">
        <v>26</v>
      </c>
      <c r="W418">
        <v>27</v>
      </c>
      <c r="X418">
        <v>36</v>
      </c>
      <c r="Y418">
        <v>26</v>
      </c>
      <c r="Z418">
        <v>32</v>
      </c>
      <c r="AA418">
        <v>22</v>
      </c>
      <c r="AB418">
        <v>36</v>
      </c>
      <c r="AC418">
        <v>27</v>
      </c>
      <c r="AD418">
        <v>25</v>
      </c>
      <c r="AE418">
        <v>21</v>
      </c>
      <c r="AF418">
        <v>21</v>
      </c>
      <c r="AG418">
        <v>28</v>
      </c>
      <c r="AH418">
        <v>26</v>
      </c>
      <c r="AI418">
        <v>24</v>
      </c>
      <c r="AJ418">
        <v>26</v>
      </c>
      <c r="AK418">
        <v>36</v>
      </c>
      <c r="AL418">
        <v>26</v>
      </c>
      <c r="AM418">
        <v>26</v>
      </c>
      <c r="AN418">
        <v>28</v>
      </c>
      <c r="AO418">
        <v>26</v>
      </c>
      <c r="AP418">
        <v>36</v>
      </c>
      <c r="AQ418">
        <v>34</v>
      </c>
      <c r="AR418">
        <v>34</v>
      </c>
      <c r="AS418">
        <v>27</v>
      </c>
      <c r="AT418" s="8">
        <f t="shared" si="54"/>
        <v>28.227272727272727</v>
      </c>
      <c r="AU418">
        <f t="shared" si="55"/>
        <v>26</v>
      </c>
      <c r="AV418" s="8">
        <f t="shared" si="56"/>
        <v>4.893582111028528</v>
      </c>
      <c r="AW418" s="6">
        <f>Table18[[#This Row],[Szórás]]/Table18[[#This Row],[Átlagos akadálymentességi hibaszám]]</f>
        <v>0.17336361745994786</v>
      </c>
      <c r="AX418">
        <f t="shared" si="57"/>
        <v>20</v>
      </c>
      <c r="AY418">
        <f t="shared" si="58"/>
        <v>36</v>
      </c>
      <c r="AZ418">
        <f t="shared" si="59"/>
        <v>16</v>
      </c>
      <c r="BA418" s="7">
        <f t="shared" si="60"/>
        <v>1.0003324579280468</v>
      </c>
      <c r="BB418" s="8">
        <f t="shared" si="61"/>
        <v>6.3474065638572481E-4</v>
      </c>
    </row>
    <row r="419" spans="1:54" x14ac:dyDescent="0.25">
      <c r="A419" t="s">
        <v>103</v>
      </c>
      <c r="B419">
        <v>11</v>
      </c>
      <c r="C419">
        <v>11</v>
      </c>
      <c r="D419">
        <v>11</v>
      </c>
      <c r="E419">
        <v>11</v>
      </c>
      <c r="F419">
        <v>11</v>
      </c>
      <c r="G419">
        <v>11</v>
      </c>
      <c r="H419">
        <v>11</v>
      </c>
      <c r="I419">
        <v>11</v>
      </c>
      <c r="J419">
        <v>11</v>
      </c>
      <c r="K419">
        <v>11</v>
      </c>
      <c r="L419">
        <v>11</v>
      </c>
      <c r="M419">
        <v>11</v>
      </c>
      <c r="N419">
        <v>11</v>
      </c>
      <c r="O419">
        <v>11</v>
      </c>
      <c r="P419">
        <v>11</v>
      </c>
      <c r="Q419">
        <v>11</v>
      </c>
      <c r="R419">
        <v>11</v>
      </c>
      <c r="S419">
        <v>11</v>
      </c>
      <c r="T419">
        <v>13</v>
      </c>
      <c r="U419">
        <v>13</v>
      </c>
      <c r="V419">
        <v>13</v>
      </c>
      <c r="W419">
        <v>11</v>
      </c>
      <c r="X419">
        <v>13</v>
      </c>
      <c r="Y419">
        <v>11</v>
      </c>
      <c r="Z419">
        <v>11</v>
      </c>
      <c r="AA419">
        <v>13</v>
      </c>
      <c r="AB419">
        <v>13</v>
      </c>
      <c r="AC419">
        <v>10</v>
      </c>
      <c r="AD419">
        <v>10</v>
      </c>
      <c r="AE419">
        <v>12</v>
      </c>
      <c r="AF419">
        <v>10</v>
      </c>
      <c r="AG419">
        <v>13</v>
      </c>
      <c r="AH419">
        <v>13</v>
      </c>
      <c r="AI419">
        <v>11</v>
      </c>
      <c r="AJ419">
        <v>13</v>
      </c>
      <c r="AK419">
        <v>13</v>
      </c>
      <c r="AL419">
        <v>13</v>
      </c>
      <c r="AM419">
        <v>1</v>
      </c>
      <c r="AN419">
        <v>11</v>
      </c>
      <c r="AO419">
        <v>11</v>
      </c>
      <c r="AP419">
        <v>10</v>
      </c>
      <c r="AQ419">
        <v>10</v>
      </c>
      <c r="AR419">
        <v>10</v>
      </c>
      <c r="AS419">
        <v>10</v>
      </c>
      <c r="AT419" s="8">
        <f t="shared" si="54"/>
        <v>11.136363636363637</v>
      </c>
      <c r="AU419">
        <f t="shared" si="55"/>
        <v>11</v>
      </c>
      <c r="AV419" s="8">
        <f t="shared" si="56"/>
        <v>1.8750616621291325</v>
      </c>
      <c r="AW419" s="6">
        <f>Table18[[#This Row],[Szórás]]/Table18[[#This Row],[Átlagos akadálymentességi hibaszám]]</f>
        <v>0.16837288394628944</v>
      </c>
      <c r="AX419">
        <f t="shared" si="57"/>
        <v>1</v>
      </c>
      <c r="AY419">
        <f t="shared" si="58"/>
        <v>13</v>
      </c>
      <c r="AZ419">
        <f t="shared" si="59"/>
        <v>12</v>
      </c>
      <c r="BA419" s="7">
        <f t="shared" si="60"/>
        <v>0.9949641478261565</v>
      </c>
      <c r="BB419" s="8">
        <f t="shared" si="61"/>
        <v>2.9652990451902918E-2</v>
      </c>
    </row>
    <row r="420" spans="1:54" x14ac:dyDescent="0.25">
      <c r="A420" t="s">
        <v>175</v>
      </c>
      <c r="B420">
        <v>17</v>
      </c>
      <c r="C420">
        <v>17</v>
      </c>
      <c r="D420">
        <v>17</v>
      </c>
      <c r="E420">
        <v>17</v>
      </c>
      <c r="F420">
        <v>17</v>
      </c>
      <c r="G420">
        <v>17</v>
      </c>
      <c r="H420">
        <v>17</v>
      </c>
      <c r="I420">
        <v>17</v>
      </c>
      <c r="J420">
        <v>17</v>
      </c>
      <c r="K420">
        <v>16</v>
      </c>
      <c r="L420">
        <v>16</v>
      </c>
      <c r="M420">
        <v>16</v>
      </c>
      <c r="N420">
        <v>16</v>
      </c>
      <c r="O420">
        <v>16</v>
      </c>
      <c r="P420">
        <v>16</v>
      </c>
      <c r="Q420">
        <v>16</v>
      </c>
      <c r="R420">
        <v>16</v>
      </c>
      <c r="S420">
        <v>16</v>
      </c>
      <c r="T420">
        <v>16</v>
      </c>
      <c r="U420">
        <v>16</v>
      </c>
      <c r="V420">
        <v>16</v>
      </c>
      <c r="W420">
        <v>16</v>
      </c>
      <c r="X420">
        <v>16</v>
      </c>
      <c r="Y420">
        <v>16</v>
      </c>
      <c r="Z420">
        <v>16</v>
      </c>
      <c r="AA420">
        <v>16</v>
      </c>
      <c r="AB420">
        <v>16</v>
      </c>
      <c r="AC420">
        <v>16</v>
      </c>
      <c r="AD420">
        <v>16</v>
      </c>
      <c r="AE420">
        <v>16</v>
      </c>
      <c r="AF420">
        <v>16</v>
      </c>
      <c r="AG420">
        <v>16</v>
      </c>
      <c r="AH420">
        <v>16</v>
      </c>
      <c r="AI420">
        <v>16</v>
      </c>
      <c r="AJ420">
        <v>16</v>
      </c>
      <c r="AK420">
        <v>16</v>
      </c>
      <c r="AL420">
        <v>16</v>
      </c>
      <c r="AM420">
        <v>16</v>
      </c>
      <c r="AN420">
        <v>16</v>
      </c>
      <c r="AO420">
        <v>16</v>
      </c>
      <c r="AP420">
        <v>16</v>
      </c>
      <c r="AQ420">
        <v>15</v>
      </c>
      <c r="AR420">
        <v>17</v>
      </c>
      <c r="AS420">
        <v>15</v>
      </c>
      <c r="AT420" s="8">
        <f t="shared" si="54"/>
        <v>16.181818181818183</v>
      </c>
      <c r="AU420">
        <f t="shared" si="55"/>
        <v>16</v>
      </c>
      <c r="AV420" s="8">
        <f t="shared" si="56"/>
        <v>0.49522028327205997</v>
      </c>
      <c r="AW420" s="6">
        <f>Table18[[#This Row],[Szórás]]/Table18[[#This Row],[Átlagos akadálymentességi hibaszám]]</f>
        <v>3.0603500651644154E-2</v>
      </c>
      <c r="AX420">
        <f t="shared" si="57"/>
        <v>15</v>
      </c>
      <c r="AY420">
        <f t="shared" si="58"/>
        <v>17</v>
      </c>
      <c r="AZ420">
        <f t="shared" si="59"/>
        <v>2</v>
      </c>
      <c r="BA420" s="7">
        <f t="shared" si="60"/>
        <v>0.99845761739767191</v>
      </c>
      <c r="BB420" s="8">
        <f t="shared" si="61"/>
        <v>0.42357947395283424</v>
      </c>
    </row>
    <row r="421" spans="1:54" x14ac:dyDescent="0.25">
      <c r="A421" t="s">
        <v>175</v>
      </c>
      <c r="B421">
        <v>57</v>
      </c>
      <c r="C421">
        <v>57</v>
      </c>
      <c r="D421">
        <v>57</v>
      </c>
      <c r="E421">
        <v>57</v>
      </c>
      <c r="F421">
        <v>57</v>
      </c>
      <c r="G421">
        <v>57</v>
      </c>
      <c r="H421">
        <v>57</v>
      </c>
      <c r="I421">
        <v>57</v>
      </c>
      <c r="J421">
        <v>57</v>
      </c>
      <c r="K421">
        <v>57</v>
      </c>
      <c r="L421">
        <v>57</v>
      </c>
      <c r="M421">
        <v>57</v>
      </c>
      <c r="N421">
        <v>57</v>
      </c>
      <c r="O421">
        <v>57</v>
      </c>
      <c r="P421">
        <v>57</v>
      </c>
      <c r="Q421">
        <v>57</v>
      </c>
      <c r="R421">
        <v>1</v>
      </c>
      <c r="S421">
        <v>1</v>
      </c>
      <c r="T421">
        <v>57</v>
      </c>
      <c r="U421">
        <v>57</v>
      </c>
      <c r="V421">
        <v>57</v>
      </c>
      <c r="W421">
        <v>57</v>
      </c>
      <c r="X421">
        <v>57</v>
      </c>
      <c r="Y421">
        <v>57</v>
      </c>
      <c r="Z421">
        <v>57</v>
      </c>
      <c r="AA421">
        <v>57</v>
      </c>
      <c r="AB421">
        <v>57</v>
      </c>
      <c r="AC421">
        <v>57</v>
      </c>
      <c r="AD421">
        <v>57</v>
      </c>
      <c r="AE421">
        <v>57</v>
      </c>
      <c r="AF421">
        <v>57</v>
      </c>
      <c r="AG421">
        <v>57</v>
      </c>
      <c r="AH421">
        <v>56</v>
      </c>
      <c r="AI421">
        <v>56</v>
      </c>
      <c r="AJ421">
        <v>56</v>
      </c>
      <c r="AK421">
        <v>56</v>
      </c>
      <c r="AL421">
        <v>56</v>
      </c>
      <c r="AM421">
        <v>56</v>
      </c>
      <c r="AN421">
        <v>56</v>
      </c>
      <c r="AO421">
        <v>56</v>
      </c>
      <c r="AP421">
        <v>56</v>
      </c>
      <c r="AQ421">
        <v>56</v>
      </c>
      <c r="AR421">
        <v>56</v>
      </c>
      <c r="AS421">
        <v>56</v>
      </c>
      <c r="AT421" s="8">
        <f t="shared" si="54"/>
        <v>54.18181818181818</v>
      </c>
      <c r="AU421">
        <f t="shared" si="55"/>
        <v>57</v>
      </c>
      <c r="AV421" s="8">
        <f t="shared" si="56"/>
        <v>11.747880021068873</v>
      </c>
      <c r="AW421" s="6">
        <f>Table18[[#This Row],[Szórás]]/Table18[[#This Row],[Átlagos akadálymentességi hibaszám]]</f>
        <v>0.21682328897945907</v>
      </c>
      <c r="AX421">
        <f t="shared" si="57"/>
        <v>1</v>
      </c>
      <c r="AY421">
        <f t="shared" si="58"/>
        <v>57</v>
      </c>
      <c r="AZ421">
        <f t="shared" si="59"/>
        <v>56</v>
      </c>
      <c r="BA421" s="7">
        <f t="shared" si="60"/>
        <v>1.0052331228461229</v>
      </c>
      <c r="BB421" s="8">
        <f t="shared" si="61"/>
        <v>6.2088478929776649E-3</v>
      </c>
    </row>
    <row r="422" spans="1:54" x14ac:dyDescent="0.25">
      <c r="A422" t="s">
        <v>175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 s="8">
        <f t="shared" si="54"/>
        <v>1</v>
      </c>
      <c r="AU422">
        <f t="shared" si="55"/>
        <v>1</v>
      </c>
      <c r="AV422" s="8">
        <f t="shared" si="56"/>
        <v>0</v>
      </c>
      <c r="AW422" s="6">
        <f>Table18[[#This Row],[Szórás]]/Table18[[#This Row],[Átlagos akadálymentességi hibaszám]]</f>
        <v>0</v>
      </c>
      <c r="AX422">
        <f t="shared" si="57"/>
        <v>1</v>
      </c>
      <c r="AY422">
        <f t="shared" si="58"/>
        <v>1</v>
      </c>
      <c r="AZ422">
        <f t="shared" si="59"/>
        <v>0</v>
      </c>
      <c r="BA422" s="7">
        <f t="shared" si="60"/>
        <v>1</v>
      </c>
      <c r="BB422" s="8">
        <f t="shared" si="61"/>
        <v>1</v>
      </c>
    </row>
    <row r="423" spans="1:54" x14ac:dyDescent="0.25">
      <c r="A423" t="s">
        <v>175</v>
      </c>
      <c r="B423">
        <v>14</v>
      </c>
      <c r="C423">
        <v>14</v>
      </c>
      <c r="D423">
        <v>14</v>
      </c>
      <c r="E423">
        <v>14</v>
      </c>
      <c r="F423">
        <v>14</v>
      </c>
      <c r="G423">
        <v>14</v>
      </c>
      <c r="H423">
        <v>14</v>
      </c>
      <c r="I423">
        <v>14</v>
      </c>
      <c r="J423">
        <v>14</v>
      </c>
      <c r="K423">
        <v>14</v>
      </c>
      <c r="L423">
        <v>14</v>
      </c>
      <c r="M423">
        <v>14</v>
      </c>
      <c r="N423">
        <v>14</v>
      </c>
      <c r="O423">
        <v>14</v>
      </c>
      <c r="P423">
        <v>14</v>
      </c>
      <c r="Q423">
        <v>14</v>
      </c>
      <c r="R423">
        <v>14</v>
      </c>
      <c r="S423">
        <v>14</v>
      </c>
      <c r="T423">
        <v>14</v>
      </c>
      <c r="U423">
        <v>14</v>
      </c>
      <c r="V423">
        <v>14</v>
      </c>
      <c r="W423">
        <v>14</v>
      </c>
      <c r="X423">
        <v>14</v>
      </c>
      <c r="Y423">
        <v>14</v>
      </c>
      <c r="Z423">
        <v>14</v>
      </c>
      <c r="AA423">
        <v>14</v>
      </c>
      <c r="AB423">
        <v>14</v>
      </c>
      <c r="AC423">
        <v>14</v>
      </c>
      <c r="AD423">
        <v>14</v>
      </c>
      <c r="AE423">
        <v>14</v>
      </c>
      <c r="AF423">
        <v>14</v>
      </c>
      <c r="AG423">
        <v>14</v>
      </c>
      <c r="AH423">
        <v>14</v>
      </c>
      <c r="AI423">
        <v>14</v>
      </c>
      <c r="AJ423">
        <v>14</v>
      </c>
      <c r="AK423">
        <v>14</v>
      </c>
      <c r="AL423">
        <v>14</v>
      </c>
      <c r="AM423">
        <v>14</v>
      </c>
      <c r="AN423">
        <v>14</v>
      </c>
      <c r="AO423">
        <v>14</v>
      </c>
      <c r="AP423">
        <v>14</v>
      </c>
      <c r="AQ423">
        <v>14</v>
      </c>
      <c r="AR423">
        <v>14</v>
      </c>
      <c r="AS423">
        <v>14</v>
      </c>
      <c r="AT423" s="8">
        <f t="shared" si="54"/>
        <v>14</v>
      </c>
      <c r="AU423">
        <f t="shared" si="55"/>
        <v>14</v>
      </c>
      <c r="AV423" s="8">
        <f t="shared" si="56"/>
        <v>0</v>
      </c>
      <c r="AW423" s="6">
        <f>Table18[[#This Row],[Szórás]]/Table18[[#This Row],[Átlagos akadálymentességi hibaszám]]</f>
        <v>0</v>
      </c>
      <c r="AX423">
        <f t="shared" si="57"/>
        <v>14</v>
      </c>
      <c r="AY423">
        <f t="shared" si="58"/>
        <v>14</v>
      </c>
      <c r="AZ423">
        <f t="shared" si="59"/>
        <v>0</v>
      </c>
      <c r="BA423" s="7">
        <f t="shared" si="60"/>
        <v>1</v>
      </c>
      <c r="BB423" s="8">
        <f t="shared" si="61"/>
        <v>1</v>
      </c>
    </row>
    <row r="424" spans="1:54" x14ac:dyDescent="0.25">
      <c r="A424" t="s">
        <v>103</v>
      </c>
      <c r="B424">
        <v>88</v>
      </c>
      <c r="C424">
        <v>88</v>
      </c>
      <c r="D424">
        <v>88</v>
      </c>
      <c r="E424">
        <v>88</v>
      </c>
      <c r="F424">
        <v>88</v>
      </c>
      <c r="G424">
        <v>88</v>
      </c>
      <c r="H424">
        <v>88</v>
      </c>
      <c r="I424">
        <v>88</v>
      </c>
      <c r="J424">
        <v>88</v>
      </c>
      <c r="K424">
        <v>88</v>
      </c>
      <c r="L424">
        <v>88</v>
      </c>
      <c r="M424">
        <v>79</v>
      </c>
      <c r="N424">
        <v>79</v>
      </c>
      <c r="O424">
        <v>79</v>
      </c>
      <c r="P424">
        <v>79</v>
      </c>
      <c r="Q424">
        <v>79</v>
      </c>
      <c r="R424">
        <v>79</v>
      </c>
      <c r="S424">
        <v>79</v>
      </c>
      <c r="T424">
        <v>79</v>
      </c>
      <c r="U424">
        <v>79</v>
      </c>
      <c r="V424">
        <v>79</v>
      </c>
      <c r="W424">
        <v>79</v>
      </c>
      <c r="X424">
        <v>79</v>
      </c>
      <c r="Y424">
        <v>79</v>
      </c>
      <c r="Z424">
        <v>79</v>
      </c>
      <c r="AA424">
        <v>79</v>
      </c>
      <c r="AB424">
        <v>79</v>
      </c>
      <c r="AC424">
        <v>79</v>
      </c>
      <c r="AD424">
        <v>79</v>
      </c>
      <c r="AE424">
        <v>77</v>
      </c>
      <c r="AF424">
        <v>79</v>
      </c>
      <c r="AG424">
        <v>53</v>
      </c>
      <c r="AH424">
        <v>53</v>
      </c>
      <c r="AI424">
        <v>53</v>
      </c>
      <c r="AJ424">
        <v>79</v>
      </c>
      <c r="AK424">
        <v>79</v>
      </c>
      <c r="AL424">
        <v>53</v>
      </c>
      <c r="AM424">
        <v>79</v>
      </c>
      <c r="AN424">
        <v>79</v>
      </c>
      <c r="AO424">
        <v>79</v>
      </c>
      <c r="AP424">
        <v>79</v>
      </c>
      <c r="AQ424">
        <v>79</v>
      </c>
      <c r="AR424">
        <v>79</v>
      </c>
      <c r="AS424">
        <v>85</v>
      </c>
      <c r="AT424" s="8">
        <f t="shared" si="54"/>
        <v>78.977272727272734</v>
      </c>
      <c r="AU424">
        <f t="shared" si="55"/>
        <v>79</v>
      </c>
      <c r="AV424" s="8">
        <f t="shared" si="56"/>
        <v>9.1942566409527906</v>
      </c>
      <c r="AW424" s="6">
        <f>Table18[[#This Row],[Szórás]]/Table18[[#This Row],[Átlagos akadálymentességi hibaszám]]</f>
        <v>0.11641648696458208</v>
      </c>
      <c r="AX424">
        <f t="shared" si="57"/>
        <v>53</v>
      </c>
      <c r="AY424">
        <f t="shared" si="58"/>
        <v>88</v>
      </c>
      <c r="AZ424">
        <f t="shared" si="59"/>
        <v>35</v>
      </c>
      <c r="BA424" s="7">
        <f t="shared" si="60"/>
        <v>0.9948601235470742</v>
      </c>
      <c r="BB424" s="8">
        <f t="shared" si="61"/>
        <v>0.24520045666732465</v>
      </c>
    </row>
    <row r="425" spans="1:54" x14ac:dyDescent="0.25">
      <c r="A425" t="s">
        <v>175</v>
      </c>
      <c r="B425">
        <v>208</v>
      </c>
      <c r="C425">
        <v>207</v>
      </c>
      <c r="D425">
        <v>203</v>
      </c>
      <c r="E425">
        <v>204</v>
      </c>
      <c r="F425">
        <v>202</v>
      </c>
      <c r="G425">
        <v>206</v>
      </c>
      <c r="H425">
        <v>208</v>
      </c>
      <c r="I425">
        <v>208</v>
      </c>
      <c r="J425">
        <v>204</v>
      </c>
      <c r="K425">
        <v>204</v>
      </c>
      <c r="L425">
        <v>206</v>
      </c>
      <c r="M425">
        <v>203</v>
      </c>
      <c r="N425">
        <v>202</v>
      </c>
      <c r="O425">
        <v>202</v>
      </c>
      <c r="P425">
        <v>208</v>
      </c>
      <c r="Q425">
        <v>212</v>
      </c>
      <c r="R425">
        <v>210</v>
      </c>
      <c r="S425">
        <v>206</v>
      </c>
      <c r="T425">
        <v>209</v>
      </c>
      <c r="U425">
        <v>214</v>
      </c>
      <c r="V425">
        <v>205</v>
      </c>
      <c r="W425">
        <v>202</v>
      </c>
      <c r="X425">
        <v>202</v>
      </c>
      <c r="Y425">
        <v>204</v>
      </c>
      <c r="Z425">
        <v>200</v>
      </c>
      <c r="AA425">
        <v>206</v>
      </c>
      <c r="AB425">
        <v>204</v>
      </c>
      <c r="AC425">
        <v>203</v>
      </c>
      <c r="AD425">
        <v>200</v>
      </c>
      <c r="AE425">
        <v>201</v>
      </c>
      <c r="AF425">
        <v>204</v>
      </c>
      <c r="AG425">
        <v>202</v>
      </c>
      <c r="AH425">
        <v>203</v>
      </c>
      <c r="AI425">
        <v>204</v>
      </c>
      <c r="AJ425">
        <v>201</v>
      </c>
      <c r="AK425">
        <v>205</v>
      </c>
      <c r="AL425">
        <v>205</v>
      </c>
      <c r="AM425">
        <v>205</v>
      </c>
      <c r="AN425">
        <v>197</v>
      </c>
      <c r="AO425">
        <v>203</v>
      </c>
      <c r="AP425">
        <v>201</v>
      </c>
      <c r="AQ425">
        <v>198</v>
      </c>
      <c r="AR425">
        <v>200</v>
      </c>
      <c r="AS425">
        <v>204</v>
      </c>
      <c r="AT425" s="8">
        <f t="shared" si="54"/>
        <v>204.20454545454547</v>
      </c>
      <c r="AU425">
        <f t="shared" si="55"/>
        <v>204</v>
      </c>
      <c r="AV425" s="8">
        <f t="shared" si="56"/>
        <v>3.4275189036816607</v>
      </c>
      <c r="AW425" s="6">
        <f>Table18[[#This Row],[Szórás]]/Table18[[#This Row],[Átlagos akadálymentességi hibaszám]]</f>
        <v>1.6784733640733785E-2</v>
      </c>
      <c r="AX425">
        <f t="shared" si="57"/>
        <v>197</v>
      </c>
      <c r="AY425">
        <f t="shared" si="58"/>
        <v>214</v>
      </c>
      <c r="AZ425">
        <f t="shared" si="59"/>
        <v>17</v>
      </c>
      <c r="BA425" s="7">
        <f t="shared" si="60"/>
        <v>0.99940677318337123</v>
      </c>
      <c r="BB425" s="8">
        <f t="shared" si="61"/>
        <v>0.20802776275971357</v>
      </c>
    </row>
    <row r="426" spans="1:54" x14ac:dyDescent="0.25">
      <c r="A426" t="s">
        <v>124</v>
      </c>
      <c r="B426">
        <v>33</v>
      </c>
      <c r="C426">
        <v>33</v>
      </c>
      <c r="D426">
        <v>33</v>
      </c>
      <c r="E426">
        <v>31</v>
      </c>
      <c r="F426">
        <v>30</v>
      </c>
      <c r="G426">
        <v>31</v>
      </c>
      <c r="H426">
        <v>35</v>
      </c>
      <c r="I426">
        <v>35</v>
      </c>
      <c r="J426">
        <v>37</v>
      </c>
      <c r="K426">
        <v>36</v>
      </c>
      <c r="L426">
        <v>35</v>
      </c>
      <c r="M426">
        <v>33</v>
      </c>
      <c r="N426">
        <v>33</v>
      </c>
      <c r="O426">
        <v>28</v>
      </c>
      <c r="P426">
        <v>34</v>
      </c>
      <c r="Q426">
        <v>32</v>
      </c>
      <c r="R426">
        <v>30</v>
      </c>
      <c r="S426">
        <v>30</v>
      </c>
      <c r="T426">
        <v>29</v>
      </c>
      <c r="U426">
        <v>30</v>
      </c>
      <c r="V426">
        <v>30</v>
      </c>
      <c r="W426">
        <v>32</v>
      </c>
      <c r="X426">
        <v>33</v>
      </c>
      <c r="Y426">
        <v>33</v>
      </c>
      <c r="Z426">
        <v>35</v>
      </c>
      <c r="AA426">
        <v>34</v>
      </c>
      <c r="AB426">
        <v>34</v>
      </c>
      <c r="AC426">
        <v>30</v>
      </c>
      <c r="AD426">
        <v>29</v>
      </c>
      <c r="AE426">
        <v>29</v>
      </c>
      <c r="AF426">
        <v>29</v>
      </c>
      <c r="AG426">
        <v>29</v>
      </c>
      <c r="AH426">
        <v>29</v>
      </c>
      <c r="AI426">
        <v>27</v>
      </c>
      <c r="AJ426">
        <v>27</v>
      </c>
      <c r="AK426">
        <v>21</v>
      </c>
      <c r="AL426">
        <v>21</v>
      </c>
      <c r="AM426">
        <v>23</v>
      </c>
      <c r="AN426">
        <v>23</v>
      </c>
      <c r="AO426">
        <v>21</v>
      </c>
      <c r="AP426">
        <v>22</v>
      </c>
      <c r="AQ426">
        <v>22</v>
      </c>
      <c r="AR426">
        <v>22</v>
      </c>
      <c r="AS426">
        <v>22</v>
      </c>
      <c r="AT426" s="8">
        <f t="shared" si="54"/>
        <v>29.65909090909091</v>
      </c>
      <c r="AU426">
        <f t="shared" si="55"/>
        <v>30</v>
      </c>
      <c r="AV426" s="8">
        <f t="shared" si="56"/>
        <v>4.6402845833848465</v>
      </c>
      <c r="AW426" s="6">
        <f>Table18[[#This Row],[Szórás]]/Table18[[#This Row],[Átlagos akadálymentességi hibaszám]]</f>
        <v>0.15645403959305229</v>
      </c>
      <c r="AX426">
        <f t="shared" si="57"/>
        <v>21</v>
      </c>
      <c r="AY426">
        <f t="shared" si="58"/>
        <v>37</v>
      </c>
      <c r="AZ426">
        <f t="shared" si="59"/>
        <v>16</v>
      </c>
      <c r="BA426" s="7">
        <f t="shared" si="60"/>
        <v>0.98975766309325497</v>
      </c>
      <c r="BB426" s="8">
        <f t="shared" si="61"/>
        <v>0.62233161332739362</v>
      </c>
    </row>
    <row r="427" spans="1:54" x14ac:dyDescent="0.25">
      <c r="A427" t="s">
        <v>175</v>
      </c>
      <c r="B427">
        <v>19</v>
      </c>
      <c r="C427">
        <v>19</v>
      </c>
      <c r="D427">
        <v>19</v>
      </c>
      <c r="E427">
        <v>19</v>
      </c>
      <c r="F427">
        <v>19</v>
      </c>
      <c r="G427">
        <v>19</v>
      </c>
      <c r="H427">
        <v>21</v>
      </c>
      <c r="I427">
        <v>22</v>
      </c>
      <c r="J427">
        <v>22</v>
      </c>
      <c r="K427">
        <v>22</v>
      </c>
      <c r="L427">
        <v>22</v>
      </c>
      <c r="M427">
        <v>22</v>
      </c>
      <c r="N427">
        <v>22</v>
      </c>
      <c r="O427">
        <v>22</v>
      </c>
      <c r="P427">
        <v>20</v>
      </c>
      <c r="Q427">
        <v>20</v>
      </c>
      <c r="R427">
        <v>20</v>
      </c>
      <c r="S427">
        <v>20</v>
      </c>
      <c r="T427">
        <v>20</v>
      </c>
      <c r="U427">
        <v>20</v>
      </c>
      <c r="V427">
        <v>20</v>
      </c>
      <c r="W427">
        <v>20</v>
      </c>
      <c r="X427">
        <v>20</v>
      </c>
      <c r="Y427">
        <v>20</v>
      </c>
      <c r="Z427">
        <v>20</v>
      </c>
      <c r="AA427">
        <v>20</v>
      </c>
      <c r="AB427">
        <v>20</v>
      </c>
      <c r="AC427">
        <v>20</v>
      </c>
      <c r="AD427">
        <v>20</v>
      </c>
      <c r="AE427">
        <v>20</v>
      </c>
      <c r="AF427">
        <v>20</v>
      </c>
      <c r="AG427">
        <v>20</v>
      </c>
      <c r="AH427">
        <v>20</v>
      </c>
      <c r="AI427">
        <v>18</v>
      </c>
      <c r="AJ427">
        <v>18</v>
      </c>
      <c r="AK427">
        <v>18</v>
      </c>
      <c r="AL427">
        <v>13</v>
      </c>
      <c r="AM427">
        <v>13</v>
      </c>
      <c r="AN427">
        <v>14</v>
      </c>
      <c r="AO427">
        <v>14</v>
      </c>
      <c r="AP427">
        <v>12</v>
      </c>
      <c r="AQ427">
        <v>12</v>
      </c>
      <c r="AR427">
        <v>12</v>
      </c>
      <c r="AS427">
        <v>12</v>
      </c>
      <c r="AT427" s="8">
        <f t="shared" si="54"/>
        <v>18.75</v>
      </c>
      <c r="AU427">
        <f t="shared" si="55"/>
        <v>20</v>
      </c>
      <c r="AV427" s="8">
        <f t="shared" si="56"/>
        <v>3.0661315677409662</v>
      </c>
      <c r="AW427" s="6">
        <f>Table18[[#This Row],[Szórás]]/Table18[[#This Row],[Átlagos akadálymentességi hibaszám]]</f>
        <v>0.16352701694618485</v>
      </c>
      <c r="AX427">
        <f t="shared" si="57"/>
        <v>12</v>
      </c>
      <c r="AY427">
        <f t="shared" si="58"/>
        <v>22</v>
      </c>
      <c r="AZ427">
        <f t="shared" si="59"/>
        <v>10</v>
      </c>
      <c r="BA427" s="7">
        <f t="shared" si="60"/>
        <v>0.98984071234232263</v>
      </c>
      <c r="BB427" s="8">
        <f t="shared" si="61"/>
        <v>0.49259267322376182</v>
      </c>
    </row>
    <row r="428" spans="1:54" x14ac:dyDescent="0.25">
      <c r="A428" t="s">
        <v>137</v>
      </c>
      <c r="B428">
        <v>28</v>
      </c>
      <c r="C428">
        <v>29</v>
      </c>
      <c r="D428">
        <v>28</v>
      </c>
      <c r="E428">
        <v>35</v>
      </c>
      <c r="F428">
        <v>35</v>
      </c>
      <c r="G428">
        <v>36</v>
      </c>
      <c r="H428">
        <v>35</v>
      </c>
      <c r="I428">
        <v>35</v>
      </c>
      <c r="J428">
        <v>36</v>
      </c>
      <c r="K428">
        <v>26</v>
      </c>
      <c r="L428">
        <v>26</v>
      </c>
      <c r="M428">
        <v>25</v>
      </c>
      <c r="N428">
        <v>15</v>
      </c>
      <c r="O428">
        <v>28</v>
      </c>
      <c r="P428">
        <v>26</v>
      </c>
      <c r="Q428">
        <v>27</v>
      </c>
      <c r="R428">
        <v>27</v>
      </c>
      <c r="S428">
        <v>26</v>
      </c>
      <c r="T428">
        <v>30</v>
      </c>
      <c r="U428">
        <v>27</v>
      </c>
      <c r="V428">
        <v>24</v>
      </c>
      <c r="W428">
        <v>21</v>
      </c>
      <c r="X428">
        <v>19</v>
      </c>
      <c r="Y428">
        <v>19</v>
      </c>
      <c r="Z428">
        <v>21</v>
      </c>
      <c r="AA428">
        <v>23</v>
      </c>
      <c r="AB428">
        <v>29</v>
      </c>
      <c r="AC428">
        <v>30</v>
      </c>
      <c r="AD428">
        <v>29</v>
      </c>
      <c r="AE428">
        <v>32</v>
      </c>
      <c r="AF428">
        <v>32</v>
      </c>
      <c r="AG428">
        <v>29</v>
      </c>
      <c r="AH428">
        <v>36</v>
      </c>
      <c r="AI428">
        <v>36</v>
      </c>
      <c r="AJ428">
        <v>35</v>
      </c>
      <c r="AK428">
        <v>21</v>
      </c>
      <c r="AL428">
        <v>21</v>
      </c>
      <c r="AM428">
        <v>23</v>
      </c>
      <c r="AN428">
        <v>28</v>
      </c>
      <c r="AO428">
        <v>29</v>
      </c>
      <c r="AP428">
        <v>31</v>
      </c>
      <c r="AQ428">
        <v>39</v>
      </c>
      <c r="AR428">
        <v>40</v>
      </c>
      <c r="AS428">
        <v>29</v>
      </c>
      <c r="AT428" s="8">
        <f t="shared" si="54"/>
        <v>28.545454545454547</v>
      </c>
      <c r="AU428">
        <f t="shared" si="55"/>
        <v>28.5</v>
      </c>
      <c r="AV428" s="8">
        <f t="shared" si="56"/>
        <v>5.7645853254705113</v>
      </c>
      <c r="AW428" s="6">
        <f>Table18[[#This Row],[Szórás]]/Table18[[#This Row],[Átlagos akadálymentességi hibaszám]]</f>
        <v>0.20194407191138733</v>
      </c>
      <c r="AX428">
        <f t="shared" si="57"/>
        <v>15</v>
      </c>
      <c r="AY428">
        <f t="shared" si="58"/>
        <v>40</v>
      </c>
      <c r="AZ428">
        <f t="shared" si="59"/>
        <v>25</v>
      </c>
      <c r="BA428" s="7">
        <f t="shared" si="60"/>
        <v>1.000388095950228</v>
      </c>
      <c r="BB428" s="8">
        <f t="shared" si="61"/>
        <v>5.4428239761729108E-4</v>
      </c>
    </row>
    <row r="429" spans="1:54" x14ac:dyDescent="0.25">
      <c r="A429" t="s">
        <v>137</v>
      </c>
      <c r="B429">
        <v>206</v>
      </c>
      <c r="C429">
        <v>206</v>
      </c>
      <c r="D429">
        <v>206</v>
      </c>
      <c r="E429">
        <v>208</v>
      </c>
      <c r="F429">
        <v>206</v>
      </c>
      <c r="G429">
        <v>206</v>
      </c>
      <c r="H429">
        <v>208</v>
      </c>
      <c r="I429">
        <v>210</v>
      </c>
      <c r="J429">
        <v>210</v>
      </c>
      <c r="K429">
        <v>207</v>
      </c>
      <c r="L429">
        <v>207</v>
      </c>
      <c r="M429">
        <v>212</v>
      </c>
      <c r="N429">
        <v>201</v>
      </c>
      <c r="O429">
        <v>199</v>
      </c>
      <c r="P429">
        <v>200</v>
      </c>
      <c r="Q429">
        <v>200</v>
      </c>
      <c r="R429">
        <v>202</v>
      </c>
      <c r="S429">
        <v>202</v>
      </c>
      <c r="T429">
        <v>201</v>
      </c>
      <c r="U429">
        <v>201</v>
      </c>
      <c r="V429">
        <v>203</v>
      </c>
      <c r="W429">
        <v>203</v>
      </c>
      <c r="X429">
        <v>201</v>
      </c>
      <c r="Y429">
        <v>201</v>
      </c>
      <c r="Z429">
        <v>201</v>
      </c>
      <c r="AA429">
        <v>203</v>
      </c>
      <c r="AB429">
        <v>201</v>
      </c>
      <c r="AC429">
        <v>201</v>
      </c>
      <c r="AD429">
        <v>201</v>
      </c>
      <c r="AE429">
        <v>227</v>
      </c>
      <c r="AF429">
        <v>227</v>
      </c>
      <c r="AG429">
        <v>225</v>
      </c>
      <c r="AH429">
        <v>225</v>
      </c>
      <c r="AI429">
        <v>225</v>
      </c>
      <c r="AJ429">
        <v>227</v>
      </c>
      <c r="AK429">
        <v>225</v>
      </c>
      <c r="AL429">
        <v>226</v>
      </c>
      <c r="AM429">
        <v>226</v>
      </c>
      <c r="AN429">
        <v>228</v>
      </c>
      <c r="AO429">
        <v>226</v>
      </c>
      <c r="AP429">
        <v>225</v>
      </c>
      <c r="AQ429">
        <v>225</v>
      </c>
      <c r="AR429">
        <v>227</v>
      </c>
      <c r="AS429">
        <v>224</v>
      </c>
      <c r="AT429" s="8">
        <f t="shared" si="54"/>
        <v>211.38636363636363</v>
      </c>
      <c r="AU429">
        <f t="shared" si="55"/>
        <v>206.5</v>
      </c>
      <c r="AV429" s="8">
        <f t="shared" si="56"/>
        <v>10.937913386932731</v>
      </c>
      <c r="AW429" s="6">
        <f>Table18[[#This Row],[Szórás]]/Table18[[#This Row],[Átlagos akadálymentességi hibaszám]]</f>
        <v>5.1743703797983036E-2</v>
      </c>
      <c r="AX429">
        <f t="shared" si="57"/>
        <v>199</v>
      </c>
      <c r="AY429">
        <f t="shared" si="58"/>
        <v>228</v>
      </c>
      <c r="AZ429">
        <f t="shared" si="59"/>
        <v>29</v>
      </c>
      <c r="BA429" s="7">
        <f t="shared" si="60"/>
        <v>1.0027405741686164</v>
      </c>
      <c r="BB429" s="8">
        <f t="shared" si="61"/>
        <v>0.47198721554876932</v>
      </c>
    </row>
    <row r="430" spans="1:54" x14ac:dyDescent="0.25">
      <c r="A430" t="s">
        <v>124</v>
      </c>
      <c r="B430">
        <v>93</v>
      </c>
      <c r="C430">
        <v>93</v>
      </c>
      <c r="D430">
        <v>97</v>
      </c>
      <c r="E430">
        <v>95</v>
      </c>
      <c r="F430">
        <v>65</v>
      </c>
      <c r="G430">
        <v>73</v>
      </c>
      <c r="H430">
        <v>72</v>
      </c>
      <c r="I430">
        <v>65</v>
      </c>
      <c r="J430">
        <v>93</v>
      </c>
      <c r="K430">
        <v>95</v>
      </c>
      <c r="L430">
        <v>95</v>
      </c>
      <c r="M430">
        <v>93</v>
      </c>
      <c r="N430">
        <v>95</v>
      </c>
      <c r="O430">
        <v>100</v>
      </c>
      <c r="P430">
        <v>99</v>
      </c>
      <c r="Q430">
        <v>95</v>
      </c>
      <c r="R430">
        <v>93</v>
      </c>
      <c r="S430">
        <v>99</v>
      </c>
      <c r="T430">
        <v>95</v>
      </c>
      <c r="U430">
        <v>93</v>
      </c>
      <c r="V430">
        <v>93</v>
      </c>
      <c r="W430">
        <v>96</v>
      </c>
      <c r="X430">
        <v>103</v>
      </c>
      <c r="Y430">
        <v>93</v>
      </c>
      <c r="Z430">
        <v>93</v>
      </c>
      <c r="AA430">
        <v>93</v>
      </c>
      <c r="AB430">
        <v>95</v>
      </c>
      <c r="AC430">
        <v>101</v>
      </c>
      <c r="AD430">
        <v>95</v>
      </c>
      <c r="AE430">
        <v>100</v>
      </c>
      <c r="AF430">
        <v>104</v>
      </c>
      <c r="AG430">
        <v>100</v>
      </c>
      <c r="AH430">
        <v>98</v>
      </c>
      <c r="AI430">
        <v>102</v>
      </c>
      <c r="AJ430">
        <v>98</v>
      </c>
      <c r="AK430">
        <v>98</v>
      </c>
      <c r="AL430">
        <v>95</v>
      </c>
      <c r="AM430">
        <v>93</v>
      </c>
      <c r="AN430">
        <v>93</v>
      </c>
      <c r="AO430">
        <v>93</v>
      </c>
      <c r="AP430">
        <v>93</v>
      </c>
      <c r="AQ430">
        <v>95</v>
      </c>
      <c r="AR430">
        <v>96</v>
      </c>
      <c r="AS430">
        <v>96</v>
      </c>
      <c r="AT430" s="8">
        <f t="shared" si="54"/>
        <v>93.5</v>
      </c>
      <c r="AU430">
        <f t="shared" si="55"/>
        <v>95</v>
      </c>
      <c r="AV430" s="8">
        <f t="shared" si="56"/>
        <v>8.5467251990400968</v>
      </c>
      <c r="AW430" s="6">
        <f>Table18[[#This Row],[Szórás]]/Table18[[#This Row],[Átlagos akadálymentességi hibaszám]]</f>
        <v>9.1408825658182855E-2</v>
      </c>
      <c r="AX430">
        <f t="shared" si="57"/>
        <v>65</v>
      </c>
      <c r="AY430">
        <f t="shared" si="58"/>
        <v>104</v>
      </c>
      <c r="AZ430">
        <f t="shared" si="59"/>
        <v>39</v>
      </c>
      <c r="BA430" s="7">
        <f t="shared" si="60"/>
        <v>1.0033679193629816</v>
      </c>
      <c r="BB430" s="8">
        <f t="shared" si="61"/>
        <v>0.17429164612068315</v>
      </c>
    </row>
    <row r="431" spans="1:54" x14ac:dyDescent="0.25">
      <c r="A431" t="s">
        <v>137</v>
      </c>
      <c r="B431">
        <v>14</v>
      </c>
      <c r="C431">
        <v>14</v>
      </c>
      <c r="D431">
        <v>14</v>
      </c>
      <c r="E431">
        <v>14</v>
      </c>
      <c r="F431">
        <v>14</v>
      </c>
      <c r="G431">
        <v>14</v>
      </c>
      <c r="H431">
        <v>14</v>
      </c>
      <c r="I431">
        <v>14</v>
      </c>
      <c r="J431">
        <v>14</v>
      </c>
      <c r="K431">
        <v>22</v>
      </c>
      <c r="L431">
        <v>22</v>
      </c>
      <c r="M431">
        <v>22</v>
      </c>
      <c r="N431">
        <v>22</v>
      </c>
      <c r="O431">
        <v>22</v>
      </c>
      <c r="P431">
        <v>22</v>
      </c>
      <c r="Q431">
        <v>22</v>
      </c>
      <c r="R431">
        <v>22</v>
      </c>
      <c r="S431">
        <v>22</v>
      </c>
      <c r="T431">
        <v>22</v>
      </c>
      <c r="U431">
        <v>22</v>
      </c>
      <c r="V431">
        <v>22</v>
      </c>
      <c r="W431">
        <v>22</v>
      </c>
      <c r="X431">
        <v>22</v>
      </c>
      <c r="Y431">
        <v>22</v>
      </c>
      <c r="Z431">
        <v>22</v>
      </c>
      <c r="AA431">
        <v>22</v>
      </c>
      <c r="AB431">
        <v>22</v>
      </c>
      <c r="AC431">
        <v>22</v>
      </c>
      <c r="AD431">
        <v>22</v>
      </c>
      <c r="AE431">
        <v>22</v>
      </c>
      <c r="AF431">
        <v>22</v>
      </c>
      <c r="AG431">
        <v>22</v>
      </c>
      <c r="AH431">
        <v>22</v>
      </c>
      <c r="AI431">
        <v>14</v>
      </c>
      <c r="AJ431">
        <v>14</v>
      </c>
      <c r="AK431">
        <v>14</v>
      </c>
      <c r="AL431">
        <v>14</v>
      </c>
      <c r="AM431">
        <v>14</v>
      </c>
      <c r="AN431">
        <v>14</v>
      </c>
      <c r="AO431">
        <v>14</v>
      </c>
      <c r="AP431">
        <v>14</v>
      </c>
      <c r="AQ431">
        <v>14</v>
      </c>
      <c r="AR431">
        <v>14</v>
      </c>
      <c r="AS431">
        <v>14</v>
      </c>
      <c r="AT431" s="8">
        <f t="shared" si="54"/>
        <v>18.363636363636363</v>
      </c>
      <c r="AU431">
        <f t="shared" si="55"/>
        <v>22</v>
      </c>
      <c r="AV431" s="8">
        <f t="shared" si="56"/>
        <v>4.0294896040745165</v>
      </c>
      <c r="AW431" s="6">
        <f>Table18[[#This Row],[Szórás]]/Table18[[#This Row],[Átlagos akadálymentességi hibaszám]]</f>
        <v>0.21942765170702813</v>
      </c>
      <c r="AX431">
        <f t="shared" si="57"/>
        <v>14</v>
      </c>
      <c r="AY431">
        <f t="shared" si="58"/>
        <v>22</v>
      </c>
      <c r="AZ431">
        <f t="shared" si="59"/>
        <v>8</v>
      </c>
      <c r="BA431" s="7">
        <f t="shared" si="60"/>
        <v>0.99847225445535737</v>
      </c>
      <c r="BB431" s="8">
        <f t="shared" si="61"/>
        <v>7.4418604651162916E-3</v>
      </c>
    </row>
    <row r="432" spans="1:54" x14ac:dyDescent="0.25">
      <c r="A432" t="s">
        <v>103</v>
      </c>
      <c r="B432">
        <v>14</v>
      </c>
      <c r="C432">
        <v>14</v>
      </c>
      <c r="D432">
        <v>14</v>
      </c>
      <c r="E432">
        <v>14</v>
      </c>
      <c r="F432">
        <v>14</v>
      </c>
      <c r="G432">
        <v>14</v>
      </c>
      <c r="H432">
        <v>14</v>
      </c>
      <c r="I432">
        <v>14</v>
      </c>
      <c r="J432">
        <v>14</v>
      </c>
      <c r="K432">
        <v>14</v>
      </c>
      <c r="L432">
        <v>14</v>
      </c>
      <c r="M432">
        <v>14</v>
      </c>
      <c r="N432">
        <v>14</v>
      </c>
      <c r="O432">
        <v>14</v>
      </c>
      <c r="P432">
        <v>14</v>
      </c>
      <c r="Q432">
        <v>15</v>
      </c>
      <c r="R432">
        <v>15</v>
      </c>
      <c r="S432">
        <v>15</v>
      </c>
      <c r="T432">
        <v>15</v>
      </c>
      <c r="U432">
        <v>15</v>
      </c>
      <c r="V432">
        <v>15</v>
      </c>
      <c r="W432">
        <v>15</v>
      </c>
      <c r="X432">
        <v>14</v>
      </c>
      <c r="Y432">
        <v>14</v>
      </c>
      <c r="Z432">
        <v>14</v>
      </c>
      <c r="AA432">
        <v>14</v>
      </c>
      <c r="AB432">
        <v>14</v>
      </c>
      <c r="AC432">
        <v>14</v>
      </c>
      <c r="AD432">
        <v>14</v>
      </c>
      <c r="AE432">
        <v>14</v>
      </c>
      <c r="AF432">
        <v>14</v>
      </c>
      <c r="AG432">
        <v>14</v>
      </c>
      <c r="AH432">
        <v>14</v>
      </c>
      <c r="AI432">
        <v>14</v>
      </c>
      <c r="AJ432">
        <v>14</v>
      </c>
      <c r="AK432">
        <v>14</v>
      </c>
      <c r="AL432">
        <v>14</v>
      </c>
      <c r="AM432">
        <v>14</v>
      </c>
      <c r="AN432">
        <v>14</v>
      </c>
      <c r="AO432">
        <v>14</v>
      </c>
      <c r="AP432">
        <v>14</v>
      </c>
      <c r="AQ432">
        <v>14</v>
      </c>
      <c r="AR432">
        <v>14</v>
      </c>
      <c r="AS432">
        <v>14</v>
      </c>
      <c r="AT432" s="8">
        <f t="shared" si="54"/>
        <v>14.159090909090908</v>
      </c>
      <c r="AU432">
        <f t="shared" si="55"/>
        <v>14</v>
      </c>
      <c r="AV432" s="8">
        <f t="shared" si="56"/>
        <v>0.36998942902446796</v>
      </c>
      <c r="AW432" s="6">
        <f>Table18[[#This Row],[Szórás]]/Table18[[#This Row],[Átlagos akadálymentességi hibaszám]]</f>
        <v>2.6130874602049103E-2</v>
      </c>
      <c r="AX432">
        <f t="shared" si="57"/>
        <v>14</v>
      </c>
      <c r="AY432">
        <f t="shared" si="58"/>
        <v>15</v>
      </c>
      <c r="AZ432">
        <f t="shared" si="59"/>
        <v>1</v>
      </c>
      <c r="BA432" s="7">
        <f t="shared" si="60"/>
        <v>0.99976178660826376</v>
      </c>
      <c r="BB432" s="8">
        <f t="shared" si="61"/>
        <v>1.4372512046930385E-2</v>
      </c>
    </row>
    <row r="433" spans="1:54" x14ac:dyDescent="0.25">
      <c r="A433" t="s">
        <v>175</v>
      </c>
      <c r="B433">
        <v>81</v>
      </c>
      <c r="C433">
        <v>81</v>
      </c>
      <c r="D433">
        <v>82</v>
      </c>
      <c r="E433">
        <v>80</v>
      </c>
      <c r="F433">
        <v>80</v>
      </c>
      <c r="G433">
        <v>80</v>
      </c>
      <c r="H433">
        <v>80</v>
      </c>
      <c r="I433">
        <v>80</v>
      </c>
      <c r="J433">
        <v>79</v>
      </c>
      <c r="K433">
        <v>79</v>
      </c>
      <c r="L433">
        <v>80</v>
      </c>
      <c r="M433">
        <v>80</v>
      </c>
      <c r="N433">
        <v>80</v>
      </c>
      <c r="O433">
        <v>80</v>
      </c>
      <c r="P433">
        <v>80</v>
      </c>
      <c r="Q433">
        <v>80</v>
      </c>
      <c r="R433">
        <v>80</v>
      </c>
      <c r="S433">
        <v>80</v>
      </c>
      <c r="T433">
        <v>80</v>
      </c>
      <c r="U433">
        <v>80</v>
      </c>
      <c r="V433">
        <v>80</v>
      </c>
      <c r="W433">
        <v>80</v>
      </c>
      <c r="X433">
        <v>80</v>
      </c>
      <c r="Y433">
        <v>80</v>
      </c>
      <c r="Z433">
        <v>80</v>
      </c>
      <c r="AA433">
        <v>80</v>
      </c>
      <c r="AB433">
        <v>80</v>
      </c>
      <c r="AC433">
        <v>80</v>
      </c>
      <c r="AD433">
        <v>80</v>
      </c>
      <c r="AE433">
        <v>80</v>
      </c>
      <c r="AF433">
        <v>80</v>
      </c>
      <c r="AG433">
        <v>80</v>
      </c>
      <c r="AH433">
        <v>80</v>
      </c>
      <c r="AI433">
        <v>80</v>
      </c>
      <c r="AJ433">
        <v>80</v>
      </c>
      <c r="AK433">
        <v>80</v>
      </c>
      <c r="AL433">
        <v>80</v>
      </c>
      <c r="AM433">
        <v>80</v>
      </c>
      <c r="AN433">
        <v>80</v>
      </c>
      <c r="AO433">
        <v>80</v>
      </c>
      <c r="AP433">
        <v>79</v>
      </c>
      <c r="AQ433">
        <v>79</v>
      </c>
      <c r="AR433">
        <v>79</v>
      </c>
      <c r="AS433">
        <v>79</v>
      </c>
      <c r="AT433" s="8">
        <f t="shared" si="54"/>
        <v>79.954545454545453</v>
      </c>
      <c r="AU433">
        <f t="shared" si="55"/>
        <v>80</v>
      </c>
      <c r="AV433" s="8">
        <f t="shared" si="56"/>
        <v>0.5262657147648877</v>
      </c>
      <c r="AW433" s="6">
        <f>Table18[[#This Row],[Szórás]]/Table18[[#This Row],[Átlagos akadálymentességi hibaszám]]</f>
        <v>6.5820612420850085E-3</v>
      </c>
      <c r="AX433">
        <f t="shared" si="57"/>
        <v>79</v>
      </c>
      <c r="AY433">
        <f t="shared" si="58"/>
        <v>82</v>
      </c>
      <c r="AZ433">
        <f t="shared" si="59"/>
        <v>3</v>
      </c>
      <c r="BA433" s="7">
        <f t="shared" si="60"/>
        <v>0.99976288843609284</v>
      </c>
      <c r="BB433" s="8">
        <f t="shared" si="61"/>
        <v>0.21538669830694454</v>
      </c>
    </row>
    <row r="434" spans="1:54" x14ac:dyDescent="0.25">
      <c r="A434" t="s">
        <v>175</v>
      </c>
      <c r="B434">
        <v>4</v>
      </c>
      <c r="C434">
        <v>4</v>
      </c>
      <c r="D434">
        <v>4</v>
      </c>
      <c r="E434">
        <v>4</v>
      </c>
      <c r="F434">
        <v>4</v>
      </c>
      <c r="G434">
        <v>4</v>
      </c>
      <c r="H434">
        <v>4</v>
      </c>
      <c r="I434">
        <v>4</v>
      </c>
      <c r="J434">
        <v>4</v>
      </c>
      <c r="K434">
        <v>4</v>
      </c>
      <c r="L434">
        <v>4</v>
      </c>
      <c r="M434">
        <v>4</v>
      </c>
      <c r="N434">
        <v>4</v>
      </c>
      <c r="O434">
        <v>4</v>
      </c>
      <c r="P434">
        <v>4</v>
      </c>
      <c r="Q434">
        <v>4</v>
      </c>
      <c r="R434">
        <v>4</v>
      </c>
      <c r="S434">
        <v>4</v>
      </c>
      <c r="T434">
        <v>4</v>
      </c>
      <c r="U434">
        <v>4</v>
      </c>
      <c r="V434">
        <v>4</v>
      </c>
      <c r="W434">
        <v>4</v>
      </c>
      <c r="X434">
        <v>4</v>
      </c>
      <c r="Y434">
        <v>4</v>
      </c>
      <c r="Z434">
        <v>4</v>
      </c>
      <c r="AA434">
        <v>4</v>
      </c>
      <c r="AB434">
        <v>4</v>
      </c>
      <c r="AC434">
        <v>4</v>
      </c>
      <c r="AD434">
        <v>4</v>
      </c>
      <c r="AE434">
        <v>4</v>
      </c>
      <c r="AF434">
        <v>4</v>
      </c>
      <c r="AG434">
        <v>4</v>
      </c>
      <c r="AH434">
        <v>4</v>
      </c>
      <c r="AI434">
        <v>4</v>
      </c>
      <c r="AJ434">
        <v>4</v>
      </c>
      <c r="AK434">
        <v>4</v>
      </c>
      <c r="AL434">
        <v>4</v>
      </c>
      <c r="AM434">
        <v>4</v>
      </c>
      <c r="AN434">
        <v>4</v>
      </c>
      <c r="AO434">
        <v>4</v>
      </c>
      <c r="AP434">
        <v>4</v>
      </c>
      <c r="AQ434">
        <v>4</v>
      </c>
      <c r="AR434">
        <v>4</v>
      </c>
      <c r="AS434">
        <v>4</v>
      </c>
      <c r="AT434" s="8">
        <f t="shared" si="54"/>
        <v>4</v>
      </c>
      <c r="AU434">
        <f t="shared" si="55"/>
        <v>4</v>
      </c>
      <c r="AV434" s="8">
        <f t="shared" si="56"/>
        <v>0</v>
      </c>
      <c r="AW434" s="6">
        <f>Table18[[#This Row],[Szórás]]/Table18[[#This Row],[Átlagos akadálymentességi hibaszám]]</f>
        <v>0</v>
      </c>
      <c r="AX434">
        <f t="shared" si="57"/>
        <v>4</v>
      </c>
      <c r="AY434">
        <f t="shared" si="58"/>
        <v>4</v>
      </c>
      <c r="AZ434">
        <f t="shared" si="59"/>
        <v>0</v>
      </c>
      <c r="BA434" s="7">
        <f t="shared" si="60"/>
        <v>1</v>
      </c>
      <c r="BB434" s="8">
        <f t="shared" si="61"/>
        <v>1</v>
      </c>
    </row>
    <row r="435" spans="1:54" x14ac:dyDescent="0.25">
      <c r="A435" t="s">
        <v>175</v>
      </c>
      <c r="B435">
        <v>20</v>
      </c>
      <c r="C435">
        <v>20</v>
      </c>
      <c r="D435">
        <v>20</v>
      </c>
      <c r="E435">
        <v>20</v>
      </c>
      <c r="F435">
        <v>20</v>
      </c>
      <c r="G435">
        <v>20</v>
      </c>
      <c r="H435">
        <v>20</v>
      </c>
      <c r="I435">
        <v>20</v>
      </c>
      <c r="J435">
        <v>21</v>
      </c>
      <c r="K435">
        <v>21</v>
      </c>
      <c r="L435">
        <v>21</v>
      </c>
      <c r="M435">
        <v>21</v>
      </c>
      <c r="N435">
        <v>21</v>
      </c>
      <c r="O435">
        <v>21</v>
      </c>
      <c r="P435">
        <v>21</v>
      </c>
      <c r="Q435">
        <v>21</v>
      </c>
      <c r="R435">
        <v>21</v>
      </c>
      <c r="S435">
        <v>21</v>
      </c>
      <c r="T435">
        <v>21</v>
      </c>
      <c r="U435">
        <v>21</v>
      </c>
      <c r="V435">
        <v>21</v>
      </c>
      <c r="W435">
        <v>21</v>
      </c>
      <c r="X435">
        <v>21</v>
      </c>
      <c r="Y435">
        <v>21</v>
      </c>
      <c r="Z435">
        <v>21</v>
      </c>
      <c r="AA435">
        <v>21</v>
      </c>
      <c r="AB435">
        <v>23</v>
      </c>
      <c r="AC435">
        <v>21</v>
      </c>
      <c r="AD435">
        <v>22</v>
      </c>
      <c r="AE435">
        <v>22</v>
      </c>
      <c r="AF435">
        <v>22</v>
      </c>
      <c r="AG435">
        <v>22</v>
      </c>
      <c r="AH435">
        <v>24</v>
      </c>
      <c r="AI435">
        <v>24</v>
      </c>
      <c r="AJ435">
        <v>24</v>
      </c>
      <c r="AK435">
        <v>24</v>
      </c>
      <c r="AL435">
        <v>24</v>
      </c>
      <c r="AM435">
        <v>24</v>
      </c>
      <c r="AN435">
        <v>24</v>
      </c>
      <c r="AO435">
        <v>24</v>
      </c>
      <c r="AP435">
        <v>22</v>
      </c>
      <c r="AQ435">
        <v>22</v>
      </c>
      <c r="AR435">
        <v>21</v>
      </c>
      <c r="AS435">
        <v>21</v>
      </c>
      <c r="AT435" s="8">
        <f t="shared" si="54"/>
        <v>21.545454545454547</v>
      </c>
      <c r="AU435">
        <f t="shared" si="55"/>
        <v>21</v>
      </c>
      <c r="AV435" s="8">
        <f t="shared" si="56"/>
        <v>1.3373793439087287</v>
      </c>
      <c r="AW435" s="6">
        <f>Table18[[#This Row],[Szórás]]/Table18[[#This Row],[Átlagos akadálymentességi hibaszám]]</f>
        <v>6.2072458999983184E-2</v>
      </c>
      <c r="AX435">
        <f t="shared" si="57"/>
        <v>20</v>
      </c>
      <c r="AY435">
        <f t="shared" si="58"/>
        <v>24</v>
      </c>
      <c r="AZ435">
        <f t="shared" si="59"/>
        <v>4</v>
      </c>
      <c r="BA435" s="7">
        <f t="shared" si="60"/>
        <v>1.0036213508469392</v>
      </c>
      <c r="BB435" s="8">
        <f t="shared" si="61"/>
        <v>0.58681610312389154</v>
      </c>
    </row>
    <row r="436" spans="1:54" x14ac:dyDescent="0.25">
      <c r="A436" t="s">
        <v>124</v>
      </c>
      <c r="B436">
        <v>142</v>
      </c>
      <c r="C436">
        <v>140</v>
      </c>
      <c r="D436">
        <v>140</v>
      </c>
      <c r="E436">
        <v>149</v>
      </c>
      <c r="F436">
        <v>152</v>
      </c>
      <c r="G436">
        <v>161</v>
      </c>
      <c r="H436">
        <v>161</v>
      </c>
      <c r="I436">
        <v>161</v>
      </c>
      <c r="J436">
        <v>158</v>
      </c>
      <c r="K436">
        <v>155</v>
      </c>
      <c r="L436">
        <v>155</v>
      </c>
      <c r="M436">
        <v>149</v>
      </c>
      <c r="N436">
        <v>89</v>
      </c>
      <c r="O436">
        <v>643</v>
      </c>
      <c r="P436">
        <v>686</v>
      </c>
      <c r="Q436">
        <v>89</v>
      </c>
      <c r="R436">
        <v>265</v>
      </c>
      <c r="S436">
        <v>251</v>
      </c>
      <c r="T436">
        <v>185</v>
      </c>
      <c r="U436">
        <v>182</v>
      </c>
      <c r="V436">
        <v>179</v>
      </c>
      <c r="W436">
        <v>179</v>
      </c>
      <c r="X436">
        <v>158</v>
      </c>
      <c r="Y436">
        <v>164</v>
      </c>
      <c r="Z436">
        <v>197</v>
      </c>
      <c r="AA436">
        <v>229</v>
      </c>
      <c r="AB436">
        <v>219</v>
      </c>
      <c r="AC436">
        <v>249</v>
      </c>
      <c r="AD436">
        <v>228</v>
      </c>
      <c r="AE436">
        <v>216</v>
      </c>
      <c r="AF436">
        <v>210</v>
      </c>
      <c r="AG436">
        <v>219</v>
      </c>
      <c r="AH436">
        <v>222</v>
      </c>
      <c r="AI436">
        <v>210</v>
      </c>
      <c r="AJ436">
        <v>195</v>
      </c>
      <c r="AK436">
        <v>162</v>
      </c>
      <c r="AL436">
        <v>156</v>
      </c>
      <c r="AM436">
        <v>150</v>
      </c>
      <c r="AN436">
        <v>150</v>
      </c>
      <c r="AO436">
        <v>573</v>
      </c>
      <c r="AP436">
        <v>573</v>
      </c>
      <c r="AQ436">
        <v>573</v>
      </c>
      <c r="AR436">
        <v>153</v>
      </c>
      <c r="AS436">
        <v>156</v>
      </c>
      <c r="AT436" s="8">
        <f t="shared" si="54"/>
        <v>225.75</v>
      </c>
      <c r="AU436">
        <f t="shared" si="55"/>
        <v>171.5</v>
      </c>
      <c r="AV436" s="8">
        <f t="shared" si="56"/>
        <v>144.93865984022023</v>
      </c>
      <c r="AW436" s="6">
        <f>Table18[[#This Row],[Szórás]]/Table18[[#This Row],[Átlagos akadálymentességi hibaszám]]</f>
        <v>0.64203171579278062</v>
      </c>
      <c r="AX436">
        <f t="shared" si="57"/>
        <v>89</v>
      </c>
      <c r="AY436">
        <f t="shared" si="58"/>
        <v>686</v>
      </c>
      <c r="AZ436">
        <f t="shared" si="59"/>
        <v>597</v>
      </c>
      <c r="BA436" s="7">
        <f t="shared" si="60"/>
        <v>1.0118971494902895</v>
      </c>
      <c r="BB436" s="8">
        <f t="shared" si="61"/>
        <v>0.10722911403777564</v>
      </c>
    </row>
    <row r="437" spans="1:54" x14ac:dyDescent="0.25">
      <c r="A437" t="s">
        <v>137</v>
      </c>
      <c r="B437">
        <v>101</v>
      </c>
      <c r="C437">
        <v>86</v>
      </c>
      <c r="D437">
        <v>93</v>
      </c>
      <c r="E437">
        <v>103</v>
      </c>
      <c r="F437">
        <v>115</v>
      </c>
      <c r="G437">
        <v>121</v>
      </c>
      <c r="H437">
        <v>121</v>
      </c>
      <c r="I437">
        <v>121</v>
      </c>
      <c r="J437">
        <v>49</v>
      </c>
      <c r="K437">
        <v>40</v>
      </c>
      <c r="L437">
        <v>102</v>
      </c>
      <c r="M437">
        <v>100</v>
      </c>
      <c r="N437">
        <v>40</v>
      </c>
      <c r="O437">
        <v>102</v>
      </c>
      <c r="P437">
        <v>98</v>
      </c>
      <c r="Q437">
        <v>97</v>
      </c>
      <c r="R437">
        <v>35</v>
      </c>
      <c r="S437">
        <v>35</v>
      </c>
      <c r="T437">
        <v>35</v>
      </c>
      <c r="U437">
        <v>91</v>
      </c>
      <c r="V437">
        <v>90</v>
      </c>
      <c r="W437">
        <v>30</v>
      </c>
      <c r="X437">
        <v>31</v>
      </c>
      <c r="Y437">
        <v>32</v>
      </c>
      <c r="Z437">
        <v>32</v>
      </c>
      <c r="AA437">
        <v>32</v>
      </c>
      <c r="AB437">
        <v>32</v>
      </c>
      <c r="AC437">
        <v>32</v>
      </c>
      <c r="AD437">
        <v>34</v>
      </c>
      <c r="AE437">
        <v>34</v>
      </c>
      <c r="AF437">
        <v>32</v>
      </c>
      <c r="AG437">
        <v>32</v>
      </c>
      <c r="AH437">
        <v>32</v>
      </c>
      <c r="AI437">
        <v>92</v>
      </c>
      <c r="AJ437">
        <v>94</v>
      </c>
      <c r="AK437">
        <v>32</v>
      </c>
      <c r="AL437">
        <v>32</v>
      </c>
      <c r="AM437">
        <v>92</v>
      </c>
      <c r="AN437">
        <v>32</v>
      </c>
      <c r="AO437">
        <v>32</v>
      </c>
      <c r="AP437">
        <v>31</v>
      </c>
      <c r="AQ437">
        <v>30</v>
      </c>
      <c r="AR437">
        <v>30</v>
      </c>
      <c r="AS437">
        <v>30</v>
      </c>
      <c r="AT437" s="8">
        <f t="shared" si="54"/>
        <v>61.06818181818182</v>
      </c>
      <c r="AU437">
        <f t="shared" si="55"/>
        <v>35</v>
      </c>
      <c r="AV437" s="8">
        <f t="shared" si="56"/>
        <v>34.532356062423354</v>
      </c>
      <c r="AW437" s="6">
        <f>Table18[[#This Row],[Szórás]]/Table18[[#This Row],[Átlagos akadálymentességi hibaszám]]</f>
        <v>0.56547214988709615</v>
      </c>
      <c r="AX437">
        <f t="shared" si="57"/>
        <v>30</v>
      </c>
      <c r="AY437">
        <f t="shared" si="58"/>
        <v>121</v>
      </c>
      <c r="AZ437">
        <f t="shared" si="59"/>
        <v>91</v>
      </c>
      <c r="BA437" s="7">
        <f t="shared" si="60"/>
        <v>0.9721859931923128</v>
      </c>
      <c r="BB437" s="8">
        <f t="shared" si="61"/>
        <v>0.41646333416341008</v>
      </c>
    </row>
    <row r="438" spans="1:54" x14ac:dyDescent="0.25">
      <c r="A438" t="s">
        <v>137</v>
      </c>
      <c r="B438">
        <v>39</v>
      </c>
      <c r="C438">
        <v>42</v>
      </c>
      <c r="D438">
        <v>33</v>
      </c>
      <c r="E438">
        <v>33</v>
      </c>
      <c r="F438">
        <v>42</v>
      </c>
      <c r="G438">
        <v>32</v>
      </c>
      <c r="H438">
        <v>31</v>
      </c>
      <c r="I438">
        <v>27</v>
      </c>
      <c r="J438">
        <v>27</v>
      </c>
      <c r="K438">
        <v>35</v>
      </c>
      <c r="L438">
        <v>32</v>
      </c>
      <c r="M438">
        <v>28</v>
      </c>
      <c r="N438">
        <v>30</v>
      </c>
      <c r="O438">
        <v>41</v>
      </c>
      <c r="P438">
        <v>32</v>
      </c>
      <c r="Q438">
        <v>34</v>
      </c>
      <c r="R438">
        <v>28</v>
      </c>
      <c r="S438">
        <v>25</v>
      </c>
      <c r="T438">
        <v>37</v>
      </c>
      <c r="U438">
        <v>36</v>
      </c>
      <c r="V438">
        <v>32</v>
      </c>
      <c r="W438">
        <v>32</v>
      </c>
      <c r="X438">
        <v>41</v>
      </c>
      <c r="Y438">
        <v>33</v>
      </c>
      <c r="Z438">
        <v>31</v>
      </c>
      <c r="AA438">
        <v>26</v>
      </c>
      <c r="AB438">
        <v>26</v>
      </c>
      <c r="AC438">
        <v>21</v>
      </c>
      <c r="AD438">
        <v>23</v>
      </c>
      <c r="AE438">
        <v>27</v>
      </c>
      <c r="AF438">
        <v>27</v>
      </c>
      <c r="AG438">
        <v>27</v>
      </c>
      <c r="AH438">
        <v>28</v>
      </c>
      <c r="AI438">
        <v>32</v>
      </c>
      <c r="AJ438">
        <v>21</v>
      </c>
      <c r="AK438">
        <v>22</v>
      </c>
      <c r="AL438">
        <v>31</v>
      </c>
      <c r="AM438">
        <v>28</v>
      </c>
      <c r="AN438">
        <v>30</v>
      </c>
      <c r="AO438">
        <v>30</v>
      </c>
      <c r="AP438">
        <v>23</v>
      </c>
      <c r="AQ438">
        <v>26</v>
      </c>
      <c r="AR438">
        <v>26</v>
      </c>
      <c r="AS438">
        <v>21</v>
      </c>
      <c r="AT438" s="8">
        <f t="shared" si="54"/>
        <v>30.181818181818183</v>
      </c>
      <c r="AU438">
        <f t="shared" si="55"/>
        <v>30</v>
      </c>
      <c r="AV438" s="8">
        <f t="shared" si="56"/>
        <v>5.5918242947107677</v>
      </c>
      <c r="AW438" s="6">
        <f>Table18[[#This Row],[Szórás]]/Table18[[#This Row],[Átlagos akadálymentességi hibaszám]]</f>
        <v>0.18527128687294711</v>
      </c>
      <c r="AX438">
        <f t="shared" si="57"/>
        <v>21</v>
      </c>
      <c r="AY438">
        <f t="shared" si="58"/>
        <v>42</v>
      </c>
      <c r="AZ438">
        <f t="shared" si="59"/>
        <v>21</v>
      </c>
      <c r="BA438" s="7">
        <f t="shared" si="60"/>
        <v>0.99138937384925352</v>
      </c>
      <c r="BB438" s="8">
        <f t="shared" si="61"/>
        <v>0.36185945103203165</v>
      </c>
    </row>
    <row r="439" spans="1:54" x14ac:dyDescent="0.25">
      <c r="A439" t="s">
        <v>175</v>
      </c>
      <c r="B439">
        <v>48</v>
      </c>
      <c r="C439">
        <v>48</v>
      </c>
      <c r="D439">
        <v>49</v>
      </c>
      <c r="E439">
        <v>47</v>
      </c>
      <c r="F439">
        <v>48</v>
      </c>
      <c r="G439">
        <v>49</v>
      </c>
      <c r="H439">
        <v>48</v>
      </c>
      <c r="I439">
        <v>51</v>
      </c>
      <c r="J439">
        <v>49</v>
      </c>
      <c r="K439">
        <v>48</v>
      </c>
      <c r="L439">
        <v>48</v>
      </c>
      <c r="M439">
        <v>48</v>
      </c>
      <c r="N439">
        <v>49</v>
      </c>
      <c r="O439">
        <v>49</v>
      </c>
      <c r="P439">
        <v>48</v>
      </c>
      <c r="Q439">
        <v>47</v>
      </c>
      <c r="R439">
        <v>50</v>
      </c>
      <c r="S439">
        <v>47</v>
      </c>
      <c r="T439">
        <v>47</v>
      </c>
      <c r="U439">
        <v>48</v>
      </c>
      <c r="V439">
        <v>47</v>
      </c>
      <c r="W439">
        <v>48</v>
      </c>
      <c r="X439">
        <v>48</v>
      </c>
      <c r="Y439">
        <v>48</v>
      </c>
      <c r="Z439">
        <v>48</v>
      </c>
      <c r="AA439">
        <v>48</v>
      </c>
      <c r="AB439">
        <v>48</v>
      </c>
      <c r="AC439">
        <v>47</v>
      </c>
      <c r="AD439">
        <v>48</v>
      </c>
      <c r="AE439">
        <v>47</v>
      </c>
      <c r="AF439">
        <v>48</v>
      </c>
      <c r="AG439">
        <v>48</v>
      </c>
      <c r="AH439">
        <v>48</v>
      </c>
      <c r="AI439">
        <v>45</v>
      </c>
      <c r="AJ439">
        <v>42</v>
      </c>
      <c r="AK439">
        <v>48</v>
      </c>
      <c r="AL439">
        <v>48</v>
      </c>
      <c r="AM439">
        <v>48</v>
      </c>
      <c r="AN439">
        <v>48</v>
      </c>
      <c r="AO439">
        <v>48</v>
      </c>
      <c r="AP439">
        <v>45</v>
      </c>
      <c r="AQ439">
        <v>48</v>
      </c>
      <c r="AR439">
        <v>48</v>
      </c>
      <c r="AS439">
        <v>48</v>
      </c>
      <c r="AT439" s="8">
        <f t="shared" si="54"/>
        <v>47.795454545454547</v>
      </c>
      <c r="AU439">
        <f t="shared" si="55"/>
        <v>48</v>
      </c>
      <c r="AV439" s="8">
        <f t="shared" si="56"/>
        <v>1.3395512170134125</v>
      </c>
      <c r="AW439" s="6">
        <f>Table18[[#This Row],[Szórás]]/Table18[[#This Row],[Átlagos akadálymentességi hibaszám]]</f>
        <v>2.8026749190960605E-2</v>
      </c>
      <c r="AX439">
        <f t="shared" si="57"/>
        <v>42</v>
      </c>
      <c r="AY439">
        <f t="shared" si="58"/>
        <v>51</v>
      </c>
      <c r="AZ439">
        <f t="shared" si="59"/>
        <v>9</v>
      </c>
      <c r="BA439" s="7">
        <f t="shared" si="60"/>
        <v>0.99920425903676491</v>
      </c>
      <c r="BB439" s="8">
        <f t="shared" si="61"/>
        <v>0.12568880659192896</v>
      </c>
    </row>
    <row r="440" spans="1:54" x14ac:dyDescent="0.25">
      <c r="A440" t="s">
        <v>137</v>
      </c>
      <c r="B440">
        <v>159</v>
      </c>
      <c r="C440">
        <v>159</v>
      </c>
      <c r="D440">
        <v>177</v>
      </c>
      <c r="E440">
        <v>177</v>
      </c>
      <c r="F440">
        <v>179</v>
      </c>
      <c r="G440">
        <v>180</v>
      </c>
      <c r="H440">
        <v>177</v>
      </c>
      <c r="I440">
        <v>178</v>
      </c>
      <c r="J440">
        <v>177</v>
      </c>
      <c r="K440">
        <v>177</v>
      </c>
      <c r="L440">
        <v>177</v>
      </c>
      <c r="M440">
        <v>177</v>
      </c>
      <c r="N440">
        <v>176</v>
      </c>
      <c r="O440">
        <v>176</v>
      </c>
      <c r="P440">
        <v>177</v>
      </c>
      <c r="Q440">
        <v>177</v>
      </c>
      <c r="R440">
        <v>177</v>
      </c>
      <c r="S440">
        <v>177</v>
      </c>
      <c r="T440">
        <v>189</v>
      </c>
      <c r="U440">
        <v>177</v>
      </c>
      <c r="V440">
        <v>177</v>
      </c>
      <c r="W440">
        <v>180</v>
      </c>
      <c r="X440">
        <v>177</v>
      </c>
      <c r="Y440">
        <v>175</v>
      </c>
      <c r="Z440">
        <v>175</v>
      </c>
      <c r="AA440">
        <v>176</v>
      </c>
      <c r="AB440">
        <v>60</v>
      </c>
      <c r="AC440">
        <v>57</v>
      </c>
      <c r="AD440">
        <v>74</v>
      </c>
      <c r="AE440">
        <v>87</v>
      </c>
      <c r="AF440">
        <v>57</v>
      </c>
      <c r="AG440">
        <v>57</v>
      </c>
      <c r="AH440">
        <v>57</v>
      </c>
      <c r="AI440">
        <v>57</v>
      </c>
      <c r="AJ440">
        <v>58</v>
      </c>
      <c r="AK440">
        <v>58</v>
      </c>
      <c r="AL440">
        <v>58</v>
      </c>
      <c r="AM440">
        <v>58</v>
      </c>
      <c r="AN440">
        <v>58</v>
      </c>
      <c r="AO440">
        <v>58</v>
      </c>
      <c r="AP440">
        <v>57</v>
      </c>
      <c r="AQ440">
        <v>57</v>
      </c>
      <c r="AR440">
        <v>57</v>
      </c>
      <c r="AS440">
        <v>56</v>
      </c>
      <c r="AT440" s="8">
        <f t="shared" si="54"/>
        <v>128.65909090909091</v>
      </c>
      <c r="AU440">
        <f t="shared" si="55"/>
        <v>175.5</v>
      </c>
      <c r="AV440" s="8">
        <f t="shared" si="56"/>
        <v>58.11173806968705</v>
      </c>
      <c r="AW440" s="6">
        <f>Table18[[#This Row],[Szórás]]/Table18[[#This Row],[Átlagos akadálymentességi hibaszám]]</f>
        <v>0.45167222665010248</v>
      </c>
      <c r="AX440">
        <f t="shared" si="57"/>
        <v>56</v>
      </c>
      <c r="AY440">
        <f t="shared" si="58"/>
        <v>189</v>
      </c>
      <c r="AZ440">
        <f t="shared" si="59"/>
        <v>133</v>
      </c>
      <c r="BA440" s="7">
        <f t="shared" si="60"/>
        <v>0.96468188316387926</v>
      </c>
      <c r="BB440" s="8">
        <f t="shared" si="61"/>
        <v>0.72246018080109209</v>
      </c>
    </row>
    <row r="441" spans="1:54" x14ac:dyDescent="0.25">
      <c r="A441" t="s">
        <v>175</v>
      </c>
      <c r="B441">
        <v>60</v>
      </c>
      <c r="C441">
        <v>60</v>
      </c>
      <c r="D441">
        <v>60</v>
      </c>
      <c r="E441">
        <v>58</v>
      </c>
      <c r="F441">
        <v>60</v>
      </c>
      <c r="G441">
        <v>60</v>
      </c>
      <c r="H441">
        <v>60</v>
      </c>
      <c r="I441">
        <v>60</v>
      </c>
      <c r="J441">
        <v>60</v>
      </c>
      <c r="K441">
        <v>62</v>
      </c>
      <c r="L441">
        <v>64</v>
      </c>
      <c r="M441">
        <v>66</v>
      </c>
      <c r="N441">
        <v>62</v>
      </c>
      <c r="O441">
        <v>64</v>
      </c>
      <c r="P441">
        <v>60</v>
      </c>
      <c r="Q441">
        <v>60</v>
      </c>
      <c r="R441">
        <v>61</v>
      </c>
      <c r="S441">
        <v>62</v>
      </c>
      <c r="T441">
        <v>59</v>
      </c>
      <c r="U441">
        <v>64</v>
      </c>
      <c r="V441">
        <v>64</v>
      </c>
      <c r="W441">
        <v>64</v>
      </c>
      <c r="X441">
        <v>63</v>
      </c>
      <c r="Y441">
        <v>62</v>
      </c>
      <c r="Z441">
        <v>62</v>
      </c>
      <c r="AA441">
        <v>60</v>
      </c>
      <c r="AB441">
        <v>60</v>
      </c>
      <c r="AC441">
        <v>60</v>
      </c>
      <c r="AD441">
        <v>60</v>
      </c>
      <c r="AE441">
        <v>58</v>
      </c>
      <c r="AF441">
        <v>58</v>
      </c>
      <c r="AG441">
        <v>60</v>
      </c>
      <c r="AH441">
        <v>60</v>
      </c>
      <c r="AI441">
        <v>62</v>
      </c>
      <c r="AJ441">
        <v>62</v>
      </c>
      <c r="AK441">
        <v>62</v>
      </c>
      <c r="AL441">
        <v>62</v>
      </c>
      <c r="AM441">
        <v>64</v>
      </c>
      <c r="AN441">
        <v>64</v>
      </c>
      <c r="AO441">
        <v>63</v>
      </c>
      <c r="AP441">
        <v>62</v>
      </c>
      <c r="AQ441">
        <v>64</v>
      </c>
      <c r="AR441">
        <v>64</v>
      </c>
      <c r="AS441">
        <v>66</v>
      </c>
      <c r="AT441" s="8">
        <f t="shared" si="54"/>
        <v>61.545454545454547</v>
      </c>
      <c r="AU441">
        <f t="shared" si="55"/>
        <v>62</v>
      </c>
      <c r="AV441" s="8">
        <f t="shared" si="56"/>
        <v>2.0624499481401983</v>
      </c>
      <c r="AW441" s="6">
        <f>Table18[[#This Row],[Szórás]]/Table18[[#This Row],[Átlagos akadálymentességi hibaszám]]</f>
        <v>3.3511003588688595E-2</v>
      </c>
      <c r="AX441">
        <f t="shared" si="57"/>
        <v>58</v>
      </c>
      <c r="AY441">
        <f t="shared" si="58"/>
        <v>66</v>
      </c>
      <c r="AZ441">
        <f t="shared" si="59"/>
        <v>8</v>
      </c>
      <c r="BA441" s="7">
        <f t="shared" si="60"/>
        <v>1.0009333167089778</v>
      </c>
      <c r="BB441" s="8">
        <f t="shared" si="61"/>
        <v>0.12884410600447521</v>
      </c>
    </row>
    <row r="442" spans="1:54" x14ac:dyDescent="0.25">
      <c r="A442" t="s">
        <v>175</v>
      </c>
      <c r="B442">
        <v>47</v>
      </c>
      <c r="C442">
        <v>47</v>
      </c>
      <c r="D442">
        <v>48</v>
      </c>
      <c r="E442">
        <v>49</v>
      </c>
      <c r="F442">
        <v>49</v>
      </c>
      <c r="G442">
        <v>47</v>
      </c>
      <c r="H442">
        <v>48</v>
      </c>
      <c r="I442">
        <v>47</v>
      </c>
      <c r="J442">
        <v>47</v>
      </c>
      <c r="K442">
        <v>48</v>
      </c>
      <c r="L442">
        <v>48</v>
      </c>
      <c r="M442">
        <v>41</v>
      </c>
      <c r="N442">
        <v>41</v>
      </c>
      <c r="O442">
        <v>44</v>
      </c>
      <c r="P442">
        <v>44</v>
      </c>
      <c r="Q442">
        <v>44</v>
      </c>
      <c r="R442">
        <v>43</v>
      </c>
      <c r="S442">
        <v>42</v>
      </c>
      <c r="T442">
        <v>41</v>
      </c>
      <c r="U442">
        <v>41</v>
      </c>
      <c r="V442">
        <v>42</v>
      </c>
      <c r="W442">
        <v>42</v>
      </c>
      <c r="X442">
        <v>52</v>
      </c>
      <c r="Y442">
        <v>52</v>
      </c>
      <c r="Z442">
        <v>15</v>
      </c>
      <c r="AA442">
        <v>15</v>
      </c>
      <c r="AB442">
        <v>15</v>
      </c>
      <c r="AC442">
        <v>15</v>
      </c>
      <c r="AD442">
        <v>15</v>
      </c>
      <c r="AE442">
        <v>15</v>
      </c>
      <c r="AF442">
        <v>15</v>
      </c>
      <c r="AG442">
        <v>15</v>
      </c>
      <c r="AH442">
        <v>15</v>
      </c>
      <c r="AI442">
        <v>15</v>
      </c>
      <c r="AJ442">
        <v>15</v>
      </c>
      <c r="AK442">
        <v>15</v>
      </c>
      <c r="AL442">
        <v>15</v>
      </c>
      <c r="AM442">
        <v>15</v>
      </c>
      <c r="AN442">
        <v>15</v>
      </c>
      <c r="AO442">
        <v>15</v>
      </c>
      <c r="AP442">
        <v>15</v>
      </c>
      <c r="AQ442">
        <v>15</v>
      </c>
      <c r="AR442">
        <v>15</v>
      </c>
      <c r="AS442">
        <v>15</v>
      </c>
      <c r="AT442" s="8">
        <f t="shared" si="54"/>
        <v>31.681818181818183</v>
      </c>
      <c r="AU442">
        <f t="shared" si="55"/>
        <v>41</v>
      </c>
      <c r="AV442" s="8">
        <f t="shared" si="56"/>
        <v>15.611225429415651</v>
      </c>
      <c r="AW442" s="6">
        <f>Table18[[#This Row],[Szórás]]/Table18[[#This Row],[Átlagos akadálymentességi hibaszám]]</f>
        <v>0.49275030049805496</v>
      </c>
      <c r="AX442">
        <f t="shared" si="57"/>
        <v>15</v>
      </c>
      <c r="AY442">
        <f t="shared" si="58"/>
        <v>52</v>
      </c>
      <c r="AZ442">
        <f t="shared" si="59"/>
        <v>37</v>
      </c>
      <c r="BA442" s="7">
        <f t="shared" si="60"/>
        <v>0.96260735140471076</v>
      </c>
      <c r="BB442" s="8">
        <f t="shared" si="61"/>
        <v>0.76087409427962793</v>
      </c>
    </row>
    <row r="443" spans="1:54" x14ac:dyDescent="0.25">
      <c r="A443" t="s">
        <v>175</v>
      </c>
      <c r="B443">
        <v>10</v>
      </c>
      <c r="C443">
        <v>10</v>
      </c>
      <c r="D443">
        <v>10</v>
      </c>
      <c r="E443">
        <v>10</v>
      </c>
      <c r="F443">
        <v>10</v>
      </c>
      <c r="G443">
        <v>10</v>
      </c>
      <c r="H443">
        <v>10</v>
      </c>
      <c r="I443">
        <v>10</v>
      </c>
      <c r="J443">
        <v>10</v>
      </c>
      <c r="K443">
        <v>10</v>
      </c>
      <c r="L443">
        <v>10</v>
      </c>
      <c r="M443">
        <v>10</v>
      </c>
      <c r="N443">
        <v>10</v>
      </c>
      <c r="O443">
        <v>10</v>
      </c>
      <c r="P443">
        <v>10</v>
      </c>
      <c r="Q443">
        <v>10</v>
      </c>
      <c r="R443">
        <v>10</v>
      </c>
      <c r="S443">
        <v>10</v>
      </c>
      <c r="T443">
        <v>10</v>
      </c>
      <c r="U443">
        <v>10</v>
      </c>
      <c r="V443">
        <v>10</v>
      </c>
      <c r="W443">
        <v>10</v>
      </c>
      <c r="X443">
        <v>10</v>
      </c>
      <c r="Y443">
        <v>10</v>
      </c>
      <c r="Z443">
        <v>10</v>
      </c>
      <c r="AA443">
        <v>10</v>
      </c>
      <c r="AB443">
        <v>10</v>
      </c>
      <c r="AC443">
        <v>10</v>
      </c>
      <c r="AD443">
        <v>10</v>
      </c>
      <c r="AE443">
        <v>10</v>
      </c>
      <c r="AF443">
        <v>10</v>
      </c>
      <c r="AG443">
        <v>10</v>
      </c>
      <c r="AH443">
        <v>10</v>
      </c>
      <c r="AI443">
        <v>10</v>
      </c>
      <c r="AJ443">
        <v>10</v>
      </c>
      <c r="AK443">
        <v>10</v>
      </c>
      <c r="AL443">
        <v>10</v>
      </c>
      <c r="AM443">
        <v>10</v>
      </c>
      <c r="AN443">
        <v>10</v>
      </c>
      <c r="AO443">
        <v>10</v>
      </c>
      <c r="AP443">
        <v>10</v>
      </c>
      <c r="AQ443">
        <v>10</v>
      </c>
      <c r="AR443">
        <v>11</v>
      </c>
      <c r="AS443">
        <v>11</v>
      </c>
      <c r="AT443" s="8">
        <f t="shared" si="54"/>
        <v>10.045454545454545</v>
      </c>
      <c r="AU443">
        <f t="shared" si="55"/>
        <v>10</v>
      </c>
      <c r="AV443" s="8">
        <f t="shared" si="56"/>
        <v>0.21070705494148545</v>
      </c>
      <c r="AW443" s="6">
        <f>Table18[[#This Row],[Szórás]]/Table18[[#This Row],[Átlagos akadálymentességi hibaszám]]</f>
        <v>2.0975362935351495E-2</v>
      </c>
      <c r="AX443">
        <f t="shared" si="57"/>
        <v>10</v>
      </c>
      <c r="AY443">
        <f t="shared" si="58"/>
        <v>11</v>
      </c>
      <c r="AZ443">
        <f t="shared" si="59"/>
        <v>1</v>
      </c>
      <c r="BA443" s="7">
        <f t="shared" si="60"/>
        <v>1.0005643632172398</v>
      </c>
      <c r="BB443" s="8">
        <f t="shared" si="61"/>
        <v>0.13023255813953483</v>
      </c>
    </row>
    <row r="444" spans="1:54" x14ac:dyDescent="0.25">
      <c r="A444" t="s">
        <v>137</v>
      </c>
      <c r="B444">
        <v>53</v>
      </c>
      <c r="C444">
        <v>53</v>
      </c>
      <c r="D444">
        <v>53</v>
      </c>
      <c r="E444">
        <v>53</v>
      </c>
      <c r="F444">
        <v>45</v>
      </c>
      <c r="G444">
        <v>53</v>
      </c>
      <c r="H444">
        <v>53</v>
      </c>
      <c r="I444">
        <v>53</v>
      </c>
      <c r="J444">
        <v>53</v>
      </c>
      <c r="K444">
        <v>53</v>
      </c>
      <c r="L444">
        <v>53</v>
      </c>
      <c r="M444">
        <v>53</v>
      </c>
      <c r="N444">
        <v>53</v>
      </c>
      <c r="O444">
        <v>53</v>
      </c>
      <c r="P444">
        <v>53</v>
      </c>
      <c r="Q444">
        <v>53</v>
      </c>
      <c r="R444">
        <v>53</v>
      </c>
      <c r="S444">
        <v>53</v>
      </c>
      <c r="T444">
        <v>53</v>
      </c>
      <c r="U444">
        <v>53</v>
      </c>
      <c r="V444">
        <v>53</v>
      </c>
      <c r="W444">
        <v>53</v>
      </c>
      <c r="X444">
        <v>53</v>
      </c>
      <c r="Y444">
        <v>53</v>
      </c>
      <c r="Z444">
        <v>53</v>
      </c>
      <c r="AA444">
        <v>53</v>
      </c>
      <c r="AB444">
        <v>53</v>
      </c>
      <c r="AC444">
        <v>53</v>
      </c>
      <c r="AD444">
        <v>53</v>
      </c>
      <c r="AE444">
        <v>53</v>
      </c>
      <c r="AF444">
        <v>53</v>
      </c>
      <c r="AG444">
        <v>53</v>
      </c>
      <c r="AH444">
        <v>53</v>
      </c>
      <c r="AI444">
        <v>53</v>
      </c>
      <c r="AJ444">
        <v>53</v>
      </c>
      <c r="AK444">
        <v>53</v>
      </c>
      <c r="AL444">
        <v>53</v>
      </c>
      <c r="AM444">
        <v>53</v>
      </c>
      <c r="AN444">
        <v>53</v>
      </c>
      <c r="AO444">
        <v>53</v>
      </c>
      <c r="AP444">
        <v>52</v>
      </c>
      <c r="AQ444">
        <v>52</v>
      </c>
      <c r="AR444">
        <v>52</v>
      </c>
      <c r="AS444">
        <v>52</v>
      </c>
      <c r="AT444" s="8">
        <f t="shared" si="54"/>
        <v>52.727272727272727</v>
      </c>
      <c r="AU444">
        <f t="shared" si="55"/>
        <v>53</v>
      </c>
      <c r="AV444" s="8">
        <f t="shared" si="56"/>
        <v>1.226900734477796</v>
      </c>
      <c r="AW444" s="6">
        <f>Table18[[#This Row],[Szórás]]/Table18[[#This Row],[Átlagos akadálymentességi hibaszám]]</f>
        <v>2.3268807033199581E-2</v>
      </c>
      <c r="AX444">
        <f t="shared" si="57"/>
        <v>45</v>
      </c>
      <c r="AY444">
        <f t="shared" si="58"/>
        <v>53</v>
      </c>
      <c r="AZ444">
        <f t="shared" si="59"/>
        <v>8</v>
      </c>
      <c r="BA444" s="7">
        <f t="shared" si="60"/>
        <v>1.0001888352081703</v>
      </c>
      <c r="BB444" s="8">
        <f t="shared" si="61"/>
        <v>9.3968243173957761E-3</v>
      </c>
    </row>
    <row r="445" spans="1:54" x14ac:dyDescent="0.25">
      <c r="A445" t="s">
        <v>175</v>
      </c>
      <c r="B445">
        <v>16</v>
      </c>
      <c r="C445">
        <v>17</v>
      </c>
      <c r="D445">
        <v>17</v>
      </c>
      <c r="E445">
        <v>17</v>
      </c>
      <c r="F445">
        <v>16</v>
      </c>
      <c r="G445">
        <v>17</v>
      </c>
      <c r="H445">
        <v>17</v>
      </c>
      <c r="I445">
        <v>17</v>
      </c>
      <c r="J445">
        <v>17</v>
      </c>
      <c r="K445">
        <v>18</v>
      </c>
      <c r="L445">
        <v>16</v>
      </c>
      <c r="M445">
        <v>16</v>
      </c>
      <c r="N445">
        <v>17</v>
      </c>
      <c r="O445">
        <v>17</v>
      </c>
      <c r="P445">
        <v>17</v>
      </c>
      <c r="Q445">
        <v>17</v>
      </c>
      <c r="R445">
        <v>17</v>
      </c>
      <c r="S445">
        <v>16</v>
      </c>
      <c r="T445">
        <v>17</v>
      </c>
      <c r="U445">
        <v>16</v>
      </c>
      <c r="V445">
        <v>16</v>
      </c>
      <c r="W445">
        <v>17</v>
      </c>
      <c r="X445">
        <v>16</v>
      </c>
      <c r="Y445">
        <v>16</v>
      </c>
      <c r="Z445">
        <v>17</v>
      </c>
      <c r="AA445">
        <v>16</v>
      </c>
      <c r="AB445">
        <v>16</v>
      </c>
      <c r="AC445">
        <v>16</v>
      </c>
      <c r="AD445">
        <v>17</v>
      </c>
      <c r="AE445">
        <v>16</v>
      </c>
      <c r="AF445">
        <v>17</v>
      </c>
      <c r="AG445">
        <v>16</v>
      </c>
      <c r="AH445">
        <v>17</v>
      </c>
      <c r="AI445">
        <v>16</v>
      </c>
      <c r="AJ445">
        <v>17</v>
      </c>
      <c r="AK445">
        <v>18</v>
      </c>
      <c r="AL445">
        <v>19</v>
      </c>
      <c r="AM445">
        <v>18</v>
      </c>
      <c r="AN445">
        <v>17</v>
      </c>
      <c r="AO445">
        <v>19</v>
      </c>
      <c r="AP445">
        <v>21</v>
      </c>
      <c r="AQ445">
        <v>20</v>
      </c>
      <c r="AR445">
        <v>19</v>
      </c>
      <c r="AS445">
        <v>21</v>
      </c>
      <c r="AT445" s="8">
        <f t="shared" si="54"/>
        <v>17.113636363636363</v>
      </c>
      <c r="AU445">
        <f t="shared" si="55"/>
        <v>17</v>
      </c>
      <c r="AV445" s="8">
        <f t="shared" si="56"/>
        <v>1.2798239175926833</v>
      </c>
      <c r="AW445" s="6">
        <f>Table18[[#This Row],[Szórás]]/Table18[[#This Row],[Átlagos akadálymentességi hibaszám]]</f>
        <v>7.4783867694658793E-2</v>
      </c>
      <c r="AX445">
        <f t="shared" si="57"/>
        <v>16</v>
      </c>
      <c r="AY445">
        <f t="shared" si="58"/>
        <v>21</v>
      </c>
      <c r="AZ445">
        <f t="shared" si="59"/>
        <v>5</v>
      </c>
      <c r="BA445" s="7">
        <f t="shared" si="60"/>
        <v>1.0028157779336984</v>
      </c>
      <c r="BB445" s="8">
        <f t="shared" si="61"/>
        <v>0.25848490407957669</v>
      </c>
    </row>
    <row r="446" spans="1:54" x14ac:dyDescent="0.25">
      <c r="A446" t="s">
        <v>175</v>
      </c>
      <c r="B446">
        <v>20</v>
      </c>
      <c r="C446">
        <v>20</v>
      </c>
      <c r="D446">
        <v>20</v>
      </c>
      <c r="E446">
        <v>20</v>
      </c>
      <c r="F446">
        <v>20</v>
      </c>
      <c r="G446">
        <v>20</v>
      </c>
      <c r="H446">
        <v>20</v>
      </c>
      <c r="I446">
        <v>20</v>
      </c>
      <c r="J446">
        <v>20</v>
      </c>
      <c r="K446">
        <v>20</v>
      </c>
      <c r="L446">
        <v>20</v>
      </c>
      <c r="M446">
        <v>20</v>
      </c>
      <c r="N446">
        <v>20</v>
      </c>
      <c r="O446">
        <v>20</v>
      </c>
      <c r="P446">
        <v>20</v>
      </c>
      <c r="Q446">
        <v>19</v>
      </c>
      <c r="R446">
        <v>19</v>
      </c>
      <c r="S446">
        <v>20</v>
      </c>
      <c r="T446">
        <v>21</v>
      </c>
      <c r="U446">
        <v>19</v>
      </c>
      <c r="V446">
        <v>20</v>
      </c>
      <c r="W446">
        <v>19</v>
      </c>
      <c r="X446">
        <v>19</v>
      </c>
      <c r="Y446">
        <v>19</v>
      </c>
      <c r="Z446">
        <v>19</v>
      </c>
      <c r="AA446">
        <v>19</v>
      </c>
      <c r="AB446">
        <v>19</v>
      </c>
      <c r="AC446">
        <v>20</v>
      </c>
      <c r="AD446">
        <v>20</v>
      </c>
      <c r="AE446">
        <v>20</v>
      </c>
      <c r="AF446">
        <v>20</v>
      </c>
      <c r="AG446">
        <v>21</v>
      </c>
      <c r="AH446">
        <v>21</v>
      </c>
      <c r="AI446">
        <v>21</v>
      </c>
      <c r="AJ446">
        <v>21</v>
      </c>
      <c r="AK446">
        <v>21</v>
      </c>
      <c r="AL446">
        <v>21</v>
      </c>
      <c r="AM446">
        <v>21</v>
      </c>
      <c r="AN446">
        <v>22</v>
      </c>
      <c r="AO446">
        <v>21</v>
      </c>
      <c r="AP446">
        <v>21</v>
      </c>
      <c r="AQ446">
        <v>22</v>
      </c>
      <c r="AR446">
        <v>21</v>
      </c>
      <c r="AS446">
        <v>19</v>
      </c>
      <c r="AT446" s="8">
        <f t="shared" si="54"/>
        <v>20.113636363636363</v>
      </c>
      <c r="AU446">
        <f t="shared" si="55"/>
        <v>20</v>
      </c>
      <c r="AV446" s="8">
        <f t="shared" si="56"/>
        <v>0.81314517399771347</v>
      </c>
      <c r="AW446" s="6">
        <f>Table18[[#This Row],[Szórás]]/Table18[[#This Row],[Átlagos akadálymentességi hibaszám]]</f>
        <v>4.042755667333265E-2</v>
      </c>
      <c r="AX446">
        <f t="shared" si="57"/>
        <v>19</v>
      </c>
      <c r="AY446">
        <f t="shared" si="58"/>
        <v>22</v>
      </c>
      <c r="AZ446">
        <f t="shared" si="59"/>
        <v>3</v>
      </c>
      <c r="BA446" s="7">
        <f t="shared" si="60"/>
        <v>1.0013132804773854</v>
      </c>
      <c r="BB446" s="8">
        <f t="shared" si="61"/>
        <v>0.17553773013137597</v>
      </c>
    </row>
    <row r="447" spans="1:54" x14ac:dyDescent="0.25">
      <c r="A447" t="s">
        <v>137</v>
      </c>
      <c r="B447">
        <v>58</v>
      </c>
      <c r="C447">
        <v>66</v>
      </c>
      <c r="D447">
        <v>75</v>
      </c>
      <c r="E447">
        <v>83</v>
      </c>
      <c r="F447">
        <v>65</v>
      </c>
      <c r="G447">
        <v>72</v>
      </c>
      <c r="H447">
        <v>78</v>
      </c>
      <c r="I447">
        <v>89</v>
      </c>
      <c r="J447">
        <v>95</v>
      </c>
      <c r="K447">
        <v>68</v>
      </c>
      <c r="L447">
        <v>80</v>
      </c>
      <c r="M447">
        <v>86</v>
      </c>
      <c r="N447">
        <v>94</v>
      </c>
      <c r="O447">
        <v>70</v>
      </c>
      <c r="P447">
        <v>77</v>
      </c>
      <c r="Q447">
        <v>84</v>
      </c>
      <c r="R447">
        <v>91</v>
      </c>
      <c r="S447">
        <v>98</v>
      </c>
      <c r="T447">
        <v>75</v>
      </c>
      <c r="U447">
        <v>81</v>
      </c>
      <c r="V447">
        <v>86</v>
      </c>
      <c r="W447">
        <v>94</v>
      </c>
      <c r="X447">
        <v>72</v>
      </c>
      <c r="Y447">
        <v>79</v>
      </c>
      <c r="Z447">
        <v>87</v>
      </c>
      <c r="AA447">
        <v>93</v>
      </c>
      <c r="AB447">
        <v>72</v>
      </c>
      <c r="AC447">
        <v>79</v>
      </c>
      <c r="AD447">
        <v>85</v>
      </c>
      <c r="AE447">
        <v>92</v>
      </c>
      <c r="AF447">
        <v>97</v>
      </c>
      <c r="AG447">
        <v>73</v>
      </c>
      <c r="AH447">
        <v>80</v>
      </c>
      <c r="AI447">
        <v>85</v>
      </c>
      <c r="AJ447">
        <v>93</v>
      </c>
      <c r="AK447">
        <v>213</v>
      </c>
      <c r="AL447">
        <v>69</v>
      </c>
      <c r="AM447">
        <v>76</v>
      </c>
      <c r="AN447">
        <v>74</v>
      </c>
      <c r="AO447">
        <v>54</v>
      </c>
      <c r="AP447">
        <v>60</v>
      </c>
      <c r="AQ447">
        <v>67</v>
      </c>
      <c r="AR447">
        <v>74</v>
      </c>
      <c r="AS447">
        <v>81</v>
      </c>
      <c r="AT447" s="8">
        <f t="shared" si="54"/>
        <v>82.272727272727266</v>
      </c>
      <c r="AU447">
        <f t="shared" si="55"/>
        <v>79.5</v>
      </c>
      <c r="AV447" s="8">
        <f t="shared" si="56"/>
        <v>22.866003643434613</v>
      </c>
      <c r="AW447" s="6">
        <f>Table18[[#This Row],[Szórás]]/Table18[[#This Row],[Átlagos akadálymentességi hibaszám]]</f>
        <v>0.27792932605279641</v>
      </c>
      <c r="AX447">
        <f t="shared" si="57"/>
        <v>54</v>
      </c>
      <c r="AY447">
        <f t="shared" si="58"/>
        <v>213</v>
      </c>
      <c r="AZ447">
        <f t="shared" si="59"/>
        <v>159</v>
      </c>
      <c r="BA447" s="7">
        <f t="shared" si="60"/>
        <v>1.0013367768117214</v>
      </c>
      <c r="BB447" s="8">
        <f t="shared" si="61"/>
        <v>6.9355321203259501E-3</v>
      </c>
    </row>
    <row r="448" spans="1:54" x14ac:dyDescent="0.25">
      <c r="A448" t="s">
        <v>124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>
        <v>2</v>
      </c>
      <c r="V448">
        <v>2</v>
      </c>
      <c r="W448">
        <v>2</v>
      </c>
      <c r="X448">
        <v>2</v>
      </c>
      <c r="Y448">
        <v>2</v>
      </c>
      <c r="Z448">
        <v>2</v>
      </c>
      <c r="AA448">
        <v>2</v>
      </c>
      <c r="AB448">
        <v>2</v>
      </c>
      <c r="AC448">
        <v>2</v>
      </c>
      <c r="AD448">
        <v>2</v>
      </c>
      <c r="AE448">
        <v>2</v>
      </c>
      <c r="AF448">
        <v>2</v>
      </c>
      <c r="AG448">
        <v>2</v>
      </c>
      <c r="AH448">
        <v>2</v>
      </c>
      <c r="AI448">
        <v>2</v>
      </c>
      <c r="AJ448">
        <v>2</v>
      </c>
      <c r="AK448">
        <v>2</v>
      </c>
      <c r="AL448">
        <v>2</v>
      </c>
      <c r="AM448">
        <v>2</v>
      </c>
      <c r="AN448">
        <v>2</v>
      </c>
      <c r="AO448">
        <v>2</v>
      </c>
      <c r="AP448">
        <v>2</v>
      </c>
      <c r="AQ448">
        <v>2</v>
      </c>
      <c r="AR448">
        <v>2</v>
      </c>
      <c r="AS448">
        <v>2</v>
      </c>
      <c r="AT448" s="8">
        <f t="shared" si="54"/>
        <v>2</v>
      </c>
      <c r="AU448">
        <f t="shared" si="55"/>
        <v>2</v>
      </c>
      <c r="AV448" s="8">
        <f t="shared" si="56"/>
        <v>0</v>
      </c>
      <c r="AW448" s="6">
        <f>Table18[[#This Row],[Szórás]]/Table18[[#This Row],[Átlagos akadálymentességi hibaszám]]</f>
        <v>0</v>
      </c>
      <c r="AX448">
        <f t="shared" si="57"/>
        <v>2</v>
      </c>
      <c r="AY448">
        <f t="shared" si="58"/>
        <v>2</v>
      </c>
      <c r="AZ448">
        <f t="shared" si="59"/>
        <v>0</v>
      </c>
      <c r="BA448" s="7">
        <f t="shared" si="60"/>
        <v>1</v>
      </c>
      <c r="BB448" s="8">
        <f t="shared" si="61"/>
        <v>1</v>
      </c>
    </row>
    <row r="449" spans="1:54" x14ac:dyDescent="0.25">
      <c r="A449" t="s">
        <v>124</v>
      </c>
      <c r="B449">
        <v>20</v>
      </c>
      <c r="C449">
        <v>29</v>
      </c>
      <c r="D449">
        <v>21</v>
      </c>
      <c r="E449">
        <v>21</v>
      </c>
      <c r="F449">
        <v>40</v>
      </c>
      <c r="G449">
        <v>40</v>
      </c>
      <c r="H449">
        <v>45</v>
      </c>
      <c r="I449">
        <v>45</v>
      </c>
      <c r="J449">
        <v>45</v>
      </c>
      <c r="K449">
        <v>45</v>
      </c>
      <c r="L449">
        <v>49</v>
      </c>
      <c r="M449">
        <v>55</v>
      </c>
      <c r="N449">
        <v>39</v>
      </c>
      <c r="O449">
        <v>39</v>
      </c>
      <c r="P449">
        <v>39</v>
      </c>
      <c r="Q449">
        <v>39</v>
      </c>
      <c r="R449">
        <v>39</v>
      </c>
      <c r="S449">
        <v>39</v>
      </c>
      <c r="T449">
        <v>39</v>
      </c>
      <c r="U449">
        <v>23</v>
      </c>
      <c r="V449">
        <v>32</v>
      </c>
      <c r="W449">
        <v>40</v>
      </c>
      <c r="X449">
        <v>24</v>
      </c>
      <c r="Y449">
        <v>19</v>
      </c>
      <c r="Z449">
        <v>40</v>
      </c>
      <c r="AA449">
        <v>38</v>
      </c>
      <c r="AB449">
        <v>25</v>
      </c>
      <c r="AC449">
        <v>44</v>
      </c>
      <c r="AD449">
        <v>46</v>
      </c>
      <c r="AE449">
        <v>50</v>
      </c>
      <c r="AF449">
        <v>49</v>
      </c>
      <c r="AG449">
        <v>49</v>
      </c>
      <c r="AH449">
        <v>77</v>
      </c>
      <c r="AI449">
        <v>83</v>
      </c>
      <c r="AJ449">
        <v>77</v>
      </c>
      <c r="AK449">
        <v>58</v>
      </c>
      <c r="AL449">
        <v>19</v>
      </c>
      <c r="AM449">
        <v>39</v>
      </c>
      <c r="AN449">
        <v>20</v>
      </c>
      <c r="AO449">
        <v>22</v>
      </c>
      <c r="AP449">
        <v>30</v>
      </c>
      <c r="AQ449">
        <v>30</v>
      </c>
      <c r="AR449">
        <v>38</v>
      </c>
      <c r="AS449">
        <v>58</v>
      </c>
      <c r="AT449" s="8">
        <f t="shared" si="54"/>
        <v>39.954545454545453</v>
      </c>
      <c r="AU449">
        <f t="shared" si="55"/>
        <v>39</v>
      </c>
      <c r="AV449" s="8">
        <f t="shared" si="56"/>
        <v>15.138053921583497</v>
      </c>
      <c r="AW449" s="6">
        <f>Table18[[#This Row],[Szórás]]/Table18[[#This Row],[Átlagos akadálymentességi hibaszám]]</f>
        <v>0.37888189564827868</v>
      </c>
      <c r="AX449">
        <f t="shared" si="57"/>
        <v>19</v>
      </c>
      <c r="AY449">
        <f t="shared" si="58"/>
        <v>83</v>
      </c>
      <c r="AZ449">
        <f t="shared" si="59"/>
        <v>64</v>
      </c>
      <c r="BA449" s="7">
        <f t="shared" si="60"/>
        <v>1.0043877813285282</v>
      </c>
      <c r="BB449" s="8">
        <f t="shared" si="61"/>
        <v>2.1991747224037329E-2</v>
      </c>
    </row>
    <row r="450" spans="1:54" x14ac:dyDescent="0.25">
      <c r="A450" t="s">
        <v>124</v>
      </c>
      <c r="B450">
        <v>45</v>
      </c>
      <c r="C450">
        <v>45</v>
      </c>
      <c r="D450">
        <v>45</v>
      </c>
      <c r="E450">
        <v>45</v>
      </c>
      <c r="F450">
        <v>45</v>
      </c>
      <c r="G450">
        <v>45</v>
      </c>
      <c r="H450">
        <v>45</v>
      </c>
      <c r="I450">
        <v>45</v>
      </c>
      <c r="J450">
        <v>45</v>
      </c>
      <c r="K450">
        <v>45</v>
      </c>
      <c r="L450">
        <v>38</v>
      </c>
      <c r="M450">
        <v>38</v>
      </c>
      <c r="N450">
        <v>38</v>
      </c>
      <c r="O450">
        <v>38</v>
      </c>
      <c r="P450">
        <v>38</v>
      </c>
      <c r="Q450">
        <v>38</v>
      </c>
      <c r="R450">
        <v>38</v>
      </c>
      <c r="S450">
        <v>38</v>
      </c>
      <c r="T450">
        <v>38</v>
      </c>
      <c r="U450">
        <v>38</v>
      </c>
      <c r="V450">
        <v>38</v>
      </c>
      <c r="W450">
        <v>38</v>
      </c>
      <c r="X450">
        <v>37</v>
      </c>
      <c r="Y450">
        <v>38</v>
      </c>
      <c r="Z450">
        <v>2</v>
      </c>
      <c r="AA450">
        <v>2</v>
      </c>
      <c r="AB450">
        <v>2</v>
      </c>
      <c r="AC450">
        <v>2</v>
      </c>
      <c r="AD450">
        <v>2</v>
      </c>
      <c r="AE450">
        <v>2</v>
      </c>
      <c r="AF450">
        <v>2</v>
      </c>
      <c r="AG450">
        <v>2</v>
      </c>
      <c r="AH450">
        <v>2</v>
      </c>
      <c r="AI450">
        <v>2</v>
      </c>
      <c r="AJ450">
        <v>2</v>
      </c>
      <c r="AK450">
        <v>2</v>
      </c>
      <c r="AL450">
        <v>2</v>
      </c>
      <c r="AM450">
        <v>2</v>
      </c>
      <c r="AN450">
        <v>2</v>
      </c>
      <c r="AO450">
        <v>2</v>
      </c>
      <c r="AP450">
        <v>2</v>
      </c>
      <c r="AQ450">
        <v>2</v>
      </c>
      <c r="AR450">
        <v>2</v>
      </c>
      <c r="AS450">
        <v>2</v>
      </c>
      <c r="AT450" s="8">
        <f t="shared" si="54"/>
        <v>23.204545454545453</v>
      </c>
      <c r="AU450">
        <f t="shared" si="55"/>
        <v>38</v>
      </c>
      <c r="AV450" s="8">
        <f t="shared" si="56"/>
        <v>19.753809812645379</v>
      </c>
      <c r="AW450" s="6">
        <f>Table18[[#This Row],[Szórás]]/Table18[[#This Row],[Átlagos akadálymentességi hibaszám]]</f>
        <v>0.8512905306135129</v>
      </c>
      <c r="AX450">
        <f t="shared" si="57"/>
        <v>2</v>
      </c>
      <c r="AY450">
        <f t="shared" si="58"/>
        <v>45</v>
      </c>
      <c r="AZ450">
        <f t="shared" si="59"/>
        <v>43</v>
      </c>
      <c r="BA450" s="7">
        <f t="shared" si="60"/>
        <v>0.90153761558223666</v>
      </c>
      <c r="BB450" s="8">
        <f t="shared" si="61"/>
        <v>0.7679981153803529</v>
      </c>
    </row>
    <row r="451" spans="1:54" x14ac:dyDescent="0.25">
      <c r="A451" t="s">
        <v>175</v>
      </c>
      <c r="B451">
        <v>30</v>
      </c>
      <c r="C451">
        <v>30</v>
      </c>
      <c r="D451">
        <v>30</v>
      </c>
      <c r="E451">
        <v>7</v>
      </c>
      <c r="F451">
        <v>30</v>
      </c>
      <c r="G451">
        <v>30</v>
      </c>
      <c r="H451">
        <v>30</v>
      </c>
      <c r="I451">
        <v>30</v>
      </c>
      <c r="J451">
        <v>30</v>
      </c>
      <c r="K451">
        <v>30</v>
      </c>
      <c r="L451">
        <v>7</v>
      </c>
      <c r="M451">
        <v>30</v>
      </c>
      <c r="N451">
        <v>30</v>
      </c>
      <c r="O451">
        <v>30</v>
      </c>
      <c r="P451">
        <v>30</v>
      </c>
      <c r="Q451">
        <v>30</v>
      </c>
      <c r="R451">
        <v>30</v>
      </c>
      <c r="S451">
        <v>30</v>
      </c>
      <c r="T451">
        <v>30</v>
      </c>
      <c r="U451">
        <v>30</v>
      </c>
      <c r="V451">
        <v>30</v>
      </c>
      <c r="W451">
        <v>30</v>
      </c>
      <c r="X451">
        <v>30</v>
      </c>
      <c r="Y451">
        <v>30</v>
      </c>
      <c r="Z451">
        <v>7</v>
      </c>
      <c r="AA451">
        <v>31</v>
      </c>
      <c r="AB451">
        <v>31</v>
      </c>
      <c r="AC451">
        <v>7</v>
      </c>
      <c r="AD451">
        <v>31</v>
      </c>
      <c r="AE451">
        <v>31</v>
      </c>
      <c r="AF451">
        <v>7</v>
      </c>
      <c r="AG451">
        <v>7</v>
      </c>
      <c r="AH451">
        <v>7</v>
      </c>
      <c r="AI451">
        <v>7</v>
      </c>
      <c r="AJ451">
        <v>7</v>
      </c>
      <c r="AK451">
        <v>7</v>
      </c>
      <c r="AL451">
        <v>7</v>
      </c>
      <c r="AM451">
        <v>7</v>
      </c>
      <c r="AN451">
        <v>2</v>
      </c>
      <c r="AO451">
        <v>7</v>
      </c>
      <c r="AP451">
        <v>7</v>
      </c>
      <c r="AQ451">
        <v>31</v>
      </c>
      <c r="AR451">
        <v>31</v>
      </c>
      <c r="AS451">
        <v>31</v>
      </c>
      <c r="AT451" s="8">
        <f t="shared" ref="AT451:AT492" si="62">AVERAGE(B451:AS451)</f>
        <v>22.204545454545453</v>
      </c>
      <c r="AU451">
        <f t="shared" ref="AU451:AU492" si="63">MEDIAN(B451:AS451)</f>
        <v>30</v>
      </c>
      <c r="AV451" s="8">
        <f t="shared" ref="AV451:AV492" si="64">_xlfn.STDEV.S(B451:AS451)</f>
        <v>11.333382560105338</v>
      </c>
      <c r="AW451" s="6">
        <f>Table18[[#This Row],[Szórás]]/Table18[[#This Row],[Átlagos akadálymentességi hibaszám]]</f>
        <v>0.51040822174476452</v>
      </c>
      <c r="AX451">
        <f t="shared" ref="AX451:AX492" si="65">MIN(B451:AS451)</f>
        <v>2</v>
      </c>
      <c r="AY451">
        <f t="shared" ref="AY451:AY492" si="66">MAX(B451:AS451)</f>
        <v>31</v>
      </c>
      <c r="AZ451">
        <f t="shared" ref="AZ451:AZ492" si="67">AY451-AX451</f>
        <v>29</v>
      </c>
      <c r="BA451" s="7">
        <f t="shared" ref="BA451:BA492" si="68">INDEX(LOGEST($B451:$AS451,,TRUE,TRUE),1,1)</f>
        <v>0.97192709219005047</v>
      </c>
      <c r="BB451" s="8">
        <f t="shared" ref="BB451:BB492" si="69">INDEX(LOGEST($B451:$AS451,,TRUE,TRUE),3,1)</f>
        <v>0.2289860521757954</v>
      </c>
    </row>
    <row r="452" spans="1:54" x14ac:dyDescent="0.25">
      <c r="A452" t="s">
        <v>124</v>
      </c>
      <c r="B452">
        <v>131</v>
      </c>
      <c r="C452">
        <v>131</v>
      </c>
      <c r="D452">
        <v>131</v>
      </c>
      <c r="E452">
        <v>132</v>
      </c>
      <c r="F452">
        <v>131</v>
      </c>
      <c r="G452">
        <v>131</v>
      </c>
      <c r="H452">
        <v>127</v>
      </c>
      <c r="I452">
        <v>127</v>
      </c>
      <c r="J452">
        <v>131</v>
      </c>
      <c r="K452">
        <v>131</v>
      </c>
      <c r="L452">
        <v>131</v>
      </c>
      <c r="M452">
        <v>127</v>
      </c>
      <c r="N452">
        <v>127</v>
      </c>
      <c r="O452">
        <v>127</v>
      </c>
      <c r="P452">
        <v>132</v>
      </c>
      <c r="Q452">
        <v>133</v>
      </c>
      <c r="R452">
        <v>133</v>
      </c>
      <c r="S452">
        <v>134</v>
      </c>
      <c r="T452">
        <v>134</v>
      </c>
      <c r="U452">
        <v>133</v>
      </c>
      <c r="V452">
        <v>137</v>
      </c>
      <c r="W452">
        <v>140</v>
      </c>
      <c r="X452">
        <v>141</v>
      </c>
      <c r="Y452">
        <v>140</v>
      </c>
      <c r="Z452">
        <v>142</v>
      </c>
      <c r="AA452">
        <v>142</v>
      </c>
      <c r="AB452">
        <v>148</v>
      </c>
      <c r="AC452">
        <v>154</v>
      </c>
      <c r="AD452">
        <v>129</v>
      </c>
      <c r="AE452">
        <v>127</v>
      </c>
      <c r="AF452">
        <v>120</v>
      </c>
      <c r="AG452">
        <v>122</v>
      </c>
      <c r="AH452">
        <v>120</v>
      </c>
      <c r="AI452">
        <v>121</v>
      </c>
      <c r="AJ452">
        <v>121</v>
      </c>
      <c r="AK452">
        <v>122</v>
      </c>
      <c r="AL452">
        <v>122</v>
      </c>
      <c r="AM452">
        <v>121</v>
      </c>
      <c r="AN452">
        <v>118</v>
      </c>
      <c r="AO452">
        <v>117</v>
      </c>
      <c r="AP452">
        <v>123</v>
      </c>
      <c r="AQ452">
        <v>126</v>
      </c>
      <c r="AR452">
        <v>126</v>
      </c>
      <c r="AS452">
        <v>132</v>
      </c>
      <c r="AT452" s="8">
        <f t="shared" si="62"/>
        <v>130.11363636363637</v>
      </c>
      <c r="AU452">
        <f t="shared" si="63"/>
        <v>131</v>
      </c>
      <c r="AV452" s="8">
        <f t="shared" si="64"/>
        <v>7.9539836708901079</v>
      </c>
      <c r="AW452" s="6">
        <f>Table18[[#This Row],[Szórás]]/Table18[[#This Row],[Átlagos akadálymentességi hibaszám]]</f>
        <v>6.1131053540465455E-2</v>
      </c>
      <c r="AX452">
        <f t="shared" si="65"/>
        <v>117</v>
      </c>
      <c r="AY452">
        <f t="shared" si="66"/>
        <v>154</v>
      </c>
      <c r="AZ452">
        <f t="shared" si="67"/>
        <v>37</v>
      </c>
      <c r="BA452" s="7">
        <f t="shared" si="68"/>
        <v>0.99846604023655205</v>
      </c>
      <c r="BB452" s="8">
        <f t="shared" si="69"/>
        <v>0.10776351804454982</v>
      </c>
    </row>
    <row r="453" spans="1:54" x14ac:dyDescent="0.25">
      <c r="A453" t="s">
        <v>137</v>
      </c>
      <c r="B453">
        <v>25</v>
      </c>
      <c r="C453">
        <v>23</v>
      </c>
      <c r="D453">
        <v>23</v>
      </c>
      <c r="E453">
        <v>24</v>
      </c>
      <c r="F453">
        <v>22</v>
      </c>
      <c r="G453">
        <v>23</v>
      </c>
      <c r="H453">
        <v>22</v>
      </c>
      <c r="I453">
        <v>21</v>
      </c>
      <c r="J453">
        <v>23</v>
      </c>
      <c r="K453">
        <v>24</v>
      </c>
      <c r="L453">
        <v>22</v>
      </c>
      <c r="M453">
        <v>23</v>
      </c>
      <c r="N453">
        <v>23</v>
      </c>
      <c r="O453">
        <v>24</v>
      </c>
      <c r="P453">
        <v>26</v>
      </c>
      <c r="Q453">
        <v>25</v>
      </c>
      <c r="R453">
        <v>25</v>
      </c>
      <c r="S453">
        <v>24</v>
      </c>
      <c r="T453">
        <v>22</v>
      </c>
      <c r="U453">
        <v>23</v>
      </c>
      <c r="V453">
        <v>24</v>
      </c>
      <c r="W453">
        <v>23</v>
      </c>
      <c r="X453">
        <v>23</v>
      </c>
      <c r="Y453">
        <v>23</v>
      </c>
      <c r="Z453">
        <v>25</v>
      </c>
      <c r="AA453">
        <v>25</v>
      </c>
      <c r="AB453">
        <v>25</v>
      </c>
      <c r="AC453">
        <v>23</v>
      </c>
      <c r="AD453">
        <v>24</v>
      </c>
      <c r="AE453">
        <v>22</v>
      </c>
      <c r="AF453">
        <v>22</v>
      </c>
      <c r="AG453">
        <v>22</v>
      </c>
      <c r="AH453">
        <v>23</v>
      </c>
      <c r="AI453">
        <v>22</v>
      </c>
      <c r="AJ453">
        <v>22</v>
      </c>
      <c r="AK453">
        <v>23</v>
      </c>
      <c r="AL453">
        <v>24</v>
      </c>
      <c r="AM453">
        <v>23</v>
      </c>
      <c r="AN453">
        <v>19</v>
      </c>
      <c r="AO453">
        <v>23</v>
      </c>
      <c r="AP453">
        <v>23</v>
      </c>
      <c r="AQ453">
        <v>22</v>
      </c>
      <c r="AR453">
        <v>23</v>
      </c>
      <c r="AS453">
        <v>22</v>
      </c>
      <c r="AT453" s="8">
        <f t="shared" si="62"/>
        <v>23.113636363636363</v>
      </c>
      <c r="AU453">
        <f t="shared" si="63"/>
        <v>23</v>
      </c>
      <c r="AV453" s="8">
        <f t="shared" si="64"/>
        <v>1.2798239175926831</v>
      </c>
      <c r="AW453" s="6">
        <f>Table18[[#This Row],[Szórás]]/Table18[[#This Row],[Átlagos akadálymentességi hibaszám]]</f>
        <v>5.537094628719573E-2</v>
      </c>
      <c r="AX453">
        <f t="shared" si="65"/>
        <v>19</v>
      </c>
      <c r="AY453">
        <f t="shared" si="66"/>
        <v>26</v>
      </c>
      <c r="AZ453">
        <f t="shared" si="67"/>
        <v>7</v>
      </c>
      <c r="BA453" s="7">
        <f t="shared" si="68"/>
        <v>0.99892904104538482</v>
      </c>
      <c r="BB453" s="8">
        <f t="shared" si="69"/>
        <v>6.0152242605952103E-2</v>
      </c>
    </row>
    <row r="454" spans="1:54" x14ac:dyDescent="0.25">
      <c r="A454" t="s">
        <v>137</v>
      </c>
      <c r="B454">
        <v>45</v>
      </c>
      <c r="C454">
        <v>45</v>
      </c>
      <c r="D454">
        <v>44</v>
      </c>
      <c r="E454">
        <v>44</v>
      </c>
      <c r="F454">
        <v>44</v>
      </c>
      <c r="G454">
        <v>45</v>
      </c>
      <c r="H454">
        <v>44</v>
      </c>
      <c r="I454">
        <v>46</v>
      </c>
      <c r="J454">
        <v>44</v>
      </c>
      <c r="K454">
        <v>36</v>
      </c>
      <c r="L454">
        <v>36</v>
      </c>
      <c r="M454">
        <v>36</v>
      </c>
      <c r="N454">
        <v>36</v>
      </c>
      <c r="O454">
        <v>37</v>
      </c>
      <c r="P454">
        <v>37</v>
      </c>
      <c r="Q454">
        <v>37</v>
      </c>
      <c r="R454">
        <v>39</v>
      </c>
      <c r="S454">
        <v>39</v>
      </c>
      <c r="T454">
        <v>38</v>
      </c>
      <c r="U454">
        <v>38</v>
      </c>
      <c r="V454">
        <v>38</v>
      </c>
      <c r="W454">
        <v>38</v>
      </c>
      <c r="X454">
        <v>39</v>
      </c>
      <c r="Y454">
        <v>39</v>
      </c>
      <c r="Z454">
        <v>39</v>
      </c>
      <c r="AA454">
        <v>39</v>
      </c>
      <c r="AB454">
        <v>39</v>
      </c>
      <c r="AC454">
        <v>39</v>
      </c>
      <c r="AD454">
        <v>39</v>
      </c>
      <c r="AE454">
        <v>39</v>
      </c>
      <c r="AF454">
        <v>39</v>
      </c>
      <c r="AG454">
        <v>40</v>
      </c>
      <c r="AH454">
        <v>42</v>
      </c>
      <c r="AI454">
        <v>40</v>
      </c>
      <c r="AJ454">
        <v>40</v>
      </c>
      <c r="AK454">
        <v>40</v>
      </c>
      <c r="AL454">
        <v>40</v>
      </c>
      <c r="AM454">
        <v>40</v>
      </c>
      <c r="AN454">
        <v>40</v>
      </c>
      <c r="AO454">
        <v>40</v>
      </c>
      <c r="AP454">
        <v>39</v>
      </c>
      <c r="AQ454">
        <v>39</v>
      </c>
      <c r="AR454">
        <v>38</v>
      </c>
      <c r="AS454">
        <v>39</v>
      </c>
      <c r="AT454" s="8">
        <f t="shared" si="62"/>
        <v>39.863636363636367</v>
      </c>
      <c r="AU454">
        <f t="shared" si="63"/>
        <v>39</v>
      </c>
      <c r="AV454" s="8">
        <f t="shared" si="64"/>
        <v>2.7244876547660311</v>
      </c>
      <c r="AW454" s="6">
        <f>Table18[[#This Row],[Szórás]]/Table18[[#This Row],[Átlagos akadálymentességi hibaszám]]</f>
        <v>6.8345186322523011E-2</v>
      </c>
      <c r="AX454">
        <f t="shared" si="65"/>
        <v>36</v>
      </c>
      <c r="AY454">
        <f t="shared" si="66"/>
        <v>46</v>
      </c>
      <c r="AZ454">
        <f t="shared" si="67"/>
        <v>10</v>
      </c>
      <c r="BA454" s="7">
        <f t="shared" si="68"/>
        <v>0.99817108384721276</v>
      </c>
      <c r="BB454" s="8">
        <f t="shared" si="69"/>
        <v>0.12362401856684149</v>
      </c>
    </row>
    <row r="455" spans="1:54" x14ac:dyDescent="0.25">
      <c r="A455" t="s">
        <v>124</v>
      </c>
      <c r="B455">
        <v>104</v>
      </c>
      <c r="C455">
        <v>103</v>
      </c>
      <c r="D455">
        <v>101</v>
      </c>
      <c r="E455">
        <v>102</v>
      </c>
      <c r="F455">
        <v>105</v>
      </c>
      <c r="G455">
        <v>106</v>
      </c>
      <c r="H455">
        <v>101</v>
      </c>
      <c r="I455">
        <v>102</v>
      </c>
      <c r="J455">
        <v>106</v>
      </c>
      <c r="K455">
        <v>108</v>
      </c>
      <c r="L455">
        <v>109</v>
      </c>
      <c r="M455">
        <v>104</v>
      </c>
      <c r="N455">
        <v>103</v>
      </c>
      <c r="O455">
        <v>100</v>
      </c>
      <c r="P455">
        <v>103</v>
      </c>
      <c r="Q455">
        <v>99</v>
      </c>
      <c r="R455">
        <v>105</v>
      </c>
      <c r="S455">
        <v>101</v>
      </c>
      <c r="T455">
        <v>103</v>
      </c>
      <c r="U455">
        <v>105</v>
      </c>
      <c r="V455">
        <v>102</v>
      </c>
      <c r="W455">
        <v>99</v>
      </c>
      <c r="X455">
        <v>108</v>
      </c>
      <c r="Y455">
        <v>109</v>
      </c>
      <c r="Z455">
        <v>106</v>
      </c>
      <c r="AA455">
        <v>107</v>
      </c>
      <c r="AB455">
        <v>105</v>
      </c>
      <c r="AC455">
        <v>107</v>
      </c>
      <c r="AD455">
        <v>104</v>
      </c>
      <c r="AE455">
        <v>108</v>
      </c>
      <c r="AF455">
        <v>110</v>
      </c>
      <c r="AG455">
        <v>106</v>
      </c>
      <c r="AH455">
        <v>103</v>
      </c>
      <c r="AI455">
        <v>92</v>
      </c>
      <c r="AJ455">
        <v>93</v>
      </c>
      <c r="AK455">
        <v>93</v>
      </c>
      <c r="AL455">
        <v>87</v>
      </c>
      <c r="AM455">
        <v>86</v>
      </c>
      <c r="AN455">
        <v>87</v>
      </c>
      <c r="AO455">
        <v>87</v>
      </c>
      <c r="AP455">
        <v>84</v>
      </c>
      <c r="AQ455">
        <v>89</v>
      </c>
      <c r="AR455">
        <v>90</v>
      </c>
      <c r="AS455">
        <v>90</v>
      </c>
      <c r="AT455" s="8">
        <f t="shared" si="62"/>
        <v>100.5</v>
      </c>
      <c r="AU455">
        <f t="shared" si="63"/>
        <v>103</v>
      </c>
      <c r="AV455" s="8">
        <f t="shared" si="64"/>
        <v>7.3721663850799191</v>
      </c>
      <c r="AW455" s="6">
        <f>Table18[[#This Row],[Szórás]]/Table18[[#This Row],[Átlagos akadálymentességi hibaszám]]</f>
        <v>7.3354889403780293E-2</v>
      </c>
      <c r="AX455">
        <f t="shared" si="65"/>
        <v>84</v>
      </c>
      <c r="AY455">
        <f t="shared" si="66"/>
        <v>110</v>
      </c>
      <c r="AZ455">
        <f t="shared" si="67"/>
        <v>26</v>
      </c>
      <c r="BA455" s="7">
        <f t="shared" si="68"/>
        <v>0.99625357532757408</v>
      </c>
      <c r="BB455" s="8">
        <f t="shared" si="69"/>
        <v>0.4014346385909689</v>
      </c>
    </row>
    <row r="456" spans="1:54" x14ac:dyDescent="0.25">
      <c r="A456" t="s">
        <v>124</v>
      </c>
      <c r="B456">
        <v>44</v>
      </c>
      <c r="C456">
        <v>45</v>
      </c>
      <c r="D456">
        <v>45</v>
      </c>
      <c r="E456">
        <v>45</v>
      </c>
      <c r="F456">
        <v>45</v>
      </c>
      <c r="G456">
        <v>45</v>
      </c>
      <c r="H456">
        <v>45</v>
      </c>
      <c r="I456">
        <v>45</v>
      </c>
      <c r="J456">
        <v>45</v>
      </c>
      <c r="K456">
        <v>45</v>
      </c>
      <c r="L456">
        <v>45</v>
      </c>
      <c r="M456">
        <v>45</v>
      </c>
      <c r="N456">
        <v>45</v>
      </c>
      <c r="O456">
        <v>45</v>
      </c>
      <c r="P456">
        <v>45</v>
      </c>
      <c r="Q456">
        <v>45</v>
      </c>
      <c r="R456">
        <v>45</v>
      </c>
      <c r="S456">
        <v>45</v>
      </c>
      <c r="T456">
        <v>45</v>
      </c>
      <c r="U456">
        <v>45</v>
      </c>
      <c r="V456">
        <v>45</v>
      </c>
      <c r="W456">
        <v>45</v>
      </c>
      <c r="X456">
        <v>45</v>
      </c>
      <c r="Y456">
        <v>45</v>
      </c>
      <c r="Z456">
        <v>45</v>
      </c>
      <c r="AA456">
        <v>45</v>
      </c>
      <c r="AB456">
        <v>45</v>
      </c>
      <c r="AC456">
        <v>45</v>
      </c>
      <c r="AD456">
        <v>44</v>
      </c>
      <c r="AE456">
        <v>44</v>
      </c>
      <c r="AF456">
        <v>44</v>
      </c>
      <c r="AG456">
        <v>44</v>
      </c>
      <c r="AH456">
        <v>44</v>
      </c>
      <c r="AI456">
        <v>44</v>
      </c>
      <c r="AJ456">
        <v>44</v>
      </c>
      <c r="AK456">
        <v>44</v>
      </c>
      <c r="AL456">
        <v>44</v>
      </c>
      <c r="AM456">
        <v>44</v>
      </c>
      <c r="AN456">
        <v>18</v>
      </c>
      <c r="AO456">
        <v>44</v>
      </c>
      <c r="AP456">
        <v>39</v>
      </c>
      <c r="AQ456">
        <v>47</v>
      </c>
      <c r="AR456">
        <v>47</v>
      </c>
      <c r="AS456">
        <v>47</v>
      </c>
      <c r="AT456" s="8">
        <f t="shared" si="62"/>
        <v>44.113636363636367</v>
      </c>
      <c r="AU456">
        <f t="shared" si="63"/>
        <v>45</v>
      </c>
      <c r="AV456" s="8">
        <f t="shared" si="64"/>
        <v>4.1886663753787232</v>
      </c>
      <c r="AW456" s="6">
        <f>Table18[[#This Row],[Szórás]]/Table18[[#This Row],[Átlagos akadálymentességi hibaszám]]</f>
        <v>9.4951736484628443E-2</v>
      </c>
      <c r="AX456">
        <f t="shared" si="65"/>
        <v>18</v>
      </c>
      <c r="AY456">
        <f t="shared" si="66"/>
        <v>47</v>
      </c>
      <c r="AZ456">
        <f t="shared" si="67"/>
        <v>29</v>
      </c>
      <c r="BA456" s="7">
        <f t="shared" si="68"/>
        <v>0.99754017607101209</v>
      </c>
      <c r="BB456" s="8">
        <f t="shared" si="69"/>
        <v>5.1285091759033494E-2</v>
      </c>
    </row>
    <row r="457" spans="1:54" x14ac:dyDescent="0.25">
      <c r="A457" t="s">
        <v>175</v>
      </c>
      <c r="B457">
        <v>97</v>
      </c>
      <c r="C457">
        <v>97</v>
      </c>
      <c r="D457">
        <v>97</v>
      </c>
      <c r="E457">
        <v>97</v>
      </c>
      <c r="F457">
        <v>97</v>
      </c>
      <c r="G457">
        <v>97</v>
      </c>
      <c r="H457">
        <v>97</v>
      </c>
      <c r="I457">
        <v>97</v>
      </c>
      <c r="J457">
        <v>97</v>
      </c>
      <c r="K457">
        <v>97</v>
      </c>
      <c r="L457">
        <v>97</v>
      </c>
      <c r="M457">
        <v>97</v>
      </c>
      <c r="N457">
        <v>97</v>
      </c>
      <c r="O457">
        <v>97</v>
      </c>
      <c r="P457">
        <v>97</v>
      </c>
      <c r="Q457">
        <v>97</v>
      </c>
      <c r="R457">
        <v>97</v>
      </c>
      <c r="S457">
        <v>97</v>
      </c>
      <c r="T457">
        <v>97</v>
      </c>
      <c r="U457">
        <v>97</v>
      </c>
      <c r="V457">
        <v>97</v>
      </c>
      <c r="W457">
        <v>97</v>
      </c>
      <c r="X457">
        <v>97</v>
      </c>
      <c r="Y457">
        <v>97</v>
      </c>
      <c r="Z457">
        <v>97</v>
      </c>
      <c r="AA457">
        <v>97</v>
      </c>
      <c r="AB457">
        <v>97</v>
      </c>
      <c r="AC457">
        <v>97</v>
      </c>
      <c r="AD457">
        <v>97</v>
      </c>
      <c r="AE457">
        <v>97</v>
      </c>
      <c r="AF457">
        <v>97</v>
      </c>
      <c r="AG457">
        <v>97</v>
      </c>
      <c r="AH457">
        <v>97</v>
      </c>
      <c r="AI457">
        <v>97</v>
      </c>
      <c r="AJ457">
        <v>97</v>
      </c>
      <c r="AK457">
        <v>97</v>
      </c>
      <c r="AL457">
        <v>97</v>
      </c>
      <c r="AM457">
        <v>97</v>
      </c>
      <c r="AN457">
        <v>98</v>
      </c>
      <c r="AO457">
        <v>98</v>
      </c>
      <c r="AP457">
        <v>97</v>
      </c>
      <c r="AQ457">
        <v>97</v>
      </c>
      <c r="AR457">
        <v>97</v>
      </c>
      <c r="AS457">
        <v>97</v>
      </c>
      <c r="AT457" s="8">
        <f t="shared" si="62"/>
        <v>97.045454545454547</v>
      </c>
      <c r="AU457">
        <f t="shared" si="63"/>
        <v>97</v>
      </c>
      <c r="AV457" s="8">
        <f t="shared" si="64"/>
        <v>0.21070705494148548</v>
      </c>
      <c r="AW457" s="6">
        <f>Table18[[#This Row],[Szórás]]/Table18[[#This Row],[Átlagos akadálymentességi hibaszám]]</f>
        <v>2.1712202382729181E-3</v>
      </c>
      <c r="AX457">
        <f t="shared" si="65"/>
        <v>97</v>
      </c>
      <c r="AY457">
        <f t="shared" si="66"/>
        <v>98</v>
      </c>
      <c r="AZ457">
        <f t="shared" si="67"/>
        <v>1</v>
      </c>
      <c r="BA457" s="7">
        <f t="shared" si="68"/>
        <v>1.0000491514553469</v>
      </c>
      <c r="BB457" s="8">
        <f t="shared" si="69"/>
        <v>8.5345145810261966E-2</v>
      </c>
    </row>
    <row r="458" spans="1:54" x14ac:dyDescent="0.25">
      <c r="A458" t="s">
        <v>124</v>
      </c>
      <c r="B458">
        <v>90</v>
      </c>
      <c r="C458">
        <v>90</v>
      </c>
      <c r="D458">
        <v>90</v>
      </c>
      <c r="E458">
        <v>90</v>
      </c>
      <c r="F458">
        <v>90</v>
      </c>
      <c r="G458">
        <v>90</v>
      </c>
      <c r="H458">
        <v>85</v>
      </c>
      <c r="I458">
        <v>90</v>
      </c>
      <c r="J458">
        <v>90</v>
      </c>
      <c r="K458">
        <v>90</v>
      </c>
      <c r="L458">
        <v>90</v>
      </c>
      <c r="M458">
        <v>85</v>
      </c>
      <c r="N458">
        <v>85</v>
      </c>
      <c r="O458">
        <v>90</v>
      </c>
      <c r="P458">
        <v>90</v>
      </c>
      <c r="Q458">
        <v>90</v>
      </c>
      <c r="R458">
        <v>90</v>
      </c>
      <c r="S458">
        <v>85</v>
      </c>
      <c r="T458">
        <v>90</v>
      </c>
      <c r="U458">
        <v>92</v>
      </c>
      <c r="V458">
        <v>87</v>
      </c>
      <c r="W458">
        <v>92</v>
      </c>
      <c r="X458">
        <v>87</v>
      </c>
      <c r="Y458">
        <v>87</v>
      </c>
      <c r="Z458">
        <v>87</v>
      </c>
      <c r="AA458">
        <v>87</v>
      </c>
      <c r="AB458">
        <v>92</v>
      </c>
      <c r="AC458">
        <v>87</v>
      </c>
      <c r="AD458">
        <v>87</v>
      </c>
      <c r="AE458">
        <v>92</v>
      </c>
      <c r="AF458">
        <v>92</v>
      </c>
      <c r="AG458">
        <v>92</v>
      </c>
      <c r="AH458">
        <v>92</v>
      </c>
      <c r="AI458">
        <v>92</v>
      </c>
      <c r="AJ458">
        <v>92</v>
      </c>
      <c r="AK458">
        <v>92</v>
      </c>
      <c r="AL458">
        <v>92</v>
      </c>
      <c r="AM458">
        <v>92</v>
      </c>
      <c r="AN458">
        <v>92</v>
      </c>
      <c r="AO458">
        <v>92</v>
      </c>
      <c r="AP458">
        <v>92</v>
      </c>
      <c r="AQ458">
        <v>92</v>
      </c>
      <c r="AR458">
        <v>92</v>
      </c>
      <c r="AS458">
        <v>92</v>
      </c>
      <c r="AT458" s="8">
        <f t="shared" si="62"/>
        <v>89.88636363636364</v>
      </c>
      <c r="AU458">
        <f t="shared" si="63"/>
        <v>90</v>
      </c>
      <c r="AV458" s="8">
        <f t="shared" si="64"/>
        <v>2.3349309943581575</v>
      </c>
      <c r="AW458" s="6">
        <f>Table18[[#This Row],[Szórás]]/Table18[[#This Row],[Átlagos akadálymentességi hibaszám]]</f>
        <v>2.59764762962728E-2</v>
      </c>
      <c r="AX458">
        <f t="shared" si="65"/>
        <v>85</v>
      </c>
      <c r="AY458">
        <f t="shared" si="66"/>
        <v>92</v>
      </c>
      <c r="AZ458">
        <f t="shared" si="67"/>
        <v>7</v>
      </c>
      <c r="BA458" s="7">
        <f t="shared" si="68"/>
        <v>1.0009126838140159</v>
      </c>
      <c r="BB458" s="8">
        <f t="shared" si="69"/>
        <v>0.19883478601344301</v>
      </c>
    </row>
    <row r="459" spans="1:54" x14ac:dyDescent="0.25">
      <c r="A459" t="s">
        <v>103</v>
      </c>
      <c r="B459">
        <v>34</v>
      </c>
      <c r="C459">
        <v>35</v>
      </c>
      <c r="D459">
        <v>34</v>
      </c>
      <c r="E459">
        <v>36</v>
      </c>
      <c r="F459">
        <v>34</v>
      </c>
      <c r="G459">
        <v>34</v>
      </c>
      <c r="H459">
        <v>34</v>
      </c>
      <c r="I459">
        <v>34</v>
      </c>
      <c r="J459">
        <v>35</v>
      </c>
      <c r="K459">
        <v>36</v>
      </c>
      <c r="L459">
        <v>35</v>
      </c>
      <c r="M459">
        <v>35</v>
      </c>
      <c r="N459">
        <v>36</v>
      </c>
      <c r="O459">
        <v>34</v>
      </c>
      <c r="P459">
        <v>39</v>
      </c>
      <c r="Q459">
        <v>36</v>
      </c>
      <c r="R459">
        <v>36</v>
      </c>
      <c r="S459">
        <v>36</v>
      </c>
      <c r="T459">
        <v>36</v>
      </c>
      <c r="U459">
        <v>36</v>
      </c>
      <c r="V459">
        <v>36</v>
      </c>
      <c r="W459">
        <v>36</v>
      </c>
      <c r="X459">
        <v>37</v>
      </c>
      <c r="Y459">
        <v>36</v>
      </c>
      <c r="Z459">
        <v>38</v>
      </c>
      <c r="AA459">
        <v>36</v>
      </c>
      <c r="AB459">
        <v>38</v>
      </c>
      <c r="AC459">
        <v>38</v>
      </c>
      <c r="AD459">
        <v>36</v>
      </c>
      <c r="AE459">
        <v>34</v>
      </c>
      <c r="AF459">
        <v>36</v>
      </c>
      <c r="AG459">
        <v>36</v>
      </c>
      <c r="AH459">
        <v>36</v>
      </c>
      <c r="AI459">
        <v>36</v>
      </c>
      <c r="AJ459">
        <v>38</v>
      </c>
      <c r="AK459">
        <v>38</v>
      </c>
      <c r="AL459">
        <v>36</v>
      </c>
      <c r="AM459">
        <v>36</v>
      </c>
      <c r="AN459">
        <v>37</v>
      </c>
      <c r="AO459">
        <v>32</v>
      </c>
      <c r="AP459">
        <v>34</v>
      </c>
      <c r="AQ459">
        <v>32</v>
      </c>
      <c r="AR459">
        <v>32</v>
      </c>
      <c r="AS459">
        <v>32</v>
      </c>
      <c r="AT459" s="8">
        <f t="shared" si="62"/>
        <v>35.477272727272727</v>
      </c>
      <c r="AU459">
        <f t="shared" si="63"/>
        <v>36</v>
      </c>
      <c r="AV459" s="8">
        <f t="shared" si="64"/>
        <v>1.6911347004460808</v>
      </c>
      <c r="AW459" s="6">
        <f>Table18[[#This Row],[Szórás]]/Table18[[#This Row],[Átlagos akadálymentességi hibaszám]]</f>
        <v>4.7668114554533993E-2</v>
      </c>
      <c r="AX459">
        <f t="shared" si="65"/>
        <v>32</v>
      </c>
      <c r="AY459">
        <f t="shared" si="66"/>
        <v>39</v>
      </c>
      <c r="AZ459">
        <f t="shared" si="67"/>
        <v>7</v>
      </c>
      <c r="BA459" s="7">
        <f t="shared" si="68"/>
        <v>0.99989022741753375</v>
      </c>
      <c r="BB459" s="8">
        <f t="shared" si="69"/>
        <v>8.5781088176283427E-4</v>
      </c>
    </row>
    <row r="460" spans="1:54" x14ac:dyDescent="0.25">
      <c r="A460" t="s">
        <v>137</v>
      </c>
      <c r="B460">
        <v>57</v>
      </c>
      <c r="C460">
        <v>57</v>
      </c>
      <c r="D460">
        <v>57</v>
      </c>
      <c r="E460">
        <v>58</v>
      </c>
      <c r="F460">
        <v>57</v>
      </c>
      <c r="G460">
        <v>57</v>
      </c>
      <c r="H460">
        <v>57</v>
      </c>
      <c r="I460">
        <v>57</v>
      </c>
      <c r="J460">
        <v>57</v>
      </c>
      <c r="K460">
        <v>58</v>
      </c>
      <c r="L460">
        <v>57</v>
      </c>
      <c r="M460">
        <v>57</v>
      </c>
      <c r="N460">
        <v>59</v>
      </c>
      <c r="O460">
        <v>57</v>
      </c>
      <c r="P460">
        <v>57</v>
      </c>
      <c r="Q460">
        <v>58</v>
      </c>
      <c r="R460">
        <v>57</v>
      </c>
      <c r="S460">
        <v>57</v>
      </c>
      <c r="T460">
        <v>57</v>
      </c>
      <c r="U460">
        <v>57</v>
      </c>
      <c r="V460">
        <v>57</v>
      </c>
      <c r="W460">
        <v>57</v>
      </c>
      <c r="X460">
        <v>57</v>
      </c>
      <c r="Y460">
        <v>57</v>
      </c>
      <c r="Z460">
        <v>57</v>
      </c>
      <c r="AA460">
        <v>63</v>
      </c>
      <c r="AB460">
        <v>56</v>
      </c>
      <c r="AC460">
        <v>58</v>
      </c>
      <c r="AD460">
        <v>58</v>
      </c>
      <c r="AE460">
        <v>58</v>
      </c>
      <c r="AF460">
        <v>58</v>
      </c>
      <c r="AG460">
        <v>57</v>
      </c>
      <c r="AH460">
        <v>58</v>
      </c>
      <c r="AI460">
        <v>55</v>
      </c>
      <c r="AJ460">
        <v>55</v>
      </c>
      <c r="AK460">
        <v>56</v>
      </c>
      <c r="AL460">
        <v>50</v>
      </c>
      <c r="AM460">
        <v>49</v>
      </c>
      <c r="AN460">
        <v>49</v>
      </c>
      <c r="AO460">
        <v>49</v>
      </c>
      <c r="AP460">
        <v>49</v>
      </c>
      <c r="AQ460">
        <v>49</v>
      </c>
      <c r="AR460">
        <v>50</v>
      </c>
      <c r="AS460">
        <v>50</v>
      </c>
      <c r="AT460" s="8">
        <f t="shared" si="62"/>
        <v>55.840909090909093</v>
      </c>
      <c r="AU460">
        <f t="shared" si="63"/>
        <v>57</v>
      </c>
      <c r="AV460" s="8">
        <f t="shared" si="64"/>
        <v>3.2915902837677873</v>
      </c>
      <c r="AW460" s="6">
        <f>Table18[[#This Row],[Szórás]]/Table18[[#This Row],[Átlagos akadálymentességi hibaszám]]</f>
        <v>5.894585774757128E-2</v>
      </c>
      <c r="AX460">
        <f t="shared" si="65"/>
        <v>49</v>
      </c>
      <c r="AY460">
        <f t="shared" si="66"/>
        <v>63</v>
      </c>
      <c r="AZ460">
        <f t="shared" si="67"/>
        <v>14</v>
      </c>
      <c r="BA460" s="7">
        <f t="shared" si="68"/>
        <v>0.99693612429519773</v>
      </c>
      <c r="BB460" s="8">
        <f t="shared" si="69"/>
        <v>0.41565191878204555</v>
      </c>
    </row>
    <row r="461" spans="1:54" x14ac:dyDescent="0.25">
      <c r="A461" t="s">
        <v>175</v>
      </c>
      <c r="B461">
        <v>132</v>
      </c>
      <c r="C461">
        <v>132</v>
      </c>
      <c r="D461">
        <v>128</v>
      </c>
      <c r="E461">
        <v>138</v>
      </c>
      <c r="F461">
        <v>140</v>
      </c>
      <c r="G461">
        <v>142</v>
      </c>
      <c r="H461">
        <v>141</v>
      </c>
      <c r="I461">
        <v>141</v>
      </c>
      <c r="J461">
        <v>136</v>
      </c>
      <c r="K461">
        <v>137</v>
      </c>
      <c r="L461">
        <v>138</v>
      </c>
      <c r="M461">
        <v>137</v>
      </c>
      <c r="N461">
        <v>134</v>
      </c>
      <c r="O461">
        <v>137</v>
      </c>
      <c r="P461">
        <v>137</v>
      </c>
      <c r="Q461">
        <v>142</v>
      </c>
      <c r="R461">
        <v>142</v>
      </c>
      <c r="S461">
        <v>141</v>
      </c>
      <c r="T461">
        <v>137</v>
      </c>
      <c r="U461">
        <v>133</v>
      </c>
      <c r="V461">
        <v>136</v>
      </c>
      <c r="W461">
        <v>135</v>
      </c>
      <c r="X461">
        <v>133</v>
      </c>
      <c r="Y461">
        <v>139</v>
      </c>
      <c r="Z461">
        <v>138</v>
      </c>
      <c r="AA461">
        <v>138</v>
      </c>
      <c r="AB461">
        <v>134</v>
      </c>
      <c r="AC461">
        <v>137</v>
      </c>
      <c r="AD461">
        <v>139</v>
      </c>
      <c r="AE461">
        <v>137</v>
      </c>
      <c r="AF461">
        <v>135</v>
      </c>
      <c r="AG461">
        <v>135</v>
      </c>
      <c r="AH461">
        <v>140</v>
      </c>
      <c r="AI461">
        <v>134</v>
      </c>
      <c r="AJ461">
        <v>133</v>
      </c>
      <c r="AK461">
        <v>139</v>
      </c>
      <c r="AL461">
        <v>132</v>
      </c>
      <c r="AM461">
        <v>132</v>
      </c>
      <c r="AN461">
        <v>132</v>
      </c>
      <c r="AO461">
        <v>135</v>
      </c>
      <c r="AP461">
        <v>134</v>
      </c>
      <c r="AQ461">
        <v>132</v>
      </c>
      <c r="AR461">
        <v>133</v>
      </c>
      <c r="AS461">
        <v>131</v>
      </c>
      <c r="AT461" s="8">
        <f t="shared" si="62"/>
        <v>136.09090909090909</v>
      </c>
      <c r="AU461">
        <f t="shared" si="63"/>
        <v>136.5</v>
      </c>
      <c r="AV461" s="8">
        <f t="shared" si="64"/>
        <v>3.4291376759829366</v>
      </c>
      <c r="AW461" s="6">
        <f>Table18[[#This Row],[Szórás]]/Table18[[#This Row],[Átlagos akadálymentességi hibaszám]]</f>
        <v>2.519740443274035E-2</v>
      </c>
      <c r="AX461">
        <f t="shared" si="65"/>
        <v>128</v>
      </c>
      <c r="AY461">
        <f t="shared" si="66"/>
        <v>142</v>
      </c>
      <c r="AZ461">
        <f t="shared" si="67"/>
        <v>14</v>
      </c>
      <c r="BA461" s="7">
        <f t="shared" si="68"/>
        <v>0.9993749508673635</v>
      </c>
      <c r="BB461" s="8">
        <f t="shared" si="69"/>
        <v>0.10143122641334695</v>
      </c>
    </row>
    <row r="462" spans="1:54" x14ac:dyDescent="0.25">
      <c r="A462" t="s">
        <v>137</v>
      </c>
      <c r="B462">
        <v>174</v>
      </c>
      <c r="C462">
        <v>174</v>
      </c>
      <c r="D462">
        <v>187</v>
      </c>
      <c r="E462">
        <v>210</v>
      </c>
      <c r="F462">
        <v>204</v>
      </c>
      <c r="G462">
        <v>202</v>
      </c>
      <c r="H462">
        <v>213</v>
      </c>
      <c r="I462">
        <v>220</v>
      </c>
      <c r="J462">
        <v>217</v>
      </c>
      <c r="K462">
        <v>200</v>
      </c>
      <c r="L462">
        <v>202</v>
      </c>
      <c r="M462">
        <v>202</v>
      </c>
      <c r="N462">
        <v>204</v>
      </c>
      <c r="O462">
        <v>196</v>
      </c>
      <c r="P462">
        <v>198</v>
      </c>
      <c r="Q462">
        <v>199</v>
      </c>
      <c r="R462">
        <v>200</v>
      </c>
      <c r="S462">
        <v>194</v>
      </c>
      <c r="T462">
        <v>184</v>
      </c>
      <c r="U462">
        <v>182</v>
      </c>
      <c r="V462">
        <v>188</v>
      </c>
      <c r="W462">
        <v>185</v>
      </c>
      <c r="X462">
        <v>171</v>
      </c>
      <c r="Y462">
        <v>174</v>
      </c>
      <c r="Z462">
        <v>202</v>
      </c>
      <c r="AA462">
        <v>204</v>
      </c>
      <c r="AB462">
        <v>197</v>
      </c>
      <c r="AC462">
        <v>198</v>
      </c>
      <c r="AD462">
        <v>171</v>
      </c>
      <c r="AE462">
        <v>186</v>
      </c>
      <c r="AF462">
        <v>183</v>
      </c>
      <c r="AG462">
        <v>172</v>
      </c>
      <c r="AH462">
        <v>181</v>
      </c>
      <c r="AI462">
        <v>193</v>
      </c>
      <c r="AJ462">
        <v>198</v>
      </c>
      <c r="AK462">
        <v>175</v>
      </c>
      <c r="AL462">
        <v>185</v>
      </c>
      <c r="AM462">
        <v>191</v>
      </c>
      <c r="AN462">
        <v>207</v>
      </c>
      <c r="AO462">
        <v>202</v>
      </c>
      <c r="AP462">
        <v>196</v>
      </c>
      <c r="AQ462">
        <v>163</v>
      </c>
      <c r="AR462">
        <v>179</v>
      </c>
      <c r="AS462">
        <v>195</v>
      </c>
      <c r="AT462" s="8">
        <f t="shared" si="62"/>
        <v>192.22727272727272</v>
      </c>
      <c r="AU462">
        <f t="shared" si="63"/>
        <v>195.5</v>
      </c>
      <c r="AV462" s="8">
        <f t="shared" si="64"/>
        <v>13.450795146140059</v>
      </c>
      <c r="AW462" s="6">
        <f>Table18[[#This Row],[Szórás]]/Table18[[#This Row],[Átlagos akadálymentességi hibaszám]]</f>
        <v>6.9973396362043347E-2</v>
      </c>
      <c r="AX462">
        <f t="shared" si="65"/>
        <v>163</v>
      </c>
      <c r="AY462">
        <f t="shared" si="66"/>
        <v>220</v>
      </c>
      <c r="AZ462">
        <f t="shared" si="67"/>
        <v>57</v>
      </c>
      <c r="BA462" s="7">
        <f t="shared" si="68"/>
        <v>0.9982002747092823</v>
      </c>
      <c r="BB462" s="8">
        <f t="shared" si="69"/>
        <v>0.10713683310247116</v>
      </c>
    </row>
    <row r="463" spans="1:54" x14ac:dyDescent="0.25">
      <c r="A463" t="s">
        <v>103</v>
      </c>
      <c r="B463">
        <v>21</v>
      </c>
      <c r="C463">
        <v>21</v>
      </c>
      <c r="D463">
        <v>21</v>
      </c>
      <c r="E463">
        <v>23</v>
      </c>
      <c r="F463">
        <v>21</v>
      </c>
      <c r="G463">
        <v>22</v>
      </c>
      <c r="H463">
        <v>21</v>
      </c>
      <c r="I463">
        <v>21</v>
      </c>
      <c r="J463">
        <v>21</v>
      </c>
      <c r="K463">
        <v>21</v>
      </c>
      <c r="L463">
        <v>21</v>
      </c>
      <c r="M463">
        <v>22</v>
      </c>
      <c r="N463">
        <v>23</v>
      </c>
      <c r="O463">
        <v>21</v>
      </c>
      <c r="P463">
        <v>22</v>
      </c>
      <c r="Q463">
        <v>21</v>
      </c>
      <c r="R463">
        <v>23</v>
      </c>
      <c r="S463">
        <v>22</v>
      </c>
      <c r="T463">
        <v>23</v>
      </c>
      <c r="U463">
        <v>22</v>
      </c>
      <c r="V463">
        <v>24</v>
      </c>
      <c r="W463">
        <v>22</v>
      </c>
      <c r="X463">
        <v>22</v>
      </c>
      <c r="Y463">
        <v>22</v>
      </c>
      <c r="Z463">
        <v>22</v>
      </c>
      <c r="AA463">
        <v>22</v>
      </c>
      <c r="AB463">
        <v>18</v>
      </c>
      <c r="AC463">
        <v>22</v>
      </c>
      <c r="AD463">
        <v>21</v>
      </c>
      <c r="AE463">
        <v>22</v>
      </c>
      <c r="AF463">
        <v>24</v>
      </c>
      <c r="AG463">
        <v>21</v>
      </c>
      <c r="AH463">
        <v>21</v>
      </c>
      <c r="AI463">
        <v>25</v>
      </c>
      <c r="AJ463">
        <v>18</v>
      </c>
      <c r="AK463">
        <v>23</v>
      </c>
      <c r="AL463">
        <v>24</v>
      </c>
      <c r="AM463">
        <v>21</v>
      </c>
      <c r="AN463">
        <v>22</v>
      </c>
      <c r="AO463">
        <v>20</v>
      </c>
      <c r="AP463">
        <v>21</v>
      </c>
      <c r="AQ463">
        <v>22</v>
      </c>
      <c r="AR463">
        <v>22</v>
      </c>
      <c r="AS463">
        <v>23</v>
      </c>
      <c r="AT463" s="8">
        <f t="shared" si="62"/>
        <v>21.75</v>
      </c>
      <c r="AU463">
        <f t="shared" si="63"/>
        <v>22</v>
      </c>
      <c r="AV463" s="8">
        <f t="shared" si="64"/>
        <v>1.3316365172048596</v>
      </c>
      <c r="AW463" s="6">
        <f>Table18[[#This Row],[Szórás]]/Table18[[#This Row],[Átlagos akadálymentességi hibaszám]]</f>
        <v>6.1224667457694698E-2</v>
      </c>
      <c r="AX463">
        <f t="shared" si="65"/>
        <v>18</v>
      </c>
      <c r="AY463">
        <f t="shared" si="66"/>
        <v>25</v>
      </c>
      <c r="AZ463">
        <f t="shared" si="67"/>
        <v>7</v>
      </c>
      <c r="BA463" s="7">
        <f t="shared" si="68"/>
        <v>1.0004047494664454</v>
      </c>
      <c r="BB463" s="8">
        <f t="shared" si="69"/>
        <v>6.9418324584784551E-3</v>
      </c>
    </row>
    <row r="464" spans="1:54" x14ac:dyDescent="0.25">
      <c r="A464" t="s">
        <v>175</v>
      </c>
      <c r="B464">
        <v>193</v>
      </c>
      <c r="C464">
        <v>205</v>
      </c>
      <c r="D464">
        <v>216</v>
      </c>
      <c r="E464">
        <v>161</v>
      </c>
      <c r="F464">
        <v>165</v>
      </c>
      <c r="G464">
        <v>127</v>
      </c>
      <c r="H464">
        <v>175</v>
      </c>
      <c r="I464">
        <v>132</v>
      </c>
      <c r="J464">
        <v>179</v>
      </c>
      <c r="K464">
        <v>165</v>
      </c>
      <c r="L464">
        <v>185</v>
      </c>
      <c r="M464">
        <v>182</v>
      </c>
      <c r="N464">
        <v>172</v>
      </c>
      <c r="O464">
        <v>159</v>
      </c>
      <c r="P464">
        <v>144</v>
      </c>
      <c r="Q464">
        <v>139</v>
      </c>
      <c r="R464">
        <v>158</v>
      </c>
      <c r="S464">
        <v>162</v>
      </c>
      <c r="T464">
        <v>164</v>
      </c>
      <c r="U464">
        <v>138</v>
      </c>
      <c r="V464">
        <v>152</v>
      </c>
      <c r="W464">
        <v>128</v>
      </c>
      <c r="X464">
        <v>190</v>
      </c>
      <c r="Y464">
        <v>176</v>
      </c>
      <c r="Z464">
        <v>193</v>
      </c>
      <c r="AA464">
        <v>197</v>
      </c>
      <c r="AB464">
        <v>153</v>
      </c>
      <c r="AC464">
        <v>154</v>
      </c>
      <c r="AD464">
        <v>177</v>
      </c>
      <c r="AE464">
        <v>129</v>
      </c>
      <c r="AF464">
        <v>141</v>
      </c>
      <c r="AG464">
        <v>126</v>
      </c>
      <c r="AH464">
        <v>109</v>
      </c>
      <c r="AI464">
        <v>135</v>
      </c>
      <c r="AJ464">
        <v>120</v>
      </c>
      <c r="AK464">
        <v>126</v>
      </c>
      <c r="AL464">
        <v>115</v>
      </c>
      <c r="AM464">
        <v>129</v>
      </c>
      <c r="AN464">
        <v>122</v>
      </c>
      <c r="AO464">
        <v>115</v>
      </c>
      <c r="AP464">
        <v>104</v>
      </c>
      <c r="AQ464">
        <v>111</v>
      </c>
      <c r="AR464">
        <v>104</v>
      </c>
      <c r="AS464">
        <v>119</v>
      </c>
      <c r="AT464" s="8">
        <f t="shared" si="62"/>
        <v>151.04545454545453</v>
      </c>
      <c r="AU464">
        <f t="shared" si="63"/>
        <v>152.5</v>
      </c>
      <c r="AV464" s="8">
        <f t="shared" si="64"/>
        <v>29.741486603227791</v>
      </c>
      <c r="AW464" s="6">
        <f>Table18[[#This Row],[Szórás]]/Table18[[#This Row],[Átlagos akadálymentességi hibaszám]]</f>
        <v>0.19690421464670824</v>
      </c>
      <c r="AX464">
        <f t="shared" si="65"/>
        <v>104</v>
      </c>
      <c r="AY464">
        <f t="shared" si="66"/>
        <v>216</v>
      </c>
      <c r="AZ464">
        <f t="shared" si="67"/>
        <v>112</v>
      </c>
      <c r="BA464" s="7">
        <f t="shared" si="68"/>
        <v>0.98899110329814732</v>
      </c>
      <c r="BB464" s="8">
        <f t="shared" si="69"/>
        <v>0.51544297328977517</v>
      </c>
    </row>
    <row r="465" spans="1:54" x14ac:dyDescent="0.25">
      <c r="A465" t="s">
        <v>103</v>
      </c>
      <c r="B465">
        <v>52</v>
      </c>
      <c r="C465">
        <v>47</v>
      </c>
      <c r="D465">
        <v>47</v>
      </c>
      <c r="E465">
        <v>47</v>
      </c>
      <c r="F465">
        <v>37</v>
      </c>
      <c r="G465">
        <v>37</v>
      </c>
      <c r="H465">
        <v>37</v>
      </c>
      <c r="I465">
        <v>4</v>
      </c>
      <c r="J465">
        <v>4</v>
      </c>
      <c r="K465">
        <v>4</v>
      </c>
      <c r="L465">
        <v>4</v>
      </c>
      <c r="M465">
        <v>4</v>
      </c>
      <c r="N465">
        <v>4</v>
      </c>
      <c r="O465">
        <v>4</v>
      </c>
      <c r="P465">
        <v>4</v>
      </c>
      <c r="Q465">
        <v>4</v>
      </c>
      <c r="R465">
        <v>4</v>
      </c>
      <c r="S465">
        <v>4</v>
      </c>
      <c r="T465">
        <v>14</v>
      </c>
      <c r="U465">
        <v>11</v>
      </c>
      <c r="V465">
        <v>11</v>
      </c>
      <c r="W465">
        <v>13</v>
      </c>
      <c r="X465">
        <v>4</v>
      </c>
      <c r="Y465">
        <v>4</v>
      </c>
      <c r="Z465">
        <v>4</v>
      </c>
      <c r="AA465">
        <v>4</v>
      </c>
      <c r="AB465">
        <v>4</v>
      </c>
      <c r="AC465">
        <v>5</v>
      </c>
      <c r="AD465">
        <v>5</v>
      </c>
      <c r="AE465">
        <v>5</v>
      </c>
      <c r="AF465">
        <v>4</v>
      </c>
      <c r="AG465">
        <v>4</v>
      </c>
      <c r="AH465">
        <v>4</v>
      </c>
      <c r="AI465">
        <v>4</v>
      </c>
      <c r="AJ465">
        <v>4</v>
      </c>
      <c r="AK465">
        <v>4</v>
      </c>
      <c r="AL465">
        <v>4</v>
      </c>
      <c r="AM465">
        <v>4</v>
      </c>
      <c r="AN465">
        <v>4</v>
      </c>
      <c r="AO465">
        <v>5</v>
      </c>
      <c r="AP465">
        <v>15</v>
      </c>
      <c r="AQ465">
        <v>15</v>
      </c>
      <c r="AR465">
        <v>15</v>
      </c>
      <c r="AS465">
        <v>15</v>
      </c>
      <c r="AT465" s="8">
        <f t="shared" si="62"/>
        <v>12.113636363636363</v>
      </c>
      <c r="AU465">
        <f t="shared" si="63"/>
        <v>4</v>
      </c>
      <c r="AV465" s="8">
        <f t="shared" si="64"/>
        <v>14.457983887708949</v>
      </c>
      <c r="AW465" s="6">
        <f>Table18[[#This Row],[Szórás]]/Table18[[#This Row],[Átlagos akadálymentességi hibaszám]]</f>
        <v>1.1935296267527087</v>
      </c>
      <c r="AX465">
        <f t="shared" si="65"/>
        <v>4</v>
      </c>
      <c r="AY465">
        <f t="shared" si="66"/>
        <v>52</v>
      </c>
      <c r="AZ465">
        <f t="shared" si="67"/>
        <v>48</v>
      </c>
      <c r="BA465" s="7">
        <f t="shared" si="68"/>
        <v>0.97159867320985105</v>
      </c>
      <c r="BB465" s="8">
        <f t="shared" si="69"/>
        <v>0.16859458929348328</v>
      </c>
    </row>
    <row r="466" spans="1:54" x14ac:dyDescent="0.25">
      <c r="A466" t="s">
        <v>137</v>
      </c>
      <c r="B466">
        <v>31</v>
      </c>
      <c r="C466">
        <v>31</v>
      </c>
      <c r="D466">
        <v>32</v>
      </c>
      <c r="E466">
        <v>32</v>
      </c>
      <c r="F466">
        <v>31</v>
      </c>
      <c r="G466">
        <v>31</v>
      </c>
      <c r="H466">
        <v>31</v>
      </c>
      <c r="I466">
        <v>31</v>
      </c>
      <c r="J466">
        <v>31</v>
      </c>
      <c r="K466">
        <v>31</v>
      </c>
      <c r="L466">
        <v>31</v>
      </c>
      <c r="M466">
        <v>31</v>
      </c>
      <c r="N466">
        <v>31</v>
      </c>
      <c r="O466">
        <v>31</v>
      </c>
      <c r="P466">
        <v>31</v>
      </c>
      <c r="Q466">
        <v>31</v>
      </c>
      <c r="R466">
        <v>31</v>
      </c>
      <c r="S466">
        <v>31</v>
      </c>
      <c r="T466">
        <v>31</v>
      </c>
      <c r="U466">
        <v>31</v>
      </c>
      <c r="V466">
        <v>31</v>
      </c>
      <c r="W466">
        <v>31</v>
      </c>
      <c r="X466">
        <v>31</v>
      </c>
      <c r="Y466">
        <v>32</v>
      </c>
      <c r="Z466">
        <v>32</v>
      </c>
      <c r="AA466">
        <v>31</v>
      </c>
      <c r="AB466">
        <v>31</v>
      </c>
      <c r="AC466">
        <v>31</v>
      </c>
      <c r="AD466">
        <v>31</v>
      </c>
      <c r="AE466">
        <v>31</v>
      </c>
      <c r="AF466">
        <v>31</v>
      </c>
      <c r="AG466">
        <v>31</v>
      </c>
      <c r="AH466">
        <v>31</v>
      </c>
      <c r="AI466">
        <v>31</v>
      </c>
      <c r="AJ466">
        <v>32</v>
      </c>
      <c r="AK466">
        <v>32</v>
      </c>
      <c r="AL466">
        <v>33</v>
      </c>
      <c r="AM466">
        <v>33</v>
      </c>
      <c r="AN466">
        <v>33</v>
      </c>
      <c r="AO466">
        <v>32</v>
      </c>
      <c r="AP466">
        <v>32</v>
      </c>
      <c r="AQ466">
        <v>32</v>
      </c>
      <c r="AR466">
        <v>32</v>
      </c>
      <c r="AS466">
        <v>31</v>
      </c>
      <c r="AT466" s="8">
        <f t="shared" si="62"/>
        <v>31.363636363636363</v>
      </c>
      <c r="AU466">
        <f t="shared" si="63"/>
        <v>31</v>
      </c>
      <c r="AV466" s="8">
        <f t="shared" si="64"/>
        <v>0.61345036723889812</v>
      </c>
      <c r="AW466" s="6">
        <f>Table18[[#This Row],[Szórás]]/Table18[[#This Row],[Átlagos akadálymentességi hibaszám]]</f>
        <v>1.9559287071385156E-2</v>
      </c>
      <c r="AX466">
        <f t="shared" si="65"/>
        <v>31</v>
      </c>
      <c r="AY466">
        <f t="shared" si="66"/>
        <v>33</v>
      </c>
      <c r="AZ466">
        <f t="shared" si="67"/>
        <v>2</v>
      </c>
      <c r="BA466" s="7">
        <f t="shared" si="68"/>
        <v>1.0007142941811786</v>
      </c>
      <c r="BB466" s="8">
        <f t="shared" si="69"/>
        <v>0.22595956613735785</v>
      </c>
    </row>
    <row r="467" spans="1:54" x14ac:dyDescent="0.25">
      <c r="A467" t="s">
        <v>137</v>
      </c>
      <c r="B467">
        <v>12</v>
      </c>
      <c r="C467">
        <v>12</v>
      </c>
      <c r="D467">
        <v>12</v>
      </c>
      <c r="E467">
        <v>12</v>
      </c>
      <c r="F467">
        <v>12</v>
      </c>
      <c r="G467">
        <v>12</v>
      </c>
      <c r="H467">
        <v>12</v>
      </c>
      <c r="I467">
        <v>12</v>
      </c>
      <c r="J467">
        <v>12</v>
      </c>
      <c r="K467">
        <v>12</v>
      </c>
      <c r="L467">
        <v>12</v>
      </c>
      <c r="M467">
        <v>12</v>
      </c>
      <c r="N467">
        <v>12</v>
      </c>
      <c r="O467">
        <v>12</v>
      </c>
      <c r="P467">
        <v>12</v>
      </c>
      <c r="Q467">
        <v>12</v>
      </c>
      <c r="R467">
        <v>12</v>
      </c>
      <c r="S467">
        <v>12</v>
      </c>
      <c r="T467">
        <v>12</v>
      </c>
      <c r="U467">
        <v>12</v>
      </c>
      <c r="V467">
        <v>12</v>
      </c>
      <c r="W467">
        <v>12</v>
      </c>
      <c r="X467">
        <v>12</v>
      </c>
      <c r="Y467">
        <v>12</v>
      </c>
      <c r="Z467">
        <v>12</v>
      </c>
      <c r="AA467">
        <v>12</v>
      </c>
      <c r="AB467">
        <v>12</v>
      </c>
      <c r="AC467">
        <v>12</v>
      </c>
      <c r="AD467">
        <v>12</v>
      </c>
      <c r="AE467">
        <v>12</v>
      </c>
      <c r="AF467">
        <v>12</v>
      </c>
      <c r="AG467">
        <v>12</v>
      </c>
      <c r="AH467">
        <v>12</v>
      </c>
      <c r="AI467">
        <v>12</v>
      </c>
      <c r="AJ467">
        <v>12</v>
      </c>
      <c r="AK467">
        <v>12</v>
      </c>
      <c r="AL467">
        <v>12</v>
      </c>
      <c r="AM467">
        <v>12</v>
      </c>
      <c r="AN467">
        <v>12</v>
      </c>
      <c r="AO467">
        <v>12</v>
      </c>
      <c r="AP467">
        <v>12</v>
      </c>
      <c r="AQ467">
        <v>12</v>
      </c>
      <c r="AR467">
        <v>12</v>
      </c>
      <c r="AS467">
        <v>12</v>
      </c>
      <c r="AT467" s="8">
        <f t="shared" si="62"/>
        <v>12</v>
      </c>
      <c r="AU467">
        <f t="shared" si="63"/>
        <v>12</v>
      </c>
      <c r="AV467" s="8">
        <f t="shared" si="64"/>
        <v>0</v>
      </c>
      <c r="AW467" s="6">
        <f>Table18[[#This Row],[Szórás]]/Table18[[#This Row],[Átlagos akadálymentességi hibaszám]]</f>
        <v>0</v>
      </c>
      <c r="AX467">
        <f t="shared" si="65"/>
        <v>12</v>
      </c>
      <c r="AY467">
        <f t="shared" si="66"/>
        <v>12</v>
      </c>
      <c r="AZ467">
        <f t="shared" si="67"/>
        <v>0</v>
      </c>
      <c r="BA467" s="7">
        <f t="shared" si="68"/>
        <v>1</v>
      </c>
      <c r="BB467" s="8">
        <f t="shared" si="69"/>
        <v>1</v>
      </c>
    </row>
    <row r="468" spans="1:54" x14ac:dyDescent="0.25">
      <c r="A468" t="s">
        <v>175</v>
      </c>
      <c r="B468">
        <v>351</v>
      </c>
      <c r="C468">
        <v>227</v>
      </c>
      <c r="D468">
        <v>231</v>
      </c>
      <c r="E468">
        <v>299</v>
      </c>
      <c r="F468">
        <v>319</v>
      </c>
      <c r="G468">
        <v>231</v>
      </c>
      <c r="H468">
        <v>251</v>
      </c>
      <c r="I468">
        <v>268</v>
      </c>
      <c r="J468">
        <v>267</v>
      </c>
      <c r="K468">
        <v>222</v>
      </c>
      <c r="L468">
        <v>216</v>
      </c>
      <c r="M468">
        <v>255</v>
      </c>
      <c r="N468">
        <v>243</v>
      </c>
      <c r="O468">
        <v>223</v>
      </c>
      <c r="P468">
        <v>283</v>
      </c>
      <c r="Q468">
        <v>273</v>
      </c>
      <c r="R468">
        <v>191</v>
      </c>
      <c r="S468">
        <v>263</v>
      </c>
      <c r="T468">
        <v>176</v>
      </c>
      <c r="U468">
        <v>212</v>
      </c>
      <c r="V468">
        <v>238</v>
      </c>
      <c r="W468">
        <v>240</v>
      </c>
      <c r="X468">
        <v>10</v>
      </c>
      <c r="Y468">
        <v>223</v>
      </c>
      <c r="Z468">
        <v>285</v>
      </c>
      <c r="AA468">
        <v>302</v>
      </c>
      <c r="AB468">
        <v>235</v>
      </c>
      <c r="AC468">
        <v>270</v>
      </c>
      <c r="AD468">
        <v>227</v>
      </c>
      <c r="AE468">
        <v>230</v>
      </c>
      <c r="AF468">
        <v>175</v>
      </c>
      <c r="AG468">
        <v>9</v>
      </c>
      <c r="AH468">
        <v>283</v>
      </c>
      <c r="AI468">
        <v>270</v>
      </c>
      <c r="AJ468">
        <v>242</v>
      </c>
      <c r="AK468">
        <v>251</v>
      </c>
      <c r="AL468">
        <v>213</v>
      </c>
      <c r="AM468">
        <v>227</v>
      </c>
      <c r="AN468">
        <v>226</v>
      </c>
      <c r="AO468">
        <v>262</v>
      </c>
      <c r="AP468">
        <v>262</v>
      </c>
      <c r="AQ468">
        <v>217</v>
      </c>
      <c r="AR468">
        <v>230</v>
      </c>
      <c r="AS468">
        <v>278</v>
      </c>
      <c r="AT468" s="8">
        <f t="shared" si="62"/>
        <v>236.5</v>
      </c>
      <c r="AU468">
        <f t="shared" si="63"/>
        <v>239</v>
      </c>
      <c r="AV468" s="8">
        <f t="shared" si="64"/>
        <v>61.092952434870114</v>
      </c>
      <c r="AW468" s="6">
        <f>Table18[[#This Row],[Szórás]]/Table18[[#This Row],[Átlagos akadálymentességi hibaszám]]</f>
        <v>0.25832115194448252</v>
      </c>
      <c r="AX468">
        <f t="shared" si="65"/>
        <v>9</v>
      </c>
      <c r="AY468">
        <f t="shared" si="66"/>
        <v>351</v>
      </c>
      <c r="AZ468">
        <f t="shared" si="67"/>
        <v>342</v>
      </c>
      <c r="BA468" s="7">
        <f t="shared" si="68"/>
        <v>0.99339999079809815</v>
      </c>
      <c r="BB468" s="8">
        <f t="shared" si="69"/>
        <v>1.4794510275710472E-2</v>
      </c>
    </row>
    <row r="469" spans="1:54" x14ac:dyDescent="0.25">
      <c r="A469" t="s">
        <v>124</v>
      </c>
      <c r="B469">
        <v>126</v>
      </c>
      <c r="C469">
        <v>128</v>
      </c>
      <c r="D469">
        <v>129</v>
      </c>
      <c r="E469">
        <v>129</v>
      </c>
      <c r="F469">
        <v>129</v>
      </c>
      <c r="G469">
        <v>118</v>
      </c>
      <c r="H469">
        <v>118</v>
      </c>
      <c r="I469">
        <v>118</v>
      </c>
      <c r="J469">
        <v>117</v>
      </c>
      <c r="K469">
        <v>117</v>
      </c>
      <c r="L469">
        <v>117</v>
      </c>
      <c r="M469">
        <v>116</v>
      </c>
      <c r="N469">
        <v>126</v>
      </c>
      <c r="O469">
        <v>126</v>
      </c>
      <c r="P469">
        <v>126</v>
      </c>
      <c r="Q469">
        <v>125</v>
      </c>
      <c r="R469">
        <v>125</v>
      </c>
      <c r="S469">
        <v>125</v>
      </c>
      <c r="T469">
        <v>125</v>
      </c>
      <c r="U469">
        <v>125</v>
      </c>
      <c r="V469">
        <v>126</v>
      </c>
      <c r="W469">
        <v>124</v>
      </c>
      <c r="X469">
        <v>123</v>
      </c>
      <c r="Y469">
        <v>123</v>
      </c>
      <c r="Z469">
        <v>124</v>
      </c>
      <c r="AA469">
        <v>124</v>
      </c>
      <c r="AB469">
        <v>124</v>
      </c>
      <c r="AC469">
        <v>123</v>
      </c>
      <c r="AD469">
        <v>123</v>
      </c>
      <c r="AE469">
        <v>124</v>
      </c>
      <c r="AF469">
        <v>124</v>
      </c>
      <c r="AG469">
        <v>124</v>
      </c>
      <c r="AH469">
        <v>125</v>
      </c>
      <c r="AI469">
        <v>123</v>
      </c>
      <c r="AJ469">
        <v>116</v>
      </c>
      <c r="AK469">
        <v>116</v>
      </c>
      <c r="AL469">
        <v>116</v>
      </c>
      <c r="AM469">
        <v>114</v>
      </c>
      <c r="AN469">
        <v>116</v>
      </c>
      <c r="AO469">
        <v>116</v>
      </c>
      <c r="AP469">
        <v>115</v>
      </c>
      <c r="AQ469">
        <v>115</v>
      </c>
      <c r="AR469">
        <v>115</v>
      </c>
      <c r="AS469">
        <v>115</v>
      </c>
      <c r="AT469" s="8">
        <f t="shared" si="62"/>
        <v>121.65909090909091</v>
      </c>
      <c r="AU469">
        <f t="shared" si="63"/>
        <v>123.5</v>
      </c>
      <c r="AV469" s="8">
        <f t="shared" si="64"/>
        <v>4.6851729600903678</v>
      </c>
      <c r="AW469" s="6">
        <f>Table18[[#This Row],[Szórás]]/Table18[[#This Row],[Átlagos akadálymentességi hibaszám]]</f>
        <v>3.8510668829436989E-2</v>
      </c>
      <c r="AX469">
        <f t="shared" si="65"/>
        <v>114</v>
      </c>
      <c r="AY469">
        <f t="shared" si="66"/>
        <v>129</v>
      </c>
      <c r="AZ469">
        <f t="shared" si="67"/>
        <v>15</v>
      </c>
      <c r="BA469" s="7">
        <f t="shared" si="68"/>
        <v>0.99844548172453029</v>
      </c>
      <c r="BB469" s="8">
        <f t="shared" si="69"/>
        <v>0.26649229994594392</v>
      </c>
    </row>
    <row r="470" spans="1:54" x14ac:dyDescent="0.25">
      <c r="A470" t="s">
        <v>137</v>
      </c>
      <c r="B470">
        <v>112</v>
      </c>
      <c r="C470">
        <v>111</v>
      </c>
      <c r="D470">
        <v>111</v>
      </c>
      <c r="E470">
        <v>111</v>
      </c>
      <c r="F470">
        <v>111</v>
      </c>
      <c r="G470">
        <v>112</v>
      </c>
      <c r="H470">
        <v>111</v>
      </c>
      <c r="I470">
        <v>120</v>
      </c>
      <c r="J470">
        <v>120</v>
      </c>
      <c r="K470">
        <v>105</v>
      </c>
      <c r="L470">
        <v>105</v>
      </c>
      <c r="M470">
        <v>104</v>
      </c>
      <c r="N470">
        <v>104</v>
      </c>
      <c r="O470">
        <v>103</v>
      </c>
      <c r="P470">
        <v>103</v>
      </c>
      <c r="Q470">
        <v>103</v>
      </c>
      <c r="R470">
        <v>103</v>
      </c>
      <c r="S470">
        <v>103</v>
      </c>
      <c r="T470">
        <v>104</v>
      </c>
      <c r="U470">
        <v>112</v>
      </c>
      <c r="V470">
        <v>104</v>
      </c>
      <c r="W470">
        <v>113</v>
      </c>
      <c r="X470">
        <v>104</v>
      </c>
      <c r="Y470">
        <v>104</v>
      </c>
      <c r="Z470">
        <v>104</v>
      </c>
      <c r="AA470">
        <v>104</v>
      </c>
      <c r="AB470">
        <v>104</v>
      </c>
      <c r="AC470">
        <v>104</v>
      </c>
      <c r="AD470">
        <v>104</v>
      </c>
      <c r="AE470">
        <v>104</v>
      </c>
      <c r="AF470">
        <v>104</v>
      </c>
      <c r="AG470">
        <v>104</v>
      </c>
      <c r="AH470">
        <v>104</v>
      </c>
      <c r="AI470">
        <v>104</v>
      </c>
      <c r="AJ470">
        <v>103</v>
      </c>
      <c r="AK470">
        <v>104</v>
      </c>
      <c r="AL470">
        <v>104</v>
      </c>
      <c r="AM470">
        <v>108</v>
      </c>
      <c r="AN470">
        <v>108</v>
      </c>
      <c r="AO470">
        <v>108</v>
      </c>
      <c r="AP470">
        <v>107</v>
      </c>
      <c r="AQ470">
        <v>107</v>
      </c>
      <c r="AR470">
        <v>107</v>
      </c>
      <c r="AS470">
        <v>116</v>
      </c>
      <c r="AT470" s="8">
        <f t="shared" si="62"/>
        <v>106.93181818181819</v>
      </c>
      <c r="AU470">
        <f t="shared" si="63"/>
        <v>104</v>
      </c>
      <c r="AV470" s="8">
        <f t="shared" si="64"/>
        <v>4.5207414871987934</v>
      </c>
      <c r="AW470" s="6">
        <f>Table18[[#This Row],[Szórás]]/Table18[[#This Row],[Átlagos akadálymentességi hibaszám]]</f>
        <v>4.2276859816524313E-2</v>
      </c>
      <c r="AX470">
        <f t="shared" si="65"/>
        <v>103</v>
      </c>
      <c r="AY470">
        <f t="shared" si="66"/>
        <v>120</v>
      </c>
      <c r="AZ470">
        <f t="shared" si="67"/>
        <v>17</v>
      </c>
      <c r="BA470" s="7">
        <f t="shared" si="68"/>
        <v>0.99899038745375823</v>
      </c>
      <c r="BB470" s="8">
        <f t="shared" si="69"/>
        <v>9.9267148509649336E-2</v>
      </c>
    </row>
    <row r="471" spans="1:54" x14ac:dyDescent="0.25">
      <c r="A471" t="s">
        <v>124</v>
      </c>
      <c r="B471">
        <v>143</v>
      </c>
      <c r="C471">
        <v>146</v>
      </c>
      <c r="D471">
        <v>144</v>
      </c>
      <c r="E471">
        <v>147</v>
      </c>
      <c r="F471">
        <v>147</v>
      </c>
      <c r="G471">
        <v>147</v>
      </c>
      <c r="H471">
        <v>144</v>
      </c>
      <c r="I471">
        <v>144</v>
      </c>
      <c r="J471">
        <v>122</v>
      </c>
      <c r="K471">
        <v>147</v>
      </c>
      <c r="L471">
        <v>143</v>
      </c>
      <c r="M471">
        <v>143</v>
      </c>
      <c r="N471">
        <v>143</v>
      </c>
      <c r="O471">
        <v>143</v>
      </c>
      <c r="P471">
        <v>142</v>
      </c>
      <c r="Q471">
        <v>143</v>
      </c>
      <c r="R471">
        <v>143</v>
      </c>
      <c r="S471">
        <v>145</v>
      </c>
      <c r="T471">
        <v>147</v>
      </c>
      <c r="U471">
        <v>147</v>
      </c>
      <c r="V471">
        <v>149</v>
      </c>
      <c r="W471">
        <v>147</v>
      </c>
      <c r="X471">
        <v>139</v>
      </c>
      <c r="Y471">
        <v>142</v>
      </c>
      <c r="Z471">
        <v>143</v>
      </c>
      <c r="AA471">
        <v>143</v>
      </c>
      <c r="AB471">
        <v>131</v>
      </c>
      <c r="AC471">
        <v>131</v>
      </c>
      <c r="AD471">
        <v>132</v>
      </c>
      <c r="AE471">
        <v>133</v>
      </c>
      <c r="AF471">
        <v>135</v>
      </c>
      <c r="AG471">
        <v>128</v>
      </c>
      <c r="AH471">
        <v>131</v>
      </c>
      <c r="AI471">
        <v>130</v>
      </c>
      <c r="AJ471">
        <v>127</v>
      </c>
      <c r="AK471">
        <v>130</v>
      </c>
      <c r="AL471">
        <v>130</v>
      </c>
      <c r="AM471">
        <v>123</v>
      </c>
      <c r="AN471">
        <v>119</v>
      </c>
      <c r="AO471">
        <v>119</v>
      </c>
      <c r="AP471">
        <v>120</v>
      </c>
      <c r="AQ471">
        <v>88</v>
      </c>
      <c r="AR471">
        <v>87</v>
      </c>
      <c r="AS471">
        <v>90</v>
      </c>
      <c r="AT471" s="8">
        <f t="shared" si="62"/>
        <v>134.47727272727272</v>
      </c>
      <c r="AU471">
        <f t="shared" si="63"/>
        <v>142.5</v>
      </c>
      <c r="AV471" s="8">
        <f t="shared" si="64"/>
        <v>15.388743449260124</v>
      </c>
      <c r="AW471" s="6">
        <f>Table18[[#This Row],[Szórás]]/Table18[[#This Row],[Átlagos akadálymentességi hibaszám]]</f>
        <v>0.11443378600092032</v>
      </c>
      <c r="AX471">
        <f t="shared" si="65"/>
        <v>87</v>
      </c>
      <c r="AY471">
        <f t="shared" si="66"/>
        <v>149</v>
      </c>
      <c r="AZ471">
        <f t="shared" si="67"/>
        <v>62</v>
      </c>
      <c r="BA471" s="7">
        <f t="shared" si="68"/>
        <v>0.99272823510332941</v>
      </c>
      <c r="BB471" s="8">
        <f t="shared" si="69"/>
        <v>0.51509326417689016</v>
      </c>
    </row>
    <row r="472" spans="1:54" x14ac:dyDescent="0.25">
      <c r="A472" t="s">
        <v>137</v>
      </c>
      <c r="B472">
        <v>18</v>
      </c>
      <c r="C472">
        <v>18</v>
      </c>
      <c r="D472">
        <v>18</v>
      </c>
      <c r="E472">
        <v>18</v>
      </c>
      <c r="F472">
        <v>18</v>
      </c>
      <c r="G472">
        <v>18</v>
      </c>
      <c r="H472">
        <v>18</v>
      </c>
      <c r="I472">
        <v>18</v>
      </c>
      <c r="J472">
        <v>19</v>
      </c>
      <c r="K472">
        <v>12</v>
      </c>
      <c r="L472">
        <v>15</v>
      </c>
      <c r="M472">
        <v>15</v>
      </c>
      <c r="N472">
        <v>12</v>
      </c>
      <c r="O472">
        <v>12</v>
      </c>
      <c r="P472">
        <v>12</v>
      </c>
      <c r="Q472">
        <v>12</v>
      </c>
      <c r="R472">
        <v>12</v>
      </c>
      <c r="S472">
        <v>12</v>
      </c>
      <c r="T472">
        <v>12</v>
      </c>
      <c r="U472">
        <v>15</v>
      </c>
      <c r="V472">
        <v>12</v>
      </c>
      <c r="W472">
        <v>12</v>
      </c>
      <c r="X472">
        <v>11</v>
      </c>
      <c r="Y472">
        <v>12</v>
      </c>
      <c r="Z472">
        <v>12</v>
      </c>
      <c r="AA472">
        <v>12</v>
      </c>
      <c r="AB472">
        <v>12</v>
      </c>
      <c r="AC472">
        <v>12</v>
      </c>
      <c r="AD472">
        <v>12</v>
      </c>
      <c r="AE472">
        <v>12</v>
      </c>
      <c r="AF472">
        <v>12</v>
      </c>
      <c r="AG472">
        <v>12</v>
      </c>
      <c r="AH472">
        <v>12</v>
      </c>
      <c r="AI472">
        <v>12</v>
      </c>
      <c r="AJ472">
        <v>12</v>
      </c>
      <c r="AK472">
        <v>12</v>
      </c>
      <c r="AL472">
        <v>12</v>
      </c>
      <c r="AM472">
        <v>12</v>
      </c>
      <c r="AN472">
        <v>12</v>
      </c>
      <c r="AO472">
        <v>12</v>
      </c>
      <c r="AP472">
        <v>12</v>
      </c>
      <c r="AQ472">
        <v>12</v>
      </c>
      <c r="AR472">
        <v>12</v>
      </c>
      <c r="AS472">
        <v>12</v>
      </c>
      <c r="AT472" s="8">
        <f t="shared" si="62"/>
        <v>13.431818181818182</v>
      </c>
      <c r="AU472">
        <f t="shared" si="63"/>
        <v>12</v>
      </c>
      <c r="AV472" s="8">
        <f t="shared" si="64"/>
        <v>2.5279620183407365</v>
      </c>
      <c r="AW472" s="6">
        <f>Table18[[#This Row],[Szórás]]/Table18[[#This Row],[Átlagos akadálymentességi hibaszám]]</f>
        <v>0.18820698613704298</v>
      </c>
      <c r="AX472">
        <f t="shared" si="65"/>
        <v>11</v>
      </c>
      <c r="AY472">
        <f t="shared" si="66"/>
        <v>19</v>
      </c>
      <c r="AZ472">
        <f t="shared" si="67"/>
        <v>8</v>
      </c>
      <c r="BA472" s="7">
        <f t="shared" si="68"/>
        <v>0.9901682861392973</v>
      </c>
      <c r="BB472" s="8">
        <f t="shared" si="69"/>
        <v>0.54713877317059145</v>
      </c>
    </row>
    <row r="473" spans="1:54" x14ac:dyDescent="0.25">
      <c r="A473" t="s">
        <v>175</v>
      </c>
      <c r="B473">
        <v>421</v>
      </c>
      <c r="C473">
        <v>426</v>
      </c>
      <c r="D473">
        <v>435</v>
      </c>
      <c r="E473">
        <v>427</v>
      </c>
      <c r="F473">
        <v>423</v>
      </c>
      <c r="G473">
        <v>412</v>
      </c>
      <c r="H473">
        <v>407</v>
      </c>
      <c r="I473">
        <v>430</v>
      </c>
      <c r="J473">
        <v>433</v>
      </c>
      <c r="K473">
        <v>448</v>
      </c>
      <c r="L473">
        <v>436</v>
      </c>
      <c r="M473">
        <v>429</v>
      </c>
      <c r="N473">
        <v>381</v>
      </c>
      <c r="O473">
        <v>432</v>
      </c>
      <c r="P473">
        <v>435</v>
      </c>
      <c r="Q473">
        <v>448</v>
      </c>
      <c r="R473">
        <v>410</v>
      </c>
      <c r="S473">
        <v>438</v>
      </c>
      <c r="T473">
        <v>416</v>
      </c>
      <c r="U473">
        <v>417</v>
      </c>
      <c r="V473">
        <v>442</v>
      </c>
      <c r="W473">
        <v>424</v>
      </c>
      <c r="X473">
        <v>432</v>
      </c>
      <c r="Y473">
        <v>441</v>
      </c>
      <c r="Z473">
        <v>429</v>
      </c>
      <c r="AA473">
        <v>433</v>
      </c>
      <c r="AB473">
        <v>427</v>
      </c>
      <c r="AC473">
        <v>427</v>
      </c>
      <c r="AD473">
        <v>427</v>
      </c>
      <c r="AE473">
        <v>430</v>
      </c>
      <c r="AF473">
        <v>377</v>
      </c>
      <c r="AG473">
        <v>381</v>
      </c>
      <c r="AH473">
        <v>438</v>
      </c>
      <c r="AI473">
        <v>434</v>
      </c>
      <c r="AJ473">
        <v>426</v>
      </c>
      <c r="AK473">
        <v>415</v>
      </c>
      <c r="AL473">
        <v>428</v>
      </c>
      <c r="AM473">
        <v>429</v>
      </c>
      <c r="AN473">
        <v>442</v>
      </c>
      <c r="AO473">
        <v>427</v>
      </c>
      <c r="AP473">
        <v>419</v>
      </c>
      <c r="AQ473">
        <v>424</v>
      </c>
      <c r="AR473">
        <v>429</v>
      </c>
      <c r="AS473">
        <v>421</v>
      </c>
      <c r="AT473" s="8">
        <f t="shared" si="62"/>
        <v>425.13636363636363</v>
      </c>
      <c r="AU473">
        <f t="shared" si="63"/>
        <v>427.5</v>
      </c>
      <c r="AV473" s="8">
        <f t="shared" si="64"/>
        <v>15.413058355326287</v>
      </c>
      <c r="AW473" s="6">
        <f>Table18[[#This Row],[Szórás]]/Table18[[#This Row],[Átlagos akadálymentességi hibaszám]]</f>
        <v>3.6254387235879218E-2</v>
      </c>
      <c r="AX473">
        <f t="shared" si="65"/>
        <v>377</v>
      </c>
      <c r="AY473">
        <f t="shared" si="66"/>
        <v>448</v>
      </c>
      <c r="AZ473">
        <f t="shared" si="67"/>
        <v>71</v>
      </c>
      <c r="BA473" s="7">
        <f t="shared" si="68"/>
        <v>0.99987310048620526</v>
      </c>
      <c r="BB473" s="8">
        <f t="shared" si="69"/>
        <v>1.8985595075120517E-3</v>
      </c>
    </row>
    <row r="474" spans="1:54" x14ac:dyDescent="0.25">
      <c r="A474" t="s">
        <v>137</v>
      </c>
      <c r="B474">
        <v>130</v>
      </c>
      <c r="C474">
        <v>130</v>
      </c>
      <c r="D474">
        <v>130</v>
      </c>
      <c r="E474">
        <v>94</v>
      </c>
      <c r="F474">
        <v>95</v>
      </c>
      <c r="G474">
        <v>94</v>
      </c>
      <c r="H474">
        <v>94</v>
      </c>
      <c r="I474">
        <v>100</v>
      </c>
      <c r="J474">
        <v>93</v>
      </c>
      <c r="K474">
        <v>83</v>
      </c>
      <c r="L474">
        <v>82</v>
      </c>
      <c r="M474">
        <v>82</v>
      </c>
      <c r="N474">
        <v>84</v>
      </c>
      <c r="O474">
        <v>83</v>
      </c>
      <c r="P474">
        <v>81</v>
      </c>
      <c r="Q474">
        <v>83</v>
      </c>
      <c r="R474">
        <v>84</v>
      </c>
      <c r="S474">
        <v>84</v>
      </c>
      <c r="T474">
        <v>84</v>
      </c>
      <c r="U474">
        <v>73</v>
      </c>
      <c r="V474">
        <v>71</v>
      </c>
      <c r="W474">
        <v>71</v>
      </c>
      <c r="X474">
        <v>71</v>
      </c>
      <c r="Y474">
        <v>72</v>
      </c>
      <c r="Z474">
        <v>72</v>
      </c>
      <c r="AA474">
        <v>72</v>
      </c>
      <c r="AB474">
        <v>73</v>
      </c>
      <c r="AC474">
        <v>71</v>
      </c>
      <c r="AD474">
        <v>71</v>
      </c>
      <c r="AE474">
        <v>71</v>
      </c>
      <c r="AF474">
        <v>71</v>
      </c>
      <c r="AG474">
        <v>68</v>
      </c>
      <c r="AH474">
        <v>72</v>
      </c>
      <c r="AI474">
        <v>71</v>
      </c>
      <c r="AJ474">
        <v>71</v>
      </c>
      <c r="AK474">
        <v>72</v>
      </c>
      <c r="AL474">
        <v>72</v>
      </c>
      <c r="AM474">
        <v>73</v>
      </c>
      <c r="AN474">
        <v>72</v>
      </c>
      <c r="AO474">
        <v>73</v>
      </c>
      <c r="AP474">
        <v>72</v>
      </c>
      <c r="AQ474">
        <v>72</v>
      </c>
      <c r="AR474">
        <v>71</v>
      </c>
      <c r="AS474">
        <v>72</v>
      </c>
      <c r="AT474" s="8">
        <f t="shared" si="62"/>
        <v>81.36363636363636</v>
      </c>
      <c r="AU474">
        <f t="shared" si="63"/>
        <v>73</v>
      </c>
      <c r="AV474" s="8">
        <f t="shared" si="64"/>
        <v>15.767335840039705</v>
      </c>
      <c r="AW474" s="6">
        <f>Table18[[#This Row],[Szórás]]/Table18[[#This Row],[Átlagos akadálymentességi hibaszám]]</f>
        <v>0.19378848518484554</v>
      </c>
      <c r="AX474">
        <f t="shared" si="65"/>
        <v>68</v>
      </c>
      <c r="AY474">
        <f t="shared" si="66"/>
        <v>130</v>
      </c>
      <c r="AZ474">
        <f t="shared" si="67"/>
        <v>62</v>
      </c>
      <c r="BA474" s="7">
        <f t="shared" si="68"/>
        <v>0.98946730394254634</v>
      </c>
      <c r="BB474" s="8">
        <f t="shared" si="69"/>
        <v>0.65449879473097161</v>
      </c>
    </row>
    <row r="475" spans="1:54" x14ac:dyDescent="0.25">
      <c r="A475" t="s">
        <v>124</v>
      </c>
      <c r="B475">
        <v>15</v>
      </c>
      <c r="C475">
        <v>15</v>
      </c>
      <c r="D475">
        <v>15</v>
      </c>
      <c r="E475">
        <v>15</v>
      </c>
      <c r="F475">
        <v>15</v>
      </c>
      <c r="G475">
        <v>15</v>
      </c>
      <c r="H475">
        <v>15</v>
      </c>
      <c r="I475">
        <v>15</v>
      </c>
      <c r="J475">
        <v>15</v>
      </c>
      <c r="K475">
        <v>15</v>
      </c>
      <c r="L475">
        <v>15</v>
      </c>
      <c r="M475">
        <v>15</v>
      </c>
      <c r="N475">
        <v>15</v>
      </c>
      <c r="O475">
        <v>15</v>
      </c>
      <c r="P475">
        <v>15</v>
      </c>
      <c r="Q475">
        <v>15</v>
      </c>
      <c r="R475">
        <v>15</v>
      </c>
      <c r="S475">
        <v>15</v>
      </c>
      <c r="T475">
        <v>15</v>
      </c>
      <c r="U475">
        <v>15</v>
      </c>
      <c r="V475">
        <v>15</v>
      </c>
      <c r="W475">
        <v>15</v>
      </c>
      <c r="X475">
        <v>15</v>
      </c>
      <c r="Y475">
        <v>15</v>
      </c>
      <c r="Z475">
        <v>15</v>
      </c>
      <c r="AA475">
        <v>15</v>
      </c>
      <c r="AB475">
        <v>15</v>
      </c>
      <c r="AC475">
        <v>15</v>
      </c>
      <c r="AD475">
        <v>15</v>
      </c>
      <c r="AE475">
        <v>15</v>
      </c>
      <c r="AF475">
        <v>15</v>
      </c>
      <c r="AG475">
        <v>15</v>
      </c>
      <c r="AH475">
        <v>15</v>
      </c>
      <c r="AI475">
        <v>15</v>
      </c>
      <c r="AJ475">
        <v>15</v>
      </c>
      <c r="AK475">
        <v>15</v>
      </c>
      <c r="AL475">
        <v>15</v>
      </c>
      <c r="AM475">
        <v>26</v>
      </c>
      <c r="AN475">
        <v>26</v>
      </c>
      <c r="AO475">
        <v>26</v>
      </c>
      <c r="AP475">
        <v>26</v>
      </c>
      <c r="AQ475">
        <v>26</v>
      </c>
      <c r="AR475">
        <v>26</v>
      </c>
      <c r="AS475">
        <v>26</v>
      </c>
      <c r="AT475" s="8">
        <f t="shared" si="62"/>
        <v>16.75</v>
      </c>
      <c r="AU475">
        <f t="shared" si="63"/>
        <v>15</v>
      </c>
      <c r="AV475" s="8">
        <f t="shared" si="64"/>
        <v>4.0698837192691508</v>
      </c>
      <c r="AW475" s="6">
        <f>Table18[[#This Row],[Szórás]]/Table18[[#This Row],[Átlagos akadálymentességi hibaszám]]</f>
        <v>0.24297813249368064</v>
      </c>
      <c r="AX475">
        <f t="shared" si="65"/>
        <v>15</v>
      </c>
      <c r="AY475">
        <f t="shared" si="66"/>
        <v>26</v>
      </c>
      <c r="AZ475">
        <f t="shared" si="67"/>
        <v>11</v>
      </c>
      <c r="BA475" s="7">
        <f t="shared" si="68"/>
        <v>1.0100901713625212</v>
      </c>
      <c r="BB475" s="8">
        <f t="shared" si="69"/>
        <v>0.40155038759689932</v>
      </c>
    </row>
    <row r="476" spans="1:54" x14ac:dyDescent="0.25">
      <c r="A476" t="s">
        <v>175</v>
      </c>
      <c r="B476">
        <v>64</v>
      </c>
      <c r="C476">
        <v>64</v>
      </c>
      <c r="D476">
        <v>64</v>
      </c>
      <c r="E476">
        <v>64</v>
      </c>
      <c r="F476">
        <v>64</v>
      </c>
      <c r="G476">
        <v>64</v>
      </c>
      <c r="H476">
        <v>64</v>
      </c>
      <c r="I476">
        <v>64</v>
      </c>
      <c r="J476">
        <v>64</v>
      </c>
      <c r="K476">
        <v>64</v>
      </c>
      <c r="L476">
        <v>64</v>
      </c>
      <c r="M476">
        <v>64</v>
      </c>
      <c r="N476">
        <v>64</v>
      </c>
      <c r="O476">
        <v>64</v>
      </c>
      <c r="P476">
        <v>64</v>
      </c>
      <c r="Q476">
        <v>64</v>
      </c>
      <c r="R476">
        <v>64</v>
      </c>
      <c r="S476">
        <v>64</v>
      </c>
      <c r="T476">
        <v>64</v>
      </c>
      <c r="U476">
        <v>64</v>
      </c>
      <c r="V476">
        <v>64</v>
      </c>
      <c r="W476">
        <v>64</v>
      </c>
      <c r="X476">
        <v>64</v>
      </c>
      <c r="Y476">
        <v>64</v>
      </c>
      <c r="Z476">
        <v>60</v>
      </c>
      <c r="AA476">
        <v>60</v>
      </c>
      <c r="AB476">
        <v>60</v>
      </c>
      <c r="AC476">
        <v>60</v>
      </c>
      <c r="AD476">
        <v>60</v>
      </c>
      <c r="AE476">
        <v>60</v>
      </c>
      <c r="AF476">
        <v>60</v>
      </c>
      <c r="AG476">
        <v>60</v>
      </c>
      <c r="AH476">
        <v>60</v>
      </c>
      <c r="AI476">
        <v>60</v>
      </c>
      <c r="AJ476">
        <v>60</v>
      </c>
      <c r="AK476">
        <v>60</v>
      </c>
      <c r="AL476">
        <v>60</v>
      </c>
      <c r="AM476">
        <v>60</v>
      </c>
      <c r="AN476">
        <v>60</v>
      </c>
      <c r="AO476">
        <v>60</v>
      </c>
      <c r="AP476">
        <v>59</v>
      </c>
      <c r="AQ476">
        <v>17</v>
      </c>
      <c r="AR476">
        <v>17</v>
      </c>
      <c r="AS476">
        <v>17</v>
      </c>
      <c r="AT476" s="8">
        <f t="shared" si="62"/>
        <v>59.227272727272727</v>
      </c>
      <c r="AU476">
        <f t="shared" si="63"/>
        <v>64</v>
      </c>
      <c r="AV476" s="8">
        <f t="shared" si="64"/>
        <v>11.719321427223829</v>
      </c>
      <c r="AW476" s="6">
        <f>Table18[[#This Row],[Szórás]]/Table18[[#This Row],[Átlagos akadálymentességi hibaszám]]</f>
        <v>0.19787035410508383</v>
      </c>
      <c r="AX476">
        <f t="shared" si="65"/>
        <v>17</v>
      </c>
      <c r="AY476">
        <f t="shared" si="66"/>
        <v>64</v>
      </c>
      <c r="AZ476">
        <f t="shared" si="67"/>
        <v>47</v>
      </c>
      <c r="BA476" s="7">
        <f t="shared" si="68"/>
        <v>0.98692766826795864</v>
      </c>
      <c r="BB476" s="8">
        <f t="shared" si="69"/>
        <v>0.25827779854277522</v>
      </c>
    </row>
    <row r="477" spans="1:54" x14ac:dyDescent="0.25">
      <c r="A477" t="s">
        <v>137</v>
      </c>
      <c r="B477">
        <v>127</v>
      </c>
      <c r="C477">
        <v>125</v>
      </c>
      <c r="D477">
        <v>124</v>
      </c>
      <c r="E477">
        <v>123</v>
      </c>
      <c r="F477">
        <v>123</v>
      </c>
      <c r="G477">
        <v>126</v>
      </c>
      <c r="H477">
        <v>124</v>
      </c>
      <c r="I477">
        <v>126</v>
      </c>
      <c r="J477">
        <v>126</v>
      </c>
      <c r="K477">
        <v>126</v>
      </c>
      <c r="L477">
        <v>125</v>
      </c>
      <c r="M477">
        <v>125</v>
      </c>
      <c r="N477">
        <v>125</v>
      </c>
      <c r="O477">
        <v>125</v>
      </c>
      <c r="P477">
        <v>125</v>
      </c>
      <c r="Q477">
        <v>125</v>
      </c>
      <c r="R477">
        <v>125</v>
      </c>
      <c r="S477">
        <v>124</v>
      </c>
      <c r="T477">
        <v>124</v>
      </c>
      <c r="U477">
        <v>124</v>
      </c>
      <c r="V477">
        <v>124</v>
      </c>
      <c r="W477">
        <v>123</v>
      </c>
      <c r="X477">
        <v>123</v>
      </c>
      <c r="Y477">
        <v>123</v>
      </c>
      <c r="Z477">
        <v>123</v>
      </c>
      <c r="AA477">
        <v>124</v>
      </c>
      <c r="AB477">
        <v>124</v>
      </c>
      <c r="AC477">
        <v>124</v>
      </c>
      <c r="AD477">
        <v>124</v>
      </c>
      <c r="AE477">
        <v>124</v>
      </c>
      <c r="AF477">
        <v>124</v>
      </c>
      <c r="AG477">
        <v>124</v>
      </c>
      <c r="AH477">
        <v>124</v>
      </c>
      <c r="AI477">
        <v>123</v>
      </c>
      <c r="AJ477">
        <v>123</v>
      </c>
      <c r="AK477">
        <v>124</v>
      </c>
      <c r="AL477">
        <v>124</v>
      </c>
      <c r="AM477">
        <v>127</v>
      </c>
      <c r="AN477">
        <v>127</v>
      </c>
      <c r="AO477">
        <v>126</v>
      </c>
      <c r="AP477">
        <v>126</v>
      </c>
      <c r="AQ477">
        <v>126</v>
      </c>
      <c r="AR477">
        <v>126</v>
      </c>
      <c r="AS477">
        <v>126</v>
      </c>
      <c r="AT477" s="8">
        <f t="shared" si="62"/>
        <v>124.61363636363636</v>
      </c>
      <c r="AU477">
        <f t="shared" si="63"/>
        <v>124</v>
      </c>
      <c r="AV477" s="8">
        <f t="shared" si="64"/>
        <v>1.2049492721332196</v>
      </c>
      <c r="AW477" s="6">
        <f>Table18[[#This Row],[Szórás]]/Table18[[#This Row],[Átlagos akadálymentességi hibaszám]]</f>
        <v>9.6694816658511144E-3</v>
      </c>
      <c r="AX477">
        <f t="shared" si="65"/>
        <v>123</v>
      </c>
      <c r="AY477">
        <f t="shared" si="66"/>
        <v>127</v>
      </c>
      <c r="AZ477">
        <f t="shared" si="67"/>
        <v>4</v>
      </c>
      <c r="BA477" s="7">
        <f t="shared" si="68"/>
        <v>1.000045275970602</v>
      </c>
      <c r="BB477" s="8">
        <f t="shared" si="69"/>
        <v>3.6298368615533005E-3</v>
      </c>
    </row>
    <row r="478" spans="1:54" x14ac:dyDescent="0.25">
      <c r="A478" t="s">
        <v>175</v>
      </c>
      <c r="B478">
        <v>16</v>
      </c>
      <c r="C478">
        <v>16</v>
      </c>
      <c r="D478">
        <v>16</v>
      </c>
      <c r="E478">
        <v>16</v>
      </c>
      <c r="F478">
        <v>18</v>
      </c>
      <c r="G478">
        <v>18</v>
      </c>
      <c r="H478">
        <v>16</v>
      </c>
      <c r="I478">
        <v>16</v>
      </c>
      <c r="J478">
        <v>16</v>
      </c>
      <c r="K478">
        <v>16</v>
      </c>
      <c r="L478">
        <v>16</v>
      </c>
      <c r="M478">
        <v>16</v>
      </c>
      <c r="N478">
        <v>16</v>
      </c>
      <c r="O478">
        <v>16</v>
      </c>
      <c r="P478">
        <v>16</v>
      </c>
      <c r="Q478">
        <v>16</v>
      </c>
      <c r="R478">
        <v>16</v>
      </c>
      <c r="S478">
        <v>16</v>
      </c>
      <c r="T478">
        <v>16</v>
      </c>
      <c r="U478">
        <v>16</v>
      </c>
      <c r="V478">
        <v>16</v>
      </c>
      <c r="W478">
        <v>16</v>
      </c>
      <c r="X478">
        <v>16</v>
      </c>
      <c r="Y478">
        <v>16</v>
      </c>
      <c r="Z478">
        <v>16</v>
      </c>
      <c r="AA478">
        <v>16</v>
      </c>
      <c r="AB478">
        <v>16</v>
      </c>
      <c r="AC478">
        <v>16</v>
      </c>
      <c r="AD478">
        <v>16</v>
      </c>
      <c r="AE478">
        <v>16</v>
      </c>
      <c r="AF478">
        <v>16</v>
      </c>
      <c r="AG478">
        <v>16</v>
      </c>
      <c r="AH478">
        <v>16</v>
      </c>
      <c r="AI478">
        <v>16</v>
      </c>
      <c r="AJ478">
        <v>16</v>
      </c>
      <c r="AK478">
        <v>16</v>
      </c>
      <c r="AL478">
        <v>16</v>
      </c>
      <c r="AM478">
        <v>16</v>
      </c>
      <c r="AN478">
        <v>16</v>
      </c>
      <c r="AO478">
        <v>16</v>
      </c>
      <c r="AP478">
        <v>16</v>
      </c>
      <c r="AQ478">
        <v>16</v>
      </c>
      <c r="AR478">
        <v>16</v>
      </c>
      <c r="AS478">
        <v>16</v>
      </c>
      <c r="AT478" s="8">
        <f t="shared" si="62"/>
        <v>16.09090909090909</v>
      </c>
      <c r="AU478">
        <f t="shared" si="63"/>
        <v>16</v>
      </c>
      <c r="AV478" s="8">
        <f t="shared" si="64"/>
        <v>0.42141410988297079</v>
      </c>
      <c r="AW478" s="6">
        <f>Table18[[#This Row],[Szórás]]/Table18[[#This Row],[Átlagos akadálymentességi hibaszám]]</f>
        <v>2.6189577450354117E-2</v>
      </c>
      <c r="AX478">
        <f t="shared" si="65"/>
        <v>16</v>
      </c>
      <c r="AY478">
        <f t="shared" si="66"/>
        <v>18</v>
      </c>
      <c r="AZ478">
        <f t="shared" si="67"/>
        <v>2</v>
      </c>
      <c r="BA478" s="7">
        <f t="shared" si="68"/>
        <v>0.99943573033652788</v>
      </c>
      <c r="BB478" s="8">
        <f t="shared" si="69"/>
        <v>8.5345145810259815E-2</v>
      </c>
    </row>
    <row r="479" spans="1:54" x14ac:dyDescent="0.25">
      <c r="A479" t="s">
        <v>137</v>
      </c>
      <c r="B479">
        <v>86</v>
      </c>
      <c r="C479">
        <v>87</v>
      </c>
      <c r="D479">
        <v>83</v>
      </c>
      <c r="E479">
        <v>83</v>
      </c>
      <c r="F479">
        <v>87</v>
      </c>
      <c r="G479">
        <v>87</v>
      </c>
      <c r="H479">
        <v>87</v>
      </c>
      <c r="I479">
        <v>87</v>
      </c>
      <c r="J479">
        <v>87</v>
      </c>
      <c r="K479">
        <v>92</v>
      </c>
      <c r="L479">
        <v>92</v>
      </c>
      <c r="M479">
        <v>89</v>
      </c>
      <c r="N479">
        <v>89</v>
      </c>
      <c r="O479">
        <v>89</v>
      </c>
      <c r="P479">
        <v>89</v>
      </c>
      <c r="Q479">
        <v>92</v>
      </c>
      <c r="R479">
        <v>94</v>
      </c>
      <c r="S479">
        <v>96</v>
      </c>
      <c r="T479">
        <v>96</v>
      </c>
      <c r="U479">
        <v>96</v>
      </c>
      <c r="V479">
        <v>96</v>
      </c>
      <c r="W479">
        <v>103</v>
      </c>
      <c r="X479">
        <v>103</v>
      </c>
      <c r="Y479">
        <v>104</v>
      </c>
      <c r="Z479">
        <v>104</v>
      </c>
      <c r="AA479">
        <v>101</v>
      </c>
      <c r="AB479">
        <v>102</v>
      </c>
      <c r="AC479">
        <v>104</v>
      </c>
      <c r="AD479">
        <v>104</v>
      </c>
      <c r="AE479">
        <v>100</v>
      </c>
      <c r="AF479">
        <v>100</v>
      </c>
      <c r="AG479">
        <v>100</v>
      </c>
      <c r="AH479">
        <v>102</v>
      </c>
      <c r="AI479">
        <v>102</v>
      </c>
      <c r="AJ479">
        <v>102</v>
      </c>
      <c r="AK479">
        <v>102</v>
      </c>
      <c r="AL479">
        <v>102</v>
      </c>
      <c r="AM479">
        <v>102</v>
      </c>
      <c r="AN479">
        <v>100</v>
      </c>
      <c r="AO479">
        <v>100</v>
      </c>
      <c r="AP479">
        <v>99</v>
      </c>
      <c r="AQ479">
        <v>99</v>
      </c>
      <c r="AR479">
        <v>99</v>
      </c>
      <c r="AS479">
        <v>95</v>
      </c>
      <c r="AT479" s="8">
        <f t="shared" si="62"/>
        <v>95.75</v>
      </c>
      <c r="AU479">
        <f t="shared" si="63"/>
        <v>97.5</v>
      </c>
      <c r="AV479" s="8">
        <f t="shared" si="64"/>
        <v>6.6616744874501475</v>
      </c>
      <c r="AW479" s="6">
        <f>Table18[[#This Row],[Szórás]]/Table18[[#This Row],[Átlagos akadálymentességi hibaszám]]</f>
        <v>6.9573623889818775E-2</v>
      </c>
      <c r="AX479">
        <f t="shared" si="65"/>
        <v>83</v>
      </c>
      <c r="AY479">
        <f t="shared" si="66"/>
        <v>104</v>
      </c>
      <c r="AZ479">
        <f t="shared" si="67"/>
        <v>21</v>
      </c>
      <c r="BA479" s="7">
        <f t="shared" si="68"/>
        <v>1.0045409000156351</v>
      </c>
      <c r="BB479" s="8">
        <f t="shared" si="69"/>
        <v>0.67610485762096417</v>
      </c>
    </row>
    <row r="480" spans="1:54" x14ac:dyDescent="0.25">
      <c r="A480" t="s">
        <v>175</v>
      </c>
      <c r="B480">
        <v>133</v>
      </c>
      <c r="C480">
        <v>138</v>
      </c>
      <c r="D480">
        <v>137</v>
      </c>
      <c r="E480">
        <v>133</v>
      </c>
      <c r="F480">
        <v>132</v>
      </c>
      <c r="G480">
        <v>129</v>
      </c>
      <c r="H480">
        <v>91</v>
      </c>
      <c r="I480">
        <v>100</v>
      </c>
      <c r="J480">
        <v>102</v>
      </c>
      <c r="K480">
        <v>101</v>
      </c>
      <c r="L480">
        <v>105</v>
      </c>
      <c r="M480">
        <v>95</v>
      </c>
      <c r="N480">
        <v>90</v>
      </c>
      <c r="O480">
        <v>128</v>
      </c>
      <c r="P480">
        <v>118</v>
      </c>
      <c r="Q480">
        <v>130</v>
      </c>
      <c r="R480">
        <v>136</v>
      </c>
      <c r="S480">
        <v>133</v>
      </c>
      <c r="T480">
        <v>136</v>
      </c>
      <c r="U480">
        <v>135</v>
      </c>
      <c r="V480">
        <v>127</v>
      </c>
      <c r="W480">
        <v>127</v>
      </c>
      <c r="X480">
        <v>127</v>
      </c>
      <c r="Y480">
        <v>127</v>
      </c>
      <c r="Z480">
        <v>146</v>
      </c>
      <c r="AA480">
        <v>127</v>
      </c>
      <c r="AB480">
        <v>126</v>
      </c>
      <c r="AC480">
        <v>145</v>
      </c>
      <c r="AD480">
        <v>126</v>
      </c>
      <c r="AE480">
        <v>126</v>
      </c>
      <c r="AF480">
        <v>144</v>
      </c>
      <c r="AG480">
        <v>144</v>
      </c>
      <c r="AH480">
        <v>145</v>
      </c>
      <c r="AI480">
        <v>144</v>
      </c>
      <c r="AJ480">
        <v>144</v>
      </c>
      <c r="AK480">
        <v>144</v>
      </c>
      <c r="AL480">
        <v>144</v>
      </c>
      <c r="AM480">
        <v>144</v>
      </c>
      <c r="AN480">
        <v>144</v>
      </c>
      <c r="AO480">
        <v>144</v>
      </c>
      <c r="AP480">
        <v>144</v>
      </c>
      <c r="AQ480">
        <v>127</v>
      </c>
      <c r="AR480">
        <v>127</v>
      </c>
      <c r="AS480">
        <v>125</v>
      </c>
      <c r="AT480" s="8">
        <f t="shared" si="62"/>
        <v>128.86363636363637</v>
      </c>
      <c r="AU480">
        <f t="shared" si="63"/>
        <v>131</v>
      </c>
      <c r="AV480" s="8">
        <f t="shared" si="64"/>
        <v>15.72376502207227</v>
      </c>
      <c r="AW480" s="6">
        <f>Table18[[#This Row],[Szórás]]/Table18[[#This Row],[Átlagos akadálymentességi hibaszám]]</f>
        <v>0.12201863509191883</v>
      </c>
      <c r="AX480">
        <f t="shared" si="65"/>
        <v>90</v>
      </c>
      <c r="AY480">
        <f t="shared" si="66"/>
        <v>146</v>
      </c>
      <c r="AZ480">
        <f t="shared" si="67"/>
        <v>56</v>
      </c>
      <c r="BA480" s="7">
        <f t="shared" si="68"/>
        <v>1.0050409885470111</v>
      </c>
      <c r="BB480" s="8">
        <f t="shared" si="69"/>
        <v>0.23643548098313358</v>
      </c>
    </row>
    <row r="481" spans="1:54" x14ac:dyDescent="0.25">
      <c r="A481" t="s">
        <v>103</v>
      </c>
      <c r="B481">
        <v>30</v>
      </c>
      <c r="C481">
        <v>30</v>
      </c>
      <c r="D481">
        <v>30</v>
      </c>
      <c r="E481">
        <v>30</v>
      </c>
      <c r="F481">
        <v>30</v>
      </c>
      <c r="G481">
        <v>30</v>
      </c>
      <c r="H481">
        <v>30</v>
      </c>
      <c r="I481">
        <v>30</v>
      </c>
      <c r="J481">
        <v>30</v>
      </c>
      <c r="K481">
        <v>30</v>
      </c>
      <c r="L481">
        <v>30</v>
      </c>
      <c r="M481">
        <v>30</v>
      </c>
      <c r="N481">
        <v>30</v>
      </c>
      <c r="O481">
        <v>30</v>
      </c>
      <c r="P481">
        <v>30</v>
      </c>
      <c r="Q481">
        <v>30</v>
      </c>
      <c r="R481">
        <v>30</v>
      </c>
      <c r="S481">
        <v>30</v>
      </c>
      <c r="T481">
        <v>30</v>
      </c>
      <c r="U481">
        <v>30</v>
      </c>
      <c r="V481">
        <v>30</v>
      </c>
      <c r="W481">
        <v>30</v>
      </c>
      <c r="X481">
        <v>30</v>
      </c>
      <c r="Y481">
        <v>30</v>
      </c>
      <c r="Z481">
        <v>30</v>
      </c>
      <c r="AA481">
        <v>30</v>
      </c>
      <c r="AB481">
        <v>30</v>
      </c>
      <c r="AC481">
        <v>30</v>
      </c>
      <c r="AD481">
        <v>30</v>
      </c>
      <c r="AE481">
        <v>30</v>
      </c>
      <c r="AF481">
        <v>30</v>
      </c>
      <c r="AG481">
        <v>30</v>
      </c>
      <c r="AH481">
        <v>30</v>
      </c>
      <c r="AI481">
        <v>30</v>
      </c>
      <c r="AJ481">
        <v>30</v>
      </c>
      <c r="AK481">
        <v>30</v>
      </c>
      <c r="AL481">
        <v>30</v>
      </c>
      <c r="AM481">
        <v>30</v>
      </c>
      <c r="AN481">
        <v>30</v>
      </c>
      <c r="AO481">
        <v>30</v>
      </c>
      <c r="AP481">
        <v>28</v>
      </c>
      <c r="AQ481">
        <v>29</v>
      </c>
      <c r="AR481">
        <v>29</v>
      </c>
      <c r="AS481">
        <v>29</v>
      </c>
      <c r="AT481" s="8">
        <f t="shared" si="62"/>
        <v>29.886363636363637</v>
      </c>
      <c r="AU481">
        <f t="shared" si="63"/>
        <v>30</v>
      </c>
      <c r="AV481" s="8">
        <f t="shared" si="64"/>
        <v>0.38675207435646353</v>
      </c>
      <c r="AW481" s="6">
        <f>Table18[[#This Row],[Szórás]]/Table18[[#This Row],[Átlagos akadálymentességi hibaszám]]</f>
        <v>1.2940753818771402E-2</v>
      </c>
      <c r="AX481">
        <f t="shared" si="65"/>
        <v>28</v>
      </c>
      <c r="AY481">
        <f t="shared" si="66"/>
        <v>30</v>
      </c>
      <c r="AZ481">
        <f t="shared" si="67"/>
        <v>2</v>
      </c>
      <c r="BA481" s="7">
        <f t="shared" si="68"/>
        <v>0.9995263541294479</v>
      </c>
      <c r="BB481" s="8">
        <f t="shared" si="69"/>
        <v>0.21103945641147601</v>
      </c>
    </row>
    <row r="482" spans="1:54" x14ac:dyDescent="0.25">
      <c r="A482" t="s">
        <v>103</v>
      </c>
      <c r="B482">
        <v>84</v>
      </c>
      <c r="C482">
        <v>84</v>
      </c>
      <c r="D482">
        <v>83</v>
      </c>
      <c r="E482">
        <v>83</v>
      </c>
      <c r="F482">
        <v>83</v>
      </c>
      <c r="G482">
        <v>83</v>
      </c>
      <c r="H482">
        <v>83</v>
      </c>
      <c r="I482">
        <v>83</v>
      </c>
      <c r="J482">
        <v>74</v>
      </c>
      <c r="K482">
        <v>74</v>
      </c>
      <c r="L482">
        <v>74</v>
      </c>
      <c r="M482">
        <v>74</v>
      </c>
      <c r="N482">
        <v>74</v>
      </c>
      <c r="O482">
        <v>74</v>
      </c>
      <c r="P482">
        <v>74</v>
      </c>
      <c r="Q482">
        <v>74</v>
      </c>
      <c r="R482">
        <v>74</v>
      </c>
      <c r="S482">
        <v>74</v>
      </c>
      <c r="T482">
        <v>74</v>
      </c>
      <c r="U482">
        <v>74</v>
      </c>
      <c r="V482">
        <v>74</v>
      </c>
      <c r="W482">
        <v>74</v>
      </c>
      <c r="X482">
        <v>74</v>
      </c>
      <c r="Y482">
        <v>74</v>
      </c>
      <c r="Z482">
        <v>23</v>
      </c>
      <c r="AA482">
        <v>23</v>
      </c>
      <c r="AB482">
        <v>23</v>
      </c>
      <c r="AC482">
        <v>23</v>
      </c>
      <c r="AD482">
        <v>23</v>
      </c>
      <c r="AE482">
        <v>23</v>
      </c>
      <c r="AF482">
        <v>23</v>
      </c>
      <c r="AG482">
        <v>22</v>
      </c>
      <c r="AH482">
        <v>23</v>
      </c>
      <c r="AI482">
        <v>23</v>
      </c>
      <c r="AJ482">
        <v>23</v>
      </c>
      <c r="AK482">
        <v>23</v>
      </c>
      <c r="AL482">
        <v>22</v>
      </c>
      <c r="AM482">
        <v>25</v>
      </c>
      <c r="AN482">
        <v>26</v>
      </c>
      <c r="AO482">
        <v>25</v>
      </c>
      <c r="AP482">
        <v>25</v>
      </c>
      <c r="AQ482">
        <v>24</v>
      </c>
      <c r="AR482">
        <v>24</v>
      </c>
      <c r="AS482">
        <v>25</v>
      </c>
      <c r="AT482" s="8">
        <f t="shared" si="62"/>
        <v>52.75</v>
      </c>
      <c r="AU482">
        <f t="shared" si="63"/>
        <v>74</v>
      </c>
      <c r="AV482" s="8">
        <f t="shared" si="64"/>
        <v>27.170542359198929</v>
      </c>
      <c r="AW482" s="6">
        <f>Table18[[#This Row],[Szórás]]/Table18[[#This Row],[Átlagos akadálymentességi hibaszám]]</f>
        <v>0.51508137173836832</v>
      </c>
      <c r="AX482">
        <f t="shared" si="65"/>
        <v>22</v>
      </c>
      <c r="AY482">
        <f t="shared" si="66"/>
        <v>84</v>
      </c>
      <c r="AZ482">
        <f t="shared" si="67"/>
        <v>62</v>
      </c>
      <c r="BA482" s="7">
        <f t="shared" si="68"/>
        <v>0.96012039039706787</v>
      </c>
      <c r="BB482" s="8">
        <f t="shared" si="69"/>
        <v>0.76113196426366636</v>
      </c>
    </row>
    <row r="483" spans="1:54" x14ac:dyDescent="0.25">
      <c r="A483" t="s">
        <v>137</v>
      </c>
      <c r="B483">
        <v>35</v>
      </c>
      <c r="C483">
        <v>36</v>
      </c>
      <c r="D483">
        <v>36</v>
      </c>
      <c r="E483">
        <v>36</v>
      </c>
      <c r="F483">
        <v>36</v>
      </c>
      <c r="G483">
        <v>36</v>
      </c>
      <c r="H483">
        <v>36</v>
      </c>
      <c r="I483">
        <v>36</v>
      </c>
      <c r="J483">
        <v>36</v>
      </c>
      <c r="K483">
        <v>36</v>
      </c>
      <c r="L483">
        <v>36</v>
      </c>
      <c r="M483">
        <v>36</v>
      </c>
      <c r="N483">
        <v>36</v>
      </c>
      <c r="O483">
        <v>36</v>
      </c>
      <c r="P483">
        <v>36</v>
      </c>
      <c r="Q483">
        <v>36</v>
      </c>
      <c r="R483">
        <v>36</v>
      </c>
      <c r="S483">
        <v>36</v>
      </c>
      <c r="T483">
        <v>36</v>
      </c>
      <c r="U483">
        <v>36</v>
      </c>
      <c r="V483">
        <v>36</v>
      </c>
      <c r="W483">
        <v>36</v>
      </c>
      <c r="X483">
        <v>36</v>
      </c>
      <c r="Y483">
        <v>36</v>
      </c>
      <c r="Z483">
        <v>36</v>
      </c>
      <c r="AA483">
        <v>36</v>
      </c>
      <c r="AB483">
        <v>36</v>
      </c>
      <c r="AC483">
        <v>36</v>
      </c>
      <c r="AD483">
        <v>36</v>
      </c>
      <c r="AE483">
        <v>36</v>
      </c>
      <c r="AF483">
        <v>36</v>
      </c>
      <c r="AG483">
        <v>36</v>
      </c>
      <c r="AH483">
        <v>36</v>
      </c>
      <c r="AI483">
        <v>36</v>
      </c>
      <c r="AJ483">
        <v>36</v>
      </c>
      <c r="AK483">
        <v>36</v>
      </c>
      <c r="AL483">
        <v>36</v>
      </c>
      <c r="AM483">
        <v>36</v>
      </c>
      <c r="AN483">
        <v>36</v>
      </c>
      <c r="AO483">
        <v>36</v>
      </c>
      <c r="AP483">
        <v>35</v>
      </c>
      <c r="AQ483">
        <v>35</v>
      </c>
      <c r="AR483">
        <v>35</v>
      </c>
      <c r="AS483">
        <v>35</v>
      </c>
      <c r="AT483" s="8">
        <f t="shared" si="62"/>
        <v>35.886363636363633</v>
      </c>
      <c r="AU483">
        <f t="shared" si="63"/>
        <v>36</v>
      </c>
      <c r="AV483" s="8">
        <f t="shared" si="64"/>
        <v>0.32103822064055049</v>
      </c>
      <c r="AW483" s="6">
        <f>Table18[[#This Row],[Szórás]]/Table18[[#This Row],[Átlagos akadálymentességi hibaszám]]</f>
        <v>8.9459668829539093E-3</v>
      </c>
      <c r="AX483">
        <f t="shared" si="65"/>
        <v>35</v>
      </c>
      <c r="AY483">
        <f t="shared" si="66"/>
        <v>36</v>
      </c>
      <c r="AZ483">
        <f t="shared" si="67"/>
        <v>1</v>
      </c>
      <c r="BA483" s="7">
        <f t="shared" si="68"/>
        <v>0.99976775124417228</v>
      </c>
      <c r="BB483" s="8">
        <f t="shared" si="69"/>
        <v>0.10883720930232561</v>
      </c>
    </row>
    <row r="484" spans="1:54" x14ac:dyDescent="0.25">
      <c r="A484" t="s">
        <v>124</v>
      </c>
      <c r="B484">
        <v>26</v>
      </c>
      <c r="C484">
        <v>26</v>
      </c>
      <c r="D484">
        <v>23</v>
      </c>
      <c r="E484">
        <v>26</v>
      </c>
      <c r="F484">
        <v>26</v>
      </c>
      <c r="G484">
        <v>26</v>
      </c>
      <c r="H484">
        <v>26</v>
      </c>
      <c r="I484">
        <v>26</v>
      </c>
      <c r="J484">
        <v>26</v>
      </c>
      <c r="K484">
        <v>26</v>
      </c>
      <c r="L484">
        <v>26</v>
      </c>
      <c r="M484">
        <v>26</v>
      </c>
      <c r="N484">
        <v>26</v>
      </c>
      <c r="O484">
        <v>26</v>
      </c>
      <c r="P484">
        <v>26</v>
      </c>
      <c r="Q484">
        <v>26</v>
      </c>
      <c r="R484">
        <v>26</v>
      </c>
      <c r="S484">
        <v>26</v>
      </c>
      <c r="T484">
        <v>26</v>
      </c>
      <c r="U484">
        <v>26</v>
      </c>
      <c r="V484">
        <v>26</v>
      </c>
      <c r="W484">
        <v>26</v>
      </c>
      <c r="X484">
        <v>26</v>
      </c>
      <c r="Y484">
        <v>26</v>
      </c>
      <c r="Z484">
        <v>26</v>
      </c>
      <c r="AA484">
        <v>26</v>
      </c>
      <c r="AB484">
        <v>26</v>
      </c>
      <c r="AC484">
        <v>26</v>
      </c>
      <c r="AD484">
        <v>26</v>
      </c>
      <c r="AE484">
        <v>26</v>
      </c>
      <c r="AF484">
        <v>26</v>
      </c>
      <c r="AG484">
        <v>26</v>
      </c>
      <c r="AH484">
        <v>25</v>
      </c>
      <c r="AI484">
        <v>26</v>
      </c>
      <c r="AJ484">
        <v>26</v>
      </c>
      <c r="AK484">
        <v>26</v>
      </c>
      <c r="AL484">
        <v>26</v>
      </c>
      <c r="AM484">
        <v>26</v>
      </c>
      <c r="AN484">
        <v>26</v>
      </c>
      <c r="AO484">
        <v>26</v>
      </c>
      <c r="AP484">
        <v>26</v>
      </c>
      <c r="AQ484">
        <v>26</v>
      </c>
      <c r="AR484">
        <v>69</v>
      </c>
      <c r="AS484">
        <v>69</v>
      </c>
      <c r="AT484" s="8">
        <f t="shared" si="62"/>
        <v>27.863636363636363</v>
      </c>
      <c r="AU484">
        <f t="shared" si="63"/>
        <v>26</v>
      </c>
      <c r="AV484" s="8">
        <f t="shared" si="64"/>
        <v>9.0927799343468578</v>
      </c>
      <c r="AW484" s="6">
        <f>Table18[[#This Row],[Szórás]]/Table18[[#This Row],[Átlagos akadálymentességi hibaszám]]</f>
        <v>0.32633141689336193</v>
      </c>
      <c r="AX484">
        <f t="shared" si="65"/>
        <v>23</v>
      </c>
      <c r="AY484">
        <f t="shared" si="66"/>
        <v>69</v>
      </c>
      <c r="AZ484">
        <f t="shared" si="67"/>
        <v>46</v>
      </c>
      <c r="BA484" s="7">
        <f t="shared" si="68"/>
        <v>1.0060749455855691</v>
      </c>
      <c r="BB484" s="8">
        <f t="shared" si="69"/>
        <v>0.14076233308190103</v>
      </c>
    </row>
    <row r="485" spans="1:54" x14ac:dyDescent="0.25">
      <c r="A485" t="s">
        <v>137</v>
      </c>
      <c r="B485">
        <v>47</v>
      </c>
      <c r="C485">
        <v>47</v>
      </c>
      <c r="D485">
        <v>46</v>
      </c>
      <c r="E485">
        <v>50</v>
      </c>
      <c r="F485">
        <v>45</v>
      </c>
      <c r="G485">
        <v>67</v>
      </c>
      <c r="H485">
        <v>67</v>
      </c>
      <c r="I485">
        <v>68</v>
      </c>
      <c r="J485">
        <v>67</v>
      </c>
      <c r="K485">
        <v>68</v>
      </c>
      <c r="L485">
        <v>68</v>
      </c>
      <c r="M485">
        <v>68</v>
      </c>
      <c r="N485">
        <v>68</v>
      </c>
      <c r="O485">
        <v>67</v>
      </c>
      <c r="P485">
        <v>67</v>
      </c>
      <c r="Q485">
        <v>67</v>
      </c>
      <c r="R485">
        <v>67</v>
      </c>
      <c r="S485">
        <v>68</v>
      </c>
      <c r="T485">
        <v>67</v>
      </c>
      <c r="U485">
        <v>67</v>
      </c>
      <c r="V485">
        <v>68</v>
      </c>
      <c r="W485">
        <v>68</v>
      </c>
      <c r="X485">
        <v>68</v>
      </c>
      <c r="Y485">
        <v>68</v>
      </c>
      <c r="Z485">
        <v>68</v>
      </c>
      <c r="AA485">
        <v>69</v>
      </c>
      <c r="AB485">
        <v>70</v>
      </c>
      <c r="AC485">
        <v>70</v>
      </c>
      <c r="AD485">
        <v>68</v>
      </c>
      <c r="AE485">
        <v>66</v>
      </c>
      <c r="AF485">
        <v>67</v>
      </c>
      <c r="AG485">
        <v>68</v>
      </c>
      <c r="AH485">
        <v>68</v>
      </c>
      <c r="AI485">
        <v>68</v>
      </c>
      <c r="AJ485">
        <v>68</v>
      </c>
      <c r="AK485">
        <v>68</v>
      </c>
      <c r="AL485">
        <v>67</v>
      </c>
      <c r="AM485">
        <v>68</v>
      </c>
      <c r="AN485">
        <v>68</v>
      </c>
      <c r="AO485">
        <v>68</v>
      </c>
      <c r="AP485">
        <v>67</v>
      </c>
      <c r="AQ485">
        <v>67</v>
      </c>
      <c r="AR485">
        <v>68</v>
      </c>
      <c r="AS485">
        <v>68</v>
      </c>
      <c r="AT485" s="8">
        <f t="shared" si="62"/>
        <v>65.38636363636364</v>
      </c>
      <c r="AU485">
        <f t="shared" si="63"/>
        <v>68</v>
      </c>
      <c r="AV485" s="8">
        <f t="shared" si="64"/>
        <v>6.7245330402102725</v>
      </c>
      <c r="AW485" s="6">
        <f>Table18[[#This Row],[Szórás]]/Table18[[#This Row],[Átlagos akadálymentességi hibaszám]]</f>
        <v>0.10284304962434897</v>
      </c>
      <c r="AX485">
        <f t="shared" si="65"/>
        <v>45</v>
      </c>
      <c r="AY485">
        <f t="shared" si="66"/>
        <v>70</v>
      </c>
      <c r="AZ485">
        <f t="shared" si="67"/>
        <v>25</v>
      </c>
      <c r="BA485" s="7">
        <f t="shared" si="68"/>
        <v>1.00514914224176</v>
      </c>
      <c r="BB485" s="8">
        <f t="shared" si="69"/>
        <v>0.30915228941413236</v>
      </c>
    </row>
    <row r="486" spans="1:54" x14ac:dyDescent="0.25">
      <c r="A486" t="s">
        <v>124</v>
      </c>
      <c r="B486">
        <v>46</v>
      </c>
      <c r="C486">
        <v>46</v>
      </c>
      <c r="D486">
        <v>46</v>
      </c>
      <c r="E486">
        <v>45</v>
      </c>
      <c r="F486">
        <v>45</v>
      </c>
      <c r="G486">
        <v>45</v>
      </c>
      <c r="H486">
        <v>45</v>
      </c>
      <c r="I486">
        <v>45</v>
      </c>
      <c r="J486">
        <v>45</v>
      </c>
      <c r="K486">
        <v>45</v>
      </c>
      <c r="L486">
        <v>45</v>
      </c>
      <c r="M486">
        <v>45</v>
      </c>
      <c r="N486">
        <v>45</v>
      </c>
      <c r="O486">
        <v>45</v>
      </c>
      <c r="P486">
        <v>45</v>
      </c>
      <c r="Q486">
        <v>45</v>
      </c>
      <c r="R486">
        <v>45</v>
      </c>
      <c r="S486">
        <v>45</v>
      </c>
      <c r="T486">
        <v>45</v>
      </c>
      <c r="U486">
        <v>45</v>
      </c>
      <c r="V486">
        <v>42</v>
      </c>
      <c r="W486">
        <v>49</v>
      </c>
      <c r="X486">
        <v>49</v>
      </c>
      <c r="Y486">
        <v>49</v>
      </c>
      <c r="Z486">
        <v>49</v>
      </c>
      <c r="AA486">
        <v>49</v>
      </c>
      <c r="AB486">
        <v>49</v>
      </c>
      <c r="AC486">
        <v>51</v>
      </c>
      <c r="AD486">
        <v>50</v>
      </c>
      <c r="AE486">
        <v>50</v>
      </c>
      <c r="AF486">
        <v>49</v>
      </c>
      <c r="AG486">
        <v>49</v>
      </c>
      <c r="AH486">
        <v>49</v>
      </c>
      <c r="AI486">
        <v>49</v>
      </c>
      <c r="AJ486">
        <v>50</v>
      </c>
      <c r="AK486">
        <v>49</v>
      </c>
      <c r="AL486">
        <v>50</v>
      </c>
      <c r="AM486">
        <v>50</v>
      </c>
      <c r="AN486">
        <v>53</v>
      </c>
      <c r="AO486">
        <v>52</v>
      </c>
      <c r="AP486">
        <v>52</v>
      </c>
      <c r="AQ486">
        <v>52</v>
      </c>
      <c r="AR486">
        <v>52</v>
      </c>
      <c r="AS486">
        <v>52</v>
      </c>
      <c r="AT486" s="8">
        <f t="shared" si="62"/>
        <v>47.68181818181818</v>
      </c>
      <c r="AU486">
        <f t="shared" si="63"/>
        <v>49</v>
      </c>
      <c r="AV486" s="8">
        <f t="shared" si="64"/>
        <v>2.8183182126170054</v>
      </c>
      <c r="AW486" s="6">
        <f>Table18[[#This Row],[Szórás]]/Table18[[#This Row],[Átlagos akadálymentességi hibaszám]]</f>
        <v>5.9106768996734151E-2</v>
      </c>
      <c r="AX486">
        <f t="shared" si="65"/>
        <v>42</v>
      </c>
      <c r="AY486">
        <f t="shared" si="66"/>
        <v>53</v>
      </c>
      <c r="AZ486">
        <f t="shared" si="67"/>
        <v>11</v>
      </c>
      <c r="BA486" s="7">
        <f t="shared" si="68"/>
        <v>1.0039213321900473</v>
      </c>
      <c r="BB486" s="8">
        <f t="shared" si="69"/>
        <v>0.72670637198232813</v>
      </c>
    </row>
    <row r="487" spans="1:54" x14ac:dyDescent="0.25">
      <c r="A487" t="s">
        <v>137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 s="8">
        <f t="shared" si="62"/>
        <v>1</v>
      </c>
      <c r="AU487">
        <f t="shared" si="63"/>
        <v>1</v>
      </c>
      <c r="AV487" s="8">
        <f t="shared" si="64"/>
        <v>0</v>
      </c>
      <c r="AW487" s="6">
        <f>Table18[[#This Row],[Szórás]]/Table18[[#This Row],[Átlagos akadálymentességi hibaszám]]</f>
        <v>0</v>
      </c>
      <c r="AX487">
        <f t="shared" si="65"/>
        <v>1</v>
      </c>
      <c r="AY487">
        <f t="shared" si="66"/>
        <v>1</v>
      </c>
      <c r="AZ487">
        <f t="shared" si="67"/>
        <v>0</v>
      </c>
      <c r="BA487" s="7">
        <f t="shared" si="68"/>
        <v>1</v>
      </c>
      <c r="BB487" s="8">
        <f t="shared" si="69"/>
        <v>1</v>
      </c>
    </row>
    <row r="488" spans="1:54" x14ac:dyDescent="0.25">
      <c r="A488" t="s">
        <v>175</v>
      </c>
      <c r="B488">
        <v>9</v>
      </c>
      <c r="C488">
        <v>9</v>
      </c>
      <c r="D488">
        <v>9</v>
      </c>
      <c r="E488">
        <v>9</v>
      </c>
      <c r="F488">
        <v>9</v>
      </c>
      <c r="G488">
        <v>9</v>
      </c>
      <c r="H488">
        <v>9</v>
      </c>
      <c r="I488">
        <v>9</v>
      </c>
      <c r="J488">
        <v>9</v>
      </c>
      <c r="K488">
        <v>9</v>
      </c>
      <c r="L488">
        <v>9</v>
      </c>
      <c r="M488">
        <v>9</v>
      </c>
      <c r="N488">
        <v>9</v>
      </c>
      <c r="O488">
        <v>9</v>
      </c>
      <c r="P488">
        <v>9</v>
      </c>
      <c r="Q488">
        <v>9</v>
      </c>
      <c r="R488">
        <v>9</v>
      </c>
      <c r="S488">
        <v>9</v>
      </c>
      <c r="T488">
        <v>9</v>
      </c>
      <c r="U488">
        <v>9</v>
      </c>
      <c r="V488">
        <v>9</v>
      </c>
      <c r="W488">
        <v>9</v>
      </c>
      <c r="X488">
        <v>9</v>
      </c>
      <c r="Y488">
        <v>9</v>
      </c>
      <c r="Z488">
        <v>9</v>
      </c>
      <c r="AA488">
        <v>9</v>
      </c>
      <c r="AB488">
        <v>9</v>
      </c>
      <c r="AC488">
        <v>9</v>
      </c>
      <c r="AD488">
        <v>9</v>
      </c>
      <c r="AE488">
        <v>9</v>
      </c>
      <c r="AF488">
        <v>9</v>
      </c>
      <c r="AG488">
        <v>9</v>
      </c>
      <c r="AH488">
        <v>9</v>
      </c>
      <c r="AI488">
        <v>9</v>
      </c>
      <c r="AJ488">
        <v>9</v>
      </c>
      <c r="AK488">
        <v>9</v>
      </c>
      <c r="AL488">
        <v>9</v>
      </c>
      <c r="AM488">
        <v>9</v>
      </c>
      <c r="AN488">
        <v>9</v>
      </c>
      <c r="AO488">
        <v>9</v>
      </c>
      <c r="AP488">
        <v>9</v>
      </c>
      <c r="AQ488">
        <v>9</v>
      </c>
      <c r="AR488">
        <v>9</v>
      </c>
      <c r="AS488">
        <v>9</v>
      </c>
      <c r="AT488" s="8">
        <f t="shared" si="62"/>
        <v>9</v>
      </c>
      <c r="AU488">
        <f t="shared" si="63"/>
        <v>9</v>
      </c>
      <c r="AV488" s="8">
        <f t="shared" si="64"/>
        <v>0</v>
      </c>
      <c r="AW488" s="6">
        <f>Table18[[#This Row],[Szórás]]/Table18[[#This Row],[Átlagos akadálymentességi hibaszám]]</f>
        <v>0</v>
      </c>
      <c r="AX488">
        <f t="shared" si="65"/>
        <v>9</v>
      </c>
      <c r="AY488">
        <f t="shared" si="66"/>
        <v>9</v>
      </c>
      <c r="AZ488">
        <f t="shared" si="67"/>
        <v>0</v>
      </c>
      <c r="BA488" s="7">
        <f t="shared" si="68"/>
        <v>1</v>
      </c>
      <c r="BB488" s="8">
        <f t="shared" si="69"/>
        <v>1</v>
      </c>
    </row>
    <row r="489" spans="1:54" x14ac:dyDescent="0.25">
      <c r="A489" t="s">
        <v>137</v>
      </c>
      <c r="B489">
        <v>13</v>
      </c>
      <c r="C489">
        <v>13</v>
      </c>
      <c r="D489">
        <v>13</v>
      </c>
      <c r="E489">
        <v>13</v>
      </c>
      <c r="F489">
        <v>13</v>
      </c>
      <c r="G489">
        <v>13</v>
      </c>
      <c r="H489">
        <v>13</v>
      </c>
      <c r="I489">
        <v>13</v>
      </c>
      <c r="J489">
        <v>13</v>
      </c>
      <c r="K489">
        <v>13</v>
      </c>
      <c r="L489">
        <v>13</v>
      </c>
      <c r="M489">
        <v>13</v>
      </c>
      <c r="N489">
        <v>13</v>
      </c>
      <c r="O489">
        <v>13</v>
      </c>
      <c r="P489">
        <v>13</v>
      </c>
      <c r="Q489">
        <v>13</v>
      </c>
      <c r="R489">
        <v>13</v>
      </c>
      <c r="S489">
        <v>13</v>
      </c>
      <c r="T489">
        <v>13</v>
      </c>
      <c r="U489">
        <v>10</v>
      </c>
      <c r="V489">
        <v>10</v>
      </c>
      <c r="W489">
        <v>13</v>
      </c>
      <c r="X489">
        <v>13</v>
      </c>
      <c r="Y489">
        <v>13</v>
      </c>
      <c r="Z489">
        <v>13</v>
      </c>
      <c r="AA489">
        <v>13</v>
      </c>
      <c r="AB489">
        <v>13</v>
      </c>
      <c r="AC489">
        <v>13</v>
      </c>
      <c r="AD489">
        <v>13</v>
      </c>
      <c r="AE489">
        <v>13</v>
      </c>
      <c r="AF489">
        <v>13</v>
      </c>
      <c r="AG489">
        <v>13</v>
      </c>
      <c r="AH489">
        <v>13</v>
      </c>
      <c r="AI489">
        <v>13</v>
      </c>
      <c r="AJ489">
        <v>13</v>
      </c>
      <c r="AK489">
        <v>13</v>
      </c>
      <c r="AL489">
        <v>13</v>
      </c>
      <c r="AM489">
        <v>13</v>
      </c>
      <c r="AN489">
        <v>13</v>
      </c>
      <c r="AO489">
        <v>13</v>
      </c>
      <c r="AP489">
        <v>13</v>
      </c>
      <c r="AQ489">
        <v>13</v>
      </c>
      <c r="AR489">
        <v>13</v>
      </c>
      <c r="AS489">
        <v>13</v>
      </c>
      <c r="AT489" s="8">
        <f t="shared" si="62"/>
        <v>12.863636363636363</v>
      </c>
      <c r="AU489">
        <f t="shared" si="63"/>
        <v>13</v>
      </c>
      <c r="AV489" s="8">
        <f t="shared" si="64"/>
        <v>0.63212116482445624</v>
      </c>
      <c r="AW489" s="6">
        <f>Table18[[#This Row],[Szórás]]/Table18[[#This Row],[Átlagos akadálymentességi hibaszám]]</f>
        <v>4.9140161223102607E-2</v>
      </c>
      <c r="AX489">
        <f t="shared" si="65"/>
        <v>10</v>
      </c>
      <c r="AY489">
        <f t="shared" si="66"/>
        <v>13</v>
      </c>
      <c r="AZ489">
        <f t="shared" si="67"/>
        <v>3</v>
      </c>
      <c r="BA489" s="7">
        <f t="shared" si="68"/>
        <v>1.000147925958693</v>
      </c>
      <c r="BB489" s="8">
        <f t="shared" si="69"/>
        <v>1.1812476928767042E-3</v>
      </c>
    </row>
    <row r="490" spans="1:54" x14ac:dyDescent="0.25">
      <c r="A490" t="s">
        <v>137</v>
      </c>
      <c r="B490">
        <v>139</v>
      </c>
      <c r="C490">
        <v>139</v>
      </c>
      <c r="D490">
        <v>137</v>
      </c>
      <c r="E490">
        <v>139</v>
      </c>
      <c r="F490">
        <v>139</v>
      </c>
      <c r="G490">
        <v>139</v>
      </c>
      <c r="H490">
        <v>137</v>
      </c>
      <c r="I490">
        <v>136</v>
      </c>
      <c r="J490">
        <v>138</v>
      </c>
      <c r="K490">
        <v>138</v>
      </c>
      <c r="L490">
        <v>139</v>
      </c>
      <c r="M490">
        <v>125</v>
      </c>
      <c r="N490">
        <v>140</v>
      </c>
      <c r="O490">
        <v>132</v>
      </c>
      <c r="P490">
        <v>137</v>
      </c>
      <c r="Q490">
        <v>137</v>
      </c>
      <c r="R490">
        <v>137</v>
      </c>
      <c r="S490">
        <v>137</v>
      </c>
      <c r="T490">
        <v>122</v>
      </c>
      <c r="U490">
        <v>134</v>
      </c>
      <c r="V490">
        <v>136</v>
      </c>
      <c r="W490">
        <v>136</v>
      </c>
      <c r="X490">
        <v>136</v>
      </c>
      <c r="Y490">
        <v>138</v>
      </c>
      <c r="Z490">
        <v>1</v>
      </c>
      <c r="AA490">
        <v>137</v>
      </c>
      <c r="AB490">
        <v>137</v>
      </c>
      <c r="AC490">
        <v>132</v>
      </c>
      <c r="AD490">
        <v>128</v>
      </c>
      <c r="AE490">
        <v>128</v>
      </c>
      <c r="AF490">
        <v>135</v>
      </c>
      <c r="AG490">
        <v>139</v>
      </c>
      <c r="AH490">
        <v>138</v>
      </c>
      <c r="AI490">
        <v>139</v>
      </c>
      <c r="AJ490">
        <v>138</v>
      </c>
      <c r="AK490">
        <v>138</v>
      </c>
      <c r="AL490">
        <v>134</v>
      </c>
      <c r="AM490">
        <v>138</v>
      </c>
      <c r="AN490">
        <v>133</v>
      </c>
      <c r="AO490">
        <v>137</v>
      </c>
      <c r="AP490">
        <v>138</v>
      </c>
      <c r="AQ490">
        <v>137</v>
      </c>
      <c r="AR490">
        <v>139</v>
      </c>
      <c r="AS490">
        <v>133</v>
      </c>
      <c r="AT490" s="8">
        <f t="shared" si="62"/>
        <v>132.86363636363637</v>
      </c>
      <c r="AU490">
        <f t="shared" si="63"/>
        <v>137</v>
      </c>
      <c r="AV490" s="8">
        <f t="shared" si="64"/>
        <v>20.705679379396528</v>
      </c>
      <c r="AW490" s="6">
        <f>Table18[[#This Row],[Szórás]]/Table18[[#This Row],[Átlagos akadálymentességi hibaszám]]</f>
        <v>0.15584158273921436</v>
      </c>
      <c r="AX490">
        <f t="shared" si="65"/>
        <v>1</v>
      </c>
      <c r="AY490">
        <f t="shared" si="66"/>
        <v>140</v>
      </c>
      <c r="AZ490">
        <f t="shared" si="67"/>
        <v>139</v>
      </c>
      <c r="BA490" s="7">
        <f t="shared" si="68"/>
        <v>0.99803197670627997</v>
      </c>
      <c r="BB490" s="8">
        <f t="shared" si="69"/>
        <v>1.1660213492144097E-3</v>
      </c>
    </row>
    <row r="491" spans="1:54" x14ac:dyDescent="0.25">
      <c r="A491" t="s">
        <v>137</v>
      </c>
      <c r="B491">
        <v>55</v>
      </c>
      <c r="C491">
        <v>1</v>
      </c>
      <c r="D491">
        <v>1</v>
      </c>
      <c r="E491">
        <v>56</v>
      </c>
      <c r="F491">
        <v>56</v>
      </c>
      <c r="G491">
        <v>56</v>
      </c>
      <c r="H491">
        <v>56</v>
      </c>
      <c r="I491">
        <v>55</v>
      </c>
      <c r="J491">
        <v>55</v>
      </c>
      <c r="K491">
        <v>56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56</v>
      </c>
      <c r="R491">
        <v>56</v>
      </c>
      <c r="S491">
        <v>1</v>
      </c>
      <c r="T491">
        <v>1</v>
      </c>
      <c r="U491">
        <v>1</v>
      </c>
      <c r="V491">
        <v>56</v>
      </c>
      <c r="W491">
        <v>56</v>
      </c>
      <c r="X491">
        <v>1</v>
      </c>
      <c r="Y491">
        <v>1</v>
      </c>
      <c r="Z491">
        <v>56</v>
      </c>
      <c r="AA491">
        <v>56</v>
      </c>
      <c r="AB491">
        <v>56</v>
      </c>
      <c r="AC491">
        <v>56</v>
      </c>
      <c r="AD491">
        <v>56</v>
      </c>
      <c r="AE491">
        <v>56</v>
      </c>
      <c r="AF491">
        <v>56</v>
      </c>
      <c r="AG491">
        <v>56</v>
      </c>
      <c r="AH491">
        <v>56</v>
      </c>
      <c r="AI491">
        <v>56</v>
      </c>
      <c r="AJ491">
        <v>56</v>
      </c>
      <c r="AK491">
        <v>56</v>
      </c>
      <c r="AL491">
        <v>56</v>
      </c>
      <c r="AM491">
        <v>1</v>
      </c>
      <c r="AN491">
        <v>56</v>
      </c>
      <c r="AO491">
        <v>1</v>
      </c>
      <c r="AP491">
        <v>56</v>
      </c>
      <c r="AQ491">
        <v>1</v>
      </c>
      <c r="AR491">
        <v>1</v>
      </c>
      <c r="AS491">
        <v>1</v>
      </c>
      <c r="AT491" s="8">
        <f t="shared" si="62"/>
        <v>34.68181818181818</v>
      </c>
      <c r="AU491">
        <f t="shared" si="63"/>
        <v>56</v>
      </c>
      <c r="AV491" s="8">
        <f t="shared" si="64"/>
        <v>27.036386100245021</v>
      </c>
      <c r="AW491" s="6">
        <f>Table18[[#This Row],[Szórás]]/Table18[[#This Row],[Átlagos akadálymentességi hibaszám]]</f>
        <v>0.77955503827705175</v>
      </c>
      <c r="AX491">
        <f t="shared" si="65"/>
        <v>1</v>
      </c>
      <c r="AY491">
        <f t="shared" si="66"/>
        <v>56</v>
      </c>
      <c r="AZ491">
        <f t="shared" si="67"/>
        <v>55</v>
      </c>
      <c r="BA491" s="7">
        <f t="shared" si="68"/>
        <v>1.0009772133931087</v>
      </c>
      <c r="BB491" s="8">
        <f t="shared" si="69"/>
        <v>4.0083829805662208E-5</v>
      </c>
    </row>
    <row r="492" spans="1:54" x14ac:dyDescent="0.25">
      <c r="A492" t="s">
        <v>137</v>
      </c>
      <c r="B492">
        <v>19</v>
      </c>
      <c r="C492">
        <v>19</v>
      </c>
      <c r="D492">
        <v>19</v>
      </c>
      <c r="E492">
        <v>19</v>
      </c>
      <c r="F492">
        <v>19</v>
      </c>
      <c r="G492">
        <v>19</v>
      </c>
      <c r="H492">
        <v>19</v>
      </c>
      <c r="I492">
        <v>19</v>
      </c>
      <c r="J492">
        <v>19</v>
      </c>
      <c r="K492">
        <v>19</v>
      </c>
      <c r="L492">
        <v>19</v>
      </c>
      <c r="M492">
        <v>19</v>
      </c>
      <c r="N492">
        <v>19</v>
      </c>
      <c r="O492">
        <v>19</v>
      </c>
      <c r="P492">
        <v>19</v>
      </c>
      <c r="Q492">
        <v>19</v>
      </c>
      <c r="R492">
        <v>19</v>
      </c>
      <c r="S492">
        <v>19</v>
      </c>
      <c r="T492">
        <v>19</v>
      </c>
      <c r="U492">
        <v>19</v>
      </c>
      <c r="V492">
        <v>19</v>
      </c>
      <c r="W492">
        <v>19</v>
      </c>
      <c r="X492">
        <v>19</v>
      </c>
      <c r="Y492">
        <v>19</v>
      </c>
      <c r="Z492">
        <v>19</v>
      </c>
      <c r="AA492">
        <v>19</v>
      </c>
      <c r="AB492">
        <v>19</v>
      </c>
      <c r="AC492">
        <v>19</v>
      </c>
      <c r="AD492">
        <v>19</v>
      </c>
      <c r="AE492">
        <v>19</v>
      </c>
      <c r="AF492">
        <v>19</v>
      </c>
      <c r="AG492">
        <v>19</v>
      </c>
      <c r="AH492">
        <v>19</v>
      </c>
      <c r="AI492">
        <v>19</v>
      </c>
      <c r="AJ492">
        <v>19</v>
      </c>
      <c r="AK492">
        <v>19</v>
      </c>
      <c r="AL492">
        <v>19</v>
      </c>
      <c r="AM492">
        <v>19</v>
      </c>
      <c r="AN492">
        <v>19</v>
      </c>
      <c r="AO492">
        <v>20</v>
      </c>
      <c r="AP492">
        <v>20</v>
      </c>
      <c r="AQ492">
        <v>20</v>
      </c>
      <c r="AR492">
        <v>20</v>
      </c>
      <c r="AS492">
        <v>20</v>
      </c>
      <c r="AT492" s="8">
        <f t="shared" si="62"/>
        <v>19.113636363636363</v>
      </c>
      <c r="AU492">
        <f t="shared" si="63"/>
        <v>19</v>
      </c>
      <c r="AV492" s="8">
        <f t="shared" si="64"/>
        <v>0.32103822064055043</v>
      </c>
      <c r="AW492" s="6">
        <f>Table18[[#This Row],[Szórás]]/Table18[[#This Row],[Átlagos akadálymentességi hibaszám]]</f>
        <v>1.6796292161931296E-2</v>
      </c>
      <c r="AX492">
        <f t="shared" si="65"/>
        <v>19</v>
      </c>
      <c r="AY492">
        <f t="shared" si="66"/>
        <v>20</v>
      </c>
      <c r="AZ492">
        <f t="shared" si="67"/>
        <v>1</v>
      </c>
      <c r="BA492" s="7">
        <f t="shared" si="68"/>
        <v>1.0007051246220835</v>
      </c>
      <c r="BB492" s="8">
        <f t="shared" si="69"/>
        <v>0.30232558139534899</v>
      </c>
    </row>
  </sheetData>
  <conditionalFormatting sqref="BA2:BA492">
    <cfRule type="colorScale" priority="2">
      <colorScale>
        <cfvo type="min"/>
        <cfvo type="num" val="1"/>
        <cfvo type="max"/>
        <color rgb="FF63BE7B"/>
        <color rgb="FFFFEB84"/>
        <color rgb="FFF8696B"/>
      </colorScale>
    </cfRule>
  </conditionalFormatting>
  <conditionalFormatting sqref="BB2:BB492">
    <cfRule type="colorScale" priority="1">
      <colorScale>
        <cfvo type="num" val="0"/>
        <cfvo type="percent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8F05-F024-4CAD-B342-2C1340EDB586}">
  <sheetPr>
    <tabColor rgb="FF63BE7B"/>
  </sheetPr>
  <dimension ref="A3:AT7"/>
  <sheetViews>
    <sheetView topLeftCell="B1" workbookViewId="0">
      <selection activeCell="A3" sqref="A3:AT7"/>
    </sheetView>
  </sheetViews>
  <sheetFormatPr defaultRowHeight="15" x14ac:dyDescent="0.25"/>
  <cols>
    <col min="1" max="1" width="16.28515625" bestFit="1" customWidth="1"/>
    <col min="2" max="2" width="12.7109375" bestFit="1" customWidth="1"/>
    <col min="3" max="46" width="20.5703125" bestFit="1" customWidth="1"/>
  </cols>
  <sheetData>
    <row r="3" spans="1:46" x14ac:dyDescent="0.25">
      <c r="A3" s="2" t="s">
        <v>2337</v>
      </c>
      <c r="B3" t="s">
        <v>2403</v>
      </c>
      <c r="C3" t="s">
        <v>2338</v>
      </c>
      <c r="D3" t="s">
        <v>2339</v>
      </c>
      <c r="E3" t="s">
        <v>2340</v>
      </c>
      <c r="F3" t="s">
        <v>2341</v>
      </c>
      <c r="G3" t="s">
        <v>2342</v>
      </c>
      <c r="H3" t="s">
        <v>2343</v>
      </c>
      <c r="I3" t="s">
        <v>2344</v>
      </c>
      <c r="J3" t="s">
        <v>2345</v>
      </c>
      <c r="K3" t="s">
        <v>2346</v>
      </c>
      <c r="L3" t="s">
        <v>2347</v>
      </c>
      <c r="M3" t="s">
        <v>2348</v>
      </c>
      <c r="N3" t="s">
        <v>2349</v>
      </c>
      <c r="O3" t="s">
        <v>2350</v>
      </c>
      <c r="P3" t="s">
        <v>2351</v>
      </c>
      <c r="Q3" t="s">
        <v>2352</v>
      </c>
      <c r="R3" t="s">
        <v>2353</v>
      </c>
      <c r="S3" t="s">
        <v>2354</v>
      </c>
      <c r="T3" t="s">
        <v>2355</v>
      </c>
      <c r="U3" t="s">
        <v>2356</v>
      </c>
      <c r="V3" t="s">
        <v>2357</v>
      </c>
      <c r="W3" t="s">
        <v>2358</v>
      </c>
      <c r="X3" t="s">
        <v>2359</v>
      </c>
      <c r="Y3" t="s">
        <v>2360</v>
      </c>
      <c r="Z3" t="s">
        <v>2361</v>
      </c>
      <c r="AA3" t="s">
        <v>2362</v>
      </c>
      <c r="AB3" t="s">
        <v>2363</v>
      </c>
      <c r="AC3" t="s">
        <v>2364</v>
      </c>
      <c r="AD3" t="s">
        <v>2365</v>
      </c>
      <c r="AE3" t="s">
        <v>2366</v>
      </c>
      <c r="AF3" t="s">
        <v>2367</v>
      </c>
      <c r="AG3" t="s">
        <v>2368</v>
      </c>
      <c r="AH3" t="s">
        <v>2369</v>
      </c>
      <c r="AI3" t="s">
        <v>2370</v>
      </c>
      <c r="AJ3" t="s">
        <v>2371</v>
      </c>
      <c r="AK3" t="s">
        <v>2372</v>
      </c>
      <c r="AL3" t="s">
        <v>2373</v>
      </c>
      <c r="AM3" t="s">
        <v>2374</v>
      </c>
      <c r="AN3" t="s">
        <v>2375</v>
      </c>
      <c r="AO3" t="s">
        <v>2376</v>
      </c>
      <c r="AP3" t="s">
        <v>2377</v>
      </c>
      <c r="AQ3" t="s">
        <v>2378</v>
      </c>
      <c r="AR3" t="s">
        <v>2379</v>
      </c>
      <c r="AS3" t="s">
        <v>2380</v>
      </c>
      <c r="AT3" t="s">
        <v>2381</v>
      </c>
    </row>
    <row r="4" spans="1:46" x14ac:dyDescent="0.25">
      <c r="A4" s="3" t="s">
        <v>175</v>
      </c>
      <c r="B4" s="13">
        <v>155</v>
      </c>
      <c r="C4" s="13">
        <v>68.051612903225802</v>
      </c>
      <c r="D4" s="13">
        <v>68.283870967741933</v>
      </c>
      <c r="E4" s="13">
        <v>67.780645161290323</v>
      </c>
      <c r="F4" s="13">
        <v>67.49677419354839</v>
      </c>
      <c r="G4" s="13">
        <v>67.529032258064518</v>
      </c>
      <c r="H4" s="13">
        <v>67.41935483870968</v>
      </c>
      <c r="I4" s="13">
        <v>67.477419354838716</v>
      </c>
      <c r="J4" s="13">
        <v>67.529032258064518</v>
      </c>
      <c r="K4" s="13">
        <v>67.91612903225807</v>
      </c>
      <c r="L4" s="13">
        <v>67.99354838709678</v>
      </c>
      <c r="M4" s="13">
        <v>68.07741935483871</v>
      </c>
      <c r="N4" s="13">
        <v>67.91612903225807</v>
      </c>
      <c r="O4" s="13">
        <v>67.464516129032262</v>
      </c>
      <c r="P4" s="13">
        <v>67.4258064516129</v>
      </c>
      <c r="Q4" s="13">
        <v>66.329032258064515</v>
      </c>
      <c r="R4" s="13">
        <v>66.567741935483866</v>
      </c>
      <c r="S4" s="13">
        <v>66.374193548387098</v>
      </c>
      <c r="T4" s="13">
        <v>68.00645161290322</v>
      </c>
      <c r="U4" s="13">
        <v>66.380645161290317</v>
      </c>
      <c r="V4" s="13">
        <v>66.290322580645167</v>
      </c>
      <c r="W4" s="13">
        <v>66.406451612903226</v>
      </c>
      <c r="X4" s="13">
        <v>66.638709677419357</v>
      </c>
      <c r="Y4" s="13">
        <v>65.780645161290323</v>
      </c>
      <c r="Z4" s="13">
        <v>67.703225806451613</v>
      </c>
      <c r="AA4" s="13">
        <v>68.154838709677421</v>
      </c>
      <c r="AB4" s="13">
        <v>69.135483870967747</v>
      </c>
      <c r="AC4" s="13">
        <v>67.316129032258061</v>
      </c>
      <c r="AD4" s="13">
        <v>67.335483870967735</v>
      </c>
      <c r="AE4" s="13">
        <v>66.341935483870969</v>
      </c>
      <c r="AF4" s="13">
        <v>67.058064516129036</v>
      </c>
      <c r="AG4" s="13">
        <v>66.812903225806451</v>
      </c>
      <c r="AH4" s="13">
        <v>65.07096774193549</v>
      </c>
      <c r="AI4" s="13">
        <v>67.50322580645161</v>
      </c>
      <c r="AJ4" s="13">
        <v>67.096774193548384</v>
      </c>
      <c r="AK4" s="13">
        <v>67.038709677419348</v>
      </c>
      <c r="AL4" s="13">
        <v>66.245161290322585</v>
      </c>
      <c r="AM4" s="13">
        <v>67.606451612903228</v>
      </c>
      <c r="AN4" s="13">
        <v>66.438709677419354</v>
      </c>
      <c r="AO4" s="13">
        <v>66.99354838709678</v>
      </c>
      <c r="AP4" s="13">
        <v>65.729032258064521</v>
      </c>
      <c r="AQ4" s="13">
        <v>67</v>
      </c>
      <c r="AR4" s="13">
        <v>67.832258064516125</v>
      </c>
      <c r="AS4" s="13">
        <v>65.206451612903223</v>
      </c>
      <c r="AT4" s="13">
        <v>65.193548387096769</v>
      </c>
    </row>
    <row r="5" spans="1:46" x14ac:dyDescent="0.25">
      <c r="A5" s="3" t="s">
        <v>137</v>
      </c>
      <c r="B5" s="13">
        <v>124</v>
      </c>
      <c r="C5" s="13">
        <v>87.870967741935488</v>
      </c>
      <c r="D5" s="13">
        <v>87.298387096774192</v>
      </c>
      <c r="E5" s="13">
        <v>86.153225806451616</v>
      </c>
      <c r="F5" s="13">
        <v>87.895161290322577</v>
      </c>
      <c r="G5" s="13">
        <v>81.596774193548384</v>
      </c>
      <c r="H5" s="13">
        <v>82.137096774193552</v>
      </c>
      <c r="I5" s="13">
        <v>82.387096774193552</v>
      </c>
      <c r="J5" s="13">
        <v>83.427419354838705</v>
      </c>
      <c r="K5" s="13">
        <v>81.338709677419359</v>
      </c>
      <c r="L5" s="13">
        <v>80.16935483870968</v>
      </c>
      <c r="M5" s="13">
        <v>79.887096774193552</v>
      </c>
      <c r="N5" s="13">
        <v>79.838709677419359</v>
      </c>
      <c r="O5" s="13">
        <v>80.903225806451616</v>
      </c>
      <c r="P5" s="13">
        <v>80.411290322580641</v>
      </c>
      <c r="Q5" s="13">
        <v>79.096774193548384</v>
      </c>
      <c r="R5" s="13">
        <v>81.217741935483872</v>
      </c>
      <c r="S5" s="13">
        <v>81.685483870967744</v>
      </c>
      <c r="T5" s="13">
        <v>78.322580645161295</v>
      </c>
      <c r="U5" s="13">
        <v>77.048387096774192</v>
      </c>
      <c r="V5" s="13">
        <v>77.120967741935488</v>
      </c>
      <c r="W5" s="13">
        <v>78.604838709677423</v>
      </c>
      <c r="X5" s="13">
        <v>76.346774193548384</v>
      </c>
      <c r="Y5" s="13">
        <v>75.612903225806448</v>
      </c>
      <c r="Z5" s="13">
        <v>75.766129032258064</v>
      </c>
      <c r="AA5" s="13">
        <v>76.459677419354833</v>
      </c>
      <c r="AB5" s="13">
        <v>77.693548387096769</v>
      </c>
      <c r="AC5" s="13">
        <v>77.346774193548384</v>
      </c>
      <c r="AD5" s="13">
        <v>77.120967741935488</v>
      </c>
      <c r="AE5" s="13">
        <v>77.879032258064512</v>
      </c>
      <c r="AF5" s="13">
        <v>77.870967741935488</v>
      </c>
      <c r="AG5" s="13">
        <v>76.548387096774192</v>
      </c>
      <c r="AH5" s="13">
        <v>75.370967741935488</v>
      </c>
      <c r="AI5" s="13">
        <v>75.733870967741936</v>
      </c>
      <c r="AJ5" s="13">
        <v>76.064516129032256</v>
      </c>
      <c r="AK5" s="13">
        <v>74.282258064516128</v>
      </c>
      <c r="AL5" s="13">
        <v>75.322580645161295</v>
      </c>
      <c r="AM5" s="13">
        <v>74.806451612903231</v>
      </c>
      <c r="AN5" s="13">
        <v>75.112903225806448</v>
      </c>
      <c r="AO5" s="13">
        <v>75.725806451612897</v>
      </c>
      <c r="AP5" s="13">
        <v>76.088709677419359</v>
      </c>
      <c r="AQ5" s="13">
        <v>76.951612903225808</v>
      </c>
      <c r="AR5" s="13">
        <v>75.596774193548384</v>
      </c>
      <c r="AS5" s="13">
        <v>71.911290322580641</v>
      </c>
      <c r="AT5" s="13">
        <v>75.846774193548384</v>
      </c>
    </row>
    <row r="6" spans="1:46" x14ac:dyDescent="0.25">
      <c r="A6" s="3" t="s">
        <v>124</v>
      </c>
      <c r="B6" s="13">
        <v>98</v>
      </c>
      <c r="C6" s="13">
        <v>83.122448979591837</v>
      </c>
      <c r="D6" s="13">
        <v>83.704081632653057</v>
      </c>
      <c r="E6" s="13">
        <v>81.948979591836732</v>
      </c>
      <c r="F6" s="13">
        <v>77.173469387755105</v>
      </c>
      <c r="G6" s="13">
        <v>80.132653061224488</v>
      </c>
      <c r="H6" s="13">
        <v>78.530612244897952</v>
      </c>
      <c r="I6" s="13">
        <v>78.193877551020407</v>
      </c>
      <c r="J6" s="13">
        <v>77.989795918367349</v>
      </c>
      <c r="K6" s="13">
        <v>77.265306122448976</v>
      </c>
      <c r="L6" s="13">
        <v>78.377551020408163</v>
      </c>
      <c r="M6" s="13">
        <v>76.306122448979593</v>
      </c>
      <c r="N6" s="13">
        <v>76.755102040816325</v>
      </c>
      <c r="O6" s="13">
        <v>76.285714285714292</v>
      </c>
      <c r="P6" s="13">
        <v>81.306122448979593</v>
      </c>
      <c r="Q6" s="13">
        <v>81.775510204081627</v>
      </c>
      <c r="R6" s="13">
        <v>75.387755102040813</v>
      </c>
      <c r="S6" s="13">
        <v>77.438775510204081</v>
      </c>
      <c r="T6" s="13">
        <v>77.173469387755105</v>
      </c>
      <c r="U6" s="13">
        <v>73.663265306122454</v>
      </c>
      <c r="V6" s="13">
        <v>76.877551020408163</v>
      </c>
      <c r="W6" s="13">
        <v>77.183673469387756</v>
      </c>
      <c r="X6" s="13">
        <v>77.306122448979593</v>
      </c>
      <c r="Y6" s="13">
        <v>76.775510204081627</v>
      </c>
      <c r="Z6" s="13">
        <v>78.612244897959187</v>
      </c>
      <c r="AA6" s="13">
        <v>75.857142857142861</v>
      </c>
      <c r="AB6" s="13">
        <v>79.704081632653057</v>
      </c>
      <c r="AC6" s="13">
        <v>75.673469387755105</v>
      </c>
      <c r="AD6" s="13">
        <v>75.34693877551021</v>
      </c>
      <c r="AE6" s="13">
        <v>76.5</v>
      </c>
      <c r="AF6" s="13">
        <v>74.887755102040813</v>
      </c>
      <c r="AG6" s="13">
        <v>72.591836734693871</v>
      </c>
      <c r="AH6" s="13">
        <v>71.459183673469383</v>
      </c>
      <c r="AI6" s="13">
        <v>72.387755102040813</v>
      </c>
      <c r="AJ6" s="13">
        <v>72.5</v>
      </c>
      <c r="AK6" s="13">
        <v>71.163265306122454</v>
      </c>
      <c r="AL6" s="13">
        <v>70.397959183673464</v>
      </c>
      <c r="AM6" s="13">
        <v>69.806122448979593</v>
      </c>
      <c r="AN6" s="13">
        <v>70.030612244897952</v>
      </c>
      <c r="AO6" s="13">
        <v>70.091836734693871</v>
      </c>
      <c r="AP6" s="13">
        <v>74.704081632653057</v>
      </c>
      <c r="AQ6" s="13">
        <v>75.377551020408163</v>
      </c>
      <c r="AR6" s="13">
        <v>76.510204081632651</v>
      </c>
      <c r="AS6" s="13">
        <v>74.795918367346943</v>
      </c>
      <c r="AT6" s="13">
        <v>72.734693877551024</v>
      </c>
    </row>
    <row r="7" spans="1:46" x14ac:dyDescent="0.25">
      <c r="A7" s="3" t="s">
        <v>103</v>
      </c>
      <c r="B7" s="13">
        <v>114</v>
      </c>
      <c r="C7" s="13">
        <v>79.078947368421055</v>
      </c>
      <c r="D7" s="13">
        <v>79.122807017543863</v>
      </c>
      <c r="E7" s="13">
        <v>75.78947368421052</v>
      </c>
      <c r="F7" s="13">
        <v>73.096491228070178</v>
      </c>
      <c r="G7" s="13">
        <v>73.043859649122808</v>
      </c>
      <c r="H7" s="13">
        <v>74.043859649122808</v>
      </c>
      <c r="I7" s="13">
        <v>73.017543859649123</v>
      </c>
      <c r="J7" s="13">
        <v>72.114035087719301</v>
      </c>
      <c r="K7" s="13">
        <v>70.149122807017548</v>
      </c>
      <c r="L7" s="13">
        <v>71.622807017543863</v>
      </c>
      <c r="M7" s="13">
        <v>71.78947368421052</v>
      </c>
      <c r="N7" s="13">
        <v>70.403508771929822</v>
      </c>
      <c r="O7" s="13">
        <v>70.228070175438603</v>
      </c>
      <c r="P7" s="13">
        <v>70.254385964912274</v>
      </c>
      <c r="Q7" s="13">
        <v>69.780701754385959</v>
      </c>
      <c r="R7" s="13">
        <v>69.771929824561397</v>
      </c>
      <c r="S7" s="13">
        <v>70.421052631578945</v>
      </c>
      <c r="T7" s="13">
        <v>68.017543859649123</v>
      </c>
      <c r="U7" s="13">
        <v>67.807017543859644</v>
      </c>
      <c r="V7" s="13">
        <v>65.412280701754383</v>
      </c>
      <c r="W7" s="13">
        <v>67.84210526315789</v>
      </c>
      <c r="X7" s="13">
        <v>64.39473684210526</v>
      </c>
      <c r="Y7" s="13">
        <v>63.333333333333336</v>
      </c>
      <c r="Z7" s="13">
        <v>63.149122807017541</v>
      </c>
      <c r="AA7" s="13">
        <v>57.728070175438596</v>
      </c>
      <c r="AB7" s="13">
        <v>57.254385964912281</v>
      </c>
      <c r="AC7" s="13">
        <v>57.754385964912281</v>
      </c>
      <c r="AD7" s="13">
        <v>57.89473684210526</v>
      </c>
      <c r="AE7" s="13">
        <v>58.675438596491226</v>
      </c>
      <c r="AF7" s="13">
        <v>58.131578947368418</v>
      </c>
      <c r="AG7" s="13">
        <v>57.561403508771932</v>
      </c>
      <c r="AH7" s="13">
        <v>56.543859649122808</v>
      </c>
      <c r="AI7" s="13">
        <v>56.070175438596493</v>
      </c>
      <c r="AJ7" s="13">
        <v>56.631578947368418</v>
      </c>
      <c r="AK7" s="13">
        <v>55.912280701754383</v>
      </c>
      <c r="AL7" s="13">
        <v>56.535087719298247</v>
      </c>
      <c r="AM7" s="13">
        <v>55.850877192982459</v>
      </c>
      <c r="AN7" s="13">
        <v>56.324561403508774</v>
      </c>
      <c r="AO7" s="13">
        <v>56.298245614035089</v>
      </c>
      <c r="AP7" s="13">
        <v>53.956140350877192</v>
      </c>
      <c r="AQ7" s="13">
        <v>54.350877192982459</v>
      </c>
      <c r="AR7" s="13">
        <v>57.614035087719301</v>
      </c>
      <c r="AS7" s="13">
        <v>56.754385964912281</v>
      </c>
      <c r="AT7" s="13">
        <v>57.675438596491226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AB27-A798-4959-9AE5-649384FAF9AF}">
  <sheetPr>
    <tabColor rgb="FF63BE7B"/>
  </sheetPr>
  <dimension ref="A1:BC5"/>
  <sheetViews>
    <sheetView workbookViewId="0">
      <selection activeCell="B7" sqref="B7"/>
    </sheetView>
  </sheetViews>
  <sheetFormatPr defaultRowHeight="15" x14ac:dyDescent="0.25"/>
  <cols>
    <col min="1" max="1" width="16.28515625" bestFit="1" customWidth="1"/>
    <col min="2" max="46" width="5.7109375" customWidth="1"/>
  </cols>
  <sheetData>
    <row r="1" spans="1:55" x14ac:dyDescent="0.25">
      <c r="A1" t="s">
        <v>2337</v>
      </c>
      <c r="B1" t="s">
        <v>2403</v>
      </c>
      <c r="C1" t="s">
        <v>2338</v>
      </c>
      <c r="D1" t="s">
        <v>2339</v>
      </c>
      <c r="E1" t="s">
        <v>2340</v>
      </c>
      <c r="F1" t="s">
        <v>2341</v>
      </c>
      <c r="G1" t="s">
        <v>2342</v>
      </c>
      <c r="H1" t="s">
        <v>2343</v>
      </c>
      <c r="I1" t="s">
        <v>2344</v>
      </c>
      <c r="J1" t="s">
        <v>2345</v>
      </c>
      <c r="K1" t="s">
        <v>2346</v>
      </c>
      <c r="L1" t="s">
        <v>2347</v>
      </c>
      <c r="M1" t="s">
        <v>2348</v>
      </c>
      <c r="N1" t="s">
        <v>2349</v>
      </c>
      <c r="O1" t="s">
        <v>2350</v>
      </c>
      <c r="P1" t="s">
        <v>2351</v>
      </c>
      <c r="Q1" t="s">
        <v>2352</v>
      </c>
      <c r="R1" t="s">
        <v>2353</v>
      </c>
      <c r="S1" t="s">
        <v>2354</v>
      </c>
      <c r="T1" t="s">
        <v>2355</v>
      </c>
      <c r="U1" t="s">
        <v>2356</v>
      </c>
      <c r="V1" t="s">
        <v>2357</v>
      </c>
      <c r="W1" t="s">
        <v>2358</v>
      </c>
      <c r="X1" t="s">
        <v>2359</v>
      </c>
      <c r="Y1" t="s">
        <v>2360</v>
      </c>
      <c r="Z1" t="s">
        <v>2361</v>
      </c>
      <c r="AA1" t="s">
        <v>2362</v>
      </c>
      <c r="AB1" t="s">
        <v>2363</v>
      </c>
      <c r="AC1" t="s">
        <v>2364</v>
      </c>
      <c r="AD1" t="s">
        <v>2365</v>
      </c>
      <c r="AE1" t="s">
        <v>2366</v>
      </c>
      <c r="AF1" t="s">
        <v>2367</v>
      </c>
      <c r="AG1" t="s">
        <v>2368</v>
      </c>
      <c r="AH1" t="s">
        <v>2369</v>
      </c>
      <c r="AI1" t="s">
        <v>2370</v>
      </c>
      <c r="AJ1" t="s">
        <v>2371</v>
      </c>
      <c r="AK1" t="s">
        <v>2372</v>
      </c>
      <c r="AL1" t="s">
        <v>2373</v>
      </c>
      <c r="AM1" t="s">
        <v>2374</v>
      </c>
      <c r="AN1" t="s">
        <v>2375</v>
      </c>
      <c r="AO1" t="s">
        <v>2376</v>
      </c>
      <c r="AP1" t="s">
        <v>2377</v>
      </c>
      <c r="AQ1" t="s">
        <v>2378</v>
      </c>
      <c r="AR1" t="s">
        <v>2379</v>
      </c>
      <c r="AS1" t="s">
        <v>2380</v>
      </c>
      <c r="AT1" t="s">
        <v>2381</v>
      </c>
      <c r="AU1" t="s">
        <v>2383</v>
      </c>
      <c r="AV1" t="s">
        <v>2395</v>
      </c>
      <c r="AW1" t="s">
        <v>30</v>
      </c>
      <c r="AX1" t="s">
        <v>31</v>
      </c>
      <c r="AY1" t="s">
        <v>2396</v>
      </c>
      <c r="AZ1" t="s">
        <v>2397</v>
      </c>
      <c r="BA1" t="s">
        <v>34</v>
      </c>
      <c r="BB1" t="s">
        <v>2393</v>
      </c>
      <c r="BC1" t="s">
        <v>2386</v>
      </c>
    </row>
    <row r="2" spans="1:55" x14ac:dyDescent="0.25">
      <c r="A2" t="s">
        <v>175</v>
      </c>
      <c r="B2">
        <v>155</v>
      </c>
      <c r="C2" s="8">
        <v>68.051612903225802</v>
      </c>
      <c r="D2" s="8">
        <v>68.283870967741933</v>
      </c>
      <c r="E2" s="8">
        <v>67.780645161290323</v>
      </c>
      <c r="F2" s="8">
        <v>67.49677419354839</v>
      </c>
      <c r="G2" s="8">
        <v>67.529032258064518</v>
      </c>
      <c r="H2" s="8">
        <v>67.41935483870968</v>
      </c>
      <c r="I2" s="8">
        <v>67.477419354838716</v>
      </c>
      <c r="J2" s="8">
        <v>67.529032258064518</v>
      </c>
      <c r="K2" s="8">
        <v>67.91612903225807</v>
      </c>
      <c r="L2" s="8">
        <v>67.99354838709678</v>
      </c>
      <c r="M2" s="8">
        <v>68.07741935483871</v>
      </c>
      <c r="N2" s="8">
        <v>67.91612903225807</v>
      </c>
      <c r="O2" s="8">
        <v>67.464516129032262</v>
      </c>
      <c r="P2" s="8">
        <v>67.4258064516129</v>
      </c>
      <c r="Q2" s="8">
        <v>66.329032258064515</v>
      </c>
      <c r="R2" s="8">
        <v>66.567741935483866</v>
      </c>
      <c r="S2" s="8">
        <v>66.374193548387098</v>
      </c>
      <c r="T2" s="8">
        <v>68.00645161290322</v>
      </c>
      <c r="U2" s="8">
        <v>66.380645161290317</v>
      </c>
      <c r="V2" s="8">
        <v>66.290322580645167</v>
      </c>
      <c r="W2" s="8">
        <v>66.406451612903226</v>
      </c>
      <c r="X2" s="8">
        <v>66.638709677419357</v>
      </c>
      <c r="Y2" s="8">
        <v>65.780645161290323</v>
      </c>
      <c r="Z2" s="8">
        <v>67.703225806451613</v>
      </c>
      <c r="AA2" s="8">
        <v>68.154838709677421</v>
      </c>
      <c r="AB2" s="8">
        <v>69.135483870967747</v>
      </c>
      <c r="AC2" s="8">
        <v>67.316129032258061</v>
      </c>
      <c r="AD2" s="8">
        <v>67.335483870967735</v>
      </c>
      <c r="AE2" s="8">
        <v>66.341935483870969</v>
      </c>
      <c r="AF2" s="8">
        <v>67.058064516129036</v>
      </c>
      <c r="AG2" s="8">
        <v>66.812903225806451</v>
      </c>
      <c r="AH2" s="8">
        <v>65.07096774193549</v>
      </c>
      <c r="AI2" s="8">
        <v>67.50322580645161</v>
      </c>
      <c r="AJ2" s="8">
        <v>67.096774193548384</v>
      </c>
      <c r="AK2" s="8">
        <v>67.038709677419348</v>
      </c>
      <c r="AL2" s="8">
        <v>66.245161290322585</v>
      </c>
      <c r="AM2" s="8">
        <v>67.606451612903228</v>
      </c>
      <c r="AN2" s="8">
        <v>66.438709677419354</v>
      </c>
      <c r="AO2" s="8">
        <v>66.99354838709678</v>
      </c>
      <c r="AP2" s="8">
        <v>65.729032258064521</v>
      </c>
      <c r="AQ2" s="8">
        <v>67</v>
      </c>
      <c r="AR2" s="8">
        <v>67.832258064516125</v>
      </c>
      <c r="AS2" s="8">
        <v>65.206451612903223</v>
      </c>
      <c r="AT2" s="8">
        <v>65.193548387096769</v>
      </c>
      <c r="AU2" s="8">
        <f t="shared" ref="AU2:AU5" si="0">AVERAGE(C2:AT2)</f>
        <v>67.089736070381221</v>
      </c>
      <c r="AV2" s="8">
        <f t="shared" ref="AV2:AV5" si="1">MEDIAN(C2:AT2)</f>
        <v>67.325806451612891</v>
      </c>
      <c r="AW2" s="8">
        <f t="shared" ref="AW2:AW5" si="2">_xlfn.STDEV.S(C2:AT2)</f>
        <v>0.89494956309483731</v>
      </c>
      <c r="AX2" s="6">
        <f t="shared" ref="AX2:AX5" si="3">AW2/AU2</f>
        <v>1.3339589861495069E-2</v>
      </c>
      <c r="AY2" s="8">
        <f t="shared" ref="AY2:AY5" si="4">MIN(C2:AT2)</f>
        <v>65.07096774193549</v>
      </c>
      <c r="AZ2" s="8">
        <f t="shared" ref="AZ2:AZ5" si="5">MAX(C2:AT2)</f>
        <v>69.135483870967747</v>
      </c>
      <c r="BA2" s="8">
        <f t="shared" ref="BA2:BA5" si="6">AZ2-AY2</f>
        <v>4.0645161290322562</v>
      </c>
      <c r="BB2" s="7">
        <f t="shared" ref="BB2:BB5" si="7">INDEX(LOGEST(C2:AT2,,TRUE,TRUE),1,1)</f>
        <v>0.99948873758116452</v>
      </c>
      <c r="BC2" s="8">
        <f t="shared" ref="BC2:BC5" si="8">INDEX(LOGEST(C2:AT2,,TRUE,TRUE),3,1)</f>
        <v>0.24109974941563608</v>
      </c>
    </row>
    <row r="3" spans="1:55" x14ac:dyDescent="0.25">
      <c r="A3" t="s">
        <v>137</v>
      </c>
      <c r="B3">
        <v>124</v>
      </c>
      <c r="C3" s="8">
        <v>87.870967741935488</v>
      </c>
      <c r="D3" s="8">
        <v>87.298387096774192</v>
      </c>
      <c r="E3" s="8">
        <v>86.153225806451616</v>
      </c>
      <c r="F3" s="8">
        <v>87.895161290322577</v>
      </c>
      <c r="G3" s="8">
        <v>81.596774193548384</v>
      </c>
      <c r="H3" s="8">
        <v>82.137096774193552</v>
      </c>
      <c r="I3" s="8">
        <v>82.387096774193552</v>
      </c>
      <c r="J3" s="8">
        <v>83.427419354838705</v>
      </c>
      <c r="K3" s="8">
        <v>81.338709677419359</v>
      </c>
      <c r="L3" s="8">
        <v>80.16935483870968</v>
      </c>
      <c r="M3" s="8">
        <v>79.887096774193552</v>
      </c>
      <c r="N3" s="8">
        <v>79.838709677419359</v>
      </c>
      <c r="O3" s="8">
        <v>80.903225806451616</v>
      </c>
      <c r="P3" s="8">
        <v>80.411290322580641</v>
      </c>
      <c r="Q3" s="8">
        <v>79.096774193548384</v>
      </c>
      <c r="R3" s="8">
        <v>81.217741935483872</v>
      </c>
      <c r="S3" s="8">
        <v>81.685483870967744</v>
      </c>
      <c r="T3" s="8">
        <v>78.322580645161295</v>
      </c>
      <c r="U3" s="8">
        <v>77.048387096774192</v>
      </c>
      <c r="V3" s="8">
        <v>77.120967741935488</v>
      </c>
      <c r="W3" s="8">
        <v>78.604838709677423</v>
      </c>
      <c r="X3" s="8">
        <v>76.346774193548384</v>
      </c>
      <c r="Y3" s="8">
        <v>75.612903225806448</v>
      </c>
      <c r="Z3" s="8">
        <v>75.766129032258064</v>
      </c>
      <c r="AA3" s="8">
        <v>76.459677419354833</v>
      </c>
      <c r="AB3" s="8">
        <v>77.693548387096769</v>
      </c>
      <c r="AC3" s="8">
        <v>77.346774193548384</v>
      </c>
      <c r="AD3" s="8">
        <v>77.120967741935488</v>
      </c>
      <c r="AE3" s="8">
        <v>77.879032258064512</v>
      </c>
      <c r="AF3" s="8">
        <v>77.870967741935488</v>
      </c>
      <c r="AG3" s="8">
        <v>76.548387096774192</v>
      </c>
      <c r="AH3" s="8">
        <v>75.370967741935488</v>
      </c>
      <c r="AI3" s="8">
        <v>75.733870967741936</v>
      </c>
      <c r="AJ3" s="8">
        <v>76.064516129032256</v>
      </c>
      <c r="AK3" s="8">
        <v>74.282258064516128</v>
      </c>
      <c r="AL3" s="8">
        <v>75.322580645161295</v>
      </c>
      <c r="AM3" s="8">
        <v>74.806451612903231</v>
      </c>
      <c r="AN3" s="8">
        <v>75.112903225806448</v>
      </c>
      <c r="AO3" s="8">
        <v>75.725806451612897</v>
      </c>
      <c r="AP3" s="8">
        <v>76.088709677419359</v>
      </c>
      <c r="AQ3" s="8">
        <v>76.951612903225808</v>
      </c>
      <c r="AR3" s="8">
        <v>75.596774193548384</v>
      </c>
      <c r="AS3" s="8">
        <v>71.911290322580641</v>
      </c>
      <c r="AT3" s="8">
        <v>75.846774193548384</v>
      </c>
      <c r="AU3" s="8">
        <f t="shared" si="0"/>
        <v>78.678885630498527</v>
      </c>
      <c r="AV3" s="8">
        <f t="shared" si="1"/>
        <v>77.520161290322577</v>
      </c>
      <c r="AW3" s="8">
        <f t="shared" si="2"/>
        <v>3.7448874847683031</v>
      </c>
      <c r="AX3" s="6">
        <f t="shared" si="3"/>
        <v>4.7597108865464935E-2</v>
      </c>
      <c r="AY3" s="8">
        <f t="shared" si="4"/>
        <v>71.911290322580641</v>
      </c>
      <c r="AZ3" s="8">
        <f t="shared" si="5"/>
        <v>87.895161290322577</v>
      </c>
      <c r="BA3" s="8">
        <f t="shared" si="6"/>
        <v>15.983870967741936</v>
      </c>
      <c r="BB3" s="7">
        <f t="shared" si="7"/>
        <v>0.99679989731124197</v>
      </c>
      <c r="BC3" s="8">
        <f t="shared" si="8"/>
        <v>0.77826331182057618</v>
      </c>
    </row>
    <row r="4" spans="1:55" x14ac:dyDescent="0.25">
      <c r="A4" t="s">
        <v>124</v>
      </c>
      <c r="B4">
        <v>98</v>
      </c>
      <c r="C4" s="8">
        <v>83.122448979591837</v>
      </c>
      <c r="D4" s="8">
        <v>83.704081632653057</v>
      </c>
      <c r="E4" s="8">
        <v>81.948979591836732</v>
      </c>
      <c r="F4" s="8">
        <v>77.173469387755105</v>
      </c>
      <c r="G4" s="8">
        <v>80.132653061224488</v>
      </c>
      <c r="H4" s="8">
        <v>78.530612244897952</v>
      </c>
      <c r="I4" s="8">
        <v>78.193877551020407</v>
      </c>
      <c r="J4" s="8">
        <v>77.989795918367349</v>
      </c>
      <c r="K4" s="8">
        <v>77.265306122448976</v>
      </c>
      <c r="L4" s="8">
        <v>78.377551020408163</v>
      </c>
      <c r="M4" s="8">
        <v>76.306122448979593</v>
      </c>
      <c r="N4" s="8">
        <v>76.755102040816325</v>
      </c>
      <c r="O4" s="8">
        <v>76.285714285714292</v>
      </c>
      <c r="P4" s="8">
        <v>81.306122448979593</v>
      </c>
      <c r="Q4" s="8">
        <v>81.775510204081627</v>
      </c>
      <c r="R4" s="8">
        <v>75.387755102040813</v>
      </c>
      <c r="S4" s="8">
        <v>77.438775510204081</v>
      </c>
      <c r="T4" s="8">
        <v>77.173469387755105</v>
      </c>
      <c r="U4" s="8">
        <v>73.663265306122454</v>
      </c>
      <c r="V4" s="8">
        <v>76.877551020408163</v>
      </c>
      <c r="W4" s="8">
        <v>77.183673469387756</v>
      </c>
      <c r="X4" s="8">
        <v>77.306122448979593</v>
      </c>
      <c r="Y4" s="8">
        <v>76.775510204081627</v>
      </c>
      <c r="Z4" s="8">
        <v>78.612244897959187</v>
      </c>
      <c r="AA4" s="8">
        <v>75.857142857142861</v>
      </c>
      <c r="AB4" s="8">
        <v>79.704081632653057</v>
      </c>
      <c r="AC4" s="8">
        <v>75.673469387755105</v>
      </c>
      <c r="AD4" s="8">
        <v>75.34693877551021</v>
      </c>
      <c r="AE4" s="8">
        <v>76.5</v>
      </c>
      <c r="AF4" s="8">
        <v>74.887755102040813</v>
      </c>
      <c r="AG4" s="8">
        <v>72.591836734693871</v>
      </c>
      <c r="AH4" s="8">
        <v>71.459183673469383</v>
      </c>
      <c r="AI4" s="8">
        <v>72.387755102040813</v>
      </c>
      <c r="AJ4" s="8">
        <v>72.5</v>
      </c>
      <c r="AK4" s="8">
        <v>71.163265306122454</v>
      </c>
      <c r="AL4" s="8">
        <v>70.397959183673464</v>
      </c>
      <c r="AM4" s="8">
        <v>69.806122448979593</v>
      </c>
      <c r="AN4" s="8">
        <v>70.030612244897952</v>
      </c>
      <c r="AO4" s="8">
        <v>70.091836734693871</v>
      </c>
      <c r="AP4" s="8">
        <v>74.704081632653057</v>
      </c>
      <c r="AQ4" s="8">
        <v>75.377551020408163</v>
      </c>
      <c r="AR4" s="8">
        <v>76.510204081632651</v>
      </c>
      <c r="AS4" s="8">
        <v>74.795918367346943</v>
      </c>
      <c r="AT4" s="8">
        <v>72.734693877551024</v>
      </c>
      <c r="AU4" s="8">
        <f t="shared" si="0"/>
        <v>76.177411873840455</v>
      </c>
      <c r="AV4" s="8">
        <f t="shared" si="1"/>
        <v>76.505102040816325</v>
      </c>
      <c r="AW4" s="8">
        <f t="shared" si="2"/>
        <v>3.4749238445148594</v>
      </c>
      <c r="AX4" s="6">
        <f t="shared" si="3"/>
        <v>4.5616197230089389E-2</v>
      </c>
      <c r="AY4" s="8">
        <f t="shared" si="4"/>
        <v>69.806122448979593</v>
      </c>
      <c r="AZ4" s="8">
        <f t="shared" si="5"/>
        <v>83.704081632653057</v>
      </c>
      <c r="BA4" s="8">
        <f t="shared" si="6"/>
        <v>13.897959183673464</v>
      </c>
      <c r="BB4" s="7">
        <f t="shared" si="7"/>
        <v>0.99730311539589034</v>
      </c>
      <c r="BC4" s="8">
        <f t="shared" si="8"/>
        <v>0.57681127781401254</v>
      </c>
    </row>
    <row r="5" spans="1:55" x14ac:dyDescent="0.25">
      <c r="A5" t="s">
        <v>103</v>
      </c>
      <c r="B5">
        <v>114</v>
      </c>
      <c r="C5" s="8">
        <v>79.078947368421055</v>
      </c>
      <c r="D5" s="8">
        <v>79.122807017543863</v>
      </c>
      <c r="E5" s="8">
        <v>75.78947368421052</v>
      </c>
      <c r="F5" s="8">
        <v>73.096491228070178</v>
      </c>
      <c r="G5" s="8">
        <v>73.043859649122808</v>
      </c>
      <c r="H5" s="8">
        <v>74.043859649122808</v>
      </c>
      <c r="I5" s="8">
        <v>73.017543859649123</v>
      </c>
      <c r="J5" s="8">
        <v>72.114035087719301</v>
      </c>
      <c r="K5" s="8">
        <v>70.149122807017548</v>
      </c>
      <c r="L5" s="8">
        <v>71.622807017543863</v>
      </c>
      <c r="M5" s="8">
        <v>71.78947368421052</v>
      </c>
      <c r="N5" s="8">
        <v>70.403508771929822</v>
      </c>
      <c r="O5" s="8">
        <v>70.228070175438603</v>
      </c>
      <c r="P5" s="8">
        <v>70.254385964912274</v>
      </c>
      <c r="Q5" s="8">
        <v>69.780701754385959</v>
      </c>
      <c r="R5" s="8">
        <v>69.771929824561397</v>
      </c>
      <c r="S5" s="8">
        <v>70.421052631578945</v>
      </c>
      <c r="T5" s="8">
        <v>68.017543859649123</v>
      </c>
      <c r="U5" s="8">
        <v>67.807017543859644</v>
      </c>
      <c r="V5" s="8">
        <v>65.412280701754383</v>
      </c>
      <c r="W5" s="8">
        <v>67.84210526315789</v>
      </c>
      <c r="X5" s="8">
        <v>64.39473684210526</v>
      </c>
      <c r="Y5" s="8">
        <v>63.333333333333336</v>
      </c>
      <c r="Z5" s="8">
        <v>63.149122807017541</v>
      </c>
      <c r="AA5" s="8">
        <v>57.728070175438596</v>
      </c>
      <c r="AB5" s="8">
        <v>57.254385964912281</v>
      </c>
      <c r="AC5" s="8">
        <v>57.754385964912281</v>
      </c>
      <c r="AD5" s="8">
        <v>57.89473684210526</v>
      </c>
      <c r="AE5" s="8">
        <v>58.675438596491226</v>
      </c>
      <c r="AF5" s="8">
        <v>58.131578947368418</v>
      </c>
      <c r="AG5" s="8">
        <v>57.561403508771932</v>
      </c>
      <c r="AH5" s="8">
        <v>56.543859649122808</v>
      </c>
      <c r="AI5" s="8">
        <v>56.070175438596493</v>
      </c>
      <c r="AJ5" s="8">
        <v>56.631578947368418</v>
      </c>
      <c r="AK5" s="8">
        <v>55.912280701754383</v>
      </c>
      <c r="AL5" s="8">
        <v>56.535087719298247</v>
      </c>
      <c r="AM5" s="8">
        <v>55.850877192982459</v>
      </c>
      <c r="AN5" s="8">
        <v>56.324561403508774</v>
      </c>
      <c r="AO5" s="8">
        <v>56.298245614035089</v>
      </c>
      <c r="AP5" s="8">
        <v>53.956140350877192</v>
      </c>
      <c r="AQ5" s="8">
        <v>54.350877192982459</v>
      </c>
      <c r="AR5" s="8">
        <v>57.614035087719301</v>
      </c>
      <c r="AS5" s="8">
        <v>56.754385964912281</v>
      </c>
      <c r="AT5" s="8">
        <v>57.675438596491226</v>
      </c>
      <c r="AU5" s="8">
        <f t="shared" si="0"/>
        <v>64.300039872408277</v>
      </c>
      <c r="AV5" s="8">
        <f t="shared" si="1"/>
        <v>63.864035087719301</v>
      </c>
      <c r="AW5" s="8">
        <f t="shared" si="2"/>
        <v>7.6356446022404016</v>
      </c>
      <c r="AX5" s="6">
        <f t="shared" si="3"/>
        <v>0.11875023121901554</v>
      </c>
      <c r="AY5" s="8">
        <f t="shared" si="4"/>
        <v>53.956140350877192</v>
      </c>
      <c r="AZ5" s="8">
        <f t="shared" si="5"/>
        <v>79.122807017543863</v>
      </c>
      <c r="BA5" s="8">
        <f t="shared" si="6"/>
        <v>25.166666666666671</v>
      </c>
      <c r="BB5" s="7">
        <f t="shared" si="7"/>
        <v>0.99127377324256127</v>
      </c>
      <c r="BC5" s="8">
        <f t="shared" si="8"/>
        <v>0.91028705946954658</v>
      </c>
    </row>
  </sheetData>
  <conditionalFormatting sqref="BB2:BB5">
    <cfRule type="colorScale" priority="1">
      <colorScale>
        <cfvo type="min"/>
        <cfvo type="num" val="1"/>
        <cfvo type="max"/>
        <color rgb="FF63BE7B"/>
        <color rgb="FFFFEB84"/>
        <color rgb="FFF8696B"/>
      </colorScale>
    </cfRule>
  </conditionalFormatting>
  <conditionalFormatting sqref="BC2:BC5">
    <cfRule type="colorScale" priority="2">
      <colorScale>
        <cfvo type="num" val="0"/>
        <cfvo type="percent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CBE0-CD45-4C82-84CB-E9902CEF647F}">
  <sheetPr>
    <tabColor rgb="FF63BE7B"/>
  </sheetPr>
  <dimension ref="A1:AX702"/>
  <sheetViews>
    <sheetView topLeftCell="A2" workbookViewId="0">
      <selection activeCell="A4" sqref="A4"/>
    </sheetView>
  </sheetViews>
  <sheetFormatPr defaultRowHeight="15" x14ac:dyDescent="0.25"/>
  <cols>
    <col min="1" max="1" width="26.42578125" customWidth="1"/>
    <col min="2" max="2" width="33" customWidth="1"/>
    <col min="3" max="3" width="38.5703125" customWidth="1"/>
    <col min="4" max="4" width="45.140625" customWidth="1"/>
    <col min="5" max="5" width="40.28515625" customWidth="1"/>
    <col min="6" max="6" width="46.85546875" customWidth="1"/>
    <col min="7" max="50" width="12.5703125" customWidth="1"/>
  </cols>
  <sheetData>
    <row r="1" spans="1:50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</row>
    <row r="2" spans="1:50" x14ac:dyDescent="0.25">
      <c r="A2">
        <v>114</v>
      </c>
      <c r="B2" t="s">
        <v>94</v>
      </c>
      <c r="C2">
        <v>11</v>
      </c>
      <c r="D2" t="s">
        <v>95</v>
      </c>
      <c r="E2">
        <v>1</v>
      </c>
      <c r="F2" t="s">
        <v>96</v>
      </c>
      <c r="G2">
        <v>154</v>
      </c>
      <c r="H2">
        <v>162</v>
      </c>
      <c r="I2">
        <v>153</v>
      </c>
      <c r="J2">
        <v>144</v>
      </c>
      <c r="K2">
        <v>140</v>
      </c>
      <c r="L2">
        <v>154</v>
      </c>
      <c r="M2">
        <v>162</v>
      </c>
      <c r="N2">
        <v>154</v>
      </c>
      <c r="O2">
        <v>152</v>
      </c>
      <c r="P2">
        <v>153</v>
      </c>
      <c r="Q2">
        <v>139</v>
      </c>
      <c r="R2">
        <v>154</v>
      </c>
      <c r="S2">
        <v>146</v>
      </c>
      <c r="T2">
        <v>156</v>
      </c>
      <c r="U2">
        <v>149</v>
      </c>
      <c r="V2">
        <v>152</v>
      </c>
      <c r="W2">
        <v>161</v>
      </c>
      <c r="X2">
        <v>158</v>
      </c>
      <c r="Y2">
        <v>141</v>
      </c>
      <c r="Z2">
        <v>160</v>
      </c>
      <c r="AA2">
        <v>150</v>
      </c>
      <c r="AB2">
        <v>164</v>
      </c>
      <c r="AC2">
        <v>156</v>
      </c>
      <c r="AD2">
        <v>156</v>
      </c>
      <c r="AE2">
        <v>162</v>
      </c>
      <c r="AF2">
        <v>144</v>
      </c>
      <c r="AG2">
        <v>165</v>
      </c>
      <c r="AH2">
        <v>154</v>
      </c>
      <c r="AI2">
        <v>150</v>
      </c>
      <c r="AJ2">
        <v>162</v>
      </c>
      <c r="AK2">
        <v>156</v>
      </c>
      <c r="AL2">
        <v>149</v>
      </c>
      <c r="AM2">
        <v>140</v>
      </c>
      <c r="AN2">
        <v>153</v>
      </c>
      <c r="AO2">
        <v>164</v>
      </c>
      <c r="AP2">
        <v>160</v>
      </c>
      <c r="AQ2">
        <v>154</v>
      </c>
      <c r="AR2">
        <v>165</v>
      </c>
      <c r="AS2">
        <v>156</v>
      </c>
      <c r="AT2">
        <v>154</v>
      </c>
      <c r="AU2">
        <v>157</v>
      </c>
      <c r="AV2">
        <v>146</v>
      </c>
      <c r="AW2">
        <v>165</v>
      </c>
      <c r="AX2">
        <v>152</v>
      </c>
    </row>
    <row r="3" spans="1:50" x14ac:dyDescent="0.25">
      <c r="A3">
        <v>114</v>
      </c>
      <c r="B3" t="s">
        <v>94</v>
      </c>
      <c r="C3">
        <v>11</v>
      </c>
      <c r="D3" t="s">
        <v>95</v>
      </c>
      <c r="E3">
        <v>1</v>
      </c>
      <c r="F3" t="s">
        <v>96</v>
      </c>
      <c r="G3">
        <v>136</v>
      </c>
      <c r="H3">
        <v>139</v>
      </c>
      <c r="I3">
        <v>155</v>
      </c>
      <c r="J3">
        <v>137</v>
      </c>
      <c r="K3">
        <v>143</v>
      </c>
      <c r="L3">
        <v>147</v>
      </c>
      <c r="M3">
        <v>146</v>
      </c>
      <c r="N3">
        <v>152</v>
      </c>
      <c r="O3">
        <v>146</v>
      </c>
      <c r="P3">
        <v>138</v>
      </c>
      <c r="Q3">
        <v>149</v>
      </c>
      <c r="R3">
        <v>146</v>
      </c>
      <c r="S3">
        <v>140</v>
      </c>
      <c r="T3">
        <v>146</v>
      </c>
      <c r="U3">
        <v>147</v>
      </c>
      <c r="V3">
        <v>156</v>
      </c>
      <c r="W3">
        <v>139</v>
      </c>
      <c r="X3">
        <v>144</v>
      </c>
      <c r="Y3">
        <v>161</v>
      </c>
      <c r="Z3">
        <v>154</v>
      </c>
      <c r="AA3">
        <v>147</v>
      </c>
      <c r="AB3">
        <v>152</v>
      </c>
      <c r="AC3">
        <v>139</v>
      </c>
      <c r="AD3">
        <v>148</v>
      </c>
      <c r="AE3">
        <v>151</v>
      </c>
      <c r="AF3">
        <v>153</v>
      </c>
      <c r="AG3">
        <v>153</v>
      </c>
      <c r="AH3">
        <v>146</v>
      </c>
      <c r="AI3">
        <v>147</v>
      </c>
      <c r="AJ3">
        <v>146</v>
      </c>
      <c r="AK3">
        <v>146</v>
      </c>
      <c r="AL3">
        <v>138</v>
      </c>
      <c r="AM3">
        <v>134</v>
      </c>
      <c r="AN3">
        <v>118</v>
      </c>
      <c r="AO3">
        <v>118</v>
      </c>
      <c r="AP3">
        <v>129</v>
      </c>
      <c r="AQ3">
        <v>112</v>
      </c>
      <c r="AR3">
        <v>117</v>
      </c>
      <c r="AS3">
        <v>124</v>
      </c>
      <c r="AT3">
        <v>125</v>
      </c>
      <c r="AU3">
        <v>124</v>
      </c>
      <c r="AV3">
        <v>124</v>
      </c>
      <c r="AW3">
        <v>116</v>
      </c>
      <c r="AX3">
        <v>123</v>
      </c>
    </row>
    <row r="4" spans="1:50" x14ac:dyDescent="0.25">
      <c r="A4">
        <v>113</v>
      </c>
      <c r="B4" t="s">
        <v>119</v>
      </c>
      <c r="C4">
        <v>11</v>
      </c>
      <c r="D4" t="s">
        <v>95</v>
      </c>
      <c r="E4">
        <v>1</v>
      </c>
      <c r="F4" t="s">
        <v>96</v>
      </c>
      <c r="G4">
        <v>174</v>
      </c>
      <c r="H4">
        <v>181</v>
      </c>
      <c r="I4">
        <v>174</v>
      </c>
      <c r="J4">
        <v>174</v>
      </c>
      <c r="K4">
        <v>175</v>
      </c>
      <c r="L4">
        <v>174</v>
      </c>
      <c r="M4">
        <v>174</v>
      </c>
      <c r="N4">
        <v>174</v>
      </c>
      <c r="O4">
        <v>174</v>
      </c>
      <c r="P4">
        <v>176</v>
      </c>
      <c r="Q4">
        <v>174</v>
      </c>
      <c r="R4">
        <v>164</v>
      </c>
      <c r="S4">
        <v>164</v>
      </c>
      <c r="T4">
        <v>175</v>
      </c>
      <c r="U4">
        <v>175</v>
      </c>
      <c r="V4">
        <v>175</v>
      </c>
      <c r="W4">
        <v>174</v>
      </c>
      <c r="X4">
        <v>175</v>
      </c>
      <c r="Y4">
        <v>173</v>
      </c>
      <c r="Z4">
        <v>174</v>
      </c>
      <c r="AA4">
        <v>172</v>
      </c>
      <c r="AB4">
        <v>174</v>
      </c>
      <c r="AC4">
        <v>173</v>
      </c>
      <c r="AD4">
        <v>180</v>
      </c>
      <c r="AE4">
        <v>174</v>
      </c>
      <c r="AF4">
        <v>173</v>
      </c>
      <c r="AG4">
        <v>168</v>
      </c>
      <c r="AH4">
        <v>173</v>
      </c>
      <c r="AI4">
        <v>173</v>
      </c>
      <c r="AJ4">
        <v>130</v>
      </c>
      <c r="AK4">
        <v>129</v>
      </c>
      <c r="AL4">
        <v>129</v>
      </c>
      <c r="AM4">
        <v>130</v>
      </c>
      <c r="AN4">
        <v>129</v>
      </c>
      <c r="AO4">
        <v>129</v>
      </c>
      <c r="AP4">
        <v>130</v>
      </c>
      <c r="AQ4">
        <v>135</v>
      </c>
      <c r="AR4">
        <v>129</v>
      </c>
      <c r="AS4">
        <v>130</v>
      </c>
      <c r="AT4">
        <v>135</v>
      </c>
      <c r="AU4">
        <v>124</v>
      </c>
      <c r="AV4">
        <v>134</v>
      </c>
      <c r="AW4">
        <v>129</v>
      </c>
      <c r="AX4">
        <v>2</v>
      </c>
    </row>
    <row r="5" spans="1:50" x14ac:dyDescent="0.25">
      <c r="A5">
        <v>113</v>
      </c>
      <c r="B5" t="s">
        <v>119</v>
      </c>
      <c r="C5">
        <v>11</v>
      </c>
      <c r="D5" t="s">
        <v>95</v>
      </c>
      <c r="E5">
        <v>1</v>
      </c>
      <c r="F5" t="s">
        <v>96</v>
      </c>
      <c r="G5">
        <v>126</v>
      </c>
      <c r="H5">
        <v>123</v>
      </c>
      <c r="I5">
        <v>121</v>
      </c>
      <c r="J5">
        <v>110</v>
      </c>
      <c r="K5">
        <v>121</v>
      </c>
      <c r="L5">
        <v>127</v>
      </c>
      <c r="M5">
        <v>122</v>
      </c>
      <c r="N5">
        <v>124</v>
      </c>
      <c r="O5">
        <v>124</v>
      </c>
      <c r="P5">
        <v>126</v>
      </c>
      <c r="Q5">
        <v>124</v>
      </c>
      <c r="R5">
        <v>120</v>
      </c>
      <c r="S5">
        <v>118</v>
      </c>
      <c r="T5">
        <v>119</v>
      </c>
      <c r="U5">
        <v>123</v>
      </c>
      <c r="V5">
        <v>119</v>
      </c>
      <c r="W5">
        <v>121</v>
      </c>
      <c r="X5">
        <v>120</v>
      </c>
      <c r="Y5">
        <v>117</v>
      </c>
      <c r="Z5">
        <v>112</v>
      </c>
      <c r="AA5">
        <v>115</v>
      </c>
      <c r="AB5">
        <v>116</v>
      </c>
      <c r="AC5">
        <v>119</v>
      </c>
      <c r="AD5">
        <v>117</v>
      </c>
      <c r="AE5">
        <v>109</v>
      </c>
      <c r="AF5">
        <v>116</v>
      </c>
      <c r="AG5">
        <v>115</v>
      </c>
      <c r="AH5">
        <v>112</v>
      </c>
      <c r="AI5">
        <v>124</v>
      </c>
      <c r="AJ5">
        <v>125</v>
      </c>
      <c r="AK5">
        <v>113</v>
      </c>
      <c r="AL5">
        <v>117</v>
      </c>
      <c r="AM5">
        <v>112</v>
      </c>
      <c r="AN5">
        <v>118</v>
      </c>
      <c r="AO5">
        <v>114</v>
      </c>
      <c r="AP5">
        <v>118</v>
      </c>
      <c r="AQ5">
        <v>114</v>
      </c>
      <c r="AR5">
        <v>116</v>
      </c>
      <c r="AS5">
        <v>107</v>
      </c>
      <c r="AT5">
        <v>167</v>
      </c>
      <c r="AU5">
        <v>132</v>
      </c>
      <c r="AV5">
        <v>179</v>
      </c>
      <c r="AW5">
        <v>142</v>
      </c>
      <c r="AX5">
        <v>203</v>
      </c>
    </row>
    <row r="6" spans="1:50" x14ac:dyDescent="0.25">
      <c r="A6">
        <v>573</v>
      </c>
      <c r="B6" t="s">
        <v>141</v>
      </c>
      <c r="C6">
        <v>57</v>
      </c>
      <c r="D6" t="s">
        <v>142</v>
      </c>
      <c r="E6">
        <v>5</v>
      </c>
      <c r="F6" t="s">
        <v>143</v>
      </c>
      <c r="G6">
        <v>156</v>
      </c>
      <c r="H6">
        <v>167</v>
      </c>
      <c r="I6">
        <v>150</v>
      </c>
      <c r="J6">
        <v>155</v>
      </c>
      <c r="K6">
        <v>162</v>
      </c>
      <c r="L6">
        <v>159</v>
      </c>
      <c r="M6">
        <v>159</v>
      </c>
      <c r="N6">
        <v>159</v>
      </c>
      <c r="O6">
        <v>158</v>
      </c>
      <c r="P6">
        <v>159</v>
      </c>
      <c r="Q6">
        <v>155</v>
      </c>
      <c r="R6">
        <v>147</v>
      </c>
      <c r="S6">
        <v>145</v>
      </c>
      <c r="T6">
        <v>141</v>
      </c>
      <c r="U6">
        <v>138</v>
      </c>
      <c r="V6">
        <v>137</v>
      </c>
      <c r="W6">
        <v>139</v>
      </c>
      <c r="X6">
        <v>140</v>
      </c>
      <c r="Y6">
        <v>139</v>
      </c>
      <c r="Z6">
        <v>140</v>
      </c>
      <c r="AA6">
        <v>141</v>
      </c>
      <c r="AB6">
        <v>141</v>
      </c>
      <c r="AC6">
        <v>136</v>
      </c>
      <c r="AD6">
        <v>142</v>
      </c>
      <c r="AE6">
        <v>141</v>
      </c>
      <c r="AF6">
        <v>139</v>
      </c>
      <c r="AG6">
        <v>134</v>
      </c>
      <c r="AH6">
        <v>140</v>
      </c>
      <c r="AI6">
        <v>134</v>
      </c>
      <c r="AJ6">
        <v>141</v>
      </c>
      <c r="AK6">
        <v>137</v>
      </c>
      <c r="AL6">
        <v>140</v>
      </c>
      <c r="AM6">
        <v>135</v>
      </c>
      <c r="AN6">
        <v>131</v>
      </c>
      <c r="AO6">
        <v>135</v>
      </c>
      <c r="AP6">
        <v>135</v>
      </c>
      <c r="AQ6">
        <v>135</v>
      </c>
      <c r="AR6">
        <v>134</v>
      </c>
      <c r="AS6">
        <v>134</v>
      </c>
      <c r="AT6">
        <v>131</v>
      </c>
      <c r="AU6">
        <v>135</v>
      </c>
      <c r="AV6">
        <v>136</v>
      </c>
      <c r="AW6">
        <v>136</v>
      </c>
      <c r="AX6">
        <v>136</v>
      </c>
    </row>
    <row r="7" spans="1:50" x14ac:dyDescent="0.25">
      <c r="A7">
        <v>114</v>
      </c>
      <c r="B7" t="s">
        <v>94</v>
      </c>
      <c r="C7">
        <v>11</v>
      </c>
      <c r="D7" t="s">
        <v>95</v>
      </c>
      <c r="E7">
        <v>1</v>
      </c>
      <c r="F7" t="s">
        <v>96</v>
      </c>
      <c r="G7">
        <v>230</v>
      </c>
      <c r="H7">
        <v>227</v>
      </c>
      <c r="I7">
        <v>243</v>
      </c>
      <c r="J7">
        <v>105</v>
      </c>
      <c r="K7">
        <v>195</v>
      </c>
      <c r="L7">
        <v>208</v>
      </c>
      <c r="M7">
        <v>139</v>
      </c>
      <c r="N7">
        <v>152</v>
      </c>
      <c r="O7">
        <v>143</v>
      </c>
      <c r="P7">
        <v>163</v>
      </c>
      <c r="Q7">
        <v>158</v>
      </c>
      <c r="R7">
        <v>161</v>
      </c>
      <c r="S7">
        <v>161</v>
      </c>
      <c r="T7">
        <v>155</v>
      </c>
      <c r="U7">
        <v>139</v>
      </c>
      <c r="V7">
        <v>140</v>
      </c>
      <c r="W7">
        <v>137</v>
      </c>
      <c r="X7">
        <v>149</v>
      </c>
      <c r="Y7">
        <v>145</v>
      </c>
      <c r="Z7">
        <v>161</v>
      </c>
      <c r="AA7">
        <v>134</v>
      </c>
      <c r="AB7">
        <v>159</v>
      </c>
      <c r="AC7">
        <v>151</v>
      </c>
      <c r="AD7">
        <v>160</v>
      </c>
      <c r="AE7">
        <v>74</v>
      </c>
      <c r="AF7">
        <v>158</v>
      </c>
      <c r="AG7">
        <v>158</v>
      </c>
      <c r="AH7">
        <v>72</v>
      </c>
      <c r="AI7">
        <v>144</v>
      </c>
      <c r="AJ7">
        <v>144</v>
      </c>
      <c r="AK7">
        <v>55</v>
      </c>
      <c r="AL7">
        <v>66</v>
      </c>
      <c r="AM7">
        <v>67</v>
      </c>
      <c r="AN7">
        <v>66</v>
      </c>
      <c r="AO7">
        <v>76</v>
      </c>
      <c r="AP7">
        <v>41</v>
      </c>
      <c r="AQ7">
        <v>75</v>
      </c>
      <c r="AR7">
        <v>55</v>
      </c>
      <c r="AS7">
        <v>81</v>
      </c>
      <c r="AT7">
        <v>81</v>
      </c>
      <c r="AU7">
        <v>76</v>
      </c>
      <c r="AV7">
        <v>152</v>
      </c>
      <c r="AW7">
        <v>148</v>
      </c>
      <c r="AX7">
        <v>147</v>
      </c>
    </row>
    <row r="8" spans="1:50" x14ac:dyDescent="0.25">
      <c r="A8">
        <v>114</v>
      </c>
      <c r="B8" t="s">
        <v>94</v>
      </c>
      <c r="C8">
        <v>11</v>
      </c>
      <c r="D8" t="s">
        <v>95</v>
      </c>
      <c r="E8">
        <v>1</v>
      </c>
      <c r="F8" t="s">
        <v>96</v>
      </c>
      <c r="G8">
        <v>202</v>
      </c>
      <c r="H8">
        <v>185</v>
      </c>
      <c r="I8">
        <v>78</v>
      </c>
      <c r="J8">
        <v>84</v>
      </c>
      <c r="K8">
        <v>97</v>
      </c>
      <c r="L8">
        <v>76</v>
      </c>
      <c r="M8">
        <v>89</v>
      </c>
      <c r="N8">
        <v>74</v>
      </c>
      <c r="O8">
        <v>72</v>
      </c>
      <c r="P8">
        <v>66</v>
      </c>
      <c r="Q8">
        <v>66</v>
      </c>
      <c r="R8">
        <v>72</v>
      </c>
      <c r="S8">
        <v>60</v>
      </c>
      <c r="T8">
        <v>30</v>
      </c>
      <c r="U8">
        <v>27</v>
      </c>
      <c r="V8">
        <v>28</v>
      </c>
      <c r="W8">
        <v>36</v>
      </c>
      <c r="X8">
        <v>29</v>
      </c>
      <c r="Y8">
        <v>28</v>
      </c>
      <c r="Z8">
        <v>29</v>
      </c>
      <c r="AA8">
        <v>29</v>
      </c>
      <c r="AB8">
        <v>31</v>
      </c>
      <c r="AC8">
        <v>25</v>
      </c>
      <c r="AD8">
        <v>25</v>
      </c>
      <c r="AE8">
        <v>45</v>
      </c>
      <c r="AF8">
        <v>29</v>
      </c>
      <c r="AG8">
        <v>23</v>
      </c>
      <c r="AH8">
        <v>33</v>
      </c>
      <c r="AI8">
        <v>23</v>
      </c>
      <c r="AJ8">
        <v>22</v>
      </c>
      <c r="AK8">
        <v>34</v>
      </c>
      <c r="AL8">
        <v>44</v>
      </c>
      <c r="AM8">
        <v>36</v>
      </c>
      <c r="AN8">
        <v>33</v>
      </c>
      <c r="AO8">
        <v>26</v>
      </c>
      <c r="AP8">
        <v>26</v>
      </c>
      <c r="AQ8">
        <v>17</v>
      </c>
      <c r="AR8">
        <v>25</v>
      </c>
      <c r="AS8">
        <v>24</v>
      </c>
      <c r="AT8">
        <v>21</v>
      </c>
      <c r="AU8">
        <v>18</v>
      </c>
      <c r="AV8">
        <v>21</v>
      </c>
      <c r="AW8">
        <v>20</v>
      </c>
      <c r="AX8">
        <v>23</v>
      </c>
    </row>
    <row r="9" spans="1:50" x14ac:dyDescent="0.25">
      <c r="A9">
        <v>113</v>
      </c>
      <c r="B9" t="s">
        <v>119</v>
      </c>
      <c r="C9">
        <v>11</v>
      </c>
      <c r="D9" t="s">
        <v>95</v>
      </c>
      <c r="E9">
        <v>1</v>
      </c>
      <c r="F9" t="s">
        <v>96</v>
      </c>
      <c r="G9">
        <v>163</v>
      </c>
      <c r="H9">
        <v>163</v>
      </c>
      <c r="I9">
        <v>163</v>
      </c>
      <c r="J9">
        <v>163</v>
      </c>
      <c r="K9">
        <v>163</v>
      </c>
      <c r="L9">
        <v>163</v>
      </c>
      <c r="M9">
        <v>163</v>
      </c>
      <c r="N9">
        <v>163</v>
      </c>
      <c r="O9">
        <v>163</v>
      </c>
      <c r="P9">
        <v>163</v>
      </c>
      <c r="Q9">
        <v>163</v>
      </c>
      <c r="R9">
        <v>163</v>
      </c>
      <c r="S9">
        <v>163</v>
      </c>
      <c r="T9">
        <v>163</v>
      </c>
      <c r="U9">
        <v>163</v>
      </c>
      <c r="V9">
        <v>162</v>
      </c>
      <c r="W9">
        <v>162</v>
      </c>
      <c r="X9">
        <v>162</v>
      </c>
      <c r="Y9">
        <v>156</v>
      </c>
      <c r="Z9">
        <v>162</v>
      </c>
      <c r="AA9">
        <v>162</v>
      </c>
      <c r="AB9">
        <v>162</v>
      </c>
      <c r="AC9">
        <v>162</v>
      </c>
      <c r="AD9">
        <v>162</v>
      </c>
      <c r="AE9">
        <v>162</v>
      </c>
      <c r="AF9">
        <v>162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</row>
    <row r="10" spans="1:50" x14ac:dyDescent="0.25">
      <c r="A10">
        <v>113</v>
      </c>
      <c r="B10" t="s">
        <v>119</v>
      </c>
      <c r="C10">
        <v>11</v>
      </c>
      <c r="D10" t="s">
        <v>95</v>
      </c>
      <c r="E10">
        <v>1</v>
      </c>
      <c r="F10" t="s">
        <v>96</v>
      </c>
      <c r="G10">
        <v>76</v>
      </c>
      <c r="H10">
        <v>76</v>
      </c>
      <c r="I10">
        <v>76</v>
      </c>
      <c r="J10">
        <v>76</v>
      </c>
      <c r="K10">
        <v>76</v>
      </c>
      <c r="L10">
        <v>76</v>
      </c>
      <c r="M10">
        <v>76</v>
      </c>
      <c r="N10">
        <v>76</v>
      </c>
      <c r="O10">
        <v>76</v>
      </c>
      <c r="P10">
        <v>76</v>
      </c>
      <c r="Q10">
        <v>76</v>
      </c>
      <c r="R10">
        <v>76</v>
      </c>
      <c r="S10">
        <v>76</v>
      </c>
      <c r="T10">
        <v>76</v>
      </c>
      <c r="U10">
        <v>76</v>
      </c>
      <c r="V10">
        <v>76</v>
      </c>
      <c r="W10">
        <v>76</v>
      </c>
      <c r="X10">
        <v>76</v>
      </c>
      <c r="Y10">
        <v>76</v>
      </c>
      <c r="Z10">
        <v>76</v>
      </c>
      <c r="AA10">
        <v>76</v>
      </c>
      <c r="AB10">
        <v>76</v>
      </c>
      <c r="AC10">
        <v>76</v>
      </c>
      <c r="AD10">
        <v>76</v>
      </c>
      <c r="AE10">
        <v>76</v>
      </c>
      <c r="AF10">
        <v>76</v>
      </c>
      <c r="AG10">
        <v>76</v>
      </c>
      <c r="AH10">
        <v>76</v>
      </c>
      <c r="AI10">
        <v>76</v>
      </c>
      <c r="AJ10">
        <v>76</v>
      </c>
      <c r="AK10">
        <v>76</v>
      </c>
      <c r="AL10">
        <v>76</v>
      </c>
      <c r="AM10">
        <v>76</v>
      </c>
      <c r="AN10">
        <v>76</v>
      </c>
      <c r="AO10">
        <v>76</v>
      </c>
      <c r="AP10">
        <v>76</v>
      </c>
      <c r="AQ10">
        <v>76</v>
      </c>
      <c r="AR10">
        <v>76</v>
      </c>
      <c r="AS10">
        <v>76</v>
      </c>
      <c r="AT10">
        <v>76</v>
      </c>
      <c r="AU10">
        <v>76</v>
      </c>
      <c r="AV10">
        <v>76</v>
      </c>
      <c r="AW10">
        <v>1</v>
      </c>
      <c r="AX10">
        <v>1</v>
      </c>
    </row>
    <row r="11" spans="1:50" x14ac:dyDescent="0.25">
      <c r="A11">
        <v>113</v>
      </c>
      <c r="B11" t="s">
        <v>119</v>
      </c>
      <c r="C11">
        <v>11</v>
      </c>
      <c r="D11" t="s">
        <v>95</v>
      </c>
      <c r="E11">
        <v>1</v>
      </c>
      <c r="F11" t="s">
        <v>96</v>
      </c>
      <c r="G11">
        <v>42</v>
      </c>
      <c r="H11">
        <v>42</v>
      </c>
      <c r="I11">
        <v>42</v>
      </c>
      <c r="J11">
        <v>42</v>
      </c>
      <c r="K11">
        <v>42</v>
      </c>
      <c r="L11">
        <v>44</v>
      </c>
      <c r="M11">
        <v>44</v>
      </c>
      <c r="N11">
        <v>43</v>
      </c>
      <c r="O11">
        <v>44</v>
      </c>
      <c r="P11">
        <v>44</v>
      </c>
      <c r="Q11">
        <v>44</v>
      </c>
      <c r="R11">
        <v>34</v>
      </c>
      <c r="S11">
        <v>35</v>
      </c>
      <c r="T11">
        <v>35</v>
      </c>
      <c r="U11">
        <v>37</v>
      </c>
      <c r="V11">
        <v>36</v>
      </c>
      <c r="W11">
        <v>37</v>
      </c>
      <c r="X11">
        <v>37</v>
      </c>
      <c r="Y11">
        <v>36</v>
      </c>
      <c r="Z11">
        <v>36</v>
      </c>
      <c r="AA11">
        <v>36</v>
      </c>
      <c r="AB11">
        <v>37</v>
      </c>
      <c r="AC11">
        <v>37</v>
      </c>
      <c r="AD11">
        <v>33</v>
      </c>
      <c r="AE11">
        <v>33</v>
      </c>
      <c r="AF11">
        <v>34</v>
      </c>
      <c r="AG11">
        <v>34</v>
      </c>
      <c r="AH11">
        <v>34</v>
      </c>
      <c r="AI11">
        <v>35</v>
      </c>
      <c r="AJ11">
        <v>36</v>
      </c>
      <c r="AK11">
        <v>36</v>
      </c>
      <c r="AL11">
        <v>35</v>
      </c>
      <c r="AM11">
        <v>35</v>
      </c>
      <c r="AN11">
        <v>34</v>
      </c>
      <c r="AO11">
        <v>35</v>
      </c>
      <c r="AP11">
        <v>35</v>
      </c>
      <c r="AQ11">
        <v>37</v>
      </c>
      <c r="AR11">
        <v>36</v>
      </c>
      <c r="AS11">
        <v>37</v>
      </c>
      <c r="AT11">
        <v>38</v>
      </c>
      <c r="AU11">
        <v>36</v>
      </c>
      <c r="AV11">
        <v>37</v>
      </c>
      <c r="AW11">
        <v>33</v>
      </c>
      <c r="AX11">
        <v>33</v>
      </c>
    </row>
    <row r="12" spans="1:50" x14ac:dyDescent="0.25">
      <c r="A12">
        <v>114</v>
      </c>
      <c r="B12" t="s">
        <v>94</v>
      </c>
      <c r="C12">
        <v>11</v>
      </c>
      <c r="D12" t="s">
        <v>95</v>
      </c>
      <c r="E12">
        <v>1</v>
      </c>
      <c r="F12" t="s">
        <v>96</v>
      </c>
      <c r="G12">
        <v>203</v>
      </c>
      <c r="H12">
        <v>196</v>
      </c>
      <c r="I12">
        <v>200</v>
      </c>
      <c r="J12">
        <v>109</v>
      </c>
      <c r="K12">
        <v>196</v>
      </c>
      <c r="L12">
        <v>199</v>
      </c>
      <c r="M12">
        <v>195</v>
      </c>
      <c r="N12">
        <v>182</v>
      </c>
      <c r="O12">
        <v>188</v>
      </c>
      <c r="P12">
        <v>193</v>
      </c>
      <c r="Q12">
        <v>206</v>
      </c>
      <c r="R12">
        <v>205</v>
      </c>
      <c r="S12">
        <v>209</v>
      </c>
      <c r="T12">
        <v>208</v>
      </c>
      <c r="U12">
        <v>187</v>
      </c>
      <c r="V12">
        <v>192</v>
      </c>
      <c r="W12">
        <v>197</v>
      </c>
      <c r="X12">
        <v>201</v>
      </c>
      <c r="Y12">
        <v>195</v>
      </c>
      <c r="Z12">
        <v>219</v>
      </c>
      <c r="AA12">
        <v>216</v>
      </c>
      <c r="AB12">
        <v>222</v>
      </c>
      <c r="AC12">
        <v>233</v>
      </c>
      <c r="AD12">
        <v>224</v>
      </c>
      <c r="AE12">
        <v>141</v>
      </c>
      <c r="AF12">
        <v>246</v>
      </c>
      <c r="AG12">
        <v>233</v>
      </c>
      <c r="AH12">
        <v>125</v>
      </c>
      <c r="AI12">
        <v>240</v>
      </c>
      <c r="AJ12">
        <v>235</v>
      </c>
      <c r="AK12">
        <v>131</v>
      </c>
      <c r="AL12">
        <v>131</v>
      </c>
      <c r="AM12">
        <v>127</v>
      </c>
      <c r="AN12">
        <v>132</v>
      </c>
      <c r="AO12">
        <v>136</v>
      </c>
      <c r="AP12">
        <v>135</v>
      </c>
      <c r="AQ12">
        <v>151</v>
      </c>
      <c r="AR12">
        <v>151</v>
      </c>
      <c r="AS12">
        <v>132</v>
      </c>
      <c r="AT12">
        <v>137</v>
      </c>
      <c r="AU12">
        <v>144</v>
      </c>
      <c r="AV12">
        <v>257</v>
      </c>
      <c r="AW12">
        <v>275</v>
      </c>
      <c r="AX12">
        <v>269</v>
      </c>
    </row>
    <row r="13" spans="1:50" x14ac:dyDescent="0.25">
      <c r="A13">
        <v>114</v>
      </c>
      <c r="B13" t="s">
        <v>94</v>
      </c>
      <c r="C13">
        <v>11</v>
      </c>
      <c r="D13" t="s">
        <v>95</v>
      </c>
      <c r="E13">
        <v>1</v>
      </c>
      <c r="F13" t="s">
        <v>96</v>
      </c>
      <c r="G13">
        <v>620</v>
      </c>
      <c r="H13">
        <v>602</v>
      </c>
      <c r="I13">
        <v>580</v>
      </c>
      <c r="J13">
        <v>568</v>
      </c>
      <c r="K13">
        <v>512</v>
      </c>
      <c r="L13">
        <v>554</v>
      </c>
      <c r="M13">
        <v>572</v>
      </c>
      <c r="N13">
        <v>559</v>
      </c>
      <c r="O13">
        <v>518</v>
      </c>
      <c r="P13">
        <v>539</v>
      </c>
      <c r="Q13">
        <v>612</v>
      </c>
      <c r="R13">
        <v>588</v>
      </c>
      <c r="S13">
        <v>587</v>
      </c>
      <c r="T13">
        <v>606</v>
      </c>
      <c r="U13">
        <v>579</v>
      </c>
      <c r="V13">
        <v>588</v>
      </c>
      <c r="W13">
        <v>607</v>
      </c>
      <c r="X13">
        <v>591</v>
      </c>
      <c r="Y13">
        <v>677</v>
      </c>
      <c r="Z13">
        <v>282</v>
      </c>
      <c r="AA13">
        <v>329</v>
      </c>
      <c r="AB13">
        <v>324</v>
      </c>
      <c r="AC13">
        <v>277</v>
      </c>
      <c r="AD13">
        <v>315</v>
      </c>
      <c r="AE13">
        <v>336</v>
      </c>
      <c r="AF13">
        <v>385</v>
      </c>
      <c r="AG13">
        <v>310</v>
      </c>
      <c r="AH13">
        <v>288</v>
      </c>
      <c r="AI13">
        <v>348</v>
      </c>
      <c r="AJ13">
        <v>275</v>
      </c>
      <c r="AK13">
        <v>332</v>
      </c>
      <c r="AL13">
        <v>314</v>
      </c>
      <c r="AM13">
        <v>299</v>
      </c>
      <c r="AN13">
        <v>318</v>
      </c>
      <c r="AO13">
        <v>312</v>
      </c>
      <c r="AP13">
        <v>300</v>
      </c>
      <c r="AQ13">
        <v>283</v>
      </c>
      <c r="AR13">
        <v>298</v>
      </c>
      <c r="AS13">
        <v>336</v>
      </c>
      <c r="AT13">
        <v>321</v>
      </c>
      <c r="AU13">
        <v>331</v>
      </c>
      <c r="AV13">
        <v>258</v>
      </c>
      <c r="AW13">
        <v>277</v>
      </c>
      <c r="AX13">
        <v>308</v>
      </c>
    </row>
    <row r="14" spans="1:50" x14ac:dyDescent="0.25">
      <c r="A14">
        <v>114</v>
      </c>
      <c r="B14" t="s">
        <v>94</v>
      </c>
      <c r="C14">
        <v>11</v>
      </c>
      <c r="D14" t="s">
        <v>95</v>
      </c>
      <c r="E14">
        <v>1</v>
      </c>
      <c r="F14" t="s">
        <v>96</v>
      </c>
      <c r="G14">
        <v>74</v>
      </c>
      <c r="H14">
        <v>74</v>
      </c>
      <c r="I14">
        <v>74</v>
      </c>
      <c r="J14">
        <v>74</v>
      </c>
      <c r="K14">
        <v>73</v>
      </c>
      <c r="L14">
        <v>73</v>
      </c>
      <c r="M14">
        <v>73</v>
      </c>
      <c r="N14">
        <v>73</v>
      </c>
      <c r="O14">
        <v>73</v>
      </c>
      <c r="P14">
        <v>80</v>
      </c>
      <c r="Q14">
        <v>80</v>
      </c>
      <c r="R14">
        <v>82</v>
      </c>
      <c r="S14">
        <v>79</v>
      </c>
      <c r="T14">
        <v>69</v>
      </c>
      <c r="U14">
        <v>69</v>
      </c>
      <c r="V14">
        <v>75</v>
      </c>
      <c r="W14">
        <v>75</v>
      </c>
      <c r="X14">
        <v>75</v>
      </c>
      <c r="Y14">
        <v>72</v>
      </c>
      <c r="Z14">
        <v>75</v>
      </c>
      <c r="AA14">
        <v>75</v>
      </c>
      <c r="AB14">
        <v>75</v>
      </c>
      <c r="AC14">
        <v>74</v>
      </c>
      <c r="AD14">
        <v>75</v>
      </c>
      <c r="AE14">
        <v>70</v>
      </c>
      <c r="AF14">
        <v>73</v>
      </c>
      <c r="AG14">
        <v>68</v>
      </c>
      <c r="AH14">
        <v>68</v>
      </c>
      <c r="AI14">
        <v>69</v>
      </c>
      <c r="AJ14">
        <v>79</v>
      </c>
      <c r="AK14">
        <v>78</v>
      </c>
      <c r="AL14">
        <v>77</v>
      </c>
      <c r="AM14">
        <v>77</v>
      </c>
      <c r="AN14">
        <v>78</v>
      </c>
      <c r="AO14">
        <v>78</v>
      </c>
      <c r="AP14">
        <v>66</v>
      </c>
      <c r="AQ14">
        <v>76</v>
      </c>
      <c r="AR14">
        <v>75</v>
      </c>
      <c r="AS14">
        <v>72</v>
      </c>
      <c r="AT14">
        <v>70</v>
      </c>
      <c r="AU14">
        <v>65</v>
      </c>
      <c r="AV14">
        <v>69</v>
      </c>
      <c r="AW14">
        <v>69</v>
      </c>
      <c r="AX14">
        <v>69</v>
      </c>
    </row>
    <row r="15" spans="1:50" x14ac:dyDescent="0.25">
      <c r="A15">
        <v>114</v>
      </c>
      <c r="B15" t="s">
        <v>94</v>
      </c>
      <c r="C15">
        <v>11</v>
      </c>
      <c r="D15" t="s">
        <v>95</v>
      </c>
      <c r="E15">
        <v>1</v>
      </c>
      <c r="F15" t="s">
        <v>96</v>
      </c>
      <c r="G15">
        <v>30</v>
      </c>
      <c r="H15">
        <v>36</v>
      </c>
      <c r="I15">
        <v>36</v>
      </c>
      <c r="J15">
        <v>31</v>
      </c>
      <c r="K15">
        <v>37</v>
      </c>
      <c r="L15">
        <v>35</v>
      </c>
      <c r="M15">
        <v>33</v>
      </c>
      <c r="N15">
        <v>30</v>
      </c>
      <c r="O15">
        <v>28</v>
      </c>
      <c r="P15">
        <v>31</v>
      </c>
      <c r="Q15">
        <v>32</v>
      </c>
      <c r="R15">
        <v>26</v>
      </c>
      <c r="S15">
        <v>29</v>
      </c>
      <c r="T15">
        <v>27</v>
      </c>
      <c r="U15">
        <v>33</v>
      </c>
      <c r="V15">
        <v>30</v>
      </c>
      <c r="W15">
        <v>30</v>
      </c>
      <c r="X15">
        <v>30</v>
      </c>
      <c r="Y15">
        <v>31</v>
      </c>
      <c r="Z15">
        <v>33</v>
      </c>
      <c r="AA15">
        <v>31</v>
      </c>
      <c r="AB15">
        <v>34</v>
      </c>
      <c r="AC15">
        <v>31</v>
      </c>
      <c r="AD15">
        <v>34</v>
      </c>
      <c r="AE15">
        <v>26</v>
      </c>
      <c r="AF15">
        <v>32</v>
      </c>
      <c r="AG15">
        <v>35</v>
      </c>
      <c r="AH15">
        <v>32</v>
      </c>
      <c r="AI15">
        <v>37</v>
      </c>
      <c r="AJ15">
        <v>36</v>
      </c>
      <c r="AK15">
        <v>34</v>
      </c>
      <c r="AL15">
        <v>37</v>
      </c>
      <c r="AM15">
        <v>33</v>
      </c>
      <c r="AN15">
        <v>35</v>
      </c>
      <c r="AO15">
        <v>34</v>
      </c>
      <c r="AP15">
        <v>34</v>
      </c>
      <c r="AQ15">
        <v>36</v>
      </c>
      <c r="AR15">
        <v>33</v>
      </c>
      <c r="AS15">
        <v>33</v>
      </c>
      <c r="AT15">
        <v>36</v>
      </c>
      <c r="AU15">
        <v>35</v>
      </c>
      <c r="AV15">
        <v>35</v>
      </c>
      <c r="AW15">
        <v>39</v>
      </c>
      <c r="AX15">
        <v>36</v>
      </c>
    </row>
    <row r="16" spans="1:50" x14ac:dyDescent="0.25">
      <c r="A16">
        <v>113</v>
      </c>
      <c r="B16" t="s">
        <v>119</v>
      </c>
      <c r="C16">
        <v>11</v>
      </c>
      <c r="D16" t="s">
        <v>95</v>
      </c>
      <c r="E16">
        <v>1</v>
      </c>
      <c r="F16" t="s">
        <v>96</v>
      </c>
      <c r="G16">
        <v>43</v>
      </c>
      <c r="H16">
        <v>43</v>
      </c>
      <c r="I16">
        <v>43</v>
      </c>
      <c r="J16">
        <v>44</v>
      </c>
      <c r="K16">
        <v>45</v>
      </c>
      <c r="L16">
        <v>45</v>
      </c>
      <c r="M16">
        <v>45</v>
      </c>
      <c r="N16">
        <v>45</v>
      </c>
      <c r="O16">
        <v>45</v>
      </c>
      <c r="P16">
        <v>45</v>
      </c>
      <c r="Q16">
        <v>45</v>
      </c>
      <c r="R16">
        <v>45</v>
      </c>
      <c r="S16">
        <v>45</v>
      </c>
      <c r="T16">
        <v>45</v>
      </c>
      <c r="U16">
        <v>45</v>
      </c>
      <c r="V16">
        <v>45</v>
      </c>
      <c r="W16">
        <v>45</v>
      </c>
      <c r="X16">
        <v>45</v>
      </c>
      <c r="Y16">
        <v>45</v>
      </c>
      <c r="Z16">
        <v>45</v>
      </c>
      <c r="AA16">
        <v>45</v>
      </c>
      <c r="AB16">
        <v>45</v>
      </c>
      <c r="AC16">
        <v>45</v>
      </c>
      <c r="AD16">
        <v>45</v>
      </c>
      <c r="AE16">
        <v>45</v>
      </c>
      <c r="AF16">
        <v>45</v>
      </c>
      <c r="AG16">
        <v>45</v>
      </c>
      <c r="AH16">
        <v>45</v>
      </c>
      <c r="AI16">
        <v>44</v>
      </c>
      <c r="AJ16">
        <v>44</v>
      </c>
      <c r="AK16">
        <v>44</v>
      </c>
      <c r="AL16">
        <v>44</v>
      </c>
      <c r="AM16">
        <v>44</v>
      </c>
      <c r="AN16">
        <v>44</v>
      </c>
      <c r="AO16">
        <v>44</v>
      </c>
      <c r="AP16">
        <v>44</v>
      </c>
      <c r="AQ16">
        <v>44</v>
      </c>
      <c r="AR16">
        <v>44</v>
      </c>
      <c r="AS16">
        <v>44</v>
      </c>
      <c r="AT16">
        <v>44</v>
      </c>
      <c r="AU16">
        <v>44</v>
      </c>
      <c r="AV16">
        <v>44</v>
      </c>
      <c r="AW16">
        <v>44</v>
      </c>
      <c r="AX16">
        <v>44</v>
      </c>
    </row>
    <row r="17" spans="1:50" x14ac:dyDescent="0.25">
      <c r="A17">
        <v>312</v>
      </c>
      <c r="B17" t="s">
        <v>204</v>
      </c>
      <c r="C17">
        <v>31</v>
      </c>
      <c r="D17" t="s">
        <v>205</v>
      </c>
      <c r="E17">
        <v>3</v>
      </c>
      <c r="F17" t="s">
        <v>206</v>
      </c>
      <c r="G17">
        <v>29</v>
      </c>
      <c r="H17">
        <v>29</v>
      </c>
      <c r="I17">
        <v>29</v>
      </c>
      <c r="J17">
        <v>31</v>
      </c>
      <c r="K17">
        <v>31</v>
      </c>
      <c r="L17">
        <v>31</v>
      </c>
      <c r="M17">
        <v>30</v>
      </c>
      <c r="N17">
        <v>30</v>
      </c>
      <c r="O17">
        <v>30</v>
      </c>
      <c r="P17">
        <v>31</v>
      </c>
      <c r="Q17">
        <v>31</v>
      </c>
      <c r="R17">
        <v>31</v>
      </c>
      <c r="S17">
        <v>31</v>
      </c>
      <c r="T17">
        <v>31</v>
      </c>
      <c r="U17">
        <v>31</v>
      </c>
      <c r="V17">
        <v>31</v>
      </c>
      <c r="W17">
        <v>31</v>
      </c>
      <c r="X17">
        <v>30</v>
      </c>
      <c r="Y17">
        <v>31</v>
      </c>
      <c r="Z17">
        <v>30</v>
      </c>
      <c r="AA17">
        <v>30</v>
      </c>
      <c r="AB17">
        <v>33</v>
      </c>
      <c r="AC17">
        <v>33</v>
      </c>
      <c r="AD17">
        <v>33</v>
      </c>
      <c r="AE17">
        <v>33</v>
      </c>
      <c r="AF17">
        <v>32</v>
      </c>
      <c r="AG17">
        <v>31</v>
      </c>
      <c r="AH17">
        <v>31</v>
      </c>
      <c r="AI17">
        <v>32</v>
      </c>
      <c r="AJ17">
        <v>32</v>
      </c>
      <c r="AK17">
        <v>32</v>
      </c>
      <c r="AL17">
        <v>32</v>
      </c>
      <c r="AM17">
        <v>31</v>
      </c>
      <c r="AN17">
        <v>31</v>
      </c>
      <c r="AO17">
        <v>30</v>
      </c>
      <c r="AP17">
        <v>29</v>
      </c>
      <c r="AQ17">
        <v>29</v>
      </c>
      <c r="AR17">
        <v>29</v>
      </c>
      <c r="AS17">
        <v>29</v>
      </c>
      <c r="AT17">
        <v>29</v>
      </c>
      <c r="AU17">
        <v>20</v>
      </c>
      <c r="AV17">
        <v>18</v>
      </c>
      <c r="AW17">
        <v>18</v>
      </c>
      <c r="AX17">
        <v>20</v>
      </c>
    </row>
    <row r="18" spans="1:50" x14ac:dyDescent="0.25">
      <c r="A18">
        <v>113</v>
      </c>
      <c r="B18" t="s">
        <v>119</v>
      </c>
      <c r="C18">
        <v>11</v>
      </c>
      <c r="D18" t="s">
        <v>95</v>
      </c>
      <c r="E18">
        <v>1</v>
      </c>
      <c r="F18" t="s">
        <v>96</v>
      </c>
      <c r="G18">
        <v>36</v>
      </c>
      <c r="H18">
        <v>35</v>
      </c>
      <c r="I18">
        <v>35</v>
      </c>
      <c r="J18">
        <v>36</v>
      </c>
      <c r="K18">
        <v>34</v>
      </c>
      <c r="L18">
        <v>34</v>
      </c>
      <c r="M18">
        <v>34</v>
      </c>
      <c r="N18">
        <v>31</v>
      </c>
      <c r="O18">
        <v>31</v>
      </c>
      <c r="P18">
        <v>31</v>
      </c>
      <c r="Q18">
        <v>31</v>
      </c>
      <c r="R18">
        <v>31</v>
      </c>
      <c r="S18">
        <v>31</v>
      </c>
      <c r="T18">
        <v>31</v>
      </c>
      <c r="U18">
        <v>31</v>
      </c>
      <c r="V18">
        <v>31</v>
      </c>
      <c r="W18">
        <v>31</v>
      </c>
      <c r="X18">
        <v>31</v>
      </c>
      <c r="Y18">
        <v>28</v>
      </c>
      <c r="Z18">
        <v>26</v>
      </c>
      <c r="AA18">
        <v>26</v>
      </c>
      <c r="AB18">
        <v>26</v>
      </c>
      <c r="AC18">
        <v>27</v>
      </c>
      <c r="AD18">
        <v>27</v>
      </c>
      <c r="AE18">
        <v>27</v>
      </c>
      <c r="AF18">
        <v>28</v>
      </c>
      <c r="AG18">
        <v>27</v>
      </c>
      <c r="AH18">
        <v>27</v>
      </c>
      <c r="AI18">
        <v>28</v>
      </c>
      <c r="AJ18">
        <v>27</v>
      </c>
      <c r="AK18">
        <v>28</v>
      </c>
      <c r="AL18">
        <v>28</v>
      </c>
      <c r="AM18">
        <v>27</v>
      </c>
      <c r="AN18">
        <v>28</v>
      </c>
      <c r="AO18">
        <v>28</v>
      </c>
      <c r="AP18">
        <v>31</v>
      </c>
      <c r="AQ18">
        <v>31</v>
      </c>
      <c r="AR18">
        <v>28</v>
      </c>
      <c r="AS18">
        <v>28</v>
      </c>
      <c r="AT18">
        <v>28</v>
      </c>
      <c r="AU18">
        <v>30</v>
      </c>
      <c r="AV18">
        <v>29</v>
      </c>
      <c r="AW18">
        <v>29</v>
      </c>
      <c r="AX18">
        <v>28</v>
      </c>
    </row>
    <row r="19" spans="1:50" x14ac:dyDescent="0.25">
      <c r="A19">
        <v>113</v>
      </c>
      <c r="B19" t="s">
        <v>119</v>
      </c>
      <c r="C19">
        <v>11</v>
      </c>
      <c r="D19" t="s">
        <v>95</v>
      </c>
      <c r="E19">
        <v>1</v>
      </c>
      <c r="F19" t="s">
        <v>96</v>
      </c>
      <c r="G19">
        <v>13</v>
      </c>
      <c r="H19">
        <v>13</v>
      </c>
      <c r="I19">
        <v>30</v>
      </c>
      <c r="J19">
        <v>15</v>
      </c>
      <c r="K19">
        <v>11</v>
      </c>
      <c r="L19">
        <v>21</v>
      </c>
      <c r="M19">
        <v>34</v>
      </c>
      <c r="N19">
        <v>26</v>
      </c>
      <c r="O19">
        <v>26</v>
      </c>
      <c r="P19">
        <v>26</v>
      </c>
      <c r="Q19">
        <v>24</v>
      </c>
      <c r="R19">
        <v>37</v>
      </c>
      <c r="S19">
        <v>24</v>
      </c>
      <c r="T19">
        <v>24</v>
      </c>
      <c r="U19">
        <v>24</v>
      </c>
      <c r="V19">
        <v>24</v>
      </c>
      <c r="W19">
        <v>24</v>
      </c>
      <c r="X19">
        <v>24</v>
      </c>
      <c r="Y19">
        <v>10</v>
      </c>
      <c r="Z19">
        <v>38</v>
      </c>
      <c r="AA19">
        <v>26</v>
      </c>
      <c r="AB19">
        <v>26</v>
      </c>
      <c r="AC19">
        <v>26</v>
      </c>
      <c r="AD19">
        <v>24</v>
      </c>
      <c r="AE19">
        <v>28</v>
      </c>
      <c r="AF19">
        <v>24</v>
      </c>
      <c r="AG19">
        <v>24</v>
      </c>
      <c r="AH19">
        <v>30</v>
      </c>
      <c r="AI19">
        <v>26</v>
      </c>
      <c r="AJ19">
        <v>26</v>
      </c>
      <c r="AK19">
        <v>30</v>
      </c>
      <c r="AL19">
        <v>15</v>
      </c>
      <c r="AM19">
        <v>31</v>
      </c>
      <c r="AN19">
        <v>15</v>
      </c>
      <c r="AO19">
        <v>23</v>
      </c>
      <c r="AP19">
        <v>32</v>
      </c>
      <c r="AQ19">
        <v>35</v>
      </c>
      <c r="AR19">
        <v>36</v>
      </c>
      <c r="AS19">
        <v>35</v>
      </c>
      <c r="AT19">
        <v>36</v>
      </c>
      <c r="AU19">
        <v>34</v>
      </c>
      <c r="AV19">
        <v>27</v>
      </c>
      <c r="AW19">
        <v>29</v>
      </c>
      <c r="AX19">
        <v>27</v>
      </c>
    </row>
    <row r="20" spans="1:50" x14ac:dyDescent="0.25">
      <c r="A20">
        <v>114</v>
      </c>
      <c r="B20" t="s">
        <v>94</v>
      </c>
      <c r="C20">
        <v>11</v>
      </c>
      <c r="D20" t="s">
        <v>95</v>
      </c>
      <c r="E20">
        <v>1</v>
      </c>
      <c r="F20" t="s">
        <v>96</v>
      </c>
      <c r="G20">
        <v>48</v>
      </c>
      <c r="H20">
        <v>48</v>
      </c>
      <c r="I20">
        <v>46</v>
      </c>
      <c r="J20">
        <v>46</v>
      </c>
      <c r="K20">
        <v>46</v>
      </c>
      <c r="L20">
        <v>46</v>
      </c>
      <c r="M20">
        <v>49</v>
      </c>
      <c r="N20">
        <v>42</v>
      </c>
      <c r="O20">
        <v>42</v>
      </c>
      <c r="P20">
        <v>44</v>
      </c>
      <c r="Q20">
        <v>42</v>
      </c>
      <c r="R20">
        <v>44</v>
      </c>
      <c r="S20">
        <v>44</v>
      </c>
      <c r="T20">
        <v>44</v>
      </c>
      <c r="U20">
        <v>42</v>
      </c>
      <c r="V20">
        <v>14</v>
      </c>
      <c r="W20">
        <v>42</v>
      </c>
      <c r="X20">
        <v>44</v>
      </c>
      <c r="Y20">
        <v>44</v>
      </c>
      <c r="Z20">
        <v>44</v>
      </c>
      <c r="AA20">
        <v>44</v>
      </c>
      <c r="AB20">
        <v>44</v>
      </c>
      <c r="AC20">
        <v>42</v>
      </c>
      <c r="AD20">
        <v>42</v>
      </c>
      <c r="AE20">
        <v>46</v>
      </c>
      <c r="AF20">
        <v>42</v>
      </c>
      <c r="AG20">
        <v>45</v>
      </c>
      <c r="AH20">
        <v>35</v>
      </c>
      <c r="AI20">
        <v>33</v>
      </c>
      <c r="AJ20">
        <v>33</v>
      </c>
      <c r="AK20">
        <v>33</v>
      </c>
      <c r="AL20">
        <v>33</v>
      </c>
      <c r="AM20">
        <v>33</v>
      </c>
      <c r="AN20">
        <v>33</v>
      </c>
      <c r="AO20">
        <v>35</v>
      </c>
      <c r="AP20">
        <v>35</v>
      </c>
      <c r="AQ20">
        <v>35</v>
      </c>
      <c r="AR20">
        <v>32</v>
      </c>
      <c r="AS20">
        <v>31</v>
      </c>
      <c r="AT20">
        <v>32</v>
      </c>
      <c r="AU20">
        <v>32</v>
      </c>
      <c r="AV20">
        <v>32</v>
      </c>
      <c r="AW20">
        <v>32</v>
      </c>
      <c r="AX20">
        <v>32</v>
      </c>
    </row>
    <row r="21" spans="1:50" x14ac:dyDescent="0.25">
      <c r="A21">
        <v>113</v>
      </c>
      <c r="B21" t="s">
        <v>119</v>
      </c>
      <c r="C21">
        <v>11</v>
      </c>
      <c r="D21" t="s">
        <v>95</v>
      </c>
      <c r="E21">
        <v>1</v>
      </c>
      <c r="F21" t="s">
        <v>96</v>
      </c>
      <c r="G21">
        <v>92</v>
      </c>
      <c r="H21">
        <v>92</v>
      </c>
      <c r="I21">
        <v>93</v>
      </c>
      <c r="J21">
        <v>96</v>
      </c>
      <c r="K21">
        <v>98</v>
      </c>
      <c r="L21">
        <v>103</v>
      </c>
      <c r="M21">
        <v>93</v>
      </c>
      <c r="N21">
        <v>100</v>
      </c>
      <c r="O21">
        <v>99</v>
      </c>
      <c r="P21">
        <v>97</v>
      </c>
      <c r="Q21">
        <v>95</v>
      </c>
      <c r="R21">
        <v>93</v>
      </c>
      <c r="S21">
        <v>91</v>
      </c>
      <c r="T21">
        <v>84</v>
      </c>
      <c r="U21">
        <v>88</v>
      </c>
      <c r="V21">
        <v>88</v>
      </c>
      <c r="W21">
        <v>91</v>
      </c>
      <c r="X21">
        <v>86</v>
      </c>
      <c r="Y21">
        <v>89</v>
      </c>
      <c r="Z21">
        <v>89</v>
      </c>
      <c r="AA21">
        <v>82</v>
      </c>
      <c r="AB21">
        <v>88</v>
      </c>
      <c r="AC21">
        <v>85</v>
      </c>
      <c r="AD21">
        <v>87</v>
      </c>
      <c r="AE21">
        <v>86</v>
      </c>
      <c r="AF21">
        <v>81</v>
      </c>
      <c r="AG21">
        <v>88</v>
      </c>
      <c r="AH21">
        <v>158</v>
      </c>
      <c r="AI21">
        <v>97</v>
      </c>
      <c r="AJ21">
        <v>90</v>
      </c>
      <c r="AK21">
        <v>90</v>
      </c>
      <c r="AL21">
        <v>86</v>
      </c>
      <c r="AM21">
        <v>87</v>
      </c>
      <c r="AN21">
        <v>90</v>
      </c>
      <c r="AO21">
        <v>86</v>
      </c>
      <c r="AP21">
        <v>89</v>
      </c>
      <c r="AQ21">
        <v>86</v>
      </c>
      <c r="AR21">
        <v>89</v>
      </c>
      <c r="AS21">
        <v>88</v>
      </c>
      <c r="AT21">
        <v>88</v>
      </c>
      <c r="AU21">
        <v>84</v>
      </c>
      <c r="AV21">
        <v>87</v>
      </c>
      <c r="AW21">
        <v>85</v>
      </c>
      <c r="AX21">
        <v>86</v>
      </c>
    </row>
    <row r="22" spans="1:50" x14ac:dyDescent="0.25">
      <c r="A22">
        <v>114</v>
      </c>
      <c r="B22" t="s">
        <v>94</v>
      </c>
      <c r="C22">
        <v>11</v>
      </c>
      <c r="D22" t="s">
        <v>95</v>
      </c>
      <c r="E22">
        <v>1</v>
      </c>
      <c r="F22" t="s">
        <v>96</v>
      </c>
      <c r="G22">
        <v>35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4</v>
      </c>
      <c r="AP22">
        <v>4</v>
      </c>
      <c r="AQ22">
        <v>4</v>
      </c>
      <c r="AR22">
        <v>4</v>
      </c>
      <c r="AS22">
        <v>4</v>
      </c>
      <c r="AT22">
        <v>4</v>
      </c>
      <c r="AU22">
        <v>4</v>
      </c>
      <c r="AV22">
        <v>4</v>
      </c>
      <c r="AW22">
        <v>4</v>
      </c>
      <c r="AX22">
        <v>4</v>
      </c>
    </row>
    <row r="23" spans="1:50" x14ac:dyDescent="0.25">
      <c r="A23">
        <v>114</v>
      </c>
      <c r="B23" t="s">
        <v>94</v>
      </c>
      <c r="C23">
        <v>11</v>
      </c>
      <c r="D23" t="s">
        <v>95</v>
      </c>
      <c r="E23">
        <v>1</v>
      </c>
      <c r="F23" t="s">
        <v>96</v>
      </c>
      <c r="G23">
        <v>247</v>
      </c>
      <c r="H23">
        <v>247</v>
      </c>
      <c r="I23">
        <v>245</v>
      </c>
      <c r="J23">
        <v>244</v>
      </c>
      <c r="K23">
        <v>247</v>
      </c>
      <c r="L23">
        <v>244</v>
      </c>
      <c r="M23">
        <v>247</v>
      </c>
      <c r="N23">
        <v>244</v>
      </c>
      <c r="O23">
        <v>245</v>
      </c>
      <c r="P23">
        <v>249</v>
      </c>
      <c r="Q23">
        <v>247</v>
      </c>
      <c r="R23">
        <v>247</v>
      </c>
      <c r="S23">
        <v>244</v>
      </c>
      <c r="T23">
        <v>248</v>
      </c>
      <c r="U23">
        <v>243</v>
      </c>
      <c r="V23">
        <v>246</v>
      </c>
      <c r="W23">
        <v>244</v>
      </c>
      <c r="X23">
        <v>247</v>
      </c>
      <c r="Y23">
        <v>224</v>
      </c>
      <c r="Z23">
        <v>245</v>
      </c>
      <c r="AA23">
        <v>241</v>
      </c>
      <c r="AB23">
        <v>242</v>
      </c>
      <c r="AC23">
        <v>249</v>
      </c>
      <c r="AD23">
        <v>245</v>
      </c>
      <c r="AE23">
        <v>246</v>
      </c>
      <c r="AF23">
        <v>246</v>
      </c>
      <c r="AG23">
        <v>241</v>
      </c>
      <c r="AH23">
        <v>247</v>
      </c>
      <c r="AI23">
        <v>255</v>
      </c>
      <c r="AJ23">
        <v>253</v>
      </c>
      <c r="AK23">
        <v>253</v>
      </c>
      <c r="AL23">
        <v>244</v>
      </c>
      <c r="AM23">
        <v>243</v>
      </c>
      <c r="AN23">
        <v>250</v>
      </c>
      <c r="AO23">
        <v>243</v>
      </c>
      <c r="AP23">
        <v>248</v>
      </c>
      <c r="AQ23">
        <v>248</v>
      </c>
      <c r="AR23">
        <v>246</v>
      </c>
      <c r="AS23">
        <v>250</v>
      </c>
      <c r="AT23">
        <v>245</v>
      </c>
      <c r="AU23">
        <v>246</v>
      </c>
      <c r="AV23">
        <v>247</v>
      </c>
      <c r="AW23">
        <v>257</v>
      </c>
      <c r="AX23">
        <v>255</v>
      </c>
    </row>
    <row r="24" spans="1:50" x14ac:dyDescent="0.25">
      <c r="A24">
        <v>114</v>
      </c>
      <c r="B24" t="s">
        <v>94</v>
      </c>
      <c r="C24">
        <v>11</v>
      </c>
      <c r="D24" t="s">
        <v>95</v>
      </c>
      <c r="E24">
        <v>1</v>
      </c>
      <c r="F24" t="s">
        <v>96</v>
      </c>
      <c r="G24">
        <v>244</v>
      </c>
      <c r="H24">
        <v>226</v>
      </c>
      <c r="I24">
        <v>228</v>
      </c>
      <c r="J24">
        <v>188</v>
      </c>
      <c r="K24">
        <v>185</v>
      </c>
      <c r="L24">
        <v>185</v>
      </c>
      <c r="M24">
        <v>185</v>
      </c>
      <c r="N24">
        <v>184</v>
      </c>
      <c r="O24">
        <v>185</v>
      </c>
      <c r="P24">
        <v>163</v>
      </c>
      <c r="Q24">
        <v>163</v>
      </c>
      <c r="R24">
        <v>160</v>
      </c>
      <c r="S24">
        <v>161</v>
      </c>
      <c r="T24">
        <v>160</v>
      </c>
      <c r="U24">
        <v>162</v>
      </c>
      <c r="V24">
        <v>161</v>
      </c>
      <c r="W24">
        <v>161</v>
      </c>
      <c r="X24">
        <v>162</v>
      </c>
      <c r="Y24">
        <v>162</v>
      </c>
      <c r="Z24">
        <v>161</v>
      </c>
      <c r="AA24">
        <v>163</v>
      </c>
      <c r="AB24">
        <v>163</v>
      </c>
      <c r="AC24">
        <v>163</v>
      </c>
      <c r="AD24">
        <v>165</v>
      </c>
      <c r="AE24">
        <v>164</v>
      </c>
      <c r="AF24">
        <v>164</v>
      </c>
      <c r="AG24">
        <v>168</v>
      </c>
      <c r="AH24">
        <v>160</v>
      </c>
      <c r="AI24">
        <v>207</v>
      </c>
      <c r="AJ24">
        <v>187</v>
      </c>
      <c r="AK24">
        <v>160</v>
      </c>
      <c r="AL24">
        <v>159</v>
      </c>
      <c r="AM24">
        <v>156</v>
      </c>
      <c r="AN24">
        <v>158</v>
      </c>
      <c r="AO24">
        <v>158</v>
      </c>
      <c r="AP24">
        <v>158</v>
      </c>
      <c r="AQ24">
        <v>153</v>
      </c>
      <c r="AR24">
        <v>157</v>
      </c>
      <c r="AS24">
        <v>159</v>
      </c>
      <c r="AT24">
        <v>164</v>
      </c>
      <c r="AU24">
        <v>163</v>
      </c>
      <c r="AV24">
        <v>174</v>
      </c>
      <c r="AW24">
        <v>203</v>
      </c>
      <c r="AX24">
        <v>206</v>
      </c>
    </row>
    <row r="25" spans="1:50" x14ac:dyDescent="0.25">
      <c r="A25">
        <v>114</v>
      </c>
      <c r="B25" t="s">
        <v>94</v>
      </c>
      <c r="C25">
        <v>11</v>
      </c>
      <c r="D25" t="s">
        <v>95</v>
      </c>
      <c r="E25">
        <v>1</v>
      </c>
      <c r="F25" t="s">
        <v>96</v>
      </c>
      <c r="G25">
        <v>210</v>
      </c>
      <c r="H25">
        <v>216</v>
      </c>
      <c r="I25">
        <v>212</v>
      </c>
      <c r="J25">
        <v>207</v>
      </c>
      <c r="K25">
        <v>211</v>
      </c>
      <c r="L25">
        <v>218</v>
      </c>
      <c r="M25">
        <v>209</v>
      </c>
      <c r="N25">
        <v>199</v>
      </c>
      <c r="O25">
        <v>195</v>
      </c>
      <c r="P25">
        <v>207</v>
      </c>
      <c r="Q25">
        <v>204</v>
      </c>
      <c r="R25">
        <v>208</v>
      </c>
      <c r="S25">
        <v>201</v>
      </c>
      <c r="T25">
        <v>198</v>
      </c>
      <c r="U25">
        <v>206</v>
      </c>
      <c r="V25">
        <v>204</v>
      </c>
      <c r="W25">
        <v>201</v>
      </c>
      <c r="X25">
        <v>209</v>
      </c>
      <c r="Y25">
        <v>193</v>
      </c>
      <c r="Z25">
        <v>206</v>
      </c>
      <c r="AA25">
        <v>228</v>
      </c>
      <c r="AB25">
        <v>214</v>
      </c>
      <c r="AC25">
        <v>210</v>
      </c>
      <c r="AD25">
        <v>214</v>
      </c>
      <c r="AE25">
        <v>207</v>
      </c>
      <c r="AF25">
        <v>205</v>
      </c>
      <c r="AG25">
        <v>204</v>
      </c>
      <c r="AH25">
        <v>205</v>
      </c>
      <c r="AI25">
        <v>211</v>
      </c>
      <c r="AJ25">
        <v>221</v>
      </c>
      <c r="AK25">
        <v>210</v>
      </c>
      <c r="AL25">
        <v>213</v>
      </c>
      <c r="AM25">
        <v>227</v>
      </c>
      <c r="AN25">
        <v>227</v>
      </c>
      <c r="AO25">
        <v>222</v>
      </c>
      <c r="AP25">
        <v>228</v>
      </c>
      <c r="AQ25">
        <v>224</v>
      </c>
      <c r="AR25">
        <v>234</v>
      </c>
      <c r="AS25">
        <v>224</v>
      </c>
      <c r="AT25">
        <v>222</v>
      </c>
      <c r="AU25">
        <v>217</v>
      </c>
      <c r="AV25">
        <v>227</v>
      </c>
      <c r="AW25">
        <v>225</v>
      </c>
      <c r="AX25">
        <v>230</v>
      </c>
    </row>
    <row r="26" spans="1:50" x14ac:dyDescent="0.25">
      <c r="A26">
        <v>114</v>
      </c>
      <c r="B26" t="s">
        <v>94</v>
      </c>
      <c r="C26">
        <v>11</v>
      </c>
      <c r="D26" t="s">
        <v>95</v>
      </c>
      <c r="E26">
        <v>1</v>
      </c>
      <c r="F26" t="s">
        <v>96</v>
      </c>
      <c r="G26">
        <v>152</v>
      </c>
      <c r="H26">
        <v>148</v>
      </c>
      <c r="I26">
        <v>149</v>
      </c>
      <c r="J26">
        <v>148</v>
      </c>
      <c r="K26">
        <v>145</v>
      </c>
      <c r="L26">
        <v>150</v>
      </c>
      <c r="M26">
        <v>150</v>
      </c>
      <c r="N26">
        <v>146</v>
      </c>
      <c r="O26">
        <v>147</v>
      </c>
      <c r="P26">
        <v>149</v>
      </c>
      <c r="Q26">
        <v>152</v>
      </c>
      <c r="R26">
        <v>153</v>
      </c>
      <c r="S26">
        <v>192</v>
      </c>
      <c r="T26">
        <v>193</v>
      </c>
      <c r="U26">
        <v>188</v>
      </c>
      <c r="V26">
        <v>189</v>
      </c>
      <c r="W26">
        <v>190</v>
      </c>
      <c r="X26">
        <v>199</v>
      </c>
      <c r="Y26">
        <v>183</v>
      </c>
      <c r="Z26">
        <v>184</v>
      </c>
      <c r="AA26">
        <v>247</v>
      </c>
      <c r="AB26">
        <v>276</v>
      </c>
      <c r="AC26">
        <v>245</v>
      </c>
      <c r="AD26">
        <v>279</v>
      </c>
      <c r="AE26">
        <v>212</v>
      </c>
      <c r="AF26">
        <v>250</v>
      </c>
      <c r="AG26">
        <v>283</v>
      </c>
      <c r="AH26">
        <v>255</v>
      </c>
      <c r="AI26">
        <v>282</v>
      </c>
      <c r="AJ26">
        <v>250</v>
      </c>
      <c r="AK26">
        <v>212</v>
      </c>
      <c r="AL26">
        <v>233</v>
      </c>
      <c r="AM26">
        <v>228</v>
      </c>
      <c r="AN26">
        <v>237</v>
      </c>
      <c r="AO26">
        <v>273</v>
      </c>
      <c r="AP26">
        <v>270</v>
      </c>
      <c r="AQ26">
        <v>245</v>
      </c>
      <c r="AR26">
        <v>248</v>
      </c>
      <c r="AS26">
        <v>274</v>
      </c>
      <c r="AT26">
        <v>280</v>
      </c>
      <c r="AU26">
        <v>249</v>
      </c>
      <c r="AV26">
        <v>273</v>
      </c>
      <c r="AW26">
        <v>273</v>
      </c>
      <c r="AX26">
        <v>206</v>
      </c>
    </row>
    <row r="27" spans="1:50" x14ac:dyDescent="0.25">
      <c r="A27">
        <v>113</v>
      </c>
      <c r="B27" t="s">
        <v>119</v>
      </c>
      <c r="C27">
        <v>11</v>
      </c>
      <c r="D27" t="s">
        <v>95</v>
      </c>
      <c r="E27">
        <v>1</v>
      </c>
      <c r="F27" t="s">
        <v>96</v>
      </c>
      <c r="G27">
        <v>413</v>
      </c>
      <c r="H27">
        <v>436</v>
      </c>
      <c r="I27">
        <v>432</v>
      </c>
      <c r="J27">
        <v>425</v>
      </c>
      <c r="K27">
        <v>458</v>
      </c>
      <c r="L27">
        <v>399</v>
      </c>
      <c r="M27">
        <v>405</v>
      </c>
      <c r="N27">
        <v>400</v>
      </c>
      <c r="O27">
        <v>417</v>
      </c>
      <c r="P27">
        <v>401</v>
      </c>
      <c r="Q27">
        <v>434</v>
      </c>
      <c r="R27">
        <v>459</v>
      </c>
      <c r="S27">
        <v>409</v>
      </c>
      <c r="T27">
        <v>409</v>
      </c>
      <c r="U27">
        <v>495</v>
      </c>
      <c r="V27">
        <v>442</v>
      </c>
      <c r="W27">
        <v>440</v>
      </c>
      <c r="X27">
        <v>467</v>
      </c>
      <c r="Y27">
        <v>302</v>
      </c>
      <c r="Z27">
        <v>436</v>
      </c>
      <c r="AA27">
        <v>463</v>
      </c>
      <c r="AB27">
        <v>433</v>
      </c>
      <c r="AC27">
        <v>455</v>
      </c>
      <c r="AD27">
        <v>447</v>
      </c>
      <c r="AE27">
        <v>452</v>
      </c>
      <c r="AF27">
        <v>458</v>
      </c>
      <c r="AG27">
        <v>423</v>
      </c>
      <c r="AH27">
        <v>423</v>
      </c>
      <c r="AI27">
        <v>431</v>
      </c>
      <c r="AJ27">
        <v>394</v>
      </c>
      <c r="AK27">
        <v>434</v>
      </c>
      <c r="AL27">
        <v>395</v>
      </c>
      <c r="AM27">
        <v>429</v>
      </c>
      <c r="AN27">
        <v>421</v>
      </c>
      <c r="AO27">
        <v>431</v>
      </c>
      <c r="AP27">
        <v>426</v>
      </c>
      <c r="AQ27">
        <v>462</v>
      </c>
      <c r="AR27">
        <v>435</v>
      </c>
      <c r="AS27">
        <v>442</v>
      </c>
      <c r="AT27">
        <v>430</v>
      </c>
      <c r="AU27">
        <v>438</v>
      </c>
      <c r="AV27">
        <v>440</v>
      </c>
      <c r="AW27">
        <v>449</v>
      </c>
      <c r="AX27">
        <v>442</v>
      </c>
    </row>
    <row r="28" spans="1:50" x14ac:dyDescent="0.25">
      <c r="A28">
        <v>113</v>
      </c>
      <c r="B28" t="s">
        <v>119</v>
      </c>
      <c r="C28">
        <v>11</v>
      </c>
      <c r="D28" t="s">
        <v>95</v>
      </c>
      <c r="E28">
        <v>1</v>
      </c>
      <c r="F28" t="s">
        <v>96</v>
      </c>
      <c r="G28">
        <v>55</v>
      </c>
      <c r="H28">
        <v>50</v>
      </c>
      <c r="I28">
        <v>53</v>
      </c>
      <c r="J28">
        <v>57</v>
      </c>
      <c r="K28">
        <v>49</v>
      </c>
      <c r="L28">
        <v>51</v>
      </c>
      <c r="M28">
        <v>54</v>
      </c>
      <c r="N28">
        <v>57</v>
      </c>
      <c r="O28">
        <v>55</v>
      </c>
      <c r="P28">
        <v>63</v>
      </c>
      <c r="Q28">
        <v>59</v>
      </c>
      <c r="R28">
        <v>61</v>
      </c>
      <c r="S28">
        <v>67</v>
      </c>
      <c r="T28">
        <v>64</v>
      </c>
      <c r="U28">
        <v>59</v>
      </c>
      <c r="V28">
        <v>58</v>
      </c>
      <c r="W28">
        <v>62</v>
      </c>
      <c r="X28">
        <v>65</v>
      </c>
      <c r="Y28">
        <v>58</v>
      </c>
      <c r="Z28">
        <v>60</v>
      </c>
      <c r="AA28">
        <v>64</v>
      </c>
      <c r="AB28">
        <v>68</v>
      </c>
      <c r="AC28">
        <v>63</v>
      </c>
      <c r="AD28">
        <v>71</v>
      </c>
      <c r="AE28">
        <v>68</v>
      </c>
      <c r="AF28">
        <v>81</v>
      </c>
      <c r="AG28">
        <v>59</v>
      </c>
      <c r="AH28">
        <v>70</v>
      </c>
      <c r="AI28">
        <v>67</v>
      </c>
      <c r="AJ28">
        <v>72</v>
      </c>
      <c r="AK28">
        <v>61</v>
      </c>
      <c r="AL28">
        <v>55</v>
      </c>
      <c r="AM28">
        <v>61</v>
      </c>
      <c r="AN28">
        <v>83</v>
      </c>
      <c r="AO28">
        <v>82</v>
      </c>
      <c r="AP28">
        <v>66</v>
      </c>
      <c r="AQ28">
        <v>77</v>
      </c>
      <c r="AR28">
        <v>68</v>
      </c>
      <c r="AS28">
        <v>68</v>
      </c>
      <c r="AT28">
        <v>74</v>
      </c>
      <c r="AU28">
        <v>72</v>
      </c>
      <c r="AV28">
        <v>72</v>
      </c>
      <c r="AW28">
        <v>81</v>
      </c>
      <c r="AX28">
        <v>73</v>
      </c>
    </row>
    <row r="29" spans="1:50" x14ac:dyDescent="0.25">
      <c r="A29">
        <v>113</v>
      </c>
      <c r="B29" t="s">
        <v>119</v>
      </c>
      <c r="C29">
        <v>11</v>
      </c>
      <c r="D29" t="s">
        <v>95</v>
      </c>
      <c r="E29">
        <v>1</v>
      </c>
      <c r="F29" t="s">
        <v>96</v>
      </c>
      <c r="G29">
        <v>106</v>
      </c>
      <c r="H29">
        <v>106</v>
      </c>
      <c r="I29">
        <v>106</v>
      </c>
      <c r="J29">
        <v>106</v>
      </c>
      <c r="K29">
        <v>106</v>
      </c>
      <c r="L29">
        <v>106</v>
      </c>
      <c r="M29">
        <v>106</v>
      </c>
      <c r="N29">
        <v>106</v>
      </c>
      <c r="O29">
        <v>106</v>
      </c>
      <c r="P29">
        <v>106</v>
      </c>
      <c r="Q29">
        <v>106</v>
      </c>
      <c r="R29">
        <v>106</v>
      </c>
      <c r="S29">
        <v>106</v>
      </c>
      <c r="T29">
        <v>106</v>
      </c>
      <c r="U29">
        <v>106</v>
      </c>
      <c r="V29">
        <v>106</v>
      </c>
      <c r="W29">
        <v>106</v>
      </c>
      <c r="X29">
        <v>106</v>
      </c>
      <c r="Y29">
        <v>106</v>
      </c>
      <c r="Z29">
        <v>64</v>
      </c>
      <c r="AA29">
        <v>64</v>
      </c>
      <c r="AB29">
        <v>64</v>
      </c>
      <c r="AC29">
        <v>64</v>
      </c>
      <c r="AD29">
        <v>64</v>
      </c>
      <c r="AE29">
        <v>64</v>
      </c>
      <c r="AF29">
        <v>64</v>
      </c>
      <c r="AG29">
        <v>64</v>
      </c>
      <c r="AH29">
        <v>64</v>
      </c>
      <c r="AI29">
        <v>64</v>
      </c>
      <c r="AJ29">
        <v>64</v>
      </c>
      <c r="AK29">
        <v>64</v>
      </c>
      <c r="AL29">
        <v>64</v>
      </c>
      <c r="AM29">
        <v>64</v>
      </c>
      <c r="AN29">
        <v>64</v>
      </c>
      <c r="AO29">
        <v>64</v>
      </c>
      <c r="AP29">
        <v>64</v>
      </c>
      <c r="AQ29">
        <v>64</v>
      </c>
      <c r="AR29">
        <v>64</v>
      </c>
      <c r="AS29">
        <v>64</v>
      </c>
      <c r="AT29">
        <v>64</v>
      </c>
      <c r="AU29">
        <v>64</v>
      </c>
      <c r="AV29">
        <v>64</v>
      </c>
      <c r="AW29">
        <v>64</v>
      </c>
      <c r="AX29">
        <v>64</v>
      </c>
    </row>
    <row r="30" spans="1:50" x14ac:dyDescent="0.25">
      <c r="A30">
        <v>114</v>
      </c>
      <c r="B30" t="s">
        <v>94</v>
      </c>
      <c r="C30">
        <v>11</v>
      </c>
      <c r="D30" t="s">
        <v>95</v>
      </c>
      <c r="E30">
        <v>1</v>
      </c>
      <c r="F30" t="s">
        <v>96</v>
      </c>
      <c r="G30">
        <v>7</v>
      </c>
      <c r="H30">
        <v>7</v>
      </c>
      <c r="I30">
        <v>7</v>
      </c>
      <c r="J30">
        <v>7</v>
      </c>
      <c r="K30">
        <v>8</v>
      </c>
      <c r="L30">
        <v>7</v>
      </c>
      <c r="M30">
        <v>8</v>
      </c>
      <c r="N30">
        <v>7</v>
      </c>
      <c r="O30">
        <v>7</v>
      </c>
      <c r="P30">
        <v>7</v>
      </c>
      <c r="Q30">
        <v>7</v>
      </c>
      <c r="R30">
        <v>7</v>
      </c>
      <c r="S30">
        <v>8</v>
      </c>
      <c r="T30">
        <v>7</v>
      </c>
      <c r="U30">
        <v>7</v>
      </c>
      <c r="V30">
        <v>7</v>
      </c>
      <c r="W30">
        <v>7</v>
      </c>
      <c r="X30">
        <v>7</v>
      </c>
      <c r="Y30">
        <v>3</v>
      </c>
      <c r="Z30">
        <v>7</v>
      </c>
      <c r="AA30">
        <v>7</v>
      </c>
      <c r="AB30">
        <v>7</v>
      </c>
      <c r="AC30">
        <v>7</v>
      </c>
      <c r="AD30">
        <v>7</v>
      </c>
      <c r="AE30">
        <v>7</v>
      </c>
      <c r="AF30">
        <v>7</v>
      </c>
      <c r="AG30">
        <v>7</v>
      </c>
      <c r="AH30">
        <v>7</v>
      </c>
      <c r="AI30">
        <v>7</v>
      </c>
      <c r="AJ30">
        <v>7</v>
      </c>
      <c r="AK30">
        <v>7</v>
      </c>
      <c r="AL30">
        <v>7</v>
      </c>
      <c r="AM30">
        <v>7</v>
      </c>
      <c r="AN30">
        <v>7</v>
      </c>
      <c r="AO30">
        <v>7</v>
      </c>
      <c r="AP30">
        <v>8</v>
      </c>
      <c r="AQ30">
        <v>8</v>
      </c>
      <c r="AR30">
        <v>8</v>
      </c>
      <c r="AS30">
        <v>7</v>
      </c>
      <c r="AT30">
        <v>7</v>
      </c>
      <c r="AU30">
        <v>7</v>
      </c>
      <c r="AV30">
        <v>7</v>
      </c>
      <c r="AW30">
        <v>7</v>
      </c>
      <c r="AX30">
        <v>7</v>
      </c>
    </row>
    <row r="31" spans="1:50" x14ac:dyDescent="0.25">
      <c r="A31">
        <v>113</v>
      </c>
      <c r="B31" t="s">
        <v>119</v>
      </c>
      <c r="C31">
        <v>11</v>
      </c>
      <c r="D31" t="s">
        <v>95</v>
      </c>
      <c r="E31">
        <v>1</v>
      </c>
      <c r="F31" t="s">
        <v>96</v>
      </c>
      <c r="G31">
        <v>508</v>
      </c>
      <c r="H31">
        <v>499</v>
      </c>
      <c r="I31">
        <v>484</v>
      </c>
      <c r="J31">
        <v>503</v>
      </c>
      <c r="K31">
        <v>483</v>
      </c>
      <c r="L31">
        <v>485</v>
      </c>
      <c r="M31">
        <v>477</v>
      </c>
      <c r="N31">
        <v>486</v>
      </c>
      <c r="O31">
        <v>0</v>
      </c>
      <c r="P31">
        <v>450</v>
      </c>
      <c r="Q31">
        <v>459</v>
      </c>
      <c r="R31">
        <v>478</v>
      </c>
      <c r="S31">
        <v>471</v>
      </c>
      <c r="T31">
        <v>478</v>
      </c>
      <c r="U31">
        <v>493</v>
      </c>
      <c r="V31">
        <v>468</v>
      </c>
      <c r="W31">
        <v>472</v>
      </c>
      <c r="X31">
        <v>475</v>
      </c>
      <c r="Y31">
        <v>489</v>
      </c>
      <c r="Z31">
        <v>483</v>
      </c>
      <c r="AA31">
        <v>496</v>
      </c>
      <c r="AB31">
        <v>452</v>
      </c>
      <c r="AC31">
        <v>486</v>
      </c>
      <c r="AD31">
        <v>502</v>
      </c>
      <c r="AE31">
        <v>305</v>
      </c>
      <c r="AF31">
        <v>501</v>
      </c>
      <c r="AG31">
        <v>468</v>
      </c>
      <c r="AH31">
        <v>304</v>
      </c>
      <c r="AI31">
        <v>486</v>
      </c>
      <c r="AJ31">
        <v>493</v>
      </c>
      <c r="AK31">
        <v>296</v>
      </c>
      <c r="AL31">
        <v>293</v>
      </c>
      <c r="AM31">
        <v>292</v>
      </c>
      <c r="AN31">
        <v>290</v>
      </c>
      <c r="AO31">
        <v>294</v>
      </c>
      <c r="AP31">
        <v>276</v>
      </c>
      <c r="AQ31">
        <v>282</v>
      </c>
      <c r="AR31">
        <v>285</v>
      </c>
      <c r="AS31">
        <v>287</v>
      </c>
      <c r="AT31">
        <v>284</v>
      </c>
      <c r="AU31">
        <v>287</v>
      </c>
      <c r="AV31">
        <v>456</v>
      </c>
      <c r="AW31">
        <v>481</v>
      </c>
      <c r="AX31">
        <v>486</v>
      </c>
    </row>
    <row r="32" spans="1:50" x14ac:dyDescent="0.25">
      <c r="A32">
        <v>114</v>
      </c>
      <c r="B32" t="s">
        <v>94</v>
      </c>
      <c r="C32">
        <v>11</v>
      </c>
      <c r="D32" t="s">
        <v>95</v>
      </c>
      <c r="E32">
        <v>1</v>
      </c>
      <c r="F32" t="s">
        <v>96</v>
      </c>
      <c r="G32">
        <v>132</v>
      </c>
      <c r="H32">
        <v>131</v>
      </c>
      <c r="I32">
        <v>142</v>
      </c>
      <c r="J32">
        <v>140</v>
      </c>
      <c r="K32">
        <v>133</v>
      </c>
      <c r="L32">
        <v>142</v>
      </c>
      <c r="M32">
        <v>146</v>
      </c>
      <c r="N32">
        <v>141</v>
      </c>
      <c r="O32">
        <v>141</v>
      </c>
      <c r="P32">
        <v>146</v>
      </c>
      <c r="Q32">
        <v>136</v>
      </c>
      <c r="R32">
        <v>136</v>
      </c>
      <c r="S32">
        <v>134</v>
      </c>
      <c r="T32">
        <v>136</v>
      </c>
      <c r="U32">
        <v>148</v>
      </c>
      <c r="V32">
        <v>149</v>
      </c>
      <c r="W32">
        <v>148</v>
      </c>
      <c r="X32">
        <v>109</v>
      </c>
      <c r="Y32">
        <v>112</v>
      </c>
      <c r="Z32">
        <v>113</v>
      </c>
      <c r="AA32">
        <v>109</v>
      </c>
      <c r="AB32">
        <v>113</v>
      </c>
      <c r="AC32">
        <v>117</v>
      </c>
      <c r="AD32">
        <v>114</v>
      </c>
      <c r="AE32">
        <v>121</v>
      </c>
      <c r="AF32">
        <v>121</v>
      </c>
      <c r="AG32">
        <v>116</v>
      </c>
      <c r="AH32">
        <v>122</v>
      </c>
      <c r="AI32">
        <v>120</v>
      </c>
      <c r="AJ32">
        <v>124</v>
      </c>
      <c r="AK32">
        <v>115</v>
      </c>
      <c r="AL32">
        <v>119</v>
      </c>
      <c r="AM32">
        <v>117</v>
      </c>
      <c r="AN32">
        <v>116</v>
      </c>
      <c r="AO32">
        <v>116</v>
      </c>
      <c r="AP32">
        <v>116</v>
      </c>
      <c r="AQ32">
        <v>119</v>
      </c>
      <c r="AR32">
        <v>115</v>
      </c>
      <c r="AS32">
        <v>115</v>
      </c>
      <c r="AT32">
        <v>113</v>
      </c>
      <c r="AU32">
        <v>108</v>
      </c>
      <c r="AV32">
        <v>113</v>
      </c>
      <c r="AW32">
        <v>113</v>
      </c>
      <c r="AX32">
        <v>102</v>
      </c>
    </row>
    <row r="33" spans="1:50" x14ac:dyDescent="0.25">
      <c r="A33">
        <v>113</v>
      </c>
      <c r="B33" t="s">
        <v>119</v>
      </c>
      <c r="C33">
        <v>11</v>
      </c>
      <c r="D33" t="s">
        <v>95</v>
      </c>
      <c r="E33">
        <v>1</v>
      </c>
      <c r="F33" t="s">
        <v>96</v>
      </c>
      <c r="G33">
        <v>81</v>
      </c>
      <c r="H33">
        <v>80</v>
      </c>
      <c r="I33">
        <v>81</v>
      </c>
      <c r="J33">
        <v>85</v>
      </c>
      <c r="K33">
        <v>84</v>
      </c>
      <c r="L33">
        <v>75</v>
      </c>
      <c r="M33">
        <v>77</v>
      </c>
      <c r="N33">
        <v>81</v>
      </c>
      <c r="O33">
        <v>80</v>
      </c>
      <c r="P33">
        <v>74</v>
      </c>
      <c r="Q33">
        <v>80</v>
      </c>
      <c r="R33">
        <v>81</v>
      </c>
      <c r="S33">
        <v>75</v>
      </c>
      <c r="T33">
        <v>81</v>
      </c>
      <c r="U33">
        <v>80</v>
      </c>
      <c r="V33">
        <v>83</v>
      </c>
      <c r="W33">
        <v>81</v>
      </c>
      <c r="X33">
        <v>88</v>
      </c>
      <c r="Y33">
        <v>81</v>
      </c>
      <c r="Z33">
        <v>81</v>
      </c>
      <c r="AA33">
        <v>81</v>
      </c>
      <c r="AB33">
        <v>81</v>
      </c>
      <c r="AC33">
        <v>75</v>
      </c>
      <c r="AD33">
        <v>74</v>
      </c>
      <c r="AE33">
        <v>76</v>
      </c>
      <c r="AF33">
        <v>81</v>
      </c>
      <c r="AG33">
        <v>80</v>
      </c>
      <c r="AH33">
        <v>81</v>
      </c>
      <c r="AI33">
        <v>81</v>
      </c>
      <c r="AJ33">
        <v>81</v>
      </c>
      <c r="AK33">
        <v>75</v>
      </c>
      <c r="AL33">
        <v>80</v>
      </c>
      <c r="AM33">
        <v>81</v>
      </c>
      <c r="AN33">
        <v>81</v>
      </c>
      <c r="AO33">
        <v>81</v>
      </c>
      <c r="AP33">
        <v>81</v>
      </c>
      <c r="AQ33">
        <v>76</v>
      </c>
      <c r="AR33">
        <v>85</v>
      </c>
      <c r="AS33">
        <v>80</v>
      </c>
      <c r="AT33">
        <v>74</v>
      </c>
      <c r="AU33">
        <v>80</v>
      </c>
      <c r="AV33">
        <v>80</v>
      </c>
      <c r="AW33">
        <v>75</v>
      </c>
      <c r="AX33">
        <v>80</v>
      </c>
    </row>
    <row r="34" spans="1:50" x14ac:dyDescent="0.25">
      <c r="A34">
        <v>113</v>
      </c>
      <c r="B34" t="s">
        <v>119</v>
      </c>
      <c r="C34">
        <v>11</v>
      </c>
      <c r="D34" t="s">
        <v>95</v>
      </c>
      <c r="E34">
        <v>1</v>
      </c>
      <c r="F34" t="s">
        <v>96</v>
      </c>
      <c r="G34">
        <v>75</v>
      </c>
      <c r="H34">
        <v>77</v>
      </c>
      <c r="I34">
        <v>79</v>
      </c>
      <c r="J34">
        <v>75</v>
      </c>
      <c r="K34">
        <v>79</v>
      </c>
      <c r="L34">
        <v>77</v>
      </c>
      <c r="M34">
        <v>82</v>
      </c>
      <c r="N34">
        <v>77</v>
      </c>
      <c r="O34">
        <v>80</v>
      </c>
      <c r="P34">
        <v>77</v>
      </c>
      <c r="Q34">
        <v>77</v>
      </c>
      <c r="R34">
        <v>76</v>
      </c>
      <c r="S34">
        <v>79</v>
      </c>
      <c r="T34">
        <v>74</v>
      </c>
      <c r="U34">
        <v>78</v>
      </c>
      <c r="V34">
        <v>80</v>
      </c>
      <c r="W34">
        <v>75</v>
      </c>
      <c r="X34">
        <v>76</v>
      </c>
      <c r="Y34">
        <v>74</v>
      </c>
      <c r="Z34">
        <v>75</v>
      </c>
      <c r="AA34">
        <v>77</v>
      </c>
      <c r="AB34">
        <v>74</v>
      </c>
      <c r="AC34">
        <v>73</v>
      </c>
      <c r="AD34">
        <v>73</v>
      </c>
      <c r="AE34">
        <v>75</v>
      </c>
      <c r="AF34">
        <v>83</v>
      </c>
      <c r="AG34">
        <v>75</v>
      </c>
      <c r="AH34">
        <v>75</v>
      </c>
      <c r="AI34">
        <v>79</v>
      </c>
      <c r="AJ34">
        <v>78</v>
      </c>
      <c r="AK34">
        <v>74</v>
      </c>
      <c r="AL34">
        <v>76</v>
      </c>
      <c r="AM34">
        <v>77</v>
      </c>
      <c r="AN34">
        <v>72</v>
      </c>
      <c r="AO34">
        <v>73</v>
      </c>
      <c r="AP34">
        <v>72</v>
      </c>
      <c r="AQ34">
        <v>66</v>
      </c>
      <c r="AR34">
        <v>73</v>
      </c>
      <c r="AS34">
        <v>67</v>
      </c>
      <c r="AT34">
        <v>74</v>
      </c>
      <c r="AU34">
        <v>77</v>
      </c>
      <c r="AV34">
        <v>75</v>
      </c>
      <c r="AW34">
        <v>69</v>
      </c>
      <c r="AX34">
        <v>75</v>
      </c>
    </row>
    <row r="35" spans="1:50" x14ac:dyDescent="0.25">
      <c r="A35">
        <v>599</v>
      </c>
      <c r="B35" t="s">
        <v>260</v>
      </c>
      <c r="C35">
        <v>59</v>
      </c>
      <c r="D35" t="s">
        <v>260</v>
      </c>
      <c r="E35">
        <v>5</v>
      </c>
      <c r="F35" t="s">
        <v>143</v>
      </c>
      <c r="G35">
        <v>137</v>
      </c>
      <c r="H35">
        <v>137</v>
      </c>
      <c r="I35">
        <v>137</v>
      </c>
      <c r="J35">
        <v>137</v>
      </c>
      <c r="K35">
        <v>137</v>
      </c>
      <c r="L35">
        <v>137</v>
      </c>
      <c r="M35">
        <v>137</v>
      </c>
      <c r="N35">
        <v>137</v>
      </c>
      <c r="O35">
        <v>137</v>
      </c>
      <c r="P35">
        <v>137</v>
      </c>
      <c r="Q35">
        <v>137</v>
      </c>
      <c r="R35">
        <v>137</v>
      </c>
      <c r="S35">
        <v>137</v>
      </c>
      <c r="T35">
        <v>137</v>
      </c>
      <c r="U35">
        <v>137</v>
      </c>
      <c r="V35">
        <v>137</v>
      </c>
      <c r="W35">
        <v>138</v>
      </c>
      <c r="X35">
        <v>138</v>
      </c>
      <c r="Y35">
        <v>137</v>
      </c>
      <c r="Z35">
        <v>137</v>
      </c>
      <c r="AA35">
        <v>137</v>
      </c>
      <c r="AB35">
        <v>137</v>
      </c>
      <c r="AC35">
        <v>137</v>
      </c>
      <c r="AD35">
        <v>138</v>
      </c>
      <c r="AE35">
        <v>138</v>
      </c>
      <c r="AF35">
        <v>138</v>
      </c>
      <c r="AG35">
        <v>138</v>
      </c>
      <c r="AH35">
        <v>138</v>
      </c>
      <c r="AI35">
        <v>138</v>
      </c>
      <c r="AJ35">
        <v>138</v>
      </c>
      <c r="AK35">
        <v>138</v>
      </c>
      <c r="AL35">
        <v>138</v>
      </c>
      <c r="AM35">
        <v>138</v>
      </c>
      <c r="AN35">
        <v>138</v>
      </c>
      <c r="AO35">
        <v>138</v>
      </c>
      <c r="AP35">
        <v>138</v>
      </c>
      <c r="AQ35">
        <v>138</v>
      </c>
      <c r="AR35">
        <v>138</v>
      </c>
      <c r="AS35">
        <v>138</v>
      </c>
      <c r="AT35">
        <v>138</v>
      </c>
      <c r="AU35">
        <v>138</v>
      </c>
      <c r="AV35">
        <v>138</v>
      </c>
      <c r="AW35">
        <v>138</v>
      </c>
      <c r="AX35">
        <v>138</v>
      </c>
    </row>
    <row r="36" spans="1:50" x14ac:dyDescent="0.25">
      <c r="A36">
        <v>563</v>
      </c>
      <c r="B36" t="s">
        <v>264</v>
      </c>
      <c r="C36">
        <v>56</v>
      </c>
      <c r="D36" t="s">
        <v>265</v>
      </c>
      <c r="E36">
        <v>5</v>
      </c>
      <c r="F36" t="s">
        <v>143</v>
      </c>
      <c r="G36">
        <v>6</v>
      </c>
      <c r="H36">
        <v>37</v>
      </c>
      <c r="I36">
        <v>13</v>
      </c>
      <c r="J36">
        <v>36</v>
      </c>
      <c r="K36">
        <v>41</v>
      </c>
      <c r="L36">
        <v>36</v>
      </c>
      <c r="M36">
        <v>37</v>
      </c>
      <c r="N36">
        <v>41</v>
      </c>
      <c r="O36">
        <v>14</v>
      </c>
      <c r="P36">
        <v>42</v>
      </c>
      <c r="Q36">
        <v>42</v>
      </c>
      <c r="R36">
        <v>41</v>
      </c>
      <c r="S36">
        <v>14</v>
      </c>
      <c r="T36">
        <v>14</v>
      </c>
      <c r="U36">
        <v>13</v>
      </c>
      <c r="V36">
        <v>13</v>
      </c>
      <c r="W36">
        <v>12</v>
      </c>
      <c r="X36">
        <v>13</v>
      </c>
      <c r="Y36">
        <v>12</v>
      </c>
      <c r="Z36">
        <v>29</v>
      </c>
      <c r="AA36">
        <v>12</v>
      </c>
      <c r="AB36">
        <v>28</v>
      </c>
      <c r="AC36">
        <v>12</v>
      </c>
      <c r="AD36">
        <v>14</v>
      </c>
      <c r="AE36">
        <v>12</v>
      </c>
      <c r="AF36">
        <v>13</v>
      </c>
      <c r="AG36">
        <v>12</v>
      </c>
      <c r="AH36">
        <v>41</v>
      </c>
      <c r="AI36">
        <v>13</v>
      </c>
      <c r="AJ36">
        <v>41</v>
      </c>
      <c r="AK36">
        <v>41</v>
      </c>
      <c r="AL36">
        <v>41</v>
      </c>
      <c r="AM36">
        <v>12</v>
      </c>
      <c r="AN36">
        <v>41</v>
      </c>
      <c r="AO36">
        <v>42</v>
      </c>
      <c r="AP36">
        <v>42</v>
      </c>
      <c r="AQ36">
        <v>15</v>
      </c>
      <c r="AR36">
        <v>14</v>
      </c>
      <c r="AS36">
        <v>43</v>
      </c>
      <c r="AT36">
        <v>41</v>
      </c>
      <c r="AU36">
        <v>13</v>
      </c>
      <c r="AV36">
        <v>41</v>
      </c>
      <c r="AW36">
        <v>41</v>
      </c>
      <c r="AX36">
        <v>41</v>
      </c>
    </row>
    <row r="37" spans="1:50" x14ac:dyDescent="0.25">
      <c r="A37">
        <v>113</v>
      </c>
      <c r="B37" t="s">
        <v>119</v>
      </c>
      <c r="C37">
        <v>11</v>
      </c>
      <c r="D37" t="s">
        <v>95</v>
      </c>
      <c r="E37">
        <v>1</v>
      </c>
      <c r="F37" t="s">
        <v>96</v>
      </c>
      <c r="G37">
        <v>48</v>
      </c>
      <c r="H37">
        <v>52</v>
      </c>
      <c r="I37">
        <v>49</v>
      </c>
      <c r="J37">
        <v>48</v>
      </c>
      <c r="K37">
        <v>47</v>
      </c>
      <c r="L37">
        <v>46</v>
      </c>
      <c r="M37">
        <v>49</v>
      </c>
      <c r="N37">
        <v>49</v>
      </c>
      <c r="O37">
        <v>46</v>
      </c>
      <c r="P37">
        <v>47</v>
      </c>
      <c r="Q37">
        <v>46</v>
      </c>
      <c r="R37">
        <v>46</v>
      </c>
      <c r="S37">
        <v>46</v>
      </c>
      <c r="T37">
        <v>45</v>
      </c>
      <c r="U37">
        <v>47</v>
      </c>
      <c r="V37">
        <v>49</v>
      </c>
      <c r="W37">
        <v>45</v>
      </c>
      <c r="X37">
        <v>46</v>
      </c>
      <c r="Y37">
        <v>45</v>
      </c>
      <c r="Z37">
        <v>48</v>
      </c>
      <c r="AA37">
        <v>48</v>
      </c>
      <c r="AB37">
        <v>47</v>
      </c>
      <c r="AC37">
        <v>48</v>
      </c>
      <c r="AD37">
        <v>48</v>
      </c>
      <c r="AE37">
        <v>47</v>
      </c>
      <c r="AF37">
        <v>47</v>
      </c>
      <c r="AG37">
        <v>46</v>
      </c>
      <c r="AH37">
        <v>47</v>
      </c>
      <c r="AI37">
        <v>47</v>
      </c>
      <c r="AJ37">
        <v>47</v>
      </c>
      <c r="AK37">
        <v>47</v>
      </c>
      <c r="AL37">
        <v>46</v>
      </c>
      <c r="AM37">
        <v>47</v>
      </c>
      <c r="AN37">
        <v>46</v>
      </c>
      <c r="AO37">
        <v>47</v>
      </c>
      <c r="AP37">
        <v>45</v>
      </c>
      <c r="AQ37">
        <v>45</v>
      </c>
      <c r="AR37">
        <v>46</v>
      </c>
      <c r="AS37">
        <v>47</v>
      </c>
      <c r="AT37">
        <v>46</v>
      </c>
      <c r="AU37">
        <v>47</v>
      </c>
      <c r="AV37">
        <v>47</v>
      </c>
      <c r="AW37">
        <v>47</v>
      </c>
      <c r="AX37">
        <v>39</v>
      </c>
    </row>
    <row r="38" spans="1:50" x14ac:dyDescent="0.25">
      <c r="A38">
        <v>113</v>
      </c>
      <c r="B38" t="s">
        <v>119</v>
      </c>
      <c r="C38">
        <v>11</v>
      </c>
      <c r="D38" t="s">
        <v>95</v>
      </c>
      <c r="E38">
        <v>1</v>
      </c>
      <c r="F38" t="s">
        <v>96</v>
      </c>
      <c r="G38">
        <v>82</v>
      </c>
      <c r="H38">
        <v>82</v>
      </c>
      <c r="I38">
        <v>82</v>
      </c>
      <c r="J38">
        <v>85</v>
      </c>
      <c r="K38">
        <v>85</v>
      </c>
      <c r="L38">
        <v>84</v>
      </c>
      <c r="M38">
        <v>84</v>
      </c>
      <c r="N38">
        <v>92</v>
      </c>
      <c r="O38">
        <v>88</v>
      </c>
      <c r="P38">
        <v>91</v>
      </c>
      <c r="Q38">
        <v>92</v>
      </c>
      <c r="R38">
        <v>90</v>
      </c>
      <c r="S38">
        <v>90</v>
      </c>
      <c r="T38">
        <v>89</v>
      </c>
      <c r="U38">
        <v>89</v>
      </c>
      <c r="V38">
        <v>89</v>
      </c>
      <c r="W38">
        <v>93</v>
      </c>
      <c r="X38">
        <v>89</v>
      </c>
      <c r="Y38">
        <v>88</v>
      </c>
      <c r="Z38">
        <v>89</v>
      </c>
      <c r="AA38">
        <v>88</v>
      </c>
      <c r="AB38">
        <v>88</v>
      </c>
      <c r="AC38">
        <v>87</v>
      </c>
      <c r="AD38">
        <v>87</v>
      </c>
      <c r="AE38">
        <v>94</v>
      </c>
      <c r="AF38">
        <v>91</v>
      </c>
      <c r="AG38">
        <v>95</v>
      </c>
      <c r="AH38">
        <v>89</v>
      </c>
      <c r="AI38">
        <v>93</v>
      </c>
      <c r="AJ38">
        <v>94</v>
      </c>
      <c r="AK38">
        <v>83</v>
      </c>
      <c r="AL38">
        <v>84</v>
      </c>
      <c r="AM38">
        <v>63</v>
      </c>
      <c r="AN38">
        <v>83</v>
      </c>
      <c r="AO38">
        <v>83</v>
      </c>
      <c r="AP38">
        <v>83</v>
      </c>
      <c r="AQ38">
        <v>80</v>
      </c>
      <c r="AR38">
        <v>74</v>
      </c>
      <c r="AS38">
        <v>69</v>
      </c>
      <c r="AT38">
        <v>69</v>
      </c>
      <c r="AU38">
        <v>67</v>
      </c>
      <c r="AV38">
        <v>70</v>
      </c>
      <c r="AW38">
        <v>69</v>
      </c>
      <c r="AX38">
        <v>65</v>
      </c>
    </row>
    <row r="39" spans="1:50" x14ac:dyDescent="0.25">
      <c r="A39">
        <v>113</v>
      </c>
      <c r="B39" t="s">
        <v>119</v>
      </c>
      <c r="C39">
        <v>11</v>
      </c>
      <c r="D39" t="s">
        <v>95</v>
      </c>
      <c r="E39">
        <v>1</v>
      </c>
      <c r="F39" t="s">
        <v>96</v>
      </c>
      <c r="G39">
        <v>33</v>
      </c>
      <c r="H39">
        <v>33</v>
      </c>
      <c r="I39">
        <v>33</v>
      </c>
      <c r="J39">
        <v>33</v>
      </c>
      <c r="K39">
        <v>33</v>
      </c>
      <c r="L39">
        <v>32</v>
      </c>
      <c r="M39">
        <v>33</v>
      </c>
      <c r="N39">
        <v>32</v>
      </c>
      <c r="O39">
        <v>33</v>
      </c>
      <c r="P39">
        <v>32</v>
      </c>
      <c r="Q39">
        <v>32</v>
      </c>
      <c r="R39">
        <v>32</v>
      </c>
      <c r="S39">
        <v>32</v>
      </c>
      <c r="T39">
        <v>31</v>
      </c>
      <c r="U39">
        <v>32</v>
      </c>
      <c r="V39">
        <v>32</v>
      </c>
      <c r="W39">
        <v>33</v>
      </c>
      <c r="X39">
        <v>33</v>
      </c>
      <c r="Y39">
        <v>32</v>
      </c>
      <c r="Z39">
        <v>33</v>
      </c>
      <c r="AA39">
        <v>32</v>
      </c>
      <c r="AB39">
        <v>32</v>
      </c>
      <c r="AC39">
        <v>32</v>
      </c>
      <c r="AD39">
        <v>32</v>
      </c>
      <c r="AE39">
        <v>13</v>
      </c>
      <c r="AF39">
        <v>32</v>
      </c>
      <c r="AG39">
        <v>32</v>
      </c>
      <c r="AH39">
        <v>32</v>
      </c>
      <c r="AI39">
        <v>32</v>
      </c>
      <c r="AJ39">
        <v>32</v>
      </c>
      <c r="AK39">
        <v>32</v>
      </c>
      <c r="AL39">
        <v>32</v>
      </c>
      <c r="AM39">
        <v>32</v>
      </c>
      <c r="AN39">
        <v>32</v>
      </c>
      <c r="AO39">
        <v>32</v>
      </c>
      <c r="AP39">
        <v>32</v>
      </c>
      <c r="AQ39">
        <v>32</v>
      </c>
      <c r="AR39">
        <v>32</v>
      </c>
      <c r="AS39">
        <v>32</v>
      </c>
      <c r="AT39">
        <v>32</v>
      </c>
      <c r="AU39">
        <v>31</v>
      </c>
      <c r="AV39">
        <v>31</v>
      </c>
      <c r="AW39">
        <v>31</v>
      </c>
      <c r="AX39">
        <v>31</v>
      </c>
    </row>
    <row r="40" spans="1:50" x14ac:dyDescent="0.25">
      <c r="A40">
        <v>113</v>
      </c>
      <c r="B40" t="s">
        <v>119</v>
      </c>
      <c r="C40">
        <v>11</v>
      </c>
      <c r="D40" t="s">
        <v>95</v>
      </c>
      <c r="E40">
        <v>1</v>
      </c>
      <c r="F40" t="s">
        <v>96</v>
      </c>
      <c r="G40">
        <v>68</v>
      </c>
      <c r="H40">
        <v>68</v>
      </c>
      <c r="I40">
        <v>67</v>
      </c>
      <c r="J40">
        <v>67</v>
      </c>
      <c r="K40">
        <v>67</v>
      </c>
      <c r="L40">
        <v>69</v>
      </c>
      <c r="M40">
        <v>67</v>
      </c>
      <c r="N40">
        <v>67</v>
      </c>
      <c r="O40">
        <v>67</v>
      </c>
      <c r="P40">
        <v>67</v>
      </c>
      <c r="Q40">
        <v>67</v>
      </c>
      <c r="R40">
        <v>67</v>
      </c>
      <c r="S40">
        <v>67</v>
      </c>
      <c r="T40">
        <v>67</v>
      </c>
      <c r="U40">
        <v>67</v>
      </c>
      <c r="V40">
        <v>66</v>
      </c>
      <c r="W40">
        <v>66</v>
      </c>
      <c r="X40">
        <v>67</v>
      </c>
      <c r="Y40">
        <v>67</v>
      </c>
      <c r="Z40">
        <v>67</v>
      </c>
      <c r="AA40">
        <v>67</v>
      </c>
      <c r="AB40">
        <v>66</v>
      </c>
      <c r="AC40">
        <v>67</v>
      </c>
      <c r="AD40">
        <v>66</v>
      </c>
      <c r="AE40">
        <v>66</v>
      </c>
      <c r="AF40">
        <v>68</v>
      </c>
      <c r="AG40">
        <v>67</v>
      </c>
      <c r="AH40">
        <v>65</v>
      </c>
      <c r="AI40">
        <v>64</v>
      </c>
      <c r="AJ40">
        <v>65</v>
      </c>
      <c r="AK40">
        <v>65</v>
      </c>
      <c r="AL40">
        <v>66</v>
      </c>
      <c r="AM40">
        <v>66</v>
      </c>
      <c r="AN40">
        <v>70</v>
      </c>
      <c r="AO40">
        <v>73</v>
      </c>
      <c r="AP40">
        <v>72</v>
      </c>
      <c r="AQ40">
        <v>69</v>
      </c>
      <c r="AR40">
        <v>66</v>
      </c>
      <c r="AS40">
        <v>68</v>
      </c>
      <c r="AT40">
        <v>68</v>
      </c>
      <c r="AU40">
        <v>69</v>
      </c>
      <c r="AV40">
        <v>68</v>
      </c>
      <c r="AW40">
        <v>67</v>
      </c>
      <c r="AX40">
        <v>67</v>
      </c>
    </row>
    <row r="41" spans="1:50" x14ac:dyDescent="0.25">
      <c r="A41">
        <v>114</v>
      </c>
      <c r="B41" t="s">
        <v>94</v>
      </c>
      <c r="C41">
        <v>11</v>
      </c>
      <c r="D41" t="s">
        <v>95</v>
      </c>
      <c r="E41">
        <v>1</v>
      </c>
      <c r="F41" t="s">
        <v>96</v>
      </c>
      <c r="G41">
        <v>17</v>
      </c>
      <c r="H41">
        <v>14</v>
      </c>
      <c r="I41">
        <v>17</v>
      </c>
      <c r="J41">
        <v>17</v>
      </c>
      <c r="K41">
        <v>16</v>
      </c>
      <c r="L41">
        <v>18</v>
      </c>
      <c r="M41">
        <v>17</v>
      </c>
      <c r="N41">
        <v>18</v>
      </c>
      <c r="O41">
        <v>16</v>
      </c>
      <c r="P41">
        <v>15</v>
      </c>
      <c r="Q41">
        <v>17</v>
      </c>
      <c r="R41">
        <v>16</v>
      </c>
      <c r="S41">
        <v>18</v>
      </c>
      <c r="T41">
        <v>19</v>
      </c>
      <c r="U41">
        <v>15</v>
      </c>
      <c r="V41">
        <v>17</v>
      </c>
      <c r="W41">
        <v>27</v>
      </c>
      <c r="X41">
        <v>15</v>
      </c>
      <c r="Y41">
        <v>19</v>
      </c>
      <c r="Z41">
        <v>25</v>
      </c>
      <c r="AA41">
        <v>26</v>
      </c>
      <c r="AB41">
        <v>25</v>
      </c>
      <c r="AC41">
        <v>23</v>
      </c>
      <c r="AD41">
        <v>28</v>
      </c>
      <c r="AE41">
        <v>23</v>
      </c>
      <c r="AF41">
        <v>30</v>
      </c>
      <c r="AG41">
        <v>22</v>
      </c>
      <c r="AH41">
        <v>29</v>
      </c>
      <c r="AI41">
        <v>26</v>
      </c>
      <c r="AJ41">
        <v>27</v>
      </c>
      <c r="AK41">
        <v>21</v>
      </c>
      <c r="AL41">
        <v>24</v>
      </c>
      <c r="AM41">
        <v>18</v>
      </c>
      <c r="AN41">
        <v>26</v>
      </c>
      <c r="AO41">
        <v>24</v>
      </c>
      <c r="AP41">
        <v>26</v>
      </c>
      <c r="AQ41">
        <v>18</v>
      </c>
      <c r="AR41">
        <v>18</v>
      </c>
      <c r="AS41">
        <v>24</v>
      </c>
      <c r="AT41">
        <v>24</v>
      </c>
      <c r="AU41">
        <v>25</v>
      </c>
      <c r="AV41">
        <v>251</v>
      </c>
      <c r="AW41">
        <v>163</v>
      </c>
      <c r="AX41">
        <v>170</v>
      </c>
    </row>
    <row r="42" spans="1:50" x14ac:dyDescent="0.25">
      <c r="A42">
        <v>114</v>
      </c>
      <c r="B42" t="s">
        <v>94</v>
      </c>
      <c r="C42">
        <v>11</v>
      </c>
      <c r="D42" t="s">
        <v>95</v>
      </c>
      <c r="E42">
        <v>1</v>
      </c>
      <c r="F42" t="s">
        <v>96</v>
      </c>
      <c r="G42">
        <v>65</v>
      </c>
      <c r="H42">
        <v>66</v>
      </c>
      <c r="I42">
        <v>62</v>
      </c>
      <c r="J42">
        <v>62</v>
      </c>
      <c r="K42">
        <v>63</v>
      </c>
      <c r="L42">
        <v>63</v>
      </c>
      <c r="M42">
        <v>63</v>
      </c>
      <c r="N42">
        <v>63</v>
      </c>
      <c r="O42">
        <v>63</v>
      </c>
      <c r="P42">
        <v>60</v>
      </c>
      <c r="Q42">
        <v>60</v>
      </c>
      <c r="R42">
        <v>56</v>
      </c>
      <c r="S42">
        <v>56</v>
      </c>
      <c r="T42">
        <v>56</v>
      </c>
      <c r="U42">
        <v>56</v>
      </c>
      <c r="V42">
        <v>56</v>
      </c>
      <c r="W42">
        <v>56</v>
      </c>
      <c r="X42">
        <v>56</v>
      </c>
      <c r="Y42">
        <v>56</v>
      </c>
      <c r="Z42">
        <v>56</v>
      </c>
      <c r="AA42">
        <v>56</v>
      </c>
      <c r="AB42">
        <v>55</v>
      </c>
      <c r="AC42">
        <v>56</v>
      </c>
      <c r="AD42">
        <v>57</v>
      </c>
      <c r="AE42">
        <v>57</v>
      </c>
      <c r="AF42">
        <v>63</v>
      </c>
      <c r="AG42">
        <v>59</v>
      </c>
      <c r="AH42">
        <v>62</v>
      </c>
      <c r="AI42">
        <v>62</v>
      </c>
      <c r="AJ42">
        <v>60</v>
      </c>
      <c r="AK42">
        <v>60</v>
      </c>
      <c r="AL42">
        <v>60</v>
      </c>
      <c r="AM42">
        <v>60</v>
      </c>
      <c r="AN42">
        <v>60</v>
      </c>
      <c r="AO42">
        <v>60</v>
      </c>
      <c r="AP42">
        <v>62</v>
      </c>
      <c r="AQ42">
        <v>62</v>
      </c>
      <c r="AR42">
        <v>62</v>
      </c>
      <c r="AS42">
        <v>47</v>
      </c>
      <c r="AT42">
        <v>47</v>
      </c>
      <c r="AU42">
        <v>46</v>
      </c>
      <c r="AV42">
        <v>51</v>
      </c>
      <c r="AW42">
        <v>51</v>
      </c>
      <c r="AX42">
        <v>52</v>
      </c>
    </row>
    <row r="43" spans="1:50" x14ac:dyDescent="0.25">
      <c r="A43">
        <v>114</v>
      </c>
      <c r="B43" t="s">
        <v>94</v>
      </c>
      <c r="C43">
        <v>11</v>
      </c>
      <c r="D43" t="s">
        <v>95</v>
      </c>
      <c r="E43">
        <v>1</v>
      </c>
      <c r="F43" t="s">
        <v>96</v>
      </c>
      <c r="G43">
        <v>18</v>
      </c>
      <c r="H43">
        <v>18</v>
      </c>
      <c r="I43">
        <v>13</v>
      </c>
      <c r="J43">
        <v>14</v>
      </c>
      <c r="K43">
        <v>14</v>
      </c>
      <c r="L43">
        <v>19</v>
      </c>
      <c r="M43">
        <v>19</v>
      </c>
      <c r="N43">
        <v>19</v>
      </c>
      <c r="O43">
        <v>19</v>
      </c>
      <c r="P43">
        <v>18</v>
      </c>
      <c r="Q43">
        <v>18</v>
      </c>
      <c r="R43">
        <v>18</v>
      </c>
      <c r="S43">
        <v>18</v>
      </c>
      <c r="T43">
        <v>18</v>
      </c>
      <c r="U43">
        <v>18</v>
      </c>
      <c r="V43">
        <v>18</v>
      </c>
      <c r="W43">
        <v>18</v>
      </c>
      <c r="X43">
        <v>18</v>
      </c>
      <c r="Y43">
        <v>18</v>
      </c>
      <c r="Z43">
        <v>18</v>
      </c>
      <c r="AA43">
        <v>18</v>
      </c>
      <c r="AB43">
        <v>18</v>
      </c>
      <c r="AC43">
        <v>18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>
        <v>113</v>
      </c>
      <c r="B44" t="s">
        <v>119</v>
      </c>
      <c r="C44">
        <v>11</v>
      </c>
      <c r="D44" t="s">
        <v>95</v>
      </c>
      <c r="E44">
        <v>1</v>
      </c>
      <c r="F44" t="s">
        <v>96</v>
      </c>
      <c r="G44">
        <v>160</v>
      </c>
      <c r="H44">
        <v>160</v>
      </c>
      <c r="I44">
        <v>160</v>
      </c>
      <c r="J44">
        <v>160</v>
      </c>
      <c r="K44">
        <v>160</v>
      </c>
      <c r="L44">
        <v>160</v>
      </c>
      <c r="M44">
        <v>159</v>
      </c>
      <c r="N44">
        <v>159</v>
      </c>
      <c r="O44">
        <v>159</v>
      </c>
      <c r="P44">
        <v>159</v>
      </c>
      <c r="Q44">
        <v>160</v>
      </c>
      <c r="R44">
        <v>165</v>
      </c>
      <c r="S44">
        <v>158</v>
      </c>
      <c r="T44">
        <v>165</v>
      </c>
      <c r="U44">
        <v>165</v>
      </c>
      <c r="V44">
        <v>164</v>
      </c>
      <c r="W44">
        <v>165</v>
      </c>
      <c r="X44">
        <v>165</v>
      </c>
      <c r="Y44">
        <v>164</v>
      </c>
      <c r="Z44">
        <v>164</v>
      </c>
      <c r="AA44">
        <v>164</v>
      </c>
      <c r="AB44">
        <v>164</v>
      </c>
      <c r="AC44">
        <v>164</v>
      </c>
      <c r="AD44">
        <v>164</v>
      </c>
      <c r="AE44">
        <v>165</v>
      </c>
      <c r="AF44">
        <v>164</v>
      </c>
      <c r="AG44">
        <v>164</v>
      </c>
      <c r="AH44">
        <v>164</v>
      </c>
      <c r="AI44">
        <v>164</v>
      </c>
      <c r="AJ44">
        <v>164</v>
      </c>
      <c r="AK44">
        <v>164</v>
      </c>
      <c r="AL44">
        <v>164</v>
      </c>
      <c r="AM44">
        <v>164</v>
      </c>
      <c r="AN44">
        <v>164</v>
      </c>
      <c r="AO44">
        <v>164</v>
      </c>
      <c r="AP44">
        <v>165</v>
      </c>
      <c r="AQ44">
        <v>156</v>
      </c>
      <c r="AR44">
        <v>164</v>
      </c>
      <c r="AS44">
        <v>155</v>
      </c>
      <c r="AT44">
        <v>155</v>
      </c>
      <c r="AU44">
        <v>155</v>
      </c>
      <c r="AV44">
        <v>165</v>
      </c>
      <c r="AW44">
        <v>156</v>
      </c>
      <c r="AX44">
        <v>165</v>
      </c>
    </row>
    <row r="45" spans="1:50" x14ac:dyDescent="0.25">
      <c r="A45">
        <v>573</v>
      </c>
      <c r="B45" t="s">
        <v>141</v>
      </c>
      <c r="C45">
        <v>57</v>
      </c>
      <c r="D45" t="s">
        <v>142</v>
      </c>
      <c r="E45">
        <v>5</v>
      </c>
      <c r="F45" t="s">
        <v>143</v>
      </c>
      <c r="G45">
        <v>114</v>
      </c>
      <c r="H45">
        <v>114</v>
      </c>
      <c r="I45">
        <v>115</v>
      </c>
      <c r="J45">
        <v>120</v>
      </c>
      <c r="K45">
        <v>113</v>
      </c>
      <c r="L45">
        <v>117</v>
      </c>
      <c r="M45">
        <v>113</v>
      </c>
      <c r="N45">
        <v>117</v>
      </c>
      <c r="O45">
        <v>114</v>
      </c>
      <c r="P45">
        <v>113</v>
      </c>
      <c r="Q45">
        <v>113</v>
      </c>
      <c r="R45">
        <v>113</v>
      </c>
      <c r="S45">
        <v>121</v>
      </c>
      <c r="T45">
        <v>113</v>
      </c>
      <c r="U45">
        <v>113</v>
      </c>
      <c r="V45">
        <v>119</v>
      </c>
      <c r="W45">
        <v>120</v>
      </c>
      <c r="X45">
        <v>120</v>
      </c>
      <c r="Y45">
        <v>117</v>
      </c>
      <c r="Z45">
        <v>120</v>
      </c>
      <c r="AA45">
        <v>122</v>
      </c>
      <c r="AB45">
        <v>119</v>
      </c>
      <c r="AC45">
        <v>122</v>
      </c>
      <c r="AD45">
        <v>114</v>
      </c>
      <c r="AE45">
        <v>120</v>
      </c>
      <c r="AF45">
        <v>117</v>
      </c>
      <c r="AG45">
        <v>117</v>
      </c>
      <c r="AH45">
        <v>118</v>
      </c>
      <c r="AI45">
        <v>113</v>
      </c>
      <c r="AJ45">
        <v>113</v>
      </c>
      <c r="AK45">
        <v>111</v>
      </c>
      <c r="AL45">
        <v>115</v>
      </c>
      <c r="AM45">
        <v>108</v>
      </c>
      <c r="AN45">
        <v>107</v>
      </c>
      <c r="AO45">
        <v>114</v>
      </c>
      <c r="AP45">
        <v>114</v>
      </c>
      <c r="AQ45">
        <v>115</v>
      </c>
      <c r="AR45">
        <v>116</v>
      </c>
      <c r="AS45">
        <v>115</v>
      </c>
      <c r="AT45">
        <v>117</v>
      </c>
      <c r="AU45">
        <v>118</v>
      </c>
      <c r="AV45">
        <v>117</v>
      </c>
      <c r="AW45">
        <v>86</v>
      </c>
      <c r="AX45">
        <v>118</v>
      </c>
    </row>
    <row r="46" spans="1:50" x14ac:dyDescent="0.25">
      <c r="A46">
        <v>573</v>
      </c>
      <c r="B46" t="s">
        <v>141</v>
      </c>
      <c r="C46">
        <v>57</v>
      </c>
      <c r="D46" t="s">
        <v>142</v>
      </c>
      <c r="E46">
        <v>5</v>
      </c>
      <c r="F46" t="s">
        <v>143</v>
      </c>
      <c r="G46">
        <v>980</v>
      </c>
      <c r="H46">
        <v>1171</v>
      </c>
      <c r="I46">
        <v>1231</v>
      </c>
      <c r="J46">
        <v>674</v>
      </c>
      <c r="K46">
        <v>1269</v>
      </c>
      <c r="L46">
        <v>1233</v>
      </c>
      <c r="M46">
        <v>1276</v>
      </c>
      <c r="N46">
        <v>1226</v>
      </c>
      <c r="O46">
        <v>1286</v>
      </c>
      <c r="P46">
        <v>1373</v>
      </c>
      <c r="Q46">
        <v>1415</v>
      </c>
      <c r="R46">
        <v>38</v>
      </c>
      <c r="S46">
        <v>42</v>
      </c>
      <c r="T46">
        <v>42</v>
      </c>
      <c r="U46">
        <v>45</v>
      </c>
      <c r="V46">
        <v>44</v>
      </c>
      <c r="W46">
        <v>44</v>
      </c>
      <c r="X46">
        <v>44</v>
      </c>
      <c r="Y46">
        <v>44</v>
      </c>
      <c r="Z46">
        <v>45</v>
      </c>
      <c r="AA46">
        <v>46</v>
      </c>
      <c r="AB46">
        <v>46</v>
      </c>
      <c r="AC46">
        <v>42</v>
      </c>
      <c r="AD46">
        <v>42</v>
      </c>
      <c r="AE46">
        <v>43</v>
      </c>
      <c r="AF46">
        <v>43</v>
      </c>
      <c r="AG46">
        <v>43</v>
      </c>
      <c r="AH46">
        <v>43</v>
      </c>
      <c r="AI46">
        <v>44</v>
      </c>
      <c r="AJ46">
        <v>44</v>
      </c>
      <c r="AK46">
        <v>40</v>
      </c>
      <c r="AL46">
        <v>42</v>
      </c>
      <c r="AM46">
        <v>43</v>
      </c>
      <c r="AN46">
        <v>43</v>
      </c>
      <c r="AO46">
        <v>44</v>
      </c>
      <c r="AP46">
        <v>44</v>
      </c>
      <c r="AQ46">
        <v>43</v>
      </c>
      <c r="AR46">
        <v>43</v>
      </c>
      <c r="AS46">
        <v>43</v>
      </c>
      <c r="AT46">
        <v>38</v>
      </c>
      <c r="AU46">
        <v>36</v>
      </c>
      <c r="AV46">
        <v>36</v>
      </c>
      <c r="AW46">
        <v>36</v>
      </c>
      <c r="AX46">
        <v>36</v>
      </c>
    </row>
    <row r="47" spans="1:50" x14ac:dyDescent="0.25">
      <c r="A47">
        <v>113</v>
      </c>
      <c r="B47" t="s">
        <v>119</v>
      </c>
      <c r="C47">
        <v>11</v>
      </c>
      <c r="D47" t="s">
        <v>95</v>
      </c>
      <c r="E47">
        <v>1</v>
      </c>
      <c r="F47" t="s">
        <v>96</v>
      </c>
      <c r="G47">
        <v>39</v>
      </c>
      <c r="H47">
        <v>37</v>
      </c>
      <c r="I47">
        <v>39</v>
      </c>
      <c r="J47">
        <v>40</v>
      </c>
      <c r="K47">
        <v>38</v>
      </c>
      <c r="L47">
        <v>38</v>
      </c>
      <c r="M47">
        <v>38</v>
      </c>
      <c r="N47">
        <v>40</v>
      </c>
      <c r="O47">
        <v>38</v>
      </c>
      <c r="P47">
        <v>38</v>
      </c>
      <c r="Q47">
        <v>38</v>
      </c>
      <c r="R47">
        <v>38</v>
      </c>
      <c r="S47">
        <v>38</v>
      </c>
      <c r="T47">
        <v>38</v>
      </c>
      <c r="U47">
        <v>40</v>
      </c>
      <c r="V47">
        <v>38</v>
      </c>
      <c r="W47">
        <v>41</v>
      </c>
      <c r="X47">
        <v>38</v>
      </c>
      <c r="Y47">
        <v>29</v>
      </c>
      <c r="Z47">
        <v>38</v>
      </c>
      <c r="AA47">
        <v>38</v>
      </c>
      <c r="AB47">
        <v>38</v>
      </c>
      <c r="AC47">
        <v>38</v>
      </c>
      <c r="AD47">
        <v>38</v>
      </c>
      <c r="AE47">
        <v>38</v>
      </c>
      <c r="AF47">
        <v>40</v>
      </c>
      <c r="AG47">
        <v>38</v>
      </c>
      <c r="AH47">
        <v>42</v>
      </c>
      <c r="AI47">
        <v>42</v>
      </c>
      <c r="AJ47">
        <v>42</v>
      </c>
      <c r="AK47">
        <v>38</v>
      </c>
      <c r="AL47">
        <v>38</v>
      </c>
      <c r="AM47">
        <v>38</v>
      </c>
      <c r="AN47">
        <v>38</v>
      </c>
      <c r="AO47">
        <v>38</v>
      </c>
      <c r="AP47">
        <v>42</v>
      </c>
      <c r="AQ47">
        <v>38</v>
      </c>
      <c r="AR47">
        <v>38</v>
      </c>
      <c r="AS47">
        <v>38</v>
      </c>
      <c r="AT47">
        <v>38</v>
      </c>
      <c r="AU47">
        <v>38</v>
      </c>
      <c r="AV47">
        <v>38</v>
      </c>
      <c r="AW47">
        <v>38</v>
      </c>
      <c r="AX47">
        <v>38</v>
      </c>
    </row>
    <row r="48" spans="1:50" x14ac:dyDescent="0.25">
      <c r="A48">
        <v>312</v>
      </c>
      <c r="B48" t="s">
        <v>204</v>
      </c>
      <c r="C48">
        <v>31</v>
      </c>
      <c r="D48" t="s">
        <v>205</v>
      </c>
      <c r="E48">
        <v>3</v>
      </c>
      <c r="F48" t="s">
        <v>206</v>
      </c>
      <c r="G48">
        <v>61</v>
      </c>
      <c r="H48">
        <v>62</v>
      </c>
      <c r="I48">
        <v>62</v>
      </c>
      <c r="J48">
        <v>63</v>
      </c>
      <c r="K48">
        <v>61</v>
      </c>
      <c r="L48">
        <v>61</v>
      </c>
      <c r="M48">
        <v>62</v>
      </c>
      <c r="N48">
        <v>62</v>
      </c>
      <c r="O48">
        <v>62</v>
      </c>
      <c r="P48">
        <v>62</v>
      </c>
      <c r="Q48">
        <v>62</v>
      </c>
      <c r="R48">
        <v>62</v>
      </c>
      <c r="S48">
        <v>61</v>
      </c>
      <c r="T48">
        <v>62</v>
      </c>
      <c r="U48">
        <v>62</v>
      </c>
      <c r="V48">
        <v>61</v>
      </c>
      <c r="W48">
        <v>61</v>
      </c>
      <c r="X48">
        <v>62</v>
      </c>
      <c r="Y48">
        <v>60</v>
      </c>
      <c r="Z48">
        <v>61</v>
      </c>
      <c r="AA48">
        <v>62</v>
      </c>
      <c r="AB48">
        <v>63</v>
      </c>
      <c r="AC48">
        <v>61</v>
      </c>
      <c r="AD48">
        <v>62</v>
      </c>
      <c r="AE48">
        <v>60</v>
      </c>
      <c r="AF48">
        <v>59</v>
      </c>
      <c r="AG48">
        <v>59</v>
      </c>
      <c r="AH48">
        <v>61</v>
      </c>
      <c r="AI48">
        <v>61</v>
      </c>
      <c r="AJ48">
        <v>59</v>
      </c>
      <c r="AK48">
        <v>59</v>
      </c>
      <c r="AL48">
        <v>59</v>
      </c>
      <c r="AM48">
        <v>60</v>
      </c>
      <c r="AN48">
        <v>61</v>
      </c>
      <c r="AO48">
        <v>61</v>
      </c>
      <c r="AP48">
        <v>60</v>
      </c>
      <c r="AQ48">
        <v>61</v>
      </c>
      <c r="AR48">
        <v>62</v>
      </c>
      <c r="AS48">
        <v>61</v>
      </c>
      <c r="AT48">
        <v>61</v>
      </c>
      <c r="AU48">
        <v>63</v>
      </c>
      <c r="AV48">
        <v>61</v>
      </c>
      <c r="AW48">
        <v>63</v>
      </c>
      <c r="AX48">
        <v>64</v>
      </c>
    </row>
    <row r="49" spans="1:50" x14ac:dyDescent="0.25">
      <c r="A49">
        <v>114</v>
      </c>
      <c r="B49" t="s">
        <v>94</v>
      </c>
      <c r="C49">
        <v>11</v>
      </c>
      <c r="D49" t="s">
        <v>95</v>
      </c>
      <c r="E49">
        <v>1</v>
      </c>
      <c r="F49" t="s">
        <v>96</v>
      </c>
      <c r="G49">
        <v>130</v>
      </c>
      <c r="H49">
        <v>131</v>
      </c>
      <c r="I49">
        <v>119</v>
      </c>
      <c r="J49">
        <v>107</v>
      </c>
      <c r="K49">
        <v>131</v>
      </c>
      <c r="L49">
        <v>131</v>
      </c>
      <c r="M49">
        <v>131</v>
      </c>
      <c r="N49">
        <v>129</v>
      </c>
      <c r="O49">
        <v>117</v>
      </c>
      <c r="P49">
        <v>134</v>
      </c>
      <c r="Q49">
        <v>131</v>
      </c>
      <c r="R49">
        <v>130</v>
      </c>
      <c r="S49">
        <v>128</v>
      </c>
      <c r="T49">
        <v>128</v>
      </c>
      <c r="U49">
        <v>134</v>
      </c>
      <c r="V49">
        <v>127</v>
      </c>
      <c r="W49">
        <v>132</v>
      </c>
      <c r="X49">
        <v>130</v>
      </c>
      <c r="Y49">
        <v>128</v>
      </c>
      <c r="Z49">
        <v>135</v>
      </c>
      <c r="AA49">
        <v>119</v>
      </c>
      <c r="AB49">
        <v>119</v>
      </c>
      <c r="AC49">
        <v>124</v>
      </c>
      <c r="AD49">
        <v>133</v>
      </c>
      <c r="AE49">
        <v>108</v>
      </c>
      <c r="AF49">
        <v>132</v>
      </c>
      <c r="AG49">
        <v>129</v>
      </c>
      <c r="AH49">
        <v>108</v>
      </c>
      <c r="AI49">
        <v>134</v>
      </c>
      <c r="AJ49">
        <v>131</v>
      </c>
      <c r="AK49">
        <v>109</v>
      </c>
      <c r="AL49">
        <v>104</v>
      </c>
      <c r="AM49">
        <v>108</v>
      </c>
      <c r="AN49">
        <v>107</v>
      </c>
      <c r="AO49">
        <v>104</v>
      </c>
      <c r="AP49">
        <v>104</v>
      </c>
      <c r="AQ49">
        <v>104</v>
      </c>
      <c r="AR49">
        <v>106</v>
      </c>
      <c r="AS49">
        <v>107</v>
      </c>
      <c r="AT49">
        <v>107</v>
      </c>
      <c r="AU49">
        <v>106</v>
      </c>
      <c r="AV49">
        <v>132</v>
      </c>
      <c r="AW49">
        <v>129</v>
      </c>
      <c r="AX49">
        <v>130</v>
      </c>
    </row>
    <row r="50" spans="1:50" x14ac:dyDescent="0.25">
      <c r="A50">
        <v>114</v>
      </c>
      <c r="B50" t="s">
        <v>94</v>
      </c>
      <c r="C50">
        <v>11</v>
      </c>
      <c r="D50" t="s">
        <v>95</v>
      </c>
      <c r="E50">
        <v>1</v>
      </c>
      <c r="F50" t="s">
        <v>96</v>
      </c>
      <c r="G50">
        <v>28</v>
      </c>
      <c r="H50">
        <v>29</v>
      </c>
      <c r="I50">
        <v>31</v>
      </c>
      <c r="J50">
        <v>29</v>
      </c>
      <c r="K50">
        <v>37</v>
      </c>
      <c r="L50">
        <v>30</v>
      </c>
      <c r="M50">
        <v>34</v>
      </c>
      <c r="N50">
        <v>30</v>
      </c>
      <c r="O50">
        <v>33</v>
      </c>
      <c r="P50">
        <v>30</v>
      </c>
      <c r="Q50">
        <v>26</v>
      </c>
      <c r="R50">
        <v>22</v>
      </c>
      <c r="S50">
        <v>20</v>
      </c>
      <c r="T50">
        <v>20</v>
      </c>
      <c r="U50">
        <v>25</v>
      </c>
      <c r="V50">
        <v>25</v>
      </c>
      <c r="W50">
        <v>19</v>
      </c>
      <c r="X50">
        <v>24</v>
      </c>
      <c r="Y50">
        <v>20</v>
      </c>
      <c r="Z50">
        <v>20</v>
      </c>
      <c r="AA50">
        <v>23</v>
      </c>
      <c r="AB50">
        <v>23</v>
      </c>
      <c r="AC50">
        <v>19</v>
      </c>
      <c r="AD50">
        <v>19</v>
      </c>
      <c r="AE50">
        <v>20</v>
      </c>
      <c r="AF50">
        <v>28</v>
      </c>
      <c r="AG50">
        <v>21</v>
      </c>
      <c r="AH50">
        <v>11</v>
      </c>
      <c r="AI50">
        <v>22</v>
      </c>
      <c r="AJ50">
        <v>20</v>
      </c>
      <c r="AK50">
        <v>18</v>
      </c>
      <c r="AL50">
        <v>20</v>
      </c>
      <c r="AM50">
        <v>14</v>
      </c>
      <c r="AN50">
        <v>23</v>
      </c>
      <c r="AO50">
        <v>18</v>
      </c>
      <c r="AP50">
        <v>26</v>
      </c>
      <c r="AQ50">
        <v>14</v>
      </c>
      <c r="AR50">
        <v>17</v>
      </c>
      <c r="AS50">
        <v>19</v>
      </c>
      <c r="AT50">
        <v>17</v>
      </c>
      <c r="AU50">
        <v>22</v>
      </c>
      <c r="AV50">
        <v>20</v>
      </c>
      <c r="AW50">
        <v>19</v>
      </c>
      <c r="AX50">
        <v>19</v>
      </c>
    </row>
    <row r="51" spans="1:50" x14ac:dyDescent="0.25">
      <c r="A51">
        <v>114</v>
      </c>
      <c r="B51" t="s">
        <v>94</v>
      </c>
      <c r="C51">
        <v>11</v>
      </c>
      <c r="D51" t="s">
        <v>95</v>
      </c>
      <c r="E51">
        <v>1</v>
      </c>
      <c r="F51" t="s">
        <v>96</v>
      </c>
      <c r="G51">
        <v>7</v>
      </c>
      <c r="H51">
        <v>7</v>
      </c>
      <c r="I51">
        <v>7</v>
      </c>
      <c r="J51">
        <v>7</v>
      </c>
      <c r="K51">
        <v>7</v>
      </c>
      <c r="L51">
        <v>7</v>
      </c>
      <c r="M51">
        <v>7</v>
      </c>
      <c r="N51">
        <v>7</v>
      </c>
      <c r="O51">
        <v>7</v>
      </c>
      <c r="P51">
        <v>7</v>
      </c>
      <c r="Q51">
        <v>7</v>
      </c>
      <c r="R51">
        <v>7</v>
      </c>
      <c r="S51">
        <v>7</v>
      </c>
      <c r="T51">
        <v>7</v>
      </c>
      <c r="U51">
        <v>7</v>
      </c>
      <c r="V51">
        <v>7</v>
      </c>
      <c r="W51">
        <v>7</v>
      </c>
      <c r="X51">
        <v>7</v>
      </c>
      <c r="Y51">
        <v>7</v>
      </c>
      <c r="Z51">
        <v>7</v>
      </c>
      <c r="AA51">
        <v>7</v>
      </c>
      <c r="AB51">
        <v>7</v>
      </c>
      <c r="AC51">
        <v>7</v>
      </c>
      <c r="AD51">
        <v>7</v>
      </c>
      <c r="AE51">
        <v>7</v>
      </c>
      <c r="AF51">
        <v>7</v>
      </c>
      <c r="AG51">
        <v>7</v>
      </c>
      <c r="AH51">
        <v>7</v>
      </c>
      <c r="AI51">
        <v>7</v>
      </c>
      <c r="AJ51">
        <v>7</v>
      </c>
      <c r="AK51">
        <v>7</v>
      </c>
      <c r="AL51">
        <v>7</v>
      </c>
      <c r="AM51">
        <v>7</v>
      </c>
      <c r="AN51">
        <v>7</v>
      </c>
      <c r="AO51">
        <v>7</v>
      </c>
      <c r="AP51">
        <v>7</v>
      </c>
      <c r="AQ51">
        <v>7</v>
      </c>
      <c r="AR51">
        <v>7</v>
      </c>
      <c r="AS51">
        <v>7</v>
      </c>
      <c r="AT51">
        <v>7</v>
      </c>
      <c r="AU51">
        <v>7</v>
      </c>
      <c r="AV51">
        <v>7</v>
      </c>
      <c r="AW51">
        <v>7</v>
      </c>
      <c r="AX51">
        <v>7</v>
      </c>
    </row>
    <row r="52" spans="1:50" x14ac:dyDescent="0.25">
      <c r="A52">
        <v>114</v>
      </c>
      <c r="B52" t="s">
        <v>94</v>
      </c>
      <c r="C52">
        <v>11</v>
      </c>
      <c r="D52" t="s">
        <v>95</v>
      </c>
      <c r="E52">
        <v>1</v>
      </c>
      <c r="F52" t="s">
        <v>96</v>
      </c>
      <c r="G52">
        <v>72</v>
      </c>
      <c r="H52">
        <v>70</v>
      </c>
      <c r="I52">
        <v>68</v>
      </c>
      <c r="J52">
        <v>67</v>
      </c>
      <c r="K52">
        <v>68</v>
      </c>
      <c r="L52">
        <v>66</v>
      </c>
      <c r="M52">
        <v>70</v>
      </c>
      <c r="N52">
        <v>73</v>
      </c>
      <c r="O52">
        <v>73</v>
      </c>
      <c r="P52">
        <v>68</v>
      </c>
      <c r="Q52">
        <v>67</v>
      </c>
      <c r="R52">
        <v>74</v>
      </c>
      <c r="S52">
        <v>75</v>
      </c>
      <c r="T52">
        <v>68</v>
      </c>
      <c r="U52">
        <v>72</v>
      </c>
      <c r="V52">
        <v>67</v>
      </c>
      <c r="W52">
        <v>69</v>
      </c>
      <c r="X52">
        <v>71</v>
      </c>
      <c r="Y52">
        <v>66</v>
      </c>
      <c r="Z52">
        <v>68</v>
      </c>
      <c r="AA52">
        <v>68</v>
      </c>
      <c r="AB52">
        <v>65</v>
      </c>
      <c r="AC52">
        <v>65</v>
      </c>
      <c r="AD52">
        <v>64</v>
      </c>
      <c r="AE52">
        <v>172</v>
      </c>
      <c r="AF52">
        <v>170</v>
      </c>
      <c r="AG52">
        <v>173</v>
      </c>
      <c r="AH52">
        <v>161</v>
      </c>
      <c r="AI52">
        <v>163</v>
      </c>
      <c r="AJ52">
        <v>164</v>
      </c>
      <c r="AK52">
        <v>162</v>
      </c>
      <c r="AL52">
        <v>160</v>
      </c>
      <c r="AM52">
        <v>163</v>
      </c>
      <c r="AN52">
        <v>169</v>
      </c>
      <c r="AO52">
        <v>164</v>
      </c>
      <c r="AP52">
        <v>161</v>
      </c>
      <c r="AQ52">
        <v>163</v>
      </c>
      <c r="AR52">
        <v>162</v>
      </c>
      <c r="AS52">
        <v>163</v>
      </c>
      <c r="AT52">
        <v>163</v>
      </c>
      <c r="AU52">
        <v>169</v>
      </c>
      <c r="AV52">
        <v>173</v>
      </c>
      <c r="AW52">
        <v>166</v>
      </c>
      <c r="AX52">
        <v>169</v>
      </c>
    </row>
    <row r="53" spans="1:50" x14ac:dyDescent="0.25">
      <c r="A53">
        <v>573</v>
      </c>
      <c r="B53" t="s">
        <v>141</v>
      </c>
      <c r="C53">
        <v>57</v>
      </c>
      <c r="D53" t="s">
        <v>142</v>
      </c>
      <c r="E53">
        <v>5</v>
      </c>
      <c r="F53" t="s">
        <v>143</v>
      </c>
      <c r="G53">
        <v>55</v>
      </c>
      <c r="H53">
        <v>55</v>
      </c>
      <c r="I53">
        <v>55</v>
      </c>
      <c r="J53">
        <v>55</v>
      </c>
      <c r="K53">
        <v>55</v>
      </c>
      <c r="L53">
        <v>55</v>
      </c>
      <c r="M53">
        <v>55</v>
      </c>
      <c r="N53">
        <v>55</v>
      </c>
      <c r="O53">
        <v>55</v>
      </c>
      <c r="P53">
        <v>55</v>
      </c>
      <c r="Q53">
        <v>55</v>
      </c>
      <c r="R53">
        <v>55</v>
      </c>
      <c r="S53">
        <v>55</v>
      </c>
      <c r="T53">
        <v>55</v>
      </c>
      <c r="U53">
        <v>55</v>
      </c>
      <c r="V53">
        <v>55</v>
      </c>
      <c r="W53">
        <v>55</v>
      </c>
      <c r="X53">
        <v>55</v>
      </c>
      <c r="Y53">
        <v>55</v>
      </c>
      <c r="Z53">
        <v>55</v>
      </c>
      <c r="AA53">
        <v>55</v>
      </c>
      <c r="AB53">
        <v>50</v>
      </c>
      <c r="AC53">
        <v>50</v>
      </c>
      <c r="AD53">
        <v>50</v>
      </c>
      <c r="AE53">
        <v>50</v>
      </c>
      <c r="AF53">
        <v>50</v>
      </c>
      <c r="AG53">
        <v>50</v>
      </c>
      <c r="AH53">
        <v>50</v>
      </c>
      <c r="AI53">
        <v>48</v>
      </c>
      <c r="AJ53">
        <v>48</v>
      </c>
      <c r="AK53">
        <v>48</v>
      </c>
      <c r="AL53">
        <v>48</v>
      </c>
      <c r="AM53">
        <v>69</v>
      </c>
      <c r="AN53">
        <v>71</v>
      </c>
      <c r="AO53">
        <v>64</v>
      </c>
      <c r="AP53">
        <v>66</v>
      </c>
      <c r="AQ53">
        <v>65</v>
      </c>
      <c r="AR53">
        <v>64</v>
      </c>
      <c r="AS53">
        <v>71</v>
      </c>
      <c r="AT53">
        <v>66</v>
      </c>
      <c r="AU53">
        <v>66</v>
      </c>
      <c r="AV53">
        <v>69</v>
      </c>
      <c r="AW53">
        <v>68</v>
      </c>
      <c r="AX53">
        <v>64</v>
      </c>
    </row>
    <row r="54" spans="1:50" x14ac:dyDescent="0.25">
      <c r="A54">
        <v>113</v>
      </c>
      <c r="B54" t="s">
        <v>119</v>
      </c>
      <c r="C54">
        <v>11</v>
      </c>
      <c r="D54" t="s">
        <v>95</v>
      </c>
      <c r="E54">
        <v>1</v>
      </c>
      <c r="F54" t="s">
        <v>96</v>
      </c>
      <c r="G54">
        <v>218</v>
      </c>
      <c r="H54">
        <v>222</v>
      </c>
      <c r="I54">
        <v>231</v>
      </c>
      <c r="J54">
        <v>224</v>
      </c>
      <c r="K54">
        <v>222</v>
      </c>
      <c r="L54">
        <v>224</v>
      </c>
      <c r="M54">
        <v>44</v>
      </c>
      <c r="N54">
        <v>44</v>
      </c>
      <c r="O54">
        <v>42</v>
      </c>
      <c r="P54">
        <v>42</v>
      </c>
      <c r="Q54">
        <v>39</v>
      </c>
      <c r="R54">
        <v>39</v>
      </c>
      <c r="S54">
        <v>39</v>
      </c>
      <c r="T54">
        <v>38</v>
      </c>
      <c r="U54">
        <v>31</v>
      </c>
      <c r="V54">
        <v>31</v>
      </c>
      <c r="W54">
        <v>31</v>
      </c>
      <c r="X54">
        <v>32</v>
      </c>
      <c r="Y54">
        <v>26</v>
      </c>
      <c r="Z54">
        <v>31</v>
      </c>
      <c r="AA54">
        <v>32</v>
      </c>
      <c r="AB54">
        <v>31</v>
      </c>
      <c r="AC54">
        <v>31</v>
      </c>
      <c r="AD54">
        <v>13</v>
      </c>
      <c r="AE54">
        <v>13</v>
      </c>
      <c r="AF54">
        <v>13</v>
      </c>
      <c r="AG54">
        <v>13</v>
      </c>
      <c r="AH54">
        <v>12</v>
      </c>
      <c r="AI54">
        <v>13</v>
      </c>
      <c r="AJ54">
        <v>13</v>
      </c>
      <c r="AK54">
        <v>13</v>
      </c>
      <c r="AL54">
        <v>12</v>
      </c>
      <c r="AM54">
        <v>12</v>
      </c>
      <c r="AN54">
        <v>13</v>
      </c>
      <c r="AO54">
        <v>13</v>
      </c>
      <c r="AP54">
        <v>13</v>
      </c>
      <c r="AQ54">
        <v>14</v>
      </c>
      <c r="AR54">
        <v>14</v>
      </c>
      <c r="AS54">
        <v>13</v>
      </c>
      <c r="AT54">
        <v>13</v>
      </c>
      <c r="AU54">
        <v>13</v>
      </c>
      <c r="AV54">
        <v>12</v>
      </c>
      <c r="AW54">
        <v>12</v>
      </c>
      <c r="AX54">
        <v>13</v>
      </c>
    </row>
    <row r="55" spans="1:50" x14ac:dyDescent="0.25">
      <c r="A55">
        <v>114</v>
      </c>
      <c r="B55" t="s">
        <v>94</v>
      </c>
      <c r="C55">
        <v>11</v>
      </c>
      <c r="D55" t="s">
        <v>95</v>
      </c>
      <c r="E55">
        <v>1</v>
      </c>
      <c r="F55" t="s">
        <v>96</v>
      </c>
      <c r="G55">
        <v>20</v>
      </c>
      <c r="H55">
        <v>20</v>
      </c>
      <c r="I55">
        <v>20</v>
      </c>
      <c r="J55">
        <v>20</v>
      </c>
      <c r="K55">
        <v>20</v>
      </c>
      <c r="L55">
        <v>20</v>
      </c>
      <c r="M55">
        <v>20</v>
      </c>
      <c r="N55">
        <v>20</v>
      </c>
      <c r="O55">
        <v>20</v>
      </c>
      <c r="P55">
        <v>20</v>
      </c>
      <c r="Q55">
        <v>20</v>
      </c>
      <c r="R55">
        <v>20</v>
      </c>
      <c r="S55">
        <v>20</v>
      </c>
      <c r="T55">
        <v>20</v>
      </c>
      <c r="U55">
        <v>20</v>
      </c>
      <c r="V55">
        <v>20</v>
      </c>
      <c r="W55">
        <v>20</v>
      </c>
      <c r="X55">
        <v>20</v>
      </c>
      <c r="Y55">
        <v>20</v>
      </c>
      <c r="Z55">
        <v>20</v>
      </c>
      <c r="AA55">
        <v>20</v>
      </c>
      <c r="AB55">
        <v>20</v>
      </c>
      <c r="AC55">
        <v>20</v>
      </c>
      <c r="AD55">
        <v>20</v>
      </c>
      <c r="AE55">
        <v>20</v>
      </c>
      <c r="AF55">
        <v>20</v>
      </c>
      <c r="AG55">
        <v>20</v>
      </c>
      <c r="AH55">
        <v>20</v>
      </c>
      <c r="AI55">
        <v>20</v>
      </c>
      <c r="AJ55">
        <v>20</v>
      </c>
      <c r="AK55">
        <v>20</v>
      </c>
      <c r="AL55">
        <v>20</v>
      </c>
      <c r="AM55">
        <v>20</v>
      </c>
      <c r="AN55">
        <v>20</v>
      </c>
      <c r="AO55">
        <v>20</v>
      </c>
      <c r="AP55">
        <v>20</v>
      </c>
      <c r="AQ55">
        <v>20</v>
      </c>
      <c r="AR55">
        <v>20</v>
      </c>
      <c r="AS55">
        <v>20</v>
      </c>
      <c r="AT55">
        <v>20</v>
      </c>
      <c r="AU55">
        <v>20</v>
      </c>
      <c r="AV55">
        <v>20</v>
      </c>
      <c r="AW55">
        <v>20</v>
      </c>
      <c r="AX55">
        <v>20</v>
      </c>
    </row>
    <row r="56" spans="1:50" x14ac:dyDescent="0.25">
      <c r="A56">
        <v>312</v>
      </c>
      <c r="B56" t="s">
        <v>204</v>
      </c>
      <c r="C56">
        <v>31</v>
      </c>
      <c r="D56" t="s">
        <v>205</v>
      </c>
      <c r="E56">
        <v>3</v>
      </c>
      <c r="F56" t="s">
        <v>206</v>
      </c>
      <c r="G56">
        <v>13</v>
      </c>
      <c r="H56">
        <v>13</v>
      </c>
      <c r="I56">
        <v>14</v>
      </c>
      <c r="J56">
        <v>14</v>
      </c>
      <c r="K56">
        <v>14</v>
      </c>
      <c r="L56">
        <v>14</v>
      </c>
      <c r="M56">
        <v>8</v>
      </c>
      <c r="N56">
        <v>9</v>
      </c>
      <c r="O56">
        <v>13</v>
      </c>
      <c r="P56">
        <v>16</v>
      </c>
      <c r="Q56">
        <v>6</v>
      </c>
      <c r="R56">
        <v>8</v>
      </c>
      <c r="S56">
        <v>8</v>
      </c>
      <c r="T56">
        <v>11</v>
      </c>
      <c r="U56">
        <v>11</v>
      </c>
      <c r="V56">
        <v>11</v>
      </c>
      <c r="W56">
        <v>8</v>
      </c>
      <c r="X56">
        <v>6</v>
      </c>
      <c r="Y56">
        <v>6</v>
      </c>
      <c r="Z56">
        <v>6</v>
      </c>
      <c r="AA56">
        <v>9</v>
      </c>
      <c r="AB56">
        <v>9</v>
      </c>
      <c r="AC56">
        <v>8</v>
      </c>
      <c r="AD56">
        <v>10</v>
      </c>
      <c r="AE56">
        <v>8</v>
      </c>
      <c r="AF56">
        <v>8</v>
      </c>
      <c r="AG56">
        <v>6</v>
      </c>
      <c r="AH56">
        <v>6</v>
      </c>
      <c r="AI56">
        <v>6</v>
      </c>
      <c r="AJ56">
        <v>14</v>
      </c>
      <c r="AK56">
        <v>11</v>
      </c>
      <c r="AL56">
        <v>14</v>
      </c>
      <c r="AM56">
        <v>17</v>
      </c>
      <c r="AN56">
        <v>17</v>
      </c>
      <c r="AO56">
        <v>20</v>
      </c>
      <c r="AP56">
        <v>20</v>
      </c>
      <c r="AQ56">
        <v>19</v>
      </c>
      <c r="AR56">
        <v>6</v>
      </c>
      <c r="AS56">
        <v>6</v>
      </c>
      <c r="AT56">
        <v>6</v>
      </c>
      <c r="AU56">
        <v>6</v>
      </c>
      <c r="AV56">
        <v>6</v>
      </c>
      <c r="AW56">
        <v>6</v>
      </c>
      <c r="AX56">
        <v>7</v>
      </c>
    </row>
    <row r="57" spans="1:50" x14ac:dyDescent="0.25">
      <c r="A57">
        <v>113</v>
      </c>
      <c r="B57" t="s">
        <v>119</v>
      </c>
      <c r="C57">
        <v>11</v>
      </c>
      <c r="D57" t="s">
        <v>95</v>
      </c>
      <c r="E57">
        <v>1</v>
      </c>
      <c r="F57" t="s">
        <v>96</v>
      </c>
      <c r="G57">
        <v>133</v>
      </c>
      <c r="H57">
        <v>134</v>
      </c>
      <c r="I57">
        <v>130</v>
      </c>
      <c r="J57">
        <v>74</v>
      </c>
      <c r="K57">
        <v>70</v>
      </c>
      <c r="L57">
        <v>67</v>
      </c>
      <c r="M57">
        <v>72</v>
      </c>
      <c r="N57">
        <v>76</v>
      </c>
      <c r="O57">
        <v>76</v>
      </c>
      <c r="P57">
        <v>78</v>
      </c>
      <c r="Q57">
        <v>79</v>
      </c>
      <c r="R57">
        <v>83</v>
      </c>
      <c r="S57">
        <v>80</v>
      </c>
      <c r="T57">
        <v>79</v>
      </c>
      <c r="U57">
        <v>80</v>
      </c>
      <c r="V57">
        <v>83</v>
      </c>
      <c r="W57">
        <v>84</v>
      </c>
      <c r="X57">
        <v>79</v>
      </c>
      <c r="Y57">
        <v>20</v>
      </c>
      <c r="Z57">
        <v>25</v>
      </c>
      <c r="AA57">
        <v>28</v>
      </c>
      <c r="AB57">
        <v>25</v>
      </c>
      <c r="AC57">
        <v>26</v>
      </c>
      <c r="AD57">
        <v>22</v>
      </c>
      <c r="AE57">
        <v>25</v>
      </c>
      <c r="AF57">
        <v>28</v>
      </c>
      <c r="AG57">
        <v>28</v>
      </c>
      <c r="AH57">
        <v>31</v>
      </c>
      <c r="AI57">
        <v>23</v>
      </c>
      <c r="AJ57">
        <v>27</v>
      </c>
      <c r="AK57">
        <v>25</v>
      </c>
      <c r="AL57">
        <v>18</v>
      </c>
      <c r="AM57">
        <v>21</v>
      </c>
      <c r="AN57">
        <v>18</v>
      </c>
      <c r="AO57">
        <v>17</v>
      </c>
      <c r="AP57">
        <v>23</v>
      </c>
      <c r="AQ57">
        <v>22</v>
      </c>
      <c r="AR57">
        <v>20</v>
      </c>
      <c r="AS57">
        <v>20</v>
      </c>
      <c r="AT57">
        <v>18</v>
      </c>
      <c r="AU57">
        <v>17</v>
      </c>
      <c r="AV57">
        <v>23</v>
      </c>
      <c r="AW57">
        <v>18</v>
      </c>
      <c r="AX57">
        <v>18</v>
      </c>
    </row>
    <row r="58" spans="1:50" x14ac:dyDescent="0.25">
      <c r="A58">
        <v>563</v>
      </c>
      <c r="B58" t="s">
        <v>264</v>
      </c>
      <c r="C58">
        <v>56</v>
      </c>
      <c r="D58" t="s">
        <v>265</v>
      </c>
      <c r="E58">
        <v>5</v>
      </c>
      <c r="F58" t="s">
        <v>143</v>
      </c>
      <c r="G58">
        <v>121</v>
      </c>
      <c r="H58">
        <v>121</v>
      </c>
      <c r="I58">
        <v>121</v>
      </c>
      <c r="J58">
        <v>121</v>
      </c>
      <c r="K58">
        <v>121</v>
      </c>
      <c r="L58">
        <v>121</v>
      </c>
      <c r="M58">
        <v>121</v>
      </c>
      <c r="N58">
        <v>121</v>
      </c>
      <c r="O58">
        <v>121</v>
      </c>
      <c r="P58">
        <v>121</v>
      </c>
      <c r="Q58">
        <v>121</v>
      </c>
      <c r="R58">
        <v>121</v>
      </c>
      <c r="S58">
        <v>121</v>
      </c>
      <c r="T58">
        <v>85</v>
      </c>
      <c r="U58">
        <v>92</v>
      </c>
      <c r="V58">
        <v>89</v>
      </c>
      <c r="W58">
        <v>84</v>
      </c>
      <c r="X58">
        <v>94</v>
      </c>
      <c r="Y58">
        <v>85</v>
      </c>
      <c r="Z58">
        <v>88</v>
      </c>
      <c r="AA58">
        <v>85</v>
      </c>
      <c r="AB58">
        <v>93</v>
      </c>
      <c r="AC58">
        <v>94</v>
      </c>
      <c r="AD58">
        <v>92</v>
      </c>
      <c r="AE58">
        <v>90</v>
      </c>
      <c r="AF58">
        <v>96</v>
      </c>
      <c r="AG58">
        <v>94</v>
      </c>
      <c r="AH58">
        <v>96</v>
      </c>
      <c r="AI58">
        <v>94</v>
      </c>
      <c r="AJ58">
        <v>94</v>
      </c>
      <c r="AK58">
        <v>94</v>
      </c>
      <c r="AL58">
        <v>94</v>
      </c>
      <c r="AM58">
        <v>94</v>
      </c>
      <c r="AN58">
        <v>95</v>
      </c>
      <c r="AO58">
        <v>97</v>
      </c>
      <c r="AP58">
        <v>99</v>
      </c>
      <c r="AQ58">
        <v>99</v>
      </c>
      <c r="AR58">
        <v>97</v>
      </c>
      <c r="AS58">
        <v>97</v>
      </c>
      <c r="AT58">
        <v>97</v>
      </c>
      <c r="AU58">
        <v>96</v>
      </c>
      <c r="AV58">
        <v>90</v>
      </c>
      <c r="AW58">
        <v>92</v>
      </c>
      <c r="AX58">
        <v>88</v>
      </c>
    </row>
    <row r="59" spans="1:50" x14ac:dyDescent="0.25">
      <c r="A59">
        <v>231</v>
      </c>
      <c r="B59" t="s">
        <v>353</v>
      </c>
      <c r="C59">
        <v>23</v>
      </c>
      <c r="D59" t="s">
        <v>354</v>
      </c>
      <c r="E59">
        <v>2</v>
      </c>
      <c r="F59" t="s">
        <v>355</v>
      </c>
      <c r="G59">
        <v>63</v>
      </c>
      <c r="H59">
        <v>63</v>
      </c>
      <c r="I59">
        <v>63</v>
      </c>
      <c r="J59">
        <v>63</v>
      </c>
      <c r="K59">
        <v>63</v>
      </c>
      <c r="L59">
        <v>63</v>
      </c>
      <c r="M59">
        <v>63</v>
      </c>
      <c r="N59">
        <v>63</v>
      </c>
      <c r="O59">
        <v>63</v>
      </c>
      <c r="P59">
        <v>63</v>
      </c>
      <c r="Q59">
        <v>63</v>
      </c>
      <c r="R59">
        <v>63</v>
      </c>
      <c r="S59">
        <v>63</v>
      </c>
      <c r="T59">
        <v>63</v>
      </c>
      <c r="U59">
        <v>63</v>
      </c>
      <c r="V59">
        <v>63</v>
      </c>
      <c r="W59">
        <v>63</v>
      </c>
      <c r="X59">
        <v>63</v>
      </c>
      <c r="Y59">
        <v>63</v>
      </c>
      <c r="Z59">
        <v>63</v>
      </c>
      <c r="AA59">
        <v>63</v>
      </c>
      <c r="AB59">
        <v>63</v>
      </c>
      <c r="AC59">
        <v>63</v>
      </c>
      <c r="AD59">
        <v>63</v>
      </c>
      <c r="AE59">
        <v>63</v>
      </c>
      <c r="AF59">
        <v>63</v>
      </c>
      <c r="AG59">
        <v>63</v>
      </c>
      <c r="AH59">
        <v>63</v>
      </c>
      <c r="AI59">
        <v>63</v>
      </c>
      <c r="AJ59">
        <v>63</v>
      </c>
      <c r="AK59">
        <v>63</v>
      </c>
      <c r="AL59">
        <v>63</v>
      </c>
      <c r="AM59">
        <v>63</v>
      </c>
      <c r="AN59">
        <v>63</v>
      </c>
      <c r="AO59">
        <v>63</v>
      </c>
      <c r="AP59">
        <v>63</v>
      </c>
      <c r="AQ59">
        <v>63</v>
      </c>
      <c r="AR59">
        <v>63</v>
      </c>
      <c r="AS59">
        <v>63</v>
      </c>
      <c r="AT59">
        <v>63</v>
      </c>
      <c r="AU59">
        <v>63</v>
      </c>
      <c r="AV59">
        <v>63</v>
      </c>
      <c r="AW59">
        <v>63</v>
      </c>
      <c r="AX59">
        <v>63</v>
      </c>
    </row>
    <row r="60" spans="1:50" x14ac:dyDescent="0.25">
      <c r="A60">
        <v>113</v>
      </c>
      <c r="B60" t="s">
        <v>119</v>
      </c>
      <c r="C60">
        <v>11</v>
      </c>
      <c r="D60" t="s">
        <v>95</v>
      </c>
      <c r="E60">
        <v>1</v>
      </c>
      <c r="F60" t="s">
        <v>96</v>
      </c>
      <c r="G60">
        <v>26</v>
      </c>
      <c r="H60">
        <v>22</v>
      </c>
      <c r="I60">
        <v>22</v>
      </c>
      <c r="J60">
        <v>26</v>
      </c>
      <c r="K60">
        <v>24</v>
      </c>
      <c r="L60">
        <v>27</v>
      </c>
      <c r="M60">
        <v>27</v>
      </c>
      <c r="N60">
        <v>33</v>
      </c>
      <c r="O60">
        <v>27</v>
      </c>
      <c r="P60">
        <v>27</v>
      </c>
      <c r="Q60">
        <v>29</v>
      </c>
      <c r="R60">
        <v>30</v>
      </c>
      <c r="S60">
        <v>29</v>
      </c>
      <c r="T60">
        <v>31</v>
      </c>
      <c r="U60">
        <v>27</v>
      </c>
      <c r="V60">
        <v>28</v>
      </c>
      <c r="W60">
        <v>26</v>
      </c>
      <c r="X60">
        <v>39</v>
      </c>
      <c r="Y60">
        <v>22</v>
      </c>
      <c r="Z60">
        <v>30</v>
      </c>
      <c r="AA60">
        <v>27</v>
      </c>
      <c r="AB60">
        <v>28</v>
      </c>
      <c r="AC60">
        <v>30</v>
      </c>
      <c r="AD60">
        <v>31</v>
      </c>
      <c r="AE60">
        <v>37</v>
      </c>
      <c r="AF60">
        <v>30</v>
      </c>
      <c r="AG60">
        <v>30</v>
      </c>
      <c r="AH60">
        <v>31</v>
      </c>
      <c r="AI60">
        <v>27</v>
      </c>
      <c r="AJ60">
        <v>35</v>
      </c>
      <c r="AK60">
        <v>25</v>
      </c>
      <c r="AL60">
        <v>30</v>
      </c>
      <c r="AM60">
        <v>32</v>
      </c>
      <c r="AN60">
        <v>32</v>
      </c>
      <c r="AO60">
        <v>28</v>
      </c>
      <c r="AP60">
        <v>30</v>
      </c>
      <c r="AQ60">
        <v>24</v>
      </c>
      <c r="AR60">
        <v>20</v>
      </c>
      <c r="AS60">
        <v>27</v>
      </c>
      <c r="AT60">
        <v>33</v>
      </c>
      <c r="AU60">
        <v>30</v>
      </c>
      <c r="AV60">
        <v>30</v>
      </c>
      <c r="AW60">
        <v>59</v>
      </c>
      <c r="AX60">
        <v>54</v>
      </c>
    </row>
    <row r="61" spans="1:50" x14ac:dyDescent="0.25">
      <c r="A61">
        <v>113</v>
      </c>
      <c r="B61" t="s">
        <v>119</v>
      </c>
      <c r="C61">
        <v>11</v>
      </c>
      <c r="D61" t="s">
        <v>95</v>
      </c>
      <c r="E61">
        <v>1</v>
      </c>
      <c r="F61" t="s">
        <v>96</v>
      </c>
      <c r="G61">
        <v>45</v>
      </c>
      <c r="H61">
        <v>43</v>
      </c>
      <c r="I61">
        <v>44</v>
      </c>
      <c r="J61">
        <v>44</v>
      </c>
      <c r="K61">
        <v>44</v>
      </c>
      <c r="L61">
        <v>45</v>
      </c>
      <c r="M61">
        <v>44</v>
      </c>
      <c r="N61">
        <v>44</v>
      </c>
      <c r="O61">
        <v>45</v>
      </c>
      <c r="P61">
        <v>51</v>
      </c>
      <c r="Q61">
        <v>44</v>
      </c>
      <c r="R61">
        <v>44</v>
      </c>
      <c r="S61">
        <v>44</v>
      </c>
      <c r="T61">
        <v>50</v>
      </c>
      <c r="U61">
        <v>45</v>
      </c>
      <c r="V61">
        <v>46</v>
      </c>
      <c r="W61">
        <v>46</v>
      </c>
      <c r="X61">
        <v>45</v>
      </c>
      <c r="Y61">
        <v>39</v>
      </c>
      <c r="Z61">
        <v>46</v>
      </c>
      <c r="AA61">
        <v>43</v>
      </c>
      <c r="AB61">
        <v>43</v>
      </c>
      <c r="AC61">
        <v>46</v>
      </c>
      <c r="AD61">
        <v>44</v>
      </c>
      <c r="AE61">
        <v>47</v>
      </c>
      <c r="AF61">
        <v>45</v>
      </c>
      <c r="AG61">
        <v>47</v>
      </c>
      <c r="AH61">
        <v>47</v>
      </c>
      <c r="AI61">
        <v>45</v>
      </c>
      <c r="AJ61">
        <v>46</v>
      </c>
      <c r="AK61">
        <v>46</v>
      </c>
      <c r="AL61">
        <v>43</v>
      </c>
      <c r="AM61">
        <v>43</v>
      </c>
      <c r="AN61">
        <v>47</v>
      </c>
      <c r="AO61">
        <v>48</v>
      </c>
      <c r="AP61">
        <v>45</v>
      </c>
      <c r="AQ61">
        <v>45</v>
      </c>
      <c r="AR61">
        <v>44</v>
      </c>
      <c r="AS61">
        <v>45</v>
      </c>
      <c r="AT61">
        <v>45</v>
      </c>
      <c r="AU61">
        <v>45</v>
      </c>
      <c r="AV61">
        <v>45</v>
      </c>
      <c r="AW61">
        <v>216</v>
      </c>
      <c r="AX61">
        <v>218</v>
      </c>
    </row>
    <row r="62" spans="1:50" x14ac:dyDescent="0.25">
      <c r="A62">
        <v>114</v>
      </c>
      <c r="B62" t="s">
        <v>94</v>
      </c>
      <c r="C62">
        <v>11</v>
      </c>
      <c r="D62" t="s">
        <v>95</v>
      </c>
      <c r="E62">
        <v>1</v>
      </c>
      <c r="F62" t="s">
        <v>96</v>
      </c>
      <c r="G62">
        <v>74</v>
      </c>
      <c r="H62">
        <v>74</v>
      </c>
      <c r="I62">
        <v>74</v>
      </c>
      <c r="J62">
        <v>74</v>
      </c>
      <c r="K62">
        <v>74</v>
      </c>
      <c r="L62">
        <v>74</v>
      </c>
      <c r="M62">
        <v>73</v>
      </c>
      <c r="N62">
        <v>73</v>
      </c>
      <c r="O62">
        <v>73</v>
      </c>
      <c r="P62">
        <v>73</v>
      </c>
      <c r="Q62">
        <v>73</v>
      </c>
      <c r="R62">
        <v>73</v>
      </c>
      <c r="S62">
        <v>73</v>
      </c>
      <c r="T62">
        <v>73</v>
      </c>
      <c r="U62">
        <v>73</v>
      </c>
      <c r="V62">
        <v>73</v>
      </c>
      <c r="W62">
        <v>73</v>
      </c>
      <c r="X62">
        <v>73</v>
      </c>
      <c r="Y62">
        <v>73</v>
      </c>
      <c r="Z62">
        <v>73</v>
      </c>
      <c r="AA62">
        <v>73</v>
      </c>
      <c r="AB62">
        <v>73</v>
      </c>
      <c r="AC62">
        <v>73</v>
      </c>
      <c r="AD62">
        <v>73</v>
      </c>
      <c r="AE62">
        <v>73</v>
      </c>
      <c r="AF62">
        <v>73</v>
      </c>
      <c r="AG62">
        <v>73</v>
      </c>
      <c r="AH62">
        <v>73</v>
      </c>
      <c r="AI62">
        <v>73</v>
      </c>
      <c r="AJ62">
        <v>73</v>
      </c>
      <c r="AK62">
        <v>73</v>
      </c>
      <c r="AL62">
        <v>73</v>
      </c>
      <c r="AM62">
        <v>73</v>
      </c>
      <c r="AN62">
        <v>73</v>
      </c>
      <c r="AO62">
        <v>73</v>
      </c>
      <c r="AP62">
        <v>73</v>
      </c>
      <c r="AQ62">
        <v>73</v>
      </c>
      <c r="AR62">
        <v>73</v>
      </c>
      <c r="AS62">
        <v>72</v>
      </c>
      <c r="AT62">
        <v>72</v>
      </c>
      <c r="AU62">
        <v>72</v>
      </c>
      <c r="AV62">
        <v>72</v>
      </c>
      <c r="AW62">
        <v>72</v>
      </c>
      <c r="AX62">
        <v>72</v>
      </c>
    </row>
    <row r="63" spans="1:50" x14ac:dyDescent="0.25">
      <c r="A63">
        <v>563</v>
      </c>
      <c r="B63" t="s">
        <v>264</v>
      </c>
      <c r="C63">
        <v>56</v>
      </c>
      <c r="D63" t="s">
        <v>265</v>
      </c>
      <c r="E63">
        <v>5</v>
      </c>
      <c r="F63" t="s">
        <v>143</v>
      </c>
      <c r="G63">
        <v>69</v>
      </c>
      <c r="H63">
        <v>69</v>
      </c>
      <c r="I63">
        <v>69</v>
      </c>
      <c r="J63">
        <v>69</v>
      </c>
      <c r="K63">
        <v>69</v>
      </c>
      <c r="L63">
        <v>69</v>
      </c>
      <c r="M63">
        <v>69</v>
      </c>
      <c r="N63">
        <v>69</v>
      </c>
      <c r="O63">
        <v>69</v>
      </c>
      <c r="P63">
        <v>69</v>
      </c>
      <c r="Q63">
        <v>69</v>
      </c>
      <c r="R63">
        <v>69</v>
      </c>
      <c r="S63">
        <v>69</v>
      </c>
      <c r="T63">
        <v>69</v>
      </c>
      <c r="U63">
        <v>69</v>
      </c>
      <c r="V63">
        <v>69</v>
      </c>
      <c r="W63">
        <v>69</v>
      </c>
      <c r="X63">
        <v>69</v>
      </c>
      <c r="Y63">
        <v>69</v>
      </c>
      <c r="Z63">
        <v>69</v>
      </c>
      <c r="AA63">
        <v>69</v>
      </c>
      <c r="AB63">
        <v>69</v>
      </c>
      <c r="AC63">
        <v>69</v>
      </c>
      <c r="AD63">
        <v>69</v>
      </c>
      <c r="AE63">
        <v>69</v>
      </c>
      <c r="AF63">
        <v>69</v>
      </c>
      <c r="AG63">
        <v>69</v>
      </c>
      <c r="AH63">
        <v>69</v>
      </c>
      <c r="AI63">
        <v>69</v>
      </c>
      <c r="AJ63">
        <v>69</v>
      </c>
      <c r="AK63">
        <v>69</v>
      </c>
      <c r="AL63">
        <v>69</v>
      </c>
      <c r="AM63">
        <v>69</v>
      </c>
      <c r="AN63">
        <v>69</v>
      </c>
      <c r="AO63">
        <v>69</v>
      </c>
      <c r="AP63">
        <v>69</v>
      </c>
      <c r="AQ63">
        <v>69</v>
      </c>
      <c r="AR63">
        <v>69</v>
      </c>
      <c r="AS63">
        <v>69</v>
      </c>
      <c r="AT63">
        <v>69</v>
      </c>
      <c r="AU63">
        <v>69</v>
      </c>
      <c r="AV63">
        <v>69</v>
      </c>
      <c r="AW63">
        <v>69</v>
      </c>
      <c r="AX63">
        <v>69</v>
      </c>
    </row>
    <row r="64" spans="1:50" x14ac:dyDescent="0.25">
      <c r="A64">
        <v>117</v>
      </c>
      <c r="B64" t="s">
        <v>376</v>
      </c>
      <c r="C64">
        <v>11</v>
      </c>
      <c r="D64" t="s">
        <v>95</v>
      </c>
      <c r="E64">
        <v>1</v>
      </c>
      <c r="F64" t="s">
        <v>96</v>
      </c>
      <c r="G64">
        <v>124</v>
      </c>
      <c r="H64">
        <v>125</v>
      </c>
      <c r="I64">
        <v>123</v>
      </c>
      <c r="J64">
        <v>135</v>
      </c>
      <c r="K64">
        <v>127</v>
      </c>
      <c r="L64">
        <v>129</v>
      </c>
      <c r="M64">
        <v>131</v>
      </c>
      <c r="N64">
        <v>120</v>
      </c>
      <c r="O64">
        <v>128</v>
      </c>
      <c r="P64">
        <v>128</v>
      </c>
      <c r="Q64">
        <v>130</v>
      </c>
      <c r="R64">
        <v>113</v>
      </c>
      <c r="S64">
        <v>96</v>
      </c>
      <c r="T64">
        <v>103</v>
      </c>
      <c r="U64">
        <v>102</v>
      </c>
      <c r="V64">
        <v>112</v>
      </c>
      <c r="W64">
        <v>124</v>
      </c>
      <c r="X64">
        <v>136</v>
      </c>
      <c r="Y64">
        <v>131</v>
      </c>
      <c r="Z64">
        <v>133</v>
      </c>
      <c r="AA64">
        <v>127</v>
      </c>
      <c r="AB64">
        <v>135</v>
      </c>
      <c r="AC64">
        <v>154</v>
      </c>
      <c r="AD64">
        <v>109</v>
      </c>
      <c r="AE64">
        <v>118</v>
      </c>
      <c r="AF64">
        <v>125</v>
      </c>
      <c r="AG64">
        <v>116</v>
      </c>
      <c r="AH64">
        <v>124</v>
      </c>
      <c r="AI64">
        <v>109</v>
      </c>
      <c r="AJ64">
        <v>118</v>
      </c>
      <c r="AK64">
        <v>149</v>
      </c>
      <c r="AL64">
        <v>132</v>
      </c>
      <c r="AM64">
        <v>138</v>
      </c>
      <c r="AN64">
        <v>115</v>
      </c>
      <c r="AO64">
        <v>115</v>
      </c>
      <c r="AP64">
        <v>100</v>
      </c>
      <c r="AQ64">
        <v>104</v>
      </c>
      <c r="AR64">
        <v>98</v>
      </c>
      <c r="AS64">
        <v>108</v>
      </c>
      <c r="AT64">
        <v>120</v>
      </c>
      <c r="AU64">
        <v>115</v>
      </c>
      <c r="AV64">
        <v>116</v>
      </c>
      <c r="AW64">
        <v>100</v>
      </c>
      <c r="AX64">
        <v>134</v>
      </c>
    </row>
    <row r="65" spans="1:50" x14ac:dyDescent="0.25">
      <c r="A65">
        <v>114</v>
      </c>
      <c r="B65" t="s">
        <v>94</v>
      </c>
      <c r="C65">
        <v>11</v>
      </c>
      <c r="D65" t="s">
        <v>95</v>
      </c>
      <c r="E65">
        <v>1</v>
      </c>
      <c r="F65" t="s">
        <v>96</v>
      </c>
      <c r="G65">
        <v>116</v>
      </c>
      <c r="H65">
        <v>108</v>
      </c>
      <c r="I65">
        <v>106</v>
      </c>
      <c r="J65">
        <v>106</v>
      </c>
      <c r="K65">
        <v>105</v>
      </c>
      <c r="L65">
        <v>105</v>
      </c>
      <c r="M65">
        <v>106</v>
      </c>
      <c r="N65">
        <v>107</v>
      </c>
      <c r="O65">
        <v>105</v>
      </c>
      <c r="P65">
        <v>107</v>
      </c>
      <c r="Q65">
        <v>108</v>
      </c>
      <c r="R65">
        <v>106</v>
      </c>
      <c r="S65">
        <v>109</v>
      </c>
      <c r="T65">
        <v>105</v>
      </c>
      <c r="U65">
        <v>111</v>
      </c>
      <c r="V65">
        <v>108</v>
      </c>
      <c r="W65">
        <v>111</v>
      </c>
      <c r="X65">
        <v>109</v>
      </c>
      <c r="Y65">
        <v>107</v>
      </c>
      <c r="Z65">
        <v>107</v>
      </c>
      <c r="AA65">
        <v>106</v>
      </c>
      <c r="AB65">
        <v>105</v>
      </c>
      <c r="AC65">
        <v>107</v>
      </c>
      <c r="AD65">
        <v>112</v>
      </c>
      <c r="AE65">
        <v>105</v>
      </c>
      <c r="AF65">
        <v>105</v>
      </c>
      <c r="AG65">
        <v>6</v>
      </c>
      <c r="AH65">
        <v>6</v>
      </c>
      <c r="AI65">
        <v>6</v>
      </c>
      <c r="AJ65">
        <v>6</v>
      </c>
      <c r="AK65">
        <v>6</v>
      </c>
      <c r="AL65">
        <v>6</v>
      </c>
      <c r="AM65">
        <v>6</v>
      </c>
      <c r="AN65">
        <v>6</v>
      </c>
      <c r="AO65">
        <v>6</v>
      </c>
      <c r="AP65">
        <v>6</v>
      </c>
      <c r="AQ65">
        <v>6</v>
      </c>
      <c r="AR65">
        <v>6</v>
      </c>
      <c r="AS65">
        <v>6</v>
      </c>
      <c r="AT65">
        <v>6</v>
      </c>
      <c r="AU65">
        <v>6</v>
      </c>
      <c r="AV65">
        <v>6</v>
      </c>
      <c r="AW65">
        <v>6</v>
      </c>
      <c r="AX65">
        <v>6</v>
      </c>
    </row>
    <row r="66" spans="1:50" x14ac:dyDescent="0.25">
      <c r="A66">
        <v>114</v>
      </c>
      <c r="B66" t="s">
        <v>94</v>
      </c>
      <c r="C66">
        <v>11</v>
      </c>
      <c r="D66" t="s">
        <v>95</v>
      </c>
      <c r="E66">
        <v>1</v>
      </c>
      <c r="F66" t="s">
        <v>96</v>
      </c>
      <c r="G66">
        <v>268</v>
      </c>
      <c r="H66">
        <v>270</v>
      </c>
      <c r="I66">
        <v>264</v>
      </c>
      <c r="J66">
        <v>261</v>
      </c>
      <c r="K66">
        <v>253</v>
      </c>
      <c r="L66">
        <v>244</v>
      </c>
      <c r="M66">
        <v>248</v>
      </c>
      <c r="N66">
        <v>249</v>
      </c>
      <c r="O66">
        <v>255</v>
      </c>
      <c r="P66">
        <v>263</v>
      </c>
      <c r="Q66">
        <v>250</v>
      </c>
      <c r="R66">
        <v>250</v>
      </c>
      <c r="S66">
        <v>249</v>
      </c>
      <c r="T66">
        <v>245</v>
      </c>
      <c r="U66">
        <v>248</v>
      </c>
      <c r="V66">
        <v>246</v>
      </c>
      <c r="W66">
        <v>248</v>
      </c>
      <c r="X66">
        <v>247</v>
      </c>
      <c r="Y66">
        <v>221</v>
      </c>
      <c r="Z66">
        <v>246</v>
      </c>
      <c r="AA66">
        <v>257</v>
      </c>
      <c r="AB66">
        <v>244</v>
      </c>
      <c r="AC66">
        <v>251</v>
      </c>
      <c r="AD66">
        <v>251</v>
      </c>
      <c r="AE66">
        <v>251</v>
      </c>
      <c r="AF66">
        <v>256</v>
      </c>
      <c r="AG66">
        <v>252</v>
      </c>
      <c r="AH66">
        <v>251</v>
      </c>
      <c r="AI66">
        <v>245</v>
      </c>
      <c r="AJ66">
        <v>248</v>
      </c>
      <c r="AK66">
        <v>246</v>
      </c>
      <c r="AL66">
        <v>244</v>
      </c>
      <c r="AM66">
        <v>241</v>
      </c>
      <c r="AN66">
        <v>240</v>
      </c>
      <c r="AO66">
        <v>240</v>
      </c>
      <c r="AP66">
        <v>243</v>
      </c>
      <c r="AQ66">
        <v>242</v>
      </c>
      <c r="AR66">
        <v>238</v>
      </c>
      <c r="AS66">
        <v>239</v>
      </c>
      <c r="AT66">
        <v>234</v>
      </c>
      <c r="AU66">
        <v>235</v>
      </c>
      <c r="AV66">
        <v>237</v>
      </c>
      <c r="AW66">
        <v>242</v>
      </c>
      <c r="AX66">
        <v>243</v>
      </c>
    </row>
    <row r="67" spans="1:50" x14ac:dyDescent="0.25">
      <c r="A67">
        <v>114</v>
      </c>
      <c r="B67" t="s">
        <v>94</v>
      </c>
      <c r="C67">
        <v>11</v>
      </c>
      <c r="D67" t="s">
        <v>95</v>
      </c>
      <c r="E67">
        <v>1</v>
      </c>
      <c r="F67" t="s">
        <v>96</v>
      </c>
      <c r="G67">
        <v>228</v>
      </c>
      <c r="H67">
        <v>226</v>
      </c>
      <c r="I67">
        <v>230</v>
      </c>
      <c r="J67">
        <v>227</v>
      </c>
      <c r="K67">
        <v>232</v>
      </c>
      <c r="L67">
        <v>238</v>
      </c>
      <c r="M67">
        <v>238</v>
      </c>
      <c r="N67">
        <v>234</v>
      </c>
      <c r="O67">
        <v>233</v>
      </c>
      <c r="P67">
        <v>234</v>
      </c>
      <c r="Q67">
        <v>232</v>
      </c>
      <c r="R67">
        <v>231</v>
      </c>
      <c r="S67">
        <v>231</v>
      </c>
      <c r="T67">
        <v>226</v>
      </c>
      <c r="U67">
        <v>226</v>
      </c>
      <c r="V67">
        <v>227</v>
      </c>
      <c r="W67">
        <v>223</v>
      </c>
      <c r="X67">
        <v>224</v>
      </c>
      <c r="Y67">
        <v>222</v>
      </c>
      <c r="Z67">
        <v>231</v>
      </c>
      <c r="AA67">
        <v>233</v>
      </c>
      <c r="AB67">
        <v>226</v>
      </c>
      <c r="AC67">
        <v>214</v>
      </c>
      <c r="AD67">
        <v>218</v>
      </c>
      <c r="AE67">
        <v>212</v>
      </c>
      <c r="AF67">
        <v>218</v>
      </c>
      <c r="AG67">
        <v>224</v>
      </c>
      <c r="AH67">
        <v>224</v>
      </c>
      <c r="AI67">
        <v>222</v>
      </c>
      <c r="AJ67">
        <v>227</v>
      </c>
      <c r="AK67">
        <v>221</v>
      </c>
      <c r="AL67">
        <v>217</v>
      </c>
      <c r="AM67">
        <v>220</v>
      </c>
      <c r="AN67">
        <v>214</v>
      </c>
      <c r="AO67">
        <v>212</v>
      </c>
      <c r="AP67">
        <v>214</v>
      </c>
      <c r="AQ67">
        <v>214</v>
      </c>
      <c r="AR67">
        <v>193</v>
      </c>
      <c r="AS67">
        <v>212</v>
      </c>
      <c r="AT67">
        <v>212</v>
      </c>
      <c r="AU67">
        <v>214</v>
      </c>
      <c r="AV67">
        <v>215</v>
      </c>
      <c r="AW67">
        <v>213</v>
      </c>
      <c r="AX67">
        <v>211</v>
      </c>
    </row>
    <row r="68" spans="1:50" x14ac:dyDescent="0.25">
      <c r="A68">
        <v>114</v>
      </c>
      <c r="B68" t="s">
        <v>94</v>
      </c>
      <c r="C68">
        <v>11</v>
      </c>
      <c r="D68" t="s">
        <v>95</v>
      </c>
      <c r="E68">
        <v>1</v>
      </c>
      <c r="F68" t="s">
        <v>96</v>
      </c>
      <c r="G68">
        <v>35</v>
      </c>
      <c r="H68">
        <v>36</v>
      </c>
      <c r="I68">
        <v>36</v>
      </c>
      <c r="J68">
        <v>37</v>
      </c>
      <c r="K68">
        <v>36</v>
      </c>
      <c r="L68">
        <v>38</v>
      </c>
      <c r="M68">
        <v>36</v>
      </c>
      <c r="N68">
        <v>36</v>
      </c>
      <c r="O68">
        <v>31</v>
      </c>
      <c r="P68">
        <v>31</v>
      </c>
      <c r="Q68">
        <v>32</v>
      </c>
      <c r="R68">
        <v>30</v>
      </c>
      <c r="S68">
        <v>30</v>
      </c>
      <c r="T68">
        <v>30</v>
      </c>
      <c r="U68">
        <v>30</v>
      </c>
      <c r="V68">
        <v>30</v>
      </c>
      <c r="W68">
        <v>31</v>
      </c>
      <c r="X68">
        <v>30</v>
      </c>
      <c r="Y68">
        <v>29</v>
      </c>
      <c r="Z68">
        <v>30</v>
      </c>
      <c r="AA68">
        <v>30</v>
      </c>
      <c r="AB68">
        <v>30</v>
      </c>
      <c r="AC68">
        <v>29</v>
      </c>
      <c r="AD68">
        <v>30</v>
      </c>
      <c r="AE68">
        <v>30</v>
      </c>
      <c r="AF68">
        <v>4</v>
      </c>
      <c r="AG68">
        <v>3</v>
      </c>
      <c r="AH68">
        <v>7</v>
      </c>
      <c r="AI68">
        <v>7</v>
      </c>
      <c r="AJ68">
        <v>6</v>
      </c>
      <c r="AK68">
        <v>6</v>
      </c>
      <c r="AL68">
        <v>7</v>
      </c>
      <c r="AM68">
        <v>6</v>
      </c>
      <c r="AN68">
        <v>6</v>
      </c>
      <c r="AO68">
        <v>7</v>
      </c>
      <c r="AP68">
        <v>8</v>
      </c>
      <c r="AQ68">
        <v>5</v>
      </c>
      <c r="AR68">
        <v>4</v>
      </c>
      <c r="AS68">
        <v>8</v>
      </c>
      <c r="AT68">
        <v>5</v>
      </c>
      <c r="AU68">
        <v>5</v>
      </c>
      <c r="AV68">
        <v>9</v>
      </c>
      <c r="AW68">
        <v>7</v>
      </c>
      <c r="AX68">
        <v>6</v>
      </c>
    </row>
    <row r="69" spans="1:50" x14ac:dyDescent="0.25">
      <c r="A69">
        <v>114</v>
      </c>
      <c r="B69" t="s">
        <v>94</v>
      </c>
      <c r="C69">
        <v>11</v>
      </c>
      <c r="D69" t="s">
        <v>95</v>
      </c>
      <c r="E69">
        <v>1</v>
      </c>
      <c r="F69" t="s">
        <v>96</v>
      </c>
      <c r="G69">
        <v>82</v>
      </c>
      <c r="H69">
        <v>82</v>
      </c>
      <c r="I69">
        <v>81</v>
      </c>
      <c r="J69">
        <v>82</v>
      </c>
      <c r="K69">
        <v>82</v>
      </c>
      <c r="L69">
        <v>82</v>
      </c>
      <c r="M69">
        <v>82</v>
      </c>
      <c r="N69">
        <v>82</v>
      </c>
      <c r="O69">
        <v>73</v>
      </c>
      <c r="P69">
        <v>73</v>
      </c>
      <c r="Q69">
        <v>73</v>
      </c>
      <c r="R69">
        <v>74</v>
      </c>
      <c r="S69">
        <v>73</v>
      </c>
      <c r="T69">
        <v>73</v>
      </c>
      <c r="U69">
        <v>73</v>
      </c>
      <c r="V69">
        <v>73</v>
      </c>
      <c r="W69">
        <v>73</v>
      </c>
      <c r="X69">
        <v>73</v>
      </c>
      <c r="Y69">
        <v>73</v>
      </c>
      <c r="Z69">
        <v>73</v>
      </c>
      <c r="AA69">
        <v>73</v>
      </c>
      <c r="AB69">
        <v>73</v>
      </c>
      <c r="AC69">
        <v>73</v>
      </c>
      <c r="AD69">
        <v>73</v>
      </c>
      <c r="AE69">
        <v>31</v>
      </c>
      <c r="AF69">
        <v>31</v>
      </c>
      <c r="AG69">
        <v>32</v>
      </c>
      <c r="AH69">
        <v>32</v>
      </c>
      <c r="AI69">
        <v>31</v>
      </c>
      <c r="AJ69">
        <v>30</v>
      </c>
      <c r="AK69">
        <v>29</v>
      </c>
      <c r="AL69">
        <v>30</v>
      </c>
      <c r="AM69">
        <v>29</v>
      </c>
      <c r="AN69">
        <v>31</v>
      </c>
      <c r="AO69">
        <v>29</v>
      </c>
      <c r="AP69">
        <v>29</v>
      </c>
      <c r="AQ69">
        <v>28</v>
      </c>
      <c r="AR69">
        <v>32</v>
      </c>
      <c r="AS69">
        <v>31</v>
      </c>
      <c r="AT69">
        <v>34</v>
      </c>
      <c r="AU69">
        <v>34</v>
      </c>
      <c r="AV69">
        <v>33</v>
      </c>
      <c r="AW69">
        <v>33</v>
      </c>
      <c r="AX69">
        <v>34</v>
      </c>
    </row>
    <row r="70" spans="1:50" x14ac:dyDescent="0.25">
      <c r="A70">
        <v>114</v>
      </c>
      <c r="B70" t="s">
        <v>94</v>
      </c>
      <c r="C70">
        <v>11</v>
      </c>
      <c r="D70" t="s">
        <v>95</v>
      </c>
      <c r="E70">
        <v>1</v>
      </c>
      <c r="F70" t="s">
        <v>96</v>
      </c>
      <c r="G70">
        <v>66</v>
      </c>
      <c r="H70">
        <v>63</v>
      </c>
      <c r="I70">
        <v>65</v>
      </c>
      <c r="J70">
        <v>69</v>
      </c>
      <c r="K70">
        <v>65</v>
      </c>
      <c r="L70">
        <v>68</v>
      </c>
      <c r="M70">
        <v>69</v>
      </c>
      <c r="N70">
        <v>67</v>
      </c>
      <c r="O70">
        <v>69</v>
      </c>
      <c r="P70">
        <v>66</v>
      </c>
      <c r="Q70">
        <v>67</v>
      </c>
      <c r="R70">
        <v>64</v>
      </c>
      <c r="S70">
        <v>71</v>
      </c>
      <c r="T70">
        <v>67</v>
      </c>
      <c r="U70">
        <v>64</v>
      </c>
      <c r="V70">
        <v>67</v>
      </c>
      <c r="W70">
        <v>65</v>
      </c>
      <c r="X70">
        <v>70</v>
      </c>
      <c r="Y70">
        <v>68</v>
      </c>
      <c r="Z70">
        <v>65</v>
      </c>
      <c r="AA70">
        <v>71</v>
      </c>
      <c r="AB70">
        <v>65</v>
      </c>
      <c r="AC70">
        <v>65</v>
      </c>
      <c r="AD70">
        <v>62</v>
      </c>
      <c r="AE70">
        <v>65</v>
      </c>
      <c r="AF70">
        <v>65</v>
      </c>
      <c r="AG70">
        <v>63</v>
      </c>
      <c r="AH70">
        <v>64</v>
      </c>
      <c r="AI70">
        <v>67</v>
      </c>
      <c r="AJ70">
        <v>67</v>
      </c>
      <c r="AK70">
        <v>64</v>
      </c>
      <c r="AL70">
        <v>62</v>
      </c>
      <c r="AM70">
        <v>58</v>
      </c>
      <c r="AN70">
        <v>58</v>
      </c>
      <c r="AO70">
        <v>63</v>
      </c>
      <c r="AP70">
        <v>57</v>
      </c>
      <c r="AQ70">
        <v>58</v>
      </c>
      <c r="AR70">
        <v>55</v>
      </c>
      <c r="AS70">
        <v>58</v>
      </c>
      <c r="AT70">
        <v>58</v>
      </c>
      <c r="AU70">
        <v>62</v>
      </c>
      <c r="AV70">
        <v>58</v>
      </c>
      <c r="AW70">
        <v>62</v>
      </c>
      <c r="AX70">
        <v>57</v>
      </c>
    </row>
    <row r="71" spans="1:50" x14ac:dyDescent="0.25">
      <c r="A71">
        <v>113</v>
      </c>
      <c r="B71" t="s">
        <v>119</v>
      </c>
      <c r="C71">
        <v>11</v>
      </c>
      <c r="D71" t="s">
        <v>95</v>
      </c>
      <c r="E71">
        <v>1</v>
      </c>
      <c r="F71" t="s">
        <v>96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3</v>
      </c>
      <c r="AB71">
        <v>3</v>
      </c>
      <c r="AC71">
        <v>3</v>
      </c>
      <c r="AD71">
        <v>3</v>
      </c>
      <c r="AE71">
        <v>3</v>
      </c>
      <c r="AF71">
        <v>3</v>
      </c>
      <c r="AG71">
        <v>3</v>
      </c>
      <c r="AH71">
        <v>3</v>
      </c>
      <c r="AI71">
        <v>3</v>
      </c>
      <c r="AJ71">
        <v>3</v>
      </c>
      <c r="AK71">
        <v>3</v>
      </c>
      <c r="AL71">
        <v>3</v>
      </c>
      <c r="AM71">
        <v>3</v>
      </c>
      <c r="AN71">
        <v>3</v>
      </c>
      <c r="AO71">
        <v>3</v>
      </c>
      <c r="AP71">
        <v>3</v>
      </c>
      <c r="AQ71">
        <v>3</v>
      </c>
      <c r="AR71">
        <v>3</v>
      </c>
      <c r="AS71">
        <v>3</v>
      </c>
      <c r="AT71">
        <v>3</v>
      </c>
      <c r="AU71">
        <v>3</v>
      </c>
      <c r="AV71">
        <v>3</v>
      </c>
      <c r="AW71">
        <v>3</v>
      </c>
      <c r="AX71">
        <v>5</v>
      </c>
    </row>
    <row r="72" spans="1:50" x14ac:dyDescent="0.25">
      <c r="A72">
        <v>312</v>
      </c>
      <c r="B72" t="s">
        <v>204</v>
      </c>
      <c r="C72">
        <v>31</v>
      </c>
      <c r="D72" t="s">
        <v>205</v>
      </c>
      <c r="E72">
        <v>3</v>
      </c>
      <c r="F72" t="s">
        <v>206</v>
      </c>
      <c r="G72">
        <v>41</v>
      </c>
      <c r="H72">
        <v>41</v>
      </c>
      <c r="I72">
        <v>41</v>
      </c>
      <c r="J72">
        <v>31</v>
      </c>
      <c r="K72">
        <v>32</v>
      </c>
      <c r="L72">
        <v>32</v>
      </c>
      <c r="M72">
        <v>32</v>
      </c>
      <c r="N72">
        <v>32</v>
      </c>
      <c r="O72">
        <v>33</v>
      </c>
      <c r="P72">
        <v>32</v>
      </c>
      <c r="Q72">
        <v>32</v>
      </c>
      <c r="R72">
        <v>32</v>
      </c>
      <c r="S72">
        <v>32</v>
      </c>
      <c r="T72">
        <v>32</v>
      </c>
      <c r="U72">
        <v>32</v>
      </c>
      <c r="V72">
        <v>33</v>
      </c>
      <c r="W72">
        <v>33</v>
      </c>
      <c r="X72">
        <v>33</v>
      </c>
      <c r="Y72">
        <v>34</v>
      </c>
      <c r="Z72">
        <v>33</v>
      </c>
      <c r="AA72">
        <v>34</v>
      </c>
      <c r="AB72">
        <v>34</v>
      </c>
      <c r="AC72">
        <v>34</v>
      </c>
      <c r="AD72">
        <v>34</v>
      </c>
      <c r="AE72">
        <v>33</v>
      </c>
      <c r="AF72">
        <v>34</v>
      </c>
      <c r="AG72">
        <v>34</v>
      </c>
      <c r="AH72">
        <v>33</v>
      </c>
      <c r="AI72">
        <v>33</v>
      </c>
      <c r="AJ72">
        <v>34</v>
      </c>
      <c r="AK72">
        <v>34</v>
      </c>
      <c r="AL72">
        <v>33</v>
      </c>
      <c r="AM72">
        <v>33</v>
      </c>
      <c r="AN72">
        <v>33</v>
      </c>
      <c r="AO72">
        <v>33</v>
      </c>
      <c r="AP72">
        <v>33</v>
      </c>
      <c r="AQ72">
        <v>33</v>
      </c>
      <c r="AR72">
        <v>34</v>
      </c>
      <c r="AS72">
        <v>33</v>
      </c>
      <c r="AT72">
        <v>33</v>
      </c>
      <c r="AU72">
        <v>33</v>
      </c>
      <c r="AV72">
        <v>33</v>
      </c>
      <c r="AW72">
        <v>33</v>
      </c>
      <c r="AX72">
        <v>33</v>
      </c>
    </row>
    <row r="73" spans="1:50" x14ac:dyDescent="0.25">
      <c r="A73">
        <v>113</v>
      </c>
      <c r="B73" t="s">
        <v>119</v>
      </c>
      <c r="C73">
        <v>11</v>
      </c>
      <c r="D73" t="s">
        <v>95</v>
      </c>
      <c r="E73">
        <v>1</v>
      </c>
      <c r="F73" t="s">
        <v>96</v>
      </c>
      <c r="G73">
        <v>15</v>
      </c>
      <c r="H73">
        <v>14</v>
      </c>
      <c r="I73">
        <v>14</v>
      </c>
      <c r="J73">
        <v>15</v>
      </c>
      <c r="K73">
        <v>14</v>
      </c>
      <c r="L73">
        <v>14</v>
      </c>
      <c r="M73">
        <v>13</v>
      </c>
      <c r="N73">
        <v>14</v>
      </c>
      <c r="O73">
        <v>14</v>
      </c>
      <c r="P73">
        <v>14</v>
      </c>
      <c r="Q73">
        <v>15</v>
      </c>
      <c r="R73">
        <v>13</v>
      </c>
      <c r="S73">
        <v>13</v>
      </c>
      <c r="T73">
        <v>14</v>
      </c>
      <c r="U73">
        <v>13</v>
      </c>
      <c r="V73">
        <v>14</v>
      </c>
      <c r="W73">
        <v>14</v>
      </c>
      <c r="X73">
        <v>13</v>
      </c>
      <c r="Y73">
        <v>13</v>
      </c>
      <c r="Z73">
        <v>14</v>
      </c>
      <c r="AA73">
        <v>13</v>
      </c>
      <c r="AB73">
        <v>13</v>
      </c>
      <c r="AC73">
        <v>13</v>
      </c>
      <c r="AD73">
        <v>15</v>
      </c>
      <c r="AE73">
        <v>13</v>
      </c>
      <c r="AF73">
        <v>13</v>
      </c>
      <c r="AG73">
        <v>13</v>
      </c>
      <c r="AH73">
        <v>13</v>
      </c>
      <c r="AI73">
        <v>13</v>
      </c>
      <c r="AJ73">
        <v>13</v>
      </c>
      <c r="AK73">
        <v>13</v>
      </c>
      <c r="AL73">
        <v>13</v>
      </c>
      <c r="AM73">
        <v>13</v>
      </c>
      <c r="AN73">
        <v>13</v>
      </c>
      <c r="AO73">
        <v>12</v>
      </c>
      <c r="AP73">
        <v>12</v>
      </c>
      <c r="AQ73">
        <v>12</v>
      </c>
      <c r="AR73">
        <v>12</v>
      </c>
      <c r="AS73">
        <v>12</v>
      </c>
      <c r="AT73">
        <v>13</v>
      </c>
      <c r="AU73">
        <v>12</v>
      </c>
      <c r="AV73">
        <v>12</v>
      </c>
      <c r="AW73">
        <v>13</v>
      </c>
      <c r="AX73">
        <v>18</v>
      </c>
    </row>
    <row r="74" spans="1:50" x14ac:dyDescent="0.25">
      <c r="A74">
        <v>114</v>
      </c>
      <c r="B74" t="s">
        <v>94</v>
      </c>
      <c r="C74">
        <v>11</v>
      </c>
      <c r="D74" t="s">
        <v>95</v>
      </c>
      <c r="E74">
        <v>1</v>
      </c>
      <c r="F74" t="s">
        <v>96</v>
      </c>
      <c r="G74">
        <v>81</v>
      </c>
      <c r="H74">
        <v>81</v>
      </c>
      <c r="I74">
        <v>79</v>
      </c>
      <c r="J74">
        <v>80</v>
      </c>
      <c r="K74">
        <v>80</v>
      </c>
      <c r="L74">
        <v>80</v>
      </c>
      <c r="M74">
        <v>80</v>
      </c>
      <c r="N74">
        <v>80</v>
      </c>
      <c r="O74">
        <v>71</v>
      </c>
      <c r="P74">
        <v>71</v>
      </c>
      <c r="Q74">
        <v>71</v>
      </c>
      <c r="R74">
        <v>71</v>
      </c>
      <c r="S74">
        <v>71</v>
      </c>
      <c r="T74">
        <v>71</v>
      </c>
      <c r="U74">
        <v>71</v>
      </c>
      <c r="V74">
        <v>71</v>
      </c>
      <c r="W74">
        <v>71</v>
      </c>
      <c r="X74">
        <v>71</v>
      </c>
      <c r="Y74">
        <v>71</v>
      </c>
      <c r="Z74">
        <v>71</v>
      </c>
      <c r="AA74">
        <v>71</v>
      </c>
      <c r="AB74">
        <v>71</v>
      </c>
      <c r="AC74">
        <v>71</v>
      </c>
      <c r="AD74">
        <v>71</v>
      </c>
      <c r="AE74">
        <v>36</v>
      </c>
      <c r="AF74">
        <v>34</v>
      </c>
      <c r="AG74">
        <v>34</v>
      </c>
      <c r="AH74">
        <v>34</v>
      </c>
      <c r="AI74">
        <v>33</v>
      </c>
      <c r="AJ74">
        <v>33</v>
      </c>
      <c r="AK74">
        <v>32</v>
      </c>
      <c r="AL74">
        <v>33</v>
      </c>
      <c r="AM74">
        <v>33</v>
      </c>
      <c r="AN74">
        <v>33</v>
      </c>
      <c r="AO74">
        <v>32</v>
      </c>
      <c r="AP74">
        <v>32</v>
      </c>
      <c r="AQ74">
        <v>32</v>
      </c>
      <c r="AR74">
        <v>33</v>
      </c>
      <c r="AS74">
        <v>33</v>
      </c>
      <c r="AT74">
        <v>36</v>
      </c>
      <c r="AU74">
        <v>36</v>
      </c>
      <c r="AV74">
        <v>35</v>
      </c>
      <c r="AW74">
        <v>35</v>
      </c>
      <c r="AX74">
        <v>36</v>
      </c>
    </row>
    <row r="75" spans="1:50" x14ac:dyDescent="0.25">
      <c r="A75">
        <v>113</v>
      </c>
      <c r="B75" t="s">
        <v>119</v>
      </c>
      <c r="C75">
        <v>11</v>
      </c>
      <c r="D75" t="s">
        <v>95</v>
      </c>
      <c r="E75">
        <v>1</v>
      </c>
      <c r="F75" t="s">
        <v>96</v>
      </c>
      <c r="G75">
        <v>210</v>
      </c>
      <c r="H75">
        <v>198</v>
      </c>
      <c r="I75">
        <v>200</v>
      </c>
      <c r="J75">
        <v>206</v>
      </c>
      <c r="K75">
        <v>204</v>
      </c>
      <c r="L75">
        <v>205</v>
      </c>
      <c r="M75">
        <v>207</v>
      </c>
      <c r="N75">
        <v>207</v>
      </c>
      <c r="O75">
        <v>212</v>
      </c>
      <c r="P75">
        <v>211</v>
      </c>
      <c r="Q75">
        <v>209</v>
      </c>
      <c r="R75">
        <v>209</v>
      </c>
      <c r="S75">
        <v>210</v>
      </c>
      <c r="T75">
        <v>212</v>
      </c>
      <c r="U75">
        <v>214</v>
      </c>
      <c r="V75">
        <v>209</v>
      </c>
      <c r="W75">
        <v>214</v>
      </c>
      <c r="X75">
        <v>213</v>
      </c>
      <c r="Y75">
        <v>212</v>
      </c>
      <c r="Z75">
        <v>207</v>
      </c>
      <c r="AA75">
        <v>207</v>
      </c>
      <c r="AB75">
        <v>212</v>
      </c>
      <c r="AC75">
        <v>210</v>
      </c>
      <c r="AD75">
        <v>205</v>
      </c>
      <c r="AE75">
        <v>209</v>
      </c>
      <c r="AF75">
        <v>215</v>
      </c>
      <c r="AG75">
        <v>227</v>
      </c>
      <c r="AH75">
        <v>218</v>
      </c>
      <c r="AI75">
        <v>219</v>
      </c>
      <c r="AJ75">
        <v>217</v>
      </c>
      <c r="AK75">
        <v>219</v>
      </c>
      <c r="AL75">
        <v>221</v>
      </c>
      <c r="AM75">
        <v>224</v>
      </c>
      <c r="AN75">
        <v>222</v>
      </c>
      <c r="AO75">
        <v>222</v>
      </c>
      <c r="AP75">
        <v>223</v>
      </c>
      <c r="AQ75">
        <v>228</v>
      </c>
      <c r="AR75">
        <v>227</v>
      </c>
      <c r="AS75">
        <v>231</v>
      </c>
      <c r="AT75">
        <v>227</v>
      </c>
      <c r="AU75">
        <v>224</v>
      </c>
      <c r="AV75">
        <v>231</v>
      </c>
      <c r="AW75">
        <v>232</v>
      </c>
      <c r="AX75">
        <v>235</v>
      </c>
    </row>
    <row r="76" spans="1:50" x14ac:dyDescent="0.25">
      <c r="A76">
        <v>114</v>
      </c>
      <c r="B76" t="s">
        <v>94</v>
      </c>
      <c r="C76">
        <v>11</v>
      </c>
      <c r="D76" t="s">
        <v>95</v>
      </c>
      <c r="E76">
        <v>1</v>
      </c>
      <c r="F76" t="s">
        <v>96</v>
      </c>
      <c r="G76">
        <v>141</v>
      </c>
      <c r="H76">
        <v>138</v>
      </c>
      <c r="I76">
        <v>139</v>
      </c>
      <c r="J76">
        <v>140</v>
      </c>
      <c r="K76">
        <v>140</v>
      </c>
      <c r="L76">
        <v>137</v>
      </c>
      <c r="M76">
        <v>142</v>
      </c>
      <c r="N76">
        <v>145</v>
      </c>
      <c r="O76">
        <v>120</v>
      </c>
      <c r="P76">
        <v>126</v>
      </c>
      <c r="Q76">
        <v>129</v>
      </c>
      <c r="R76">
        <v>125</v>
      </c>
      <c r="S76">
        <v>125</v>
      </c>
      <c r="T76">
        <v>128</v>
      </c>
      <c r="U76">
        <v>124</v>
      </c>
      <c r="V76">
        <v>123</v>
      </c>
      <c r="W76">
        <v>125</v>
      </c>
      <c r="X76">
        <v>125</v>
      </c>
      <c r="Y76">
        <v>128</v>
      </c>
      <c r="Z76">
        <v>123</v>
      </c>
      <c r="AA76">
        <v>122</v>
      </c>
      <c r="AB76">
        <v>124</v>
      </c>
      <c r="AC76">
        <v>122</v>
      </c>
      <c r="AD76">
        <v>123</v>
      </c>
      <c r="AE76">
        <v>122</v>
      </c>
      <c r="AF76">
        <v>125</v>
      </c>
      <c r="AG76">
        <v>124</v>
      </c>
      <c r="AH76">
        <v>132</v>
      </c>
      <c r="AI76">
        <v>132</v>
      </c>
      <c r="AJ76">
        <v>125</v>
      </c>
      <c r="AK76">
        <v>122</v>
      </c>
      <c r="AL76">
        <v>120</v>
      </c>
      <c r="AM76">
        <v>126</v>
      </c>
      <c r="AN76">
        <v>119</v>
      </c>
      <c r="AO76">
        <v>124</v>
      </c>
      <c r="AP76">
        <v>128</v>
      </c>
      <c r="AQ76">
        <v>121</v>
      </c>
      <c r="AR76">
        <v>125</v>
      </c>
      <c r="AS76">
        <v>127</v>
      </c>
      <c r="AT76">
        <v>124</v>
      </c>
      <c r="AU76">
        <v>138</v>
      </c>
      <c r="AV76">
        <v>131</v>
      </c>
      <c r="AW76">
        <v>125</v>
      </c>
      <c r="AX76">
        <v>128</v>
      </c>
    </row>
    <row r="77" spans="1:50" x14ac:dyDescent="0.25">
      <c r="A77">
        <v>113</v>
      </c>
      <c r="B77" t="s">
        <v>119</v>
      </c>
      <c r="C77">
        <v>11</v>
      </c>
      <c r="D77" t="s">
        <v>95</v>
      </c>
      <c r="E77">
        <v>1</v>
      </c>
      <c r="F77" t="s">
        <v>96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6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>
        <v>114</v>
      </c>
      <c r="B78" t="s">
        <v>94</v>
      </c>
      <c r="C78">
        <v>11</v>
      </c>
      <c r="D78" t="s">
        <v>95</v>
      </c>
      <c r="E78">
        <v>1</v>
      </c>
      <c r="F78" t="s">
        <v>96</v>
      </c>
      <c r="G78">
        <v>81</v>
      </c>
      <c r="H78">
        <v>81</v>
      </c>
      <c r="I78">
        <v>80</v>
      </c>
      <c r="J78">
        <v>80</v>
      </c>
      <c r="K78">
        <v>80</v>
      </c>
      <c r="L78">
        <v>80</v>
      </c>
      <c r="M78">
        <v>80</v>
      </c>
      <c r="N78">
        <v>80</v>
      </c>
      <c r="O78">
        <v>71</v>
      </c>
      <c r="P78">
        <v>71</v>
      </c>
      <c r="Q78">
        <v>71</v>
      </c>
      <c r="R78">
        <v>71</v>
      </c>
      <c r="S78">
        <v>71</v>
      </c>
      <c r="T78">
        <v>71</v>
      </c>
      <c r="U78">
        <v>71</v>
      </c>
      <c r="V78">
        <v>71</v>
      </c>
      <c r="W78">
        <v>71</v>
      </c>
      <c r="X78">
        <v>71</v>
      </c>
      <c r="Y78">
        <v>71</v>
      </c>
      <c r="Z78">
        <v>71</v>
      </c>
      <c r="AA78">
        <v>71</v>
      </c>
      <c r="AB78">
        <v>71</v>
      </c>
      <c r="AC78">
        <v>71</v>
      </c>
      <c r="AD78">
        <v>71</v>
      </c>
      <c r="AE78">
        <v>23</v>
      </c>
      <c r="AF78">
        <v>23</v>
      </c>
      <c r="AG78">
        <v>22</v>
      </c>
      <c r="AH78">
        <v>23</v>
      </c>
      <c r="AI78">
        <v>23</v>
      </c>
      <c r="AJ78">
        <v>23</v>
      </c>
      <c r="AK78">
        <v>23</v>
      </c>
      <c r="AL78">
        <v>23</v>
      </c>
      <c r="AM78">
        <v>23</v>
      </c>
      <c r="AN78">
        <v>23</v>
      </c>
      <c r="AO78">
        <v>23</v>
      </c>
      <c r="AP78">
        <v>23</v>
      </c>
      <c r="AQ78">
        <v>23</v>
      </c>
      <c r="AR78">
        <v>23</v>
      </c>
      <c r="AS78">
        <v>22</v>
      </c>
      <c r="AT78">
        <v>25</v>
      </c>
      <c r="AU78">
        <v>25</v>
      </c>
      <c r="AV78">
        <v>24</v>
      </c>
      <c r="AW78">
        <v>24</v>
      </c>
      <c r="AX78">
        <v>25</v>
      </c>
    </row>
    <row r="79" spans="1:50" x14ac:dyDescent="0.25">
      <c r="A79">
        <v>113</v>
      </c>
      <c r="B79" t="s">
        <v>119</v>
      </c>
      <c r="C79">
        <v>11</v>
      </c>
      <c r="D79" t="s">
        <v>95</v>
      </c>
      <c r="E79">
        <v>1</v>
      </c>
      <c r="F79" t="s">
        <v>96</v>
      </c>
      <c r="G79">
        <v>21</v>
      </c>
      <c r="H79">
        <v>21</v>
      </c>
      <c r="I79">
        <v>21</v>
      </c>
      <c r="J79">
        <v>21</v>
      </c>
      <c r="K79">
        <v>21</v>
      </c>
      <c r="L79">
        <v>21</v>
      </c>
      <c r="M79">
        <v>21</v>
      </c>
      <c r="N79">
        <v>21</v>
      </c>
      <c r="O79">
        <v>21</v>
      </c>
      <c r="P79">
        <v>21</v>
      </c>
      <c r="Q79">
        <v>21</v>
      </c>
      <c r="R79">
        <v>21</v>
      </c>
      <c r="S79">
        <v>21</v>
      </c>
      <c r="T79">
        <v>21</v>
      </c>
      <c r="U79">
        <v>21</v>
      </c>
      <c r="V79">
        <v>21</v>
      </c>
      <c r="W79">
        <v>21</v>
      </c>
      <c r="X79">
        <v>21</v>
      </c>
      <c r="Y79">
        <v>21</v>
      </c>
      <c r="Z79">
        <v>21</v>
      </c>
      <c r="AA79">
        <v>21</v>
      </c>
      <c r="AB79">
        <v>21</v>
      </c>
      <c r="AC79">
        <v>21</v>
      </c>
      <c r="AD79">
        <v>21</v>
      </c>
      <c r="AE79">
        <v>21</v>
      </c>
      <c r="AF79">
        <v>21</v>
      </c>
      <c r="AG79">
        <v>21</v>
      </c>
      <c r="AH79">
        <v>21</v>
      </c>
      <c r="AI79">
        <v>21</v>
      </c>
      <c r="AJ79">
        <v>21</v>
      </c>
      <c r="AK79">
        <v>21</v>
      </c>
      <c r="AL79">
        <v>21</v>
      </c>
      <c r="AM79">
        <v>21</v>
      </c>
      <c r="AN79">
        <v>21</v>
      </c>
      <c r="AO79">
        <v>21</v>
      </c>
      <c r="AP79">
        <v>21</v>
      </c>
      <c r="AQ79">
        <v>21</v>
      </c>
      <c r="AR79">
        <v>21</v>
      </c>
      <c r="AS79">
        <v>21</v>
      </c>
      <c r="AT79">
        <v>21</v>
      </c>
      <c r="AU79">
        <v>21</v>
      </c>
      <c r="AV79">
        <v>21</v>
      </c>
      <c r="AW79">
        <v>21</v>
      </c>
      <c r="AX79">
        <v>21</v>
      </c>
    </row>
    <row r="80" spans="1:50" x14ac:dyDescent="0.25">
      <c r="A80">
        <v>114</v>
      </c>
      <c r="B80" t="s">
        <v>94</v>
      </c>
      <c r="C80">
        <v>11</v>
      </c>
      <c r="D80" t="s">
        <v>95</v>
      </c>
      <c r="E80">
        <v>1</v>
      </c>
      <c r="F80" t="s">
        <v>96</v>
      </c>
      <c r="G80">
        <v>82</v>
      </c>
      <c r="H80">
        <v>82</v>
      </c>
      <c r="I80">
        <v>80</v>
      </c>
      <c r="J80">
        <v>81</v>
      </c>
      <c r="K80">
        <v>81</v>
      </c>
      <c r="L80">
        <v>81</v>
      </c>
      <c r="M80">
        <v>81</v>
      </c>
      <c r="N80">
        <v>81</v>
      </c>
      <c r="O80">
        <v>72</v>
      </c>
      <c r="P80">
        <v>72</v>
      </c>
      <c r="Q80">
        <v>72</v>
      </c>
      <c r="R80">
        <v>73</v>
      </c>
      <c r="S80">
        <v>72</v>
      </c>
      <c r="T80">
        <v>72</v>
      </c>
      <c r="U80">
        <v>72</v>
      </c>
      <c r="V80">
        <v>72</v>
      </c>
      <c r="W80">
        <v>72</v>
      </c>
      <c r="X80">
        <v>72</v>
      </c>
      <c r="Y80">
        <v>72</v>
      </c>
      <c r="Z80">
        <v>72</v>
      </c>
      <c r="AA80">
        <v>72</v>
      </c>
      <c r="AB80">
        <v>72</v>
      </c>
      <c r="AC80">
        <v>72</v>
      </c>
      <c r="AD80">
        <v>72</v>
      </c>
      <c r="AE80">
        <v>33</v>
      </c>
      <c r="AF80">
        <v>33</v>
      </c>
      <c r="AG80">
        <v>32</v>
      </c>
      <c r="AH80">
        <v>32</v>
      </c>
      <c r="AI80">
        <v>30</v>
      </c>
      <c r="AJ80">
        <v>30</v>
      </c>
      <c r="AK80">
        <v>29</v>
      </c>
      <c r="AL80">
        <v>30</v>
      </c>
      <c r="AM80">
        <v>29</v>
      </c>
      <c r="AN80">
        <v>32</v>
      </c>
      <c r="AO80">
        <v>31</v>
      </c>
      <c r="AP80">
        <v>29</v>
      </c>
      <c r="AQ80">
        <v>29</v>
      </c>
      <c r="AR80">
        <v>32</v>
      </c>
      <c r="AS80">
        <v>31</v>
      </c>
      <c r="AT80">
        <v>34</v>
      </c>
      <c r="AU80">
        <v>33</v>
      </c>
      <c r="AV80">
        <v>33</v>
      </c>
      <c r="AW80">
        <v>33</v>
      </c>
      <c r="AX80">
        <v>34</v>
      </c>
    </row>
    <row r="81" spans="1:50" x14ac:dyDescent="0.25">
      <c r="A81">
        <v>113</v>
      </c>
      <c r="B81" t="s">
        <v>119</v>
      </c>
      <c r="C81">
        <v>11</v>
      </c>
      <c r="D81" t="s">
        <v>95</v>
      </c>
      <c r="E81">
        <v>1</v>
      </c>
      <c r="F81" t="s">
        <v>96</v>
      </c>
      <c r="G81">
        <v>114</v>
      </c>
      <c r="H81">
        <v>115</v>
      </c>
      <c r="I81">
        <v>112</v>
      </c>
      <c r="J81">
        <v>112</v>
      </c>
      <c r="K81">
        <v>111</v>
      </c>
      <c r="L81">
        <v>112</v>
      </c>
      <c r="M81">
        <v>112</v>
      </c>
      <c r="N81">
        <v>111</v>
      </c>
      <c r="O81">
        <v>0</v>
      </c>
      <c r="P81">
        <v>119</v>
      </c>
      <c r="Q81">
        <v>118</v>
      </c>
      <c r="R81">
        <v>117</v>
      </c>
      <c r="S81">
        <v>117</v>
      </c>
      <c r="T81">
        <v>116</v>
      </c>
      <c r="U81">
        <v>117</v>
      </c>
      <c r="V81">
        <v>114</v>
      </c>
      <c r="W81">
        <v>113</v>
      </c>
      <c r="X81">
        <v>114</v>
      </c>
      <c r="Y81">
        <v>113</v>
      </c>
      <c r="Z81">
        <v>112</v>
      </c>
      <c r="AA81">
        <v>114</v>
      </c>
      <c r="AB81">
        <v>111</v>
      </c>
      <c r="AC81">
        <v>113</v>
      </c>
      <c r="AD81">
        <v>112</v>
      </c>
      <c r="AE81">
        <v>86</v>
      </c>
      <c r="AF81">
        <v>113</v>
      </c>
      <c r="AG81">
        <v>112</v>
      </c>
      <c r="AH81">
        <v>87</v>
      </c>
      <c r="AI81">
        <v>112</v>
      </c>
      <c r="AJ81">
        <v>115</v>
      </c>
      <c r="AK81">
        <v>86</v>
      </c>
      <c r="AL81">
        <v>88</v>
      </c>
      <c r="AM81">
        <v>86</v>
      </c>
      <c r="AN81">
        <v>88</v>
      </c>
      <c r="AO81">
        <v>86</v>
      </c>
      <c r="AP81">
        <v>86</v>
      </c>
      <c r="AQ81">
        <v>86</v>
      </c>
      <c r="AR81">
        <v>86</v>
      </c>
      <c r="AS81">
        <v>85</v>
      </c>
      <c r="AT81">
        <v>86</v>
      </c>
      <c r="AU81">
        <v>90</v>
      </c>
      <c r="AV81">
        <v>114</v>
      </c>
      <c r="AW81">
        <v>114</v>
      </c>
      <c r="AX81">
        <v>111</v>
      </c>
    </row>
    <row r="82" spans="1:50" x14ac:dyDescent="0.25">
      <c r="A82">
        <v>114</v>
      </c>
      <c r="B82" t="s">
        <v>94</v>
      </c>
      <c r="C82">
        <v>11</v>
      </c>
      <c r="D82" t="s">
        <v>95</v>
      </c>
      <c r="E82">
        <v>1</v>
      </c>
      <c r="F82" t="s">
        <v>96</v>
      </c>
      <c r="G82">
        <v>87</v>
      </c>
      <c r="H82">
        <v>85</v>
      </c>
      <c r="I82">
        <v>85</v>
      </c>
      <c r="J82">
        <v>85</v>
      </c>
      <c r="K82">
        <v>84</v>
      </c>
      <c r="L82">
        <v>84</v>
      </c>
      <c r="M82">
        <v>84</v>
      </c>
      <c r="N82">
        <v>84</v>
      </c>
      <c r="O82">
        <v>85</v>
      </c>
      <c r="P82">
        <v>87</v>
      </c>
      <c r="Q82">
        <v>87</v>
      </c>
      <c r="R82">
        <v>85</v>
      </c>
      <c r="S82">
        <v>85</v>
      </c>
      <c r="T82">
        <v>84</v>
      </c>
      <c r="U82">
        <v>83</v>
      </c>
      <c r="V82">
        <v>83</v>
      </c>
      <c r="W82">
        <v>87</v>
      </c>
      <c r="X82">
        <v>87</v>
      </c>
      <c r="Y82">
        <v>83</v>
      </c>
      <c r="Z82">
        <v>82</v>
      </c>
      <c r="AA82">
        <v>82</v>
      </c>
      <c r="AB82">
        <v>84</v>
      </c>
      <c r="AC82">
        <v>81</v>
      </c>
      <c r="AD82">
        <v>80</v>
      </c>
      <c r="AE82">
        <v>81</v>
      </c>
      <c r="AF82">
        <v>80</v>
      </c>
      <c r="AG82">
        <v>79</v>
      </c>
      <c r="AH82">
        <v>81</v>
      </c>
      <c r="AI82">
        <v>80</v>
      </c>
      <c r="AJ82">
        <v>81</v>
      </c>
      <c r="AK82">
        <v>79</v>
      </c>
      <c r="AL82">
        <v>79</v>
      </c>
      <c r="AM82">
        <v>80</v>
      </c>
      <c r="AN82">
        <v>79</v>
      </c>
      <c r="AO82">
        <v>80</v>
      </c>
      <c r="AP82">
        <v>79</v>
      </c>
      <c r="AQ82">
        <v>79</v>
      </c>
      <c r="AR82">
        <v>79</v>
      </c>
      <c r="AS82">
        <v>79</v>
      </c>
      <c r="AT82">
        <v>81</v>
      </c>
      <c r="AU82">
        <v>80</v>
      </c>
      <c r="AV82">
        <v>79</v>
      </c>
      <c r="AW82">
        <v>81</v>
      </c>
      <c r="AX82">
        <v>79</v>
      </c>
    </row>
    <row r="83" spans="1:50" x14ac:dyDescent="0.25">
      <c r="A83">
        <v>113</v>
      </c>
      <c r="B83" t="s">
        <v>119</v>
      </c>
      <c r="C83">
        <v>11</v>
      </c>
      <c r="D83" t="s">
        <v>95</v>
      </c>
      <c r="E83">
        <v>1</v>
      </c>
      <c r="F83" t="s">
        <v>96</v>
      </c>
      <c r="G83">
        <v>52</v>
      </c>
      <c r="H83">
        <v>51</v>
      </c>
      <c r="I83">
        <v>51</v>
      </c>
      <c r="J83">
        <v>51</v>
      </c>
      <c r="K83">
        <v>49</v>
      </c>
      <c r="L83">
        <v>49</v>
      </c>
      <c r="M83">
        <v>51</v>
      </c>
      <c r="N83">
        <v>50</v>
      </c>
      <c r="O83">
        <v>50</v>
      </c>
      <c r="P83">
        <v>51</v>
      </c>
      <c r="Q83">
        <v>49</v>
      </c>
      <c r="R83">
        <v>49</v>
      </c>
      <c r="S83">
        <v>51</v>
      </c>
      <c r="T83">
        <v>51</v>
      </c>
      <c r="U83">
        <v>53</v>
      </c>
      <c r="V83">
        <v>53</v>
      </c>
      <c r="W83">
        <v>51</v>
      </c>
      <c r="X83">
        <v>51</v>
      </c>
      <c r="Y83">
        <v>51</v>
      </c>
      <c r="Z83">
        <v>51</v>
      </c>
      <c r="AA83">
        <v>50</v>
      </c>
      <c r="AB83">
        <v>52</v>
      </c>
      <c r="AC83">
        <v>61</v>
      </c>
      <c r="AD83">
        <v>61</v>
      </c>
      <c r="AE83">
        <v>60</v>
      </c>
      <c r="AF83">
        <v>61</v>
      </c>
      <c r="AG83">
        <v>51</v>
      </c>
      <c r="AH83">
        <v>53</v>
      </c>
      <c r="AI83">
        <v>53</v>
      </c>
      <c r="AJ83">
        <v>45</v>
      </c>
      <c r="AK83">
        <v>45</v>
      </c>
      <c r="AL83">
        <v>41</v>
      </c>
      <c r="AM83">
        <v>41</v>
      </c>
      <c r="AN83">
        <v>41</v>
      </c>
      <c r="AO83">
        <v>42</v>
      </c>
      <c r="AP83">
        <v>49</v>
      </c>
      <c r="AQ83">
        <v>49</v>
      </c>
      <c r="AR83">
        <v>48</v>
      </c>
      <c r="AS83">
        <v>49</v>
      </c>
      <c r="AT83">
        <v>40</v>
      </c>
      <c r="AU83">
        <v>41</v>
      </c>
      <c r="AV83">
        <v>41</v>
      </c>
      <c r="AW83">
        <v>42</v>
      </c>
      <c r="AX83">
        <v>42</v>
      </c>
    </row>
    <row r="84" spans="1:50" x14ac:dyDescent="0.25">
      <c r="A84">
        <v>113</v>
      </c>
      <c r="B84" t="s">
        <v>119</v>
      </c>
      <c r="C84">
        <v>11</v>
      </c>
      <c r="D84" t="s">
        <v>95</v>
      </c>
      <c r="E84">
        <v>1</v>
      </c>
      <c r="F84" t="s">
        <v>96</v>
      </c>
      <c r="G84">
        <v>93</v>
      </c>
      <c r="H84">
        <v>93</v>
      </c>
      <c r="I84">
        <v>93</v>
      </c>
      <c r="J84">
        <v>93</v>
      </c>
      <c r="K84">
        <v>93</v>
      </c>
      <c r="L84">
        <v>93</v>
      </c>
      <c r="M84">
        <v>93</v>
      </c>
      <c r="N84">
        <v>93</v>
      </c>
      <c r="O84">
        <v>93</v>
      </c>
      <c r="P84">
        <v>93</v>
      </c>
      <c r="Q84">
        <v>93</v>
      </c>
      <c r="R84">
        <v>93</v>
      </c>
      <c r="S84">
        <v>93</v>
      </c>
      <c r="T84">
        <v>94</v>
      </c>
      <c r="U84">
        <v>93</v>
      </c>
      <c r="V84">
        <v>94</v>
      </c>
      <c r="W84">
        <v>94</v>
      </c>
      <c r="X84">
        <v>94</v>
      </c>
      <c r="Y84">
        <v>94</v>
      </c>
      <c r="Z84">
        <v>94</v>
      </c>
      <c r="AA84">
        <v>93</v>
      </c>
      <c r="AB84">
        <v>94</v>
      </c>
      <c r="AC84">
        <v>93</v>
      </c>
      <c r="AD84">
        <v>93</v>
      </c>
      <c r="AE84">
        <v>93</v>
      </c>
      <c r="AF84">
        <v>93</v>
      </c>
      <c r="AG84">
        <v>93</v>
      </c>
      <c r="AH84">
        <v>93</v>
      </c>
      <c r="AI84">
        <v>93</v>
      </c>
      <c r="AJ84">
        <v>93</v>
      </c>
      <c r="AK84">
        <v>93</v>
      </c>
      <c r="AL84">
        <v>93</v>
      </c>
      <c r="AM84">
        <v>93</v>
      </c>
      <c r="AN84">
        <v>93</v>
      </c>
      <c r="AO84">
        <v>93</v>
      </c>
      <c r="AP84">
        <v>93</v>
      </c>
      <c r="AQ84">
        <v>93</v>
      </c>
      <c r="AR84">
        <v>92</v>
      </c>
      <c r="AS84">
        <v>92</v>
      </c>
      <c r="AT84">
        <v>85</v>
      </c>
      <c r="AU84">
        <v>85</v>
      </c>
      <c r="AV84">
        <v>90</v>
      </c>
      <c r="AW84">
        <v>90</v>
      </c>
      <c r="AX84">
        <v>90</v>
      </c>
    </row>
    <row r="85" spans="1:50" x14ac:dyDescent="0.25">
      <c r="A85">
        <v>114</v>
      </c>
      <c r="B85" t="s">
        <v>94</v>
      </c>
      <c r="C85">
        <v>11</v>
      </c>
      <c r="D85" t="s">
        <v>95</v>
      </c>
      <c r="E85">
        <v>1</v>
      </c>
      <c r="F85" t="s">
        <v>96</v>
      </c>
      <c r="G85">
        <v>82</v>
      </c>
      <c r="H85">
        <v>82</v>
      </c>
      <c r="I85">
        <v>80</v>
      </c>
      <c r="J85">
        <v>81</v>
      </c>
      <c r="K85">
        <v>81</v>
      </c>
      <c r="L85">
        <v>81</v>
      </c>
      <c r="M85">
        <v>81</v>
      </c>
      <c r="N85">
        <v>81</v>
      </c>
      <c r="O85">
        <v>72</v>
      </c>
      <c r="P85">
        <v>72</v>
      </c>
      <c r="Q85">
        <v>72</v>
      </c>
      <c r="R85">
        <v>72</v>
      </c>
      <c r="S85">
        <v>72</v>
      </c>
      <c r="T85">
        <v>72</v>
      </c>
      <c r="U85">
        <v>72</v>
      </c>
      <c r="V85">
        <v>72</v>
      </c>
      <c r="W85">
        <v>72</v>
      </c>
      <c r="X85">
        <v>72</v>
      </c>
      <c r="Y85">
        <v>71</v>
      </c>
      <c r="Z85">
        <v>72</v>
      </c>
      <c r="AA85">
        <v>72</v>
      </c>
      <c r="AB85">
        <v>72</v>
      </c>
      <c r="AC85">
        <v>72</v>
      </c>
      <c r="AD85">
        <v>72</v>
      </c>
      <c r="AE85">
        <v>32</v>
      </c>
      <c r="AF85">
        <v>32</v>
      </c>
      <c r="AG85">
        <v>35</v>
      </c>
      <c r="AH85">
        <v>36</v>
      </c>
      <c r="AI85">
        <v>35</v>
      </c>
      <c r="AJ85">
        <v>34</v>
      </c>
      <c r="AK85">
        <v>33</v>
      </c>
      <c r="AL85">
        <v>34</v>
      </c>
      <c r="AM85">
        <v>33</v>
      </c>
      <c r="AN85">
        <v>32</v>
      </c>
      <c r="AO85">
        <v>30</v>
      </c>
      <c r="AP85">
        <v>31</v>
      </c>
      <c r="AQ85">
        <v>30</v>
      </c>
      <c r="AR85">
        <v>34</v>
      </c>
      <c r="AS85">
        <v>33</v>
      </c>
      <c r="AT85">
        <v>36</v>
      </c>
      <c r="AU85">
        <v>36</v>
      </c>
      <c r="AV85">
        <v>35</v>
      </c>
      <c r="AW85">
        <v>35</v>
      </c>
      <c r="AX85">
        <v>36</v>
      </c>
    </row>
    <row r="86" spans="1:50" x14ac:dyDescent="0.25">
      <c r="A86">
        <v>529</v>
      </c>
      <c r="B86" t="s">
        <v>428</v>
      </c>
      <c r="C86">
        <v>52</v>
      </c>
      <c r="D86" t="s">
        <v>429</v>
      </c>
      <c r="E86">
        <v>5</v>
      </c>
      <c r="F86" t="s">
        <v>143</v>
      </c>
      <c r="G86">
        <v>65</v>
      </c>
      <c r="H86">
        <v>69</v>
      </c>
      <c r="I86">
        <v>72</v>
      </c>
      <c r="J86">
        <v>59</v>
      </c>
      <c r="K86">
        <v>54</v>
      </c>
      <c r="L86">
        <v>57</v>
      </c>
      <c r="M86">
        <v>58</v>
      </c>
      <c r="N86">
        <v>58</v>
      </c>
      <c r="O86">
        <v>61</v>
      </c>
      <c r="P86">
        <v>60</v>
      </c>
      <c r="Q86">
        <v>63</v>
      </c>
      <c r="R86">
        <v>52</v>
      </c>
      <c r="S86">
        <v>65</v>
      </c>
      <c r="T86">
        <v>64</v>
      </c>
      <c r="U86">
        <v>68</v>
      </c>
      <c r="V86">
        <v>56</v>
      </c>
      <c r="W86">
        <v>64</v>
      </c>
      <c r="X86">
        <v>57</v>
      </c>
      <c r="Y86">
        <v>59</v>
      </c>
      <c r="Z86">
        <v>56</v>
      </c>
      <c r="AA86">
        <v>58</v>
      </c>
      <c r="AB86">
        <v>53</v>
      </c>
      <c r="AC86">
        <v>50</v>
      </c>
      <c r="AD86">
        <v>57</v>
      </c>
      <c r="AE86">
        <v>55</v>
      </c>
      <c r="AF86">
        <v>58</v>
      </c>
      <c r="AG86">
        <v>62</v>
      </c>
      <c r="AH86">
        <v>60</v>
      </c>
      <c r="AI86">
        <v>56</v>
      </c>
      <c r="AJ86">
        <v>57</v>
      </c>
      <c r="AK86">
        <v>50</v>
      </c>
      <c r="AL86">
        <v>52</v>
      </c>
      <c r="AM86">
        <v>55</v>
      </c>
      <c r="AN86">
        <v>67</v>
      </c>
      <c r="AO86">
        <v>67</v>
      </c>
      <c r="AP86">
        <v>59</v>
      </c>
      <c r="AQ86">
        <v>67</v>
      </c>
      <c r="AR86">
        <v>63</v>
      </c>
      <c r="AS86">
        <v>70</v>
      </c>
      <c r="AT86">
        <v>59</v>
      </c>
      <c r="AU86">
        <v>70</v>
      </c>
      <c r="AV86">
        <v>67</v>
      </c>
      <c r="AW86">
        <v>69</v>
      </c>
      <c r="AX86">
        <v>65</v>
      </c>
    </row>
    <row r="87" spans="1:50" x14ac:dyDescent="0.25">
      <c r="A87">
        <v>113</v>
      </c>
      <c r="B87" t="s">
        <v>119</v>
      </c>
      <c r="C87">
        <v>11</v>
      </c>
      <c r="D87" t="s">
        <v>95</v>
      </c>
      <c r="E87">
        <v>1</v>
      </c>
      <c r="F87" t="s">
        <v>96</v>
      </c>
      <c r="G87">
        <v>84</v>
      </c>
      <c r="H87">
        <v>73</v>
      </c>
      <c r="I87">
        <v>72</v>
      </c>
      <c r="J87">
        <v>73</v>
      </c>
      <c r="K87">
        <v>75</v>
      </c>
      <c r="L87">
        <v>84</v>
      </c>
      <c r="M87">
        <v>81</v>
      </c>
      <c r="N87">
        <v>75</v>
      </c>
      <c r="O87">
        <v>75</v>
      </c>
      <c r="P87">
        <v>74</v>
      </c>
      <c r="Q87">
        <v>74</v>
      </c>
      <c r="R87">
        <v>104</v>
      </c>
      <c r="S87">
        <v>94</v>
      </c>
      <c r="T87">
        <v>95</v>
      </c>
      <c r="U87">
        <v>73</v>
      </c>
      <c r="V87">
        <v>73</v>
      </c>
      <c r="W87">
        <v>73</v>
      </c>
      <c r="X87">
        <v>73</v>
      </c>
      <c r="Y87">
        <v>97</v>
      </c>
      <c r="Z87">
        <v>86</v>
      </c>
      <c r="AA87">
        <v>86</v>
      </c>
      <c r="AB87">
        <v>86</v>
      </c>
      <c r="AC87">
        <v>78</v>
      </c>
      <c r="AD87">
        <v>92</v>
      </c>
      <c r="AE87">
        <v>91</v>
      </c>
      <c r="AF87">
        <v>83</v>
      </c>
      <c r="AG87">
        <v>85</v>
      </c>
      <c r="AH87">
        <v>78</v>
      </c>
      <c r="AI87">
        <v>91</v>
      </c>
      <c r="AJ87">
        <v>74</v>
      </c>
      <c r="AK87">
        <v>72</v>
      </c>
      <c r="AL87">
        <v>94</v>
      </c>
      <c r="AM87">
        <v>72</v>
      </c>
      <c r="AN87">
        <v>72</v>
      </c>
      <c r="AO87">
        <v>78</v>
      </c>
      <c r="AP87">
        <v>91</v>
      </c>
      <c r="AQ87">
        <v>72</v>
      </c>
      <c r="AR87">
        <v>83</v>
      </c>
      <c r="AS87">
        <v>85</v>
      </c>
      <c r="AT87">
        <v>85</v>
      </c>
      <c r="AU87">
        <v>100</v>
      </c>
      <c r="AV87">
        <v>88</v>
      </c>
      <c r="AW87">
        <v>88</v>
      </c>
      <c r="AX87">
        <v>91</v>
      </c>
    </row>
    <row r="88" spans="1:50" x14ac:dyDescent="0.25">
      <c r="A88">
        <v>113</v>
      </c>
      <c r="B88" t="s">
        <v>119</v>
      </c>
      <c r="C88">
        <v>11</v>
      </c>
      <c r="D88" t="s">
        <v>95</v>
      </c>
      <c r="E88">
        <v>1</v>
      </c>
      <c r="F88" t="s">
        <v>96</v>
      </c>
      <c r="G88">
        <v>131</v>
      </c>
      <c r="H88">
        <v>131</v>
      </c>
      <c r="I88">
        <v>131</v>
      </c>
      <c r="J88">
        <v>131</v>
      </c>
      <c r="K88">
        <v>131</v>
      </c>
      <c r="L88">
        <v>131</v>
      </c>
      <c r="M88">
        <v>131</v>
      </c>
      <c r="N88">
        <v>131</v>
      </c>
      <c r="O88">
        <v>131</v>
      </c>
      <c r="P88">
        <v>129</v>
      </c>
      <c r="Q88">
        <v>129</v>
      </c>
      <c r="R88">
        <v>131</v>
      </c>
      <c r="S88">
        <v>131</v>
      </c>
      <c r="T88">
        <v>131</v>
      </c>
      <c r="U88">
        <v>127</v>
      </c>
      <c r="V88">
        <v>131</v>
      </c>
      <c r="W88">
        <v>124</v>
      </c>
      <c r="X88">
        <v>128</v>
      </c>
      <c r="Y88">
        <v>127</v>
      </c>
      <c r="Z88">
        <v>128</v>
      </c>
      <c r="AA88">
        <v>128</v>
      </c>
      <c r="AB88">
        <v>130</v>
      </c>
      <c r="AC88">
        <v>128</v>
      </c>
      <c r="AD88">
        <v>126</v>
      </c>
      <c r="AE88">
        <v>126</v>
      </c>
      <c r="AF88">
        <v>128</v>
      </c>
      <c r="AG88">
        <v>126</v>
      </c>
      <c r="AH88">
        <v>126</v>
      </c>
      <c r="AI88">
        <v>127</v>
      </c>
      <c r="AJ88">
        <v>127</v>
      </c>
      <c r="AK88">
        <v>129</v>
      </c>
      <c r="AL88">
        <v>131</v>
      </c>
      <c r="AM88">
        <v>131</v>
      </c>
      <c r="AN88">
        <v>129</v>
      </c>
      <c r="AO88">
        <v>131</v>
      </c>
      <c r="AP88">
        <v>131</v>
      </c>
      <c r="AQ88">
        <v>129</v>
      </c>
      <c r="AR88">
        <v>126</v>
      </c>
      <c r="AS88">
        <v>130</v>
      </c>
      <c r="AT88">
        <v>123</v>
      </c>
      <c r="AU88">
        <v>123</v>
      </c>
      <c r="AV88">
        <v>126</v>
      </c>
      <c r="AW88">
        <v>128</v>
      </c>
      <c r="AX88">
        <v>128</v>
      </c>
    </row>
    <row r="89" spans="1:50" x14ac:dyDescent="0.25">
      <c r="A89">
        <v>114</v>
      </c>
      <c r="B89" t="s">
        <v>94</v>
      </c>
      <c r="C89">
        <v>11</v>
      </c>
      <c r="D89" t="s">
        <v>95</v>
      </c>
      <c r="E89">
        <v>1</v>
      </c>
      <c r="F89" t="s">
        <v>96</v>
      </c>
      <c r="G89">
        <v>33</v>
      </c>
      <c r="H89">
        <v>33</v>
      </c>
      <c r="I89">
        <v>33</v>
      </c>
      <c r="J89">
        <v>33</v>
      </c>
      <c r="K89">
        <v>33</v>
      </c>
      <c r="L89">
        <v>33</v>
      </c>
      <c r="M89">
        <v>33</v>
      </c>
      <c r="N89">
        <v>33</v>
      </c>
      <c r="O89">
        <v>33</v>
      </c>
      <c r="P89">
        <v>33</v>
      </c>
      <c r="Q89">
        <v>33</v>
      </c>
      <c r="R89">
        <v>33</v>
      </c>
      <c r="S89">
        <v>33</v>
      </c>
      <c r="T89">
        <v>33</v>
      </c>
      <c r="U89">
        <v>33</v>
      </c>
      <c r="V89">
        <v>33</v>
      </c>
      <c r="W89">
        <v>33</v>
      </c>
      <c r="X89">
        <v>33</v>
      </c>
      <c r="Y89">
        <v>33</v>
      </c>
      <c r="Z89">
        <v>33</v>
      </c>
      <c r="AA89">
        <v>33</v>
      </c>
      <c r="AB89">
        <v>33</v>
      </c>
      <c r="AC89">
        <v>33</v>
      </c>
      <c r="AD89">
        <v>33</v>
      </c>
      <c r="AE89">
        <v>33</v>
      </c>
      <c r="AF89">
        <v>33</v>
      </c>
      <c r="AG89">
        <v>33</v>
      </c>
      <c r="AH89">
        <v>33</v>
      </c>
      <c r="AI89">
        <v>33</v>
      </c>
      <c r="AJ89">
        <v>33</v>
      </c>
      <c r="AK89">
        <v>33</v>
      </c>
      <c r="AL89">
        <v>33</v>
      </c>
      <c r="AM89">
        <v>33</v>
      </c>
      <c r="AN89">
        <v>33</v>
      </c>
      <c r="AO89">
        <v>33</v>
      </c>
      <c r="AP89">
        <v>33</v>
      </c>
      <c r="AQ89">
        <v>33</v>
      </c>
      <c r="AR89">
        <v>33</v>
      </c>
      <c r="AS89">
        <v>33</v>
      </c>
      <c r="AT89">
        <v>33</v>
      </c>
      <c r="AU89">
        <v>33</v>
      </c>
      <c r="AV89">
        <v>33</v>
      </c>
      <c r="AW89">
        <v>33</v>
      </c>
      <c r="AX89">
        <v>33</v>
      </c>
    </row>
    <row r="90" spans="1:50" x14ac:dyDescent="0.25">
      <c r="A90">
        <v>114</v>
      </c>
      <c r="B90" t="s">
        <v>94</v>
      </c>
      <c r="C90">
        <v>11</v>
      </c>
      <c r="D90" t="s">
        <v>95</v>
      </c>
      <c r="E90">
        <v>1</v>
      </c>
      <c r="F90" t="s">
        <v>96</v>
      </c>
      <c r="G90">
        <v>82</v>
      </c>
      <c r="H90">
        <v>82</v>
      </c>
      <c r="I90">
        <v>80</v>
      </c>
      <c r="J90">
        <v>6</v>
      </c>
      <c r="K90">
        <v>81</v>
      </c>
      <c r="L90">
        <v>81</v>
      </c>
      <c r="M90">
        <v>81</v>
      </c>
      <c r="N90">
        <v>81</v>
      </c>
      <c r="O90">
        <v>72</v>
      </c>
      <c r="P90">
        <v>72</v>
      </c>
      <c r="Q90">
        <v>72</v>
      </c>
      <c r="R90">
        <v>73</v>
      </c>
      <c r="S90">
        <v>72</v>
      </c>
      <c r="T90">
        <v>72</v>
      </c>
      <c r="U90">
        <v>72</v>
      </c>
      <c r="V90">
        <v>72</v>
      </c>
      <c r="W90">
        <v>72</v>
      </c>
      <c r="X90">
        <v>72</v>
      </c>
      <c r="Y90">
        <v>72</v>
      </c>
      <c r="Z90">
        <v>72</v>
      </c>
      <c r="AA90">
        <v>72</v>
      </c>
      <c r="AB90">
        <v>72</v>
      </c>
      <c r="AC90">
        <v>72</v>
      </c>
      <c r="AD90">
        <v>72</v>
      </c>
      <c r="AE90">
        <v>22</v>
      </c>
      <c r="AF90">
        <v>22</v>
      </c>
      <c r="AG90">
        <v>23</v>
      </c>
      <c r="AH90">
        <v>23</v>
      </c>
      <c r="AI90">
        <v>23</v>
      </c>
      <c r="AJ90">
        <v>23</v>
      </c>
      <c r="AK90">
        <v>23</v>
      </c>
      <c r="AL90">
        <v>23</v>
      </c>
      <c r="AM90">
        <v>23</v>
      </c>
      <c r="AN90">
        <v>23</v>
      </c>
      <c r="AO90">
        <v>23</v>
      </c>
      <c r="AP90">
        <v>23</v>
      </c>
      <c r="AQ90">
        <v>22</v>
      </c>
      <c r="AR90">
        <v>24</v>
      </c>
      <c r="AS90">
        <v>25</v>
      </c>
      <c r="AT90">
        <v>26</v>
      </c>
      <c r="AU90">
        <v>25</v>
      </c>
      <c r="AV90">
        <v>24</v>
      </c>
      <c r="AW90">
        <v>24</v>
      </c>
      <c r="AX90">
        <v>25</v>
      </c>
    </row>
    <row r="91" spans="1:50" x14ac:dyDescent="0.25">
      <c r="A91">
        <v>113</v>
      </c>
      <c r="B91" t="s">
        <v>119</v>
      </c>
      <c r="C91">
        <v>11</v>
      </c>
      <c r="D91" t="s">
        <v>95</v>
      </c>
      <c r="E91">
        <v>1</v>
      </c>
      <c r="F91" t="s">
        <v>96</v>
      </c>
      <c r="G91">
        <v>85</v>
      </c>
      <c r="H91">
        <v>85</v>
      </c>
      <c r="I91">
        <v>85</v>
      </c>
      <c r="J91">
        <v>85</v>
      </c>
      <c r="K91">
        <v>85</v>
      </c>
      <c r="L91">
        <v>85</v>
      </c>
      <c r="M91">
        <v>85</v>
      </c>
      <c r="N91">
        <v>85</v>
      </c>
      <c r="O91">
        <v>85</v>
      </c>
      <c r="P91">
        <v>85</v>
      </c>
      <c r="Q91">
        <v>85</v>
      </c>
      <c r="R91">
        <v>85</v>
      </c>
      <c r="S91">
        <v>85</v>
      </c>
      <c r="T91">
        <v>85</v>
      </c>
      <c r="U91">
        <v>85</v>
      </c>
      <c r="V91">
        <v>85</v>
      </c>
      <c r="W91">
        <v>85</v>
      </c>
      <c r="X91">
        <v>85</v>
      </c>
      <c r="Y91">
        <v>85</v>
      </c>
      <c r="Z91">
        <v>85</v>
      </c>
      <c r="AA91">
        <v>85</v>
      </c>
      <c r="AB91">
        <v>80</v>
      </c>
      <c r="AC91">
        <v>85</v>
      </c>
      <c r="AD91">
        <v>85</v>
      </c>
      <c r="AE91">
        <v>80</v>
      </c>
      <c r="AF91">
        <v>85</v>
      </c>
      <c r="AG91">
        <v>85</v>
      </c>
      <c r="AH91">
        <v>85</v>
      </c>
      <c r="AI91">
        <v>85</v>
      </c>
      <c r="AJ91">
        <v>85</v>
      </c>
      <c r="AK91">
        <v>85</v>
      </c>
      <c r="AL91">
        <v>85</v>
      </c>
      <c r="AM91">
        <v>85</v>
      </c>
      <c r="AN91">
        <v>80</v>
      </c>
      <c r="AO91">
        <v>80</v>
      </c>
      <c r="AP91">
        <v>85</v>
      </c>
      <c r="AQ91">
        <v>85</v>
      </c>
      <c r="AR91">
        <v>85</v>
      </c>
      <c r="AS91">
        <v>85</v>
      </c>
      <c r="AT91">
        <v>80</v>
      </c>
      <c r="AU91">
        <v>85</v>
      </c>
      <c r="AV91">
        <v>85</v>
      </c>
      <c r="AW91">
        <v>82</v>
      </c>
      <c r="AX91">
        <v>85</v>
      </c>
    </row>
    <row r="92" spans="1:50" x14ac:dyDescent="0.25">
      <c r="A92">
        <v>114</v>
      </c>
      <c r="B92" t="s">
        <v>94</v>
      </c>
      <c r="C92">
        <v>11</v>
      </c>
      <c r="D92" t="s">
        <v>95</v>
      </c>
      <c r="E92">
        <v>1</v>
      </c>
      <c r="F92" t="s">
        <v>96</v>
      </c>
      <c r="G92">
        <v>80</v>
      </c>
      <c r="H92">
        <v>79</v>
      </c>
      <c r="I92">
        <v>77</v>
      </c>
      <c r="J92">
        <v>78</v>
      </c>
      <c r="K92">
        <v>78</v>
      </c>
      <c r="L92">
        <v>78</v>
      </c>
      <c r="M92">
        <v>78</v>
      </c>
      <c r="N92">
        <v>78</v>
      </c>
      <c r="O92">
        <v>69</v>
      </c>
      <c r="P92">
        <v>69</v>
      </c>
      <c r="Q92">
        <v>69</v>
      </c>
      <c r="R92">
        <v>70</v>
      </c>
      <c r="S92">
        <v>69</v>
      </c>
      <c r="T92">
        <v>69</v>
      </c>
      <c r="U92">
        <v>69</v>
      </c>
      <c r="V92">
        <v>69</v>
      </c>
      <c r="W92">
        <v>69</v>
      </c>
      <c r="X92">
        <v>69</v>
      </c>
      <c r="Y92">
        <v>69</v>
      </c>
      <c r="Z92">
        <v>69</v>
      </c>
      <c r="AA92">
        <v>69</v>
      </c>
      <c r="AB92">
        <v>69</v>
      </c>
      <c r="AC92">
        <v>69</v>
      </c>
      <c r="AD92">
        <v>69</v>
      </c>
      <c r="AE92">
        <v>33</v>
      </c>
      <c r="AF92">
        <v>33</v>
      </c>
      <c r="AG92">
        <v>36</v>
      </c>
      <c r="AH92">
        <v>36</v>
      </c>
      <c r="AI92">
        <v>35</v>
      </c>
      <c r="AJ92">
        <v>34</v>
      </c>
      <c r="AK92">
        <v>33</v>
      </c>
      <c r="AL92">
        <v>34</v>
      </c>
      <c r="AM92">
        <v>33</v>
      </c>
      <c r="AN92">
        <v>33</v>
      </c>
      <c r="AO92">
        <v>32</v>
      </c>
      <c r="AP92">
        <v>32</v>
      </c>
      <c r="AQ92">
        <v>31</v>
      </c>
      <c r="AR92">
        <v>34</v>
      </c>
      <c r="AS92">
        <v>34</v>
      </c>
      <c r="AT92">
        <v>37</v>
      </c>
      <c r="AU92">
        <v>36</v>
      </c>
      <c r="AV92">
        <v>35</v>
      </c>
      <c r="AW92">
        <v>35</v>
      </c>
      <c r="AX92">
        <v>36</v>
      </c>
    </row>
    <row r="93" spans="1:50" x14ac:dyDescent="0.25">
      <c r="A93">
        <v>113</v>
      </c>
      <c r="B93" t="s">
        <v>119</v>
      </c>
      <c r="C93">
        <v>11</v>
      </c>
      <c r="D93" t="s">
        <v>95</v>
      </c>
      <c r="E93">
        <v>1</v>
      </c>
      <c r="F93" t="s">
        <v>96</v>
      </c>
      <c r="G93">
        <v>53</v>
      </c>
      <c r="H93">
        <v>53</v>
      </c>
      <c r="I93">
        <v>30</v>
      </c>
      <c r="J93">
        <v>50</v>
      </c>
      <c r="K93">
        <v>46</v>
      </c>
      <c r="L93">
        <v>50</v>
      </c>
      <c r="M93">
        <v>51</v>
      </c>
      <c r="N93">
        <v>52</v>
      </c>
      <c r="O93">
        <v>52</v>
      </c>
      <c r="P93">
        <v>51</v>
      </c>
      <c r="Q93">
        <v>31</v>
      </c>
      <c r="R93">
        <v>32</v>
      </c>
      <c r="S93">
        <v>52</v>
      </c>
      <c r="T93">
        <v>53</v>
      </c>
      <c r="U93">
        <v>53</v>
      </c>
      <c r="V93">
        <v>52</v>
      </c>
      <c r="W93">
        <v>52</v>
      </c>
      <c r="X93">
        <v>52</v>
      </c>
      <c r="Y93">
        <v>52</v>
      </c>
      <c r="Z93">
        <v>52</v>
      </c>
      <c r="AA93">
        <v>53</v>
      </c>
      <c r="AB93">
        <v>52</v>
      </c>
      <c r="AC93">
        <v>52</v>
      </c>
      <c r="AD93">
        <v>52</v>
      </c>
      <c r="AE93">
        <v>53</v>
      </c>
      <c r="AF93">
        <v>53</v>
      </c>
      <c r="AG93">
        <v>53</v>
      </c>
      <c r="AH93">
        <v>53</v>
      </c>
      <c r="AI93">
        <v>52</v>
      </c>
      <c r="AJ93">
        <v>53</v>
      </c>
      <c r="AK93">
        <v>52</v>
      </c>
      <c r="AL93">
        <v>51</v>
      </c>
      <c r="AM93">
        <v>52</v>
      </c>
      <c r="AN93">
        <v>52</v>
      </c>
      <c r="AO93">
        <v>53</v>
      </c>
      <c r="AP93">
        <v>52</v>
      </c>
      <c r="AQ93">
        <v>53</v>
      </c>
      <c r="AR93">
        <v>53</v>
      </c>
      <c r="AS93">
        <v>53</v>
      </c>
      <c r="AT93">
        <v>53</v>
      </c>
      <c r="AU93">
        <v>52</v>
      </c>
      <c r="AV93">
        <v>52</v>
      </c>
      <c r="AW93">
        <v>52</v>
      </c>
      <c r="AX93">
        <v>52</v>
      </c>
    </row>
    <row r="94" spans="1:50" x14ac:dyDescent="0.25">
      <c r="A94">
        <v>114</v>
      </c>
      <c r="B94" t="s">
        <v>94</v>
      </c>
      <c r="C94">
        <v>11</v>
      </c>
      <c r="D94" t="s">
        <v>95</v>
      </c>
      <c r="E94">
        <v>1</v>
      </c>
      <c r="F94" t="s">
        <v>96</v>
      </c>
      <c r="G94">
        <v>82</v>
      </c>
      <c r="H94">
        <v>82</v>
      </c>
      <c r="I94">
        <v>80</v>
      </c>
      <c r="J94">
        <v>81</v>
      </c>
      <c r="K94">
        <v>81</v>
      </c>
      <c r="L94">
        <v>81</v>
      </c>
      <c r="M94">
        <v>81</v>
      </c>
      <c r="N94">
        <v>81</v>
      </c>
      <c r="O94">
        <v>72</v>
      </c>
      <c r="P94">
        <v>72</v>
      </c>
      <c r="Q94">
        <v>72</v>
      </c>
      <c r="R94">
        <v>73</v>
      </c>
      <c r="S94">
        <v>72</v>
      </c>
      <c r="T94">
        <v>72</v>
      </c>
      <c r="U94">
        <v>72</v>
      </c>
      <c r="V94">
        <v>72</v>
      </c>
      <c r="W94">
        <v>72</v>
      </c>
      <c r="X94">
        <v>72</v>
      </c>
      <c r="Y94">
        <v>72</v>
      </c>
      <c r="Z94">
        <v>72</v>
      </c>
      <c r="AA94">
        <v>72</v>
      </c>
      <c r="AB94">
        <v>72</v>
      </c>
      <c r="AC94">
        <v>72</v>
      </c>
      <c r="AD94">
        <v>72</v>
      </c>
      <c r="AE94">
        <v>23</v>
      </c>
      <c r="AF94">
        <v>23</v>
      </c>
      <c r="AG94">
        <v>22</v>
      </c>
      <c r="AH94">
        <v>23</v>
      </c>
      <c r="AI94">
        <v>23</v>
      </c>
      <c r="AJ94">
        <v>23</v>
      </c>
      <c r="AK94">
        <v>22</v>
      </c>
      <c r="AL94">
        <v>22</v>
      </c>
      <c r="AM94">
        <v>23</v>
      </c>
      <c r="AN94">
        <v>23</v>
      </c>
      <c r="AO94">
        <v>23</v>
      </c>
      <c r="AP94">
        <v>23</v>
      </c>
      <c r="AQ94">
        <v>22</v>
      </c>
      <c r="AR94">
        <v>23</v>
      </c>
      <c r="AS94">
        <v>22</v>
      </c>
      <c r="AT94">
        <v>25</v>
      </c>
      <c r="AU94">
        <v>25</v>
      </c>
      <c r="AV94">
        <v>24</v>
      </c>
      <c r="AW94">
        <v>24</v>
      </c>
      <c r="AX94">
        <v>25</v>
      </c>
    </row>
    <row r="95" spans="1:50" x14ac:dyDescent="0.25">
      <c r="A95">
        <v>114</v>
      </c>
      <c r="B95" t="s">
        <v>94</v>
      </c>
      <c r="C95">
        <v>11</v>
      </c>
      <c r="D95" t="s">
        <v>95</v>
      </c>
      <c r="E95">
        <v>1</v>
      </c>
      <c r="F95" t="s">
        <v>96</v>
      </c>
      <c r="G95">
        <v>408</v>
      </c>
      <c r="H95">
        <v>408</v>
      </c>
      <c r="I95">
        <v>83</v>
      </c>
      <c r="J95">
        <v>50</v>
      </c>
      <c r="K95">
        <v>56</v>
      </c>
      <c r="L95">
        <v>54</v>
      </c>
      <c r="M95">
        <v>58</v>
      </c>
      <c r="N95">
        <v>57</v>
      </c>
      <c r="O95">
        <v>59</v>
      </c>
      <c r="P95">
        <v>63</v>
      </c>
      <c r="Q95">
        <v>62</v>
      </c>
      <c r="R95">
        <v>36</v>
      </c>
      <c r="S95">
        <v>35</v>
      </c>
      <c r="T95">
        <v>38</v>
      </c>
      <c r="U95">
        <v>42</v>
      </c>
      <c r="V95">
        <v>45</v>
      </c>
      <c r="W95">
        <v>44</v>
      </c>
      <c r="X95">
        <v>43</v>
      </c>
      <c r="Y95">
        <v>45</v>
      </c>
      <c r="Z95">
        <v>45</v>
      </c>
      <c r="AA95">
        <v>49</v>
      </c>
      <c r="AB95">
        <v>48</v>
      </c>
      <c r="AC95">
        <v>46</v>
      </c>
      <c r="AD95">
        <v>39</v>
      </c>
      <c r="AE95">
        <v>46</v>
      </c>
      <c r="AF95">
        <v>47</v>
      </c>
      <c r="AG95">
        <v>43</v>
      </c>
      <c r="AH95">
        <v>47</v>
      </c>
      <c r="AI95">
        <v>45</v>
      </c>
      <c r="AJ95">
        <v>47</v>
      </c>
      <c r="AK95">
        <v>48</v>
      </c>
      <c r="AL95">
        <v>49</v>
      </c>
      <c r="AM95">
        <v>43</v>
      </c>
      <c r="AN95">
        <v>47</v>
      </c>
      <c r="AO95">
        <v>49</v>
      </c>
      <c r="AP95">
        <v>47</v>
      </c>
      <c r="AQ95">
        <v>43</v>
      </c>
      <c r="AR95">
        <v>44</v>
      </c>
      <c r="AS95">
        <v>47</v>
      </c>
      <c r="AT95">
        <v>42</v>
      </c>
      <c r="AU95">
        <v>48</v>
      </c>
      <c r="AV95">
        <v>45</v>
      </c>
      <c r="AW95">
        <v>41</v>
      </c>
      <c r="AX95">
        <v>45</v>
      </c>
    </row>
    <row r="96" spans="1:50" x14ac:dyDescent="0.25">
      <c r="A96">
        <v>113</v>
      </c>
      <c r="B96" t="s">
        <v>119</v>
      </c>
      <c r="C96">
        <v>11</v>
      </c>
      <c r="D96" t="s">
        <v>95</v>
      </c>
      <c r="E96">
        <v>1</v>
      </c>
      <c r="F96" t="s">
        <v>96</v>
      </c>
      <c r="G96">
        <v>255</v>
      </c>
      <c r="H96">
        <v>258</v>
      </c>
      <c r="I96">
        <v>252</v>
      </c>
      <c r="J96">
        <v>254</v>
      </c>
      <c r="K96">
        <v>253</v>
      </c>
      <c r="L96">
        <v>256</v>
      </c>
      <c r="M96">
        <v>268</v>
      </c>
      <c r="N96">
        <v>266</v>
      </c>
      <c r="O96">
        <v>261</v>
      </c>
      <c r="P96">
        <v>258</v>
      </c>
      <c r="Q96">
        <v>251</v>
      </c>
      <c r="R96">
        <v>257</v>
      </c>
      <c r="S96">
        <v>251</v>
      </c>
      <c r="T96">
        <v>254</v>
      </c>
      <c r="U96">
        <v>41</v>
      </c>
      <c r="V96">
        <v>43</v>
      </c>
      <c r="W96">
        <v>43</v>
      </c>
      <c r="X96">
        <v>52</v>
      </c>
      <c r="Y96">
        <v>53</v>
      </c>
      <c r="Z96">
        <v>57</v>
      </c>
      <c r="AA96">
        <v>57</v>
      </c>
      <c r="AB96">
        <v>59</v>
      </c>
      <c r="AC96">
        <v>61</v>
      </c>
      <c r="AD96">
        <v>62</v>
      </c>
      <c r="AE96">
        <v>64</v>
      </c>
      <c r="AF96">
        <v>62</v>
      </c>
      <c r="AG96">
        <v>62</v>
      </c>
      <c r="AH96">
        <v>62</v>
      </c>
      <c r="AI96">
        <v>64</v>
      </c>
      <c r="AJ96">
        <v>64</v>
      </c>
      <c r="AK96">
        <v>64</v>
      </c>
      <c r="AL96">
        <v>62</v>
      </c>
      <c r="AM96">
        <v>62</v>
      </c>
      <c r="AN96">
        <v>64</v>
      </c>
      <c r="AO96">
        <v>61</v>
      </c>
      <c r="AP96">
        <v>64</v>
      </c>
      <c r="AQ96">
        <v>64</v>
      </c>
      <c r="AR96">
        <v>66</v>
      </c>
      <c r="AS96">
        <v>64</v>
      </c>
      <c r="AT96">
        <v>64</v>
      </c>
      <c r="AU96">
        <v>63</v>
      </c>
      <c r="AV96">
        <v>55</v>
      </c>
      <c r="AW96">
        <v>57</v>
      </c>
      <c r="AX96">
        <v>57</v>
      </c>
    </row>
    <row r="97" spans="1:50" x14ac:dyDescent="0.25">
      <c r="A97">
        <v>113</v>
      </c>
      <c r="B97" t="s">
        <v>119</v>
      </c>
      <c r="C97">
        <v>11</v>
      </c>
      <c r="D97" t="s">
        <v>95</v>
      </c>
      <c r="E97">
        <v>1</v>
      </c>
      <c r="F97" t="s">
        <v>96</v>
      </c>
      <c r="G97">
        <v>38</v>
      </c>
      <c r="H97">
        <v>38</v>
      </c>
      <c r="I97">
        <v>38</v>
      </c>
      <c r="J97">
        <v>38</v>
      </c>
      <c r="K97">
        <v>37</v>
      </c>
      <c r="L97">
        <v>38</v>
      </c>
      <c r="M97">
        <v>38</v>
      </c>
      <c r="N97">
        <v>37</v>
      </c>
      <c r="O97">
        <v>37</v>
      </c>
      <c r="P97">
        <v>37</v>
      </c>
      <c r="Q97">
        <v>37</v>
      </c>
      <c r="R97">
        <v>38</v>
      </c>
      <c r="S97">
        <v>38</v>
      </c>
      <c r="T97">
        <v>38</v>
      </c>
      <c r="U97">
        <v>38</v>
      </c>
      <c r="V97">
        <v>38</v>
      </c>
      <c r="W97">
        <v>38</v>
      </c>
      <c r="X97">
        <v>40</v>
      </c>
      <c r="Y97">
        <v>40</v>
      </c>
      <c r="Z97">
        <v>38</v>
      </c>
      <c r="AA97">
        <v>40</v>
      </c>
      <c r="AB97">
        <v>40</v>
      </c>
      <c r="AC97">
        <v>40</v>
      </c>
      <c r="AD97">
        <v>39</v>
      </c>
      <c r="AE97">
        <v>39</v>
      </c>
      <c r="AF97">
        <v>40</v>
      </c>
      <c r="AG97">
        <v>40</v>
      </c>
      <c r="AH97">
        <v>40</v>
      </c>
      <c r="AI97">
        <v>40</v>
      </c>
      <c r="AJ97">
        <v>39</v>
      </c>
      <c r="AK97">
        <v>39</v>
      </c>
      <c r="AL97">
        <v>39</v>
      </c>
      <c r="AM97">
        <v>42</v>
      </c>
      <c r="AN97">
        <v>37</v>
      </c>
      <c r="AO97">
        <v>37</v>
      </c>
      <c r="AP97">
        <v>37</v>
      </c>
      <c r="AQ97">
        <v>37</v>
      </c>
      <c r="AR97">
        <v>35</v>
      </c>
      <c r="AS97">
        <v>35</v>
      </c>
      <c r="AT97">
        <v>35</v>
      </c>
      <c r="AU97">
        <v>34</v>
      </c>
      <c r="AV97">
        <v>34</v>
      </c>
      <c r="AW97">
        <v>34</v>
      </c>
      <c r="AX97">
        <v>34</v>
      </c>
    </row>
    <row r="98" spans="1:50" x14ac:dyDescent="0.25">
      <c r="A98">
        <v>113</v>
      </c>
      <c r="B98" t="s">
        <v>119</v>
      </c>
      <c r="C98">
        <v>11</v>
      </c>
      <c r="D98" t="s">
        <v>95</v>
      </c>
      <c r="E98">
        <v>1</v>
      </c>
      <c r="F98" t="s">
        <v>96</v>
      </c>
      <c r="G98">
        <v>22</v>
      </c>
      <c r="H98">
        <v>22</v>
      </c>
      <c r="I98">
        <v>22</v>
      </c>
      <c r="J98">
        <v>22</v>
      </c>
      <c r="K98">
        <v>22</v>
      </c>
      <c r="L98">
        <v>22</v>
      </c>
      <c r="M98">
        <v>22</v>
      </c>
      <c r="N98">
        <v>22</v>
      </c>
      <c r="O98">
        <v>22</v>
      </c>
      <c r="P98">
        <v>22</v>
      </c>
      <c r="Q98">
        <v>22</v>
      </c>
      <c r="R98">
        <v>22</v>
      </c>
      <c r="S98">
        <v>24</v>
      </c>
      <c r="T98">
        <v>24</v>
      </c>
      <c r="U98">
        <v>24</v>
      </c>
      <c r="V98">
        <v>24</v>
      </c>
      <c r="W98">
        <v>23</v>
      </c>
      <c r="X98">
        <v>23</v>
      </c>
      <c r="Y98">
        <v>23</v>
      </c>
      <c r="Z98">
        <v>23</v>
      </c>
      <c r="AA98">
        <v>24</v>
      </c>
      <c r="AB98">
        <v>24</v>
      </c>
      <c r="AC98">
        <v>24</v>
      </c>
      <c r="AD98">
        <v>24</v>
      </c>
      <c r="AE98">
        <v>25</v>
      </c>
      <c r="AF98">
        <v>24</v>
      </c>
      <c r="AG98">
        <v>23</v>
      </c>
      <c r="AH98">
        <v>23</v>
      </c>
      <c r="AI98">
        <v>23</v>
      </c>
      <c r="AJ98">
        <v>23</v>
      </c>
      <c r="AK98">
        <v>23</v>
      </c>
      <c r="AL98">
        <v>24</v>
      </c>
      <c r="AM98">
        <v>24</v>
      </c>
      <c r="AN98">
        <v>24</v>
      </c>
      <c r="AO98">
        <v>23</v>
      </c>
      <c r="AP98">
        <v>23</v>
      </c>
      <c r="AQ98">
        <v>24</v>
      </c>
      <c r="AR98">
        <v>24</v>
      </c>
      <c r="AS98">
        <v>23</v>
      </c>
      <c r="AT98">
        <v>24</v>
      </c>
      <c r="AU98">
        <v>24</v>
      </c>
      <c r="AV98">
        <v>24</v>
      </c>
      <c r="AW98">
        <v>24</v>
      </c>
      <c r="AX98">
        <v>24</v>
      </c>
    </row>
    <row r="99" spans="1:50" x14ac:dyDescent="0.25">
      <c r="A99">
        <v>114</v>
      </c>
      <c r="B99" t="s">
        <v>94</v>
      </c>
      <c r="C99">
        <v>11</v>
      </c>
      <c r="D99" t="s">
        <v>95</v>
      </c>
      <c r="E99">
        <v>1</v>
      </c>
      <c r="F99" t="s">
        <v>96</v>
      </c>
      <c r="G99">
        <v>11</v>
      </c>
      <c r="H99">
        <v>11</v>
      </c>
      <c r="I99">
        <v>11</v>
      </c>
      <c r="J99">
        <v>11</v>
      </c>
      <c r="K99">
        <v>11</v>
      </c>
      <c r="L99">
        <v>11</v>
      </c>
      <c r="M99">
        <v>8</v>
      </c>
      <c r="N99">
        <v>8</v>
      </c>
      <c r="O99">
        <v>11</v>
      </c>
      <c r="P99">
        <v>6</v>
      </c>
      <c r="Q99">
        <v>8</v>
      </c>
      <c r="R99">
        <v>11</v>
      </c>
      <c r="S99">
        <v>11</v>
      </c>
      <c r="T99">
        <v>6</v>
      </c>
      <c r="U99">
        <v>8</v>
      </c>
      <c r="V99">
        <v>8</v>
      </c>
      <c r="W99">
        <v>8</v>
      </c>
      <c r="X99">
        <v>8</v>
      </c>
      <c r="Y99">
        <v>8</v>
      </c>
      <c r="Z99">
        <v>8</v>
      </c>
      <c r="AA99">
        <v>8</v>
      </c>
      <c r="AB99">
        <v>8</v>
      </c>
      <c r="AC99">
        <v>5</v>
      </c>
      <c r="AD99">
        <v>8</v>
      </c>
      <c r="AE99">
        <v>8</v>
      </c>
      <c r="AF99">
        <v>5</v>
      </c>
      <c r="AG99">
        <v>3</v>
      </c>
      <c r="AH99">
        <v>5</v>
      </c>
      <c r="AI99">
        <v>3</v>
      </c>
      <c r="AJ99">
        <v>3</v>
      </c>
      <c r="AK99">
        <v>3</v>
      </c>
      <c r="AL99">
        <v>2</v>
      </c>
      <c r="AM99">
        <v>8</v>
      </c>
      <c r="AN99">
        <v>8</v>
      </c>
      <c r="AO99">
        <v>8</v>
      </c>
      <c r="AP99">
        <v>9</v>
      </c>
      <c r="AQ99">
        <v>11</v>
      </c>
      <c r="AR99">
        <v>5</v>
      </c>
      <c r="AS99">
        <v>3</v>
      </c>
      <c r="AT99">
        <v>3</v>
      </c>
      <c r="AU99">
        <v>5</v>
      </c>
      <c r="AV99">
        <v>8</v>
      </c>
      <c r="AW99">
        <v>8</v>
      </c>
      <c r="AX99">
        <v>5</v>
      </c>
    </row>
    <row r="100" spans="1:50" x14ac:dyDescent="0.25">
      <c r="A100">
        <v>113</v>
      </c>
      <c r="B100" t="s">
        <v>119</v>
      </c>
      <c r="C100">
        <v>11</v>
      </c>
      <c r="D100" t="s">
        <v>95</v>
      </c>
      <c r="E100">
        <v>1</v>
      </c>
      <c r="F100" t="s">
        <v>96</v>
      </c>
      <c r="G100">
        <v>119</v>
      </c>
      <c r="H100">
        <v>118</v>
      </c>
      <c r="I100">
        <v>123</v>
      </c>
      <c r="J100">
        <v>122</v>
      </c>
      <c r="K100">
        <v>121</v>
      </c>
      <c r="L100">
        <v>121</v>
      </c>
      <c r="M100">
        <v>122</v>
      </c>
      <c r="N100">
        <v>121</v>
      </c>
      <c r="O100">
        <v>119</v>
      </c>
      <c r="P100">
        <v>122</v>
      </c>
      <c r="Q100">
        <v>116</v>
      </c>
      <c r="R100">
        <v>117</v>
      </c>
      <c r="S100">
        <v>118</v>
      </c>
      <c r="T100">
        <v>112</v>
      </c>
      <c r="U100">
        <v>117</v>
      </c>
      <c r="V100">
        <v>119</v>
      </c>
      <c r="W100">
        <v>118</v>
      </c>
      <c r="X100">
        <v>121</v>
      </c>
      <c r="Y100">
        <v>122</v>
      </c>
      <c r="Z100">
        <v>117</v>
      </c>
      <c r="AA100">
        <v>119</v>
      </c>
      <c r="AB100">
        <v>120</v>
      </c>
      <c r="AC100">
        <v>118</v>
      </c>
      <c r="AD100">
        <v>120</v>
      </c>
      <c r="AE100">
        <v>121</v>
      </c>
      <c r="AF100">
        <v>121</v>
      </c>
      <c r="AG100">
        <v>120</v>
      </c>
      <c r="AH100">
        <v>121</v>
      </c>
      <c r="AI100">
        <v>118</v>
      </c>
      <c r="AJ100">
        <v>116</v>
      </c>
      <c r="AK100">
        <v>116</v>
      </c>
      <c r="AL100">
        <v>119</v>
      </c>
      <c r="AM100">
        <v>121</v>
      </c>
      <c r="AN100">
        <v>123</v>
      </c>
      <c r="AO100">
        <v>118</v>
      </c>
      <c r="AP100">
        <v>120</v>
      </c>
      <c r="AQ100">
        <v>120</v>
      </c>
      <c r="AR100">
        <v>124</v>
      </c>
      <c r="AS100">
        <v>124</v>
      </c>
      <c r="AT100">
        <v>126</v>
      </c>
      <c r="AU100">
        <v>126</v>
      </c>
      <c r="AV100">
        <v>132</v>
      </c>
      <c r="AW100">
        <v>127</v>
      </c>
      <c r="AX100">
        <v>129</v>
      </c>
    </row>
    <row r="101" spans="1:50" x14ac:dyDescent="0.25">
      <c r="A101">
        <v>114</v>
      </c>
      <c r="B101" t="s">
        <v>94</v>
      </c>
      <c r="C101">
        <v>11</v>
      </c>
      <c r="D101" t="s">
        <v>95</v>
      </c>
      <c r="E101">
        <v>1</v>
      </c>
      <c r="F101" t="s">
        <v>96</v>
      </c>
      <c r="G101">
        <v>138</v>
      </c>
      <c r="H101">
        <v>139</v>
      </c>
      <c r="I101">
        <v>138</v>
      </c>
      <c r="J101">
        <v>134</v>
      </c>
      <c r="K101">
        <v>137</v>
      </c>
      <c r="L101">
        <v>136</v>
      </c>
      <c r="M101">
        <v>140</v>
      </c>
      <c r="N101">
        <v>131</v>
      </c>
      <c r="O101">
        <v>128</v>
      </c>
      <c r="P101">
        <v>131</v>
      </c>
      <c r="Q101">
        <v>125</v>
      </c>
      <c r="R101">
        <v>136</v>
      </c>
      <c r="S101">
        <v>136</v>
      </c>
      <c r="T101">
        <v>126</v>
      </c>
      <c r="U101">
        <v>127</v>
      </c>
      <c r="V101">
        <v>136</v>
      </c>
      <c r="W101">
        <v>134</v>
      </c>
      <c r="X101">
        <v>129</v>
      </c>
      <c r="Y101">
        <v>118</v>
      </c>
      <c r="Z101">
        <v>140</v>
      </c>
      <c r="AA101">
        <v>138</v>
      </c>
      <c r="AB101">
        <v>136</v>
      </c>
      <c r="AC101">
        <v>141</v>
      </c>
      <c r="AD101">
        <v>144</v>
      </c>
      <c r="AE101">
        <v>142</v>
      </c>
      <c r="AF101">
        <v>142</v>
      </c>
      <c r="AG101">
        <v>139</v>
      </c>
      <c r="AH101">
        <v>137</v>
      </c>
      <c r="AI101">
        <v>135</v>
      </c>
      <c r="AJ101">
        <v>136</v>
      </c>
      <c r="AK101">
        <v>132</v>
      </c>
      <c r="AL101">
        <v>137</v>
      </c>
      <c r="AM101">
        <v>131</v>
      </c>
      <c r="AN101">
        <v>133</v>
      </c>
      <c r="AO101">
        <v>129</v>
      </c>
      <c r="AP101">
        <v>145</v>
      </c>
      <c r="AQ101">
        <v>134</v>
      </c>
      <c r="AR101">
        <v>134</v>
      </c>
      <c r="AS101">
        <v>136</v>
      </c>
      <c r="AT101">
        <v>129</v>
      </c>
      <c r="AU101">
        <v>131</v>
      </c>
      <c r="AV101">
        <v>134</v>
      </c>
      <c r="AW101">
        <v>131</v>
      </c>
      <c r="AX101">
        <v>135</v>
      </c>
    </row>
    <row r="102" spans="1:50" x14ac:dyDescent="0.25">
      <c r="A102">
        <v>113</v>
      </c>
      <c r="B102" t="s">
        <v>119</v>
      </c>
      <c r="C102">
        <v>11</v>
      </c>
      <c r="D102" t="s">
        <v>95</v>
      </c>
      <c r="E102">
        <v>1</v>
      </c>
      <c r="F102" t="s">
        <v>96</v>
      </c>
      <c r="G102">
        <v>34</v>
      </c>
      <c r="H102">
        <v>35</v>
      </c>
      <c r="I102">
        <v>36</v>
      </c>
      <c r="J102">
        <v>36</v>
      </c>
      <c r="K102">
        <v>36</v>
      </c>
      <c r="L102">
        <v>36</v>
      </c>
      <c r="M102">
        <v>35</v>
      </c>
      <c r="N102">
        <v>35</v>
      </c>
      <c r="O102">
        <v>35</v>
      </c>
      <c r="P102">
        <v>35</v>
      </c>
      <c r="Q102">
        <v>35</v>
      </c>
      <c r="R102">
        <v>35</v>
      </c>
      <c r="S102">
        <v>35</v>
      </c>
      <c r="T102">
        <v>35</v>
      </c>
      <c r="U102">
        <v>35</v>
      </c>
      <c r="V102">
        <v>34</v>
      </c>
      <c r="W102">
        <v>35</v>
      </c>
      <c r="X102">
        <v>35</v>
      </c>
      <c r="Y102">
        <v>35</v>
      </c>
      <c r="Z102">
        <v>35</v>
      </c>
      <c r="AA102">
        <v>35</v>
      </c>
      <c r="AB102">
        <v>35</v>
      </c>
      <c r="AC102">
        <v>34</v>
      </c>
      <c r="AD102">
        <v>35</v>
      </c>
      <c r="AE102">
        <v>35</v>
      </c>
      <c r="AF102">
        <v>35</v>
      </c>
      <c r="AG102">
        <v>34</v>
      </c>
      <c r="AH102">
        <v>34</v>
      </c>
      <c r="AI102">
        <v>34</v>
      </c>
      <c r="AJ102">
        <v>34</v>
      </c>
      <c r="AK102">
        <v>35</v>
      </c>
      <c r="AL102">
        <v>34</v>
      </c>
      <c r="AM102">
        <v>33</v>
      </c>
      <c r="AN102">
        <v>35</v>
      </c>
      <c r="AO102">
        <v>33</v>
      </c>
      <c r="AP102">
        <v>34</v>
      </c>
      <c r="AQ102">
        <v>34</v>
      </c>
      <c r="AR102">
        <v>34</v>
      </c>
      <c r="AS102">
        <v>35</v>
      </c>
      <c r="AT102">
        <v>35</v>
      </c>
      <c r="AU102">
        <v>35</v>
      </c>
      <c r="AV102">
        <v>35</v>
      </c>
      <c r="AW102">
        <v>35</v>
      </c>
      <c r="AX102">
        <v>35</v>
      </c>
    </row>
    <row r="103" spans="1:50" x14ac:dyDescent="0.25">
      <c r="A103">
        <v>113</v>
      </c>
      <c r="B103" t="s">
        <v>119</v>
      </c>
      <c r="C103">
        <v>11</v>
      </c>
      <c r="D103" t="s">
        <v>95</v>
      </c>
      <c r="E103">
        <v>1</v>
      </c>
      <c r="F103" t="s">
        <v>96</v>
      </c>
      <c r="G103">
        <v>15</v>
      </c>
      <c r="H103">
        <v>15</v>
      </c>
      <c r="I103">
        <v>15</v>
      </c>
      <c r="J103">
        <v>15</v>
      </c>
      <c r="K103">
        <v>15</v>
      </c>
      <c r="L103">
        <v>16</v>
      </c>
      <c r="M103">
        <v>17</v>
      </c>
      <c r="N103">
        <v>15</v>
      </c>
      <c r="O103">
        <v>15</v>
      </c>
      <c r="P103">
        <v>15</v>
      </c>
      <c r="Q103">
        <v>17</v>
      </c>
      <c r="R103">
        <v>21</v>
      </c>
      <c r="S103">
        <v>17</v>
      </c>
      <c r="T103">
        <v>17</v>
      </c>
      <c r="U103">
        <v>17</v>
      </c>
      <c r="V103">
        <v>17</v>
      </c>
      <c r="W103">
        <v>20</v>
      </c>
      <c r="X103">
        <v>12</v>
      </c>
      <c r="Y103">
        <v>6</v>
      </c>
      <c r="Z103">
        <v>13</v>
      </c>
      <c r="AA103">
        <v>15</v>
      </c>
      <c r="AB103">
        <v>16</v>
      </c>
      <c r="AC103">
        <v>15</v>
      </c>
      <c r="AD103">
        <v>15</v>
      </c>
      <c r="AE103">
        <v>15</v>
      </c>
      <c r="AF103">
        <v>15</v>
      </c>
      <c r="AG103">
        <v>18</v>
      </c>
      <c r="AH103">
        <v>25</v>
      </c>
      <c r="AI103">
        <v>18</v>
      </c>
      <c r="AJ103">
        <v>18</v>
      </c>
      <c r="AK103">
        <v>16</v>
      </c>
      <c r="AL103">
        <v>15</v>
      </c>
      <c r="AM103">
        <v>18</v>
      </c>
      <c r="AN103">
        <v>19</v>
      </c>
      <c r="AO103">
        <v>15</v>
      </c>
      <c r="AP103">
        <v>19</v>
      </c>
      <c r="AQ103">
        <v>15</v>
      </c>
      <c r="AR103">
        <v>16</v>
      </c>
      <c r="AS103">
        <v>17</v>
      </c>
      <c r="AT103">
        <v>15</v>
      </c>
      <c r="AU103">
        <v>27</v>
      </c>
      <c r="AV103">
        <v>17</v>
      </c>
      <c r="AW103">
        <v>33</v>
      </c>
      <c r="AX103">
        <v>16</v>
      </c>
    </row>
    <row r="104" spans="1:50" x14ac:dyDescent="0.25">
      <c r="A104">
        <v>113</v>
      </c>
      <c r="B104" t="s">
        <v>119</v>
      </c>
      <c r="C104">
        <v>11</v>
      </c>
      <c r="D104" t="s">
        <v>95</v>
      </c>
      <c r="E104">
        <v>1</v>
      </c>
      <c r="F104" t="s">
        <v>96</v>
      </c>
      <c r="G104">
        <v>78</v>
      </c>
      <c r="H104">
        <v>79</v>
      </c>
      <c r="I104">
        <v>77</v>
      </c>
      <c r="J104">
        <v>78</v>
      </c>
      <c r="K104">
        <v>75</v>
      </c>
      <c r="L104">
        <v>77</v>
      </c>
      <c r="M104">
        <v>77</v>
      </c>
      <c r="N104">
        <v>77</v>
      </c>
      <c r="O104">
        <v>0</v>
      </c>
      <c r="P104">
        <v>84</v>
      </c>
      <c r="Q104">
        <v>86</v>
      </c>
      <c r="R104">
        <v>84</v>
      </c>
      <c r="S104">
        <v>89</v>
      </c>
      <c r="T104">
        <v>79</v>
      </c>
      <c r="U104">
        <v>81</v>
      </c>
      <c r="V104">
        <v>79</v>
      </c>
      <c r="W104">
        <v>77</v>
      </c>
      <c r="X104">
        <v>76</v>
      </c>
      <c r="Y104">
        <v>75</v>
      </c>
      <c r="Z104">
        <v>75</v>
      </c>
      <c r="AA104">
        <v>75</v>
      </c>
      <c r="AB104">
        <v>76</v>
      </c>
      <c r="AC104">
        <v>77</v>
      </c>
      <c r="AD104">
        <v>77</v>
      </c>
      <c r="AE104">
        <v>73</v>
      </c>
      <c r="AF104">
        <v>79</v>
      </c>
      <c r="AG104">
        <v>76</v>
      </c>
      <c r="AH104">
        <v>72</v>
      </c>
      <c r="AI104">
        <v>76</v>
      </c>
      <c r="AJ104">
        <v>76</v>
      </c>
      <c r="AK104">
        <v>70</v>
      </c>
      <c r="AL104">
        <v>74</v>
      </c>
      <c r="AM104">
        <v>72</v>
      </c>
      <c r="AN104">
        <v>74</v>
      </c>
      <c r="AO104">
        <v>74</v>
      </c>
      <c r="AP104">
        <v>73</v>
      </c>
      <c r="AQ104">
        <v>72</v>
      </c>
      <c r="AR104">
        <v>72</v>
      </c>
      <c r="AS104">
        <v>72</v>
      </c>
      <c r="AT104">
        <v>72</v>
      </c>
      <c r="AU104">
        <v>76</v>
      </c>
      <c r="AV104">
        <v>83</v>
      </c>
      <c r="AW104">
        <v>80</v>
      </c>
      <c r="AX104">
        <v>78</v>
      </c>
    </row>
    <row r="105" spans="1:50" x14ac:dyDescent="0.25">
      <c r="A105">
        <v>231</v>
      </c>
      <c r="B105" t="s">
        <v>353</v>
      </c>
      <c r="C105">
        <v>23</v>
      </c>
      <c r="D105" t="s">
        <v>354</v>
      </c>
      <c r="E105">
        <v>2</v>
      </c>
      <c r="F105" t="s">
        <v>355</v>
      </c>
      <c r="G105">
        <v>22</v>
      </c>
      <c r="H105">
        <v>25</v>
      </c>
      <c r="I105">
        <v>27</v>
      </c>
      <c r="J105">
        <v>24</v>
      </c>
      <c r="K105">
        <v>25</v>
      </c>
      <c r="L105">
        <v>27</v>
      </c>
      <c r="M105">
        <v>25</v>
      </c>
      <c r="N105">
        <v>26</v>
      </c>
      <c r="O105">
        <v>28</v>
      </c>
      <c r="P105">
        <v>25</v>
      </c>
      <c r="Q105">
        <v>24</v>
      </c>
      <c r="R105">
        <v>25</v>
      </c>
      <c r="S105">
        <v>25</v>
      </c>
      <c r="T105">
        <v>23</v>
      </c>
      <c r="U105">
        <v>26</v>
      </c>
      <c r="V105">
        <v>23</v>
      </c>
      <c r="W105">
        <v>26</v>
      </c>
      <c r="X105">
        <v>25</v>
      </c>
      <c r="Y105">
        <v>27</v>
      </c>
      <c r="Z105">
        <v>25</v>
      </c>
      <c r="AA105">
        <v>23</v>
      </c>
      <c r="AB105">
        <v>26</v>
      </c>
      <c r="AC105">
        <v>24</v>
      </c>
      <c r="AD105">
        <v>26</v>
      </c>
      <c r="AE105">
        <v>26</v>
      </c>
      <c r="AF105">
        <v>28</v>
      </c>
      <c r="AG105">
        <v>23</v>
      </c>
      <c r="AH105">
        <v>26</v>
      </c>
      <c r="AI105">
        <v>25</v>
      </c>
      <c r="AJ105">
        <v>21</v>
      </c>
      <c r="AK105">
        <v>24</v>
      </c>
      <c r="AL105">
        <v>28</v>
      </c>
      <c r="AM105">
        <v>27</v>
      </c>
      <c r="AN105">
        <v>26</v>
      </c>
      <c r="AO105">
        <v>25</v>
      </c>
      <c r="AP105">
        <v>26</v>
      </c>
      <c r="AQ105">
        <v>24</v>
      </c>
      <c r="AR105">
        <v>31</v>
      </c>
      <c r="AS105">
        <v>24</v>
      </c>
      <c r="AT105">
        <v>26</v>
      </c>
      <c r="AU105">
        <v>22</v>
      </c>
      <c r="AV105">
        <v>24</v>
      </c>
      <c r="AW105">
        <v>24</v>
      </c>
      <c r="AX105">
        <v>23</v>
      </c>
    </row>
    <row r="106" spans="1:50" x14ac:dyDescent="0.25">
      <c r="A106">
        <v>114</v>
      </c>
      <c r="B106" t="s">
        <v>94</v>
      </c>
      <c r="C106">
        <v>11</v>
      </c>
      <c r="D106" t="s">
        <v>95</v>
      </c>
      <c r="E106">
        <v>1</v>
      </c>
      <c r="F106" t="s">
        <v>96</v>
      </c>
      <c r="G106">
        <v>170</v>
      </c>
      <c r="H106">
        <v>172</v>
      </c>
      <c r="I106">
        <v>172</v>
      </c>
      <c r="J106">
        <v>135</v>
      </c>
      <c r="K106">
        <v>133</v>
      </c>
      <c r="L106">
        <v>137</v>
      </c>
      <c r="M106">
        <v>109</v>
      </c>
      <c r="N106">
        <v>134</v>
      </c>
      <c r="O106">
        <v>135</v>
      </c>
      <c r="P106">
        <v>140</v>
      </c>
      <c r="Q106">
        <v>109</v>
      </c>
      <c r="R106">
        <v>141</v>
      </c>
      <c r="S106">
        <v>138</v>
      </c>
      <c r="T106">
        <v>146</v>
      </c>
      <c r="U106">
        <v>144</v>
      </c>
      <c r="V106">
        <v>143</v>
      </c>
      <c r="W106">
        <v>144</v>
      </c>
      <c r="X106">
        <v>138</v>
      </c>
      <c r="Y106">
        <v>134</v>
      </c>
      <c r="Z106">
        <v>135</v>
      </c>
      <c r="AA106">
        <v>135</v>
      </c>
      <c r="AB106">
        <v>132</v>
      </c>
      <c r="AC106">
        <v>141</v>
      </c>
      <c r="AD106">
        <v>140</v>
      </c>
      <c r="AE106">
        <v>139</v>
      </c>
      <c r="AF106">
        <v>104</v>
      </c>
      <c r="AG106">
        <v>133</v>
      </c>
      <c r="AH106">
        <v>133</v>
      </c>
      <c r="AI106">
        <v>135</v>
      </c>
      <c r="AJ106">
        <v>132</v>
      </c>
      <c r="AK106">
        <v>132</v>
      </c>
      <c r="AL106">
        <v>104</v>
      </c>
      <c r="AM106">
        <v>135</v>
      </c>
      <c r="AN106">
        <v>139</v>
      </c>
      <c r="AO106">
        <v>137</v>
      </c>
      <c r="AP106">
        <v>139</v>
      </c>
      <c r="AQ106">
        <v>136</v>
      </c>
      <c r="AR106">
        <v>137</v>
      </c>
      <c r="AS106">
        <v>135</v>
      </c>
      <c r="AT106">
        <v>140</v>
      </c>
      <c r="AU106">
        <v>139</v>
      </c>
      <c r="AV106">
        <v>139</v>
      </c>
      <c r="AW106">
        <v>142</v>
      </c>
      <c r="AX106">
        <v>143</v>
      </c>
    </row>
    <row r="107" spans="1:50" x14ac:dyDescent="0.25">
      <c r="A107">
        <v>114</v>
      </c>
      <c r="B107" t="s">
        <v>94</v>
      </c>
      <c r="C107">
        <v>11</v>
      </c>
      <c r="D107" t="s">
        <v>95</v>
      </c>
      <c r="E107">
        <v>1</v>
      </c>
      <c r="F107" t="s">
        <v>96</v>
      </c>
      <c r="G107">
        <v>84</v>
      </c>
      <c r="H107">
        <v>75</v>
      </c>
      <c r="I107">
        <v>77</v>
      </c>
      <c r="J107">
        <v>79</v>
      </c>
      <c r="K107">
        <v>83</v>
      </c>
      <c r="L107">
        <v>79</v>
      </c>
      <c r="M107">
        <v>85</v>
      </c>
      <c r="N107">
        <v>90</v>
      </c>
      <c r="O107">
        <v>83</v>
      </c>
      <c r="P107">
        <v>84</v>
      </c>
      <c r="Q107">
        <v>85</v>
      </c>
      <c r="R107">
        <v>78</v>
      </c>
      <c r="S107">
        <v>74</v>
      </c>
      <c r="T107">
        <v>85</v>
      </c>
      <c r="U107">
        <v>73</v>
      </c>
      <c r="V107">
        <v>79</v>
      </c>
      <c r="W107">
        <v>74</v>
      </c>
      <c r="X107">
        <v>79</v>
      </c>
      <c r="Y107">
        <v>65</v>
      </c>
      <c r="Z107">
        <v>76</v>
      </c>
      <c r="AA107">
        <v>73</v>
      </c>
      <c r="AB107">
        <v>67</v>
      </c>
      <c r="AC107">
        <v>76</v>
      </c>
      <c r="AD107">
        <v>55</v>
      </c>
      <c r="AE107">
        <v>77</v>
      </c>
      <c r="AF107">
        <v>73</v>
      </c>
      <c r="AG107">
        <v>164</v>
      </c>
      <c r="AH107">
        <v>166</v>
      </c>
      <c r="AI107">
        <v>166</v>
      </c>
      <c r="AJ107">
        <v>168</v>
      </c>
      <c r="AK107">
        <v>164</v>
      </c>
      <c r="AL107">
        <v>165</v>
      </c>
      <c r="AM107">
        <v>165</v>
      </c>
      <c r="AN107">
        <v>165</v>
      </c>
      <c r="AO107">
        <v>164</v>
      </c>
      <c r="AP107">
        <v>162</v>
      </c>
      <c r="AQ107">
        <v>163</v>
      </c>
      <c r="AR107">
        <v>163</v>
      </c>
      <c r="AS107">
        <v>164</v>
      </c>
      <c r="AT107">
        <v>155</v>
      </c>
      <c r="AU107">
        <v>168</v>
      </c>
      <c r="AV107">
        <v>161</v>
      </c>
      <c r="AW107">
        <v>155</v>
      </c>
      <c r="AX107">
        <v>163</v>
      </c>
    </row>
    <row r="108" spans="1:50" x14ac:dyDescent="0.25">
      <c r="A108">
        <v>114</v>
      </c>
      <c r="B108" t="s">
        <v>94</v>
      </c>
      <c r="C108">
        <v>11</v>
      </c>
      <c r="D108" t="s">
        <v>95</v>
      </c>
      <c r="E108">
        <v>1</v>
      </c>
      <c r="F108" t="s">
        <v>96</v>
      </c>
      <c r="G108">
        <v>314</v>
      </c>
      <c r="H108">
        <v>314</v>
      </c>
      <c r="I108">
        <v>314</v>
      </c>
      <c r="J108">
        <v>314</v>
      </c>
      <c r="K108">
        <v>314</v>
      </c>
      <c r="L108">
        <v>314</v>
      </c>
      <c r="M108">
        <v>314</v>
      </c>
      <c r="N108">
        <v>314</v>
      </c>
      <c r="O108">
        <v>314</v>
      </c>
      <c r="P108">
        <v>314</v>
      </c>
      <c r="Q108">
        <v>314</v>
      </c>
      <c r="R108">
        <v>311</v>
      </c>
      <c r="S108">
        <v>302</v>
      </c>
      <c r="T108">
        <v>312</v>
      </c>
      <c r="U108">
        <v>314</v>
      </c>
      <c r="V108">
        <v>314</v>
      </c>
      <c r="W108">
        <v>314</v>
      </c>
      <c r="X108">
        <v>62</v>
      </c>
      <c r="Y108">
        <v>57</v>
      </c>
      <c r="Z108">
        <v>62</v>
      </c>
      <c r="AA108">
        <v>62</v>
      </c>
      <c r="AB108">
        <v>62</v>
      </c>
      <c r="AC108">
        <v>62</v>
      </c>
      <c r="AD108">
        <v>62</v>
      </c>
      <c r="AE108">
        <v>62</v>
      </c>
      <c r="AF108">
        <v>62</v>
      </c>
      <c r="AG108">
        <v>62</v>
      </c>
      <c r="AH108">
        <v>62</v>
      </c>
      <c r="AI108">
        <v>62</v>
      </c>
      <c r="AJ108">
        <v>62</v>
      </c>
      <c r="AK108">
        <v>62</v>
      </c>
      <c r="AL108">
        <v>62</v>
      </c>
      <c r="AM108">
        <v>62</v>
      </c>
      <c r="AN108">
        <v>62</v>
      </c>
      <c r="AO108">
        <v>62</v>
      </c>
      <c r="AP108">
        <v>62</v>
      </c>
      <c r="AQ108">
        <v>62</v>
      </c>
      <c r="AR108">
        <v>60</v>
      </c>
      <c r="AS108">
        <v>60</v>
      </c>
      <c r="AT108">
        <v>60</v>
      </c>
      <c r="AU108">
        <v>59</v>
      </c>
      <c r="AV108">
        <v>59</v>
      </c>
      <c r="AW108">
        <v>59</v>
      </c>
      <c r="AX108">
        <v>59</v>
      </c>
    </row>
    <row r="109" spans="1:50" x14ac:dyDescent="0.25">
      <c r="A109">
        <v>113</v>
      </c>
      <c r="B109" t="s">
        <v>119</v>
      </c>
      <c r="C109">
        <v>11</v>
      </c>
      <c r="D109" t="s">
        <v>95</v>
      </c>
      <c r="E109">
        <v>1</v>
      </c>
      <c r="F109" t="s">
        <v>96</v>
      </c>
      <c r="G109">
        <v>44</v>
      </c>
      <c r="H109">
        <v>44</v>
      </c>
      <c r="I109">
        <v>44</v>
      </c>
      <c r="J109">
        <v>44</v>
      </c>
      <c r="K109">
        <v>44</v>
      </c>
      <c r="L109">
        <v>44</v>
      </c>
      <c r="M109">
        <v>44</v>
      </c>
      <c r="N109">
        <v>44</v>
      </c>
      <c r="O109">
        <v>44</v>
      </c>
      <c r="P109">
        <v>44</v>
      </c>
      <c r="Q109">
        <v>44</v>
      </c>
      <c r="R109">
        <v>44</v>
      </c>
      <c r="S109">
        <v>44</v>
      </c>
      <c r="T109">
        <v>44</v>
      </c>
      <c r="U109">
        <v>44</v>
      </c>
      <c r="V109">
        <v>44</v>
      </c>
      <c r="W109">
        <v>44</v>
      </c>
      <c r="X109">
        <v>44</v>
      </c>
      <c r="Y109">
        <v>44</v>
      </c>
      <c r="Z109">
        <v>44</v>
      </c>
      <c r="AA109">
        <v>44</v>
      </c>
      <c r="AB109">
        <v>44</v>
      </c>
      <c r="AC109">
        <v>44</v>
      </c>
      <c r="AD109">
        <v>44</v>
      </c>
      <c r="AE109">
        <v>44</v>
      </c>
      <c r="AF109">
        <v>44</v>
      </c>
      <c r="AG109">
        <v>44</v>
      </c>
      <c r="AH109">
        <v>44</v>
      </c>
      <c r="AI109">
        <v>44</v>
      </c>
      <c r="AJ109">
        <v>44</v>
      </c>
      <c r="AK109">
        <v>44</v>
      </c>
      <c r="AL109">
        <v>44</v>
      </c>
      <c r="AM109">
        <v>44</v>
      </c>
      <c r="AN109">
        <v>44</v>
      </c>
      <c r="AO109">
        <v>44</v>
      </c>
      <c r="AP109">
        <v>44</v>
      </c>
      <c r="AQ109">
        <v>43</v>
      </c>
      <c r="AR109">
        <v>43</v>
      </c>
      <c r="AS109">
        <v>43</v>
      </c>
      <c r="AT109">
        <v>43</v>
      </c>
      <c r="AU109">
        <v>43</v>
      </c>
      <c r="AV109">
        <v>43</v>
      </c>
      <c r="AW109">
        <v>43</v>
      </c>
      <c r="AX109">
        <v>43</v>
      </c>
    </row>
    <row r="110" spans="1:50" x14ac:dyDescent="0.25">
      <c r="A110">
        <v>113</v>
      </c>
      <c r="B110" t="s">
        <v>119</v>
      </c>
      <c r="C110">
        <v>11</v>
      </c>
      <c r="D110" t="s">
        <v>95</v>
      </c>
      <c r="E110">
        <v>1</v>
      </c>
      <c r="F110" t="s">
        <v>96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</row>
    <row r="111" spans="1:50" x14ac:dyDescent="0.25">
      <c r="A111">
        <v>569</v>
      </c>
      <c r="B111" t="s">
        <v>499</v>
      </c>
      <c r="C111">
        <v>56</v>
      </c>
      <c r="D111" t="s">
        <v>265</v>
      </c>
      <c r="E111">
        <v>5</v>
      </c>
      <c r="F111" t="s">
        <v>143</v>
      </c>
      <c r="G111">
        <v>11</v>
      </c>
      <c r="H111">
        <v>11</v>
      </c>
      <c r="I111">
        <v>11</v>
      </c>
      <c r="J111">
        <v>11</v>
      </c>
      <c r="K111">
        <v>11</v>
      </c>
      <c r="L111">
        <v>11</v>
      </c>
      <c r="M111">
        <v>11</v>
      </c>
      <c r="N111">
        <v>11</v>
      </c>
      <c r="O111">
        <v>11</v>
      </c>
      <c r="P111">
        <v>11</v>
      </c>
      <c r="Q111">
        <v>11</v>
      </c>
      <c r="R111">
        <v>12</v>
      </c>
      <c r="S111">
        <v>12</v>
      </c>
      <c r="T111">
        <v>12</v>
      </c>
      <c r="U111">
        <v>12</v>
      </c>
      <c r="V111">
        <v>12</v>
      </c>
      <c r="W111">
        <v>12</v>
      </c>
      <c r="X111">
        <v>12</v>
      </c>
      <c r="Y111">
        <v>12</v>
      </c>
      <c r="Z111">
        <v>12</v>
      </c>
      <c r="AA111">
        <v>12</v>
      </c>
      <c r="AB111">
        <v>12</v>
      </c>
      <c r="AC111">
        <v>12</v>
      </c>
      <c r="AD111">
        <v>12</v>
      </c>
      <c r="AE111">
        <v>12</v>
      </c>
      <c r="AF111">
        <v>12</v>
      </c>
      <c r="AG111">
        <v>12</v>
      </c>
      <c r="AH111">
        <v>12</v>
      </c>
      <c r="AI111">
        <v>12</v>
      </c>
      <c r="AJ111">
        <v>12</v>
      </c>
      <c r="AK111">
        <v>12</v>
      </c>
      <c r="AL111">
        <v>12</v>
      </c>
      <c r="AM111">
        <v>12</v>
      </c>
      <c r="AN111">
        <v>12</v>
      </c>
      <c r="AO111">
        <v>12</v>
      </c>
      <c r="AP111">
        <v>12</v>
      </c>
      <c r="AQ111">
        <v>12</v>
      </c>
      <c r="AR111">
        <v>12</v>
      </c>
      <c r="AS111">
        <v>12</v>
      </c>
      <c r="AT111">
        <v>12</v>
      </c>
      <c r="AU111">
        <v>12</v>
      </c>
      <c r="AV111">
        <v>12</v>
      </c>
      <c r="AW111">
        <v>12</v>
      </c>
      <c r="AX111">
        <v>12</v>
      </c>
    </row>
    <row r="112" spans="1:50" x14ac:dyDescent="0.25">
      <c r="A112">
        <v>114</v>
      </c>
      <c r="B112" t="s">
        <v>94</v>
      </c>
      <c r="C112">
        <v>11</v>
      </c>
      <c r="D112" t="s">
        <v>95</v>
      </c>
      <c r="E112">
        <v>1</v>
      </c>
      <c r="F112" t="s">
        <v>96</v>
      </c>
      <c r="G112">
        <v>73</v>
      </c>
      <c r="H112">
        <v>73</v>
      </c>
      <c r="I112">
        <v>73</v>
      </c>
      <c r="J112">
        <v>73</v>
      </c>
      <c r="K112">
        <v>73</v>
      </c>
      <c r="L112">
        <v>72</v>
      </c>
      <c r="M112">
        <v>73</v>
      </c>
      <c r="N112">
        <v>73</v>
      </c>
      <c r="O112">
        <v>73</v>
      </c>
      <c r="P112">
        <v>73</v>
      </c>
      <c r="Q112">
        <v>73</v>
      </c>
      <c r="R112">
        <v>73</v>
      </c>
      <c r="S112">
        <v>73</v>
      </c>
      <c r="T112">
        <v>73</v>
      </c>
      <c r="U112">
        <v>73</v>
      </c>
      <c r="V112">
        <v>73</v>
      </c>
      <c r="W112">
        <v>73</v>
      </c>
      <c r="X112">
        <v>73</v>
      </c>
      <c r="Y112">
        <v>73</v>
      </c>
      <c r="Z112">
        <v>73</v>
      </c>
      <c r="AA112">
        <v>73</v>
      </c>
      <c r="AB112">
        <v>73</v>
      </c>
      <c r="AC112">
        <v>73</v>
      </c>
      <c r="AD112">
        <v>73</v>
      </c>
      <c r="AE112">
        <v>73</v>
      </c>
      <c r="AF112">
        <v>73</v>
      </c>
      <c r="AG112">
        <v>73</v>
      </c>
      <c r="AH112">
        <v>73</v>
      </c>
      <c r="AI112">
        <v>73</v>
      </c>
      <c r="AJ112">
        <v>73</v>
      </c>
      <c r="AK112">
        <v>73</v>
      </c>
      <c r="AL112">
        <v>73</v>
      </c>
      <c r="AM112">
        <v>73</v>
      </c>
      <c r="AN112">
        <v>73</v>
      </c>
      <c r="AO112">
        <v>73</v>
      </c>
      <c r="AP112">
        <v>73</v>
      </c>
      <c r="AQ112">
        <v>73</v>
      </c>
      <c r="AR112">
        <v>73</v>
      </c>
      <c r="AS112">
        <v>73</v>
      </c>
      <c r="AT112">
        <v>73</v>
      </c>
      <c r="AU112">
        <v>73</v>
      </c>
      <c r="AV112">
        <v>73</v>
      </c>
      <c r="AW112">
        <v>82</v>
      </c>
      <c r="AX112">
        <v>83</v>
      </c>
    </row>
    <row r="113" spans="1:50" x14ac:dyDescent="0.25">
      <c r="A113">
        <v>113</v>
      </c>
      <c r="B113" t="s">
        <v>119</v>
      </c>
      <c r="C113">
        <v>11</v>
      </c>
      <c r="D113" t="s">
        <v>95</v>
      </c>
      <c r="E113">
        <v>1</v>
      </c>
      <c r="F113" t="s">
        <v>96</v>
      </c>
      <c r="G113">
        <v>81</v>
      </c>
      <c r="H113">
        <v>81</v>
      </c>
      <c r="I113">
        <v>80</v>
      </c>
      <c r="J113">
        <v>75</v>
      </c>
      <c r="K113">
        <v>79</v>
      </c>
      <c r="L113">
        <v>79</v>
      </c>
      <c r="M113">
        <v>81</v>
      </c>
      <c r="N113">
        <v>79</v>
      </c>
      <c r="O113">
        <v>81</v>
      </c>
      <c r="P113">
        <v>79</v>
      </c>
      <c r="Q113">
        <v>82</v>
      </c>
      <c r="R113">
        <v>80</v>
      </c>
      <c r="S113">
        <v>80</v>
      </c>
      <c r="T113">
        <v>80</v>
      </c>
      <c r="U113">
        <v>81</v>
      </c>
      <c r="V113">
        <v>81</v>
      </c>
      <c r="W113">
        <v>81</v>
      </c>
      <c r="X113">
        <v>81</v>
      </c>
      <c r="Y113">
        <v>77</v>
      </c>
      <c r="Z113">
        <v>78</v>
      </c>
      <c r="AA113">
        <v>79</v>
      </c>
      <c r="AB113">
        <v>78</v>
      </c>
      <c r="AC113">
        <v>79</v>
      </c>
      <c r="AD113">
        <v>79</v>
      </c>
      <c r="AE113">
        <v>101</v>
      </c>
      <c r="AF113">
        <v>107</v>
      </c>
      <c r="AG113">
        <v>106</v>
      </c>
      <c r="AH113">
        <v>101</v>
      </c>
      <c r="AI113">
        <v>79</v>
      </c>
      <c r="AJ113">
        <v>79</v>
      </c>
      <c r="AK113">
        <v>74</v>
      </c>
      <c r="AL113">
        <v>73</v>
      </c>
      <c r="AM113">
        <v>74</v>
      </c>
      <c r="AN113">
        <v>72</v>
      </c>
      <c r="AO113">
        <v>101</v>
      </c>
      <c r="AP113">
        <v>101</v>
      </c>
      <c r="AQ113">
        <v>102</v>
      </c>
      <c r="AR113">
        <v>102</v>
      </c>
      <c r="AS113">
        <v>102</v>
      </c>
      <c r="AT113">
        <v>101</v>
      </c>
      <c r="AU113">
        <v>104</v>
      </c>
      <c r="AV113">
        <v>109</v>
      </c>
      <c r="AW113">
        <v>109</v>
      </c>
      <c r="AX113">
        <v>80</v>
      </c>
    </row>
    <row r="114" spans="1:50" x14ac:dyDescent="0.25">
      <c r="A114">
        <v>599</v>
      </c>
      <c r="B114" t="s">
        <v>260</v>
      </c>
      <c r="C114">
        <v>59</v>
      </c>
      <c r="D114" t="s">
        <v>260</v>
      </c>
      <c r="E114">
        <v>5</v>
      </c>
      <c r="F114" t="s">
        <v>143</v>
      </c>
      <c r="G114">
        <v>13</v>
      </c>
      <c r="H114">
        <v>13</v>
      </c>
      <c r="I114">
        <v>13</v>
      </c>
      <c r="J114">
        <v>17</v>
      </c>
      <c r="K114">
        <v>13</v>
      </c>
      <c r="L114">
        <v>13</v>
      </c>
      <c r="M114">
        <v>13</v>
      </c>
      <c r="N114">
        <v>13</v>
      </c>
      <c r="O114">
        <v>13</v>
      </c>
      <c r="P114">
        <v>13</v>
      </c>
      <c r="Q114">
        <v>13</v>
      </c>
      <c r="R114">
        <v>13</v>
      </c>
      <c r="S114">
        <v>13</v>
      </c>
      <c r="T114">
        <v>13</v>
      </c>
      <c r="U114">
        <v>13</v>
      </c>
      <c r="V114">
        <v>13</v>
      </c>
      <c r="W114">
        <v>13</v>
      </c>
      <c r="X114">
        <v>13</v>
      </c>
      <c r="Y114">
        <v>13</v>
      </c>
      <c r="Z114">
        <v>13</v>
      </c>
      <c r="AA114">
        <v>13</v>
      </c>
      <c r="AB114">
        <v>13</v>
      </c>
      <c r="AC114">
        <v>13</v>
      </c>
      <c r="AD114">
        <v>13</v>
      </c>
      <c r="AE114">
        <v>17</v>
      </c>
      <c r="AF114">
        <v>13</v>
      </c>
      <c r="AG114">
        <v>13</v>
      </c>
      <c r="AH114">
        <v>17</v>
      </c>
      <c r="AI114">
        <v>13</v>
      </c>
      <c r="AJ114">
        <v>13</v>
      </c>
      <c r="AK114">
        <v>17</v>
      </c>
      <c r="AL114">
        <v>17</v>
      </c>
      <c r="AM114">
        <v>17</v>
      </c>
      <c r="AN114">
        <v>17</v>
      </c>
      <c r="AO114">
        <v>17</v>
      </c>
      <c r="AP114">
        <v>17</v>
      </c>
      <c r="AQ114">
        <v>17</v>
      </c>
      <c r="AR114">
        <v>17</v>
      </c>
      <c r="AS114">
        <v>17</v>
      </c>
      <c r="AT114">
        <v>17</v>
      </c>
      <c r="AU114">
        <v>17</v>
      </c>
      <c r="AV114">
        <v>13</v>
      </c>
      <c r="AW114">
        <v>13</v>
      </c>
      <c r="AX114">
        <v>15</v>
      </c>
    </row>
    <row r="115" spans="1:50" x14ac:dyDescent="0.25">
      <c r="A115">
        <v>563</v>
      </c>
      <c r="B115" t="s">
        <v>264</v>
      </c>
      <c r="C115">
        <v>56</v>
      </c>
      <c r="D115" t="s">
        <v>265</v>
      </c>
      <c r="E115">
        <v>5</v>
      </c>
      <c r="F115" t="s">
        <v>143</v>
      </c>
      <c r="G115">
        <v>128</v>
      </c>
      <c r="H115">
        <v>128</v>
      </c>
      <c r="I115">
        <v>128</v>
      </c>
      <c r="J115">
        <v>131</v>
      </c>
      <c r="K115">
        <v>127</v>
      </c>
      <c r="L115">
        <v>128</v>
      </c>
      <c r="M115">
        <v>133</v>
      </c>
      <c r="N115">
        <v>130</v>
      </c>
      <c r="O115">
        <v>133</v>
      </c>
      <c r="P115">
        <v>132</v>
      </c>
      <c r="Q115">
        <v>128</v>
      </c>
      <c r="R115">
        <v>129</v>
      </c>
      <c r="S115">
        <v>130</v>
      </c>
      <c r="T115">
        <v>128</v>
      </c>
      <c r="U115">
        <v>128</v>
      </c>
      <c r="V115">
        <v>126</v>
      </c>
      <c r="W115">
        <v>129</v>
      </c>
      <c r="X115">
        <v>133</v>
      </c>
      <c r="Y115">
        <v>126</v>
      </c>
      <c r="Z115">
        <v>126</v>
      </c>
      <c r="AA115">
        <v>126</v>
      </c>
      <c r="AB115">
        <v>127</v>
      </c>
      <c r="AC115">
        <v>126</v>
      </c>
      <c r="AD115">
        <v>126</v>
      </c>
      <c r="AE115">
        <v>126</v>
      </c>
      <c r="AF115">
        <v>125</v>
      </c>
      <c r="AG115">
        <v>125</v>
      </c>
      <c r="AH115">
        <v>128</v>
      </c>
      <c r="AI115">
        <v>132</v>
      </c>
      <c r="AJ115">
        <v>138</v>
      </c>
      <c r="AK115">
        <v>137</v>
      </c>
      <c r="AL115">
        <v>125</v>
      </c>
      <c r="AM115">
        <v>125</v>
      </c>
      <c r="AN115">
        <v>124</v>
      </c>
      <c r="AO115">
        <v>127</v>
      </c>
      <c r="AP115">
        <v>127</v>
      </c>
      <c r="AQ115">
        <v>102</v>
      </c>
      <c r="AR115">
        <v>102</v>
      </c>
      <c r="AS115">
        <v>123</v>
      </c>
      <c r="AT115">
        <v>121</v>
      </c>
      <c r="AU115">
        <v>122</v>
      </c>
      <c r="AV115">
        <v>125</v>
      </c>
      <c r="AW115">
        <v>124</v>
      </c>
      <c r="AX115">
        <v>129</v>
      </c>
    </row>
    <row r="116" spans="1:50" x14ac:dyDescent="0.25">
      <c r="A116">
        <v>114</v>
      </c>
      <c r="B116" t="s">
        <v>94</v>
      </c>
      <c r="C116">
        <v>11</v>
      </c>
      <c r="D116" t="s">
        <v>95</v>
      </c>
      <c r="E116">
        <v>1</v>
      </c>
      <c r="F116" t="s">
        <v>96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2</v>
      </c>
      <c r="AI116">
        <v>2</v>
      </c>
      <c r="AJ116">
        <v>2</v>
      </c>
      <c r="AK116">
        <v>2</v>
      </c>
      <c r="AL116">
        <v>2</v>
      </c>
      <c r="AM116">
        <v>2</v>
      </c>
      <c r="AN116">
        <v>2</v>
      </c>
      <c r="AO116">
        <v>2</v>
      </c>
      <c r="AP116">
        <v>2</v>
      </c>
      <c r="AQ116">
        <v>2</v>
      </c>
      <c r="AR116">
        <v>2</v>
      </c>
      <c r="AS116">
        <v>2</v>
      </c>
      <c r="AT116">
        <v>2</v>
      </c>
      <c r="AU116">
        <v>2</v>
      </c>
      <c r="AV116">
        <v>2</v>
      </c>
      <c r="AW116">
        <v>2</v>
      </c>
      <c r="AX116">
        <v>2</v>
      </c>
    </row>
    <row r="117" spans="1:50" x14ac:dyDescent="0.25">
      <c r="A117">
        <v>113</v>
      </c>
      <c r="B117" t="s">
        <v>119</v>
      </c>
      <c r="C117">
        <v>11</v>
      </c>
      <c r="D117" t="s">
        <v>95</v>
      </c>
      <c r="E117">
        <v>1</v>
      </c>
      <c r="F117" t="s">
        <v>96</v>
      </c>
      <c r="G117">
        <v>139</v>
      </c>
      <c r="H117">
        <v>132</v>
      </c>
      <c r="I117">
        <v>129</v>
      </c>
      <c r="J117">
        <v>134</v>
      </c>
      <c r="K117">
        <v>129</v>
      </c>
      <c r="L117">
        <v>131</v>
      </c>
      <c r="M117">
        <v>129</v>
      </c>
      <c r="N117">
        <v>125</v>
      </c>
      <c r="O117">
        <v>122</v>
      </c>
      <c r="P117">
        <v>129</v>
      </c>
      <c r="Q117">
        <v>128</v>
      </c>
      <c r="R117">
        <v>129</v>
      </c>
      <c r="S117">
        <v>131</v>
      </c>
      <c r="T117">
        <v>129</v>
      </c>
      <c r="U117">
        <v>124</v>
      </c>
      <c r="V117">
        <v>128</v>
      </c>
      <c r="W117">
        <v>125</v>
      </c>
      <c r="X117">
        <v>127</v>
      </c>
      <c r="Y117">
        <v>126</v>
      </c>
      <c r="Z117">
        <v>127</v>
      </c>
      <c r="AA117">
        <v>124</v>
      </c>
      <c r="AB117">
        <v>124</v>
      </c>
      <c r="AC117">
        <v>123</v>
      </c>
      <c r="AD117">
        <v>124</v>
      </c>
      <c r="AE117">
        <v>130</v>
      </c>
      <c r="AF117">
        <v>126</v>
      </c>
      <c r="AG117">
        <v>128</v>
      </c>
      <c r="AH117">
        <v>130</v>
      </c>
      <c r="AI117">
        <v>125</v>
      </c>
      <c r="AJ117">
        <v>123</v>
      </c>
      <c r="AK117">
        <v>122</v>
      </c>
      <c r="AL117">
        <v>128</v>
      </c>
      <c r="AM117">
        <v>130</v>
      </c>
      <c r="AN117">
        <v>125</v>
      </c>
      <c r="AO117">
        <v>123</v>
      </c>
      <c r="AP117">
        <v>129</v>
      </c>
      <c r="AQ117">
        <v>126</v>
      </c>
      <c r="AR117">
        <v>138</v>
      </c>
      <c r="AS117">
        <v>134</v>
      </c>
      <c r="AT117">
        <v>137</v>
      </c>
      <c r="AU117">
        <v>133</v>
      </c>
      <c r="AV117">
        <v>132</v>
      </c>
      <c r="AW117">
        <v>2</v>
      </c>
      <c r="AX117">
        <v>2</v>
      </c>
    </row>
    <row r="118" spans="1:50" x14ac:dyDescent="0.25">
      <c r="A118">
        <v>114</v>
      </c>
      <c r="B118" t="s">
        <v>94</v>
      </c>
      <c r="C118">
        <v>11</v>
      </c>
      <c r="D118" t="s">
        <v>95</v>
      </c>
      <c r="E118">
        <v>1</v>
      </c>
      <c r="F118" t="s">
        <v>96</v>
      </c>
      <c r="G118">
        <v>43</v>
      </c>
      <c r="H118">
        <v>43</v>
      </c>
      <c r="I118">
        <v>43</v>
      </c>
      <c r="J118">
        <v>43</v>
      </c>
      <c r="K118">
        <v>43</v>
      </c>
      <c r="L118">
        <v>41</v>
      </c>
      <c r="M118">
        <v>43</v>
      </c>
      <c r="N118">
        <v>43</v>
      </c>
      <c r="O118">
        <v>43</v>
      </c>
      <c r="P118">
        <v>42</v>
      </c>
      <c r="Q118">
        <v>43</v>
      </c>
      <c r="R118">
        <v>44</v>
      </c>
      <c r="S118">
        <v>43</v>
      </c>
      <c r="T118">
        <v>46</v>
      </c>
      <c r="U118">
        <v>42</v>
      </c>
      <c r="V118">
        <v>33</v>
      </c>
      <c r="W118">
        <v>33</v>
      </c>
      <c r="X118">
        <v>33</v>
      </c>
      <c r="Y118">
        <v>32</v>
      </c>
      <c r="Z118">
        <v>31</v>
      </c>
      <c r="AA118">
        <v>37</v>
      </c>
      <c r="AB118">
        <v>32</v>
      </c>
      <c r="AC118">
        <v>45</v>
      </c>
      <c r="AD118">
        <v>45</v>
      </c>
      <c r="AE118">
        <v>32</v>
      </c>
      <c r="AF118">
        <v>33</v>
      </c>
      <c r="AG118">
        <v>33</v>
      </c>
      <c r="AH118">
        <v>33</v>
      </c>
      <c r="AI118">
        <v>33</v>
      </c>
      <c r="AJ118">
        <v>33</v>
      </c>
      <c r="AK118">
        <v>32</v>
      </c>
      <c r="AL118">
        <v>31</v>
      </c>
      <c r="AM118">
        <v>32</v>
      </c>
      <c r="AN118">
        <v>31</v>
      </c>
      <c r="AO118">
        <v>33</v>
      </c>
      <c r="AP118">
        <v>29</v>
      </c>
      <c r="AQ118">
        <v>29</v>
      </c>
      <c r="AR118">
        <v>29</v>
      </c>
      <c r="AS118">
        <v>29</v>
      </c>
      <c r="AT118">
        <v>29</v>
      </c>
      <c r="AU118">
        <v>27</v>
      </c>
      <c r="AV118">
        <v>28</v>
      </c>
      <c r="AW118">
        <v>29</v>
      </c>
      <c r="AX118">
        <v>29</v>
      </c>
    </row>
    <row r="119" spans="1:50" x14ac:dyDescent="0.25">
      <c r="A119">
        <v>114</v>
      </c>
      <c r="B119" t="s">
        <v>94</v>
      </c>
      <c r="C119">
        <v>11</v>
      </c>
      <c r="D119" t="s">
        <v>95</v>
      </c>
      <c r="E119">
        <v>1</v>
      </c>
      <c r="F119" t="s">
        <v>96</v>
      </c>
      <c r="G119">
        <v>81</v>
      </c>
      <c r="H119">
        <v>81</v>
      </c>
      <c r="I119">
        <v>79</v>
      </c>
      <c r="J119">
        <v>80</v>
      </c>
      <c r="K119">
        <v>80</v>
      </c>
      <c r="L119">
        <v>80</v>
      </c>
      <c r="M119">
        <v>80</v>
      </c>
      <c r="N119">
        <v>80</v>
      </c>
      <c r="O119">
        <v>71</v>
      </c>
      <c r="P119">
        <v>71</v>
      </c>
      <c r="Q119">
        <v>71</v>
      </c>
      <c r="R119">
        <v>71</v>
      </c>
      <c r="S119">
        <v>71</v>
      </c>
      <c r="T119">
        <v>71</v>
      </c>
      <c r="U119">
        <v>71</v>
      </c>
      <c r="V119">
        <v>71</v>
      </c>
      <c r="W119">
        <v>71</v>
      </c>
      <c r="X119">
        <v>71</v>
      </c>
      <c r="Y119">
        <v>71</v>
      </c>
      <c r="Z119">
        <v>71</v>
      </c>
      <c r="AA119">
        <v>71</v>
      </c>
      <c r="AB119">
        <v>71</v>
      </c>
      <c r="AC119">
        <v>72</v>
      </c>
      <c r="AD119">
        <v>72</v>
      </c>
      <c r="AE119">
        <v>23</v>
      </c>
      <c r="AF119">
        <v>23</v>
      </c>
      <c r="AG119">
        <v>23</v>
      </c>
      <c r="AH119">
        <v>23</v>
      </c>
      <c r="AI119">
        <v>23</v>
      </c>
      <c r="AJ119">
        <v>23</v>
      </c>
      <c r="AK119">
        <v>23</v>
      </c>
      <c r="AL119">
        <v>23</v>
      </c>
      <c r="AM119">
        <v>23</v>
      </c>
      <c r="AN119">
        <v>23</v>
      </c>
      <c r="AO119">
        <v>23</v>
      </c>
      <c r="AP119">
        <v>23</v>
      </c>
      <c r="AQ119">
        <v>23</v>
      </c>
      <c r="AR119">
        <v>22</v>
      </c>
      <c r="AS119">
        <v>26</v>
      </c>
      <c r="AT119">
        <v>25</v>
      </c>
      <c r="AU119">
        <v>25</v>
      </c>
      <c r="AV119">
        <v>24</v>
      </c>
      <c r="AW119">
        <v>24</v>
      </c>
      <c r="AX119">
        <v>25</v>
      </c>
    </row>
    <row r="120" spans="1:50" x14ac:dyDescent="0.25">
      <c r="A120">
        <v>113</v>
      </c>
      <c r="B120" t="s">
        <v>119</v>
      </c>
      <c r="C120">
        <v>11</v>
      </c>
      <c r="D120" t="s">
        <v>95</v>
      </c>
      <c r="E120">
        <v>1</v>
      </c>
      <c r="F120" t="s">
        <v>96</v>
      </c>
      <c r="G120">
        <v>16</v>
      </c>
      <c r="H120">
        <v>16</v>
      </c>
      <c r="I120">
        <v>24</v>
      </c>
      <c r="J120">
        <v>15</v>
      </c>
      <c r="K120">
        <v>16</v>
      </c>
      <c r="L120">
        <v>24</v>
      </c>
      <c r="M120">
        <v>16</v>
      </c>
      <c r="N120">
        <v>24</v>
      </c>
      <c r="O120">
        <v>24</v>
      </c>
      <c r="P120">
        <v>24</v>
      </c>
      <c r="Q120">
        <v>16</v>
      </c>
      <c r="R120">
        <v>24</v>
      </c>
      <c r="S120">
        <v>24</v>
      </c>
      <c r="T120">
        <v>16</v>
      </c>
      <c r="U120">
        <v>16</v>
      </c>
      <c r="V120">
        <v>24</v>
      </c>
      <c r="W120">
        <v>16</v>
      </c>
      <c r="X120">
        <v>16</v>
      </c>
      <c r="Y120">
        <v>24</v>
      </c>
      <c r="Z120">
        <v>24</v>
      </c>
      <c r="AA120">
        <v>24</v>
      </c>
      <c r="AB120">
        <v>24</v>
      </c>
      <c r="AC120">
        <v>16</v>
      </c>
      <c r="AD120">
        <v>24</v>
      </c>
      <c r="AE120">
        <v>16</v>
      </c>
      <c r="AF120">
        <v>16</v>
      </c>
      <c r="AG120">
        <v>24</v>
      </c>
      <c r="AH120">
        <v>24</v>
      </c>
      <c r="AI120">
        <v>23</v>
      </c>
      <c r="AJ120">
        <v>24</v>
      </c>
      <c r="AK120">
        <v>16</v>
      </c>
      <c r="AL120">
        <v>22</v>
      </c>
      <c r="AM120">
        <v>22</v>
      </c>
      <c r="AN120">
        <v>14</v>
      </c>
      <c r="AO120">
        <v>22</v>
      </c>
      <c r="AP120">
        <v>14</v>
      </c>
      <c r="AQ120">
        <v>14</v>
      </c>
      <c r="AR120">
        <v>22</v>
      </c>
      <c r="AS120">
        <v>22</v>
      </c>
      <c r="AT120">
        <v>22</v>
      </c>
      <c r="AU120">
        <v>14</v>
      </c>
      <c r="AV120">
        <v>22</v>
      </c>
      <c r="AW120">
        <v>14</v>
      </c>
      <c r="AX120">
        <v>22</v>
      </c>
    </row>
    <row r="121" spans="1:50" x14ac:dyDescent="0.25">
      <c r="A121">
        <v>113</v>
      </c>
      <c r="B121" t="s">
        <v>119</v>
      </c>
      <c r="C121">
        <v>11</v>
      </c>
      <c r="D121" t="s">
        <v>95</v>
      </c>
      <c r="E121">
        <v>1</v>
      </c>
      <c r="F121" t="s">
        <v>96</v>
      </c>
      <c r="G121">
        <v>139</v>
      </c>
      <c r="H121">
        <v>145</v>
      </c>
      <c r="I121">
        <v>146</v>
      </c>
      <c r="J121">
        <v>140</v>
      </c>
      <c r="K121">
        <v>141</v>
      </c>
      <c r="L121">
        <v>138</v>
      </c>
      <c r="M121">
        <v>137</v>
      </c>
      <c r="N121">
        <v>137</v>
      </c>
      <c r="O121">
        <v>135</v>
      </c>
      <c r="P121">
        <v>141</v>
      </c>
      <c r="Q121">
        <v>142</v>
      </c>
      <c r="R121">
        <v>146</v>
      </c>
      <c r="S121">
        <v>141</v>
      </c>
      <c r="T121">
        <v>134</v>
      </c>
      <c r="U121">
        <v>136</v>
      </c>
      <c r="V121">
        <v>144</v>
      </c>
      <c r="W121">
        <v>139</v>
      </c>
      <c r="X121">
        <v>142</v>
      </c>
      <c r="Y121">
        <v>133</v>
      </c>
      <c r="Z121">
        <v>131</v>
      </c>
      <c r="AA121">
        <v>143</v>
      </c>
      <c r="AB121">
        <v>142</v>
      </c>
      <c r="AC121">
        <v>142</v>
      </c>
      <c r="AD121">
        <v>135</v>
      </c>
      <c r="AE121">
        <v>143</v>
      </c>
      <c r="AF121">
        <v>133</v>
      </c>
      <c r="AG121">
        <v>128</v>
      </c>
      <c r="AH121">
        <v>133</v>
      </c>
      <c r="AI121">
        <v>128</v>
      </c>
      <c r="AJ121">
        <v>136</v>
      </c>
      <c r="AK121">
        <v>137</v>
      </c>
      <c r="AL121">
        <v>143</v>
      </c>
      <c r="AM121">
        <v>142</v>
      </c>
      <c r="AN121">
        <v>135</v>
      </c>
      <c r="AO121">
        <v>133</v>
      </c>
      <c r="AP121">
        <v>134</v>
      </c>
      <c r="AQ121">
        <v>135</v>
      </c>
      <c r="AR121">
        <v>134</v>
      </c>
      <c r="AS121">
        <v>135</v>
      </c>
      <c r="AT121">
        <v>128</v>
      </c>
      <c r="AU121">
        <v>134</v>
      </c>
      <c r="AV121">
        <v>137</v>
      </c>
      <c r="AW121">
        <v>143</v>
      </c>
      <c r="AX121">
        <v>139</v>
      </c>
    </row>
    <row r="122" spans="1:50" x14ac:dyDescent="0.25">
      <c r="A122">
        <v>113</v>
      </c>
      <c r="B122" t="s">
        <v>119</v>
      </c>
      <c r="C122">
        <v>11</v>
      </c>
      <c r="D122" t="s">
        <v>95</v>
      </c>
      <c r="E122">
        <v>1</v>
      </c>
      <c r="F122" t="s">
        <v>96</v>
      </c>
      <c r="G122">
        <v>34</v>
      </c>
      <c r="H122">
        <v>34</v>
      </c>
      <c r="I122">
        <v>34</v>
      </c>
      <c r="J122">
        <v>34</v>
      </c>
      <c r="K122">
        <v>34</v>
      </c>
      <c r="L122">
        <v>34</v>
      </c>
      <c r="M122">
        <v>34</v>
      </c>
      <c r="N122">
        <v>34</v>
      </c>
      <c r="O122">
        <v>34</v>
      </c>
      <c r="P122">
        <v>34</v>
      </c>
      <c r="Q122">
        <v>34</v>
      </c>
      <c r="R122">
        <v>34</v>
      </c>
      <c r="S122">
        <v>34</v>
      </c>
      <c r="T122">
        <v>34</v>
      </c>
      <c r="U122">
        <v>34</v>
      </c>
      <c r="V122">
        <v>34</v>
      </c>
      <c r="W122">
        <v>34</v>
      </c>
      <c r="X122">
        <v>34</v>
      </c>
      <c r="Y122">
        <v>34</v>
      </c>
      <c r="Z122">
        <v>34</v>
      </c>
      <c r="AA122">
        <v>34</v>
      </c>
      <c r="AB122">
        <v>34</v>
      </c>
      <c r="AC122">
        <v>34</v>
      </c>
      <c r="AD122">
        <v>34</v>
      </c>
      <c r="AE122">
        <v>34</v>
      </c>
      <c r="AF122">
        <v>64</v>
      </c>
      <c r="AG122">
        <v>68</v>
      </c>
      <c r="AH122">
        <v>90</v>
      </c>
      <c r="AI122">
        <v>90</v>
      </c>
      <c r="AJ122">
        <v>89</v>
      </c>
      <c r="AK122">
        <v>89</v>
      </c>
      <c r="AL122">
        <v>90</v>
      </c>
      <c r="AM122">
        <v>90</v>
      </c>
      <c r="AN122">
        <v>90</v>
      </c>
      <c r="AO122">
        <v>90</v>
      </c>
      <c r="AP122">
        <v>90</v>
      </c>
      <c r="AQ122">
        <v>90</v>
      </c>
      <c r="AR122">
        <v>91</v>
      </c>
      <c r="AS122">
        <v>91</v>
      </c>
      <c r="AT122">
        <v>91</v>
      </c>
      <c r="AU122">
        <v>90</v>
      </c>
      <c r="AV122">
        <v>90</v>
      </c>
      <c r="AW122">
        <v>90</v>
      </c>
      <c r="AX122">
        <v>90</v>
      </c>
    </row>
    <row r="123" spans="1:50" x14ac:dyDescent="0.25">
      <c r="A123">
        <v>113</v>
      </c>
      <c r="B123" t="s">
        <v>119</v>
      </c>
      <c r="C123">
        <v>11</v>
      </c>
      <c r="D123" t="s">
        <v>95</v>
      </c>
      <c r="E123">
        <v>1</v>
      </c>
      <c r="F123" t="s">
        <v>96</v>
      </c>
      <c r="G123">
        <v>10</v>
      </c>
      <c r="H123">
        <v>10</v>
      </c>
      <c r="I123">
        <v>10</v>
      </c>
      <c r="J123">
        <v>10</v>
      </c>
      <c r="K123">
        <v>10</v>
      </c>
      <c r="L123">
        <v>10</v>
      </c>
      <c r="M123">
        <v>10</v>
      </c>
      <c r="N123">
        <v>10</v>
      </c>
      <c r="O123">
        <v>10</v>
      </c>
      <c r="P123">
        <v>10</v>
      </c>
      <c r="Q123">
        <v>10</v>
      </c>
      <c r="R123">
        <v>10</v>
      </c>
      <c r="S123">
        <v>10</v>
      </c>
      <c r="T123">
        <v>10</v>
      </c>
      <c r="U123">
        <v>10</v>
      </c>
      <c r="V123">
        <v>10</v>
      </c>
      <c r="W123">
        <v>10</v>
      </c>
      <c r="X123">
        <v>10</v>
      </c>
      <c r="Y123">
        <v>9</v>
      </c>
      <c r="Z123">
        <v>10</v>
      </c>
      <c r="AA123">
        <v>10</v>
      </c>
      <c r="AB123">
        <v>10</v>
      </c>
      <c r="AC123">
        <v>10</v>
      </c>
      <c r="AD123">
        <v>10</v>
      </c>
      <c r="AE123">
        <v>10</v>
      </c>
      <c r="AF123">
        <v>10</v>
      </c>
      <c r="AG123">
        <v>10</v>
      </c>
      <c r="AH123">
        <v>10</v>
      </c>
      <c r="AI123">
        <v>10</v>
      </c>
      <c r="AJ123">
        <v>10</v>
      </c>
      <c r="AK123">
        <v>10</v>
      </c>
      <c r="AL123">
        <v>10</v>
      </c>
      <c r="AM123">
        <v>10</v>
      </c>
      <c r="AN123">
        <v>10</v>
      </c>
      <c r="AO123">
        <v>10</v>
      </c>
      <c r="AP123">
        <v>10</v>
      </c>
      <c r="AQ123">
        <v>10</v>
      </c>
      <c r="AR123">
        <v>9</v>
      </c>
      <c r="AS123">
        <v>9</v>
      </c>
      <c r="AT123">
        <v>9</v>
      </c>
      <c r="AU123">
        <v>10</v>
      </c>
      <c r="AV123">
        <v>10</v>
      </c>
      <c r="AW123">
        <v>10</v>
      </c>
      <c r="AX123">
        <v>10</v>
      </c>
    </row>
    <row r="124" spans="1:50" x14ac:dyDescent="0.25">
      <c r="A124">
        <v>231</v>
      </c>
      <c r="B124" t="s">
        <v>353</v>
      </c>
      <c r="C124">
        <v>23</v>
      </c>
      <c r="D124" t="s">
        <v>354</v>
      </c>
      <c r="E124">
        <v>2</v>
      </c>
      <c r="F124" t="s">
        <v>355</v>
      </c>
      <c r="G124">
        <v>8</v>
      </c>
      <c r="H124">
        <v>8</v>
      </c>
      <c r="I124">
        <v>8</v>
      </c>
      <c r="J124">
        <v>8</v>
      </c>
      <c r="K124">
        <v>8</v>
      </c>
      <c r="L124">
        <v>8</v>
      </c>
      <c r="M124">
        <v>8</v>
      </c>
      <c r="N124">
        <v>8</v>
      </c>
      <c r="O124">
        <v>8</v>
      </c>
      <c r="P124">
        <v>8</v>
      </c>
      <c r="Q124">
        <v>8</v>
      </c>
      <c r="R124">
        <v>8</v>
      </c>
      <c r="S124">
        <v>8</v>
      </c>
      <c r="T124">
        <v>8</v>
      </c>
      <c r="U124">
        <v>8</v>
      </c>
      <c r="V124">
        <v>8</v>
      </c>
      <c r="W124">
        <v>8</v>
      </c>
      <c r="X124">
        <v>8</v>
      </c>
      <c r="Y124">
        <v>8</v>
      </c>
      <c r="Z124">
        <v>8</v>
      </c>
      <c r="AA124">
        <v>8</v>
      </c>
      <c r="AB124">
        <v>8</v>
      </c>
      <c r="AC124">
        <v>8</v>
      </c>
      <c r="AD124">
        <v>8</v>
      </c>
      <c r="AE124">
        <v>8</v>
      </c>
      <c r="AF124">
        <v>8</v>
      </c>
      <c r="AG124">
        <v>8</v>
      </c>
      <c r="AH124">
        <v>8</v>
      </c>
      <c r="AI124">
        <v>8</v>
      </c>
      <c r="AJ124">
        <v>8</v>
      </c>
      <c r="AK124">
        <v>8</v>
      </c>
      <c r="AL124">
        <v>8</v>
      </c>
      <c r="AM124">
        <v>8</v>
      </c>
      <c r="AN124">
        <v>8</v>
      </c>
      <c r="AO124">
        <v>8</v>
      </c>
      <c r="AP124">
        <v>8</v>
      </c>
      <c r="AQ124">
        <v>8</v>
      </c>
      <c r="AR124">
        <v>8</v>
      </c>
      <c r="AS124">
        <v>8</v>
      </c>
      <c r="AT124">
        <v>8</v>
      </c>
      <c r="AU124">
        <v>8</v>
      </c>
      <c r="AV124">
        <v>8</v>
      </c>
      <c r="AW124">
        <v>8</v>
      </c>
      <c r="AX124">
        <v>8</v>
      </c>
    </row>
    <row r="125" spans="1:50" x14ac:dyDescent="0.25">
      <c r="A125">
        <v>114</v>
      </c>
      <c r="B125" t="s">
        <v>94</v>
      </c>
      <c r="C125">
        <v>11</v>
      </c>
      <c r="D125" t="s">
        <v>95</v>
      </c>
      <c r="E125">
        <v>1</v>
      </c>
      <c r="F125" t="s">
        <v>96</v>
      </c>
      <c r="G125">
        <v>101</v>
      </c>
      <c r="H125">
        <v>96</v>
      </c>
      <c r="I125">
        <v>88</v>
      </c>
      <c r="J125">
        <v>88</v>
      </c>
      <c r="K125">
        <v>84</v>
      </c>
      <c r="L125">
        <v>88</v>
      </c>
      <c r="M125">
        <v>90</v>
      </c>
      <c r="N125">
        <v>95</v>
      </c>
      <c r="O125">
        <v>90</v>
      </c>
      <c r="P125">
        <v>96</v>
      </c>
      <c r="Q125">
        <v>84</v>
      </c>
      <c r="R125">
        <v>81</v>
      </c>
      <c r="S125">
        <v>92</v>
      </c>
      <c r="T125">
        <v>95</v>
      </c>
      <c r="U125">
        <v>87</v>
      </c>
      <c r="V125">
        <v>91</v>
      </c>
      <c r="W125">
        <v>92</v>
      </c>
      <c r="X125">
        <v>84</v>
      </c>
      <c r="Y125">
        <v>91</v>
      </c>
      <c r="Z125">
        <v>84</v>
      </c>
      <c r="AA125">
        <v>95</v>
      </c>
      <c r="AB125">
        <v>86</v>
      </c>
      <c r="AC125">
        <v>87</v>
      </c>
      <c r="AD125">
        <v>90</v>
      </c>
      <c r="AE125">
        <v>87</v>
      </c>
      <c r="AF125">
        <v>89</v>
      </c>
      <c r="AG125">
        <v>81</v>
      </c>
      <c r="AH125">
        <v>86</v>
      </c>
      <c r="AI125">
        <v>79</v>
      </c>
      <c r="AJ125">
        <v>87</v>
      </c>
      <c r="AK125">
        <v>80</v>
      </c>
      <c r="AL125">
        <v>86</v>
      </c>
      <c r="AM125">
        <v>79</v>
      </c>
      <c r="AN125">
        <v>79</v>
      </c>
      <c r="AO125">
        <v>86</v>
      </c>
      <c r="AP125">
        <v>88</v>
      </c>
      <c r="AQ125">
        <v>87</v>
      </c>
      <c r="AR125">
        <v>90</v>
      </c>
      <c r="AS125">
        <v>81</v>
      </c>
      <c r="AT125">
        <v>86</v>
      </c>
      <c r="AU125">
        <v>86</v>
      </c>
      <c r="AV125">
        <v>86</v>
      </c>
      <c r="AW125">
        <v>88</v>
      </c>
      <c r="AX125">
        <v>83</v>
      </c>
    </row>
    <row r="126" spans="1:50" x14ac:dyDescent="0.25">
      <c r="A126">
        <v>231</v>
      </c>
      <c r="B126" t="s">
        <v>353</v>
      </c>
      <c r="C126">
        <v>23</v>
      </c>
      <c r="D126" t="s">
        <v>354</v>
      </c>
      <c r="E126">
        <v>2</v>
      </c>
      <c r="F126" t="s">
        <v>355</v>
      </c>
      <c r="G126">
        <v>10</v>
      </c>
      <c r="H126">
        <v>10</v>
      </c>
      <c r="I126">
        <v>10</v>
      </c>
      <c r="J126">
        <v>10</v>
      </c>
      <c r="K126">
        <v>10</v>
      </c>
      <c r="L126">
        <v>10</v>
      </c>
      <c r="M126">
        <v>10</v>
      </c>
      <c r="N126">
        <v>10</v>
      </c>
      <c r="O126">
        <v>10</v>
      </c>
      <c r="P126">
        <v>10</v>
      </c>
      <c r="Q126">
        <v>10</v>
      </c>
      <c r="R126">
        <v>10</v>
      </c>
      <c r="S126">
        <v>10</v>
      </c>
      <c r="T126">
        <v>10</v>
      </c>
      <c r="U126">
        <v>10</v>
      </c>
      <c r="V126">
        <v>10</v>
      </c>
      <c r="W126">
        <v>10</v>
      </c>
      <c r="X126">
        <v>10</v>
      </c>
      <c r="Y126">
        <v>10</v>
      </c>
      <c r="Z126">
        <v>10</v>
      </c>
      <c r="AA126">
        <v>10</v>
      </c>
      <c r="AB126">
        <v>10</v>
      </c>
      <c r="AC126">
        <v>10</v>
      </c>
      <c r="AD126">
        <v>10</v>
      </c>
      <c r="AE126">
        <v>10</v>
      </c>
      <c r="AF126">
        <v>10</v>
      </c>
      <c r="AG126">
        <v>10</v>
      </c>
      <c r="AH126">
        <v>10</v>
      </c>
      <c r="AI126">
        <v>10</v>
      </c>
      <c r="AJ126">
        <v>10</v>
      </c>
      <c r="AK126">
        <v>10</v>
      </c>
      <c r="AL126">
        <v>10</v>
      </c>
      <c r="AM126">
        <v>10</v>
      </c>
      <c r="AN126">
        <v>10</v>
      </c>
      <c r="AO126">
        <v>10</v>
      </c>
      <c r="AP126">
        <v>10</v>
      </c>
      <c r="AQ126">
        <v>10</v>
      </c>
      <c r="AR126">
        <v>10</v>
      </c>
      <c r="AS126">
        <v>10</v>
      </c>
      <c r="AT126">
        <v>10</v>
      </c>
      <c r="AU126">
        <v>10</v>
      </c>
      <c r="AV126">
        <v>10</v>
      </c>
      <c r="AW126">
        <v>10</v>
      </c>
      <c r="AX126">
        <v>10</v>
      </c>
    </row>
    <row r="127" spans="1:50" x14ac:dyDescent="0.25">
      <c r="A127">
        <v>113</v>
      </c>
      <c r="B127" t="s">
        <v>119</v>
      </c>
      <c r="C127">
        <v>11</v>
      </c>
      <c r="D127" t="s">
        <v>95</v>
      </c>
      <c r="E127">
        <v>1</v>
      </c>
      <c r="F127" t="s">
        <v>96</v>
      </c>
      <c r="G127">
        <v>44</v>
      </c>
      <c r="H127">
        <v>45</v>
      </c>
      <c r="I127">
        <v>45</v>
      </c>
      <c r="J127">
        <v>42</v>
      </c>
      <c r="K127">
        <v>45</v>
      </c>
      <c r="L127">
        <v>45</v>
      </c>
      <c r="M127">
        <v>42</v>
      </c>
      <c r="N127">
        <v>44</v>
      </c>
      <c r="O127">
        <v>43</v>
      </c>
      <c r="P127">
        <v>43</v>
      </c>
      <c r="Q127">
        <v>45</v>
      </c>
      <c r="R127">
        <v>44</v>
      </c>
      <c r="S127">
        <v>42</v>
      </c>
      <c r="T127">
        <v>44</v>
      </c>
      <c r="U127">
        <v>45</v>
      </c>
      <c r="V127">
        <v>44</v>
      </c>
      <c r="W127">
        <v>42</v>
      </c>
      <c r="X127">
        <v>44</v>
      </c>
      <c r="Y127">
        <v>44</v>
      </c>
      <c r="Z127">
        <v>42</v>
      </c>
      <c r="AA127">
        <v>44</v>
      </c>
      <c r="AB127">
        <v>44</v>
      </c>
      <c r="AC127">
        <v>43</v>
      </c>
      <c r="AD127">
        <v>42</v>
      </c>
      <c r="AE127">
        <v>44</v>
      </c>
      <c r="AF127">
        <v>42</v>
      </c>
      <c r="AG127">
        <v>44</v>
      </c>
      <c r="AH127">
        <v>42</v>
      </c>
      <c r="AI127">
        <v>44</v>
      </c>
      <c r="AJ127">
        <v>43</v>
      </c>
      <c r="AK127">
        <v>45</v>
      </c>
      <c r="AL127">
        <v>44</v>
      </c>
      <c r="AM127">
        <v>44</v>
      </c>
      <c r="AN127">
        <v>42</v>
      </c>
      <c r="AO127">
        <v>43</v>
      </c>
      <c r="AP127">
        <v>44</v>
      </c>
      <c r="AQ127">
        <v>44</v>
      </c>
      <c r="AR127">
        <v>43</v>
      </c>
      <c r="AS127">
        <v>45</v>
      </c>
      <c r="AT127">
        <v>45</v>
      </c>
      <c r="AU127">
        <v>45</v>
      </c>
      <c r="AV127">
        <v>77</v>
      </c>
      <c r="AW127">
        <v>77</v>
      </c>
      <c r="AX127">
        <v>75</v>
      </c>
    </row>
    <row r="128" spans="1:50" x14ac:dyDescent="0.25">
      <c r="A128">
        <v>113</v>
      </c>
      <c r="B128" t="s">
        <v>119</v>
      </c>
      <c r="C128">
        <v>11</v>
      </c>
      <c r="D128" t="s">
        <v>95</v>
      </c>
      <c r="E128">
        <v>1</v>
      </c>
      <c r="F128" t="s">
        <v>96</v>
      </c>
      <c r="G128">
        <v>137</v>
      </c>
      <c r="H128">
        <v>116</v>
      </c>
      <c r="I128">
        <v>123</v>
      </c>
      <c r="J128">
        <v>142</v>
      </c>
      <c r="K128">
        <v>121</v>
      </c>
      <c r="L128">
        <v>130</v>
      </c>
      <c r="M128">
        <v>127</v>
      </c>
      <c r="N128">
        <v>120</v>
      </c>
      <c r="O128">
        <v>125</v>
      </c>
      <c r="P128">
        <v>131</v>
      </c>
      <c r="Q128">
        <v>123</v>
      </c>
      <c r="R128">
        <v>130</v>
      </c>
      <c r="S128">
        <v>134</v>
      </c>
      <c r="T128">
        <v>128</v>
      </c>
      <c r="U128">
        <v>120</v>
      </c>
      <c r="V128">
        <v>129</v>
      </c>
      <c r="W128">
        <v>130</v>
      </c>
      <c r="X128">
        <v>131</v>
      </c>
      <c r="Y128">
        <v>147</v>
      </c>
      <c r="Z128">
        <v>148</v>
      </c>
      <c r="AA128">
        <v>147</v>
      </c>
      <c r="AB128">
        <v>136</v>
      </c>
      <c r="AC128">
        <v>140</v>
      </c>
      <c r="AD128">
        <v>141</v>
      </c>
      <c r="AE128">
        <v>145</v>
      </c>
      <c r="AF128">
        <v>126</v>
      </c>
      <c r="AG128">
        <v>143</v>
      </c>
      <c r="AH128">
        <v>146</v>
      </c>
      <c r="AI128">
        <v>143</v>
      </c>
      <c r="AJ128">
        <v>143</v>
      </c>
      <c r="AK128">
        <v>135</v>
      </c>
      <c r="AL128">
        <v>120</v>
      </c>
      <c r="AM128">
        <v>125</v>
      </c>
      <c r="AN128">
        <v>132</v>
      </c>
      <c r="AO128">
        <v>133</v>
      </c>
      <c r="AP128">
        <v>130</v>
      </c>
      <c r="AQ128">
        <v>121</v>
      </c>
      <c r="AR128">
        <v>114</v>
      </c>
      <c r="AS128">
        <v>112</v>
      </c>
      <c r="AT128">
        <v>112</v>
      </c>
      <c r="AU128">
        <v>117</v>
      </c>
      <c r="AV128">
        <v>118</v>
      </c>
      <c r="AW128">
        <v>114</v>
      </c>
      <c r="AX128">
        <v>125</v>
      </c>
    </row>
    <row r="129" spans="1:50" x14ac:dyDescent="0.25">
      <c r="A129">
        <v>113</v>
      </c>
      <c r="B129" t="s">
        <v>119</v>
      </c>
      <c r="C129">
        <v>11</v>
      </c>
      <c r="D129" t="s">
        <v>95</v>
      </c>
      <c r="E129">
        <v>1</v>
      </c>
      <c r="F129" t="s">
        <v>96</v>
      </c>
      <c r="G129">
        <v>39</v>
      </c>
      <c r="H129">
        <v>39</v>
      </c>
      <c r="I129">
        <v>39</v>
      </c>
      <c r="J129">
        <v>39</v>
      </c>
      <c r="K129">
        <v>39</v>
      </c>
      <c r="L129">
        <v>39</v>
      </c>
      <c r="M129">
        <v>39</v>
      </c>
      <c r="N129">
        <v>39</v>
      </c>
      <c r="O129">
        <v>39</v>
      </c>
      <c r="P129">
        <v>39</v>
      </c>
      <c r="Q129">
        <v>39</v>
      </c>
      <c r="R129">
        <v>39</v>
      </c>
      <c r="S129">
        <v>39</v>
      </c>
      <c r="T129">
        <v>39</v>
      </c>
      <c r="U129">
        <v>39</v>
      </c>
      <c r="V129">
        <v>39</v>
      </c>
      <c r="W129">
        <v>39</v>
      </c>
      <c r="X129">
        <v>39</v>
      </c>
      <c r="Y129">
        <v>39</v>
      </c>
      <c r="Z129">
        <v>39</v>
      </c>
      <c r="AA129">
        <v>39</v>
      </c>
      <c r="AB129">
        <v>39</v>
      </c>
      <c r="AC129">
        <v>39</v>
      </c>
      <c r="AD129">
        <v>39</v>
      </c>
      <c r="AE129">
        <v>39</v>
      </c>
      <c r="AF129">
        <v>39</v>
      </c>
      <c r="AG129">
        <v>39</v>
      </c>
      <c r="AH129">
        <v>39</v>
      </c>
      <c r="AI129">
        <v>39</v>
      </c>
      <c r="AJ129">
        <v>39</v>
      </c>
      <c r="AK129">
        <v>39</v>
      </c>
      <c r="AL129">
        <v>39</v>
      </c>
      <c r="AM129">
        <v>39</v>
      </c>
      <c r="AN129">
        <v>39</v>
      </c>
      <c r="AO129">
        <v>39</v>
      </c>
      <c r="AP129">
        <v>39</v>
      </c>
      <c r="AQ129">
        <v>39</v>
      </c>
      <c r="AR129">
        <v>39</v>
      </c>
      <c r="AS129">
        <v>39</v>
      </c>
      <c r="AT129">
        <v>39</v>
      </c>
      <c r="AU129">
        <v>39</v>
      </c>
      <c r="AV129">
        <v>39</v>
      </c>
      <c r="AW129">
        <v>39</v>
      </c>
      <c r="AX129">
        <v>39</v>
      </c>
    </row>
    <row r="130" spans="1:50" x14ac:dyDescent="0.25">
      <c r="A130">
        <v>113</v>
      </c>
      <c r="B130" t="s">
        <v>119</v>
      </c>
      <c r="C130">
        <v>11</v>
      </c>
      <c r="D130" t="s">
        <v>95</v>
      </c>
      <c r="E130">
        <v>1</v>
      </c>
      <c r="F130" t="s">
        <v>96</v>
      </c>
      <c r="G130">
        <v>15</v>
      </c>
      <c r="H130">
        <v>11</v>
      </c>
      <c r="I130">
        <v>15</v>
      </c>
      <c r="J130">
        <v>15</v>
      </c>
      <c r="K130">
        <v>15</v>
      </c>
      <c r="L130">
        <v>15</v>
      </c>
      <c r="M130">
        <v>15</v>
      </c>
      <c r="N130">
        <v>15</v>
      </c>
      <c r="O130">
        <v>15</v>
      </c>
      <c r="P130">
        <v>15</v>
      </c>
      <c r="Q130">
        <v>8</v>
      </c>
      <c r="R130">
        <v>8</v>
      </c>
      <c r="S130">
        <v>8</v>
      </c>
      <c r="T130">
        <v>8</v>
      </c>
      <c r="U130">
        <v>8</v>
      </c>
      <c r="V130">
        <v>8</v>
      </c>
      <c r="W130">
        <v>8</v>
      </c>
      <c r="X130">
        <v>9</v>
      </c>
      <c r="Y130">
        <v>10</v>
      </c>
      <c r="Z130">
        <v>12</v>
      </c>
      <c r="AA130">
        <v>12</v>
      </c>
      <c r="AB130">
        <v>12</v>
      </c>
      <c r="AC130">
        <v>12</v>
      </c>
      <c r="AD130">
        <v>12</v>
      </c>
      <c r="AE130">
        <v>12</v>
      </c>
      <c r="AF130">
        <v>12</v>
      </c>
      <c r="AG130">
        <v>11</v>
      </c>
      <c r="AH130">
        <v>11</v>
      </c>
      <c r="AI130">
        <v>11</v>
      </c>
      <c r="AJ130">
        <v>1</v>
      </c>
      <c r="AK130">
        <v>1</v>
      </c>
      <c r="AL130">
        <v>9</v>
      </c>
      <c r="AM130">
        <v>5</v>
      </c>
      <c r="AN130">
        <v>1</v>
      </c>
      <c r="AO130">
        <v>1</v>
      </c>
      <c r="AP130">
        <v>8</v>
      </c>
      <c r="AQ130">
        <v>1</v>
      </c>
      <c r="AR130">
        <v>10</v>
      </c>
      <c r="AS130">
        <v>25</v>
      </c>
      <c r="AT130">
        <v>25</v>
      </c>
      <c r="AU130">
        <v>25</v>
      </c>
      <c r="AV130">
        <v>25</v>
      </c>
      <c r="AW130">
        <v>35</v>
      </c>
      <c r="AX130">
        <v>34</v>
      </c>
    </row>
    <row r="131" spans="1:50" x14ac:dyDescent="0.25">
      <c r="A131">
        <v>113</v>
      </c>
      <c r="B131" t="s">
        <v>119</v>
      </c>
      <c r="C131">
        <v>11</v>
      </c>
      <c r="D131" t="s">
        <v>95</v>
      </c>
      <c r="E131">
        <v>1</v>
      </c>
      <c r="F131" t="s">
        <v>96</v>
      </c>
      <c r="G131">
        <v>73</v>
      </c>
      <c r="H131">
        <v>73</v>
      </c>
      <c r="I131">
        <v>73</v>
      </c>
      <c r="J131">
        <v>73</v>
      </c>
      <c r="K131">
        <v>62</v>
      </c>
      <c r="L131">
        <v>62</v>
      </c>
      <c r="M131">
        <v>77</v>
      </c>
      <c r="N131">
        <v>81</v>
      </c>
      <c r="O131">
        <v>63</v>
      </c>
      <c r="P131">
        <v>63</v>
      </c>
      <c r="Q131">
        <v>63</v>
      </c>
      <c r="R131">
        <v>63</v>
      </c>
      <c r="S131">
        <v>63</v>
      </c>
      <c r="T131">
        <v>63</v>
      </c>
      <c r="U131">
        <v>62</v>
      </c>
      <c r="V131">
        <v>103</v>
      </c>
      <c r="W131">
        <v>103</v>
      </c>
      <c r="X131">
        <v>103</v>
      </c>
      <c r="Y131">
        <v>104</v>
      </c>
      <c r="Z131">
        <v>103</v>
      </c>
      <c r="AA131">
        <v>104</v>
      </c>
      <c r="AB131">
        <v>102</v>
      </c>
      <c r="AC131">
        <v>103</v>
      </c>
      <c r="AD131">
        <v>104</v>
      </c>
      <c r="AE131">
        <v>104</v>
      </c>
      <c r="AF131">
        <v>104</v>
      </c>
      <c r="AG131">
        <v>104</v>
      </c>
      <c r="AH131">
        <v>107</v>
      </c>
      <c r="AI131">
        <v>103</v>
      </c>
      <c r="AJ131">
        <v>104</v>
      </c>
      <c r="AK131">
        <v>104</v>
      </c>
      <c r="AL131">
        <v>105</v>
      </c>
      <c r="AM131">
        <v>104</v>
      </c>
      <c r="AN131">
        <v>111</v>
      </c>
      <c r="AO131">
        <v>103</v>
      </c>
      <c r="AP131">
        <v>116</v>
      </c>
      <c r="AQ131">
        <v>114</v>
      </c>
      <c r="AR131">
        <v>123</v>
      </c>
      <c r="AS131">
        <v>126</v>
      </c>
      <c r="AT131">
        <v>102</v>
      </c>
      <c r="AU131">
        <v>104</v>
      </c>
      <c r="AV131">
        <v>102</v>
      </c>
      <c r="AW131">
        <v>102</v>
      </c>
      <c r="AX131">
        <v>102</v>
      </c>
    </row>
    <row r="132" spans="1:50" x14ac:dyDescent="0.25">
      <c r="A132">
        <v>113</v>
      </c>
      <c r="B132" t="s">
        <v>119</v>
      </c>
      <c r="C132">
        <v>11</v>
      </c>
      <c r="D132" t="s">
        <v>95</v>
      </c>
      <c r="E132">
        <v>1</v>
      </c>
      <c r="F132" t="s">
        <v>96</v>
      </c>
      <c r="G132">
        <v>8</v>
      </c>
      <c r="H132">
        <v>8</v>
      </c>
      <c r="I132">
        <v>8</v>
      </c>
      <c r="J132">
        <v>8</v>
      </c>
      <c r="K132">
        <v>8</v>
      </c>
      <c r="L132">
        <v>8</v>
      </c>
      <c r="M132">
        <v>8</v>
      </c>
      <c r="N132">
        <v>8</v>
      </c>
      <c r="O132">
        <v>8</v>
      </c>
      <c r="P132">
        <v>8</v>
      </c>
      <c r="Q132">
        <v>8</v>
      </c>
      <c r="R132">
        <v>8</v>
      </c>
      <c r="S132">
        <v>8</v>
      </c>
      <c r="T132">
        <v>8</v>
      </c>
      <c r="U132">
        <v>8</v>
      </c>
      <c r="V132">
        <v>8</v>
      </c>
      <c r="W132">
        <v>8</v>
      </c>
      <c r="X132">
        <v>8</v>
      </c>
      <c r="Y132">
        <v>25</v>
      </c>
      <c r="Z132">
        <v>25</v>
      </c>
      <c r="AA132">
        <v>36</v>
      </c>
      <c r="AB132">
        <v>35</v>
      </c>
      <c r="AC132">
        <v>35</v>
      </c>
      <c r="AD132">
        <v>35</v>
      </c>
      <c r="AE132">
        <v>35</v>
      </c>
      <c r="AF132">
        <v>35</v>
      </c>
      <c r="AG132">
        <v>35</v>
      </c>
      <c r="AH132">
        <v>35</v>
      </c>
      <c r="AI132">
        <v>35</v>
      </c>
      <c r="AJ132">
        <v>35</v>
      </c>
      <c r="AK132">
        <v>35</v>
      </c>
      <c r="AL132">
        <v>38</v>
      </c>
      <c r="AM132">
        <v>50</v>
      </c>
      <c r="AN132">
        <v>50</v>
      </c>
      <c r="AO132">
        <v>46</v>
      </c>
      <c r="AP132">
        <v>46</v>
      </c>
      <c r="AQ132">
        <v>46</v>
      </c>
      <c r="AR132">
        <v>46</v>
      </c>
      <c r="AS132">
        <v>28</v>
      </c>
      <c r="AT132">
        <v>37</v>
      </c>
      <c r="AU132">
        <v>45</v>
      </c>
      <c r="AV132">
        <v>34</v>
      </c>
      <c r="AW132">
        <v>34</v>
      </c>
      <c r="AX132">
        <v>35</v>
      </c>
    </row>
    <row r="133" spans="1:50" x14ac:dyDescent="0.25">
      <c r="A133">
        <v>231</v>
      </c>
      <c r="B133" t="s">
        <v>353</v>
      </c>
      <c r="C133">
        <v>23</v>
      </c>
      <c r="D133" t="s">
        <v>354</v>
      </c>
      <c r="E133">
        <v>2</v>
      </c>
      <c r="F133" t="s">
        <v>355</v>
      </c>
      <c r="G133">
        <v>47</v>
      </c>
      <c r="H133">
        <v>67</v>
      </c>
      <c r="I133">
        <v>63</v>
      </c>
      <c r="J133">
        <v>49</v>
      </c>
      <c r="K133">
        <v>66</v>
      </c>
      <c r="L133">
        <v>66</v>
      </c>
      <c r="M133">
        <v>49</v>
      </c>
      <c r="N133">
        <v>46</v>
      </c>
      <c r="O133">
        <v>45</v>
      </c>
      <c r="P133">
        <v>44</v>
      </c>
      <c r="Q133">
        <v>43</v>
      </c>
      <c r="R133">
        <v>44</v>
      </c>
      <c r="S133">
        <v>44</v>
      </c>
      <c r="T133">
        <v>44</v>
      </c>
      <c r="U133">
        <v>48</v>
      </c>
      <c r="V133">
        <v>44</v>
      </c>
      <c r="W133">
        <v>46</v>
      </c>
      <c r="X133">
        <v>44</v>
      </c>
      <c r="Y133">
        <v>44</v>
      </c>
      <c r="Z133">
        <v>44</v>
      </c>
      <c r="AA133">
        <v>44</v>
      </c>
      <c r="AB133">
        <v>48</v>
      </c>
      <c r="AC133">
        <v>44</v>
      </c>
      <c r="AD133">
        <v>44</v>
      </c>
      <c r="AE133">
        <v>44</v>
      </c>
      <c r="AF133">
        <v>44</v>
      </c>
      <c r="AG133">
        <v>44</v>
      </c>
      <c r="AH133">
        <v>45</v>
      </c>
      <c r="AI133">
        <v>44</v>
      </c>
      <c r="AJ133">
        <v>44</v>
      </c>
      <c r="AK133">
        <v>44</v>
      </c>
      <c r="AL133">
        <v>44</v>
      </c>
      <c r="AM133">
        <v>44</v>
      </c>
      <c r="AN133">
        <v>44</v>
      </c>
      <c r="AO133">
        <v>45</v>
      </c>
      <c r="AP133">
        <v>45</v>
      </c>
      <c r="AQ133">
        <v>46</v>
      </c>
      <c r="AR133">
        <v>44</v>
      </c>
      <c r="AS133">
        <v>44</v>
      </c>
      <c r="AT133">
        <v>46</v>
      </c>
      <c r="AU133">
        <v>45</v>
      </c>
      <c r="AV133">
        <v>44</v>
      </c>
      <c r="AW133">
        <v>44</v>
      </c>
      <c r="AX133">
        <v>44</v>
      </c>
    </row>
    <row r="134" spans="1:50" x14ac:dyDescent="0.25">
      <c r="A134">
        <v>113</v>
      </c>
      <c r="B134" t="s">
        <v>119</v>
      </c>
      <c r="C134">
        <v>11</v>
      </c>
      <c r="D134" t="s">
        <v>95</v>
      </c>
      <c r="E134">
        <v>1</v>
      </c>
      <c r="F134" t="s">
        <v>96</v>
      </c>
      <c r="G134">
        <v>17</v>
      </c>
      <c r="H134">
        <v>17</v>
      </c>
      <c r="I134">
        <v>17</v>
      </c>
      <c r="J134">
        <v>17</v>
      </c>
      <c r="K134">
        <v>17</v>
      </c>
      <c r="L134">
        <v>17</v>
      </c>
      <c r="M134">
        <v>17</v>
      </c>
      <c r="N134">
        <v>17</v>
      </c>
      <c r="O134">
        <v>17</v>
      </c>
      <c r="P134">
        <v>17</v>
      </c>
      <c r="Q134">
        <v>17</v>
      </c>
      <c r="R134">
        <v>17</v>
      </c>
      <c r="S134">
        <v>17</v>
      </c>
      <c r="T134">
        <v>17</v>
      </c>
      <c r="U134">
        <v>17</v>
      </c>
      <c r="V134">
        <v>17</v>
      </c>
      <c r="W134">
        <v>17</v>
      </c>
      <c r="X134">
        <v>17</v>
      </c>
      <c r="Y134">
        <v>17</v>
      </c>
      <c r="Z134">
        <v>17</v>
      </c>
      <c r="AA134">
        <v>17</v>
      </c>
      <c r="AB134">
        <v>17</v>
      </c>
      <c r="AC134">
        <v>17</v>
      </c>
      <c r="AD134">
        <v>17</v>
      </c>
      <c r="AE134">
        <v>17</v>
      </c>
      <c r="AF134">
        <v>17</v>
      </c>
      <c r="AG134">
        <v>17</v>
      </c>
      <c r="AH134">
        <v>17</v>
      </c>
      <c r="AI134">
        <v>17</v>
      </c>
      <c r="AJ134">
        <v>17</v>
      </c>
      <c r="AK134">
        <v>17</v>
      </c>
      <c r="AL134">
        <v>17</v>
      </c>
      <c r="AM134">
        <v>17</v>
      </c>
      <c r="AN134">
        <v>17</v>
      </c>
      <c r="AO134">
        <v>17</v>
      </c>
      <c r="AP134">
        <v>17</v>
      </c>
      <c r="AQ134">
        <v>17</v>
      </c>
      <c r="AR134">
        <v>17</v>
      </c>
      <c r="AS134">
        <v>10</v>
      </c>
      <c r="AT134">
        <v>17</v>
      </c>
      <c r="AU134">
        <v>17</v>
      </c>
      <c r="AV134">
        <v>17</v>
      </c>
      <c r="AW134">
        <v>17</v>
      </c>
      <c r="AX134">
        <v>17</v>
      </c>
    </row>
    <row r="135" spans="1:50" x14ac:dyDescent="0.25">
      <c r="A135">
        <v>114</v>
      </c>
      <c r="B135" t="s">
        <v>94</v>
      </c>
      <c r="C135">
        <v>11</v>
      </c>
      <c r="D135" t="s">
        <v>95</v>
      </c>
      <c r="E135">
        <v>1</v>
      </c>
      <c r="F135" t="s">
        <v>96</v>
      </c>
      <c r="G135">
        <v>74</v>
      </c>
      <c r="H135">
        <v>73</v>
      </c>
      <c r="I135">
        <v>75</v>
      </c>
      <c r="J135">
        <v>75</v>
      </c>
      <c r="K135">
        <v>78</v>
      </c>
      <c r="L135">
        <v>78</v>
      </c>
      <c r="M135">
        <v>77</v>
      </c>
      <c r="N135">
        <v>76</v>
      </c>
      <c r="O135">
        <v>78</v>
      </c>
      <c r="P135">
        <v>75</v>
      </c>
      <c r="Q135">
        <v>75</v>
      </c>
      <c r="R135">
        <v>73</v>
      </c>
      <c r="S135">
        <v>73</v>
      </c>
      <c r="T135">
        <v>73</v>
      </c>
      <c r="U135">
        <v>73</v>
      </c>
      <c r="V135">
        <v>73</v>
      </c>
      <c r="W135">
        <v>73</v>
      </c>
      <c r="X135">
        <v>72</v>
      </c>
      <c r="Y135">
        <v>73</v>
      </c>
      <c r="Z135">
        <v>73</v>
      </c>
      <c r="AA135">
        <v>73</v>
      </c>
      <c r="AB135">
        <v>72</v>
      </c>
      <c r="AC135">
        <v>73</v>
      </c>
      <c r="AD135">
        <v>73</v>
      </c>
      <c r="AE135">
        <v>73</v>
      </c>
      <c r="AF135">
        <v>73</v>
      </c>
      <c r="AG135">
        <v>73</v>
      </c>
      <c r="AH135">
        <v>73</v>
      </c>
      <c r="AI135">
        <v>73</v>
      </c>
      <c r="AJ135">
        <v>73</v>
      </c>
      <c r="AK135">
        <v>73</v>
      </c>
      <c r="AL135">
        <v>73</v>
      </c>
      <c r="AM135">
        <v>73</v>
      </c>
      <c r="AN135">
        <v>73</v>
      </c>
      <c r="AO135">
        <v>72</v>
      </c>
      <c r="AP135">
        <v>72</v>
      </c>
      <c r="AQ135">
        <v>73</v>
      </c>
      <c r="AR135">
        <v>73</v>
      </c>
      <c r="AS135">
        <v>73</v>
      </c>
      <c r="AT135">
        <v>73</v>
      </c>
      <c r="AU135">
        <v>73</v>
      </c>
      <c r="AV135">
        <v>73</v>
      </c>
      <c r="AW135">
        <v>72</v>
      </c>
      <c r="AX135">
        <v>73</v>
      </c>
    </row>
    <row r="136" spans="1:50" x14ac:dyDescent="0.25">
      <c r="A136">
        <v>114</v>
      </c>
      <c r="B136" t="s">
        <v>94</v>
      </c>
      <c r="C136">
        <v>11</v>
      </c>
      <c r="D136" t="s">
        <v>95</v>
      </c>
      <c r="E136">
        <v>1</v>
      </c>
      <c r="F136" t="s">
        <v>96</v>
      </c>
      <c r="G136">
        <v>32</v>
      </c>
      <c r="H136">
        <v>32</v>
      </c>
      <c r="I136">
        <v>27</v>
      </c>
      <c r="J136">
        <v>31</v>
      </c>
      <c r="K136">
        <v>27</v>
      </c>
      <c r="L136">
        <v>31</v>
      </c>
      <c r="M136">
        <v>27</v>
      </c>
      <c r="N136">
        <v>33</v>
      </c>
      <c r="O136">
        <v>28</v>
      </c>
      <c r="P136">
        <v>33</v>
      </c>
      <c r="Q136">
        <v>26</v>
      </c>
      <c r="R136">
        <v>26</v>
      </c>
      <c r="S136">
        <v>31</v>
      </c>
      <c r="T136">
        <v>26</v>
      </c>
      <c r="U136">
        <v>26</v>
      </c>
      <c r="V136">
        <v>26</v>
      </c>
      <c r="W136">
        <v>27</v>
      </c>
      <c r="X136">
        <v>31</v>
      </c>
      <c r="Y136">
        <v>31</v>
      </c>
      <c r="Z136">
        <v>32</v>
      </c>
      <c r="AA136">
        <v>31</v>
      </c>
      <c r="AB136">
        <v>31</v>
      </c>
      <c r="AC136">
        <v>31</v>
      </c>
      <c r="AD136">
        <v>31</v>
      </c>
      <c r="AE136">
        <v>27</v>
      </c>
      <c r="AF136">
        <v>33</v>
      </c>
      <c r="AG136">
        <v>37</v>
      </c>
      <c r="AH136">
        <v>36</v>
      </c>
      <c r="AI136">
        <v>34</v>
      </c>
      <c r="AJ136">
        <v>35</v>
      </c>
      <c r="AK136">
        <v>35</v>
      </c>
      <c r="AL136">
        <v>32</v>
      </c>
      <c r="AM136">
        <v>28</v>
      </c>
      <c r="AN136">
        <v>33</v>
      </c>
      <c r="AO136">
        <v>29</v>
      </c>
      <c r="AP136">
        <v>33</v>
      </c>
      <c r="AQ136">
        <v>32</v>
      </c>
      <c r="AR136">
        <v>32</v>
      </c>
      <c r="AS136">
        <v>32</v>
      </c>
      <c r="AT136">
        <v>32</v>
      </c>
      <c r="AU136">
        <v>31</v>
      </c>
      <c r="AV136">
        <v>28</v>
      </c>
      <c r="AW136">
        <v>43</v>
      </c>
      <c r="AX136">
        <v>39</v>
      </c>
    </row>
    <row r="137" spans="1:50" x14ac:dyDescent="0.25">
      <c r="A137">
        <v>113</v>
      </c>
      <c r="B137" t="s">
        <v>119</v>
      </c>
      <c r="C137">
        <v>11</v>
      </c>
      <c r="D137" t="s">
        <v>95</v>
      </c>
      <c r="E137">
        <v>1</v>
      </c>
      <c r="F137" t="s">
        <v>96</v>
      </c>
      <c r="G137">
        <v>33</v>
      </c>
      <c r="H137">
        <v>37</v>
      </c>
      <c r="I137">
        <v>29</v>
      </c>
      <c r="J137">
        <v>30</v>
      </c>
      <c r="K137">
        <v>34</v>
      </c>
      <c r="L137">
        <v>40</v>
      </c>
      <c r="M137">
        <v>42</v>
      </c>
      <c r="N137">
        <v>41</v>
      </c>
      <c r="O137">
        <v>39</v>
      </c>
      <c r="P137">
        <v>31</v>
      </c>
      <c r="Q137">
        <v>31</v>
      </c>
      <c r="R137">
        <v>29</v>
      </c>
      <c r="S137">
        <v>31</v>
      </c>
      <c r="T137">
        <v>45</v>
      </c>
      <c r="U137">
        <v>45</v>
      </c>
      <c r="V137">
        <v>45</v>
      </c>
      <c r="W137">
        <v>43</v>
      </c>
      <c r="X137">
        <v>39</v>
      </c>
      <c r="Y137">
        <v>36</v>
      </c>
      <c r="Z137">
        <v>24</v>
      </c>
      <c r="AA137">
        <v>25</v>
      </c>
      <c r="AB137">
        <v>26</v>
      </c>
      <c r="AC137">
        <v>21</v>
      </c>
      <c r="AD137">
        <v>20</v>
      </c>
      <c r="AE137">
        <v>20</v>
      </c>
      <c r="AF137">
        <v>19</v>
      </c>
      <c r="AG137">
        <v>23</v>
      </c>
      <c r="AH137">
        <v>21</v>
      </c>
      <c r="AI137">
        <v>21</v>
      </c>
      <c r="AJ137">
        <v>24</v>
      </c>
      <c r="AK137">
        <v>19</v>
      </c>
      <c r="AL137">
        <v>20</v>
      </c>
      <c r="AM137">
        <v>24</v>
      </c>
      <c r="AN137">
        <v>23</v>
      </c>
      <c r="AO137">
        <v>23</v>
      </c>
      <c r="AP137">
        <v>22</v>
      </c>
      <c r="AQ137">
        <v>24</v>
      </c>
      <c r="AR137">
        <v>22</v>
      </c>
      <c r="AS137">
        <v>24</v>
      </c>
      <c r="AT137">
        <v>19</v>
      </c>
      <c r="AU137">
        <v>22</v>
      </c>
      <c r="AV137">
        <v>22</v>
      </c>
      <c r="AW137">
        <v>20</v>
      </c>
      <c r="AX137">
        <v>23</v>
      </c>
    </row>
    <row r="138" spans="1:50" x14ac:dyDescent="0.25">
      <c r="A138">
        <v>113</v>
      </c>
      <c r="B138" t="s">
        <v>119</v>
      </c>
      <c r="C138">
        <v>11</v>
      </c>
      <c r="D138" t="s">
        <v>95</v>
      </c>
      <c r="E138">
        <v>1</v>
      </c>
      <c r="F138" t="s">
        <v>96</v>
      </c>
      <c r="G138">
        <v>25</v>
      </c>
      <c r="H138">
        <v>25</v>
      </c>
      <c r="I138">
        <v>25</v>
      </c>
      <c r="J138">
        <v>32</v>
      </c>
      <c r="K138">
        <v>22</v>
      </c>
      <c r="L138">
        <v>22</v>
      </c>
      <c r="M138">
        <v>22</v>
      </c>
      <c r="N138">
        <v>22</v>
      </c>
      <c r="O138">
        <v>22</v>
      </c>
      <c r="P138">
        <v>22</v>
      </c>
      <c r="Q138">
        <v>22</v>
      </c>
      <c r="R138">
        <v>22</v>
      </c>
      <c r="S138">
        <v>22</v>
      </c>
      <c r="T138">
        <v>22</v>
      </c>
      <c r="U138">
        <v>22</v>
      </c>
      <c r="V138">
        <v>22</v>
      </c>
      <c r="W138">
        <v>22</v>
      </c>
      <c r="X138">
        <v>22</v>
      </c>
      <c r="Y138">
        <v>22</v>
      </c>
      <c r="Z138">
        <v>22</v>
      </c>
      <c r="AA138">
        <v>22</v>
      </c>
      <c r="AB138">
        <v>22</v>
      </c>
      <c r="AC138">
        <v>22</v>
      </c>
      <c r="AD138">
        <v>22</v>
      </c>
      <c r="AE138">
        <v>22</v>
      </c>
      <c r="AF138">
        <v>22</v>
      </c>
      <c r="AG138">
        <v>22</v>
      </c>
      <c r="AH138">
        <v>22</v>
      </c>
      <c r="AI138">
        <v>22</v>
      </c>
      <c r="AJ138">
        <v>22</v>
      </c>
      <c r="AK138">
        <v>22</v>
      </c>
      <c r="AL138">
        <v>22</v>
      </c>
      <c r="AM138">
        <v>22</v>
      </c>
      <c r="AN138">
        <v>22</v>
      </c>
      <c r="AO138">
        <v>20</v>
      </c>
      <c r="AP138">
        <v>22</v>
      </c>
      <c r="AQ138">
        <v>22</v>
      </c>
      <c r="AR138">
        <v>22</v>
      </c>
      <c r="AS138">
        <v>22</v>
      </c>
      <c r="AT138">
        <v>22</v>
      </c>
      <c r="AU138">
        <v>22</v>
      </c>
      <c r="AV138">
        <v>22</v>
      </c>
      <c r="AW138">
        <v>22</v>
      </c>
      <c r="AX138">
        <v>22</v>
      </c>
    </row>
    <row r="139" spans="1:50" x14ac:dyDescent="0.25">
      <c r="A139">
        <v>113</v>
      </c>
      <c r="B139" t="s">
        <v>119</v>
      </c>
      <c r="C139">
        <v>11</v>
      </c>
      <c r="D139" t="s">
        <v>95</v>
      </c>
      <c r="E139">
        <v>1</v>
      </c>
      <c r="F139" t="s">
        <v>96</v>
      </c>
      <c r="G139">
        <v>62</v>
      </c>
      <c r="H139">
        <v>20</v>
      </c>
      <c r="I139">
        <v>59</v>
      </c>
      <c r="J139">
        <v>60</v>
      </c>
      <c r="K139">
        <v>61</v>
      </c>
      <c r="L139">
        <v>61</v>
      </c>
      <c r="M139">
        <v>51</v>
      </c>
      <c r="N139">
        <v>43</v>
      </c>
      <c r="O139">
        <v>54</v>
      </c>
      <c r="P139">
        <v>54</v>
      </c>
      <c r="Q139">
        <v>55</v>
      </c>
      <c r="R139">
        <v>57</v>
      </c>
      <c r="S139">
        <v>56</v>
      </c>
      <c r="T139">
        <v>56</v>
      </c>
      <c r="U139">
        <v>55</v>
      </c>
      <c r="V139">
        <v>57</v>
      </c>
      <c r="W139">
        <v>57</v>
      </c>
      <c r="X139">
        <v>58</v>
      </c>
      <c r="Y139">
        <v>53</v>
      </c>
      <c r="Z139">
        <v>56</v>
      </c>
      <c r="AA139">
        <v>55</v>
      </c>
      <c r="AB139">
        <v>11</v>
      </c>
      <c r="AC139">
        <v>11</v>
      </c>
      <c r="AD139">
        <v>57</v>
      </c>
      <c r="AE139">
        <v>38</v>
      </c>
      <c r="AF139">
        <v>56</v>
      </c>
      <c r="AG139">
        <v>20</v>
      </c>
      <c r="AH139">
        <v>20</v>
      </c>
      <c r="AI139">
        <v>20</v>
      </c>
      <c r="AJ139">
        <v>11</v>
      </c>
      <c r="AK139">
        <v>63</v>
      </c>
      <c r="AL139">
        <v>11</v>
      </c>
      <c r="AM139">
        <v>61</v>
      </c>
      <c r="AN139">
        <v>9</v>
      </c>
      <c r="AO139">
        <v>52</v>
      </c>
      <c r="AP139">
        <v>51</v>
      </c>
      <c r="AQ139">
        <v>51</v>
      </c>
      <c r="AR139">
        <v>55</v>
      </c>
      <c r="AS139">
        <v>56</v>
      </c>
      <c r="AT139">
        <v>56</v>
      </c>
      <c r="AU139">
        <v>53</v>
      </c>
      <c r="AV139">
        <v>54</v>
      </c>
      <c r="AW139">
        <v>53</v>
      </c>
      <c r="AX139">
        <v>53</v>
      </c>
    </row>
    <row r="140" spans="1:50" x14ac:dyDescent="0.25">
      <c r="A140">
        <v>113</v>
      </c>
      <c r="B140" t="s">
        <v>119</v>
      </c>
      <c r="C140">
        <v>11</v>
      </c>
      <c r="D140" t="s">
        <v>95</v>
      </c>
      <c r="E140">
        <v>1</v>
      </c>
      <c r="F140" t="s">
        <v>96</v>
      </c>
      <c r="G140">
        <v>130</v>
      </c>
      <c r="H140">
        <v>128</v>
      </c>
      <c r="I140">
        <v>126</v>
      </c>
      <c r="J140">
        <v>118</v>
      </c>
      <c r="K140">
        <v>128</v>
      </c>
      <c r="L140">
        <v>123</v>
      </c>
      <c r="M140">
        <v>128</v>
      </c>
      <c r="N140">
        <v>118</v>
      </c>
      <c r="O140">
        <v>118</v>
      </c>
      <c r="P140">
        <v>118</v>
      </c>
      <c r="Q140">
        <v>119</v>
      </c>
      <c r="R140">
        <v>118</v>
      </c>
      <c r="S140">
        <v>118</v>
      </c>
      <c r="T140">
        <v>124</v>
      </c>
      <c r="U140">
        <v>1</v>
      </c>
      <c r="V140">
        <v>120</v>
      </c>
      <c r="W140">
        <v>1</v>
      </c>
      <c r="X140">
        <v>118</v>
      </c>
      <c r="Y140">
        <v>118</v>
      </c>
      <c r="Z140">
        <v>118</v>
      </c>
      <c r="AA140">
        <v>121</v>
      </c>
      <c r="AB140">
        <v>119</v>
      </c>
      <c r="AC140">
        <v>119</v>
      </c>
      <c r="AD140">
        <v>117</v>
      </c>
      <c r="AE140">
        <v>119</v>
      </c>
      <c r="AF140">
        <v>119</v>
      </c>
      <c r="AG140">
        <v>119</v>
      </c>
      <c r="AH140">
        <v>119</v>
      </c>
      <c r="AI140">
        <v>119</v>
      </c>
      <c r="AJ140">
        <v>118</v>
      </c>
      <c r="AK140">
        <v>119</v>
      </c>
      <c r="AL140">
        <v>119</v>
      </c>
      <c r="AM140">
        <v>119</v>
      </c>
      <c r="AN140">
        <v>119</v>
      </c>
      <c r="AO140">
        <v>119</v>
      </c>
      <c r="AP140">
        <v>1</v>
      </c>
      <c r="AQ140">
        <v>119</v>
      </c>
      <c r="AR140">
        <v>118</v>
      </c>
      <c r="AS140">
        <v>119</v>
      </c>
      <c r="AT140">
        <v>118</v>
      </c>
      <c r="AU140">
        <v>119</v>
      </c>
      <c r="AV140">
        <v>117</v>
      </c>
      <c r="AW140">
        <v>118</v>
      </c>
      <c r="AX140">
        <v>118</v>
      </c>
    </row>
    <row r="141" spans="1:50" x14ac:dyDescent="0.25">
      <c r="A141">
        <v>113</v>
      </c>
      <c r="B141" t="s">
        <v>119</v>
      </c>
      <c r="C141">
        <v>11</v>
      </c>
      <c r="D141" t="s">
        <v>95</v>
      </c>
      <c r="E141">
        <v>1</v>
      </c>
      <c r="F141" t="s">
        <v>96</v>
      </c>
      <c r="G141">
        <v>8</v>
      </c>
      <c r="H141">
        <v>7</v>
      </c>
      <c r="I141">
        <v>10</v>
      </c>
      <c r="J141">
        <v>9</v>
      </c>
      <c r="K141">
        <v>6</v>
      </c>
      <c r="L141">
        <v>8</v>
      </c>
      <c r="M141">
        <v>5</v>
      </c>
      <c r="N141">
        <v>6</v>
      </c>
      <c r="O141">
        <v>7</v>
      </c>
      <c r="P141">
        <v>4</v>
      </c>
      <c r="Q141">
        <v>6</v>
      </c>
      <c r="R141">
        <v>9</v>
      </c>
      <c r="S141">
        <v>7</v>
      </c>
      <c r="T141">
        <v>5</v>
      </c>
      <c r="U141">
        <v>7</v>
      </c>
      <c r="V141">
        <v>7</v>
      </c>
      <c r="W141">
        <v>7</v>
      </c>
      <c r="X141">
        <v>6</v>
      </c>
      <c r="Y141">
        <v>7</v>
      </c>
      <c r="Z141">
        <v>8</v>
      </c>
      <c r="AA141">
        <v>7</v>
      </c>
      <c r="AB141">
        <v>7</v>
      </c>
      <c r="AC141">
        <v>8</v>
      </c>
      <c r="AD141">
        <v>9</v>
      </c>
      <c r="AE141">
        <v>10</v>
      </c>
      <c r="AF141">
        <v>9</v>
      </c>
      <c r="AG141">
        <v>10</v>
      </c>
      <c r="AH141">
        <v>12</v>
      </c>
      <c r="AI141">
        <v>11</v>
      </c>
      <c r="AJ141">
        <v>12</v>
      </c>
      <c r="AK141">
        <v>11</v>
      </c>
      <c r="AL141">
        <v>7</v>
      </c>
      <c r="AM141">
        <v>5</v>
      </c>
      <c r="AN141">
        <v>5</v>
      </c>
      <c r="AO141">
        <v>4</v>
      </c>
      <c r="AP141">
        <v>5</v>
      </c>
      <c r="AQ141">
        <v>5</v>
      </c>
      <c r="AR141">
        <v>6</v>
      </c>
      <c r="AS141">
        <v>5</v>
      </c>
      <c r="AT141">
        <v>6</v>
      </c>
      <c r="AU141">
        <v>7</v>
      </c>
      <c r="AV141">
        <v>9</v>
      </c>
      <c r="AW141">
        <v>6</v>
      </c>
      <c r="AX141">
        <v>8</v>
      </c>
    </row>
    <row r="142" spans="1:50" x14ac:dyDescent="0.25">
      <c r="A142">
        <v>114</v>
      </c>
      <c r="B142" t="s">
        <v>94</v>
      </c>
      <c r="C142">
        <v>11</v>
      </c>
      <c r="D142" t="s">
        <v>95</v>
      </c>
      <c r="E142">
        <v>1</v>
      </c>
      <c r="F142" t="s">
        <v>96</v>
      </c>
      <c r="G142">
        <v>73</v>
      </c>
      <c r="H142">
        <v>73</v>
      </c>
      <c r="I142">
        <v>74</v>
      </c>
      <c r="J142">
        <v>74</v>
      </c>
      <c r="K142">
        <v>76</v>
      </c>
      <c r="L142">
        <v>76</v>
      </c>
      <c r="M142">
        <v>77</v>
      </c>
      <c r="N142">
        <v>75</v>
      </c>
      <c r="O142">
        <v>67</v>
      </c>
      <c r="P142">
        <v>66</v>
      </c>
      <c r="Q142">
        <v>67</v>
      </c>
      <c r="R142">
        <v>68</v>
      </c>
      <c r="S142">
        <v>67</v>
      </c>
      <c r="T142">
        <v>67</v>
      </c>
      <c r="U142">
        <v>67</v>
      </c>
      <c r="V142">
        <v>67</v>
      </c>
      <c r="W142">
        <v>67</v>
      </c>
      <c r="X142">
        <v>67</v>
      </c>
      <c r="Y142">
        <v>67</v>
      </c>
      <c r="Z142">
        <v>67</v>
      </c>
      <c r="AA142">
        <v>67</v>
      </c>
      <c r="AB142">
        <v>67</v>
      </c>
      <c r="AC142">
        <v>68</v>
      </c>
      <c r="AD142">
        <v>69</v>
      </c>
      <c r="AE142">
        <v>38</v>
      </c>
      <c r="AF142">
        <v>38</v>
      </c>
      <c r="AG142">
        <v>34</v>
      </c>
      <c r="AH142">
        <v>35</v>
      </c>
      <c r="AI142">
        <v>35</v>
      </c>
      <c r="AJ142">
        <v>33</v>
      </c>
      <c r="AK142">
        <v>33</v>
      </c>
      <c r="AL142">
        <v>33</v>
      </c>
      <c r="AM142">
        <v>31</v>
      </c>
      <c r="AN142">
        <v>35</v>
      </c>
      <c r="AO142">
        <v>33</v>
      </c>
      <c r="AP142">
        <v>32</v>
      </c>
      <c r="AQ142">
        <v>32</v>
      </c>
      <c r="AR142">
        <v>35</v>
      </c>
      <c r="AS142">
        <v>34</v>
      </c>
      <c r="AT142">
        <v>38</v>
      </c>
      <c r="AU142">
        <v>37</v>
      </c>
      <c r="AV142">
        <v>36</v>
      </c>
      <c r="AW142">
        <v>36</v>
      </c>
      <c r="AX142">
        <v>37</v>
      </c>
    </row>
    <row r="143" spans="1:50" x14ac:dyDescent="0.25">
      <c r="A143">
        <v>114</v>
      </c>
      <c r="B143" t="s">
        <v>94</v>
      </c>
      <c r="C143">
        <v>11</v>
      </c>
      <c r="D143" t="s">
        <v>95</v>
      </c>
      <c r="E143">
        <v>1</v>
      </c>
      <c r="F143" t="s">
        <v>96</v>
      </c>
      <c r="G143">
        <v>158</v>
      </c>
      <c r="H143">
        <v>142</v>
      </c>
      <c r="I143">
        <v>141</v>
      </c>
      <c r="J143">
        <v>142</v>
      </c>
      <c r="K143">
        <v>142</v>
      </c>
      <c r="L143">
        <v>141</v>
      </c>
      <c r="M143">
        <v>142</v>
      </c>
      <c r="N143">
        <v>141</v>
      </c>
      <c r="O143">
        <v>117</v>
      </c>
      <c r="P143">
        <v>140</v>
      </c>
      <c r="Q143">
        <v>139</v>
      </c>
      <c r="R143">
        <v>141</v>
      </c>
      <c r="S143">
        <v>139</v>
      </c>
      <c r="T143">
        <v>140</v>
      </c>
      <c r="U143">
        <v>140</v>
      </c>
      <c r="V143">
        <v>140</v>
      </c>
      <c r="W143">
        <v>132</v>
      </c>
      <c r="X143">
        <v>131</v>
      </c>
      <c r="Y143">
        <v>129</v>
      </c>
      <c r="Z143">
        <v>129</v>
      </c>
      <c r="AA143">
        <v>131</v>
      </c>
      <c r="AB143">
        <v>131</v>
      </c>
      <c r="AC143">
        <v>130</v>
      </c>
      <c r="AD143">
        <v>131</v>
      </c>
      <c r="AE143">
        <v>130</v>
      </c>
      <c r="AF143">
        <v>131</v>
      </c>
      <c r="AG143">
        <v>134</v>
      </c>
      <c r="AH143">
        <v>132</v>
      </c>
      <c r="AI143">
        <v>131</v>
      </c>
      <c r="AJ143">
        <v>132</v>
      </c>
      <c r="AK143">
        <v>128</v>
      </c>
      <c r="AL143">
        <v>130</v>
      </c>
      <c r="AM143">
        <v>125</v>
      </c>
      <c r="AN143">
        <v>128</v>
      </c>
      <c r="AO143">
        <v>130</v>
      </c>
      <c r="AP143">
        <v>128</v>
      </c>
      <c r="AQ143">
        <v>128</v>
      </c>
      <c r="AR143">
        <v>128</v>
      </c>
      <c r="AS143">
        <v>132</v>
      </c>
      <c r="AT143">
        <v>134</v>
      </c>
      <c r="AU143">
        <v>132</v>
      </c>
      <c r="AV143">
        <v>135</v>
      </c>
      <c r="AW143">
        <v>132</v>
      </c>
      <c r="AX143">
        <v>133</v>
      </c>
    </row>
    <row r="144" spans="1:50" x14ac:dyDescent="0.25">
      <c r="A144">
        <v>113</v>
      </c>
      <c r="B144" t="s">
        <v>119</v>
      </c>
      <c r="C144">
        <v>11</v>
      </c>
      <c r="D144" t="s">
        <v>95</v>
      </c>
      <c r="E144">
        <v>1</v>
      </c>
      <c r="F144" t="s">
        <v>96</v>
      </c>
      <c r="G144">
        <v>30</v>
      </c>
      <c r="H144">
        <v>30</v>
      </c>
      <c r="I144">
        <v>30</v>
      </c>
      <c r="J144">
        <v>30</v>
      </c>
      <c r="K144">
        <v>30</v>
      </c>
      <c r="L144">
        <v>29</v>
      </c>
      <c r="M144">
        <v>29</v>
      </c>
      <c r="N144">
        <v>30</v>
      </c>
      <c r="O144">
        <v>30</v>
      </c>
      <c r="P144">
        <v>30</v>
      </c>
      <c r="Q144">
        <v>30</v>
      </c>
      <c r="R144">
        <v>30</v>
      </c>
      <c r="S144">
        <v>30</v>
      </c>
      <c r="T144">
        <v>30</v>
      </c>
      <c r="U144">
        <v>30</v>
      </c>
      <c r="V144">
        <v>30</v>
      </c>
      <c r="W144">
        <v>30</v>
      </c>
      <c r="X144">
        <v>43</v>
      </c>
      <c r="Y144">
        <v>43</v>
      </c>
      <c r="Z144">
        <v>32</v>
      </c>
      <c r="AA144">
        <v>38</v>
      </c>
      <c r="AB144">
        <v>40</v>
      </c>
      <c r="AC144">
        <v>40</v>
      </c>
      <c r="AD144">
        <v>40</v>
      </c>
      <c r="AE144">
        <v>40</v>
      </c>
      <c r="AF144">
        <v>40</v>
      </c>
      <c r="AG144">
        <v>40</v>
      </c>
      <c r="AH144">
        <v>40</v>
      </c>
      <c r="AI144">
        <v>39</v>
      </c>
      <c r="AJ144">
        <v>40</v>
      </c>
      <c r="AK144">
        <v>40</v>
      </c>
      <c r="AL144">
        <v>40</v>
      </c>
      <c r="AM144">
        <v>42</v>
      </c>
      <c r="AN144">
        <v>40</v>
      </c>
      <c r="AO144">
        <v>40</v>
      </c>
      <c r="AP144">
        <v>41</v>
      </c>
      <c r="AQ144">
        <v>39</v>
      </c>
      <c r="AR144">
        <v>41</v>
      </c>
      <c r="AS144">
        <v>39</v>
      </c>
      <c r="AT144">
        <v>41</v>
      </c>
      <c r="AU144">
        <v>39</v>
      </c>
      <c r="AV144">
        <v>39</v>
      </c>
      <c r="AW144">
        <v>39</v>
      </c>
      <c r="AX144">
        <v>41</v>
      </c>
    </row>
    <row r="145" spans="1:50" x14ac:dyDescent="0.25">
      <c r="A145">
        <v>113</v>
      </c>
      <c r="B145" t="s">
        <v>119</v>
      </c>
      <c r="C145">
        <v>11</v>
      </c>
      <c r="D145" t="s">
        <v>95</v>
      </c>
      <c r="E145">
        <v>1</v>
      </c>
      <c r="F145" t="s">
        <v>96</v>
      </c>
      <c r="G145">
        <v>34</v>
      </c>
      <c r="H145">
        <v>35</v>
      </c>
      <c r="I145">
        <v>35</v>
      </c>
      <c r="J145">
        <v>37</v>
      </c>
      <c r="K145">
        <v>36</v>
      </c>
      <c r="L145">
        <v>37</v>
      </c>
      <c r="M145">
        <v>36</v>
      </c>
      <c r="N145">
        <v>33</v>
      </c>
      <c r="O145">
        <v>33</v>
      </c>
      <c r="P145">
        <v>34</v>
      </c>
      <c r="Q145">
        <v>34</v>
      </c>
      <c r="R145">
        <v>33</v>
      </c>
      <c r="S145">
        <v>32</v>
      </c>
      <c r="T145">
        <v>33</v>
      </c>
      <c r="U145">
        <v>38</v>
      </c>
      <c r="V145">
        <v>37</v>
      </c>
      <c r="W145">
        <v>36</v>
      </c>
      <c r="X145">
        <v>42</v>
      </c>
      <c r="Y145">
        <v>41</v>
      </c>
      <c r="Z145">
        <v>33</v>
      </c>
      <c r="AA145">
        <v>42</v>
      </c>
      <c r="AB145">
        <v>42</v>
      </c>
      <c r="AC145">
        <v>42</v>
      </c>
      <c r="AD145">
        <v>41</v>
      </c>
      <c r="AE145">
        <v>44</v>
      </c>
      <c r="AF145">
        <v>38</v>
      </c>
      <c r="AG145">
        <v>37</v>
      </c>
      <c r="AH145">
        <v>37</v>
      </c>
      <c r="AI145">
        <v>38</v>
      </c>
      <c r="AJ145">
        <v>38</v>
      </c>
      <c r="AK145">
        <v>36</v>
      </c>
      <c r="AL145">
        <v>33</v>
      </c>
      <c r="AM145">
        <v>35</v>
      </c>
      <c r="AN145">
        <v>36</v>
      </c>
      <c r="AO145">
        <v>35</v>
      </c>
      <c r="AP145">
        <v>29</v>
      </c>
      <c r="AQ145">
        <v>27</v>
      </c>
      <c r="AR145">
        <v>25</v>
      </c>
      <c r="AS145">
        <v>30</v>
      </c>
      <c r="AT145">
        <v>28</v>
      </c>
      <c r="AU145">
        <v>27</v>
      </c>
      <c r="AV145">
        <v>25</v>
      </c>
      <c r="AW145">
        <v>28</v>
      </c>
      <c r="AX145">
        <v>27</v>
      </c>
    </row>
    <row r="146" spans="1:50" x14ac:dyDescent="0.25">
      <c r="A146">
        <v>113</v>
      </c>
      <c r="B146" t="s">
        <v>119</v>
      </c>
      <c r="C146">
        <v>11</v>
      </c>
      <c r="D146" t="s">
        <v>95</v>
      </c>
      <c r="E146">
        <v>1</v>
      </c>
      <c r="F146" t="s">
        <v>96</v>
      </c>
      <c r="G146">
        <v>30</v>
      </c>
      <c r="H146">
        <v>30</v>
      </c>
      <c r="I146">
        <v>30</v>
      </c>
      <c r="J146">
        <v>30</v>
      </c>
      <c r="K146">
        <v>30</v>
      </c>
      <c r="L146">
        <v>30</v>
      </c>
      <c r="M146">
        <v>30</v>
      </c>
      <c r="N146">
        <v>30</v>
      </c>
      <c r="O146">
        <v>30</v>
      </c>
      <c r="P146">
        <v>24</v>
      </c>
      <c r="Q146">
        <v>30</v>
      </c>
      <c r="R146">
        <v>30</v>
      </c>
      <c r="S146">
        <v>30</v>
      </c>
      <c r="T146">
        <v>30</v>
      </c>
      <c r="U146">
        <v>30</v>
      </c>
      <c r="V146">
        <v>30</v>
      </c>
      <c r="W146">
        <v>29</v>
      </c>
      <c r="X146">
        <v>24</v>
      </c>
      <c r="Y146">
        <v>29</v>
      </c>
      <c r="Z146">
        <v>29</v>
      </c>
      <c r="AA146">
        <v>29</v>
      </c>
      <c r="AB146">
        <v>29</v>
      </c>
      <c r="AC146">
        <v>29</v>
      </c>
      <c r="AD146">
        <v>29</v>
      </c>
      <c r="AE146">
        <v>24</v>
      </c>
      <c r="AF146">
        <v>29</v>
      </c>
      <c r="AG146">
        <v>29</v>
      </c>
      <c r="AH146">
        <v>29</v>
      </c>
      <c r="AI146">
        <v>29</v>
      </c>
      <c r="AJ146">
        <v>24</v>
      </c>
      <c r="AK146">
        <v>29</v>
      </c>
      <c r="AL146">
        <v>24</v>
      </c>
      <c r="AM146">
        <v>29</v>
      </c>
      <c r="AN146">
        <v>29</v>
      </c>
      <c r="AO146">
        <v>29</v>
      </c>
      <c r="AP146">
        <v>29</v>
      </c>
      <c r="AQ146">
        <v>29</v>
      </c>
      <c r="AR146">
        <v>29</v>
      </c>
      <c r="AS146">
        <v>24</v>
      </c>
      <c r="AT146">
        <v>29</v>
      </c>
      <c r="AU146">
        <v>29</v>
      </c>
      <c r="AV146">
        <v>29</v>
      </c>
      <c r="AW146">
        <v>29</v>
      </c>
      <c r="AX146">
        <v>29</v>
      </c>
    </row>
    <row r="147" spans="1:50" x14ac:dyDescent="0.25">
      <c r="A147">
        <v>311</v>
      </c>
      <c r="B147" t="s">
        <v>613</v>
      </c>
      <c r="C147">
        <v>31</v>
      </c>
      <c r="D147" t="s">
        <v>205</v>
      </c>
      <c r="E147">
        <v>3</v>
      </c>
      <c r="F147" t="s">
        <v>206</v>
      </c>
      <c r="G147">
        <v>17</v>
      </c>
      <c r="H147">
        <v>17</v>
      </c>
      <c r="I147">
        <v>17</v>
      </c>
      <c r="J147">
        <v>14</v>
      </c>
      <c r="K147">
        <v>14</v>
      </c>
      <c r="L147">
        <v>14</v>
      </c>
      <c r="M147">
        <v>14</v>
      </c>
      <c r="N147">
        <v>14</v>
      </c>
      <c r="O147">
        <v>14</v>
      </c>
      <c r="P147">
        <v>14</v>
      </c>
      <c r="Q147">
        <v>14</v>
      </c>
      <c r="R147">
        <v>14</v>
      </c>
      <c r="S147">
        <v>14</v>
      </c>
      <c r="T147">
        <v>14</v>
      </c>
      <c r="U147">
        <v>15</v>
      </c>
      <c r="V147">
        <v>15</v>
      </c>
      <c r="W147">
        <v>14</v>
      </c>
      <c r="X147">
        <v>14</v>
      </c>
      <c r="Y147">
        <v>14</v>
      </c>
      <c r="Z147">
        <v>13</v>
      </c>
      <c r="AA147">
        <v>12</v>
      </c>
      <c r="AB147">
        <v>12</v>
      </c>
      <c r="AC147">
        <v>11</v>
      </c>
      <c r="AD147">
        <v>12</v>
      </c>
      <c r="AE147">
        <v>12</v>
      </c>
      <c r="AF147">
        <v>13</v>
      </c>
      <c r="AG147">
        <v>13</v>
      </c>
      <c r="AH147">
        <v>13</v>
      </c>
      <c r="AI147">
        <v>15</v>
      </c>
      <c r="AJ147">
        <v>16</v>
      </c>
      <c r="AK147">
        <v>16</v>
      </c>
      <c r="AL147">
        <v>16</v>
      </c>
      <c r="AM147">
        <v>11</v>
      </c>
      <c r="AN147">
        <v>12</v>
      </c>
      <c r="AO147">
        <v>12</v>
      </c>
      <c r="AP147">
        <v>14</v>
      </c>
      <c r="AQ147">
        <v>14</v>
      </c>
      <c r="AR147">
        <v>15</v>
      </c>
      <c r="AS147">
        <v>14</v>
      </c>
      <c r="AT147">
        <v>17</v>
      </c>
      <c r="AU147">
        <v>16</v>
      </c>
      <c r="AV147">
        <v>16</v>
      </c>
      <c r="AW147">
        <v>14</v>
      </c>
      <c r="AX147">
        <v>14</v>
      </c>
    </row>
    <row r="148" spans="1:50" x14ac:dyDescent="0.25">
      <c r="A148">
        <v>113</v>
      </c>
      <c r="B148" t="s">
        <v>119</v>
      </c>
      <c r="C148">
        <v>11</v>
      </c>
      <c r="D148" t="s">
        <v>95</v>
      </c>
      <c r="E148">
        <v>1</v>
      </c>
      <c r="F148" t="s">
        <v>96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</v>
      </c>
      <c r="S148">
        <v>4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2</v>
      </c>
      <c r="AI148">
        <v>4</v>
      </c>
      <c r="AJ148">
        <v>4</v>
      </c>
      <c r="AK148">
        <v>4</v>
      </c>
      <c r="AL148">
        <v>4</v>
      </c>
      <c r="AM148">
        <v>0</v>
      </c>
      <c r="AN148">
        <v>0</v>
      </c>
      <c r="AO148">
        <v>2</v>
      </c>
      <c r="AP148">
        <v>2</v>
      </c>
      <c r="AQ148">
        <v>2</v>
      </c>
      <c r="AR148">
        <v>2</v>
      </c>
      <c r="AS148">
        <v>2</v>
      </c>
      <c r="AT148">
        <v>2</v>
      </c>
      <c r="AU148">
        <v>2</v>
      </c>
      <c r="AV148">
        <v>0</v>
      </c>
      <c r="AW148">
        <v>0</v>
      </c>
      <c r="AX148">
        <v>0</v>
      </c>
    </row>
    <row r="149" spans="1:50" x14ac:dyDescent="0.25">
      <c r="A149">
        <v>113</v>
      </c>
      <c r="B149" t="s">
        <v>119</v>
      </c>
      <c r="C149">
        <v>11</v>
      </c>
      <c r="D149" t="s">
        <v>95</v>
      </c>
      <c r="E149">
        <v>1</v>
      </c>
      <c r="F149" t="s">
        <v>96</v>
      </c>
      <c r="G149">
        <v>118</v>
      </c>
      <c r="H149">
        <v>118</v>
      </c>
      <c r="I149">
        <v>118</v>
      </c>
      <c r="J149">
        <v>113</v>
      </c>
      <c r="K149">
        <v>113</v>
      </c>
      <c r="L149">
        <v>113</v>
      </c>
      <c r="M149">
        <v>113</v>
      </c>
      <c r="N149">
        <v>113</v>
      </c>
      <c r="O149">
        <v>52</v>
      </c>
      <c r="P149">
        <v>52</v>
      </c>
      <c r="Q149">
        <v>52</v>
      </c>
      <c r="R149">
        <v>62</v>
      </c>
      <c r="S149">
        <v>61</v>
      </c>
      <c r="T149">
        <v>61</v>
      </c>
      <c r="U149">
        <v>63</v>
      </c>
      <c r="V149">
        <v>53</v>
      </c>
      <c r="W149">
        <v>53</v>
      </c>
      <c r="X149">
        <v>55</v>
      </c>
      <c r="Y149">
        <v>55</v>
      </c>
      <c r="Z149">
        <v>55</v>
      </c>
      <c r="AA149">
        <v>55</v>
      </c>
      <c r="AB149">
        <v>56</v>
      </c>
      <c r="AC149">
        <v>55</v>
      </c>
      <c r="AD149">
        <v>57</v>
      </c>
      <c r="AE149">
        <v>55</v>
      </c>
      <c r="AF149">
        <v>55</v>
      </c>
      <c r="AG149">
        <v>55</v>
      </c>
      <c r="AH149">
        <v>55</v>
      </c>
      <c r="AI149">
        <v>55</v>
      </c>
      <c r="AJ149">
        <v>55</v>
      </c>
      <c r="AK149">
        <v>55</v>
      </c>
      <c r="AL149">
        <v>55</v>
      </c>
      <c r="AM149">
        <v>55</v>
      </c>
      <c r="AN149">
        <v>36</v>
      </c>
      <c r="AO149">
        <v>55</v>
      </c>
      <c r="AP149">
        <v>55</v>
      </c>
      <c r="AQ149">
        <v>55</v>
      </c>
      <c r="AR149">
        <v>55</v>
      </c>
      <c r="AS149">
        <v>40</v>
      </c>
      <c r="AT149">
        <v>53</v>
      </c>
      <c r="AU149">
        <v>52</v>
      </c>
      <c r="AV149">
        <v>52</v>
      </c>
      <c r="AW149">
        <v>52</v>
      </c>
      <c r="AX149">
        <v>52</v>
      </c>
    </row>
    <row r="150" spans="1:50" x14ac:dyDescent="0.25">
      <c r="A150">
        <v>113</v>
      </c>
      <c r="B150" t="s">
        <v>119</v>
      </c>
      <c r="C150">
        <v>11</v>
      </c>
      <c r="D150" t="s">
        <v>95</v>
      </c>
      <c r="E150">
        <v>1</v>
      </c>
      <c r="F150" t="s">
        <v>96</v>
      </c>
      <c r="G150">
        <v>93</v>
      </c>
      <c r="H150">
        <v>93</v>
      </c>
      <c r="I150">
        <v>93</v>
      </c>
      <c r="J150">
        <v>93</v>
      </c>
      <c r="K150">
        <v>93</v>
      </c>
      <c r="L150">
        <v>93</v>
      </c>
      <c r="M150">
        <v>93</v>
      </c>
      <c r="N150">
        <v>93</v>
      </c>
      <c r="O150">
        <v>93</v>
      </c>
      <c r="P150">
        <v>93</v>
      </c>
      <c r="Q150">
        <v>93</v>
      </c>
      <c r="R150">
        <v>93</v>
      </c>
      <c r="S150">
        <v>93</v>
      </c>
      <c r="T150">
        <v>93</v>
      </c>
      <c r="U150">
        <v>93</v>
      </c>
      <c r="V150">
        <v>93</v>
      </c>
      <c r="W150">
        <v>93</v>
      </c>
      <c r="X150">
        <v>93</v>
      </c>
      <c r="Y150">
        <v>93</v>
      </c>
      <c r="Z150">
        <v>93</v>
      </c>
      <c r="AA150">
        <v>93</v>
      </c>
      <c r="AB150">
        <v>93</v>
      </c>
      <c r="AC150">
        <v>93</v>
      </c>
      <c r="AD150">
        <v>93</v>
      </c>
      <c r="AE150">
        <v>99</v>
      </c>
      <c r="AF150">
        <v>99</v>
      </c>
      <c r="AG150">
        <v>99</v>
      </c>
      <c r="AH150">
        <v>99</v>
      </c>
      <c r="AI150">
        <v>99</v>
      </c>
      <c r="AJ150">
        <v>99</v>
      </c>
      <c r="AK150">
        <v>99</v>
      </c>
      <c r="AL150">
        <v>99</v>
      </c>
      <c r="AM150">
        <v>99</v>
      </c>
      <c r="AN150">
        <v>98</v>
      </c>
      <c r="AO150">
        <v>99</v>
      </c>
      <c r="AP150">
        <v>99</v>
      </c>
      <c r="AQ150">
        <v>99</v>
      </c>
      <c r="AR150">
        <v>93</v>
      </c>
      <c r="AS150">
        <v>93</v>
      </c>
      <c r="AT150">
        <v>93</v>
      </c>
      <c r="AU150">
        <v>93</v>
      </c>
      <c r="AV150">
        <v>93</v>
      </c>
      <c r="AW150">
        <v>93</v>
      </c>
      <c r="AX150">
        <v>93</v>
      </c>
    </row>
    <row r="151" spans="1:50" x14ac:dyDescent="0.25">
      <c r="A151">
        <v>113</v>
      </c>
      <c r="B151" t="s">
        <v>119</v>
      </c>
      <c r="C151">
        <v>11</v>
      </c>
      <c r="D151" t="s">
        <v>95</v>
      </c>
      <c r="E151">
        <v>1</v>
      </c>
      <c r="F151" t="s">
        <v>96</v>
      </c>
      <c r="G151">
        <v>91</v>
      </c>
      <c r="H151">
        <v>93</v>
      </c>
      <c r="I151">
        <v>93</v>
      </c>
      <c r="J151">
        <v>93</v>
      </c>
      <c r="K151">
        <v>92</v>
      </c>
      <c r="L151">
        <v>90</v>
      </c>
      <c r="M151">
        <v>94</v>
      </c>
      <c r="N151">
        <v>92</v>
      </c>
      <c r="O151">
        <v>97</v>
      </c>
      <c r="P151">
        <v>92</v>
      </c>
      <c r="Q151">
        <v>90</v>
      </c>
      <c r="R151">
        <v>97</v>
      </c>
      <c r="S151">
        <v>91</v>
      </c>
      <c r="T151">
        <v>93</v>
      </c>
      <c r="U151">
        <v>91</v>
      </c>
      <c r="V151">
        <v>91</v>
      </c>
      <c r="W151">
        <v>90</v>
      </c>
      <c r="X151">
        <v>92</v>
      </c>
      <c r="Y151">
        <v>92</v>
      </c>
      <c r="Z151">
        <v>91</v>
      </c>
      <c r="AA151">
        <v>92</v>
      </c>
      <c r="AB151">
        <v>93</v>
      </c>
      <c r="AC151">
        <v>92</v>
      </c>
      <c r="AD151">
        <v>91</v>
      </c>
      <c r="AE151">
        <v>94</v>
      </c>
      <c r="AF151">
        <v>102</v>
      </c>
      <c r="AG151">
        <v>97</v>
      </c>
      <c r="AH151">
        <v>102</v>
      </c>
      <c r="AI151">
        <v>95</v>
      </c>
      <c r="AJ151">
        <v>96</v>
      </c>
      <c r="AK151">
        <v>96</v>
      </c>
      <c r="AL151">
        <v>102</v>
      </c>
      <c r="AM151">
        <v>96</v>
      </c>
      <c r="AN151">
        <v>96</v>
      </c>
      <c r="AO151">
        <v>102</v>
      </c>
      <c r="AP151">
        <v>102</v>
      </c>
      <c r="AQ151">
        <v>97</v>
      </c>
      <c r="AR151">
        <v>96</v>
      </c>
      <c r="AS151">
        <v>98</v>
      </c>
      <c r="AT151">
        <v>96</v>
      </c>
      <c r="AU151">
        <v>102</v>
      </c>
      <c r="AV151">
        <v>99</v>
      </c>
      <c r="AW151">
        <v>102</v>
      </c>
      <c r="AX151">
        <v>98</v>
      </c>
    </row>
    <row r="152" spans="1:50" x14ac:dyDescent="0.25">
      <c r="A152">
        <v>113</v>
      </c>
      <c r="B152" t="s">
        <v>119</v>
      </c>
      <c r="C152">
        <v>11</v>
      </c>
      <c r="D152" t="s">
        <v>95</v>
      </c>
      <c r="E152">
        <v>1</v>
      </c>
      <c r="F152" t="s">
        <v>96</v>
      </c>
      <c r="G152">
        <v>83</v>
      </c>
      <c r="H152">
        <v>81</v>
      </c>
      <c r="I152">
        <v>83</v>
      </c>
      <c r="J152">
        <v>85</v>
      </c>
      <c r="K152">
        <v>88</v>
      </c>
      <c r="L152">
        <v>88</v>
      </c>
      <c r="M152">
        <v>85</v>
      </c>
      <c r="N152">
        <v>84</v>
      </c>
      <c r="O152">
        <v>81</v>
      </c>
      <c r="P152">
        <v>82</v>
      </c>
      <c r="Q152">
        <v>85</v>
      </c>
      <c r="R152">
        <v>83</v>
      </c>
      <c r="S152">
        <v>82</v>
      </c>
      <c r="T152">
        <v>86</v>
      </c>
      <c r="U152">
        <v>83</v>
      </c>
      <c r="V152">
        <v>83</v>
      </c>
      <c r="W152">
        <v>83</v>
      </c>
      <c r="X152">
        <v>81</v>
      </c>
      <c r="Y152">
        <v>84</v>
      </c>
      <c r="Z152">
        <v>87</v>
      </c>
      <c r="AA152">
        <v>87</v>
      </c>
      <c r="AB152">
        <v>85</v>
      </c>
      <c r="AC152">
        <v>85</v>
      </c>
      <c r="AD152">
        <v>89</v>
      </c>
      <c r="AE152">
        <v>87</v>
      </c>
      <c r="AF152">
        <v>83</v>
      </c>
      <c r="AG152">
        <v>91</v>
      </c>
      <c r="AH152">
        <v>93</v>
      </c>
      <c r="AI152">
        <v>89</v>
      </c>
      <c r="AJ152">
        <v>86</v>
      </c>
      <c r="AK152">
        <v>83</v>
      </c>
      <c r="AL152">
        <v>81</v>
      </c>
      <c r="AM152">
        <v>81</v>
      </c>
      <c r="AN152">
        <v>81</v>
      </c>
      <c r="AO152">
        <v>83</v>
      </c>
      <c r="AP152">
        <v>87</v>
      </c>
      <c r="AQ152">
        <v>90</v>
      </c>
      <c r="AR152">
        <v>81</v>
      </c>
      <c r="AS152">
        <v>85</v>
      </c>
      <c r="AT152">
        <v>85</v>
      </c>
      <c r="AU152">
        <v>83</v>
      </c>
      <c r="AV152">
        <v>83</v>
      </c>
      <c r="AW152">
        <v>83</v>
      </c>
      <c r="AX152">
        <v>81</v>
      </c>
    </row>
    <row r="153" spans="1:50" x14ac:dyDescent="0.25">
      <c r="A153">
        <v>311</v>
      </c>
      <c r="B153" t="s">
        <v>613</v>
      </c>
      <c r="C153">
        <v>31</v>
      </c>
      <c r="D153" t="s">
        <v>205</v>
      </c>
      <c r="E153">
        <v>3</v>
      </c>
      <c r="F153" t="s">
        <v>206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2</v>
      </c>
      <c r="V153">
        <v>2</v>
      </c>
      <c r="W153">
        <v>2</v>
      </c>
      <c r="X153">
        <v>2</v>
      </c>
      <c r="Y153">
        <v>3</v>
      </c>
      <c r="Z153">
        <v>2</v>
      </c>
      <c r="AA153">
        <v>2</v>
      </c>
      <c r="AB153">
        <v>2</v>
      </c>
      <c r="AC153">
        <v>2</v>
      </c>
      <c r="AD153">
        <v>2</v>
      </c>
      <c r="AE153">
        <v>2</v>
      </c>
      <c r="AF153">
        <v>2</v>
      </c>
      <c r="AG153">
        <v>2</v>
      </c>
      <c r="AH153">
        <v>2</v>
      </c>
      <c r="AI153">
        <v>2</v>
      </c>
      <c r="AJ153">
        <v>2</v>
      </c>
      <c r="AK153">
        <v>2</v>
      </c>
      <c r="AL153">
        <v>2</v>
      </c>
      <c r="AM153">
        <v>2</v>
      </c>
      <c r="AN153">
        <v>2</v>
      </c>
      <c r="AO153">
        <v>2</v>
      </c>
      <c r="AP153">
        <v>2</v>
      </c>
      <c r="AQ153">
        <v>2</v>
      </c>
      <c r="AR153">
        <v>2</v>
      </c>
      <c r="AS153">
        <v>2</v>
      </c>
      <c r="AT153">
        <v>2</v>
      </c>
      <c r="AU153">
        <v>2</v>
      </c>
      <c r="AV153">
        <v>2</v>
      </c>
      <c r="AW153">
        <v>2</v>
      </c>
      <c r="AX153">
        <v>2</v>
      </c>
    </row>
    <row r="154" spans="1:50" x14ac:dyDescent="0.25">
      <c r="A154">
        <v>114</v>
      </c>
      <c r="B154" t="s">
        <v>94</v>
      </c>
      <c r="C154">
        <v>11</v>
      </c>
      <c r="D154" t="s">
        <v>95</v>
      </c>
      <c r="E154">
        <v>1</v>
      </c>
      <c r="F154" t="s">
        <v>96</v>
      </c>
      <c r="G154">
        <v>10</v>
      </c>
      <c r="H154">
        <v>10</v>
      </c>
      <c r="I154">
        <v>10</v>
      </c>
      <c r="J154">
        <v>10</v>
      </c>
      <c r="K154">
        <v>10</v>
      </c>
      <c r="L154">
        <v>10</v>
      </c>
      <c r="M154">
        <v>10</v>
      </c>
      <c r="N154">
        <v>10</v>
      </c>
      <c r="O154">
        <v>9</v>
      </c>
      <c r="P154">
        <v>10</v>
      </c>
      <c r="Q154">
        <v>10</v>
      </c>
      <c r="R154">
        <v>10</v>
      </c>
      <c r="S154">
        <v>10</v>
      </c>
      <c r="T154">
        <v>10</v>
      </c>
      <c r="U154">
        <v>10</v>
      </c>
      <c r="V154">
        <v>10</v>
      </c>
      <c r="W154">
        <v>10</v>
      </c>
      <c r="X154">
        <v>10</v>
      </c>
      <c r="Y154">
        <v>10</v>
      </c>
      <c r="Z154">
        <v>10</v>
      </c>
      <c r="AA154">
        <v>10</v>
      </c>
      <c r="AB154">
        <v>10</v>
      </c>
      <c r="AC154">
        <v>10</v>
      </c>
      <c r="AD154">
        <v>10</v>
      </c>
      <c r="AE154">
        <v>10</v>
      </c>
      <c r="AF154">
        <v>10</v>
      </c>
      <c r="AG154">
        <v>6</v>
      </c>
      <c r="AH154">
        <v>6</v>
      </c>
      <c r="AI154">
        <v>6</v>
      </c>
      <c r="AJ154">
        <v>6</v>
      </c>
      <c r="AK154">
        <v>6</v>
      </c>
      <c r="AL154">
        <v>6</v>
      </c>
      <c r="AM154">
        <v>6</v>
      </c>
      <c r="AN154">
        <v>6</v>
      </c>
      <c r="AO154">
        <v>6</v>
      </c>
      <c r="AP154">
        <v>6</v>
      </c>
      <c r="AQ154">
        <v>6</v>
      </c>
      <c r="AR154">
        <v>6</v>
      </c>
      <c r="AS154">
        <v>6</v>
      </c>
      <c r="AT154">
        <v>6</v>
      </c>
      <c r="AU154">
        <v>6</v>
      </c>
      <c r="AV154">
        <v>6</v>
      </c>
      <c r="AW154">
        <v>6</v>
      </c>
      <c r="AX154">
        <v>6</v>
      </c>
    </row>
    <row r="155" spans="1:50" x14ac:dyDescent="0.25">
      <c r="A155">
        <v>114</v>
      </c>
      <c r="B155" t="s">
        <v>94</v>
      </c>
      <c r="C155">
        <v>11</v>
      </c>
      <c r="D155" t="s">
        <v>95</v>
      </c>
      <c r="E155">
        <v>1</v>
      </c>
      <c r="F155" t="s">
        <v>96</v>
      </c>
      <c r="G155">
        <v>9</v>
      </c>
      <c r="H155">
        <v>9</v>
      </c>
      <c r="I155">
        <v>9</v>
      </c>
      <c r="J155">
        <v>9</v>
      </c>
      <c r="K155">
        <v>9</v>
      </c>
      <c r="L155">
        <v>9</v>
      </c>
      <c r="M155">
        <v>9</v>
      </c>
      <c r="N155">
        <v>9</v>
      </c>
      <c r="O155">
        <v>9</v>
      </c>
      <c r="P155">
        <v>9</v>
      </c>
      <c r="Q155">
        <v>9</v>
      </c>
      <c r="R155">
        <v>9</v>
      </c>
      <c r="S155">
        <v>9</v>
      </c>
      <c r="T155">
        <v>9</v>
      </c>
      <c r="U155">
        <v>9</v>
      </c>
      <c r="V155">
        <v>9</v>
      </c>
      <c r="W155">
        <v>9</v>
      </c>
      <c r="X155">
        <v>9</v>
      </c>
      <c r="Y155">
        <v>9</v>
      </c>
      <c r="Z155">
        <v>9</v>
      </c>
      <c r="AA155">
        <v>9</v>
      </c>
      <c r="AB155">
        <v>9</v>
      </c>
      <c r="AC155">
        <v>9</v>
      </c>
      <c r="AD155">
        <v>9</v>
      </c>
      <c r="AE155">
        <v>9</v>
      </c>
      <c r="AF155">
        <v>9</v>
      </c>
      <c r="AG155">
        <v>9</v>
      </c>
      <c r="AH155">
        <v>9</v>
      </c>
      <c r="AI155">
        <v>9</v>
      </c>
      <c r="AJ155">
        <v>9</v>
      </c>
      <c r="AK155">
        <v>9</v>
      </c>
      <c r="AL155">
        <v>9</v>
      </c>
      <c r="AM155">
        <v>9</v>
      </c>
      <c r="AN155">
        <v>9</v>
      </c>
      <c r="AO155">
        <v>9</v>
      </c>
      <c r="AP155">
        <v>9</v>
      </c>
      <c r="AQ155">
        <v>9</v>
      </c>
      <c r="AR155">
        <v>9</v>
      </c>
      <c r="AS155">
        <v>9</v>
      </c>
      <c r="AT155">
        <v>9</v>
      </c>
      <c r="AU155">
        <v>9</v>
      </c>
      <c r="AV155">
        <v>9</v>
      </c>
      <c r="AW155">
        <v>9</v>
      </c>
      <c r="AX155">
        <v>9</v>
      </c>
    </row>
    <row r="156" spans="1:50" x14ac:dyDescent="0.25">
      <c r="A156">
        <v>113</v>
      </c>
      <c r="B156" t="s">
        <v>119</v>
      </c>
      <c r="C156">
        <v>11</v>
      </c>
      <c r="D156" t="s">
        <v>95</v>
      </c>
      <c r="E156">
        <v>1</v>
      </c>
      <c r="F156" t="s">
        <v>96</v>
      </c>
      <c r="G156">
        <v>274</v>
      </c>
      <c r="H156">
        <v>284</v>
      </c>
      <c r="I156">
        <v>204</v>
      </c>
      <c r="J156">
        <v>452</v>
      </c>
      <c r="K156">
        <v>287</v>
      </c>
      <c r="L156">
        <v>295</v>
      </c>
      <c r="M156">
        <v>283</v>
      </c>
      <c r="N156">
        <v>433</v>
      </c>
      <c r="O156">
        <v>267</v>
      </c>
      <c r="P156">
        <v>276</v>
      </c>
      <c r="Q156">
        <v>272</v>
      </c>
      <c r="R156">
        <v>287</v>
      </c>
      <c r="S156">
        <v>428</v>
      </c>
      <c r="T156">
        <v>274</v>
      </c>
      <c r="U156">
        <v>269</v>
      </c>
      <c r="V156">
        <v>270</v>
      </c>
      <c r="W156">
        <v>438</v>
      </c>
      <c r="X156">
        <v>276</v>
      </c>
      <c r="Y156">
        <v>267</v>
      </c>
      <c r="Z156">
        <v>272</v>
      </c>
      <c r="AA156">
        <v>414</v>
      </c>
      <c r="AB156">
        <v>253</v>
      </c>
      <c r="AC156">
        <v>240</v>
      </c>
      <c r="AD156">
        <v>282</v>
      </c>
      <c r="AE156">
        <v>379</v>
      </c>
      <c r="AF156">
        <v>387</v>
      </c>
      <c r="AG156">
        <v>374</v>
      </c>
      <c r="AH156">
        <v>377</v>
      </c>
      <c r="AI156">
        <v>453</v>
      </c>
      <c r="AJ156">
        <v>371</v>
      </c>
      <c r="AK156">
        <v>375</v>
      </c>
      <c r="AL156">
        <v>376</v>
      </c>
      <c r="AM156">
        <v>382</v>
      </c>
      <c r="AN156">
        <v>380</v>
      </c>
      <c r="AO156">
        <v>178</v>
      </c>
      <c r="AP156">
        <v>329</v>
      </c>
      <c r="AQ156">
        <v>329</v>
      </c>
      <c r="AR156">
        <v>334</v>
      </c>
      <c r="AS156">
        <v>410</v>
      </c>
      <c r="AT156">
        <v>332</v>
      </c>
      <c r="AU156">
        <v>324</v>
      </c>
      <c r="AV156">
        <v>333</v>
      </c>
      <c r="AW156">
        <v>407</v>
      </c>
      <c r="AX156">
        <v>331</v>
      </c>
    </row>
    <row r="157" spans="1:50" x14ac:dyDescent="0.25">
      <c r="A157">
        <v>113</v>
      </c>
      <c r="B157" t="s">
        <v>119</v>
      </c>
      <c r="C157">
        <v>11</v>
      </c>
      <c r="D157" t="s">
        <v>95</v>
      </c>
      <c r="E157">
        <v>1</v>
      </c>
      <c r="F157" t="s">
        <v>96</v>
      </c>
      <c r="G157">
        <v>102</v>
      </c>
      <c r="H157">
        <v>102</v>
      </c>
      <c r="I157">
        <v>101</v>
      </c>
      <c r="J157">
        <v>101</v>
      </c>
      <c r="K157">
        <v>101</v>
      </c>
      <c r="L157">
        <v>101</v>
      </c>
      <c r="M157">
        <v>101</v>
      </c>
      <c r="N157">
        <v>101</v>
      </c>
      <c r="O157">
        <v>101</v>
      </c>
      <c r="P157">
        <v>101</v>
      </c>
      <c r="Q157">
        <v>101</v>
      </c>
      <c r="R157">
        <v>98</v>
      </c>
      <c r="S157">
        <v>102</v>
      </c>
      <c r="T157">
        <v>102</v>
      </c>
      <c r="U157">
        <v>102</v>
      </c>
      <c r="V157">
        <v>102</v>
      </c>
      <c r="W157">
        <v>102</v>
      </c>
      <c r="X157">
        <v>102</v>
      </c>
      <c r="Y157">
        <v>102</v>
      </c>
      <c r="Z157">
        <v>102</v>
      </c>
      <c r="AA157">
        <v>102</v>
      </c>
      <c r="AB157">
        <v>102</v>
      </c>
      <c r="AC157">
        <v>102</v>
      </c>
      <c r="AD157">
        <v>102</v>
      </c>
      <c r="AE157">
        <v>102</v>
      </c>
      <c r="AF157">
        <v>102</v>
      </c>
      <c r="AG157">
        <v>102</v>
      </c>
      <c r="AH157">
        <v>102</v>
      </c>
      <c r="AI157">
        <v>102</v>
      </c>
      <c r="AJ157">
        <v>102</v>
      </c>
      <c r="AK157">
        <v>99</v>
      </c>
      <c r="AL157">
        <v>102</v>
      </c>
      <c r="AM157">
        <v>102</v>
      </c>
      <c r="AN157">
        <v>102</v>
      </c>
      <c r="AO157">
        <v>102</v>
      </c>
      <c r="AP157">
        <v>102</v>
      </c>
      <c r="AQ157">
        <v>102</v>
      </c>
      <c r="AR157">
        <v>102</v>
      </c>
      <c r="AS157">
        <v>102</v>
      </c>
      <c r="AT157">
        <v>94</v>
      </c>
      <c r="AU157">
        <v>94</v>
      </c>
      <c r="AV157">
        <v>94</v>
      </c>
      <c r="AW157">
        <v>94</v>
      </c>
      <c r="AX157">
        <v>94</v>
      </c>
    </row>
    <row r="158" spans="1:50" x14ac:dyDescent="0.25">
      <c r="A158">
        <v>113</v>
      </c>
      <c r="B158" t="s">
        <v>119</v>
      </c>
      <c r="C158">
        <v>11</v>
      </c>
      <c r="D158" t="s">
        <v>95</v>
      </c>
      <c r="E158">
        <v>1</v>
      </c>
      <c r="F158" t="s">
        <v>96</v>
      </c>
      <c r="G158">
        <v>19</v>
      </c>
      <c r="H158">
        <v>19</v>
      </c>
      <c r="I158">
        <v>19</v>
      </c>
      <c r="J158">
        <v>19</v>
      </c>
      <c r="K158">
        <v>19</v>
      </c>
      <c r="L158">
        <v>19</v>
      </c>
      <c r="M158">
        <v>19</v>
      </c>
      <c r="N158">
        <v>19</v>
      </c>
      <c r="O158">
        <v>19</v>
      </c>
      <c r="P158">
        <v>19</v>
      </c>
      <c r="Q158">
        <v>19</v>
      </c>
      <c r="R158">
        <v>19</v>
      </c>
      <c r="S158">
        <v>19</v>
      </c>
      <c r="T158">
        <v>19</v>
      </c>
      <c r="U158">
        <v>19</v>
      </c>
      <c r="V158">
        <v>19</v>
      </c>
      <c r="W158">
        <v>19</v>
      </c>
      <c r="X158">
        <v>19</v>
      </c>
      <c r="Y158">
        <v>19</v>
      </c>
      <c r="Z158">
        <v>19</v>
      </c>
      <c r="AA158">
        <v>19</v>
      </c>
      <c r="AB158">
        <v>19</v>
      </c>
      <c r="AC158">
        <v>19</v>
      </c>
      <c r="AD158">
        <v>19</v>
      </c>
      <c r="AE158">
        <v>19</v>
      </c>
      <c r="AF158">
        <v>19</v>
      </c>
      <c r="AG158">
        <v>19</v>
      </c>
      <c r="AH158">
        <v>19</v>
      </c>
      <c r="AI158">
        <v>19</v>
      </c>
      <c r="AJ158">
        <v>19</v>
      </c>
      <c r="AK158">
        <v>19</v>
      </c>
      <c r="AL158">
        <v>19</v>
      </c>
      <c r="AM158">
        <v>19</v>
      </c>
      <c r="AN158">
        <v>19</v>
      </c>
      <c r="AO158">
        <v>19</v>
      </c>
      <c r="AP158">
        <v>19</v>
      </c>
      <c r="AQ158">
        <v>19</v>
      </c>
      <c r="AR158">
        <v>19</v>
      </c>
      <c r="AS158">
        <v>19</v>
      </c>
      <c r="AT158">
        <v>19</v>
      </c>
      <c r="AU158">
        <v>18</v>
      </c>
      <c r="AV158">
        <v>18</v>
      </c>
      <c r="AW158">
        <v>18</v>
      </c>
      <c r="AX158">
        <v>18</v>
      </c>
    </row>
    <row r="159" spans="1:50" x14ac:dyDescent="0.25">
      <c r="A159">
        <v>113</v>
      </c>
      <c r="B159" t="s">
        <v>119</v>
      </c>
      <c r="C159">
        <v>11</v>
      </c>
      <c r="D159" t="s">
        <v>95</v>
      </c>
      <c r="E159">
        <v>1</v>
      </c>
      <c r="F159" t="s">
        <v>96</v>
      </c>
      <c r="G159">
        <v>59</v>
      </c>
      <c r="H159">
        <v>59</v>
      </c>
      <c r="I159">
        <v>64</v>
      </c>
      <c r="J159">
        <v>64</v>
      </c>
      <c r="K159">
        <v>56</v>
      </c>
      <c r="L159">
        <v>56</v>
      </c>
      <c r="M159">
        <v>58</v>
      </c>
      <c r="N159">
        <v>58</v>
      </c>
      <c r="O159">
        <v>55</v>
      </c>
      <c r="P159">
        <v>56</v>
      </c>
      <c r="Q159">
        <v>56</v>
      </c>
      <c r="R159">
        <v>56</v>
      </c>
      <c r="S159">
        <v>61</v>
      </c>
      <c r="T159">
        <v>61</v>
      </c>
      <c r="U159">
        <v>63</v>
      </c>
      <c r="V159">
        <v>63</v>
      </c>
      <c r="W159">
        <v>60</v>
      </c>
      <c r="X159">
        <v>59</v>
      </c>
      <c r="Y159">
        <v>59</v>
      </c>
      <c r="Z159">
        <v>58</v>
      </c>
      <c r="AA159">
        <v>57</v>
      </c>
      <c r="AB159">
        <v>62</v>
      </c>
      <c r="AC159">
        <v>62</v>
      </c>
      <c r="AD159">
        <v>56</v>
      </c>
      <c r="AE159">
        <v>58</v>
      </c>
      <c r="AF159">
        <v>60</v>
      </c>
      <c r="AG159">
        <v>56</v>
      </c>
      <c r="AH159">
        <v>50</v>
      </c>
      <c r="AI159">
        <v>49</v>
      </c>
      <c r="AJ159">
        <v>49</v>
      </c>
      <c r="AK159">
        <v>49</v>
      </c>
      <c r="AL159">
        <v>56</v>
      </c>
      <c r="AM159">
        <v>56</v>
      </c>
      <c r="AN159">
        <v>52</v>
      </c>
      <c r="AO159">
        <v>51</v>
      </c>
      <c r="AP159">
        <v>51</v>
      </c>
      <c r="AQ159">
        <v>52</v>
      </c>
      <c r="AR159">
        <v>51</v>
      </c>
      <c r="AS159">
        <v>51</v>
      </c>
      <c r="AT159">
        <v>59</v>
      </c>
      <c r="AU159">
        <v>53</v>
      </c>
      <c r="AV159">
        <v>52</v>
      </c>
      <c r="AW159">
        <v>55</v>
      </c>
      <c r="AX159">
        <v>54</v>
      </c>
    </row>
    <row r="160" spans="1:50" x14ac:dyDescent="0.25">
      <c r="A160">
        <v>563</v>
      </c>
      <c r="B160" t="s">
        <v>264</v>
      </c>
      <c r="C160">
        <v>56</v>
      </c>
      <c r="D160" t="s">
        <v>265</v>
      </c>
      <c r="E160">
        <v>5</v>
      </c>
      <c r="F160" t="s">
        <v>143</v>
      </c>
      <c r="G160">
        <v>21</v>
      </c>
      <c r="H160">
        <v>21</v>
      </c>
      <c r="I160">
        <v>21</v>
      </c>
      <c r="J160">
        <v>21</v>
      </c>
      <c r="K160">
        <v>21</v>
      </c>
      <c r="L160">
        <v>21</v>
      </c>
      <c r="M160">
        <v>21</v>
      </c>
      <c r="N160">
        <v>21</v>
      </c>
      <c r="O160">
        <v>21</v>
      </c>
      <c r="P160">
        <v>21</v>
      </c>
      <c r="Q160">
        <v>21</v>
      </c>
      <c r="R160">
        <v>21</v>
      </c>
      <c r="S160">
        <v>21</v>
      </c>
      <c r="T160">
        <v>21</v>
      </c>
      <c r="U160">
        <v>21</v>
      </c>
      <c r="V160">
        <v>21</v>
      </c>
      <c r="W160">
        <v>21</v>
      </c>
      <c r="X160">
        <v>21</v>
      </c>
      <c r="Y160">
        <v>21</v>
      </c>
      <c r="Z160">
        <v>21</v>
      </c>
      <c r="AA160">
        <v>21</v>
      </c>
      <c r="AB160">
        <v>21</v>
      </c>
      <c r="AC160">
        <v>21</v>
      </c>
      <c r="AD160">
        <v>21</v>
      </c>
      <c r="AE160">
        <v>21</v>
      </c>
      <c r="AF160">
        <v>21</v>
      </c>
      <c r="AG160">
        <v>21</v>
      </c>
      <c r="AH160">
        <v>21</v>
      </c>
      <c r="AI160">
        <v>21</v>
      </c>
      <c r="AJ160">
        <v>21</v>
      </c>
      <c r="AK160">
        <v>21</v>
      </c>
      <c r="AL160">
        <v>21</v>
      </c>
      <c r="AM160">
        <v>21</v>
      </c>
      <c r="AN160">
        <v>21</v>
      </c>
      <c r="AO160">
        <v>21</v>
      </c>
      <c r="AP160">
        <v>21</v>
      </c>
      <c r="AQ160">
        <v>21</v>
      </c>
      <c r="AR160">
        <v>21</v>
      </c>
      <c r="AS160">
        <v>21</v>
      </c>
      <c r="AT160">
        <v>21</v>
      </c>
      <c r="AU160">
        <v>20</v>
      </c>
      <c r="AV160">
        <v>20</v>
      </c>
      <c r="AW160">
        <v>20</v>
      </c>
      <c r="AX160">
        <v>20</v>
      </c>
    </row>
    <row r="161" spans="1:50" x14ac:dyDescent="0.25">
      <c r="A161">
        <v>113</v>
      </c>
      <c r="B161" t="s">
        <v>119</v>
      </c>
      <c r="C161">
        <v>11</v>
      </c>
      <c r="D161" t="s">
        <v>95</v>
      </c>
      <c r="E161">
        <v>1</v>
      </c>
      <c r="F161" t="s">
        <v>96</v>
      </c>
      <c r="G161">
        <v>19</v>
      </c>
      <c r="H161">
        <v>23</v>
      </c>
      <c r="I161">
        <v>20</v>
      </c>
      <c r="J161">
        <v>22</v>
      </c>
      <c r="K161">
        <v>19</v>
      </c>
      <c r="L161">
        <v>18</v>
      </c>
      <c r="M161">
        <v>18</v>
      </c>
      <c r="N161">
        <v>19</v>
      </c>
      <c r="O161">
        <v>19</v>
      </c>
      <c r="P161">
        <v>18</v>
      </c>
      <c r="Q161">
        <v>18</v>
      </c>
      <c r="R161">
        <v>18</v>
      </c>
      <c r="S161">
        <v>18</v>
      </c>
      <c r="T161">
        <v>18</v>
      </c>
      <c r="U161">
        <v>18</v>
      </c>
      <c r="V161">
        <v>18</v>
      </c>
      <c r="W161">
        <v>18</v>
      </c>
      <c r="X161">
        <v>18</v>
      </c>
      <c r="Y161">
        <v>18</v>
      </c>
      <c r="Z161">
        <v>18</v>
      </c>
      <c r="AA161">
        <v>19</v>
      </c>
      <c r="AB161">
        <v>18</v>
      </c>
      <c r="AC161">
        <v>18</v>
      </c>
      <c r="AD161">
        <v>18</v>
      </c>
      <c r="AE161">
        <v>19</v>
      </c>
      <c r="AF161">
        <v>15</v>
      </c>
      <c r="AG161">
        <v>15</v>
      </c>
      <c r="AH161">
        <v>15</v>
      </c>
      <c r="AI161">
        <v>15</v>
      </c>
      <c r="AJ161">
        <v>15</v>
      </c>
      <c r="AK161">
        <v>15</v>
      </c>
      <c r="AL161">
        <v>15</v>
      </c>
      <c r="AM161">
        <v>17</v>
      </c>
      <c r="AN161">
        <v>16</v>
      </c>
      <c r="AO161">
        <v>13</v>
      </c>
      <c r="AP161">
        <v>16</v>
      </c>
      <c r="AQ161">
        <v>16</v>
      </c>
      <c r="AR161">
        <v>15</v>
      </c>
      <c r="AS161">
        <v>16</v>
      </c>
      <c r="AT161">
        <v>16</v>
      </c>
      <c r="AU161">
        <v>16</v>
      </c>
      <c r="AV161">
        <v>16</v>
      </c>
      <c r="AW161">
        <v>16</v>
      </c>
      <c r="AX161">
        <v>15</v>
      </c>
    </row>
    <row r="162" spans="1:50" x14ac:dyDescent="0.25">
      <c r="A162">
        <v>113</v>
      </c>
      <c r="B162" t="s">
        <v>119</v>
      </c>
      <c r="C162">
        <v>11</v>
      </c>
      <c r="D162" t="s">
        <v>95</v>
      </c>
      <c r="E162">
        <v>1</v>
      </c>
      <c r="F162" t="s">
        <v>96</v>
      </c>
      <c r="G162">
        <v>96</v>
      </c>
      <c r="H162">
        <v>95</v>
      </c>
      <c r="I162">
        <v>96</v>
      </c>
      <c r="J162">
        <v>96</v>
      </c>
      <c r="K162">
        <v>96</v>
      </c>
      <c r="L162">
        <v>95</v>
      </c>
      <c r="M162">
        <v>96</v>
      </c>
      <c r="N162">
        <v>96</v>
      </c>
      <c r="O162">
        <v>96</v>
      </c>
      <c r="P162">
        <v>96</v>
      </c>
      <c r="Q162">
        <v>95</v>
      </c>
      <c r="R162">
        <v>97</v>
      </c>
      <c r="S162">
        <v>95</v>
      </c>
      <c r="T162">
        <v>95</v>
      </c>
      <c r="U162">
        <v>95</v>
      </c>
      <c r="V162">
        <v>96</v>
      </c>
      <c r="W162">
        <v>95</v>
      </c>
      <c r="X162">
        <v>95</v>
      </c>
      <c r="Y162">
        <v>96</v>
      </c>
      <c r="Z162">
        <v>96</v>
      </c>
      <c r="AA162">
        <v>96</v>
      </c>
      <c r="AB162">
        <v>96</v>
      </c>
      <c r="AC162">
        <v>96</v>
      </c>
      <c r="AD162">
        <v>90</v>
      </c>
      <c r="AE162">
        <v>96</v>
      </c>
      <c r="AF162">
        <v>95</v>
      </c>
      <c r="AG162">
        <v>96</v>
      </c>
      <c r="AH162">
        <v>96</v>
      </c>
      <c r="AI162">
        <v>96</v>
      </c>
      <c r="AJ162">
        <v>96</v>
      </c>
      <c r="AK162">
        <v>96</v>
      </c>
      <c r="AL162">
        <v>93</v>
      </c>
      <c r="AM162">
        <v>96</v>
      </c>
      <c r="AN162">
        <v>96</v>
      </c>
      <c r="AO162">
        <v>95</v>
      </c>
      <c r="AP162">
        <v>95</v>
      </c>
      <c r="AQ162">
        <v>94</v>
      </c>
      <c r="AR162">
        <v>95</v>
      </c>
      <c r="AS162">
        <v>97</v>
      </c>
      <c r="AT162">
        <v>96</v>
      </c>
      <c r="AU162">
        <v>96</v>
      </c>
      <c r="AV162">
        <v>95</v>
      </c>
      <c r="AW162">
        <v>96</v>
      </c>
      <c r="AX162">
        <v>95</v>
      </c>
    </row>
    <row r="163" spans="1:50" x14ac:dyDescent="0.25">
      <c r="A163">
        <v>114</v>
      </c>
      <c r="B163" t="s">
        <v>94</v>
      </c>
      <c r="C163">
        <v>11</v>
      </c>
      <c r="D163" t="s">
        <v>95</v>
      </c>
      <c r="E163">
        <v>1</v>
      </c>
      <c r="F163" t="s">
        <v>96</v>
      </c>
      <c r="G163">
        <v>50</v>
      </c>
      <c r="H163">
        <v>48</v>
      </c>
      <c r="I163">
        <v>51</v>
      </c>
      <c r="J163">
        <v>51</v>
      </c>
      <c r="K163">
        <v>51</v>
      </c>
      <c r="L163">
        <v>51</v>
      </c>
      <c r="M163">
        <v>52</v>
      </c>
      <c r="N163">
        <v>49</v>
      </c>
      <c r="O163">
        <v>49</v>
      </c>
      <c r="P163">
        <v>48</v>
      </c>
      <c r="Q163">
        <v>37</v>
      </c>
      <c r="R163">
        <v>37</v>
      </c>
      <c r="S163">
        <v>37</v>
      </c>
      <c r="T163">
        <v>37</v>
      </c>
      <c r="U163">
        <v>37</v>
      </c>
      <c r="V163">
        <v>37</v>
      </c>
      <c r="W163">
        <v>42</v>
      </c>
      <c r="X163">
        <v>42</v>
      </c>
      <c r="Y163">
        <v>40</v>
      </c>
      <c r="Z163">
        <v>39</v>
      </c>
      <c r="AA163">
        <v>38</v>
      </c>
      <c r="AB163">
        <v>38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</row>
    <row r="164" spans="1:50" x14ac:dyDescent="0.25">
      <c r="A164">
        <v>114</v>
      </c>
      <c r="B164" t="s">
        <v>94</v>
      </c>
      <c r="C164">
        <v>11</v>
      </c>
      <c r="D164" t="s">
        <v>95</v>
      </c>
      <c r="E164">
        <v>1</v>
      </c>
      <c r="F164" t="s">
        <v>96</v>
      </c>
      <c r="G164">
        <v>81</v>
      </c>
      <c r="H164">
        <v>81</v>
      </c>
      <c r="I164">
        <v>79</v>
      </c>
      <c r="J164">
        <v>80</v>
      </c>
      <c r="K164">
        <v>80</v>
      </c>
      <c r="L164">
        <v>80</v>
      </c>
      <c r="M164">
        <v>80</v>
      </c>
      <c r="N164">
        <v>80</v>
      </c>
      <c r="O164">
        <v>71</v>
      </c>
      <c r="P164">
        <v>71</v>
      </c>
      <c r="Q164">
        <v>71</v>
      </c>
      <c r="R164">
        <v>71</v>
      </c>
      <c r="S164">
        <v>71</v>
      </c>
      <c r="T164">
        <v>71</v>
      </c>
      <c r="U164">
        <v>71</v>
      </c>
      <c r="V164">
        <v>71</v>
      </c>
      <c r="W164">
        <v>71</v>
      </c>
      <c r="X164">
        <v>71</v>
      </c>
      <c r="Y164">
        <v>71</v>
      </c>
      <c r="Z164">
        <v>71</v>
      </c>
      <c r="AA164">
        <v>71</v>
      </c>
      <c r="AB164">
        <v>71</v>
      </c>
      <c r="AC164">
        <v>71</v>
      </c>
      <c r="AD164">
        <v>71</v>
      </c>
      <c r="AE164">
        <v>34</v>
      </c>
      <c r="AF164">
        <v>33</v>
      </c>
      <c r="AG164">
        <v>33</v>
      </c>
      <c r="AH164">
        <v>34</v>
      </c>
      <c r="AI164">
        <v>34</v>
      </c>
      <c r="AJ164">
        <v>34</v>
      </c>
      <c r="AK164">
        <v>34</v>
      </c>
      <c r="AL164">
        <v>34</v>
      </c>
      <c r="AM164">
        <v>33</v>
      </c>
      <c r="AN164">
        <v>33</v>
      </c>
      <c r="AO164">
        <v>32</v>
      </c>
      <c r="AP164">
        <v>31</v>
      </c>
      <c r="AQ164">
        <v>30</v>
      </c>
      <c r="AR164">
        <v>32</v>
      </c>
      <c r="AS164">
        <v>33</v>
      </c>
      <c r="AT164">
        <v>36</v>
      </c>
      <c r="AU164">
        <v>35</v>
      </c>
      <c r="AV164">
        <v>35</v>
      </c>
      <c r="AW164">
        <v>35</v>
      </c>
      <c r="AX164">
        <v>36</v>
      </c>
    </row>
    <row r="165" spans="1:50" x14ac:dyDescent="0.25">
      <c r="A165">
        <v>114</v>
      </c>
      <c r="B165" t="s">
        <v>94</v>
      </c>
      <c r="C165">
        <v>11</v>
      </c>
      <c r="D165" t="s">
        <v>95</v>
      </c>
      <c r="E165">
        <v>1</v>
      </c>
      <c r="F165" t="s">
        <v>96</v>
      </c>
      <c r="G165">
        <v>15</v>
      </c>
      <c r="H165">
        <v>18</v>
      </c>
      <c r="I165">
        <v>18</v>
      </c>
      <c r="J165">
        <v>13</v>
      </c>
      <c r="K165">
        <v>17</v>
      </c>
      <c r="L165">
        <v>14</v>
      </c>
      <c r="M165">
        <v>16</v>
      </c>
      <c r="N165">
        <v>16</v>
      </c>
      <c r="O165">
        <v>20</v>
      </c>
      <c r="P165">
        <v>15</v>
      </c>
      <c r="Q165">
        <v>14</v>
      </c>
      <c r="R165">
        <v>17</v>
      </c>
      <c r="S165">
        <v>22</v>
      </c>
      <c r="T165">
        <v>18</v>
      </c>
      <c r="U165">
        <v>18</v>
      </c>
      <c r="V165">
        <v>14</v>
      </c>
      <c r="W165">
        <v>16</v>
      </c>
      <c r="X165">
        <v>15</v>
      </c>
      <c r="Y165">
        <v>19</v>
      </c>
      <c r="Z165">
        <v>14</v>
      </c>
      <c r="AA165">
        <v>15</v>
      </c>
      <c r="AB165">
        <v>15</v>
      </c>
      <c r="AC165">
        <v>14</v>
      </c>
      <c r="AD165">
        <v>16</v>
      </c>
      <c r="AE165">
        <v>14</v>
      </c>
      <c r="AF165">
        <v>15</v>
      </c>
      <c r="AG165">
        <v>15</v>
      </c>
      <c r="AH165">
        <v>14</v>
      </c>
      <c r="AI165">
        <v>16</v>
      </c>
      <c r="AJ165">
        <v>18</v>
      </c>
      <c r="AK165">
        <v>25</v>
      </c>
      <c r="AL165">
        <v>15</v>
      </c>
      <c r="AM165">
        <v>16</v>
      </c>
      <c r="AN165">
        <v>21</v>
      </c>
      <c r="AO165">
        <v>15</v>
      </c>
      <c r="AP165">
        <v>20</v>
      </c>
      <c r="AQ165">
        <v>14</v>
      </c>
      <c r="AR165">
        <v>20</v>
      </c>
      <c r="AS165">
        <v>18</v>
      </c>
      <c r="AT165">
        <v>20</v>
      </c>
      <c r="AU165">
        <v>20</v>
      </c>
      <c r="AV165">
        <v>20</v>
      </c>
      <c r="AW165">
        <v>14</v>
      </c>
      <c r="AX165">
        <v>20</v>
      </c>
    </row>
    <row r="166" spans="1:50" x14ac:dyDescent="0.25">
      <c r="A166">
        <v>563</v>
      </c>
      <c r="B166" t="s">
        <v>264</v>
      </c>
      <c r="C166">
        <v>56</v>
      </c>
      <c r="D166" t="s">
        <v>265</v>
      </c>
      <c r="E166">
        <v>5</v>
      </c>
      <c r="F166" t="s">
        <v>143</v>
      </c>
      <c r="G166">
        <v>26</v>
      </c>
      <c r="H166">
        <v>26</v>
      </c>
      <c r="I166">
        <v>26</v>
      </c>
      <c r="J166">
        <v>26</v>
      </c>
      <c r="K166">
        <v>26</v>
      </c>
      <c r="L166">
        <v>26</v>
      </c>
      <c r="M166">
        <v>26</v>
      </c>
      <c r="N166">
        <v>26</v>
      </c>
      <c r="O166">
        <v>25</v>
      </c>
      <c r="P166">
        <v>26</v>
      </c>
      <c r="Q166">
        <v>26</v>
      </c>
      <c r="R166">
        <v>26</v>
      </c>
      <c r="S166">
        <v>26</v>
      </c>
      <c r="T166">
        <v>26</v>
      </c>
      <c r="U166">
        <v>26</v>
      </c>
      <c r="V166">
        <v>26</v>
      </c>
      <c r="W166">
        <v>26</v>
      </c>
      <c r="X166">
        <v>26</v>
      </c>
      <c r="Y166">
        <v>26</v>
      </c>
      <c r="Z166">
        <v>26</v>
      </c>
      <c r="AA166">
        <v>78</v>
      </c>
      <c r="AB166">
        <v>28</v>
      </c>
      <c r="AC166">
        <v>28</v>
      </c>
      <c r="AD166">
        <v>26</v>
      </c>
      <c r="AE166">
        <v>26</v>
      </c>
      <c r="AF166">
        <v>26</v>
      </c>
      <c r="AG166">
        <v>26</v>
      </c>
      <c r="AH166">
        <v>26</v>
      </c>
      <c r="AI166">
        <v>26</v>
      </c>
      <c r="AJ166">
        <v>26</v>
      </c>
      <c r="AK166">
        <v>26</v>
      </c>
      <c r="AL166">
        <v>26</v>
      </c>
      <c r="AM166">
        <v>26</v>
      </c>
      <c r="AN166">
        <v>26</v>
      </c>
      <c r="AO166">
        <v>26</v>
      </c>
      <c r="AP166">
        <v>26</v>
      </c>
      <c r="AQ166">
        <v>26</v>
      </c>
      <c r="AR166">
        <v>26</v>
      </c>
      <c r="AS166">
        <v>25</v>
      </c>
      <c r="AT166">
        <v>26</v>
      </c>
      <c r="AU166">
        <v>27</v>
      </c>
      <c r="AV166">
        <v>26</v>
      </c>
      <c r="AW166">
        <v>27</v>
      </c>
      <c r="AX166">
        <v>26</v>
      </c>
    </row>
    <row r="167" spans="1:50" x14ac:dyDescent="0.25">
      <c r="A167">
        <v>113</v>
      </c>
      <c r="B167" t="s">
        <v>119</v>
      </c>
      <c r="C167">
        <v>11</v>
      </c>
      <c r="D167" t="s">
        <v>95</v>
      </c>
      <c r="E167">
        <v>1</v>
      </c>
      <c r="F167" t="s">
        <v>96</v>
      </c>
      <c r="G167">
        <v>26</v>
      </c>
      <c r="H167">
        <v>26</v>
      </c>
      <c r="I167">
        <v>26</v>
      </c>
      <c r="J167">
        <v>26</v>
      </c>
      <c r="K167">
        <v>26</v>
      </c>
      <c r="L167">
        <v>26</v>
      </c>
      <c r="M167">
        <v>26</v>
      </c>
      <c r="N167">
        <v>26</v>
      </c>
      <c r="O167">
        <v>26</v>
      </c>
      <c r="P167">
        <v>26</v>
      </c>
      <c r="Q167">
        <v>26</v>
      </c>
      <c r="R167">
        <v>26</v>
      </c>
      <c r="S167">
        <v>26</v>
      </c>
      <c r="T167">
        <v>26</v>
      </c>
      <c r="U167">
        <v>24</v>
      </c>
      <c r="V167">
        <v>26</v>
      </c>
      <c r="W167">
        <v>26</v>
      </c>
      <c r="X167">
        <v>26</v>
      </c>
      <c r="Y167">
        <v>25</v>
      </c>
      <c r="Z167">
        <v>26</v>
      </c>
      <c r="AA167">
        <v>26</v>
      </c>
      <c r="AB167">
        <v>26</v>
      </c>
      <c r="AC167">
        <v>26</v>
      </c>
      <c r="AD167">
        <v>26</v>
      </c>
      <c r="AE167">
        <v>26</v>
      </c>
      <c r="AF167">
        <v>26</v>
      </c>
      <c r="AG167">
        <v>26</v>
      </c>
      <c r="AH167">
        <v>26</v>
      </c>
      <c r="AI167">
        <v>26</v>
      </c>
      <c r="AJ167">
        <v>26</v>
      </c>
      <c r="AK167">
        <v>26</v>
      </c>
      <c r="AL167">
        <v>26</v>
      </c>
      <c r="AM167">
        <v>26</v>
      </c>
      <c r="AN167">
        <v>26</v>
      </c>
      <c r="AO167">
        <v>26</v>
      </c>
      <c r="AP167">
        <v>26</v>
      </c>
      <c r="AQ167">
        <v>26</v>
      </c>
      <c r="AR167">
        <v>26</v>
      </c>
      <c r="AS167">
        <v>26</v>
      </c>
      <c r="AT167">
        <v>26</v>
      </c>
      <c r="AU167">
        <v>26</v>
      </c>
      <c r="AV167">
        <v>26</v>
      </c>
      <c r="AW167">
        <v>26</v>
      </c>
      <c r="AX167">
        <v>26</v>
      </c>
    </row>
    <row r="168" spans="1:50" x14ac:dyDescent="0.25">
      <c r="A168">
        <v>113</v>
      </c>
      <c r="B168" t="s">
        <v>119</v>
      </c>
      <c r="C168">
        <v>11</v>
      </c>
      <c r="D168" t="s">
        <v>95</v>
      </c>
      <c r="E168">
        <v>1</v>
      </c>
      <c r="F168" t="s">
        <v>96</v>
      </c>
      <c r="G168">
        <v>77</v>
      </c>
      <c r="H168">
        <v>86</v>
      </c>
      <c r="I168">
        <v>82</v>
      </c>
      <c r="J168">
        <v>87</v>
      </c>
      <c r="K168">
        <v>83</v>
      </c>
      <c r="L168">
        <v>99</v>
      </c>
      <c r="M168">
        <v>103</v>
      </c>
      <c r="N168">
        <v>96</v>
      </c>
      <c r="O168">
        <v>97</v>
      </c>
      <c r="P168">
        <v>92</v>
      </c>
      <c r="Q168">
        <v>91</v>
      </c>
      <c r="R168">
        <v>89</v>
      </c>
      <c r="S168">
        <v>92</v>
      </c>
      <c r="T168">
        <v>82</v>
      </c>
      <c r="U168">
        <v>83</v>
      </c>
      <c r="V168">
        <v>83</v>
      </c>
      <c r="W168">
        <v>81</v>
      </c>
      <c r="X168">
        <v>87</v>
      </c>
      <c r="Y168">
        <v>87</v>
      </c>
      <c r="Z168">
        <v>82</v>
      </c>
      <c r="AA168">
        <v>93</v>
      </c>
      <c r="AB168">
        <v>84</v>
      </c>
      <c r="AC168">
        <v>85</v>
      </c>
      <c r="AD168">
        <v>82</v>
      </c>
      <c r="AE168">
        <v>77</v>
      </c>
      <c r="AF168">
        <v>86</v>
      </c>
      <c r="AG168">
        <v>82</v>
      </c>
      <c r="AH168">
        <v>90</v>
      </c>
      <c r="AI168">
        <v>91</v>
      </c>
      <c r="AJ168">
        <v>89</v>
      </c>
      <c r="AK168">
        <v>85</v>
      </c>
      <c r="AL168">
        <v>74</v>
      </c>
      <c r="AM168">
        <v>81</v>
      </c>
      <c r="AN168">
        <v>81</v>
      </c>
      <c r="AO168">
        <v>78</v>
      </c>
      <c r="AP168">
        <v>80</v>
      </c>
      <c r="AQ168">
        <v>84</v>
      </c>
      <c r="AR168">
        <v>80</v>
      </c>
      <c r="AS168">
        <v>81</v>
      </c>
      <c r="AT168">
        <v>74</v>
      </c>
      <c r="AU168">
        <v>79</v>
      </c>
      <c r="AV168">
        <v>73</v>
      </c>
      <c r="AW168">
        <v>80</v>
      </c>
      <c r="AX168">
        <v>80</v>
      </c>
    </row>
    <row r="169" spans="1:50" x14ac:dyDescent="0.25">
      <c r="A169">
        <v>114</v>
      </c>
      <c r="B169" t="s">
        <v>94</v>
      </c>
      <c r="C169">
        <v>11</v>
      </c>
      <c r="D169" t="s">
        <v>95</v>
      </c>
      <c r="E169">
        <v>1</v>
      </c>
      <c r="F169" t="s">
        <v>96</v>
      </c>
      <c r="G169">
        <v>13</v>
      </c>
      <c r="H169">
        <v>13</v>
      </c>
      <c r="I169">
        <v>13</v>
      </c>
      <c r="J169">
        <v>14</v>
      </c>
      <c r="K169">
        <v>14</v>
      </c>
      <c r="L169">
        <v>14</v>
      </c>
      <c r="M169">
        <v>14</v>
      </c>
      <c r="N169">
        <v>14</v>
      </c>
      <c r="O169">
        <v>14</v>
      </c>
      <c r="P169">
        <v>15</v>
      </c>
      <c r="Q169">
        <v>14</v>
      </c>
      <c r="R169">
        <v>14</v>
      </c>
      <c r="S169">
        <v>14</v>
      </c>
      <c r="T169">
        <v>14</v>
      </c>
      <c r="U169">
        <v>14</v>
      </c>
      <c r="V169">
        <v>14</v>
      </c>
      <c r="W169">
        <v>14</v>
      </c>
      <c r="X169">
        <v>15</v>
      </c>
      <c r="Y169">
        <v>15</v>
      </c>
      <c r="Z169">
        <v>16</v>
      </c>
      <c r="AA169">
        <v>16</v>
      </c>
      <c r="AB169">
        <v>17</v>
      </c>
      <c r="AC169">
        <v>17</v>
      </c>
      <c r="AD169">
        <v>17</v>
      </c>
      <c r="AE169">
        <v>17</v>
      </c>
      <c r="AF169">
        <v>17</v>
      </c>
      <c r="AG169">
        <v>16</v>
      </c>
      <c r="AH169">
        <v>18</v>
      </c>
      <c r="AI169">
        <v>19</v>
      </c>
      <c r="AJ169">
        <v>19</v>
      </c>
      <c r="AK169">
        <v>19</v>
      </c>
      <c r="AL169">
        <v>19</v>
      </c>
      <c r="AM169">
        <v>19</v>
      </c>
      <c r="AN169">
        <v>19</v>
      </c>
      <c r="AO169">
        <v>20</v>
      </c>
      <c r="AP169">
        <v>19</v>
      </c>
      <c r="AQ169">
        <v>19</v>
      </c>
      <c r="AR169">
        <v>19</v>
      </c>
      <c r="AS169">
        <v>19</v>
      </c>
      <c r="AT169">
        <v>20</v>
      </c>
      <c r="AU169">
        <v>20</v>
      </c>
      <c r="AV169">
        <v>20</v>
      </c>
      <c r="AW169">
        <v>20</v>
      </c>
      <c r="AX169">
        <v>21</v>
      </c>
    </row>
    <row r="170" spans="1:50" x14ac:dyDescent="0.25">
      <c r="A170">
        <v>114</v>
      </c>
      <c r="B170" t="s">
        <v>94</v>
      </c>
      <c r="C170">
        <v>11</v>
      </c>
      <c r="D170" t="s">
        <v>95</v>
      </c>
      <c r="E170">
        <v>1</v>
      </c>
      <c r="F170" t="s">
        <v>96</v>
      </c>
      <c r="G170">
        <v>122</v>
      </c>
      <c r="H170">
        <v>131</v>
      </c>
      <c r="I170">
        <v>128</v>
      </c>
      <c r="J170">
        <v>127</v>
      </c>
      <c r="K170">
        <v>150</v>
      </c>
      <c r="L170">
        <v>113</v>
      </c>
      <c r="M170">
        <v>127</v>
      </c>
      <c r="N170">
        <v>139</v>
      </c>
      <c r="O170">
        <v>126</v>
      </c>
      <c r="P170">
        <v>127</v>
      </c>
      <c r="Q170">
        <v>130</v>
      </c>
      <c r="R170">
        <v>120</v>
      </c>
      <c r="S170">
        <v>125</v>
      </c>
      <c r="T170">
        <v>122</v>
      </c>
      <c r="U170">
        <v>164</v>
      </c>
      <c r="V170">
        <v>135</v>
      </c>
      <c r="W170">
        <v>123</v>
      </c>
      <c r="X170">
        <v>135</v>
      </c>
      <c r="Y170">
        <v>135</v>
      </c>
      <c r="Z170">
        <v>131</v>
      </c>
      <c r="AA170">
        <v>135</v>
      </c>
      <c r="AB170">
        <v>127</v>
      </c>
      <c r="AC170">
        <v>121</v>
      </c>
      <c r="AD170">
        <v>146</v>
      </c>
      <c r="AE170">
        <v>128</v>
      </c>
      <c r="AF170">
        <v>135</v>
      </c>
      <c r="AG170">
        <v>131</v>
      </c>
      <c r="AH170">
        <v>121</v>
      </c>
      <c r="AI170">
        <v>121</v>
      </c>
      <c r="AJ170">
        <v>97</v>
      </c>
      <c r="AK170">
        <v>115</v>
      </c>
      <c r="AL170">
        <v>105</v>
      </c>
      <c r="AM170">
        <v>116</v>
      </c>
      <c r="AN170">
        <v>139</v>
      </c>
      <c r="AO170">
        <v>121</v>
      </c>
      <c r="AP170">
        <v>142</v>
      </c>
      <c r="AQ170">
        <v>168</v>
      </c>
      <c r="AR170">
        <v>171</v>
      </c>
      <c r="AS170">
        <v>147</v>
      </c>
      <c r="AT170">
        <v>146</v>
      </c>
      <c r="AU170">
        <v>168</v>
      </c>
      <c r="AV170">
        <v>61</v>
      </c>
      <c r="AW170">
        <v>61</v>
      </c>
      <c r="AX170">
        <v>61</v>
      </c>
    </row>
    <row r="171" spans="1:50" x14ac:dyDescent="0.25">
      <c r="A171">
        <v>117</v>
      </c>
      <c r="B171" t="s">
        <v>376</v>
      </c>
      <c r="C171">
        <v>11</v>
      </c>
      <c r="D171" t="s">
        <v>95</v>
      </c>
      <c r="E171">
        <v>1</v>
      </c>
      <c r="F171" t="s">
        <v>96</v>
      </c>
      <c r="G171">
        <v>138</v>
      </c>
      <c r="H171">
        <v>135</v>
      </c>
      <c r="I171">
        <v>132</v>
      </c>
      <c r="J171">
        <v>139</v>
      </c>
      <c r="K171">
        <v>124</v>
      </c>
      <c r="L171">
        <v>122</v>
      </c>
      <c r="M171">
        <v>125</v>
      </c>
      <c r="N171">
        <v>125</v>
      </c>
      <c r="O171">
        <v>122</v>
      </c>
      <c r="P171">
        <v>152</v>
      </c>
      <c r="Q171">
        <v>148</v>
      </c>
      <c r="R171">
        <v>153</v>
      </c>
      <c r="S171">
        <v>166</v>
      </c>
      <c r="T171">
        <v>169</v>
      </c>
      <c r="U171">
        <v>174</v>
      </c>
      <c r="V171">
        <v>166</v>
      </c>
      <c r="W171">
        <v>178</v>
      </c>
      <c r="X171">
        <v>182</v>
      </c>
      <c r="Y171">
        <v>178</v>
      </c>
      <c r="Z171">
        <v>190</v>
      </c>
      <c r="AA171">
        <v>197</v>
      </c>
      <c r="AB171">
        <v>203</v>
      </c>
      <c r="AC171">
        <v>196</v>
      </c>
      <c r="AD171">
        <v>204</v>
      </c>
      <c r="AE171">
        <v>205</v>
      </c>
      <c r="AF171">
        <v>239</v>
      </c>
      <c r="AG171">
        <v>258</v>
      </c>
      <c r="AH171">
        <v>267</v>
      </c>
      <c r="AI171">
        <v>256</v>
      </c>
      <c r="AJ171">
        <v>261</v>
      </c>
      <c r="AK171">
        <v>267</v>
      </c>
      <c r="AL171">
        <v>282</v>
      </c>
      <c r="AM171">
        <v>345</v>
      </c>
      <c r="AN171">
        <v>338</v>
      </c>
      <c r="AO171">
        <v>308</v>
      </c>
      <c r="AP171">
        <v>313</v>
      </c>
      <c r="AQ171">
        <v>307</v>
      </c>
      <c r="AR171">
        <v>304</v>
      </c>
      <c r="AS171">
        <v>302</v>
      </c>
      <c r="AT171">
        <v>289</v>
      </c>
      <c r="AU171">
        <v>284</v>
      </c>
      <c r="AV171">
        <v>268</v>
      </c>
      <c r="AW171">
        <v>235</v>
      </c>
      <c r="AX171">
        <v>234</v>
      </c>
    </row>
    <row r="172" spans="1:50" x14ac:dyDescent="0.25">
      <c r="A172">
        <v>114</v>
      </c>
      <c r="B172" t="s">
        <v>94</v>
      </c>
      <c r="C172">
        <v>11</v>
      </c>
      <c r="D172" t="s">
        <v>95</v>
      </c>
      <c r="E172">
        <v>1</v>
      </c>
      <c r="F172" t="s">
        <v>96</v>
      </c>
      <c r="G172">
        <v>76</v>
      </c>
      <c r="H172">
        <v>76</v>
      </c>
      <c r="I172">
        <v>75</v>
      </c>
      <c r="J172">
        <v>75</v>
      </c>
      <c r="K172">
        <v>75</v>
      </c>
      <c r="L172">
        <v>75</v>
      </c>
      <c r="M172">
        <v>75</v>
      </c>
      <c r="N172">
        <v>75</v>
      </c>
      <c r="O172">
        <v>66</v>
      </c>
      <c r="P172">
        <v>66</v>
      </c>
      <c r="Q172">
        <v>66</v>
      </c>
      <c r="R172">
        <v>66</v>
      </c>
      <c r="S172">
        <v>66</v>
      </c>
      <c r="T172">
        <v>66</v>
      </c>
      <c r="U172">
        <v>66</v>
      </c>
      <c r="V172">
        <v>66</v>
      </c>
      <c r="W172">
        <v>66</v>
      </c>
      <c r="X172">
        <v>66</v>
      </c>
      <c r="Y172">
        <v>66</v>
      </c>
      <c r="Z172">
        <v>66</v>
      </c>
      <c r="AA172">
        <v>66</v>
      </c>
      <c r="AB172">
        <v>66</v>
      </c>
      <c r="AC172">
        <v>66</v>
      </c>
      <c r="AD172">
        <v>66</v>
      </c>
      <c r="AE172">
        <v>23</v>
      </c>
      <c r="AF172">
        <v>22</v>
      </c>
      <c r="AG172">
        <v>23</v>
      </c>
      <c r="AH172">
        <v>23</v>
      </c>
      <c r="AI172">
        <v>23</v>
      </c>
      <c r="AJ172">
        <v>22</v>
      </c>
      <c r="AK172">
        <v>23</v>
      </c>
      <c r="AL172">
        <v>23</v>
      </c>
      <c r="AM172">
        <v>23</v>
      </c>
      <c r="AN172">
        <v>23</v>
      </c>
      <c r="AO172">
        <v>22</v>
      </c>
      <c r="AP172">
        <v>22</v>
      </c>
      <c r="AQ172">
        <v>21</v>
      </c>
      <c r="AR172">
        <v>25</v>
      </c>
      <c r="AS172">
        <v>26</v>
      </c>
      <c r="AT172">
        <v>24</v>
      </c>
      <c r="AU172">
        <v>24</v>
      </c>
      <c r="AV172">
        <v>24</v>
      </c>
      <c r="AW172">
        <v>24</v>
      </c>
      <c r="AX172">
        <v>25</v>
      </c>
    </row>
    <row r="173" spans="1:50" x14ac:dyDescent="0.25">
      <c r="A173">
        <v>114</v>
      </c>
      <c r="B173" t="s">
        <v>94</v>
      </c>
      <c r="C173">
        <v>11</v>
      </c>
      <c r="D173" t="s">
        <v>95</v>
      </c>
      <c r="E173">
        <v>1</v>
      </c>
      <c r="F173" t="s">
        <v>96</v>
      </c>
      <c r="G173">
        <v>20</v>
      </c>
      <c r="H173">
        <v>20</v>
      </c>
      <c r="I173">
        <v>22</v>
      </c>
      <c r="J173">
        <v>23</v>
      </c>
      <c r="K173">
        <v>19</v>
      </c>
      <c r="L173">
        <v>24</v>
      </c>
      <c r="M173">
        <v>22</v>
      </c>
      <c r="N173">
        <v>25</v>
      </c>
      <c r="O173">
        <v>20</v>
      </c>
      <c r="P173">
        <v>25</v>
      </c>
      <c r="Q173">
        <v>23</v>
      </c>
      <c r="R173">
        <v>20</v>
      </c>
      <c r="S173">
        <v>19</v>
      </c>
      <c r="T173">
        <v>21</v>
      </c>
      <c r="U173">
        <v>25</v>
      </c>
      <c r="V173">
        <v>24</v>
      </c>
      <c r="W173">
        <v>26</v>
      </c>
      <c r="X173">
        <v>21</v>
      </c>
      <c r="Y173">
        <v>22</v>
      </c>
      <c r="Z173">
        <v>18</v>
      </c>
      <c r="AA173">
        <v>19</v>
      </c>
      <c r="AB173">
        <v>19</v>
      </c>
      <c r="AC173">
        <v>22</v>
      </c>
      <c r="AD173">
        <v>17</v>
      </c>
      <c r="AE173">
        <v>20</v>
      </c>
      <c r="AF173">
        <v>18</v>
      </c>
      <c r="AG173">
        <v>20</v>
      </c>
      <c r="AH173">
        <v>18</v>
      </c>
      <c r="AI173">
        <v>22</v>
      </c>
      <c r="AJ173">
        <v>21</v>
      </c>
      <c r="AK173">
        <v>22</v>
      </c>
      <c r="AL173">
        <v>15</v>
      </c>
      <c r="AM173">
        <v>18</v>
      </c>
      <c r="AN173">
        <v>19</v>
      </c>
      <c r="AO173">
        <v>18</v>
      </c>
      <c r="AP173">
        <v>23</v>
      </c>
      <c r="AQ173">
        <v>18</v>
      </c>
      <c r="AR173">
        <v>18</v>
      </c>
      <c r="AS173">
        <v>19</v>
      </c>
      <c r="AT173">
        <v>20</v>
      </c>
      <c r="AU173">
        <v>22</v>
      </c>
      <c r="AV173">
        <v>18</v>
      </c>
      <c r="AW173">
        <v>18</v>
      </c>
      <c r="AX173">
        <v>21</v>
      </c>
    </row>
    <row r="174" spans="1:50" x14ac:dyDescent="0.25">
      <c r="A174">
        <v>521</v>
      </c>
      <c r="B174" t="s">
        <v>705</v>
      </c>
      <c r="C174">
        <v>52</v>
      </c>
      <c r="D174" t="s">
        <v>429</v>
      </c>
      <c r="E174">
        <v>5</v>
      </c>
      <c r="F174" t="s">
        <v>143</v>
      </c>
      <c r="G174">
        <v>43</v>
      </c>
      <c r="H174">
        <v>43</v>
      </c>
      <c r="I174">
        <v>44</v>
      </c>
      <c r="J174">
        <v>58</v>
      </c>
      <c r="K174">
        <v>58</v>
      </c>
      <c r="L174">
        <v>58</v>
      </c>
      <c r="M174">
        <v>58</v>
      </c>
      <c r="N174">
        <v>57</v>
      </c>
      <c r="O174">
        <v>57</v>
      </c>
      <c r="P174">
        <v>57</v>
      </c>
      <c r="Q174">
        <v>58</v>
      </c>
      <c r="R174">
        <v>58</v>
      </c>
      <c r="S174">
        <v>57</v>
      </c>
      <c r="T174">
        <v>58</v>
      </c>
      <c r="U174">
        <v>58</v>
      </c>
      <c r="V174">
        <v>58</v>
      </c>
      <c r="W174">
        <v>58</v>
      </c>
      <c r="X174">
        <v>58</v>
      </c>
      <c r="Y174">
        <v>57</v>
      </c>
      <c r="Z174">
        <v>57</v>
      </c>
      <c r="AA174">
        <v>58</v>
      </c>
      <c r="AB174">
        <v>58</v>
      </c>
      <c r="AC174">
        <v>58</v>
      </c>
      <c r="AD174">
        <v>58</v>
      </c>
      <c r="AE174">
        <v>58</v>
      </c>
      <c r="AF174">
        <v>59</v>
      </c>
      <c r="AG174">
        <v>58</v>
      </c>
      <c r="AH174">
        <v>58</v>
      </c>
      <c r="AI174">
        <v>58</v>
      </c>
      <c r="AJ174">
        <v>58</v>
      </c>
      <c r="AK174">
        <v>58</v>
      </c>
      <c r="AL174">
        <v>58</v>
      </c>
      <c r="AM174">
        <v>58</v>
      </c>
      <c r="AN174">
        <v>58</v>
      </c>
      <c r="AO174">
        <v>58</v>
      </c>
      <c r="AP174">
        <v>57</v>
      </c>
      <c r="AQ174">
        <v>57</v>
      </c>
      <c r="AR174">
        <v>57</v>
      </c>
      <c r="AS174">
        <v>57</v>
      </c>
      <c r="AT174">
        <v>57</v>
      </c>
      <c r="AU174">
        <v>57</v>
      </c>
      <c r="AV174">
        <v>57</v>
      </c>
      <c r="AW174">
        <v>57</v>
      </c>
      <c r="AX174">
        <v>57</v>
      </c>
    </row>
    <row r="175" spans="1:50" x14ac:dyDescent="0.25">
      <c r="A175">
        <v>114</v>
      </c>
      <c r="B175" t="s">
        <v>94</v>
      </c>
      <c r="C175">
        <v>11</v>
      </c>
      <c r="D175" t="s">
        <v>95</v>
      </c>
      <c r="E175">
        <v>1</v>
      </c>
      <c r="F175" t="s">
        <v>96</v>
      </c>
      <c r="G175">
        <v>17</v>
      </c>
      <c r="H175">
        <v>17</v>
      </c>
      <c r="I175">
        <v>17</v>
      </c>
      <c r="J175">
        <v>15</v>
      </c>
      <c r="K175">
        <v>13</v>
      </c>
      <c r="L175">
        <v>14</v>
      </c>
      <c r="M175">
        <v>17</v>
      </c>
      <c r="N175">
        <v>17</v>
      </c>
      <c r="O175">
        <v>17</v>
      </c>
      <c r="P175">
        <v>17</v>
      </c>
      <c r="Q175">
        <v>17</v>
      </c>
      <c r="R175">
        <v>17</v>
      </c>
      <c r="S175">
        <v>17</v>
      </c>
      <c r="T175">
        <v>14</v>
      </c>
      <c r="U175">
        <v>14</v>
      </c>
      <c r="V175">
        <v>18</v>
      </c>
      <c r="W175">
        <v>17</v>
      </c>
      <c r="X175">
        <v>15</v>
      </c>
      <c r="Y175">
        <v>6</v>
      </c>
      <c r="Z175">
        <v>13</v>
      </c>
      <c r="AA175">
        <v>17</v>
      </c>
      <c r="AB175">
        <v>13</v>
      </c>
      <c r="AC175">
        <v>14</v>
      </c>
      <c r="AD175">
        <v>14</v>
      </c>
      <c r="AE175">
        <v>15</v>
      </c>
      <c r="AF175">
        <v>13</v>
      </c>
      <c r="AG175">
        <v>13</v>
      </c>
      <c r="AH175">
        <v>17</v>
      </c>
      <c r="AI175">
        <v>15</v>
      </c>
      <c r="AJ175">
        <v>15</v>
      </c>
      <c r="AK175">
        <v>14</v>
      </c>
      <c r="AL175">
        <v>17</v>
      </c>
      <c r="AM175">
        <v>17</v>
      </c>
      <c r="AN175">
        <v>17</v>
      </c>
      <c r="AO175">
        <v>13</v>
      </c>
      <c r="AP175">
        <v>13</v>
      </c>
      <c r="AQ175">
        <v>13</v>
      </c>
      <c r="AR175">
        <v>14</v>
      </c>
      <c r="AS175">
        <v>15</v>
      </c>
      <c r="AT175">
        <v>13</v>
      </c>
      <c r="AU175">
        <v>14</v>
      </c>
      <c r="AV175">
        <v>13</v>
      </c>
      <c r="AW175">
        <v>14</v>
      </c>
      <c r="AX175">
        <v>14</v>
      </c>
    </row>
    <row r="176" spans="1:50" x14ac:dyDescent="0.25">
      <c r="A176">
        <v>113</v>
      </c>
      <c r="B176" t="s">
        <v>119</v>
      </c>
      <c r="C176">
        <v>11</v>
      </c>
      <c r="D176" t="s">
        <v>95</v>
      </c>
      <c r="E176">
        <v>1</v>
      </c>
      <c r="F176" t="s">
        <v>96</v>
      </c>
      <c r="G176">
        <v>34</v>
      </c>
      <c r="H176">
        <v>34</v>
      </c>
      <c r="I176">
        <v>34</v>
      </c>
      <c r="J176">
        <v>34</v>
      </c>
      <c r="K176">
        <v>34</v>
      </c>
      <c r="L176">
        <v>34</v>
      </c>
      <c r="M176">
        <v>34</v>
      </c>
      <c r="N176">
        <v>34</v>
      </c>
      <c r="O176">
        <v>34</v>
      </c>
      <c r="P176">
        <v>32</v>
      </c>
      <c r="Q176">
        <v>34</v>
      </c>
      <c r="R176">
        <v>33</v>
      </c>
      <c r="S176">
        <v>33</v>
      </c>
      <c r="T176">
        <v>34</v>
      </c>
      <c r="U176">
        <v>33</v>
      </c>
      <c r="V176">
        <v>32</v>
      </c>
      <c r="W176">
        <v>33</v>
      </c>
      <c r="X176">
        <v>34</v>
      </c>
      <c r="Y176">
        <v>34</v>
      </c>
      <c r="Z176">
        <v>33</v>
      </c>
      <c r="AA176">
        <v>34</v>
      </c>
      <c r="AB176">
        <v>34</v>
      </c>
      <c r="AC176">
        <v>33</v>
      </c>
      <c r="AD176">
        <v>34</v>
      </c>
      <c r="AE176">
        <v>34</v>
      </c>
      <c r="AF176">
        <v>31</v>
      </c>
      <c r="AG176">
        <v>31</v>
      </c>
      <c r="AH176">
        <v>31</v>
      </c>
      <c r="AI176">
        <v>31</v>
      </c>
      <c r="AJ176">
        <v>31</v>
      </c>
      <c r="AK176">
        <v>28</v>
      </c>
      <c r="AL176">
        <v>27</v>
      </c>
      <c r="AM176">
        <v>29</v>
      </c>
      <c r="AN176">
        <v>29</v>
      </c>
      <c r="AO176">
        <v>29</v>
      </c>
      <c r="AP176">
        <v>29</v>
      </c>
      <c r="AQ176">
        <v>29</v>
      </c>
      <c r="AR176">
        <v>30</v>
      </c>
      <c r="AS176">
        <v>29</v>
      </c>
      <c r="AT176">
        <v>30</v>
      </c>
      <c r="AU176">
        <v>29</v>
      </c>
      <c r="AV176">
        <v>31</v>
      </c>
      <c r="AW176">
        <v>29</v>
      </c>
      <c r="AX176">
        <v>29</v>
      </c>
    </row>
    <row r="177" spans="1:50" x14ac:dyDescent="0.25">
      <c r="A177">
        <v>529</v>
      </c>
      <c r="B177" t="s">
        <v>428</v>
      </c>
      <c r="C177">
        <v>52</v>
      </c>
      <c r="D177" t="s">
        <v>429</v>
      </c>
      <c r="E177">
        <v>5</v>
      </c>
      <c r="F177" t="s">
        <v>143</v>
      </c>
      <c r="G177">
        <v>48</v>
      </c>
      <c r="H177">
        <v>53</v>
      </c>
      <c r="I177">
        <v>47</v>
      </c>
      <c r="J177">
        <v>49</v>
      </c>
      <c r="K177">
        <v>50</v>
      </c>
      <c r="L177">
        <v>45</v>
      </c>
      <c r="M177">
        <v>46</v>
      </c>
      <c r="N177">
        <v>50</v>
      </c>
      <c r="O177">
        <v>55</v>
      </c>
      <c r="P177">
        <v>53</v>
      </c>
      <c r="Q177">
        <v>51</v>
      </c>
      <c r="R177">
        <v>51</v>
      </c>
      <c r="S177">
        <v>51</v>
      </c>
      <c r="T177">
        <v>46</v>
      </c>
      <c r="U177">
        <v>51</v>
      </c>
      <c r="V177">
        <v>51</v>
      </c>
      <c r="W177">
        <v>51</v>
      </c>
      <c r="X177">
        <v>60</v>
      </c>
      <c r="Y177">
        <v>52</v>
      </c>
      <c r="Z177">
        <v>52</v>
      </c>
      <c r="AA177">
        <v>48</v>
      </c>
      <c r="AB177">
        <v>47</v>
      </c>
      <c r="AC177">
        <v>51</v>
      </c>
      <c r="AD177">
        <v>51</v>
      </c>
      <c r="AE177">
        <v>52</v>
      </c>
      <c r="AF177">
        <v>47</v>
      </c>
      <c r="AG177">
        <v>47</v>
      </c>
      <c r="AH177">
        <v>53</v>
      </c>
      <c r="AI177">
        <v>58</v>
      </c>
      <c r="AJ177">
        <v>55</v>
      </c>
      <c r="AK177">
        <v>51</v>
      </c>
      <c r="AL177">
        <v>51</v>
      </c>
      <c r="AM177">
        <v>58</v>
      </c>
      <c r="AN177">
        <v>54</v>
      </c>
      <c r="AO177">
        <v>50</v>
      </c>
      <c r="AP177">
        <v>52</v>
      </c>
      <c r="AQ177">
        <v>57</v>
      </c>
      <c r="AR177">
        <v>60</v>
      </c>
      <c r="AS177">
        <v>60</v>
      </c>
      <c r="AT177">
        <v>60</v>
      </c>
      <c r="AU177">
        <v>53</v>
      </c>
      <c r="AV177">
        <v>44</v>
      </c>
      <c r="AW177">
        <v>54</v>
      </c>
      <c r="AX177">
        <v>57</v>
      </c>
    </row>
    <row r="178" spans="1:50" x14ac:dyDescent="0.25">
      <c r="A178">
        <v>113</v>
      </c>
      <c r="B178" t="s">
        <v>119</v>
      </c>
      <c r="C178">
        <v>11</v>
      </c>
      <c r="D178" t="s">
        <v>95</v>
      </c>
      <c r="E178">
        <v>1</v>
      </c>
      <c r="F178" t="s">
        <v>96</v>
      </c>
      <c r="G178">
        <v>105</v>
      </c>
      <c r="H178">
        <v>119</v>
      </c>
      <c r="I178">
        <v>137</v>
      </c>
      <c r="J178">
        <v>137</v>
      </c>
      <c r="K178">
        <v>137</v>
      </c>
      <c r="L178">
        <v>137</v>
      </c>
      <c r="M178">
        <v>127</v>
      </c>
      <c r="N178">
        <v>121</v>
      </c>
      <c r="O178">
        <v>131</v>
      </c>
      <c r="P178">
        <v>150</v>
      </c>
      <c r="Q178">
        <v>135</v>
      </c>
      <c r="R178">
        <v>126</v>
      </c>
      <c r="S178">
        <v>136</v>
      </c>
      <c r="T178">
        <v>118</v>
      </c>
      <c r="U178">
        <v>121</v>
      </c>
      <c r="V178">
        <v>121</v>
      </c>
      <c r="W178">
        <v>134</v>
      </c>
      <c r="X178">
        <v>142</v>
      </c>
      <c r="Y178">
        <v>137</v>
      </c>
      <c r="Z178">
        <v>142</v>
      </c>
      <c r="AA178">
        <v>150</v>
      </c>
      <c r="AB178">
        <v>137</v>
      </c>
      <c r="AC178">
        <v>140</v>
      </c>
      <c r="AD178">
        <v>149</v>
      </c>
      <c r="AE178">
        <v>157</v>
      </c>
      <c r="AF178">
        <v>149</v>
      </c>
      <c r="AG178">
        <v>139</v>
      </c>
      <c r="AH178">
        <v>141</v>
      </c>
      <c r="AI178">
        <v>140</v>
      </c>
      <c r="AJ178">
        <v>154</v>
      </c>
      <c r="AK178">
        <v>134</v>
      </c>
      <c r="AL178">
        <v>125</v>
      </c>
      <c r="AM178">
        <v>131</v>
      </c>
      <c r="AN178">
        <v>139</v>
      </c>
      <c r="AO178">
        <v>138</v>
      </c>
      <c r="AP178">
        <v>124</v>
      </c>
      <c r="AQ178">
        <v>162</v>
      </c>
      <c r="AR178">
        <v>138</v>
      </c>
      <c r="AS178">
        <v>142</v>
      </c>
      <c r="AT178">
        <v>140</v>
      </c>
      <c r="AU178">
        <v>133</v>
      </c>
      <c r="AV178">
        <v>121</v>
      </c>
      <c r="AW178">
        <v>133</v>
      </c>
      <c r="AX178">
        <v>127</v>
      </c>
    </row>
    <row r="179" spans="1:50" x14ac:dyDescent="0.25">
      <c r="A179">
        <v>114</v>
      </c>
      <c r="B179" t="s">
        <v>94</v>
      </c>
      <c r="C179">
        <v>11</v>
      </c>
      <c r="D179" t="s">
        <v>95</v>
      </c>
      <c r="E179">
        <v>1</v>
      </c>
      <c r="F179" t="s">
        <v>96</v>
      </c>
      <c r="G179">
        <v>43</v>
      </c>
      <c r="H179">
        <v>71</v>
      </c>
      <c r="I179">
        <v>71</v>
      </c>
      <c r="J179">
        <v>71</v>
      </c>
      <c r="K179">
        <v>71</v>
      </c>
      <c r="L179">
        <v>43</v>
      </c>
      <c r="M179">
        <v>43</v>
      </c>
      <c r="N179">
        <v>2</v>
      </c>
      <c r="O179">
        <v>71</v>
      </c>
      <c r="P179">
        <v>71</v>
      </c>
      <c r="Q179">
        <v>71</v>
      </c>
      <c r="R179">
        <v>71</v>
      </c>
      <c r="S179">
        <v>71</v>
      </c>
      <c r="T179">
        <v>43</v>
      </c>
      <c r="U179">
        <v>71</v>
      </c>
      <c r="V179">
        <v>71</v>
      </c>
      <c r="W179">
        <v>71</v>
      </c>
      <c r="X179">
        <v>71</v>
      </c>
      <c r="Y179">
        <v>71</v>
      </c>
      <c r="Z179">
        <v>71</v>
      </c>
      <c r="AA179">
        <v>71</v>
      </c>
      <c r="AB179">
        <v>71</v>
      </c>
      <c r="AC179">
        <v>71</v>
      </c>
      <c r="AD179">
        <v>71</v>
      </c>
      <c r="AE179">
        <v>71</v>
      </c>
      <c r="AF179">
        <v>71</v>
      </c>
      <c r="AG179">
        <v>71</v>
      </c>
      <c r="AH179">
        <v>71</v>
      </c>
      <c r="AI179">
        <v>71</v>
      </c>
      <c r="AJ179">
        <v>43</v>
      </c>
      <c r="AK179">
        <v>71</v>
      </c>
      <c r="AL179">
        <v>71</v>
      </c>
      <c r="AM179">
        <v>71</v>
      </c>
      <c r="AN179">
        <v>69</v>
      </c>
      <c r="AO179">
        <v>69</v>
      </c>
      <c r="AP179">
        <v>69</v>
      </c>
      <c r="AQ179">
        <v>35</v>
      </c>
      <c r="AR179">
        <v>35</v>
      </c>
      <c r="AS179">
        <v>36</v>
      </c>
      <c r="AT179">
        <v>36</v>
      </c>
      <c r="AU179">
        <v>63</v>
      </c>
      <c r="AV179">
        <v>63</v>
      </c>
      <c r="AW179">
        <v>63</v>
      </c>
      <c r="AX179">
        <v>63</v>
      </c>
    </row>
    <row r="180" spans="1:50" x14ac:dyDescent="0.25">
      <c r="A180">
        <v>114</v>
      </c>
      <c r="B180" t="s">
        <v>94</v>
      </c>
      <c r="C180">
        <v>11</v>
      </c>
      <c r="D180" t="s">
        <v>95</v>
      </c>
      <c r="E180">
        <v>1</v>
      </c>
      <c r="F180" t="s">
        <v>96</v>
      </c>
      <c r="G180">
        <v>75</v>
      </c>
      <c r="H180">
        <v>77</v>
      </c>
      <c r="I180">
        <v>71</v>
      </c>
      <c r="J180">
        <v>69</v>
      </c>
      <c r="K180">
        <v>68</v>
      </c>
      <c r="L180">
        <v>75</v>
      </c>
      <c r="M180">
        <v>75</v>
      </c>
      <c r="N180">
        <v>78</v>
      </c>
      <c r="O180">
        <v>73</v>
      </c>
      <c r="P180">
        <v>71</v>
      </c>
      <c r="Q180">
        <v>71</v>
      </c>
      <c r="R180">
        <v>69</v>
      </c>
      <c r="S180">
        <v>73</v>
      </c>
      <c r="T180">
        <v>68</v>
      </c>
      <c r="U180">
        <v>72</v>
      </c>
      <c r="V180">
        <v>73</v>
      </c>
      <c r="W180">
        <v>69</v>
      </c>
      <c r="X180">
        <v>73</v>
      </c>
      <c r="Y180">
        <v>76</v>
      </c>
      <c r="Z180">
        <v>70</v>
      </c>
      <c r="AA180">
        <v>76</v>
      </c>
      <c r="AB180">
        <v>72</v>
      </c>
      <c r="AC180">
        <v>75</v>
      </c>
      <c r="AD180">
        <v>72</v>
      </c>
      <c r="AE180">
        <v>71</v>
      </c>
      <c r="AF180">
        <v>75</v>
      </c>
      <c r="AG180">
        <v>74</v>
      </c>
      <c r="AH180">
        <v>73</v>
      </c>
      <c r="AI180">
        <v>71</v>
      </c>
      <c r="AJ180">
        <v>70</v>
      </c>
      <c r="AK180">
        <v>68</v>
      </c>
      <c r="AL180">
        <v>76</v>
      </c>
      <c r="AM180">
        <v>73</v>
      </c>
      <c r="AN180">
        <v>74</v>
      </c>
      <c r="AO180">
        <v>16</v>
      </c>
      <c r="AP180">
        <v>13</v>
      </c>
      <c r="AQ180">
        <v>13</v>
      </c>
      <c r="AR180">
        <v>14</v>
      </c>
      <c r="AS180">
        <v>13</v>
      </c>
      <c r="AT180">
        <v>14</v>
      </c>
      <c r="AU180">
        <v>15</v>
      </c>
      <c r="AV180">
        <v>14</v>
      </c>
      <c r="AW180">
        <v>14</v>
      </c>
      <c r="AX180">
        <v>14</v>
      </c>
    </row>
    <row r="181" spans="1:50" x14ac:dyDescent="0.25">
      <c r="A181">
        <v>114</v>
      </c>
      <c r="B181" t="s">
        <v>94</v>
      </c>
      <c r="C181">
        <v>11</v>
      </c>
      <c r="D181" t="s">
        <v>95</v>
      </c>
      <c r="E181">
        <v>1</v>
      </c>
      <c r="F181" t="s">
        <v>96</v>
      </c>
      <c r="G181">
        <v>14</v>
      </c>
      <c r="H181">
        <v>16</v>
      </c>
      <c r="I181">
        <v>14</v>
      </c>
      <c r="J181">
        <v>16</v>
      </c>
      <c r="K181">
        <v>16</v>
      </c>
      <c r="L181">
        <v>16</v>
      </c>
      <c r="M181">
        <v>16</v>
      </c>
      <c r="N181">
        <v>16</v>
      </c>
      <c r="O181">
        <v>16</v>
      </c>
      <c r="P181">
        <v>16</v>
      </c>
      <c r="Q181">
        <v>14</v>
      </c>
      <c r="R181">
        <v>16</v>
      </c>
      <c r="S181">
        <v>14</v>
      </c>
      <c r="T181">
        <v>17</v>
      </c>
      <c r="U181">
        <v>15</v>
      </c>
      <c r="V181">
        <v>17</v>
      </c>
      <c r="W181">
        <v>18</v>
      </c>
      <c r="X181">
        <v>18</v>
      </c>
      <c r="Y181">
        <v>18</v>
      </c>
      <c r="Z181">
        <v>18</v>
      </c>
      <c r="AA181">
        <v>18</v>
      </c>
      <c r="AB181">
        <v>18</v>
      </c>
      <c r="AC181">
        <v>18</v>
      </c>
      <c r="AD181">
        <v>18</v>
      </c>
      <c r="AE181">
        <v>18</v>
      </c>
      <c r="AF181">
        <v>18</v>
      </c>
      <c r="AG181">
        <v>18</v>
      </c>
      <c r="AH181">
        <v>18</v>
      </c>
      <c r="AI181">
        <v>18</v>
      </c>
      <c r="AJ181">
        <v>18</v>
      </c>
      <c r="AK181">
        <v>18</v>
      </c>
      <c r="AL181">
        <v>18</v>
      </c>
      <c r="AM181">
        <v>18</v>
      </c>
      <c r="AN181">
        <v>18</v>
      </c>
      <c r="AO181">
        <v>18</v>
      </c>
      <c r="AP181">
        <v>13</v>
      </c>
      <c r="AQ181">
        <v>13</v>
      </c>
      <c r="AR181">
        <v>13</v>
      </c>
      <c r="AS181">
        <v>13</v>
      </c>
      <c r="AT181">
        <v>13</v>
      </c>
      <c r="AU181">
        <v>13</v>
      </c>
      <c r="AV181">
        <v>13</v>
      </c>
      <c r="AW181">
        <v>13</v>
      </c>
      <c r="AX181">
        <v>13</v>
      </c>
    </row>
    <row r="182" spans="1:50" x14ac:dyDescent="0.25">
      <c r="A182">
        <v>113</v>
      </c>
      <c r="B182" t="s">
        <v>119</v>
      </c>
      <c r="C182">
        <v>11</v>
      </c>
      <c r="D182" t="s">
        <v>95</v>
      </c>
      <c r="E182">
        <v>1</v>
      </c>
      <c r="F182" t="s">
        <v>96</v>
      </c>
      <c r="G182">
        <v>24</v>
      </c>
      <c r="H182">
        <v>29</v>
      </c>
      <c r="I182">
        <v>29</v>
      </c>
      <c r="J182">
        <v>25</v>
      </c>
      <c r="K182">
        <v>27</v>
      </c>
      <c r="L182">
        <v>25</v>
      </c>
      <c r="M182">
        <v>24</v>
      </c>
      <c r="N182">
        <v>27</v>
      </c>
      <c r="O182">
        <v>28</v>
      </c>
      <c r="P182">
        <v>29</v>
      </c>
      <c r="Q182">
        <v>25</v>
      </c>
      <c r="R182">
        <v>23</v>
      </c>
      <c r="S182">
        <v>25</v>
      </c>
      <c r="T182">
        <v>24</v>
      </c>
      <c r="U182">
        <v>29</v>
      </c>
      <c r="V182">
        <v>25</v>
      </c>
      <c r="W182">
        <v>27</v>
      </c>
      <c r="X182">
        <v>28</v>
      </c>
      <c r="Y182">
        <v>26</v>
      </c>
      <c r="Z182">
        <v>23</v>
      </c>
      <c r="AA182">
        <v>24</v>
      </c>
      <c r="AB182">
        <v>28</v>
      </c>
      <c r="AC182">
        <v>28</v>
      </c>
      <c r="AD182">
        <v>27</v>
      </c>
      <c r="AE182">
        <v>28</v>
      </c>
      <c r="AF182">
        <v>28</v>
      </c>
      <c r="AG182">
        <v>25</v>
      </c>
      <c r="AH182">
        <v>23</v>
      </c>
      <c r="AI182">
        <v>22</v>
      </c>
      <c r="AJ182">
        <v>29</v>
      </c>
      <c r="AK182">
        <v>26</v>
      </c>
      <c r="AL182">
        <v>25</v>
      </c>
      <c r="AM182">
        <v>26</v>
      </c>
      <c r="AN182">
        <v>26</v>
      </c>
      <c r="AO182">
        <v>31</v>
      </c>
      <c r="AP182">
        <v>26</v>
      </c>
      <c r="AQ182">
        <v>27</v>
      </c>
      <c r="AR182">
        <v>25</v>
      </c>
      <c r="AS182">
        <v>27</v>
      </c>
      <c r="AT182">
        <v>30</v>
      </c>
      <c r="AU182">
        <v>26</v>
      </c>
      <c r="AV182">
        <v>27</v>
      </c>
      <c r="AW182">
        <v>28</v>
      </c>
      <c r="AX182">
        <v>31</v>
      </c>
    </row>
    <row r="183" spans="1:50" x14ac:dyDescent="0.25">
      <c r="A183">
        <v>114</v>
      </c>
      <c r="B183" t="s">
        <v>94</v>
      </c>
      <c r="C183">
        <v>11</v>
      </c>
      <c r="D183" t="s">
        <v>95</v>
      </c>
      <c r="E183">
        <v>1</v>
      </c>
      <c r="F183" t="s">
        <v>96</v>
      </c>
      <c r="G183">
        <v>81</v>
      </c>
      <c r="H183">
        <v>81</v>
      </c>
      <c r="I183">
        <v>81</v>
      </c>
      <c r="J183">
        <v>81</v>
      </c>
      <c r="K183">
        <v>81</v>
      </c>
      <c r="L183">
        <v>81</v>
      </c>
      <c r="M183">
        <v>81</v>
      </c>
      <c r="N183">
        <v>81</v>
      </c>
      <c r="O183">
        <v>72</v>
      </c>
      <c r="P183">
        <v>72</v>
      </c>
      <c r="Q183">
        <v>72</v>
      </c>
      <c r="R183">
        <v>72</v>
      </c>
      <c r="S183">
        <v>72</v>
      </c>
      <c r="T183">
        <v>72</v>
      </c>
      <c r="U183">
        <v>72</v>
      </c>
      <c r="V183">
        <v>71</v>
      </c>
      <c r="W183">
        <v>71</v>
      </c>
      <c r="X183">
        <v>71</v>
      </c>
      <c r="Y183">
        <v>71</v>
      </c>
      <c r="Z183">
        <v>71</v>
      </c>
      <c r="AA183">
        <v>71</v>
      </c>
      <c r="AB183">
        <v>71</v>
      </c>
      <c r="AC183">
        <v>71</v>
      </c>
      <c r="AD183">
        <v>71</v>
      </c>
      <c r="AE183">
        <v>32</v>
      </c>
      <c r="AF183">
        <v>32</v>
      </c>
      <c r="AG183">
        <v>34</v>
      </c>
      <c r="AH183">
        <v>36</v>
      </c>
      <c r="AI183">
        <v>35</v>
      </c>
      <c r="AJ183">
        <v>33</v>
      </c>
      <c r="AK183">
        <v>33</v>
      </c>
      <c r="AL183">
        <v>34</v>
      </c>
      <c r="AM183">
        <v>35</v>
      </c>
      <c r="AN183">
        <v>34</v>
      </c>
      <c r="AO183">
        <v>34</v>
      </c>
      <c r="AP183">
        <v>32</v>
      </c>
      <c r="AQ183">
        <v>32</v>
      </c>
      <c r="AR183">
        <v>34</v>
      </c>
      <c r="AS183">
        <v>33</v>
      </c>
      <c r="AT183">
        <v>37</v>
      </c>
      <c r="AU183">
        <v>36</v>
      </c>
      <c r="AV183">
        <v>35</v>
      </c>
      <c r="AW183">
        <v>36</v>
      </c>
      <c r="AX183">
        <v>36</v>
      </c>
    </row>
    <row r="184" spans="1:50" x14ac:dyDescent="0.25">
      <c r="A184">
        <v>114</v>
      </c>
      <c r="B184" t="s">
        <v>94</v>
      </c>
      <c r="C184">
        <v>11</v>
      </c>
      <c r="D184" t="s">
        <v>95</v>
      </c>
      <c r="E184">
        <v>1</v>
      </c>
      <c r="F184" t="s">
        <v>96</v>
      </c>
      <c r="G184">
        <v>80</v>
      </c>
      <c r="H184">
        <v>80</v>
      </c>
      <c r="I184">
        <v>78</v>
      </c>
      <c r="J184">
        <v>79</v>
      </c>
      <c r="K184">
        <v>79</v>
      </c>
      <c r="L184">
        <v>79</v>
      </c>
      <c r="M184">
        <v>79</v>
      </c>
      <c r="N184">
        <v>79</v>
      </c>
      <c r="O184">
        <v>70</v>
      </c>
      <c r="P184">
        <v>70</v>
      </c>
      <c r="Q184">
        <v>70</v>
      </c>
      <c r="R184">
        <v>71</v>
      </c>
      <c r="S184">
        <v>69</v>
      </c>
      <c r="T184">
        <v>69</v>
      </c>
      <c r="U184">
        <v>69</v>
      </c>
      <c r="V184">
        <v>69</v>
      </c>
      <c r="W184">
        <v>69</v>
      </c>
      <c r="X184">
        <v>70</v>
      </c>
      <c r="Y184">
        <v>70</v>
      </c>
      <c r="Z184">
        <v>70</v>
      </c>
      <c r="AA184">
        <v>70</v>
      </c>
      <c r="AB184">
        <v>70</v>
      </c>
      <c r="AC184">
        <v>71</v>
      </c>
      <c r="AD184">
        <v>72</v>
      </c>
      <c r="AE184">
        <v>23</v>
      </c>
      <c r="AF184">
        <v>22</v>
      </c>
      <c r="AG184">
        <v>23</v>
      </c>
      <c r="AH184">
        <v>23</v>
      </c>
      <c r="AI184">
        <v>23</v>
      </c>
      <c r="AJ184">
        <v>23</v>
      </c>
      <c r="AK184">
        <v>23</v>
      </c>
      <c r="AL184">
        <v>23</v>
      </c>
      <c r="AM184">
        <v>23</v>
      </c>
      <c r="AN184">
        <v>23</v>
      </c>
      <c r="AO184">
        <v>23</v>
      </c>
      <c r="AP184">
        <v>23</v>
      </c>
      <c r="AQ184">
        <v>22</v>
      </c>
      <c r="AR184">
        <v>22</v>
      </c>
      <c r="AS184">
        <v>22</v>
      </c>
      <c r="AT184">
        <v>25</v>
      </c>
      <c r="AU184">
        <v>25</v>
      </c>
      <c r="AV184">
        <v>24</v>
      </c>
      <c r="AW184">
        <v>24</v>
      </c>
      <c r="AX184">
        <v>25</v>
      </c>
    </row>
    <row r="185" spans="1:50" x14ac:dyDescent="0.25">
      <c r="A185">
        <v>113</v>
      </c>
      <c r="B185" t="s">
        <v>119</v>
      </c>
      <c r="C185">
        <v>11</v>
      </c>
      <c r="D185" t="s">
        <v>95</v>
      </c>
      <c r="E185">
        <v>1</v>
      </c>
      <c r="F185" t="s">
        <v>96</v>
      </c>
      <c r="G185">
        <v>112</v>
      </c>
      <c r="H185">
        <v>101</v>
      </c>
      <c r="I185">
        <v>103</v>
      </c>
      <c r="J185">
        <v>126</v>
      </c>
      <c r="K185">
        <v>109</v>
      </c>
      <c r="L185">
        <v>118</v>
      </c>
      <c r="M185">
        <v>116</v>
      </c>
      <c r="N185">
        <v>118</v>
      </c>
      <c r="O185">
        <v>105</v>
      </c>
      <c r="P185">
        <v>91</v>
      </c>
      <c r="Q185">
        <v>98</v>
      </c>
      <c r="R185">
        <v>95</v>
      </c>
      <c r="S185">
        <v>83</v>
      </c>
      <c r="T185">
        <v>91</v>
      </c>
      <c r="U185">
        <v>94</v>
      </c>
      <c r="V185">
        <v>93</v>
      </c>
      <c r="W185">
        <v>103</v>
      </c>
      <c r="X185">
        <v>105</v>
      </c>
      <c r="Y185">
        <v>101</v>
      </c>
      <c r="Z185">
        <v>102</v>
      </c>
      <c r="AA185">
        <v>94</v>
      </c>
      <c r="AB185">
        <v>99</v>
      </c>
      <c r="AC185">
        <v>99</v>
      </c>
      <c r="AD185">
        <v>100</v>
      </c>
      <c r="AE185">
        <v>96</v>
      </c>
      <c r="AF185">
        <v>96</v>
      </c>
      <c r="AG185">
        <v>85</v>
      </c>
      <c r="AH185">
        <v>93</v>
      </c>
      <c r="AI185">
        <v>87</v>
      </c>
      <c r="AJ185">
        <v>91</v>
      </c>
      <c r="AK185">
        <v>86</v>
      </c>
      <c r="AL185">
        <v>95</v>
      </c>
      <c r="AM185">
        <v>92</v>
      </c>
      <c r="AN185">
        <v>92</v>
      </c>
      <c r="AO185">
        <v>95</v>
      </c>
      <c r="AP185">
        <v>92</v>
      </c>
      <c r="AQ185">
        <v>96</v>
      </c>
      <c r="AR185">
        <v>91</v>
      </c>
      <c r="AS185">
        <v>93</v>
      </c>
      <c r="AT185">
        <v>99</v>
      </c>
      <c r="AU185">
        <v>101</v>
      </c>
      <c r="AV185">
        <v>100</v>
      </c>
      <c r="AW185">
        <v>105</v>
      </c>
      <c r="AX185">
        <v>100</v>
      </c>
    </row>
    <row r="186" spans="1:50" x14ac:dyDescent="0.25">
      <c r="A186">
        <v>113</v>
      </c>
      <c r="B186" t="s">
        <v>119</v>
      </c>
      <c r="C186">
        <v>11</v>
      </c>
      <c r="D186" t="s">
        <v>95</v>
      </c>
      <c r="E186">
        <v>1</v>
      </c>
      <c r="F186" t="s">
        <v>96</v>
      </c>
      <c r="G186">
        <v>21</v>
      </c>
      <c r="H186">
        <v>21</v>
      </c>
      <c r="I186">
        <v>21</v>
      </c>
      <c r="J186">
        <v>21</v>
      </c>
      <c r="K186">
        <v>20</v>
      </c>
      <c r="L186">
        <v>21</v>
      </c>
      <c r="M186">
        <v>20</v>
      </c>
      <c r="N186">
        <v>20</v>
      </c>
      <c r="O186">
        <v>20</v>
      </c>
      <c r="P186">
        <v>20</v>
      </c>
      <c r="Q186">
        <v>20</v>
      </c>
      <c r="R186">
        <v>18</v>
      </c>
      <c r="S186">
        <v>18</v>
      </c>
      <c r="T186">
        <v>18</v>
      </c>
      <c r="U186">
        <v>18</v>
      </c>
      <c r="V186">
        <v>18</v>
      </c>
      <c r="W186">
        <v>18</v>
      </c>
      <c r="X186">
        <v>18</v>
      </c>
      <c r="Y186">
        <v>18</v>
      </c>
      <c r="Z186">
        <v>18</v>
      </c>
      <c r="AA186">
        <v>18</v>
      </c>
      <c r="AB186">
        <v>17</v>
      </c>
      <c r="AC186">
        <v>17</v>
      </c>
      <c r="AD186">
        <v>17</v>
      </c>
      <c r="AE186">
        <v>17</v>
      </c>
      <c r="AF186">
        <v>17</v>
      </c>
      <c r="AG186">
        <v>17</v>
      </c>
      <c r="AH186">
        <v>17</v>
      </c>
      <c r="AI186">
        <v>17</v>
      </c>
      <c r="AJ186">
        <v>17</v>
      </c>
      <c r="AK186">
        <v>17</v>
      </c>
      <c r="AL186">
        <v>17</v>
      </c>
      <c r="AM186">
        <v>17</v>
      </c>
      <c r="AN186">
        <v>17</v>
      </c>
      <c r="AO186">
        <v>17</v>
      </c>
      <c r="AP186">
        <v>17</v>
      </c>
      <c r="AQ186">
        <v>17</v>
      </c>
      <c r="AR186">
        <v>17</v>
      </c>
      <c r="AS186">
        <v>17</v>
      </c>
      <c r="AT186">
        <v>17</v>
      </c>
      <c r="AU186">
        <v>16</v>
      </c>
      <c r="AV186">
        <v>16</v>
      </c>
      <c r="AW186">
        <v>16</v>
      </c>
      <c r="AX186">
        <v>16</v>
      </c>
    </row>
    <row r="187" spans="1:50" x14ac:dyDescent="0.25">
      <c r="A187">
        <v>113</v>
      </c>
      <c r="B187" t="s">
        <v>119</v>
      </c>
      <c r="C187">
        <v>11</v>
      </c>
      <c r="D187" t="s">
        <v>95</v>
      </c>
      <c r="E187">
        <v>1</v>
      </c>
      <c r="F187" t="s">
        <v>96</v>
      </c>
      <c r="G187">
        <v>125</v>
      </c>
      <c r="H187">
        <v>125</v>
      </c>
      <c r="I187">
        <v>125</v>
      </c>
      <c r="J187">
        <v>125</v>
      </c>
      <c r="K187">
        <v>125</v>
      </c>
      <c r="L187">
        <v>125</v>
      </c>
      <c r="M187">
        <v>125</v>
      </c>
      <c r="N187">
        <v>125</v>
      </c>
      <c r="O187">
        <v>125</v>
      </c>
      <c r="P187">
        <v>125</v>
      </c>
      <c r="Q187">
        <v>125</v>
      </c>
      <c r="R187">
        <v>125</v>
      </c>
      <c r="S187">
        <v>125</v>
      </c>
      <c r="T187">
        <v>125</v>
      </c>
      <c r="U187">
        <v>125</v>
      </c>
      <c r="V187">
        <v>125</v>
      </c>
      <c r="W187">
        <v>125</v>
      </c>
      <c r="X187">
        <v>127</v>
      </c>
      <c r="Y187">
        <v>127</v>
      </c>
      <c r="Z187">
        <v>127</v>
      </c>
      <c r="AA187">
        <v>127</v>
      </c>
      <c r="AB187">
        <v>127</v>
      </c>
      <c r="AC187">
        <v>127</v>
      </c>
      <c r="AD187">
        <v>127</v>
      </c>
      <c r="AE187">
        <v>127</v>
      </c>
      <c r="AF187">
        <v>127</v>
      </c>
      <c r="AG187">
        <v>127</v>
      </c>
      <c r="AH187">
        <v>127</v>
      </c>
      <c r="AI187">
        <v>127</v>
      </c>
      <c r="AJ187">
        <v>127</v>
      </c>
      <c r="AK187">
        <v>127</v>
      </c>
      <c r="AL187">
        <v>127</v>
      </c>
      <c r="AM187">
        <v>127</v>
      </c>
      <c r="AN187">
        <v>127</v>
      </c>
      <c r="AO187">
        <v>127</v>
      </c>
      <c r="AP187">
        <v>127</v>
      </c>
      <c r="AQ187">
        <v>127</v>
      </c>
      <c r="AR187">
        <v>127</v>
      </c>
      <c r="AS187">
        <v>125</v>
      </c>
      <c r="AT187">
        <v>125</v>
      </c>
      <c r="AU187">
        <v>125</v>
      </c>
      <c r="AV187">
        <v>125</v>
      </c>
      <c r="AW187">
        <v>125</v>
      </c>
      <c r="AX187">
        <v>125</v>
      </c>
    </row>
    <row r="188" spans="1:50" x14ac:dyDescent="0.25">
      <c r="A188">
        <v>114</v>
      </c>
      <c r="B188" t="s">
        <v>94</v>
      </c>
      <c r="C188">
        <v>11</v>
      </c>
      <c r="D188" t="s">
        <v>95</v>
      </c>
      <c r="E188">
        <v>1</v>
      </c>
      <c r="F188" t="s">
        <v>96</v>
      </c>
      <c r="G188">
        <v>40</v>
      </c>
      <c r="H188">
        <v>40</v>
      </c>
      <c r="I188">
        <v>41</v>
      </c>
      <c r="J188">
        <v>39</v>
      </c>
      <c r="K188">
        <v>41</v>
      </c>
      <c r="L188">
        <v>41</v>
      </c>
      <c r="M188">
        <v>40</v>
      </c>
      <c r="N188">
        <v>40</v>
      </c>
      <c r="O188">
        <v>40</v>
      </c>
      <c r="P188">
        <v>40</v>
      </c>
      <c r="Q188">
        <v>40</v>
      </c>
      <c r="R188">
        <v>41</v>
      </c>
      <c r="S188">
        <v>40</v>
      </c>
      <c r="T188">
        <v>41</v>
      </c>
      <c r="U188">
        <v>41</v>
      </c>
      <c r="V188">
        <v>40</v>
      </c>
      <c r="W188">
        <v>40</v>
      </c>
      <c r="X188">
        <v>40</v>
      </c>
      <c r="Y188">
        <v>40</v>
      </c>
      <c r="Z188">
        <v>40</v>
      </c>
      <c r="AA188">
        <v>40</v>
      </c>
      <c r="AB188">
        <v>40</v>
      </c>
      <c r="AC188">
        <v>8</v>
      </c>
      <c r="AD188">
        <v>10</v>
      </c>
      <c r="AE188">
        <v>11</v>
      </c>
      <c r="AF188">
        <v>10</v>
      </c>
      <c r="AG188">
        <v>10</v>
      </c>
      <c r="AH188">
        <v>9</v>
      </c>
      <c r="AI188">
        <v>9</v>
      </c>
      <c r="AJ188">
        <v>9</v>
      </c>
      <c r="AK188">
        <v>9</v>
      </c>
      <c r="AL188">
        <v>9</v>
      </c>
      <c r="AM188">
        <v>8</v>
      </c>
      <c r="AN188">
        <v>9</v>
      </c>
      <c r="AO188">
        <v>9</v>
      </c>
      <c r="AP188">
        <v>9</v>
      </c>
      <c r="AQ188">
        <v>9</v>
      </c>
      <c r="AR188">
        <v>9</v>
      </c>
      <c r="AS188">
        <v>9</v>
      </c>
      <c r="AT188">
        <v>9</v>
      </c>
      <c r="AU188">
        <v>8</v>
      </c>
      <c r="AV188">
        <v>8</v>
      </c>
      <c r="AW188">
        <v>9</v>
      </c>
      <c r="AX188">
        <v>8</v>
      </c>
    </row>
    <row r="189" spans="1:50" x14ac:dyDescent="0.25">
      <c r="A189">
        <v>113</v>
      </c>
      <c r="B189" t="s">
        <v>119</v>
      </c>
      <c r="C189">
        <v>11</v>
      </c>
      <c r="D189" t="s">
        <v>95</v>
      </c>
      <c r="E189">
        <v>1</v>
      </c>
      <c r="F189" t="s">
        <v>96</v>
      </c>
      <c r="G189">
        <v>8</v>
      </c>
      <c r="H189">
        <v>8</v>
      </c>
      <c r="I189">
        <v>8</v>
      </c>
      <c r="J189">
        <v>8</v>
      </c>
      <c r="K189">
        <v>8</v>
      </c>
      <c r="L189">
        <v>8</v>
      </c>
      <c r="M189">
        <v>8</v>
      </c>
      <c r="N189">
        <v>8</v>
      </c>
      <c r="O189">
        <v>8</v>
      </c>
      <c r="P189">
        <v>8</v>
      </c>
      <c r="Q189">
        <v>8</v>
      </c>
      <c r="R189">
        <v>8</v>
      </c>
      <c r="S189">
        <v>8</v>
      </c>
      <c r="T189">
        <v>8</v>
      </c>
      <c r="U189">
        <v>8</v>
      </c>
      <c r="V189">
        <v>8</v>
      </c>
      <c r="W189">
        <v>8</v>
      </c>
      <c r="X189">
        <v>8</v>
      </c>
      <c r="Y189">
        <v>8</v>
      </c>
      <c r="Z189">
        <v>8</v>
      </c>
      <c r="AA189">
        <v>8</v>
      </c>
      <c r="AB189">
        <v>8</v>
      </c>
      <c r="AC189">
        <v>8</v>
      </c>
      <c r="AD189">
        <v>8</v>
      </c>
      <c r="AE189">
        <v>8</v>
      </c>
      <c r="AF189">
        <v>8</v>
      </c>
      <c r="AG189">
        <v>8</v>
      </c>
      <c r="AH189">
        <v>8</v>
      </c>
      <c r="AI189">
        <v>8</v>
      </c>
      <c r="AJ189">
        <v>8</v>
      </c>
      <c r="AK189">
        <v>8</v>
      </c>
      <c r="AL189">
        <v>8</v>
      </c>
      <c r="AM189">
        <v>8</v>
      </c>
      <c r="AN189">
        <v>8</v>
      </c>
      <c r="AO189">
        <v>6</v>
      </c>
      <c r="AP189">
        <v>6</v>
      </c>
      <c r="AQ189">
        <v>8</v>
      </c>
      <c r="AR189">
        <v>8</v>
      </c>
      <c r="AS189">
        <v>8</v>
      </c>
      <c r="AT189">
        <v>8</v>
      </c>
      <c r="AU189">
        <v>8</v>
      </c>
      <c r="AV189">
        <v>8</v>
      </c>
      <c r="AW189">
        <v>8</v>
      </c>
      <c r="AX189">
        <v>8</v>
      </c>
    </row>
    <row r="190" spans="1:50" x14ac:dyDescent="0.25">
      <c r="A190">
        <v>113</v>
      </c>
      <c r="B190" t="s">
        <v>119</v>
      </c>
      <c r="C190">
        <v>11</v>
      </c>
      <c r="D190" t="s">
        <v>95</v>
      </c>
      <c r="E190">
        <v>1</v>
      </c>
      <c r="F190" t="s">
        <v>96</v>
      </c>
      <c r="G190">
        <v>42</v>
      </c>
      <c r="H190">
        <v>42</v>
      </c>
      <c r="I190">
        <v>42</v>
      </c>
      <c r="J190">
        <v>42</v>
      </c>
      <c r="K190">
        <v>42</v>
      </c>
      <c r="L190">
        <v>42</v>
      </c>
      <c r="M190">
        <v>42</v>
      </c>
      <c r="N190">
        <v>42</v>
      </c>
      <c r="O190">
        <v>42</v>
      </c>
      <c r="P190">
        <v>42</v>
      </c>
      <c r="Q190">
        <v>42</v>
      </c>
      <c r="R190">
        <v>42</v>
      </c>
      <c r="S190">
        <v>42</v>
      </c>
      <c r="T190">
        <v>42</v>
      </c>
      <c r="U190">
        <v>42</v>
      </c>
      <c r="V190">
        <v>42</v>
      </c>
      <c r="W190">
        <v>42</v>
      </c>
      <c r="X190">
        <v>42</v>
      </c>
      <c r="Y190">
        <v>42</v>
      </c>
      <c r="Z190">
        <v>42</v>
      </c>
      <c r="AA190">
        <v>42</v>
      </c>
      <c r="AB190">
        <v>42</v>
      </c>
      <c r="AC190">
        <v>42</v>
      </c>
      <c r="AD190">
        <v>42</v>
      </c>
      <c r="AE190">
        <v>42</v>
      </c>
      <c r="AF190">
        <v>42</v>
      </c>
      <c r="AG190">
        <v>42</v>
      </c>
      <c r="AH190">
        <v>42</v>
      </c>
      <c r="AI190">
        <v>42</v>
      </c>
      <c r="AJ190">
        <v>42</v>
      </c>
      <c r="AK190">
        <v>42</v>
      </c>
      <c r="AL190">
        <v>42</v>
      </c>
      <c r="AM190">
        <v>42</v>
      </c>
      <c r="AN190">
        <v>42</v>
      </c>
      <c r="AO190">
        <v>42</v>
      </c>
      <c r="AP190">
        <v>42</v>
      </c>
      <c r="AQ190">
        <v>42</v>
      </c>
      <c r="AR190">
        <v>42</v>
      </c>
      <c r="AS190">
        <v>42</v>
      </c>
      <c r="AT190">
        <v>42</v>
      </c>
      <c r="AU190">
        <v>42</v>
      </c>
      <c r="AV190">
        <v>42</v>
      </c>
      <c r="AW190">
        <v>42</v>
      </c>
      <c r="AX190">
        <v>42</v>
      </c>
    </row>
    <row r="191" spans="1:50" x14ac:dyDescent="0.25">
      <c r="A191">
        <v>231</v>
      </c>
      <c r="B191" t="s">
        <v>353</v>
      </c>
      <c r="C191">
        <v>23</v>
      </c>
      <c r="D191" t="s">
        <v>354</v>
      </c>
      <c r="E191">
        <v>2</v>
      </c>
      <c r="F191" t="s">
        <v>355</v>
      </c>
      <c r="G191">
        <v>96</v>
      </c>
      <c r="H191">
        <v>96</v>
      </c>
      <c r="I191">
        <v>96</v>
      </c>
      <c r="J191">
        <v>96</v>
      </c>
      <c r="K191">
        <v>96</v>
      </c>
      <c r="L191">
        <v>96</v>
      </c>
      <c r="M191">
        <v>96</v>
      </c>
      <c r="N191">
        <v>96</v>
      </c>
      <c r="O191">
        <v>96</v>
      </c>
      <c r="P191">
        <v>96</v>
      </c>
      <c r="Q191">
        <v>96</v>
      </c>
      <c r="R191">
        <v>96</v>
      </c>
      <c r="S191">
        <v>96</v>
      </c>
      <c r="T191">
        <v>96</v>
      </c>
      <c r="U191">
        <v>96</v>
      </c>
      <c r="V191">
        <v>96</v>
      </c>
      <c r="W191">
        <v>96</v>
      </c>
      <c r="X191">
        <v>96</v>
      </c>
      <c r="Y191">
        <v>96</v>
      </c>
      <c r="Z191">
        <v>96</v>
      </c>
      <c r="AA191">
        <v>96</v>
      </c>
      <c r="AB191">
        <v>96</v>
      </c>
      <c r="AC191">
        <v>96</v>
      </c>
      <c r="AD191">
        <v>96</v>
      </c>
      <c r="AE191">
        <v>96</v>
      </c>
      <c r="AF191">
        <v>96</v>
      </c>
      <c r="AG191">
        <v>96</v>
      </c>
      <c r="AH191">
        <v>96</v>
      </c>
      <c r="AI191">
        <v>96</v>
      </c>
      <c r="AJ191">
        <v>96</v>
      </c>
      <c r="AK191">
        <v>96</v>
      </c>
      <c r="AL191">
        <v>96</v>
      </c>
      <c r="AM191">
        <v>96</v>
      </c>
      <c r="AN191">
        <v>96</v>
      </c>
      <c r="AO191">
        <v>96</v>
      </c>
      <c r="AP191">
        <v>96</v>
      </c>
      <c r="AQ191">
        <v>96</v>
      </c>
      <c r="AR191">
        <v>96</v>
      </c>
      <c r="AS191">
        <v>96</v>
      </c>
      <c r="AT191">
        <v>96</v>
      </c>
      <c r="AU191">
        <v>96</v>
      </c>
      <c r="AV191">
        <v>96</v>
      </c>
      <c r="AW191">
        <v>96</v>
      </c>
      <c r="AX191">
        <v>96</v>
      </c>
    </row>
    <row r="192" spans="1:50" x14ac:dyDescent="0.25">
      <c r="A192">
        <v>113</v>
      </c>
      <c r="B192" t="s">
        <v>119</v>
      </c>
      <c r="C192">
        <v>11</v>
      </c>
      <c r="D192" t="s">
        <v>95</v>
      </c>
      <c r="E192">
        <v>1</v>
      </c>
      <c r="F192" t="s">
        <v>96</v>
      </c>
      <c r="G192">
        <v>27</v>
      </c>
      <c r="H192">
        <v>27</v>
      </c>
      <c r="I192">
        <v>27</v>
      </c>
      <c r="J192">
        <v>27</v>
      </c>
      <c r="K192">
        <v>27</v>
      </c>
      <c r="L192">
        <v>27</v>
      </c>
      <c r="M192">
        <v>27</v>
      </c>
      <c r="N192">
        <v>27</v>
      </c>
      <c r="O192">
        <v>27</v>
      </c>
      <c r="P192">
        <v>27</v>
      </c>
      <c r="Q192">
        <v>27</v>
      </c>
      <c r="R192">
        <v>27</v>
      </c>
      <c r="S192">
        <v>27</v>
      </c>
      <c r="T192">
        <v>27</v>
      </c>
      <c r="U192">
        <v>25</v>
      </c>
      <c r="V192">
        <v>27</v>
      </c>
      <c r="W192">
        <v>27</v>
      </c>
      <c r="X192">
        <v>27</v>
      </c>
      <c r="Y192">
        <v>27</v>
      </c>
      <c r="Z192">
        <v>27</v>
      </c>
      <c r="AA192">
        <v>27</v>
      </c>
      <c r="AB192">
        <v>27</v>
      </c>
      <c r="AC192">
        <v>27</v>
      </c>
      <c r="AD192">
        <v>27</v>
      </c>
      <c r="AE192">
        <v>27</v>
      </c>
      <c r="AF192">
        <v>27</v>
      </c>
      <c r="AG192">
        <v>27</v>
      </c>
      <c r="AH192">
        <v>27</v>
      </c>
      <c r="AI192">
        <v>27</v>
      </c>
      <c r="AJ192">
        <v>27</v>
      </c>
      <c r="AK192">
        <v>27</v>
      </c>
      <c r="AL192">
        <v>27</v>
      </c>
      <c r="AM192">
        <v>27</v>
      </c>
      <c r="AN192">
        <v>27</v>
      </c>
      <c r="AO192">
        <v>27</v>
      </c>
      <c r="AP192">
        <v>27</v>
      </c>
      <c r="AQ192">
        <v>25</v>
      </c>
      <c r="AR192">
        <v>27</v>
      </c>
      <c r="AS192">
        <v>27</v>
      </c>
      <c r="AT192">
        <v>27</v>
      </c>
      <c r="AU192">
        <v>26</v>
      </c>
      <c r="AV192">
        <v>26</v>
      </c>
      <c r="AW192">
        <v>26</v>
      </c>
      <c r="AX192">
        <v>26</v>
      </c>
    </row>
    <row r="193" spans="1:50" x14ac:dyDescent="0.25">
      <c r="A193">
        <v>611</v>
      </c>
      <c r="B193" t="s">
        <v>763</v>
      </c>
      <c r="C193">
        <v>61</v>
      </c>
      <c r="D193" t="s">
        <v>764</v>
      </c>
      <c r="E193">
        <v>6</v>
      </c>
      <c r="F193" t="s">
        <v>764</v>
      </c>
      <c r="G193">
        <v>11</v>
      </c>
      <c r="H193">
        <v>11</v>
      </c>
      <c r="I193">
        <v>11</v>
      </c>
      <c r="J193">
        <v>11</v>
      </c>
      <c r="K193">
        <v>11</v>
      </c>
      <c r="L193">
        <v>11</v>
      </c>
      <c r="M193">
        <v>11</v>
      </c>
      <c r="N193">
        <v>11</v>
      </c>
      <c r="O193">
        <v>11</v>
      </c>
      <c r="P193">
        <v>11</v>
      </c>
      <c r="Q193">
        <v>11</v>
      </c>
      <c r="R193">
        <v>11</v>
      </c>
      <c r="S193">
        <v>11</v>
      </c>
      <c r="T193">
        <v>11</v>
      </c>
      <c r="U193">
        <v>11</v>
      </c>
      <c r="V193">
        <v>11</v>
      </c>
      <c r="W193">
        <v>10</v>
      </c>
      <c r="X193">
        <v>10</v>
      </c>
      <c r="Y193">
        <v>10</v>
      </c>
      <c r="Z193">
        <v>10</v>
      </c>
      <c r="AA193">
        <v>10</v>
      </c>
      <c r="AB193">
        <v>10</v>
      </c>
      <c r="AC193">
        <v>10</v>
      </c>
      <c r="AD193">
        <v>10</v>
      </c>
      <c r="AE193">
        <v>10</v>
      </c>
      <c r="AF193">
        <v>70</v>
      </c>
      <c r="AG193">
        <v>70</v>
      </c>
      <c r="AH193">
        <v>70</v>
      </c>
      <c r="AI193">
        <v>70</v>
      </c>
      <c r="AJ193">
        <v>70</v>
      </c>
      <c r="AK193">
        <v>70</v>
      </c>
      <c r="AL193">
        <v>70</v>
      </c>
      <c r="AM193">
        <v>70</v>
      </c>
      <c r="AN193">
        <v>70</v>
      </c>
      <c r="AO193">
        <v>70</v>
      </c>
      <c r="AP193">
        <v>70</v>
      </c>
      <c r="AQ193">
        <v>70</v>
      </c>
      <c r="AR193">
        <v>70</v>
      </c>
      <c r="AS193">
        <v>70</v>
      </c>
      <c r="AT193">
        <v>70</v>
      </c>
      <c r="AU193">
        <v>70</v>
      </c>
      <c r="AV193">
        <v>70</v>
      </c>
      <c r="AW193">
        <v>70</v>
      </c>
      <c r="AX193">
        <v>71</v>
      </c>
    </row>
    <row r="194" spans="1:50" x14ac:dyDescent="0.25">
      <c r="A194">
        <v>114</v>
      </c>
      <c r="B194" t="s">
        <v>94</v>
      </c>
      <c r="C194">
        <v>11</v>
      </c>
      <c r="D194" t="s">
        <v>95</v>
      </c>
      <c r="E194">
        <v>1</v>
      </c>
      <c r="F194" t="s">
        <v>96</v>
      </c>
      <c r="G194">
        <v>136</v>
      </c>
      <c r="H194">
        <v>137</v>
      </c>
      <c r="I194">
        <v>138</v>
      </c>
      <c r="J194">
        <v>137</v>
      </c>
      <c r="K194">
        <v>137</v>
      </c>
      <c r="L194">
        <v>134</v>
      </c>
      <c r="M194">
        <v>136</v>
      </c>
      <c r="N194">
        <v>137</v>
      </c>
      <c r="O194">
        <v>138</v>
      </c>
      <c r="P194">
        <v>138</v>
      </c>
      <c r="Q194">
        <v>138</v>
      </c>
      <c r="R194">
        <v>137</v>
      </c>
      <c r="S194">
        <v>137</v>
      </c>
      <c r="T194">
        <v>133</v>
      </c>
      <c r="U194">
        <v>117</v>
      </c>
      <c r="V194">
        <v>140</v>
      </c>
      <c r="W194">
        <v>120</v>
      </c>
      <c r="X194">
        <v>121</v>
      </c>
      <c r="Y194">
        <v>121</v>
      </c>
      <c r="Z194">
        <v>121</v>
      </c>
      <c r="AA194">
        <v>121</v>
      </c>
      <c r="AB194">
        <v>85</v>
      </c>
      <c r="AC194">
        <v>70</v>
      </c>
      <c r="AD194">
        <v>71</v>
      </c>
      <c r="AE194">
        <v>70</v>
      </c>
      <c r="AF194">
        <v>72</v>
      </c>
      <c r="AG194">
        <v>72</v>
      </c>
      <c r="AH194">
        <v>73</v>
      </c>
      <c r="AI194">
        <v>73</v>
      </c>
      <c r="AJ194">
        <v>75</v>
      </c>
      <c r="AK194">
        <v>75</v>
      </c>
      <c r="AL194">
        <v>75</v>
      </c>
      <c r="AM194">
        <v>75</v>
      </c>
      <c r="AN194">
        <v>66</v>
      </c>
      <c r="AO194">
        <v>67</v>
      </c>
      <c r="AP194">
        <v>67</v>
      </c>
      <c r="AQ194">
        <v>66</v>
      </c>
      <c r="AR194">
        <v>67</v>
      </c>
      <c r="AS194">
        <v>67</v>
      </c>
      <c r="AT194">
        <v>72</v>
      </c>
      <c r="AU194">
        <v>72</v>
      </c>
      <c r="AV194">
        <v>72</v>
      </c>
      <c r="AW194">
        <v>72</v>
      </c>
      <c r="AX194">
        <v>70</v>
      </c>
    </row>
    <row r="195" spans="1:50" x14ac:dyDescent="0.25">
      <c r="A195">
        <v>113</v>
      </c>
      <c r="B195" t="s">
        <v>119</v>
      </c>
      <c r="C195">
        <v>11</v>
      </c>
      <c r="D195" t="s">
        <v>95</v>
      </c>
      <c r="E195">
        <v>1</v>
      </c>
      <c r="F195" t="s">
        <v>96</v>
      </c>
      <c r="G195">
        <v>48</v>
      </c>
      <c r="H195">
        <v>48</v>
      </c>
      <c r="I195">
        <v>47</v>
      </c>
      <c r="J195">
        <v>48</v>
      </c>
      <c r="K195">
        <v>47</v>
      </c>
      <c r="L195">
        <v>48</v>
      </c>
      <c r="M195">
        <v>48</v>
      </c>
      <c r="N195">
        <v>47</v>
      </c>
      <c r="O195">
        <v>47</v>
      </c>
      <c r="P195">
        <v>47</v>
      </c>
      <c r="Q195">
        <v>47</v>
      </c>
      <c r="R195">
        <v>47</v>
      </c>
      <c r="S195">
        <v>47</v>
      </c>
      <c r="T195">
        <v>47</v>
      </c>
      <c r="U195">
        <v>47</v>
      </c>
      <c r="V195">
        <v>47</v>
      </c>
      <c r="W195">
        <v>48</v>
      </c>
      <c r="X195">
        <v>48</v>
      </c>
      <c r="Y195">
        <v>47</v>
      </c>
      <c r="Z195">
        <v>47</v>
      </c>
      <c r="AA195">
        <v>47</v>
      </c>
      <c r="AB195">
        <v>47</v>
      </c>
      <c r="AC195">
        <v>47</v>
      </c>
      <c r="AD195">
        <v>47</v>
      </c>
      <c r="AE195">
        <v>47</v>
      </c>
      <c r="AF195">
        <v>47</v>
      </c>
      <c r="AG195">
        <v>47</v>
      </c>
      <c r="AH195">
        <v>47</v>
      </c>
      <c r="AI195">
        <v>47</v>
      </c>
      <c r="AJ195">
        <v>47</v>
      </c>
      <c r="AK195">
        <v>47</v>
      </c>
      <c r="AL195">
        <v>47</v>
      </c>
      <c r="AM195">
        <v>47</v>
      </c>
      <c r="AN195">
        <v>45</v>
      </c>
      <c r="AO195">
        <v>39</v>
      </c>
      <c r="AP195">
        <v>39</v>
      </c>
      <c r="AQ195">
        <v>39</v>
      </c>
      <c r="AR195">
        <v>39</v>
      </c>
      <c r="AS195">
        <v>39</v>
      </c>
      <c r="AT195">
        <v>39</v>
      </c>
      <c r="AU195">
        <v>38</v>
      </c>
      <c r="AV195">
        <v>38</v>
      </c>
      <c r="AW195">
        <v>38</v>
      </c>
      <c r="AX195">
        <v>38</v>
      </c>
    </row>
    <row r="196" spans="1:50" x14ac:dyDescent="0.25">
      <c r="A196">
        <v>114</v>
      </c>
      <c r="B196" t="s">
        <v>94</v>
      </c>
      <c r="C196">
        <v>11</v>
      </c>
      <c r="D196" t="s">
        <v>95</v>
      </c>
      <c r="E196">
        <v>1</v>
      </c>
      <c r="F196" t="s">
        <v>96</v>
      </c>
      <c r="G196">
        <v>44</v>
      </c>
      <c r="H196">
        <v>40</v>
      </c>
      <c r="I196">
        <v>40</v>
      </c>
      <c r="J196">
        <v>38</v>
      </c>
      <c r="K196">
        <v>42</v>
      </c>
      <c r="L196">
        <v>38</v>
      </c>
      <c r="M196">
        <v>38</v>
      </c>
      <c r="N196">
        <v>38</v>
      </c>
      <c r="O196">
        <v>38</v>
      </c>
      <c r="P196">
        <v>38</v>
      </c>
      <c r="Q196">
        <v>38</v>
      </c>
      <c r="R196">
        <v>42</v>
      </c>
      <c r="S196">
        <v>34</v>
      </c>
      <c r="T196">
        <v>34</v>
      </c>
      <c r="U196">
        <v>38</v>
      </c>
      <c r="V196">
        <v>34</v>
      </c>
      <c r="W196">
        <v>34</v>
      </c>
      <c r="X196">
        <v>34</v>
      </c>
      <c r="Y196">
        <v>34</v>
      </c>
      <c r="Z196">
        <v>31</v>
      </c>
      <c r="AA196">
        <v>38</v>
      </c>
      <c r="AB196">
        <v>38</v>
      </c>
      <c r="AC196">
        <v>38</v>
      </c>
      <c r="AD196">
        <v>38</v>
      </c>
      <c r="AE196">
        <v>34</v>
      </c>
      <c r="AF196">
        <v>33</v>
      </c>
      <c r="AG196">
        <v>33</v>
      </c>
      <c r="AH196">
        <v>26</v>
      </c>
      <c r="AI196">
        <v>26</v>
      </c>
      <c r="AJ196">
        <v>26</v>
      </c>
      <c r="AK196">
        <v>22</v>
      </c>
      <c r="AL196">
        <v>22</v>
      </c>
      <c r="AM196">
        <v>22</v>
      </c>
      <c r="AN196">
        <v>26</v>
      </c>
      <c r="AO196">
        <v>26</v>
      </c>
      <c r="AP196">
        <v>22</v>
      </c>
      <c r="AQ196">
        <v>30</v>
      </c>
      <c r="AR196">
        <v>26</v>
      </c>
      <c r="AS196">
        <v>26</v>
      </c>
      <c r="AT196">
        <v>26</v>
      </c>
      <c r="AU196">
        <v>26</v>
      </c>
      <c r="AV196">
        <v>30</v>
      </c>
      <c r="AW196">
        <v>27</v>
      </c>
      <c r="AX196">
        <v>27</v>
      </c>
    </row>
    <row r="197" spans="1:50" x14ac:dyDescent="0.25">
      <c r="A197">
        <v>555</v>
      </c>
      <c r="B197" t="s">
        <v>782</v>
      </c>
      <c r="C197">
        <v>55</v>
      </c>
      <c r="D197" t="s">
        <v>783</v>
      </c>
      <c r="E197">
        <v>5</v>
      </c>
      <c r="F197" t="s">
        <v>143</v>
      </c>
      <c r="G197">
        <v>86</v>
      </c>
      <c r="H197">
        <v>86</v>
      </c>
      <c r="I197">
        <v>86</v>
      </c>
      <c r="J197">
        <v>84</v>
      </c>
      <c r="K197">
        <v>81</v>
      </c>
      <c r="L197">
        <v>80</v>
      </c>
      <c r="M197">
        <v>80</v>
      </c>
      <c r="N197">
        <v>80</v>
      </c>
      <c r="O197">
        <v>80</v>
      </c>
      <c r="P197">
        <v>80</v>
      </c>
      <c r="Q197">
        <v>80</v>
      </c>
      <c r="R197">
        <v>80</v>
      </c>
      <c r="S197">
        <v>80</v>
      </c>
      <c r="T197">
        <v>80</v>
      </c>
      <c r="U197">
        <v>81</v>
      </c>
      <c r="V197">
        <v>81</v>
      </c>
      <c r="W197">
        <v>82</v>
      </c>
      <c r="X197">
        <v>82</v>
      </c>
      <c r="Y197">
        <v>81</v>
      </c>
      <c r="Z197">
        <v>80</v>
      </c>
      <c r="AA197">
        <v>80</v>
      </c>
      <c r="AB197">
        <v>80</v>
      </c>
      <c r="AC197">
        <v>80</v>
      </c>
      <c r="AD197">
        <v>80</v>
      </c>
      <c r="AE197">
        <v>80</v>
      </c>
      <c r="AF197">
        <v>80</v>
      </c>
      <c r="AG197">
        <v>80</v>
      </c>
      <c r="AH197">
        <v>79</v>
      </c>
      <c r="AI197">
        <v>80</v>
      </c>
      <c r="AJ197">
        <v>80</v>
      </c>
      <c r="AK197">
        <v>80</v>
      </c>
      <c r="AL197">
        <v>80</v>
      </c>
      <c r="AM197">
        <v>80</v>
      </c>
      <c r="AN197">
        <v>80</v>
      </c>
      <c r="AO197">
        <v>80</v>
      </c>
      <c r="AP197">
        <v>80</v>
      </c>
      <c r="AQ197">
        <v>80</v>
      </c>
      <c r="AR197">
        <v>80</v>
      </c>
      <c r="AS197">
        <v>80</v>
      </c>
      <c r="AT197">
        <v>80</v>
      </c>
      <c r="AU197">
        <v>80</v>
      </c>
      <c r="AV197">
        <v>80</v>
      </c>
      <c r="AW197">
        <v>80</v>
      </c>
      <c r="AX197">
        <v>80</v>
      </c>
    </row>
    <row r="198" spans="1:50" x14ac:dyDescent="0.25">
      <c r="A198">
        <v>114</v>
      </c>
      <c r="B198" t="s">
        <v>94</v>
      </c>
      <c r="C198">
        <v>11</v>
      </c>
      <c r="D198" t="s">
        <v>95</v>
      </c>
      <c r="E198">
        <v>1</v>
      </c>
      <c r="F198" t="s">
        <v>96</v>
      </c>
      <c r="G198">
        <v>73</v>
      </c>
      <c r="H198">
        <v>73</v>
      </c>
      <c r="I198">
        <v>71</v>
      </c>
      <c r="J198">
        <v>72</v>
      </c>
      <c r="K198">
        <v>72</v>
      </c>
      <c r="L198">
        <v>72</v>
      </c>
      <c r="M198">
        <v>72</v>
      </c>
      <c r="N198">
        <v>72</v>
      </c>
      <c r="O198">
        <v>64</v>
      </c>
      <c r="P198">
        <v>63</v>
      </c>
      <c r="Q198">
        <v>63</v>
      </c>
      <c r="R198">
        <v>64</v>
      </c>
      <c r="S198">
        <v>63</v>
      </c>
      <c r="T198">
        <v>63</v>
      </c>
      <c r="U198">
        <v>63</v>
      </c>
      <c r="V198">
        <v>63</v>
      </c>
      <c r="W198">
        <v>63</v>
      </c>
      <c r="X198">
        <v>63</v>
      </c>
      <c r="Y198">
        <v>63</v>
      </c>
      <c r="Z198">
        <v>63</v>
      </c>
      <c r="AA198">
        <v>63</v>
      </c>
      <c r="AB198">
        <v>63</v>
      </c>
      <c r="AC198">
        <v>63</v>
      </c>
      <c r="AD198">
        <v>62</v>
      </c>
      <c r="AE198">
        <v>23</v>
      </c>
      <c r="AF198">
        <v>23</v>
      </c>
      <c r="AG198">
        <v>23</v>
      </c>
      <c r="AH198">
        <v>23</v>
      </c>
      <c r="AI198">
        <v>23</v>
      </c>
      <c r="AJ198">
        <v>23</v>
      </c>
      <c r="AK198">
        <v>23</v>
      </c>
      <c r="AL198">
        <v>23</v>
      </c>
      <c r="AM198">
        <v>23</v>
      </c>
      <c r="AN198">
        <v>23</v>
      </c>
      <c r="AO198">
        <v>23</v>
      </c>
      <c r="AP198">
        <v>23</v>
      </c>
      <c r="AQ198">
        <v>22</v>
      </c>
      <c r="AR198">
        <v>22</v>
      </c>
      <c r="AS198">
        <v>23</v>
      </c>
      <c r="AT198">
        <v>25</v>
      </c>
      <c r="AU198">
        <v>25</v>
      </c>
      <c r="AV198">
        <v>24</v>
      </c>
      <c r="AW198">
        <v>24</v>
      </c>
      <c r="AX198">
        <v>25</v>
      </c>
    </row>
    <row r="199" spans="1:50" x14ac:dyDescent="0.25">
      <c r="A199">
        <v>572</v>
      </c>
      <c r="B199" t="s">
        <v>791</v>
      </c>
      <c r="C199">
        <v>57</v>
      </c>
      <c r="D199" t="s">
        <v>142</v>
      </c>
      <c r="E199">
        <v>5</v>
      </c>
      <c r="F199" t="s">
        <v>143</v>
      </c>
      <c r="G199">
        <v>40</v>
      </c>
      <c r="H199">
        <v>37</v>
      </c>
      <c r="I199">
        <v>38</v>
      </c>
      <c r="J199">
        <v>41</v>
      </c>
      <c r="K199">
        <v>39</v>
      </c>
      <c r="L199">
        <v>41</v>
      </c>
      <c r="M199">
        <v>44</v>
      </c>
      <c r="N199">
        <v>1</v>
      </c>
      <c r="O199">
        <v>42</v>
      </c>
      <c r="P199">
        <v>40</v>
      </c>
      <c r="Q199">
        <v>41</v>
      </c>
      <c r="R199">
        <v>41</v>
      </c>
      <c r="S199">
        <v>41</v>
      </c>
      <c r="T199">
        <v>40</v>
      </c>
      <c r="U199">
        <v>41</v>
      </c>
      <c r="V199">
        <v>40</v>
      </c>
      <c r="W199">
        <v>39</v>
      </c>
      <c r="X199">
        <v>39</v>
      </c>
      <c r="Y199">
        <v>37</v>
      </c>
      <c r="Z199">
        <v>39</v>
      </c>
      <c r="AA199">
        <v>39</v>
      </c>
      <c r="AB199">
        <v>39</v>
      </c>
      <c r="AC199">
        <v>39</v>
      </c>
      <c r="AD199">
        <v>40</v>
      </c>
      <c r="AE199">
        <v>40</v>
      </c>
      <c r="AF199">
        <v>42</v>
      </c>
      <c r="AG199">
        <v>41</v>
      </c>
      <c r="AH199">
        <v>37</v>
      </c>
      <c r="AI199">
        <v>37</v>
      </c>
      <c r="AJ199">
        <v>38</v>
      </c>
      <c r="AK199">
        <v>38</v>
      </c>
      <c r="AL199">
        <v>39</v>
      </c>
      <c r="AM199">
        <v>39</v>
      </c>
      <c r="AN199">
        <v>40</v>
      </c>
      <c r="AO199">
        <v>39</v>
      </c>
      <c r="AP199">
        <v>38</v>
      </c>
      <c r="AQ199">
        <v>39</v>
      </c>
      <c r="AR199">
        <v>40</v>
      </c>
      <c r="AS199">
        <v>38</v>
      </c>
      <c r="AT199">
        <v>38</v>
      </c>
      <c r="AU199">
        <v>40</v>
      </c>
      <c r="AV199">
        <v>18</v>
      </c>
      <c r="AW199">
        <v>20</v>
      </c>
      <c r="AX199">
        <v>20</v>
      </c>
    </row>
    <row r="200" spans="1:50" x14ac:dyDescent="0.25">
      <c r="A200">
        <v>114</v>
      </c>
      <c r="B200" t="s">
        <v>94</v>
      </c>
      <c r="C200">
        <v>11</v>
      </c>
      <c r="D200" t="s">
        <v>95</v>
      </c>
      <c r="E200">
        <v>1</v>
      </c>
      <c r="F200" t="s">
        <v>96</v>
      </c>
      <c r="G200">
        <v>39</v>
      </c>
      <c r="H200">
        <v>38</v>
      </c>
      <c r="I200">
        <v>39</v>
      </c>
      <c r="J200">
        <v>39</v>
      </c>
      <c r="K200">
        <v>41</v>
      </c>
      <c r="L200">
        <v>42</v>
      </c>
      <c r="M200">
        <v>43</v>
      </c>
      <c r="N200">
        <v>44</v>
      </c>
      <c r="O200">
        <v>40</v>
      </c>
      <c r="P200">
        <v>36</v>
      </c>
      <c r="Q200">
        <v>38</v>
      </c>
      <c r="R200">
        <v>35</v>
      </c>
      <c r="S200">
        <v>38</v>
      </c>
      <c r="T200">
        <v>35</v>
      </c>
      <c r="U200">
        <v>39</v>
      </c>
      <c r="V200">
        <v>35</v>
      </c>
      <c r="W200">
        <v>37</v>
      </c>
      <c r="X200">
        <v>36</v>
      </c>
      <c r="Y200">
        <v>30</v>
      </c>
      <c r="Z200">
        <v>37</v>
      </c>
      <c r="AA200">
        <v>37</v>
      </c>
      <c r="AB200">
        <v>41</v>
      </c>
      <c r="AC200">
        <v>44</v>
      </c>
      <c r="AD200">
        <v>34</v>
      </c>
      <c r="AE200">
        <v>40</v>
      </c>
      <c r="AF200">
        <v>35</v>
      </c>
      <c r="AG200">
        <v>53</v>
      </c>
      <c r="AH200">
        <v>53</v>
      </c>
      <c r="AI200">
        <v>33</v>
      </c>
      <c r="AJ200">
        <v>38</v>
      </c>
      <c r="AK200">
        <v>33</v>
      </c>
      <c r="AL200">
        <v>33</v>
      </c>
      <c r="AM200">
        <v>40</v>
      </c>
      <c r="AN200">
        <v>41</v>
      </c>
      <c r="AO200">
        <v>28</v>
      </c>
      <c r="AP200">
        <v>48</v>
      </c>
      <c r="AQ200">
        <v>54</v>
      </c>
      <c r="AR200">
        <v>53</v>
      </c>
      <c r="AS200">
        <v>45</v>
      </c>
      <c r="AT200">
        <v>31</v>
      </c>
      <c r="AU200">
        <v>41</v>
      </c>
      <c r="AV200">
        <v>43</v>
      </c>
      <c r="AW200">
        <v>39</v>
      </c>
      <c r="AX200">
        <v>38</v>
      </c>
    </row>
    <row r="201" spans="1:50" x14ac:dyDescent="0.25">
      <c r="A201">
        <v>569</v>
      </c>
      <c r="B201" t="s">
        <v>499</v>
      </c>
      <c r="C201">
        <v>56</v>
      </c>
      <c r="D201" t="s">
        <v>265</v>
      </c>
      <c r="E201">
        <v>5</v>
      </c>
      <c r="F201" t="s">
        <v>143</v>
      </c>
      <c r="G201">
        <v>3</v>
      </c>
      <c r="H201">
        <v>3</v>
      </c>
      <c r="I201">
        <v>3</v>
      </c>
      <c r="J201">
        <v>3</v>
      </c>
      <c r="K201">
        <v>3</v>
      </c>
      <c r="L201">
        <v>3</v>
      </c>
      <c r="M201">
        <v>3</v>
      </c>
      <c r="N201">
        <v>3</v>
      </c>
      <c r="O201">
        <v>3</v>
      </c>
      <c r="P201">
        <v>3</v>
      </c>
      <c r="Q201">
        <v>3</v>
      </c>
      <c r="R201">
        <v>3</v>
      </c>
      <c r="S201">
        <v>3</v>
      </c>
      <c r="T201">
        <v>3</v>
      </c>
      <c r="U201">
        <v>3</v>
      </c>
      <c r="V201">
        <v>3</v>
      </c>
      <c r="W201">
        <v>3</v>
      </c>
      <c r="X201">
        <v>3</v>
      </c>
      <c r="Y201">
        <v>3</v>
      </c>
      <c r="Z201">
        <v>3</v>
      </c>
      <c r="AA201">
        <v>3</v>
      </c>
      <c r="AB201">
        <v>3</v>
      </c>
      <c r="AC201">
        <v>3</v>
      </c>
      <c r="AD201">
        <v>3</v>
      </c>
      <c r="AE201">
        <v>3</v>
      </c>
      <c r="AF201">
        <v>3</v>
      </c>
      <c r="AG201">
        <v>3</v>
      </c>
      <c r="AH201">
        <v>3</v>
      </c>
      <c r="AI201">
        <v>3</v>
      </c>
      <c r="AJ201">
        <v>3</v>
      </c>
      <c r="AK201">
        <v>3</v>
      </c>
      <c r="AL201">
        <v>3</v>
      </c>
      <c r="AM201">
        <v>3</v>
      </c>
      <c r="AN201">
        <v>3</v>
      </c>
      <c r="AO201">
        <v>3</v>
      </c>
      <c r="AP201">
        <v>3</v>
      </c>
      <c r="AQ201">
        <v>3</v>
      </c>
      <c r="AR201">
        <v>3</v>
      </c>
      <c r="AS201">
        <v>3</v>
      </c>
      <c r="AT201">
        <v>3</v>
      </c>
      <c r="AU201">
        <v>3</v>
      </c>
      <c r="AV201">
        <v>3</v>
      </c>
      <c r="AW201">
        <v>3</v>
      </c>
      <c r="AX201">
        <v>3</v>
      </c>
    </row>
    <row r="202" spans="1:50" x14ac:dyDescent="0.25">
      <c r="A202">
        <v>114</v>
      </c>
      <c r="B202" t="s">
        <v>94</v>
      </c>
      <c r="C202">
        <v>11</v>
      </c>
      <c r="D202" t="s">
        <v>95</v>
      </c>
      <c r="E202">
        <v>1</v>
      </c>
      <c r="F202" t="s">
        <v>96</v>
      </c>
      <c r="G202">
        <v>6</v>
      </c>
      <c r="H202">
        <v>6</v>
      </c>
      <c r="I202">
        <v>6</v>
      </c>
      <c r="J202">
        <v>6</v>
      </c>
      <c r="K202">
        <v>6</v>
      </c>
      <c r="L202">
        <v>6</v>
      </c>
      <c r="M202">
        <v>6</v>
      </c>
      <c r="N202">
        <v>6</v>
      </c>
      <c r="O202">
        <v>6</v>
      </c>
      <c r="P202">
        <v>6</v>
      </c>
      <c r="Q202">
        <v>6</v>
      </c>
      <c r="R202">
        <v>6</v>
      </c>
      <c r="S202">
        <v>6</v>
      </c>
      <c r="T202">
        <v>6</v>
      </c>
      <c r="U202">
        <v>6</v>
      </c>
      <c r="V202">
        <v>6</v>
      </c>
      <c r="W202">
        <v>6</v>
      </c>
      <c r="X202">
        <v>6</v>
      </c>
      <c r="Y202">
        <v>6</v>
      </c>
      <c r="Z202">
        <v>6</v>
      </c>
      <c r="AA202">
        <v>6</v>
      </c>
      <c r="AB202">
        <v>6</v>
      </c>
      <c r="AC202">
        <v>6</v>
      </c>
      <c r="AD202">
        <v>6</v>
      </c>
      <c r="AE202">
        <v>6</v>
      </c>
      <c r="AF202">
        <v>6</v>
      </c>
      <c r="AG202">
        <v>6</v>
      </c>
      <c r="AH202">
        <v>6</v>
      </c>
      <c r="AI202">
        <v>6</v>
      </c>
      <c r="AJ202">
        <v>6</v>
      </c>
      <c r="AK202">
        <v>6</v>
      </c>
      <c r="AL202">
        <v>6</v>
      </c>
      <c r="AM202">
        <v>6</v>
      </c>
      <c r="AN202">
        <v>6</v>
      </c>
      <c r="AO202">
        <v>6</v>
      </c>
      <c r="AP202">
        <v>6</v>
      </c>
      <c r="AQ202">
        <v>6</v>
      </c>
      <c r="AR202">
        <v>6</v>
      </c>
      <c r="AS202">
        <v>6</v>
      </c>
      <c r="AT202">
        <v>6</v>
      </c>
      <c r="AU202">
        <v>6</v>
      </c>
      <c r="AV202">
        <v>6</v>
      </c>
      <c r="AW202">
        <v>6</v>
      </c>
      <c r="AX202">
        <v>6</v>
      </c>
    </row>
    <row r="203" spans="1:50" x14ac:dyDescent="0.25">
      <c r="A203">
        <v>113</v>
      </c>
      <c r="B203" t="s">
        <v>119</v>
      </c>
      <c r="C203">
        <v>11</v>
      </c>
      <c r="D203" t="s">
        <v>95</v>
      </c>
      <c r="E203">
        <v>1</v>
      </c>
      <c r="F203" t="s">
        <v>96</v>
      </c>
      <c r="G203">
        <v>13</v>
      </c>
      <c r="H203">
        <v>13</v>
      </c>
      <c r="I203">
        <v>13</v>
      </c>
      <c r="J203">
        <v>13</v>
      </c>
      <c r="K203">
        <v>13</v>
      </c>
      <c r="L203">
        <v>13</v>
      </c>
      <c r="M203">
        <v>16</v>
      </c>
      <c r="N203">
        <v>13</v>
      </c>
      <c r="O203">
        <v>13</v>
      </c>
      <c r="P203">
        <v>13</v>
      </c>
      <c r="Q203">
        <v>13</v>
      </c>
      <c r="R203">
        <v>13</v>
      </c>
      <c r="S203">
        <v>13</v>
      </c>
      <c r="T203">
        <v>13</v>
      </c>
      <c r="U203">
        <v>13</v>
      </c>
      <c r="V203">
        <v>13</v>
      </c>
      <c r="W203">
        <v>13</v>
      </c>
      <c r="X203">
        <v>13</v>
      </c>
      <c r="Y203">
        <v>13</v>
      </c>
      <c r="Z203">
        <v>13</v>
      </c>
      <c r="AA203">
        <v>26</v>
      </c>
      <c r="AB203">
        <v>26</v>
      </c>
      <c r="AC203">
        <v>26</v>
      </c>
      <c r="AD203">
        <v>26</v>
      </c>
      <c r="AE203">
        <v>26</v>
      </c>
      <c r="AF203">
        <v>13</v>
      </c>
      <c r="AG203">
        <v>13</v>
      </c>
      <c r="AH203">
        <v>13</v>
      </c>
      <c r="AI203">
        <v>38</v>
      </c>
      <c r="AJ203">
        <v>38</v>
      </c>
      <c r="AK203">
        <v>38</v>
      </c>
      <c r="AL203">
        <v>38</v>
      </c>
      <c r="AM203">
        <v>38</v>
      </c>
      <c r="AN203">
        <v>38</v>
      </c>
      <c r="AO203">
        <v>13</v>
      </c>
      <c r="AP203">
        <v>13</v>
      </c>
      <c r="AQ203">
        <v>13</v>
      </c>
      <c r="AR203">
        <v>13</v>
      </c>
      <c r="AS203">
        <v>13</v>
      </c>
      <c r="AT203">
        <v>13</v>
      </c>
      <c r="AU203">
        <v>13</v>
      </c>
      <c r="AV203">
        <v>13</v>
      </c>
      <c r="AW203">
        <v>13</v>
      </c>
      <c r="AX203">
        <v>13</v>
      </c>
    </row>
    <row r="204" spans="1:50" x14ac:dyDescent="0.25">
      <c r="A204">
        <v>113</v>
      </c>
      <c r="B204" t="s">
        <v>119</v>
      </c>
      <c r="C204">
        <v>11</v>
      </c>
      <c r="D204" t="s">
        <v>95</v>
      </c>
      <c r="E204">
        <v>1</v>
      </c>
      <c r="F204" t="s">
        <v>96</v>
      </c>
      <c r="G204">
        <v>38</v>
      </c>
      <c r="H204">
        <v>37</v>
      </c>
      <c r="I204">
        <v>38</v>
      </c>
      <c r="J204">
        <v>37</v>
      </c>
      <c r="K204">
        <v>38</v>
      </c>
      <c r="L204">
        <v>37</v>
      </c>
      <c r="M204">
        <v>37</v>
      </c>
      <c r="N204">
        <v>37</v>
      </c>
      <c r="O204">
        <v>37</v>
      </c>
      <c r="P204">
        <v>37</v>
      </c>
      <c r="Q204">
        <v>37</v>
      </c>
      <c r="R204">
        <v>37</v>
      </c>
      <c r="S204">
        <v>37</v>
      </c>
      <c r="T204">
        <v>37</v>
      </c>
      <c r="U204">
        <v>37</v>
      </c>
      <c r="V204">
        <v>37</v>
      </c>
      <c r="W204">
        <v>37</v>
      </c>
      <c r="X204">
        <v>37</v>
      </c>
      <c r="Y204">
        <v>38</v>
      </c>
      <c r="Z204">
        <v>37</v>
      </c>
      <c r="AA204">
        <v>37</v>
      </c>
      <c r="AB204">
        <v>37</v>
      </c>
      <c r="AC204">
        <v>37</v>
      </c>
      <c r="AD204">
        <v>37</v>
      </c>
      <c r="AE204">
        <v>37</v>
      </c>
      <c r="AF204">
        <v>37</v>
      </c>
      <c r="AG204">
        <v>37</v>
      </c>
      <c r="AH204">
        <v>37</v>
      </c>
      <c r="AI204">
        <v>37</v>
      </c>
      <c r="AJ204">
        <v>38</v>
      </c>
      <c r="AK204">
        <v>37</v>
      </c>
      <c r="AL204">
        <v>37</v>
      </c>
      <c r="AM204">
        <v>37</v>
      </c>
      <c r="AN204">
        <v>37</v>
      </c>
      <c r="AO204">
        <v>37</v>
      </c>
      <c r="AP204">
        <v>37</v>
      </c>
      <c r="AQ204">
        <v>37</v>
      </c>
      <c r="AR204">
        <v>37</v>
      </c>
      <c r="AS204">
        <v>37</v>
      </c>
      <c r="AT204">
        <v>37</v>
      </c>
      <c r="AU204">
        <v>37</v>
      </c>
      <c r="AV204">
        <v>37</v>
      </c>
      <c r="AW204">
        <v>37</v>
      </c>
      <c r="AX204">
        <v>37</v>
      </c>
    </row>
    <row r="205" spans="1:50" x14ac:dyDescent="0.25">
      <c r="A205">
        <v>114</v>
      </c>
      <c r="B205" t="s">
        <v>94</v>
      </c>
      <c r="C205">
        <v>11</v>
      </c>
      <c r="D205" t="s">
        <v>95</v>
      </c>
      <c r="E205">
        <v>1</v>
      </c>
      <c r="F205" t="s">
        <v>96</v>
      </c>
      <c r="G205">
        <v>100</v>
      </c>
      <c r="H205">
        <v>108</v>
      </c>
      <c r="I205">
        <v>93</v>
      </c>
      <c r="J205">
        <v>116</v>
      </c>
      <c r="K205">
        <v>126</v>
      </c>
      <c r="L205">
        <v>95</v>
      </c>
      <c r="M205">
        <v>109</v>
      </c>
      <c r="N205">
        <v>93</v>
      </c>
      <c r="O205">
        <v>92</v>
      </c>
      <c r="P205">
        <v>102</v>
      </c>
      <c r="Q205">
        <v>91</v>
      </c>
      <c r="R205">
        <v>113</v>
      </c>
      <c r="S205">
        <v>95</v>
      </c>
      <c r="T205">
        <v>104</v>
      </c>
      <c r="U205">
        <v>79</v>
      </c>
      <c r="V205">
        <v>79</v>
      </c>
      <c r="W205">
        <v>97</v>
      </c>
      <c r="X205">
        <v>79</v>
      </c>
      <c r="Y205">
        <v>86</v>
      </c>
      <c r="Z205">
        <v>106</v>
      </c>
      <c r="AA205">
        <v>96</v>
      </c>
      <c r="AB205">
        <v>86</v>
      </c>
      <c r="AC205">
        <v>91</v>
      </c>
      <c r="AD205">
        <v>97</v>
      </c>
      <c r="AE205">
        <v>101</v>
      </c>
      <c r="AF205">
        <v>97</v>
      </c>
      <c r="AG205">
        <v>97</v>
      </c>
      <c r="AH205">
        <v>99</v>
      </c>
      <c r="AI205">
        <v>105</v>
      </c>
      <c r="AJ205">
        <v>114</v>
      </c>
      <c r="AK205">
        <v>105</v>
      </c>
      <c r="AL205">
        <v>96</v>
      </c>
      <c r="AM205">
        <v>85</v>
      </c>
      <c r="AN205">
        <v>132</v>
      </c>
      <c r="AO205">
        <v>86</v>
      </c>
      <c r="AP205">
        <v>93</v>
      </c>
      <c r="AQ205">
        <v>86</v>
      </c>
      <c r="AR205">
        <v>84</v>
      </c>
      <c r="AS205">
        <v>111</v>
      </c>
      <c r="AT205">
        <v>94</v>
      </c>
      <c r="AU205">
        <v>109</v>
      </c>
      <c r="AV205">
        <v>85</v>
      </c>
      <c r="AW205">
        <v>103</v>
      </c>
      <c r="AX205">
        <v>94</v>
      </c>
    </row>
    <row r="206" spans="1:50" x14ac:dyDescent="0.25">
      <c r="A206">
        <v>114</v>
      </c>
      <c r="B206" t="s">
        <v>94</v>
      </c>
      <c r="C206">
        <v>11</v>
      </c>
      <c r="D206" t="s">
        <v>95</v>
      </c>
      <c r="E206">
        <v>1</v>
      </c>
      <c r="F206" t="s">
        <v>96</v>
      </c>
      <c r="G206">
        <v>56</v>
      </c>
      <c r="H206">
        <v>55</v>
      </c>
      <c r="I206">
        <v>57</v>
      </c>
      <c r="J206">
        <v>55</v>
      </c>
      <c r="K206">
        <v>56</v>
      </c>
      <c r="L206">
        <v>56</v>
      </c>
      <c r="M206">
        <v>55</v>
      </c>
      <c r="N206">
        <v>59</v>
      </c>
      <c r="O206">
        <v>55</v>
      </c>
      <c r="P206">
        <v>57</v>
      </c>
      <c r="Q206">
        <v>56</v>
      </c>
      <c r="R206">
        <v>55</v>
      </c>
      <c r="S206">
        <v>60</v>
      </c>
      <c r="T206">
        <v>56</v>
      </c>
      <c r="U206">
        <v>57</v>
      </c>
      <c r="V206">
        <v>55</v>
      </c>
      <c r="W206">
        <v>59</v>
      </c>
      <c r="X206">
        <v>56</v>
      </c>
      <c r="Y206">
        <v>56</v>
      </c>
      <c r="Z206">
        <v>57</v>
      </c>
      <c r="AA206">
        <v>56</v>
      </c>
      <c r="AB206">
        <v>55</v>
      </c>
      <c r="AC206">
        <v>55</v>
      </c>
      <c r="AD206">
        <v>55</v>
      </c>
      <c r="AE206">
        <v>55</v>
      </c>
      <c r="AF206">
        <v>55</v>
      </c>
      <c r="AG206">
        <v>57</v>
      </c>
      <c r="AH206">
        <v>55</v>
      </c>
      <c r="AI206">
        <v>58</v>
      </c>
      <c r="AJ206">
        <v>56</v>
      </c>
      <c r="AK206">
        <v>56</v>
      </c>
      <c r="AL206">
        <v>54</v>
      </c>
      <c r="AM206">
        <v>56</v>
      </c>
      <c r="AN206">
        <v>55</v>
      </c>
      <c r="AO206">
        <v>58</v>
      </c>
      <c r="AP206">
        <v>56</v>
      </c>
      <c r="AQ206">
        <v>55</v>
      </c>
      <c r="AR206">
        <v>55</v>
      </c>
      <c r="AS206">
        <v>55</v>
      </c>
      <c r="AT206">
        <v>55</v>
      </c>
      <c r="AU206">
        <v>57</v>
      </c>
      <c r="AV206">
        <v>54</v>
      </c>
      <c r="AW206">
        <v>54</v>
      </c>
      <c r="AX206">
        <v>56</v>
      </c>
    </row>
    <row r="207" spans="1:50" x14ac:dyDescent="0.25">
      <c r="A207">
        <v>114</v>
      </c>
      <c r="B207" t="s">
        <v>94</v>
      </c>
      <c r="C207">
        <v>11</v>
      </c>
      <c r="D207" t="s">
        <v>95</v>
      </c>
      <c r="E207">
        <v>1</v>
      </c>
      <c r="F207" t="s">
        <v>96</v>
      </c>
      <c r="G207">
        <v>82</v>
      </c>
      <c r="H207">
        <v>82</v>
      </c>
      <c r="I207">
        <v>81</v>
      </c>
      <c r="J207">
        <v>81</v>
      </c>
      <c r="K207">
        <v>81</v>
      </c>
      <c r="L207">
        <v>81</v>
      </c>
      <c r="M207">
        <v>81</v>
      </c>
      <c r="N207">
        <v>81</v>
      </c>
      <c r="O207">
        <v>72</v>
      </c>
      <c r="P207">
        <v>72</v>
      </c>
      <c r="Q207">
        <v>72</v>
      </c>
      <c r="R207">
        <v>73</v>
      </c>
      <c r="S207">
        <v>72</v>
      </c>
      <c r="T207">
        <v>72</v>
      </c>
      <c r="U207">
        <v>72</v>
      </c>
      <c r="V207">
        <v>72</v>
      </c>
      <c r="W207">
        <v>72</v>
      </c>
      <c r="X207">
        <v>72</v>
      </c>
      <c r="Y207">
        <v>72</v>
      </c>
      <c r="Z207">
        <v>72</v>
      </c>
      <c r="AA207">
        <v>72</v>
      </c>
      <c r="AB207">
        <v>72</v>
      </c>
      <c r="AC207">
        <v>72</v>
      </c>
      <c r="AD207">
        <v>72</v>
      </c>
      <c r="AE207">
        <v>33</v>
      </c>
      <c r="AF207">
        <v>33</v>
      </c>
      <c r="AG207">
        <v>32</v>
      </c>
      <c r="AH207">
        <v>32</v>
      </c>
      <c r="AI207">
        <v>31</v>
      </c>
      <c r="AJ207">
        <v>30</v>
      </c>
      <c r="AK207">
        <v>30</v>
      </c>
      <c r="AL207">
        <v>30</v>
      </c>
      <c r="AM207">
        <v>29</v>
      </c>
      <c r="AN207">
        <v>31</v>
      </c>
      <c r="AO207">
        <v>30</v>
      </c>
      <c r="AP207">
        <v>28</v>
      </c>
      <c r="AQ207">
        <v>27</v>
      </c>
      <c r="AR207">
        <v>31</v>
      </c>
      <c r="AS207">
        <v>32</v>
      </c>
      <c r="AT207">
        <v>35</v>
      </c>
      <c r="AU207">
        <v>36</v>
      </c>
      <c r="AV207">
        <v>34</v>
      </c>
      <c r="AW207">
        <v>34</v>
      </c>
      <c r="AX207">
        <v>35</v>
      </c>
    </row>
    <row r="208" spans="1:50" x14ac:dyDescent="0.25">
      <c r="A208">
        <v>113</v>
      </c>
      <c r="B208" t="s">
        <v>119</v>
      </c>
      <c r="C208">
        <v>11</v>
      </c>
      <c r="D208" t="s">
        <v>95</v>
      </c>
      <c r="E208">
        <v>1</v>
      </c>
      <c r="F208" t="s">
        <v>96</v>
      </c>
      <c r="G208">
        <v>34</v>
      </c>
      <c r="H208">
        <v>34</v>
      </c>
      <c r="I208">
        <v>35</v>
      </c>
      <c r="J208">
        <v>36</v>
      </c>
      <c r="K208">
        <v>35</v>
      </c>
      <c r="L208">
        <v>35</v>
      </c>
      <c r="M208">
        <v>35</v>
      </c>
      <c r="N208">
        <v>35</v>
      </c>
      <c r="O208">
        <v>35</v>
      </c>
      <c r="P208">
        <v>35</v>
      </c>
      <c r="Q208">
        <v>35</v>
      </c>
      <c r="R208">
        <v>35</v>
      </c>
      <c r="S208">
        <v>35</v>
      </c>
      <c r="T208">
        <v>35</v>
      </c>
      <c r="U208">
        <v>35</v>
      </c>
      <c r="V208">
        <v>35</v>
      </c>
      <c r="W208">
        <v>35</v>
      </c>
      <c r="X208">
        <v>35</v>
      </c>
      <c r="Y208">
        <v>35</v>
      </c>
      <c r="Z208">
        <v>35</v>
      </c>
      <c r="AA208">
        <v>35</v>
      </c>
      <c r="AB208">
        <v>35</v>
      </c>
      <c r="AC208">
        <v>35</v>
      </c>
      <c r="AD208">
        <v>35</v>
      </c>
      <c r="AE208">
        <v>36</v>
      </c>
      <c r="AF208">
        <v>35</v>
      </c>
      <c r="AG208">
        <v>35</v>
      </c>
      <c r="AH208">
        <v>36</v>
      </c>
      <c r="AI208">
        <v>33</v>
      </c>
      <c r="AJ208">
        <v>36</v>
      </c>
      <c r="AK208">
        <v>39</v>
      </c>
      <c r="AL208">
        <v>39</v>
      </c>
      <c r="AM208">
        <v>39</v>
      </c>
      <c r="AN208">
        <v>39</v>
      </c>
      <c r="AO208">
        <v>39</v>
      </c>
      <c r="AP208">
        <v>39</v>
      </c>
      <c r="AQ208">
        <v>39</v>
      </c>
      <c r="AR208">
        <v>30</v>
      </c>
      <c r="AS208">
        <v>30</v>
      </c>
      <c r="AT208">
        <v>30</v>
      </c>
      <c r="AU208">
        <v>30</v>
      </c>
      <c r="AV208">
        <v>31</v>
      </c>
      <c r="AW208">
        <v>31</v>
      </c>
      <c r="AX208">
        <v>31</v>
      </c>
    </row>
    <row r="209" spans="1:50" x14ac:dyDescent="0.25">
      <c r="A209">
        <v>114</v>
      </c>
      <c r="B209" t="s">
        <v>94</v>
      </c>
      <c r="C209">
        <v>11</v>
      </c>
      <c r="D209" t="s">
        <v>95</v>
      </c>
      <c r="E209">
        <v>1</v>
      </c>
      <c r="F209" t="s">
        <v>96</v>
      </c>
      <c r="G209">
        <v>39</v>
      </c>
      <c r="H209">
        <v>39</v>
      </c>
      <c r="I209">
        <v>39</v>
      </c>
      <c r="J209">
        <v>39</v>
      </c>
      <c r="K209">
        <v>39</v>
      </c>
      <c r="L209">
        <v>39</v>
      </c>
      <c r="M209">
        <v>39</v>
      </c>
      <c r="N209">
        <v>39</v>
      </c>
      <c r="O209">
        <v>39</v>
      </c>
      <c r="P209">
        <v>39</v>
      </c>
      <c r="Q209">
        <v>39</v>
      </c>
      <c r="R209">
        <v>39</v>
      </c>
      <c r="S209">
        <v>39</v>
      </c>
      <c r="T209">
        <v>39</v>
      </c>
      <c r="U209">
        <v>39</v>
      </c>
      <c r="V209">
        <v>39</v>
      </c>
      <c r="W209">
        <v>39</v>
      </c>
      <c r="X209">
        <v>39</v>
      </c>
      <c r="Y209">
        <v>39</v>
      </c>
      <c r="Z209">
        <v>39</v>
      </c>
      <c r="AA209">
        <v>39</v>
      </c>
      <c r="AB209">
        <v>39</v>
      </c>
      <c r="AC209">
        <v>39</v>
      </c>
      <c r="AD209">
        <v>39</v>
      </c>
      <c r="AE209">
        <v>39</v>
      </c>
      <c r="AF209">
        <v>39</v>
      </c>
      <c r="AG209">
        <v>39</v>
      </c>
      <c r="AH209">
        <v>39</v>
      </c>
      <c r="AI209">
        <v>39</v>
      </c>
      <c r="AJ209">
        <v>39</v>
      </c>
      <c r="AK209">
        <v>39</v>
      </c>
      <c r="AL209">
        <v>39</v>
      </c>
      <c r="AM209">
        <v>39</v>
      </c>
      <c r="AN209">
        <v>39</v>
      </c>
      <c r="AO209">
        <v>39</v>
      </c>
      <c r="AP209">
        <v>39</v>
      </c>
      <c r="AQ209">
        <v>39</v>
      </c>
      <c r="AR209">
        <v>39</v>
      </c>
      <c r="AS209">
        <v>39</v>
      </c>
      <c r="AT209">
        <v>39</v>
      </c>
      <c r="AU209">
        <v>39</v>
      </c>
      <c r="AV209">
        <v>39</v>
      </c>
      <c r="AW209">
        <v>39</v>
      </c>
      <c r="AX209">
        <v>39</v>
      </c>
    </row>
    <row r="210" spans="1:50" x14ac:dyDescent="0.25">
      <c r="A210">
        <v>113</v>
      </c>
      <c r="B210" t="s">
        <v>119</v>
      </c>
      <c r="C210">
        <v>11</v>
      </c>
      <c r="D210" t="s">
        <v>95</v>
      </c>
      <c r="E210">
        <v>1</v>
      </c>
      <c r="F210" t="s">
        <v>96</v>
      </c>
      <c r="G210">
        <v>40</v>
      </c>
      <c r="H210">
        <v>40</v>
      </c>
      <c r="I210">
        <v>40</v>
      </c>
      <c r="J210">
        <v>40</v>
      </c>
      <c r="K210">
        <v>40</v>
      </c>
      <c r="L210">
        <v>40</v>
      </c>
      <c r="M210">
        <v>40</v>
      </c>
      <c r="N210">
        <v>40</v>
      </c>
      <c r="O210">
        <v>40</v>
      </c>
      <c r="P210">
        <v>40</v>
      </c>
      <c r="Q210">
        <v>40</v>
      </c>
      <c r="R210">
        <v>40</v>
      </c>
      <c r="S210">
        <v>40</v>
      </c>
      <c r="T210">
        <v>40</v>
      </c>
      <c r="U210">
        <v>40</v>
      </c>
      <c r="V210">
        <v>40</v>
      </c>
      <c r="W210">
        <v>40</v>
      </c>
      <c r="X210">
        <v>40</v>
      </c>
      <c r="Y210">
        <v>40</v>
      </c>
      <c r="Z210">
        <v>40</v>
      </c>
      <c r="AA210">
        <v>40</v>
      </c>
      <c r="AB210">
        <v>40</v>
      </c>
      <c r="AC210">
        <v>41</v>
      </c>
      <c r="AD210">
        <v>40</v>
      </c>
      <c r="AE210">
        <v>40</v>
      </c>
      <c r="AF210">
        <v>40</v>
      </c>
      <c r="AG210">
        <v>42</v>
      </c>
      <c r="AH210">
        <v>43</v>
      </c>
      <c r="AI210">
        <v>43</v>
      </c>
      <c r="AJ210">
        <v>43</v>
      </c>
      <c r="AK210">
        <v>43</v>
      </c>
      <c r="AL210">
        <v>42</v>
      </c>
      <c r="AM210">
        <v>42</v>
      </c>
      <c r="AN210">
        <v>42</v>
      </c>
      <c r="AO210">
        <v>37</v>
      </c>
      <c r="AP210">
        <v>43</v>
      </c>
      <c r="AQ210">
        <v>43</v>
      </c>
      <c r="AR210">
        <v>41</v>
      </c>
      <c r="AS210">
        <v>44</v>
      </c>
      <c r="AT210">
        <v>45</v>
      </c>
      <c r="AU210">
        <v>44</v>
      </c>
      <c r="AV210">
        <v>44</v>
      </c>
      <c r="AW210">
        <v>44</v>
      </c>
      <c r="AX210">
        <v>44</v>
      </c>
    </row>
    <row r="211" spans="1:50" x14ac:dyDescent="0.25">
      <c r="A211">
        <v>113</v>
      </c>
      <c r="B211" t="s">
        <v>119</v>
      </c>
      <c r="C211">
        <v>11</v>
      </c>
      <c r="D211" t="s">
        <v>95</v>
      </c>
      <c r="E211">
        <v>1</v>
      </c>
      <c r="F211" t="s">
        <v>96</v>
      </c>
      <c r="G211">
        <v>48</v>
      </c>
      <c r="H211">
        <v>48</v>
      </c>
      <c r="I211">
        <v>48</v>
      </c>
      <c r="J211">
        <v>47</v>
      </c>
      <c r="K211">
        <v>47</v>
      </c>
      <c r="L211">
        <v>47</v>
      </c>
      <c r="M211">
        <v>47</v>
      </c>
      <c r="N211">
        <v>47</v>
      </c>
      <c r="O211">
        <v>47</v>
      </c>
      <c r="P211">
        <v>47</v>
      </c>
      <c r="Q211">
        <v>47</v>
      </c>
      <c r="R211">
        <v>47</v>
      </c>
      <c r="S211">
        <v>47</v>
      </c>
      <c r="T211">
        <v>47</v>
      </c>
      <c r="U211">
        <v>47</v>
      </c>
      <c r="V211">
        <v>47</v>
      </c>
      <c r="W211">
        <v>47</v>
      </c>
      <c r="X211">
        <v>47</v>
      </c>
      <c r="Y211">
        <v>47</v>
      </c>
      <c r="Z211">
        <v>47</v>
      </c>
      <c r="AA211">
        <v>47</v>
      </c>
      <c r="AB211">
        <v>47</v>
      </c>
      <c r="AC211">
        <v>47</v>
      </c>
      <c r="AD211">
        <v>47</v>
      </c>
      <c r="AE211">
        <v>47</v>
      </c>
      <c r="AF211">
        <v>47</v>
      </c>
      <c r="AG211">
        <v>47</v>
      </c>
      <c r="AH211">
        <v>47</v>
      </c>
      <c r="AI211">
        <v>47</v>
      </c>
      <c r="AJ211">
        <v>47</v>
      </c>
      <c r="AK211">
        <v>47</v>
      </c>
      <c r="AL211">
        <v>47</v>
      </c>
      <c r="AM211">
        <v>47</v>
      </c>
      <c r="AN211">
        <v>47</v>
      </c>
      <c r="AO211">
        <v>47</v>
      </c>
      <c r="AP211">
        <v>47</v>
      </c>
      <c r="AQ211">
        <v>47</v>
      </c>
      <c r="AR211">
        <v>47</v>
      </c>
      <c r="AS211">
        <v>47</v>
      </c>
      <c r="AT211">
        <v>47</v>
      </c>
      <c r="AU211">
        <v>47</v>
      </c>
      <c r="AV211">
        <v>47</v>
      </c>
      <c r="AW211">
        <v>47</v>
      </c>
      <c r="AX211">
        <v>47</v>
      </c>
    </row>
    <row r="212" spans="1:50" x14ac:dyDescent="0.25">
      <c r="A212">
        <v>114</v>
      </c>
      <c r="B212" t="s">
        <v>94</v>
      </c>
      <c r="C212">
        <v>11</v>
      </c>
      <c r="D212" t="s">
        <v>95</v>
      </c>
      <c r="E212">
        <v>1</v>
      </c>
      <c r="F212" t="s">
        <v>96</v>
      </c>
      <c r="G212">
        <v>38</v>
      </c>
      <c r="H212">
        <v>37</v>
      </c>
      <c r="I212">
        <v>39</v>
      </c>
      <c r="J212">
        <v>34</v>
      </c>
      <c r="K212">
        <v>32</v>
      </c>
      <c r="L212">
        <v>36</v>
      </c>
      <c r="M212">
        <v>36</v>
      </c>
      <c r="N212">
        <v>35</v>
      </c>
      <c r="O212">
        <v>45</v>
      </c>
      <c r="P212">
        <v>40</v>
      </c>
      <c r="Q212">
        <v>36</v>
      </c>
      <c r="R212">
        <v>37</v>
      </c>
      <c r="S212">
        <v>30</v>
      </c>
      <c r="T212">
        <v>34</v>
      </c>
      <c r="U212">
        <v>36</v>
      </c>
      <c r="V212">
        <v>37</v>
      </c>
      <c r="W212">
        <v>33</v>
      </c>
      <c r="X212">
        <v>33</v>
      </c>
      <c r="Y212">
        <v>36</v>
      </c>
      <c r="Z212">
        <v>28</v>
      </c>
      <c r="AA212">
        <v>38</v>
      </c>
      <c r="AB212">
        <v>37</v>
      </c>
      <c r="AC212">
        <v>33</v>
      </c>
      <c r="AD212">
        <v>32</v>
      </c>
      <c r="AE212">
        <v>26</v>
      </c>
      <c r="AF212">
        <v>28</v>
      </c>
      <c r="AG212">
        <v>30</v>
      </c>
      <c r="AH212">
        <v>28</v>
      </c>
      <c r="AI212">
        <v>28</v>
      </c>
      <c r="AJ212">
        <v>32</v>
      </c>
      <c r="AK212">
        <v>38</v>
      </c>
      <c r="AL212">
        <v>33</v>
      </c>
      <c r="AM212">
        <v>27</v>
      </c>
      <c r="AN212">
        <v>28</v>
      </c>
      <c r="AO212">
        <v>28</v>
      </c>
      <c r="AP212">
        <v>30</v>
      </c>
      <c r="AQ212">
        <v>23</v>
      </c>
      <c r="AR212">
        <v>22</v>
      </c>
      <c r="AS212">
        <v>23</v>
      </c>
      <c r="AT212">
        <v>23</v>
      </c>
      <c r="AU212">
        <v>23</v>
      </c>
      <c r="AV212">
        <v>21</v>
      </c>
      <c r="AW212">
        <v>22</v>
      </c>
      <c r="AX212">
        <v>21</v>
      </c>
    </row>
    <row r="213" spans="1:50" x14ac:dyDescent="0.25">
      <c r="A213">
        <v>113</v>
      </c>
      <c r="B213" t="s">
        <v>119</v>
      </c>
      <c r="C213">
        <v>11</v>
      </c>
      <c r="D213" t="s">
        <v>95</v>
      </c>
      <c r="E213">
        <v>1</v>
      </c>
      <c r="F213" t="s">
        <v>96</v>
      </c>
      <c r="G213">
        <v>126</v>
      </c>
      <c r="H213">
        <v>129</v>
      </c>
      <c r="I213">
        <v>128</v>
      </c>
      <c r="J213">
        <v>129</v>
      </c>
      <c r="K213">
        <v>127</v>
      </c>
      <c r="L213">
        <v>131</v>
      </c>
      <c r="M213">
        <v>127</v>
      </c>
      <c r="N213">
        <v>123</v>
      </c>
      <c r="O213">
        <v>129</v>
      </c>
      <c r="P213">
        <v>126</v>
      </c>
      <c r="Q213">
        <v>129</v>
      </c>
      <c r="R213">
        <v>126</v>
      </c>
      <c r="S213">
        <v>128</v>
      </c>
      <c r="T213">
        <v>123</v>
      </c>
      <c r="U213">
        <v>124</v>
      </c>
      <c r="V213">
        <v>125</v>
      </c>
      <c r="W213">
        <v>163</v>
      </c>
      <c r="X213">
        <v>158</v>
      </c>
      <c r="Y213">
        <v>158</v>
      </c>
      <c r="Z213">
        <v>214</v>
      </c>
      <c r="AA213">
        <v>196</v>
      </c>
      <c r="AB213">
        <v>194</v>
      </c>
      <c r="AC213">
        <v>193</v>
      </c>
      <c r="AD213">
        <v>201</v>
      </c>
      <c r="AE213">
        <v>192</v>
      </c>
      <c r="AF213">
        <v>217</v>
      </c>
      <c r="AG213">
        <v>219</v>
      </c>
      <c r="AH213">
        <v>225</v>
      </c>
      <c r="AI213">
        <v>224</v>
      </c>
      <c r="AJ213">
        <v>218</v>
      </c>
      <c r="AK213">
        <v>219</v>
      </c>
      <c r="AL213">
        <v>222</v>
      </c>
      <c r="AM213">
        <v>220</v>
      </c>
      <c r="AN213">
        <v>225</v>
      </c>
      <c r="AO213">
        <v>219</v>
      </c>
      <c r="AP213">
        <v>219</v>
      </c>
      <c r="AQ213">
        <v>221</v>
      </c>
      <c r="AR213">
        <v>221</v>
      </c>
      <c r="AS213">
        <v>222</v>
      </c>
      <c r="AT213">
        <v>218</v>
      </c>
      <c r="AU213">
        <v>218</v>
      </c>
      <c r="AV213">
        <v>220</v>
      </c>
      <c r="AW213">
        <v>219</v>
      </c>
      <c r="AX213">
        <v>218</v>
      </c>
    </row>
    <row r="214" spans="1:50" x14ac:dyDescent="0.25">
      <c r="A214">
        <v>311</v>
      </c>
      <c r="B214" t="s">
        <v>613</v>
      </c>
      <c r="C214">
        <v>31</v>
      </c>
      <c r="D214" t="s">
        <v>205</v>
      </c>
      <c r="E214">
        <v>3</v>
      </c>
      <c r="F214" t="s">
        <v>206</v>
      </c>
      <c r="G214">
        <v>12</v>
      </c>
      <c r="H214">
        <v>12</v>
      </c>
      <c r="I214">
        <v>12</v>
      </c>
      <c r="J214">
        <v>12</v>
      </c>
      <c r="K214">
        <v>13</v>
      </c>
      <c r="L214">
        <v>13</v>
      </c>
      <c r="M214">
        <v>13</v>
      </c>
      <c r="N214">
        <v>13</v>
      </c>
      <c r="O214">
        <v>13</v>
      </c>
      <c r="P214">
        <v>13</v>
      </c>
      <c r="Q214">
        <v>13</v>
      </c>
      <c r="R214">
        <v>13</v>
      </c>
      <c r="S214">
        <v>13</v>
      </c>
      <c r="T214">
        <v>13</v>
      </c>
      <c r="U214">
        <v>13</v>
      </c>
      <c r="V214">
        <v>13</v>
      </c>
      <c r="W214">
        <v>13</v>
      </c>
      <c r="X214">
        <v>13</v>
      </c>
      <c r="Y214">
        <v>13</v>
      </c>
      <c r="Z214">
        <v>13</v>
      </c>
      <c r="AA214">
        <v>13</v>
      </c>
      <c r="AB214">
        <v>13</v>
      </c>
      <c r="AC214">
        <v>13</v>
      </c>
      <c r="AD214">
        <v>13</v>
      </c>
      <c r="AE214">
        <v>13</v>
      </c>
      <c r="AF214">
        <v>13</v>
      </c>
      <c r="AG214">
        <v>13</v>
      </c>
      <c r="AH214">
        <v>13</v>
      </c>
      <c r="AI214">
        <v>13</v>
      </c>
      <c r="AJ214">
        <v>13</v>
      </c>
      <c r="AK214">
        <v>13</v>
      </c>
      <c r="AL214">
        <v>13</v>
      </c>
      <c r="AM214">
        <v>13</v>
      </c>
      <c r="AN214">
        <v>13</v>
      </c>
      <c r="AO214">
        <v>13</v>
      </c>
      <c r="AP214">
        <v>13</v>
      </c>
      <c r="AQ214">
        <v>13</v>
      </c>
      <c r="AR214">
        <v>13</v>
      </c>
      <c r="AS214">
        <v>13</v>
      </c>
      <c r="AT214">
        <v>13</v>
      </c>
      <c r="AU214">
        <v>13</v>
      </c>
      <c r="AV214">
        <v>13</v>
      </c>
      <c r="AW214">
        <v>13</v>
      </c>
      <c r="AX214">
        <v>13</v>
      </c>
    </row>
    <row r="215" spans="1:50" x14ac:dyDescent="0.25">
      <c r="A215">
        <v>114</v>
      </c>
      <c r="B215" t="s">
        <v>94</v>
      </c>
      <c r="C215">
        <v>11</v>
      </c>
      <c r="D215" t="s">
        <v>95</v>
      </c>
      <c r="E215">
        <v>1</v>
      </c>
      <c r="F215" t="s">
        <v>96</v>
      </c>
      <c r="G215">
        <v>54</v>
      </c>
      <c r="H215">
        <v>54</v>
      </c>
      <c r="I215">
        <v>54</v>
      </c>
      <c r="J215">
        <v>54</v>
      </c>
      <c r="K215">
        <v>54</v>
      </c>
      <c r="L215">
        <v>54</v>
      </c>
      <c r="M215">
        <v>54</v>
      </c>
      <c r="N215">
        <v>54</v>
      </c>
      <c r="O215">
        <v>53</v>
      </c>
      <c r="P215">
        <v>53</v>
      </c>
      <c r="Q215">
        <v>53</v>
      </c>
      <c r="R215">
        <v>53</v>
      </c>
      <c r="S215">
        <v>53</v>
      </c>
      <c r="T215">
        <v>53</v>
      </c>
      <c r="U215">
        <v>53</v>
      </c>
      <c r="V215">
        <v>53</v>
      </c>
      <c r="W215">
        <v>53</v>
      </c>
      <c r="X215">
        <v>53</v>
      </c>
      <c r="Y215">
        <v>53</v>
      </c>
      <c r="Z215">
        <v>53</v>
      </c>
      <c r="AA215">
        <v>53</v>
      </c>
      <c r="AB215">
        <v>53</v>
      </c>
      <c r="AC215">
        <v>53</v>
      </c>
      <c r="AD215">
        <v>53</v>
      </c>
      <c r="AE215">
        <v>53</v>
      </c>
      <c r="AF215">
        <v>53</v>
      </c>
      <c r="AG215">
        <v>53</v>
      </c>
      <c r="AH215">
        <v>53</v>
      </c>
      <c r="AI215">
        <v>53</v>
      </c>
      <c r="AJ215">
        <v>53</v>
      </c>
      <c r="AK215">
        <v>53</v>
      </c>
      <c r="AL215">
        <v>53</v>
      </c>
      <c r="AM215">
        <v>53</v>
      </c>
      <c r="AN215">
        <v>53</v>
      </c>
      <c r="AO215">
        <v>53</v>
      </c>
      <c r="AP215">
        <v>53</v>
      </c>
      <c r="AQ215">
        <v>53</v>
      </c>
      <c r="AR215">
        <v>53</v>
      </c>
      <c r="AS215">
        <v>53</v>
      </c>
      <c r="AT215">
        <v>53</v>
      </c>
      <c r="AU215">
        <v>53</v>
      </c>
      <c r="AV215">
        <v>53</v>
      </c>
      <c r="AW215">
        <v>53</v>
      </c>
      <c r="AX215">
        <v>53</v>
      </c>
    </row>
    <row r="216" spans="1:50" x14ac:dyDescent="0.25">
      <c r="A216">
        <v>573</v>
      </c>
      <c r="B216" t="s">
        <v>141</v>
      </c>
      <c r="C216">
        <v>57</v>
      </c>
      <c r="D216" t="s">
        <v>142</v>
      </c>
      <c r="E216">
        <v>5</v>
      </c>
      <c r="F216" t="s">
        <v>143</v>
      </c>
      <c r="G216">
        <v>15</v>
      </c>
      <c r="H216">
        <v>15</v>
      </c>
      <c r="I216">
        <v>15</v>
      </c>
      <c r="J216">
        <v>15</v>
      </c>
      <c r="K216">
        <v>15</v>
      </c>
      <c r="L216">
        <v>15</v>
      </c>
      <c r="M216">
        <v>15</v>
      </c>
      <c r="N216">
        <v>15</v>
      </c>
      <c r="O216">
        <v>15</v>
      </c>
      <c r="P216">
        <v>15</v>
      </c>
      <c r="Q216">
        <v>16</v>
      </c>
      <c r="R216">
        <v>16</v>
      </c>
      <c r="S216">
        <v>16</v>
      </c>
      <c r="T216">
        <v>15</v>
      </c>
      <c r="U216">
        <v>15</v>
      </c>
      <c r="V216">
        <v>16</v>
      </c>
      <c r="W216">
        <v>16</v>
      </c>
      <c r="X216">
        <v>15</v>
      </c>
      <c r="Y216">
        <v>15</v>
      </c>
      <c r="Z216">
        <v>15</v>
      </c>
      <c r="AA216">
        <v>15</v>
      </c>
      <c r="AB216">
        <v>15</v>
      </c>
      <c r="AC216">
        <v>15</v>
      </c>
      <c r="AD216">
        <v>15</v>
      </c>
      <c r="AE216">
        <v>15</v>
      </c>
      <c r="AF216">
        <v>15</v>
      </c>
      <c r="AG216">
        <v>15</v>
      </c>
      <c r="AH216">
        <v>15</v>
      </c>
      <c r="AI216">
        <v>15</v>
      </c>
      <c r="AJ216">
        <v>15</v>
      </c>
      <c r="AK216">
        <v>15</v>
      </c>
      <c r="AL216">
        <v>15</v>
      </c>
      <c r="AM216">
        <v>15</v>
      </c>
      <c r="AN216">
        <v>15</v>
      </c>
      <c r="AO216">
        <v>16</v>
      </c>
      <c r="AP216">
        <v>15</v>
      </c>
      <c r="AQ216">
        <v>15</v>
      </c>
      <c r="AR216">
        <v>15</v>
      </c>
      <c r="AS216">
        <v>15</v>
      </c>
      <c r="AT216">
        <v>16</v>
      </c>
      <c r="AU216">
        <v>16</v>
      </c>
      <c r="AV216">
        <v>16</v>
      </c>
      <c r="AW216">
        <v>17</v>
      </c>
      <c r="AX216">
        <v>18</v>
      </c>
    </row>
    <row r="217" spans="1:50" x14ac:dyDescent="0.25">
      <c r="A217">
        <v>311</v>
      </c>
      <c r="B217" t="s">
        <v>613</v>
      </c>
      <c r="C217">
        <v>31</v>
      </c>
      <c r="D217" t="s">
        <v>205</v>
      </c>
      <c r="E217">
        <v>3</v>
      </c>
      <c r="F217" t="s">
        <v>206</v>
      </c>
      <c r="G217">
        <v>18</v>
      </c>
      <c r="H217">
        <v>18</v>
      </c>
      <c r="I217">
        <v>18</v>
      </c>
      <c r="J217">
        <v>18</v>
      </c>
      <c r="K217">
        <v>18</v>
      </c>
      <c r="L217">
        <v>18</v>
      </c>
      <c r="M217">
        <v>18</v>
      </c>
      <c r="N217">
        <v>18</v>
      </c>
      <c r="O217">
        <v>18</v>
      </c>
      <c r="P217">
        <v>18</v>
      </c>
      <c r="Q217">
        <v>18</v>
      </c>
      <c r="R217">
        <v>18</v>
      </c>
      <c r="S217">
        <v>18</v>
      </c>
      <c r="T217">
        <v>18</v>
      </c>
      <c r="U217">
        <v>18</v>
      </c>
      <c r="V217">
        <v>18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</row>
    <row r="218" spans="1:50" x14ac:dyDescent="0.25">
      <c r="A218">
        <v>551</v>
      </c>
      <c r="B218" t="s">
        <v>850</v>
      </c>
      <c r="C218">
        <v>55</v>
      </c>
      <c r="D218" t="s">
        <v>783</v>
      </c>
      <c r="E218">
        <v>5</v>
      </c>
      <c r="F218" t="s">
        <v>143</v>
      </c>
      <c r="G218">
        <v>79</v>
      </c>
      <c r="H218">
        <v>71</v>
      </c>
      <c r="I218">
        <v>77</v>
      </c>
      <c r="J218">
        <v>73</v>
      </c>
      <c r="K218">
        <v>73</v>
      </c>
      <c r="L218">
        <v>72</v>
      </c>
      <c r="M218">
        <v>79</v>
      </c>
      <c r="N218">
        <v>87</v>
      </c>
      <c r="O218">
        <v>73</v>
      </c>
      <c r="P218">
        <v>73</v>
      </c>
      <c r="Q218">
        <v>79</v>
      </c>
      <c r="R218">
        <v>79</v>
      </c>
      <c r="S218">
        <v>84</v>
      </c>
      <c r="T218">
        <v>90</v>
      </c>
      <c r="U218">
        <v>95</v>
      </c>
      <c r="V218">
        <v>83</v>
      </c>
      <c r="W218">
        <v>75</v>
      </c>
      <c r="X218">
        <v>80</v>
      </c>
      <c r="Y218">
        <v>76</v>
      </c>
      <c r="Z218">
        <v>78</v>
      </c>
      <c r="AA218">
        <v>80</v>
      </c>
      <c r="AB218">
        <v>77</v>
      </c>
      <c r="AC218">
        <v>82</v>
      </c>
      <c r="AD218">
        <v>81</v>
      </c>
      <c r="AE218">
        <v>72</v>
      </c>
      <c r="AF218">
        <v>79</v>
      </c>
      <c r="AG218">
        <v>88</v>
      </c>
      <c r="AH218">
        <v>71</v>
      </c>
      <c r="AI218">
        <v>71</v>
      </c>
      <c r="AJ218">
        <v>78</v>
      </c>
      <c r="AK218">
        <v>73</v>
      </c>
      <c r="AL218">
        <v>77</v>
      </c>
      <c r="AM218">
        <v>60</v>
      </c>
      <c r="AN218">
        <v>65</v>
      </c>
      <c r="AO218">
        <v>68</v>
      </c>
      <c r="AP218">
        <v>72</v>
      </c>
      <c r="AQ218">
        <v>74</v>
      </c>
      <c r="AR218">
        <v>74</v>
      </c>
      <c r="AS218">
        <v>67</v>
      </c>
      <c r="AT218">
        <v>70</v>
      </c>
      <c r="AU218">
        <v>65</v>
      </c>
      <c r="AV218">
        <v>69</v>
      </c>
      <c r="AW218">
        <v>72</v>
      </c>
      <c r="AX218">
        <v>79</v>
      </c>
    </row>
    <row r="219" spans="1:50" x14ac:dyDescent="0.25">
      <c r="A219">
        <v>113</v>
      </c>
      <c r="B219" t="s">
        <v>119</v>
      </c>
      <c r="C219">
        <v>11</v>
      </c>
      <c r="D219" t="s">
        <v>95</v>
      </c>
      <c r="E219">
        <v>1</v>
      </c>
      <c r="F219" t="s">
        <v>96</v>
      </c>
      <c r="G219">
        <v>100</v>
      </c>
      <c r="H219">
        <v>100</v>
      </c>
      <c r="I219">
        <v>100</v>
      </c>
      <c r="J219">
        <v>100</v>
      </c>
      <c r="K219">
        <v>100</v>
      </c>
      <c r="L219">
        <v>101</v>
      </c>
      <c r="M219">
        <v>101</v>
      </c>
      <c r="N219">
        <v>101</v>
      </c>
      <c r="O219">
        <v>100</v>
      </c>
      <c r="P219">
        <v>100</v>
      </c>
      <c r="Q219">
        <v>100</v>
      </c>
      <c r="R219">
        <v>100</v>
      </c>
      <c r="S219">
        <v>100</v>
      </c>
      <c r="T219">
        <v>100</v>
      </c>
      <c r="U219">
        <v>100</v>
      </c>
      <c r="V219">
        <v>100</v>
      </c>
      <c r="W219">
        <v>87</v>
      </c>
      <c r="X219">
        <v>87</v>
      </c>
      <c r="Y219">
        <v>88</v>
      </c>
      <c r="Z219">
        <v>87</v>
      </c>
      <c r="AA219">
        <v>87</v>
      </c>
      <c r="AB219">
        <v>87</v>
      </c>
      <c r="AC219">
        <v>87</v>
      </c>
      <c r="AD219">
        <v>87</v>
      </c>
      <c r="AE219">
        <v>87</v>
      </c>
      <c r="AF219">
        <v>87</v>
      </c>
      <c r="AG219">
        <v>87</v>
      </c>
      <c r="AH219">
        <v>98</v>
      </c>
      <c r="AI219">
        <v>98</v>
      </c>
      <c r="AJ219">
        <v>98</v>
      </c>
      <c r="AK219">
        <v>98</v>
      </c>
      <c r="AL219">
        <v>98</v>
      </c>
      <c r="AM219">
        <v>98</v>
      </c>
      <c r="AN219">
        <v>96</v>
      </c>
      <c r="AO219">
        <v>96</v>
      </c>
      <c r="AP219">
        <v>97</v>
      </c>
      <c r="AQ219">
        <v>97</v>
      </c>
      <c r="AR219">
        <v>91</v>
      </c>
      <c r="AS219">
        <v>91</v>
      </c>
      <c r="AT219">
        <v>91</v>
      </c>
      <c r="AU219">
        <v>90</v>
      </c>
      <c r="AV219">
        <v>90</v>
      </c>
      <c r="AW219">
        <v>90</v>
      </c>
      <c r="AX219">
        <v>92</v>
      </c>
    </row>
    <row r="220" spans="1:50" x14ac:dyDescent="0.25">
      <c r="A220">
        <v>114</v>
      </c>
      <c r="B220" t="s">
        <v>94</v>
      </c>
      <c r="C220">
        <v>11</v>
      </c>
      <c r="D220" t="s">
        <v>95</v>
      </c>
      <c r="E220">
        <v>1</v>
      </c>
      <c r="F220" t="s">
        <v>96</v>
      </c>
      <c r="G220">
        <v>50</v>
      </c>
      <c r="H220">
        <v>50</v>
      </c>
      <c r="I220">
        <v>49</v>
      </c>
      <c r="J220">
        <v>50</v>
      </c>
      <c r="K220">
        <v>50</v>
      </c>
      <c r="L220">
        <v>49</v>
      </c>
      <c r="M220">
        <v>50</v>
      </c>
      <c r="N220">
        <v>50</v>
      </c>
      <c r="O220">
        <v>50</v>
      </c>
      <c r="P220">
        <v>50</v>
      </c>
      <c r="Q220">
        <v>50</v>
      </c>
      <c r="R220">
        <v>37</v>
      </c>
      <c r="S220">
        <v>37</v>
      </c>
      <c r="T220">
        <v>36</v>
      </c>
      <c r="U220">
        <v>37</v>
      </c>
      <c r="V220">
        <v>37</v>
      </c>
      <c r="W220">
        <v>35</v>
      </c>
      <c r="X220">
        <v>37</v>
      </c>
      <c r="Y220">
        <v>37</v>
      </c>
      <c r="Z220">
        <v>36</v>
      </c>
      <c r="AA220">
        <v>37</v>
      </c>
      <c r="AB220">
        <v>35</v>
      </c>
      <c r="AC220">
        <v>37</v>
      </c>
      <c r="AD220">
        <v>37</v>
      </c>
      <c r="AE220">
        <v>37</v>
      </c>
      <c r="AF220">
        <v>37</v>
      </c>
      <c r="AG220">
        <v>37</v>
      </c>
      <c r="AH220">
        <v>37</v>
      </c>
      <c r="AI220">
        <v>35</v>
      </c>
      <c r="AJ220">
        <v>25</v>
      </c>
      <c r="AK220">
        <v>25</v>
      </c>
      <c r="AL220">
        <v>37</v>
      </c>
      <c r="AM220">
        <v>25</v>
      </c>
      <c r="AN220">
        <v>25</v>
      </c>
      <c r="AO220">
        <v>23</v>
      </c>
      <c r="AP220">
        <v>23</v>
      </c>
      <c r="AQ220">
        <v>23</v>
      </c>
      <c r="AR220">
        <v>23</v>
      </c>
      <c r="AS220">
        <v>35</v>
      </c>
      <c r="AT220">
        <v>35</v>
      </c>
      <c r="AU220">
        <v>35</v>
      </c>
      <c r="AV220">
        <v>35</v>
      </c>
      <c r="AW220">
        <v>35</v>
      </c>
      <c r="AX220">
        <v>35</v>
      </c>
    </row>
    <row r="221" spans="1:50" x14ac:dyDescent="0.25">
      <c r="A221">
        <v>113</v>
      </c>
      <c r="B221" t="s">
        <v>119</v>
      </c>
      <c r="C221">
        <v>11</v>
      </c>
      <c r="D221" t="s">
        <v>95</v>
      </c>
      <c r="E221">
        <v>1</v>
      </c>
      <c r="F221" t="s">
        <v>96</v>
      </c>
      <c r="G221">
        <v>95</v>
      </c>
      <c r="H221">
        <v>95</v>
      </c>
      <c r="I221">
        <v>96</v>
      </c>
      <c r="J221">
        <v>95</v>
      </c>
      <c r="K221">
        <v>95</v>
      </c>
      <c r="L221">
        <v>95</v>
      </c>
      <c r="M221">
        <v>95</v>
      </c>
      <c r="N221">
        <v>95</v>
      </c>
      <c r="O221">
        <v>95</v>
      </c>
      <c r="P221">
        <v>95</v>
      </c>
      <c r="Q221">
        <v>95</v>
      </c>
      <c r="R221">
        <v>95</v>
      </c>
      <c r="S221">
        <v>95</v>
      </c>
      <c r="T221">
        <v>95</v>
      </c>
      <c r="U221">
        <v>95</v>
      </c>
      <c r="V221">
        <v>95</v>
      </c>
      <c r="W221">
        <v>95</v>
      </c>
      <c r="X221">
        <v>95</v>
      </c>
      <c r="Y221">
        <v>95</v>
      </c>
      <c r="Z221">
        <v>95</v>
      </c>
      <c r="AA221">
        <v>95</v>
      </c>
      <c r="AB221">
        <v>95</v>
      </c>
      <c r="AC221">
        <v>95</v>
      </c>
      <c r="AD221">
        <v>95</v>
      </c>
      <c r="AE221">
        <v>95</v>
      </c>
      <c r="AF221">
        <v>95</v>
      </c>
      <c r="AG221">
        <v>95</v>
      </c>
      <c r="AH221">
        <v>95</v>
      </c>
      <c r="AI221">
        <v>95</v>
      </c>
      <c r="AJ221">
        <v>95</v>
      </c>
      <c r="AK221">
        <v>95</v>
      </c>
      <c r="AL221">
        <v>95</v>
      </c>
      <c r="AM221">
        <v>95</v>
      </c>
      <c r="AN221">
        <v>95</v>
      </c>
      <c r="AO221">
        <v>95</v>
      </c>
      <c r="AP221">
        <v>95</v>
      </c>
      <c r="AQ221">
        <v>95</v>
      </c>
      <c r="AR221">
        <v>95</v>
      </c>
      <c r="AS221">
        <v>95</v>
      </c>
      <c r="AT221">
        <v>95</v>
      </c>
      <c r="AU221">
        <v>95</v>
      </c>
      <c r="AV221">
        <v>95</v>
      </c>
      <c r="AW221">
        <v>108</v>
      </c>
      <c r="AX221">
        <v>108</v>
      </c>
    </row>
    <row r="222" spans="1:50" x14ac:dyDescent="0.25">
      <c r="A222">
        <v>113</v>
      </c>
      <c r="B222" t="s">
        <v>119</v>
      </c>
      <c r="C222">
        <v>11</v>
      </c>
      <c r="D222" t="s">
        <v>95</v>
      </c>
      <c r="E222">
        <v>1</v>
      </c>
      <c r="F222" t="s">
        <v>96</v>
      </c>
      <c r="G222">
        <v>24</v>
      </c>
      <c r="H222">
        <v>27</v>
      </c>
      <c r="I222">
        <v>27</v>
      </c>
      <c r="J222">
        <v>27</v>
      </c>
      <c r="K222">
        <v>27</v>
      </c>
      <c r="L222">
        <v>27</v>
      </c>
      <c r="M222">
        <v>27</v>
      </c>
      <c r="N222">
        <v>27</v>
      </c>
      <c r="O222">
        <v>27</v>
      </c>
      <c r="P222">
        <v>27</v>
      </c>
      <c r="Q222">
        <v>27</v>
      </c>
      <c r="R222">
        <v>27</v>
      </c>
      <c r="S222">
        <v>27</v>
      </c>
      <c r="T222">
        <v>27</v>
      </c>
      <c r="U222">
        <v>26</v>
      </c>
      <c r="V222">
        <v>26</v>
      </c>
      <c r="W222">
        <v>26</v>
      </c>
      <c r="X222">
        <v>26</v>
      </c>
      <c r="Y222">
        <v>26</v>
      </c>
      <c r="Z222">
        <v>26</v>
      </c>
      <c r="AA222">
        <v>26</v>
      </c>
      <c r="AB222">
        <v>26</v>
      </c>
      <c r="AC222">
        <v>26</v>
      </c>
      <c r="AD222">
        <v>26</v>
      </c>
      <c r="AE222">
        <v>26</v>
      </c>
      <c r="AF222">
        <v>26</v>
      </c>
      <c r="AG222">
        <v>26</v>
      </c>
      <c r="AH222">
        <v>26</v>
      </c>
      <c r="AI222">
        <v>26</v>
      </c>
      <c r="AJ222">
        <v>26</v>
      </c>
      <c r="AK222">
        <v>26</v>
      </c>
      <c r="AL222">
        <v>26</v>
      </c>
      <c r="AM222">
        <v>26</v>
      </c>
      <c r="AN222">
        <v>26</v>
      </c>
      <c r="AO222">
        <v>24</v>
      </c>
      <c r="AP222">
        <v>26</v>
      </c>
      <c r="AQ222">
        <v>26</v>
      </c>
      <c r="AR222">
        <v>26</v>
      </c>
      <c r="AS222">
        <v>26</v>
      </c>
      <c r="AT222">
        <v>26</v>
      </c>
      <c r="AU222">
        <v>26</v>
      </c>
      <c r="AV222">
        <v>26</v>
      </c>
      <c r="AW222">
        <v>26</v>
      </c>
      <c r="AX222">
        <v>26</v>
      </c>
    </row>
    <row r="223" spans="1:50" x14ac:dyDescent="0.25">
      <c r="A223">
        <v>113</v>
      </c>
      <c r="B223" t="s">
        <v>119</v>
      </c>
      <c r="C223">
        <v>11</v>
      </c>
      <c r="D223" t="s">
        <v>95</v>
      </c>
      <c r="E223">
        <v>1</v>
      </c>
      <c r="F223" t="s">
        <v>96</v>
      </c>
      <c r="G223">
        <v>56</v>
      </c>
      <c r="H223">
        <v>56</v>
      </c>
      <c r="I223">
        <v>56</v>
      </c>
      <c r="J223">
        <v>54</v>
      </c>
      <c r="K223">
        <v>56</v>
      </c>
      <c r="L223">
        <v>54</v>
      </c>
      <c r="M223">
        <v>54</v>
      </c>
      <c r="N223">
        <v>55</v>
      </c>
      <c r="O223">
        <v>56</v>
      </c>
      <c r="P223">
        <v>56</v>
      </c>
      <c r="Q223">
        <v>57</v>
      </c>
      <c r="R223">
        <v>58</v>
      </c>
      <c r="S223">
        <v>56</v>
      </c>
      <c r="T223">
        <v>56</v>
      </c>
      <c r="U223">
        <v>56</v>
      </c>
      <c r="V223">
        <v>56</v>
      </c>
      <c r="W223">
        <v>56</v>
      </c>
      <c r="X223">
        <v>56</v>
      </c>
      <c r="Y223">
        <v>56</v>
      </c>
      <c r="Z223">
        <v>56</v>
      </c>
      <c r="AA223">
        <v>57</v>
      </c>
      <c r="AB223">
        <v>56</v>
      </c>
      <c r="AC223">
        <v>57</v>
      </c>
      <c r="AD223">
        <v>57</v>
      </c>
      <c r="AE223">
        <v>56</v>
      </c>
      <c r="AF223">
        <v>55</v>
      </c>
      <c r="AG223">
        <v>55</v>
      </c>
      <c r="AH223">
        <v>55</v>
      </c>
      <c r="AI223">
        <v>56</v>
      </c>
      <c r="AJ223">
        <v>56</v>
      </c>
      <c r="AK223">
        <v>55</v>
      </c>
      <c r="AL223">
        <v>55</v>
      </c>
      <c r="AM223">
        <v>54</v>
      </c>
      <c r="AN223">
        <v>50</v>
      </c>
      <c r="AO223">
        <v>48</v>
      </c>
      <c r="AP223">
        <v>47</v>
      </c>
      <c r="AQ223">
        <v>47</v>
      </c>
      <c r="AR223">
        <v>43</v>
      </c>
      <c r="AS223">
        <v>43</v>
      </c>
      <c r="AT223">
        <v>41</v>
      </c>
      <c r="AU223">
        <v>37</v>
      </c>
      <c r="AV223">
        <v>41</v>
      </c>
      <c r="AW223">
        <v>39</v>
      </c>
      <c r="AX223">
        <v>41</v>
      </c>
    </row>
    <row r="224" spans="1:50" x14ac:dyDescent="0.25">
      <c r="A224">
        <v>113</v>
      </c>
      <c r="B224" t="s">
        <v>119</v>
      </c>
      <c r="C224">
        <v>11</v>
      </c>
      <c r="D224" t="s">
        <v>95</v>
      </c>
      <c r="E224">
        <v>1</v>
      </c>
      <c r="F224" t="s">
        <v>96</v>
      </c>
      <c r="G224">
        <v>27</v>
      </c>
      <c r="H224">
        <v>26</v>
      </c>
      <c r="I224">
        <v>10</v>
      </c>
      <c r="J224">
        <v>9</v>
      </c>
      <c r="K224">
        <v>26</v>
      </c>
      <c r="L224">
        <v>29</v>
      </c>
      <c r="M224">
        <v>29</v>
      </c>
      <c r="N224">
        <v>10</v>
      </c>
      <c r="O224">
        <v>10</v>
      </c>
      <c r="P224">
        <v>21</v>
      </c>
      <c r="Q224">
        <v>21</v>
      </c>
      <c r="R224">
        <v>3</v>
      </c>
      <c r="S224">
        <v>3</v>
      </c>
      <c r="T224">
        <v>22</v>
      </c>
      <c r="U224">
        <v>24</v>
      </c>
      <c r="V224">
        <v>21</v>
      </c>
      <c r="W224">
        <v>16</v>
      </c>
      <c r="X224">
        <v>16</v>
      </c>
      <c r="Y224">
        <v>14</v>
      </c>
      <c r="Z224">
        <v>13</v>
      </c>
      <c r="AA224">
        <v>6</v>
      </c>
      <c r="AB224">
        <v>5</v>
      </c>
      <c r="AC224">
        <v>4</v>
      </c>
      <c r="AD224">
        <v>4</v>
      </c>
      <c r="AE224">
        <v>5</v>
      </c>
      <c r="AF224">
        <v>4</v>
      </c>
      <c r="AG224">
        <v>3</v>
      </c>
      <c r="AH224">
        <v>4</v>
      </c>
      <c r="AI224">
        <v>3</v>
      </c>
      <c r="AJ224">
        <v>3</v>
      </c>
      <c r="AK224">
        <v>3</v>
      </c>
      <c r="AL224">
        <v>5</v>
      </c>
      <c r="AM224">
        <v>6</v>
      </c>
      <c r="AN224">
        <v>3</v>
      </c>
      <c r="AO224">
        <v>3</v>
      </c>
      <c r="AP224">
        <v>5</v>
      </c>
      <c r="AQ224">
        <v>3</v>
      </c>
      <c r="AR224">
        <v>4</v>
      </c>
      <c r="AS224">
        <v>4</v>
      </c>
      <c r="AT224">
        <v>5</v>
      </c>
      <c r="AU224">
        <v>4</v>
      </c>
      <c r="AV224">
        <v>4</v>
      </c>
      <c r="AW224">
        <v>3</v>
      </c>
      <c r="AX224">
        <v>3</v>
      </c>
    </row>
    <row r="225" spans="1:50" x14ac:dyDescent="0.25">
      <c r="A225">
        <v>113</v>
      </c>
      <c r="B225" t="s">
        <v>119</v>
      </c>
      <c r="C225">
        <v>11</v>
      </c>
      <c r="D225" t="s">
        <v>95</v>
      </c>
      <c r="E225">
        <v>1</v>
      </c>
      <c r="F225" t="s">
        <v>96</v>
      </c>
      <c r="G225">
        <v>27</v>
      </c>
      <c r="H225">
        <v>30</v>
      </c>
      <c r="I225">
        <v>33</v>
      </c>
      <c r="J225">
        <v>32</v>
      </c>
      <c r="K225">
        <v>29</v>
      </c>
      <c r="L225">
        <v>33</v>
      </c>
      <c r="M225">
        <v>33</v>
      </c>
      <c r="N225">
        <v>39</v>
      </c>
      <c r="O225">
        <v>39</v>
      </c>
      <c r="P225">
        <v>38</v>
      </c>
      <c r="Q225">
        <v>38</v>
      </c>
      <c r="R225">
        <v>37</v>
      </c>
      <c r="S225">
        <v>37</v>
      </c>
      <c r="T225">
        <v>39</v>
      </c>
      <c r="U225">
        <v>41</v>
      </c>
      <c r="V225">
        <v>41</v>
      </c>
      <c r="W225">
        <v>40</v>
      </c>
      <c r="X225">
        <v>41</v>
      </c>
      <c r="Y225">
        <v>42</v>
      </c>
      <c r="Z225">
        <v>40</v>
      </c>
      <c r="AA225">
        <v>40</v>
      </c>
      <c r="AB225">
        <v>40</v>
      </c>
      <c r="AC225">
        <v>40</v>
      </c>
      <c r="AD225">
        <v>41</v>
      </c>
      <c r="AE225">
        <v>41</v>
      </c>
      <c r="AF225">
        <v>41</v>
      </c>
      <c r="AG225">
        <v>41</v>
      </c>
      <c r="AH225">
        <v>41</v>
      </c>
      <c r="AI225">
        <v>41</v>
      </c>
      <c r="AJ225">
        <v>41</v>
      </c>
      <c r="AK225">
        <v>40</v>
      </c>
      <c r="AL225">
        <v>41</v>
      </c>
      <c r="AM225">
        <v>38</v>
      </c>
      <c r="AN225">
        <v>36</v>
      </c>
      <c r="AO225">
        <v>39</v>
      </c>
      <c r="AP225">
        <v>39</v>
      </c>
      <c r="AQ225">
        <v>0</v>
      </c>
      <c r="AR225">
        <v>32</v>
      </c>
      <c r="AS225">
        <v>24</v>
      </c>
      <c r="AT225">
        <v>24</v>
      </c>
      <c r="AU225">
        <v>24</v>
      </c>
      <c r="AV225">
        <v>24</v>
      </c>
      <c r="AW225">
        <v>24</v>
      </c>
      <c r="AX225">
        <v>24</v>
      </c>
    </row>
    <row r="226" spans="1:50" x14ac:dyDescent="0.25">
      <c r="A226">
        <v>113</v>
      </c>
      <c r="B226" t="s">
        <v>119</v>
      </c>
      <c r="C226">
        <v>11</v>
      </c>
      <c r="D226" t="s">
        <v>95</v>
      </c>
      <c r="E226">
        <v>1</v>
      </c>
      <c r="F226" t="s">
        <v>96</v>
      </c>
      <c r="G226">
        <v>67</v>
      </c>
      <c r="H226">
        <v>66</v>
      </c>
      <c r="I226">
        <v>67</v>
      </c>
      <c r="J226">
        <v>70</v>
      </c>
      <c r="K226">
        <v>71</v>
      </c>
      <c r="L226">
        <v>71</v>
      </c>
      <c r="M226">
        <v>70</v>
      </c>
      <c r="N226">
        <v>69</v>
      </c>
      <c r="O226">
        <v>69</v>
      </c>
      <c r="P226">
        <v>71</v>
      </c>
      <c r="Q226">
        <v>70</v>
      </c>
      <c r="R226">
        <v>68</v>
      </c>
      <c r="S226">
        <v>74</v>
      </c>
      <c r="T226">
        <v>68</v>
      </c>
      <c r="U226">
        <v>66</v>
      </c>
      <c r="V226">
        <v>71</v>
      </c>
      <c r="W226">
        <v>71</v>
      </c>
      <c r="X226">
        <v>78</v>
      </c>
      <c r="Y226">
        <v>72</v>
      </c>
      <c r="Z226">
        <v>79</v>
      </c>
      <c r="AA226">
        <v>72</v>
      </c>
      <c r="AB226">
        <v>72</v>
      </c>
      <c r="AC226">
        <v>70</v>
      </c>
      <c r="AD226">
        <v>59</v>
      </c>
      <c r="AE226">
        <v>63</v>
      </c>
      <c r="AF226">
        <v>52</v>
      </c>
      <c r="AG226">
        <v>62</v>
      </c>
      <c r="AH226">
        <v>60</v>
      </c>
      <c r="AI226">
        <v>60</v>
      </c>
      <c r="AJ226">
        <v>60</v>
      </c>
      <c r="AK226">
        <v>60</v>
      </c>
      <c r="AL226">
        <v>60</v>
      </c>
      <c r="AM226">
        <v>60</v>
      </c>
      <c r="AN226">
        <v>58</v>
      </c>
      <c r="AO226">
        <v>51</v>
      </c>
      <c r="AP226">
        <v>52</v>
      </c>
      <c r="AQ226">
        <v>53</v>
      </c>
      <c r="AR226">
        <v>60</v>
      </c>
      <c r="AS226">
        <v>57</v>
      </c>
      <c r="AT226">
        <v>43</v>
      </c>
      <c r="AU226">
        <v>43</v>
      </c>
      <c r="AV226">
        <v>43</v>
      </c>
      <c r="AW226">
        <v>43</v>
      </c>
      <c r="AX226">
        <v>43</v>
      </c>
    </row>
    <row r="227" spans="1:50" x14ac:dyDescent="0.25">
      <c r="A227">
        <v>113</v>
      </c>
      <c r="B227" t="s">
        <v>119</v>
      </c>
      <c r="C227">
        <v>11</v>
      </c>
      <c r="D227" t="s">
        <v>95</v>
      </c>
      <c r="E227">
        <v>1</v>
      </c>
      <c r="F227" t="s">
        <v>96</v>
      </c>
      <c r="G227">
        <v>38</v>
      </c>
      <c r="H227">
        <v>38</v>
      </c>
      <c r="I227">
        <v>37</v>
      </c>
      <c r="J227">
        <v>39</v>
      </c>
      <c r="K227">
        <v>39</v>
      </c>
      <c r="L227">
        <v>41</v>
      </c>
      <c r="M227">
        <v>40</v>
      </c>
      <c r="N227">
        <v>41</v>
      </c>
      <c r="O227">
        <v>41</v>
      </c>
      <c r="P227">
        <v>40</v>
      </c>
      <c r="Q227">
        <v>42</v>
      </c>
      <c r="R227">
        <v>42</v>
      </c>
      <c r="S227">
        <v>41</v>
      </c>
      <c r="T227">
        <v>39</v>
      </c>
      <c r="U227">
        <v>41</v>
      </c>
      <c r="V227">
        <v>41</v>
      </c>
      <c r="W227">
        <v>42</v>
      </c>
      <c r="X227">
        <v>43</v>
      </c>
      <c r="Y227">
        <v>41</v>
      </c>
      <c r="Z227">
        <v>39</v>
      </c>
      <c r="AA227">
        <v>37</v>
      </c>
      <c r="AB227">
        <v>38</v>
      </c>
      <c r="AC227">
        <v>40</v>
      </c>
      <c r="AD227">
        <v>40</v>
      </c>
      <c r="AE227">
        <v>41</v>
      </c>
      <c r="AF227">
        <v>41</v>
      </c>
      <c r="AG227">
        <v>40</v>
      </c>
      <c r="AH227">
        <v>41</v>
      </c>
      <c r="AI227">
        <v>42</v>
      </c>
      <c r="AJ227">
        <v>42</v>
      </c>
      <c r="AK227">
        <v>43</v>
      </c>
      <c r="AL227">
        <v>39</v>
      </c>
      <c r="AM227">
        <v>41</v>
      </c>
      <c r="AN227">
        <v>40</v>
      </c>
      <c r="AO227">
        <v>34</v>
      </c>
      <c r="AP227">
        <v>34</v>
      </c>
      <c r="AQ227">
        <v>34</v>
      </c>
      <c r="AR227">
        <v>33</v>
      </c>
      <c r="AS227">
        <v>34</v>
      </c>
      <c r="AT227">
        <v>34</v>
      </c>
      <c r="AU227">
        <v>34</v>
      </c>
      <c r="AV227">
        <v>36</v>
      </c>
      <c r="AW227">
        <v>34</v>
      </c>
      <c r="AX227">
        <v>34</v>
      </c>
    </row>
    <row r="228" spans="1:50" x14ac:dyDescent="0.25">
      <c r="A228">
        <v>113</v>
      </c>
      <c r="B228" t="s">
        <v>119</v>
      </c>
      <c r="C228">
        <v>11</v>
      </c>
      <c r="D228" t="s">
        <v>95</v>
      </c>
      <c r="E228">
        <v>1</v>
      </c>
      <c r="F228" t="s">
        <v>96</v>
      </c>
      <c r="G228">
        <v>106</v>
      </c>
      <c r="H228">
        <v>107</v>
      </c>
      <c r="I228">
        <v>108</v>
      </c>
      <c r="J228">
        <v>107</v>
      </c>
      <c r="K228">
        <v>109</v>
      </c>
      <c r="L228">
        <v>110</v>
      </c>
      <c r="M228">
        <v>110</v>
      </c>
      <c r="N228">
        <v>109</v>
      </c>
      <c r="O228">
        <v>110</v>
      </c>
      <c r="P228">
        <v>108</v>
      </c>
      <c r="Q228">
        <v>110</v>
      </c>
      <c r="R228">
        <v>110</v>
      </c>
      <c r="S228">
        <v>109</v>
      </c>
      <c r="T228">
        <v>108</v>
      </c>
      <c r="U228">
        <v>113</v>
      </c>
      <c r="V228">
        <v>114</v>
      </c>
      <c r="W228">
        <v>113</v>
      </c>
      <c r="X228">
        <v>119</v>
      </c>
      <c r="Y228">
        <v>117</v>
      </c>
      <c r="Z228">
        <v>114</v>
      </c>
      <c r="AA228">
        <v>117</v>
      </c>
      <c r="AB228">
        <v>117</v>
      </c>
      <c r="AC228">
        <v>120</v>
      </c>
      <c r="AD228">
        <v>122</v>
      </c>
      <c r="AE228">
        <v>123</v>
      </c>
      <c r="AF228">
        <v>120</v>
      </c>
      <c r="AG228">
        <v>119</v>
      </c>
      <c r="AH228">
        <v>121</v>
      </c>
      <c r="AI228">
        <v>120</v>
      </c>
      <c r="AJ228">
        <v>116</v>
      </c>
      <c r="AK228">
        <v>115</v>
      </c>
      <c r="AL228">
        <v>116</v>
      </c>
      <c r="AM228">
        <v>117</v>
      </c>
      <c r="AN228">
        <v>108</v>
      </c>
      <c r="AO228">
        <v>111</v>
      </c>
      <c r="AP228">
        <v>110</v>
      </c>
      <c r="AQ228">
        <v>111</v>
      </c>
      <c r="AR228">
        <v>104</v>
      </c>
      <c r="AS228">
        <v>104</v>
      </c>
      <c r="AT228">
        <v>103</v>
      </c>
      <c r="AU228">
        <v>113</v>
      </c>
      <c r="AV228">
        <v>115</v>
      </c>
      <c r="AW228">
        <v>113</v>
      </c>
      <c r="AX228">
        <v>113</v>
      </c>
    </row>
    <row r="229" spans="1:50" x14ac:dyDescent="0.25">
      <c r="A229">
        <v>113</v>
      </c>
      <c r="B229" t="s">
        <v>119</v>
      </c>
      <c r="C229">
        <v>11</v>
      </c>
      <c r="D229" t="s">
        <v>95</v>
      </c>
      <c r="E229">
        <v>1</v>
      </c>
      <c r="F229" t="s">
        <v>96</v>
      </c>
      <c r="G229">
        <v>26</v>
      </c>
      <c r="H229">
        <v>26</v>
      </c>
      <c r="I229">
        <v>26</v>
      </c>
      <c r="J229">
        <v>27</v>
      </c>
      <c r="K229">
        <v>27</v>
      </c>
      <c r="L229">
        <v>27</v>
      </c>
      <c r="M229">
        <v>27</v>
      </c>
      <c r="N229">
        <v>27</v>
      </c>
      <c r="O229">
        <v>29</v>
      </c>
      <c r="P229">
        <v>20</v>
      </c>
      <c r="Q229">
        <v>20</v>
      </c>
      <c r="R229">
        <v>20</v>
      </c>
      <c r="S229">
        <v>20</v>
      </c>
      <c r="T229">
        <v>20</v>
      </c>
      <c r="U229">
        <v>17</v>
      </c>
      <c r="V229">
        <v>19</v>
      </c>
      <c r="W229">
        <v>19</v>
      </c>
      <c r="X229">
        <v>21</v>
      </c>
      <c r="Y229">
        <v>21</v>
      </c>
      <c r="Z229">
        <v>21</v>
      </c>
      <c r="AA229">
        <v>21</v>
      </c>
      <c r="AB229">
        <v>21</v>
      </c>
      <c r="AC229">
        <v>21</v>
      </c>
      <c r="AD229">
        <v>22</v>
      </c>
      <c r="AE229">
        <v>21</v>
      </c>
      <c r="AF229">
        <v>21</v>
      </c>
      <c r="AG229">
        <v>21</v>
      </c>
      <c r="AH229">
        <v>21</v>
      </c>
      <c r="AI229">
        <v>21</v>
      </c>
      <c r="AJ229">
        <v>16</v>
      </c>
      <c r="AK229">
        <v>21</v>
      </c>
      <c r="AL229">
        <v>21</v>
      </c>
      <c r="AM229">
        <v>21</v>
      </c>
      <c r="AN229">
        <v>21</v>
      </c>
      <c r="AO229">
        <v>21</v>
      </c>
      <c r="AP229">
        <v>21</v>
      </c>
      <c r="AQ229">
        <v>21</v>
      </c>
      <c r="AR229">
        <v>21</v>
      </c>
      <c r="AS229">
        <v>19</v>
      </c>
      <c r="AT229">
        <v>19</v>
      </c>
      <c r="AU229">
        <v>18</v>
      </c>
      <c r="AV229">
        <v>18</v>
      </c>
      <c r="AW229">
        <v>18</v>
      </c>
      <c r="AX229">
        <v>18</v>
      </c>
    </row>
    <row r="230" spans="1:50" x14ac:dyDescent="0.25">
      <c r="A230">
        <v>113</v>
      </c>
      <c r="B230" t="s">
        <v>119</v>
      </c>
      <c r="C230">
        <v>11</v>
      </c>
      <c r="D230" t="s">
        <v>95</v>
      </c>
      <c r="E230">
        <v>1</v>
      </c>
      <c r="F230" t="s">
        <v>96</v>
      </c>
      <c r="G230">
        <v>167</v>
      </c>
      <c r="H230">
        <v>165</v>
      </c>
      <c r="I230">
        <v>167</v>
      </c>
      <c r="J230">
        <v>162</v>
      </c>
      <c r="K230">
        <v>166</v>
      </c>
      <c r="L230">
        <v>168</v>
      </c>
      <c r="M230">
        <v>168</v>
      </c>
      <c r="N230">
        <v>164</v>
      </c>
      <c r="O230">
        <v>163</v>
      </c>
      <c r="P230">
        <v>169</v>
      </c>
      <c r="Q230">
        <v>170</v>
      </c>
      <c r="R230">
        <v>167</v>
      </c>
      <c r="S230">
        <v>162</v>
      </c>
      <c r="T230">
        <v>165</v>
      </c>
      <c r="U230">
        <v>167</v>
      </c>
      <c r="V230">
        <v>168</v>
      </c>
      <c r="W230">
        <v>164</v>
      </c>
      <c r="X230">
        <v>166</v>
      </c>
      <c r="Y230">
        <v>165</v>
      </c>
      <c r="Z230">
        <v>163</v>
      </c>
      <c r="AA230">
        <v>166</v>
      </c>
      <c r="AB230">
        <v>160</v>
      </c>
      <c r="AC230">
        <v>166</v>
      </c>
      <c r="AD230">
        <v>168</v>
      </c>
      <c r="AE230">
        <v>167</v>
      </c>
      <c r="AF230">
        <v>159</v>
      </c>
      <c r="AG230">
        <v>164</v>
      </c>
      <c r="AH230">
        <v>159</v>
      </c>
      <c r="AI230">
        <v>161</v>
      </c>
      <c r="AJ230">
        <v>175</v>
      </c>
      <c r="AK230">
        <v>175</v>
      </c>
      <c r="AL230">
        <v>176</v>
      </c>
      <c r="AM230">
        <v>143</v>
      </c>
      <c r="AN230">
        <v>143</v>
      </c>
      <c r="AO230">
        <v>141</v>
      </c>
      <c r="AP230">
        <v>143</v>
      </c>
      <c r="AQ230">
        <v>143</v>
      </c>
      <c r="AR230">
        <v>144</v>
      </c>
      <c r="AS230">
        <v>52</v>
      </c>
      <c r="AT230">
        <v>53</v>
      </c>
      <c r="AU230">
        <v>53</v>
      </c>
      <c r="AV230">
        <v>61</v>
      </c>
      <c r="AW230">
        <v>54</v>
      </c>
      <c r="AX230">
        <v>52</v>
      </c>
    </row>
    <row r="231" spans="1:50" x14ac:dyDescent="0.25">
      <c r="A231">
        <v>563</v>
      </c>
      <c r="B231" t="s">
        <v>264</v>
      </c>
      <c r="C231">
        <v>56</v>
      </c>
      <c r="D231" t="s">
        <v>265</v>
      </c>
      <c r="E231">
        <v>5</v>
      </c>
      <c r="F231" t="s">
        <v>143</v>
      </c>
      <c r="G231">
        <v>59</v>
      </c>
      <c r="H231">
        <v>60</v>
      </c>
      <c r="I231">
        <v>60</v>
      </c>
      <c r="J231">
        <v>61</v>
      </c>
      <c r="K231">
        <v>60</v>
      </c>
      <c r="L231">
        <v>60</v>
      </c>
      <c r="M231">
        <v>59</v>
      </c>
      <c r="N231">
        <v>59</v>
      </c>
      <c r="O231">
        <v>61</v>
      </c>
      <c r="P231">
        <v>62</v>
      </c>
      <c r="Q231">
        <v>61</v>
      </c>
      <c r="R231">
        <v>60</v>
      </c>
      <c r="S231">
        <v>61</v>
      </c>
      <c r="T231">
        <v>61</v>
      </c>
      <c r="U231">
        <v>61</v>
      </c>
      <c r="V231">
        <v>61</v>
      </c>
      <c r="W231">
        <v>61</v>
      </c>
      <c r="X231">
        <v>60</v>
      </c>
      <c r="Y231">
        <v>62</v>
      </c>
      <c r="Z231">
        <v>61</v>
      </c>
      <c r="AA231">
        <v>61</v>
      </c>
      <c r="AB231">
        <v>62</v>
      </c>
      <c r="AC231">
        <v>62</v>
      </c>
      <c r="AD231">
        <v>61</v>
      </c>
      <c r="AE231">
        <v>61</v>
      </c>
      <c r="AF231">
        <v>62</v>
      </c>
      <c r="AG231">
        <v>61</v>
      </c>
      <c r="AH231">
        <v>61</v>
      </c>
      <c r="AI231">
        <v>61</v>
      </c>
      <c r="AJ231">
        <v>60</v>
      </c>
      <c r="AK231">
        <v>60</v>
      </c>
      <c r="AL231">
        <v>61</v>
      </c>
      <c r="AM231">
        <v>60</v>
      </c>
      <c r="AN231">
        <v>60</v>
      </c>
      <c r="AO231">
        <v>59</v>
      </c>
      <c r="AP231">
        <v>60</v>
      </c>
      <c r="AQ231">
        <v>59</v>
      </c>
      <c r="AR231">
        <v>59</v>
      </c>
      <c r="AS231">
        <v>59</v>
      </c>
      <c r="AT231">
        <v>59</v>
      </c>
      <c r="AU231">
        <v>61</v>
      </c>
      <c r="AV231">
        <v>61</v>
      </c>
      <c r="AW231">
        <v>62</v>
      </c>
      <c r="AX231">
        <v>61</v>
      </c>
    </row>
    <row r="232" spans="1:50" x14ac:dyDescent="0.25">
      <c r="A232">
        <v>572</v>
      </c>
      <c r="B232" t="s">
        <v>791</v>
      </c>
      <c r="C232">
        <v>57</v>
      </c>
      <c r="D232" t="s">
        <v>142</v>
      </c>
      <c r="E232">
        <v>5</v>
      </c>
      <c r="F232" t="s">
        <v>143</v>
      </c>
      <c r="G232">
        <v>125</v>
      </c>
      <c r="H232">
        <v>125</v>
      </c>
      <c r="I232">
        <v>125</v>
      </c>
      <c r="J232">
        <v>125</v>
      </c>
      <c r="K232">
        <v>125</v>
      </c>
      <c r="L232">
        <v>127</v>
      </c>
      <c r="M232">
        <v>125</v>
      </c>
      <c r="N232">
        <v>126</v>
      </c>
      <c r="O232">
        <v>124</v>
      </c>
      <c r="P232">
        <v>125</v>
      </c>
      <c r="Q232">
        <v>125</v>
      </c>
      <c r="R232">
        <v>125</v>
      </c>
      <c r="S232">
        <v>124</v>
      </c>
      <c r="T232">
        <v>128</v>
      </c>
      <c r="U232">
        <v>126</v>
      </c>
      <c r="V232">
        <v>124</v>
      </c>
      <c r="W232">
        <v>124</v>
      </c>
      <c r="X232">
        <v>126</v>
      </c>
      <c r="Y232">
        <v>125</v>
      </c>
      <c r="Z232">
        <v>124</v>
      </c>
      <c r="AA232">
        <v>121</v>
      </c>
      <c r="AB232">
        <v>121</v>
      </c>
      <c r="AC232">
        <v>123</v>
      </c>
      <c r="AD232">
        <v>124</v>
      </c>
      <c r="AE232">
        <v>122</v>
      </c>
      <c r="AF232">
        <v>125</v>
      </c>
      <c r="AG232">
        <v>124</v>
      </c>
      <c r="AH232">
        <v>124</v>
      </c>
      <c r="AI232">
        <v>123</v>
      </c>
      <c r="AJ232">
        <v>124</v>
      </c>
      <c r="AK232">
        <v>131</v>
      </c>
      <c r="AL232">
        <v>125</v>
      </c>
      <c r="AM232">
        <v>123</v>
      </c>
      <c r="AN232">
        <v>123</v>
      </c>
      <c r="AO232">
        <v>123</v>
      </c>
      <c r="AP232">
        <v>123</v>
      </c>
      <c r="AQ232">
        <v>123</v>
      </c>
      <c r="AR232">
        <v>122</v>
      </c>
      <c r="AS232">
        <v>123</v>
      </c>
      <c r="AT232">
        <v>125</v>
      </c>
      <c r="AU232">
        <v>123</v>
      </c>
      <c r="AV232">
        <v>125</v>
      </c>
      <c r="AW232">
        <v>123</v>
      </c>
      <c r="AX232">
        <v>124</v>
      </c>
    </row>
    <row r="233" spans="1:50" x14ac:dyDescent="0.25">
      <c r="A233">
        <v>113</v>
      </c>
      <c r="B233" t="s">
        <v>119</v>
      </c>
      <c r="C233">
        <v>11</v>
      </c>
      <c r="D233" t="s">
        <v>95</v>
      </c>
      <c r="E233">
        <v>1</v>
      </c>
      <c r="F233" t="s">
        <v>96</v>
      </c>
      <c r="G233">
        <v>47</v>
      </c>
      <c r="H233">
        <v>47</v>
      </c>
      <c r="I233">
        <v>49</v>
      </c>
      <c r="J233">
        <v>49</v>
      </c>
      <c r="K233">
        <v>51</v>
      </c>
      <c r="L233">
        <v>53</v>
      </c>
      <c r="M233">
        <v>53</v>
      </c>
      <c r="N233">
        <v>52</v>
      </c>
      <c r="O233">
        <v>50</v>
      </c>
      <c r="P233">
        <v>50</v>
      </c>
      <c r="Q233">
        <v>50</v>
      </c>
      <c r="R233">
        <v>50</v>
      </c>
      <c r="S233">
        <v>50</v>
      </c>
      <c r="T233">
        <v>42</v>
      </c>
      <c r="U233">
        <v>40</v>
      </c>
      <c r="V233">
        <v>40</v>
      </c>
      <c r="W233">
        <v>40</v>
      </c>
      <c r="X233">
        <v>40</v>
      </c>
      <c r="Y233">
        <v>40</v>
      </c>
      <c r="Z233">
        <v>40</v>
      </c>
      <c r="AA233">
        <v>40</v>
      </c>
      <c r="AB233">
        <v>38</v>
      </c>
      <c r="AC233">
        <v>38</v>
      </c>
      <c r="AD233">
        <v>40</v>
      </c>
      <c r="AE233">
        <v>38</v>
      </c>
      <c r="AF233">
        <v>38</v>
      </c>
      <c r="AG233">
        <v>36</v>
      </c>
      <c r="AH233">
        <v>38</v>
      </c>
      <c r="AI233">
        <v>38</v>
      </c>
      <c r="AJ233">
        <v>36</v>
      </c>
      <c r="AK233">
        <v>32</v>
      </c>
      <c r="AL233">
        <v>32</v>
      </c>
      <c r="AM233">
        <v>32</v>
      </c>
      <c r="AN233">
        <v>32</v>
      </c>
      <c r="AO233">
        <v>32</v>
      </c>
      <c r="AP233">
        <v>32</v>
      </c>
      <c r="AQ233">
        <v>32</v>
      </c>
      <c r="AR233">
        <v>32</v>
      </c>
      <c r="AS233">
        <v>35</v>
      </c>
      <c r="AT233">
        <v>37</v>
      </c>
      <c r="AU233">
        <v>36</v>
      </c>
      <c r="AV233">
        <v>36</v>
      </c>
      <c r="AW233">
        <v>38</v>
      </c>
      <c r="AX233">
        <v>38</v>
      </c>
    </row>
    <row r="234" spans="1:50" x14ac:dyDescent="0.25">
      <c r="A234">
        <v>113</v>
      </c>
      <c r="B234" t="s">
        <v>119</v>
      </c>
      <c r="C234">
        <v>11</v>
      </c>
      <c r="D234" t="s">
        <v>95</v>
      </c>
      <c r="E234">
        <v>1</v>
      </c>
      <c r="F234" t="s">
        <v>96</v>
      </c>
      <c r="G234">
        <v>133</v>
      </c>
      <c r="H234">
        <v>133</v>
      </c>
      <c r="I234">
        <v>133</v>
      </c>
      <c r="J234">
        <v>133</v>
      </c>
      <c r="K234">
        <v>133</v>
      </c>
      <c r="L234">
        <v>133</v>
      </c>
      <c r="M234">
        <v>133</v>
      </c>
      <c r="N234">
        <v>136</v>
      </c>
      <c r="O234">
        <v>134</v>
      </c>
      <c r="P234">
        <v>135</v>
      </c>
      <c r="Q234">
        <v>133</v>
      </c>
      <c r="R234">
        <v>133</v>
      </c>
      <c r="S234">
        <v>136</v>
      </c>
      <c r="T234">
        <v>134</v>
      </c>
      <c r="U234">
        <v>137</v>
      </c>
      <c r="V234">
        <v>133</v>
      </c>
      <c r="W234">
        <v>134</v>
      </c>
      <c r="X234">
        <v>133</v>
      </c>
      <c r="Y234">
        <v>133</v>
      </c>
      <c r="Z234">
        <v>133</v>
      </c>
      <c r="AA234">
        <v>135</v>
      </c>
      <c r="AB234">
        <v>134</v>
      </c>
      <c r="AC234">
        <v>133</v>
      </c>
      <c r="AD234">
        <v>133</v>
      </c>
      <c r="AE234">
        <v>133</v>
      </c>
      <c r="AF234">
        <v>130</v>
      </c>
      <c r="AG234">
        <v>130</v>
      </c>
      <c r="AH234">
        <v>131</v>
      </c>
      <c r="AI234">
        <v>131</v>
      </c>
      <c r="AJ234">
        <v>130</v>
      </c>
      <c r="AK234">
        <v>130</v>
      </c>
      <c r="AL234">
        <v>131</v>
      </c>
      <c r="AM234">
        <v>131</v>
      </c>
      <c r="AN234">
        <v>130</v>
      </c>
      <c r="AO234">
        <v>130</v>
      </c>
      <c r="AP234">
        <v>142</v>
      </c>
      <c r="AQ234">
        <v>142</v>
      </c>
      <c r="AR234">
        <v>142</v>
      </c>
      <c r="AS234">
        <v>138</v>
      </c>
      <c r="AT234">
        <v>142</v>
      </c>
      <c r="AU234">
        <v>141</v>
      </c>
      <c r="AV234">
        <v>142</v>
      </c>
      <c r="AW234">
        <v>142</v>
      </c>
      <c r="AX234">
        <v>141</v>
      </c>
    </row>
    <row r="235" spans="1:50" x14ac:dyDescent="0.25">
      <c r="A235">
        <v>113</v>
      </c>
      <c r="B235" t="s">
        <v>119</v>
      </c>
      <c r="C235">
        <v>11</v>
      </c>
      <c r="D235" t="s">
        <v>95</v>
      </c>
      <c r="E235">
        <v>1</v>
      </c>
      <c r="F235" t="s">
        <v>96</v>
      </c>
      <c r="G235">
        <v>224</v>
      </c>
      <c r="H235">
        <v>234</v>
      </c>
      <c r="I235">
        <v>194</v>
      </c>
      <c r="J235">
        <v>180</v>
      </c>
      <c r="K235">
        <v>207</v>
      </c>
      <c r="L235">
        <v>211</v>
      </c>
      <c r="M235">
        <v>203</v>
      </c>
      <c r="N235">
        <v>202</v>
      </c>
      <c r="O235">
        <v>205</v>
      </c>
      <c r="P235">
        <v>278</v>
      </c>
      <c r="Q235">
        <v>295</v>
      </c>
      <c r="R235">
        <v>285</v>
      </c>
      <c r="S235">
        <v>295</v>
      </c>
      <c r="T235">
        <v>287</v>
      </c>
      <c r="U235">
        <v>282</v>
      </c>
      <c r="V235">
        <v>284</v>
      </c>
      <c r="W235">
        <v>279</v>
      </c>
      <c r="X235">
        <v>191</v>
      </c>
      <c r="Y235">
        <v>158</v>
      </c>
      <c r="Z235">
        <v>203</v>
      </c>
      <c r="AA235">
        <v>241</v>
      </c>
      <c r="AB235">
        <v>243</v>
      </c>
      <c r="AC235">
        <v>229</v>
      </c>
      <c r="AD235">
        <v>229</v>
      </c>
      <c r="AE235">
        <v>229</v>
      </c>
      <c r="AF235">
        <v>227</v>
      </c>
      <c r="AG235">
        <v>203</v>
      </c>
      <c r="AH235">
        <v>227</v>
      </c>
      <c r="AI235">
        <v>232</v>
      </c>
      <c r="AJ235">
        <v>232</v>
      </c>
      <c r="AK235">
        <v>231</v>
      </c>
      <c r="AL235">
        <v>239</v>
      </c>
      <c r="AM235">
        <v>231</v>
      </c>
      <c r="AN235">
        <v>237</v>
      </c>
      <c r="AO235">
        <v>219</v>
      </c>
      <c r="AP235">
        <v>230</v>
      </c>
      <c r="AQ235">
        <v>226</v>
      </c>
      <c r="AR235">
        <v>228</v>
      </c>
      <c r="AS235">
        <v>228</v>
      </c>
      <c r="AT235">
        <v>231</v>
      </c>
      <c r="AU235">
        <v>232</v>
      </c>
      <c r="AV235">
        <v>232</v>
      </c>
      <c r="AW235">
        <v>234</v>
      </c>
      <c r="AX235">
        <v>238</v>
      </c>
    </row>
    <row r="236" spans="1:50" x14ac:dyDescent="0.25">
      <c r="A236">
        <v>113</v>
      </c>
      <c r="B236" t="s">
        <v>119</v>
      </c>
      <c r="C236">
        <v>11</v>
      </c>
      <c r="D236" t="s">
        <v>95</v>
      </c>
      <c r="E236">
        <v>1</v>
      </c>
      <c r="F236" t="s">
        <v>96</v>
      </c>
      <c r="G236">
        <v>100</v>
      </c>
      <c r="H236">
        <v>100</v>
      </c>
      <c r="I236">
        <v>100</v>
      </c>
      <c r="J236">
        <v>100</v>
      </c>
      <c r="K236">
        <v>100</v>
      </c>
      <c r="L236">
        <v>100</v>
      </c>
      <c r="M236">
        <v>100</v>
      </c>
      <c r="N236">
        <v>100</v>
      </c>
      <c r="O236">
        <v>104</v>
      </c>
      <c r="P236">
        <v>102</v>
      </c>
      <c r="Q236">
        <v>110</v>
      </c>
      <c r="R236">
        <v>110</v>
      </c>
      <c r="S236">
        <v>110</v>
      </c>
      <c r="T236">
        <v>100</v>
      </c>
      <c r="U236">
        <v>95</v>
      </c>
      <c r="V236">
        <v>100</v>
      </c>
      <c r="W236">
        <v>100</v>
      </c>
      <c r="X236">
        <v>100</v>
      </c>
      <c r="Y236">
        <v>100</v>
      </c>
      <c r="Z236">
        <v>100</v>
      </c>
      <c r="AA236">
        <v>118</v>
      </c>
      <c r="AB236">
        <v>100</v>
      </c>
      <c r="AC236">
        <v>100</v>
      </c>
      <c r="AD236">
        <v>95</v>
      </c>
      <c r="AE236">
        <v>92</v>
      </c>
      <c r="AF236">
        <v>95</v>
      </c>
      <c r="AG236">
        <v>102</v>
      </c>
      <c r="AH236">
        <v>103</v>
      </c>
      <c r="AI236">
        <v>103</v>
      </c>
      <c r="AJ236">
        <v>106</v>
      </c>
      <c r="AK236">
        <v>103</v>
      </c>
      <c r="AL236">
        <v>103</v>
      </c>
      <c r="AM236">
        <v>103</v>
      </c>
      <c r="AN236">
        <v>102</v>
      </c>
      <c r="AO236">
        <v>90</v>
      </c>
      <c r="AP236">
        <v>107</v>
      </c>
      <c r="AQ236">
        <v>107</v>
      </c>
      <c r="AR236">
        <v>97</v>
      </c>
      <c r="AS236">
        <v>97</v>
      </c>
      <c r="AT236">
        <v>97</v>
      </c>
      <c r="AU236">
        <v>96</v>
      </c>
      <c r="AV236">
        <v>96</v>
      </c>
      <c r="AW236">
        <v>117</v>
      </c>
      <c r="AX236">
        <v>99</v>
      </c>
    </row>
    <row r="237" spans="1:50" x14ac:dyDescent="0.25">
      <c r="A237">
        <v>231</v>
      </c>
      <c r="B237" t="s">
        <v>353</v>
      </c>
      <c r="C237">
        <v>23</v>
      </c>
      <c r="D237" t="s">
        <v>354</v>
      </c>
      <c r="E237">
        <v>2</v>
      </c>
      <c r="F237" t="s">
        <v>355</v>
      </c>
      <c r="G237">
        <v>64</v>
      </c>
      <c r="H237">
        <v>64</v>
      </c>
      <c r="I237">
        <v>64</v>
      </c>
      <c r="J237">
        <v>64</v>
      </c>
      <c r="K237">
        <v>64</v>
      </c>
      <c r="L237">
        <v>64</v>
      </c>
      <c r="M237">
        <v>64</v>
      </c>
      <c r="N237">
        <v>64</v>
      </c>
      <c r="O237">
        <v>64</v>
      </c>
      <c r="P237">
        <v>64</v>
      </c>
      <c r="Q237">
        <v>64</v>
      </c>
      <c r="R237">
        <v>64</v>
      </c>
      <c r="S237">
        <v>64</v>
      </c>
      <c r="T237">
        <v>64</v>
      </c>
      <c r="U237">
        <v>64</v>
      </c>
      <c r="V237">
        <v>64</v>
      </c>
      <c r="W237">
        <v>63</v>
      </c>
      <c r="X237">
        <v>63</v>
      </c>
      <c r="Y237">
        <v>63</v>
      </c>
      <c r="Z237">
        <v>63</v>
      </c>
      <c r="AA237">
        <v>63</v>
      </c>
      <c r="AB237">
        <v>63</v>
      </c>
      <c r="AC237">
        <v>63</v>
      </c>
      <c r="AD237">
        <v>63</v>
      </c>
      <c r="AE237">
        <v>63</v>
      </c>
      <c r="AF237">
        <v>63</v>
      </c>
      <c r="AG237">
        <v>63</v>
      </c>
      <c r="AH237">
        <v>63</v>
      </c>
      <c r="AI237">
        <v>63</v>
      </c>
      <c r="AJ237">
        <v>63</v>
      </c>
      <c r="AK237">
        <v>63</v>
      </c>
      <c r="AL237">
        <v>63</v>
      </c>
      <c r="AM237">
        <v>63</v>
      </c>
      <c r="AN237">
        <v>63</v>
      </c>
      <c r="AO237">
        <v>63</v>
      </c>
      <c r="AP237">
        <v>63</v>
      </c>
      <c r="AQ237">
        <v>63</v>
      </c>
      <c r="AR237">
        <v>63</v>
      </c>
      <c r="AS237">
        <v>63</v>
      </c>
      <c r="AT237">
        <v>63</v>
      </c>
      <c r="AU237">
        <v>63</v>
      </c>
      <c r="AV237">
        <v>63</v>
      </c>
      <c r="AW237">
        <v>63</v>
      </c>
      <c r="AX237">
        <v>63</v>
      </c>
    </row>
    <row r="238" spans="1:50" x14ac:dyDescent="0.25">
      <c r="A238">
        <v>113</v>
      </c>
      <c r="B238" t="s">
        <v>119</v>
      </c>
      <c r="C238">
        <v>11</v>
      </c>
      <c r="D238" t="s">
        <v>95</v>
      </c>
      <c r="E238">
        <v>1</v>
      </c>
      <c r="F238" t="s">
        <v>96</v>
      </c>
      <c r="G238">
        <v>178</v>
      </c>
      <c r="H238">
        <v>179</v>
      </c>
      <c r="I238">
        <v>176</v>
      </c>
      <c r="J238">
        <v>118</v>
      </c>
      <c r="K238">
        <v>116</v>
      </c>
      <c r="L238">
        <v>116</v>
      </c>
      <c r="M238">
        <v>125</v>
      </c>
      <c r="N238">
        <v>121</v>
      </c>
      <c r="O238">
        <v>116</v>
      </c>
      <c r="P238">
        <v>112</v>
      </c>
      <c r="Q238">
        <v>115</v>
      </c>
      <c r="R238">
        <v>113</v>
      </c>
      <c r="S238">
        <v>114</v>
      </c>
      <c r="T238">
        <v>116</v>
      </c>
      <c r="U238">
        <v>115</v>
      </c>
      <c r="V238">
        <v>117</v>
      </c>
      <c r="W238">
        <v>98</v>
      </c>
      <c r="X238">
        <v>98</v>
      </c>
      <c r="Y238">
        <v>97</v>
      </c>
      <c r="Z238">
        <v>100</v>
      </c>
      <c r="AA238">
        <v>99</v>
      </c>
      <c r="AB238">
        <v>100</v>
      </c>
      <c r="AC238">
        <v>102</v>
      </c>
      <c r="AD238">
        <v>102</v>
      </c>
      <c r="AE238">
        <v>142</v>
      </c>
      <c r="AF238">
        <v>95</v>
      </c>
      <c r="AG238">
        <v>96</v>
      </c>
      <c r="AH238">
        <v>114</v>
      </c>
      <c r="AI238">
        <v>109</v>
      </c>
      <c r="AJ238">
        <v>105</v>
      </c>
      <c r="AK238">
        <v>103</v>
      </c>
      <c r="AL238">
        <v>86</v>
      </c>
      <c r="AM238">
        <v>86</v>
      </c>
      <c r="AN238">
        <v>87</v>
      </c>
      <c r="AO238">
        <v>79</v>
      </c>
      <c r="AP238">
        <v>89</v>
      </c>
      <c r="AQ238">
        <v>89</v>
      </c>
      <c r="AR238">
        <v>73</v>
      </c>
      <c r="AS238">
        <v>75</v>
      </c>
      <c r="AT238">
        <v>123</v>
      </c>
      <c r="AU238">
        <v>123</v>
      </c>
      <c r="AV238">
        <v>126</v>
      </c>
      <c r="AW238">
        <v>120</v>
      </c>
      <c r="AX238">
        <v>95</v>
      </c>
    </row>
    <row r="239" spans="1:50" x14ac:dyDescent="0.25">
      <c r="A239">
        <v>114</v>
      </c>
      <c r="B239" t="s">
        <v>94</v>
      </c>
      <c r="C239">
        <v>11</v>
      </c>
      <c r="D239" t="s">
        <v>95</v>
      </c>
      <c r="E239">
        <v>1</v>
      </c>
      <c r="F239" t="s">
        <v>96</v>
      </c>
      <c r="G239">
        <v>133</v>
      </c>
      <c r="H239">
        <v>133</v>
      </c>
      <c r="I239">
        <v>133</v>
      </c>
      <c r="J239">
        <v>94</v>
      </c>
      <c r="K239">
        <v>94</v>
      </c>
      <c r="L239">
        <v>94</v>
      </c>
      <c r="M239">
        <v>94</v>
      </c>
      <c r="N239">
        <v>94</v>
      </c>
      <c r="O239">
        <v>94</v>
      </c>
      <c r="P239">
        <v>94</v>
      </c>
      <c r="Q239">
        <v>94</v>
      </c>
      <c r="R239">
        <v>94</v>
      </c>
      <c r="S239">
        <v>98</v>
      </c>
      <c r="T239">
        <v>108</v>
      </c>
      <c r="U239">
        <v>94</v>
      </c>
      <c r="V239">
        <v>94</v>
      </c>
      <c r="W239">
        <v>94</v>
      </c>
      <c r="X239">
        <v>94</v>
      </c>
      <c r="Y239">
        <v>94</v>
      </c>
      <c r="Z239">
        <v>94</v>
      </c>
      <c r="AA239">
        <v>94</v>
      </c>
      <c r="AB239">
        <v>88</v>
      </c>
      <c r="AC239">
        <v>94</v>
      </c>
      <c r="AD239">
        <v>94</v>
      </c>
      <c r="AE239">
        <v>94</v>
      </c>
      <c r="AF239">
        <v>94</v>
      </c>
      <c r="AG239">
        <v>94</v>
      </c>
      <c r="AH239">
        <v>94</v>
      </c>
      <c r="AI239">
        <v>94</v>
      </c>
      <c r="AJ239">
        <v>98</v>
      </c>
      <c r="AK239">
        <v>108</v>
      </c>
      <c r="AL239">
        <v>98</v>
      </c>
      <c r="AM239">
        <v>98</v>
      </c>
      <c r="AN239">
        <v>98</v>
      </c>
      <c r="AO239">
        <v>98</v>
      </c>
      <c r="AP239">
        <v>98</v>
      </c>
      <c r="AQ239">
        <v>98</v>
      </c>
      <c r="AR239">
        <v>98</v>
      </c>
      <c r="AS239">
        <v>98</v>
      </c>
      <c r="AT239">
        <v>98</v>
      </c>
      <c r="AU239">
        <v>98</v>
      </c>
      <c r="AV239">
        <v>98</v>
      </c>
      <c r="AW239">
        <v>97</v>
      </c>
      <c r="AX239">
        <v>97</v>
      </c>
    </row>
    <row r="240" spans="1:50" x14ac:dyDescent="0.25">
      <c r="A240">
        <v>114</v>
      </c>
      <c r="B240" t="s">
        <v>94</v>
      </c>
      <c r="C240">
        <v>11</v>
      </c>
      <c r="D240" t="s">
        <v>95</v>
      </c>
      <c r="E240">
        <v>1</v>
      </c>
      <c r="F240" t="s">
        <v>96</v>
      </c>
      <c r="G240">
        <v>16</v>
      </c>
      <c r="H240">
        <v>16</v>
      </c>
      <c r="I240">
        <v>16</v>
      </c>
      <c r="J240">
        <v>16</v>
      </c>
      <c r="K240">
        <v>16</v>
      </c>
      <c r="L240">
        <v>16</v>
      </c>
      <c r="M240">
        <v>16</v>
      </c>
      <c r="N240">
        <v>16</v>
      </c>
      <c r="O240">
        <v>16</v>
      </c>
      <c r="P240">
        <v>16</v>
      </c>
      <c r="Q240">
        <v>16</v>
      </c>
      <c r="R240">
        <v>16</v>
      </c>
      <c r="S240">
        <v>16</v>
      </c>
      <c r="T240">
        <v>16</v>
      </c>
      <c r="U240">
        <v>16</v>
      </c>
      <c r="V240">
        <v>16</v>
      </c>
      <c r="W240">
        <v>16</v>
      </c>
      <c r="X240">
        <v>16</v>
      </c>
      <c r="Y240">
        <v>16</v>
      </c>
      <c r="Z240">
        <v>16</v>
      </c>
      <c r="AA240">
        <v>16</v>
      </c>
      <c r="AB240">
        <v>16</v>
      </c>
      <c r="AC240">
        <v>16</v>
      </c>
      <c r="AD240">
        <v>16</v>
      </c>
      <c r="AE240">
        <v>16</v>
      </c>
      <c r="AF240">
        <v>16</v>
      </c>
      <c r="AG240">
        <v>16</v>
      </c>
      <c r="AH240">
        <v>16</v>
      </c>
      <c r="AI240">
        <v>16</v>
      </c>
      <c r="AJ240">
        <v>16</v>
      </c>
      <c r="AK240">
        <v>16</v>
      </c>
      <c r="AL240">
        <v>16</v>
      </c>
      <c r="AM240">
        <v>16</v>
      </c>
      <c r="AN240">
        <v>16</v>
      </c>
      <c r="AO240">
        <v>16</v>
      </c>
      <c r="AP240">
        <v>16</v>
      </c>
      <c r="AQ240">
        <v>16</v>
      </c>
      <c r="AR240">
        <v>16</v>
      </c>
      <c r="AS240">
        <v>16</v>
      </c>
      <c r="AT240">
        <v>16</v>
      </c>
      <c r="AU240">
        <v>16</v>
      </c>
      <c r="AV240">
        <v>18</v>
      </c>
      <c r="AW240">
        <v>18</v>
      </c>
      <c r="AX240">
        <v>18</v>
      </c>
    </row>
    <row r="241" spans="1:50" x14ac:dyDescent="0.25">
      <c r="A241">
        <v>113</v>
      </c>
      <c r="B241" t="s">
        <v>119</v>
      </c>
      <c r="C241">
        <v>11</v>
      </c>
      <c r="D241" t="s">
        <v>95</v>
      </c>
      <c r="E241">
        <v>1</v>
      </c>
      <c r="F241" t="s">
        <v>96</v>
      </c>
      <c r="G241">
        <v>111</v>
      </c>
      <c r="H241">
        <v>174</v>
      </c>
      <c r="I241">
        <v>175</v>
      </c>
      <c r="J241">
        <v>122</v>
      </c>
      <c r="K241">
        <v>132</v>
      </c>
      <c r="L241">
        <v>121</v>
      </c>
      <c r="M241">
        <v>121</v>
      </c>
      <c r="N241">
        <v>121</v>
      </c>
      <c r="O241">
        <v>121</v>
      </c>
      <c r="P241">
        <v>114</v>
      </c>
      <c r="Q241">
        <v>112</v>
      </c>
      <c r="R241">
        <v>112</v>
      </c>
      <c r="S241">
        <v>112</v>
      </c>
      <c r="T241">
        <v>112</v>
      </c>
      <c r="U241">
        <v>112</v>
      </c>
      <c r="V241">
        <v>112</v>
      </c>
      <c r="W241">
        <v>112</v>
      </c>
      <c r="X241">
        <v>114</v>
      </c>
      <c r="Y241">
        <v>114</v>
      </c>
      <c r="Z241">
        <v>100</v>
      </c>
      <c r="AA241">
        <v>106</v>
      </c>
      <c r="AB241">
        <v>106</v>
      </c>
      <c r="AC241">
        <v>106</v>
      </c>
      <c r="AD241">
        <v>106</v>
      </c>
      <c r="AE241">
        <v>104</v>
      </c>
      <c r="AF241">
        <v>104</v>
      </c>
      <c r="AG241">
        <v>104</v>
      </c>
      <c r="AH241">
        <v>104</v>
      </c>
      <c r="AI241">
        <v>104</v>
      </c>
      <c r="AJ241">
        <v>104</v>
      </c>
      <c r="AK241">
        <v>104</v>
      </c>
      <c r="AL241">
        <v>104</v>
      </c>
      <c r="AM241">
        <v>104</v>
      </c>
      <c r="AN241">
        <v>104</v>
      </c>
      <c r="AO241">
        <v>104</v>
      </c>
      <c r="AP241">
        <v>104</v>
      </c>
      <c r="AQ241">
        <v>104</v>
      </c>
      <c r="AR241">
        <v>103</v>
      </c>
      <c r="AS241">
        <v>101</v>
      </c>
      <c r="AT241">
        <v>101</v>
      </c>
      <c r="AU241">
        <v>100</v>
      </c>
      <c r="AV241">
        <v>99</v>
      </c>
      <c r="AW241">
        <v>100</v>
      </c>
      <c r="AX241">
        <v>100</v>
      </c>
    </row>
    <row r="242" spans="1:50" x14ac:dyDescent="0.25">
      <c r="A242">
        <v>113</v>
      </c>
      <c r="B242" t="s">
        <v>119</v>
      </c>
      <c r="C242">
        <v>11</v>
      </c>
      <c r="D242" t="s">
        <v>95</v>
      </c>
      <c r="E242">
        <v>1</v>
      </c>
      <c r="F242" t="s">
        <v>96</v>
      </c>
      <c r="G242">
        <v>94</v>
      </c>
      <c r="H242">
        <v>94</v>
      </c>
      <c r="I242">
        <v>96</v>
      </c>
      <c r="J242">
        <v>96</v>
      </c>
      <c r="K242">
        <v>96</v>
      </c>
      <c r="L242">
        <v>76</v>
      </c>
      <c r="M242">
        <v>80</v>
      </c>
      <c r="N242">
        <v>80</v>
      </c>
      <c r="O242">
        <v>102</v>
      </c>
      <c r="P242">
        <v>102</v>
      </c>
      <c r="Q242">
        <v>102</v>
      </c>
      <c r="R242">
        <v>98</v>
      </c>
      <c r="S242">
        <v>102</v>
      </c>
      <c r="T242">
        <v>102</v>
      </c>
      <c r="U242">
        <v>102</v>
      </c>
      <c r="V242">
        <v>102</v>
      </c>
      <c r="W242">
        <v>102</v>
      </c>
      <c r="X242">
        <v>102</v>
      </c>
      <c r="Y242">
        <v>81</v>
      </c>
      <c r="Z242">
        <v>102</v>
      </c>
      <c r="AA242">
        <v>102</v>
      </c>
      <c r="AB242">
        <v>102</v>
      </c>
      <c r="AC242">
        <v>102</v>
      </c>
      <c r="AD242">
        <v>102</v>
      </c>
      <c r="AE242">
        <v>102</v>
      </c>
      <c r="AF242">
        <v>102</v>
      </c>
      <c r="AG242">
        <v>102</v>
      </c>
      <c r="AH242">
        <v>102</v>
      </c>
      <c r="AI242">
        <v>102</v>
      </c>
      <c r="AJ242">
        <v>102</v>
      </c>
      <c r="AK242">
        <v>102</v>
      </c>
      <c r="AL242">
        <v>102</v>
      </c>
      <c r="AM242">
        <v>102</v>
      </c>
      <c r="AN242">
        <v>94</v>
      </c>
      <c r="AO242">
        <v>94</v>
      </c>
      <c r="AP242">
        <v>90</v>
      </c>
      <c r="AQ242">
        <v>94</v>
      </c>
      <c r="AR242">
        <v>94</v>
      </c>
      <c r="AS242">
        <v>86</v>
      </c>
      <c r="AT242">
        <v>86</v>
      </c>
      <c r="AU242">
        <v>85</v>
      </c>
      <c r="AV242">
        <v>85</v>
      </c>
      <c r="AW242">
        <v>85</v>
      </c>
      <c r="AX242">
        <v>85</v>
      </c>
    </row>
    <row r="243" spans="1:50" x14ac:dyDescent="0.25">
      <c r="A243">
        <v>113</v>
      </c>
      <c r="B243" t="s">
        <v>119</v>
      </c>
      <c r="C243">
        <v>11</v>
      </c>
      <c r="D243" t="s">
        <v>95</v>
      </c>
      <c r="E243">
        <v>1</v>
      </c>
      <c r="F243" t="s">
        <v>96</v>
      </c>
      <c r="G243">
        <v>37</v>
      </c>
      <c r="H243">
        <v>37</v>
      </c>
      <c r="I243">
        <v>37</v>
      </c>
      <c r="J243">
        <v>37</v>
      </c>
      <c r="K243">
        <v>37</v>
      </c>
      <c r="L243">
        <v>37</v>
      </c>
      <c r="M243">
        <v>37</v>
      </c>
      <c r="N243">
        <v>37</v>
      </c>
      <c r="O243">
        <v>37</v>
      </c>
      <c r="P243">
        <v>37</v>
      </c>
      <c r="Q243">
        <v>37</v>
      </c>
      <c r="R243">
        <v>37</v>
      </c>
      <c r="S243">
        <v>37</v>
      </c>
      <c r="T243">
        <v>37</v>
      </c>
      <c r="U243">
        <v>37</v>
      </c>
      <c r="V243">
        <v>37</v>
      </c>
      <c r="W243">
        <v>37</v>
      </c>
      <c r="X243">
        <v>37</v>
      </c>
      <c r="Y243">
        <v>37</v>
      </c>
      <c r="Z243">
        <v>37</v>
      </c>
      <c r="AA243">
        <v>37</v>
      </c>
      <c r="AB243">
        <v>37</v>
      </c>
      <c r="AC243">
        <v>37</v>
      </c>
      <c r="AD243">
        <v>37</v>
      </c>
      <c r="AE243">
        <v>37</v>
      </c>
      <c r="AF243">
        <v>37</v>
      </c>
      <c r="AG243">
        <v>37</v>
      </c>
      <c r="AH243">
        <v>37</v>
      </c>
      <c r="AI243">
        <v>37</v>
      </c>
      <c r="AJ243">
        <v>37</v>
      </c>
      <c r="AK243">
        <v>37</v>
      </c>
      <c r="AL243">
        <v>37</v>
      </c>
      <c r="AM243">
        <v>37</v>
      </c>
      <c r="AN243">
        <v>37</v>
      </c>
      <c r="AO243">
        <v>37</v>
      </c>
      <c r="AP243">
        <v>37</v>
      </c>
      <c r="AQ243">
        <v>37</v>
      </c>
      <c r="AR243">
        <v>37</v>
      </c>
      <c r="AS243">
        <v>37</v>
      </c>
      <c r="AT243">
        <v>37</v>
      </c>
      <c r="AU243">
        <v>37</v>
      </c>
      <c r="AV243">
        <v>37</v>
      </c>
      <c r="AW243">
        <v>37</v>
      </c>
      <c r="AX243">
        <v>37</v>
      </c>
    </row>
    <row r="244" spans="1:50" x14ac:dyDescent="0.25">
      <c r="A244">
        <v>573</v>
      </c>
      <c r="B244" t="s">
        <v>141</v>
      </c>
      <c r="C244">
        <v>57</v>
      </c>
      <c r="D244" t="s">
        <v>142</v>
      </c>
      <c r="E244">
        <v>5</v>
      </c>
      <c r="F244" t="s">
        <v>143</v>
      </c>
      <c r="G244">
        <v>47</v>
      </c>
      <c r="H244">
        <v>39</v>
      </c>
      <c r="I244">
        <v>39</v>
      </c>
      <c r="J244">
        <v>39</v>
      </c>
      <c r="K244">
        <v>41</v>
      </c>
      <c r="L244">
        <v>41</v>
      </c>
      <c r="M244">
        <v>41</v>
      </c>
      <c r="N244">
        <v>47</v>
      </c>
      <c r="O244">
        <v>47</v>
      </c>
      <c r="P244">
        <v>47</v>
      </c>
      <c r="Q244">
        <v>47</v>
      </c>
      <c r="R244">
        <v>47</v>
      </c>
      <c r="S244">
        <v>47</v>
      </c>
      <c r="T244">
        <v>47</v>
      </c>
      <c r="U244">
        <v>31</v>
      </c>
      <c r="V244">
        <v>31</v>
      </c>
      <c r="W244">
        <v>31</v>
      </c>
      <c r="X244">
        <v>31</v>
      </c>
      <c r="Y244">
        <v>31</v>
      </c>
      <c r="Z244">
        <v>31</v>
      </c>
      <c r="AA244">
        <v>31</v>
      </c>
      <c r="AB244">
        <v>30</v>
      </c>
      <c r="AC244">
        <v>31</v>
      </c>
      <c r="AD244">
        <v>31</v>
      </c>
      <c r="AE244">
        <v>31</v>
      </c>
      <c r="AF244">
        <v>30</v>
      </c>
      <c r="AG244">
        <v>30</v>
      </c>
      <c r="AH244">
        <v>30</v>
      </c>
      <c r="AI244">
        <v>30</v>
      </c>
      <c r="AJ244">
        <v>30</v>
      </c>
      <c r="AK244">
        <v>30</v>
      </c>
      <c r="AL244">
        <v>30</v>
      </c>
      <c r="AM244">
        <v>30</v>
      </c>
      <c r="AN244">
        <v>30</v>
      </c>
      <c r="AO244">
        <v>28</v>
      </c>
      <c r="AP244">
        <v>30</v>
      </c>
      <c r="AQ244">
        <v>30</v>
      </c>
      <c r="AR244">
        <v>30</v>
      </c>
      <c r="AS244">
        <v>30</v>
      </c>
      <c r="AT244">
        <v>30</v>
      </c>
      <c r="AU244">
        <v>29</v>
      </c>
      <c r="AV244">
        <v>29</v>
      </c>
      <c r="AW244">
        <v>29</v>
      </c>
      <c r="AX244">
        <v>29</v>
      </c>
    </row>
    <row r="245" spans="1:50" x14ac:dyDescent="0.25">
      <c r="A245">
        <v>114</v>
      </c>
      <c r="B245" t="s">
        <v>94</v>
      </c>
      <c r="C245">
        <v>11</v>
      </c>
      <c r="D245" t="s">
        <v>95</v>
      </c>
      <c r="E245">
        <v>1</v>
      </c>
      <c r="F245" t="s">
        <v>96</v>
      </c>
      <c r="G245">
        <v>45</v>
      </c>
      <c r="H245">
        <v>45</v>
      </c>
      <c r="I245">
        <v>45</v>
      </c>
      <c r="J245">
        <v>45</v>
      </c>
      <c r="K245">
        <v>45</v>
      </c>
      <c r="L245">
        <v>45</v>
      </c>
      <c r="M245">
        <v>45</v>
      </c>
      <c r="N245">
        <v>45</v>
      </c>
      <c r="O245">
        <v>45</v>
      </c>
      <c r="P245">
        <v>45</v>
      </c>
      <c r="Q245">
        <v>45</v>
      </c>
      <c r="R245">
        <v>45</v>
      </c>
      <c r="S245">
        <v>45</v>
      </c>
      <c r="T245">
        <v>45</v>
      </c>
      <c r="U245">
        <v>45</v>
      </c>
      <c r="V245">
        <v>45</v>
      </c>
      <c r="W245">
        <v>46</v>
      </c>
      <c r="X245">
        <v>46</v>
      </c>
      <c r="Y245">
        <v>46</v>
      </c>
      <c r="Z245">
        <v>46</v>
      </c>
      <c r="AA245">
        <v>46</v>
      </c>
      <c r="AB245">
        <v>46</v>
      </c>
      <c r="AC245">
        <v>46</v>
      </c>
      <c r="AD245">
        <v>46</v>
      </c>
      <c r="AE245">
        <v>46</v>
      </c>
      <c r="AF245">
        <v>46</v>
      </c>
      <c r="AG245">
        <v>46</v>
      </c>
      <c r="AH245">
        <v>46</v>
      </c>
      <c r="AI245">
        <v>46</v>
      </c>
      <c r="AJ245">
        <v>46</v>
      </c>
      <c r="AK245">
        <v>46</v>
      </c>
      <c r="AL245">
        <v>46</v>
      </c>
      <c r="AM245">
        <v>46</v>
      </c>
      <c r="AN245">
        <v>46</v>
      </c>
      <c r="AO245">
        <v>46</v>
      </c>
      <c r="AP245">
        <v>46</v>
      </c>
      <c r="AQ245">
        <v>46</v>
      </c>
      <c r="AR245">
        <v>46</v>
      </c>
      <c r="AS245">
        <v>46</v>
      </c>
      <c r="AT245">
        <v>46</v>
      </c>
      <c r="AU245">
        <v>45</v>
      </c>
      <c r="AV245">
        <v>45</v>
      </c>
      <c r="AW245">
        <v>45</v>
      </c>
      <c r="AX245">
        <v>45</v>
      </c>
    </row>
    <row r="246" spans="1:50" x14ac:dyDescent="0.25">
      <c r="A246">
        <v>113</v>
      </c>
      <c r="B246" t="s">
        <v>119</v>
      </c>
      <c r="C246">
        <v>11</v>
      </c>
      <c r="D246" t="s">
        <v>95</v>
      </c>
      <c r="E246">
        <v>1</v>
      </c>
      <c r="F246" t="s">
        <v>96</v>
      </c>
      <c r="G246">
        <v>47</v>
      </c>
      <c r="H246">
        <v>51</v>
      </c>
      <c r="I246">
        <v>50</v>
      </c>
      <c r="J246">
        <v>50</v>
      </c>
      <c r="K246">
        <v>50</v>
      </c>
      <c r="L246">
        <v>50</v>
      </c>
      <c r="M246">
        <v>50</v>
      </c>
      <c r="N246">
        <v>50</v>
      </c>
      <c r="O246">
        <v>47</v>
      </c>
      <c r="P246">
        <v>50</v>
      </c>
      <c r="Q246">
        <v>50</v>
      </c>
      <c r="R246">
        <v>50</v>
      </c>
      <c r="S246">
        <v>47</v>
      </c>
      <c r="T246">
        <v>47</v>
      </c>
      <c r="U246">
        <v>47</v>
      </c>
      <c r="V246">
        <v>46</v>
      </c>
      <c r="W246">
        <v>50</v>
      </c>
      <c r="X246">
        <v>49</v>
      </c>
      <c r="Y246">
        <v>45</v>
      </c>
      <c r="Z246">
        <v>45</v>
      </c>
      <c r="AA246">
        <v>45</v>
      </c>
      <c r="AB246">
        <v>45</v>
      </c>
      <c r="AC246">
        <v>47</v>
      </c>
      <c r="AD246">
        <v>46</v>
      </c>
      <c r="AE246">
        <v>45</v>
      </c>
      <c r="AF246">
        <v>47</v>
      </c>
      <c r="AG246">
        <v>45</v>
      </c>
      <c r="AH246">
        <v>50</v>
      </c>
      <c r="AI246">
        <v>47</v>
      </c>
      <c r="AJ246">
        <v>51</v>
      </c>
      <c r="AK246">
        <v>48</v>
      </c>
      <c r="AL246">
        <v>45</v>
      </c>
      <c r="AM246">
        <v>49</v>
      </c>
      <c r="AN246">
        <v>45</v>
      </c>
      <c r="AO246">
        <v>50</v>
      </c>
      <c r="AP246">
        <v>50</v>
      </c>
      <c r="AQ246">
        <v>42</v>
      </c>
      <c r="AR246">
        <v>47</v>
      </c>
      <c r="AS246">
        <v>45</v>
      </c>
      <c r="AT246">
        <v>45</v>
      </c>
      <c r="AU246">
        <v>45</v>
      </c>
      <c r="AV246">
        <v>47</v>
      </c>
      <c r="AW246">
        <v>45</v>
      </c>
      <c r="AX246">
        <v>47</v>
      </c>
    </row>
    <row r="247" spans="1:50" x14ac:dyDescent="0.25">
      <c r="A247">
        <v>113</v>
      </c>
      <c r="B247" t="s">
        <v>119</v>
      </c>
      <c r="C247">
        <v>11</v>
      </c>
      <c r="D247" t="s">
        <v>95</v>
      </c>
      <c r="E247">
        <v>1</v>
      </c>
      <c r="F247" t="s">
        <v>96</v>
      </c>
      <c r="G247">
        <v>42</v>
      </c>
      <c r="H247">
        <v>43</v>
      </c>
      <c r="I247">
        <v>42</v>
      </c>
      <c r="J247">
        <v>43</v>
      </c>
      <c r="K247">
        <v>44</v>
      </c>
      <c r="L247">
        <v>42</v>
      </c>
      <c r="M247">
        <v>43</v>
      </c>
      <c r="N247">
        <v>42</v>
      </c>
      <c r="O247">
        <v>42</v>
      </c>
      <c r="P247">
        <v>42</v>
      </c>
      <c r="Q247">
        <v>42</v>
      </c>
      <c r="R247">
        <v>44</v>
      </c>
      <c r="S247">
        <v>43</v>
      </c>
      <c r="T247">
        <v>42</v>
      </c>
      <c r="U247">
        <v>42</v>
      </c>
      <c r="V247">
        <v>42</v>
      </c>
      <c r="W247">
        <v>43</v>
      </c>
      <c r="X247">
        <v>45</v>
      </c>
      <c r="Y247">
        <v>44</v>
      </c>
      <c r="Z247">
        <v>42</v>
      </c>
      <c r="AA247">
        <v>42</v>
      </c>
      <c r="AB247">
        <v>43</v>
      </c>
      <c r="AC247">
        <v>44</v>
      </c>
      <c r="AD247">
        <v>45</v>
      </c>
      <c r="AE247">
        <v>43</v>
      </c>
      <c r="AF247">
        <v>43</v>
      </c>
      <c r="AG247">
        <v>43</v>
      </c>
      <c r="AH247">
        <v>44</v>
      </c>
      <c r="AI247">
        <v>43</v>
      </c>
      <c r="AJ247">
        <v>45</v>
      </c>
      <c r="AK247">
        <v>45</v>
      </c>
      <c r="AL247">
        <v>42</v>
      </c>
      <c r="AM247">
        <v>42</v>
      </c>
      <c r="AN247">
        <v>43</v>
      </c>
      <c r="AO247">
        <v>44</v>
      </c>
      <c r="AP247">
        <v>42</v>
      </c>
      <c r="AQ247">
        <v>42</v>
      </c>
      <c r="AR247">
        <v>44</v>
      </c>
      <c r="AS247">
        <v>43</v>
      </c>
      <c r="AT247">
        <v>42</v>
      </c>
      <c r="AU247">
        <v>42</v>
      </c>
      <c r="AV247">
        <v>44</v>
      </c>
      <c r="AW247">
        <v>42</v>
      </c>
      <c r="AX247">
        <v>42</v>
      </c>
    </row>
    <row r="248" spans="1:50" x14ac:dyDescent="0.25">
      <c r="A248">
        <v>117</v>
      </c>
      <c r="B248" t="s">
        <v>376</v>
      </c>
      <c r="C248">
        <v>11</v>
      </c>
      <c r="D248" t="s">
        <v>95</v>
      </c>
      <c r="E248">
        <v>1</v>
      </c>
      <c r="F248" t="s">
        <v>96</v>
      </c>
      <c r="G248">
        <v>364</v>
      </c>
      <c r="H248">
        <v>356</v>
      </c>
      <c r="I248">
        <v>353</v>
      </c>
      <c r="J248">
        <v>353</v>
      </c>
      <c r="K248">
        <v>360</v>
      </c>
      <c r="L248">
        <v>346</v>
      </c>
      <c r="M248">
        <v>352</v>
      </c>
      <c r="N248">
        <v>348</v>
      </c>
      <c r="O248">
        <v>352</v>
      </c>
      <c r="P248">
        <v>349</v>
      </c>
      <c r="Q248">
        <v>347</v>
      </c>
      <c r="R248">
        <v>346</v>
      </c>
      <c r="S248">
        <v>348</v>
      </c>
      <c r="T248">
        <v>346</v>
      </c>
      <c r="U248">
        <v>347</v>
      </c>
      <c r="V248">
        <v>348</v>
      </c>
      <c r="W248">
        <v>347</v>
      </c>
      <c r="X248">
        <v>347</v>
      </c>
      <c r="Y248">
        <v>346</v>
      </c>
      <c r="Z248">
        <v>348</v>
      </c>
      <c r="AA248">
        <v>348</v>
      </c>
      <c r="AB248">
        <v>350</v>
      </c>
      <c r="AC248">
        <v>348</v>
      </c>
      <c r="AD248">
        <v>347</v>
      </c>
      <c r="AE248">
        <v>351</v>
      </c>
      <c r="AF248">
        <v>354</v>
      </c>
      <c r="AG248">
        <v>356</v>
      </c>
      <c r="AH248">
        <v>356</v>
      </c>
      <c r="AI248">
        <v>348</v>
      </c>
      <c r="AJ248">
        <v>352</v>
      </c>
      <c r="AK248">
        <v>346</v>
      </c>
      <c r="AL248">
        <v>348</v>
      </c>
      <c r="AM248">
        <v>347</v>
      </c>
      <c r="AN248">
        <v>350</v>
      </c>
      <c r="AO248">
        <v>347</v>
      </c>
      <c r="AP248">
        <v>348</v>
      </c>
      <c r="AQ248">
        <v>348</v>
      </c>
      <c r="AR248">
        <v>349</v>
      </c>
      <c r="AS248">
        <v>349</v>
      </c>
      <c r="AT248">
        <v>347</v>
      </c>
      <c r="AU248">
        <v>349</v>
      </c>
      <c r="AV248">
        <v>348</v>
      </c>
      <c r="AW248">
        <v>352</v>
      </c>
      <c r="AX248">
        <v>353</v>
      </c>
    </row>
    <row r="249" spans="1:50" x14ac:dyDescent="0.25">
      <c r="A249">
        <v>113</v>
      </c>
      <c r="B249" t="s">
        <v>119</v>
      </c>
      <c r="C249">
        <v>11</v>
      </c>
      <c r="D249" t="s">
        <v>95</v>
      </c>
      <c r="E249">
        <v>1</v>
      </c>
      <c r="F249" t="s">
        <v>96</v>
      </c>
      <c r="G249">
        <v>25</v>
      </c>
      <c r="H249">
        <v>27</v>
      </c>
      <c r="I249">
        <v>26</v>
      </c>
      <c r="J249">
        <v>31</v>
      </c>
      <c r="K249">
        <v>25</v>
      </c>
      <c r="L249">
        <v>27</v>
      </c>
      <c r="M249">
        <v>27</v>
      </c>
      <c r="N249">
        <v>27</v>
      </c>
      <c r="O249">
        <v>26</v>
      </c>
      <c r="P249">
        <v>25</v>
      </c>
      <c r="Q249">
        <v>24</v>
      </c>
      <c r="R249">
        <v>24</v>
      </c>
      <c r="S249">
        <v>24</v>
      </c>
      <c r="T249">
        <v>26</v>
      </c>
      <c r="U249">
        <v>25</v>
      </c>
      <c r="V249">
        <v>24</v>
      </c>
      <c r="W249">
        <v>27</v>
      </c>
      <c r="X249">
        <v>26</v>
      </c>
      <c r="Y249">
        <v>25</v>
      </c>
      <c r="Z249">
        <v>24</v>
      </c>
      <c r="AA249">
        <v>25</v>
      </c>
      <c r="AB249">
        <v>24</v>
      </c>
      <c r="AC249">
        <v>24</v>
      </c>
      <c r="AD249">
        <v>29</v>
      </c>
      <c r="AE249">
        <v>29</v>
      </c>
      <c r="AF249">
        <v>28</v>
      </c>
      <c r="AG249">
        <v>25</v>
      </c>
      <c r="AH249">
        <v>26</v>
      </c>
      <c r="AI249">
        <v>25</v>
      </c>
      <c r="AJ249">
        <v>25</v>
      </c>
      <c r="AK249">
        <v>26</v>
      </c>
      <c r="AL249">
        <v>25</v>
      </c>
      <c r="AM249">
        <v>25</v>
      </c>
      <c r="AN249">
        <v>26</v>
      </c>
      <c r="AO249">
        <v>25</v>
      </c>
      <c r="AP249">
        <v>26</v>
      </c>
      <c r="AQ249">
        <v>27</v>
      </c>
      <c r="AR249">
        <v>26</v>
      </c>
      <c r="AS249">
        <v>25</v>
      </c>
      <c r="AT249">
        <v>26</v>
      </c>
      <c r="AU249">
        <v>24</v>
      </c>
      <c r="AV249">
        <v>25</v>
      </c>
      <c r="AW249">
        <v>23</v>
      </c>
      <c r="AX249">
        <v>23</v>
      </c>
    </row>
    <row r="250" spans="1:50" x14ac:dyDescent="0.25">
      <c r="A250">
        <v>113</v>
      </c>
      <c r="B250" t="s">
        <v>119</v>
      </c>
      <c r="C250">
        <v>11</v>
      </c>
      <c r="D250" t="s">
        <v>95</v>
      </c>
      <c r="E250">
        <v>1</v>
      </c>
      <c r="F250" t="s">
        <v>96</v>
      </c>
      <c r="G250">
        <v>213</v>
      </c>
      <c r="H250">
        <v>221</v>
      </c>
      <c r="I250">
        <v>219</v>
      </c>
      <c r="J250">
        <v>222</v>
      </c>
      <c r="K250">
        <v>217</v>
      </c>
      <c r="L250">
        <v>221</v>
      </c>
      <c r="M250">
        <v>226</v>
      </c>
      <c r="N250">
        <v>230</v>
      </c>
      <c r="O250">
        <v>229</v>
      </c>
      <c r="P250">
        <v>226</v>
      </c>
      <c r="Q250">
        <v>229</v>
      </c>
      <c r="R250">
        <v>247</v>
      </c>
      <c r="S250">
        <v>250</v>
      </c>
      <c r="T250">
        <v>245</v>
      </c>
      <c r="U250">
        <v>231</v>
      </c>
      <c r="V250">
        <v>238</v>
      </c>
      <c r="W250">
        <v>239</v>
      </c>
      <c r="X250">
        <v>244</v>
      </c>
      <c r="Y250">
        <v>177</v>
      </c>
      <c r="Z250">
        <v>171</v>
      </c>
      <c r="AA250">
        <v>171</v>
      </c>
      <c r="AB250">
        <v>169</v>
      </c>
      <c r="AC250">
        <v>172</v>
      </c>
      <c r="AD250">
        <v>172</v>
      </c>
      <c r="AE250">
        <v>172</v>
      </c>
      <c r="AF250">
        <v>172</v>
      </c>
      <c r="AG250">
        <v>174</v>
      </c>
      <c r="AH250">
        <v>172</v>
      </c>
      <c r="AI250">
        <v>173</v>
      </c>
      <c r="AJ250">
        <v>172</v>
      </c>
      <c r="AK250">
        <v>173</v>
      </c>
      <c r="AL250">
        <v>172</v>
      </c>
      <c r="AM250">
        <v>166</v>
      </c>
      <c r="AN250">
        <v>164</v>
      </c>
      <c r="AO250">
        <v>163</v>
      </c>
      <c r="AP250">
        <v>181</v>
      </c>
      <c r="AQ250">
        <v>234</v>
      </c>
      <c r="AR250">
        <v>226</v>
      </c>
      <c r="AS250">
        <v>176</v>
      </c>
      <c r="AT250">
        <v>178</v>
      </c>
      <c r="AU250">
        <v>176</v>
      </c>
      <c r="AV250">
        <v>176</v>
      </c>
      <c r="AW250">
        <v>176</v>
      </c>
      <c r="AX250">
        <v>176</v>
      </c>
    </row>
    <row r="251" spans="1:50" x14ac:dyDescent="0.25">
      <c r="A251">
        <v>117</v>
      </c>
      <c r="B251" t="s">
        <v>376</v>
      </c>
      <c r="C251">
        <v>11</v>
      </c>
      <c r="D251" t="s">
        <v>95</v>
      </c>
      <c r="E251">
        <v>1</v>
      </c>
      <c r="F251" t="s">
        <v>96</v>
      </c>
      <c r="G251">
        <v>8</v>
      </c>
      <c r="H251">
        <v>8</v>
      </c>
      <c r="I251">
        <v>8</v>
      </c>
      <c r="J251">
        <v>8</v>
      </c>
      <c r="K251">
        <v>8</v>
      </c>
      <c r="L251">
        <v>8</v>
      </c>
      <c r="M251">
        <v>8</v>
      </c>
      <c r="N251">
        <v>8</v>
      </c>
      <c r="O251">
        <v>8</v>
      </c>
      <c r="P251">
        <v>8</v>
      </c>
      <c r="Q251">
        <v>8</v>
      </c>
      <c r="R251">
        <v>8</v>
      </c>
      <c r="S251">
        <v>8</v>
      </c>
      <c r="T251">
        <v>8</v>
      </c>
      <c r="U251">
        <v>8</v>
      </c>
      <c r="V251">
        <v>8</v>
      </c>
      <c r="W251">
        <v>8</v>
      </c>
      <c r="X251">
        <v>8</v>
      </c>
      <c r="Y251">
        <v>8</v>
      </c>
      <c r="Z251">
        <v>8</v>
      </c>
      <c r="AA251">
        <v>8</v>
      </c>
      <c r="AB251">
        <v>8</v>
      </c>
      <c r="AC251">
        <v>8</v>
      </c>
      <c r="AD251">
        <v>8</v>
      </c>
      <c r="AE251">
        <v>8</v>
      </c>
      <c r="AF251">
        <v>8</v>
      </c>
      <c r="AG251">
        <v>8</v>
      </c>
      <c r="AH251">
        <v>8</v>
      </c>
      <c r="AI251">
        <v>8</v>
      </c>
      <c r="AJ251">
        <v>8</v>
      </c>
      <c r="AK251">
        <v>8</v>
      </c>
      <c r="AL251">
        <v>8</v>
      </c>
      <c r="AM251">
        <v>8</v>
      </c>
      <c r="AN251">
        <v>8</v>
      </c>
      <c r="AO251">
        <v>8</v>
      </c>
      <c r="AP251">
        <v>8</v>
      </c>
      <c r="AQ251">
        <v>8</v>
      </c>
      <c r="AR251">
        <v>8</v>
      </c>
      <c r="AS251">
        <v>8</v>
      </c>
      <c r="AT251">
        <v>8</v>
      </c>
      <c r="AU251">
        <v>8</v>
      </c>
      <c r="AV251">
        <v>8</v>
      </c>
      <c r="AW251">
        <v>8</v>
      </c>
      <c r="AX251">
        <v>8</v>
      </c>
    </row>
    <row r="252" spans="1:50" x14ac:dyDescent="0.25">
      <c r="A252">
        <v>561</v>
      </c>
      <c r="B252" t="s">
        <v>960</v>
      </c>
      <c r="C252">
        <v>56</v>
      </c>
      <c r="D252" t="s">
        <v>265</v>
      </c>
      <c r="E252">
        <v>5</v>
      </c>
      <c r="F252" t="s">
        <v>143</v>
      </c>
      <c r="G252">
        <v>83</v>
      </c>
      <c r="H252">
        <v>83</v>
      </c>
      <c r="I252">
        <v>83</v>
      </c>
      <c r="J252">
        <v>82</v>
      </c>
      <c r="K252">
        <v>82</v>
      </c>
      <c r="L252">
        <v>83</v>
      </c>
      <c r="M252">
        <v>83</v>
      </c>
      <c r="N252">
        <v>83</v>
      </c>
      <c r="O252">
        <v>83</v>
      </c>
      <c r="P252">
        <v>82</v>
      </c>
      <c r="Q252">
        <v>83</v>
      </c>
      <c r="R252">
        <v>83</v>
      </c>
      <c r="S252">
        <v>83</v>
      </c>
      <c r="T252">
        <v>83</v>
      </c>
      <c r="U252">
        <v>83</v>
      </c>
      <c r="V252">
        <v>83</v>
      </c>
      <c r="W252">
        <v>82</v>
      </c>
      <c r="X252">
        <v>81</v>
      </c>
      <c r="Y252">
        <v>83</v>
      </c>
      <c r="Z252">
        <v>83</v>
      </c>
      <c r="AA252">
        <v>83</v>
      </c>
      <c r="AB252">
        <v>82</v>
      </c>
      <c r="AC252">
        <v>83</v>
      </c>
      <c r="AD252">
        <v>83</v>
      </c>
      <c r="AE252">
        <v>83</v>
      </c>
      <c r="AF252">
        <v>83</v>
      </c>
      <c r="AG252">
        <v>83</v>
      </c>
      <c r="AH252">
        <v>83</v>
      </c>
      <c r="AI252">
        <v>83</v>
      </c>
      <c r="AJ252">
        <v>83</v>
      </c>
      <c r="AK252">
        <v>83</v>
      </c>
      <c r="AL252">
        <v>83</v>
      </c>
      <c r="AM252">
        <v>83</v>
      </c>
      <c r="AN252">
        <v>82</v>
      </c>
      <c r="AO252">
        <v>83</v>
      </c>
      <c r="AP252">
        <v>82</v>
      </c>
      <c r="AQ252">
        <v>82</v>
      </c>
      <c r="AR252">
        <v>83</v>
      </c>
      <c r="AS252">
        <v>83</v>
      </c>
      <c r="AT252">
        <v>83</v>
      </c>
      <c r="AU252">
        <v>83</v>
      </c>
      <c r="AV252">
        <v>83</v>
      </c>
      <c r="AW252">
        <v>20</v>
      </c>
      <c r="AX252">
        <v>27</v>
      </c>
    </row>
    <row r="253" spans="1:50" x14ac:dyDescent="0.25">
      <c r="A253">
        <v>113</v>
      </c>
      <c r="B253" t="s">
        <v>119</v>
      </c>
      <c r="C253">
        <v>11</v>
      </c>
      <c r="D253" t="s">
        <v>95</v>
      </c>
      <c r="E253">
        <v>1</v>
      </c>
      <c r="F253" t="s">
        <v>96</v>
      </c>
      <c r="G253">
        <v>124</v>
      </c>
      <c r="H253">
        <v>124</v>
      </c>
      <c r="I253">
        <v>124</v>
      </c>
      <c r="J253">
        <v>124</v>
      </c>
      <c r="K253">
        <v>124</v>
      </c>
      <c r="L253">
        <v>124</v>
      </c>
      <c r="M253">
        <v>124</v>
      </c>
      <c r="N253">
        <v>124</v>
      </c>
      <c r="O253">
        <v>124</v>
      </c>
      <c r="P253">
        <v>124</v>
      </c>
      <c r="Q253">
        <v>124</v>
      </c>
      <c r="R253">
        <v>124</v>
      </c>
      <c r="S253">
        <v>124</v>
      </c>
      <c r="T253">
        <v>124</v>
      </c>
      <c r="U253">
        <v>124</v>
      </c>
      <c r="V253">
        <v>124</v>
      </c>
      <c r="W253">
        <v>124</v>
      </c>
      <c r="X253">
        <v>124</v>
      </c>
      <c r="Y253">
        <v>124</v>
      </c>
      <c r="Z253">
        <v>124</v>
      </c>
      <c r="AA253">
        <v>124</v>
      </c>
      <c r="AB253">
        <v>124</v>
      </c>
      <c r="AC253">
        <v>124</v>
      </c>
      <c r="AD253">
        <v>124</v>
      </c>
      <c r="AE253">
        <v>124</v>
      </c>
      <c r="AF253">
        <v>124</v>
      </c>
      <c r="AG253">
        <v>124</v>
      </c>
      <c r="AH253">
        <v>124</v>
      </c>
      <c r="AI253">
        <v>124</v>
      </c>
      <c r="AJ253">
        <v>124</v>
      </c>
      <c r="AK253">
        <v>124</v>
      </c>
      <c r="AL253">
        <v>124</v>
      </c>
      <c r="AM253">
        <v>124</v>
      </c>
      <c r="AN253">
        <v>124</v>
      </c>
      <c r="AO253">
        <v>124</v>
      </c>
      <c r="AP253">
        <v>124</v>
      </c>
      <c r="AQ253">
        <v>124</v>
      </c>
      <c r="AR253">
        <v>124</v>
      </c>
      <c r="AS253">
        <v>124</v>
      </c>
      <c r="AT253">
        <v>124</v>
      </c>
      <c r="AU253">
        <v>124</v>
      </c>
      <c r="AV253">
        <v>124</v>
      </c>
      <c r="AW253">
        <v>124</v>
      </c>
      <c r="AX253">
        <v>124</v>
      </c>
    </row>
    <row r="254" spans="1:50" x14ac:dyDescent="0.25">
      <c r="A254">
        <v>515</v>
      </c>
      <c r="B254" t="s">
        <v>969</v>
      </c>
      <c r="C254">
        <v>51</v>
      </c>
      <c r="D254" t="s">
        <v>970</v>
      </c>
      <c r="E254">
        <v>5</v>
      </c>
      <c r="F254" t="s">
        <v>143</v>
      </c>
      <c r="G254">
        <v>33</v>
      </c>
      <c r="H254">
        <v>34</v>
      </c>
      <c r="I254">
        <v>34</v>
      </c>
      <c r="J254">
        <v>32</v>
      </c>
      <c r="K254">
        <v>32</v>
      </c>
      <c r="L254">
        <v>32</v>
      </c>
      <c r="M254">
        <v>32</v>
      </c>
      <c r="N254">
        <v>32</v>
      </c>
      <c r="O254">
        <v>32</v>
      </c>
      <c r="P254">
        <v>55</v>
      </c>
      <c r="Q254">
        <v>32</v>
      </c>
      <c r="R254">
        <v>32</v>
      </c>
      <c r="S254">
        <v>63</v>
      </c>
      <c r="T254">
        <v>34</v>
      </c>
      <c r="U254">
        <v>54</v>
      </c>
      <c r="V254">
        <v>54</v>
      </c>
      <c r="W254">
        <v>54</v>
      </c>
      <c r="X254">
        <v>79</v>
      </c>
      <c r="Y254">
        <v>79</v>
      </c>
      <c r="Z254">
        <v>79</v>
      </c>
      <c r="AA254">
        <v>79</v>
      </c>
      <c r="AB254">
        <v>78</v>
      </c>
      <c r="AC254">
        <v>78</v>
      </c>
      <c r="AD254">
        <v>78</v>
      </c>
      <c r="AE254">
        <v>126</v>
      </c>
      <c r="AF254">
        <v>78</v>
      </c>
      <c r="AG254">
        <v>78</v>
      </c>
      <c r="AH254">
        <v>126</v>
      </c>
      <c r="AI254">
        <v>78</v>
      </c>
      <c r="AJ254">
        <v>78</v>
      </c>
      <c r="AK254">
        <v>78</v>
      </c>
      <c r="AL254">
        <v>88</v>
      </c>
      <c r="AM254">
        <v>78</v>
      </c>
      <c r="AN254">
        <v>78</v>
      </c>
      <c r="AO254">
        <v>106</v>
      </c>
      <c r="AP254">
        <v>134</v>
      </c>
      <c r="AQ254">
        <v>136</v>
      </c>
      <c r="AR254">
        <v>78</v>
      </c>
      <c r="AS254">
        <v>78</v>
      </c>
      <c r="AT254">
        <v>78</v>
      </c>
      <c r="AU254">
        <v>82</v>
      </c>
      <c r="AV254">
        <v>79</v>
      </c>
      <c r="AW254">
        <v>79</v>
      </c>
      <c r="AX254">
        <v>79</v>
      </c>
    </row>
    <row r="255" spans="1:50" x14ac:dyDescent="0.25">
      <c r="A255">
        <v>113</v>
      </c>
      <c r="B255" t="s">
        <v>119</v>
      </c>
      <c r="C255">
        <v>11</v>
      </c>
      <c r="D255" t="s">
        <v>95</v>
      </c>
      <c r="E255">
        <v>1</v>
      </c>
      <c r="F255" t="s">
        <v>96</v>
      </c>
      <c r="G255">
        <v>37</v>
      </c>
      <c r="H255">
        <v>37</v>
      </c>
      <c r="I255">
        <v>37</v>
      </c>
      <c r="J255">
        <v>37</v>
      </c>
      <c r="K255">
        <v>37</v>
      </c>
      <c r="L255">
        <v>37</v>
      </c>
      <c r="M255">
        <v>37</v>
      </c>
      <c r="N255">
        <v>37</v>
      </c>
      <c r="O255">
        <v>37</v>
      </c>
      <c r="P255">
        <v>37</v>
      </c>
      <c r="Q255">
        <v>37</v>
      </c>
      <c r="R255">
        <v>37</v>
      </c>
      <c r="S255">
        <v>37</v>
      </c>
      <c r="T255">
        <v>37</v>
      </c>
      <c r="U255">
        <v>37</v>
      </c>
      <c r="V255">
        <v>37</v>
      </c>
      <c r="W255">
        <v>37</v>
      </c>
      <c r="X255">
        <v>37</v>
      </c>
      <c r="Y255">
        <v>37</v>
      </c>
      <c r="Z255">
        <v>37</v>
      </c>
      <c r="AA255">
        <v>37</v>
      </c>
      <c r="AB255">
        <v>37</v>
      </c>
      <c r="AC255">
        <v>37</v>
      </c>
      <c r="AD255">
        <v>37</v>
      </c>
      <c r="AE255">
        <v>37</v>
      </c>
      <c r="AF255">
        <v>37</v>
      </c>
      <c r="AG255">
        <v>37</v>
      </c>
      <c r="AH255">
        <v>37</v>
      </c>
      <c r="AI255">
        <v>37</v>
      </c>
      <c r="AJ255">
        <v>37</v>
      </c>
      <c r="AK255">
        <v>37</v>
      </c>
      <c r="AL255">
        <v>37</v>
      </c>
      <c r="AM255">
        <v>37</v>
      </c>
      <c r="AN255">
        <v>37</v>
      </c>
      <c r="AO255">
        <v>37</v>
      </c>
      <c r="AP255">
        <v>37</v>
      </c>
      <c r="AQ255">
        <v>37</v>
      </c>
      <c r="AR255">
        <v>37</v>
      </c>
      <c r="AS255">
        <v>37</v>
      </c>
      <c r="AT255">
        <v>37</v>
      </c>
      <c r="AU255">
        <v>37</v>
      </c>
      <c r="AV255">
        <v>37</v>
      </c>
      <c r="AW255">
        <v>37</v>
      </c>
      <c r="AX255">
        <v>37</v>
      </c>
    </row>
    <row r="256" spans="1:50" x14ac:dyDescent="0.25">
      <c r="A256">
        <v>113</v>
      </c>
      <c r="B256" t="s">
        <v>119</v>
      </c>
      <c r="C256">
        <v>11</v>
      </c>
      <c r="D256" t="s">
        <v>95</v>
      </c>
      <c r="E256">
        <v>1</v>
      </c>
      <c r="F256" t="s">
        <v>96</v>
      </c>
      <c r="G256">
        <v>35</v>
      </c>
      <c r="H256">
        <v>35</v>
      </c>
      <c r="I256">
        <v>35</v>
      </c>
      <c r="J256">
        <v>35</v>
      </c>
      <c r="K256">
        <v>35</v>
      </c>
      <c r="L256">
        <v>35</v>
      </c>
      <c r="M256">
        <v>35</v>
      </c>
      <c r="N256">
        <v>35</v>
      </c>
      <c r="O256">
        <v>35</v>
      </c>
      <c r="P256">
        <v>28</v>
      </c>
      <c r="Q256">
        <v>28</v>
      </c>
      <c r="R256">
        <v>28</v>
      </c>
      <c r="S256">
        <v>28</v>
      </c>
      <c r="T256">
        <v>28</v>
      </c>
      <c r="U256">
        <v>28</v>
      </c>
      <c r="V256">
        <v>28</v>
      </c>
      <c r="W256">
        <v>28</v>
      </c>
      <c r="X256">
        <v>28</v>
      </c>
      <c r="Y256">
        <v>28</v>
      </c>
      <c r="Z256">
        <v>28</v>
      </c>
      <c r="AA256">
        <v>28</v>
      </c>
      <c r="AB256">
        <v>28</v>
      </c>
      <c r="AC256">
        <v>28</v>
      </c>
      <c r="AD256">
        <v>28</v>
      </c>
      <c r="AE256">
        <v>28</v>
      </c>
      <c r="AF256">
        <v>28</v>
      </c>
      <c r="AG256">
        <v>28</v>
      </c>
      <c r="AH256">
        <v>28</v>
      </c>
      <c r="AI256">
        <v>28</v>
      </c>
      <c r="AJ256">
        <v>28</v>
      </c>
      <c r="AK256">
        <v>28</v>
      </c>
      <c r="AL256">
        <v>28</v>
      </c>
      <c r="AM256">
        <v>28</v>
      </c>
      <c r="AN256">
        <v>28</v>
      </c>
      <c r="AO256">
        <v>28</v>
      </c>
      <c r="AP256">
        <v>28</v>
      </c>
      <c r="AQ256">
        <v>28</v>
      </c>
      <c r="AR256">
        <v>28</v>
      </c>
      <c r="AS256">
        <v>28</v>
      </c>
      <c r="AT256">
        <v>28</v>
      </c>
      <c r="AU256">
        <v>27</v>
      </c>
      <c r="AV256">
        <v>27</v>
      </c>
      <c r="AW256">
        <v>27</v>
      </c>
      <c r="AX256">
        <v>27</v>
      </c>
    </row>
    <row r="257" spans="1:50" x14ac:dyDescent="0.25">
      <c r="A257">
        <v>231</v>
      </c>
      <c r="B257" t="s">
        <v>353</v>
      </c>
      <c r="C257">
        <v>23</v>
      </c>
      <c r="D257" t="s">
        <v>354</v>
      </c>
      <c r="E257">
        <v>2</v>
      </c>
      <c r="F257" t="s">
        <v>355</v>
      </c>
      <c r="G257">
        <v>122</v>
      </c>
      <c r="H257">
        <v>122</v>
      </c>
      <c r="I257">
        <v>122</v>
      </c>
      <c r="J257">
        <v>122</v>
      </c>
      <c r="K257">
        <v>122</v>
      </c>
      <c r="L257">
        <v>122</v>
      </c>
      <c r="M257">
        <v>122</v>
      </c>
      <c r="N257">
        <v>122</v>
      </c>
      <c r="O257">
        <v>122</v>
      </c>
      <c r="P257">
        <v>122</v>
      </c>
      <c r="Q257">
        <v>122</v>
      </c>
      <c r="R257">
        <v>122</v>
      </c>
      <c r="S257">
        <v>122</v>
      </c>
      <c r="T257">
        <v>122</v>
      </c>
      <c r="U257">
        <v>122</v>
      </c>
      <c r="V257">
        <v>122</v>
      </c>
      <c r="W257">
        <v>122</v>
      </c>
      <c r="X257">
        <v>122</v>
      </c>
      <c r="Y257">
        <v>122</v>
      </c>
      <c r="Z257">
        <v>122</v>
      </c>
      <c r="AA257">
        <v>122</v>
      </c>
      <c r="AB257">
        <v>122</v>
      </c>
      <c r="AC257">
        <v>122</v>
      </c>
      <c r="AD257">
        <v>122</v>
      </c>
      <c r="AE257">
        <v>122</v>
      </c>
      <c r="AF257">
        <v>122</v>
      </c>
      <c r="AG257">
        <v>122</v>
      </c>
      <c r="AH257">
        <v>122</v>
      </c>
      <c r="AI257">
        <v>122</v>
      </c>
      <c r="AJ257">
        <v>122</v>
      </c>
      <c r="AK257">
        <v>122</v>
      </c>
      <c r="AL257">
        <v>122</v>
      </c>
      <c r="AM257">
        <v>122</v>
      </c>
      <c r="AN257">
        <v>122</v>
      </c>
      <c r="AO257">
        <v>122</v>
      </c>
      <c r="AP257">
        <v>122</v>
      </c>
      <c r="AQ257">
        <v>122</v>
      </c>
      <c r="AR257">
        <v>122</v>
      </c>
      <c r="AS257">
        <v>122</v>
      </c>
      <c r="AT257">
        <v>122</v>
      </c>
      <c r="AU257">
        <v>122</v>
      </c>
      <c r="AV257">
        <v>122</v>
      </c>
      <c r="AW257">
        <v>122</v>
      </c>
      <c r="AX257">
        <v>122</v>
      </c>
    </row>
    <row r="258" spans="1:50" x14ac:dyDescent="0.25">
      <c r="A258">
        <v>113</v>
      </c>
      <c r="B258" t="s">
        <v>119</v>
      </c>
      <c r="C258">
        <v>11</v>
      </c>
      <c r="D258" t="s">
        <v>95</v>
      </c>
      <c r="E258">
        <v>1</v>
      </c>
      <c r="F258" t="s">
        <v>96</v>
      </c>
      <c r="G258">
        <v>53</v>
      </c>
      <c r="H258">
        <v>53</v>
      </c>
      <c r="I258">
        <v>53</v>
      </c>
      <c r="J258">
        <v>53</v>
      </c>
      <c r="K258">
        <v>53</v>
      </c>
      <c r="L258">
        <v>53</v>
      </c>
      <c r="M258">
        <v>53</v>
      </c>
      <c r="N258">
        <v>53</v>
      </c>
      <c r="O258">
        <v>51</v>
      </c>
      <c r="P258">
        <v>51</v>
      </c>
      <c r="Q258">
        <v>53</v>
      </c>
      <c r="R258">
        <v>58</v>
      </c>
      <c r="S258">
        <v>58</v>
      </c>
      <c r="T258">
        <v>58</v>
      </c>
      <c r="U258">
        <v>58</v>
      </c>
      <c r="V258">
        <v>58</v>
      </c>
      <c r="W258">
        <v>58</v>
      </c>
      <c r="X258">
        <v>58</v>
      </c>
      <c r="Y258">
        <v>58</v>
      </c>
      <c r="Z258">
        <v>58</v>
      </c>
      <c r="AA258">
        <v>58</v>
      </c>
      <c r="AB258">
        <v>58</v>
      </c>
      <c r="AC258">
        <v>58</v>
      </c>
      <c r="AD258">
        <v>58</v>
      </c>
      <c r="AE258">
        <v>58</v>
      </c>
      <c r="AF258">
        <v>58</v>
      </c>
      <c r="AG258">
        <v>58</v>
      </c>
      <c r="AH258">
        <v>58</v>
      </c>
      <c r="AI258">
        <v>58</v>
      </c>
      <c r="AJ258">
        <v>58</v>
      </c>
      <c r="AK258">
        <v>58</v>
      </c>
      <c r="AL258">
        <v>58</v>
      </c>
      <c r="AM258">
        <v>57</v>
      </c>
      <c r="AN258">
        <v>57</v>
      </c>
      <c r="AO258">
        <v>57</v>
      </c>
      <c r="AP258">
        <v>57</v>
      </c>
      <c r="AQ258">
        <v>57</v>
      </c>
      <c r="AR258">
        <v>57</v>
      </c>
      <c r="AS258">
        <v>57</v>
      </c>
      <c r="AT258">
        <v>57</v>
      </c>
      <c r="AU258">
        <v>56</v>
      </c>
      <c r="AV258">
        <v>56</v>
      </c>
      <c r="AW258">
        <v>56</v>
      </c>
      <c r="AX258">
        <v>57</v>
      </c>
    </row>
    <row r="259" spans="1:50" x14ac:dyDescent="0.25">
      <c r="A259">
        <v>113</v>
      </c>
      <c r="B259" t="s">
        <v>119</v>
      </c>
      <c r="C259">
        <v>11</v>
      </c>
      <c r="D259" t="s">
        <v>95</v>
      </c>
      <c r="E259">
        <v>1</v>
      </c>
      <c r="F259" t="s">
        <v>96</v>
      </c>
      <c r="G259">
        <v>33</v>
      </c>
      <c r="H259">
        <v>33</v>
      </c>
      <c r="I259">
        <v>33</v>
      </c>
      <c r="J259">
        <v>33</v>
      </c>
      <c r="K259">
        <v>33</v>
      </c>
      <c r="L259">
        <v>33</v>
      </c>
      <c r="M259">
        <v>33</v>
      </c>
      <c r="N259">
        <v>33</v>
      </c>
      <c r="O259">
        <v>33</v>
      </c>
      <c r="P259">
        <v>33</v>
      </c>
      <c r="Q259">
        <v>33</v>
      </c>
      <c r="R259">
        <v>44</v>
      </c>
      <c r="S259">
        <v>34</v>
      </c>
      <c r="T259">
        <v>34</v>
      </c>
      <c r="U259">
        <v>34</v>
      </c>
      <c r="V259">
        <v>34</v>
      </c>
      <c r="W259">
        <v>34</v>
      </c>
      <c r="X259">
        <v>34</v>
      </c>
      <c r="Y259">
        <v>34</v>
      </c>
      <c r="Z259">
        <v>34</v>
      </c>
      <c r="AA259">
        <v>34</v>
      </c>
      <c r="AB259">
        <v>34</v>
      </c>
      <c r="AC259">
        <v>34</v>
      </c>
      <c r="AD259">
        <v>34</v>
      </c>
      <c r="AE259">
        <v>34</v>
      </c>
      <c r="AF259">
        <v>34</v>
      </c>
      <c r="AG259">
        <v>34</v>
      </c>
      <c r="AH259">
        <v>0</v>
      </c>
      <c r="AI259">
        <v>34</v>
      </c>
      <c r="AJ259">
        <v>34</v>
      </c>
      <c r="AK259">
        <v>34</v>
      </c>
      <c r="AL259">
        <v>34</v>
      </c>
      <c r="AM259">
        <v>34</v>
      </c>
      <c r="AN259">
        <v>34</v>
      </c>
      <c r="AO259">
        <v>34</v>
      </c>
      <c r="AP259">
        <v>34</v>
      </c>
      <c r="AQ259">
        <v>35</v>
      </c>
      <c r="AR259">
        <v>35</v>
      </c>
      <c r="AS259">
        <v>37</v>
      </c>
      <c r="AT259">
        <v>34</v>
      </c>
      <c r="AU259">
        <v>36</v>
      </c>
      <c r="AV259">
        <v>34</v>
      </c>
      <c r="AW259">
        <v>34</v>
      </c>
      <c r="AX259">
        <v>36</v>
      </c>
    </row>
    <row r="260" spans="1:50" x14ac:dyDescent="0.25">
      <c r="A260">
        <v>113</v>
      </c>
      <c r="B260" t="s">
        <v>119</v>
      </c>
      <c r="C260">
        <v>11</v>
      </c>
      <c r="D260" t="s">
        <v>95</v>
      </c>
      <c r="E260">
        <v>1</v>
      </c>
      <c r="F260" t="s">
        <v>96</v>
      </c>
      <c r="G260">
        <v>63</v>
      </c>
      <c r="H260">
        <v>63</v>
      </c>
      <c r="I260">
        <v>63</v>
      </c>
      <c r="J260">
        <v>63</v>
      </c>
      <c r="K260">
        <v>63</v>
      </c>
      <c r="L260">
        <v>63</v>
      </c>
      <c r="M260">
        <v>63</v>
      </c>
      <c r="N260">
        <v>63</v>
      </c>
      <c r="O260">
        <v>63</v>
      </c>
      <c r="P260">
        <v>63</v>
      </c>
      <c r="Q260">
        <v>63</v>
      </c>
      <c r="R260">
        <v>63</v>
      </c>
      <c r="S260">
        <v>63</v>
      </c>
      <c r="T260">
        <v>63</v>
      </c>
      <c r="U260">
        <v>63</v>
      </c>
      <c r="V260">
        <v>63</v>
      </c>
      <c r="W260">
        <v>63</v>
      </c>
      <c r="X260">
        <v>63</v>
      </c>
      <c r="Y260">
        <v>63</v>
      </c>
      <c r="Z260">
        <v>63</v>
      </c>
      <c r="AA260">
        <v>63</v>
      </c>
      <c r="AB260">
        <v>63</v>
      </c>
      <c r="AC260">
        <v>63</v>
      </c>
      <c r="AD260">
        <v>63</v>
      </c>
      <c r="AE260">
        <v>63</v>
      </c>
      <c r="AF260">
        <v>63</v>
      </c>
      <c r="AG260">
        <v>63</v>
      </c>
      <c r="AH260">
        <v>63</v>
      </c>
      <c r="AI260">
        <v>63</v>
      </c>
      <c r="AJ260">
        <v>63</v>
      </c>
      <c r="AK260">
        <v>63</v>
      </c>
      <c r="AL260">
        <v>63</v>
      </c>
      <c r="AM260">
        <v>63</v>
      </c>
      <c r="AN260">
        <v>63</v>
      </c>
      <c r="AO260">
        <v>63</v>
      </c>
      <c r="AP260">
        <v>63</v>
      </c>
      <c r="AQ260">
        <v>63</v>
      </c>
      <c r="AR260">
        <v>63</v>
      </c>
      <c r="AS260">
        <v>63</v>
      </c>
      <c r="AT260">
        <v>63</v>
      </c>
      <c r="AU260">
        <v>63</v>
      </c>
      <c r="AV260">
        <v>63</v>
      </c>
      <c r="AW260">
        <v>63</v>
      </c>
      <c r="AX260">
        <v>63</v>
      </c>
    </row>
    <row r="261" spans="1:50" x14ac:dyDescent="0.25">
      <c r="A261">
        <v>117</v>
      </c>
      <c r="B261" t="s">
        <v>376</v>
      </c>
      <c r="C261">
        <v>11</v>
      </c>
      <c r="D261" t="s">
        <v>95</v>
      </c>
      <c r="E261">
        <v>1</v>
      </c>
      <c r="F261" t="s">
        <v>96</v>
      </c>
      <c r="G261">
        <v>25</v>
      </c>
      <c r="H261">
        <v>25</v>
      </c>
      <c r="I261">
        <v>25</v>
      </c>
      <c r="J261">
        <v>20</v>
      </c>
      <c r="K261">
        <v>25</v>
      </c>
      <c r="L261">
        <v>25</v>
      </c>
      <c r="M261">
        <v>25</v>
      </c>
      <c r="N261">
        <v>25</v>
      </c>
      <c r="O261">
        <v>25</v>
      </c>
      <c r="P261">
        <v>25</v>
      </c>
      <c r="Q261">
        <v>25</v>
      </c>
      <c r="R261">
        <v>25</v>
      </c>
      <c r="S261">
        <v>25</v>
      </c>
      <c r="T261">
        <v>25</v>
      </c>
      <c r="U261">
        <v>25</v>
      </c>
      <c r="V261">
        <v>25</v>
      </c>
      <c r="W261">
        <v>25</v>
      </c>
      <c r="X261">
        <v>25</v>
      </c>
      <c r="Y261">
        <v>25</v>
      </c>
      <c r="Z261">
        <v>25</v>
      </c>
      <c r="AA261">
        <v>25</v>
      </c>
      <c r="AB261">
        <v>25</v>
      </c>
      <c r="AC261">
        <v>25</v>
      </c>
      <c r="AD261">
        <v>25</v>
      </c>
      <c r="AE261">
        <v>20</v>
      </c>
      <c r="AF261">
        <v>25</v>
      </c>
      <c r="AG261">
        <v>25</v>
      </c>
      <c r="AH261">
        <v>20</v>
      </c>
      <c r="AI261">
        <v>25</v>
      </c>
      <c r="AJ261">
        <v>25</v>
      </c>
      <c r="AK261">
        <v>20</v>
      </c>
      <c r="AL261">
        <v>20</v>
      </c>
      <c r="AM261">
        <v>20</v>
      </c>
      <c r="AN261">
        <v>20</v>
      </c>
      <c r="AO261">
        <v>20</v>
      </c>
      <c r="AP261">
        <v>20</v>
      </c>
      <c r="AQ261">
        <v>20</v>
      </c>
      <c r="AR261">
        <v>20</v>
      </c>
      <c r="AS261">
        <v>20</v>
      </c>
      <c r="AT261">
        <v>20</v>
      </c>
      <c r="AU261">
        <v>20</v>
      </c>
      <c r="AV261">
        <v>25</v>
      </c>
      <c r="AW261">
        <v>25</v>
      </c>
      <c r="AX261">
        <v>25</v>
      </c>
    </row>
    <row r="262" spans="1:50" x14ac:dyDescent="0.25">
      <c r="A262">
        <v>113</v>
      </c>
      <c r="B262" t="s">
        <v>119</v>
      </c>
      <c r="C262">
        <v>11</v>
      </c>
      <c r="D262" t="s">
        <v>95</v>
      </c>
      <c r="E262">
        <v>1</v>
      </c>
      <c r="F262" t="s">
        <v>96</v>
      </c>
      <c r="G262">
        <v>18</v>
      </c>
      <c r="H262">
        <v>18</v>
      </c>
      <c r="I262">
        <v>18</v>
      </c>
      <c r="J262">
        <v>18</v>
      </c>
      <c r="K262">
        <v>18</v>
      </c>
      <c r="L262">
        <v>18</v>
      </c>
      <c r="M262">
        <v>18</v>
      </c>
      <c r="N262">
        <v>18</v>
      </c>
      <c r="O262">
        <v>18</v>
      </c>
      <c r="P262">
        <v>18</v>
      </c>
      <c r="Q262">
        <v>18</v>
      </c>
      <c r="R262">
        <v>18</v>
      </c>
      <c r="S262">
        <v>18</v>
      </c>
      <c r="T262">
        <v>18</v>
      </c>
      <c r="U262">
        <v>18</v>
      </c>
      <c r="V262">
        <v>18</v>
      </c>
      <c r="W262">
        <v>18</v>
      </c>
      <c r="X262">
        <v>18</v>
      </c>
      <c r="Y262">
        <v>18</v>
      </c>
      <c r="Z262">
        <v>18</v>
      </c>
      <c r="AA262">
        <v>18</v>
      </c>
      <c r="AB262">
        <v>18</v>
      </c>
      <c r="AC262">
        <v>18</v>
      </c>
      <c r="AD262">
        <v>18</v>
      </c>
      <c r="AE262">
        <v>18</v>
      </c>
      <c r="AF262">
        <v>18</v>
      </c>
      <c r="AG262">
        <v>18</v>
      </c>
      <c r="AH262">
        <v>18</v>
      </c>
      <c r="AI262">
        <v>18</v>
      </c>
      <c r="AJ262">
        <v>18</v>
      </c>
      <c r="AK262">
        <v>18</v>
      </c>
      <c r="AL262">
        <v>18</v>
      </c>
      <c r="AM262">
        <v>18</v>
      </c>
      <c r="AN262">
        <v>18</v>
      </c>
      <c r="AO262">
        <v>18</v>
      </c>
      <c r="AP262">
        <v>18</v>
      </c>
      <c r="AQ262">
        <v>18</v>
      </c>
      <c r="AR262">
        <v>18</v>
      </c>
      <c r="AS262">
        <v>18</v>
      </c>
      <c r="AT262">
        <v>18</v>
      </c>
      <c r="AU262">
        <v>18</v>
      </c>
      <c r="AV262">
        <v>18</v>
      </c>
      <c r="AW262">
        <v>18</v>
      </c>
      <c r="AX262">
        <v>19</v>
      </c>
    </row>
    <row r="263" spans="1:50" x14ac:dyDescent="0.25">
      <c r="A263">
        <v>113</v>
      </c>
      <c r="B263" t="s">
        <v>119</v>
      </c>
      <c r="C263">
        <v>11</v>
      </c>
      <c r="D263" t="s">
        <v>95</v>
      </c>
      <c r="E263">
        <v>1</v>
      </c>
      <c r="F263" t="s">
        <v>96</v>
      </c>
      <c r="G263">
        <v>47</v>
      </c>
      <c r="H263">
        <v>47</v>
      </c>
      <c r="I263">
        <v>48</v>
      </c>
      <c r="J263">
        <v>47</v>
      </c>
      <c r="K263">
        <v>47</v>
      </c>
      <c r="L263">
        <v>47</v>
      </c>
      <c r="M263">
        <v>47</v>
      </c>
      <c r="N263">
        <v>47</v>
      </c>
      <c r="O263">
        <v>47</v>
      </c>
      <c r="P263">
        <v>47</v>
      </c>
      <c r="Q263">
        <v>47</v>
      </c>
      <c r="R263">
        <v>48</v>
      </c>
      <c r="S263">
        <v>47</v>
      </c>
      <c r="T263">
        <v>47</v>
      </c>
      <c r="U263">
        <v>47</v>
      </c>
      <c r="V263">
        <v>47</v>
      </c>
      <c r="W263">
        <v>47</v>
      </c>
      <c r="X263">
        <v>47</v>
      </c>
      <c r="Y263">
        <v>47</v>
      </c>
      <c r="Z263">
        <v>47</v>
      </c>
      <c r="AA263">
        <v>47</v>
      </c>
      <c r="AB263">
        <v>47</v>
      </c>
      <c r="AC263">
        <v>47</v>
      </c>
      <c r="AD263">
        <v>47</v>
      </c>
      <c r="AE263">
        <v>47</v>
      </c>
      <c r="AF263">
        <v>47</v>
      </c>
      <c r="AG263">
        <v>47</v>
      </c>
      <c r="AH263">
        <v>47</v>
      </c>
      <c r="AI263">
        <v>47</v>
      </c>
      <c r="AJ263">
        <v>47</v>
      </c>
      <c r="AK263">
        <v>47</v>
      </c>
      <c r="AL263">
        <v>47</v>
      </c>
      <c r="AM263">
        <v>47</v>
      </c>
      <c r="AN263">
        <v>39</v>
      </c>
      <c r="AO263">
        <v>39</v>
      </c>
      <c r="AP263">
        <v>39</v>
      </c>
      <c r="AQ263">
        <v>39</v>
      </c>
      <c r="AR263">
        <v>39</v>
      </c>
      <c r="AS263">
        <v>39</v>
      </c>
      <c r="AT263">
        <v>39</v>
      </c>
      <c r="AU263">
        <v>38</v>
      </c>
      <c r="AV263">
        <v>38</v>
      </c>
      <c r="AW263">
        <v>38</v>
      </c>
      <c r="AX263">
        <v>38</v>
      </c>
    </row>
    <row r="264" spans="1:50" x14ac:dyDescent="0.25">
      <c r="A264">
        <v>113</v>
      </c>
      <c r="B264" t="s">
        <v>119</v>
      </c>
      <c r="C264">
        <v>11</v>
      </c>
      <c r="D264" t="s">
        <v>95</v>
      </c>
      <c r="E264">
        <v>1</v>
      </c>
      <c r="F264" t="s">
        <v>96</v>
      </c>
      <c r="G264">
        <v>16</v>
      </c>
      <c r="H264">
        <v>16</v>
      </c>
      <c r="I264">
        <v>16</v>
      </c>
      <c r="J264">
        <v>16</v>
      </c>
      <c r="K264">
        <v>16</v>
      </c>
      <c r="L264">
        <v>16</v>
      </c>
      <c r="M264">
        <v>16</v>
      </c>
      <c r="N264">
        <v>16</v>
      </c>
      <c r="O264">
        <v>16</v>
      </c>
      <c r="P264">
        <v>16</v>
      </c>
      <c r="Q264">
        <v>16</v>
      </c>
      <c r="R264">
        <v>16</v>
      </c>
      <c r="S264">
        <v>16</v>
      </c>
      <c r="T264">
        <v>16</v>
      </c>
      <c r="U264">
        <v>16</v>
      </c>
      <c r="V264">
        <v>16</v>
      </c>
      <c r="W264">
        <v>16</v>
      </c>
      <c r="X264">
        <v>16</v>
      </c>
      <c r="Y264">
        <v>16</v>
      </c>
      <c r="Z264">
        <v>16</v>
      </c>
      <c r="AA264">
        <v>16</v>
      </c>
      <c r="AB264">
        <v>16</v>
      </c>
      <c r="AC264">
        <v>16</v>
      </c>
      <c r="AD264">
        <v>16</v>
      </c>
      <c r="AE264">
        <v>16</v>
      </c>
      <c r="AF264">
        <v>16</v>
      </c>
      <c r="AG264">
        <v>16</v>
      </c>
      <c r="AH264">
        <v>16</v>
      </c>
      <c r="AI264">
        <v>16</v>
      </c>
      <c r="AJ264">
        <v>16</v>
      </c>
      <c r="AK264">
        <v>16</v>
      </c>
      <c r="AL264">
        <v>16</v>
      </c>
      <c r="AM264">
        <v>16</v>
      </c>
      <c r="AN264">
        <v>16</v>
      </c>
      <c r="AO264">
        <v>16</v>
      </c>
      <c r="AP264">
        <v>16</v>
      </c>
      <c r="AQ264">
        <v>11</v>
      </c>
      <c r="AR264">
        <v>16</v>
      </c>
      <c r="AS264">
        <v>16</v>
      </c>
      <c r="AT264">
        <v>16</v>
      </c>
      <c r="AU264">
        <v>16</v>
      </c>
      <c r="AV264">
        <v>16</v>
      </c>
      <c r="AW264">
        <v>16</v>
      </c>
      <c r="AX264">
        <v>16</v>
      </c>
    </row>
    <row r="265" spans="1:50" x14ac:dyDescent="0.25">
      <c r="A265">
        <v>113</v>
      </c>
      <c r="B265" t="s">
        <v>119</v>
      </c>
      <c r="C265">
        <v>11</v>
      </c>
      <c r="D265" t="s">
        <v>95</v>
      </c>
      <c r="E265">
        <v>1</v>
      </c>
      <c r="F265" t="s">
        <v>96</v>
      </c>
      <c r="G265">
        <v>78</v>
      </c>
      <c r="H265">
        <v>78</v>
      </c>
      <c r="I265">
        <v>77</v>
      </c>
      <c r="J265">
        <v>78</v>
      </c>
      <c r="K265">
        <v>78</v>
      </c>
      <c r="L265">
        <v>77</v>
      </c>
      <c r="M265">
        <v>77</v>
      </c>
      <c r="N265">
        <v>75</v>
      </c>
      <c r="O265">
        <v>75</v>
      </c>
      <c r="P265">
        <v>68</v>
      </c>
      <c r="Q265">
        <v>70</v>
      </c>
      <c r="R265">
        <v>72</v>
      </c>
      <c r="S265">
        <v>73</v>
      </c>
      <c r="T265">
        <v>70</v>
      </c>
      <c r="U265">
        <v>69</v>
      </c>
      <c r="V265">
        <v>69</v>
      </c>
      <c r="W265">
        <v>69</v>
      </c>
      <c r="X265">
        <v>71</v>
      </c>
      <c r="Y265">
        <v>70</v>
      </c>
      <c r="Z265">
        <v>72</v>
      </c>
      <c r="AA265">
        <v>70</v>
      </c>
      <c r="AB265">
        <v>71</v>
      </c>
      <c r="AC265">
        <v>72</v>
      </c>
      <c r="AD265">
        <v>72</v>
      </c>
      <c r="AE265">
        <v>72</v>
      </c>
      <c r="AF265">
        <v>70</v>
      </c>
      <c r="AG265">
        <v>70</v>
      </c>
      <c r="AH265">
        <v>71</v>
      </c>
      <c r="AI265">
        <v>72</v>
      </c>
      <c r="AJ265">
        <v>72</v>
      </c>
      <c r="AK265">
        <v>72</v>
      </c>
      <c r="AL265">
        <v>72</v>
      </c>
      <c r="AM265">
        <v>70</v>
      </c>
      <c r="AN265">
        <v>70</v>
      </c>
      <c r="AO265">
        <v>68</v>
      </c>
      <c r="AP265">
        <v>68</v>
      </c>
      <c r="AQ265">
        <v>68</v>
      </c>
      <c r="AR265">
        <v>71</v>
      </c>
      <c r="AS265">
        <v>73</v>
      </c>
      <c r="AT265">
        <v>73</v>
      </c>
      <c r="AU265">
        <v>72</v>
      </c>
      <c r="AV265">
        <v>72</v>
      </c>
      <c r="AW265">
        <v>72</v>
      </c>
      <c r="AX265">
        <v>72</v>
      </c>
    </row>
    <row r="266" spans="1:50" x14ac:dyDescent="0.25">
      <c r="A266">
        <v>114</v>
      </c>
      <c r="B266" t="s">
        <v>94</v>
      </c>
      <c r="C266">
        <v>11</v>
      </c>
      <c r="D266" t="s">
        <v>95</v>
      </c>
      <c r="E266">
        <v>1</v>
      </c>
      <c r="F266" t="s">
        <v>96</v>
      </c>
      <c r="G266">
        <v>165</v>
      </c>
      <c r="H266">
        <v>165</v>
      </c>
      <c r="I266">
        <v>165</v>
      </c>
      <c r="J266">
        <v>165</v>
      </c>
      <c r="K266">
        <v>165</v>
      </c>
      <c r="L266">
        <v>165</v>
      </c>
      <c r="M266">
        <v>165</v>
      </c>
      <c r="N266">
        <v>165</v>
      </c>
      <c r="O266">
        <v>163</v>
      </c>
      <c r="P266">
        <v>163</v>
      </c>
      <c r="Q266">
        <v>163</v>
      </c>
      <c r="R266">
        <v>163</v>
      </c>
      <c r="S266">
        <v>163</v>
      </c>
      <c r="T266">
        <v>163</v>
      </c>
      <c r="U266">
        <v>165</v>
      </c>
      <c r="V266">
        <v>165</v>
      </c>
      <c r="W266">
        <v>165</v>
      </c>
      <c r="X266">
        <v>167</v>
      </c>
      <c r="Y266">
        <v>167</v>
      </c>
      <c r="Z266">
        <v>167</v>
      </c>
      <c r="AA266">
        <v>167</v>
      </c>
      <c r="AB266">
        <v>167</v>
      </c>
      <c r="AC266">
        <v>167</v>
      </c>
      <c r="AD266">
        <v>165</v>
      </c>
      <c r="AE266">
        <v>165</v>
      </c>
      <c r="AF266">
        <v>165</v>
      </c>
      <c r="AG266">
        <v>165</v>
      </c>
      <c r="AH266">
        <v>165</v>
      </c>
      <c r="AI266">
        <v>165</v>
      </c>
      <c r="AJ266">
        <v>165</v>
      </c>
      <c r="AK266">
        <v>165</v>
      </c>
      <c r="AL266">
        <v>165</v>
      </c>
      <c r="AM266">
        <v>165</v>
      </c>
      <c r="AN266">
        <v>165</v>
      </c>
      <c r="AO266">
        <v>165</v>
      </c>
      <c r="AP266">
        <v>165</v>
      </c>
      <c r="AQ266">
        <v>165</v>
      </c>
      <c r="AR266">
        <v>165</v>
      </c>
      <c r="AS266">
        <v>165</v>
      </c>
      <c r="AT266">
        <v>165</v>
      </c>
      <c r="AU266">
        <v>164</v>
      </c>
      <c r="AV266">
        <v>164</v>
      </c>
      <c r="AW266">
        <v>164</v>
      </c>
      <c r="AX266">
        <v>164</v>
      </c>
    </row>
    <row r="267" spans="1:50" x14ac:dyDescent="0.25">
      <c r="A267">
        <v>114</v>
      </c>
      <c r="B267" t="s">
        <v>94</v>
      </c>
      <c r="C267">
        <v>11</v>
      </c>
      <c r="D267" t="s">
        <v>95</v>
      </c>
      <c r="E267">
        <v>1</v>
      </c>
      <c r="F267" t="s">
        <v>96</v>
      </c>
      <c r="G267">
        <v>49</v>
      </c>
      <c r="H267">
        <v>49</v>
      </c>
      <c r="I267">
        <v>49</v>
      </c>
      <c r="J267">
        <v>49</v>
      </c>
      <c r="K267">
        <v>49</v>
      </c>
      <c r="L267">
        <v>49</v>
      </c>
      <c r="M267">
        <v>49</v>
      </c>
      <c r="N267">
        <v>49</v>
      </c>
      <c r="O267">
        <v>49</v>
      </c>
      <c r="P267">
        <v>49</v>
      </c>
      <c r="Q267">
        <v>49</v>
      </c>
      <c r="R267">
        <v>49</v>
      </c>
      <c r="S267">
        <v>49</v>
      </c>
      <c r="T267">
        <v>49</v>
      </c>
      <c r="U267">
        <v>57</v>
      </c>
      <c r="V267">
        <v>57</v>
      </c>
      <c r="W267">
        <v>57</v>
      </c>
      <c r="X267">
        <v>57</v>
      </c>
      <c r="Y267">
        <v>56</v>
      </c>
      <c r="Z267">
        <v>56</v>
      </c>
      <c r="AA267">
        <v>56</v>
      </c>
      <c r="AB267">
        <v>56</v>
      </c>
      <c r="AC267">
        <v>56</v>
      </c>
      <c r="AD267">
        <v>56</v>
      </c>
      <c r="AE267">
        <v>56</v>
      </c>
      <c r="AF267">
        <v>56</v>
      </c>
      <c r="AG267">
        <v>56</v>
      </c>
      <c r="AH267">
        <v>53</v>
      </c>
      <c r="AI267">
        <v>56</v>
      </c>
      <c r="AJ267">
        <v>56</v>
      </c>
      <c r="AK267">
        <v>56</v>
      </c>
      <c r="AL267">
        <v>56</v>
      </c>
      <c r="AM267">
        <v>56</v>
      </c>
      <c r="AN267">
        <v>56</v>
      </c>
      <c r="AO267">
        <v>56</v>
      </c>
      <c r="AP267">
        <v>56</v>
      </c>
      <c r="AQ267">
        <v>56</v>
      </c>
      <c r="AR267">
        <v>56</v>
      </c>
      <c r="AS267">
        <v>56</v>
      </c>
      <c r="AT267">
        <v>56</v>
      </c>
      <c r="AU267">
        <v>55</v>
      </c>
      <c r="AV267">
        <v>55</v>
      </c>
      <c r="AW267">
        <v>55</v>
      </c>
      <c r="AX267">
        <v>55</v>
      </c>
    </row>
    <row r="268" spans="1:50" x14ac:dyDescent="0.25">
      <c r="A268">
        <v>515</v>
      </c>
      <c r="B268" t="s">
        <v>969</v>
      </c>
      <c r="C268">
        <v>51</v>
      </c>
      <c r="D268" t="s">
        <v>970</v>
      </c>
      <c r="E268">
        <v>5</v>
      </c>
      <c r="F268" t="s">
        <v>143</v>
      </c>
      <c r="G268">
        <v>93</v>
      </c>
      <c r="H268">
        <v>94</v>
      </c>
      <c r="I268">
        <v>94</v>
      </c>
      <c r="J268">
        <v>94</v>
      </c>
      <c r="K268">
        <v>94</v>
      </c>
      <c r="L268">
        <v>92</v>
      </c>
      <c r="M268">
        <v>92</v>
      </c>
      <c r="N268">
        <v>92</v>
      </c>
      <c r="O268">
        <v>92</v>
      </c>
      <c r="P268">
        <v>92</v>
      </c>
      <c r="Q268">
        <v>91</v>
      </c>
      <c r="R268">
        <v>90</v>
      </c>
      <c r="S268">
        <v>90</v>
      </c>
      <c r="T268">
        <v>91</v>
      </c>
      <c r="U268">
        <v>92</v>
      </c>
      <c r="V268">
        <v>91</v>
      </c>
      <c r="W268">
        <v>90</v>
      </c>
      <c r="X268">
        <v>89</v>
      </c>
      <c r="Y268">
        <v>89</v>
      </c>
      <c r="Z268">
        <v>90</v>
      </c>
      <c r="AA268">
        <v>92</v>
      </c>
      <c r="AB268">
        <v>90</v>
      </c>
      <c r="AC268">
        <v>90</v>
      </c>
      <c r="AD268">
        <v>90</v>
      </c>
      <c r="AE268">
        <v>91</v>
      </c>
      <c r="AF268">
        <v>92</v>
      </c>
      <c r="AG268">
        <v>91</v>
      </c>
      <c r="AH268">
        <v>91</v>
      </c>
      <c r="AI268">
        <v>91</v>
      </c>
      <c r="AJ268">
        <v>92</v>
      </c>
      <c r="AK268">
        <v>92</v>
      </c>
      <c r="AL268">
        <v>92</v>
      </c>
      <c r="AM268">
        <v>92</v>
      </c>
      <c r="AN268">
        <v>92</v>
      </c>
      <c r="AO268">
        <v>92</v>
      </c>
      <c r="AP268">
        <v>90</v>
      </c>
      <c r="AQ268">
        <v>89</v>
      </c>
      <c r="AR268">
        <v>88</v>
      </c>
      <c r="AS268">
        <v>88</v>
      </c>
      <c r="AT268">
        <v>90</v>
      </c>
      <c r="AU268">
        <v>91</v>
      </c>
      <c r="AV268">
        <v>91</v>
      </c>
      <c r="AW268">
        <v>89</v>
      </c>
      <c r="AX268">
        <v>92</v>
      </c>
    </row>
    <row r="269" spans="1:50" x14ac:dyDescent="0.25">
      <c r="A269">
        <v>113</v>
      </c>
      <c r="B269" t="s">
        <v>119</v>
      </c>
      <c r="C269">
        <v>11</v>
      </c>
      <c r="D269" t="s">
        <v>95</v>
      </c>
      <c r="E269">
        <v>1</v>
      </c>
      <c r="F269" t="s">
        <v>96</v>
      </c>
      <c r="G269">
        <v>27</v>
      </c>
      <c r="H269">
        <v>28</v>
      </c>
      <c r="I269">
        <v>29</v>
      </c>
      <c r="J269">
        <v>33</v>
      </c>
      <c r="K269">
        <v>28</v>
      </c>
      <c r="L269">
        <v>28</v>
      </c>
      <c r="M269">
        <v>28</v>
      </c>
      <c r="N269">
        <v>28</v>
      </c>
      <c r="O269">
        <v>28</v>
      </c>
      <c r="P269">
        <v>29</v>
      </c>
      <c r="Q269">
        <v>30</v>
      </c>
      <c r="R269">
        <v>28</v>
      </c>
      <c r="S269">
        <v>29</v>
      </c>
      <c r="T269">
        <v>29</v>
      </c>
      <c r="U269">
        <v>28</v>
      </c>
      <c r="V269">
        <v>28</v>
      </c>
      <c r="W269">
        <v>28</v>
      </c>
      <c r="X269">
        <v>28</v>
      </c>
      <c r="Y269">
        <v>28</v>
      </c>
      <c r="Z269">
        <v>28</v>
      </c>
      <c r="AA269">
        <v>28</v>
      </c>
      <c r="AB269">
        <v>28</v>
      </c>
      <c r="AC269">
        <v>28</v>
      </c>
      <c r="AD269">
        <v>28</v>
      </c>
      <c r="AE269">
        <v>29</v>
      </c>
      <c r="AF269">
        <v>29</v>
      </c>
      <c r="AG269">
        <v>29</v>
      </c>
      <c r="AH269">
        <v>29</v>
      </c>
      <c r="AI269">
        <v>29</v>
      </c>
      <c r="AJ269">
        <v>29</v>
      </c>
      <c r="AK269">
        <v>29</v>
      </c>
      <c r="AL269">
        <v>29</v>
      </c>
      <c r="AM269">
        <v>29</v>
      </c>
      <c r="AN269">
        <v>29</v>
      </c>
      <c r="AO269">
        <v>29</v>
      </c>
      <c r="AP269">
        <v>29</v>
      </c>
      <c r="AQ269">
        <v>29</v>
      </c>
      <c r="AR269">
        <v>29</v>
      </c>
      <c r="AS269">
        <v>29</v>
      </c>
      <c r="AT269">
        <v>29</v>
      </c>
      <c r="AU269">
        <v>34</v>
      </c>
      <c r="AV269">
        <v>34</v>
      </c>
      <c r="AW269">
        <v>34</v>
      </c>
      <c r="AX269">
        <v>34</v>
      </c>
    </row>
    <row r="270" spans="1:50" x14ac:dyDescent="0.25">
      <c r="A270">
        <v>114</v>
      </c>
      <c r="B270" t="s">
        <v>94</v>
      </c>
      <c r="C270">
        <v>11</v>
      </c>
      <c r="D270" t="s">
        <v>95</v>
      </c>
      <c r="E270">
        <v>1</v>
      </c>
      <c r="F270" t="s">
        <v>96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2</v>
      </c>
      <c r="V270">
        <v>2</v>
      </c>
      <c r="W270">
        <v>2</v>
      </c>
      <c r="X270">
        <v>2</v>
      </c>
      <c r="Y270">
        <v>2</v>
      </c>
      <c r="Z270">
        <v>2</v>
      </c>
      <c r="AA270">
        <v>2</v>
      </c>
      <c r="AB270">
        <v>2</v>
      </c>
      <c r="AC270">
        <v>2</v>
      </c>
      <c r="AD270">
        <v>2</v>
      </c>
      <c r="AE270">
        <v>2</v>
      </c>
      <c r="AF270">
        <v>2</v>
      </c>
      <c r="AG270">
        <v>2</v>
      </c>
      <c r="AH270">
        <v>2</v>
      </c>
      <c r="AI270">
        <v>2</v>
      </c>
      <c r="AJ270">
        <v>2</v>
      </c>
      <c r="AK270">
        <v>2</v>
      </c>
      <c r="AL270">
        <v>0</v>
      </c>
      <c r="AM270">
        <v>2</v>
      </c>
      <c r="AN270">
        <v>2</v>
      </c>
      <c r="AO270">
        <v>2</v>
      </c>
      <c r="AP270">
        <v>2</v>
      </c>
      <c r="AQ270">
        <v>2</v>
      </c>
      <c r="AR270">
        <v>2</v>
      </c>
      <c r="AS270">
        <v>2</v>
      </c>
      <c r="AT270">
        <v>2</v>
      </c>
      <c r="AU270">
        <v>2</v>
      </c>
      <c r="AV270">
        <v>2</v>
      </c>
      <c r="AW270">
        <v>2</v>
      </c>
      <c r="AX270">
        <v>2</v>
      </c>
    </row>
    <row r="271" spans="1:50" x14ac:dyDescent="0.25">
      <c r="A271">
        <v>114</v>
      </c>
      <c r="B271" t="s">
        <v>94</v>
      </c>
      <c r="C271">
        <v>11</v>
      </c>
      <c r="D271" t="s">
        <v>95</v>
      </c>
      <c r="E271">
        <v>1</v>
      </c>
      <c r="F271" t="s">
        <v>96</v>
      </c>
      <c r="G271">
        <v>58</v>
      </c>
      <c r="H271">
        <v>58</v>
      </c>
      <c r="I271">
        <v>58</v>
      </c>
      <c r="J271">
        <v>58</v>
      </c>
      <c r="K271">
        <v>58</v>
      </c>
      <c r="L271">
        <v>58</v>
      </c>
      <c r="M271">
        <v>58</v>
      </c>
      <c r="N271">
        <v>58</v>
      </c>
      <c r="O271">
        <v>58</v>
      </c>
      <c r="P271">
        <v>58</v>
      </c>
      <c r="Q271">
        <v>58</v>
      </c>
      <c r="R271">
        <v>58</v>
      </c>
      <c r="S271">
        <v>59</v>
      </c>
      <c r="T271">
        <v>58</v>
      </c>
      <c r="U271">
        <v>58</v>
      </c>
      <c r="V271">
        <v>58</v>
      </c>
      <c r="W271">
        <v>58</v>
      </c>
      <c r="X271">
        <v>58</v>
      </c>
      <c r="Y271">
        <v>58</v>
      </c>
      <c r="Z271">
        <v>58</v>
      </c>
      <c r="AA271">
        <v>58</v>
      </c>
      <c r="AB271">
        <v>58</v>
      </c>
      <c r="AC271">
        <v>58</v>
      </c>
      <c r="AD271">
        <v>58</v>
      </c>
      <c r="AE271">
        <v>58</v>
      </c>
      <c r="AF271">
        <v>58</v>
      </c>
      <c r="AG271">
        <v>58</v>
      </c>
      <c r="AH271">
        <v>56</v>
      </c>
      <c r="AI271">
        <v>56</v>
      </c>
      <c r="AJ271">
        <v>56</v>
      </c>
      <c r="AK271">
        <v>56</v>
      </c>
      <c r="AL271">
        <v>58</v>
      </c>
      <c r="AM271">
        <v>58</v>
      </c>
      <c r="AN271">
        <v>58</v>
      </c>
      <c r="AO271">
        <v>58</v>
      </c>
      <c r="AP271">
        <v>58</v>
      </c>
      <c r="AQ271">
        <v>58</v>
      </c>
      <c r="AR271">
        <v>58</v>
      </c>
      <c r="AS271">
        <v>58</v>
      </c>
      <c r="AT271">
        <v>58</v>
      </c>
      <c r="AU271">
        <v>58</v>
      </c>
      <c r="AV271">
        <v>58</v>
      </c>
      <c r="AW271">
        <v>58</v>
      </c>
      <c r="AX271">
        <v>58</v>
      </c>
    </row>
    <row r="272" spans="1:50" x14ac:dyDescent="0.25">
      <c r="A272">
        <v>114</v>
      </c>
      <c r="B272" t="s">
        <v>94</v>
      </c>
      <c r="C272">
        <v>11</v>
      </c>
      <c r="D272" t="s">
        <v>95</v>
      </c>
      <c r="E272">
        <v>1</v>
      </c>
      <c r="F272" t="s">
        <v>96</v>
      </c>
      <c r="G272">
        <v>17</v>
      </c>
      <c r="H272">
        <v>14</v>
      </c>
      <c r="I272">
        <v>17</v>
      </c>
      <c r="J272">
        <v>17</v>
      </c>
      <c r="K272">
        <v>16</v>
      </c>
      <c r="L272">
        <v>18</v>
      </c>
      <c r="M272">
        <v>17</v>
      </c>
      <c r="N272">
        <v>18</v>
      </c>
      <c r="O272">
        <v>16</v>
      </c>
      <c r="P272">
        <v>16</v>
      </c>
      <c r="Q272">
        <v>17</v>
      </c>
      <c r="R272">
        <v>16</v>
      </c>
      <c r="S272">
        <v>18</v>
      </c>
      <c r="T272">
        <v>20</v>
      </c>
      <c r="U272">
        <v>15</v>
      </c>
      <c r="V272">
        <v>17</v>
      </c>
      <c r="W272">
        <v>27</v>
      </c>
      <c r="X272">
        <v>15</v>
      </c>
      <c r="Y272">
        <v>20</v>
      </c>
      <c r="Z272">
        <v>25</v>
      </c>
      <c r="AA272">
        <v>26</v>
      </c>
      <c r="AB272">
        <v>26</v>
      </c>
      <c r="AC272">
        <v>23</v>
      </c>
      <c r="AD272">
        <v>29</v>
      </c>
      <c r="AE272">
        <v>23</v>
      </c>
      <c r="AF272">
        <v>29</v>
      </c>
      <c r="AG272">
        <v>22</v>
      </c>
      <c r="AH272">
        <v>29</v>
      </c>
      <c r="AI272">
        <v>26</v>
      </c>
      <c r="AJ272">
        <v>28</v>
      </c>
      <c r="AK272">
        <v>27</v>
      </c>
      <c r="AL272">
        <v>24</v>
      </c>
      <c r="AM272">
        <v>19</v>
      </c>
      <c r="AN272">
        <v>20</v>
      </c>
      <c r="AO272">
        <v>19</v>
      </c>
      <c r="AP272">
        <v>32</v>
      </c>
      <c r="AQ272">
        <v>18</v>
      </c>
      <c r="AR272">
        <v>18</v>
      </c>
      <c r="AS272">
        <v>26</v>
      </c>
      <c r="AT272">
        <v>24</v>
      </c>
      <c r="AU272">
        <v>25</v>
      </c>
      <c r="AV272">
        <v>253</v>
      </c>
      <c r="AW272">
        <v>164</v>
      </c>
      <c r="AX272">
        <v>169</v>
      </c>
    </row>
    <row r="273" spans="1:50" x14ac:dyDescent="0.25">
      <c r="A273">
        <v>311</v>
      </c>
      <c r="B273" t="s">
        <v>613</v>
      </c>
      <c r="C273">
        <v>31</v>
      </c>
      <c r="D273" t="s">
        <v>205</v>
      </c>
      <c r="E273">
        <v>3</v>
      </c>
      <c r="F273" t="s">
        <v>206</v>
      </c>
      <c r="G273">
        <v>48</v>
      </c>
      <c r="H273">
        <v>48</v>
      </c>
      <c r="I273">
        <v>48</v>
      </c>
      <c r="J273">
        <v>48</v>
      </c>
      <c r="K273">
        <v>48</v>
      </c>
      <c r="L273">
        <v>48</v>
      </c>
      <c r="M273">
        <v>48</v>
      </c>
      <c r="N273">
        <v>48</v>
      </c>
      <c r="O273">
        <v>48</v>
      </c>
      <c r="P273">
        <v>48</v>
      </c>
      <c r="Q273">
        <v>48</v>
      </c>
      <c r="R273">
        <v>48</v>
      </c>
      <c r="S273">
        <v>48</v>
      </c>
      <c r="T273">
        <v>48</v>
      </c>
      <c r="U273">
        <v>48</v>
      </c>
      <c r="V273">
        <v>48</v>
      </c>
      <c r="W273">
        <v>48</v>
      </c>
      <c r="X273">
        <v>48</v>
      </c>
      <c r="Y273">
        <v>48</v>
      </c>
      <c r="Z273">
        <v>48</v>
      </c>
      <c r="AA273">
        <v>48</v>
      </c>
      <c r="AB273">
        <v>48</v>
      </c>
      <c r="AC273">
        <v>48</v>
      </c>
      <c r="AD273">
        <v>48</v>
      </c>
      <c r="AE273">
        <v>48</v>
      </c>
      <c r="AF273">
        <v>48</v>
      </c>
      <c r="AG273">
        <v>48</v>
      </c>
      <c r="AH273">
        <v>48</v>
      </c>
      <c r="AI273">
        <v>48</v>
      </c>
      <c r="AJ273">
        <v>48</v>
      </c>
      <c r="AK273">
        <v>48</v>
      </c>
      <c r="AL273">
        <v>48</v>
      </c>
      <c r="AM273">
        <v>48</v>
      </c>
      <c r="AN273">
        <v>48</v>
      </c>
      <c r="AO273">
        <v>48</v>
      </c>
      <c r="AP273">
        <v>48</v>
      </c>
      <c r="AQ273">
        <v>48</v>
      </c>
      <c r="AR273">
        <v>48</v>
      </c>
      <c r="AS273">
        <v>48</v>
      </c>
      <c r="AT273">
        <v>48</v>
      </c>
      <c r="AU273">
        <v>48</v>
      </c>
      <c r="AV273">
        <v>48</v>
      </c>
      <c r="AW273">
        <v>48</v>
      </c>
      <c r="AX273">
        <v>48</v>
      </c>
    </row>
    <row r="274" spans="1:50" x14ac:dyDescent="0.25">
      <c r="A274">
        <v>113</v>
      </c>
      <c r="B274" t="s">
        <v>119</v>
      </c>
      <c r="C274">
        <v>11</v>
      </c>
      <c r="D274" t="s">
        <v>95</v>
      </c>
      <c r="E274">
        <v>1</v>
      </c>
      <c r="F274" t="s">
        <v>96</v>
      </c>
      <c r="G274">
        <v>3</v>
      </c>
      <c r="H274">
        <v>3</v>
      </c>
      <c r="I274">
        <v>3</v>
      </c>
      <c r="J274">
        <v>3</v>
      </c>
      <c r="K274">
        <v>3</v>
      </c>
      <c r="L274">
        <v>3</v>
      </c>
      <c r="M274">
        <v>3</v>
      </c>
      <c r="N274">
        <v>3</v>
      </c>
      <c r="O274">
        <v>3</v>
      </c>
      <c r="P274">
        <v>2</v>
      </c>
      <c r="Q274">
        <v>2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2</v>
      </c>
      <c r="AC274">
        <v>2</v>
      </c>
      <c r="AD274">
        <v>2</v>
      </c>
      <c r="AE274">
        <v>2</v>
      </c>
      <c r="AF274">
        <v>2</v>
      </c>
      <c r="AG274">
        <v>2</v>
      </c>
      <c r="AH274">
        <v>2</v>
      </c>
      <c r="AI274">
        <v>2</v>
      </c>
      <c r="AJ274">
        <v>2</v>
      </c>
      <c r="AK274">
        <v>2</v>
      </c>
      <c r="AL274">
        <v>2</v>
      </c>
      <c r="AM274">
        <v>2</v>
      </c>
      <c r="AN274">
        <v>2</v>
      </c>
      <c r="AO274">
        <v>2</v>
      </c>
      <c r="AP274">
        <v>2</v>
      </c>
      <c r="AQ274">
        <v>2</v>
      </c>
      <c r="AR274">
        <v>2</v>
      </c>
      <c r="AS274">
        <v>2</v>
      </c>
      <c r="AT274">
        <v>2</v>
      </c>
      <c r="AU274">
        <v>1</v>
      </c>
      <c r="AV274">
        <v>1</v>
      </c>
      <c r="AW274">
        <v>1</v>
      </c>
      <c r="AX274">
        <v>1</v>
      </c>
    </row>
    <row r="275" spans="1:50" x14ac:dyDescent="0.25">
      <c r="A275">
        <v>113</v>
      </c>
      <c r="B275" t="s">
        <v>119</v>
      </c>
      <c r="C275">
        <v>11</v>
      </c>
      <c r="D275" t="s">
        <v>95</v>
      </c>
      <c r="E275">
        <v>1</v>
      </c>
      <c r="F275" t="s">
        <v>96</v>
      </c>
      <c r="G275">
        <v>120</v>
      </c>
      <c r="H275">
        <v>219</v>
      </c>
      <c r="I275">
        <v>123</v>
      </c>
      <c r="J275">
        <v>121</v>
      </c>
      <c r="K275">
        <v>120</v>
      </c>
      <c r="L275">
        <v>218</v>
      </c>
      <c r="M275">
        <v>123</v>
      </c>
      <c r="N275">
        <v>123</v>
      </c>
      <c r="O275">
        <v>121</v>
      </c>
      <c r="P275">
        <v>123</v>
      </c>
      <c r="Q275">
        <v>218</v>
      </c>
      <c r="R275">
        <v>121</v>
      </c>
      <c r="S275">
        <v>123</v>
      </c>
      <c r="T275">
        <v>123</v>
      </c>
      <c r="U275">
        <v>128</v>
      </c>
      <c r="V275">
        <v>128</v>
      </c>
      <c r="W275">
        <v>123</v>
      </c>
      <c r="X275">
        <v>221</v>
      </c>
      <c r="Y275">
        <v>121</v>
      </c>
      <c r="Z275">
        <v>123</v>
      </c>
      <c r="AA275">
        <v>123</v>
      </c>
      <c r="AB275">
        <v>123</v>
      </c>
      <c r="AC275">
        <v>123</v>
      </c>
      <c r="AD275">
        <v>123</v>
      </c>
      <c r="AE275">
        <v>121</v>
      </c>
      <c r="AF275">
        <v>219</v>
      </c>
      <c r="AG275">
        <v>123</v>
      </c>
      <c r="AH275">
        <v>123</v>
      </c>
      <c r="AI275">
        <v>123</v>
      </c>
      <c r="AJ275">
        <v>123</v>
      </c>
      <c r="AK275">
        <v>219</v>
      </c>
      <c r="AL275">
        <v>219</v>
      </c>
      <c r="AM275">
        <v>119</v>
      </c>
      <c r="AN275">
        <v>121</v>
      </c>
      <c r="AO275">
        <v>214</v>
      </c>
      <c r="AP275">
        <v>120</v>
      </c>
      <c r="AQ275">
        <v>120</v>
      </c>
      <c r="AR275">
        <v>120</v>
      </c>
      <c r="AS275">
        <v>122</v>
      </c>
      <c r="AT275">
        <v>120</v>
      </c>
      <c r="AU275">
        <v>122</v>
      </c>
      <c r="AV275">
        <v>122</v>
      </c>
      <c r="AW275">
        <v>218</v>
      </c>
      <c r="AX275">
        <v>122</v>
      </c>
    </row>
    <row r="276" spans="1:50" x14ac:dyDescent="0.25">
      <c r="A276">
        <v>114</v>
      </c>
      <c r="B276" t="s">
        <v>94</v>
      </c>
      <c r="C276">
        <v>11</v>
      </c>
      <c r="D276" t="s">
        <v>95</v>
      </c>
      <c r="E276">
        <v>1</v>
      </c>
      <c r="F276" t="s">
        <v>96</v>
      </c>
      <c r="G276">
        <v>416</v>
      </c>
      <c r="H276">
        <v>417</v>
      </c>
      <c r="I276">
        <v>417</v>
      </c>
      <c r="J276">
        <v>418</v>
      </c>
      <c r="K276">
        <v>420</v>
      </c>
      <c r="L276">
        <v>419</v>
      </c>
      <c r="M276">
        <v>419</v>
      </c>
      <c r="N276">
        <v>420</v>
      </c>
      <c r="O276">
        <v>421</v>
      </c>
      <c r="P276">
        <v>422</v>
      </c>
      <c r="Q276">
        <v>425</v>
      </c>
      <c r="R276">
        <v>425</v>
      </c>
      <c r="S276">
        <v>424</v>
      </c>
      <c r="T276">
        <v>424</v>
      </c>
      <c r="U276">
        <v>425</v>
      </c>
      <c r="V276">
        <v>419</v>
      </c>
      <c r="W276">
        <v>427</v>
      </c>
      <c r="X276">
        <v>406</v>
      </c>
      <c r="Y276">
        <v>408</v>
      </c>
      <c r="Z276">
        <v>412</v>
      </c>
      <c r="AA276">
        <v>413</v>
      </c>
      <c r="AB276">
        <v>421</v>
      </c>
      <c r="AC276">
        <v>421</v>
      </c>
      <c r="AD276">
        <v>419</v>
      </c>
      <c r="AE276">
        <v>419</v>
      </c>
      <c r="AF276">
        <v>420</v>
      </c>
      <c r="AG276">
        <v>419</v>
      </c>
      <c r="AH276">
        <v>419</v>
      </c>
      <c r="AI276">
        <v>402</v>
      </c>
      <c r="AJ276">
        <v>424</v>
      </c>
      <c r="AK276">
        <v>419</v>
      </c>
      <c r="AL276">
        <v>389</v>
      </c>
      <c r="AM276">
        <v>420</v>
      </c>
      <c r="AN276">
        <v>419</v>
      </c>
      <c r="AO276">
        <v>421</v>
      </c>
      <c r="AP276">
        <v>421</v>
      </c>
      <c r="AQ276">
        <v>421</v>
      </c>
      <c r="AR276">
        <v>422</v>
      </c>
      <c r="AS276">
        <v>421</v>
      </c>
      <c r="AT276">
        <v>483</v>
      </c>
      <c r="AU276">
        <v>514</v>
      </c>
      <c r="AV276">
        <v>514</v>
      </c>
      <c r="AW276">
        <v>9</v>
      </c>
      <c r="AX276">
        <v>518</v>
      </c>
    </row>
    <row r="277" spans="1:50" x14ac:dyDescent="0.25">
      <c r="A277">
        <v>321</v>
      </c>
      <c r="B277" t="s">
        <v>1044</v>
      </c>
      <c r="C277">
        <v>32</v>
      </c>
      <c r="D277" t="s">
        <v>1045</v>
      </c>
      <c r="E277">
        <v>3</v>
      </c>
      <c r="F277" t="s">
        <v>206</v>
      </c>
      <c r="G277">
        <v>23</v>
      </c>
      <c r="H277">
        <v>25</v>
      </c>
      <c r="I277">
        <v>25</v>
      </c>
      <c r="J277">
        <v>32</v>
      </c>
      <c r="K277">
        <v>31</v>
      </c>
      <c r="L277">
        <v>31</v>
      </c>
      <c r="M277">
        <v>33</v>
      </c>
      <c r="N277">
        <v>30</v>
      </c>
      <c r="O277">
        <v>30</v>
      </c>
      <c r="P277">
        <v>30</v>
      </c>
      <c r="Q277">
        <v>34</v>
      </c>
      <c r="R277">
        <v>34</v>
      </c>
      <c r="S277">
        <v>31</v>
      </c>
      <c r="T277">
        <v>34</v>
      </c>
      <c r="U277">
        <v>12</v>
      </c>
      <c r="V277">
        <v>12</v>
      </c>
      <c r="W277">
        <v>1</v>
      </c>
      <c r="X277">
        <v>1</v>
      </c>
      <c r="Y277">
        <v>1</v>
      </c>
      <c r="Z277">
        <v>2</v>
      </c>
      <c r="AA277">
        <v>2</v>
      </c>
      <c r="AB277">
        <v>2</v>
      </c>
      <c r="AC277">
        <v>2</v>
      </c>
      <c r="AD277">
        <v>2</v>
      </c>
      <c r="AE277">
        <v>2</v>
      </c>
      <c r="AF277">
        <v>2</v>
      </c>
      <c r="AG277">
        <v>2</v>
      </c>
      <c r="AH277">
        <v>2</v>
      </c>
      <c r="AI277">
        <v>2</v>
      </c>
      <c r="AJ277">
        <v>2</v>
      </c>
      <c r="AK277">
        <v>2</v>
      </c>
      <c r="AL277">
        <v>2</v>
      </c>
      <c r="AM277">
        <v>2</v>
      </c>
      <c r="AN277">
        <v>2</v>
      </c>
      <c r="AO277">
        <v>2</v>
      </c>
      <c r="AP277">
        <v>2</v>
      </c>
      <c r="AQ277">
        <v>2</v>
      </c>
      <c r="AR277">
        <v>2</v>
      </c>
      <c r="AS277">
        <v>2</v>
      </c>
      <c r="AT277">
        <v>2</v>
      </c>
      <c r="AU277">
        <v>2</v>
      </c>
      <c r="AV277">
        <v>2</v>
      </c>
      <c r="AW277">
        <v>2</v>
      </c>
      <c r="AX277">
        <v>2</v>
      </c>
    </row>
    <row r="278" spans="1:50" x14ac:dyDescent="0.25">
      <c r="A278">
        <v>312</v>
      </c>
      <c r="B278" t="s">
        <v>204</v>
      </c>
      <c r="C278">
        <v>31</v>
      </c>
      <c r="D278" t="s">
        <v>205</v>
      </c>
      <c r="E278">
        <v>3</v>
      </c>
      <c r="F278" t="s">
        <v>206</v>
      </c>
      <c r="G278">
        <v>4</v>
      </c>
      <c r="H278">
        <v>4</v>
      </c>
      <c r="I278">
        <v>4</v>
      </c>
      <c r="J278">
        <v>4</v>
      </c>
      <c r="K278">
        <v>4</v>
      </c>
      <c r="L278">
        <v>4</v>
      </c>
      <c r="M278">
        <v>4</v>
      </c>
      <c r="N278">
        <v>4</v>
      </c>
      <c r="O278">
        <v>4</v>
      </c>
      <c r="P278">
        <v>4</v>
      </c>
      <c r="Q278">
        <v>4</v>
      </c>
      <c r="R278">
        <v>4</v>
      </c>
      <c r="S278">
        <v>4</v>
      </c>
      <c r="T278">
        <v>4</v>
      </c>
      <c r="U278">
        <v>4</v>
      </c>
      <c r="V278">
        <v>4</v>
      </c>
      <c r="W278">
        <v>4</v>
      </c>
      <c r="X278">
        <v>4</v>
      </c>
      <c r="Y278">
        <v>4</v>
      </c>
      <c r="Z278">
        <v>4</v>
      </c>
      <c r="AA278">
        <v>4</v>
      </c>
      <c r="AB278">
        <v>4</v>
      </c>
      <c r="AC278">
        <v>4</v>
      </c>
      <c r="AD278">
        <v>4</v>
      </c>
      <c r="AE278">
        <v>4</v>
      </c>
      <c r="AF278">
        <v>4</v>
      </c>
      <c r="AG278">
        <v>4</v>
      </c>
      <c r="AH278">
        <v>4</v>
      </c>
      <c r="AI278">
        <v>4</v>
      </c>
      <c r="AJ278">
        <v>4</v>
      </c>
      <c r="AK278">
        <v>4</v>
      </c>
      <c r="AL278">
        <v>4</v>
      </c>
      <c r="AM278">
        <v>4</v>
      </c>
      <c r="AN278">
        <v>4</v>
      </c>
      <c r="AO278">
        <v>4</v>
      </c>
      <c r="AP278">
        <v>4</v>
      </c>
      <c r="AQ278">
        <v>4</v>
      </c>
      <c r="AR278">
        <v>4</v>
      </c>
      <c r="AS278">
        <v>4</v>
      </c>
      <c r="AT278">
        <v>4</v>
      </c>
      <c r="AU278">
        <v>4</v>
      </c>
      <c r="AV278">
        <v>4</v>
      </c>
      <c r="AW278">
        <v>4</v>
      </c>
      <c r="AX278">
        <v>4</v>
      </c>
    </row>
    <row r="279" spans="1:50" x14ac:dyDescent="0.25">
      <c r="A279">
        <v>311</v>
      </c>
      <c r="B279" t="s">
        <v>613</v>
      </c>
      <c r="C279">
        <v>31</v>
      </c>
      <c r="D279" t="s">
        <v>205</v>
      </c>
      <c r="E279">
        <v>3</v>
      </c>
      <c r="F279" t="s">
        <v>206</v>
      </c>
      <c r="G279">
        <v>37</v>
      </c>
      <c r="H279">
        <v>37</v>
      </c>
      <c r="I279">
        <v>38</v>
      </c>
      <c r="J279">
        <v>38</v>
      </c>
      <c r="K279">
        <v>38</v>
      </c>
      <c r="L279">
        <v>37</v>
      </c>
      <c r="M279">
        <v>37</v>
      </c>
      <c r="N279">
        <v>37</v>
      </c>
      <c r="O279">
        <v>37</v>
      </c>
      <c r="P279">
        <v>37</v>
      </c>
      <c r="Q279">
        <v>37</v>
      </c>
      <c r="R279">
        <v>37</v>
      </c>
      <c r="S279">
        <v>37</v>
      </c>
      <c r="T279">
        <v>37</v>
      </c>
      <c r="U279">
        <v>37</v>
      </c>
      <c r="V279">
        <v>36</v>
      </c>
      <c r="W279">
        <v>37</v>
      </c>
      <c r="X279">
        <v>37</v>
      </c>
      <c r="Y279">
        <v>37</v>
      </c>
      <c r="Z279">
        <v>38</v>
      </c>
      <c r="AA279">
        <v>39</v>
      </c>
      <c r="AB279">
        <v>36</v>
      </c>
      <c r="AC279">
        <v>37</v>
      </c>
      <c r="AD279">
        <v>37</v>
      </c>
      <c r="AE279">
        <v>38</v>
      </c>
      <c r="AF279">
        <v>38</v>
      </c>
      <c r="AG279">
        <v>40</v>
      </c>
      <c r="AH279">
        <v>40</v>
      </c>
      <c r="AI279">
        <v>36</v>
      </c>
      <c r="AJ279">
        <v>7</v>
      </c>
      <c r="AK279">
        <v>8</v>
      </c>
      <c r="AL279">
        <v>8</v>
      </c>
      <c r="AM279">
        <v>8</v>
      </c>
      <c r="AN279">
        <v>5</v>
      </c>
      <c r="AO279">
        <v>5</v>
      </c>
      <c r="AP279">
        <v>5</v>
      </c>
      <c r="AQ279">
        <v>5</v>
      </c>
      <c r="AR279">
        <v>5</v>
      </c>
      <c r="AS279">
        <v>5</v>
      </c>
      <c r="AT279">
        <v>5</v>
      </c>
      <c r="AU279">
        <v>5</v>
      </c>
      <c r="AV279">
        <v>5</v>
      </c>
      <c r="AW279">
        <v>5</v>
      </c>
      <c r="AX279">
        <v>5</v>
      </c>
    </row>
    <row r="280" spans="1:50" x14ac:dyDescent="0.25">
      <c r="A280">
        <v>113</v>
      </c>
      <c r="B280" t="s">
        <v>119</v>
      </c>
      <c r="C280">
        <v>11</v>
      </c>
      <c r="D280" t="s">
        <v>95</v>
      </c>
      <c r="E280">
        <v>1</v>
      </c>
      <c r="F280" t="s">
        <v>96</v>
      </c>
      <c r="G280">
        <v>27</v>
      </c>
      <c r="H280">
        <v>28</v>
      </c>
      <c r="I280">
        <v>32</v>
      </c>
      <c r="J280">
        <v>29</v>
      </c>
      <c r="K280">
        <v>27</v>
      </c>
      <c r="L280">
        <v>25</v>
      </c>
      <c r="M280">
        <v>24</v>
      </c>
      <c r="N280">
        <v>22</v>
      </c>
      <c r="O280">
        <v>27</v>
      </c>
      <c r="P280">
        <v>33</v>
      </c>
      <c r="Q280">
        <v>25</v>
      </c>
      <c r="R280">
        <v>20</v>
      </c>
      <c r="S280">
        <v>20</v>
      </c>
      <c r="T280">
        <v>23</v>
      </c>
      <c r="U280">
        <v>22</v>
      </c>
      <c r="V280">
        <v>23</v>
      </c>
      <c r="W280">
        <v>28</v>
      </c>
      <c r="X280">
        <v>27</v>
      </c>
      <c r="Y280">
        <v>30</v>
      </c>
      <c r="Z280">
        <v>29</v>
      </c>
      <c r="AA280">
        <v>21</v>
      </c>
      <c r="AB280">
        <v>27</v>
      </c>
      <c r="AC280">
        <v>20</v>
      </c>
      <c r="AD280">
        <v>21</v>
      </c>
      <c r="AE280">
        <v>23</v>
      </c>
      <c r="AF280">
        <v>31</v>
      </c>
      <c r="AG280">
        <v>29</v>
      </c>
      <c r="AH280">
        <v>31</v>
      </c>
      <c r="AI280">
        <v>24</v>
      </c>
      <c r="AJ280">
        <v>26</v>
      </c>
      <c r="AK280">
        <v>21</v>
      </c>
      <c r="AL280">
        <v>19</v>
      </c>
      <c r="AM280">
        <v>24</v>
      </c>
      <c r="AN280">
        <v>27</v>
      </c>
      <c r="AO280">
        <v>28</v>
      </c>
      <c r="AP280">
        <v>27</v>
      </c>
      <c r="AQ280">
        <v>26</v>
      </c>
      <c r="AR280">
        <v>32</v>
      </c>
      <c r="AS280">
        <v>27</v>
      </c>
      <c r="AT280">
        <v>24</v>
      </c>
      <c r="AU280">
        <v>24</v>
      </c>
      <c r="AV280">
        <v>25</v>
      </c>
      <c r="AW280">
        <v>22</v>
      </c>
      <c r="AX280">
        <v>23</v>
      </c>
    </row>
    <row r="281" spans="1:50" x14ac:dyDescent="0.25">
      <c r="A281">
        <v>311</v>
      </c>
      <c r="B281" t="s">
        <v>613</v>
      </c>
      <c r="C281">
        <v>31</v>
      </c>
      <c r="D281" t="s">
        <v>205</v>
      </c>
      <c r="E281">
        <v>3</v>
      </c>
      <c r="F281" t="s">
        <v>206</v>
      </c>
      <c r="G281">
        <v>29</v>
      </c>
      <c r="H281">
        <v>29</v>
      </c>
      <c r="I281">
        <v>29</v>
      </c>
      <c r="J281">
        <v>29</v>
      </c>
      <c r="K281">
        <v>29</v>
      </c>
      <c r="L281">
        <v>29</v>
      </c>
      <c r="M281">
        <v>29</v>
      </c>
      <c r="N281">
        <v>29</v>
      </c>
      <c r="O281">
        <v>29</v>
      </c>
      <c r="P281">
        <v>29</v>
      </c>
      <c r="Q281">
        <v>29</v>
      </c>
      <c r="R281">
        <v>29</v>
      </c>
      <c r="S281">
        <v>29</v>
      </c>
      <c r="T281">
        <v>29</v>
      </c>
      <c r="U281">
        <v>29</v>
      </c>
      <c r="V281">
        <v>29</v>
      </c>
      <c r="W281">
        <v>29</v>
      </c>
      <c r="X281">
        <v>29</v>
      </c>
      <c r="Y281">
        <v>29</v>
      </c>
      <c r="Z281">
        <v>29</v>
      </c>
      <c r="AA281">
        <v>29</v>
      </c>
      <c r="AB281">
        <v>29</v>
      </c>
      <c r="AC281">
        <v>29</v>
      </c>
      <c r="AD281">
        <v>29</v>
      </c>
      <c r="AE281">
        <v>29</v>
      </c>
      <c r="AF281">
        <v>29</v>
      </c>
      <c r="AG281">
        <v>29</v>
      </c>
      <c r="AH281">
        <v>29</v>
      </c>
      <c r="AI281">
        <v>29</v>
      </c>
      <c r="AJ281">
        <v>29</v>
      </c>
      <c r="AK281">
        <v>29</v>
      </c>
      <c r="AL281">
        <v>29</v>
      </c>
      <c r="AM281">
        <v>29</v>
      </c>
      <c r="AN281">
        <v>29</v>
      </c>
      <c r="AO281">
        <v>29</v>
      </c>
      <c r="AP281">
        <v>29</v>
      </c>
      <c r="AQ281">
        <v>29</v>
      </c>
      <c r="AR281">
        <v>29</v>
      </c>
      <c r="AS281">
        <v>28</v>
      </c>
      <c r="AT281">
        <v>28</v>
      </c>
      <c r="AU281">
        <v>28</v>
      </c>
      <c r="AV281">
        <v>28</v>
      </c>
      <c r="AW281">
        <v>28</v>
      </c>
      <c r="AX281">
        <v>28</v>
      </c>
    </row>
    <row r="282" spans="1:50" x14ac:dyDescent="0.25">
      <c r="A282">
        <v>573</v>
      </c>
      <c r="B282" t="s">
        <v>141</v>
      </c>
      <c r="C282">
        <v>57</v>
      </c>
      <c r="D282" t="s">
        <v>142</v>
      </c>
      <c r="E282">
        <v>5</v>
      </c>
      <c r="F282" t="s">
        <v>143</v>
      </c>
      <c r="G282">
        <v>11</v>
      </c>
      <c r="H282">
        <v>9</v>
      </c>
      <c r="I282">
        <v>8</v>
      </c>
      <c r="J282">
        <v>8</v>
      </c>
      <c r="K282">
        <v>11</v>
      </c>
      <c r="L282">
        <v>10</v>
      </c>
      <c r="M282">
        <v>11</v>
      </c>
      <c r="N282">
        <v>9</v>
      </c>
      <c r="O282">
        <v>8</v>
      </c>
      <c r="P282">
        <v>10</v>
      </c>
      <c r="Q282">
        <v>8</v>
      </c>
      <c r="R282">
        <v>9</v>
      </c>
      <c r="S282">
        <v>8</v>
      </c>
      <c r="T282">
        <v>10</v>
      </c>
      <c r="U282">
        <v>10</v>
      </c>
      <c r="V282">
        <v>9</v>
      </c>
      <c r="W282">
        <v>8</v>
      </c>
      <c r="X282">
        <v>9</v>
      </c>
      <c r="Y282">
        <v>8</v>
      </c>
      <c r="Z282">
        <v>8</v>
      </c>
      <c r="AA282">
        <v>10</v>
      </c>
      <c r="AB282">
        <v>9</v>
      </c>
      <c r="AC282">
        <v>11</v>
      </c>
      <c r="AD282">
        <v>10</v>
      </c>
      <c r="AE282">
        <v>8</v>
      </c>
      <c r="AF282">
        <v>8</v>
      </c>
      <c r="AG282">
        <v>10</v>
      </c>
      <c r="AH282">
        <v>11</v>
      </c>
      <c r="AI282">
        <v>9</v>
      </c>
      <c r="AJ282">
        <v>10</v>
      </c>
      <c r="AK282">
        <v>8</v>
      </c>
      <c r="AL282">
        <v>9</v>
      </c>
      <c r="AM282">
        <v>9</v>
      </c>
      <c r="AN282">
        <v>8</v>
      </c>
      <c r="AO282">
        <v>11</v>
      </c>
      <c r="AP282">
        <v>8</v>
      </c>
      <c r="AQ282">
        <v>10</v>
      </c>
      <c r="AR282">
        <v>9</v>
      </c>
      <c r="AS282">
        <v>10</v>
      </c>
      <c r="AT282">
        <v>8</v>
      </c>
      <c r="AU282">
        <v>9</v>
      </c>
      <c r="AV282">
        <v>9</v>
      </c>
      <c r="AW282">
        <v>9</v>
      </c>
      <c r="AX282">
        <v>9</v>
      </c>
    </row>
    <row r="283" spans="1:50" x14ac:dyDescent="0.25">
      <c r="A283">
        <v>113</v>
      </c>
      <c r="B283" t="s">
        <v>119</v>
      </c>
      <c r="C283">
        <v>11</v>
      </c>
      <c r="D283" t="s">
        <v>95</v>
      </c>
      <c r="E283">
        <v>1</v>
      </c>
      <c r="F283" t="s">
        <v>96</v>
      </c>
      <c r="G283">
        <v>28</v>
      </c>
      <c r="H283">
        <v>28</v>
      </c>
      <c r="I283">
        <v>28</v>
      </c>
      <c r="J283">
        <v>28</v>
      </c>
      <c r="K283">
        <v>28</v>
      </c>
      <c r="L283">
        <v>29</v>
      </c>
      <c r="M283">
        <v>90</v>
      </c>
      <c r="N283">
        <v>89</v>
      </c>
      <c r="O283">
        <v>89</v>
      </c>
      <c r="P283">
        <v>89</v>
      </c>
      <c r="Q283">
        <v>89</v>
      </c>
      <c r="R283">
        <v>89</v>
      </c>
      <c r="S283">
        <v>89</v>
      </c>
      <c r="T283">
        <v>89</v>
      </c>
      <c r="U283">
        <v>89</v>
      </c>
      <c r="V283">
        <v>89</v>
      </c>
      <c r="W283">
        <v>89</v>
      </c>
      <c r="X283">
        <v>89</v>
      </c>
      <c r="Y283">
        <v>89</v>
      </c>
      <c r="Z283">
        <v>89</v>
      </c>
      <c r="AA283">
        <v>1</v>
      </c>
      <c r="AB283">
        <v>89</v>
      </c>
      <c r="AC283">
        <v>90</v>
      </c>
      <c r="AD283">
        <v>90</v>
      </c>
      <c r="AE283">
        <v>91</v>
      </c>
      <c r="AF283">
        <v>88</v>
      </c>
      <c r="AG283">
        <v>87</v>
      </c>
      <c r="AH283">
        <v>87</v>
      </c>
      <c r="AI283">
        <v>87</v>
      </c>
      <c r="AJ283">
        <v>86</v>
      </c>
      <c r="AK283">
        <v>86</v>
      </c>
      <c r="AL283">
        <v>68</v>
      </c>
      <c r="AM283">
        <v>68</v>
      </c>
      <c r="AN283">
        <v>68</v>
      </c>
      <c r="AO283">
        <v>68</v>
      </c>
      <c r="AP283">
        <v>68</v>
      </c>
      <c r="AQ283">
        <v>68</v>
      </c>
      <c r="AR283">
        <v>68</v>
      </c>
      <c r="AS283">
        <v>68</v>
      </c>
      <c r="AT283">
        <v>68</v>
      </c>
      <c r="AU283">
        <v>68</v>
      </c>
      <c r="AV283">
        <v>68</v>
      </c>
      <c r="AW283">
        <v>68</v>
      </c>
      <c r="AX283">
        <v>68</v>
      </c>
    </row>
    <row r="284" spans="1:50" x14ac:dyDescent="0.25">
      <c r="A284">
        <v>113</v>
      </c>
      <c r="B284" t="s">
        <v>119</v>
      </c>
      <c r="C284">
        <v>11</v>
      </c>
      <c r="D284" t="s">
        <v>95</v>
      </c>
      <c r="E284">
        <v>1</v>
      </c>
      <c r="F284" t="s">
        <v>96</v>
      </c>
      <c r="G284">
        <v>34</v>
      </c>
      <c r="H284">
        <v>35</v>
      </c>
      <c r="I284">
        <v>34</v>
      </c>
      <c r="J284">
        <v>41</v>
      </c>
      <c r="K284">
        <v>41</v>
      </c>
      <c r="L284">
        <v>41</v>
      </c>
      <c r="M284">
        <v>41</v>
      </c>
      <c r="N284">
        <v>41</v>
      </c>
      <c r="O284">
        <v>41</v>
      </c>
      <c r="P284">
        <v>33</v>
      </c>
      <c r="Q284">
        <v>33</v>
      </c>
      <c r="R284">
        <v>33</v>
      </c>
      <c r="S284">
        <v>33</v>
      </c>
      <c r="T284">
        <v>33</v>
      </c>
      <c r="U284">
        <v>33</v>
      </c>
      <c r="V284">
        <v>33</v>
      </c>
      <c r="W284">
        <v>33</v>
      </c>
      <c r="X284">
        <v>33</v>
      </c>
      <c r="Y284">
        <v>33</v>
      </c>
      <c r="Z284">
        <v>33</v>
      </c>
      <c r="AA284">
        <v>33</v>
      </c>
      <c r="AB284">
        <v>33</v>
      </c>
      <c r="AC284">
        <v>33</v>
      </c>
      <c r="AD284">
        <v>33</v>
      </c>
      <c r="AE284">
        <v>34</v>
      </c>
      <c r="AF284">
        <v>34</v>
      </c>
      <c r="AG284">
        <v>37</v>
      </c>
      <c r="AH284">
        <v>37</v>
      </c>
      <c r="AI284">
        <v>43</v>
      </c>
      <c r="AJ284">
        <v>43</v>
      </c>
      <c r="AK284">
        <v>34</v>
      </c>
      <c r="AL284">
        <v>34</v>
      </c>
      <c r="AM284">
        <v>34</v>
      </c>
      <c r="AN284">
        <v>34</v>
      </c>
      <c r="AO284">
        <v>34</v>
      </c>
      <c r="AP284">
        <v>34</v>
      </c>
      <c r="AQ284">
        <v>34</v>
      </c>
      <c r="AR284">
        <v>34</v>
      </c>
      <c r="AS284">
        <v>34</v>
      </c>
      <c r="AT284">
        <v>34</v>
      </c>
      <c r="AU284">
        <v>34</v>
      </c>
      <c r="AV284">
        <v>34</v>
      </c>
      <c r="AW284">
        <v>34</v>
      </c>
      <c r="AX284">
        <v>34</v>
      </c>
    </row>
    <row r="285" spans="1:50" x14ac:dyDescent="0.25">
      <c r="A285">
        <v>113</v>
      </c>
      <c r="B285" t="s">
        <v>119</v>
      </c>
      <c r="C285">
        <v>11</v>
      </c>
      <c r="D285" t="s">
        <v>95</v>
      </c>
      <c r="E285">
        <v>1</v>
      </c>
      <c r="F285" t="s">
        <v>96</v>
      </c>
      <c r="G285">
        <v>21</v>
      </c>
      <c r="H285">
        <v>23</v>
      </c>
      <c r="I285">
        <v>23</v>
      </c>
      <c r="J285">
        <v>25</v>
      </c>
      <c r="K285">
        <v>23</v>
      </c>
      <c r="L285">
        <v>25</v>
      </c>
      <c r="M285">
        <v>23</v>
      </c>
      <c r="N285">
        <v>29</v>
      </c>
      <c r="O285">
        <v>31</v>
      </c>
      <c r="P285">
        <v>33</v>
      </c>
      <c r="Q285">
        <v>10</v>
      </c>
      <c r="R285">
        <v>33</v>
      </c>
      <c r="S285">
        <v>31</v>
      </c>
      <c r="T285">
        <v>29</v>
      </c>
      <c r="U285">
        <v>31</v>
      </c>
      <c r="V285">
        <v>31</v>
      </c>
      <c r="W285">
        <v>29</v>
      </c>
      <c r="X285">
        <v>29</v>
      </c>
      <c r="Y285">
        <v>31</v>
      </c>
      <c r="Z285">
        <v>30</v>
      </c>
      <c r="AA285">
        <v>29</v>
      </c>
      <c r="AB285">
        <v>33</v>
      </c>
      <c r="AC285">
        <v>29</v>
      </c>
      <c r="AD285">
        <v>31</v>
      </c>
      <c r="AE285">
        <v>24</v>
      </c>
      <c r="AF285">
        <v>22</v>
      </c>
      <c r="AG285">
        <v>11</v>
      </c>
      <c r="AH285">
        <v>20</v>
      </c>
      <c r="AI285">
        <v>20</v>
      </c>
      <c r="AJ285">
        <v>22</v>
      </c>
      <c r="AK285">
        <v>20</v>
      </c>
      <c r="AL285">
        <v>20</v>
      </c>
      <c r="AM285">
        <v>20</v>
      </c>
      <c r="AN285">
        <v>18</v>
      </c>
      <c r="AO285">
        <v>10</v>
      </c>
      <c r="AP285">
        <v>20</v>
      </c>
      <c r="AQ285">
        <v>18</v>
      </c>
      <c r="AR285">
        <v>16</v>
      </c>
      <c r="AS285">
        <v>14</v>
      </c>
      <c r="AT285">
        <v>14</v>
      </c>
      <c r="AU285">
        <v>12</v>
      </c>
      <c r="AV285">
        <v>14</v>
      </c>
      <c r="AW285">
        <v>12</v>
      </c>
      <c r="AX285">
        <v>12</v>
      </c>
    </row>
    <row r="286" spans="1:50" x14ac:dyDescent="0.25">
      <c r="A286">
        <v>312</v>
      </c>
      <c r="B286" t="s">
        <v>204</v>
      </c>
      <c r="C286">
        <v>31</v>
      </c>
      <c r="D286" t="s">
        <v>205</v>
      </c>
      <c r="E286">
        <v>3</v>
      </c>
      <c r="F286" t="s">
        <v>206</v>
      </c>
      <c r="G286">
        <v>9</v>
      </c>
      <c r="H286">
        <v>9</v>
      </c>
      <c r="I286">
        <v>9</v>
      </c>
      <c r="J286">
        <v>9</v>
      </c>
      <c r="K286">
        <v>9</v>
      </c>
      <c r="L286">
        <v>9</v>
      </c>
      <c r="M286">
        <v>9</v>
      </c>
      <c r="N286">
        <v>9</v>
      </c>
      <c r="O286">
        <v>9</v>
      </c>
      <c r="P286">
        <v>9</v>
      </c>
      <c r="Q286">
        <v>9</v>
      </c>
      <c r="R286">
        <v>9</v>
      </c>
      <c r="S286">
        <v>11</v>
      </c>
      <c r="T286">
        <v>9</v>
      </c>
      <c r="U286">
        <v>9</v>
      </c>
      <c r="V286">
        <v>9</v>
      </c>
      <c r="W286">
        <v>9</v>
      </c>
      <c r="X286">
        <v>9</v>
      </c>
      <c r="Y286">
        <v>9</v>
      </c>
      <c r="Z286">
        <v>9</v>
      </c>
      <c r="AA286">
        <v>9</v>
      </c>
      <c r="AB286">
        <v>9</v>
      </c>
      <c r="AC286">
        <v>9</v>
      </c>
      <c r="AD286">
        <v>9</v>
      </c>
      <c r="AE286">
        <v>9</v>
      </c>
      <c r="AF286">
        <v>9</v>
      </c>
      <c r="AG286">
        <v>9</v>
      </c>
      <c r="AH286">
        <v>9</v>
      </c>
      <c r="AI286">
        <v>9</v>
      </c>
      <c r="AJ286">
        <v>9</v>
      </c>
      <c r="AK286">
        <v>9</v>
      </c>
      <c r="AL286">
        <v>9</v>
      </c>
      <c r="AM286">
        <v>9</v>
      </c>
      <c r="AN286">
        <v>9</v>
      </c>
      <c r="AO286">
        <v>9</v>
      </c>
      <c r="AP286">
        <v>9</v>
      </c>
      <c r="AQ286">
        <v>9</v>
      </c>
      <c r="AR286">
        <v>11</v>
      </c>
      <c r="AS286">
        <v>11</v>
      </c>
      <c r="AT286">
        <v>11</v>
      </c>
      <c r="AU286">
        <v>11</v>
      </c>
      <c r="AV286">
        <v>11</v>
      </c>
      <c r="AW286">
        <v>11</v>
      </c>
      <c r="AX286">
        <v>11</v>
      </c>
    </row>
    <row r="287" spans="1:50" x14ac:dyDescent="0.25">
      <c r="A287">
        <v>114</v>
      </c>
      <c r="B287" t="s">
        <v>94</v>
      </c>
      <c r="C287">
        <v>11</v>
      </c>
      <c r="D287" t="s">
        <v>95</v>
      </c>
      <c r="E287">
        <v>1</v>
      </c>
      <c r="F287" t="s">
        <v>96</v>
      </c>
      <c r="G287">
        <v>12</v>
      </c>
      <c r="H287">
        <v>12</v>
      </c>
      <c r="I287">
        <v>12</v>
      </c>
      <c r="J287">
        <v>12</v>
      </c>
      <c r="K287">
        <v>12</v>
      </c>
      <c r="L287">
        <v>12</v>
      </c>
      <c r="M287">
        <v>12</v>
      </c>
      <c r="N287">
        <v>12</v>
      </c>
      <c r="O287">
        <v>12</v>
      </c>
      <c r="P287">
        <v>13</v>
      </c>
      <c r="Q287">
        <v>13</v>
      </c>
      <c r="R287">
        <v>13</v>
      </c>
      <c r="S287">
        <v>13</v>
      </c>
      <c r="T287">
        <v>13</v>
      </c>
      <c r="U287">
        <v>13</v>
      </c>
      <c r="V287">
        <v>13</v>
      </c>
      <c r="W287">
        <v>13</v>
      </c>
      <c r="X287">
        <v>13</v>
      </c>
      <c r="Y287">
        <v>12</v>
      </c>
      <c r="Z287">
        <v>13</v>
      </c>
      <c r="AA287">
        <v>13</v>
      </c>
      <c r="AB287">
        <v>13</v>
      </c>
      <c r="AC287">
        <v>13</v>
      </c>
      <c r="AD287">
        <v>12</v>
      </c>
      <c r="AE287">
        <v>13</v>
      </c>
      <c r="AF287">
        <v>13</v>
      </c>
      <c r="AG287">
        <v>13</v>
      </c>
      <c r="AH287">
        <v>13</v>
      </c>
      <c r="AI287">
        <v>13</v>
      </c>
      <c r="AJ287">
        <v>13</v>
      </c>
      <c r="AK287">
        <v>13</v>
      </c>
      <c r="AL287">
        <v>13</v>
      </c>
      <c r="AM287">
        <v>13</v>
      </c>
      <c r="AN287">
        <v>13</v>
      </c>
      <c r="AO287">
        <v>13</v>
      </c>
      <c r="AP287">
        <v>13</v>
      </c>
      <c r="AQ287">
        <v>13</v>
      </c>
      <c r="AR287">
        <v>13</v>
      </c>
      <c r="AS287">
        <v>13</v>
      </c>
      <c r="AT287">
        <v>13</v>
      </c>
      <c r="AU287">
        <v>12</v>
      </c>
      <c r="AV287">
        <v>13</v>
      </c>
      <c r="AW287">
        <v>13</v>
      </c>
      <c r="AX287">
        <v>13</v>
      </c>
    </row>
    <row r="288" spans="1:50" x14ac:dyDescent="0.25">
      <c r="A288">
        <v>312</v>
      </c>
      <c r="B288" t="s">
        <v>204</v>
      </c>
      <c r="C288">
        <v>31</v>
      </c>
      <c r="D288" t="s">
        <v>205</v>
      </c>
      <c r="E288">
        <v>3</v>
      </c>
      <c r="F288" t="s">
        <v>206</v>
      </c>
      <c r="G288">
        <v>3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>
        <v>2</v>
      </c>
      <c r="V288">
        <v>2</v>
      </c>
      <c r="W288">
        <v>2</v>
      </c>
      <c r="X288">
        <v>2</v>
      </c>
      <c r="Y288">
        <v>2</v>
      </c>
      <c r="Z288">
        <v>2</v>
      </c>
      <c r="AA288">
        <v>2</v>
      </c>
      <c r="AB288">
        <v>2</v>
      </c>
      <c r="AC288">
        <v>2</v>
      </c>
      <c r="AD288">
        <v>2</v>
      </c>
      <c r="AE288">
        <v>2</v>
      </c>
      <c r="AF288">
        <v>2</v>
      </c>
      <c r="AG288">
        <v>2</v>
      </c>
      <c r="AH288">
        <v>2</v>
      </c>
      <c r="AI288">
        <v>2</v>
      </c>
      <c r="AJ288">
        <v>2</v>
      </c>
      <c r="AK288">
        <v>2</v>
      </c>
      <c r="AL288">
        <v>2</v>
      </c>
      <c r="AM288">
        <v>3</v>
      </c>
      <c r="AN288">
        <v>2</v>
      </c>
      <c r="AO288">
        <v>2</v>
      </c>
      <c r="AP288">
        <v>3</v>
      </c>
      <c r="AQ288">
        <v>2</v>
      </c>
      <c r="AR288">
        <v>2</v>
      </c>
      <c r="AS288">
        <v>2</v>
      </c>
      <c r="AT288">
        <v>2</v>
      </c>
      <c r="AU288">
        <v>2</v>
      </c>
      <c r="AV288">
        <v>2</v>
      </c>
      <c r="AW288">
        <v>2</v>
      </c>
      <c r="AX288">
        <v>2</v>
      </c>
    </row>
    <row r="289" spans="1:50" x14ac:dyDescent="0.25">
      <c r="A289">
        <v>114</v>
      </c>
      <c r="B289" t="s">
        <v>94</v>
      </c>
      <c r="C289">
        <v>11</v>
      </c>
      <c r="D289" t="s">
        <v>95</v>
      </c>
      <c r="E289">
        <v>1</v>
      </c>
      <c r="F289" t="s">
        <v>96</v>
      </c>
      <c r="G289">
        <v>2</v>
      </c>
      <c r="H289">
        <v>9</v>
      </c>
      <c r="I289">
        <v>9</v>
      </c>
      <c r="J289">
        <v>9</v>
      </c>
      <c r="K289">
        <v>2</v>
      </c>
      <c r="L289">
        <v>2</v>
      </c>
      <c r="M289">
        <v>2</v>
      </c>
      <c r="N289">
        <v>2</v>
      </c>
      <c r="O289">
        <v>9</v>
      </c>
      <c r="P289">
        <v>2</v>
      </c>
      <c r="Q289">
        <v>9</v>
      </c>
      <c r="R289">
        <v>9</v>
      </c>
      <c r="S289">
        <v>9</v>
      </c>
      <c r="T289">
        <v>9</v>
      </c>
      <c r="U289">
        <v>2</v>
      </c>
      <c r="V289">
        <v>9</v>
      </c>
      <c r="W289">
        <v>9</v>
      </c>
      <c r="X289">
        <v>2</v>
      </c>
      <c r="Y289">
        <v>9</v>
      </c>
      <c r="Z289">
        <v>9</v>
      </c>
      <c r="AA289">
        <v>2</v>
      </c>
      <c r="AB289">
        <v>9</v>
      </c>
      <c r="AC289">
        <v>9</v>
      </c>
      <c r="AD289">
        <v>9</v>
      </c>
      <c r="AE289">
        <v>9</v>
      </c>
      <c r="AF289">
        <v>9</v>
      </c>
      <c r="AG289">
        <v>9</v>
      </c>
      <c r="AH289">
        <v>9</v>
      </c>
      <c r="AI289">
        <v>2</v>
      </c>
      <c r="AJ289">
        <v>9</v>
      </c>
      <c r="AK289">
        <v>9</v>
      </c>
      <c r="AL289">
        <v>9</v>
      </c>
      <c r="AM289">
        <v>2</v>
      </c>
      <c r="AN289">
        <v>9</v>
      </c>
      <c r="AO289">
        <v>0</v>
      </c>
      <c r="AP289">
        <v>2</v>
      </c>
      <c r="AQ289">
        <v>2</v>
      </c>
      <c r="AR289">
        <v>2</v>
      </c>
      <c r="AS289">
        <v>2</v>
      </c>
      <c r="AT289">
        <v>9</v>
      </c>
      <c r="AU289">
        <v>9</v>
      </c>
      <c r="AV289">
        <v>9</v>
      </c>
      <c r="AW289">
        <v>2</v>
      </c>
      <c r="AX289">
        <v>2</v>
      </c>
    </row>
    <row r="290" spans="1:50" x14ac:dyDescent="0.25">
      <c r="A290">
        <v>113</v>
      </c>
      <c r="B290" t="s">
        <v>119</v>
      </c>
      <c r="C290">
        <v>11</v>
      </c>
      <c r="D290" t="s">
        <v>95</v>
      </c>
      <c r="E290">
        <v>1</v>
      </c>
      <c r="F290" t="s">
        <v>96</v>
      </c>
      <c r="G290">
        <v>13</v>
      </c>
      <c r="H290">
        <v>13</v>
      </c>
      <c r="I290">
        <v>13</v>
      </c>
      <c r="J290">
        <v>13</v>
      </c>
      <c r="K290">
        <v>13</v>
      </c>
      <c r="L290">
        <v>13</v>
      </c>
      <c r="M290">
        <v>13</v>
      </c>
      <c r="N290">
        <v>13</v>
      </c>
      <c r="O290">
        <v>13</v>
      </c>
      <c r="P290">
        <v>13</v>
      </c>
      <c r="Q290">
        <v>13</v>
      </c>
      <c r="R290">
        <v>13</v>
      </c>
      <c r="S290">
        <v>13</v>
      </c>
      <c r="T290">
        <v>13</v>
      </c>
      <c r="U290">
        <v>13</v>
      </c>
      <c r="V290">
        <v>13</v>
      </c>
      <c r="W290">
        <v>13</v>
      </c>
      <c r="X290">
        <v>13</v>
      </c>
      <c r="Y290">
        <v>13</v>
      </c>
      <c r="Z290">
        <v>13</v>
      </c>
      <c r="AA290">
        <v>13</v>
      </c>
      <c r="AB290">
        <v>13</v>
      </c>
      <c r="AC290">
        <v>13</v>
      </c>
      <c r="AD290">
        <v>13</v>
      </c>
      <c r="AE290">
        <v>13</v>
      </c>
      <c r="AF290">
        <v>13</v>
      </c>
      <c r="AG290">
        <v>13</v>
      </c>
      <c r="AH290">
        <v>13</v>
      </c>
      <c r="AI290">
        <v>12</v>
      </c>
      <c r="AJ290">
        <v>13</v>
      </c>
      <c r="AK290">
        <v>13</v>
      </c>
      <c r="AL290">
        <v>13</v>
      </c>
      <c r="AM290">
        <v>7</v>
      </c>
      <c r="AN290">
        <v>7</v>
      </c>
      <c r="AO290">
        <v>7</v>
      </c>
      <c r="AP290">
        <v>7</v>
      </c>
      <c r="AQ290">
        <v>7</v>
      </c>
      <c r="AR290">
        <v>7</v>
      </c>
      <c r="AS290">
        <v>0</v>
      </c>
      <c r="AT290">
        <v>7</v>
      </c>
      <c r="AU290">
        <v>7</v>
      </c>
      <c r="AV290">
        <v>7</v>
      </c>
      <c r="AW290">
        <v>7</v>
      </c>
      <c r="AX290">
        <v>7</v>
      </c>
    </row>
    <row r="291" spans="1:50" x14ac:dyDescent="0.25">
      <c r="A291">
        <v>113</v>
      </c>
      <c r="B291" t="s">
        <v>119</v>
      </c>
      <c r="C291">
        <v>11</v>
      </c>
      <c r="D291" t="s">
        <v>95</v>
      </c>
      <c r="E291">
        <v>1</v>
      </c>
      <c r="F291" t="s">
        <v>96</v>
      </c>
      <c r="G291">
        <v>98</v>
      </c>
      <c r="H291">
        <v>98</v>
      </c>
      <c r="I291">
        <v>97</v>
      </c>
      <c r="J291">
        <v>98</v>
      </c>
      <c r="K291">
        <v>98</v>
      </c>
      <c r="L291">
        <v>98</v>
      </c>
      <c r="M291">
        <v>98</v>
      </c>
      <c r="N291">
        <v>99</v>
      </c>
      <c r="O291">
        <v>99</v>
      </c>
      <c r="P291">
        <v>99</v>
      </c>
      <c r="Q291">
        <v>98</v>
      </c>
      <c r="R291">
        <v>98</v>
      </c>
      <c r="S291">
        <v>97</v>
      </c>
      <c r="T291">
        <v>97</v>
      </c>
      <c r="U291">
        <v>97</v>
      </c>
      <c r="V291">
        <v>96</v>
      </c>
      <c r="W291">
        <v>96</v>
      </c>
      <c r="X291">
        <v>96</v>
      </c>
      <c r="Y291">
        <v>98</v>
      </c>
      <c r="Z291">
        <v>96</v>
      </c>
      <c r="AA291">
        <v>97</v>
      </c>
      <c r="AB291">
        <v>98</v>
      </c>
      <c r="AC291">
        <v>98</v>
      </c>
      <c r="AD291">
        <v>98</v>
      </c>
      <c r="AE291">
        <v>98</v>
      </c>
      <c r="AF291">
        <v>98</v>
      </c>
      <c r="AG291">
        <v>98</v>
      </c>
      <c r="AH291">
        <v>97</v>
      </c>
      <c r="AI291">
        <v>98</v>
      </c>
      <c r="AJ291">
        <v>98</v>
      </c>
      <c r="AK291">
        <v>98</v>
      </c>
      <c r="AL291">
        <v>98</v>
      </c>
      <c r="AM291">
        <v>98</v>
      </c>
      <c r="AN291">
        <v>98</v>
      </c>
      <c r="AO291">
        <v>96</v>
      </c>
      <c r="AP291">
        <v>96</v>
      </c>
      <c r="AQ291">
        <v>96</v>
      </c>
      <c r="AR291">
        <v>97</v>
      </c>
      <c r="AS291">
        <v>97</v>
      </c>
      <c r="AT291">
        <v>96</v>
      </c>
      <c r="AU291">
        <v>98</v>
      </c>
      <c r="AV291">
        <v>99</v>
      </c>
      <c r="AW291">
        <v>99</v>
      </c>
      <c r="AX291">
        <v>99</v>
      </c>
    </row>
    <row r="292" spans="1:50" x14ac:dyDescent="0.25">
      <c r="A292">
        <v>561</v>
      </c>
      <c r="B292" t="s">
        <v>960</v>
      </c>
      <c r="C292">
        <v>56</v>
      </c>
      <c r="D292" t="s">
        <v>265</v>
      </c>
      <c r="E292">
        <v>5</v>
      </c>
      <c r="F292" t="s">
        <v>143</v>
      </c>
      <c r="G292">
        <v>27</v>
      </c>
      <c r="H292">
        <v>27</v>
      </c>
      <c r="I292">
        <v>27</v>
      </c>
      <c r="J292">
        <v>27</v>
      </c>
      <c r="K292">
        <v>27</v>
      </c>
      <c r="L292">
        <v>27</v>
      </c>
      <c r="M292">
        <v>27</v>
      </c>
      <c r="N292">
        <v>27</v>
      </c>
      <c r="O292">
        <v>27</v>
      </c>
      <c r="P292">
        <v>27</v>
      </c>
      <c r="Q292">
        <v>27</v>
      </c>
      <c r="R292">
        <v>27</v>
      </c>
      <c r="S292">
        <v>27</v>
      </c>
      <c r="T292">
        <v>27</v>
      </c>
      <c r="U292">
        <v>27</v>
      </c>
      <c r="V292">
        <v>27</v>
      </c>
      <c r="W292">
        <v>27</v>
      </c>
      <c r="X292">
        <v>27</v>
      </c>
      <c r="Y292">
        <v>27</v>
      </c>
      <c r="Z292">
        <v>27</v>
      </c>
      <c r="AA292">
        <v>27</v>
      </c>
      <c r="AB292">
        <v>27</v>
      </c>
      <c r="AC292">
        <v>27</v>
      </c>
      <c r="AD292">
        <v>27</v>
      </c>
      <c r="AE292">
        <v>27</v>
      </c>
      <c r="AF292">
        <v>27</v>
      </c>
      <c r="AG292">
        <v>27</v>
      </c>
      <c r="AH292">
        <v>27</v>
      </c>
      <c r="AI292">
        <v>27</v>
      </c>
      <c r="AJ292">
        <v>27</v>
      </c>
      <c r="AK292">
        <v>27</v>
      </c>
      <c r="AL292">
        <v>27</v>
      </c>
      <c r="AM292">
        <v>27</v>
      </c>
      <c r="AN292">
        <v>27</v>
      </c>
      <c r="AO292">
        <v>27</v>
      </c>
      <c r="AP292">
        <v>27</v>
      </c>
      <c r="AQ292">
        <v>27</v>
      </c>
      <c r="AR292">
        <v>27</v>
      </c>
      <c r="AS292">
        <v>27</v>
      </c>
      <c r="AT292">
        <v>27</v>
      </c>
      <c r="AU292">
        <v>26</v>
      </c>
      <c r="AV292">
        <v>26</v>
      </c>
      <c r="AW292">
        <v>26</v>
      </c>
      <c r="AX292">
        <v>26</v>
      </c>
    </row>
    <row r="293" spans="1:50" x14ac:dyDescent="0.25">
      <c r="A293">
        <v>113</v>
      </c>
      <c r="B293" t="s">
        <v>119</v>
      </c>
      <c r="C293">
        <v>11</v>
      </c>
      <c r="D293" t="s">
        <v>95</v>
      </c>
      <c r="E293">
        <v>1</v>
      </c>
      <c r="F293" t="s">
        <v>96</v>
      </c>
      <c r="G293">
        <v>160</v>
      </c>
      <c r="H293">
        <v>158</v>
      </c>
      <c r="I293">
        <v>159</v>
      </c>
      <c r="J293">
        <v>5</v>
      </c>
      <c r="K293">
        <v>6</v>
      </c>
      <c r="L293">
        <v>6</v>
      </c>
      <c r="M293">
        <v>7</v>
      </c>
      <c r="N293">
        <v>8</v>
      </c>
      <c r="O293">
        <v>7</v>
      </c>
      <c r="P293">
        <v>8</v>
      </c>
      <c r="Q293">
        <v>7</v>
      </c>
      <c r="R293">
        <v>7</v>
      </c>
      <c r="S293">
        <v>7</v>
      </c>
      <c r="T293">
        <v>7</v>
      </c>
      <c r="U293">
        <v>8</v>
      </c>
      <c r="V293">
        <v>7</v>
      </c>
      <c r="W293">
        <v>7</v>
      </c>
      <c r="X293">
        <v>6</v>
      </c>
      <c r="Y293">
        <v>9</v>
      </c>
      <c r="Z293">
        <v>6</v>
      </c>
      <c r="AA293">
        <v>8</v>
      </c>
      <c r="AB293">
        <v>7</v>
      </c>
      <c r="AC293">
        <v>6</v>
      </c>
      <c r="AD293">
        <v>5</v>
      </c>
      <c r="AE293">
        <v>6</v>
      </c>
      <c r="AF293">
        <v>8</v>
      </c>
      <c r="AG293">
        <v>4</v>
      </c>
      <c r="AH293">
        <v>8</v>
      </c>
      <c r="AI293">
        <v>9</v>
      </c>
      <c r="AJ293">
        <v>8</v>
      </c>
      <c r="AK293">
        <v>5</v>
      </c>
      <c r="AL293">
        <v>6</v>
      </c>
      <c r="AM293">
        <v>9</v>
      </c>
      <c r="AN293">
        <v>7</v>
      </c>
      <c r="AO293">
        <v>6</v>
      </c>
      <c r="AP293">
        <v>5</v>
      </c>
      <c r="AQ293">
        <v>5</v>
      </c>
      <c r="AR293">
        <v>5</v>
      </c>
      <c r="AS293">
        <v>5</v>
      </c>
      <c r="AT293">
        <v>6</v>
      </c>
      <c r="AU293">
        <v>6</v>
      </c>
      <c r="AV293">
        <v>5</v>
      </c>
      <c r="AW293">
        <v>5</v>
      </c>
      <c r="AX293">
        <v>10</v>
      </c>
    </row>
    <row r="294" spans="1:50" x14ac:dyDescent="0.25">
      <c r="A294">
        <v>552</v>
      </c>
      <c r="B294" t="s">
        <v>1095</v>
      </c>
      <c r="C294">
        <v>55</v>
      </c>
      <c r="D294" t="s">
        <v>783</v>
      </c>
      <c r="E294">
        <v>5</v>
      </c>
      <c r="F294" t="s">
        <v>143</v>
      </c>
      <c r="G294">
        <v>26</v>
      </c>
      <c r="H294">
        <v>23</v>
      </c>
      <c r="I294">
        <v>30</v>
      </c>
      <c r="J294">
        <v>27</v>
      </c>
      <c r="K294">
        <v>27</v>
      </c>
      <c r="L294">
        <v>27</v>
      </c>
      <c r="M294">
        <v>24</v>
      </c>
      <c r="N294">
        <v>21</v>
      </c>
      <c r="O294">
        <v>30</v>
      </c>
      <c r="P294">
        <v>30</v>
      </c>
      <c r="Q294">
        <v>30</v>
      </c>
      <c r="R294">
        <v>30</v>
      </c>
      <c r="S294">
        <v>30</v>
      </c>
      <c r="T294">
        <v>24</v>
      </c>
      <c r="U294">
        <v>30</v>
      </c>
      <c r="V294">
        <v>31</v>
      </c>
      <c r="W294">
        <v>25</v>
      </c>
      <c r="X294">
        <v>29</v>
      </c>
      <c r="Y294">
        <v>28</v>
      </c>
      <c r="Z294">
        <v>31</v>
      </c>
      <c r="AA294">
        <v>25</v>
      </c>
      <c r="AB294">
        <v>25</v>
      </c>
      <c r="AC294">
        <v>28</v>
      </c>
      <c r="AD294">
        <v>22</v>
      </c>
      <c r="AE294">
        <v>22</v>
      </c>
      <c r="AF294">
        <v>25</v>
      </c>
      <c r="AG294">
        <v>25</v>
      </c>
      <c r="AH294">
        <v>28</v>
      </c>
      <c r="AI294">
        <v>28</v>
      </c>
      <c r="AJ294">
        <v>37</v>
      </c>
      <c r="AK294">
        <v>37</v>
      </c>
      <c r="AL294">
        <v>36</v>
      </c>
      <c r="AM294">
        <v>35</v>
      </c>
      <c r="AN294">
        <v>36</v>
      </c>
      <c r="AO294">
        <v>35</v>
      </c>
      <c r="AP294">
        <v>30</v>
      </c>
      <c r="AQ294">
        <v>27</v>
      </c>
      <c r="AR294">
        <v>33</v>
      </c>
      <c r="AS294">
        <v>27</v>
      </c>
      <c r="AT294">
        <v>35</v>
      </c>
      <c r="AU294">
        <v>35</v>
      </c>
      <c r="AV294">
        <v>32</v>
      </c>
      <c r="AW294">
        <v>35</v>
      </c>
      <c r="AX294">
        <v>32</v>
      </c>
    </row>
    <row r="295" spans="1:50" x14ac:dyDescent="0.25">
      <c r="A295">
        <v>569</v>
      </c>
      <c r="B295" t="s">
        <v>499</v>
      </c>
      <c r="C295">
        <v>56</v>
      </c>
      <c r="D295" t="s">
        <v>265</v>
      </c>
      <c r="E295">
        <v>5</v>
      </c>
      <c r="F295" t="s">
        <v>143</v>
      </c>
      <c r="G295">
        <v>129</v>
      </c>
      <c r="H295">
        <v>129</v>
      </c>
      <c r="I295">
        <v>132</v>
      </c>
      <c r="J295">
        <v>132</v>
      </c>
      <c r="K295">
        <v>131</v>
      </c>
      <c r="L295">
        <v>131</v>
      </c>
      <c r="M295">
        <v>131</v>
      </c>
      <c r="N295">
        <v>131</v>
      </c>
      <c r="O295">
        <v>132</v>
      </c>
      <c r="P295">
        <v>132</v>
      </c>
      <c r="Q295">
        <v>132</v>
      </c>
      <c r="R295">
        <v>133</v>
      </c>
      <c r="S295">
        <v>127</v>
      </c>
      <c r="T295">
        <v>128</v>
      </c>
      <c r="U295">
        <v>129</v>
      </c>
      <c r="V295">
        <v>131</v>
      </c>
      <c r="W295">
        <v>131</v>
      </c>
      <c r="X295">
        <v>131</v>
      </c>
      <c r="Y295">
        <v>131</v>
      </c>
      <c r="Z295">
        <v>131</v>
      </c>
      <c r="AA295">
        <v>131</v>
      </c>
      <c r="AB295">
        <v>130</v>
      </c>
      <c r="AC295">
        <v>130</v>
      </c>
      <c r="AD295">
        <v>130</v>
      </c>
      <c r="AE295">
        <v>130</v>
      </c>
      <c r="AF295">
        <v>130</v>
      </c>
      <c r="AG295">
        <v>130</v>
      </c>
      <c r="AH295">
        <v>129</v>
      </c>
      <c r="AI295">
        <v>132</v>
      </c>
      <c r="AJ295">
        <v>130</v>
      </c>
      <c r="AK295">
        <v>130</v>
      </c>
      <c r="AL295">
        <v>128</v>
      </c>
      <c r="AM295">
        <v>130</v>
      </c>
      <c r="AN295">
        <v>130</v>
      </c>
      <c r="AO295">
        <v>128</v>
      </c>
      <c r="AP295">
        <v>130</v>
      </c>
      <c r="AQ295">
        <v>130</v>
      </c>
      <c r="AR295">
        <v>130</v>
      </c>
      <c r="AS295">
        <v>130</v>
      </c>
      <c r="AT295">
        <v>126</v>
      </c>
      <c r="AU295">
        <v>127</v>
      </c>
      <c r="AV295">
        <v>126</v>
      </c>
      <c r="AW295">
        <v>131</v>
      </c>
      <c r="AX295">
        <v>130</v>
      </c>
    </row>
    <row r="296" spans="1:50" x14ac:dyDescent="0.25">
      <c r="A296">
        <v>113</v>
      </c>
      <c r="B296" t="s">
        <v>119</v>
      </c>
      <c r="C296">
        <v>11</v>
      </c>
      <c r="D296" t="s">
        <v>95</v>
      </c>
      <c r="E296">
        <v>1</v>
      </c>
      <c r="F296" t="s">
        <v>96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</row>
    <row r="297" spans="1:50" x14ac:dyDescent="0.25">
      <c r="A297">
        <v>381</v>
      </c>
      <c r="B297" t="s">
        <v>1106</v>
      </c>
      <c r="C297">
        <v>38</v>
      </c>
      <c r="D297" t="s">
        <v>1107</v>
      </c>
      <c r="E297">
        <v>3</v>
      </c>
      <c r="F297" t="s">
        <v>206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4</v>
      </c>
      <c r="N297">
        <v>4</v>
      </c>
      <c r="O297">
        <v>4</v>
      </c>
      <c r="P297">
        <v>4</v>
      </c>
      <c r="Q297">
        <v>4</v>
      </c>
      <c r="R297">
        <v>4</v>
      </c>
      <c r="S297">
        <v>4</v>
      </c>
      <c r="T297">
        <v>4</v>
      </c>
      <c r="U297">
        <v>4</v>
      </c>
      <c r="V297">
        <v>4</v>
      </c>
      <c r="W297">
        <v>4</v>
      </c>
      <c r="X297">
        <v>4</v>
      </c>
      <c r="Y297">
        <v>4</v>
      </c>
      <c r="Z297">
        <v>4</v>
      </c>
      <c r="AA297">
        <v>4</v>
      </c>
      <c r="AB297">
        <v>4</v>
      </c>
      <c r="AC297">
        <v>4</v>
      </c>
      <c r="AD297">
        <v>4</v>
      </c>
      <c r="AE297">
        <v>4</v>
      </c>
      <c r="AF297">
        <v>4</v>
      </c>
      <c r="AG297">
        <v>4</v>
      </c>
      <c r="AH297">
        <v>4</v>
      </c>
      <c r="AI297">
        <v>4</v>
      </c>
      <c r="AJ297">
        <v>4</v>
      </c>
      <c r="AK297">
        <v>4</v>
      </c>
      <c r="AL297">
        <v>4</v>
      </c>
      <c r="AM297">
        <v>4</v>
      </c>
      <c r="AN297">
        <v>4</v>
      </c>
      <c r="AO297">
        <v>4</v>
      </c>
      <c r="AP297">
        <v>4</v>
      </c>
      <c r="AQ297">
        <v>4</v>
      </c>
      <c r="AR297">
        <v>4</v>
      </c>
      <c r="AS297">
        <v>4</v>
      </c>
      <c r="AT297">
        <v>4</v>
      </c>
      <c r="AU297">
        <v>4</v>
      </c>
      <c r="AV297">
        <v>5</v>
      </c>
      <c r="AW297">
        <v>5</v>
      </c>
      <c r="AX297">
        <v>5</v>
      </c>
    </row>
    <row r="298" spans="1:50" x14ac:dyDescent="0.25">
      <c r="A298">
        <v>114</v>
      </c>
      <c r="B298" t="s">
        <v>94</v>
      </c>
      <c r="C298">
        <v>11</v>
      </c>
      <c r="D298" t="s">
        <v>95</v>
      </c>
      <c r="E298">
        <v>1</v>
      </c>
      <c r="F298" t="s">
        <v>96</v>
      </c>
      <c r="G298">
        <v>63</v>
      </c>
      <c r="H298">
        <v>62</v>
      </c>
      <c r="I298">
        <v>62</v>
      </c>
      <c r="J298">
        <v>63</v>
      </c>
      <c r="K298">
        <v>63</v>
      </c>
      <c r="L298">
        <v>63</v>
      </c>
      <c r="M298">
        <v>62</v>
      </c>
      <c r="N298">
        <v>63</v>
      </c>
      <c r="O298">
        <v>62</v>
      </c>
      <c r="P298">
        <v>69</v>
      </c>
      <c r="Q298">
        <v>69</v>
      </c>
      <c r="R298">
        <v>69</v>
      </c>
      <c r="S298">
        <v>69</v>
      </c>
      <c r="T298">
        <v>68</v>
      </c>
      <c r="U298">
        <v>68</v>
      </c>
      <c r="V298">
        <v>69</v>
      </c>
      <c r="W298">
        <v>68</v>
      </c>
      <c r="X298">
        <v>68</v>
      </c>
      <c r="Y298">
        <v>68</v>
      </c>
      <c r="Z298">
        <v>69</v>
      </c>
      <c r="AA298">
        <v>68</v>
      </c>
      <c r="AB298">
        <v>68</v>
      </c>
      <c r="AC298">
        <v>68</v>
      </c>
      <c r="AD298">
        <v>69</v>
      </c>
      <c r="AE298">
        <v>68</v>
      </c>
      <c r="AF298">
        <v>69</v>
      </c>
      <c r="AG298">
        <v>68</v>
      </c>
      <c r="AH298">
        <v>69</v>
      </c>
      <c r="AI298">
        <v>68</v>
      </c>
      <c r="AJ298">
        <v>68</v>
      </c>
      <c r="AK298">
        <v>68</v>
      </c>
      <c r="AL298">
        <v>68</v>
      </c>
      <c r="AM298">
        <v>68</v>
      </c>
      <c r="AN298">
        <v>68</v>
      </c>
      <c r="AO298">
        <v>68</v>
      </c>
      <c r="AP298">
        <v>68</v>
      </c>
      <c r="AQ298">
        <v>68</v>
      </c>
      <c r="AR298">
        <v>68</v>
      </c>
      <c r="AS298">
        <v>68</v>
      </c>
      <c r="AT298">
        <v>68</v>
      </c>
      <c r="AU298">
        <v>67</v>
      </c>
      <c r="AV298">
        <v>67</v>
      </c>
      <c r="AW298">
        <v>67</v>
      </c>
      <c r="AX298">
        <v>67</v>
      </c>
    </row>
    <row r="299" spans="1:50" x14ac:dyDescent="0.25">
      <c r="A299">
        <v>114</v>
      </c>
      <c r="B299" t="s">
        <v>94</v>
      </c>
      <c r="C299">
        <v>11</v>
      </c>
      <c r="D299" t="s">
        <v>95</v>
      </c>
      <c r="E299">
        <v>1</v>
      </c>
      <c r="F299" t="s">
        <v>96</v>
      </c>
      <c r="G299">
        <v>9</v>
      </c>
      <c r="H299">
        <v>9</v>
      </c>
      <c r="I299">
        <v>9</v>
      </c>
      <c r="J299">
        <v>9</v>
      </c>
      <c r="K299">
        <v>9</v>
      </c>
      <c r="L299">
        <v>9</v>
      </c>
      <c r="M299">
        <v>9</v>
      </c>
      <c r="N299">
        <v>9</v>
      </c>
      <c r="O299">
        <v>9</v>
      </c>
      <c r="P299">
        <v>9</v>
      </c>
      <c r="Q299">
        <v>9</v>
      </c>
      <c r="R299">
        <v>9</v>
      </c>
      <c r="S299">
        <v>9</v>
      </c>
      <c r="T299">
        <v>9</v>
      </c>
      <c r="U299">
        <v>9</v>
      </c>
      <c r="V299">
        <v>9</v>
      </c>
      <c r="W299">
        <v>9</v>
      </c>
      <c r="X299">
        <v>9</v>
      </c>
      <c r="Y299">
        <v>9</v>
      </c>
      <c r="Z299">
        <v>9</v>
      </c>
      <c r="AA299">
        <v>9</v>
      </c>
      <c r="AB299">
        <v>9</v>
      </c>
      <c r="AC299">
        <v>9</v>
      </c>
      <c r="AD299">
        <v>9</v>
      </c>
      <c r="AE299">
        <v>9</v>
      </c>
      <c r="AF299">
        <v>9</v>
      </c>
      <c r="AG299">
        <v>9</v>
      </c>
      <c r="AH299">
        <v>8</v>
      </c>
      <c r="AI299">
        <v>8</v>
      </c>
      <c r="AJ299">
        <v>8</v>
      </c>
      <c r="AK299">
        <v>8</v>
      </c>
      <c r="AL299">
        <v>9</v>
      </c>
      <c r="AM299">
        <v>9</v>
      </c>
      <c r="AN299">
        <v>9</v>
      </c>
      <c r="AO299">
        <v>9</v>
      </c>
      <c r="AP299">
        <v>9</v>
      </c>
      <c r="AQ299">
        <v>9</v>
      </c>
      <c r="AR299">
        <v>9</v>
      </c>
      <c r="AS299">
        <v>9</v>
      </c>
      <c r="AT299">
        <v>9</v>
      </c>
      <c r="AU299">
        <v>8</v>
      </c>
      <c r="AV299">
        <v>8</v>
      </c>
      <c r="AW299">
        <v>8</v>
      </c>
      <c r="AX299">
        <v>8</v>
      </c>
    </row>
    <row r="300" spans="1:50" x14ac:dyDescent="0.25">
      <c r="A300">
        <v>117</v>
      </c>
      <c r="B300" t="s">
        <v>376</v>
      </c>
      <c r="C300">
        <v>11</v>
      </c>
      <c r="D300" t="s">
        <v>95</v>
      </c>
      <c r="E300">
        <v>1</v>
      </c>
      <c r="F300" t="s">
        <v>96</v>
      </c>
      <c r="G300">
        <v>37</v>
      </c>
      <c r="H300">
        <v>37</v>
      </c>
      <c r="I300">
        <v>35</v>
      </c>
      <c r="J300">
        <v>37</v>
      </c>
      <c r="K300">
        <v>34</v>
      </c>
      <c r="L300">
        <v>34</v>
      </c>
      <c r="M300">
        <v>35</v>
      </c>
      <c r="N300">
        <v>38</v>
      </c>
      <c r="O300">
        <v>36</v>
      </c>
      <c r="P300">
        <v>37</v>
      </c>
      <c r="Q300">
        <v>35</v>
      </c>
      <c r="R300">
        <v>36</v>
      </c>
      <c r="S300">
        <v>35</v>
      </c>
      <c r="T300">
        <v>37</v>
      </c>
      <c r="U300">
        <v>36</v>
      </c>
      <c r="V300">
        <v>37</v>
      </c>
      <c r="W300">
        <v>38</v>
      </c>
      <c r="X300">
        <v>38</v>
      </c>
      <c r="Y300">
        <v>36</v>
      </c>
      <c r="Z300">
        <v>34</v>
      </c>
      <c r="AA300">
        <v>37</v>
      </c>
      <c r="AB300">
        <v>36</v>
      </c>
      <c r="AC300">
        <v>37</v>
      </c>
      <c r="AD300">
        <v>38</v>
      </c>
      <c r="AE300">
        <v>35</v>
      </c>
      <c r="AF300">
        <v>36</v>
      </c>
      <c r="AG300">
        <v>37</v>
      </c>
      <c r="AH300">
        <v>38</v>
      </c>
      <c r="AI300">
        <v>36</v>
      </c>
      <c r="AJ300">
        <v>36</v>
      </c>
      <c r="AK300">
        <v>36</v>
      </c>
      <c r="AL300">
        <v>36</v>
      </c>
      <c r="AM300">
        <v>37</v>
      </c>
      <c r="AN300">
        <v>37</v>
      </c>
      <c r="AO300">
        <v>37</v>
      </c>
      <c r="AP300">
        <v>37</v>
      </c>
      <c r="AQ300">
        <v>37</v>
      </c>
      <c r="AR300">
        <v>38</v>
      </c>
      <c r="AS300">
        <v>35</v>
      </c>
      <c r="AT300">
        <v>37</v>
      </c>
      <c r="AU300">
        <v>37</v>
      </c>
      <c r="AV300">
        <v>38</v>
      </c>
      <c r="AW300">
        <v>38</v>
      </c>
      <c r="AX300">
        <v>37</v>
      </c>
    </row>
    <row r="301" spans="1:50" x14ac:dyDescent="0.25">
      <c r="A301">
        <v>555</v>
      </c>
      <c r="B301" t="s">
        <v>782</v>
      </c>
      <c r="C301">
        <v>55</v>
      </c>
      <c r="D301" t="s">
        <v>783</v>
      </c>
      <c r="E301">
        <v>5</v>
      </c>
      <c r="F301" t="s">
        <v>143</v>
      </c>
      <c r="G301">
        <v>63</v>
      </c>
      <c r="H301">
        <v>63</v>
      </c>
      <c r="I301">
        <v>63</v>
      </c>
      <c r="J301">
        <v>63</v>
      </c>
      <c r="K301">
        <v>63</v>
      </c>
      <c r="L301">
        <v>63</v>
      </c>
      <c r="M301">
        <v>62</v>
      </c>
      <c r="N301">
        <v>63</v>
      </c>
      <c r="O301">
        <v>63</v>
      </c>
      <c r="P301">
        <v>63</v>
      </c>
      <c r="Q301">
        <v>63</v>
      </c>
      <c r="R301">
        <v>63</v>
      </c>
      <c r="S301">
        <v>63</v>
      </c>
      <c r="T301">
        <v>63</v>
      </c>
      <c r="U301">
        <v>61</v>
      </c>
      <c r="V301">
        <v>61</v>
      </c>
      <c r="W301">
        <v>62</v>
      </c>
      <c r="X301">
        <v>62</v>
      </c>
      <c r="Y301">
        <v>62</v>
      </c>
      <c r="Z301">
        <v>62</v>
      </c>
      <c r="AA301">
        <v>62</v>
      </c>
      <c r="AB301">
        <v>62</v>
      </c>
      <c r="AC301">
        <v>62</v>
      </c>
      <c r="AD301">
        <v>62</v>
      </c>
      <c r="AE301">
        <v>62</v>
      </c>
      <c r="AF301">
        <v>62</v>
      </c>
      <c r="AG301">
        <v>62</v>
      </c>
      <c r="AH301">
        <v>62</v>
      </c>
      <c r="AI301">
        <v>62</v>
      </c>
      <c r="AJ301">
        <v>61</v>
      </c>
      <c r="AK301">
        <v>61</v>
      </c>
      <c r="AL301">
        <v>61</v>
      </c>
      <c r="AM301">
        <v>61</v>
      </c>
      <c r="AN301">
        <v>61</v>
      </c>
      <c r="AO301">
        <v>61</v>
      </c>
      <c r="AP301">
        <v>61</v>
      </c>
      <c r="AQ301">
        <v>61</v>
      </c>
      <c r="AR301">
        <v>61</v>
      </c>
      <c r="AS301">
        <v>61</v>
      </c>
      <c r="AT301">
        <v>63</v>
      </c>
      <c r="AU301">
        <v>63</v>
      </c>
      <c r="AV301">
        <v>63</v>
      </c>
      <c r="AW301">
        <v>63</v>
      </c>
      <c r="AX301">
        <v>63</v>
      </c>
    </row>
    <row r="302" spans="1:50" x14ac:dyDescent="0.25">
      <c r="A302">
        <v>113</v>
      </c>
      <c r="B302" t="s">
        <v>119</v>
      </c>
      <c r="C302">
        <v>11</v>
      </c>
      <c r="D302" t="s">
        <v>95</v>
      </c>
      <c r="E302">
        <v>1</v>
      </c>
      <c r="F302" t="s">
        <v>96</v>
      </c>
      <c r="G302">
        <v>332</v>
      </c>
      <c r="H302">
        <v>357</v>
      </c>
      <c r="I302">
        <v>359</v>
      </c>
      <c r="J302">
        <v>327</v>
      </c>
      <c r="K302">
        <v>352</v>
      </c>
      <c r="L302">
        <v>353</v>
      </c>
      <c r="M302">
        <v>356</v>
      </c>
      <c r="N302">
        <v>352</v>
      </c>
      <c r="O302">
        <v>354</v>
      </c>
      <c r="P302">
        <v>355</v>
      </c>
      <c r="Q302">
        <v>351</v>
      </c>
      <c r="R302">
        <v>332</v>
      </c>
      <c r="S302">
        <v>284</v>
      </c>
      <c r="T302">
        <v>350</v>
      </c>
      <c r="U302">
        <v>382</v>
      </c>
      <c r="V302">
        <v>379</v>
      </c>
      <c r="W302">
        <v>68</v>
      </c>
      <c r="X302">
        <v>377</v>
      </c>
      <c r="Y302">
        <v>329</v>
      </c>
      <c r="Z302">
        <v>348</v>
      </c>
      <c r="AA302">
        <v>366</v>
      </c>
      <c r="AB302">
        <v>279</v>
      </c>
      <c r="AC302">
        <v>252</v>
      </c>
      <c r="AD302">
        <v>204</v>
      </c>
      <c r="AE302">
        <v>221</v>
      </c>
      <c r="AF302">
        <v>165</v>
      </c>
      <c r="AG302">
        <v>6</v>
      </c>
      <c r="AH302">
        <v>216</v>
      </c>
      <c r="AI302">
        <v>221</v>
      </c>
      <c r="AJ302">
        <v>212</v>
      </c>
      <c r="AK302">
        <v>209</v>
      </c>
      <c r="AL302">
        <v>203</v>
      </c>
      <c r="AM302">
        <v>208</v>
      </c>
      <c r="AN302">
        <v>202</v>
      </c>
      <c r="AO302">
        <v>204</v>
      </c>
      <c r="AP302">
        <v>207</v>
      </c>
      <c r="AQ302">
        <v>204</v>
      </c>
      <c r="AR302">
        <v>206</v>
      </c>
      <c r="AS302">
        <v>277</v>
      </c>
      <c r="AT302">
        <v>277</v>
      </c>
      <c r="AU302">
        <v>275</v>
      </c>
      <c r="AV302">
        <v>280</v>
      </c>
      <c r="AW302">
        <v>254</v>
      </c>
      <c r="AX302">
        <v>409</v>
      </c>
    </row>
    <row r="303" spans="1:50" x14ac:dyDescent="0.25">
      <c r="A303">
        <v>113</v>
      </c>
      <c r="B303" t="s">
        <v>119</v>
      </c>
      <c r="C303">
        <v>11</v>
      </c>
      <c r="D303" t="s">
        <v>95</v>
      </c>
      <c r="E303">
        <v>1</v>
      </c>
      <c r="F303" t="s">
        <v>96</v>
      </c>
      <c r="G303">
        <v>19</v>
      </c>
      <c r="H303">
        <v>15</v>
      </c>
      <c r="I303">
        <v>15</v>
      </c>
      <c r="J303">
        <v>17</v>
      </c>
      <c r="K303">
        <v>15</v>
      </c>
      <c r="L303">
        <v>15</v>
      </c>
      <c r="M303">
        <v>15</v>
      </c>
      <c r="N303">
        <v>15</v>
      </c>
      <c r="O303">
        <v>15</v>
      </c>
      <c r="P303">
        <v>7</v>
      </c>
      <c r="Q303">
        <v>7</v>
      </c>
      <c r="R303">
        <v>8</v>
      </c>
      <c r="S303">
        <v>25</v>
      </c>
      <c r="T303">
        <v>25</v>
      </c>
      <c r="U303">
        <v>15</v>
      </c>
      <c r="V303">
        <v>12</v>
      </c>
      <c r="W303">
        <v>24</v>
      </c>
      <c r="X303">
        <v>8</v>
      </c>
      <c r="Y303">
        <v>13</v>
      </c>
      <c r="Z303">
        <v>7</v>
      </c>
      <c r="AA303">
        <v>46</v>
      </c>
      <c r="AB303">
        <v>12</v>
      </c>
      <c r="AC303">
        <v>8</v>
      </c>
      <c r="AD303">
        <v>10</v>
      </c>
      <c r="AE303">
        <v>8</v>
      </c>
      <c r="AF303">
        <v>8</v>
      </c>
      <c r="AG303">
        <v>20</v>
      </c>
      <c r="AH303">
        <v>32</v>
      </c>
      <c r="AI303">
        <v>27</v>
      </c>
      <c r="AJ303">
        <v>29</v>
      </c>
      <c r="AK303">
        <v>7</v>
      </c>
      <c r="AL303">
        <v>7</v>
      </c>
      <c r="AM303">
        <v>8</v>
      </c>
      <c r="AN303">
        <v>10</v>
      </c>
      <c r="AO303">
        <v>9</v>
      </c>
      <c r="AP303">
        <v>10</v>
      </c>
      <c r="AQ303">
        <v>10</v>
      </c>
      <c r="AR303">
        <v>10</v>
      </c>
      <c r="AS303">
        <v>10</v>
      </c>
      <c r="AT303">
        <v>7</v>
      </c>
      <c r="AU303">
        <v>6</v>
      </c>
      <c r="AV303">
        <v>6</v>
      </c>
      <c r="AW303">
        <v>6</v>
      </c>
      <c r="AX303">
        <v>6</v>
      </c>
    </row>
    <row r="304" spans="1:50" x14ac:dyDescent="0.25">
      <c r="A304">
        <v>113</v>
      </c>
      <c r="B304" t="s">
        <v>119</v>
      </c>
      <c r="C304">
        <v>11</v>
      </c>
      <c r="D304" t="s">
        <v>95</v>
      </c>
      <c r="E304">
        <v>1</v>
      </c>
      <c r="F304" t="s">
        <v>96</v>
      </c>
      <c r="G304">
        <v>21</v>
      </c>
      <c r="H304">
        <v>21</v>
      </c>
      <c r="I304">
        <v>21</v>
      </c>
      <c r="J304">
        <v>21</v>
      </c>
      <c r="K304">
        <v>21</v>
      </c>
      <c r="L304">
        <v>21</v>
      </c>
      <c r="M304">
        <v>21</v>
      </c>
      <c r="N304">
        <v>21</v>
      </c>
      <c r="O304">
        <v>21</v>
      </c>
      <c r="P304">
        <v>21</v>
      </c>
      <c r="Q304">
        <v>21</v>
      </c>
      <c r="R304">
        <v>21</v>
      </c>
      <c r="S304">
        <v>21</v>
      </c>
      <c r="T304">
        <v>21</v>
      </c>
      <c r="U304">
        <v>21</v>
      </c>
      <c r="V304">
        <v>21</v>
      </c>
      <c r="W304">
        <v>21</v>
      </c>
      <c r="X304">
        <v>21</v>
      </c>
      <c r="Y304">
        <v>21</v>
      </c>
      <c r="Z304">
        <v>21</v>
      </c>
      <c r="AA304">
        <v>21</v>
      </c>
      <c r="AB304">
        <v>21</v>
      </c>
      <c r="AC304">
        <v>21</v>
      </c>
      <c r="AD304">
        <v>21</v>
      </c>
      <c r="AE304">
        <v>21</v>
      </c>
      <c r="AF304">
        <v>21</v>
      </c>
      <c r="AG304">
        <v>21</v>
      </c>
      <c r="AH304">
        <v>21</v>
      </c>
      <c r="AI304">
        <v>21</v>
      </c>
      <c r="AJ304">
        <v>21</v>
      </c>
      <c r="AK304">
        <v>21</v>
      </c>
      <c r="AL304">
        <v>21</v>
      </c>
      <c r="AM304">
        <v>21</v>
      </c>
      <c r="AN304">
        <v>21</v>
      </c>
      <c r="AO304">
        <v>21</v>
      </c>
      <c r="AP304">
        <v>21</v>
      </c>
      <c r="AQ304">
        <v>21</v>
      </c>
      <c r="AR304">
        <v>21</v>
      </c>
      <c r="AS304">
        <v>21</v>
      </c>
      <c r="AT304">
        <v>21</v>
      </c>
      <c r="AU304">
        <v>21</v>
      </c>
      <c r="AV304">
        <v>21</v>
      </c>
      <c r="AW304">
        <v>21</v>
      </c>
      <c r="AX304">
        <v>21</v>
      </c>
    </row>
    <row r="305" spans="1:50" x14ac:dyDescent="0.25">
      <c r="A305">
        <v>573</v>
      </c>
      <c r="B305" t="s">
        <v>141</v>
      </c>
      <c r="C305">
        <v>57</v>
      </c>
      <c r="D305" t="s">
        <v>142</v>
      </c>
      <c r="E305">
        <v>5</v>
      </c>
      <c r="F305" t="s">
        <v>143</v>
      </c>
      <c r="G305">
        <v>19</v>
      </c>
      <c r="H305">
        <v>19</v>
      </c>
      <c r="I305">
        <v>19</v>
      </c>
      <c r="J305">
        <v>19</v>
      </c>
      <c r="K305">
        <v>19</v>
      </c>
      <c r="L305">
        <v>19</v>
      </c>
      <c r="M305">
        <v>19</v>
      </c>
      <c r="N305">
        <v>19</v>
      </c>
      <c r="O305">
        <v>19</v>
      </c>
      <c r="P305">
        <v>19</v>
      </c>
      <c r="Q305">
        <v>19</v>
      </c>
      <c r="R305">
        <v>19</v>
      </c>
      <c r="S305">
        <v>19</v>
      </c>
      <c r="T305">
        <v>19</v>
      </c>
      <c r="U305">
        <v>19</v>
      </c>
      <c r="V305">
        <v>19</v>
      </c>
      <c r="W305">
        <v>19</v>
      </c>
      <c r="X305">
        <v>19</v>
      </c>
      <c r="Y305">
        <v>19</v>
      </c>
      <c r="Z305">
        <v>19</v>
      </c>
      <c r="AA305">
        <v>19</v>
      </c>
      <c r="AB305">
        <v>19</v>
      </c>
      <c r="AC305">
        <v>19</v>
      </c>
      <c r="AD305">
        <v>19</v>
      </c>
      <c r="AE305">
        <v>19</v>
      </c>
      <c r="AF305">
        <v>19</v>
      </c>
      <c r="AG305">
        <v>19</v>
      </c>
      <c r="AH305">
        <v>19</v>
      </c>
      <c r="AI305">
        <v>19</v>
      </c>
      <c r="AJ305">
        <v>19</v>
      </c>
      <c r="AK305">
        <v>19</v>
      </c>
      <c r="AL305">
        <v>19</v>
      </c>
      <c r="AM305">
        <v>19</v>
      </c>
      <c r="AN305">
        <v>19</v>
      </c>
      <c r="AO305">
        <v>19</v>
      </c>
      <c r="AP305">
        <v>19</v>
      </c>
      <c r="AQ305">
        <v>19</v>
      </c>
      <c r="AR305">
        <v>19</v>
      </c>
      <c r="AS305">
        <v>19</v>
      </c>
      <c r="AT305">
        <v>19</v>
      </c>
      <c r="AU305">
        <v>19</v>
      </c>
      <c r="AV305">
        <v>19</v>
      </c>
      <c r="AW305">
        <v>19</v>
      </c>
      <c r="AX305">
        <v>19</v>
      </c>
    </row>
    <row r="306" spans="1:50" x14ac:dyDescent="0.25">
      <c r="A306">
        <v>114</v>
      </c>
      <c r="B306" t="s">
        <v>94</v>
      </c>
      <c r="C306">
        <v>11</v>
      </c>
      <c r="D306" t="s">
        <v>95</v>
      </c>
      <c r="E306">
        <v>1</v>
      </c>
      <c r="F306" t="s">
        <v>96</v>
      </c>
      <c r="G306">
        <v>9</v>
      </c>
      <c r="H306">
        <v>9</v>
      </c>
      <c r="I306">
        <v>9</v>
      </c>
      <c r="J306">
        <v>9</v>
      </c>
      <c r="K306">
        <v>9</v>
      </c>
      <c r="L306">
        <v>9</v>
      </c>
      <c r="M306">
        <v>9</v>
      </c>
      <c r="N306">
        <v>9</v>
      </c>
      <c r="O306">
        <v>9</v>
      </c>
      <c r="P306">
        <v>9</v>
      </c>
      <c r="Q306">
        <v>9</v>
      </c>
      <c r="R306">
        <v>9</v>
      </c>
      <c r="S306">
        <v>9</v>
      </c>
      <c r="T306">
        <v>9</v>
      </c>
      <c r="U306">
        <v>9</v>
      </c>
      <c r="V306">
        <v>16</v>
      </c>
      <c r="W306">
        <v>16</v>
      </c>
      <c r="X306">
        <v>16</v>
      </c>
      <c r="Y306">
        <v>16</v>
      </c>
      <c r="Z306">
        <v>16</v>
      </c>
      <c r="AA306">
        <v>16</v>
      </c>
      <c r="AB306">
        <v>16</v>
      </c>
      <c r="AC306">
        <v>16</v>
      </c>
      <c r="AD306">
        <v>16</v>
      </c>
      <c r="AE306">
        <v>16</v>
      </c>
      <c r="AF306">
        <v>16</v>
      </c>
      <c r="AG306">
        <v>16</v>
      </c>
      <c r="AH306">
        <v>16</v>
      </c>
      <c r="AI306">
        <v>16</v>
      </c>
      <c r="AJ306">
        <v>16</v>
      </c>
      <c r="AK306">
        <v>16</v>
      </c>
      <c r="AL306">
        <v>16</v>
      </c>
      <c r="AM306">
        <v>16</v>
      </c>
      <c r="AN306">
        <v>14</v>
      </c>
      <c r="AO306">
        <v>14</v>
      </c>
      <c r="AP306">
        <v>14</v>
      </c>
      <c r="AQ306">
        <v>8</v>
      </c>
      <c r="AR306">
        <v>8</v>
      </c>
      <c r="AS306">
        <v>8</v>
      </c>
      <c r="AT306">
        <v>8</v>
      </c>
      <c r="AU306">
        <v>8</v>
      </c>
      <c r="AV306">
        <v>8</v>
      </c>
      <c r="AW306">
        <v>8</v>
      </c>
      <c r="AX306">
        <v>8</v>
      </c>
    </row>
    <row r="307" spans="1:50" x14ac:dyDescent="0.25">
      <c r="A307">
        <v>113</v>
      </c>
      <c r="B307" t="s">
        <v>119</v>
      </c>
      <c r="C307">
        <v>11</v>
      </c>
      <c r="D307" t="s">
        <v>95</v>
      </c>
      <c r="E307">
        <v>1</v>
      </c>
      <c r="F307" t="s">
        <v>96</v>
      </c>
      <c r="G307">
        <v>21</v>
      </c>
      <c r="H307">
        <v>21</v>
      </c>
      <c r="I307">
        <v>21</v>
      </c>
      <c r="J307">
        <v>21</v>
      </c>
      <c r="K307">
        <v>21</v>
      </c>
      <c r="L307">
        <v>21</v>
      </c>
      <c r="M307">
        <v>21</v>
      </c>
      <c r="N307">
        <v>21</v>
      </c>
      <c r="O307">
        <v>21</v>
      </c>
      <c r="P307">
        <v>21</v>
      </c>
      <c r="Q307">
        <v>21</v>
      </c>
      <c r="R307">
        <v>23</v>
      </c>
      <c r="S307">
        <v>24</v>
      </c>
      <c r="T307">
        <v>24</v>
      </c>
      <c r="U307">
        <v>24</v>
      </c>
      <c r="V307">
        <v>24</v>
      </c>
      <c r="W307">
        <v>24</v>
      </c>
      <c r="X307">
        <v>24</v>
      </c>
      <c r="Y307">
        <v>24</v>
      </c>
      <c r="Z307">
        <v>24</v>
      </c>
      <c r="AA307">
        <v>24</v>
      </c>
      <c r="AB307">
        <v>24</v>
      </c>
      <c r="AC307">
        <v>24</v>
      </c>
      <c r="AD307">
        <v>23</v>
      </c>
      <c r="AE307">
        <v>24</v>
      </c>
      <c r="AF307">
        <v>24</v>
      </c>
      <c r="AG307">
        <v>24</v>
      </c>
      <c r="AH307">
        <v>24</v>
      </c>
      <c r="AI307">
        <v>24</v>
      </c>
      <c r="AJ307">
        <v>25</v>
      </c>
      <c r="AK307">
        <v>25</v>
      </c>
      <c r="AL307">
        <v>25</v>
      </c>
      <c r="AM307">
        <v>25</v>
      </c>
      <c r="AN307">
        <v>25</v>
      </c>
      <c r="AO307">
        <v>25</v>
      </c>
      <c r="AP307">
        <v>25</v>
      </c>
      <c r="AQ307">
        <v>25</v>
      </c>
      <c r="AR307">
        <v>25</v>
      </c>
      <c r="AS307">
        <v>25</v>
      </c>
      <c r="AT307">
        <v>24</v>
      </c>
      <c r="AU307">
        <v>24</v>
      </c>
      <c r="AV307">
        <v>25</v>
      </c>
      <c r="AW307">
        <v>25</v>
      </c>
      <c r="AX307">
        <v>25</v>
      </c>
    </row>
    <row r="308" spans="1:50" x14ac:dyDescent="0.25">
      <c r="A308">
        <v>114</v>
      </c>
      <c r="B308" t="s">
        <v>94</v>
      </c>
      <c r="C308">
        <v>11</v>
      </c>
      <c r="D308" t="s">
        <v>95</v>
      </c>
      <c r="E308">
        <v>1</v>
      </c>
      <c r="F308" t="s">
        <v>96</v>
      </c>
      <c r="G308">
        <v>116</v>
      </c>
      <c r="H308">
        <v>116</v>
      </c>
      <c r="I308">
        <v>116</v>
      </c>
      <c r="J308">
        <v>116</v>
      </c>
      <c r="K308">
        <v>116</v>
      </c>
      <c r="L308">
        <v>116</v>
      </c>
      <c r="M308">
        <v>123</v>
      </c>
      <c r="N308">
        <v>123</v>
      </c>
      <c r="O308">
        <v>123</v>
      </c>
      <c r="P308">
        <v>123</v>
      </c>
      <c r="Q308">
        <v>123</v>
      </c>
      <c r="R308">
        <v>123</v>
      </c>
      <c r="S308">
        <v>123</v>
      </c>
      <c r="T308">
        <v>123</v>
      </c>
      <c r="U308">
        <v>123</v>
      </c>
      <c r="V308">
        <v>123</v>
      </c>
      <c r="W308">
        <v>123</v>
      </c>
      <c r="X308">
        <v>123</v>
      </c>
      <c r="Y308">
        <v>123</v>
      </c>
      <c r="Z308">
        <v>123</v>
      </c>
      <c r="AA308">
        <v>123</v>
      </c>
      <c r="AB308">
        <v>123</v>
      </c>
      <c r="AC308">
        <v>123</v>
      </c>
      <c r="AD308">
        <v>123</v>
      </c>
      <c r="AE308">
        <v>123</v>
      </c>
      <c r="AF308">
        <v>123</v>
      </c>
      <c r="AG308">
        <v>123</v>
      </c>
      <c r="AH308">
        <v>123</v>
      </c>
      <c r="AI308">
        <v>123</v>
      </c>
      <c r="AJ308">
        <v>123</v>
      </c>
      <c r="AK308">
        <v>123</v>
      </c>
      <c r="AL308">
        <v>123</v>
      </c>
      <c r="AM308">
        <v>123</v>
      </c>
      <c r="AN308">
        <v>123</v>
      </c>
      <c r="AO308">
        <v>123</v>
      </c>
      <c r="AP308">
        <v>123</v>
      </c>
      <c r="AQ308">
        <v>123</v>
      </c>
      <c r="AR308">
        <v>123</v>
      </c>
      <c r="AS308">
        <v>123</v>
      </c>
      <c r="AT308">
        <v>123</v>
      </c>
      <c r="AU308">
        <v>122</v>
      </c>
      <c r="AV308">
        <v>122</v>
      </c>
      <c r="AW308">
        <v>122</v>
      </c>
      <c r="AX308">
        <v>122</v>
      </c>
    </row>
    <row r="309" spans="1:50" x14ac:dyDescent="0.25">
      <c r="A309">
        <v>114</v>
      </c>
      <c r="B309" t="s">
        <v>94</v>
      </c>
      <c r="C309">
        <v>11</v>
      </c>
      <c r="D309" t="s">
        <v>95</v>
      </c>
      <c r="E309">
        <v>1</v>
      </c>
      <c r="F309" t="s">
        <v>96</v>
      </c>
      <c r="G309">
        <v>6</v>
      </c>
      <c r="H309">
        <v>6</v>
      </c>
      <c r="I309">
        <v>6</v>
      </c>
      <c r="J309">
        <v>6</v>
      </c>
      <c r="K309">
        <v>6</v>
      </c>
      <c r="L309">
        <v>6</v>
      </c>
      <c r="M309">
        <v>6</v>
      </c>
      <c r="N309">
        <v>6</v>
      </c>
      <c r="O309">
        <v>6</v>
      </c>
      <c r="P309">
        <v>6</v>
      </c>
      <c r="Q309">
        <v>6</v>
      </c>
      <c r="R309">
        <v>6</v>
      </c>
      <c r="S309">
        <v>6</v>
      </c>
      <c r="T309">
        <v>6</v>
      </c>
      <c r="U309">
        <v>6</v>
      </c>
      <c r="V309">
        <v>6</v>
      </c>
      <c r="W309">
        <v>6</v>
      </c>
      <c r="X309">
        <v>6</v>
      </c>
      <c r="Y309">
        <v>6</v>
      </c>
      <c r="Z309">
        <v>6</v>
      </c>
      <c r="AA309">
        <v>6</v>
      </c>
      <c r="AB309">
        <v>6</v>
      </c>
      <c r="AC309">
        <v>6</v>
      </c>
      <c r="AD309">
        <v>6</v>
      </c>
      <c r="AE309">
        <v>6</v>
      </c>
      <c r="AF309">
        <v>6</v>
      </c>
      <c r="AG309">
        <v>6</v>
      </c>
      <c r="AH309">
        <v>6</v>
      </c>
      <c r="AI309">
        <v>6</v>
      </c>
      <c r="AJ309">
        <v>6</v>
      </c>
      <c r="AK309">
        <v>6</v>
      </c>
      <c r="AL309">
        <v>6</v>
      </c>
      <c r="AM309">
        <v>6</v>
      </c>
      <c r="AN309">
        <v>6</v>
      </c>
      <c r="AO309">
        <v>6</v>
      </c>
      <c r="AP309">
        <v>6</v>
      </c>
      <c r="AQ309">
        <v>6</v>
      </c>
      <c r="AR309">
        <v>6</v>
      </c>
      <c r="AS309">
        <v>6</v>
      </c>
      <c r="AT309">
        <v>6</v>
      </c>
      <c r="AU309">
        <v>6</v>
      </c>
      <c r="AV309">
        <v>6</v>
      </c>
      <c r="AW309">
        <v>6</v>
      </c>
      <c r="AX309">
        <v>6</v>
      </c>
    </row>
    <row r="310" spans="1:50" x14ac:dyDescent="0.25">
      <c r="A310">
        <v>114</v>
      </c>
      <c r="B310" t="s">
        <v>94</v>
      </c>
      <c r="C310">
        <v>11</v>
      </c>
      <c r="D310" t="s">
        <v>95</v>
      </c>
      <c r="E310">
        <v>1</v>
      </c>
      <c r="F310" t="s">
        <v>96</v>
      </c>
      <c r="G310">
        <v>127</v>
      </c>
      <c r="H310">
        <v>127</v>
      </c>
      <c r="I310">
        <v>127</v>
      </c>
      <c r="J310">
        <v>127</v>
      </c>
      <c r="K310">
        <v>126</v>
      </c>
      <c r="L310">
        <v>126</v>
      </c>
      <c r="M310">
        <v>131</v>
      </c>
      <c r="N310">
        <v>131</v>
      </c>
      <c r="O310">
        <v>131</v>
      </c>
      <c r="P310">
        <v>130</v>
      </c>
      <c r="Q310">
        <v>131</v>
      </c>
      <c r="R310">
        <v>131</v>
      </c>
      <c r="S310">
        <v>130</v>
      </c>
      <c r="T310">
        <v>130</v>
      </c>
      <c r="U310">
        <v>130</v>
      </c>
      <c r="V310">
        <v>131</v>
      </c>
      <c r="W310">
        <v>131</v>
      </c>
      <c r="X310">
        <v>130</v>
      </c>
      <c r="Y310">
        <v>130</v>
      </c>
      <c r="Z310">
        <v>134</v>
      </c>
      <c r="AA310">
        <v>134</v>
      </c>
      <c r="AB310">
        <v>134</v>
      </c>
      <c r="AC310">
        <v>134</v>
      </c>
      <c r="AD310">
        <v>134</v>
      </c>
      <c r="AE310">
        <v>134</v>
      </c>
      <c r="AF310">
        <v>134</v>
      </c>
      <c r="AG310">
        <v>138</v>
      </c>
      <c r="AH310">
        <v>138</v>
      </c>
      <c r="AI310">
        <v>134</v>
      </c>
      <c r="AJ310">
        <v>134</v>
      </c>
      <c r="AK310">
        <v>134</v>
      </c>
      <c r="AL310">
        <v>134</v>
      </c>
      <c r="AM310">
        <v>134</v>
      </c>
      <c r="AN310">
        <v>134</v>
      </c>
      <c r="AO310">
        <v>134</v>
      </c>
      <c r="AP310">
        <v>134</v>
      </c>
      <c r="AQ310">
        <v>134</v>
      </c>
      <c r="AR310">
        <v>134</v>
      </c>
      <c r="AS310">
        <v>134</v>
      </c>
      <c r="AT310">
        <v>134</v>
      </c>
      <c r="AU310">
        <v>133</v>
      </c>
      <c r="AV310">
        <v>133</v>
      </c>
      <c r="AW310">
        <v>140</v>
      </c>
      <c r="AX310">
        <v>158</v>
      </c>
    </row>
    <row r="311" spans="1:50" x14ac:dyDescent="0.25">
      <c r="A311">
        <v>114</v>
      </c>
      <c r="B311" t="s">
        <v>94</v>
      </c>
      <c r="C311">
        <v>11</v>
      </c>
      <c r="D311" t="s">
        <v>95</v>
      </c>
      <c r="E311">
        <v>1</v>
      </c>
      <c r="F311" t="s">
        <v>96</v>
      </c>
      <c r="G311">
        <v>105</v>
      </c>
      <c r="H311">
        <v>134</v>
      </c>
      <c r="I311">
        <v>134</v>
      </c>
      <c r="J311">
        <v>134</v>
      </c>
      <c r="K311">
        <v>133</v>
      </c>
      <c r="L311">
        <v>136</v>
      </c>
      <c r="M311">
        <v>136</v>
      </c>
      <c r="N311">
        <v>136</v>
      </c>
      <c r="O311">
        <v>136</v>
      </c>
      <c r="P311">
        <v>136</v>
      </c>
      <c r="Q311">
        <v>136</v>
      </c>
      <c r="R311">
        <v>136</v>
      </c>
      <c r="S311">
        <v>136</v>
      </c>
      <c r="T311">
        <v>136</v>
      </c>
      <c r="U311">
        <v>138</v>
      </c>
      <c r="V311">
        <v>138</v>
      </c>
      <c r="W311">
        <v>138</v>
      </c>
      <c r="X311">
        <v>138</v>
      </c>
      <c r="Y311">
        <v>138</v>
      </c>
      <c r="Z311">
        <v>138</v>
      </c>
      <c r="AA311">
        <v>138</v>
      </c>
      <c r="AB311">
        <v>138</v>
      </c>
      <c r="AC311">
        <v>138</v>
      </c>
      <c r="AD311">
        <v>138</v>
      </c>
      <c r="AE311">
        <v>138</v>
      </c>
      <c r="AF311">
        <v>138</v>
      </c>
      <c r="AG311">
        <v>138</v>
      </c>
      <c r="AH311">
        <v>138</v>
      </c>
      <c r="AI311">
        <v>139</v>
      </c>
      <c r="AJ311">
        <v>140</v>
      </c>
      <c r="AK311">
        <v>112</v>
      </c>
      <c r="AL311">
        <v>139</v>
      </c>
      <c r="AM311">
        <v>139</v>
      </c>
      <c r="AN311">
        <v>139</v>
      </c>
      <c r="AO311">
        <v>139</v>
      </c>
      <c r="AP311">
        <v>139</v>
      </c>
      <c r="AQ311">
        <v>139</v>
      </c>
      <c r="AR311">
        <v>139</v>
      </c>
      <c r="AS311">
        <v>140</v>
      </c>
      <c r="AT311">
        <v>140</v>
      </c>
      <c r="AU311">
        <v>140</v>
      </c>
      <c r="AV311">
        <v>140</v>
      </c>
      <c r="AW311">
        <v>140</v>
      </c>
      <c r="AX311">
        <v>140</v>
      </c>
    </row>
    <row r="312" spans="1:50" x14ac:dyDescent="0.25">
      <c r="A312">
        <v>113</v>
      </c>
      <c r="B312" t="s">
        <v>119</v>
      </c>
      <c r="C312">
        <v>11</v>
      </c>
      <c r="D312" t="s">
        <v>95</v>
      </c>
      <c r="E312">
        <v>1</v>
      </c>
      <c r="F312" t="s">
        <v>96</v>
      </c>
      <c r="G312">
        <v>25</v>
      </c>
      <c r="H312">
        <v>25</v>
      </c>
      <c r="I312">
        <v>25</v>
      </c>
      <c r="J312">
        <v>25</v>
      </c>
      <c r="K312">
        <v>25</v>
      </c>
      <c r="L312">
        <v>25</v>
      </c>
      <c r="M312">
        <v>25</v>
      </c>
      <c r="N312">
        <v>25</v>
      </c>
      <c r="O312">
        <v>25</v>
      </c>
      <c r="P312">
        <v>25</v>
      </c>
      <c r="Q312">
        <v>25</v>
      </c>
      <c r="R312">
        <v>25</v>
      </c>
      <c r="S312">
        <v>25</v>
      </c>
      <c r="T312">
        <v>25</v>
      </c>
      <c r="U312">
        <v>25</v>
      </c>
      <c r="V312">
        <v>25</v>
      </c>
      <c r="W312">
        <v>25</v>
      </c>
      <c r="X312">
        <v>25</v>
      </c>
      <c r="Y312">
        <v>25</v>
      </c>
      <c r="Z312">
        <v>25</v>
      </c>
      <c r="AA312">
        <v>25</v>
      </c>
      <c r="AB312">
        <v>25</v>
      </c>
      <c r="AC312">
        <v>25</v>
      </c>
      <c r="AD312">
        <v>25</v>
      </c>
      <c r="AE312">
        <v>25</v>
      </c>
      <c r="AF312">
        <v>25</v>
      </c>
      <c r="AG312">
        <v>25</v>
      </c>
      <c r="AH312">
        <v>25</v>
      </c>
      <c r="AI312">
        <v>25</v>
      </c>
      <c r="AJ312">
        <v>25</v>
      </c>
      <c r="AK312">
        <v>25</v>
      </c>
      <c r="AL312">
        <v>25</v>
      </c>
      <c r="AM312">
        <v>25</v>
      </c>
      <c r="AN312">
        <v>25</v>
      </c>
      <c r="AO312">
        <v>25</v>
      </c>
      <c r="AP312">
        <v>25</v>
      </c>
      <c r="AQ312">
        <v>25</v>
      </c>
      <c r="AR312">
        <v>25</v>
      </c>
      <c r="AS312">
        <v>25</v>
      </c>
      <c r="AT312">
        <v>25</v>
      </c>
      <c r="AU312">
        <v>25</v>
      </c>
      <c r="AV312">
        <v>25</v>
      </c>
      <c r="AW312">
        <v>25</v>
      </c>
      <c r="AX312">
        <v>25</v>
      </c>
    </row>
    <row r="313" spans="1:50" x14ac:dyDescent="0.25">
      <c r="A313">
        <v>599</v>
      </c>
      <c r="B313" t="s">
        <v>260</v>
      </c>
      <c r="C313">
        <v>59</v>
      </c>
      <c r="D313" t="s">
        <v>260</v>
      </c>
      <c r="E313">
        <v>5</v>
      </c>
      <c r="F313" t="s">
        <v>143</v>
      </c>
      <c r="G313">
        <v>53</v>
      </c>
      <c r="H313">
        <v>52</v>
      </c>
      <c r="I313">
        <v>49</v>
      </c>
      <c r="J313">
        <v>47</v>
      </c>
      <c r="K313">
        <v>46</v>
      </c>
      <c r="L313">
        <v>50</v>
      </c>
      <c r="M313">
        <v>47</v>
      </c>
      <c r="N313">
        <v>48</v>
      </c>
      <c r="O313">
        <v>47</v>
      </c>
      <c r="P313">
        <v>48</v>
      </c>
      <c r="Q313">
        <v>47</v>
      </c>
      <c r="R313">
        <v>53</v>
      </c>
      <c r="S313">
        <v>53</v>
      </c>
      <c r="T313">
        <v>53</v>
      </c>
      <c r="U313">
        <v>53</v>
      </c>
      <c r="V313">
        <v>53</v>
      </c>
      <c r="W313">
        <v>51</v>
      </c>
      <c r="X313">
        <v>49</v>
      </c>
      <c r="Y313">
        <v>50</v>
      </c>
      <c r="Z313">
        <v>51</v>
      </c>
      <c r="AA313">
        <v>53</v>
      </c>
      <c r="AB313">
        <v>53</v>
      </c>
      <c r="AC313">
        <v>53</v>
      </c>
      <c r="AD313">
        <v>53</v>
      </c>
      <c r="AE313">
        <v>53</v>
      </c>
      <c r="AF313">
        <v>50</v>
      </c>
      <c r="AG313">
        <v>48</v>
      </c>
      <c r="AH313">
        <v>53</v>
      </c>
      <c r="AI313">
        <v>52</v>
      </c>
      <c r="AJ313">
        <v>52</v>
      </c>
      <c r="AK313">
        <v>52</v>
      </c>
      <c r="AL313">
        <v>50</v>
      </c>
      <c r="AM313">
        <v>49</v>
      </c>
      <c r="AN313">
        <v>47</v>
      </c>
      <c r="AO313">
        <v>52</v>
      </c>
      <c r="AP313">
        <v>52</v>
      </c>
      <c r="AQ313">
        <v>48</v>
      </c>
      <c r="AR313">
        <v>47</v>
      </c>
      <c r="AS313">
        <v>46</v>
      </c>
      <c r="AT313">
        <v>47</v>
      </c>
      <c r="AU313">
        <v>47</v>
      </c>
      <c r="AV313">
        <v>47</v>
      </c>
      <c r="AW313">
        <v>47</v>
      </c>
      <c r="AX313">
        <v>52</v>
      </c>
    </row>
    <row r="314" spans="1:50" x14ac:dyDescent="0.25">
      <c r="A314">
        <v>113</v>
      </c>
      <c r="B314" t="s">
        <v>119</v>
      </c>
      <c r="C314">
        <v>11</v>
      </c>
      <c r="D314" t="s">
        <v>95</v>
      </c>
      <c r="E314">
        <v>1</v>
      </c>
      <c r="F314" t="s">
        <v>96</v>
      </c>
      <c r="G314">
        <v>33</v>
      </c>
      <c r="H314">
        <v>33</v>
      </c>
      <c r="I314">
        <v>33</v>
      </c>
      <c r="J314">
        <v>33</v>
      </c>
      <c r="K314">
        <v>33</v>
      </c>
      <c r="L314">
        <v>33</v>
      </c>
      <c r="M314">
        <v>33</v>
      </c>
      <c r="N314">
        <v>33</v>
      </c>
      <c r="O314">
        <v>33</v>
      </c>
      <c r="P314">
        <v>33</v>
      </c>
      <c r="Q314">
        <v>33</v>
      </c>
      <c r="R314">
        <v>33</v>
      </c>
      <c r="S314">
        <v>33</v>
      </c>
      <c r="T314">
        <v>33</v>
      </c>
      <c r="U314">
        <v>33</v>
      </c>
      <c r="V314">
        <v>33</v>
      </c>
      <c r="W314">
        <v>33</v>
      </c>
      <c r="X314">
        <v>33</v>
      </c>
      <c r="Y314">
        <v>33</v>
      </c>
      <c r="Z314">
        <v>33</v>
      </c>
      <c r="AA314">
        <v>33</v>
      </c>
      <c r="AB314">
        <v>33</v>
      </c>
      <c r="AC314">
        <v>31</v>
      </c>
      <c r="AD314">
        <v>31</v>
      </c>
      <c r="AE314">
        <v>31</v>
      </c>
      <c r="AF314">
        <v>31</v>
      </c>
      <c r="AG314">
        <v>31</v>
      </c>
      <c r="AH314">
        <v>31</v>
      </c>
      <c r="AI314">
        <v>31</v>
      </c>
      <c r="AJ314">
        <v>31</v>
      </c>
      <c r="AK314">
        <v>31</v>
      </c>
      <c r="AL314">
        <v>31</v>
      </c>
      <c r="AM314">
        <v>31</v>
      </c>
      <c r="AN314">
        <v>31</v>
      </c>
      <c r="AO314">
        <v>31</v>
      </c>
      <c r="AP314">
        <v>31</v>
      </c>
      <c r="AQ314">
        <v>31</v>
      </c>
      <c r="AR314">
        <v>31</v>
      </c>
      <c r="AS314">
        <v>31</v>
      </c>
      <c r="AT314">
        <v>31</v>
      </c>
      <c r="AU314">
        <v>31</v>
      </c>
      <c r="AV314">
        <v>31</v>
      </c>
      <c r="AW314">
        <v>31</v>
      </c>
      <c r="AX314">
        <v>31</v>
      </c>
    </row>
    <row r="315" spans="1:50" x14ac:dyDescent="0.25">
      <c r="A315">
        <v>562</v>
      </c>
      <c r="B315" t="s">
        <v>1162</v>
      </c>
      <c r="C315">
        <v>56</v>
      </c>
      <c r="D315" t="s">
        <v>265</v>
      </c>
      <c r="E315">
        <v>5</v>
      </c>
      <c r="F315" t="s">
        <v>143</v>
      </c>
      <c r="G315">
        <v>19</v>
      </c>
      <c r="H315">
        <v>18</v>
      </c>
      <c r="I315">
        <v>18</v>
      </c>
      <c r="J315">
        <v>20</v>
      </c>
      <c r="K315">
        <v>20</v>
      </c>
      <c r="L315">
        <v>20</v>
      </c>
      <c r="M315">
        <v>20</v>
      </c>
      <c r="N315">
        <v>20</v>
      </c>
      <c r="O315">
        <v>20</v>
      </c>
      <c r="P315">
        <v>20</v>
      </c>
      <c r="Q315">
        <v>20</v>
      </c>
      <c r="R315">
        <v>20</v>
      </c>
      <c r="S315">
        <v>20</v>
      </c>
      <c r="T315">
        <v>20</v>
      </c>
      <c r="U315">
        <v>20</v>
      </c>
      <c r="V315">
        <v>20</v>
      </c>
      <c r="W315">
        <v>20</v>
      </c>
      <c r="X315">
        <v>20</v>
      </c>
      <c r="Y315">
        <v>24</v>
      </c>
      <c r="Z315">
        <v>20</v>
      </c>
      <c r="AA315">
        <v>20</v>
      </c>
      <c r="AB315">
        <v>20</v>
      </c>
      <c r="AC315">
        <v>20</v>
      </c>
      <c r="AD315">
        <v>20</v>
      </c>
      <c r="AE315">
        <v>20</v>
      </c>
      <c r="AF315">
        <v>20</v>
      </c>
      <c r="AG315">
        <v>24</v>
      </c>
      <c r="AH315">
        <v>20</v>
      </c>
      <c r="AI315">
        <v>20</v>
      </c>
      <c r="AJ315">
        <v>20</v>
      </c>
      <c r="AK315">
        <v>20</v>
      </c>
      <c r="AL315">
        <v>20</v>
      </c>
      <c r="AM315">
        <v>20</v>
      </c>
      <c r="AN315">
        <v>20</v>
      </c>
      <c r="AO315">
        <v>20</v>
      </c>
      <c r="AP315">
        <v>20</v>
      </c>
      <c r="AQ315">
        <v>20</v>
      </c>
      <c r="AR315">
        <v>20</v>
      </c>
      <c r="AS315">
        <v>20</v>
      </c>
      <c r="AT315">
        <v>20</v>
      </c>
      <c r="AU315">
        <v>20</v>
      </c>
      <c r="AV315">
        <v>20</v>
      </c>
      <c r="AW315">
        <v>24</v>
      </c>
      <c r="AX315">
        <v>20</v>
      </c>
    </row>
    <row r="316" spans="1:50" x14ac:dyDescent="0.25">
      <c r="A316">
        <v>114</v>
      </c>
      <c r="B316" t="s">
        <v>94</v>
      </c>
      <c r="C316">
        <v>11</v>
      </c>
      <c r="D316" t="s">
        <v>95</v>
      </c>
      <c r="E316">
        <v>1</v>
      </c>
      <c r="F316" t="s">
        <v>96</v>
      </c>
      <c r="G316">
        <v>12</v>
      </c>
      <c r="H316">
        <v>12</v>
      </c>
      <c r="I316">
        <v>12</v>
      </c>
      <c r="J316">
        <v>12</v>
      </c>
      <c r="K316">
        <v>12</v>
      </c>
      <c r="L316">
        <v>12</v>
      </c>
      <c r="M316">
        <v>12</v>
      </c>
      <c r="N316">
        <v>12</v>
      </c>
      <c r="O316">
        <v>12</v>
      </c>
      <c r="P316">
        <v>12</v>
      </c>
      <c r="Q316">
        <v>12</v>
      </c>
      <c r="R316">
        <v>12</v>
      </c>
      <c r="S316">
        <v>12</v>
      </c>
      <c r="T316">
        <v>12</v>
      </c>
      <c r="U316">
        <v>12</v>
      </c>
      <c r="V316">
        <v>12</v>
      </c>
      <c r="W316">
        <v>12</v>
      </c>
      <c r="X316">
        <v>12</v>
      </c>
      <c r="Y316">
        <v>12</v>
      </c>
      <c r="Z316">
        <v>12</v>
      </c>
      <c r="AA316">
        <v>12</v>
      </c>
      <c r="AB316">
        <v>12</v>
      </c>
      <c r="AC316">
        <v>12</v>
      </c>
      <c r="AD316">
        <v>12</v>
      </c>
      <c r="AE316">
        <v>12</v>
      </c>
      <c r="AF316">
        <v>12</v>
      </c>
      <c r="AG316">
        <v>12</v>
      </c>
      <c r="AH316">
        <v>12</v>
      </c>
      <c r="AI316">
        <v>12</v>
      </c>
      <c r="AJ316">
        <v>12</v>
      </c>
      <c r="AK316">
        <v>12</v>
      </c>
      <c r="AL316">
        <v>12</v>
      </c>
      <c r="AM316">
        <v>12</v>
      </c>
      <c r="AN316">
        <v>12</v>
      </c>
      <c r="AO316">
        <v>12</v>
      </c>
      <c r="AP316">
        <v>12</v>
      </c>
      <c r="AQ316">
        <v>12</v>
      </c>
      <c r="AR316">
        <v>12</v>
      </c>
      <c r="AS316">
        <v>12</v>
      </c>
      <c r="AT316">
        <v>12</v>
      </c>
      <c r="AU316">
        <v>12</v>
      </c>
      <c r="AV316">
        <v>12</v>
      </c>
      <c r="AW316">
        <v>12</v>
      </c>
      <c r="AX316">
        <v>12</v>
      </c>
    </row>
    <row r="317" spans="1:50" x14ac:dyDescent="0.25">
      <c r="A317">
        <v>114</v>
      </c>
      <c r="B317" t="s">
        <v>94</v>
      </c>
      <c r="C317">
        <v>11</v>
      </c>
      <c r="D317" t="s">
        <v>95</v>
      </c>
      <c r="E317">
        <v>1</v>
      </c>
      <c r="F317" t="s">
        <v>96</v>
      </c>
      <c r="G317">
        <v>48</v>
      </c>
      <c r="H317">
        <v>48</v>
      </c>
      <c r="I317">
        <v>48</v>
      </c>
      <c r="J317">
        <v>48</v>
      </c>
      <c r="K317">
        <v>48</v>
      </c>
      <c r="L317">
        <v>48</v>
      </c>
      <c r="M317">
        <v>48</v>
      </c>
      <c r="N317">
        <v>48</v>
      </c>
      <c r="O317">
        <v>48</v>
      </c>
      <c r="P317">
        <v>48</v>
      </c>
      <c r="Q317">
        <v>48</v>
      </c>
      <c r="R317">
        <v>50</v>
      </c>
      <c r="S317">
        <v>50</v>
      </c>
      <c r="T317">
        <v>50</v>
      </c>
      <c r="U317">
        <v>49</v>
      </c>
      <c r="V317">
        <v>49</v>
      </c>
      <c r="W317">
        <v>52</v>
      </c>
      <c r="X317">
        <v>52</v>
      </c>
      <c r="Y317">
        <v>53</v>
      </c>
      <c r="Z317">
        <v>53</v>
      </c>
      <c r="AA317">
        <v>53</v>
      </c>
      <c r="AB317">
        <v>53</v>
      </c>
      <c r="AC317">
        <v>53</v>
      </c>
      <c r="AD317">
        <v>53</v>
      </c>
      <c r="AE317">
        <v>53</v>
      </c>
      <c r="AF317">
        <v>53</v>
      </c>
      <c r="AG317">
        <v>53</v>
      </c>
      <c r="AH317">
        <v>53</v>
      </c>
      <c r="AI317">
        <v>53</v>
      </c>
      <c r="AJ317">
        <v>53</v>
      </c>
      <c r="AK317">
        <v>53</v>
      </c>
      <c r="AL317">
        <v>53</v>
      </c>
      <c r="AM317">
        <v>53</v>
      </c>
      <c r="AN317">
        <v>53</v>
      </c>
      <c r="AO317">
        <v>53</v>
      </c>
      <c r="AP317">
        <v>53</v>
      </c>
      <c r="AQ317">
        <v>53</v>
      </c>
      <c r="AR317">
        <v>53</v>
      </c>
      <c r="AS317">
        <v>53</v>
      </c>
      <c r="AT317">
        <v>53</v>
      </c>
      <c r="AU317">
        <v>53</v>
      </c>
      <c r="AV317">
        <v>53</v>
      </c>
      <c r="AW317">
        <v>53</v>
      </c>
      <c r="AX317">
        <v>53</v>
      </c>
    </row>
    <row r="318" spans="1:50" x14ac:dyDescent="0.25">
      <c r="A318">
        <v>114</v>
      </c>
      <c r="B318" t="s">
        <v>94</v>
      </c>
      <c r="C318">
        <v>11</v>
      </c>
      <c r="D318" t="s">
        <v>95</v>
      </c>
      <c r="E318">
        <v>1</v>
      </c>
      <c r="F318" t="s">
        <v>96</v>
      </c>
      <c r="G318">
        <v>135</v>
      </c>
      <c r="H318">
        <v>135</v>
      </c>
      <c r="I318">
        <v>135</v>
      </c>
      <c r="J318">
        <v>135</v>
      </c>
      <c r="K318">
        <v>131</v>
      </c>
      <c r="L318">
        <v>135</v>
      </c>
      <c r="M318">
        <v>135</v>
      </c>
      <c r="N318">
        <v>135</v>
      </c>
      <c r="O318">
        <v>135</v>
      </c>
      <c r="P318">
        <v>135</v>
      </c>
      <c r="Q318">
        <v>135</v>
      </c>
      <c r="R318">
        <v>135</v>
      </c>
      <c r="S318">
        <v>135</v>
      </c>
      <c r="T318">
        <v>135</v>
      </c>
      <c r="U318">
        <v>135</v>
      </c>
      <c r="V318">
        <v>135</v>
      </c>
      <c r="W318">
        <v>135</v>
      </c>
      <c r="X318">
        <v>135</v>
      </c>
      <c r="Y318">
        <v>135</v>
      </c>
      <c r="Z318">
        <v>135</v>
      </c>
      <c r="AA318">
        <v>135</v>
      </c>
      <c r="AB318">
        <v>135</v>
      </c>
      <c r="AC318">
        <v>135</v>
      </c>
      <c r="AD318">
        <v>135</v>
      </c>
      <c r="AE318">
        <v>135</v>
      </c>
      <c r="AF318">
        <v>134</v>
      </c>
      <c r="AG318">
        <v>135</v>
      </c>
      <c r="AH318">
        <v>135</v>
      </c>
      <c r="AI318">
        <v>135</v>
      </c>
      <c r="AJ318">
        <v>135</v>
      </c>
      <c r="AK318">
        <v>135</v>
      </c>
      <c r="AL318">
        <v>135</v>
      </c>
      <c r="AM318">
        <v>135</v>
      </c>
      <c r="AN318">
        <v>135</v>
      </c>
      <c r="AO318">
        <v>135</v>
      </c>
      <c r="AP318">
        <v>131</v>
      </c>
      <c r="AQ318">
        <v>131</v>
      </c>
      <c r="AR318">
        <v>135</v>
      </c>
      <c r="AS318">
        <v>135</v>
      </c>
      <c r="AT318">
        <v>135</v>
      </c>
      <c r="AU318">
        <v>134</v>
      </c>
      <c r="AV318">
        <v>135</v>
      </c>
      <c r="AW318">
        <v>135</v>
      </c>
      <c r="AX318">
        <v>135</v>
      </c>
    </row>
    <row r="319" spans="1:50" x14ac:dyDescent="0.25">
      <c r="A319">
        <v>113</v>
      </c>
      <c r="B319" t="s">
        <v>119</v>
      </c>
      <c r="C319">
        <v>11</v>
      </c>
      <c r="D319" t="s">
        <v>95</v>
      </c>
      <c r="E319">
        <v>1</v>
      </c>
      <c r="F319" t="s">
        <v>96</v>
      </c>
      <c r="G319">
        <v>30</v>
      </c>
      <c r="H319">
        <v>30</v>
      </c>
      <c r="I319">
        <v>30</v>
      </c>
      <c r="J319">
        <v>30</v>
      </c>
      <c r="K319">
        <v>30</v>
      </c>
      <c r="L319">
        <v>30</v>
      </c>
      <c r="M319">
        <v>30</v>
      </c>
      <c r="N319">
        <v>30</v>
      </c>
      <c r="O319">
        <v>30</v>
      </c>
      <c r="P319">
        <v>30</v>
      </c>
      <c r="Q319">
        <v>30</v>
      </c>
      <c r="R319">
        <v>30</v>
      </c>
      <c r="S319">
        <v>30</v>
      </c>
      <c r="T319">
        <v>30</v>
      </c>
      <c r="U319">
        <v>30</v>
      </c>
      <c r="V319">
        <v>30</v>
      </c>
      <c r="W319">
        <v>30</v>
      </c>
      <c r="X319">
        <v>30</v>
      </c>
      <c r="Y319">
        <v>30</v>
      </c>
      <c r="Z319">
        <v>30</v>
      </c>
      <c r="AA319">
        <v>30</v>
      </c>
      <c r="AB319">
        <v>30</v>
      </c>
      <c r="AC319">
        <v>30</v>
      </c>
      <c r="AD319">
        <v>30</v>
      </c>
      <c r="AE319">
        <v>30</v>
      </c>
      <c r="AF319">
        <v>30</v>
      </c>
      <c r="AG319">
        <v>30</v>
      </c>
      <c r="AH319">
        <v>30</v>
      </c>
      <c r="AI319">
        <v>30</v>
      </c>
      <c r="AJ319">
        <v>30</v>
      </c>
      <c r="AK319">
        <v>30</v>
      </c>
      <c r="AL319">
        <v>30</v>
      </c>
      <c r="AM319">
        <v>30</v>
      </c>
      <c r="AN319">
        <v>30</v>
      </c>
      <c r="AO319">
        <v>30</v>
      </c>
      <c r="AP319">
        <v>20</v>
      </c>
      <c r="AQ319">
        <v>20</v>
      </c>
      <c r="AR319">
        <v>20</v>
      </c>
      <c r="AS319">
        <v>20</v>
      </c>
      <c r="AT319">
        <v>20</v>
      </c>
      <c r="AU319">
        <v>20</v>
      </c>
      <c r="AV319">
        <v>20</v>
      </c>
      <c r="AW319">
        <v>20</v>
      </c>
      <c r="AX319">
        <v>20</v>
      </c>
    </row>
    <row r="320" spans="1:50" x14ac:dyDescent="0.25">
      <c r="A320">
        <v>114</v>
      </c>
      <c r="B320" t="s">
        <v>94</v>
      </c>
      <c r="C320">
        <v>11</v>
      </c>
      <c r="D320" t="s">
        <v>95</v>
      </c>
      <c r="E320">
        <v>1</v>
      </c>
      <c r="F320" t="s">
        <v>96</v>
      </c>
      <c r="G320">
        <v>12</v>
      </c>
      <c r="H320">
        <v>12</v>
      </c>
      <c r="I320">
        <v>12</v>
      </c>
      <c r="J320">
        <v>12</v>
      </c>
      <c r="K320">
        <v>13</v>
      </c>
      <c r="L320">
        <v>13</v>
      </c>
      <c r="M320">
        <v>13</v>
      </c>
      <c r="N320">
        <v>13</v>
      </c>
      <c r="O320">
        <v>13</v>
      </c>
      <c r="P320">
        <v>13</v>
      </c>
      <c r="Q320">
        <v>13</v>
      </c>
      <c r="R320">
        <v>13</v>
      </c>
      <c r="S320">
        <v>12</v>
      </c>
      <c r="T320">
        <v>12</v>
      </c>
      <c r="U320">
        <v>13</v>
      </c>
      <c r="V320">
        <v>11</v>
      </c>
      <c r="W320">
        <v>11</v>
      </c>
      <c r="X320">
        <v>10</v>
      </c>
      <c r="Y320">
        <v>10</v>
      </c>
      <c r="Z320">
        <v>10</v>
      </c>
      <c r="AA320">
        <v>10</v>
      </c>
      <c r="AB320">
        <v>8</v>
      </c>
      <c r="AC320">
        <v>8</v>
      </c>
      <c r="AD320">
        <v>10</v>
      </c>
      <c r="AE320">
        <v>10</v>
      </c>
      <c r="AF320">
        <v>10</v>
      </c>
      <c r="AG320">
        <v>10</v>
      </c>
      <c r="AH320">
        <v>10</v>
      </c>
      <c r="AI320">
        <v>6</v>
      </c>
      <c r="AJ320">
        <v>10</v>
      </c>
      <c r="AK320">
        <v>10</v>
      </c>
      <c r="AL320">
        <v>10</v>
      </c>
      <c r="AM320">
        <v>10</v>
      </c>
      <c r="AN320">
        <v>10</v>
      </c>
      <c r="AO320">
        <v>10</v>
      </c>
      <c r="AP320">
        <v>10</v>
      </c>
      <c r="AQ320">
        <v>10</v>
      </c>
      <c r="AR320">
        <v>10</v>
      </c>
      <c r="AS320">
        <v>10</v>
      </c>
      <c r="AT320">
        <v>9</v>
      </c>
      <c r="AU320">
        <v>9</v>
      </c>
      <c r="AV320">
        <v>9</v>
      </c>
      <c r="AW320">
        <v>9</v>
      </c>
      <c r="AX320">
        <v>9</v>
      </c>
    </row>
    <row r="321" spans="1:50" x14ac:dyDescent="0.25">
      <c r="A321">
        <v>113</v>
      </c>
      <c r="B321" t="s">
        <v>119</v>
      </c>
      <c r="C321">
        <v>11</v>
      </c>
      <c r="D321" t="s">
        <v>95</v>
      </c>
      <c r="E321">
        <v>1</v>
      </c>
      <c r="F321" t="s">
        <v>96</v>
      </c>
      <c r="G321">
        <v>10</v>
      </c>
      <c r="H321">
        <v>10</v>
      </c>
      <c r="I321">
        <v>10</v>
      </c>
      <c r="J321">
        <v>10</v>
      </c>
      <c r="K321">
        <v>10</v>
      </c>
      <c r="L321">
        <v>10</v>
      </c>
      <c r="M321">
        <v>10</v>
      </c>
      <c r="N321">
        <v>10</v>
      </c>
      <c r="O321">
        <v>10</v>
      </c>
      <c r="P321">
        <v>10</v>
      </c>
      <c r="Q321">
        <v>10</v>
      </c>
      <c r="R321">
        <v>10</v>
      </c>
      <c r="S321">
        <v>10</v>
      </c>
      <c r="T321">
        <v>10</v>
      </c>
      <c r="U321">
        <v>9</v>
      </c>
      <c r="V321">
        <v>10</v>
      </c>
      <c r="W321">
        <v>10</v>
      </c>
      <c r="X321">
        <v>13</v>
      </c>
      <c r="Y321">
        <v>13</v>
      </c>
      <c r="Z321">
        <v>13</v>
      </c>
      <c r="AA321">
        <v>10</v>
      </c>
      <c r="AB321">
        <v>10</v>
      </c>
      <c r="AC321">
        <v>10</v>
      </c>
      <c r="AD321">
        <v>10</v>
      </c>
      <c r="AE321">
        <v>10</v>
      </c>
      <c r="AF321">
        <v>10</v>
      </c>
      <c r="AG321">
        <v>11</v>
      </c>
      <c r="AH321">
        <v>11</v>
      </c>
      <c r="AI321">
        <v>11</v>
      </c>
      <c r="AJ321">
        <v>11</v>
      </c>
      <c r="AK321">
        <v>11</v>
      </c>
      <c r="AL321">
        <v>11</v>
      </c>
      <c r="AM321">
        <v>11</v>
      </c>
      <c r="AN321">
        <v>12</v>
      </c>
      <c r="AO321">
        <v>10</v>
      </c>
      <c r="AP321">
        <v>13</v>
      </c>
      <c r="AQ321">
        <v>13</v>
      </c>
      <c r="AR321">
        <v>12</v>
      </c>
      <c r="AS321">
        <v>13</v>
      </c>
      <c r="AT321">
        <v>13</v>
      </c>
      <c r="AU321">
        <v>12</v>
      </c>
      <c r="AV321">
        <v>12</v>
      </c>
      <c r="AW321">
        <v>12</v>
      </c>
      <c r="AX321">
        <v>12</v>
      </c>
    </row>
    <row r="322" spans="1:50" x14ac:dyDescent="0.25">
      <c r="A322">
        <v>113</v>
      </c>
      <c r="B322" t="s">
        <v>119</v>
      </c>
      <c r="C322">
        <v>11</v>
      </c>
      <c r="D322" t="s">
        <v>95</v>
      </c>
      <c r="E322">
        <v>1</v>
      </c>
      <c r="F322" t="s">
        <v>96</v>
      </c>
      <c r="G322">
        <v>28</v>
      </c>
      <c r="H322">
        <v>31</v>
      </c>
      <c r="I322">
        <v>28</v>
      </c>
      <c r="J322">
        <v>26</v>
      </c>
      <c r="K322">
        <v>28</v>
      </c>
      <c r="L322">
        <v>26</v>
      </c>
      <c r="M322">
        <v>27</v>
      </c>
      <c r="N322">
        <v>26</v>
      </c>
      <c r="O322">
        <v>24</v>
      </c>
      <c r="P322">
        <v>18</v>
      </c>
      <c r="Q322">
        <v>18</v>
      </c>
      <c r="R322">
        <v>18</v>
      </c>
      <c r="S322">
        <v>17</v>
      </c>
      <c r="T322">
        <v>20</v>
      </c>
      <c r="U322">
        <v>20</v>
      </c>
      <c r="V322">
        <v>20</v>
      </c>
      <c r="W322">
        <v>20</v>
      </c>
      <c r="X322">
        <v>19</v>
      </c>
      <c r="Y322">
        <v>19</v>
      </c>
      <c r="Z322">
        <v>19</v>
      </c>
      <c r="AA322">
        <v>18</v>
      </c>
      <c r="AB322">
        <v>18</v>
      </c>
      <c r="AC322">
        <v>18</v>
      </c>
      <c r="AD322">
        <v>25</v>
      </c>
      <c r="AE322">
        <v>24</v>
      </c>
      <c r="AF322">
        <v>36</v>
      </c>
      <c r="AG322">
        <v>36</v>
      </c>
      <c r="AH322">
        <v>21</v>
      </c>
      <c r="AI322">
        <v>21</v>
      </c>
      <c r="AJ322">
        <v>21</v>
      </c>
      <c r="AK322">
        <v>21</v>
      </c>
      <c r="AL322">
        <v>21</v>
      </c>
      <c r="AM322">
        <v>21</v>
      </c>
      <c r="AN322">
        <v>21</v>
      </c>
      <c r="AO322">
        <v>21</v>
      </c>
      <c r="AP322">
        <v>21</v>
      </c>
      <c r="AQ322">
        <v>21</v>
      </c>
      <c r="AR322">
        <v>18</v>
      </c>
      <c r="AS322">
        <v>21</v>
      </c>
      <c r="AT322">
        <v>23</v>
      </c>
      <c r="AU322">
        <v>20</v>
      </c>
      <c r="AV322">
        <v>20</v>
      </c>
      <c r="AW322">
        <v>20</v>
      </c>
      <c r="AX322">
        <v>23</v>
      </c>
    </row>
    <row r="323" spans="1:50" x14ac:dyDescent="0.25">
      <c r="A323">
        <v>113</v>
      </c>
      <c r="B323" t="s">
        <v>119</v>
      </c>
      <c r="C323">
        <v>11</v>
      </c>
      <c r="D323" t="s">
        <v>95</v>
      </c>
      <c r="E323">
        <v>1</v>
      </c>
      <c r="F323" t="s">
        <v>96</v>
      </c>
      <c r="G323">
        <v>37</v>
      </c>
      <c r="H323">
        <v>40</v>
      </c>
      <c r="I323">
        <v>42</v>
      </c>
      <c r="J323">
        <v>43</v>
      </c>
      <c r="K323">
        <v>37</v>
      </c>
      <c r="L323">
        <v>39</v>
      </c>
      <c r="M323">
        <v>40</v>
      </c>
      <c r="N323">
        <v>40</v>
      </c>
      <c r="O323">
        <v>41</v>
      </c>
      <c r="P323">
        <v>39</v>
      </c>
      <c r="Q323">
        <v>25</v>
      </c>
      <c r="R323">
        <v>27</v>
      </c>
      <c r="S323">
        <v>24</v>
      </c>
      <c r="T323">
        <v>10</v>
      </c>
      <c r="U323">
        <v>24</v>
      </c>
      <c r="V323">
        <v>10</v>
      </c>
      <c r="W323">
        <v>30</v>
      </c>
      <c r="X323">
        <v>32</v>
      </c>
      <c r="Y323">
        <v>9</v>
      </c>
      <c r="Z323">
        <v>27</v>
      </c>
      <c r="AA323">
        <v>22</v>
      </c>
      <c r="AB323">
        <v>28</v>
      </c>
      <c r="AC323">
        <v>25</v>
      </c>
      <c r="AD323">
        <v>21</v>
      </c>
      <c r="AE323">
        <v>20</v>
      </c>
      <c r="AF323">
        <v>21</v>
      </c>
      <c r="AG323">
        <v>21</v>
      </c>
      <c r="AH323">
        <v>14</v>
      </c>
      <c r="AI323">
        <v>23</v>
      </c>
      <c r="AJ323">
        <v>21</v>
      </c>
      <c r="AK323">
        <v>19</v>
      </c>
      <c r="AL323">
        <v>12</v>
      </c>
      <c r="AM323">
        <v>22</v>
      </c>
      <c r="AN323">
        <v>22</v>
      </c>
      <c r="AO323">
        <v>27</v>
      </c>
      <c r="AP323">
        <v>22</v>
      </c>
      <c r="AQ323">
        <v>22</v>
      </c>
      <c r="AR323">
        <v>23</v>
      </c>
      <c r="AS323">
        <v>28</v>
      </c>
      <c r="AT323">
        <v>27</v>
      </c>
      <c r="AU323">
        <v>15</v>
      </c>
      <c r="AV323">
        <v>34</v>
      </c>
      <c r="AW323">
        <v>34</v>
      </c>
      <c r="AX323">
        <v>34</v>
      </c>
    </row>
    <row r="324" spans="1:50" x14ac:dyDescent="0.25">
      <c r="A324">
        <v>113</v>
      </c>
      <c r="B324" t="s">
        <v>119</v>
      </c>
      <c r="C324">
        <v>11</v>
      </c>
      <c r="D324" t="s">
        <v>95</v>
      </c>
      <c r="E324">
        <v>1</v>
      </c>
      <c r="F324" t="s">
        <v>96</v>
      </c>
      <c r="G324">
        <v>86</v>
      </c>
      <c r="H324">
        <v>95</v>
      </c>
      <c r="I324">
        <v>95</v>
      </c>
      <c r="J324">
        <v>100</v>
      </c>
      <c r="K324">
        <v>98</v>
      </c>
      <c r="L324">
        <v>95</v>
      </c>
      <c r="M324">
        <v>95</v>
      </c>
      <c r="N324">
        <v>98</v>
      </c>
      <c r="O324">
        <v>96</v>
      </c>
      <c r="P324">
        <v>95</v>
      </c>
      <c r="Q324">
        <v>95</v>
      </c>
      <c r="R324">
        <v>101</v>
      </c>
      <c r="S324">
        <v>101</v>
      </c>
      <c r="T324">
        <v>97</v>
      </c>
      <c r="U324">
        <v>95</v>
      </c>
      <c r="V324">
        <v>95</v>
      </c>
      <c r="W324">
        <v>95</v>
      </c>
      <c r="X324">
        <v>95</v>
      </c>
      <c r="Y324">
        <v>78</v>
      </c>
      <c r="Z324">
        <v>96</v>
      </c>
      <c r="AA324">
        <v>98</v>
      </c>
      <c r="AB324">
        <v>96</v>
      </c>
      <c r="AC324">
        <v>96</v>
      </c>
      <c r="AD324">
        <v>153</v>
      </c>
      <c r="AE324">
        <v>151</v>
      </c>
      <c r="AF324">
        <v>156</v>
      </c>
      <c r="AG324">
        <v>97</v>
      </c>
      <c r="AH324">
        <v>96</v>
      </c>
      <c r="AI324">
        <v>97</v>
      </c>
      <c r="AJ324">
        <v>103</v>
      </c>
      <c r="AK324">
        <v>101</v>
      </c>
      <c r="AL324">
        <v>98</v>
      </c>
      <c r="AM324">
        <v>98</v>
      </c>
      <c r="AN324">
        <v>92</v>
      </c>
      <c r="AO324">
        <v>89</v>
      </c>
      <c r="AP324">
        <v>88</v>
      </c>
      <c r="AQ324">
        <v>91</v>
      </c>
      <c r="AR324">
        <v>86</v>
      </c>
      <c r="AS324">
        <v>83</v>
      </c>
      <c r="AT324">
        <v>84</v>
      </c>
      <c r="AU324">
        <v>82</v>
      </c>
      <c r="AV324">
        <v>82</v>
      </c>
      <c r="AW324">
        <v>74</v>
      </c>
      <c r="AX324">
        <v>82</v>
      </c>
    </row>
    <row r="325" spans="1:50" x14ac:dyDescent="0.25">
      <c r="A325">
        <v>113</v>
      </c>
      <c r="B325" t="s">
        <v>119</v>
      </c>
      <c r="C325">
        <v>11</v>
      </c>
      <c r="D325" t="s">
        <v>95</v>
      </c>
      <c r="E325">
        <v>1</v>
      </c>
      <c r="F325" t="s">
        <v>96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>
        <v>2</v>
      </c>
      <c r="V325">
        <v>2</v>
      </c>
      <c r="W325">
        <v>2</v>
      </c>
      <c r="X325">
        <v>2</v>
      </c>
      <c r="Y325">
        <v>2</v>
      </c>
      <c r="Z325">
        <v>2</v>
      </c>
      <c r="AA325">
        <v>2</v>
      </c>
      <c r="AB325">
        <v>2</v>
      </c>
      <c r="AC325">
        <v>2</v>
      </c>
      <c r="AD325">
        <v>2</v>
      </c>
      <c r="AE325">
        <v>2</v>
      </c>
      <c r="AF325">
        <v>2</v>
      </c>
      <c r="AG325">
        <v>2</v>
      </c>
      <c r="AH325">
        <v>2</v>
      </c>
      <c r="AI325">
        <v>2</v>
      </c>
      <c r="AJ325">
        <v>2</v>
      </c>
      <c r="AK325">
        <v>2</v>
      </c>
      <c r="AL325">
        <v>2</v>
      </c>
      <c r="AM325">
        <v>2</v>
      </c>
      <c r="AN325">
        <v>2</v>
      </c>
      <c r="AO325">
        <v>2</v>
      </c>
      <c r="AP325">
        <v>2</v>
      </c>
      <c r="AQ325">
        <v>2</v>
      </c>
      <c r="AR325">
        <v>2</v>
      </c>
      <c r="AS325">
        <v>2</v>
      </c>
      <c r="AT325">
        <v>2</v>
      </c>
      <c r="AU325">
        <v>2</v>
      </c>
      <c r="AV325">
        <v>2</v>
      </c>
      <c r="AW325">
        <v>2</v>
      </c>
      <c r="AX325">
        <v>2</v>
      </c>
    </row>
    <row r="326" spans="1:50" x14ac:dyDescent="0.25">
      <c r="A326">
        <v>113</v>
      </c>
      <c r="B326" t="s">
        <v>119</v>
      </c>
      <c r="C326">
        <v>11</v>
      </c>
      <c r="D326" t="s">
        <v>95</v>
      </c>
      <c r="E326">
        <v>1</v>
      </c>
      <c r="F326" t="s">
        <v>96</v>
      </c>
      <c r="G326">
        <v>31</v>
      </c>
      <c r="H326">
        <v>31</v>
      </c>
      <c r="I326">
        <v>31</v>
      </c>
      <c r="J326">
        <v>31</v>
      </c>
      <c r="K326">
        <v>31</v>
      </c>
      <c r="L326">
        <v>31</v>
      </c>
      <c r="M326">
        <v>31</v>
      </c>
      <c r="N326">
        <v>31</v>
      </c>
      <c r="O326">
        <v>31</v>
      </c>
      <c r="P326">
        <v>31</v>
      </c>
      <c r="Q326">
        <v>31</v>
      </c>
      <c r="R326">
        <v>31</v>
      </c>
      <c r="S326">
        <v>31</v>
      </c>
      <c r="T326">
        <v>31</v>
      </c>
      <c r="U326">
        <v>31</v>
      </c>
      <c r="V326">
        <v>31</v>
      </c>
      <c r="W326">
        <v>31</v>
      </c>
      <c r="X326">
        <v>31</v>
      </c>
      <c r="Y326">
        <v>20</v>
      </c>
      <c r="Z326">
        <v>31</v>
      </c>
      <c r="AA326">
        <v>31</v>
      </c>
      <c r="AB326">
        <v>33</v>
      </c>
      <c r="AC326">
        <v>33</v>
      </c>
      <c r="AD326">
        <v>33</v>
      </c>
      <c r="AE326">
        <v>33</v>
      </c>
      <c r="AF326">
        <v>33</v>
      </c>
      <c r="AG326">
        <v>33</v>
      </c>
      <c r="AH326">
        <v>33</v>
      </c>
      <c r="AI326">
        <v>33</v>
      </c>
      <c r="AJ326">
        <v>33</v>
      </c>
      <c r="AK326">
        <v>33</v>
      </c>
      <c r="AL326">
        <v>33</v>
      </c>
      <c r="AM326">
        <v>33</v>
      </c>
      <c r="AN326">
        <v>31</v>
      </c>
      <c r="AO326">
        <v>31</v>
      </c>
      <c r="AP326">
        <v>31</v>
      </c>
      <c r="AQ326">
        <v>25</v>
      </c>
      <c r="AR326">
        <v>25</v>
      </c>
      <c r="AS326">
        <v>25</v>
      </c>
      <c r="AT326">
        <v>25</v>
      </c>
      <c r="AU326">
        <v>25</v>
      </c>
      <c r="AV326">
        <v>25</v>
      </c>
      <c r="AW326">
        <v>26</v>
      </c>
      <c r="AX326">
        <v>26</v>
      </c>
    </row>
    <row r="327" spans="1:50" x14ac:dyDescent="0.25">
      <c r="A327">
        <v>563</v>
      </c>
      <c r="B327" t="s">
        <v>264</v>
      </c>
      <c r="C327">
        <v>56</v>
      </c>
      <c r="D327" t="s">
        <v>265</v>
      </c>
      <c r="E327">
        <v>5</v>
      </c>
      <c r="F327" t="s">
        <v>143</v>
      </c>
      <c r="G327">
        <v>35</v>
      </c>
      <c r="H327">
        <v>27</v>
      </c>
      <c r="I327">
        <v>27</v>
      </c>
      <c r="J327">
        <v>27</v>
      </c>
      <c r="K327">
        <v>31</v>
      </c>
      <c r="L327">
        <v>31</v>
      </c>
      <c r="M327">
        <v>40</v>
      </c>
      <c r="N327">
        <v>39</v>
      </c>
      <c r="O327">
        <v>35</v>
      </c>
      <c r="P327">
        <v>35</v>
      </c>
      <c r="Q327">
        <v>35</v>
      </c>
      <c r="R327">
        <v>35</v>
      </c>
      <c r="S327">
        <v>35</v>
      </c>
      <c r="T327">
        <v>35</v>
      </c>
      <c r="U327">
        <v>35</v>
      </c>
      <c r="V327">
        <v>35</v>
      </c>
      <c r="W327">
        <v>26</v>
      </c>
      <c r="X327">
        <v>30</v>
      </c>
      <c r="Y327">
        <v>30</v>
      </c>
      <c r="Z327">
        <v>39</v>
      </c>
      <c r="AA327">
        <v>34</v>
      </c>
      <c r="AB327">
        <v>34</v>
      </c>
      <c r="AC327">
        <v>43</v>
      </c>
      <c r="AD327">
        <v>34</v>
      </c>
      <c r="AE327">
        <v>43</v>
      </c>
      <c r="AF327">
        <v>39</v>
      </c>
      <c r="AG327">
        <v>39</v>
      </c>
      <c r="AH327">
        <v>40</v>
      </c>
      <c r="AI327">
        <v>40</v>
      </c>
      <c r="AJ327">
        <v>31</v>
      </c>
      <c r="AK327">
        <v>40</v>
      </c>
      <c r="AL327">
        <v>40</v>
      </c>
      <c r="AM327">
        <v>40</v>
      </c>
      <c r="AN327">
        <v>31</v>
      </c>
      <c r="AO327">
        <v>40</v>
      </c>
      <c r="AP327">
        <v>40</v>
      </c>
      <c r="AQ327">
        <v>36</v>
      </c>
      <c r="AR327">
        <v>36</v>
      </c>
      <c r="AS327">
        <v>35</v>
      </c>
      <c r="AT327">
        <v>23</v>
      </c>
      <c r="AU327">
        <v>23</v>
      </c>
      <c r="AV327">
        <v>23</v>
      </c>
      <c r="AW327">
        <v>23</v>
      </c>
      <c r="AX327">
        <v>23</v>
      </c>
    </row>
    <row r="328" spans="1:50" x14ac:dyDescent="0.25">
      <c r="A328">
        <v>572</v>
      </c>
      <c r="B328" t="s">
        <v>791</v>
      </c>
      <c r="C328">
        <v>57</v>
      </c>
      <c r="D328" t="s">
        <v>142</v>
      </c>
      <c r="E328">
        <v>5</v>
      </c>
      <c r="F328" t="s">
        <v>143</v>
      </c>
      <c r="G328">
        <v>158</v>
      </c>
      <c r="H328">
        <v>158</v>
      </c>
      <c r="I328">
        <v>158</v>
      </c>
      <c r="J328">
        <v>158</v>
      </c>
      <c r="K328">
        <v>154</v>
      </c>
      <c r="L328">
        <v>158</v>
      </c>
      <c r="M328">
        <v>158</v>
      </c>
      <c r="N328">
        <v>158</v>
      </c>
      <c r="O328">
        <v>154</v>
      </c>
      <c r="P328">
        <v>154</v>
      </c>
      <c r="Q328">
        <v>158</v>
      </c>
      <c r="R328">
        <v>158</v>
      </c>
      <c r="S328">
        <v>154</v>
      </c>
      <c r="T328">
        <v>158</v>
      </c>
      <c r="U328">
        <v>154</v>
      </c>
      <c r="V328">
        <v>154</v>
      </c>
      <c r="W328">
        <v>154</v>
      </c>
      <c r="X328">
        <v>154</v>
      </c>
      <c r="Y328">
        <v>158</v>
      </c>
      <c r="Z328">
        <v>154</v>
      </c>
      <c r="AA328">
        <v>154</v>
      </c>
      <c r="AB328">
        <v>154</v>
      </c>
      <c r="AC328">
        <v>158</v>
      </c>
      <c r="AD328">
        <v>154</v>
      </c>
      <c r="AE328">
        <v>158</v>
      </c>
      <c r="AF328">
        <v>158</v>
      </c>
      <c r="AG328">
        <v>154</v>
      </c>
      <c r="AH328">
        <v>158</v>
      </c>
      <c r="AI328">
        <v>154</v>
      </c>
      <c r="AJ328">
        <v>158</v>
      </c>
      <c r="AK328">
        <v>154</v>
      </c>
      <c r="AL328">
        <v>154</v>
      </c>
      <c r="AM328">
        <v>158</v>
      </c>
      <c r="AN328">
        <v>158</v>
      </c>
      <c r="AO328">
        <v>158</v>
      </c>
      <c r="AP328">
        <v>154</v>
      </c>
      <c r="AQ328">
        <v>154</v>
      </c>
      <c r="AR328">
        <v>154</v>
      </c>
      <c r="AS328">
        <v>158</v>
      </c>
      <c r="AT328">
        <v>154</v>
      </c>
      <c r="AU328">
        <v>158</v>
      </c>
      <c r="AV328">
        <v>154</v>
      </c>
      <c r="AW328">
        <v>158</v>
      </c>
      <c r="AX328">
        <v>154</v>
      </c>
    </row>
    <row r="329" spans="1:50" x14ac:dyDescent="0.25">
      <c r="A329">
        <v>113</v>
      </c>
      <c r="B329" t="s">
        <v>119</v>
      </c>
      <c r="C329">
        <v>11</v>
      </c>
      <c r="D329" t="s">
        <v>95</v>
      </c>
      <c r="E329">
        <v>1</v>
      </c>
      <c r="F329" t="s">
        <v>96</v>
      </c>
      <c r="G329">
        <v>15</v>
      </c>
      <c r="H329">
        <v>15</v>
      </c>
      <c r="I329">
        <v>15</v>
      </c>
      <c r="J329">
        <v>15</v>
      </c>
      <c r="K329">
        <v>15</v>
      </c>
      <c r="L329">
        <v>15</v>
      </c>
      <c r="M329">
        <v>15</v>
      </c>
      <c r="N329">
        <v>15</v>
      </c>
      <c r="O329">
        <v>15</v>
      </c>
      <c r="P329">
        <v>15</v>
      </c>
      <c r="Q329">
        <v>15</v>
      </c>
      <c r="R329">
        <v>15</v>
      </c>
      <c r="S329">
        <v>15</v>
      </c>
      <c r="T329">
        <v>15</v>
      </c>
      <c r="U329">
        <v>15</v>
      </c>
      <c r="V329">
        <v>15</v>
      </c>
      <c r="W329">
        <v>15</v>
      </c>
      <c r="X329">
        <v>15</v>
      </c>
      <c r="Y329">
        <v>15</v>
      </c>
      <c r="Z329">
        <v>15</v>
      </c>
      <c r="AA329">
        <v>15</v>
      </c>
      <c r="AB329">
        <v>15</v>
      </c>
      <c r="AC329">
        <v>15</v>
      </c>
      <c r="AD329">
        <v>11</v>
      </c>
      <c r="AE329">
        <v>11</v>
      </c>
      <c r="AF329">
        <v>11</v>
      </c>
      <c r="AG329">
        <v>11</v>
      </c>
      <c r="AH329">
        <v>11</v>
      </c>
      <c r="AI329">
        <v>11</v>
      </c>
      <c r="AJ329">
        <v>11</v>
      </c>
      <c r="AK329">
        <v>11</v>
      </c>
      <c r="AL329">
        <v>11</v>
      </c>
      <c r="AM329">
        <v>11</v>
      </c>
      <c r="AN329">
        <v>8</v>
      </c>
      <c r="AO329">
        <v>8</v>
      </c>
      <c r="AP329">
        <v>8</v>
      </c>
      <c r="AQ329">
        <v>8</v>
      </c>
      <c r="AR329">
        <v>8</v>
      </c>
      <c r="AS329">
        <v>8</v>
      </c>
      <c r="AT329">
        <v>8</v>
      </c>
      <c r="AU329">
        <v>8</v>
      </c>
      <c r="AV329">
        <v>8</v>
      </c>
      <c r="AW329">
        <v>8</v>
      </c>
      <c r="AX329">
        <v>8</v>
      </c>
    </row>
    <row r="330" spans="1:50" x14ac:dyDescent="0.25">
      <c r="A330">
        <v>312</v>
      </c>
      <c r="B330" t="s">
        <v>204</v>
      </c>
      <c r="C330">
        <v>31</v>
      </c>
      <c r="D330" t="s">
        <v>205</v>
      </c>
      <c r="E330">
        <v>3</v>
      </c>
      <c r="F330" t="s">
        <v>206</v>
      </c>
      <c r="G330">
        <v>50</v>
      </c>
      <c r="H330">
        <v>50</v>
      </c>
      <c r="I330">
        <v>51</v>
      </c>
      <c r="J330">
        <v>53</v>
      </c>
      <c r="K330">
        <v>48</v>
      </c>
      <c r="L330">
        <v>50</v>
      </c>
      <c r="M330">
        <v>50</v>
      </c>
      <c r="N330">
        <v>50</v>
      </c>
      <c r="O330">
        <v>50</v>
      </c>
      <c r="P330">
        <v>50</v>
      </c>
      <c r="Q330">
        <v>50</v>
      </c>
      <c r="R330">
        <v>50</v>
      </c>
      <c r="S330">
        <v>50</v>
      </c>
      <c r="T330">
        <v>56</v>
      </c>
      <c r="U330">
        <v>57</v>
      </c>
      <c r="V330">
        <v>55</v>
      </c>
      <c r="W330">
        <v>58</v>
      </c>
      <c r="X330">
        <v>60</v>
      </c>
      <c r="Y330">
        <v>55</v>
      </c>
      <c r="Z330">
        <v>55</v>
      </c>
      <c r="AA330">
        <v>58</v>
      </c>
      <c r="AB330">
        <v>58</v>
      </c>
      <c r="AC330">
        <v>55</v>
      </c>
      <c r="AD330">
        <v>55</v>
      </c>
      <c r="AE330">
        <v>61</v>
      </c>
      <c r="AF330">
        <v>61</v>
      </c>
      <c r="AG330">
        <v>52</v>
      </c>
      <c r="AH330">
        <v>53</v>
      </c>
      <c r="AI330">
        <v>52</v>
      </c>
      <c r="AJ330">
        <v>52</v>
      </c>
      <c r="AK330">
        <v>52</v>
      </c>
      <c r="AL330">
        <v>46</v>
      </c>
      <c r="AM330">
        <v>46</v>
      </c>
      <c r="AN330">
        <v>50</v>
      </c>
      <c r="AO330">
        <v>51</v>
      </c>
      <c r="AP330">
        <v>48</v>
      </c>
      <c r="AQ330">
        <v>50</v>
      </c>
      <c r="AR330">
        <v>52</v>
      </c>
      <c r="AS330">
        <v>55</v>
      </c>
      <c r="AT330">
        <v>48</v>
      </c>
      <c r="AU330">
        <v>53</v>
      </c>
      <c r="AV330">
        <v>53</v>
      </c>
      <c r="AW330">
        <v>54</v>
      </c>
      <c r="AX330">
        <v>56</v>
      </c>
    </row>
    <row r="331" spans="1:50" x14ac:dyDescent="0.25">
      <c r="A331">
        <v>529</v>
      </c>
      <c r="B331" t="s">
        <v>428</v>
      </c>
      <c r="C331">
        <v>52</v>
      </c>
      <c r="D331" t="s">
        <v>429</v>
      </c>
      <c r="E331">
        <v>5</v>
      </c>
      <c r="F331" t="s">
        <v>143</v>
      </c>
      <c r="G331">
        <v>70</v>
      </c>
      <c r="H331">
        <v>73</v>
      </c>
      <c r="I331">
        <v>75</v>
      </c>
      <c r="J331">
        <v>80</v>
      </c>
      <c r="K331">
        <v>80</v>
      </c>
      <c r="L331">
        <v>70</v>
      </c>
      <c r="M331">
        <v>79</v>
      </c>
      <c r="N331">
        <v>74</v>
      </c>
      <c r="O331">
        <v>69</v>
      </c>
      <c r="P331">
        <v>63</v>
      </c>
      <c r="Q331">
        <v>64</v>
      </c>
      <c r="R331">
        <v>60</v>
      </c>
      <c r="S331">
        <v>71</v>
      </c>
      <c r="T331">
        <v>73</v>
      </c>
      <c r="U331">
        <v>68</v>
      </c>
      <c r="V331">
        <v>62</v>
      </c>
      <c r="W331">
        <v>68</v>
      </c>
      <c r="X331">
        <v>76</v>
      </c>
      <c r="Y331">
        <v>88</v>
      </c>
      <c r="Z331">
        <v>72</v>
      </c>
      <c r="AA331">
        <v>63</v>
      </c>
      <c r="AB331">
        <v>83</v>
      </c>
      <c r="AC331">
        <v>85</v>
      </c>
      <c r="AD331">
        <v>76</v>
      </c>
      <c r="AE331">
        <v>72</v>
      </c>
      <c r="AF331">
        <v>80</v>
      </c>
      <c r="AG331">
        <v>93</v>
      </c>
      <c r="AH331">
        <v>82</v>
      </c>
      <c r="AI331">
        <v>82</v>
      </c>
      <c r="AJ331">
        <v>76</v>
      </c>
      <c r="AK331">
        <v>68</v>
      </c>
      <c r="AL331">
        <v>69</v>
      </c>
      <c r="AM331">
        <v>61</v>
      </c>
      <c r="AN331">
        <v>70</v>
      </c>
      <c r="AO331">
        <v>71</v>
      </c>
      <c r="AP331">
        <v>68</v>
      </c>
      <c r="AQ331">
        <v>77</v>
      </c>
      <c r="AR331">
        <v>83</v>
      </c>
      <c r="AS331">
        <v>71</v>
      </c>
      <c r="AT331">
        <v>69</v>
      </c>
      <c r="AU331">
        <v>89</v>
      </c>
      <c r="AV331">
        <v>90</v>
      </c>
      <c r="AW331">
        <v>88</v>
      </c>
      <c r="AX331">
        <v>96</v>
      </c>
    </row>
    <row r="332" spans="1:50" x14ac:dyDescent="0.25">
      <c r="A332">
        <v>114</v>
      </c>
      <c r="B332" t="s">
        <v>94</v>
      </c>
      <c r="C332">
        <v>11</v>
      </c>
      <c r="D332" t="s">
        <v>95</v>
      </c>
      <c r="E332">
        <v>1</v>
      </c>
      <c r="F332" t="s">
        <v>96</v>
      </c>
      <c r="G332">
        <v>82</v>
      </c>
      <c r="H332">
        <v>82</v>
      </c>
      <c r="I332">
        <v>81</v>
      </c>
      <c r="J332">
        <v>81</v>
      </c>
      <c r="K332">
        <v>81</v>
      </c>
      <c r="L332">
        <v>81</v>
      </c>
      <c r="M332">
        <v>81</v>
      </c>
      <c r="N332">
        <v>81</v>
      </c>
      <c r="O332">
        <v>72</v>
      </c>
      <c r="P332">
        <v>72</v>
      </c>
      <c r="Q332">
        <v>72</v>
      </c>
      <c r="R332">
        <v>73</v>
      </c>
      <c r="S332">
        <v>72</v>
      </c>
      <c r="T332">
        <v>72</v>
      </c>
      <c r="U332">
        <v>72</v>
      </c>
      <c r="V332">
        <v>72</v>
      </c>
      <c r="W332">
        <v>72</v>
      </c>
      <c r="X332">
        <v>72</v>
      </c>
      <c r="Y332">
        <v>71</v>
      </c>
      <c r="Z332">
        <v>71</v>
      </c>
      <c r="AA332">
        <v>70</v>
      </c>
      <c r="AB332">
        <v>70</v>
      </c>
      <c r="AC332">
        <v>70</v>
      </c>
      <c r="AD332">
        <v>70</v>
      </c>
      <c r="AE332">
        <v>35</v>
      </c>
      <c r="AF332">
        <v>34</v>
      </c>
      <c r="AG332">
        <v>34</v>
      </c>
      <c r="AH332">
        <v>35</v>
      </c>
      <c r="AI332">
        <v>33</v>
      </c>
      <c r="AJ332">
        <v>33</v>
      </c>
      <c r="AK332">
        <v>33</v>
      </c>
      <c r="AL332">
        <v>33</v>
      </c>
      <c r="AM332">
        <v>33</v>
      </c>
      <c r="AN332">
        <v>35</v>
      </c>
      <c r="AO332">
        <v>34</v>
      </c>
      <c r="AP332">
        <v>33</v>
      </c>
      <c r="AQ332">
        <v>32</v>
      </c>
      <c r="AR332">
        <v>35</v>
      </c>
      <c r="AS332">
        <v>36</v>
      </c>
      <c r="AT332">
        <v>38</v>
      </c>
      <c r="AU332">
        <v>38</v>
      </c>
      <c r="AV332">
        <v>36</v>
      </c>
      <c r="AW332">
        <v>37</v>
      </c>
      <c r="AX332">
        <v>38</v>
      </c>
    </row>
    <row r="333" spans="1:50" x14ac:dyDescent="0.25">
      <c r="A333">
        <v>113</v>
      </c>
      <c r="B333" t="s">
        <v>119</v>
      </c>
      <c r="C333">
        <v>11</v>
      </c>
      <c r="D333" t="s">
        <v>95</v>
      </c>
      <c r="E333">
        <v>1</v>
      </c>
      <c r="F333" t="s">
        <v>96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2</v>
      </c>
    </row>
    <row r="334" spans="1:50" x14ac:dyDescent="0.25">
      <c r="A334">
        <v>114</v>
      </c>
      <c r="B334" t="s">
        <v>94</v>
      </c>
      <c r="C334">
        <v>11</v>
      </c>
      <c r="D334" t="s">
        <v>95</v>
      </c>
      <c r="E334">
        <v>1</v>
      </c>
      <c r="F334" t="s">
        <v>96</v>
      </c>
      <c r="G334">
        <v>204</v>
      </c>
      <c r="H334">
        <v>204</v>
      </c>
      <c r="I334">
        <v>204</v>
      </c>
      <c r="J334">
        <v>203</v>
      </c>
      <c r="K334">
        <v>207</v>
      </c>
      <c r="L334">
        <v>209</v>
      </c>
      <c r="M334">
        <v>207</v>
      </c>
      <c r="N334">
        <v>208</v>
      </c>
      <c r="O334">
        <v>206</v>
      </c>
      <c r="P334">
        <v>204</v>
      </c>
      <c r="Q334">
        <v>26</v>
      </c>
      <c r="R334">
        <v>30</v>
      </c>
      <c r="S334">
        <v>30</v>
      </c>
      <c r="T334">
        <v>30</v>
      </c>
      <c r="U334">
        <v>24</v>
      </c>
      <c r="V334">
        <v>24</v>
      </c>
      <c r="W334">
        <v>29</v>
      </c>
      <c r="X334">
        <v>29</v>
      </c>
      <c r="Y334">
        <v>29</v>
      </c>
      <c r="Z334">
        <v>26</v>
      </c>
      <c r="AA334">
        <v>26</v>
      </c>
      <c r="AB334">
        <v>26</v>
      </c>
      <c r="AC334">
        <v>24</v>
      </c>
      <c r="AD334">
        <v>35</v>
      </c>
      <c r="AE334">
        <v>35</v>
      </c>
      <c r="AF334">
        <v>36</v>
      </c>
      <c r="AG334">
        <v>34</v>
      </c>
      <c r="AH334">
        <v>38</v>
      </c>
      <c r="AI334">
        <v>38</v>
      </c>
      <c r="AJ334">
        <v>34</v>
      </c>
      <c r="AK334">
        <v>34</v>
      </c>
      <c r="AL334">
        <v>34</v>
      </c>
      <c r="AM334">
        <v>34</v>
      </c>
      <c r="AN334">
        <v>39</v>
      </c>
      <c r="AO334">
        <v>40</v>
      </c>
      <c r="AP334">
        <v>46</v>
      </c>
      <c r="AQ334">
        <v>41</v>
      </c>
      <c r="AR334">
        <v>41</v>
      </c>
      <c r="AS334">
        <v>41</v>
      </c>
      <c r="AT334">
        <v>43</v>
      </c>
      <c r="AU334">
        <v>39</v>
      </c>
      <c r="AV334">
        <v>43</v>
      </c>
      <c r="AW334">
        <v>44</v>
      </c>
      <c r="AX334">
        <v>38</v>
      </c>
    </row>
    <row r="335" spans="1:50" x14ac:dyDescent="0.25">
      <c r="A335">
        <v>311</v>
      </c>
      <c r="B335" t="s">
        <v>613</v>
      </c>
      <c r="C335">
        <v>31</v>
      </c>
      <c r="D335" t="s">
        <v>205</v>
      </c>
      <c r="E335">
        <v>3</v>
      </c>
      <c r="F335" t="s">
        <v>206</v>
      </c>
      <c r="G335">
        <v>44</v>
      </c>
      <c r="H335">
        <v>44</v>
      </c>
      <c r="I335">
        <v>44</v>
      </c>
      <c r="J335">
        <v>44</v>
      </c>
      <c r="K335">
        <v>44</v>
      </c>
      <c r="L335">
        <v>44</v>
      </c>
      <c r="M335">
        <v>44</v>
      </c>
      <c r="N335">
        <v>44</v>
      </c>
      <c r="O335">
        <v>44</v>
      </c>
      <c r="P335">
        <v>44</v>
      </c>
      <c r="Q335">
        <v>45</v>
      </c>
      <c r="R335">
        <v>45</v>
      </c>
      <c r="S335">
        <v>45</v>
      </c>
      <c r="T335">
        <v>45</v>
      </c>
      <c r="U335">
        <v>45</v>
      </c>
      <c r="V335">
        <v>45</v>
      </c>
      <c r="W335">
        <v>45</v>
      </c>
      <c r="X335">
        <v>45</v>
      </c>
      <c r="Y335">
        <v>45</v>
      </c>
      <c r="Z335">
        <v>45</v>
      </c>
      <c r="AA335">
        <v>45</v>
      </c>
      <c r="AB335">
        <v>45</v>
      </c>
      <c r="AC335">
        <v>45</v>
      </c>
      <c r="AD335">
        <v>45</v>
      </c>
      <c r="AE335">
        <v>45</v>
      </c>
      <c r="AF335">
        <v>45</v>
      </c>
      <c r="AG335">
        <v>45</v>
      </c>
      <c r="AH335">
        <v>45</v>
      </c>
      <c r="AI335">
        <v>45</v>
      </c>
      <c r="AJ335">
        <v>45</v>
      </c>
      <c r="AK335">
        <v>44</v>
      </c>
      <c r="AL335">
        <v>44</v>
      </c>
      <c r="AM335">
        <v>44</v>
      </c>
      <c r="AN335">
        <v>44</v>
      </c>
      <c r="AO335">
        <v>44</v>
      </c>
      <c r="AP335">
        <v>44</v>
      </c>
      <c r="AQ335">
        <v>44</v>
      </c>
      <c r="AR335">
        <v>44</v>
      </c>
      <c r="AS335">
        <v>45</v>
      </c>
      <c r="AT335">
        <v>44</v>
      </c>
      <c r="AU335">
        <v>44</v>
      </c>
      <c r="AV335">
        <v>44</v>
      </c>
      <c r="AW335">
        <v>44</v>
      </c>
      <c r="AX335">
        <v>44</v>
      </c>
    </row>
    <row r="336" spans="1:50" x14ac:dyDescent="0.25">
      <c r="A336">
        <v>113</v>
      </c>
      <c r="B336" t="s">
        <v>119</v>
      </c>
      <c r="C336">
        <v>11</v>
      </c>
      <c r="D336" t="s">
        <v>95</v>
      </c>
      <c r="E336">
        <v>1</v>
      </c>
      <c r="F336" t="s">
        <v>96</v>
      </c>
      <c r="G336">
        <v>92</v>
      </c>
      <c r="H336">
        <v>94</v>
      </c>
      <c r="I336">
        <v>91</v>
      </c>
      <c r="J336">
        <v>93</v>
      </c>
      <c r="K336">
        <v>97</v>
      </c>
      <c r="L336">
        <v>97</v>
      </c>
      <c r="M336">
        <v>98</v>
      </c>
      <c r="N336">
        <v>94</v>
      </c>
      <c r="O336">
        <v>93</v>
      </c>
      <c r="P336">
        <v>92</v>
      </c>
      <c r="Q336">
        <v>96</v>
      </c>
      <c r="R336">
        <v>94</v>
      </c>
      <c r="S336">
        <v>90</v>
      </c>
      <c r="T336">
        <v>91</v>
      </c>
      <c r="U336">
        <v>90</v>
      </c>
      <c r="V336">
        <v>90</v>
      </c>
      <c r="W336">
        <v>90</v>
      </c>
      <c r="X336">
        <v>94</v>
      </c>
      <c r="Y336">
        <v>94</v>
      </c>
      <c r="Z336">
        <v>93</v>
      </c>
      <c r="AA336">
        <v>89</v>
      </c>
      <c r="AB336">
        <v>94</v>
      </c>
      <c r="AC336">
        <v>96</v>
      </c>
      <c r="AD336">
        <v>95</v>
      </c>
      <c r="AE336">
        <v>97</v>
      </c>
      <c r="AF336">
        <v>90</v>
      </c>
      <c r="AG336">
        <v>95</v>
      </c>
      <c r="AH336">
        <v>91</v>
      </c>
      <c r="AI336">
        <v>96</v>
      </c>
      <c r="AJ336">
        <v>91</v>
      </c>
      <c r="AK336">
        <v>90</v>
      </c>
      <c r="AL336">
        <v>92</v>
      </c>
      <c r="AM336">
        <v>93</v>
      </c>
      <c r="AN336">
        <v>93</v>
      </c>
      <c r="AO336">
        <v>90</v>
      </c>
      <c r="AP336">
        <v>94</v>
      </c>
      <c r="AQ336">
        <v>93</v>
      </c>
      <c r="AR336">
        <v>98</v>
      </c>
      <c r="AS336">
        <v>97</v>
      </c>
      <c r="AT336">
        <v>94</v>
      </c>
      <c r="AU336">
        <v>97</v>
      </c>
      <c r="AV336">
        <v>94</v>
      </c>
      <c r="AW336">
        <v>92</v>
      </c>
      <c r="AX336">
        <v>92</v>
      </c>
    </row>
    <row r="337" spans="1:50" x14ac:dyDescent="0.25">
      <c r="A337">
        <v>113</v>
      </c>
      <c r="B337" t="s">
        <v>119</v>
      </c>
      <c r="C337">
        <v>11</v>
      </c>
      <c r="D337" t="s">
        <v>95</v>
      </c>
      <c r="E337">
        <v>1</v>
      </c>
      <c r="F337" t="s">
        <v>96</v>
      </c>
      <c r="G337">
        <v>99</v>
      </c>
      <c r="H337">
        <v>99</v>
      </c>
      <c r="I337">
        <v>99</v>
      </c>
      <c r="J337">
        <v>102</v>
      </c>
      <c r="K337">
        <v>119</v>
      </c>
      <c r="L337">
        <v>117</v>
      </c>
      <c r="M337">
        <v>120</v>
      </c>
      <c r="N337">
        <v>120</v>
      </c>
      <c r="O337">
        <v>122</v>
      </c>
      <c r="P337">
        <v>115</v>
      </c>
      <c r="Q337">
        <v>118</v>
      </c>
      <c r="R337">
        <v>123</v>
      </c>
      <c r="S337">
        <v>127</v>
      </c>
      <c r="T337">
        <v>123</v>
      </c>
      <c r="U337">
        <v>123</v>
      </c>
      <c r="V337">
        <v>127</v>
      </c>
      <c r="W337">
        <v>125</v>
      </c>
      <c r="X337">
        <v>125</v>
      </c>
      <c r="Y337">
        <v>125</v>
      </c>
      <c r="Z337">
        <v>128</v>
      </c>
      <c r="AA337">
        <v>125</v>
      </c>
      <c r="AB337">
        <v>116</v>
      </c>
      <c r="AC337">
        <v>125</v>
      </c>
      <c r="AD337">
        <v>123</v>
      </c>
      <c r="AE337">
        <v>129</v>
      </c>
      <c r="AF337">
        <v>64</v>
      </c>
      <c r="AG337">
        <v>120</v>
      </c>
      <c r="AH337">
        <v>127</v>
      </c>
      <c r="AI337">
        <v>124</v>
      </c>
      <c r="AJ337">
        <v>127</v>
      </c>
      <c r="AK337">
        <v>126</v>
      </c>
      <c r="AL337">
        <v>123</v>
      </c>
      <c r="AM337">
        <v>129</v>
      </c>
      <c r="AN337">
        <v>129</v>
      </c>
      <c r="AO337">
        <v>94</v>
      </c>
      <c r="AP337">
        <v>123</v>
      </c>
      <c r="AQ337">
        <v>123</v>
      </c>
      <c r="AR337">
        <v>125</v>
      </c>
      <c r="AS337">
        <v>127</v>
      </c>
      <c r="AT337">
        <v>122</v>
      </c>
      <c r="AU337">
        <v>128</v>
      </c>
      <c r="AV337">
        <v>124</v>
      </c>
      <c r="AW337">
        <v>125</v>
      </c>
      <c r="AX337">
        <v>125</v>
      </c>
    </row>
    <row r="338" spans="1:50" x14ac:dyDescent="0.25">
      <c r="A338">
        <v>114</v>
      </c>
      <c r="B338" t="s">
        <v>94</v>
      </c>
      <c r="C338">
        <v>11</v>
      </c>
      <c r="D338" t="s">
        <v>95</v>
      </c>
      <c r="E338">
        <v>1</v>
      </c>
      <c r="F338" t="s">
        <v>96</v>
      </c>
      <c r="G338">
        <v>126</v>
      </c>
      <c r="H338">
        <v>128</v>
      </c>
      <c r="I338">
        <v>126</v>
      </c>
      <c r="J338">
        <v>137</v>
      </c>
      <c r="K338">
        <v>128</v>
      </c>
      <c r="L338">
        <v>134</v>
      </c>
      <c r="M338">
        <v>126</v>
      </c>
      <c r="N338">
        <v>122</v>
      </c>
      <c r="O338">
        <v>128</v>
      </c>
      <c r="P338">
        <v>126</v>
      </c>
      <c r="Q338">
        <v>126</v>
      </c>
      <c r="R338">
        <v>128</v>
      </c>
      <c r="S338">
        <v>128</v>
      </c>
      <c r="T338">
        <v>128</v>
      </c>
      <c r="U338">
        <v>140</v>
      </c>
      <c r="V338">
        <v>136</v>
      </c>
      <c r="W338">
        <v>126</v>
      </c>
      <c r="X338">
        <v>128</v>
      </c>
      <c r="Y338">
        <v>136</v>
      </c>
      <c r="Z338">
        <v>134</v>
      </c>
      <c r="AA338">
        <v>126</v>
      </c>
      <c r="AB338">
        <v>134</v>
      </c>
      <c r="AC338">
        <v>126</v>
      </c>
      <c r="AD338">
        <v>126</v>
      </c>
      <c r="AE338">
        <v>134</v>
      </c>
      <c r="AF338">
        <v>128</v>
      </c>
      <c r="AG338">
        <v>126</v>
      </c>
      <c r="AH338">
        <v>126</v>
      </c>
      <c r="AI338">
        <v>126</v>
      </c>
      <c r="AJ338">
        <v>132</v>
      </c>
      <c r="AK338">
        <v>122</v>
      </c>
      <c r="AL338">
        <v>112</v>
      </c>
      <c r="AM338">
        <v>126</v>
      </c>
      <c r="AN338">
        <v>124</v>
      </c>
      <c r="AO338">
        <v>124</v>
      </c>
      <c r="AP338">
        <v>140</v>
      </c>
      <c r="AQ338">
        <v>43</v>
      </c>
      <c r="AR338">
        <v>118</v>
      </c>
      <c r="AS338">
        <v>128</v>
      </c>
      <c r="AT338">
        <v>126</v>
      </c>
      <c r="AU338">
        <v>117</v>
      </c>
      <c r="AV338">
        <v>117</v>
      </c>
      <c r="AW338">
        <v>117</v>
      </c>
      <c r="AX338">
        <v>117</v>
      </c>
    </row>
    <row r="339" spans="1:50" x14ac:dyDescent="0.25">
      <c r="A339">
        <v>312</v>
      </c>
      <c r="B339" t="s">
        <v>204</v>
      </c>
      <c r="C339">
        <v>31</v>
      </c>
      <c r="D339" t="s">
        <v>205</v>
      </c>
      <c r="E339">
        <v>3</v>
      </c>
      <c r="F339" t="s">
        <v>206</v>
      </c>
      <c r="G339">
        <v>14</v>
      </c>
      <c r="H339">
        <v>14</v>
      </c>
      <c r="I339">
        <v>14</v>
      </c>
      <c r="J339">
        <v>14</v>
      </c>
      <c r="K339">
        <v>14</v>
      </c>
      <c r="L339">
        <v>14</v>
      </c>
      <c r="M339">
        <v>14</v>
      </c>
      <c r="N339">
        <v>14</v>
      </c>
      <c r="O339">
        <v>14</v>
      </c>
      <c r="P339">
        <v>14</v>
      </c>
      <c r="Q339">
        <v>16</v>
      </c>
      <c r="R339">
        <v>16</v>
      </c>
      <c r="S339">
        <v>14</v>
      </c>
      <c r="T339">
        <v>15</v>
      </c>
      <c r="U339">
        <v>14</v>
      </c>
      <c r="V339">
        <v>14</v>
      </c>
      <c r="W339">
        <v>14</v>
      </c>
      <c r="X339">
        <v>14</v>
      </c>
      <c r="Y339">
        <v>11</v>
      </c>
      <c r="Z339">
        <v>15</v>
      </c>
      <c r="AA339">
        <v>15</v>
      </c>
      <c r="AB339">
        <v>14</v>
      </c>
      <c r="AC339">
        <v>14</v>
      </c>
      <c r="AD339">
        <v>14</v>
      </c>
      <c r="AE339">
        <v>14</v>
      </c>
      <c r="AF339">
        <v>14</v>
      </c>
      <c r="AG339">
        <v>14</v>
      </c>
      <c r="AH339">
        <v>14</v>
      </c>
      <c r="AI339">
        <v>16</v>
      </c>
      <c r="AJ339">
        <v>16</v>
      </c>
      <c r="AK339">
        <v>16</v>
      </c>
      <c r="AL339">
        <v>14</v>
      </c>
      <c r="AM339">
        <v>14</v>
      </c>
      <c r="AN339">
        <v>14</v>
      </c>
      <c r="AO339">
        <v>14</v>
      </c>
      <c r="AP339">
        <v>14</v>
      </c>
      <c r="AQ339">
        <v>14</v>
      </c>
      <c r="AR339">
        <v>14</v>
      </c>
      <c r="AS339">
        <v>14</v>
      </c>
      <c r="AT339">
        <v>12</v>
      </c>
      <c r="AU339">
        <v>12</v>
      </c>
      <c r="AV339">
        <v>14</v>
      </c>
      <c r="AW339">
        <v>14</v>
      </c>
      <c r="AX339">
        <v>14</v>
      </c>
    </row>
    <row r="340" spans="1:50" x14ac:dyDescent="0.25">
      <c r="A340">
        <v>114</v>
      </c>
      <c r="B340" t="s">
        <v>94</v>
      </c>
      <c r="C340">
        <v>11</v>
      </c>
      <c r="D340" t="s">
        <v>95</v>
      </c>
      <c r="E340">
        <v>1</v>
      </c>
      <c r="F340" t="s">
        <v>96</v>
      </c>
      <c r="G340">
        <v>26</v>
      </c>
      <c r="H340">
        <v>22</v>
      </c>
      <c r="I340">
        <v>29</v>
      </c>
      <c r="J340">
        <v>30</v>
      </c>
      <c r="K340">
        <v>31</v>
      </c>
      <c r="L340">
        <v>33</v>
      </c>
      <c r="M340">
        <v>31</v>
      </c>
      <c r="N340">
        <v>34</v>
      </c>
      <c r="O340">
        <v>23</v>
      </c>
      <c r="P340">
        <v>23</v>
      </c>
      <c r="Q340">
        <v>27</v>
      </c>
      <c r="R340">
        <v>31</v>
      </c>
      <c r="S340">
        <v>23</v>
      </c>
      <c r="T340">
        <v>25</v>
      </c>
      <c r="U340">
        <v>30</v>
      </c>
      <c r="V340">
        <v>30</v>
      </c>
      <c r="W340">
        <v>27</v>
      </c>
      <c r="X340">
        <v>27</v>
      </c>
      <c r="Y340">
        <v>28</v>
      </c>
      <c r="Z340">
        <v>29</v>
      </c>
      <c r="AA340">
        <v>30</v>
      </c>
      <c r="AB340">
        <v>23</v>
      </c>
      <c r="AC340">
        <v>29</v>
      </c>
      <c r="AD340">
        <v>26</v>
      </c>
      <c r="AE340">
        <v>27</v>
      </c>
      <c r="AF340">
        <v>32</v>
      </c>
      <c r="AG340">
        <v>27</v>
      </c>
      <c r="AH340">
        <v>28</v>
      </c>
      <c r="AI340">
        <v>26</v>
      </c>
      <c r="AJ340">
        <v>28</v>
      </c>
      <c r="AK340">
        <v>21</v>
      </c>
      <c r="AL340">
        <v>22</v>
      </c>
      <c r="AM340">
        <v>25</v>
      </c>
      <c r="AN340">
        <v>26</v>
      </c>
      <c r="AO340">
        <v>32</v>
      </c>
      <c r="AP340">
        <v>29</v>
      </c>
      <c r="AQ340">
        <v>27</v>
      </c>
      <c r="AR340">
        <v>30</v>
      </c>
      <c r="AS340">
        <v>23</v>
      </c>
      <c r="AT340">
        <v>28</v>
      </c>
      <c r="AU340">
        <v>28</v>
      </c>
      <c r="AV340">
        <v>29</v>
      </c>
      <c r="AW340">
        <v>28</v>
      </c>
      <c r="AX340">
        <v>31</v>
      </c>
    </row>
    <row r="341" spans="1:50" x14ac:dyDescent="0.25">
      <c r="A341">
        <v>114</v>
      </c>
      <c r="B341" t="s">
        <v>94</v>
      </c>
      <c r="C341">
        <v>11</v>
      </c>
      <c r="D341" t="s">
        <v>95</v>
      </c>
      <c r="E341">
        <v>1</v>
      </c>
      <c r="F341" t="s">
        <v>96</v>
      </c>
      <c r="G341">
        <v>20</v>
      </c>
      <c r="H341">
        <v>20</v>
      </c>
      <c r="I341">
        <v>21</v>
      </c>
      <c r="J341">
        <v>22</v>
      </c>
      <c r="K341">
        <v>21</v>
      </c>
      <c r="L341">
        <v>21</v>
      </c>
      <c r="M341">
        <v>21</v>
      </c>
      <c r="N341">
        <v>22</v>
      </c>
      <c r="O341">
        <v>22</v>
      </c>
      <c r="P341">
        <v>21</v>
      </c>
      <c r="Q341">
        <v>21</v>
      </c>
      <c r="R341">
        <v>21</v>
      </c>
      <c r="S341">
        <v>21</v>
      </c>
      <c r="T341">
        <v>21</v>
      </c>
      <c r="U341">
        <v>21</v>
      </c>
      <c r="V341">
        <v>21</v>
      </c>
      <c r="W341">
        <v>21</v>
      </c>
      <c r="X341">
        <v>22</v>
      </c>
      <c r="Y341">
        <v>21</v>
      </c>
      <c r="Z341">
        <v>21</v>
      </c>
      <c r="AA341">
        <v>22</v>
      </c>
      <c r="AB341">
        <v>22</v>
      </c>
      <c r="AC341">
        <v>21</v>
      </c>
      <c r="AD341">
        <v>21</v>
      </c>
      <c r="AE341">
        <v>31</v>
      </c>
      <c r="AF341">
        <v>31</v>
      </c>
      <c r="AG341">
        <v>31</v>
      </c>
      <c r="AH341">
        <v>31</v>
      </c>
      <c r="AI341">
        <v>31</v>
      </c>
      <c r="AJ341">
        <v>31</v>
      </c>
      <c r="AK341">
        <v>31</v>
      </c>
      <c r="AL341">
        <v>30</v>
      </c>
      <c r="AM341">
        <v>30</v>
      </c>
      <c r="AN341">
        <v>31</v>
      </c>
      <c r="AO341">
        <v>31</v>
      </c>
      <c r="AP341">
        <v>31</v>
      </c>
      <c r="AQ341">
        <v>31</v>
      </c>
      <c r="AR341">
        <v>31</v>
      </c>
      <c r="AS341">
        <v>31</v>
      </c>
      <c r="AT341">
        <v>31</v>
      </c>
      <c r="AU341">
        <v>31</v>
      </c>
      <c r="AV341">
        <v>31</v>
      </c>
      <c r="AW341">
        <v>31</v>
      </c>
      <c r="AX341">
        <v>31</v>
      </c>
    </row>
    <row r="342" spans="1:50" x14ac:dyDescent="0.25">
      <c r="A342">
        <v>555</v>
      </c>
      <c r="B342" t="s">
        <v>782</v>
      </c>
      <c r="C342">
        <v>55</v>
      </c>
      <c r="D342" t="s">
        <v>783</v>
      </c>
      <c r="E342">
        <v>5</v>
      </c>
      <c r="F342" t="s">
        <v>143</v>
      </c>
      <c r="G342">
        <v>38</v>
      </c>
      <c r="H342">
        <v>39</v>
      </c>
      <c r="I342">
        <v>39</v>
      </c>
      <c r="J342">
        <v>39</v>
      </c>
      <c r="K342">
        <v>39</v>
      </c>
      <c r="L342">
        <v>39</v>
      </c>
      <c r="M342">
        <v>39</v>
      </c>
      <c r="N342">
        <v>39</v>
      </c>
      <c r="O342">
        <v>39</v>
      </c>
      <c r="P342">
        <v>39</v>
      </c>
      <c r="Q342">
        <v>39</v>
      </c>
      <c r="R342">
        <v>39</v>
      </c>
      <c r="S342">
        <v>39</v>
      </c>
      <c r="T342">
        <v>39</v>
      </c>
      <c r="U342">
        <v>39</v>
      </c>
      <c r="V342">
        <v>39</v>
      </c>
      <c r="W342">
        <v>39</v>
      </c>
      <c r="X342">
        <v>39</v>
      </c>
      <c r="Y342">
        <v>39</v>
      </c>
      <c r="Z342">
        <v>39</v>
      </c>
      <c r="AA342">
        <v>39</v>
      </c>
      <c r="AB342">
        <v>39</v>
      </c>
      <c r="AC342">
        <v>39</v>
      </c>
      <c r="AD342">
        <v>39</v>
      </c>
      <c r="AE342">
        <v>39</v>
      </c>
      <c r="AF342">
        <v>39</v>
      </c>
      <c r="AG342">
        <v>27</v>
      </c>
      <c r="AH342">
        <v>27</v>
      </c>
      <c r="AI342">
        <v>27</v>
      </c>
      <c r="AJ342">
        <v>27</v>
      </c>
      <c r="AK342">
        <v>38</v>
      </c>
      <c r="AL342">
        <v>38</v>
      </c>
      <c r="AM342">
        <v>39</v>
      </c>
      <c r="AN342">
        <v>39</v>
      </c>
      <c r="AO342">
        <v>39</v>
      </c>
      <c r="AP342">
        <v>39</v>
      </c>
      <c r="AQ342">
        <v>39</v>
      </c>
      <c r="AR342">
        <v>39</v>
      </c>
      <c r="AS342">
        <v>27</v>
      </c>
      <c r="AT342">
        <v>27</v>
      </c>
      <c r="AU342">
        <v>27</v>
      </c>
      <c r="AV342">
        <v>27</v>
      </c>
      <c r="AW342">
        <v>27</v>
      </c>
      <c r="AX342">
        <v>27</v>
      </c>
    </row>
    <row r="343" spans="1:50" x14ac:dyDescent="0.25">
      <c r="A343">
        <v>113</v>
      </c>
      <c r="B343" t="s">
        <v>119</v>
      </c>
      <c r="C343">
        <v>11</v>
      </c>
      <c r="D343" t="s">
        <v>95</v>
      </c>
      <c r="E343">
        <v>1</v>
      </c>
      <c r="F343" t="s">
        <v>96</v>
      </c>
      <c r="G343">
        <v>31</v>
      </c>
      <c r="H343">
        <v>31</v>
      </c>
      <c r="I343">
        <v>33</v>
      </c>
      <c r="J343">
        <v>32</v>
      </c>
      <c r="K343">
        <v>35</v>
      </c>
      <c r="L343">
        <v>36</v>
      </c>
      <c r="M343">
        <v>33</v>
      </c>
      <c r="N343">
        <v>36</v>
      </c>
      <c r="O343">
        <v>32</v>
      </c>
      <c r="P343">
        <v>33</v>
      </c>
      <c r="Q343">
        <v>31</v>
      </c>
      <c r="R343">
        <v>33</v>
      </c>
      <c r="S343">
        <v>35</v>
      </c>
      <c r="T343">
        <v>35</v>
      </c>
      <c r="U343">
        <v>36</v>
      </c>
      <c r="V343">
        <v>33</v>
      </c>
      <c r="W343">
        <v>35</v>
      </c>
      <c r="X343">
        <v>36</v>
      </c>
      <c r="Y343">
        <v>38</v>
      </c>
      <c r="Z343">
        <v>36</v>
      </c>
      <c r="AA343">
        <v>35</v>
      </c>
      <c r="AB343">
        <v>35</v>
      </c>
      <c r="AC343">
        <v>33</v>
      </c>
      <c r="AD343">
        <v>37</v>
      </c>
      <c r="AE343">
        <v>37</v>
      </c>
      <c r="AF343">
        <v>36</v>
      </c>
      <c r="AG343">
        <v>39</v>
      </c>
      <c r="AH343">
        <v>39</v>
      </c>
      <c r="AI343">
        <v>37</v>
      </c>
      <c r="AJ343">
        <v>38</v>
      </c>
      <c r="AK343">
        <v>35</v>
      </c>
      <c r="AL343">
        <v>31</v>
      </c>
      <c r="AM343">
        <v>36</v>
      </c>
      <c r="AN343">
        <v>34</v>
      </c>
      <c r="AO343">
        <v>40</v>
      </c>
      <c r="AP343">
        <v>39</v>
      </c>
      <c r="AQ343">
        <v>38</v>
      </c>
      <c r="AR343">
        <v>40</v>
      </c>
      <c r="AS343">
        <v>36</v>
      </c>
      <c r="AT343">
        <v>31</v>
      </c>
      <c r="AU343">
        <v>39</v>
      </c>
      <c r="AV343">
        <v>38</v>
      </c>
      <c r="AW343">
        <v>37</v>
      </c>
      <c r="AX343">
        <v>39</v>
      </c>
    </row>
    <row r="344" spans="1:50" x14ac:dyDescent="0.25">
      <c r="A344">
        <v>113</v>
      </c>
      <c r="B344" t="s">
        <v>119</v>
      </c>
      <c r="C344">
        <v>11</v>
      </c>
      <c r="D344" t="s">
        <v>95</v>
      </c>
      <c r="E344">
        <v>1</v>
      </c>
      <c r="F344" t="s">
        <v>96</v>
      </c>
      <c r="G344">
        <v>42</v>
      </c>
      <c r="H344">
        <v>43</v>
      </c>
      <c r="I344">
        <v>42</v>
      </c>
      <c r="J344">
        <v>42</v>
      </c>
      <c r="K344">
        <v>42</v>
      </c>
      <c r="L344">
        <v>42</v>
      </c>
      <c r="M344">
        <v>43</v>
      </c>
      <c r="N344">
        <v>42</v>
      </c>
      <c r="O344">
        <v>42</v>
      </c>
      <c r="P344">
        <v>42</v>
      </c>
      <c r="Q344">
        <v>42</v>
      </c>
      <c r="R344">
        <v>42</v>
      </c>
      <c r="S344">
        <v>42</v>
      </c>
      <c r="T344">
        <v>42</v>
      </c>
      <c r="U344">
        <v>42</v>
      </c>
      <c r="V344">
        <v>42</v>
      </c>
      <c r="W344">
        <v>42</v>
      </c>
      <c r="X344">
        <v>42</v>
      </c>
      <c r="Y344">
        <v>42</v>
      </c>
      <c r="Z344">
        <v>41</v>
      </c>
      <c r="AA344">
        <v>42</v>
      </c>
      <c r="AB344">
        <v>41</v>
      </c>
      <c r="AC344">
        <v>41</v>
      </c>
      <c r="AD344">
        <v>45</v>
      </c>
      <c r="AE344">
        <v>42</v>
      </c>
      <c r="AF344">
        <v>42</v>
      </c>
      <c r="AG344">
        <v>40</v>
      </c>
      <c r="AH344">
        <v>38</v>
      </c>
      <c r="AI344">
        <v>38</v>
      </c>
      <c r="AJ344">
        <v>38</v>
      </c>
      <c r="AK344">
        <v>40</v>
      </c>
      <c r="AL344">
        <v>39</v>
      </c>
      <c r="AM344">
        <v>40</v>
      </c>
      <c r="AN344">
        <v>41</v>
      </c>
      <c r="AO344">
        <v>41</v>
      </c>
      <c r="AP344">
        <v>40</v>
      </c>
      <c r="AQ344">
        <v>40</v>
      </c>
      <c r="AR344">
        <v>40</v>
      </c>
      <c r="AS344">
        <v>40</v>
      </c>
      <c r="AT344">
        <v>40</v>
      </c>
      <c r="AU344">
        <v>40</v>
      </c>
      <c r="AV344">
        <v>40</v>
      </c>
      <c r="AW344">
        <v>40</v>
      </c>
      <c r="AX344">
        <v>40</v>
      </c>
    </row>
    <row r="345" spans="1:50" x14ac:dyDescent="0.25">
      <c r="A345">
        <v>113</v>
      </c>
      <c r="B345" t="s">
        <v>119</v>
      </c>
      <c r="C345">
        <v>11</v>
      </c>
      <c r="D345" t="s">
        <v>95</v>
      </c>
      <c r="E345">
        <v>1</v>
      </c>
      <c r="F345" t="s">
        <v>96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</row>
    <row r="346" spans="1:50" x14ac:dyDescent="0.25">
      <c r="A346">
        <v>113</v>
      </c>
      <c r="B346" t="s">
        <v>119</v>
      </c>
      <c r="C346">
        <v>11</v>
      </c>
      <c r="D346" t="s">
        <v>95</v>
      </c>
      <c r="E346">
        <v>1</v>
      </c>
      <c r="F346" t="s">
        <v>96</v>
      </c>
      <c r="G346">
        <v>56</v>
      </c>
      <c r="H346">
        <v>56</v>
      </c>
      <c r="I346">
        <v>56</v>
      </c>
      <c r="J346">
        <v>56</v>
      </c>
      <c r="K346">
        <v>56</v>
      </c>
      <c r="L346">
        <v>56</v>
      </c>
      <c r="M346">
        <v>56</v>
      </c>
      <c r="N346">
        <v>56</v>
      </c>
      <c r="O346">
        <v>56</v>
      </c>
      <c r="P346">
        <v>56</v>
      </c>
      <c r="Q346">
        <v>56</v>
      </c>
      <c r="R346">
        <v>56</v>
      </c>
      <c r="S346">
        <v>56</v>
      </c>
      <c r="T346">
        <v>56</v>
      </c>
      <c r="U346">
        <v>56</v>
      </c>
      <c r="V346">
        <v>56</v>
      </c>
      <c r="W346">
        <v>56</v>
      </c>
      <c r="X346">
        <v>56</v>
      </c>
      <c r="Y346">
        <v>56</v>
      </c>
      <c r="Z346">
        <v>56</v>
      </c>
      <c r="AA346">
        <v>56</v>
      </c>
      <c r="AB346">
        <v>56</v>
      </c>
      <c r="AC346">
        <v>56</v>
      </c>
      <c r="AD346">
        <v>56</v>
      </c>
      <c r="AE346">
        <v>56</v>
      </c>
      <c r="AF346">
        <v>56</v>
      </c>
      <c r="AG346">
        <v>56</v>
      </c>
      <c r="AH346">
        <v>57</v>
      </c>
      <c r="AI346">
        <v>57</v>
      </c>
      <c r="AJ346">
        <v>57</v>
      </c>
      <c r="AK346">
        <v>57</v>
      </c>
      <c r="AL346">
        <v>57</v>
      </c>
      <c r="AM346">
        <v>57</v>
      </c>
      <c r="AN346">
        <v>57</v>
      </c>
      <c r="AO346">
        <v>57</v>
      </c>
      <c r="AP346">
        <v>57</v>
      </c>
      <c r="AQ346">
        <v>57</v>
      </c>
      <c r="AR346">
        <v>57</v>
      </c>
      <c r="AS346">
        <v>57</v>
      </c>
      <c r="AT346">
        <v>57</v>
      </c>
      <c r="AU346">
        <v>57</v>
      </c>
      <c r="AV346">
        <v>57</v>
      </c>
      <c r="AW346">
        <v>57</v>
      </c>
      <c r="AX346">
        <v>57</v>
      </c>
    </row>
    <row r="347" spans="1:50" x14ac:dyDescent="0.25">
      <c r="A347">
        <v>113</v>
      </c>
      <c r="B347" t="s">
        <v>119</v>
      </c>
      <c r="C347">
        <v>11</v>
      </c>
      <c r="D347" t="s">
        <v>95</v>
      </c>
      <c r="E347">
        <v>1</v>
      </c>
      <c r="F347" t="s">
        <v>96</v>
      </c>
      <c r="G347">
        <v>63</v>
      </c>
      <c r="H347">
        <v>63</v>
      </c>
      <c r="I347">
        <v>60</v>
      </c>
      <c r="J347">
        <v>60</v>
      </c>
      <c r="K347">
        <v>60</v>
      </c>
      <c r="L347">
        <v>60</v>
      </c>
      <c r="M347">
        <v>60</v>
      </c>
      <c r="N347">
        <v>60</v>
      </c>
      <c r="O347">
        <v>60</v>
      </c>
      <c r="P347">
        <v>60</v>
      </c>
      <c r="Q347">
        <v>60</v>
      </c>
      <c r="R347">
        <v>60</v>
      </c>
      <c r="S347">
        <v>60</v>
      </c>
      <c r="T347">
        <v>60</v>
      </c>
      <c r="U347">
        <v>60</v>
      </c>
      <c r="V347">
        <v>60</v>
      </c>
      <c r="W347">
        <v>60</v>
      </c>
      <c r="X347">
        <v>60</v>
      </c>
      <c r="Y347">
        <v>60</v>
      </c>
      <c r="Z347">
        <v>60</v>
      </c>
      <c r="AA347">
        <v>60</v>
      </c>
      <c r="AB347">
        <v>60</v>
      </c>
      <c r="AC347">
        <v>60</v>
      </c>
      <c r="AD347">
        <v>60</v>
      </c>
      <c r="AE347">
        <v>60</v>
      </c>
      <c r="AF347">
        <v>60</v>
      </c>
      <c r="AG347">
        <v>60</v>
      </c>
      <c r="AH347">
        <v>60</v>
      </c>
      <c r="AI347">
        <v>60</v>
      </c>
      <c r="AJ347">
        <v>60</v>
      </c>
      <c r="AK347">
        <v>60</v>
      </c>
      <c r="AL347">
        <v>61</v>
      </c>
      <c r="AM347">
        <v>61</v>
      </c>
      <c r="AN347">
        <v>61</v>
      </c>
      <c r="AO347">
        <v>61</v>
      </c>
      <c r="AP347">
        <v>61</v>
      </c>
      <c r="AQ347">
        <v>61</v>
      </c>
      <c r="AR347">
        <v>61</v>
      </c>
      <c r="AS347">
        <v>61</v>
      </c>
      <c r="AT347">
        <v>61</v>
      </c>
      <c r="AU347">
        <v>60</v>
      </c>
      <c r="AV347">
        <v>60</v>
      </c>
      <c r="AW347">
        <v>60</v>
      </c>
      <c r="AX347">
        <v>60</v>
      </c>
    </row>
    <row r="348" spans="1:50" x14ac:dyDescent="0.25">
      <c r="A348">
        <v>529</v>
      </c>
      <c r="B348" t="s">
        <v>428</v>
      </c>
      <c r="C348">
        <v>52</v>
      </c>
      <c r="D348" t="s">
        <v>429</v>
      </c>
      <c r="E348">
        <v>5</v>
      </c>
      <c r="F348" t="s">
        <v>143</v>
      </c>
      <c r="G348">
        <v>9</v>
      </c>
      <c r="H348">
        <v>9</v>
      </c>
      <c r="I348">
        <v>9</v>
      </c>
      <c r="J348">
        <v>9</v>
      </c>
      <c r="K348">
        <v>9</v>
      </c>
      <c r="L348">
        <v>9</v>
      </c>
      <c r="M348">
        <v>9</v>
      </c>
      <c r="N348">
        <v>9</v>
      </c>
      <c r="O348">
        <v>9</v>
      </c>
      <c r="P348">
        <v>9</v>
      </c>
      <c r="Q348">
        <v>9</v>
      </c>
      <c r="R348">
        <v>9</v>
      </c>
      <c r="S348">
        <v>9</v>
      </c>
      <c r="T348">
        <v>9</v>
      </c>
      <c r="U348">
        <v>9</v>
      </c>
      <c r="V348">
        <v>9</v>
      </c>
      <c r="W348">
        <v>9</v>
      </c>
      <c r="X348">
        <v>9</v>
      </c>
      <c r="Y348">
        <v>9</v>
      </c>
      <c r="Z348">
        <v>9</v>
      </c>
      <c r="AA348">
        <v>9</v>
      </c>
      <c r="AB348">
        <v>9</v>
      </c>
      <c r="AC348">
        <v>9</v>
      </c>
      <c r="AD348">
        <v>9</v>
      </c>
      <c r="AE348">
        <v>9</v>
      </c>
      <c r="AF348">
        <v>9</v>
      </c>
      <c r="AG348">
        <v>9</v>
      </c>
      <c r="AH348">
        <v>9</v>
      </c>
      <c r="AI348">
        <v>9</v>
      </c>
      <c r="AJ348">
        <v>9</v>
      </c>
      <c r="AK348">
        <v>9</v>
      </c>
      <c r="AL348">
        <v>9</v>
      </c>
      <c r="AM348">
        <v>9</v>
      </c>
      <c r="AN348">
        <v>9</v>
      </c>
      <c r="AO348">
        <v>9</v>
      </c>
      <c r="AP348">
        <v>9</v>
      </c>
      <c r="AQ348">
        <v>9</v>
      </c>
      <c r="AR348">
        <v>9</v>
      </c>
      <c r="AS348">
        <v>9</v>
      </c>
      <c r="AT348">
        <v>9</v>
      </c>
      <c r="AU348">
        <v>9</v>
      </c>
      <c r="AV348">
        <v>9</v>
      </c>
      <c r="AW348">
        <v>11</v>
      </c>
      <c r="AX348">
        <v>11</v>
      </c>
    </row>
    <row r="349" spans="1:50" x14ac:dyDescent="0.25">
      <c r="A349">
        <v>919</v>
      </c>
      <c r="B349" t="s">
        <v>1265</v>
      </c>
      <c r="C349">
        <v>91</v>
      </c>
      <c r="D349" t="s">
        <v>1266</v>
      </c>
      <c r="E349">
        <v>9</v>
      </c>
      <c r="F349" t="s">
        <v>1267</v>
      </c>
      <c r="G349">
        <v>549</v>
      </c>
      <c r="H349">
        <v>547</v>
      </c>
      <c r="I349">
        <v>263</v>
      </c>
      <c r="J349">
        <v>273</v>
      </c>
      <c r="K349">
        <v>286</v>
      </c>
      <c r="L349">
        <v>291</v>
      </c>
      <c r="M349">
        <v>298</v>
      </c>
      <c r="N349">
        <v>303</v>
      </c>
      <c r="O349">
        <v>308</v>
      </c>
      <c r="P349">
        <v>309</v>
      </c>
      <c r="Q349">
        <v>312</v>
      </c>
      <c r="R349">
        <v>317</v>
      </c>
      <c r="S349">
        <v>327</v>
      </c>
      <c r="T349">
        <v>346</v>
      </c>
      <c r="U349">
        <v>355</v>
      </c>
      <c r="V349">
        <v>365</v>
      </c>
      <c r="W349">
        <v>372</v>
      </c>
      <c r="X349">
        <v>384</v>
      </c>
      <c r="Y349">
        <v>388</v>
      </c>
      <c r="Z349">
        <v>391</v>
      </c>
      <c r="AA349">
        <v>395</v>
      </c>
      <c r="AB349">
        <v>395</v>
      </c>
      <c r="AC349">
        <v>407</v>
      </c>
      <c r="AD349">
        <v>415</v>
      </c>
      <c r="AE349">
        <v>380</v>
      </c>
      <c r="AF349">
        <v>387</v>
      </c>
      <c r="AG349">
        <v>389</v>
      </c>
      <c r="AH349">
        <v>402</v>
      </c>
      <c r="AI349">
        <v>411</v>
      </c>
      <c r="AJ349">
        <v>421</v>
      </c>
      <c r="AK349">
        <v>426</v>
      </c>
      <c r="AL349">
        <v>431</v>
      </c>
      <c r="AM349">
        <v>431</v>
      </c>
      <c r="AN349">
        <v>445</v>
      </c>
      <c r="AO349">
        <v>464</v>
      </c>
      <c r="AP349">
        <v>470</v>
      </c>
      <c r="AQ349">
        <v>480</v>
      </c>
      <c r="AR349">
        <v>496</v>
      </c>
      <c r="AS349">
        <v>479</v>
      </c>
      <c r="AT349">
        <v>483</v>
      </c>
      <c r="AU349">
        <v>489</v>
      </c>
      <c r="AV349">
        <v>490</v>
      </c>
      <c r="AW349">
        <v>494</v>
      </c>
      <c r="AX349">
        <v>507</v>
      </c>
    </row>
    <row r="350" spans="1:50" x14ac:dyDescent="0.25">
      <c r="A350">
        <v>113</v>
      </c>
      <c r="B350" t="s">
        <v>119</v>
      </c>
      <c r="C350">
        <v>11</v>
      </c>
      <c r="D350" t="s">
        <v>95</v>
      </c>
      <c r="E350">
        <v>1</v>
      </c>
      <c r="F350" t="s">
        <v>96</v>
      </c>
      <c r="G350">
        <v>42</v>
      </c>
      <c r="H350">
        <v>42</v>
      </c>
      <c r="I350">
        <v>42</v>
      </c>
      <c r="J350">
        <v>42</v>
      </c>
      <c r="K350">
        <v>42</v>
      </c>
      <c r="L350">
        <v>42</v>
      </c>
      <c r="M350">
        <v>42</v>
      </c>
      <c r="N350">
        <v>42</v>
      </c>
      <c r="O350">
        <v>42</v>
      </c>
      <c r="P350">
        <v>42</v>
      </c>
      <c r="Q350">
        <v>42</v>
      </c>
      <c r="R350">
        <v>42</v>
      </c>
      <c r="S350">
        <v>42</v>
      </c>
      <c r="T350">
        <v>42</v>
      </c>
      <c r="U350">
        <v>42</v>
      </c>
      <c r="V350">
        <v>42</v>
      </c>
      <c r="W350">
        <v>42</v>
      </c>
      <c r="X350">
        <v>42</v>
      </c>
      <c r="Y350">
        <v>42</v>
      </c>
      <c r="Z350">
        <v>42</v>
      </c>
      <c r="AA350">
        <v>42</v>
      </c>
      <c r="AB350">
        <v>42</v>
      </c>
      <c r="AC350">
        <v>42</v>
      </c>
      <c r="AD350">
        <v>42</v>
      </c>
      <c r="AE350">
        <v>42</v>
      </c>
      <c r="AF350">
        <v>42</v>
      </c>
      <c r="AG350">
        <v>42</v>
      </c>
      <c r="AH350">
        <v>42</v>
      </c>
      <c r="AI350">
        <v>42</v>
      </c>
      <c r="AJ350">
        <v>42</v>
      </c>
      <c r="AK350">
        <v>42</v>
      </c>
      <c r="AL350">
        <v>42</v>
      </c>
      <c r="AM350">
        <v>42</v>
      </c>
      <c r="AN350">
        <v>42</v>
      </c>
      <c r="AO350">
        <v>42</v>
      </c>
      <c r="AP350">
        <v>42</v>
      </c>
      <c r="AQ350">
        <v>42</v>
      </c>
      <c r="AR350">
        <v>42</v>
      </c>
      <c r="AS350">
        <v>42</v>
      </c>
      <c r="AT350">
        <v>42</v>
      </c>
      <c r="AU350">
        <v>42</v>
      </c>
      <c r="AV350">
        <v>42</v>
      </c>
      <c r="AW350">
        <v>42</v>
      </c>
      <c r="AX350">
        <v>42</v>
      </c>
    </row>
    <row r="351" spans="1:50" x14ac:dyDescent="0.25">
      <c r="A351">
        <v>114</v>
      </c>
      <c r="B351" t="s">
        <v>94</v>
      </c>
      <c r="C351">
        <v>11</v>
      </c>
      <c r="D351" t="s">
        <v>95</v>
      </c>
      <c r="E351">
        <v>1</v>
      </c>
      <c r="F351" t="s">
        <v>96</v>
      </c>
      <c r="G351">
        <v>247</v>
      </c>
      <c r="H351">
        <v>244</v>
      </c>
      <c r="I351">
        <v>244</v>
      </c>
      <c r="J351">
        <v>244</v>
      </c>
      <c r="K351">
        <v>244</v>
      </c>
      <c r="L351">
        <v>166</v>
      </c>
      <c r="M351">
        <v>166</v>
      </c>
      <c r="N351">
        <v>166</v>
      </c>
      <c r="O351">
        <v>223</v>
      </c>
      <c r="P351">
        <v>223</v>
      </c>
      <c r="Q351">
        <v>220</v>
      </c>
      <c r="R351">
        <v>219</v>
      </c>
      <c r="S351">
        <v>219</v>
      </c>
      <c r="T351">
        <v>219</v>
      </c>
      <c r="U351">
        <v>219</v>
      </c>
      <c r="V351">
        <v>219</v>
      </c>
      <c r="W351">
        <v>218</v>
      </c>
      <c r="X351">
        <v>218</v>
      </c>
      <c r="Y351">
        <v>218</v>
      </c>
      <c r="Z351">
        <v>218</v>
      </c>
      <c r="AA351">
        <v>218</v>
      </c>
      <c r="AB351">
        <v>218</v>
      </c>
      <c r="AC351">
        <v>218</v>
      </c>
      <c r="AD351">
        <v>218</v>
      </c>
      <c r="AE351">
        <v>218</v>
      </c>
      <c r="AF351">
        <v>218</v>
      </c>
      <c r="AG351">
        <v>218</v>
      </c>
      <c r="AH351">
        <v>219</v>
      </c>
      <c r="AI351">
        <v>219</v>
      </c>
      <c r="AJ351">
        <v>219</v>
      </c>
      <c r="AK351">
        <v>219</v>
      </c>
      <c r="AL351">
        <v>219</v>
      </c>
      <c r="AM351">
        <v>219</v>
      </c>
      <c r="AN351">
        <v>220</v>
      </c>
      <c r="AO351">
        <v>220</v>
      </c>
      <c r="AP351">
        <v>220</v>
      </c>
      <c r="AQ351">
        <v>220</v>
      </c>
      <c r="AR351">
        <v>221</v>
      </c>
      <c r="AS351">
        <v>222</v>
      </c>
      <c r="AT351">
        <v>222</v>
      </c>
      <c r="AU351">
        <v>222</v>
      </c>
      <c r="AV351">
        <v>222</v>
      </c>
      <c r="AW351">
        <v>222</v>
      </c>
      <c r="AX351">
        <v>222</v>
      </c>
    </row>
    <row r="352" spans="1:50" x14ac:dyDescent="0.25">
      <c r="A352">
        <v>552</v>
      </c>
      <c r="B352" t="s">
        <v>1095</v>
      </c>
      <c r="C352">
        <v>55</v>
      </c>
      <c r="D352" t="s">
        <v>783</v>
      </c>
      <c r="E352">
        <v>5</v>
      </c>
      <c r="F352" t="s">
        <v>143</v>
      </c>
      <c r="G352">
        <v>22</v>
      </c>
      <c r="H352">
        <v>26</v>
      </c>
      <c r="I352">
        <v>22</v>
      </c>
      <c r="J352">
        <v>22</v>
      </c>
      <c r="K352">
        <v>30</v>
      </c>
      <c r="L352">
        <v>22</v>
      </c>
      <c r="M352">
        <v>22</v>
      </c>
      <c r="N352">
        <v>29</v>
      </c>
      <c r="O352">
        <v>23</v>
      </c>
      <c r="P352">
        <v>23</v>
      </c>
      <c r="Q352">
        <v>23</v>
      </c>
      <c r="R352">
        <v>23</v>
      </c>
      <c r="S352">
        <v>23</v>
      </c>
      <c r="T352">
        <v>23</v>
      </c>
      <c r="U352">
        <v>23</v>
      </c>
      <c r="V352">
        <v>23</v>
      </c>
      <c r="W352">
        <v>23</v>
      </c>
      <c r="X352">
        <v>26</v>
      </c>
      <c r="Y352">
        <v>26</v>
      </c>
      <c r="Z352">
        <v>26</v>
      </c>
      <c r="AA352">
        <v>26</v>
      </c>
      <c r="AB352">
        <v>26</v>
      </c>
      <c r="AC352">
        <v>26</v>
      </c>
      <c r="AD352">
        <v>26</v>
      </c>
      <c r="AE352">
        <v>26</v>
      </c>
      <c r="AF352">
        <v>26</v>
      </c>
      <c r="AG352">
        <v>26</v>
      </c>
      <c r="AH352">
        <v>26</v>
      </c>
      <c r="AI352">
        <v>23</v>
      </c>
      <c r="AJ352">
        <v>29</v>
      </c>
      <c r="AK352">
        <v>29</v>
      </c>
      <c r="AL352">
        <v>33</v>
      </c>
      <c r="AM352">
        <v>32</v>
      </c>
      <c r="AN352">
        <v>32</v>
      </c>
      <c r="AO352">
        <v>30</v>
      </c>
      <c r="AP352">
        <v>26</v>
      </c>
      <c r="AQ352">
        <v>26</v>
      </c>
      <c r="AR352">
        <v>22</v>
      </c>
      <c r="AS352">
        <v>22</v>
      </c>
      <c r="AT352">
        <v>32</v>
      </c>
      <c r="AU352">
        <v>28</v>
      </c>
      <c r="AV352">
        <v>24</v>
      </c>
      <c r="AW352">
        <v>24</v>
      </c>
      <c r="AX352">
        <v>24</v>
      </c>
    </row>
    <row r="353" spans="1:50" x14ac:dyDescent="0.25">
      <c r="A353">
        <v>563</v>
      </c>
      <c r="B353" t="s">
        <v>264</v>
      </c>
      <c r="C353">
        <v>56</v>
      </c>
      <c r="D353" t="s">
        <v>265</v>
      </c>
      <c r="E353">
        <v>5</v>
      </c>
      <c r="F353" t="s">
        <v>143</v>
      </c>
      <c r="G353">
        <v>23</v>
      </c>
      <c r="H353">
        <v>23</v>
      </c>
      <c r="I353">
        <v>23</v>
      </c>
      <c r="J353">
        <v>23</v>
      </c>
      <c r="K353">
        <v>23</v>
      </c>
      <c r="L353">
        <v>23</v>
      </c>
      <c r="M353">
        <v>23</v>
      </c>
      <c r="N353">
        <v>23</v>
      </c>
      <c r="O353">
        <v>23</v>
      </c>
      <c r="P353">
        <v>23</v>
      </c>
      <c r="Q353">
        <v>23</v>
      </c>
      <c r="R353">
        <v>23</v>
      </c>
      <c r="S353">
        <v>23</v>
      </c>
      <c r="T353">
        <v>23</v>
      </c>
      <c r="U353">
        <v>23</v>
      </c>
      <c r="V353">
        <v>23</v>
      </c>
      <c r="W353">
        <v>23</v>
      </c>
      <c r="X353">
        <v>23</v>
      </c>
      <c r="Y353">
        <v>23</v>
      </c>
      <c r="Z353">
        <v>23</v>
      </c>
      <c r="AA353">
        <v>23</v>
      </c>
      <c r="AB353">
        <v>23</v>
      </c>
      <c r="AC353">
        <v>23</v>
      </c>
      <c r="AD353">
        <v>23</v>
      </c>
      <c r="AE353">
        <v>23</v>
      </c>
      <c r="AF353">
        <v>23</v>
      </c>
      <c r="AG353">
        <v>23</v>
      </c>
      <c r="AH353">
        <v>23</v>
      </c>
      <c r="AI353">
        <v>23</v>
      </c>
      <c r="AJ353">
        <v>23</v>
      </c>
      <c r="AK353">
        <v>23</v>
      </c>
      <c r="AL353">
        <v>23</v>
      </c>
      <c r="AM353">
        <v>23</v>
      </c>
      <c r="AN353">
        <v>23</v>
      </c>
      <c r="AO353">
        <v>23</v>
      </c>
      <c r="AP353">
        <v>23</v>
      </c>
      <c r="AQ353">
        <v>23</v>
      </c>
      <c r="AR353">
        <v>23</v>
      </c>
      <c r="AS353">
        <v>23</v>
      </c>
      <c r="AT353">
        <v>23</v>
      </c>
      <c r="AU353">
        <v>22</v>
      </c>
      <c r="AV353">
        <v>22</v>
      </c>
      <c r="AW353">
        <v>22</v>
      </c>
      <c r="AX353">
        <v>22</v>
      </c>
    </row>
    <row r="354" spans="1:50" x14ac:dyDescent="0.25">
      <c r="A354">
        <v>311</v>
      </c>
      <c r="B354" t="s">
        <v>613</v>
      </c>
      <c r="C354">
        <v>31</v>
      </c>
      <c r="D354" t="s">
        <v>205</v>
      </c>
      <c r="E354">
        <v>3</v>
      </c>
      <c r="F354" t="s">
        <v>206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2</v>
      </c>
      <c r="Y354">
        <v>0</v>
      </c>
      <c r="Z354">
        <v>0</v>
      </c>
      <c r="AA354">
        <v>0</v>
      </c>
      <c r="AB354">
        <v>2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</row>
    <row r="355" spans="1:50" x14ac:dyDescent="0.25">
      <c r="A355">
        <v>573</v>
      </c>
      <c r="B355" t="s">
        <v>141</v>
      </c>
      <c r="C355">
        <v>57</v>
      </c>
      <c r="D355" t="s">
        <v>142</v>
      </c>
      <c r="E355">
        <v>5</v>
      </c>
      <c r="F355" t="s">
        <v>143</v>
      </c>
      <c r="G355">
        <v>27</v>
      </c>
      <c r="H355">
        <v>29</v>
      </c>
      <c r="I355">
        <v>21</v>
      </c>
      <c r="J355">
        <v>23</v>
      </c>
      <c r="K355">
        <v>26</v>
      </c>
      <c r="L355">
        <v>21</v>
      </c>
      <c r="M355">
        <v>19</v>
      </c>
      <c r="N355">
        <v>23</v>
      </c>
      <c r="O355">
        <v>25</v>
      </c>
      <c r="P355">
        <v>25</v>
      </c>
      <c r="Q355">
        <v>23</v>
      </c>
      <c r="R355">
        <v>31</v>
      </c>
      <c r="S355">
        <v>29</v>
      </c>
      <c r="T355">
        <v>27</v>
      </c>
      <c r="U355">
        <v>0</v>
      </c>
      <c r="V355">
        <v>32</v>
      </c>
      <c r="W355">
        <v>0</v>
      </c>
      <c r="X355">
        <v>35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42</v>
      </c>
      <c r="AF355">
        <v>38</v>
      </c>
      <c r="AG355">
        <v>0</v>
      </c>
      <c r="AH355">
        <v>40</v>
      </c>
      <c r="AI355">
        <v>42</v>
      </c>
      <c r="AJ355">
        <v>34</v>
      </c>
      <c r="AK355">
        <v>32</v>
      </c>
      <c r="AL355">
        <v>0</v>
      </c>
      <c r="AM355">
        <v>37</v>
      </c>
      <c r="AN355">
        <v>29</v>
      </c>
      <c r="AO355">
        <v>33</v>
      </c>
      <c r="AP355">
        <v>32</v>
      </c>
      <c r="AQ355">
        <v>32</v>
      </c>
      <c r="AR355">
        <v>36</v>
      </c>
      <c r="AS355">
        <v>34</v>
      </c>
      <c r="AT355">
        <v>38</v>
      </c>
      <c r="AU355">
        <v>38</v>
      </c>
      <c r="AV355">
        <v>37</v>
      </c>
      <c r="AW355">
        <v>0</v>
      </c>
      <c r="AX355">
        <v>39</v>
      </c>
    </row>
    <row r="356" spans="1:50" x14ac:dyDescent="0.25">
      <c r="A356">
        <v>113</v>
      </c>
      <c r="B356" t="s">
        <v>119</v>
      </c>
      <c r="C356">
        <v>11</v>
      </c>
      <c r="D356" t="s">
        <v>95</v>
      </c>
      <c r="E356">
        <v>1</v>
      </c>
      <c r="F356" t="s">
        <v>96</v>
      </c>
      <c r="G356">
        <v>59</v>
      </c>
      <c r="H356">
        <v>59</v>
      </c>
      <c r="I356">
        <v>61</v>
      </c>
      <c r="J356">
        <v>61</v>
      </c>
      <c r="K356">
        <v>61</v>
      </c>
      <c r="L356">
        <v>60</v>
      </c>
      <c r="M356">
        <v>58</v>
      </c>
      <c r="N356">
        <v>60</v>
      </c>
      <c r="O356">
        <v>63</v>
      </c>
      <c r="P356">
        <v>61</v>
      </c>
      <c r="Q356">
        <v>60</v>
      </c>
      <c r="R356">
        <v>58</v>
      </c>
      <c r="S356">
        <v>60</v>
      </c>
      <c r="T356">
        <v>61</v>
      </c>
      <c r="U356">
        <v>57</v>
      </c>
      <c r="V356">
        <v>57</v>
      </c>
      <c r="W356">
        <v>61</v>
      </c>
      <c r="X356">
        <v>64</v>
      </c>
      <c r="Y356">
        <v>62</v>
      </c>
      <c r="Z356">
        <v>59</v>
      </c>
      <c r="AA356">
        <v>62</v>
      </c>
      <c r="AB356">
        <v>60</v>
      </c>
      <c r="AC356">
        <v>61</v>
      </c>
      <c r="AD356">
        <v>61</v>
      </c>
      <c r="AE356">
        <v>67</v>
      </c>
      <c r="AF356">
        <v>59</v>
      </c>
      <c r="AG356">
        <v>62</v>
      </c>
      <c r="AH356">
        <v>59</v>
      </c>
      <c r="AI356">
        <v>61</v>
      </c>
      <c r="AJ356">
        <v>60</v>
      </c>
      <c r="AK356">
        <v>59</v>
      </c>
      <c r="AL356">
        <v>59</v>
      </c>
      <c r="AM356">
        <v>59</v>
      </c>
      <c r="AN356">
        <v>58</v>
      </c>
      <c r="AO356">
        <v>58</v>
      </c>
      <c r="AP356">
        <v>60</v>
      </c>
      <c r="AQ356">
        <v>60</v>
      </c>
      <c r="AR356">
        <v>61</v>
      </c>
      <c r="AS356">
        <v>57</v>
      </c>
      <c r="AT356">
        <v>59</v>
      </c>
      <c r="AU356">
        <v>60</v>
      </c>
      <c r="AV356">
        <v>62</v>
      </c>
      <c r="AW356">
        <v>62</v>
      </c>
      <c r="AX356">
        <v>65</v>
      </c>
    </row>
    <row r="357" spans="1:50" x14ac:dyDescent="0.25">
      <c r="A357">
        <v>113</v>
      </c>
      <c r="B357" t="s">
        <v>119</v>
      </c>
      <c r="C357">
        <v>11</v>
      </c>
      <c r="D357" t="s">
        <v>95</v>
      </c>
      <c r="E357">
        <v>1</v>
      </c>
      <c r="F357" t="s">
        <v>96</v>
      </c>
      <c r="G357">
        <v>42</v>
      </c>
      <c r="H357">
        <v>40</v>
      </c>
      <c r="I357">
        <v>42</v>
      </c>
      <c r="J357">
        <v>40</v>
      </c>
      <c r="K357">
        <v>39</v>
      </c>
      <c r="L357">
        <v>39</v>
      </c>
      <c r="M357">
        <v>40</v>
      </c>
      <c r="N357">
        <v>40</v>
      </c>
      <c r="O357">
        <v>39</v>
      </c>
      <c r="P357">
        <v>41</v>
      </c>
      <c r="Q357">
        <v>40</v>
      </c>
      <c r="R357">
        <v>41</v>
      </c>
      <c r="S357">
        <v>41</v>
      </c>
      <c r="T357">
        <v>38</v>
      </c>
      <c r="U357">
        <v>40</v>
      </c>
      <c r="V357">
        <v>39</v>
      </c>
      <c r="W357">
        <v>43</v>
      </c>
      <c r="X357">
        <v>45</v>
      </c>
      <c r="Y357">
        <v>42</v>
      </c>
      <c r="Z357">
        <v>44</v>
      </c>
      <c r="AA357">
        <v>40</v>
      </c>
      <c r="AB357">
        <v>40</v>
      </c>
      <c r="AC357">
        <v>41</v>
      </c>
      <c r="AD357">
        <v>38</v>
      </c>
      <c r="AE357">
        <v>41</v>
      </c>
      <c r="AF357">
        <v>38</v>
      </c>
      <c r="AG357">
        <v>40</v>
      </c>
      <c r="AH357">
        <v>39</v>
      </c>
      <c r="AI357">
        <v>40</v>
      </c>
      <c r="AJ357">
        <v>39</v>
      </c>
      <c r="AK357">
        <v>38</v>
      </c>
      <c r="AL357">
        <v>40</v>
      </c>
      <c r="AM357">
        <v>41</v>
      </c>
      <c r="AN357">
        <v>40</v>
      </c>
      <c r="AO357">
        <v>41</v>
      </c>
      <c r="AP357">
        <v>40</v>
      </c>
      <c r="AQ357">
        <v>40</v>
      </c>
      <c r="AR357">
        <v>40</v>
      </c>
      <c r="AS357">
        <v>39</v>
      </c>
      <c r="AT357">
        <v>39</v>
      </c>
      <c r="AU357">
        <v>38</v>
      </c>
      <c r="AV357">
        <v>39</v>
      </c>
      <c r="AW357">
        <v>40</v>
      </c>
      <c r="AX357">
        <v>39</v>
      </c>
    </row>
    <row r="358" spans="1:50" x14ac:dyDescent="0.25">
      <c r="A358">
        <v>113</v>
      </c>
      <c r="B358" t="s">
        <v>119</v>
      </c>
      <c r="C358">
        <v>11</v>
      </c>
      <c r="D358" t="s">
        <v>95</v>
      </c>
      <c r="E358">
        <v>1</v>
      </c>
      <c r="F358" t="s">
        <v>96</v>
      </c>
      <c r="G358">
        <v>28</v>
      </c>
      <c r="H358">
        <v>28</v>
      </c>
      <c r="I358">
        <v>28</v>
      </c>
      <c r="J358">
        <v>28</v>
      </c>
      <c r="K358">
        <v>28</v>
      </c>
      <c r="L358">
        <v>28</v>
      </c>
      <c r="M358">
        <v>28</v>
      </c>
      <c r="N358">
        <v>28</v>
      </c>
      <c r="O358">
        <v>28</v>
      </c>
      <c r="P358">
        <v>28</v>
      </c>
      <c r="Q358">
        <v>28</v>
      </c>
      <c r="R358">
        <v>28</v>
      </c>
      <c r="S358">
        <v>28</v>
      </c>
      <c r="T358">
        <v>28</v>
      </c>
      <c r="U358">
        <v>28</v>
      </c>
      <c r="V358">
        <v>28</v>
      </c>
      <c r="W358">
        <v>28</v>
      </c>
      <c r="X358">
        <v>28</v>
      </c>
      <c r="Y358">
        <v>28</v>
      </c>
      <c r="Z358">
        <v>28</v>
      </c>
      <c r="AA358">
        <v>28</v>
      </c>
      <c r="AB358">
        <v>28</v>
      </c>
      <c r="AC358">
        <v>28</v>
      </c>
      <c r="AD358">
        <v>28</v>
      </c>
      <c r="AE358">
        <v>28</v>
      </c>
      <c r="AF358">
        <v>28</v>
      </c>
      <c r="AG358">
        <v>28</v>
      </c>
      <c r="AH358">
        <v>28</v>
      </c>
      <c r="AI358">
        <v>28</v>
      </c>
      <c r="AJ358">
        <v>28</v>
      </c>
      <c r="AK358">
        <v>28</v>
      </c>
      <c r="AL358">
        <v>28</v>
      </c>
      <c r="AM358">
        <v>28</v>
      </c>
      <c r="AN358">
        <v>28</v>
      </c>
      <c r="AO358">
        <v>28</v>
      </c>
      <c r="AP358">
        <v>28</v>
      </c>
      <c r="AQ358">
        <v>28</v>
      </c>
      <c r="AR358">
        <v>28</v>
      </c>
      <c r="AS358">
        <v>28</v>
      </c>
      <c r="AT358">
        <v>28</v>
      </c>
      <c r="AU358">
        <v>28</v>
      </c>
      <c r="AV358">
        <v>28</v>
      </c>
      <c r="AW358">
        <v>28</v>
      </c>
      <c r="AX358">
        <v>28</v>
      </c>
    </row>
    <row r="359" spans="1:50" x14ac:dyDescent="0.25">
      <c r="A359">
        <v>311</v>
      </c>
      <c r="B359" t="s">
        <v>613</v>
      </c>
      <c r="C359">
        <v>31</v>
      </c>
      <c r="D359" t="s">
        <v>205</v>
      </c>
      <c r="E359">
        <v>3</v>
      </c>
      <c r="F359" t="s">
        <v>206</v>
      </c>
      <c r="G359">
        <v>11</v>
      </c>
      <c r="H359">
        <v>11</v>
      </c>
      <c r="I359">
        <v>11</v>
      </c>
      <c r="J359">
        <v>11</v>
      </c>
      <c r="K359">
        <v>11</v>
      </c>
      <c r="L359">
        <v>11</v>
      </c>
      <c r="M359">
        <v>11</v>
      </c>
      <c r="N359">
        <v>11</v>
      </c>
      <c r="O359">
        <v>11</v>
      </c>
      <c r="P359">
        <v>11</v>
      </c>
      <c r="Q359">
        <v>11</v>
      </c>
      <c r="R359">
        <v>11</v>
      </c>
      <c r="S359">
        <v>11</v>
      </c>
      <c r="T359">
        <v>11</v>
      </c>
      <c r="U359">
        <v>11</v>
      </c>
      <c r="V359">
        <v>11</v>
      </c>
      <c r="W359">
        <v>11</v>
      </c>
      <c r="X359">
        <v>11</v>
      </c>
      <c r="Y359">
        <v>11</v>
      </c>
      <c r="Z359">
        <v>11</v>
      </c>
      <c r="AA359">
        <v>11</v>
      </c>
      <c r="AB359">
        <v>11</v>
      </c>
      <c r="AC359">
        <v>11</v>
      </c>
      <c r="AD359">
        <v>11</v>
      </c>
      <c r="AE359">
        <v>11</v>
      </c>
      <c r="AF359">
        <v>11</v>
      </c>
      <c r="AG359">
        <v>11</v>
      </c>
      <c r="AH359">
        <v>11</v>
      </c>
      <c r="AI359">
        <v>11</v>
      </c>
      <c r="AJ359">
        <v>11</v>
      </c>
      <c r="AK359">
        <v>11</v>
      </c>
      <c r="AL359">
        <v>11</v>
      </c>
      <c r="AM359">
        <v>11</v>
      </c>
      <c r="AN359">
        <v>11</v>
      </c>
      <c r="AO359">
        <v>11</v>
      </c>
      <c r="AP359">
        <v>11</v>
      </c>
      <c r="AQ359">
        <v>11</v>
      </c>
      <c r="AR359">
        <v>11</v>
      </c>
      <c r="AS359">
        <v>11</v>
      </c>
      <c r="AT359">
        <v>11</v>
      </c>
      <c r="AU359">
        <v>11</v>
      </c>
      <c r="AV359">
        <v>11</v>
      </c>
      <c r="AW359">
        <v>11</v>
      </c>
      <c r="AX359">
        <v>11</v>
      </c>
    </row>
    <row r="360" spans="1:50" x14ac:dyDescent="0.25">
      <c r="A360">
        <v>113</v>
      </c>
      <c r="B360" t="s">
        <v>119</v>
      </c>
      <c r="C360">
        <v>11</v>
      </c>
      <c r="D360" t="s">
        <v>95</v>
      </c>
      <c r="E360">
        <v>1</v>
      </c>
      <c r="F360" t="s">
        <v>96</v>
      </c>
      <c r="G360">
        <v>86</v>
      </c>
      <c r="H360">
        <v>86</v>
      </c>
      <c r="I360">
        <v>86</v>
      </c>
      <c r="J360">
        <v>86</v>
      </c>
      <c r="K360">
        <v>86</v>
      </c>
      <c r="L360">
        <v>86</v>
      </c>
      <c r="M360">
        <v>86</v>
      </c>
      <c r="N360">
        <v>86</v>
      </c>
      <c r="O360">
        <v>86</v>
      </c>
      <c r="P360">
        <v>86</v>
      </c>
      <c r="Q360">
        <v>86</v>
      </c>
      <c r="R360">
        <v>86</v>
      </c>
      <c r="S360">
        <v>86</v>
      </c>
      <c r="T360">
        <v>86</v>
      </c>
      <c r="U360">
        <v>84</v>
      </c>
      <c r="V360">
        <v>86</v>
      </c>
      <c r="W360">
        <v>86</v>
      </c>
      <c r="X360">
        <v>86</v>
      </c>
      <c r="Y360">
        <v>86</v>
      </c>
      <c r="Z360">
        <v>86</v>
      </c>
      <c r="AA360">
        <v>86</v>
      </c>
      <c r="AB360">
        <v>86</v>
      </c>
      <c r="AC360">
        <v>86</v>
      </c>
      <c r="AD360">
        <v>86</v>
      </c>
      <c r="AE360">
        <v>86</v>
      </c>
      <c r="AF360">
        <v>86</v>
      </c>
      <c r="AG360">
        <v>86</v>
      </c>
      <c r="AH360">
        <v>86</v>
      </c>
      <c r="AI360">
        <v>86</v>
      </c>
      <c r="AJ360">
        <v>86</v>
      </c>
      <c r="AK360">
        <v>86</v>
      </c>
      <c r="AL360">
        <v>86</v>
      </c>
      <c r="AM360">
        <v>86</v>
      </c>
      <c r="AN360">
        <v>86</v>
      </c>
      <c r="AO360">
        <v>86</v>
      </c>
      <c r="AP360">
        <v>86</v>
      </c>
      <c r="AQ360">
        <v>86</v>
      </c>
      <c r="AR360">
        <v>86</v>
      </c>
      <c r="AS360">
        <v>86</v>
      </c>
      <c r="AT360">
        <v>85</v>
      </c>
      <c r="AU360">
        <v>85</v>
      </c>
      <c r="AV360">
        <v>87</v>
      </c>
      <c r="AW360">
        <v>87</v>
      </c>
      <c r="AX360">
        <v>86</v>
      </c>
    </row>
    <row r="361" spans="1:50" x14ac:dyDescent="0.25">
      <c r="A361">
        <v>113</v>
      </c>
      <c r="B361" t="s">
        <v>119</v>
      </c>
      <c r="C361">
        <v>11</v>
      </c>
      <c r="D361" t="s">
        <v>95</v>
      </c>
      <c r="E361">
        <v>1</v>
      </c>
      <c r="F361" t="s">
        <v>96</v>
      </c>
      <c r="G361">
        <v>92</v>
      </c>
      <c r="H361">
        <v>75</v>
      </c>
      <c r="I361">
        <v>75</v>
      </c>
      <c r="J361">
        <v>81</v>
      </c>
      <c r="K361">
        <v>79</v>
      </c>
      <c r="L361">
        <v>77</v>
      </c>
      <c r="M361">
        <v>80</v>
      </c>
      <c r="N361">
        <v>74</v>
      </c>
      <c r="O361">
        <v>76</v>
      </c>
      <c r="P361">
        <v>80</v>
      </c>
      <c r="Q361">
        <v>79</v>
      </c>
      <c r="R361">
        <v>80</v>
      </c>
      <c r="S361">
        <v>81</v>
      </c>
      <c r="T361">
        <v>79</v>
      </c>
      <c r="U361">
        <v>82</v>
      </c>
      <c r="V361">
        <v>80</v>
      </c>
      <c r="W361">
        <v>76</v>
      </c>
      <c r="X361">
        <v>89</v>
      </c>
      <c r="Y361">
        <v>94</v>
      </c>
      <c r="Z361">
        <v>90</v>
      </c>
      <c r="AA361">
        <v>82</v>
      </c>
      <c r="AB361">
        <v>74</v>
      </c>
      <c r="AC361">
        <v>80</v>
      </c>
      <c r="AD361">
        <v>85</v>
      </c>
      <c r="AE361">
        <v>86</v>
      </c>
      <c r="AF361">
        <v>85</v>
      </c>
      <c r="AG361">
        <v>84</v>
      </c>
      <c r="AH361">
        <v>85</v>
      </c>
      <c r="AI361">
        <v>84</v>
      </c>
      <c r="AJ361">
        <v>89</v>
      </c>
      <c r="AK361">
        <v>82</v>
      </c>
      <c r="AL361">
        <v>78</v>
      </c>
      <c r="AM361">
        <v>76</v>
      </c>
      <c r="AN361">
        <v>79</v>
      </c>
      <c r="AO361">
        <v>78</v>
      </c>
      <c r="AP361">
        <v>74</v>
      </c>
      <c r="AQ361">
        <v>74</v>
      </c>
      <c r="AR361">
        <v>76</v>
      </c>
      <c r="AS361">
        <v>78</v>
      </c>
      <c r="AT361">
        <v>73</v>
      </c>
      <c r="AU361">
        <v>81</v>
      </c>
      <c r="AV361">
        <v>88</v>
      </c>
      <c r="AW361">
        <v>89</v>
      </c>
      <c r="AX361">
        <v>86</v>
      </c>
    </row>
    <row r="362" spans="1:50" x14ac:dyDescent="0.25">
      <c r="A362">
        <v>573</v>
      </c>
      <c r="B362" t="s">
        <v>141</v>
      </c>
      <c r="C362">
        <v>57</v>
      </c>
      <c r="D362" t="s">
        <v>142</v>
      </c>
      <c r="E362">
        <v>5</v>
      </c>
      <c r="F362" t="s">
        <v>143</v>
      </c>
      <c r="G362">
        <v>14</v>
      </c>
      <c r="H362">
        <v>14</v>
      </c>
      <c r="I362">
        <v>15</v>
      </c>
      <c r="J362">
        <v>14</v>
      </c>
      <c r="K362">
        <v>14</v>
      </c>
      <c r="L362">
        <v>14</v>
      </c>
      <c r="M362">
        <v>13</v>
      </c>
      <c r="N362">
        <v>14</v>
      </c>
      <c r="O362">
        <v>14</v>
      </c>
      <c r="P362">
        <v>14</v>
      </c>
      <c r="Q362">
        <v>15</v>
      </c>
      <c r="R362">
        <v>15</v>
      </c>
      <c r="S362">
        <v>17</v>
      </c>
      <c r="T362">
        <v>13</v>
      </c>
      <c r="U362">
        <v>14</v>
      </c>
      <c r="V362">
        <v>14</v>
      </c>
      <c r="W362">
        <v>14</v>
      </c>
      <c r="X362">
        <v>14</v>
      </c>
      <c r="Y362">
        <v>14</v>
      </c>
      <c r="Z362">
        <v>14</v>
      </c>
      <c r="AA362">
        <v>14</v>
      </c>
      <c r="AB362">
        <v>14</v>
      </c>
      <c r="AC362">
        <v>14</v>
      </c>
      <c r="AD362">
        <v>16</v>
      </c>
      <c r="AE362">
        <v>14</v>
      </c>
      <c r="AF362">
        <v>13</v>
      </c>
      <c r="AG362">
        <v>13</v>
      </c>
      <c r="AH362">
        <v>14</v>
      </c>
      <c r="AI362">
        <v>13</v>
      </c>
      <c r="AJ362">
        <v>13</v>
      </c>
      <c r="AK362">
        <v>13</v>
      </c>
      <c r="AL362">
        <v>13</v>
      </c>
      <c r="AM362">
        <v>13</v>
      </c>
      <c r="AN362">
        <v>13</v>
      </c>
      <c r="AO362">
        <v>13</v>
      </c>
      <c r="AP362">
        <v>13</v>
      </c>
      <c r="AQ362">
        <v>12</v>
      </c>
      <c r="AR362">
        <v>12</v>
      </c>
      <c r="AS362">
        <v>12</v>
      </c>
      <c r="AT362">
        <v>13</v>
      </c>
      <c r="AU362">
        <v>14</v>
      </c>
      <c r="AV362">
        <v>14</v>
      </c>
      <c r="AW362">
        <v>14</v>
      </c>
      <c r="AX362">
        <v>14</v>
      </c>
    </row>
    <row r="363" spans="1:50" x14ac:dyDescent="0.25">
      <c r="A363">
        <v>541</v>
      </c>
      <c r="B363" t="s">
        <v>1309</v>
      </c>
      <c r="C363">
        <v>54</v>
      </c>
      <c r="D363" t="s">
        <v>1310</v>
      </c>
      <c r="E363">
        <v>5</v>
      </c>
      <c r="F363" t="s">
        <v>143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10</v>
      </c>
      <c r="Z363">
        <v>15</v>
      </c>
      <c r="AA363">
        <v>15</v>
      </c>
      <c r="AB363">
        <v>10</v>
      </c>
      <c r="AC363">
        <v>10</v>
      </c>
      <c r="AD363">
        <v>11</v>
      </c>
      <c r="AE363">
        <v>8</v>
      </c>
      <c r="AF363">
        <v>6</v>
      </c>
      <c r="AG363">
        <v>7</v>
      </c>
      <c r="AH363">
        <v>5</v>
      </c>
      <c r="AI363">
        <v>4</v>
      </c>
      <c r="AJ363">
        <v>4</v>
      </c>
      <c r="AK363">
        <v>4</v>
      </c>
      <c r="AL363">
        <v>4</v>
      </c>
      <c r="AM363">
        <v>5</v>
      </c>
      <c r="AN363">
        <v>1</v>
      </c>
      <c r="AO363">
        <v>1</v>
      </c>
      <c r="AP363">
        <v>2</v>
      </c>
      <c r="AQ363">
        <v>2</v>
      </c>
      <c r="AR363">
        <v>3</v>
      </c>
      <c r="AS363">
        <v>1</v>
      </c>
      <c r="AT363">
        <v>2</v>
      </c>
      <c r="AU363">
        <v>3</v>
      </c>
      <c r="AV363">
        <v>2</v>
      </c>
      <c r="AW363">
        <v>6</v>
      </c>
      <c r="AX363">
        <v>4</v>
      </c>
    </row>
    <row r="364" spans="1:50" x14ac:dyDescent="0.25">
      <c r="A364">
        <v>113</v>
      </c>
      <c r="B364" t="s">
        <v>119</v>
      </c>
      <c r="C364">
        <v>11</v>
      </c>
      <c r="D364" t="s">
        <v>95</v>
      </c>
      <c r="E364">
        <v>1</v>
      </c>
      <c r="F364" t="s">
        <v>96</v>
      </c>
      <c r="G364">
        <v>150</v>
      </c>
      <c r="H364">
        <v>150</v>
      </c>
      <c r="I364">
        <v>123</v>
      </c>
      <c r="J364">
        <v>123</v>
      </c>
      <c r="K364">
        <v>126</v>
      </c>
      <c r="L364">
        <v>120</v>
      </c>
      <c r="M364">
        <v>120</v>
      </c>
      <c r="N364">
        <v>125</v>
      </c>
      <c r="O364">
        <v>124</v>
      </c>
      <c r="P364">
        <v>125</v>
      </c>
      <c r="Q364">
        <v>126</v>
      </c>
      <c r="R364">
        <v>124</v>
      </c>
      <c r="S364">
        <v>129</v>
      </c>
      <c r="T364">
        <v>122</v>
      </c>
      <c r="U364">
        <v>131</v>
      </c>
      <c r="V364">
        <v>125</v>
      </c>
      <c r="W364">
        <v>127</v>
      </c>
      <c r="X364">
        <v>124</v>
      </c>
      <c r="Y364">
        <v>125</v>
      </c>
      <c r="Z364">
        <v>129</v>
      </c>
      <c r="AA364">
        <v>126</v>
      </c>
      <c r="AB364">
        <v>126</v>
      </c>
      <c r="AC364">
        <v>126</v>
      </c>
      <c r="AD364">
        <v>117</v>
      </c>
      <c r="AE364">
        <v>128</v>
      </c>
      <c r="AF364">
        <v>124</v>
      </c>
      <c r="AG364">
        <v>128</v>
      </c>
      <c r="AH364">
        <v>128</v>
      </c>
      <c r="AI364">
        <v>127</v>
      </c>
      <c r="AJ364">
        <v>126</v>
      </c>
      <c r="AK364">
        <v>129</v>
      </c>
      <c r="AL364">
        <v>122</v>
      </c>
      <c r="AM364">
        <v>127</v>
      </c>
      <c r="AN364">
        <v>120</v>
      </c>
      <c r="AO364">
        <v>125</v>
      </c>
      <c r="AP364">
        <v>119</v>
      </c>
      <c r="AQ364">
        <v>123</v>
      </c>
      <c r="AR364">
        <v>124</v>
      </c>
      <c r="AS364">
        <v>125</v>
      </c>
      <c r="AT364">
        <v>126</v>
      </c>
      <c r="AU364">
        <v>124</v>
      </c>
      <c r="AV364">
        <v>124</v>
      </c>
      <c r="AW364">
        <v>120</v>
      </c>
      <c r="AX364">
        <v>125</v>
      </c>
    </row>
    <row r="365" spans="1:50" x14ac:dyDescent="0.25">
      <c r="A365">
        <v>114</v>
      </c>
      <c r="B365" t="s">
        <v>94</v>
      </c>
      <c r="C365">
        <v>11</v>
      </c>
      <c r="D365" t="s">
        <v>95</v>
      </c>
      <c r="E365">
        <v>1</v>
      </c>
      <c r="F365" t="s">
        <v>96</v>
      </c>
      <c r="G365">
        <v>39</v>
      </c>
      <c r="H365">
        <v>39</v>
      </c>
      <c r="I365">
        <v>39</v>
      </c>
      <c r="J365">
        <v>39</v>
      </c>
      <c r="K365">
        <v>39</v>
      </c>
      <c r="L365">
        <v>41</v>
      </c>
      <c r="M365">
        <v>41</v>
      </c>
      <c r="N365">
        <v>41</v>
      </c>
      <c r="O365">
        <v>41</v>
      </c>
      <c r="P365">
        <v>41</v>
      </c>
      <c r="Q365">
        <v>41</v>
      </c>
      <c r="R365">
        <v>42</v>
      </c>
      <c r="S365">
        <v>42</v>
      </c>
      <c r="T365">
        <v>43</v>
      </c>
      <c r="U365">
        <v>43</v>
      </c>
      <c r="V365">
        <v>44</v>
      </c>
      <c r="W365">
        <v>44</v>
      </c>
      <c r="X365">
        <v>44</v>
      </c>
      <c r="Y365">
        <v>45</v>
      </c>
      <c r="Z365">
        <v>45</v>
      </c>
      <c r="AA365">
        <v>45</v>
      </c>
      <c r="AB365">
        <v>46</v>
      </c>
      <c r="AC365">
        <v>46</v>
      </c>
      <c r="AD365">
        <v>46</v>
      </c>
      <c r="AE365">
        <v>46</v>
      </c>
      <c r="AF365">
        <v>46</v>
      </c>
      <c r="AG365">
        <v>46</v>
      </c>
      <c r="AH365">
        <v>46</v>
      </c>
      <c r="AI365">
        <v>47</v>
      </c>
      <c r="AJ365">
        <v>47</v>
      </c>
      <c r="AK365">
        <v>47</v>
      </c>
      <c r="AL365">
        <v>47</v>
      </c>
      <c r="AM365">
        <v>47</v>
      </c>
      <c r="AN365">
        <v>47</v>
      </c>
      <c r="AO365">
        <v>47</v>
      </c>
      <c r="AP365">
        <v>13</v>
      </c>
      <c r="AQ365">
        <v>13</v>
      </c>
      <c r="AR365">
        <v>13</v>
      </c>
      <c r="AS365">
        <v>13</v>
      </c>
      <c r="AT365">
        <v>41</v>
      </c>
      <c r="AU365">
        <v>41</v>
      </c>
      <c r="AV365">
        <v>41</v>
      </c>
      <c r="AW365">
        <v>41</v>
      </c>
      <c r="AX365">
        <v>42</v>
      </c>
    </row>
    <row r="366" spans="1:50" x14ac:dyDescent="0.25">
      <c r="A366">
        <v>113</v>
      </c>
      <c r="B366" t="s">
        <v>119</v>
      </c>
      <c r="C366">
        <v>11</v>
      </c>
      <c r="D366" t="s">
        <v>95</v>
      </c>
      <c r="E366">
        <v>1</v>
      </c>
      <c r="F366" t="s">
        <v>96</v>
      </c>
      <c r="G366">
        <v>34</v>
      </c>
      <c r="H366">
        <v>34</v>
      </c>
      <c r="I366">
        <v>33</v>
      </c>
      <c r="J366">
        <v>33</v>
      </c>
      <c r="K366">
        <v>33</v>
      </c>
      <c r="L366">
        <v>33</v>
      </c>
      <c r="M366">
        <v>33</v>
      </c>
      <c r="N366">
        <v>33</v>
      </c>
      <c r="O366">
        <v>33</v>
      </c>
      <c r="P366">
        <v>33</v>
      </c>
      <c r="Q366">
        <v>33</v>
      </c>
      <c r="R366">
        <v>33</v>
      </c>
      <c r="S366">
        <v>34</v>
      </c>
      <c r="T366">
        <v>34</v>
      </c>
      <c r="U366">
        <v>34</v>
      </c>
      <c r="V366">
        <v>34</v>
      </c>
      <c r="W366">
        <v>34</v>
      </c>
      <c r="X366">
        <v>34</v>
      </c>
      <c r="Y366">
        <v>34</v>
      </c>
      <c r="Z366">
        <v>34</v>
      </c>
      <c r="AA366">
        <v>34</v>
      </c>
      <c r="AB366">
        <v>34</v>
      </c>
      <c r="AC366">
        <v>34</v>
      </c>
      <c r="AD366">
        <v>34</v>
      </c>
      <c r="AE366">
        <v>34</v>
      </c>
      <c r="AF366">
        <v>34</v>
      </c>
      <c r="AG366">
        <v>34</v>
      </c>
      <c r="AH366">
        <v>34</v>
      </c>
      <c r="AI366">
        <v>34</v>
      </c>
      <c r="AJ366">
        <v>34</v>
      </c>
      <c r="AK366">
        <v>34</v>
      </c>
      <c r="AL366">
        <v>34</v>
      </c>
      <c r="AM366">
        <v>34</v>
      </c>
      <c r="AN366">
        <v>34</v>
      </c>
      <c r="AO366">
        <v>34</v>
      </c>
      <c r="AP366">
        <v>34</v>
      </c>
      <c r="AQ366">
        <v>34</v>
      </c>
      <c r="AR366">
        <v>34</v>
      </c>
      <c r="AS366">
        <v>34</v>
      </c>
      <c r="AT366">
        <v>34</v>
      </c>
      <c r="AU366">
        <v>34</v>
      </c>
      <c r="AV366">
        <v>59</v>
      </c>
      <c r="AW366">
        <v>59</v>
      </c>
      <c r="AX366">
        <v>59</v>
      </c>
    </row>
    <row r="367" spans="1:50" x14ac:dyDescent="0.25">
      <c r="A367">
        <v>117</v>
      </c>
      <c r="B367" t="s">
        <v>376</v>
      </c>
      <c r="C367">
        <v>11</v>
      </c>
      <c r="D367" t="s">
        <v>95</v>
      </c>
      <c r="E367">
        <v>1</v>
      </c>
      <c r="F367" t="s">
        <v>96</v>
      </c>
      <c r="G367">
        <v>53</v>
      </c>
      <c r="H367">
        <v>50</v>
      </c>
      <c r="I367">
        <v>49</v>
      </c>
      <c r="J367">
        <v>55</v>
      </c>
      <c r="K367">
        <v>56</v>
      </c>
      <c r="L367">
        <v>58</v>
      </c>
      <c r="M367">
        <v>57</v>
      </c>
      <c r="N367">
        <v>54</v>
      </c>
      <c r="O367">
        <v>58</v>
      </c>
      <c r="P367">
        <v>56</v>
      </c>
      <c r="Q367">
        <v>56</v>
      </c>
      <c r="R367">
        <v>55</v>
      </c>
      <c r="S367">
        <v>56</v>
      </c>
      <c r="T367">
        <v>58</v>
      </c>
      <c r="U367">
        <v>54</v>
      </c>
      <c r="V367">
        <v>55</v>
      </c>
      <c r="W367">
        <v>80</v>
      </c>
      <c r="X367">
        <v>81</v>
      </c>
      <c r="Y367">
        <v>66</v>
      </c>
      <c r="Z367">
        <v>68</v>
      </c>
      <c r="AA367">
        <v>63</v>
      </c>
      <c r="AB367">
        <v>64</v>
      </c>
      <c r="AC367">
        <v>31</v>
      </c>
      <c r="AD367">
        <v>41</v>
      </c>
      <c r="AE367">
        <v>58</v>
      </c>
      <c r="AF367">
        <v>51</v>
      </c>
      <c r="AG367">
        <v>40</v>
      </c>
      <c r="AH367">
        <v>27</v>
      </c>
      <c r="AI367">
        <v>24</v>
      </c>
      <c r="AJ367">
        <v>25</v>
      </c>
      <c r="AK367">
        <v>25</v>
      </c>
      <c r="AL367">
        <v>24</v>
      </c>
      <c r="AM367">
        <v>22</v>
      </c>
      <c r="AN367">
        <v>23</v>
      </c>
      <c r="AO367">
        <v>23</v>
      </c>
      <c r="AP367">
        <v>21</v>
      </c>
      <c r="AQ367">
        <v>18</v>
      </c>
      <c r="AR367">
        <v>19</v>
      </c>
      <c r="AS367">
        <v>21</v>
      </c>
      <c r="AT367">
        <v>21</v>
      </c>
      <c r="AU367">
        <v>22</v>
      </c>
      <c r="AV367">
        <v>22</v>
      </c>
      <c r="AW367">
        <v>20</v>
      </c>
      <c r="AX367">
        <v>21</v>
      </c>
    </row>
    <row r="368" spans="1:50" x14ac:dyDescent="0.25">
      <c r="A368">
        <v>563</v>
      </c>
      <c r="B368" t="s">
        <v>264</v>
      </c>
      <c r="C368">
        <v>56</v>
      </c>
      <c r="D368" t="s">
        <v>265</v>
      </c>
      <c r="E368">
        <v>5</v>
      </c>
      <c r="F368" t="s">
        <v>143</v>
      </c>
      <c r="G368">
        <v>40</v>
      </c>
      <c r="H368">
        <v>40</v>
      </c>
      <c r="I368">
        <v>42</v>
      </c>
      <c r="J368">
        <v>44</v>
      </c>
      <c r="K368">
        <v>40</v>
      </c>
      <c r="L368">
        <v>40</v>
      </c>
      <c r="M368">
        <v>42</v>
      </c>
      <c r="N368">
        <v>40</v>
      </c>
      <c r="O368">
        <v>40</v>
      </c>
      <c r="P368">
        <v>40</v>
      </c>
      <c r="Q368">
        <v>40</v>
      </c>
      <c r="R368">
        <v>46</v>
      </c>
      <c r="S368">
        <v>46</v>
      </c>
      <c r="T368">
        <v>46</v>
      </c>
      <c r="U368">
        <v>40</v>
      </c>
      <c r="V368">
        <v>31</v>
      </c>
      <c r="W368">
        <v>33</v>
      </c>
      <c r="X368">
        <v>33</v>
      </c>
      <c r="Y368">
        <v>34</v>
      </c>
      <c r="Z368">
        <v>32</v>
      </c>
      <c r="AA368">
        <v>33</v>
      </c>
      <c r="AB368">
        <v>34</v>
      </c>
      <c r="AC368">
        <v>34</v>
      </c>
      <c r="AD368">
        <v>34</v>
      </c>
      <c r="AE368">
        <v>34</v>
      </c>
      <c r="AF368">
        <v>34</v>
      </c>
      <c r="AG368">
        <v>34</v>
      </c>
      <c r="AH368">
        <v>34</v>
      </c>
      <c r="AI368">
        <v>34</v>
      </c>
      <c r="AJ368">
        <v>33</v>
      </c>
      <c r="AK368">
        <v>33</v>
      </c>
      <c r="AL368">
        <v>33</v>
      </c>
      <c r="AM368">
        <v>32</v>
      </c>
      <c r="AN368">
        <v>32</v>
      </c>
      <c r="AO368">
        <v>32</v>
      </c>
      <c r="AP368">
        <v>32</v>
      </c>
      <c r="AQ368">
        <v>26</v>
      </c>
      <c r="AR368">
        <v>25</v>
      </c>
      <c r="AS368">
        <v>26</v>
      </c>
      <c r="AT368">
        <v>25</v>
      </c>
      <c r="AU368">
        <v>25</v>
      </c>
      <c r="AV368">
        <v>25</v>
      </c>
      <c r="AW368">
        <v>25</v>
      </c>
      <c r="AX368">
        <v>25</v>
      </c>
    </row>
    <row r="369" spans="1:50" x14ac:dyDescent="0.25">
      <c r="A369">
        <v>113</v>
      </c>
      <c r="B369" t="s">
        <v>119</v>
      </c>
      <c r="C369">
        <v>11</v>
      </c>
      <c r="D369" t="s">
        <v>95</v>
      </c>
      <c r="E369">
        <v>1</v>
      </c>
      <c r="F369" t="s">
        <v>96</v>
      </c>
      <c r="G369">
        <v>140</v>
      </c>
      <c r="H369">
        <v>140</v>
      </c>
      <c r="I369">
        <v>140</v>
      </c>
      <c r="J369">
        <v>140</v>
      </c>
      <c r="K369">
        <v>140</v>
      </c>
      <c r="L369">
        <v>140</v>
      </c>
      <c r="M369">
        <v>140</v>
      </c>
      <c r="N369">
        <v>140</v>
      </c>
      <c r="O369">
        <v>140</v>
      </c>
      <c r="P369">
        <v>140</v>
      </c>
      <c r="Q369">
        <v>140</v>
      </c>
      <c r="R369">
        <v>140</v>
      </c>
      <c r="S369">
        <v>140</v>
      </c>
      <c r="T369">
        <v>140</v>
      </c>
      <c r="U369">
        <v>140</v>
      </c>
      <c r="V369">
        <v>140</v>
      </c>
      <c r="W369">
        <v>140</v>
      </c>
      <c r="X369">
        <v>140</v>
      </c>
      <c r="Y369">
        <v>140</v>
      </c>
      <c r="Z369">
        <v>140</v>
      </c>
      <c r="AA369">
        <v>140</v>
      </c>
      <c r="AB369">
        <v>140</v>
      </c>
      <c r="AC369">
        <v>140</v>
      </c>
      <c r="AD369">
        <v>140</v>
      </c>
      <c r="AE369">
        <v>140</v>
      </c>
      <c r="AF369">
        <v>140</v>
      </c>
      <c r="AG369">
        <v>140</v>
      </c>
      <c r="AH369">
        <v>140</v>
      </c>
      <c r="AI369">
        <v>139</v>
      </c>
      <c r="AJ369">
        <v>139</v>
      </c>
      <c r="AK369">
        <v>139</v>
      </c>
      <c r="AL369">
        <v>139</v>
      </c>
      <c r="AM369">
        <v>139</v>
      </c>
      <c r="AN369">
        <v>139</v>
      </c>
      <c r="AO369">
        <v>145</v>
      </c>
      <c r="AP369">
        <v>146</v>
      </c>
      <c r="AQ369">
        <v>139</v>
      </c>
      <c r="AR369">
        <v>139</v>
      </c>
      <c r="AS369">
        <v>139</v>
      </c>
      <c r="AT369">
        <v>139</v>
      </c>
      <c r="AU369">
        <v>139</v>
      </c>
      <c r="AV369">
        <v>139</v>
      </c>
      <c r="AW369">
        <v>139</v>
      </c>
      <c r="AX369">
        <v>139</v>
      </c>
    </row>
    <row r="370" spans="1:50" x14ac:dyDescent="0.25">
      <c r="A370">
        <v>113</v>
      </c>
      <c r="B370" t="s">
        <v>119</v>
      </c>
      <c r="C370">
        <v>11</v>
      </c>
      <c r="D370" t="s">
        <v>95</v>
      </c>
      <c r="E370">
        <v>1</v>
      </c>
      <c r="F370" t="s">
        <v>96</v>
      </c>
      <c r="G370">
        <v>32</v>
      </c>
      <c r="H370">
        <v>31</v>
      </c>
      <c r="I370">
        <v>31</v>
      </c>
      <c r="J370">
        <v>32</v>
      </c>
      <c r="K370">
        <v>33</v>
      </c>
      <c r="L370">
        <v>33</v>
      </c>
      <c r="M370">
        <v>33</v>
      </c>
      <c r="N370">
        <v>34</v>
      </c>
      <c r="O370">
        <v>33</v>
      </c>
      <c r="P370">
        <v>34</v>
      </c>
      <c r="Q370">
        <v>34</v>
      </c>
      <c r="R370">
        <v>34</v>
      </c>
      <c r="S370">
        <v>34</v>
      </c>
      <c r="T370">
        <v>33</v>
      </c>
      <c r="U370">
        <v>36</v>
      </c>
      <c r="V370">
        <v>0</v>
      </c>
      <c r="W370">
        <v>32</v>
      </c>
      <c r="X370">
        <v>33</v>
      </c>
      <c r="Y370">
        <v>44</v>
      </c>
      <c r="Z370">
        <v>39</v>
      </c>
      <c r="AA370">
        <v>44</v>
      </c>
      <c r="AB370">
        <v>43</v>
      </c>
      <c r="AC370">
        <v>44</v>
      </c>
      <c r="AD370">
        <v>43</v>
      </c>
      <c r="AE370">
        <v>44</v>
      </c>
      <c r="AF370">
        <v>44</v>
      </c>
      <c r="AG370">
        <v>45</v>
      </c>
      <c r="AH370">
        <v>46</v>
      </c>
      <c r="AI370">
        <v>60</v>
      </c>
      <c r="AJ370">
        <v>54</v>
      </c>
      <c r="AK370">
        <v>60</v>
      </c>
      <c r="AL370">
        <v>53</v>
      </c>
      <c r="AM370">
        <v>53</v>
      </c>
      <c r="AN370">
        <v>50</v>
      </c>
      <c r="AO370">
        <v>63</v>
      </c>
      <c r="AP370">
        <v>67</v>
      </c>
      <c r="AQ370">
        <v>67</v>
      </c>
      <c r="AR370">
        <v>68</v>
      </c>
      <c r="AS370">
        <v>68</v>
      </c>
      <c r="AT370">
        <v>67</v>
      </c>
      <c r="AU370">
        <v>65</v>
      </c>
      <c r="AV370">
        <v>65</v>
      </c>
      <c r="AW370">
        <v>65</v>
      </c>
      <c r="AX370">
        <v>67</v>
      </c>
    </row>
    <row r="371" spans="1:50" x14ac:dyDescent="0.25">
      <c r="A371">
        <v>569</v>
      </c>
      <c r="B371" t="s">
        <v>499</v>
      </c>
      <c r="C371">
        <v>56</v>
      </c>
      <c r="D371" t="s">
        <v>265</v>
      </c>
      <c r="E371">
        <v>5</v>
      </c>
      <c r="F371" t="s">
        <v>143</v>
      </c>
      <c r="G371">
        <v>66</v>
      </c>
      <c r="H371">
        <v>68</v>
      </c>
      <c r="I371">
        <v>69</v>
      </c>
      <c r="J371">
        <v>72</v>
      </c>
      <c r="K371">
        <v>69</v>
      </c>
      <c r="L371">
        <v>71</v>
      </c>
      <c r="M371">
        <v>68</v>
      </c>
      <c r="N371">
        <v>71</v>
      </c>
      <c r="O371">
        <v>68</v>
      </c>
      <c r="P371">
        <v>67</v>
      </c>
      <c r="Q371">
        <v>67</v>
      </c>
      <c r="R371">
        <v>66</v>
      </c>
      <c r="S371">
        <v>64</v>
      </c>
      <c r="T371">
        <v>66</v>
      </c>
      <c r="U371">
        <v>63</v>
      </c>
      <c r="V371">
        <v>64</v>
      </c>
      <c r="W371">
        <v>62</v>
      </c>
      <c r="X371">
        <v>62</v>
      </c>
      <c r="Y371">
        <v>67</v>
      </c>
      <c r="Z371">
        <v>61</v>
      </c>
      <c r="AA371">
        <v>63</v>
      </c>
      <c r="AB371">
        <v>67</v>
      </c>
      <c r="AC371">
        <v>64</v>
      </c>
      <c r="AD371">
        <v>65</v>
      </c>
      <c r="AE371">
        <v>63</v>
      </c>
      <c r="AF371">
        <v>65</v>
      </c>
      <c r="AG371">
        <v>65</v>
      </c>
      <c r="AH371">
        <v>64</v>
      </c>
      <c r="AI371">
        <v>63</v>
      </c>
      <c r="AJ371">
        <v>64</v>
      </c>
      <c r="AK371">
        <v>63</v>
      </c>
      <c r="AL371">
        <v>64</v>
      </c>
      <c r="AM371">
        <v>64</v>
      </c>
      <c r="AN371">
        <v>64</v>
      </c>
      <c r="AO371">
        <v>66</v>
      </c>
      <c r="AP371">
        <v>67</v>
      </c>
      <c r="AQ371">
        <v>68</v>
      </c>
      <c r="AR371">
        <v>63</v>
      </c>
      <c r="AS371">
        <v>67</v>
      </c>
      <c r="AT371">
        <v>68</v>
      </c>
      <c r="AU371">
        <v>63</v>
      </c>
      <c r="AV371">
        <v>66</v>
      </c>
      <c r="AW371">
        <v>67</v>
      </c>
      <c r="AX371">
        <v>65</v>
      </c>
    </row>
    <row r="372" spans="1:50" x14ac:dyDescent="0.25">
      <c r="A372">
        <v>113</v>
      </c>
      <c r="B372" t="s">
        <v>119</v>
      </c>
      <c r="C372">
        <v>11</v>
      </c>
      <c r="D372" t="s">
        <v>95</v>
      </c>
      <c r="E372">
        <v>1</v>
      </c>
      <c r="F372" t="s">
        <v>96</v>
      </c>
      <c r="G372">
        <v>42</v>
      </c>
      <c r="H372">
        <v>42</v>
      </c>
      <c r="I372">
        <v>42</v>
      </c>
      <c r="J372">
        <v>42</v>
      </c>
      <c r="K372">
        <v>42</v>
      </c>
      <c r="L372">
        <v>44</v>
      </c>
      <c r="M372">
        <v>44</v>
      </c>
      <c r="N372">
        <v>45</v>
      </c>
      <c r="O372">
        <v>45</v>
      </c>
      <c r="P372">
        <v>45</v>
      </c>
      <c r="Q372">
        <v>45</v>
      </c>
      <c r="R372">
        <v>44</v>
      </c>
      <c r="S372">
        <v>43</v>
      </c>
      <c r="T372">
        <v>43</v>
      </c>
      <c r="U372">
        <v>43</v>
      </c>
      <c r="V372">
        <v>45</v>
      </c>
      <c r="W372">
        <v>44</v>
      </c>
      <c r="X372">
        <v>44</v>
      </c>
      <c r="Y372">
        <v>44</v>
      </c>
      <c r="Z372">
        <v>44</v>
      </c>
      <c r="AA372">
        <v>42</v>
      </c>
      <c r="AB372">
        <v>44</v>
      </c>
      <c r="AC372">
        <v>43</v>
      </c>
      <c r="AD372">
        <v>45</v>
      </c>
      <c r="AE372">
        <v>45</v>
      </c>
      <c r="AF372">
        <v>294</v>
      </c>
      <c r="AG372">
        <v>41</v>
      </c>
      <c r="AH372">
        <v>300</v>
      </c>
      <c r="AI372">
        <v>308</v>
      </c>
      <c r="AJ372">
        <v>274</v>
      </c>
      <c r="AK372">
        <v>42</v>
      </c>
      <c r="AL372">
        <v>43</v>
      </c>
      <c r="AM372">
        <v>43</v>
      </c>
      <c r="AN372">
        <v>42</v>
      </c>
      <c r="AO372">
        <v>44</v>
      </c>
      <c r="AP372">
        <v>46</v>
      </c>
      <c r="AQ372">
        <v>47</v>
      </c>
      <c r="AR372">
        <v>44</v>
      </c>
      <c r="AS372">
        <v>44</v>
      </c>
      <c r="AT372">
        <v>44</v>
      </c>
      <c r="AU372">
        <v>44</v>
      </c>
      <c r="AV372">
        <v>42</v>
      </c>
      <c r="AW372">
        <v>42</v>
      </c>
      <c r="AX372">
        <v>44</v>
      </c>
    </row>
    <row r="373" spans="1:50" x14ac:dyDescent="0.25">
      <c r="A373">
        <v>114</v>
      </c>
      <c r="B373" t="s">
        <v>94</v>
      </c>
      <c r="C373">
        <v>11</v>
      </c>
      <c r="D373" t="s">
        <v>95</v>
      </c>
      <c r="E373">
        <v>1</v>
      </c>
      <c r="F373" t="s">
        <v>96</v>
      </c>
      <c r="G373">
        <v>79</v>
      </c>
      <c r="H373">
        <v>79</v>
      </c>
      <c r="I373">
        <v>77</v>
      </c>
      <c r="J373">
        <v>77</v>
      </c>
      <c r="K373">
        <v>77</v>
      </c>
      <c r="L373">
        <v>83</v>
      </c>
      <c r="M373">
        <v>85</v>
      </c>
      <c r="N373">
        <v>85</v>
      </c>
      <c r="O373">
        <v>85</v>
      </c>
      <c r="P373">
        <v>83</v>
      </c>
      <c r="Q373">
        <v>86</v>
      </c>
      <c r="R373">
        <v>84</v>
      </c>
      <c r="S373">
        <v>82</v>
      </c>
      <c r="T373">
        <v>84</v>
      </c>
      <c r="U373">
        <v>82</v>
      </c>
      <c r="V373">
        <v>86</v>
      </c>
      <c r="W373">
        <v>80</v>
      </c>
      <c r="X373">
        <v>84</v>
      </c>
      <c r="Y373">
        <v>80</v>
      </c>
      <c r="Z373">
        <v>80</v>
      </c>
      <c r="AA373">
        <v>84</v>
      </c>
      <c r="AB373">
        <v>80</v>
      </c>
      <c r="AC373">
        <v>82</v>
      </c>
      <c r="AD373">
        <v>86</v>
      </c>
      <c r="AE373">
        <v>83</v>
      </c>
      <c r="AF373">
        <v>90</v>
      </c>
      <c r="AG373">
        <v>84</v>
      </c>
      <c r="AH373">
        <v>78</v>
      </c>
      <c r="AI373">
        <v>82</v>
      </c>
      <c r="AJ373">
        <v>82</v>
      </c>
      <c r="AK373">
        <v>84</v>
      </c>
      <c r="AL373">
        <v>76</v>
      </c>
      <c r="AM373">
        <v>79</v>
      </c>
      <c r="AN373">
        <v>81</v>
      </c>
      <c r="AO373">
        <v>81</v>
      </c>
      <c r="AP373">
        <v>77</v>
      </c>
      <c r="AQ373">
        <v>77</v>
      </c>
      <c r="AR373">
        <v>81</v>
      </c>
      <c r="AS373">
        <v>81</v>
      </c>
      <c r="AT373">
        <v>74</v>
      </c>
      <c r="AU373">
        <v>85</v>
      </c>
      <c r="AV373">
        <v>84</v>
      </c>
      <c r="AW373">
        <v>79</v>
      </c>
      <c r="AX373">
        <v>77</v>
      </c>
    </row>
    <row r="374" spans="1:50" x14ac:dyDescent="0.25">
      <c r="A374">
        <v>114</v>
      </c>
      <c r="B374" t="s">
        <v>94</v>
      </c>
      <c r="C374">
        <v>11</v>
      </c>
      <c r="D374" t="s">
        <v>95</v>
      </c>
      <c r="E374">
        <v>1</v>
      </c>
      <c r="F374" t="s">
        <v>96</v>
      </c>
      <c r="G374">
        <v>130</v>
      </c>
      <c r="H374">
        <v>129</v>
      </c>
      <c r="I374">
        <v>130</v>
      </c>
      <c r="J374">
        <v>130</v>
      </c>
      <c r="K374">
        <v>130</v>
      </c>
      <c r="L374">
        <v>131</v>
      </c>
      <c r="M374">
        <v>130</v>
      </c>
      <c r="N374">
        <v>132</v>
      </c>
      <c r="O374">
        <v>133</v>
      </c>
      <c r="P374">
        <v>133</v>
      </c>
      <c r="Q374">
        <v>136</v>
      </c>
      <c r="R374">
        <v>136</v>
      </c>
      <c r="S374">
        <v>140</v>
      </c>
      <c r="T374">
        <v>140</v>
      </c>
      <c r="U374">
        <v>141</v>
      </c>
      <c r="V374">
        <v>139</v>
      </c>
      <c r="W374">
        <v>134</v>
      </c>
      <c r="X374">
        <v>138</v>
      </c>
      <c r="Y374">
        <v>133</v>
      </c>
      <c r="Z374">
        <v>137</v>
      </c>
      <c r="AA374">
        <v>137</v>
      </c>
      <c r="AB374">
        <v>136</v>
      </c>
      <c r="AC374">
        <v>140</v>
      </c>
      <c r="AD374">
        <v>140</v>
      </c>
      <c r="AE374">
        <v>137</v>
      </c>
      <c r="AF374">
        <v>137</v>
      </c>
      <c r="AG374">
        <v>137</v>
      </c>
      <c r="AH374">
        <v>140</v>
      </c>
      <c r="AI374">
        <v>142</v>
      </c>
      <c r="AJ374">
        <v>142</v>
      </c>
      <c r="AK374">
        <v>142</v>
      </c>
      <c r="AL374">
        <v>140</v>
      </c>
      <c r="AM374">
        <v>137</v>
      </c>
      <c r="AN374">
        <v>129</v>
      </c>
      <c r="AO374">
        <v>129</v>
      </c>
      <c r="AP374">
        <v>129</v>
      </c>
      <c r="AQ374">
        <v>129</v>
      </c>
      <c r="AR374">
        <v>129</v>
      </c>
      <c r="AS374">
        <v>129</v>
      </c>
      <c r="AT374">
        <v>129</v>
      </c>
      <c r="AU374">
        <v>127</v>
      </c>
      <c r="AV374">
        <v>128</v>
      </c>
      <c r="AW374">
        <v>129</v>
      </c>
      <c r="AX374">
        <v>126</v>
      </c>
    </row>
    <row r="375" spans="1:50" x14ac:dyDescent="0.25">
      <c r="A375">
        <v>572</v>
      </c>
      <c r="B375" t="s">
        <v>791</v>
      </c>
      <c r="C375">
        <v>57</v>
      </c>
      <c r="D375" t="s">
        <v>142</v>
      </c>
      <c r="E375">
        <v>5</v>
      </c>
      <c r="F375" t="s">
        <v>143</v>
      </c>
      <c r="G375">
        <v>6</v>
      </c>
      <c r="H375">
        <v>6</v>
      </c>
      <c r="I375">
        <v>6</v>
      </c>
      <c r="J375">
        <v>6</v>
      </c>
      <c r="K375">
        <v>6</v>
      </c>
      <c r="L375">
        <v>6</v>
      </c>
      <c r="M375">
        <v>6</v>
      </c>
      <c r="N375">
        <v>6</v>
      </c>
      <c r="O375">
        <v>6</v>
      </c>
      <c r="P375">
        <v>6</v>
      </c>
      <c r="Q375">
        <v>6</v>
      </c>
      <c r="R375">
        <v>6</v>
      </c>
      <c r="S375">
        <v>6</v>
      </c>
      <c r="T375">
        <v>6</v>
      </c>
      <c r="U375">
        <v>6</v>
      </c>
      <c r="V375">
        <v>6</v>
      </c>
      <c r="W375">
        <v>6</v>
      </c>
      <c r="X375">
        <v>6</v>
      </c>
      <c r="Y375">
        <v>7</v>
      </c>
      <c r="Z375">
        <v>7</v>
      </c>
      <c r="AA375">
        <v>7</v>
      </c>
      <c r="AB375">
        <v>7</v>
      </c>
      <c r="AC375">
        <v>7</v>
      </c>
      <c r="AD375">
        <v>6</v>
      </c>
      <c r="AE375">
        <v>6</v>
      </c>
      <c r="AF375">
        <v>6</v>
      </c>
      <c r="AG375">
        <v>6</v>
      </c>
      <c r="AH375">
        <v>6</v>
      </c>
      <c r="AI375">
        <v>6</v>
      </c>
      <c r="AJ375">
        <v>6</v>
      </c>
      <c r="AK375">
        <v>6</v>
      </c>
      <c r="AL375">
        <v>6</v>
      </c>
      <c r="AM375">
        <v>7</v>
      </c>
      <c r="AN375">
        <v>8</v>
      </c>
      <c r="AO375">
        <v>8</v>
      </c>
      <c r="AP375">
        <v>8</v>
      </c>
      <c r="AQ375">
        <v>8</v>
      </c>
      <c r="AR375">
        <v>8</v>
      </c>
      <c r="AS375">
        <v>8</v>
      </c>
      <c r="AT375">
        <v>7</v>
      </c>
      <c r="AU375">
        <v>7</v>
      </c>
      <c r="AV375">
        <v>7</v>
      </c>
      <c r="AW375">
        <v>7</v>
      </c>
      <c r="AX375">
        <v>6</v>
      </c>
    </row>
    <row r="376" spans="1:50" x14ac:dyDescent="0.25">
      <c r="A376">
        <v>321</v>
      </c>
      <c r="B376" t="s">
        <v>1044</v>
      </c>
      <c r="C376">
        <v>32</v>
      </c>
      <c r="D376" t="s">
        <v>1045</v>
      </c>
      <c r="E376">
        <v>3</v>
      </c>
      <c r="F376" t="s">
        <v>206</v>
      </c>
      <c r="G376">
        <v>3</v>
      </c>
      <c r="H376">
        <v>3</v>
      </c>
      <c r="I376">
        <v>3</v>
      </c>
      <c r="J376">
        <v>3</v>
      </c>
      <c r="K376">
        <v>3</v>
      </c>
      <c r="L376">
        <v>4</v>
      </c>
      <c r="M376">
        <v>3</v>
      </c>
      <c r="N376">
        <v>3</v>
      </c>
      <c r="O376">
        <v>3</v>
      </c>
      <c r="P376">
        <v>4</v>
      </c>
      <c r="Q376">
        <v>4</v>
      </c>
      <c r="R376">
        <v>4</v>
      </c>
      <c r="S376">
        <v>4</v>
      </c>
      <c r="T376">
        <v>3</v>
      </c>
      <c r="U376">
        <v>3</v>
      </c>
      <c r="V376">
        <v>3</v>
      </c>
      <c r="W376">
        <v>3</v>
      </c>
      <c r="X376">
        <v>3</v>
      </c>
      <c r="Y376">
        <v>3</v>
      </c>
      <c r="Z376">
        <v>3</v>
      </c>
      <c r="AA376">
        <v>3</v>
      </c>
      <c r="AB376">
        <v>3</v>
      </c>
      <c r="AC376">
        <v>4</v>
      </c>
      <c r="AD376">
        <v>3</v>
      </c>
      <c r="AE376">
        <v>3</v>
      </c>
      <c r="AF376">
        <v>3</v>
      </c>
      <c r="AG376">
        <v>4</v>
      </c>
      <c r="AH376">
        <v>4</v>
      </c>
      <c r="AI376">
        <v>4</v>
      </c>
      <c r="AJ376">
        <v>5</v>
      </c>
      <c r="AK376">
        <v>3</v>
      </c>
      <c r="AL376">
        <v>3</v>
      </c>
      <c r="AM376">
        <v>3</v>
      </c>
      <c r="AN376">
        <v>3</v>
      </c>
      <c r="AO376">
        <v>3</v>
      </c>
      <c r="AP376">
        <v>3</v>
      </c>
      <c r="AQ376">
        <v>3</v>
      </c>
      <c r="AR376">
        <v>5</v>
      </c>
      <c r="AS376">
        <v>5</v>
      </c>
      <c r="AT376">
        <v>5</v>
      </c>
      <c r="AU376">
        <v>4</v>
      </c>
      <c r="AV376">
        <v>5</v>
      </c>
      <c r="AW376">
        <v>5</v>
      </c>
      <c r="AX376">
        <v>4</v>
      </c>
    </row>
    <row r="377" spans="1:50" x14ac:dyDescent="0.25">
      <c r="A377">
        <v>572</v>
      </c>
      <c r="B377" t="s">
        <v>791</v>
      </c>
      <c r="C377">
        <v>57</v>
      </c>
      <c r="D377" t="s">
        <v>142</v>
      </c>
      <c r="E377">
        <v>5</v>
      </c>
      <c r="F377" t="s">
        <v>143</v>
      </c>
      <c r="G377">
        <v>111</v>
      </c>
      <c r="H377">
        <v>112</v>
      </c>
      <c r="I377">
        <v>112</v>
      </c>
      <c r="J377">
        <v>111</v>
      </c>
      <c r="K377">
        <v>114</v>
      </c>
      <c r="L377">
        <v>114</v>
      </c>
      <c r="M377">
        <v>111</v>
      </c>
      <c r="N377">
        <v>111</v>
      </c>
      <c r="O377">
        <v>111</v>
      </c>
      <c r="P377">
        <v>111</v>
      </c>
      <c r="Q377">
        <v>113</v>
      </c>
      <c r="R377">
        <v>114</v>
      </c>
      <c r="S377">
        <v>111</v>
      </c>
      <c r="T377">
        <v>111</v>
      </c>
      <c r="U377">
        <v>114</v>
      </c>
      <c r="V377">
        <v>115</v>
      </c>
      <c r="W377">
        <v>111</v>
      </c>
      <c r="X377">
        <v>112</v>
      </c>
      <c r="Y377">
        <v>111</v>
      </c>
      <c r="Z377">
        <v>111</v>
      </c>
      <c r="AA377">
        <v>111</v>
      </c>
      <c r="AB377">
        <v>111</v>
      </c>
      <c r="AC377">
        <v>111</v>
      </c>
      <c r="AD377">
        <v>113</v>
      </c>
      <c r="AE377">
        <v>106</v>
      </c>
      <c r="AF377">
        <v>111</v>
      </c>
      <c r="AG377">
        <v>111</v>
      </c>
      <c r="AH377">
        <v>113</v>
      </c>
      <c r="AI377">
        <v>111</v>
      </c>
      <c r="AJ377">
        <v>117</v>
      </c>
      <c r="AK377">
        <v>117</v>
      </c>
      <c r="AL377">
        <v>117</v>
      </c>
      <c r="AM377">
        <v>121</v>
      </c>
      <c r="AN377">
        <v>119</v>
      </c>
      <c r="AO377">
        <v>117</v>
      </c>
      <c r="AP377">
        <v>118</v>
      </c>
      <c r="AQ377">
        <v>117</v>
      </c>
      <c r="AR377">
        <v>117</v>
      </c>
      <c r="AS377">
        <v>118</v>
      </c>
      <c r="AT377">
        <v>117</v>
      </c>
      <c r="AU377">
        <v>117</v>
      </c>
      <c r="AV377">
        <v>117</v>
      </c>
      <c r="AW377">
        <v>116</v>
      </c>
      <c r="AX377">
        <v>113</v>
      </c>
    </row>
    <row r="378" spans="1:50" x14ac:dyDescent="0.25">
      <c r="A378">
        <v>113</v>
      </c>
      <c r="B378" t="s">
        <v>119</v>
      </c>
      <c r="C378">
        <v>11</v>
      </c>
      <c r="D378" t="s">
        <v>95</v>
      </c>
      <c r="E378">
        <v>1</v>
      </c>
      <c r="F378" t="s">
        <v>96</v>
      </c>
      <c r="G378">
        <v>239</v>
      </c>
      <c r="H378">
        <v>239</v>
      </c>
      <c r="I378">
        <v>239</v>
      </c>
      <c r="J378">
        <v>239</v>
      </c>
      <c r="K378">
        <v>239</v>
      </c>
      <c r="L378">
        <v>239</v>
      </c>
      <c r="M378">
        <v>239</v>
      </c>
      <c r="N378">
        <v>239</v>
      </c>
      <c r="O378">
        <v>239</v>
      </c>
      <c r="P378">
        <v>239</v>
      </c>
      <c r="Q378">
        <v>239</v>
      </c>
      <c r="R378">
        <v>239</v>
      </c>
      <c r="S378">
        <v>239</v>
      </c>
      <c r="T378">
        <v>239</v>
      </c>
      <c r="U378">
        <v>239</v>
      </c>
      <c r="V378">
        <v>239</v>
      </c>
      <c r="W378">
        <v>239</v>
      </c>
      <c r="X378">
        <v>239</v>
      </c>
      <c r="Y378">
        <v>239</v>
      </c>
      <c r="Z378">
        <v>239</v>
      </c>
      <c r="AA378">
        <v>239</v>
      </c>
      <c r="AB378">
        <v>239</v>
      </c>
      <c r="AC378">
        <v>239</v>
      </c>
      <c r="AD378">
        <v>239</v>
      </c>
      <c r="AE378">
        <v>239</v>
      </c>
      <c r="AF378">
        <v>239</v>
      </c>
      <c r="AG378">
        <v>239</v>
      </c>
      <c r="AH378">
        <v>239</v>
      </c>
      <c r="AI378">
        <v>239</v>
      </c>
      <c r="AJ378">
        <v>239</v>
      </c>
      <c r="AK378">
        <v>239</v>
      </c>
      <c r="AL378">
        <v>239</v>
      </c>
      <c r="AM378">
        <v>239</v>
      </c>
      <c r="AN378">
        <v>239</v>
      </c>
      <c r="AO378">
        <v>239</v>
      </c>
      <c r="AP378">
        <v>239</v>
      </c>
      <c r="AQ378">
        <v>239</v>
      </c>
      <c r="AR378">
        <v>239</v>
      </c>
      <c r="AS378">
        <v>239</v>
      </c>
      <c r="AT378">
        <v>239</v>
      </c>
      <c r="AU378">
        <v>239</v>
      </c>
      <c r="AV378">
        <v>239</v>
      </c>
      <c r="AW378">
        <v>239</v>
      </c>
      <c r="AX378">
        <v>239</v>
      </c>
    </row>
    <row r="379" spans="1:50" x14ac:dyDescent="0.25">
      <c r="A379">
        <v>114</v>
      </c>
      <c r="B379" t="s">
        <v>94</v>
      </c>
      <c r="C379">
        <v>11</v>
      </c>
      <c r="D379" t="s">
        <v>95</v>
      </c>
      <c r="E379">
        <v>1</v>
      </c>
      <c r="F379" t="s">
        <v>96</v>
      </c>
      <c r="G379">
        <v>132</v>
      </c>
      <c r="H379">
        <v>130</v>
      </c>
      <c r="I379">
        <v>146</v>
      </c>
      <c r="J379">
        <v>140</v>
      </c>
      <c r="K379">
        <v>133</v>
      </c>
      <c r="L379">
        <v>142</v>
      </c>
      <c r="M379">
        <v>143</v>
      </c>
      <c r="N379">
        <v>141</v>
      </c>
      <c r="O379">
        <v>141</v>
      </c>
      <c r="P379">
        <v>142</v>
      </c>
      <c r="Q379">
        <v>136</v>
      </c>
      <c r="R379">
        <v>135</v>
      </c>
      <c r="S379">
        <v>134</v>
      </c>
      <c r="T379">
        <v>136</v>
      </c>
      <c r="U379">
        <v>150</v>
      </c>
      <c r="V379">
        <v>149</v>
      </c>
      <c r="W379">
        <v>149</v>
      </c>
      <c r="X379">
        <v>109</v>
      </c>
      <c r="Y379">
        <v>114</v>
      </c>
      <c r="Z379">
        <v>110</v>
      </c>
      <c r="AA379">
        <v>109</v>
      </c>
      <c r="AB379">
        <v>115</v>
      </c>
      <c r="AC379">
        <v>118</v>
      </c>
      <c r="AD379">
        <v>118</v>
      </c>
      <c r="AE379">
        <v>121</v>
      </c>
      <c r="AF379">
        <v>123</v>
      </c>
      <c r="AG379">
        <v>117</v>
      </c>
      <c r="AH379">
        <v>124</v>
      </c>
      <c r="AI379">
        <v>118</v>
      </c>
      <c r="AJ379">
        <v>123</v>
      </c>
      <c r="AK379">
        <v>119</v>
      </c>
      <c r="AL379">
        <v>119</v>
      </c>
      <c r="AM379">
        <v>117</v>
      </c>
      <c r="AN379">
        <v>115</v>
      </c>
      <c r="AO379">
        <v>116</v>
      </c>
      <c r="AP379">
        <v>115</v>
      </c>
      <c r="AQ379">
        <v>124</v>
      </c>
      <c r="AR379">
        <v>114</v>
      </c>
      <c r="AS379">
        <v>115</v>
      </c>
      <c r="AT379">
        <v>115</v>
      </c>
      <c r="AU379">
        <v>108</v>
      </c>
      <c r="AV379">
        <v>113</v>
      </c>
      <c r="AW379">
        <v>112</v>
      </c>
      <c r="AX379">
        <v>102</v>
      </c>
    </row>
    <row r="380" spans="1:50" x14ac:dyDescent="0.25">
      <c r="A380">
        <v>113</v>
      </c>
      <c r="B380" t="s">
        <v>119</v>
      </c>
      <c r="C380">
        <v>11</v>
      </c>
      <c r="D380" t="s">
        <v>95</v>
      </c>
      <c r="E380">
        <v>1</v>
      </c>
      <c r="F380" t="s">
        <v>96</v>
      </c>
      <c r="G380">
        <v>35</v>
      </c>
      <c r="H380">
        <v>29</v>
      </c>
      <c r="I380">
        <v>30</v>
      </c>
      <c r="J380">
        <v>31</v>
      </c>
      <c r="K380">
        <v>34</v>
      </c>
      <c r="L380">
        <v>31</v>
      </c>
      <c r="M380">
        <v>33</v>
      </c>
      <c r="N380">
        <v>32</v>
      </c>
      <c r="O380">
        <v>33</v>
      </c>
      <c r="P380">
        <v>32</v>
      </c>
      <c r="Q380">
        <v>32</v>
      </c>
      <c r="R380">
        <v>32</v>
      </c>
      <c r="S380">
        <v>34</v>
      </c>
      <c r="T380">
        <v>35</v>
      </c>
      <c r="U380">
        <v>35</v>
      </c>
      <c r="V380">
        <v>34</v>
      </c>
      <c r="W380">
        <v>35</v>
      </c>
      <c r="X380">
        <v>31</v>
      </c>
      <c r="Y380">
        <v>34</v>
      </c>
      <c r="Z380">
        <v>24</v>
      </c>
      <c r="AA380">
        <v>24</v>
      </c>
      <c r="AB380">
        <v>24</v>
      </c>
      <c r="AC380">
        <v>24</v>
      </c>
      <c r="AD380">
        <v>23</v>
      </c>
      <c r="AE380">
        <v>21</v>
      </c>
      <c r="AF380">
        <v>15</v>
      </c>
      <c r="AG380">
        <v>11</v>
      </c>
      <c r="AH380">
        <v>14</v>
      </c>
      <c r="AI380">
        <v>14</v>
      </c>
      <c r="AJ380">
        <v>14</v>
      </c>
      <c r="AK380">
        <v>14</v>
      </c>
      <c r="AL380">
        <v>14</v>
      </c>
      <c r="AM380">
        <v>14</v>
      </c>
      <c r="AN380">
        <v>14</v>
      </c>
      <c r="AO380">
        <v>14</v>
      </c>
      <c r="AP380">
        <v>14</v>
      </c>
      <c r="AQ380">
        <v>14</v>
      </c>
      <c r="AR380">
        <v>14</v>
      </c>
      <c r="AS380">
        <v>14</v>
      </c>
      <c r="AT380">
        <v>14</v>
      </c>
      <c r="AU380">
        <v>14</v>
      </c>
      <c r="AV380">
        <v>14</v>
      </c>
      <c r="AW380">
        <v>14</v>
      </c>
      <c r="AX380">
        <v>14</v>
      </c>
    </row>
    <row r="381" spans="1:50" x14ac:dyDescent="0.25">
      <c r="A381">
        <v>113</v>
      </c>
      <c r="B381" t="s">
        <v>119</v>
      </c>
      <c r="C381">
        <v>11</v>
      </c>
      <c r="D381" t="s">
        <v>95</v>
      </c>
      <c r="E381">
        <v>1</v>
      </c>
      <c r="F381" t="s">
        <v>96</v>
      </c>
      <c r="G381">
        <v>26</v>
      </c>
      <c r="H381">
        <v>26</v>
      </c>
      <c r="I381">
        <v>26</v>
      </c>
      <c r="J381">
        <v>26</v>
      </c>
      <c r="K381">
        <v>26</v>
      </c>
      <c r="L381">
        <v>26</v>
      </c>
      <c r="M381">
        <v>26</v>
      </c>
      <c r="N381">
        <v>26</v>
      </c>
      <c r="O381">
        <v>21</v>
      </c>
      <c r="P381">
        <v>27</v>
      </c>
      <c r="Q381">
        <v>23</v>
      </c>
      <c r="R381">
        <v>22</v>
      </c>
      <c r="S381">
        <v>22</v>
      </c>
      <c r="T381">
        <v>26</v>
      </c>
      <c r="U381">
        <v>27</v>
      </c>
      <c r="V381">
        <v>26</v>
      </c>
      <c r="W381">
        <v>26</v>
      </c>
      <c r="X381">
        <v>26</v>
      </c>
      <c r="Y381">
        <v>27</v>
      </c>
      <c r="Z381">
        <v>27</v>
      </c>
      <c r="AA381">
        <v>22</v>
      </c>
      <c r="AB381">
        <v>22</v>
      </c>
      <c r="AC381">
        <v>22</v>
      </c>
      <c r="AD381">
        <v>22</v>
      </c>
      <c r="AE381">
        <v>22</v>
      </c>
      <c r="AF381">
        <v>22</v>
      </c>
      <c r="AG381">
        <v>22</v>
      </c>
      <c r="AH381">
        <v>22</v>
      </c>
      <c r="AI381">
        <v>22</v>
      </c>
      <c r="AJ381">
        <v>22</v>
      </c>
      <c r="AK381">
        <v>22</v>
      </c>
      <c r="AL381">
        <v>22</v>
      </c>
      <c r="AM381">
        <v>23</v>
      </c>
      <c r="AN381">
        <v>22</v>
      </c>
      <c r="AO381">
        <v>18</v>
      </c>
      <c r="AP381">
        <v>24</v>
      </c>
      <c r="AQ381">
        <v>23</v>
      </c>
      <c r="AR381">
        <v>24</v>
      </c>
      <c r="AS381">
        <v>23</v>
      </c>
      <c r="AT381">
        <v>23</v>
      </c>
      <c r="AU381">
        <v>22</v>
      </c>
      <c r="AV381">
        <v>22</v>
      </c>
      <c r="AW381">
        <v>22</v>
      </c>
      <c r="AX381">
        <v>22</v>
      </c>
    </row>
    <row r="382" spans="1:50" x14ac:dyDescent="0.25">
      <c r="A382">
        <v>322</v>
      </c>
      <c r="B382" t="s">
        <v>1360</v>
      </c>
      <c r="C382">
        <v>32</v>
      </c>
      <c r="D382" t="s">
        <v>1045</v>
      </c>
      <c r="E382">
        <v>3</v>
      </c>
      <c r="F382" t="s">
        <v>206</v>
      </c>
      <c r="G382">
        <v>57</v>
      </c>
      <c r="H382">
        <v>56</v>
      </c>
      <c r="I382">
        <v>56</v>
      </c>
      <c r="J382">
        <v>54</v>
      </c>
      <c r="K382">
        <v>53</v>
      </c>
      <c r="L382">
        <v>54</v>
      </c>
      <c r="M382">
        <v>54</v>
      </c>
      <c r="N382">
        <v>58</v>
      </c>
      <c r="O382">
        <v>58</v>
      </c>
      <c r="P382">
        <v>64</v>
      </c>
      <c r="Q382">
        <v>64</v>
      </c>
      <c r="R382">
        <v>64</v>
      </c>
      <c r="S382">
        <v>65</v>
      </c>
      <c r="T382">
        <v>52</v>
      </c>
      <c r="U382">
        <v>62</v>
      </c>
      <c r="V382">
        <v>64</v>
      </c>
      <c r="W382">
        <v>55</v>
      </c>
      <c r="X382">
        <v>54</v>
      </c>
      <c r="Y382">
        <v>50</v>
      </c>
      <c r="Z382">
        <v>52</v>
      </c>
      <c r="AA382">
        <v>62</v>
      </c>
      <c r="AB382">
        <v>58</v>
      </c>
      <c r="AC382">
        <v>57</v>
      </c>
      <c r="AD382">
        <v>65</v>
      </c>
      <c r="AE382">
        <v>64</v>
      </c>
      <c r="AF382">
        <v>60</v>
      </c>
      <c r="AG382">
        <v>55</v>
      </c>
      <c r="AH382">
        <v>61</v>
      </c>
      <c r="AI382">
        <v>53</v>
      </c>
      <c r="AJ382">
        <v>56</v>
      </c>
      <c r="AK382">
        <v>54</v>
      </c>
      <c r="AL382">
        <v>54</v>
      </c>
      <c r="AM382">
        <v>57</v>
      </c>
      <c r="AN382">
        <v>59</v>
      </c>
      <c r="AO382">
        <v>57</v>
      </c>
      <c r="AP382">
        <v>49</v>
      </c>
      <c r="AQ382">
        <v>60</v>
      </c>
      <c r="AR382">
        <v>60</v>
      </c>
      <c r="AS382">
        <v>60</v>
      </c>
      <c r="AT382">
        <v>49</v>
      </c>
      <c r="AU382">
        <v>53</v>
      </c>
      <c r="AV382">
        <v>55</v>
      </c>
      <c r="AW382">
        <v>53</v>
      </c>
      <c r="AX382">
        <v>55</v>
      </c>
    </row>
    <row r="383" spans="1:50" x14ac:dyDescent="0.25">
      <c r="A383">
        <v>312</v>
      </c>
      <c r="B383" t="s">
        <v>204</v>
      </c>
      <c r="C383">
        <v>31</v>
      </c>
      <c r="D383" t="s">
        <v>205</v>
      </c>
      <c r="E383">
        <v>3</v>
      </c>
      <c r="F383" t="s">
        <v>206</v>
      </c>
      <c r="G383">
        <v>13</v>
      </c>
      <c r="H383">
        <v>14</v>
      </c>
      <c r="I383">
        <v>12</v>
      </c>
      <c r="J383">
        <v>11</v>
      </c>
      <c r="K383">
        <v>14</v>
      </c>
      <c r="L383">
        <v>14</v>
      </c>
      <c r="M383">
        <v>14</v>
      </c>
      <c r="N383">
        <v>12</v>
      </c>
      <c r="O383">
        <v>12</v>
      </c>
      <c r="P383">
        <v>12</v>
      </c>
      <c r="Q383">
        <v>13</v>
      </c>
      <c r="R383">
        <v>13</v>
      </c>
      <c r="S383">
        <v>12</v>
      </c>
      <c r="T383">
        <v>14</v>
      </c>
      <c r="U383">
        <v>13</v>
      </c>
      <c r="V383">
        <v>12</v>
      </c>
      <c r="W383">
        <v>15</v>
      </c>
      <c r="X383">
        <v>12</v>
      </c>
      <c r="Y383">
        <v>14</v>
      </c>
      <c r="Z383">
        <v>17</v>
      </c>
      <c r="AA383">
        <v>15</v>
      </c>
      <c r="AB383">
        <v>14</v>
      </c>
      <c r="AC383">
        <v>13</v>
      </c>
      <c r="AD383">
        <v>14</v>
      </c>
      <c r="AE383">
        <v>13</v>
      </c>
      <c r="AF383">
        <v>12</v>
      </c>
      <c r="AG383">
        <v>14</v>
      </c>
      <c r="AH383">
        <v>16</v>
      </c>
      <c r="AI383">
        <v>15</v>
      </c>
      <c r="AJ383">
        <v>14</v>
      </c>
      <c r="AK383">
        <v>14</v>
      </c>
      <c r="AL383">
        <v>12</v>
      </c>
      <c r="AM383">
        <v>1</v>
      </c>
      <c r="AN383">
        <v>1</v>
      </c>
      <c r="AO383">
        <v>1</v>
      </c>
      <c r="AP383">
        <v>1</v>
      </c>
      <c r="AQ383">
        <v>3</v>
      </c>
      <c r="AR383">
        <v>3</v>
      </c>
      <c r="AS383">
        <v>3</v>
      </c>
      <c r="AT383">
        <v>3</v>
      </c>
      <c r="AU383">
        <v>3</v>
      </c>
      <c r="AV383">
        <v>3</v>
      </c>
      <c r="AW383">
        <v>3</v>
      </c>
      <c r="AX383">
        <v>3</v>
      </c>
    </row>
    <row r="384" spans="1:50" x14ac:dyDescent="0.25">
      <c r="A384">
        <v>529</v>
      </c>
      <c r="B384" t="s">
        <v>428</v>
      </c>
      <c r="C384">
        <v>52</v>
      </c>
      <c r="D384" t="s">
        <v>429</v>
      </c>
      <c r="E384">
        <v>5</v>
      </c>
      <c r="F384" t="s">
        <v>143</v>
      </c>
      <c r="G384">
        <v>43</v>
      </c>
      <c r="H384">
        <v>43</v>
      </c>
      <c r="I384">
        <v>38</v>
      </c>
      <c r="J384">
        <v>43</v>
      </c>
      <c r="K384">
        <v>38</v>
      </c>
      <c r="L384">
        <v>38</v>
      </c>
      <c r="M384">
        <v>43</v>
      </c>
      <c r="N384">
        <v>43</v>
      </c>
      <c r="O384">
        <v>43</v>
      </c>
      <c r="P384">
        <v>43</v>
      </c>
      <c r="Q384">
        <v>43</v>
      </c>
      <c r="R384">
        <v>43</v>
      </c>
      <c r="S384">
        <v>43</v>
      </c>
      <c r="T384">
        <v>43</v>
      </c>
      <c r="U384">
        <v>41</v>
      </c>
      <c r="V384">
        <v>41</v>
      </c>
      <c r="W384">
        <v>41</v>
      </c>
      <c r="X384">
        <v>41</v>
      </c>
      <c r="Y384">
        <v>36</v>
      </c>
      <c r="Z384">
        <v>36</v>
      </c>
      <c r="AA384">
        <v>41</v>
      </c>
      <c r="AB384">
        <v>41</v>
      </c>
      <c r="AC384">
        <v>41</v>
      </c>
      <c r="AD384">
        <v>41</v>
      </c>
      <c r="AE384">
        <v>41</v>
      </c>
      <c r="AF384">
        <v>41</v>
      </c>
      <c r="AG384">
        <v>41</v>
      </c>
      <c r="AH384">
        <v>36</v>
      </c>
      <c r="AI384">
        <v>41</v>
      </c>
      <c r="AJ384">
        <v>41</v>
      </c>
      <c r="AK384">
        <v>41</v>
      </c>
      <c r="AL384">
        <v>41</v>
      </c>
      <c r="AM384">
        <v>41</v>
      </c>
      <c r="AN384">
        <v>39</v>
      </c>
      <c r="AO384">
        <v>39</v>
      </c>
      <c r="AP384">
        <v>39</v>
      </c>
      <c r="AQ384">
        <v>28</v>
      </c>
      <c r="AR384">
        <v>33</v>
      </c>
      <c r="AS384">
        <v>28</v>
      </c>
      <c r="AT384">
        <v>28</v>
      </c>
      <c r="AU384">
        <v>28</v>
      </c>
      <c r="AV384">
        <v>28</v>
      </c>
      <c r="AW384">
        <v>28</v>
      </c>
      <c r="AX384">
        <v>28</v>
      </c>
    </row>
    <row r="385" spans="1:50" x14ac:dyDescent="0.25">
      <c r="A385">
        <v>113</v>
      </c>
      <c r="B385" t="s">
        <v>119</v>
      </c>
      <c r="C385">
        <v>11</v>
      </c>
      <c r="D385" t="s">
        <v>95</v>
      </c>
      <c r="E385">
        <v>1</v>
      </c>
      <c r="F385" t="s">
        <v>96</v>
      </c>
      <c r="G385">
        <v>47</v>
      </c>
      <c r="H385">
        <v>47</v>
      </c>
      <c r="I385">
        <v>47</v>
      </c>
      <c r="J385">
        <v>47</v>
      </c>
      <c r="K385">
        <v>47</v>
      </c>
      <c r="L385">
        <v>47</v>
      </c>
      <c r="M385">
        <v>47</v>
      </c>
      <c r="N385">
        <v>47</v>
      </c>
      <c r="O385">
        <v>47</v>
      </c>
      <c r="P385">
        <v>47</v>
      </c>
      <c r="Q385">
        <v>47</v>
      </c>
      <c r="R385">
        <v>47</v>
      </c>
      <c r="S385">
        <v>47</v>
      </c>
      <c r="T385">
        <v>47</v>
      </c>
      <c r="U385">
        <v>47</v>
      </c>
      <c r="V385">
        <v>48</v>
      </c>
      <c r="W385">
        <v>48</v>
      </c>
      <c r="X385">
        <v>48</v>
      </c>
      <c r="Y385">
        <v>48</v>
      </c>
      <c r="Z385">
        <v>49</v>
      </c>
      <c r="AA385">
        <v>49</v>
      </c>
      <c r="AB385">
        <v>49</v>
      </c>
      <c r="AC385">
        <v>49</v>
      </c>
      <c r="AD385">
        <v>49</v>
      </c>
      <c r="AE385">
        <v>49</v>
      </c>
      <c r="AF385">
        <v>49</v>
      </c>
      <c r="AG385">
        <v>49</v>
      </c>
      <c r="AH385">
        <v>49</v>
      </c>
      <c r="AI385">
        <v>49</v>
      </c>
      <c r="AJ385">
        <v>49</v>
      </c>
      <c r="AK385">
        <v>49</v>
      </c>
      <c r="AL385">
        <v>49</v>
      </c>
      <c r="AM385">
        <v>47</v>
      </c>
      <c r="AN385">
        <v>47</v>
      </c>
      <c r="AO385">
        <v>47</v>
      </c>
      <c r="AP385">
        <v>47</v>
      </c>
      <c r="AQ385">
        <v>47</v>
      </c>
      <c r="AR385">
        <v>47</v>
      </c>
      <c r="AS385">
        <v>47</v>
      </c>
      <c r="AT385">
        <v>47</v>
      </c>
      <c r="AU385">
        <v>47</v>
      </c>
      <c r="AV385">
        <v>47</v>
      </c>
      <c r="AW385">
        <v>47</v>
      </c>
      <c r="AX385">
        <v>47</v>
      </c>
    </row>
    <row r="386" spans="1:50" x14ac:dyDescent="0.25">
      <c r="A386">
        <v>113</v>
      </c>
      <c r="B386" t="s">
        <v>119</v>
      </c>
      <c r="C386">
        <v>11</v>
      </c>
      <c r="D386" t="s">
        <v>95</v>
      </c>
      <c r="E386">
        <v>1</v>
      </c>
      <c r="F386" t="s">
        <v>96</v>
      </c>
      <c r="G386">
        <v>22</v>
      </c>
      <c r="H386">
        <v>22</v>
      </c>
      <c r="I386">
        <v>23</v>
      </c>
      <c r="J386">
        <v>23</v>
      </c>
      <c r="K386">
        <v>15</v>
      </c>
      <c r="L386">
        <v>17</v>
      </c>
      <c r="M386">
        <v>14</v>
      </c>
      <c r="N386">
        <v>15</v>
      </c>
      <c r="O386">
        <v>16</v>
      </c>
      <c r="P386">
        <v>16</v>
      </c>
      <c r="Q386">
        <v>18</v>
      </c>
      <c r="R386">
        <v>18</v>
      </c>
      <c r="S386">
        <v>16</v>
      </c>
      <c r="T386">
        <v>14</v>
      </c>
      <c r="U386">
        <v>16</v>
      </c>
      <c r="V386">
        <v>16</v>
      </c>
      <c r="W386">
        <v>18</v>
      </c>
      <c r="X386">
        <v>17</v>
      </c>
      <c r="Y386">
        <v>16</v>
      </c>
      <c r="Z386">
        <v>19</v>
      </c>
      <c r="AA386">
        <v>14</v>
      </c>
      <c r="AB386">
        <v>13</v>
      </c>
      <c r="AC386">
        <v>15</v>
      </c>
      <c r="AD386">
        <v>14</v>
      </c>
      <c r="AE386">
        <v>15</v>
      </c>
      <c r="AF386">
        <v>13</v>
      </c>
      <c r="AG386">
        <v>14</v>
      </c>
      <c r="AH386">
        <v>15</v>
      </c>
      <c r="AI386">
        <v>14</v>
      </c>
      <c r="AJ386">
        <v>16</v>
      </c>
      <c r="AK386">
        <v>16</v>
      </c>
      <c r="AL386">
        <v>13</v>
      </c>
      <c r="AM386">
        <v>13</v>
      </c>
      <c r="AN386">
        <v>12</v>
      </c>
      <c r="AO386">
        <v>13</v>
      </c>
      <c r="AP386">
        <v>12</v>
      </c>
      <c r="AQ386">
        <v>12</v>
      </c>
      <c r="AR386">
        <v>13</v>
      </c>
      <c r="AS386">
        <v>13</v>
      </c>
      <c r="AT386">
        <v>17</v>
      </c>
      <c r="AU386">
        <v>16</v>
      </c>
      <c r="AV386">
        <v>16</v>
      </c>
      <c r="AW386">
        <v>14</v>
      </c>
      <c r="AX386">
        <v>16</v>
      </c>
    </row>
    <row r="387" spans="1:50" x14ac:dyDescent="0.25">
      <c r="A387">
        <v>114</v>
      </c>
      <c r="B387" t="s">
        <v>94</v>
      </c>
      <c r="C387">
        <v>11</v>
      </c>
      <c r="D387" t="s">
        <v>95</v>
      </c>
      <c r="E387">
        <v>1</v>
      </c>
      <c r="F387" t="s">
        <v>96</v>
      </c>
      <c r="G387">
        <v>9</v>
      </c>
      <c r="H387">
        <v>9</v>
      </c>
      <c r="I387">
        <v>9</v>
      </c>
      <c r="J387">
        <v>9</v>
      </c>
      <c r="K387">
        <v>9</v>
      </c>
      <c r="L387">
        <v>9</v>
      </c>
      <c r="M387">
        <v>9</v>
      </c>
      <c r="N387">
        <v>9</v>
      </c>
      <c r="O387">
        <v>9</v>
      </c>
      <c r="P387">
        <v>9</v>
      </c>
      <c r="Q387">
        <v>9</v>
      </c>
      <c r="R387">
        <v>9</v>
      </c>
      <c r="S387">
        <v>9</v>
      </c>
      <c r="T387">
        <v>9</v>
      </c>
      <c r="U387">
        <v>9</v>
      </c>
      <c r="V387">
        <v>9</v>
      </c>
      <c r="W387">
        <v>9</v>
      </c>
      <c r="X387">
        <v>9</v>
      </c>
      <c r="Y387">
        <v>9</v>
      </c>
      <c r="Z387">
        <v>9</v>
      </c>
      <c r="AA387">
        <v>9</v>
      </c>
      <c r="AB387">
        <v>9</v>
      </c>
      <c r="AC387">
        <v>9</v>
      </c>
      <c r="AD387">
        <v>9</v>
      </c>
      <c r="AE387">
        <v>9</v>
      </c>
      <c r="AF387">
        <v>9</v>
      </c>
      <c r="AG387">
        <v>9</v>
      </c>
      <c r="AH387">
        <v>9</v>
      </c>
      <c r="AI387">
        <v>9</v>
      </c>
      <c r="AJ387">
        <v>9</v>
      </c>
      <c r="AK387">
        <v>9</v>
      </c>
      <c r="AL387">
        <v>9</v>
      </c>
      <c r="AM387">
        <v>9</v>
      </c>
      <c r="AN387">
        <v>9</v>
      </c>
      <c r="AO387">
        <v>9</v>
      </c>
      <c r="AP387">
        <v>9</v>
      </c>
      <c r="AQ387">
        <v>9</v>
      </c>
      <c r="AR387">
        <v>9</v>
      </c>
      <c r="AS387">
        <v>9</v>
      </c>
      <c r="AT387">
        <v>9</v>
      </c>
      <c r="AU387">
        <v>9</v>
      </c>
      <c r="AV387">
        <v>9</v>
      </c>
      <c r="AW387">
        <v>9</v>
      </c>
      <c r="AX387">
        <v>9</v>
      </c>
    </row>
    <row r="388" spans="1:50" x14ac:dyDescent="0.25">
      <c r="A388">
        <v>113</v>
      </c>
      <c r="B388" t="s">
        <v>119</v>
      </c>
      <c r="C388">
        <v>11</v>
      </c>
      <c r="D388" t="s">
        <v>95</v>
      </c>
      <c r="E388">
        <v>1</v>
      </c>
      <c r="F388" t="s">
        <v>96</v>
      </c>
      <c r="G388">
        <v>21</v>
      </c>
      <c r="H388">
        <v>21</v>
      </c>
      <c r="I388">
        <v>21</v>
      </c>
      <c r="J388">
        <v>23</v>
      </c>
      <c r="K388">
        <v>23</v>
      </c>
      <c r="L388">
        <v>23</v>
      </c>
      <c r="M388">
        <v>23</v>
      </c>
      <c r="N388">
        <v>23</v>
      </c>
      <c r="O388">
        <v>23</v>
      </c>
      <c r="P388">
        <v>23</v>
      </c>
      <c r="Q388">
        <v>23</v>
      </c>
      <c r="R388">
        <v>23</v>
      </c>
      <c r="S388">
        <v>24</v>
      </c>
      <c r="T388">
        <v>24</v>
      </c>
      <c r="U388">
        <v>24</v>
      </c>
      <c r="V388">
        <v>24</v>
      </c>
      <c r="W388">
        <v>24</v>
      </c>
      <c r="X388">
        <v>24</v>
      </c>
      <c r="Y388">
        <v>24</v>
      </c>
      <c r="Z388">
        <v>24</v>
      </c>
      <c r="AA388">
        <v>24</v>
      </c>
      <c r="AB388">
        <v>24</v>
      </c>
      <c r="AC388">
        <v>24</v>
      </c>
      <c r="AD388">
        <v>24</v>
      </c>
      <c r="AE388">
        <v>24</v>
      </c>
      <c r="AF388">
        <v>24</v>
      </c>
      <c r="AG388">
        <v>24</v>
      </c>
      <c r="AH388">
        <v>25</v>
      </c>
      <c r="AI388">
        <v>25</v>
      </c>
      <c r="AJ388">
        <v>25</v>
      </c>
      <c r="AK388">
        <v>25</v>
      </c>
      <c r="AL388">
        <v>25</v>
      </c>
      <c r="AM388">
        <v>25</v>
      </c>
      <c r="AN388">
        <v>25</v>
      </c>
      <c r="AO388">
        <v>25</v>
      </c>
      <c r="AP388">
        <v>25</v>
      </c>
      <c r="AQ388">
        <v>25</v>
      </c>
      <c r="AR388">
        <v>25</v>
      </c>
      <c r="AS388">
        <v>25</v>
      </c>
      <c r="AT388">
        <v>25</v>
      </c>
      <c r="AU388">
        <v>25</v>
      </c>
      <c r="AV388">
        <v>25</v>
      </c>
      <c r="AW388">
        <v>25</v>
      </c>
      <c r="AX388">
        <v>25</v>
      </c>
    </row>
    <row r="389" spans="1:50" x14ac:dyDescent="0.25">
      <c r="A389">
        <v>311</v>
      </c>
      <c r="B389" t="s">
        <v>613</v>
      </c>
      <c r="C389">
        <v>31</v>
      </c>
      <c r="D389" t="s">
        <v>205</v>
      </c>
      <c r="E389">
        <v>3</v>
      </c>
      <c r="F389" t="s">
        <v>206</v>
      </c>
      <c r="G389">
        <v>153</v>
      </c>
      <c r="H389">
        <v>153</v>
      </c>
      <c r="I389">
        <v>153</v>
      </c>
      <c r="J389">
        <v>153</v>
      </c>
      <c r="K389">
        <v>153</v>
      </c>
      <c r="L389">
        <v>153</v>
      </c>
      <c r="M389">
        <v>153</v>
      </c>
      <c r="N389">
        <v>153</v>
      </c>
      <c r="O389">
        <v>153</v>
      </c>
      <c r="P389">
        <v>153</v>
      </c>
      <c r="Q389">
        <v>153</v>
      </c>
      <c r="R389">
        <v>153</v>
      </c>
      <c r="S389">
        <v>153</v>
      </c>
      <c r="T389">
        <v>153</v>
      </c>
      <c r="U389">
        <v>153</v>
      </c>
      <c r="V389">
        <v>153</v>
      </c>
      <c r="W389">
        <v>153</v>
      </c>
      <c r="X389">
        <v>153</v>
      </c>
      <c r="Y389">
        <v>153</v>
      </c>
      <c r="Z389">
        <v>153</v>
      </c>
      <c r="AA389">
        <v>153</v>
      </c>
      <c r="AB389">
        <v>153</v>
      </c>
      <c r="AC389">
        <v>153</v>
      </c>
      <c r="AD389">
        <v>153</v>
      </c>
      <c r="AE389">
        <v>153</v>
      </c>
      <c r="AF389">
        <v>153</v>
      </c>
      <c r="AG389">
        <v>153</v>
      </c>
      <c r="AH389">
        <v>153</v>
      </c>
      <c r="AI389">
        <v>153</v>
      </c>
      <c r="AJ389">
        <v>153</v>
      </c>
      <c r="AK389">
        <v>153</v>
      </c>
      <c r="AL389">
        <v>153</v>
      </c>
      <c r="AM389">
        <v>153</v>
      </c>
      <c r="AN389">
        <v>153</v>
      </c>
      <c r="AO389">
        <v>153</v>
      </c>
      <c r="AP389">
        <v>153</v>
      </c>
      <c r="AQ389">
        <v>145</v>
      </c>
      <c r="AR389">
        <v>144</v>
      </c>
      <c r="AS389">
        <v>142</v>
      </c>
      <c r="AT389">
        <v>141</v>
      </c>
      <c r="AU389">
        <v>141</v>
      </c>
      <c r="AV389">
        <v>141</v>
      </c>
      <c r="AW389">
        <v>141</v>
      </c>
      <c r="AX389">
        <v>141</v>
      </c>
    </row>
    <row r="390" spans="1:50" x14ac:dyDescent="0.25">
      <c r="A390">
        <v>117</v>
      </c>
      <c r="B390" t="s">
        <v>376</v>
      </c>
      <c r="C390">
        <v>11</v>
      </c>
      <c r="D390" t="s">
        <v>95</v>
      </c>
      <c r="E390">
        <v>1</v>
      </c>
      <c r="F390" t="s">
        <v>96</v>
      </c>
      <c r="G390">
        <v>12</v>
      </c>
      <c r="H390">
        <v>12</v>
      </c>
      <c r="I390">
        <v>12</v>
      </c>
      <c r="J390">
        <v>12</v>
      </c>
      <c r="K390">
        <v>12</v>
      </c>
      <c r="L390">
        <v>12</v>
      </c>
      <c r="M390">
        <v>12</v>
      </c>
      <c r="N390">
        <v>12</v>
      </c>
      <c r="O390">
        <v>12</v>
      </c>
      <c r="P390">
        <v>12</v>
      </c>
      <c r="Q390">
        <v>12</v>
      </c>
      <c r="R390">
        <v>12</v>
      </c>
      <c r="S390">
        <v>12</v>
      </c>
      <c r="T390">
        <v>12</v>
      </c>
      <c r="U390">
        <v>12</v>
      </c>
      <c r="V390">
        <v>12</v>
      </c>
      <c r="W390">
        <v>12</v>
      </c>
      <c r="X390">
        <v>12</v>
      </c>
      <c r="Y390">
        <v>12</v>
      </c>
      <c r="Z390">
        <v>12</v>
      </c>
      <c r="AA390">
        <v>12</v>
      </c>
      <c r="AB390">
        <v>12</v>
      </c>
      <c r="AC390">
        <v>12</v>
      </c>
      <c r="AD390">
        <v>12</v>
      </c>
      <c r="AE390">
        <v>12</v>
      </c>
      <c r="AF390">
        <v>12</v>
      </c>
      <c r="AG390">
        <v>12</v>
      </c>
      <c r="AH390">
        <v>12</v>
      </c>
      <c r="AI390">
        <v>12</v>
      </c>
      <c r="AJ390">
        <v>12</v>
      </c>
      <c r="AK390">
        <v>12</v>
      </c>
      <c r="AL390">
        <v>12</v>
      </c>
      <c r="AM390">
        <v>12</v>
      </c>
      <c r="AN390">
        <v>12</v>
      </c>
      <c r="AO390">
        <v>12</v>
      </c>
      <c r="AP390">
        <v>12</v>
      </c>
      <c r="AQ390">
        <v>12</v>
      </c>
      <c r="AR390">
        <v>12</v>
      </c>
      <c r="AS390">
        <v>12</v>
      </c>
      <c r="AT390">
        <v>12</v>
      </c>
      <c r="AU390">
        <v>12</v>
      </c>
      <c r="AV390">
        <v>12</v>
      </c>
      <c r="AW390">
        <v>12</v>
      </c>
      <c r="AX390">
        <v>12</v>
      </c>
    </row>
    <row r="391" spans="1:50" x14ac:dyDescent="0.25">
      <c r="A391">
        <v>114</v>
      </c>
      <c r="B391" t="s">
        <v>94</v>
      </c>
      <c r="C391">
        <v>11</v>
      </c>
      <c r="D391" t="s">
        <v>95</v>
      </c>
      <c r="E391">
        <v>1</v>
      </c>
      <c r="F391" t="s">
        <v>96</v>
      </c>
      <c r="G391">
        <v>27</v>
      </c>
      <c r="H391">
        <v>23</v>
      </c>
      <c r="I391">
        <v>23</v>
      </c>
      <c r="J391">
        <v>27</v>
      </c>
      <c r="K391">
        <v>23</v>
      </c>
      <c r="L391">
        <v>27</v>
      </c>
      <c r="M391">
        <v>23</v>
      </c>
      <c r="N391">
        <v>27</v>
      </c>
      <c r="O391">
        <v>23</v>
      </c>
      <c r="P391">
        <v>25</v>
      </c>
      <c r="Q391">
        <v>25</v>
      </c>
      <c r="R391">
        <v>26</v>
      </c>
      <c r="S391">
        <v>25</v>
      </c>
      <c r="T391">
        <v>25</v>
      </c>
      <c r="U391">
        <v>25</v>
      </c>
      <c r="V391">
        <v>29</v>
      </c>
      <c r="W391">
        <v>25</v>
      </c>
      <c r="X391">
        <v>25</v>
      </c>
      <c r="Y391">
        <v>25</v>
      </c>
      <c r="Z391">
        <v>25</v>
      </c>
      <c r="AA391">
        <v>25</v>
      </c>
      <c r="AB391">
        <v>28</v>
      </c>
      <c r="AC391">
        <v>25</v>
      </c>
      <c r="AD391">
        <v>25</v>
      </c>
      <c r="AE391">
        <v>28</v>
      </c>
      <c r="AF391">
        <v>25</v>
      </c>
      <c r="AG391">
        <v>28</v>
      </c>
      <c r="AH391">
        <v>25</v>
      </c>
      <c r="AI391">
        <v>25</v>
      </c>
      <c r="AJ391">
        <v>25</v>
      </c>
      <c r="AK391">
        <v>25</v>
      </c>
      <c r="AL391">
        <v>25</v>
      </c>
      <c r="AM391">
        <v>25</v>
      </c>
      <c r="AN391">
        <v>25</v>
      </c>
      <c r="AO391">
        <v>25</v>
      </c>
      <c r="AP391">
        <v>25</v>
      </c>
      <c r="AQ391">
        <v>22</v>
      </c>
      <c r="AR391">
        <v>22</v>
      </c>
      <c r="AS391">
        <v>22</v>
      </c>
      <c r="AT391">
        <v>22</v>
      </c>
      <c r="AU391">
        <v>22</v>
      </c>
      <c r="AV391">
        <v>22</v>
      </c>
      <c r="AW391">
        <v>22</v>
      </c>
      <c r="AX391">
        <v>22</v>
      </c>
    </row>
    <row r="392" spans="1:50" x14ac:dyDescent="0.25">
      <c r="A392">
        <v>113</v>
      </c>
      <c r="B392" t="s">
        <v>119</v>
      </c>
      <c r="C392">
        <v>11</v>
      </c>
      <c r="D392" t="s">
        <v>95</v>
      </c>
      <c r="E392">
        <v>1</v>
      </c>
      <c r="F392" t="s">
        <v>96</v>
      </c>
      <c r="G392">
        <v>82</v>
      </c>
      <c r="H392">
        <v>82</v>
      </c>
      <c r="I392">
        <v>81</v>
      </c>
      <c r="J392">
        <v>82</v>
      </c>
      <c r="K392">
        <v>82</v>
      </c>
      <c r="L392">
        <v>81</v>
      </c>
      <c r="M392">
        <v>82</v>
      </c>
      <c r="N392">
        <v>82</v>
      </c>
      <c r="O392">
        <v>82</v>
      </c>
      <c r="P392">
        <v>81</v>
      </c>
      <c r="Q392">
        <v>82</v>
      </c>
      <c r="R392">
        <v>81</v>
      </c>
      <c r="S392">
        <v>82</v>
      </c>
      <c r="T392">
        <v>81</v>
      </c>
      <c r="U392">
        <v>81</v>
      </c>
      <c r="V392">
        <v>82</v>
      </c>
      <c r="W392">
        <v>82</v>
      </c>
      <c r="X392">
        <v>83</v>
      </c>
      <c r="Y392">
        <v>82</v>
      </c>
      <c r="Z392">
        <v>83</v>
      </c>
      <c r="AA392">
        <v>82</v>
      </c>
      <c r="AB392">
        <v>83</v>
      </c>
      <c r="AC392">
        <v>83</v>
      </c>
      <c r="AD392">
        <v>83</v>
      </c>
      <c r="AE392">
        <v>82</v>
      </c>
      <c r="AF392">
        <v>83</v>
      </c>
      <c r="AG392">
        <v>83</v>
      </c>
      <c r="AH392">
        <v>82</v>
      </c>
      <c r="AI392">
        <v>83</v>
      </c>
      <c r="AJ392">
        <v>83</v>
      </c>
      <c r="AK392">
        <v>83</v>
      </c>
      <c r="AL392">
        <v>82</v>
      </c>
      <c r="AM392">
        <v>82</v>
      </c>
      <c r="AN392">
        <v>82</v>
      </c>
      <c r="AO392">
        <v>83</v>
      </c>
      <c r="AP392">
        <v>83</v>
      </c>
      <c r="AQ392">
        <v>82</v>
      </c>
      <c r="AR392">
        <v>82</v>
      </c>
      <c r="AS392">
        <v>82</v>
      </c>
      <c r="AT392">
        <v>82</v>
      </c>
      <c r="AU392">
        <v>82</v>
      </c>
      <c r="AV392">
        <v>82</v>
      </c>
      <c r="AW392">
        <v>82</v>
      </c>
      <c r="AX392">
        <v>82</v>
      </c>
    </row>
    <row r="393" spans="1:50" x14ac:dyDescent="0.25">
      <c r="A393">
        <v>113</v>
      </c>
      <c r="B393" t="s">
        <v>119</v>
      </c>
      <c r="C393">
        <v>11</v>
      </c>
      <c r="D393" t="s">
        <v>95</v>
      </c>
      <c r="E393">
        <v>1</v>
      </c>
      <c r="F393" t="s">
        <v>96</v>
      </c>
      <c r="G393">
        <v>133</v>
      </c>
      <c r="H393">
        <v>126</v>
      </c>
      <c r="I393">
        <v>134</v>
      </c>
      <c r="J393">
        <v>122</v>
      </c>
      <c r="K393">
        <v>119</v>
      </c>
      <c r="L393">
        <v>125</v>
      </c>
      <c r="M393">
        <v>119</v>
      </c>
      <c r="N393">
        <v>118</v>
      </c>
      <c r="O393">
        <v>116</v>
      </c>
      <c r="P393">
        <v>127</v>
      </c>
      <c r="Q393">
        <v>109</v>
      </c>
      <c r="R393">
        <v>106</v>
      </c>
      <c r="S393">
        <v>112</v>
      </c>
      <c r="T393">
        <v>114</v>
      </c>
      <c r="U393">
        <v>121</v>
      </c>
      <c r="V393">
        <v>115</v>
      </c>
      <c r="W393">
        <v>120</v>
      </c>
      <c r="X393">
        <v>120</v>
      </c>
      <c r="Y393">
        <v>120</v>
      </c>
      <c r="Z393">
        <v>118</v>
      </c>
      <c r="AA393">
        <v>113</v>
      </c>
      <c r="AB393">
        <v>118</v>
      </c>
      <c r="AC393">
        <v>119</v>
      </c>
      <c r="AD393">
        <v>117</v>
      </c>
      <c r="AE393">
        <v>123</v>
      </c>
      <c r="AF393">
        <v>134</v>
      </c>
      <c r="AG393">
        <v>138</v>
      </c>
      <c r="AH393">
        <v>127</v>
      </c>
      <c r="AI393">
        <v>127</v>
      </c>
      <c r="AJ393">
        <v>128</v>
      </c>
      <c r="AK393">
        <v>127</v>
      </c>
      <c r="AL393">
        <v>113</v>
      </c>
      <c r="AM393">
        <v>114</v>
      </c>
      <c r="AN393">
        <v>106</v>
      </c>
      <c r="AO393">
        <v>106</v>
      </c>
      <c r="AP393">
        <v>107</v>
      </c>
      <c r="AQ393">
        <v>107</v>
      </c>
      <c r="AR393">
        <v>108</v>
      </c>
      <c r="AS393">
        <v>108</v>
      </c>
      <c r="AT393">
        <v>107</v>
      </c>
      <c r="AU393">
        <v>112</v>
      </c>
      <c r="AV393">
        <v>113</v>
      </c>
      <c r="AW393">
        <v>112</v>
      </c>
      <c r="AX393">
        <v>109</v>
      </c>
    </row>
    <row r="394" spans="1:50" x14ac:dyDescent="0.25">
      <c r="A394">
        <v>114</v>
      </c>
      <c r="B394" t="s">
        <v>94</v>
      </c>
      <c r="C394">
        <v>11</v>
      </c>
      <c r="D394" t="s">
        <v>95</v>
      </c>
      <c r="E394">
        <v>1</v>
      </c>
      <c r="F394" t="s">
        <v>96</v>
      </c>
      <c r="G394">
        <v>21</v>
      </c>
      <c r="H394">
        <v>21</v>
      </c>
      <c r="I394">
        <v>21</v>
      </c>
      <c r="J394">
        <v>21</v>
      </c>
      <c r="K394">
        <v>21</v>
      </c>
      <c r="L394">
        <v>21</v>
      </c>
      <c r="M394">
        <v>21</v>
      </c>
      <c r="N394">
        <v>21</v>
      </c>
      <c r="O394">
        <v>21</v>
      </c>
      <c r="P394">
        <v>21</v>
      </c>
      <c r="Q394">
        <v>21</v>
      </c>
      <c r="R394">
        <v>21</v>
      </c>
      <c r="S394">
        <v>21</v>
      </c>
      <c r="T394">
        <v>21</v>
      </c>
      <c r="U394">
        <v>21</v>
      </c>
      <c r="V394">
        <v>21</v>
      </c>
      <c r="W394">
        <v>21</v>
      </c>
      <c r="X394">
        <v>21</v>
      </c>
      <c r="Y394">
        <v>21</v>
      </c>
      <c r="Z394">
        <v>21</v>
      </c>
      <c r="AA394">
        <v>21</v>
      </c>
      <c r="AB394">
        <v>21</v>
      </c>
      <c r="AC394">
        <v>21</v>
      </c>
      <c r="AD394">
        <v>21</v>
      </c>
      <c r="AE394">
        <v>21</v>
      </c>
      <c r="AF394">
        <v>21</v>
      </c>
      <c r="AG394">
        <v>21</v>
      </c>
      <c r="AH394">
        <v>21</v>
      </c>
      <c r="AI394">
        <v>21</v>
      </c>
      <c r="AJ394">
        <v>21</v>
      </c>
      <c r="AK394">
        <v>21</v>
      </c>
      <c r="AL394">
        <v>21</v>
      </c>
      <c r="AM394">
        <v>21</v>
      </c>
      <c r="AN394">
        <v>21</v>
      </c>
      <c r="AO394">
        <v>21</v>
      </c>
      <c r="AP394">
        <v>4</v>
      </c>
      <c r="AQ394">
        <v>5</v>
      </c>
      <c r="AR394">
        <v>5</v>
      </c>
      <c r="AS394">
        <v>5</v>
      </c>
      <c r="AT394">
        <v>5</v>
      </c>
      <c r="AU394">
        <v>6</v>
      </c>
      <c r="AV394">
        <v>5</v>
      </c>
      <c r="AW394">
        <v>5</v>
      </c>
      <c r="AX394">
        <v>5</v>
      </c>
    </row>
    <row r="395" spans="1:50" x14ac:dyDescent="0.25">
      <c r="A395">
        <v>114</v>
      </c>
      <c r="B395" t="s">
        <v>94</v>
      </c>
      <c r="C395">
        <v>11</v>
      </c>
      <c r="D395" t="s">
        <v>95</v>
      </c>
      <c r="E395">
        <v>1</v>
      </c>
      <c r="F395" t="s">
        <v>96</v>
      </c>
      <c r="G395">
        <v>36</v>
      </c>
      <c r="H395">
        <v>36</v>
      </c>
      <c r="I395">
        <v>36</v>
      </c>
      <c r="J395">
        <v>36</v>
      </c>
      <c r="K395">
        <v>41</v>
      </c>
      <c r="L395">
        <v>41</v>
      </c>
      <c r="M395">
        <v>41</v>
      </c>
      <c r="N395">
        <v>41</v>
      </c>
      <c r="O395">
        <v>41</v>
      </c>
      <c r="P395">
        <v>41</v>
      </c>
      <c r="Q395">
        <v>41</v>
      </c>
      <c r="R395">
        <v>18</v>
      </c>
      <c r="S395">
        <v>18</v>
      </c>
      <c r="T395">
        <v>18</v>
      </c>
      <c r="U395">
        <v>18</v>
      </c>
      <c r="V395">
        <v>18</v>
      </c>
      <c r="W395">
        <v>18</v>
      </c>
      <c r="X395">
        <v>18</v>
      </c>
      <c r="Y395">
        <v>22</v>
      </c>
      <c r="Z395">
        <v>22</v>
      </c>
      <c r="AA395">
        <v>22</v>
      </c>
      <c r="AB395">
        <v>22</v>
      </c>
      <c r="AC395">
        <v>22</v>
      </c>
      <c r="AD395">
        <v>22</v>
      </c>
      <c r="AE395">
        <v>22</v>
      </c>
      <c r="AF395">
        <v>22</v>
      </c>
      <c r="AG395">
        <v>22</v>
      </c>
      <c r="AH395">
        <v>22</v>
      </c>
      <c r="AI395">
        <v>22</v>
      </c>
      <c r="AJ395">
        <v>22</v>
      </c>
      <c r="AK395">
        <v>22</v>
      </c>
      <c r="AL395">
        <v>22</v>
      </c>
      <c r="AM395">
        <v>22</v>
      </c>
      <c r="AN395">
        <v>22</v>
      </c>
      <c r="AO395">
        <v>22</v>
      </c>
      <c r="AP395">
        <v>26</v>
      </c>
      <c r="AQ395">
        <v>26</v>
      </c>
      <c r="AR395">
        <v>27</v>
      </c>
      <c r="AS395">
        <v>27</v>
      </c>
      <c r="AT395">
        <v>27</v>
      </c>
      <c r="AU395">
        <v>27</v>
      </c>
      <c r="AV395">
        <v>27</v>
      </c>
      <c r="AW395">
        <v>27</v>
      </c>
      <c r="AX395">
        <v>31</v>
      </c>
    </row>
    <row r="396" spans="1:50" x14ac:dyDescent="0.25">
      <c r="A396">
        <v>572</v>
      </c>
      <c r="B396" t="s">
        <v>791</v>
      </c>
      <c r="C396">
        <v>57</v>
      </c>
      <c r="D396" t="s">
        <v>142</v>
      </c>
      <c r="E396">
        <v>5</v>
      </c>
      <c r="F396" t="s">
        <v>143</v>
      </c>
      <c r="G396">
        <v>14</v>
      </c>
      <c r="H396">
        <v>16</v>
      </c>
      <c r="I396">
        <v>17</v>
      </c>
      <c r="J396">
        <v>17</v>
      </c>
      <c r="K396">
        <v>21</v>
      </c>
      <c r="L396">
        <v>19</v>
      </c>
      <c r="M396">
        <v>21</v>
      </c>
      <c r="N396">
        <v>22</v>
      </c>
      <c r="O396">
        <v>21</v>
      </c>
      <c r="P396">
        <v>19</v>
      </c>
      <c r="Q396">
        <v>21</v>
      </c>
      <c r="R396">
        <v>25</v>
      </c>
      <c r="S396">
        <v>25</v>
      </c>
      <c r="T396">
        <v>19</v>
      </c>
      <c r="U396">
        <v>20</v>
      </c>
      <c r="V396">
        <v>20</v>
      </c>
      <c r="W396">
        <v>20</v>
      </c>
      <c r="X396">
        <v>22</v>
      </c>
      <c r="Y396">
        <v>13</v>
      </c>
      <c r="Z396">
        <v>20</v>
      </c>
      <c r="AA396">
        <v>21</v>
      </c>
      <c r="AB396">
        <v>19</v>
      </c>
      <c r="AC396">
        <v>22</v>
      </c>
      <c r="AD396">
        <v>18</v>
      </c>
      <c r="AE396">
        <v>13</v>
      </c>
      <c r="AF396">
        <v>17</v>
      </c>
      <c r="AG396">
        <v>19</v>
      </c>
      <c r="AH396">
        <v>19</v>
      </c>
      <c r="AI396">
        <v>20</v>
      </c>
      <c r="AJ396">
        <v>22</v>
      </c>
      <c r="AK396">
        <v>21</v>
      </c>
      <c r="AL396">
        <v>17</v>
      </c>
      <c r="AM396">
        <v>15</v>
      </c>
      <c r="AN396">
        <v>15</v>
      </c>
      <c r="AO396">
        <v>16</v>
      </c>
      <c r="AP396">
        <v>13</v>
      </c>
      <c r="AQ396">
        <v>14</v>
      </c>
      <c r="AR396">
        <v>13</v>
      </c>
      <c r="AS396">
        <v>14</v>
      </c>
      <c r="AT396">
        <v>16</v>
      </c>
      <c r="AU396">
        <v>16</v>
      </c>
      <c r="AV396">
        <v>15</v>
      </c>
      <c r="AW396">
        <v>18</v>
      </c>
      <c r="AX396">
        <v>14</v>
      </c>
    </row>
    <row r="397" spans="1:50" x14ac:dyDescent="0.25">
      <c r="A397">
        <v>321</v>
      </c>
      <c r="B397" t="s">
        <v>1044</v>
      </c>
      <c r="C397">
        <v>32</v>
      </c>
      <c r="D397" t="s">
        <v>1045</v>
      </c>
      <c r="E397">
        <v>3</v>
      </c>
      <c r="F397" t="s">
        <v>206</v>
      </c>
      <c r="G397">
        <v>93</v>
      </c>
      <c r="H397">
        <v>93</v>
      </c>
      <c r="I397">
        <v>94</v>
      </c>
      <c r="J397">
        <v>92</v>
      </c>
      <c r="K397">
        <v>92</v>
      </c>
      <c r="L397">
        <v>92</v>
      </c>
      <c r="M397">
        <v>92</v>
      </c>
      <c r="N397">
        <v>93</v>
      </c>
      <c r="O397">
        <v>93</v>
      </c>
      <c r="P397">
        <v>93</v>
      </c>
      <c r="Q397">
        <v>94</v>
      </c>
      <c r="R397">
        <v>94</v>
      </c>
      <c r="S397">
        <v>96</v>
      </c>
      <c r="T397">
        <v>93</v>
      </c>
      <c r="U397">
        <v>98</v>
      </c>
      <c r="V397">
        <v>96</v>
      </c>
      <c r="W397">
        <v>96</v>
      </c>
      <c r="X397">
        <v>97</v>
      </c>
      <c r="Y397">
        <v>96</v>
      </c>
      <c r="Z397">
        <v>94</v>
      </c>
      <c r="AA397">
        <v>95</v>
      </c>
      <c r="AB397">
        <v>97</v>
      </c>
      <c r="AC397">
        <v>98</v>
      </c>
      <c r="AD397">
        <v>96</v>
      </c>
      <c r="AE397">
        <v>96</v>
      </c>
      <c r="AF397">
        <v>96</v>
      </c>
      <c r="AG397">
        <v>96</v>
      </c>
      <c r="AH397">
        <v>96</v>
      </c>
      <c r="AI397">
        <v>96</v>
      </c>
      <c r="AJ397">
        <v>96</v>
      </c>
      <c r="AK397">
        <v>96</v>
      </c>
      <c r="AL397">
        <v>96</v>
      </c>
      <c r="AM397">
        <v>98</v>
      </c>
      <c r="AN397">
        <v>97</v>
      </c>
      <c r="AO397">
        <v>97</v>
      </c>
      <c r="AP397">
        <v>99</v>
      </c>
      <c r="AQ397">
        <v>101</v>
      </c>
      <c r="AR397">
        <v>100</v>
      </c>
      <c r="AS397">
        <v>98</v>
      </c>
      <c r="AT397">
        <v>97</v>
      </c>
      <c r="AU397">
        <v>97</v>
      </c>
      <c r="AV397">
        <v>97</v>
      </c>
      <c r="AW397">
        <v>100</v>
      </c>
      <c r="AX397">
        <v>98</v>
      </c>
    </row>
    <row r="398" spans="1:50" x14ac:dyDescent="0.25">
      <c r="A398">
        <v>572</v>
      </c>
      <c r="B398" t="s">
        <v>791</v>
      </c>
      <c r="C398">
        <v>57</v>
      </c>
      <c r="D398" t="s">
        <v>142</v>
      </c>
      <c r="E398">
        <v>5</v>
      </c>
      <c r="F398" t="s">
        <v>143</v>
      </c>
      <c r="G398">
        <v>48</v>
      </c>
      <c r="H398">
        <v>48</v>
      </c>
      <c r="I398">
        <v>48</v>
      </c>
      <c r="J398">
        <v>48</v>
      </c>
      <c r="K398">
        <v>48</v>
      </c>
      <c r="L398">
        <v>48</v>
      </c>
      <c r="M398">
        <v>48</v>
      </c>
      <c r="N398">
        <v>48</v>
      </c>
      <c r="O398">
        <v>48</v>
      </c>
      <c r="P398">
        <v>48</v>
      </c>
      <c r="Q398">
        <v>48</v>
      </c>
      <c r="R398">
        <v>48</v>
      </c>
      <c r="S398">
        <v>48</v>
      </c>
      <c r="T398">
        <v>48</v>
      </c>
      <c r="U398">
        <v>48</v>
      </c>
      <c r="V398">
        <v>48</v>
      </c>
      <c r="W398">
        <v>48</v>
      </c>
      <c r="X398">
        <v>48</v>
      </c>
      <c r="Y398">
        <v>48</v>
      </c>
      <c r="Z398">
        <v>48</v>
      </c>
      <c r="AA398">
        <v>48</v>
      </c>
      <c r="AB398">
        <v>48</v>
      </c>
      <c r="AC398">
        <v>48</v>
      </c>
      <c r="AD398">
        <v>48</v>
      </c>
      <c r="AE398">
        <v>48</v>
      </c>
      <c r="AF398">
        <v>48</v>
      </c>
      <c r="AG398">
        <v>48</v>
      </c>
      <c r="AH398">
        <v>48</v>
      </c>
      <c r="AI398">
        <v>48</v>
      </c>
      <c r="AJ398">
        <v>48</v>
      </c>
      <c r="AK398">
        <v>48</v>
      </c>
      <c r="AL398">
        <v>48</v>
      </c>
      <c r="AM398">
        <v>48</v>
      </c>
      <c r="AN398">
        <v>48</v>
      </c>
      <c r="AO398">
        <v>48</v>
      </c>
      <c r="AP398">
        <v>48</v>
      </c>
      <c r="AQ398">
        <v>48</v>
      </c>
      <c r="AR398">
        <v>48</v>
      </c>
      <c r="AS398">
        <v>48</v>
      </c>
      <c r="AT398">
        <v>48</v>
      </c>
      <c r="AU398">
        <v>48</v>
      </c>
      <c r="AV398">
        <v>48</v>
      </c>
      <c r="AW398">
        <v>48</v>
      </c>
      <c r="AX398">
        <v>48</v>
      </c>
    </row>
    <row r="399" spans="1:50" x14ac:dyDescent="0.25">
      <c r="A399">
        <v>114</v>
      </c>
      <c r="B399" t="s">
        <v>94</v>
      </c>
      <c r="C399">
        <v>11</v>
      </c>
      <c r="D399" t="s">
        <v>95</v>
      </c>
      <c r="E399">
        <v>1</v>
      </c>
      <c r="F399" t="s">
        <v>96</v>
      </c>
      <c r="G399">
        <v>51</v>
      </c>
      <c r="H399">
        <v>53</v>
      </c>
      <c r="I399">
        <v>56</v>
      </c>
      <c r="J399">
        <v>55</v>
      </c>
      <c r="K399">
        <v>52</v>
      </c>
      <c r="L399">
        <v>54</v>
      </c>
      <c r="M399">
        <v>53</v>
      </c>
      <c r="N399">
        <v>55</v>
      </c>
      <c r="O399">
        <v>56</v>
      </c>
      <c r="P399">
        <v>63</v>
      </c>
      <c r="Q399">
        <v>64</v>
      </c>
      <c r="R399">
        <v>63</v>
      </c>
      <c r="S399">
        <v>62</v>
      </c>
      <c r="T399">
        <v>64</v>
      </c>
      <c r="U399">
        <v>61</v>
      </c>
      <c r="V399">
        <v>60</v>
      </c>
      <c r="W399">
        <v>58</v>
      </c>
      <c r="X399">
        <v>59</v>
      </c>
      <c r="Y399">
        <v>57</v>
      </c>
      <c r="Z399">
        <v>56</v>
      </c>
      <c r="AA399">
        <v>56</v>
      </c>
      <c r="AB399">
        <v>57</v>
      </c>
      <c r="AC399">
        <v>52</v>
      </c>
      <c r="AD399">
        <v>57</v>
      </c>
      <c r="AE399">
        <v>57</v>
      </c>
      <c r="AF399">
        <v>58</v>
      </c>
      <c r="AG399">
        <v>60</v>
      </c>
      <c r="AH399">
        <v>57</v>
      </c>
      <c r="AI399">
        <v>58</v>
      </c>
      <c r="AJ399">
        <v>59</v>
      </c>
      <c r="AK399">
        <v>59</v>
      </c>
      <c r="AL399">
        <v>51</v>
      </c>
      <c r="AM399">
        <v>59</v>
      </c>
      <c r="AN399">
        <v>57</v>
      </c>
      <c r="AO399">
        <v>57</v>
      </c>
      <c r="AP399">
        <v>55</v>
      </c>
      <c r="AQ399">
        <v>50</v>
      </c>
      <c r="AR399">
        <v>50</v>
      </c>
      <c r="AS399">
        <v>50</v>
      </c>
      <c r="AT399">
        <v>52</v>
      </c>
      <c r="AU399">
        <v>51</v>
      </c>
      <c r="AV399">
        <v>54</v>
      </c>
      <c r="AW399">
        <v>53</v>
      </c>
      <c r="AX399">
        <v>54</v>
      </c>
    </row>
    <row r="400" spans="1:50" x14ac:dyDescent="0.25">
      <c r="A400">
        <v>312</v>
      </c>
      <c r="B400" t="s">
        <v>204</v>
      </c>
      <c r="C400">
        <v>31</v>
      </c>
      <c r="D400" t="s">
        <v>205</v>
      </c>
      <c r="E400">
        <v>3</v>
      </c>
      <c r="F400" t="s">
        <v>206</v>
      </c>
      <c r="G400">
        <v>6</v>
      </c>
      <c r="H400">
        <v>6</v>
      </c>
      <c r="I400">
        <v>6</v>
      </c>
      <c r="J400">
        <v>6</v>
      </c>
      <c r="K400">
        <v>6</v>
      </c>
      <c r="L400">
        <v>6</v>
      </c>
      <c r="M400">
        <v>6</v>
      </c>
      <c r="N400">
        <v>6</v>
      </c>
      <c r="O400">
        <v>6</v>
      </c>
      <c r="P400">
        <v>6</v>
      </c>
      <c r="Q400">
        <v>6</v>
      </c>
      <c r="R400">
        <v>6</v>
      </c>
      <c r="S400">
        <v>6</v>
      </c>
      <c r="T400">
        <v>6</v>
      </c>
      <c r="U400">
        <v>6</v>
      </c>
      <c r="V400">
        <v>6</v>
      </c>
      <c r="W400">
        <v>6</v>
      </c>
      <c r="X400">
        <v>6</v>
      </c>
      <c r="Y400">
        <v>6</v>
      </c>
      <c r="Z400">
        <v>6</v>
      </c>
      <c r="AA400">
        <v>6</v>
      </c>
      <c r="AB400">
        <v>6</v>
      </c>
      <c r="AC400">
        <v>6</v>
      </c>
      <c r="AD400">
        <v>6</v>
      </c>
      <c r="AE400">
        <v>6</v>
      </c>
      <c r="AF400">
        <v>6</v>
      </c>
      <c r="AG400">
        <v>6</v>
      </c>
      <c r="AH400">
        <v>6</v>
      </c>
      <c r="AI400">
        <v>6</v>
      </c>
      <c r="AJ400">
        <v>6</v>
      </c>
      <c r="AK400">
        <v>6</v>
      </c>
      <c r="AL400">
        <v>6</v>
      </c>
      <c r="AM400">
        <v>6</v>
      </c>
      <c r="AN400">
        <v>6</v>
      </c>
      <c r="AO400">
        <v>6</v>
      </c>
      <c r="AP400">
        <v>6</v>
      </c>
      <c r="AQ400">
        <v>6</v>
      </c>
      <c r="AR400">
        <v>6</v>
      </c>
      <c r="AS400">
        <v>6</v>
      </c>
      <c r="AT400">
        <v>6</v>
      </c>
      <c r="AU400">
        <v>6</v>
      </c>
      <c r="AV400">
        <v>6</v>
      </c>
      <c r="AW400">
        <v>6</v>
      </c>
      <c r="AX400">
        <v>6</v>
      </c>
    </row>
    <row r="401" spans="1:50" x14ac:dyDescent="0.25">
      <c r="A401">
        <v>114</v>
      </c>
      <c r="B401" t="s">
        <v>94</v>
      </c>
      <c r="C401">
        <v>11</v>
      </c>
      <c r="D401" t="s">
        <v>95</v>
      </c>
      <c r="E401">
        <v>1</v>
      </c>
      <c r="F401" t="s">
        <v>96</v>
      </c>
      <c r="G401">
        <v>22</v>
      </c>
      <c r="H401">
        <v>22</v>
      </c>
      <c r="I401">
        <v>22</v>
      </c>
      <c r="J401">
        <v>20</v>
      </c>
      <c r="K401">
        <v>20</v>
      </c>
      <c r="L401">
        <v>20</v>
      </c>
      <c r="M401">
        <v>20</v>
      </c>
      <c r="N401">
        <v>21</v>
      </c>
      <c r="O401">
        <v>20</v>
      </c>
      <c r="P401">
        <v>20</v>
      </c>
      <c r="Q401">
        <v>20</v>
      </c>
      <c r="R401">
        <v>20</v>
      </c>
      <c r="S401">
        <v>20</v>
      </c>
      <c r="T401">
        <v>21</v>
      </c>
      <c r="U401">
        <v>21</v>
      </c>
      <c r="V401">
        <v>21</v>
      </c>
      <c r="W401">
        <v>21</v>
      </c>
      <c r="X401">
        <v>21</v>
      </c>
      <c r="Y401">
        <v>21</v>
      </c>
      <c r="Z401">
        <v>21</v>
      </c>
      <c r="AA401">
        <v>21</v>
      </c>
      <c r="AB401">
        <v>23</v>
      </c>
      <c r="AC401">
        <v>24</v>
      </c>
      <c r="AD401">
        <v>23</v>
      </c>
      <c r="AE401">
        <v>23</v>
      </c>
      <c r="AF401">
        <v>23</v>
      </c>
      <c r="AG401">
        <v>23</v>
      </c>
      <c r="AH401">
        <v>25</v>
      </c>
      <c r="AI401">
        <v>24</v>
      </c>
      <c r="AJ401">
        <v>24</v>
      </c>
      <c r="AK401">
        <v>23</v>
      </c>
      <c r="AL401">
        <v>23</v>
      </c>
      <c r="AM401">
        <v>23</v>
      </c>
      <c r="AN401">
        <v>23</v>
      </c>
      <c r="AO401">
        <v>23</v>
      </c>
      <c r="AP401">
        <v>24</v>
      </c>
      <c r="AQ401">
        <v>24</v>
      </c>
      <c r="AR401">
        <v>24</v>
      </c>
      <c r="AS401">
        <v>24</v>
      </c>
      <c r="AT401">
        <v>24</v>
      </c>
      <c r="AU401">
        <v>23</v>
      </c>
      <c r="AV401">
        <v>23</v>
      </c>
      <c r="AW401">
        <v>23</v>
      </c>
      <c r="AX401">
        <v>24</v>
      </c>
    </row>
    <row r="402" spans="1:50" x14ac:dyDescent="0.25">
      <c r="A402">
        <v>113</v>
      </c>
      <c r="B402" t="s">
        <v>119</v>
      </c>
      <c r="C402">
        <v>11</v>
      </c>
      <c r="D402" t="s">
        <v>95</v>
      </c>
      <c r="E402">
        <v>1</v>
      </c>
      <c r="F402" t="s">
        <v>96</v>
      </c>
      <c r="G402">
        <v>119</v>
      </c>
      <c r="H402">
        <v>116</v>
      </c>
      <c r="I402">
        <v>121</v>
      </c>
      <c r="J402">
        <v>119</v>
      </c>
      <c r="K402">
        <v>105</v>
      </c>
      <c r="L402">
        <v>113</v>
      </c>
      <c r="M402">
        <v>116</v>
      </c>
      <c r="N402">
        <v>115</v>
      </c>
      <c r="O402">
        <v>117</v>
      </c>
      <c r="P402">
        <v>114</v>
      </c>
      <c r="Q402">
        <v>119</v>
      </c>
      <c r="R402">
        <v>120</v>
      </c>
      <c r="S402">
        <v>119</v>
      </c>
      <c r="T402">
        <v>114</v>
      </c>
      <c r="U402">
        <v>113</v>
      </c>
      <c r="V402">
        <v>118</v>
      </c>
      <c r="W402">
        <v>119</v>
      </c>
      <c r="X402">
        <v>114</v>
      </c>
      <c r="Y402">
        <v>116</v>
      </c>
      <c r="Z402">
        <v>92</v>
      </c>
      <c r="AA402">
        <v>118</v>
      </c>
      <c r="AB402">
        <v>124</v>
      </c>
      <c r="AC402">
        <v>112</v>
      </c>
      <c r="AD402">
        <v>116</v>
      </c>
      <c r="AE402">
        <v>114</v>
      </c>
      <c r="AF402">
        <v>116</v>
      </c>
      <c r="AG402">
        <v>106</v>
      </c>
      <c r="AH402">
        <v>116</v>
      </c>
      <c r="AI402">
        <v>111</v>
      </c>
      <c r="AJ402">
        <v>114</v>
      </c>
      <c r="AK402">
        <v>104</v>
      </c>
      <c r="AL402">
        <v>102</v>
      </c>
      <c r="AM402">
        <v>114</v>
      </c>
      <c r="AN402">
        <v>102</v>
      </c>
      <c r="AO402">
        <v>55</v>
      </c>
      <c r="AP402">
        <v>104</v>
      </c>
      <c r="AQ402">
        <v>109</v>
      </c>
      <c r="AR402">
        <v>117</v>
      </c>
      <c r="AS402">
        <v>104</v>
      </c>
      <c r="AT402">
        <v>99</v>
      </c>
      <c r="AU402">
        <v>108</v>
      </c>
      <c r="AV402">
        <v>109</v>
      </c>
      <c r="AW402">
        <v>109</v>
      </c>
      <c r="AX402">
        <v>108</v>
      </c>
    </row>
    <row r="403" spans="1:50" x14ac:dyDescent="0.25">
      <c r="A403">
        <v>113</v>
      </c>
      <c r="B403" t="s">
        <v>119</v>
      </c>
      <c r="C403">
        <v>11</v>
      </c>
      <c r="D403" t="s">
        <v>95</v>
      </c>
      <c r="E403">
        <v>1</v>
      </c>
      <c r="F403" t="s">
        <v>96</v>
      </c>
      <c r="G403">
        <v>97</v>
      </c>
      <c r="H403">
        <v>98</v>
      </c>
      <c r="I403">
        <v>98</v>
      </c>
      <c r="J403">
        <v>96</v>
      </c>
      <c r="K403">
        <v>97</v>
      </c>
      <c r="L403">
        <v>97</v>
      </c>
      <c r="M403">
        <v>97</v>
      </c>
      <c r="N403">
        <v>97</v>
      </c>
      <c r="O403">
        <v>0</v>
      </c>
      <c r="P403">
        <v>102</v>
      </c>
      <c r="Q403">
        <v>102</v>
      </c>
      <c r="R403">
        <v>102</v>
      </c>
      <c r="S403">
        <v>102</v>
      </c>
      <c r="T403">
        <v>100</v>
      </c>
      <c r="U403">
        <v>102</v>
      </c>
      <c r="V403">
        <v>99</v>
      </c>
      <c r="W403">
        <v>99</v>
      </c>
      <c r="X403">
        <v>97</v>
      </c>
      <c r="Y403">
        <v>97</v>
      </c>
      <c r="Z403">
        <v>97</v>
      </c>
      <c r="AA403">
        <v>97</v>
      </c>
      <c r="AB403">
        <v>95</v>
      </c>
      <c r="AC403">
        <v>97</v>
      </c>
      <c r="AD403">
        <v>99</v>
      </c>
      <c r="AE403">
        <v>72</v>
      </c>
      <c r="AF403">
        <v>97</v>
      </c>
      <c r="AG403">
        <v>97</v>
      </c>
      <c r="AH403">
        <v>71</v>
      </c>
      <c r="AI403">
        <v>97</v>
      </c>
      <c r="AJ403">
        <v>98</v>
      </c>
      <c r="AK403">
        <v>70</v>
      </c>
      <c r="AL403">
        <v>72</v>
      </c>
      <c r="AM403">
        <v>72</v>
      </c>
      <c r="AN403">
        <v>72</v>
      </c>
      <c r="AO403">
        <v>72</v>
      </c>
      <c r="AP403">
        <v>70</v>
      </c>
      <c r="AQ403">
        <v>70</v>
      </c>
      <c r="AR403">
        <v>70</v>
      </c>
      <c r="AS403">
        <v>71</v>
      </c>
      <c r="AT403">
        <v>72</v>
      </c>
      <c r="AU403">
        <v>74</v>
      </c>
      <c r="AV403">
        <v>98</v>
      </c>
      <c r="AW403">
        <v>99</v>
      </c>
      <c r="AX403">
        <v>97</v>
      </c>
    </row>
    <row r="404" spans="1:50" x14ac:dyDescent="0.25">
      <c r="A404">
        <v>113</v>
      </c>
      <c r="B404" t="s">
        <v>119</v>
      </c>
      <c r="C404">
        <v>11</v>
      </c>
      <c r="D404" t="s">
        <v>95</v>
      </c>
      <c r="E404">
        <v>1</v>
      </c>
      <c r="F404" t="s">
        <v>96</v>
      </c>
      <c r="G404">
        <v>97</v>
      </c>
      <c r="H404">
        <v>97</v>
      </c>
      <c r="I404">
        <v>97</v>
      </c>
      <c r="J404">
        <v>70</v>
      </c>
      <c r="K404">
        <v>69</v>
      </c>
      <c r="L404">
        <v>71</v>
      </c>
      <c r="M404">
        <v>80</v>
      </c>
      <c r="N404">
        <v>81</v>
      </c>
      <c r="O404">
        <v>80</v>
      </c>
      <c r="P404">
        <v>81</v>
      </c>
      <c r="Q404">
        <v>81</v>
      </c>
      <c r="R404">
        <v>84</v>
      </c>
      <c r="S404">
        <v>82</v>
      </c>
      <c r="T404">
        <v>81</v>
      </c>
      <c r="U404">
        <v>82</v>
      </c>
      <c r="V404">
        <v>83</v>
      </c>
      <c r="W404">
        <v>82</v>
      </c>
      <c r="X404">
        <v>82</v>
      </c>
      <c r="Y404">
        <v>80</v>
      </c>
      <c r="Z404">
        <v>81</v>
      </c>
      <c r="AA404">
        <v>79</v>
      </c>
      <c r="AB404">
        <v>80</v>
      </c>
      <c r="AC404">
        <v>81</v>
      </c>
      <c r="AD404">
        <v>81</v>
      </c>
      <c r="AE404">
        <v>84</v>
      </c>
      <c r="AF404">
        <v>82</v>
      </c>
      <c r="AG404">
        <v>81</v>
      </c>
      <c r="AH404">
        <v>80</v>
      </c>
      <c r="AI404">
        <v>82</v>
      </c>
      <c r="AJ404">
        <v>82</v>
      </c>
      <c r="AK404">
        <v>82</v>
      </c>
      <c r="AL404">
        <v>82</v>
      </c>
      <c r="AM404">
        <v>81</v>
      </c>
      <c r="AN404">
        <v>82</v>
      </c>
      <c r="AO404">
        <v>82</v>
      </c>
      <c r="AP404">
        <v>85</v>
      </c>
      <c r="AQ404">
        <v>82</v>
      </c>
      <c r="AR404">
        <v>81</v>
      </c>
      <c r="AS404">
        <v>84</v>
      </c>
      <c r="AT404">
        <v>80</v>
      </c>
      <c r="AU404">
        <v>82</v>
      </c>
      <c r="AV404">
        <v>81</v>
      </c>
      <c r="AW404">
        <v>81</v>
      </c>
      <c r="AX404">
        <v>82</v>
      </c>
    </row>
    <row r="405" spans="1:50" x14ac:dyDescent="0.25">
      <c r="A405">
        <v>113</v>
      </c>
      <c r="B405" t="s">
        <v>119</v>
      </c>
      <c r="C405">
        <v>11</v>
      </c>
      <c r="D405" t="s">
        <v>95</v>
      </c>
      <c r="E405">
        <v>1</v>
      </c>
      <c r="F405" t="s">
        <v>96</v>
      </c>
      <c r="G405">
        <v>23</v>
      </c>
      <c r="H405">
        <v>23</v>
      </c>
      <c r="I405">
        <v>23</v>
      </c>
      <c r="J405">
        <v>23</v>
      </c>
      <c r="K405">
        <v>23</v>
      </c>
      <c r="L405">
        <v>23</v>
      </c>
      <c r="M405">
        <v>23</v>
      </c>
      <c r="N405">
        <v>23</v>
      </c>
      <c r="O405">
        <v>23</v>
      </c>
      <c r="P405">
        <v>23</v>
      </c>
      <c r="Q405">
        <v>23</v>
      </c>
      <c r="R405">
        <v>23</v>
      </c>
      <c r="S405">
        <v>23</v>
      </c>
      <c r="T405">
        <v>23</v>
      </c>
      <c r="U405">
        <v>23</v>
      </c>
      <c r="V405">
        <v>23</v>
      </c>
      <c r="W405">
        <v>24</v>
      </c>
      <c r="X405">
        <v>24</v>
      </c>
      <c r="Y405">
        <v>24</v>
      </c>
      <c r="Z405">
        <v>24</v>
      </c>
      <c r="AA405">
        <v>24</v>
      </c>
      <c r="AB405">
        <v>24</v>
      </c>
      <c r="AC405">
        <v>23</v>
      </c>
      <c r="AD405">
        <v>23</v>
      </c>
      <c r="AE405">
        <v>23</v>
      </c>
      <c r="AF405">
        <v>23</v>
      </c>
      <c r="AG405">
        <v>23</v>
      </c>
      <c r="AH405">
        <v>23</v>
      </c>
      <c r="AI405">
        <v>23</v>
      </c>
      <c r="AJ405">
        <v>23</v>
      </c>
      <c r="AK405">
        <v>23</v>
      </c>
      <c r="AL405">
        <v>23</v>
      </c>
      <c r="AM405">
        <v>23</v>
      </c>
      <c r="AN405">
        <v>23</v>
      </c>
      <c r="AO405">
        <v>23</v>
      </c>
      <c r="AP405">
        <v>23</v>
      </c>
      <c r="AQ405">
        <v>23</v>
      </c>
      <c r="AR405">
        <v>23</v>
      </c>
      <c r="AS405">
        <v>23</v>
      </c>
      <c r="AT405">
        <v>23</v>
      </c>
      <c r="AU405">
        <v>23</v>
      </c>
      <c r="AV405">
        <v>23</v>
      </c>
      <c r="AW405">
        <v>23</v>
      </c>
      <c r="AX405">
        <v>23</v>
      </c>
    </row>
    <row r="406" spans="1:50" x14ac:dyDescent="0.25">
      <c r="A406">
        <v>541</v>
      </c>
      <c r="B406" t="s">
        <v>1309</v>
      </c>
      <c r="C406">
        <v>54</v>
      </c>
      <c r="D406" t="s">
        <v>1310</v>
      </c>
      <c r="E406">
        <v>5</v>
      </c>
      <c r="F406" t="s">
        <v>143</v>
      </c>
      <c r="G406">
        <v>51</v>
      </c>
      <c r="H406">
        <v>50</v>
      </c>
      <c r="I406">
        <v>49</v>
      </c>
      <c r="J406">
        <v>50</v>
      </c>
      <c r="K406">
        <v>50</v>
      </c>
      <c r="L406">
        <v>50</v>
      </c>
      <c r="M406">
        <v>50</v>
      </c>
      <c r="N406">
        <v>50</v>
      </c>
      <c r="O406">
        <v>50</v>
      </c>
      <c r="P406">
        <v>50</v>
      </c>
      <c r="Q406">
        <v>8</v>
      </c>
      <c r="R406">
        <v>8</v>
      </c>
      <c r="S406">
        <v>14</v>
      </c>
      <c r="T406">
        <v>13</v>
      </c>
      <c r="U406">
        <v>13</v>
      </c>
      <c r="V406">
        <v>15</v>
      </c>
      <c r="W406">
        <v>19</v>
      </c>
      <c r="X406">
        <v>19</v>
      </c>
      <c r="Y406">
        <v>15</v>
      </c>
      <c r="Z406">
        <v>15</v>
      </c>
      <c r="AA406">
        <v>15</v>
      </c>
      <c r="AB406">
        <v>14</v>
      </c>
      <c r="AC406">
        <v>12</v>
      </c>
      <c r="AD406">
        <v>12</v>
      </c>
      <c r="AE406">
        <v>14</v>
      </c>
      <c r="AF406">
        <v>14</v>
      </c>
      <c r="AG406">
        <v>10</v>
      </c>
      <c r="AH406">
        <v>11</v>
      </c>
      <c r="AI406">
        <v>9</v>
      </c>
      <c r="AJ406">
        <v>8</v>
      </c>
      <c r="AK406">
        <v>8</v>
      </c>
      <c r="AL406">
        <v>8</v>
      </c>
      <c r="AM406">
        <v>8</v>
      </c>
      <c r="AN406">
        <v>12</v>
      </c>
      <c r="AO406">
        <v>13</v>
      </c>
      <c r="AP406">
        <v>11</v>
      </c>
      <c r="AQ406">
        <v>11</v>
      </c>
      <c r="AR406">
        <v>11</v>
      </c>
      <c r="AS406">
        <v>14</v>
      </c>
      <c r="AT406">
        <v>12</v>
      </c>
      <c r="AU406">
        <v>13</v>
      </c>
      <c r="AV406">
        <v>13</v>
      </c>
      <c r="AW406">
        <v>14</v>
      </c>
      <c r="AX406">
        <v>14</v>
      </c>
    </row>
    <row r="407" spans="1:50" x14ac:dyDescent="0.25">
      <c r="A407">
        <v>560</v>
      </c>
      <c r="B407" t="s">
        <v>1424</v>
      </c>
      <c r="C407">
        <v>56</v>
      </c>
      <c r="D407" t="s">
        <v>265</v>
      </c>
      <c r="E407">
        <v>5</v>
      </c>
      <c r="F407" t="s">
        <v>143</v>
      </c>
      <c r="G407">
        <v>6</v>
      </c>
      <c r="H407">
        <v>6</v>
      </c>
      <c r="I407">
        <v>6</v>
      </c>
      <c r="J407">
        <v>4</v>
      </c>
      <c r="K407">
        <v>6</v>
      </c>
      <c r="L407">
        <v>4</v>
      </c>
      <c r="M407">
        <v>6</v>
      </c>
      <c r="N407">
        <v>4</v>
      </c>
      <c r="O407">
        <v>6</v>
      </c>
      <c r="P407">
        <v>6</v>
      </c>
      <c r="Q407">
        <v>4</v>
      </c>
      <c r="R407">
        <v>6</v>
      </c>
      <c r="S407">
        <v>6</v>
      </c>
      <c r="T407">
        <v>6</v>
      </c>
      <c r="U407">
        <v>4</v>
      </c>
      <c r="V407">
        <v>6</v>
      </c>
      <c r="W407">
        <v>6</v>
      </c>
      <c r="X407">
        <v>4</v>
      </c>
      <c r="Y407">
        <v>6</v>
      </c>
      <c r="Z407">
        <v>6</v>
      </c>
      <c r="AA407">
        <v>6</v>
      </c>
      <c r="AB407">
        <v>6</v>
      </c>
      <c r="AC407">
        <v>6</v>
      </c>
      <c r="AD407">
        <v>6</v>
      </c>
      <c r="AE407">
        <v>6</v>
      </c>
      <c r="AF407">
        <v>6</v>
      </c>
      <c r="AG407">
        <v>6</v>
      </c>
      <c r="AH407">
        <v>6</v>
      </c>
      <c r="AI407">
        <v>6</v>
      </c>
      <c r="AJ407">
        <v>6</v>
      </c>
      <c r="AK407">
        <v>6</v>
      </c>
      <c r="AL407">
        <v>6</v>
      </c>
      <c r="AM407">
        <v>6</v>
      </c>
      <c r="AN407">
        <v>6</v>
      </c>
      <c r="AO407">
        <v>4</v>
      </c>
      <c r="AP407">
        <v>6</v>
      </c>
      <c r="AQ407">
        <v>6</v>
      </c>
      <c r="AR407">
        <v>6</v>
      </c>
      <c r="AS407">
        <v>6</v>
      </c>
      <c r="AT407">
        <v>6</v>
      </c>
      <c r="AU407">
        <v>6</v>
      </c>
      <c r="AV407">
        <v>6</v>
      </c>
      <c r="AW407">
        <v>6</v>
      </c>
      <c r="AX407">
        <v>6</v>
      </c>
    </row>
    <row r="408" spans="1:50" x14ac:dyDescent="0.25">
      <c r="A408">
        <v>113</v>
      </c>
      <c r="B408" t="s">
        <v>119</v>
      </c>
      <c r="C408">
        <v>11</v>
      </c>
      <c r="D408" t="s">
        <v>95</v>
      </c>
      <c r="E408">
        <v>1</v>
      </c>
      <c r="F408" t="s">
        <v>96</v>
      </c>
      <c r="G408">
        <v>107</v>
      </c>
      <c r="H408">
        <v>189</v>
      </c>
      <c r="I408">
        <v>191</v>
      </c>
      <c r="J408">
        <v>161</v>
      </c>
      <c r="K408">
        <v>161</v>
      </c>
      <c r="L408">
        <v>150</v>
      </c>
      <c r="M408">
        <v>151</v>
      </c>
      <c r="N408">
        <v>150</v>
      </c>
      <c r="O408">
        <v>140</v>
      </c>
      <c r="P408">
        <v>150</v>
      </c>
      <c r="Q408">
        <v>146</v>
      </c>
      <c r="R408">
        <v>144</v>
      </c>
      <c r="S408">
        <v>143</v>
      </c>
      <c r="T408">
        <v>144</v>
      </c>
      <c r="U408">
        <v>144</v>
      </c>
      <c r="V408">
        <v>144</v>
      </c>
      <c r="W408">
        <v>144</v>
      </c>
      <c r="X408">
        <v>143</v>
      </c>
      <c r="Y408">
        <v>133</v>
      </c>
      <c r="Z408">
        <v>140</v>
      </c>
      <c r="AA408">
        <v>140</v>
      </c>
      <c r="AB408">
        <v>148</v>
      </c>
      <c r="AC408">
        <v>148</v>
      </c>
      <c r="AD408">
        <v>158</v>
      </c>
      <c r="AE408">
        <v>158</v>
      </c>
      <c r="AF408">
        <v>158</v>
      </c>
      <c r="AG408">
        <v>153</v>
      </c>
      <c r="AH408">
        <v>147</v>
      </c>
      <c r="AI408">
        <v>148</v>
      </c>
      <c r="AJ408">
        <v>148</v>
      </c>
      <c r="AK408">
        <v>148</v>
      </c>
      <c r="AL408">
        <v>148</v>
      </c>
      <c r="AM408">
        <v>147</v>
      </c>
      <c r="AN408">
        <v>144</v>
      </c>
      <c r="AO408">
        <v>142</v>
      </c>
      <c r="AP408">
        <v>144</v>
      </c>
      <c r="AQ408">
        <v>144</v>
      </c>
      <c r="AR408">
        <v>144</v>
      </c>
      <c r="AS408">
        <v>144</v>
      </c>
      <c r="AT408">
        <v>144</v>
      </c>
      <c r="AU408">
        <v>145</v>
      </c>
      <c r="AV408">
        <v>145</v>
      </c>
      <c r="AW408">
        <v>145</v>
      </c>
      <c r="AX408">
        <v>145</v>
      </c>
    </row>
    <row r="409" spans="1:50" x14ac:dyDescent="0.25">
      <c r="A409">
        <v>511</v>
      </c>
      <c r="B409" t="s">
        <v>1432</v>
      </c>
      <c r="C409">
        <v>51</v>
      </c>
      <c r="D409" t="s">
        <v>970</v>
      </c>
      <c r="E409">
        <v>5</v>
      </c>
      <c r="F409" t="s">
        <v>143</v>
      </c>
      <c r="G409">
        <v>33</v>
      </c>
      <c r="H409">
        <v>24</v>
      </c>
      <c r="I409">
        <v>24</v>
      </c>
      <c r="J409">
        <v>33</v>
      </c>
      <c r="K409">
        <v>33</v>
      </c>
      <c r="L409">
        <v>24</v>
      </c>
      <c r="M409">
        <v>33</v>
      </c>
      <c r="N409">
        <v>24</v>
      </c>
      <c r="O409">
        <v>24</v>
      </c>
      <c r="P409">
        <v>24</v>
      </c>
      <c r="Q409">
        <v>33</v>
      </c>
      <c r="R409">
        <v>24</v>
      </c>
      <c r="S409">
        <v>24</v>
      </c>
      <c r="T409">
        <v>24</v>
      </c>
      <c r="U409">
        <v>24</v>
      </c>
      <c r="V409">
        <v>24</v>
      </c>
      <c r="W409">
        <v>24</v>
      </c>
      <c r="X409">
        <v>24</v>
      </c>
      <c r="Y409">
        <v>33</v>
      </c>
      <c r="Z409">
        <v>24</v>
      </c>
      <c r="AA409">
        <v>24</v>
      </c>
      <c r="AB409">
        <v>24</v>
      </c>
      <c r="AC409">
        <v>33</v>
      </c>
      <c r="AD409">
        <v>24</v>
      </c>
      <c r="AE409">
        <v>24</v>
      </c>
      <c r="AF409">
        <v>24</v>
      </c>
      <c r="AG409">
        <v>33</v>
      </c>
      <c r="AH409">
        <v>33</v>
      </c>
      <c r="AI409">
        <v>33</v>
      </c>
      <c r="AJ409">
        <v>24</v>
      </c>
      <c r="AK409">
        <v>24</v>
      </c>
      <c r="AL409">
        <v>24</v>
      </c>
      <c r="AM409">
        <v>24</v>
      </c>
      <c r="AN409">
        <v>24</v>
      </c>
      <c r="AO409">
        <v>24</v>
      </c>
      <c r="AP409">
        <v>24</v>
      </c>
      <c r="AQ409">
        <v>33</v>
      </c>
      <c r="AR409">
        <v>24</v>
      </c>
      <c r="AS409">
        <v>24</v>
      </c>
      <c r="AT409">
        <v>24</v>
      </c>
      <c r="AU409">
        <v>24</v>
      </c>
      <c r="AV409">
        <v>24</v>
      </c>
      <c r="AW409">
        <v>24</v>
      </c>
      <c r="AX409">
        <v>24</v>
      </c>
    </row>
    <row r="410" spans="1:50" x14ac:dyDescent="0.25">
      <c r="A410">
        <v>113</v>
      </c>
      <c r="B410" t="s">
        <v>119</v>
      </c>
      <c r="C410">
        <v>11</v>
      </c>
      <c r="D410" t="s">
        <v>95</v>
      </c>
      <c r="E410">
        <v>1</v>
      </c>
      <c r="F410" t="s">
        <v>96</v>
      </c>
      <c r="G410">
        <v>48</v>
      </c>
      <c r="H410">
        <v>49</v>
      </c>
      <c r="I410">
        <v>46</v>
      </c>
      <c r="J410">
        <v>49</v>
      </c>
      <c r="K410">
        <v>49</v>
      </c>
      <c r="L410">
        <v>51</v>
      </c>
      <c r="M410">
        <v>51</v>
      </c>
      <c r="N410">
        <v>50</v>
      </c>
      <c r="O410">
        <v>54</v>
      </c>
      <c r="P410">
        <v>52</v>
      </c>
      <c r="Q410">
        <v>51</v>
      </c>
      <c r="R410">
        <v>52</v>
      </c>
      <c r="S410">
        <v>52</v>
      </c>
      <c r="T410">
        <v>50</v>
      </c>
      <c r="U410">
        <v>49</v>
      </c>
      <c r="V410">
        <v>56</v>
      </c>
      <c r="W410">
        <v>56</v>
      </c>
      <c r="X410">
        <v>52</v>
      </c>
      <c r="Y410">
        <v>51</v>
      </c>
      <c r="Z410">
        <v>51</v>
      </c>
      <c r="AA410">
        <v>52</v>
      </c>
      <c r="AB410">
        <v>51</v>
      </c>
      <c r="AC410">
        <v>52</v>
      </c>
      <c r="AD410">
        <v>49</v>
      </c>
      <c r="AE410">
        <v>48</v>
      </c>
      <c r="AF410">
        <v>48</v>
      </c>
      <c r="AG410">
        <v>50</v>
      </c>
      <c r="AH410">
        <v>47</v>
      </c>
      <c r="AI410">
        <v>47</v>
      </c>
      <c r="AJ410">
        <v>49</v>
      </c>
      <c r="AK410">
        <v>49</v>
      </c>
      <c r="AL410">
        <v>50</v>
      </c>
      <c r="AM410">
        <v>46</v>
      </c>
      <c r="AN410">
        <v>48</v>
      </c>
      <c r="AO410">
        <v>47</v>
      </c>
      <c r="AP410">
        <v>47</v>
      </c>
      <c r="AQ410">
        <v>47</v>
      </c>
      <c r="AR410">
        <v>49</v>
      </c>
      <c r="AS410">
        <v>52</v>
      </c>
      <c r="AT410">
        <v>52</v>
      </c>
      <c r="AU410">
        <v>51</v>
      </c>
      <c r="AV410">
        <v>50</v>
      </c>
      <c r="AW410">
        <v>48</v>
      </c>
      <c r="AX410">
        <v>48</v>
      </c>
    </row>
    <row r="411" spans="1:50" x14ac:dyDescent="0.25">
      <c r="A411">
        <v>114</v>
      </c>
      <c r="B411" t="s">
        <v>94</v>
      </c>
      <c r="C411">
        <v>11</v>
      </c>
      <c r="D411" t="s">
        <v>95</v>
      </c>
      <c r="E411">
        <v>1</v>
      </c>
      <c r="F411" t="s">
        <v>96</v>
      </c>
      <c r="G411">
        <v>352</v>
      </c>
      <c r="H411">
        <v>359</v>
      </c>
      <c r="I411">
        <v>354</v>
      </c>
      <c r="J411">
        <v>338</v>
      </c>
      <c r="K411">
        <v>344</v>
      </c>
      <c r="L411">
        <v>344</v>
      </c>
      <c r="M411">
        <v>352</v>
      </c>
      <c r="N411">
        <v>351</v>
      </c>
      <c r="O411">
        <v>349</v>
      </c>
      <c r="P411">
        <v>307</v>
      </c>
      <c r="Q411">
        <v>306</v>
      </c>
      <c r="R411">
        <v>325</v>
      </c>
      <c r="S411">
        <v>321</v>
      </c>
      <c r="T411">
        <v>317</v>
      </c>
      <c r="U411">
        <v>335</v>
      </c>
      <c r="V411">
        <v>344</v>
      </c>
      <c r="W411">
        <v>351</v>
      </c>
      <c r="X411">
        <v>355</v>
      </c>
      <c r="Y411">
        <v>345</v>
      </c>
      <c r="Z411">
        <v>340</v>
      </c>
      <c r="AA411">
        <v>318</v>
      </c>
      <c r="AB411">
        <v>306</v>
      </c>
      <c r="AC411">
        <v>303</v>
      </c>
      <c r="AD411">
        <v>299</v>
      </c>
      <c r="AE411">
        <v>299</v>
      </c>
      <c r="AF411">
        <v>281</v>
      </c>
      <c r="AG411">
        <v>312</v>
      </c>
      <c r="AH411">
        <v>295</v>
      </c>
      <c r="AI411">
        <v>316</v>
      </c>
      <c r="AJ411">
        <v>280</v>
      </c>
      <c r="AK411">
        <v>281</v>
      </c>
      <c r="AL411">
        <v>276</v>
      </c>
      <c r="AM411">
        <v>266</v>
      </c>
      <c r="AN411">
        <v>273</v>
      </c>
      <c r="AO411">
        <v>217</v>
      </c>
      <c r="AP411">
        <v>218</v>
      </c>
      <c r="AQ411">
        <v>272</v>
      </c>
      <c r="AR411">
        <v>249</v>
      </c>
      <c r="AS411">
        <v>269</v>
      </c>
      <c r="AT411">
        <v>284</v>
      </c>
      <c r="AU411">
        <v>306</v>
      </c>
      <c r="AV411">
        <v>303</v>
      </c>
      <c r="AW411">
        <v>311</v>
      </c>
      <c r="AX411">
        <v>305</v>
      </c>
    </row>
    <row r="412" spans="1:50" x14ac:dyDescent="0.25">
      <c r="A412">
        <v>572</v>
      </c>
      <c r="B412" t="s">
        <v>791</v>
      </c>
      <c r="C412">
        <v>57</v>
      </c>
      <c r="D412" t="s">
        <v>142</v>
      </c>
      <c r="E412">
        <v>5</v>
      </c>
      <c r="F412" t="s">
        <v>143</v>
      </c>
      <c r="G412">
        <v>59</v>
      </c>
      <c r="H412">
        <v>59</v>
      </c>
      <c r="I412">
        <v>59</v>
      </c>
      <c r="J412">
        <v>59</v>
      </c>
      <c r="K412">
        <v>59</v>
      </c>
      <c r="L412">
        <v>59</v>
      </c>
      <c r="M412">
        <v>59</v>
      </c>
      <c r="N412">
        <v>59</v>
      </c>
      <c r="O412">
        <v>59</v>
      </c>
      <c r="P412">
        <v>59</v>
      </c>
      <c r="Q412">
        <v>59</v>
      </c>
      <c r="R412">
        <v>59</v>
      </c>
      <c r="S412">
        <v>59</v>
      </c>
      <c r="T412">
        <v>59</v>
      </c>
      <c r="U412">
        <v>59</v>
      </c>
      <c r="V412">
        <v>59</v>
      </c>
      <c r="W412">
        <v>59</v>
      </c>
      <c r="X412">
        <v>59</v>
      </c>
      <c r="Y412">
        <v>59</v>
      </c>
      <c r="Z412">
        <v>59</v>
      </c>
      <c r="AA412">
        <v>59</v>
      </c>
      <c r="AB412">
        <v>59</v>
      </c>
      <c r="AC412">
        <v>59</v>
      </c>
      <c r="AD412">
        <v>59</v>
      </c>
      <c r="AE412">
        <v>59</v>
      </c>
      <c r="AF412">
        <v>59</v>
      </c>
      <c r="AG412">
        <v>59</v>
      </c>
      <c r="AH412">
        <v>59</v>
      </c>
      <c r="AI412">
        <v>59</v>
      </c>
      <c r="AJ412">
        <v>59</v>
      </c>
      <c r="AK412">
        <v>59</v>
      </c>
      <c r="AL412">
        <v>59</v>
      </c>
      <c r="AM412">
        <v>59</v>
      </c>
      <c r="AN412">
        <v>59</v>
      </c>
      <c r="AO412">
        <v>60</v>
      </c>
      <c r="AP412">
        <v>60</v>
      </c>
      <c r="AQ412">
        <v>60</v>
      </c>
      <c r="AR412">
        <v>60</v>
      </c>
      <c r="AS412">
        <v>60</v>
      </c>
      <c r="AT412">
        <v>60</v>
      </c>
      <c r="AU412">
        <v>60</v>
      </c>
      <c r="AV412">
        <v>60</v>
      </c>
      <c r="AW412">
        <v>60</v>
      </c>
      <c r="AX412">
        <v>60</v>
      </c>
    </row>
    <row r="413" spans="1:50" x14ac:dyDescent="0.25">
      <c r="A413">
        <v>114</v>
      </c>
      <c r="B413" t="s">
        <v>94</v>
      </c>
      <c r="C413">
        <v>11</v>
      </c>
      <c r="D413" t="s">
        <v>95</v>
      </c>
      <c r="E413">
        <v>1</v>
      </c>
      <c r="F413" t="s">
        <v>96</v>
      </c>
      <c r="G413">
        <v>33</v>
      </c>
      <c r="H413">
        <v>33</v>
      </c>
      <c r="I413">
        <v>33</v>
      </c>
      <c r="J413">
        <v>33</v>
      </c>
      <c r="K413">
        <v>33</v>
      </c>
      <c r="L413">
        <v>33</v>
      </c>
      <c r="M413">
        <v>26</v>
      </c>
      <c r="N413">
        <v>26</v>
      </c>
      <c r="O413">
        <v>26</v>
      </c>
      <c r="P413">
        <v>26</v>
      </c>
      <c r="Q413">
        <v>26</v>
      </c>
      <c r="R413">
        <v>26</v>
      </c>
      <c r="S413">
        <v>26</v>
      </c>
      <c r="T413">
        <v>26</v>
      </c>
      <c r="U413">
        <v>26</v>
      </c>
      <c r="V413">
        <v>26</v>
      </c>
      <c r="W413">
        <v>26</v>
      </c>
      <c r="X413">
        <v>2</v>
      </c>
      <c r="Y413">
        <v>2</v>
      </c>
      <c r="Z413">
        <v>2</v>
      </c>
      <c r="AA413">
        <v>2</v>
      </c>
      <c r="AB413">
        <v>2</v>
      </c>
      <c r="AC413">
        <v>2</v>
      </c>
      <c r="AD413">
        <v>2</v>
      </c>
      <c r="AE413">
        <v>2</v>
      </c>
      <c r="AF413">
        <v>2</v>
      </c>
      <c r="AG413">
        <v>2</v>
      </c>
      <c r="AH413">
        <v>2</v>
      </c>
      <c r="AI413">
        <v>2</v>
      </c>
      <c r="AJ413">
        <v>2</v>
      </c>
      <c r="AK413">
        <v>2</v>
      </c>
      <c r="AL413">
        <v>2</v>
      </c>
      <c r="AM413">
        <v>2</v>
      </c>
      <c r="AN413">
        <v>2</v>
      </c>
      <c r="AO413">
        <v>2</v>
      </c>
      <c r="AP413">
        <v>2</v>
      </c>
      <c r="AQ413">
        <v>3</v>
      </c>
      <c r="AR413">
        <v>2</v>
      </c>
      <c r="AS413">
        <v>2</v>
      </c>
      <c r="AT413">
        <v>2</v>
      </c>
      <c r="AU413">
        <v>1</v>
      </c>
      <c r="AV413">
        <v>1</v>
      </c>
      <c r="AW413">
        <v>1</v>
      </c>
      <c r="AX413">
        <v>1</v>
      </c>
    </row>
    <row r="414" spans="1:50" x14ac:dyDescent="0.25">
      <c r="A414">
        <v>113</v>
      </c>
      <c r="B414" t="s">
        <v>119</v>
      </c>
      <c r="C414">
        <v>11</v>
      </c>
      <c r="D414" t="s">
        <v>95</v>
      </c>
      <c r="E414">
        <v>1</v>
      </c>
      <c r="F414" t="s">
        <v>96</v>
      </c>
      <c r="G414">
        <v>74</v>
      </c>
      <c r="H414">
        <v>81</v>
      </c>
      <c r="I414">
        <v>87</v>
      </c>
      <c r="J414">
        <v>88</v>
      </c>
      <c r="K414">
        <v>72</v>
      </c>
      <c r="L414">
        <v>79</v>
      </c>
      <c r="M414">
        <v>68</v>
      </c>
      <c r="N414">
        <v>73</v>
      </c>
      <c r="O414">
        <v>76</v>
      </c>
      <c r="P414">
        <v>77</v>
      </c>
      <c r="Q414">
        <v>81</v>
      </c>
      <c r="R414">
        <v>62</v>
      </c>
      <c r="S414">
        <v>71</v>
      </c>
      <c r="T414">
        <v>67</v>
      </c>
      <c r="U414">
        <v>68</v>
      </c>
      <c r="V414">
        <v>73</v>
      </c>
      <c r="W414">
        <v>77</v>
      </c>
      <c r="X414">
        <v>79</v>
      </c>
      <c r="Y414">
        <v>73</v>
      </c>
      <c r="Z414">
        <v>76</v>
      </c>
      <c r="AA414">
        <v>79</v>
      </c>
      <c r="AB414">
        <v>75</v>
      </c>
      <c r="AC414">
        <v>75</v>
      </c>
      <c r="AD414">
        <v>55</v>
      </c>
      <c r="AE414">
        <v>67</v>
      </c>
      <c r="AF414">
        <v>67</v>
      </c>
      <c r="AG414">
        <v>78</v>
      </c>
      <c r="AH414">
        <v>68</v>
      </c>
      <c r="AI414">
        <v>76</v>
      </c>
      <c r="AJ414">
        <v>71</v>
      </c>
      <c r="AK414">
        <v>70</v>
      </c>
      <c r="AL414">
        <v>73</v>
      </c>
      <c r="AM414">
        <v>75</v>
      </c>
      <c r="AN414">
        <v>65</v>
      </c>
      <c r="AO414">
        <v>80</v>
      </c>
      <c r="AP414">
        <v>69</v>
      </c>
      <c r="AQ414">
        <v>75</v>
      </c>
      <c r="AR414">
        <v>79</v>
      </c>
      <c r="AS414">
        <v>71</v>
      </c>
      <c r="AT414">
        <v>73</v>
      </c>
      <c r="AU414">
        <v>71</v>
      </c>
      <c r="AV414">
        <v>82</v>
      </c>
      <c r="AW414">
        <v>77</v>
      </c>
      <c r="AX414">
        <v>82</v>
      </c>
    </row>
    <row r="415" spans="1:50" x14ac:dyDescent="0.25">
      <c r="A415">
        <v>113</v>
      </c>
      <c r="B415" t="s">
        <v>119</v>
      </c>
      <c r="C415">
        <v>11</v>
      </c>
      <c r="D415" t="s">
        <v>95</v>
      </c>
      <c r="E415">
        <v>1</v>
      </c>
      <c r="F415" t="s">
        <v>96</v>
      </c>
      <c r="G415">
        <v>37</v>
      </c>
      <c r="H415">
        <v>37</v>
      </c>
      <c r="I415">
        <v>39</v>
      </c>
      <c r="J415">
        <v>38</v>
      </c>
      <c r="K415">
        <v>33</v>
      </c>
      <c r="L415">
        <v>33</v>
      </c>
      <c r="M415">
        <v>33</v>
      </c>
      <c r="N415">
        <v>34</v>
      </c>
      <c r="O415">
        <v>33</v>
      </c>
      <c r="P415">
        <v>33</v>
      </c>
      <c r="Q415">
        <v>34</v>
      </c>
      <c r="R415">
        <v>33</v>
      </c>
      <c r="S415">
        <v>33</v>
      </c>
      <c r="T415">
        <v>34</v>
      </c>
      <c r="U415">
        <v>34</v>
      </c>
      <c r="V415">
        <v>33</v>
      </c>
      <c r="W415">
        <v>33</v>
      </c>
      <c r="X415">
        <v>33</v>
      </c>
      <c r="Y415">
        <v>33</v>
      </c>
      <c r="Z415">
        <v>33</v>
      </c>
      <c r="AA415">
        <v>33</v>
      </c>
      <c r="AB415">
        <v>33</v>
      </c>
      <c r="AC415">
        <v>33</v>
      </c>
      <c r="AD415">
        <v>33</v>
      </c>
      <c r="AE415">
        <v>33</v>
      </c>
      <c r="AF415">
        <v>35</v>
      </c>
      <c r="AG415">
        <v>37</v>
      </c>
      <c r="AH415">
        <v>36</v>
      </c>
      <c r="AI415">
        <v>36</v>
      </c>
      <c r="AJ415">
        <v>36</v>
      </c>
      <c r="AK415">
        <v>36</v>
      </c>
      <c r="AL415">
        <v>38</v>
      </c>
      <c r="AM415">
        <v>37</v>
      </c>
      <c r="AN415">
        <v>39</v>
      </c>
      <c r="AO415">
        <v>37</v>
      </c>
      <c r="AP415">
        <v>36</v>
      </c>
      <c r="AQ415">
        <v>36</v>
      </c>
      <c r="AR415">
        <v>36</v>
      </c>
      <c r="AS415">
        <v>36</v>
      </c>
      <c r="AT415">
        <v>38</v>
      </c>
      <c r="AU415">
        <v>36</v>
      </c>
      <c r="AV415">
        <v>36</v>
      </c>
      <c r="AW415">
        <v>37</v>
      </c>
      <c r="AX415">
        <v>51</v>
      </c>
    </row>
    <row r="416" spans="1:50" x14ac:dyDescent="0.25">
      <c r="A416">
        <v>113</v>
      </c>
      <c r="B416" t="s">
        <v>119</v>
      </c>
      <c r="C416">
        <v>11</v>
      </c>
      <c r="D416" t="s">
        <v>95</v>
      </c>
      <c r="E416">
        <v>1</v>
      </c>
      <c r="F416" t="s">
        <v>96</v>
      </c>
      <c r="G416">
        <v>194</v>
      </c>
      <c r="H416">
        <v>191</v>
      </c>
      <c r="I416">
        <v>191</v>
      </c>
      <c r="J416">
        <v>191</v>
      </c>
      <c r="K416">
        <v>191</v>
      </c>
      <c r="L416">
        <v>191</v>
      </c>
      <c r="M416">
        <v>191</v>
      </c>
      <c r="N416">
        <v>191</v>
      </c>
      <c r="O416">
        <v>191</v>
      </c>
      <c r="P416">
        <v>191</v>
      </c>
      <c r="Q416">
        <v>191</v>
      </c>
      <c r="R416">
        <v>191</v>
      </c>
      <c r="S416">
        <v>191</v>
      </c>
      <c r="T416">
        <v>191</v>
      </c>
      <c r="U416">
        <v>191</v>
      </c>
      <c r="V416">
        <v>191</v>
      </c>
      <c r="W416">
        <v>191</v>
      </c>
      <c r="X416">
        <v>191</v>
      </c>
      <c r="Y416">
        <v>195</v>
      </c>
      <c r="Z416">
        <v>196</v>
      </c>
      <c r="AA416">
        <v>195</v>
      </c>
      <c r="AB416">
        <v>195</v>
      </c>
      <c r="AC416">
        <v>191</v>
      </c>
      <c r="AD416">
        <v>196</v>
      </c>
      <c r="AE416">
        <v>191</v>
      </c>
      <c r="AF416">
        <v>191</v>
      </c>
      <c r="AG416">
        <v>191</v>
      </c>
      <c r="AH416">
        <v>191</v>
      </c>
      <c r="AI416">
        <v>194</v>
      </c>
      <c r="AJ416">
        <v>191</v>
      </c>
      <c r="AK416">
        <v>191</v>
      </c>
      <c r="AL416">
        <v>193</v>
      </c>
      <c r="AM416">
        <v>195</v>
      </c>
      <c r="AN416">
        <v>195</v>
      </c>
      <c r="AO416">
        <v>188</v>
      </c>
      <c r="AP416">
        <v>185</v>
      </c>
      <c r="AQ416">
        <v>186</v>
      </c>
      <c r="AR416">
        <v>188</v>
      </c>
      <c r="AS416">
        <v>187</v>
      </c>
      <c r="AT416">
        <v>186</v>
      </c>
      <c r="AU416">
        <v>186</v>
      </c>
      <c r="AV416">
        <v>188</v>
      </c>
      <c r="AW416">
        <v>186</v>
      </c>
      <c r="AX416">
        <v>185</v>
      </c>
    </row>
    <row r="417" spans="1:50" x14ac:dyDescent="0.25">
      <c r="A417">
        <v>569</v>
      </c>
      <c r="B417" t="s">
        <v>499</v>
      </c>
      <c r="C417">
        <v>56</v>
      </c>
      <c r="D417" t="s">
        <v>265</v>
      </c>
      <c r="E417">
        <v>5</v>
      </c>
      <c r="F417" t="s">
        <v>143</v>
      </c>
      <c r="G417">
        <v>46</v>
      </c>
      <c r="H417">
        <v>47</v>
      </c>
      <c r="I417">
        <v>47</v>
      </c>
      <c r="J417">
        <v>45</v>
      </c>
      <c r="K417">
        <v>45</v>
      </c>
      <c r="L417">
        <v>49</v>
      </c>
      <c r="M417">
        <v>50</v>
      </c>
      <c r="N417">
        <v>50</v>
      </c>
      <c r="O417">
        <v>48</v>
      </c>
      <c r="P417">
        <v>50</v>
      </c>
      <c r="Q417">
        <v>50</v>
      </c>
      <c r="R417">
        <v>50</v>
      </c>
      <c r="S417">
        <v>50</v>
      </c>
      <c r="T417">
        <v>49</v>
      </c>
      <c r="U417">
        <v>49</v>
      </c>
      <c r="V417">
        <v>48</v>
      </c>
      <c r="W417">
        <v>48</v>
      </c>
      <c r="X417">
        <v>44</v>
      </c>
      <c r="Y417">
        <v>44</v>
      </c>
      <c r="Z417">
        <v>47</v>
      </c>
      <c r="AA417">
        <v>47</v>
      </c>
      <c r="AB417">
        <v>50</v>
      </c>
      <c r="AC417">
        <v>50</v>
      </c>
      <c r="AD417">
        <v>48</v>
      </c>
      <c r="AE417">
        <v>48</v>
      </c>
      <c r="AF417">
        <v>47</v>
      </c>
      <c r="AG417">
        <v>52</v>
      </c>
      <c r="AH417">
        <v>50</v>
      </c>
      <c r="AI417">
        <v>51</v>
      </c>
      <c r="AJ417">
        <v>51</v>
      </c>
      <c r="AK417">
        <v>46</v>
      </c>
      <c r="AL417">
        <v>48</v>
      </c>
      <c r="AM417">
        <v>48</v>
      </c>
      <c r="AN417">
        <v>50</v>
      </c>
      <c r="AO417">
        <v>51</v>
      </c>
      <c r="AP417">
        <v>55</v>
      </c>
      <c r="AQ417">
        <v>57</v>
      </c>
      <c r="AR417">
        <v>53</v>
      </c>
      <c r="AS417">
        <v>53</v>
      </c>
      <c r="AT417">
        <v>47</v>
      </c>
      <c r="AU417">
        <v>53</v>
      </c>
      <c r="AV417">
        <v>52</v>
      </c>
      <c r="AW417">
        <v>51</v>
      </c>
      <c r="AX417">
        <v>50</v>
      </c>
    </row>
    <row r="418" spans="1:50" x14ac:dyDescent="0.25">
      <c r="A418">
        <v>573</v>
      </c>
      <c r="B418" t="s">
        <v>141</v>
      </c>
      <c r="C418">
        <v>57</v>
      </c>
      <c r="D418" t="s">
        <v>142</v>
      </c>
      <c r="E418">
        <v>5</v>
      </c>
      <c r="F418" t="s">
        <v>143</v>
      </c>
      <c r="G418">
        <v>69</v>
      </c>
      <c r="H418">
        <v>69</v>
      </c>
      <c r="I418">
        <v>69</v>
      </c>
      <c r="J418">
        <v>74</v>
      </c>
      <c r="K418">
        <v>70</v>
      </c>
      <c r="L418">
        <v>70</v>
      </c>
      <c r="M418">
        <v>68</v>
      </c>
      <c r="N418">
        <v>64</v>
      </c>
      <c r="O418">
        <v>71</v>
      </c>
      <c r="P418">
        <v>71</v>
      </c>
      <c r="Q418">
        <v>73</v>
      </c>
      <c r="R418">
        <v>69</v>
      </c>
      <c r="S418">
        <v>69</v>
      </c>
      <c r="T418">
        <v>72</v>
      </c>
      <c r="U418">
        <v>69</v>
      </c>
      <c r="V418">
        <v>65</v>
      </c>
      <c r="W418">
        <v>65</v>
      </c>
      <c r="X418">
        <v>65</v>
      </c>
      <c r="Y418">
        <v>65</v>
      </c>
      <c r="Z418">
        <v>65</v>
      </c>
      <c r="AA418">
        <v>65</v>
      </c>
      <c r="AB418">
        <v>65</v>
      </c>
      <c r="AC418">
        <v>65</v>
      </c>
      <c r="AD418">
        <v>67</v>
      </c>
      <c r="AE418">
        <v>69</v>
      </c>
      <c r="AF418">
        <v>67</v>
      </c>
      <c r="AG418">
        <v>485</v>
      </c>
      <c r="AH418">
        <v>451</v>
      </c>
      <c r="AI418">
        <v>407</v>
      </c>
      <c r="AJ418">
        <v>355</v>
      </c>
      <c r="AK418">
        <v>319</v>
      </c>
      <c r="AL418">
        <v>295</v>
      </c>
      <c r="AM418">
        <v>283</v>
      </c>
      <c r="AN418">
        <v>278</v>
      </c>
      <c r="AO418">
        <v>294</v>
      </c>
      <c r="AP418">
        <v>291</v>
      </c>
      <c r="AQ418">
        <v>265</v>
      </c>
      <c r="AR418">
        <v>303</v>
      </c>
      <c r="AS418">
        <v>338</v>
      </c>
      <c r="AT418">
        <v>335</v>
      </c>
      <c r="AU418">
        <v>385</v>
      </c>
      <c r="AV418">
        <v>389</v>
      </c>
      <c r="AW418">
        <v>451</v>
      </c>
      <c r="AX418">
        <v>116</v>
      </c>
    </row>
    <row r="419" spans="1:50" x14ac:dyDescent="0.25">
      <c r="A419">
        <v>321</v>
      </c>
      <c r="B419" t="s">
        <v>1044</v>
      </c>
      <c r="C419">
        <v>32</v>
      </c>
      <c r="D419" t="s">
        <v>1045</v>
      </c>
      <c r="E419">
        <v>3</v>
      </c>
      <c r="F419" t="s">
        <v>206</v>
      </c>
      <c r="G419">
        <v>7</v>
      </c>
      <c r="H419">
        <v>7</v>
      </c>
      <c r="I419">
        <v>7</v>
      </c>
      <c r="J419">
        <v>7</v>
      </c>
      <c r="K419">
        <v>7</v>
      </c>
      <c r="L419">
        <v>7</v>
      </c>
      <c r="M419">
        <v>7</v>
      </c>
      <c r="N419">
        <v>7</v>
      </c>
      <c r="O419">
        <v>7</v>
      </c>
      <c r="P419">
        <v>7</v>
      </c>
      <c r="Q419">
        <v>7</v>
      </c>
      <c r="R419">
        <v>7</v>
      </c>
      <c r="S419">
        <v>7</v>
      </c>
      <c r="T419">
        <v>7</v>
      </c>
      <c r="U419">
        <v>7</v>
      </c>
      <c r="V419">
        <v>7</v>
      </c>
      <c r="W419">
        <v>7</v>
      </c>
      <c r="X419">
        <v>7</v>
      </c>
      <c r="Y419">
        <v>7</v>
      </c>
      <c r="Z419">
        <v>7</v>
      </c>
      <c r="AA419">
        <v>7</v>
      </c>
      <c r="AB419">
        <v>7</v>
      </c>
      <c r="AC419">
        <v>7</v>
      </c>
      <c r="AD419">
        <v>7</v>
      </c>
      <c r="AE419">
        <v>7</v>
      </c>
      <c r="AF419">
        <v>7</v>
      </c>
      <c r="AG419">
        <v>7</v>
      </c>
      <c r="AH419">
        <v>7</v>
      </c>
      <c r="AI419">
        <v>7</v>
      </c>
      <c r="AJ419">
        <v>7</v>
      </c>
      <c r="AK419">
        <v>7</v>
      </c>
      <c r="AL419">
        <v>7</v>
      </c>
      <c r="AM419">
        <v>7</v>
      </c>
      <c r="AN419">
        <v>7</v>
      </c>
      <c r="AO419">
        <v>7</v>
      </c>
      <c r="AP419">
        <v>7</v>
      </c>
      <c r="AQ419">
        <v>7</v>
      </c>
      <c r="AR419">
        <v>7</v>
      </c>
      <c r="AS419">
        <v>7</v>
      </c>
      <c r="AT419">
        <v>7</v>
      </c>
      <c r="AU419">
        <v>7</v>
      </c>
      <c r="AV419">
        <v>7</v>
      </c>
      <c r="AW419">
        <v>7</v>
      </c>
      <c r="AX419">
        <v>7</v>
      </c>
    </row>
    <row r="420" spans="1:50" x14ac:dyDescent="0.25">
      <c r="A420">
        <v>114</v>
      </c>
      <c r="B420" t="s">
        <v>94</v>
      </c>
      <c r="C420">
        <v>11</v>
      </c>
      <c r="D420" t="s">
        <v>95</v>
      </c>
      <c r="E420">
        <v>1</v>
      </c>
      <c r="F420" t="s">
        <v>96</v>
      </c>
      <c r="G420">
        <v>3</v>
      </c>
      <c r="H420">
        <v>3</v>
      </c>
      <c r="I420">
        <v>3</v>
      </c>
      <c r="J420">
        <v>3</v>
      </c>
      <c r="K420">
        <v>18</v>
      </c>
      <c r="L420">
        <v>18</v>
      </c>
      <c r="M420">
        <v>18</v>
      </c>
      <c r="N420">
        <v>21</v>
      </c>
      <c r="O420">
        <v>21</v>
      </c>
      <c r="P420">
        <v>21</v>
      </c>
      <c r="Q420">
        <v>21</v>
      </c>
      <c r="R420">
        <v>21</v>
      </c>
      <c r="S420">
        <v>21</v>
      </c>
      <c r="T420">
        <v>20</v>
      </c>
      <c r="U420">
        <v>20</v>
      </c>
      <c r="V420">
        <v>23</v>
      </c>
      <c r="W420">
        <v>24</v>
      </c>
      <c r="X420">
        <v>25</v>
      </c>
      <c r="Y420">
        <v>25</v>
      </c>
      <c r="Z420">
        <v>28</v>
      </c>
      <c r="AA420">
        <v>28</v>
      </c>
      <c r="AB420">
        <v>25</v>
      </c>
      <c r="AC420">
        <v>24</v>
      </c>
      <c r="AD420">
        <v>25</v>
      </c>
      <c r="AE420">
        <v>25</v>
      </c>
      <c r="AF420">
        <v>25</v>
      </c>
      <c r="AG420">
        <v>25</v>
      </c>
      <c r="AH420">
        <v>26</v>
      </c>
      <c r="AI420">
        <v>27</v>
      </c>
      <c r="AJ420">
        <v>27</v>
      </c>
      <c r="AK420">
        <v>27</v>
      </c>
      <c r="AL420">
        <v>27</v>
      </c>
      <c r="AM420">
        <v>2</v>
      </c>
      <c r="AN420">
        <v>27</v>
      </c>
      <c r="AO420">
        <v>24</v>
      </c>
      <c r="AP420">
        <v>24</v>
      </c>
      <c r="AQ420">
        <v>24</v>
      </c>
      <c r="AR420">
        <v>24</v>
      </c>
      <c r="AS420">
        <v>24</v>
      </c>
      <c r="AT420">
        <v>24</v>
      </c>
      <c r="AU420">
        <v>23</v>
      </c>
      <c r="AV420">
        <v>23</v>
      </c>
      <c r="AW420">
        <v>23</v>
      </c>
      <c r="AX420">
        <v>23</v>
      </c>
    </row>
    <row r="421" spans="1:50" x14ac:dyDescent="0.25">
      <c r="A421">
        <v>572</v>
      </c>
      <c r="B421" t="s">
        <v>791</v>
      </c>
      <c r="C421">
        <v>57</v>
      </c>
      <c r="D421" t="s">
        <v>142</v>
      </c>
      <c r="E421">
        <v>5</v>
      </c>
      <c r="F421" t="s">
        <v>143</v>
      </c>
      <c r="G421">
        <v>27</v>
      </c>
      <c r="H421">
        <v>22</v>
      </c>
      <c r="I421">
        <v>22</v>
      </c>
      <c r="J421">
        <v>22</v>
      </c>
      <c r="K421">
        <v>20</v>
      </c>
      <c r="L421">
        <v>19</v>
      </c>
      <c r="M421">
        <v>14</v>
      </c>
      <c r="N421">
        <v>22</v>
      </c>
      <c r="O421">
        <v>11</v>
      </c>
      <c r="P421">
        <v>21</v>
      </c>
      <c r="Q421">
        <v>20</v>
      </c>
      <c r="R421">
        <v>18</v>
      </c>
      <c r="S421">
        <v>18</v>
      </c>
      <c r="T421">
        <v>23</v>
      </c>
      <c r="U421">
        <v>24</v>
      </c>
      <c r="V421">
        <v>21</v>
      </c>
      <c r="W421">
        <v>24</v>
      </c>
      <c r="X421">
        <v>23</v>
      </c>
      <c r="Y421">
        <v>23</v>
      </c>
      <c r="Z421">
        <v>23</v>
      </c>
      <c r="AA421">
        <v>18</v>
      </c>
      <c r="AB421">
        <v>22</v>
      </c>
      <c r="AC421">
        <v>19</v>
      </c>
      <c r="AD421">
        <v>22</v>
      </c>
      <c r="AE421">
        <v>25</v>
      </c>
      <c r="AF421">
        <v>20</v>
      </c>
      <c r="AG421">
        <v>19</v>
      </c>
      <c r="AH421">
        <v>24</v>
      </c>
      <c r="AI421">
        <v>22</v>
      </c>
      <c r="AJ421">
        <v>24</v>
      </c>
      <c r="AK421">
        <v>19</v>
      </c>
      <c r="AL421">
        <v>16</v>
      </c>
      <c r="AM421">
        <v>21</v>
      </c>
      <c r="AN421">
        <v>23</v>
      </c>
      <c r="AO421">
        <v>22</v>
      </c>
      <c r="AP421">
        <v>25</v>
      </c>
      <c r="AQ421">
        <v>25</v>
      </c>
      <c r="AR421">
        <v>21</v>
      </c>
      <c r="AS421">
        <v>27</v>
      </c>
      <c r="AT421">
        <v>21</v>
      </c>
      <c r="AU421">
        <v>21</v>
      </c>
      <c r="AV421">
        <v>19</v>
      </c>
      <c r="AW421">
        <v>21</v>
      </c>
      <c r="AX421">
        <v>24</v>
      </c>
    </row>
    <row r="422" spans="1:50" x14ac:dyDescent="0.25">
      <c r="A422">
        <v>231</v>
      </c>
      <c r="B422" t="s">
        <v>353</v>
      </c>
      <c r="C422">
        <v>23</v>
      </c>
      <c r="D422" t="s">
        <v>354</v>
      </c>
      <c r="E422">
        <v>2</v>
      </c>
      <c r="F422" t="s">
        <v>355</v>
      </c>
      <c r="G422">
        <v>75</v>
      </c>
      <c r="H422">
        <v>71</v>
      </c>
      <c r="I422">
        <v>70</v>
      </c>
      <c r="J422">
        <v>71</v>
      </c>
      <c r="K422">
        <v>71</v>
      </c>
      <c r="L422">
        <v>71</v>
      </c>
      <c r="M422">
        <v>73</v>
      </c>
      <c r="N422">
        <v>73</v>
      </c>
      <c r="O422">
        <v>71</v>
      </c>
      <c r="P422">
        <v>73</v>
      </c>
      <c r="Q422">
        <v>73</v>
      </c>
      <c r="R422">
        <v>72</v>
      </c>
      <c r="S422">
        <v>71</v>
      </c>
      <c r="T422">
        <v>77</v>
      </c>
      <c r="U422">
        <v>77</v>
      </c>
      <c r="V422">
        <v>73</v>
      </c>
      <c r="W422">
        <v>71</v>
      </c>
      <c r="X422">
        <v>72</v>
      </c>
      <c r="Y422">
        <v>73</v>
      </c>
      <c r="Z422">
        <v>73</v>
      </c>
      <c r="AA422">
        <v>72</v>
      </c>
      <c r="AB422">
        <v>71</v>
      </c>
      <c r="AC422">
        <v>73</v>
      </c>
      <c r="AD422">
        <v>73</v>
      </c>
      <c r="AE422">
        <v>74</v>
      </c>
      <c r="AF422">
        <v>70</v>
      </c>
      <c r="AG422">
        <v>71</v>
      </c>
      <c r="AH422">
        <v>70</v>
      </c>
      <c r="AI422">
        <v>70</v>
      </c>
      <c r="AJ422">
        <v>70</v>
      </c>
      <c r="AK422">
        <v>67</v>
      </c>
      <c r="AL422">
        <v>70</v>
      </c>
      <c r="AM422">
        <v>71</v>
      </c>
      <c r="AN422">
        <v>70</v>
      </c>
      <c r="AO422">
        <v>70</v>
      </c>
      <c r="AP422">
        <v>74</v>
      </c>
      <c r="AQ422">
        <v>71</v>
      </c>
      <c r="AR422">
        <v>70</v>
      </c>
      <c r="AS422">
        <v>67</v>
      </c>
      <c r="AT422">
        <v>67</v>
      </c>
      <c r="AU422">
        <v>67</v>
      </c>
      <c r="AV422">
        <v>67</v>
      </c>
      <c r="AW422">
        <v>67</v>
      </c>
      <c r="AX422">
        <v>67</v>
      </c>
    </row>
    <row r="423" spans="1:50" x14ac:dyDescent="0.25">
      <c r="A423">
        <v>113</v>
      </c>
      <c r="B423" t="s">
        <v>119</v>
      </c>
      <c r="C423">
        <v>11</v>
      </c>
      <c r="D423" t="s">
        <v>95</v>
      </c>
      <c r="E423">
        <v>1</v>
      </c>
      <c r="F423" t="s">
        <v>96</v>
      </c>
      <c r="G423">
        <v>87</v>
      </c>
      <c r="H423">
        <v>88</v>
      </c>
      <c r="I423">
        <v>77</v>
      </c>
      <c r="J423">
        <v>66</v>
      </c>
      <c r="K423">
        <v>56</v>
      </c>
      <c r="L423">
        <v>83</v>
      </c>
      <c r="M423">
        <v>68</v>
      </c>
      <c r="N423">
        <v>63</v>
      </c>
      <c r="O423">
        <v>64</v>
      </c>
      <c r="P423">
        <v>75</v>
      </c>
      <c r="Q423">
        <v>69</v>
      </c>
      <c r="R423">
        <v>61</v>
      </c>
      <c r="S423">
        <v>67</v>
      </c>
      <c r="T423">
        <v>75</v>
      </c>
      <c r="U423">
        <v>70</v>
      </c>
      <c r="V423">
        <v>92</v>
      </c>
      <c r="W423">
        <v>76</v>
      </c>
      <c r="X423">
        <v>43</v>
      </c>
      <c r="Y423">
        <v>42</v>
      </c>
      <c r="Z423">
        <v>44</v>
      </c>
      <c r="AA423">
        <v>68</v>
      </c>
      <c r="AB423">
        <v>39</v>
      </c>
      <c r="AC423">
        <v>27</v>
      </c>
      <c r="AD423">
        <v>57</v>
      </c>
      <c r="AE423">
        <v>47</v>
      </c>
      <c r="AF423">
        <v>50</v>
      </c>
      <c r="AG423">
        <v>32</v>
      </c>
      <c r="AH423">
        <v>28</v>
      </c>
      <c r="AI423">
        <v>34</v>
      </c>
      <c r="AJ423">
        <v>20</v>
      </c>
      <c r="AK423">
        <v>27</v>
      </c>
      <c r="AL423">
        <v>26</v>
      </c>
      <c r="AM423">
        <v>32</v>
      </c>
      <c r="AN423">
        <v>39</v>
      </c>
      <c r="AO423">
        <v>39</v>
      </c>
      <c r="AP423">
        <v>38</v>
      </c>
      <c r="AQ423">
        <v>47</v>
      </c>
      <c r="AR423">
        <v>60</v>
      </c>
      <c r="AS423">
        <v>65</v>
      </c>
      <c r="AT423">
        <v>49</v>
      </c>
      <c r="AU423">
        <v>42</v>
      </c>
      <c r="AV423">
        <v>66</v>
      </c>
      <c r="AW423">
        <v>51</v>
      </c>
      <c r="AX423">
        <v>33</v>
      </c>
    </row>
    <row r="424" spans="1:50" x14ac:dyDescent="0.25">
      <c r="A424">
        <v>114</v>
      </c>
      <c r="B424" t="s">
        <v>94</v>
      </c>
      <c r="C424">
        <v>11</v>
      </c>
      <c r="D424" t="s">
        <v>95</v>
      </c>
      <c r="E424">
        <v>1</v>
      </c>
      <c r="F424" t="s">
        <v>96</v>
      </c>
      <c r="G424">
        <v>87</v>
      </c>
      <c r="H424">
        <v>87</v>
      </c>
      <c r="I424">
        <v>87</v>
      </c>
      <c r="J424">
        <v>87</v>
      </c>
      <c r="K424">
        <v>87</v>
      </c>
      <c r="L424">
        <v>87</v>
      </c>
      <c r="M424">
        <v>87</v>
      </c>
      <c r="N424">
        <v>87</v>
      </c>
      <c r="O424">
        <v>87</v>
      </c>
      <c r="P424">
        <v>87</v>
      </c>
      <c r="Q424">
        <v>87</v>
      </c>
      <c r="R424">
        <v>87</v>
      </c>
      <c r="S424">
        <v>87</v>
      </c>
      <c r="T424">
        <v>87</v>
      </c>
      <c r="U424">
        <v>87</v>
      </c>
      <c r="V424">
        <v>87</v>
      </c>
      <c r="W424">
        <v>87</v>
      </c>
      <c r="X424">
        <v>24</v>
      </c>
      <c r="Y424">
        <v>23</v>
      </c>
      <c r="Z424">
        <v>26</v>
      </c>
      <c r="AA424">
        <v>26</v>
      </c>
      <c r="AB424">
        <v>17</v>
      </c>
      <c r="AC424">
        <v>18</v>
      </c>
      <c r="AD424">
        <v>42</v>
      </c>
      <c r="AE424">
        <v>34</v>
      </c>
      <c r="AF424">
        <v>31</v>
      </c>
      <c r="AG424">
        <v>28</v>
      </c>
      <c r="AH424">
        <v>22</v>
      </c>
      <c r="AI424">
        <v>18</v>
      </c>
      <c r="AJ424">
        <v>16</v>
      </c>
      <c r="AK424">
        <v>17</v>
      </c>
      <c r="AL424">
        <v>18</v>
      </c>
      <c r="AM424">
        <v>19</v>
      </c>
      <c r="AN424">
        <v>16</v>
      </c>
      <c r="AO424">
        <v>17</v>
      </c>
      <c r="AP424">
        <v>11</v>
      </c>
      <c r="AQ424">
        <v>12</v>
      </c>
      <c r="AR424">
        <v>12</v>
      </c>
      <c r="AS424">
        <v>9</v>
      </c>
      <c r="AT424">
        <v>11</v>
      </c>
      <c r="AU424">
        <v>11</v>
      </c>
      <c r="AV424">
        <v>11</v>
      </c>
      <c r="AW424">
        <v>12</v>
      </c>
      <c r="AX424">
        <v>12</v>
      </c>
    </row>
    <row r="425" spans="1:50" x14ac:dyDescent="0.25">
      <c r="A425">
        <v>113</v>
      </c>
      <c r="B425" t="s">
        <v>119</v>
      </c>
      <c r="C425">
        <v>11</v>
      </c>
      <c r="D425" t="s">
        <v>95</v>
      </c>
      <c r="E425">
        <v>1</v>
      </c>
      <c r="F425" t="s">
        <v>96</v>
      </c>
      <c r="G425">
        <v>348</v>
      </c>
      <c r="H425">
        <v>342</v>
      </c>
      <c r="I425">
        <v>349</v>
      </c>
      <c r="J425">
        <v>347</v>
      </c>
      <c r="K425">
        <v>348</v>
      </c>
      <c r="L425">
        <v>351</v>
      </c>
      <c r="M425">
        <v>345</v>
      </c>
      <c r="N425">
        <v>347</v>
      </c>
      <c r="O425">
        <v>350</v>
      </c>
      <c r="P425">
        <v>344</v>
      </c>
      <c r="Q425">
        <v>348</v>
      </c>
      <c r="R425">
        <v>345</v>
      </c>
      <c r="S425">
        <v>348</v>
      </c>
      <c r="T425">
        <v>351</v>
      </c>
      <c r="U425">
        <v>351</v>
      </c>
      <c r="V425">
        <v>352</v>
      </c>
      <c r="W425">
        <v>361</v>
      </c>
      <c r="X425">
        <v>360</v>
      </c>
      <c r="Y425">
        <v>127</v>
      </c>
      <c r="Z425">
        <v>366</v>
      </c>
      <c r="AA425">
        <v>361</v>
      </c>
      <c r="AB425">
        <v>360</v>
      </c>
      <c r="AC425">
        <v>356</v>
      </c>
      <c r="AD425">
        <v>363</v>
      </c>
      <c r="AE425">
        <v>371</v>
      </c>
      <c r="AF425">
        <v>367</v>
      </c>
      <c r="AG425">
        <v>363</v>
      </c>
      <c r="AH425">
        <v>367</v>
      </c>
      <c r="AI425">
        <v>366</v>
      </c>
      <c r="AJ425">
        <v>363</v>
      </c>
      <c r="AK425">
        <v>363</v>
      </c>
      <c r="AL425">
        <v>362</v>
      </c>
      <c r="AM425">
        <v>361</v>
      </c>
      <c r="AN425">
        <v>364</v>
      </c>
      <c r="AO425">
        <v>371</v>
      </c>
      <c r="AP425">
        <v>363</v>
      </c>
      <c r="AQ425">
        <v>369</v>
      </c>
      <c r="AR425">
        <v>368</v>
      </c>
      <c r="AS425">
        <v>368</v>
      </c>
      <c r="AT425">
        <v>369</v>
      </c>
      <c r="AU425">
        <v>369</v>
      </c>
      <c r="AV425">
        <v>362</v>
      </c>
      <c r="AW425">
        <v>365</v>
      </c>
      <c r="AX425">
        <v>355</v>
      </c>
    </row>
    <row r="426" spans="1:50" x14ac:dyDescent="0.25">
      <c r="A426">
        <v>114</v>
      </c>
      <c r="B426" t="s">
        <v>94</v>
      </c>
      <c r="C426">
        <v>11</v>
      </c>
      <c r="D426" t="s">
        <v>95</v>
      </c>
      <c r="E426">
        <v>1</v>
      </c>
      <c r="F426" t="s">
        <v>96</v>
      </c>
      <c r="G426">
        <v>79</v>
      </c>
      <c r="H426">
        <v>79</v>
      </c>
      <c r="I426">
        <v>78</v>
      </c>
      <c r="J426">
        <v>78</v>
      </c>
      <c r="K426">
        <v>78</v>
      </c>
      <c r="L426">
        <v>78</v>
      </c>
      <c r="M426">
        <v>78</v>
      </c>
      <c r="N426">
        <v>78</v>
      </c>
      <c r="O426">
        <v>69</v>
      </c>
      <c r="P426">
        <v>69</v>
      </c>
      <c r="Q426">
        <v>69</v>
      </c>
      <c r="R426">
        <v>69</v>
      </c>
      <c r="S426">
        <v>69</v>
      </c>
      <c r="T426">
        <v>69</v>
      </c>
      <c r="U426">
        <v>69</v>
      </c>
      <c r="V426">
        <v>69</v>
      </c>
      <c r="W426">
        <v>69</v>
      </c>
      <c r="X426">
        <v>69</v>
      </c>
      <c r="Y426">
        <v>69</v>
      </c>
      <c r="Z426">
        <v>69</v>
      </c>
      <c r="AA426">
        <v>69</v>
      </c>
      <c r="AB426">
        <v>69</v>
      </c>
      <c r="AC426">
        <v>69</v>
      </c>
      <c r="AD426">
        <v>69</v>
      </c>
      <c r="AE426">
        <v>39</v>
      </c>
      <c r="AF426">
        <v>39</v>
      </c>
      <c r="AG426">
        <v>37</v>
      </c>
      <c r="AH426">
        <v>38</v>
      </c>
      <c r="AI426">
        <v>37</v>
      </c>
      <c r="AJ426">
        <v>35</v>
      </c>
      <c r="AK426">
        <v>35</v>
      </c>
      <c r="AL426">
        <v>35</v>
      </c>
      <c r="AM426">
        <v>34</v>
      </c>
      <c r="AN426">
        <v>35</v>
      </c>
      <c r="AO426">
        <v>34</v>
      </c>
      <c r="AP426">
        <v>33</v>
      </c>
      <c r="AQ426">
        <v>32</v>
      </c>
      <c r="AR426">
        <v>38</v>
      </c>
      <c r="AS426">
        <v>37</v>
      </c>
      <c r="AT426">
        <v>37</v>
      </c>
      <c r="AU426">
        <v>37</v>
      </c>
      <c r="AV426">
        <v>36</v>
      </c>
      <c r="AW426">
        <v>36</v>
      </c>
      <c r="AX426">
        <v>37</v>
      </c>
    </row>
    <row r="427" spans="1:50" x14ac:dyDescent="0.25">
      <c r="A427">
        <v>321</v>
      </c>
      <c r="B427" t="s">
        <v>1044</v>
      </c>
      <c r="C427">
        <v>32</v>
      </c>
      <c r="D427" t="s">
        <v>1045</v>
      </c>
      <c r="E427">
        <v>3</v>
      </c>
      <c r="F427" t="s">
        <v>206</v>
      </c>
      <c r="G427">
        <v>28</v>
      </c>
      <c r="H427">
        <v>28</v>
      </c>
      <c r="I427">
        <v>28</v>
      </c>
      <c r="J427">
        <v>28</v>
      </c>
      <c r="K427">
        <v>28</v>
      </c>
      <c r="L427">
        <v>28</v>
      </c>
      <c r="M427">
        <v>28</v>
      </c>
      <c r="N427">
        <v>28</v>
      </c>
      <c r="O427">
        <v>28</v>
      </c>
      <c r="P427">
        <v>28</v>
      </c>
      <c r="Q427">
        <v>28</v>
      </c>
      <c r="R427">
        <v>28</v>
      </c>
      <c r="S427">
        <v>28</v>
      </c>
      <c r="T427">
        <v>28</v>
      </c>
      <c r="U427">
        <v>28</v>
      </c>
      <c r="V427">
        <v>28</v>
      </c>
      <c r="W427">
        <v>28</v>
      </c>
      <c r="X427">
        <v>28</v>
      </c>
      <c r="Y427">
        <v>28</v>
      </c>
      <c r="Z427">
        <v>28</v>
      </c>
      <c r="AA427">
        <v>28</v>
      </c>
      <c r="AB427">
        <v>28</v>
      </c>
      <c r="AC427">
        <v>28</v>
      </c>
      <c r="AD427">
        <v>28</v>
      </c>
      <c r="AE427">
        <v>28</v>
      </c>
      <c r="AF427">
        <v>28</v>
      </c>
      <c r="AG427">
        <v>28</v>
      </c>
      <c r="AH427">
        <v>28</v>
      </c>
      <c r="AI427">
        <v>28</v>
      </c>
      <c r="AJ427">
        <v>28</v>
      </c>
      <c r="AK427">
        <v>28</v>
      </c>
      <c r="AL427">
        <v>28</v>
      </c>
      <c r="AM427">
        <v>28</v>
      </c>
      <c r="AN427">
        <v>28</v>
      </c>
      <c r="AO427">
        <v>28</v>
      </c>
      <c r="AP427">
        <v>28</v>
      </c>
      <c r="AQ427">
        <v>28</v>
      </c>
      <c r="AR427">
        <v>29</v>
      </c>
      <c r="AS427">
        <v>29</v>
      </c>
      <c r="AT427">
        <v>29</v>
      </c>
      <c r="AU427">
        <v>29</v>
      </c>
      <c r="AV427">
        <v>29</v>
      </c>
      <c r="AW427">
        <v>29</v>
      </c>
      <c r="AX427">
        <v>29</v>
      </c>
    </row>
    <row r="428" spans="1:50" x14ac:dyDescent="0.25">
      <c r="A428">
        <v>569</v>
      </c>
      <c r="B428" t="s">
        <v>499</v>
      </c>
      <c r="C428">
        <v>56</v>
      </c>
      <c r="D428" t="s">
        <v>265</v>
      </c>
      <c r="E428">
        <v>5</v>
      </c>
      <c r="F428" t="s">
        <v>143</v>
      </c>
      <c r="G428">
        <v>4</v>
      </c>
      <c r="H428">
        <v>3</v>
      </c>
      <c r="I428">
        <v>3</v>
      </c>
      <c r="J428">
        <v>3</v>
      </c>
      <c r="K428">
        <v>3</v>
      </c>
      <c r="L428">
        <v>3</v>
      </c>
      <c r="M428">
        <v>3</v>
      </c>
      <c r="N428">
        <v>3</v>
      </c>
      <c r="O428">
        <v>3</v>
      </c>
      <c r="P428">
        <v>3</v>
      </c>
      <c r="Q428">
        <v>3</v>
      </c>
      <c r="R428">
        <v>3</v>
      </c>
      <c r="S428">
        <v>3</v>
      </c>
      <c r="T428">
        <v>3</v>
      </c>
      <c r="U428">
        <v>3</v>
      </c>
      <c r="V428">
        <v>3</v>
      </c>
      <c r="W428">
        <v>3</v>
      </c>
      <c r="X428">
        <v>3</v>
      </c>
      <c r="Y428">
        <v>3</v>
      </c>
      <c r="Z428">
        <v>3</v>
      </c>
      <c r="AA428">
        <v>3</v>
      </c>
      <c r="AB428">
        <v>3</v>
      </c>
      <c r="AC428">
        <v>3</v>
      </c>
      <c r="AD428">
        <v>3</v>
      </c>
      <c r="AE428">
        <v>3</v>
      </c>
      <c r="AF428">
        <v>3</v>
      </c>
      <c r="AG428">
        <v>4</v>
      </c>
      <c r="AH428">
        <v>4</v>
      </c>
      <c r="AI428">
        <v>4</v>
      </c>
      <c r="AJ428">
        <v>4</v>
      </c>
      <c r="AK428">
        <v>4</v>
      </c>
      <c r="AL428">
        <v>4</v>
      </c>
      <c r="AM428">
        <v>4</v>
      </c>
      <c r="AN428">
        <v>4</v>
      </c>
      <c r="AO428">
        <v>4</v>
      </c>
      <c r="AP428">
        <v>4</v>
      </c>
      <c r="AQ428">
        <v>4</v>
      </c>
      <c r="AR428">
        <v>4</v>
      </c>
      <c r="AS428">
        <v>4</v>
      </c>
      <c r="AT428">
        <v>4</v>
      </c>
      <c r="AU428">
        <v>4</v>
      </c>
      <c r="AV428">
        <v>4</v>
      </c>
      <c r="AW428">
        <v>4</v>
      </c>
      <c r="AX428">
        <v>4</v>
      </c>
    </row>
    <row r="429" spans="1:50" x14ac:dyDescent="0.25">
      <c r="A429">
        <v>572</v>
      </c>
      <c r="B429" t="s">
        <v>791</v>
      </c>
      <c r="C429">
        <v>57</v>
      </c>
      <c r="D429" t="s">
        <v>142</v>
      </c>
      <c r="E429">
        <v>5</v>
      </c>
      <c r="F429" t="s">
        <v>143</v>
      </c>
      <c r="G429">
        <v>286</v>
      </c>
      <c r="H429">
        <v>270</v>
      </c>
      <c r="I429">
        <v>272</v>
      </c>
      <c r="J429">
        <v>276</v>
      </c>
      <c r="K429">
        <v>267</v>
      </c>
      <c r="L429">
        <v>261</v>
      </c>
      <c r="M429">
        <v>254</v>
      </c>
      <c r="N429">
        <v>246</v>
      </c>
      <c r="O429">
        <v>251</v>
      </c>
      <c r="P429">
        <v>265</v>
      </c>
      <c r="Q429">
        <v>264</v>
      </c>
      <c r="R429">
        <v>270</v>
      </c>
      <c r="S429">
        <v>265</v>
      </c>
      <c r="T429">
        <v>287</v>
      </c>
      <c r="U429">
        <v>274</v>
      </c>
      <c r="V429">
        <v>269</v>
      </c>
      <c r="W429">
        <v>297</v>
      </c>
      <c r="X429">
        <v>277</v>
      </c>
      <c r="Y429">
        <v>277</v>
      </c>
      <c r="Z429">
        <v>295</v>
      </c>
      <c r="AA429">
        <v>282</v>
      </c>
      <c r="AB429">
        <v>270</v>
      </c>
      <c r="AC429">
        <v>260</v>
      </c>
      <c r="AD429">
        <v>265</v>
      </c>
      <c r="AE429">
        <v>309</v>
      </c>
      <c r="AF429">
        <v>306</v>
      </c>
      <c r="AG429">
        <v>294</v>
      </c>
      <c r="AH429">
        <v>290</v>
      </c>
      <c r="AI429">
        <v>263</v>
      </c>
      <c r="AJ429">
        <v>282</v>
      </c>
      <c r="AK429">
        <v>243</v>
      </c>
      <c r="AL429">
        <v>236</v>
      </c>
      <c r="AM429">
        <v>249</v>
      </c>
      <c r="AN429">
        <v>249</v>
      </c>
      <c r="AO429">
        <v>279</v>
      </c>
      <c r="AP429">
        <v>281</v>
      </c>
      <c r="AQ429">
        <v>262</v>
      </c>
      <c r="AR429">
        <v>264</v>
      </c>
      <c r="AS429">
        <v>272</v>
      </c>
      <c r="AT429">
        <v>265</v>
      </c>
      <c r="AU429">
        <v>268</v>
      </c>
      <c r="AV429">
        <v>275</v>
      </c>
      <c r="AW429">
        <v>245</v>
      </c>
      <c r="AX429">
        <v>277</v>
      </c>
    </row>
    <row r="430" spans="1:50" x14ac:dyDescent="0.25">
      <c r="A430">
        <v>516</v>
      </c>
      <c r="B430" t="s">
        <v>1496</v>
      </c>
      <c r="C430">
        <v>51</v>
      </c>
      <c r="D430" t="s">
        <v>970</v>
      </c>
      <c r="E430">
        <v>5</v>
      </c>
      <c r="F430" t="s">
        <v>143</v>
      </c>
      <c r="G430">
        <v>50</v>
      </c>
      <c r="H430">
        <v>50</v>
      </c>
      <c r="I430">
        <v>50</v>
      </c>
      <c r="J430">
        <v>50</v>
      </c>
      <c r="K430">
        <v>50</v>
      </c>
      <c r="L430">
        <v>50</v>
      </c>
      <c r="M430">
        <v>50</v>
      </c>
      <c r="N430">
        <v>50</v>
      </c>
      <c r="O430">
        <v>50</v>
      </c>
      <c r="P430">
        <v>47</v>
      </c>
      <c r="Q430">
        <v>47</v>
      </c>
      <c r="R430">
        <v>50</v>
      </c>
      <c r="S430">
        <v>50</v>
      </c>
      <c r="T430">
        <v>50</v>
      </c>
      <c r="U430">
        <v>50</v>
      </c>
      <c r="V430">
        <v>50</v>
      </c>
      <c r="W430">
        <v>50</v>
      </c>
      <c r="X430">
        <v>50</v>
      </c>
      <c r="Y430">
        <v>50</v>
      </c>
      <c r="Z430">
        <v>50</v>
      </c>
      <c r="AA430">
        <v>50</v>
      </c>
      <c r="AB430">
        <v>50</v>
      </c>
      <c r="AC430">
        <v>50</v>
      </c>
      <c r="AD430">
        <v>51</v>
      </c>
      <c r="AE430">
        <v>47</v>
      </c>
      <c r="AF430">
        <v>47</v>
      </c>
      <c r="AG430">
        <v>50</v>
      </c>
      <c r="AH430">
        <v>50</v>
      </c>
      <c r="AI430">
        <v>50</v>
      </c>
      <c r="AJ430">
        <v>50</v>
      </c>
      <c r="AK430">
        <v>50</v>
      </c>
      <c r="AL430">
        <v>50</v>
      </c>
      <c r="AM430">
        <v>50</v>
      </c>
      <c r="AN430">
        <v>50</v>
      </c>
      <c r="AO430">
        <v>50</v>
      </c>
      <c r="AP430">
        <v>50</v>
      </c>
      <c r="AQ430">
        <v>50</v>
      </c>
      <c r="AR430">
        <v>49</v>
      </c>
      <c r="AS430">
        <v>49</v>
      </c>
      <c r="AT430">
        <v>49</v>
      </c>
      <c r="AU430">
        <v>49</v>
      </c>
      <c r="AV430">
        <v>49</v>
      </c>
      <c r="AW430">
        <v>49</v>
      </c>
      <c r="AX430">
        <v>46</v>
      </c>
    </row>
    <row r="431" spans="1:50" x14ac:dyDescent="0.25">
      <c r="A431">
        <v>312</v>
      </c>
      <c r="B431" t="s">
        <v>204</v>
      </c>
      <c r="C431">
        <v>31</v>
      </c>
      <c r="D431" t="s">
        <v>205</v>
      </c>
      <c r="E431">
        <v>3</v>
      </c>
      <c r="F431" t="s">
        <v>206</v>
      </c>
      <c r="G431">
        <v>34</v>
      </c>
      <c r="H431">
        <v>34</v>
      </c>
      <c r="I431">
        <v>32</v>
      </c>
      <c r="J431">
        <v>32</v>
      </c>
      <c r="K431">
        <v>32</v>
      </c>
      <c r="L431">
        <v>31</v>
      </c>
      <c r="M431">
        <v>32</v>
      </c>
      <c r="N431">
        <v>34</v>
      </c>
      <c r="O431">
        <v>34</v>
      </c>
      <c r="P431">
        <v>34</v>
      </c>
      <c r="Q431">
        <v>36</v>
      </c>
      <c r="R431">
        <v>36</v>
      </c>
      <c r="S431">
        <v>36</v>
      </c>
      <c r="T431">
        <v>36</v>
      </c>
      <c r="U431">
        <v>36</v>
      </c>
      <c r="V431">
        <v>33</v>
      </c>
      <c r="W431">
        <v>32</v>
      </c>
      <c r="X431">
        <v>35</v>
      </c>
      <c r="Y431">
        <v>35</v>
      </c>
      <c r="Z431">
        <v>34</v>
      </c>
      <c r="AA431">
        <v>36</v>
      </c>
      <c r="AB431">
        <v>34</v>
      </c>
      <c r="AC431">
        <v>34</v>
      </c>
      <c r="AD431">
        <v>34</v>
      </c>
      <c r="AE431">
        <v>35</v>
      </c>
      <c r="AF431">
        <v>35</v>
      </c>
      <c r="AG431">
        <v>35</v>
      </c>
      <c r="AH431">
        <v>32</v>
      </c>
      <c r="AI431">
        <v>32</v>
      </c>
      <c r="AJ431">
        <v>32</v>
      </c>
      <c r="AK431">
        <v>32</v>
      </c>
      <c r="AL431">
        <v>32</v>
      </c>
      <c r="AM431">
        <v>34</v>
      </c>
      <c r="AN431">
        <v>33</v>
      </c>
      <c r="AO431">
        <v>34</v>
      </c>
      <c r="AP431">
        <v>33</v>
      </c>
      <c r="AQ431">
        <v>35</v>
      </c>
      <c r="AR431">
        <v>34</v>
      </c>
      <c r="AS431">
        <v>34</v>
      </c>
      <c r="AT431">
        <v>35</v>
      </c>
      <c r="AU431">
        <v>32</v>
      </c>
      <c r="AV431">
        <v>32</v>
      </c>
      <c r="AW431">
        <v>32</v>
      </c>
      <c r="AX431">
        <v>31</v>
      </c>
    </row>
    <row r="432" spans="1:50" x14ac:dyDescent="0.25">
      <c r="A432">
        <v>549</v>
      </c>
      <c r="B432" t="s">
        <v>1504</v>
      </c>
      <c r="C432">
        <v>54</v>
      </c>
      <c r="D432" t="s">
        <v>1310</v>
      </c>
      <c r="E432">
        <v>5</v>
      </c>
      <c r="F432" t="s">
        <v>143</v>
      </c>
      <c r="G432">
        <v>13</v>
      </c>
      <c r="H432">
        <v>13</v>
      </c>
      <c r="I432">
        <v>13</v>
      </c>
      <c r="J432">
        <v>13</v>
      </c>
      <c r="K432">
        <v>13</v>
      </c>
      <c r="L432">
        <v>13</v>
      </c>
      <c r="M432">
        <v>13</v>
      </c>
      <c r="N432">
        <v>13</v>
      </c>
      <c r="O432">
        <v>13</v>
      </c>
      <c r="P432">
        <v>13</v>
      </c>
      <c r="Q432">
        <v>13</v>
      </c>
      <c r="R432">
        <v>13</v>
      </c>
      <c r="S432">
        <v>13</v>
      </c>
      <c r="T432">
        <v>13</v>
      </c>
      <c r="U432">
        <v>13</v>
      </c>
      <c r="V432">
        <v>13</v>
      </c>
      <c r="W432">
        <v>13</v>
      </c>
      <c r="X432">
        <v>13</v>
      </c>
      <c r="Y432">
        <v>13</v>
      </c>
      <c r="Z432">
        <v>13</v>
      </c>
      <c r="AA432">
        <v>13</v>
      </c>
      <c r="AB432">
        <v>13</v>
      </c>
      <c r="AC432">
        <v>13</v>
      </c>
      <c r="AD432">
        <v>13</v>
      </c>
      <c r="AE432">
        <v>13</v>
      </c>
      <c r="AF432">
        <v>13</v>
      </c>
      <c r="AG432">
        <v>13</v>
      </c>
      <c r="AH432">
        <v>13</v>
      </c>
      <c r="AI432">
        <v>13</v>
      </c>
      <c r="AJ432">
        <v>13</v>
      </c>
      <c r="AK432">
        <v>13</v>
      </c>
      <c r="AL432">
        <v>13</v>
      </c>
      <c r="AM432">
        <v>13</v>
      </c>
      <c r="AN432">
        <v>13</v>
      </c>
      <c r="AO432">
        <v>13</v>
      </c>
      <c r="AP432">
        <v>13</v>
      </c>
      <c r="AQ432">
        <v>13</v>
      </c>
      <c r="AR432">
        <v>13</v>
      </c>
      <c r="AS432">
        <v>13</v>
      </c>
      <c r="AT432">
        <v>13</v>
      </c>
      <c r="AU432">
        <v>13</v>
      </c>
      <c r="AV432">
        <v>13</v>
      </c>
      <c r="AW432">
        <v>13</v>
      </c>
      <c r="AX432">
        <v>13</v>
      </c>
    </row>
    <row r="433" spans="1:50" x14ac:dyDescent="0.25">
      <c r="A433">
        <v>113</v>
      </c>
      <c r="B433" t="s">
        <v>119</v>
      </c>
      <c r="C433">
        <v>11</v>
      </c>
      <c r="D433" t="s">
        <v>95</v>
      </c>
      <c r="E433">
        <v>1</v>
      </c>
      <c r="F433" t="s">
        <v>96</v>
      </c>
      <c r="G433">
        <v>38</v>
      </c>
      <c r="H433">
        <v>39</v>
      </c>
      <c r="I433">
        <v>39</v>
      </c>
      <c r="J433">
        <v>37</v>
      </c>
      <c r="K433">
        <v>37</v>
      </c>
      <c r="L433">
        <v>37</v>
      </c>
      <c r="M433">
        <v>40</v>
      </c>
      <c r="N433">
        <v>41</v>
      </c>
      <c r="O433">
        <v>40</v>
      </c>
      <c r="P433">
        <v>39</v>
      </c>
      <c r="Q433">
        <v>38</v>
      </c>
      <c r="R433">
        <v>38</v>
      </c>
      <c r="S433">
        <v>38</v>
      </c>
      <c r="T433">
        <v>39</v>
      </c>
      <c r="U433">
        <v>39</v>
      </c>
      <c r="V433">
        <v>38</v>
      </c>
      <c r="W433">
        <v>39</v>
      </c>
      <c r="X433">
        <v>39</v>
      </c>
      <c r="Y433">
        <v>37</v>
      </c>
      <c r="Z433">
        <v>37</v>
      </c>
      <c r="AA433">
        <v>39</v>
      </c>
      <c r="AB433">
        <v>38</v>
      </c>
      <c r="AC433">
        <v>38</v>
      </c>
      <c r="AD433">
        <v>38</v>
      </c>
      <c r="AE433">
        <v>40</v>
      </c>
      <c r="AF433">
        <v>39</v>
      </c>
      <c r="AG433">
        <v>40</v>
      </c>
      <c r="AH433">
        <v>43</v>
      </c>
      <c r="AI433">
        <v>41</v>
      </c>
      <c r="AJ433">
        <v>41</v>
      </c>
      <c r="AK433">
        <v>41</v>
      </c>
      <c r="AL433">
        <v>39</v>
      </c>
      <c r="AM433">
        <v>39</v>
      </c>
      <c r="AN433">
        <v>40</v>
      </c>
      <c r="AO433">
        <v>40</v>
      </c>
      <c r="AP433">
        <v>40</v>
      </c>
      <c r="AQ433">
        <v>39</v>
      </c>
      <c r="AR433">
        <v>39</v>
      </c>
      <c r="AS433">
        <v>40</v>
      </c>
      <c r="AT433">
        <v>39</v>
      </c>
      <c r="AU433">
        <v>38</v>
      </c>
      <c r="AV433">
        <v>40</v>
      </c>
      <c r="AW433">
        <v>40</v>
      </c>
      <c r="AX433">
        <v>40</v>
      </c>
    </row>
    <row r="434" spans="1:50" x14ac:dyDescent="0.25">
      <c r="A434">
        <v>113</v>
      </c>
      <c r="B434" t="s">
        <v>119</v>
      </c>
      <c r="C434">
        <v>11</v>
      </c>
      <c r="D434" t="s">
        <v>95</v>
      </c>
      <c r="E434">
        <v>1</v>
      </c>
      <c r="F434" t="s">
        <v>96</v>
      </c>
      <c r="G434">
        <v>36</v>
      </c>
      <c r="H434">
        <v>36</v>
      </c>
      <c r="I434">
        <v>28</v>
      </c>
      <c r="J434">
        <v>37</v>
      </c>
      <c r="K434">
        <v>36</v>
      </c>
      <c r="L434">
        <v>36</v>
      </c>
      <c r="M434">
        <v>36</v>
      </c>
      <c r="N434">
        <v>36</v>
      </c>
      <c r="O434">
        <v>36</v>
      </c>
      <c r="P434">
        <v>36</v>
      </c>
      <c r="Q434">
        <v>36</v>
      </c>
      <c r="R434">
        <v>36</v>
      </c>
      <c r="S434">
        <v>36</v>
      </c>
      <c r="T434">
        <v>36</v>
      </c>
      <c r="U434">
        <v>36</v>
      </c>
      <c r="V434">
        <v>36</v>
      </c>
      <c r="W434">
        <v>36</v>
      </c>
      <c r="X434">
        <v>36</v>
      </c>
      <c r="Y434">
        <v>28</v>
      </c>
      <c r="Z434">
        <v>28</v>
      </c>
      <c r="AA434">
        <v>37</v>
      </c>
      <c r="AB434">
        <v>36</v>
      </c>
      <c r="AC434">
        <v>36</v>
      </c>
      <c r="AD434">
        <v>36</v>
      </c>
      <c r="AE434">
        <v>36</v>
      </c>
      <c r="AF434">
        <v>36</v>
      </c>
      <c r="AG434">
        <v>37</v>
      </c>
      <c r="AH434">
        <v>37</v>
      </c>
      <c r="AI434">
        <v>36</v>
      </c>
      <c r="AJ434">
        <v>39</v>
      </c>
      <c r="AK434">
        <v>36</v>
      </c>
      <c r="AL434">
        <v>36</v>
      </c>
      <c r="AM434">
        <v>36</v>
      </c>
      <c r="AN434">
        <v>36</v>
      </c>
      <c r="AO434">
        <v>36</v>
      </c>
      <c r="AP434">
        <v>37</v>
      </c>
      <c r="AQ434">
        <v>28</v>
      </c>
      <c r="AR434">
        <v>36</v>
      </c>
      <c r="AS434">
        <v>36</v>
      </c>
      <c r="AT434">
        <v>28</v>
      </c>
      <c r="AU434">
        <v>28</v>
      </c>
      <c r="AV434">
        <v>36</v>
      </c>
      <c r="AW434">
        <v>37</v>
      </c>
      <c r="AX434">
        <v>36</v>
      </c>
    </row>
    <row r="435" spans="1:50" x14ac:dyDescent="0.25">
      <c r="A435">
        <v>919</v>
      </c>
      <c r="B435" t="s">
        <v>1265</v>
      </c>
      <c r="C435">
        <v>91</v>
      </c>
      <c r="D435" t="s">
        <v>1266</v>
      </c>
      <c r="E435">
        <v>9</v>
      </c>
      <c r="F435" t="s">
        <v>1267</v>
      </c>
      <c r="G435">
        <v>4</v>
      </c>
      <c r="H435">
        <v>4</v>
      </c>
      <c r="I435">
        <v>4</v>
      </c>
      <c r="J435">
        <v>4</v>
      </c>
      <c r="K435">
        <v>4</v>
      </c>
      <c r="L435">
        <v>4</v>
      </c>
      <c r="M435">
        <v>4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>
        <v>2</v>
      </c>
      <c r="V435">
        <v>2</v>
      </c>
      <c r="W435">
        <v>2</v>
      </c>
      <c r="X435">
        <v>2</v>
      </c>
      <c r="Y435">
        <v>2</v>
      </c>
      <c r="Z435">
        <v>2</v>
      </c>
      <c r="AA435">
        <v>2</v>
      </c>
      <c r="AB435">
        <v>2</v>
      </c>
      <c r="AC435">
        <v>2</v>
      </c>
      <c r="AD435">
        <v>2</v>
      </c>
      <c r="AE435">
        <v>2</v>
      </c>
      <c r="AF435">
        <v>2</v>
      </c>
      <c r="AG435">
        <v>2</v>
      </c>
      <c r="AH435">
        <v>2</v>
      </c>
      <c r="AI435">
        <v>2</v>
      </c>
      <c r="AJ435">
        <v>2</v>
      </c>
      <c r="AK435">
        <v>2</v>
      </c>
      <c r="AL435">
        <v>2</v>
      </c>
      <c r="AM435">
        <v>2</v>
      </c>
      <c r="AN435">
        <v>2</v>
      </c>
      <c r="AO435">
        <v>2</v>
      </c>
      <c r="AP435">
        <v>2</v>
      </c>
      <c r="AQ435">
        <v>2</v>
      </c>
      <c r="AR435">
        <v>2</v>
      </c>
      <c r="AS435">
        <v>2</v>
      </c>
      <c r="AT435">
        <v>2</v>
      </c>
      <c r="AU435">
        <v>2</v>
      </c>
      <c r="AV435">
        <v>2</v>
      </c>
      <c r="AW435">
        <v>2</v>
      </c>
      <c r="AX435">
        <v>2</v>
      </c>
    </row>
    <row r="436" spans="1:50" x14ac:dyDescent="0.25">
      <c r="A436">
        <v>231</v>
      </c>
      <c r="B436" t="s">
        <v>353</v>
      </c>
      <c r="C436">
        <v>23</v>
      </c>
      <c r="D436" t="s">
        <v>354</v>
      </c>
      <c r="E436">
        <v>2</v>
      </c>
      <c r="F436" t="s">
        <v>355</v>
      </c>
      <c r="G436">
        <v>38</v>
      </c>
      <c r="H436">
        <v>31</v>
      </c>
      <c r="I436">
        <v>31</v>
      </c>
      <c r="J436">
        <v>23</v>
      </c>
      <c r="K436">
        <v>29</v>
      </c>
      <c r="L436">
        <v>24</v>
      </c>
      <c r="M436">
        <v>36</v>
      </c>
      <c r="N436">
        <v>31</v>
      </c>
      <c r="O436">
        <v>31</v>
      </c>
      <c r="P436">
        <v>33</v>
      </c>
      <c r="Q436">
        <v>31</v>
      </c>
      <c r="R436">
        <v>37</v>
      </c>
      <c r="S436">
        <v>35</v>
      </c>
      <c r="T436">
        <v>33</v>
      </c>
      <c r="U436">
        <v>36</v>
      </c>
      <c r="V436">
        <v>33</v>
      </c>
      <c r="W436">
        <v>33</v>
      </c>
      <c r="X436">
        <v>33</v>
      </c>
      <c r="Y436">
        <v>38</v>
      </c>
      <c r="Z436">
        <v>36</v>
      </c>
      <c r="AA436">
        <v>31</v>
      </c>
      <c r="AB436">
        <v>33</v>
      </c>
      <c r="AC436">
        <v>39</v>
      </c>
      <c r="AD436">
        <v>34</v>
      </c>
      <c r="AE436">
        <v>24</v>
      </c>
      <c r="AF436">
        <v>32</v>
      </c>
      <c r="AG436">
        <v>36</v>
      </c>
      <c r="AH436">
        <v>31</v>
      </c>
      <c r="AI436">
        <v>35</v>
      </c>
      <c r="AJ436">
        <v>33</v>
      </c>
      <c r="AK436">
        <v>23</v>
      </c>
      <c r="AL436">
        <v>22</v>
      </c>
      <c r="AM436">
        <v>26</v>
      </c>
      <c r="AN436">
        <v>29</v>
      </c>
      <c r="AO436">
        <v>24</v>
      </c>
      <c r="AP436">
        <v>25</v>
      </c>
      <c r="AQ436">
        <v>27</v>
      </c>
      <c r="AR436">
        <v>23</v>
      </c>
      <c r="AS436">
        <v>27</v>
      </c>
      <c r="AT436">
        <v>26</v>
      </c>
      <c r="AU436">
        <v>24</v>
      </c>
      <c r="AV436">
        <v>33</v>
      </c>
      <c r="AW436">
        <v>36</v>
      </c>
      <c r="AX436">
        <v>27</v>
      </c>
    </row>
    <row r="437" spans="1:50" x14ac:dyDescent="0.25">
      <c r="A437">
        <v>113</v>
      </c>
      <c r="B437" t="s">
        <v>119</v>
      </c>
      <c r="C437">
        <v>11</v>
      </c>
      <c r="D437" t="s">
        <v>95</v>
      </c>
      <c r="E437">
        <v>1</v>
      </c>
      <c r="F437" t="s">
        <v>96</v>
      </c>
      <c r="G437">
        <v>98</v>
      </c>
      <c r="H437">
        <v>98</v>
      </c>
      <c r="I437">
        <v>98</v>
      </c>
      <c r="J437">
        <v>47</v>
      </c>
      <c r="K437">
        <v>47</v>
      </c>
      <c r="L437">
        <v>47</v>
      </c>
      <c r="M437">
        <v>47</v>
      </c>
      <c r="N437">
        <v>47</v>
      </c>
      <c r="O437">
        <v>47</v>
      </c>
      <c r="P437">
        <v>47</v>
      </c>
      <c r="Q437">
        <v>47</v>
      </c>
      <c r="R437">
        <v>47</v>
      </c>
      <c r="S437">
        <v>49</v>
      </c>
      <c r="T437">
        <v>49</v>
      </c>
      <c r="U437">
        <v>49</v>
      </c>
      <c r="V437">
        <v>49</v>
      </c>
      <c r="W437">
        <v>49</v>
      </c>
      <c r="X437">
        <v>49</v>
      </c>
      <c r="Y437">
        <v>49</v>
      </c>
      <c r="Z437">
        <v>35</v>
      </c>
      <c r="AA437">
        <v>35</v>
      </c>
      <c r="AB437">
        <v>35</v>
      </c>
      <c r="AC437">
        <v>35</v>
      </c>
      <c r="AD437">
        <v>35</v>
      </c>
      <c r="AE437">
        <v>29</v>
      </c>
      <c r="AF437">
        <v>35</v>
      </c>
      <c r="AG437">
        <v>35</v>
      </c>
      <c r="AH437">
        <v>35</v>
      </c>
      <c r="AI437">
        <v>31</v>
      </c>
      <c r="AJ437">
        <v>35</v>
      </c>
      <c r="AK437">
        <v>35</v>
      </c>
      <c r="AL437">
        <v>35</v>
      </c>
      <c r="AM437">
        <v>35</v>
      </c>
      <c r="AN437">
        <v>35</v>
      </c>
      <c r="AO437">
        <v>29</v>
      </c>
      <c r="AP437">
        <v>29</v>
      </c>
      <c r="AQ437">
        <v>35</v>
      </c>
      <c r="AR437">
        <v>35</v>
      </c>
      <c r="AS437">
        <v>35</v>
      </c>
      <c r="AT437">
        <v>35</v>
      </c>
      <c r="AU437">
        <v>35</v>
      </c>
      <c r="AV437">
        <v>35</v>
      </c>
      <c r="AW437">
        <v>29</v>
      </c>
      <c r="AX437">
        <v>35</v>
      </c>
    </row>
    <row r="438" spans="1:50" x14ac:dyDescent="0.25">
      <c r="A438">
        <v>114</v>
      </c>
      <c r="B438" t="s">
        <v>94</v>
      </c>
      <c r="C438">
        <v>11</v>
      </c>
      <c r="D438" t="s">
        <v>95</v>
      </c>
      <c r="E438">
        <v>1</v>
      </c>
      <c r="F438" t="s">
        <v>96</v>
      </c>
      <c r="G438">
        <v>35</v>
      </c>
      <c r="H438">
        <v>27</v>
      </c>
      <c r="I438">
        <v>27</v>
      </c>
      <c r="J438">
        <v>27</v>
      </c>
      <c r="K438">
        <v>27</v>
      </c>
      <c r="L438">
        <v>27</v>
      </c>
      <c r="M438">
        <v>27</v>
      </c>
      <c r="N438">
        <v>27</v>
      </c>
      <c r="O438">
        <v>27</v>
      </c>
      <c r="P438">
        <v>27</v>
      </c>
      <c r="Q438">
        <v>26</v>
      </c>
      <c r="R438">
        <v>26</v>
      </c>
      <c r="S438">
        <v>26</v>
      </c>
      <c r="T438">
        <v>26</v>
      </c>
      <c r="U438">
        <v>26</v>
      </c>
      <c r="V438">
        <v>27</v>
      </c>
      <c r="W438">
        <v>27</v>
      </c>
      <c r="X438">
        <v>27</v>
      </c>
      <c r="Y438">
        <v>27</v>
      </c>
      <c r="Z438">
        <v>27</v>
      </c>
      <c r="AA438">
        <v>27</v>
      </c>
      <c r="AB438">
        <v>27</v>
      </c>
      <c r="AC438">
        <v>27</v>
      </c>
      <c r="AD438">
        <v>35</v>
      </c>
      <c r="AE438">
        <v>35</v>
      </c>
      <c r="AF438">
        <v>35</v>
      </c>
      <c r="AG438">
        <v>35</v>
      </c>
      <c r="AH438">
        <v>35</v>
      </c>
      <c r="AI438">
        <v>35</v>
      </c>
      <c r="AJ438">
        <v>35</v>
      </c>
      <c r="AK438">
        <v>35</v>
      </c>
      <c r="AL438">
        <v>35</v>
      </c>
      <c r="AM438">
        <v>35</v>
      </c>
      <c r="AN438">
        <v>33</v>
      </c>
      <c r="AO438">
        <v>34</v>
      </c>
      <c r="AP438">
        <v>28</v>
      </c>
      <c r="AQ438">
        <v>28</v>
      </c>
      <c r="AR438">
        <v>27</v>
      </c>
      <c r="AS438">
        <v>27</v>
      </c>
      <c r="AT438">
        <v>27</v>
      </c>
      <c r="AU438">
        <v>31</v>
      </c>
      <c r="AV438">
        <v>31</v>
      </c>
      <c r="AW438">
        <v>32</v>
      </c>
      <c r="AX438">
        <v>33</v>
      </c>
    </row>
    <row r="439" spans="1:50" x14ac:dyDescent="0.25">
      <c r="A439">
        <v>311</v>
      </c>
      <c r="B439" t="s">
        <v>613</v>
      </c>
      <c r="C439">
        <v>31</v>
      </c>
      <c r="D439" t="s">
        <v>205</v>
      </c>
      <c r="E439">
        <v>3</v>
      </c>
      <c r="F439" t="s">
        <v>206</v>
      </c>
      <c r="G439">
        <v>48</v>
      </c>
      <c r="H439">
        <v>50</v>
      </c>
      <c r="I439">
        <v>50</v>
      </c>
      <c r="J439">
        <v>49</v>
      </c>
      <c r="K439">
        <v>49</v>
      </c>
      <c r="L439">
        <v>49</v>
      </c>
      <c r="M439">
        <v>49</v>
      </c>
      <c r="N439">
        <v>48</v>
      </c>
      <c r="O439">
        <v>48</v>
      </c>
      <c r="P439">
        <v>48</v>
      </c>
      <c r="Q439">
        <v>48</v>
      </c>
      <c r="R439">
        <v>50</v>
      </c>
      <c r="S439">
        <v>51</v>
      </c>
      <c r="T439">
        <v>51</v>
      </c>
      <c r="U439">
        <v>49</v>
      </c>
      <c r="V439">
        <v>49</v>
      </c>
      <c r="W439">
        <v>49</v>
      </c>
      <c r="X439">
        <v>49</v>
      </c>
      <c r="Y439">
        <v>48</v>
      </c>
      <c r="Z439">
        <v>48</v>
      </c>
      <c r="AA439">
        <v>48</v>
      </c>
      <c r="AB439">
        <v>48</v>
      </c>
      <c r="AC439">
        <v>48</v>
      </c>
      <c r="AD439">
        <v>49</v>
      </c>
      <c r="AE439">
        <v>49</v>
      </c>
      <c r="AF439">
        <v>49</v>
      </c>
      <c r="AG439">
        <v>51</v>
      </c>
      <c r="AH439">
        <v>51</v>
      </c>
      <c r="AI439">
        <v>50</v>
      </c>
      <c r="AJ439">
        <v>51</v>
      </c>
      <c r="AK439">
        <v>51</v>
      </c>
      <c r="AL439">
        <v>46</v>
      </c>
      <c r="AM439">
        <v>47</v>
      </c>
      <c r="AN439">
        <v>47</v>
      </c>
      <c r="AO439">
        <v>49</v>
      </c>
      <c r="AP439">
        <v>49</v>
      </c>
      <c r="AQ439">
        <v>49</v>
      </c>
      <c r="AR439">
        <v>49</v>
      </c>
      <c r="AS439">
        <v>49</v>
      </c>
      <c r="AT439">
        <v>49</v>
      </c>
      <c r="AU439">
        <v>49</v>
      </c>
      <c r="AV439">
        <v>48</v>
      </c>
      <c r="AW439">
        <v>48</v>
      </c>
      <c r="AX439">
        <v>48</v>
      </c>
    </row>
    <row r="440" spans="1:50" x14ac:dyDescent="0.25">
      <c r="A440">
        <v>529</v>
      </c>
      <c r="B440" t="s">
        <v>428</v>
      </c>
      <c r="C440">
        <v>52</v>
      </c>
      <c r="D440" t="s">
        <v>429</v>
      </c>
      <c r="E440">
        <v>5</v>
      </c>
      <c r="F440" t="s">
        <v>143</v>
      </c>
      <c r="G440">
        <v>65</v>
      </c>
      <c r="H440">
        <v>66</v>
      </c>
      <c r="I440">
        <v>66</v>
      </c>
      <c r="J440">
        <v>66</v>
      </c>
      <c r="K440">
        <v>65</v>
      </c>
      <c r="L440">
        <v>65</v>
      </c>
      <c r="M440">
        <v>69</v>
      </c>
      <c r="N440">
        <v>69</v>
      </c>
      <c r="O440">
        <v>70</v>
      </c>
      <c r="P440">
        <v>69</v>
      </c>
      <c r="Q440">
        <v>69</v>
      </c>
      <c r="R440">
        <v>66</v>
      </c>
      <c r="S440">
        <v>65</v>
      </c>
      <c r="T440">
        <v>65</v>
      </c>
      <c r="U440">
        <v>63</v>
      </c>
      <c r="V440">
        <v>58</v>
      </c>
      <c r="W440">
        <v>58</v>
      </c>
      <c r="X440">
        <v>59</v>
      </c>
      <c r="Y440">
        <v>64</v>
      </c>
      <c r="Z440">
        <v>64</v>
      </c>
      <c r="AA440">
        <v>65</v>
      </c>
      <c r="AB440">
        <v>64</v>
      </c>
      <c r="AC440">
        <v>64</v>
      </c>
      <c r="AD440">
        <v>65</v>
      </c>
      <c r="AE440">
        <v>66</v>
      </c>
      <c r="AF440">
        <v>66</v>
      </c>
      <c r="AG440">
        <v>66</v>
      </c>
      <c r="AH440">
        <v>66</v>
      </c>
      <c r="AI440">
        <v>67</v>
      </c>
      <c r="AJ440">
        <v>67</v>
      </c>
      <c r="AK440">
        <v>67</v>
      </c>
      <c r="AL440">
        <v>67</v>
      </c>
      <c r="AM440">
        <v>67</v>
      </c>
      <c r="AN440">
        <v>66</v>
      </c>
      <c r="AO440">
        <v>69</v>
      </c>
      <c r="AP440">
        <v>69</v>
      </c>
      <c r="AQ440">
        <v>70</v>
      </c>
      <c r="AR440">
        <v>69</v>
      </c>
      <c r="AS440">
        <v>68</v>
      </c>
      <c r="AT440">
        <v>68</v>
      </c>
      <c r="AU440">
        <v>66</v>
      </c>
      <c r="AV440">
        <v>66</v>
      </c>
      <c r="AW440">
        <v>66</v>
      </c>
      <c r="AX440">
        <v>65</v>
      </c>
    </row>
    <row r="441" spans="1:50" x14ac:dyDescent="0.25">
      <c r="A441">
        <v>114</v>
      </c>
      <c r="B441" t="s">
        <v>94</v>
      </c>
      <c r="C441">
        <v>11</v>
      </c>
      <c r="D441" t="s">
        <v>95</v>
      </c>
      <c r="E441">
        <v>1</v>
      </c>
      <c r="F441" t="s">
        <v>96</v>
      </c>
      <c r="G441">
        <v>19</v>
      </c>
      <c r="H441">
        <v>19</v>
      </c>
      <c r="I441">
        <v>20</v>
      </c>
      <c r="J441">
        <v>21</v>
      </c>
      <c r="K441">
        <v>20</v>
      </c>
      <c r="L441">
        <v>20</v>
      </c>
      <c r="M441">
        <v>20</v>
      </c>
      <c r="N441">
        <v>21</v>
      </c>
      <c r="O441">
        <v>21</v>
      </c>
      <c r="P441">
        <v>20</v>
      </c>
      <c r="Q441">
        <v>20</v>
      </c>
      <c r="R441">
        <v>20</v>
      </c>
      <c r="S441">
        <v>21</v>
      </c>
      <c r="T441">
        <v>21</v>
      </c>
      <c r="U441">
        <v>21</v>
      </c>
      <c r="V441">
        <v>21</v>
      </c>
      <c r="W441">
        <v>20</v>
      </c>
      <c r="X441">
        <v>21</v>
      </c>
      <c r="Y441">
        <v>20</v>
      </c>
      <c r="Z441">
        <v>20</v>
      </c>
      <c r="AA441">
        <v>21</v>
      </c>
      <c r="AB441">
        <v>21</v>
      </c>
      <c r="AC441">
        <v>20</v>
      </c>
      <c r="AD441">
        <v>20</v>
      </c>
      <c r="AE441">
        <v>29</v>
      </c>
      <c r="AF441">
        <v>29</v>
      </c>
      <c r="AG441">
        <v>29</v>
      </c>
      <c r="AH441">
        <v>29</v>
      </c>
      <c r="AI441">
        <v>29</v>
      </c>
      <c r="AJ441">
        <v>29</v>
      </c>
      <c r="AK441">
        <v>29</v>
      </c>
      <c r="AL441">
        <v>29</v>
      </c>
      <c r="AM441">
        <v>29</v>
      </c>
      <c r="AN441">
        <v>29</v>
      </c>
      <c r="AO441">
        <v>29</v>
      </c>
      <c r="AP441">
        <v>29</v>
      </c>
      <c r="AQ441">
        <v>29</v>
      </c>
      <c r="AR441">
        <v>29</v>
      </c>
      <c r="AS441">
        <v>29</v>
      </c>
      <c r="AT441">
        <v>29</v>
      </c>
      <c r="AU441">
        <v>29</v>
      </c>
      <c r="AV441">
        <v>29</v>
      </c>
      <c r="AW441">
        <v>29</v>
      </c>
      <c r="AX441">
        <v>29</v>
      </c>
    </row>
    <row r="442" spans="1:50" x14ac:dyDescent="0.25">
      <c r="A442">
        <v>113</v>
      </c>
      <c r="B442" t="s">
        <v>119</v>
      </c>
      <c r="C442">
        <v>11</v>
      </c>
      <c r="D442" t="s">
        <v>95</v>
      </c>
      <c r="E442">
        <v>1</v>
      </c>
      <c r="F442" t="s">
        <v>96</v>
      </c>
      <c r="G442">
        <v>64</v>
      </c>
      <c r="H442">
        <v>64</v>
      </c>
      <c r="I442">
        <v>65</v>
      </c>
      <c r="J442">
        <v>65</v>
      </c>
      <c r="K442">
        <v>66</v>
      </c>
      <c r="L442">
        <v>64</v>
      </c>
      <c r="M442">
        <v>73</v>
      </c>
      <c r="N442">
        <v>57</v>
      </c>
      <c r="O442">
        <v>58</v>
      </c>
      <c r="P442">
        <v>65</v>
      </c>
      <c r="Q442">
        <v>64</v>
      </c>
      <c r="R442">
        <v>71</v>
      </c>
      <c r="S442">
        <v>71</v>
      </c>
      <c r="T442">
        <v>75</v>
      </c>
      <c r="U442">
        <v>58</v>
      </c>
      <c r="V442">
        <v>67</v>
      </c>
      <c r="W442">
        <v>78</v>
      </c>
      <c r="X442">
        <v>75</v>
      </c>
      <c r="Y442">
        <v>74</v>
      </c>
      <c r="Z442">
        <v>67</v>
      </c>
      <c r="AA442">
        <v>74</v>
      </c>
      <c r="AB442">
        <v>71</v>
      </c>
      <c r="AC442">
        <v>78</v>
      </c>
      <c r="AD442">
        <v>76</v>
      </c>
      <c r="AE442">
        <v>75</v>
      </c>
      <c r="AF442">
        <v>75</v>
      </c>
      <c r="AG442">
        <v>76</v>
      </c>
      <c r="AH442">
        <v>69</v>
      </c>
      <c r="AI442">
        <v>72</v>
      </c>
      <c r="AJ442">
        <v>70</v>
      </c>
      <c r="AK442">
        <v>70</v>
      </c>
      <c r="AL442">
        <v>65</v>
      </c>
      <c r="AM442">
        <v>68</v>
      </c>
      <c r="AN442">
        <v>68</v>
      </c>
      <c r="AO442">
        <v>64</v>
      </c>
      <c r="AP442">
        <v>63</v>
      </c>
      <c r="AQ442">
        <v>69</v>
      </c>
      <c r="AR442">
        <v>69</v>
      </c>
      <c r="AS442">
        <v>68</v>
      </c>
      <c r="AT442">
        <v>70</v>
      </c>
      <c r="AU442">
        <v>75</v>
      </c>
      <c r="AV442">
        <v>76</v>
      </c>
      <c r="AW442">
        <v>64</v>
      </c>
      <c r="AX442">
        <v>63</v>
      </c>
    </row>
    <row r="443" spans="1:50" x14ac:dyDescent="0.25">
      <c r="A443">
        <v>529</v>
      </c>
      <c r="B443" t="s">
        <v>428</v>
      </c>
      <c r="C443">
        <v>52</v>
      </c>
      <c r="D443" t="s">
        <v>429</v>
      </c>
      <c r="E443">
        <v>5</v>
      </c>
      <c r="F443" t="s">
        <v>143</v>
      </c>
      <c r="G443">
        <v>56</v>
      </c>
      <c r="H443">
        <v>56</v>
      </c>
      <c r="I443">
        <v>55</v>
      </c>
      <c r="J443">
        <v>53</v>
      </c>
      <c r="K443">
        <v>55</v>
      </c>
      <c r="L443">
        <v>55</v>
      </c>
      <c r="M443">
        <v>53</v>
      </c>
      <c r="N443">
        <v>56</v>
      </c>
      <c r="O443">
        <v>52</v>
      </c>
      <c r="P443">
        <v>58</v>
      </c>
      <c r="Q443">
        <v>54</v>
      </c>
      <c r="R443">
        <v>54</v>
      </c>
      <c r="S443">
        <v>55</v>
      </c>
      <c r="T443">
        <v>57</v>
      </c>
      <c r="U443">
        <v>55</v>
      </c>
      <c r="V443">
        <v>56</v>
      </c>
      <c r="W443">
        <v>55</v>
      </c>
      <c r="X443">
        <v>54</v>
      </c>
      <c r="Y443">
        <v>56</v>
      </c>
      <c r="Z443">
        <v>54</v>
      </c>
      <c r="AA443">
        <v>55</v>
      </c>
      <c r="AB443">
        <v>54</v>
      </c>
      <c r="AC443">
        <v>54</v>
      </c>
      <c r="AD443">
        <v>54</v>
      </c>
      <c r="AE443">
        <v>54</v>
      </c>
      <c r="AF443">
        <v>52</v>
      </c>
      <c r="AG443">
        <v>57</v>
      </c>
      <c r="AH443">
        <v>57</v>
      </c>
      <c r="AI443">
        <v>55</v>
      </c>
      <c r="AJ443">
        <v>54</v>
      </c>
      <c r="AK443">
        <v>55</v>
      </c>
      <c r="AL443">
        <v>52</v>
      </c>
      <c r="AM443">
        <v>52</v>
      </c>
      <c r="AN443">
        <v>55</v>
      </c>
      <c r="AO443">
        <v>52</v>
      </c>
      <c r="AP443">
        <v>53</v>
      </c>
      <c r="AQ443">
        <v>55</v>
      </c>
      <c r="AR443">
        <v>54</v>
      </c>
      <c r="AS443">
        <v>52</v>
      </c>
      <c r="AT443">
        <v>53</v>
      </c>
      <c r="AU443">
        <v>55</v>
      </c>
      <c r="AV443">
        <v>58</v>
      </c>
      <c r="AW443">
        <v>53</v>
      </c>
      <c r="AX443">
        <v>54</v>
      </c>
    </row>
    <row r="444" spans="1:50" x14ac:dyDescent="0.25">
      <c r="A444">
        <v>231</v>
      </c>
      <c r="B444" t="s">
        <v>353</v>
      </c>
      <c r="C444">
        <v>23</v>
      </c>
      <c r="D444" t="s">
        <v>354</v>
      </c>
      <c r="E444">
        <v>2</v>
      </c>
      <c r="F444" t="s">
        <v>355</v>
      </c>
      <c r="G444">
        <v>3</v>
      </c>
      <c r="H444">
        <v>3</v>
      </c>
      <c r="I444">
        <v>3</v>
      </c>
      <c r="J444">
        <v>3</v>
      </c>
      <c r="K444">
        <v>3</v>
      </c>
      <c r="L444">
        <v>3</v>
      </c>
      <c r="M444">
        <v>3</v>
      </c>
      <c r="N444">
        <v>3</v>
      </c>
      <c r="O444">
        <v>3</v>
      </c>
      <c r="P444">
        <v>3</v>
      </c>
      <c r="Q444">
        <v>3</v>
      </c>
      <c r="R444">
        <v>3</v>
      </c>
      <c r="S444">
        <v>3</v>
      </c>
      <c r="T444">
        <v>3</v>
      </c>
      <c r="U444">
        <v>3</v>
      </c>
      <c r="V444">
        <v>3</v>
      </c>
      <c r="W444">
        <v>3</v>
      </c>
      <c r="X444">
        <v>3</v>
      </c>
      <c r="Y444">
        <v>3</v>
      </c>
      <c r="Z444">
        <v>3</v>
      </c>
      <c r="AA444">
        <v>3</v>
      </c>
      <c r="AB444">
        <v>3</v>
      </c>
      <c r="AC444">
        <v>3</v>
      </c>
      <c r="AD444">
        <v>3</v>
      </c>
      <c r="AE444">
        <v>3</v>
      </c>
      <c r="AF444">
        <v>3</v>
      </c>
      <c r="AG444">
        <v>3</v>
      </c>
      <c r="AH444">
        <v>3</v>
      </c>
      <c r="AI444">
        <v>3</v>
      </c>
      <c r="AJ444">
        <v>3</v>
      </c>
      <c r="AK444">
        <v>3</v>
      </c>
      <c r="AL444">
        <v>3</v>
      </c>
      <c r="AM444">
        <v>3</v>
      </c>
      <c r="AN444">
        <v>3</v>
      </c>
      <c r="AO444">
        <v>3</v>
      </c>
      <c r="AP444">
        <v>3</v>
      </c>
      <c r="AQ444">
        <v>3</v>
      </c>
      <c r="AR444">
        <v>4</v>
      </c>
      <c r="AS444">
        <v>4</v>
      </c>
      <c r="AT444">
        <v>4</v>
      </c>
      <c r="AU444">
        <v>4</v>
      </c>
      <c r="AV444">
        <v>4</v>
      </c>
      <c r="AW444">
        <v>4</v>
      </c>
      <c r="AX444">
        <v>4</v>
      </c>
    </row>
    <row r="445" spans="1:50" x14ac:dyDescent="0.25">
      <c r="A445">
        <v>113</v>
      </c>
      <c r="B445" t="s">
        <v>119</v>
      </c>
      <c r="C445">
        <v>11</v>
      </c>
      <c r="D445" t="s">
        <v>95</v>
      </c>
      <c r="E445">
        <v>1</v>
      </c>
      <c r="F445" t="s">
        <v>96</v>
      </c>
      <c r="G445">
        <v>49</v>
      </c>
      <c r="H445">
        <v>68</v>
      </c>
      <c r="I445">
        <v>55</v>
      </c>
      <c r="J445">
        <v>59</v>
      </c>
      <c r="K445">
        <v>56</v>
      </c>
      <c r="L445">
        <v>67</v>
      </c>
      <c r="M445">
        <v>58</v>
      </c>
      <c r="N445">
        <v>68</v>
      </c>
      <c r="O445">
        <v>65</v>
      </c>
      <c r="P445">
        <v>63</v>
      </c>
      <c r="Q445">
        <v>71</v>
      </c>
      <c r="R445">
        <v>71</v>
      </c>
      <c r="S445">
        <v>74</v>
      </c>
      <c r="T445">
        <v>75</v>
      </c>
      <c r="U445">
        <v>55</v>
      </c>
      <c r="V445">
        <v>54</v>
      </c>
      <c r="W445">
        <v>56</v>
      </c>
      <c r="X445">
        <v>58</v>
      </c>
      <c r="Y445">
        <v>75</v>
      </c>
      <c r="Z445">
        <v>57</v>
      </c>
      <c r="AA445">
        <v>56</v>
      </c>
      <c r="AB445">
        <v>59</v>
      </c>
      <c r="AC445">
        <v>54</v>
      </c>
      <c r="AD445">
        <v>65</v>
      </c>
      <c r="AE445">
        <v>60</v>
      </c>
      <c r="AF445">
        <v>62</v>
      </c>
      <c r="AG445">
        <v>61</v>
      </c>
      <c r="AH445">
        <v>61</v>
      </c>
      <c r="AI445">
        <v>59</v>
      </c>
      <c r="AJ445">
        <v>57</v>
      </c>
      <c r="AK445">
        <v>66</v>
      </c>
      <c r="AL445">
        <v>62</v>
      </c>
      <c r="AM445">
        <v>61</v>
      </c>
      <c r="AN445">
        <v>60</v>
      </c>
      <c r="AO445">
        <v>44</v>
      </c>
      <c r="AP445">
        <v>53</v>
      </c>
      <c r="AQ445">
        <v>53</v>
      </c>
      <c r="AR445">
        <v>34</v>
      </c>
      <c r="AS445">
        <v>57</v>
      </c>
      <c r="AT445">
        <v>51</v>
      </c>
      <c r="AU445">
        <v>52</v>
      </c>
      <c r="AV445">
        <v>49</v>
      </c>
      <c r="AW445">
        <v>50</v>
      </c>
      <c r="AX445">
        <v>53</v>
      </c>
    </row>
    <row r="446" spans="1:50" x14ac:dyDescent="0.25">
      <c r="A446">
        <v>231</v>
      </c>
      <c r="B446" t="s">
        <v>353</v>
      </c>
      <c r="C446">
        <v>23</v>
      </c>
      <c r="D446" t="s">
        <v>354</v>
      </c>
      <c r="E446">
        <v>2</v>
      </c>
      <c r="F446" t="s">
        <v>355</v>
      </c>
      <c r="G446">
        <v>236</v>
      </c>
      <c r="H446">
        <v>235</v>
      </c>
      <c r="I446">
        <v>241</v>
      </c>
      <c r="J446">
        <v>238</v>
      </c>
      <c r="K446">
        <v>237</v>
      </c>
      <c r="L446">
        <v>240</v>
      </c>
      <c r="M446">
        <v>239</v>
      </c>
      <c r="N446">
        <v>237</v>
      </c>
      <c r="O446">
        <v>238</v>
      </c>
      <c r="P446">
        <v>235</v>
      </c>
      <c r="Q446">
        <v>235</v>
      </c>
      <c r="R446">
        <v>235</v>
      </c>
      <c r="S446">
        <v>238</v>
      </c>
      <c r="T446">
        <v>235</v>
      </c>
      <c r="U446">
        <v>236</v>
      </c>
      <c r="V446">
        <v>235</v>
      </c>
      <c r="W446">
        <v>236</v>
      </c>
      <c r="X446">
        <v>236</v>
      </c>
      <c r="Y446">
        <v>240</v>
      </c>
      <c r="Z446">
        <v>238</v>
      </c>
      <c r="AA446">
        <v>235</v>
      </c>
      <c r="AB446">
        <v>238</v>
      </c>
      <c r="AC446">
        <v>241</v>
      </c>
      <c r="AD446">
        <v>239</v>
      </c>
      <c r="AE446">
        <v>235</v>
      </c>
      <c r="AF446">
        <v>236</v>
      </c>
      <c r="AG446">
        <v>91</v>
      </c>
      <c r="AH446">
        <v>84</v>
      </c>
      <c r="AI446">
        <v>91</v>
      </c>
      <c r="AJ446">
        <v>91</v>
      </c>
      <c r="AK446">
        <v>91</v>
      </c>
      <c r="AL446">
        <v>94</v>
      </c>
      <c r="AM446">
        <v>91</v>
      </c>
      <c r="AN446">
        <v>91</v>
      </c>
      <c r="AO446">
        <v>91</v>
      </c>
      <c r="AP446">
        <v>92</v>
      </c>
      <c r="AQ446">
        <v>93</v>
      </c>
      <c r="AR446">
        <v>99</v>
      </c>
      <c r="AS446">
        <v>94</v>
      </c>
      <c r="AT446">
        <v>94</v>
      </c>
      <c r="AU446">
        <v>94</v>
      </c>
      <c r="AV446">
        <v>91</v>
      </c>
      <c r="AW446">
        <v>95</v>
      </c>
      <c r="AX446">
        <v>95</v>
      </c>
    </row>
    <row r="447" spans="1:50" x14ac:dyDescent="0.25">
      <c r="A447">
        <v>113</v>
      </c>
      <c r="B447" t="s">
        <v>119</v>
      </c>
      <c r="C447">
        <v>11</v>
      </c>
      <c r="D447" t="s">
        <v>95</v>
      </c>
      <c r="E447">
        <v>1</v>
      </c>
      <c r="F447" t="s">
        <v>96</v>
      </c>
      <c r="G447">
        <v>39</v>
      </c>
      <c r="H447">
        <v>39</v>
      </c>
      <c r="I447">
        <v>39</v>
      </c>
      <c r="J447">
        <v>39</v>
      </c>
      <c r="K447">
        <v>39</v>
      </c>
      <c r="L447">
        <v>39</v>
      </c>
      <c r="M447">
        <v>39</v>
      </c>
      <c r="N447">
        <v>39</v>
      </c>
      <c r="O447">
        <v>39</v>
      </c>
      <c r="P447">
        <v>39</v>
      </c>
      <c r="Q447">
        <v>39</v>
      </c>
      <c r="R447">
        <v>39</v>
      </c>
      <c r="S447">
        <v>39</v>
      </c>
      <c r="T447">
        <v>39</v>
      </c>
      <c r="U447">
        <v>41</v>
      </c>
      <c r="V447">
        <v>41</v>
      </c>
      <c r="W447">
        <v>41</v>
      </c>
      <c r="X447">
        <v>41</v>
      </c>
      <c r="Y447">
        <v>41</v>
      </c>
      <c r="Z447">
        <v>41</v>
      </c>
      <c r="AA447">
        <v>41</v>
      </c>
      <c r="AB447">
        <v>41</v>
      </c>
      <c r="AC447">
        <v>41</v>
      </c>
      <c r="AD447">
        <v>41</v>
      </c>
      <c r="AE447">
        <v>41</v>
      </c>
      <c r="AF447">
        <v>41</v>
      </c>
      <c r="AG447">
        <v>41</v>
      </c>
      <c r="AH447">
        <v>41</v>
      </c>
      <c r="AI447">
        <v>41</v>
      </c>
      <c r="AJ447">
        <v>41</v>
      </c>
      <c r="AK447">
        <v>41</v>
      </c>
      <c r="AL447">
        <v>41</v>
      </c>
      <c r="AM447">
        <v>41</v>
      </c>
      <c r="AN447">
        <v>41</v>
      </c>
      <c r="AO447">
        <v>41</v>
      </c>
      <c r="AP447">
        <v>41</v>
      </c>
      <c r="AQ447">
        <v>41</v>
      </c>
      <c r="AR447">
        <v>41</v>
      </c>
      <c r="AS447">
        <v>41</v>
      </c>
      <c r="AT447">
        <v>41</v>
      </c>
      <c r="AU447">
        <v>40</v>
      </c>
      <c r="AV447">
        <v>40</v>
      </c>
      <c r="AW447">
        <v>40</v>
      </c>
      <c r="AX447">
        <v>40</v>
      </c>
    </row>
    <row r="448" spans="1:50" x14ac:dyDescent="0.25">
      <c r="A448">
        <v>114</v>
      </c>
      <c r="B448" t="s">
        <v>94</v>
      </c>
      <c r="C448">
        <v>11</v>
      </c>
      <c r="D448" t="s">
        <v>95</v>
      </c>
      <c r="E448">
        <v>1</v>
      </c>
      <c r="F448" t="s">
        <v>96</v>
      </c>
      <c r="G448">
        <v>25</v>
      </c>
      <c r="H448">
        <v>25</v>
      </c>
      <c r="I448">
        <v>25</v>
      </c>
      <c r="J448">
        <v>25</v>
      </c>
      <c r="K448">
        <v>25</v>
      </c>
      <c r="L448">
        <v>25</v>
      </c>
      <c r="M448">
        <v>39</v>
      </c>
      <c r="N448">
        <v>39</v>
      </c>
      <c r="O448">
        <v>38</v>
      </c>
      <c r="P448">
        <v>38</v>
      </c>
      <c r="Q448">
        <v>39</v>
      </c>
      <c r="R448">
        <v>38</v>
      </c>
      <c r="S448">
        <v>39</v>
      </c>
      <c r="T448">
        <v>38</v>
      </c>
      <c r="U448">
        <v>38</v>
      </c>
      <c r="V448">
        <v>39</v>
      </c>
      <c r="W448">
        <v>38</v>
      </c>
      <c r="X448">
        <v>38</v>
      </c>
      <c r="Y448">
        <v>38</v>
      </c>
      <c r="Z448">
        <v>38</v>
      </c>
      <c r="AA448">
        <v>38</v>
      </c>
      <c r="AB448">
        <v>38</v>
      </c>
      <c r="AC448">
        <v>38</v>
      </c>
      <c r="AD448">
        <v>38</v>
      </c>
      <c r="AE448">
        <v>38</v>
      </c>
      <c r="AF448">
        <v>38</v>
      </c>
      <c r="AG448">
        <v>38</v>
      </c>
      <c r="AH448">
        <v>38</v>
      </c>
      <c r="AI448">
        <v>38</v>
      </c>
      <c r="AJ448">
        <v>38</v>
      </c>
      <c r="AK448">
        <v>38</v>
      </c>
      <c r="AL448">
        <v>38</v>
      </c>
      <c r="AM448">
        <v>38</v>
      </c>
      <c r="AN448">
        <v>38</v>
      </c>
      <c r="AO448">
        <v>38</v>
      </c>
      <c r="AP448">
        <v>39</v>
      </c>
      <c r="AQ448">
        <v>39</v>
      </c>
      <c r="AR448">
        <v>39</v>
      </c>
      <c r="AS448">
        <v>40</v>
      </c>
      <c r="AT448">
        <v>38</v>
      </c>
      <c r="AU448">
        <v>39</v>
      </c>
      <c r="AV448">
        <v>40</v>
      </c>
      <c r="AW448">
        <v>38</v>
      </c>
      <c r="AX448">
        <v>38</v>
      </c>
    </row>
    <row r="449" spans="1:50" x14ac:dyDescent="0.25">
      <c r="A449">
        <v>569</v>
      </c>
      <c r="B449" t="s">
        <v>499</v>
      </c>
      <c r="C449">
        <v>56</v>
      </c>
      <c r="D449" t="s">
        <v>265</v>
      </c>
      <c r="E449">
        <v>5</v>
      </c>
      <c r="F449" t="s">
        <v>143</v>
      </c>
      <c r="G449">
        <v>276</v>
      </c>
      <c r="H449">
        <v>276</v>
      </c>
      <c r="I449">
        <v>275</v>
      </c>
      <c r="J449">
        <v>275</v>
      </c>
      <c r="K449">
        <v>275</v>
      </c>
      <c r="L449">
        <v>275</v>
      </c>
      <c r="M449">
        <v>275</v>
      </c>
      <c r="N449">
        <v>275</v>
      </c>
      <c r="O449">
        <v>276</v>
      </c>
      <c r="P449">
        <v>275</v>
      </c>
      <c r="Q449">
        <v>276</v>
      </c>
      <c r="R449">
        <v>275</v>
      </c>
      <c r="S449">
        <v>275</v>
      </c>
      <c r="T449">
        <v>275</v>
      </c>
      <c r="U449">
        <v>272</v>
      </c>
      <c r="V449">
        <v>261</v>
      </c>
      <c r="W449">
        <v>261</v>
      </c>
      <c r="X449">
        <v>261</v>
      </c>
      <c r="Y449">
        <v>261</v>
      </c>
      <c r="Z449">
        <v>261</v>
      </c>
      <c r="AA449">
        <v>261</v>
      </c>
      <c r="AB449">
        <v>261</v>
      </c>
      <c r="AC449">
        <v>261</v>
      </c>
      <c r="AD449">
        <v>261</v>
      </c>
      <c r="AE449">
        <v>240</v>
      </c>
      <c r="AF449">
        <v>240</v>
      </c>
      <c r="AG449">
        <v>240</v>
      </c>
      <c r="AH449">
        <v>240</v>
      </c>
      <c r="AI449">
        <v>240</v>
      </c>
      <c r="AJ449">
        <v>240</v>
      </c>
      <c r="AK449">
        <v>240</v>
      </c>
      <c r="AL449">
        <v>240</v>
      </c>
      <c r="AM449">
        <v>240</v>
      </c>
      <c r="AN449">
        <v>240</v>
      </c>
      <c r="AO449">
        <v>240</v>
      </c>
      <c r="AP449">
        <v>240</v>
      </c>
      <c r="AQ449">
        <v>240</v>
      </c>
      <c r="AR449">
        <v>241</v>
      </c>
      <c r="AS449">
        <v>242</v>
      </c>
      <c r="AT449">
        <v>241</v>
      </c>
      <c r="AU449">
        <v>243</v>
      </c>
      <c r="AV449">
        <v>243</v>
      </c>
      <c r="AW449">
        <v>268</v>
      </c>
      <c r="AX449">
        <v>268</v>
      </c>
    </row>
    <row r="450" spans="1:50" x14ac:dyDescent="0.25">
      <c r="A450">
        <v>113</v>
      </c>
      <c r="B450" t="s">
        <v>119</v>
      </c>
      <c r="C450">
        <v>11</v>
      </c>
      <c r="D450" t="s">
        <v>95</v>
      </c>
      <c r="E450">
        <v>1</v>
      </c>
      <c r="F450" t="s">
        <v>96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</row>
    <row r="451" spans="1:50" x14ac:dyDescent="0.25">
      <c r="A451">
        <v>113</v>
      </c>
      <c r="B451" t="s">
        <v>119</v>
      </c>
      <c r="C451">
        <v>11</v>
      </c>
      <c r="D451" t="s">
        <v>95</v>
      </c>
      <c r="E451">
        <v>1</v>
      </c>
      <c r="F451" t="s">
        <v>96</v>
      </c>
      <c r="G451">
        <v>29</v>
      </c>
      <c r="H451">
        <v>30</v>
      </c>
      <c r="I451">
        <v>29</v>
      </c>
      <c r="J451">
        <v>29</v>
      </c>
      <c r="K451">
        <v>30</v>
      </c>
      <c r="L451">
        <v>29</v>
      </c>
      <c r="M451">
        <v>29</v>
      </c>
      <c r="N451">
        <v>29</v>
      </c>
      <c r="O451">
        <v>29</v>
      </c>
      <c r="P451">
        <v>29</v>
      </c>
      <c r="Q451">
        <v>29</v>
      </c>
      <c r="R451">
        <v>29</v>
      </c>
      <c r="S451">
        <v>29</v>
      </c>
      <c r="T451">
        <v>29</v>
      </c>
      <c r="U451">
        <v>29</v>
      </c>
      <c r="V451">
        <v>29</v>
      </c>
      <c r="W451">
        <v>29</v>
      </c>
      <c r="X451">
        <v>29</v>
      </c>
      <c r="Y451">
        <v>32</v>
      </c>
      <c r="Z451">
        <v>30</v>
      </c>
      <c r="AA451">
        <v>29</v>
      </c>
      <c r="AB451">
        <v>29</v>
      </c>
      <c r="AC451">
        <v>29</v>
      </c>
      <c r="AD451">
        <v>29</v>
      </c>
      <c r="AE451">
        <v>29</v>
      </c>
      <c r="AF451">
        <v>29</v>
      </c>
      <c r="AG451">
        <v>31</v>
      </c>
      <c r="AH451">
        <v>29</v>
      </c>
      <c r="AI451">
        <v>30</v>
      </c>
      <c r="AJ451">
        <v>29</v>
      </c>
      <c r="AK451">
        <v>29</v>
      </c>
      <c r="AL451">
        <v>29</v>
      </c>
      <c r="AM451">
        <v>30</v>
      </c>
      <c r="AN451">
        <v>29</v>
      </c>
      <c r="AO451">
        <v>29</v>
      </c>
      <c r="AP451">
        <v>29</v>
      </c>
      <c r="AQ451">
        <v>30</v>
      </c>
      <c r="AR451">
        <v>30</v>
      </c>
      <c r="AS451">
        <v>30</v>
      </c>
      <c r="AT451">
        <v>30</v>
      </c>
      <c r="AU451">
        <v>30</v>
      </c>
      <c r="AV451">
        <v>30</v>
      </c>
      <c r="AW451">
        <v>30</v>
      </c>
      <c r="AX451">
        <v>29</v>
      </c>
    </row>
    <row r="452" spans="1:50" x14ac:dyDescent="0.25">
      <c r="A452">
        <v>563</v>
      </c>
      <c r="B452" t="s">
        <v>264</v>
      </c>
      <c r="C452">
        <v>56</v>
      </c>
      <c r="D452" t="s">
        <v>265</v>
      </c>
      <c r="E452">
        <v>5</v>
      </c>
      <c r="F452" t="s">
        <v>143</v>
      </c>
      <c r="G452">
        <v>44</v>
      </c>
      <c r="H452">
        <v>44</v>
      </c>
      <c r="I452">
        <v>44</v>
      </c>
      <c r="J452">
        <v>44</v>
      </c>
      <c r="K452">
        <v>44</v>
      </c>
      <c r="L452">
        <v>44</v>
      </c>
      <c r="M452">
        <v>44</v>
      </c>
      <c r="N452">
        <v>44</v>
      </c>
      <c r="O452">
        <v>44</v>
      </c>
      <c r="P452">
        <v>44</v>
      </c>
      <c r="Q452">
        <v>44</v>
      </c>
      <c r="R452">
        <v>44</v>
      </c>
      <c r="S452">
        <v>44</v>
      </c>
      <c r="T452">
        <v>44</v>
      </c>
      <c r="U452">
        <v>44</v>
      </c>
      <c r="V452">
        <v>44</v>
      </c>
      <c r="W452">
        <v>44</v>
      </c>
      <c r="X452">
        <v>44</v>
      </c>
      <c r="Y452">
        <v>44</v>
      </c>
      <c r="Z452">
        <v>44</v>
      </c>
      <c r="AA452">
        <v>44</v>
      </c>
      <c r="AB452">
        <v>48</v>
      </c>
      <c r="AC452">
        <v>48</v>
      </c>
      <c r="AD452">
        <v>48</v>
      </c>
      <c r="AE452">
        <v>48</v>
      </c>
      <c r="AF452">
        <v>48</v>
      </c>
      <c r="AG452">
        <v>48</v>
      </c>
      <c r="AH452">
        <v>48</v>
      </c>
      <c r="AI452">
        <v>48</v>
      </c>
      <c r="AJ452">
        <v>48</v>
      </c>
      <c r="AK452">
        <v>48</v>
      </c>
      <c r="AL452">
        <v>48</v>
      </c>
      <c r="AM452">
        <v>48</v>
      </c>
      <c r="AN452">
        <v>48</v>
      </c>
      <c r="AO452">
        <v>48</v>
      </c>
      <c r="AP452">
        <v>48</v>
      </c>
      <c r="AQ452">
        <v>48</v>
      </c>
      <c r="AR452">
        <v>48</v>
      </c>
      <c r="AS452">
        <v>50</v>
      </c>
      <c r="AT452">
        <v>50</v>
      </c>
      <c r="AU452">
        <v>50</v>
      </c>
      <c r="AV452">
        <v>50</v>
      </c>
      <c r="AW452">
        <v>50</v>
      </c>
      <c r="AX452">
        <v>50</v>
      </c>
    </row>
    <row r="453" spans="1:50" x14ac:dyDescent="0.25">
      <c r="A453">
        <v>599</v>
      </c>
      <c r="B453" t="s">
        <v>260</v>
      </c>
      <c r="C453">
        <v>59</v>
      </c>
      <c r="D453" t="s">
        <v>260</v>
      </c>
      <c r="E453">
        <v>5</v>
      </c>
      <c r="F453" t="s">
        <v>143</v>
      </c>
      <c r="G453">
        <v>58</v>
      </c>
      <c r="H453">
        <v>58</v>
      </c>
      <c r="I453">
        <v>58</v>
      </c>
      <c r="J453">
        <v>58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7</v>
      </c>
      <c r="AQ453">
        <v>7</v>
      </c>
      <c r="AR453">
        <v>13</v>
      </c>
      <c r="AS453">
        <v>13</v>
      </c>
      <c r="AT453">
        <v>13</v>
      </c>
      <c r="AU453">
        <v>13</v>
      </c>
      <c r="AV453">
        <v>13</v>
      </c>
      <c r="AW453">
        <v>13</v>
      </c>
      <c r="AX453">
        <v>13</v>
      </c>
    </row>
    <row r="454" spans="1:50" x14ac:dyDescent="0.25">
      <c r="A454">
        <v>113</v>
      </c>
      <c r="B454" t="s">
        <v>119</v>
      </c>
      <c r="C454">
        <v>11</v>
      </c>
      <c r="D454" t="s">
        <v>95</v>
      </c>
      <c r="E454">
        <v>1</v>
      </c>
      <c r="F454" t="s">
        <v>96</v>
      </c>
      <c r="G454">
        <v>38</v>
      </c>
      <c r="H454">
        <v>38</v>
      </c>
      <c r="I454">
        <v>38</v>
      </c>
      <c r="J454">
        <v>38</v>
      </c>
      <c r="K454">
        <v>38</v>
      </c>
      <c r="L454">
        <v>38</v>
      </c>
      <c r="M454">
        <v>38</v>
      </c>
      <c r="N454">
        <v>38</v>
      </c>
      <c r="O454">
        <v>38</v>
      </c>
      <c r="P454">
        <v>38</v>
      </c>
      <c r="Q454">
        <v>38</v>
      </c>
      <c r="R454">
        <v>38</v>
      </c>
      <c r="S454">
        <v>38</v>
      </c>
      <c r="T454">
        <v>38</v>
      </c>
      <c r="U454">
        <v>38</v>
      </c>
      <c r="V454">
        <v>38</v>
      </c>
      <c r="W454">
        <v>38</v>
      </c>
      <c r="X454">
        <v>38</v>
      </c>
      <c r="Y454">
        <v>38</v>
      </c>
      <c r="Z454">
        <v>38</v>
      </c>
      <c r="AA454">
        <v>38</v>
      </c>
      <c r="AB454">
        <v>38</v>
      </c>
      <c r="AC454">
        <v>38</v>
      </c>
      <c r="AD454">
        <v>38</v>
      </c>
      <c r="AE454">
        <v>34</v>
      </c>
      <c r="AF454">
        <v>38</v>
      </c>
      <c r="AG454">
        <v>38</v>
      </c>
      <c r="AH454">
        <v>38</v>
      </c>
      <c r="AI454">
        <v>38</v>
      </c>
      <c r="AJ454">
        <v>38</v>
      </c>
      <c r="AK454">
        <v>38</v>
      </c>
      <c r="AL454">
        <v>38</v>
      </c>
      <c r="AM454">
        <v>38</v>
      </c>
      <c r="AN454">
        <v>38</v>
      </c>
      <c r="AO454">
        <v>34</v>
      </c>
      <c r="AP454">
        <v>38</v>
      </c>
      <c r="AQ454">
        <v>38</v>
      </c>
      <c r="AR454">
        <v>38</v>
      </c>
      <c r="AS454">
        <v>38</v>
      </c>
      <c r="AT454">
        <v>38</v>
      </c>
      <c r="AU454">
        <v>41</v>
      </c>
      <c r="AV454">
        <v>41</v>
      </c>
      <c r="AW454">
        <v>41</v>
      </c>
      <c r="AX454">
        <v>41</v>
      </c>
    </row>
    <row r="455" spans="1:50" x14ac:dyDescent="0.25">
      <c r="A455">
        <v>569</v>
      </c>
      <c r="B455" t="s">
        <v>499</v>
      </c>
      <c r="C455">
        <v>56</v>
      </c>
      <c r="D455" t="s">
        <v>265</v>
      </c>
      <c r="E455">
        <v>5</v>
      </c>
      <c r="F455" t="s">
        <v>143</v>
      </c>
      <c r="G455">
        <v>42</v>
      </c>
      <c r="H455">
        <v>42</v>
      </c>
      <c r="I455">
        <v>42</v>
      </c>
      <c r="J455">
        <v>42</v>
      </c>
      <c r="K455">
        <v>42</v>
      </c>
      <c r="L455">
        <v>42</v>
      </c>
      <c r="M455">
        <v>42</v>
      </c>
      <c r="N455">
        <v>41</v>
      </c>
      <c r="O455">
        <v>41</v>
      </c>
      <c r="P455">
        <v>42</v>
      </c>
      <c r="Q455">
        <v>42</v>
      </c>
      <c r="R455">
        <v>42</v>
      </c>
      <c r="S455">
        <v>42</v>
      </c>
      <c r="T455">
        <v>42</v>
      </c>
      <c r="U455">
        <v>42</v>
      </c>
      <c r="V455">
        <v>42</v>
      </c>
      <c r="W455">
        <v>42</v>
      </c>
      <c r="X455">
        <v>42</v>
      </c>
      <c r="Y455">
        <v>42</v>
      </c>
      <c r="Z455">
        <v>42</v>
      </c>
      <c r="AA455">
        <v>42</v>
      </c>
      <c r="AB455">
        <v>42</v>
      </c>
      <c r="AC455">
        <v>42</v>
      </c>
      <c r="AD455">
        <v>42</v>
      </c>
      <c r="AE455">
        <v>42</v>
      </c>
      <c r="AF455">
        <v>42</v>
      </c>
      <c r="AG455">
        <v>42</v>
      </c>
      <c r="AH455">
        <v>42</v>
      </c>
      <c r="AI455">
        <v>42</v>
      </c>
      <c r="AJ455">
        <v>42</v>
      </c>
      <c r="AK455">
        <v>42</v>
      </c>
      <c r="AL455">
        <v>43</v>
      </c>
      <c r="AM455">
        <v>42</v>
      </c>
      <c r="AN455">
        <v>42</v>
      </c>
      <c r="AO455">
        <v>42</v>
      </c>
      <c r="AP455">
        <v>42</v>
      </c>
      <c r="AQ455">
        <v>42</v>
      </c>
      <c r="AR455">
        <v>42</v>
      </c>
      <c r="AS455">
        <v>42</v>
      </c>
      <c r="AT455">
        <v>42</v>
      </c>
      <c r="AU455">
        <v>42</v>
      </c>
      <c r="AV455">
        <v>42</v>
      </c>
      <c r="AW455">
        <v>42</v>
      </c>
      <c r="AX455">
        <v>53</v>
      </c>
    </row>
    <row r="456" spans="1:50" x14ac:dyDescent="0.25">
      <c r="A456">
        <v>113</v>
      </c>
      <c r="B456" t="s">
        <v>119</v>
      </c>
      <c r="C456">
        <v>11</v>
      </c>
      <c r="D456" t="s">
        <v>95</v>
      </c>
      <c r="E456">
        <v>1</v>
      </c>
      <c r="F456" t="s">
        <v>96</v>
      </c>
      <c r="G456">
        <v>625</v>
      </c>
      <c r="H456">
        <v>625</v>
      </c>
      <c r="I456">
        <v>625</v>
      </c>
      <c r="J456">
        <v>625</v>
      </c>
      <c r="K456">
        <v>72</v>
      </c>
      <c r="L456">
        <v>72</v>
      </c>
      <c r="M456">
        <v>72</v>
      </c>
      <c r="N456">
        <v>72</v>
      </c>
      <c r="O456">
        <v>72</v>
      </c>
      <c r="P456">
        <v>72</v>
      </c>
      <c r="Q456">
        <v>72</v>
      </c>
      <c r="R456">
        <v>72</v>
      </c>
      <c r="S456">
        <v>72</v>
      </c>
      <c r="T456">
        <v>72</v>
      </c>
      <c r="U456">
        <v>73</v>
      </c>
      <c r="V456">
        <v>72</v>
      </c>
      <c r="W456">
        <v>72</v>
      </c>
      <c r="X456">
        <v>72</v>
      </c>
      <c r="Y456">
        <v>73</v>
      </c>
      <c r="Z456">
        <v>72</v>
      </c>
      <c r="AA456">
        <v>72</v>
      </c>
      <c r="AB456">
        <v>72</v>
      </c>
      <c r="AC456">
        <v>72</v>
      </c>
      <c r="AD456">
        <v>72</v>
      </c>
      <c r="AE456">
        <v>72</v>
      </c>
      <c r="AF456">
        <v>72</v>
      </c>
      <c r="AG456">
        <v>72</v>
      </c>
      <c r="AH456">
        <v>73</v>
      </c>
      <c r="AI456">
        <v>72</v>
      </c>
      <c r="AJ456">
        <v>72</v>
      </c>
      <c r="AK456">
        <v>72</v>
      </c>
      <c r="AL456">
        <v>73</v>
      </c>
      <c r="AM456">
        <v>72</v>
      </c>
      <c r="AN456">
        <v>72</v>
      </c>
      <c r="AO456">
        <v>74</v>
      </c>
      <c r="AP456">
        <v>74</v>
      </c>
      <c r="AQ456">
        <v>73</v>
      </c>
      <c r="AR456">
        <v>73</v>
      </c>
      <c r="AS456">
        <v>74</v>
      </c>
      <c r="AT456">
        <v>74</v>
      </c>
      <c r="AU456">
        <v>72</v>
      </c>
      <c r="AV456">
        <v>57</v>
      </c>
      <c r="AW456">
        <v>57</v>
      </c>
      <c r="AX456">
        <v>57</v>
      </c>
    </row>
    <row r="457" spans="1:50" x14ac:dyDescent="0.25">
      <c r="A457">
        <v>113</v>
      </c>
      <c r="B457" t="s">
        <v>119</v>
      </c>
      <c r="C457">
        <v>11</v>
      </c>
      <c r="D457" t="s">
        <v>95</v>
      </c>
      <c r="E457">
        <v>1</v>
      </c>
      <c r="F457" t="s">
        <v>96</v>
      </c>
      <c r="G457">
        <v>48</v>
      </c>
      <c r="H457">
        <v>50</v>
      </c>
      <c r="I457">
        <v>51</v>
      </c>
      <c r="J457">
        <v>51</v>
      </c>
      <c r="K457">
        <v>51</v>
      </c>
      <c r="L457">
        <v>50</v>
      </c>
      <c r="M457">
        <v>49</v>
      </c>
      <c r="N457">
        <v>50</v>
      </c>
      <c r="O457">
        <v>50</v>
      </c>
      <c r="P457">
        <v>50</v>
      </c>
      <c r="Q457">
        <v>50</v>
      </c>
      <c r="R457">
        <v>50</v>
      </c>
      <c r="S457">
        <v>51</v>
      </c>
      <c r="T457">
        <v>50</v>
      </c>
      <c r="U457">
        <v>50</v>
      </c>
      <c r="V457">
        <v>50</v>
      </c>
      <c r="W457">
        <v>50</v>
      </c>
      <c r="X457">
        <v>50</v>
      </c>
      <c r="Y457">
        <v>50</v>
      </c>
      <c r="Z457">
        <v>50</v>
      </c>
      <c r="AA457">
        <v>50</v>
      </c>
      <c r="AB457">
        <v>50</v>
      </c>
      <c r="AC457">
        <v>51</v>
      </c>
      <c r="AD457">
        <v>51</v>
      </c>
      <c r="AE457">
        <v>53</v>
      </c>
      <c r="AF457">
        <v>53</v>
      </c>
      <c r="AG457">
        <v>53</v>
      </c>
      <c r="AH457">
        <v>52</v>
      </c>
      <c r="AI457">
        <v>52</v>
      </c>
      <c r="AJ457">
        <v>52</v>
      </c>
      <c r="AK457">
        <v>52</v>
      </c>
      <c r="AL457">
        <v>52</v>
      </c>
      <c r="AM457">
        <v>51</v>
      </c>
      <c r="AN457">
        <v>52</v>
      </c>
      <c r="AO457">
        <v>51</v>
      </c>
      <c r="AP457">
        <v>51</v>
      </c>
      <c r="AQ457">
        <v>52</v>
      </c>
      <c r="AR457">
        <v>52</v>
      </c>
      <c r="AS457">
        <v>52</v>
      </c>
      <c r="AT457">
        <v>52</v>
      </c>
      <c r="AU457">
        <v>52</v>
      </c>
      <c r="AV457">
        <v>52</v>
      </c>
      <c r="AW457">
        <v>52</v>
      </c>
      <c r="AX457">
        <v>52</v>
      </c>
    </row>
    <row r="458" spans="1:50" x14ac:dyDescent="0.25">
      <c r="A458">
        <v>113</v>
      </c>
      <c r="B458" t="s">
        <v>119</v>
      </c>
      <c r="C458">
        <v>11</v>
      </c>
      <c r="D458" t="s">
        <v>95</v>
      </c>
      <c r="E458">
        <v>1</v>
      </c>
      <c r="F458" t="s">
        <v>96</v>
      </c>
      <c r="G458">
        <v>90</v>
      </c>
      <c r="H458">
        <v>90</v>
      </c>
      <c r="I458">
        <v>90</v>
      </c>
      <c r="J458">
        <v>90</v>
      </c>
      <c r="K458">
        <v>90</v>
      </c>
      <c r="L458">
        <v>90</v>
      </c>
      <c r="M458">
        <v>90</v>
      </c>
      <c r="N458">
        <v>90</v>
      </c>
      <c r="O458">
        <v>90</v>
      </c>
      <c r="P458">
        <v>90</v>
      </c>
      <c r="Q458">
        <v>90</v>
      </c>
      <c r="R458">
        <v>90</v>
      </c>
      <c r="S458">
        <v>90</v>
      </c>
      <c r="T458">
        <v>90</v>
      </c>
      <c r="U458">
        <v>90</v>
      </c>
      <c r="V458">
        <v>90</v>
      </c>
      <c r="W458">
        <v>90</v>
      </c>
      <c r="X458">
        <v>90</v>
      </c>
      <c r="Y458">
        <v>90</v>
      </c>
      <c r="Z458">
        <v>90</v>
      </c>
      <c r="AA458">
        <v>90</v>
      </c>
      <c r="AB458">
        <v>90</v>
      </c>
      <c r="AC458">
        <v>103</v>
      </c>
      <c r="AD458">
        <v>102</v>
      </c>
      <c r="AE458">
        <v>102</v>
      </c>
      <c r="AF458">
        <v>102</v>
      </c>
      <c r="AG458">
        <v>102</v>
      </c>
      <c r="AH458">
        <v>102</v>
      </c>
      <c r="AI458">
        <v>102</v>
      </c>
      <c r="AJ458">
        <v>102</v>
      </c>
      <c r="AK458">
        <v>102</v>
      </c>
      <c r="AL458">
        <v>102</v>
      </c>
      <c r="AM458">
        <v>101</v>
      </c>
      <c r="AN458">
        <v>101</v>
      </c>
      <c r="AO458">
        <v>102</v>
      </c>
      <c r="AP458">
        <v>102</v>
      </c>
      <c r="AQ458">
        <v>102</v>
      </c>
      <c r="AR458">
        <v>101</v>
      </c>
      <c r="AS458">
        <v>101</v>
      </c>
      <c r="AT458">
        <v>99</v>
      </c>
      <c r="AU458">
        <v>99</v>
      </c>
      <c r="AV458">
        <v>102</v>
      </c>
      <c r="AW458">
        <v>23</v>
      </c>
      <c r="AX458">
        <v>102</v>
      </c>
    </row>
    <row r="459" spans="1:50" x14ac:dyDescent="0.25">
      <c r="A459">
        <v>113</v>
      </c>
      <c r="B459" t="s">
        <v>119</v>
      </c>
      <c r="C459">
        <v>11</v>
      </c>
      <c r="D459" t="s">
        <v>95</v>
      </c>
      <c r="E459">
        <v>1</v>
      </c>
      <c r="F459" t="s">
        <v>96</v>
      </c>
      <c r="G459">
        <v>44</v>
      </c>
      <c r="H459">
        <v>45</v>
      </c>
      <c r="I459">
        <v>44</v>
      </c>
      <c r="J459">
        <v>44</v>
      </c>
      <c r="K459">
        <v>44</v>
      </c>
      <c r="L459">
        <v>44</v>
      </c>
      <c r="M459">
        <v>44</v>
      </c>
      <c r="N459">
        <v>44</v>
      </c>
      <c r="O459">
        <v>44</v>
      </c>
      <c r="P459">
        <v>44</v>
      </c>
      <c r="Q459">
        <v>44</v>
      </c>
      <c r="R459">
        <v>44</v>
      </c>
      <c r="S459">
        <v>44</v>
      </c>
      <c r="T459">
        <v>44</v>
      </c>
      <c r="U459">
        <v>45</v>
      </c>
      <c r="V459">
        <v>44</v>
      </c>
      <c r="W459">
        <v>45</v>
      </c>
      <c r="X459">
        <v>44</v>
      </c>
      <c r="Y459">
        <v>45</v>
      </c>
      <c r="Z459">
        <v>45</v>
      </c>
      <c r="AA459">
        <v>45</v>
      </c>
      <c r="AB459">
        <v>44</v>
      </c>
      <c r="AC459">
        <v>45</v>
      </c>
      <c r="AD459">
        <v>44</v>
      </c>
      <c r="AE459">
        <v>45</v>
      </c>
      <c r="AF459">
        <v>45</v>
      </c>
      <c r="AG459">
        <v>45</v>
      </c>
      <c r="AH459">
        <v>44</v>
      </c>
      <c r="AI459">
        <v>45</v>
      </c>
      <c r="AJ459">
        <v>45</v>
      </c>
      <c r="AK459">
        <v>44</v>
      </c>
      <c r="AL459">
        <v>44</v>
      </c>
      <c r="AM459">
        <v>44</v>
      </c>
      <c r="AN459">
        <v>44</v>
      </c>
      <c r="AO459">
        <v>44</v>
      </c>
      <c r="AP459">
        <v>44</v>
      </c>
      <c r="AQ459">
        <v>46</v>
      </c>
      <c r="AR459">
        <v>45</v>
      </c>
      <c r="AS459">
        <v>45</v>
      </c>
      <c r="AT459">
        <v>45</v>
      </c>
      <c r="AU459">
        <v>46</v>
      </c>
      <c r="AV459">
        <v>45</v>
      </c>
      <c r="AW459">
        <v>44</v>
      </c>
      <c r="AX459">
        <v>45</v>
      </c>
    </row>
    <row r="460" spans="1:50" x14ac:dyDescent="0.25">
      <c r="A460">
        <v>551</v>
      </c>
      <c r="B460" t="s">
        <v>850</v>
      </c>
      <c r="C460">
        <v>55</v>
      </c>
      <c r="D460" t="s">
        <v>783</v>
      </c>
      <c r="E460">
        <v>5</v>
      </c>
      <c r="F460" t="s">
        <v>143</v>
      </c>
      <c r="G460">
        <v>101</v>
      </c>
      <c r="H460">
        <v>101</v>
      </c>
      <c r="I460">
        <v>102</v>
      </c>
      <c r="J460">
        <v>102</v>
      </c>
      <c r="K460">
        <v>102</v>
      </c>
      <c r="L460">
        <v>101</v>
      </c>
      <c r="M460">
        <v>102</v>
      </c>
      <c r="N460">
        <v>102</v>
      </c>
      <c r="O460">
        <v>102</v>
      </c>
      <c r="P460">
        <v>102</v>
      </c>
      <c r="Q460">
        <v>102</v>
      </c>
      <c r="R460">
        <v>102</v>
      </c>
      <c r="S460">
        <v>102</v>
      </c>
      <c r="T460">
        <v>102</v>
      </c>
      <c r="U460">
        <v>102</v>
      </c>
      <c r="V460">
        <v>102</v>
      </c>
      <c r="W460">
        <v>102</v>
      </c>
      <c r="X460">
        <v>102</v>
      </c>
      <c r="Y460">
        <v>102</v>
      </c>
      <c r="Z460">
        <v>102</v>
      </c>
      <c r="AA460">
        <v>102</v>
      </c>
      <c r="AB460">
        <v>102</v>
      </c>
      <c r="AC460">
        <v>102</v>
      </c>
      <c r="AD460">
        <v>102</v>
      </c>
      <c r="AE460">
        <v>102</v>
      </c>
      <c r="AF460">
        <v>102</v>
      </c>
      <c r="AG460">
        <v>102</v>
      </c>
      <c r="AH460">
        <v>102</v>
      </c>
      <c r="AI460">
        <v>102</v>
      </c>
      <c r="AJ460">
        <v>102</v>
      </c>
      <c r="AK460">
        <v>102</v>
      </c>
      <c r="AL460">
        <v>102</v>
      </c>
      <c r="AM460">
        <v>102</v>
      </c>
      <c r="AN460">
        <v>102</v>
      </c>
      <c r="AO460">
        <v>102</v>
      </c>
      <c r="AP460">
        <v>101</v>
      </c>
      <c r="AQ460">
        <v>101</v>
      </c>
      <c r="AR460">
        <v>101</v>
      </c>
      <c r="AS460">
        <v>103</v>
      </c>
      <c r="AT460">
        <v>103</v>
      </c>
      <c r="AU460">
        <v>102</v>
      </c>
      <c r="AV460">
        <v>102</v>
      </c>
      <c r="AW460">
        <v>102</v>
      </c>
      <c r="AX460">
        <v>102</v>
      </c>
    </row>
    <row r="461" spans="1:50" x14ac:dyDescent="0.25">
      <c r="A461">
        <v>113</v>
      </c>
      <c r="B461" t="s">
        <v>119</v>
      </c>
      <c r="C461">
        <v>11</v>
      </c>
      <c r="D461" t="s">
        <v>95</v>
      </c>
      <c r="E461">
        <v>1</v>
      </c>
      <c r="F461" t="s">
        <v>96</v>
      </c>
      <c r="G461">
        <v>60</v>
      </c>
      <c r="H461">
        <v>60</v>
      </c>
      <c r="I461">
        <v>59</v>
      </c>
      <c r="J461">
        <v>60</v>
      </c>
      <c r="K461">
        <v>60</v>
      </c>
      <c r="L461">
        <v>60</v>
      </c>
      <c r="M461">
        <v>60</v>
      </c>
      <c r="N461">
        <v>60</v>
      </c>
      <c r="O461">
        <v>60</v>
      </c>
      <c r="P461">
        <v>60</v>
      </c>
      <c r="Q461">
        <v>60</v>
      </c>
      <c r="R461">
        <v>60</v>
      </c>
      <c r="S461">
        <v>79</v>
      </c>
      <c r="T461">
        <v>62</v>
      </c>
      <c r="U461">
        <v>60</v>
      </c>
      <c r="V461">
        <v>60</v>
      </c>
      <c r="W461">
        <v>60</v>
      </c>
      <c r="X461">
        <v>60</v>
      </c>
      <c r="Y461">
        <v>60</v>
      </c>
      <c r="Z461">
        <v>60</v>
      </c>
      <c r="AA461">
        <v>60</v>
      </c>
      <c r="AB461">
        <v>62</v>
      </c>
      <c r="AC461">
        <v>57</v>
      </c>
      <c r="AD461">
        <v>63</v>
      </c>
      <c r="AE461">
        <v>57</v>
      </c>
      <c r="AF461">
        <v>73</v>
      </c>
      <c r="AG461">
        <v>57</v>
      </c>
      <c r="AH461">
        <v>57</v>
      </c>
      <c r="AI461">
        <v>57</v>
      </c>
      <c r="AJ461">
        <v>58</v>
      </c>
      <c r="AK461">
        <v>57</v>
      </c>
      <c r="AL461">
        <v>57</v>
      </c>
      <c r="AM461">
        <v>57</v>
      </c>
      <c r="AN461">
        <v>57</v>
      </c>
      <c r="AO461">
        <v>56</v>
      </c>
      <c r="AP461">
        <v>57</v>
      </c>
      <c r="AQ461">
        <v>59</v>
      </c>
      <c r="AR461">
        <v>59</v>
      </c>
      <c r="AS461">
        <v>59</v>
      </c>
      <c r="AT461">
        <v>59</v>
      </c>
      <c r="AU461">
        <v>57</v>
      </c>
      <c r="AV461">
        <v>57</v>
      </c>
      <c r="AW461">
        <v>57</v>
      </c>
      <c r="AX461">
        <v>57</v>
      </c>
    </row>
    <row r="462" spans="1:50" x14ac:dyDescent="0.25">
      <c r="A462">
        <v>114</v>
      </c>
      <c r="B462" t="s">
        <v>94</v>
      </c>
      <c r="C462">
        <v>11</v>
      </c>
      <c r="D462" t="s">
        <v>95</v>
      </c>
      <c r="E462">
        <v>1</v>
      </c>
      <c r="F462" t="s">
        <v>96</v>
      </c>
      <c r="G462">
        <v>29</v>
      </c>
      <c r="H462">
        <v>29</v>
      </c>
      <c r="I462">
        <v>29</v>
      </c>
      <c r="J462">
        <v>29</v>
      </c>
      <c r="K462">
        <v>29</v>
      </c>
      <c r="L462">
        <v>29</v>
      </c>
      <c r="M462">
        <v>29</v>
      </c>
      <c r="N462">
        <v>29</v>
      </c>
      <c r="O462">
        <v>29</v>
      </c>
      <c r="P462">
        <v>29</v>
      </c>
      <c r="Q462">
        <v>29</v>
      </c>
      <c r="R462">
        <v>29</v>
      </c>
      <c r="S462">
        <v>29</v>
      </c>
      <c r="T462">
        <v>29</v>
      </c>
      <c r="U462">
        <v>29</v>
      </c>
      <c r="V462">
        <v>29</v>
      </c>
      <c r="W462">
        <v>29</v>
      </c>
      <c r="X462">
        <v>29</v>
      </c>
      <c r="Y462">
        <v>29</v>
      </c>
      <c r="Z462">
        <v>29</v>
      </c>
      <c r="AA462">
        <v>29</v>
      </c>
      <c r="AB462">
        <v>29</v>
      </c>
      <c r="AC462">
        <v>29</v>
      </c>
      <c r="AD462">
        <v>29</v>
      </c>
      <c r="AE462">
        <v>29</v>
      </c>
      <c r="AF462">
        <v>30</v>
      </c>
      <c r="AG462">
        <v>30</v>
      </c>
      <c r="AH462">
        <v>30</v>
      </c>
      <c r="AI462">
        <v>30</v>
      </c>
      <c r="AJ462">
        <v>30</v>
      </c>
      <c r="AK462">
        <v>30</v>
      </c>
      <c r="AL462">
        <v>30</v>
      </c>
      <c r="AM462">
        <v>30</v>
      </c>
      <c r="AN462">
        <v>30</v>
      </c>
      <c r="AO462">
        <v>30</v>
      </c>
      <c r="AP462">
        <v>30</v>
      </c>
      <c r="AQ462">
        <v>30</v>
      </c>
      <c r="AR462">
        <v>30</v>
      </c>
      <c r="AS462">
        <v>30</v>
      </c>
      <c r="AT462">
        <v>30</v>
      </c>
      <c r="AU462">
        <v>30</v>
      </c>
      <c r="AV462">
        <v>30</v>
      </c>
      <c r="AW462">
        <v>30</v>
      </c>
      <c r="AX462">
        <v>30</v>
      </c>
    </row>
    <row r="463" spans="1:50" x14ac:dyDescent="0.25">
      <c r="A463">
        <v>114</v>
      </c>
      <c r="B463" t="s">
        <v>94</v>
      </c>
      <c r="C463">
        <v>11</v>
      </c>
      <c r="D463" t="s">
        <v>95</v>
      </c>
      <c r="E463">
        <v>1</v>
      </c>
      <c r="F463" t="s">
        <v>96</v>
      </c>
      <c r="G463">
        <v>20</v>
      </c>
      <c r="H463">
        <v>20</v>
      </c>
      <c r="I463">
        <v>20</v>
      </c>
      <c r="J463">
        <v>20</v>
      </c>
      <c r="K463">
        <v>20</v>
      </c>
      <c r="L463">
        <v>20</v>
      </c>
      <c r="M463">
        <v>20</v>
      </c>
      <c r="N463">
        <v>20</v>
      </c>
      <c r="O463">
        <v>20</v>
      </c>
      <c r="P463">
        <v>20</v>
      </c>
      <c r="Q463">
        <v>20</v>
      </c>
      <c r="R463">
        <v>20</v>
      </c>
      <c r="S463">
        <v>20</v>
      </c>
      <c r="T463">
        <v>20</v>
      </c>
      <c r="U463">
        <v>20</v>
      </c>
      <c r="V463">
        <v>20</v>
      </c>
      <c r="W463">
        <v>20</v>
      </c>
      <c r="X463">
        <v>20</v>
      </c>
      <c r="Y463">
        <v>20</v>
      </c>
      <c r="Z463">
        <v>20</v>
      </c>
      <c r="AA463">
        <v>20</v>
      </c>
      <c r="AB463">
        <v>20</v>
      </c>
      <c r="AC463">
        <v>20</v>
      </c>
      <c r="AD463">
        <v>20</v>
      </c>
      <c r="AE463">
        <v>20</v>
      </c>
      <c r="AF463">
        <v>20</v>
      </c>
      <c r="AG463">
        <v>20</v>
      </c>
      <c r="AH463">
        <v>20</v>
      </c>
      <c r="AI463">
        <v>20</v>
      </c>
      <c r="AJ463">
        <v>20</v>
      </c>
      <c r="AK463">
        <v>20</v>
      </c>
      <c r="AL463">
        <v>20</v>
      </c>
      <c r="AM463">
        <v>20</v>
      </c>
      <c r="AN463">
        <v>20</v>
      </c>
      <c r="AO463">
        <v>20</v>
      </c>
      <c r="AP463">
        <v>20</v>
      </c>
      <c r="AQ463">
        <v>20</v>
      </c>
      <c r="AR463">
        <v>20</v>
      </c>
      <c r="AS463">
        <v>20</v>
      </c>
      <c r="AT463">
        <v>20</v>
      </c>
      <c r="AU463">
        <v>20</v>
      </c>
      <c r="AV463">
        <v>20</v>
      </c>
      <c r="AW463">
        <v>20</v>
      </c>
      <c r="AX463">
        <v>20</v>
      </c>
    </row>
    <row r="464" spans="1:50" x14ac:dyDescent="0.25">
      <c r="A464">
        <v>113</v>
      </c>
      <c r="B464" t="s">
        <v>119</v>
      </c>
      <c r="C464">
        <v>11</v>
      </c>
      <c r="D464" t="s">
        <v>95</v>
      </c>
      <c r="E464">
        <v>1</v>
      </c>
      <c r="F464" t="s">
        <v>96</v>
      </c>
      <c r="G464">
        <v>9</v>
      </c>
      <c r="H464">
        <v>9</v>
      </c>
      <c r="I464">
        <v>9</v>
      </c>
      <c r="J464">
        <v>9</v>
      </c>
      <c r="K464">
        <v>9</v>
      </c>
      <c r="L464">
        <v>9</v>
      </c>
      <c r="M464">
        <v>9</v>
      </c>
      <c r="N464">
        <v>9</v>
      </c>
      <c r="O464">
        <v>9</v>
      </c>
      <c r="P464">
        <v>9</v>
      </c>
      <c r="Q464">
        <v>9</v>
      </c>
      <c r="R464">
        <v>9</v>
      </c>
      <c r="S464">
        <v>9</v>
      </c>
      <c r="T464">
        <v>9</v>
      </c>
      <c r="U464">
        <v>9</v>
      </c>
      <c r="V464">
        <v>9</v>
      </c>
      <c r="W464">
        <v>9</v>
      </c>
      <c r="X464">
        <v>9</v>
      </c>
      <c r="Y464">
        <v>9</v>
      </c>
      <c r="Z464">
        <v>9</v>
      </c>
      <c r="AA464">
        <v>9</v>
      </c>
      <c r="AB464">
        <v>9</v>
      </c>
      <c r="AC464">
        <v>9</v>
      </c>
      <c r="AD464">
        <v>9</v>
      </c>
      <c r="AE464">
        <v>9</v>
      </c>
      <c r="AF464">
        <v>9</v>
      </c>
      <c r="AG464">
        <v>9</v>
      </c>
      <c r="AH464">
        <v>9</v>
      </c>
      <c r="AI464">
        <v>9</v>
      </c>
      <c r="AJ464">
        <v>9</v>
      </c>
      <c r="AK464">
        <v>9</v>
      </c>
      <c r="AL464">
        <v>9</v>
      </c>
      <c r="AM464">
        <v>9</v>
      </c>
      <c r="AN464">
        <v>9</v>
      </c>
      <c r="AO464">
        <v>9</v>
      </c>
      <c r="AP464">
        <v>9</v>
      </c>
      <c r="AQ464">
        <v>9</v>
      </c>
      <c r="AR464">
        <v>9</v>
      </c>
      <c r="AS464">
        <v>9</v>
      </c>
      <c r="AT464">
        <v>9</v>
      </c>
      <c r="AU464">
        <v>9</v>
      </c>
      <c r="AV464">
        <v>9</v>
      </c>
      <c r="AW464">
        <v>9</v>
      </c>
      <c r="AX464">
        <v>9</v>
      </c>
    </row>
    <row r="465" spans="1:50" x14ac:dyDescent="0.25">
      <c r="A465">
        <v>231</v>
      </c>
      <c r="B465" t="s">
        <v>353</v>
      </c>
      <c r="C465">
        <v>23</v>
      </c>
      <c r="D465" t="s">
        <v>354</v>
      </c>
      <c r="E465">
        <v>2</v>
      </c>
      <c r="F465" t="s">
        <v>355</v>
      </c>
      <c r="G465">
        <v>18</v>
      </c>
      <c r="H465">
        <v>18</v>
      </c>
      <c r="I465">
        <v>18</v>
      </c>
      <c r="J465">
        <v>18</v>
      </c>
      <c r="K465">
        <v>18</v>
      </c>
      <c r="L465">
        <v>18</v>
      </c>
      <c r="M465">
        <v>18</v>
      </c>
      <c r="N465">
        <v>18</v>
      </c>
      <c r="O465">
        <v>18</v>
      </c>
      <c r="P465">
        <v>18</v>
      </c>
      <c r="Q465">
        <v>18</v>
      </c>
      <c r="R465">
        <v>18</v>
      </c>
      <c r="S465">
        <v>18</v>
      </c>
      <c r="T465">
        <v>18</v>
      </c>
      <c r="U465">
        <v>18</v>
      </c>
      <c r="V465">
        <v>18</v>
      </c>
      <c r="W465">
        <v>18</v>
      </c>
      <c r="X465">
        <v>18</v>
      </c>
      <c r="Y465">
        <v>18</v>
      </c>
      <c r="Z465">
        <v>18</v>
      </c>
      <c r="AA465">
        <v>18</v>
      </c>
      <c r="AB465">
        <v>18</v>
      </c>
      <c r="AC465">
        <v>18</v>
      </c>
      <c r="AD465">
        <v>18</v>
      </c>
      <c r="AE465">
        <v>18</v>
      </c>
      <c r="AF465">
        <v>18</v>
      </c>
      <c r="AG465">
        <v>18</v>
      </c>
      <c r="AH465">
        <v>18</v>
      </c>
      <c r="AI465">
        <v>18</v>
      </c>
      <c r="AJ465">
        <v>18</v>
      </c>
      <c r="AK465">
        <v>18</v>
      </c>
      <c r="AL465">
        <v>18</v>
      </c>
      <c r="AM465">
        <v>18</v>
      </c>
      <c r="AN465">
        <v>18</v>
      </c>
      <c r="AO465">
        <v>18</v>
      </c>
      <c r="AP465">
        <v>18</v>
      </c>
      <c r="AQ465">
        <v>18</v>
      </c>
      <c r="AR465">
        <v>18</v>
      </c>
      <c r="AS465">
        <v>18</v>
      </c>
      <c r="AT465">
        <v>18</v>
      </c>
      <c r="AU465">
        <v>18</v>
      </c>
      <c r="AV465">
        <v>18</v>
      </c>
      <c r="AW465">
        <v>18</v>
      </c>
      <c r="AX465">
        <v>18</v>
      </c>
    </row>
    <row r="466" spans="1:50" x14ac:dyDescent="0.25">
      <c r="A466">
        <v>113</v>
      </c>
      <c r="B466" t="s">
        <v>119</v>
      </c>
      <c r="C466">
        <v>11</v>
      </c>
      <c r="D466" t="s">
        <v>95</v>
      </c>
      <c r="E466">
        <v>1</v>
      </c>
      <c r="F466" t="s">
        <v>96</v>
      </c>
      <c r="G466">
        <v>64</v>
      </c>
      <c r="H466">
        <v>56</v>
      </c>
      <c r="I466">
        <v>55</v>
      </c>
      <c r="J466">
        <v>59</v>
      </c>
      <c r="K466">
        <v>61</v>
      </c>
      <c r="L466">
        <v>61</v>
      </c>
      <c r="M466">
        <v>61</v>
      </c>
      <c r="N466">
        <v>59</v>
      </c>
      <c r="O466">
        <v>61</v>
      </c>
      <c r="P466">
        <v>63</v>
      </c>
      <c r="Q466">
        <v>63</v>
      </c>
      <c r="R466">
        <v>64</v>
      </c>
      <c r="S466">
        <v>64</v>
      </c>
      <c r="T466">
        <v>63</v>
      </c>
      <c r="U466">
        <v>61</v>
      </c>
      <c r="V466">
        <v>64</v>
      </c>
      <c r="W466">
        <v>64</v>
      </c>
      <c r="X466">
        <v>62</v>
      </c>
      <c r="Y466">
        <v>64</v>
      </c>
      <c r="Z466">
        <v>64</v>
      </c>
      <c r="AA466">
        <v>64</v>
      </c>
      <c r="AB466">
        <v>64</v>
      </c>
      <c r="AC466">
        <v>62</v>
      </c>
      <c r="AD466">
        <v>62</v>
      </c>
      <c r="AE466">
        <v>62</v>
      </c>
      <c r="AF466">
        <v>60</v>
      </c>
      <c r="AG466">
        <v>60</v>
      </c>
      <c r="AH466">
        <v>60</v>
      </c>
      <c r="AI466">
        <v>60</v>
      </c>
      <c r="AJ466">
        <v>60</v>
      </c>
      <c r="AK466">
        <v>60</v>
      </c>
      <c r="AL466">
        <v>59</v>
      </c>
      <c r="AM466">
        <v>59</v>
      </c>
      <c r="AN466">
        <v>50</v>
      </c>
      <c r="AO466">
        <v>53</v>
      </c>
      <c r="AP466">
        <v>51</v>
      </c>
      <c r="AQ466">
        <v>51</v>
      </c>
      <c r="AR466">
        <v>48</v>
      </c>
      <c r="AS466">
        <v>51</v>
      </c>
      <c r="AT466">
        <v>51</v>
      </c>
      <c r="AU466">
        <v>48</v>
      </c>
      <c r="AV466">
        <v>50</v>
      </c>
      <c r="AW466">
        <v>51</v>
      </c>
      <c r="AX466">
        <v>51</v>
      </c>
    </row>
    <row r="467" spans="1:50" x14ac:dyDescent="0.25">
      <c r="A467">
        <v>113</v>
      </c>
      <c r="B467" t="s">
        <v>119</v>
      </c>
      <c r="C467">
        <v>11</v>
      </c>
      <c r="D467" t="s">
        <v>95</v>
      </c>
      <c r="E467">
        <v>1</v>
      </c>
      <c r="F467" t="s">
        <v>96</v>
      </c>
      <c r="G467">
        <v>29</v>
      </c>
      <c r="H467">
        <v>29</v>
      </c>
      <c r="I467">
        <v>29</v>
      </c>
      <c r="J467">
        <v>29</v>
      </c>
      <c r="K467">
        <v>29</v>
      </c>
      <c r="L467">
        <v>29</v>
      </c>
      <c r="M467">
        <v>29</v>
      </c>
      <c r="N467">
        <v>29</v>
      </c>
      <c r="O467">
        <v>29</v>
      </c>
      <c r="P467">
        <v>29</v>
      </c>
      <c r="Q467">
        <v>29</v>
      </c>
      <c r="R467">
        <v>29</v>
      </c>
      <c r="S467">
        <v>29</v>
      </c>
      <c r="T467">
        <v>29</v>
      </c>
      <c r="U467">
        <v>29</v>
      </c>
      <c r="V467">
        <v>29</v>
      </c>
      <c r="W467">
        <v>29</v>
      </c>
      <c r="X467">
        <v>29</v>
      </c>
      <c r="Y467">
        <v>29</v>
      </c>
      <c r="Z467">
        <v>29</v>
      </c>
      <c r="AA467">
        <v>29</v>
      </c>
      <c r="AB467">
        <v>29</v>
      </c>
      <c r="AC467">
        <v>29</v>
      </c>
      <c r="AD467">
        <v>29</v>
      </c>
      <c r="AE467">
        <v>29</v>
      </c>
      <c r="AF467">
        <v>29</v>
      </c>
      <c r="AG467">
        <v>29</v>
      </c>
      <c r="AH467">
        <v>29</v>
      </c>
      <c r="AI467">
        <v>29</v>
      </c>
      <c r="AJ467">
        <v>29</v>
      </c>
      <c r="AK467">
        <v>29</v>
      </c>
      <c r="AL467">
        <v>29</v>
      </c>
      <c r="AM467">
        <v>29</v>
      </c>
      <c r="AN467">
        <v>29</v>
      </c>
      <c r="AO467">
        <v>29</v>
      </c>
      <c r="AP467">
        <v>29</v>
      </c>
      <c r="AQ467">
        <v>29</v>
      </c>
      <c r="AR467">
        <v>29</v>
      </c>
      <c r="AS467">
        <v>29</v>
      </c>
      <c r="AT467">
        <v>29</v>
      </c>
      <c r="AU467">
        <v>29</v>
      </c>
      <c r="AV467">
        <v>29</v>
      </c>
      <c r="AW467">
        <v>29</v>
      </c>
      <c r="AX467">
        <v>29</v>
      </c>
    </row>
    <row r="468" spans="1:50" x14ac:dyDescent="0.25">
      <c r="A468">
        <v>113</v>
      </c>
      <c r="B468" t="s">
        <v>119</v>
      </c>
      <c r="C468">
        <v>11</v>
      </c>
      <c r="D468" t="s">
        <v>95</v>
      </c>
      <c r="E468">
        <v>1</v>
      </c>
      <c r="F468" t="s">
        <v>96</v>
      </c>
      <c r="G468">
        <v>464</v>
      </c>
      <c r="H468">
        <v>487</v>
      </c>
      <c r="I468">
        <v>483</v>
      </c>
      <c r="J468">
        <v>455</v>
      </c>
      <c r="K468">
        <v>449</v>
      </c>
      <c r="L468">
        <v>424</v>
      </c>
      <c r="M468">
        <v>430</v>
      </c>
      <c r="N468">
        <v>418</v>
      </c>
      <c r="O468">
        <v>415</v>
      </c>
      <c r="P468">
        <v>495</v>
      </c>
      <c r="Q468">
        <v>520</v>
      </c>
      <c r="R468">
        <v>437</v>
      </c>
      <c r="S468">
        <v>466</v>
      </c>
      <c r="T468">
        <v>463</v>
      </c>
      <c r="U468">
        <v>455</v>
      </c>
      <c r="V468">
        <v>389</v>
      </c>
      <c r="W468">
        <v>367</v>
      </c>
      <c r="X468">
        <v>353</v>
      </c>
      <c r="Y468">
        <v>350</v>
      </c>
      <c r="Z468">
        <v>345</v>
      </c>
      <c r="AA468">
        <v>465</v>
      </c>
      <c r="AB468">
        <v>118</v>
      </c>
      <c r="AC468">
        <v>124</v>
      </c>
      <c r="AD468">
        <v>113</v>
      </c>
      <c r="AE468">
        <v>116</v>
      </c>
      <c r="AF468">
        <v>70</v>
      </c>
      <c r="AG468">
        <v>126</v>
      </c>
      <c r="AH468">
        <v>140</v>
      </c>
      <c r="AI468">
        <v>134</v>
      </c>
      <c r="AJ468">
        <v>124</v>
      </c>
      <c r="AK468">
        <v>113</v>
      </c>
      <c r="AL468">
        <v>126</v>
      </c>
      <c r="AM468">
        <v>123</v>
      </c>
      <c r="AN468">
        <v>131</v>
      </c>
      <c r="AO468">
        <v>113</v>
      </c>
      <c r="AP468">
        <v>115</v>
      </c>
      <c r="AQ468">
        <v>104</v>
      </c>
      <c r="AR468">
        <v>92</v>
      </c>
      <c r="AS468">
        <v>94</v>
      </c>
      <c r="AT468">
        <v>90</v>
      </c>
      <c r="AU468">
        <v>117</v>
      </c>
      <c r="AV468">
        <v>122</v>
      </c>
      <c r="AW468">
        <v>117</v>
      </c>
      <c r="AX468">
        <v>117</v>
      </c>
    </row>
    <row r="469" spans="1:50" x14ac:dyDescent="0.25">
      <c r="A469">
        <v>114</v>
      </c>
      <c r="B469" t="s">
        <v>94</v>
      </c>
      <c r="C469">
        <v>11</v>
      </c>
      <c r="D469" t="s">
        <v>95</v>
      </c>
      <c r="E469">
        <v>1</v>
      </c>
      <c r="F469" t="s">
        <v>96</v>
      </c>
      <c r="G469">
        <v>29</v>
      </c>
      <c r="H469">
        <v>29</v>
      </c>
      <c r="I469">
        <v>29</v>
      </c>
      <c r="J469">
        <v>29</v>
      </c>
      <c r="K469">
        <v>29</v>
      </c>
      <c r="L469">
        <v>29</v>
      </c>
      <c r="M469">
        <v>29</v>
      </c>
      <c r="N469">
        <v>29</v>
      </c>
      <c r="O469">
        <v>29</v>
      </c>
      <c r="P469">
        <v>29</v>
      </c>
      <c r="Q469">
        <v>29</v>
      </c>
      <c r="R469">
        <v>29</v>
      </c>
      <c r="S469">
        <v>29</v>
      </c>
      <c r="T469">
        <v>29</v>
      </c>
      <c r="U469">
        <v>30</v>
      </c>
      <c r="V469">
        <v>30</v>
      </c>
      <c r="W469">
        <v>30</v>
      </c>
      <c r="X469">
        <v>30</v>
      </c>
      <c r="Y469">
        <v>30</v>
      </c>
      <c r="Z469">
        <v>30</v>
      </c>
      <c r="AA469">
        <v>30</v>
      </c>
      <c r="AB469">
        <v>30</v>
      </c>
      <c r="AC469">
        <v>30</v>
      </c>
      <c r="AD469">
        <v>30</v>
      </c>
      <c r="AE469">
        <v>30</v>
      </c>
      <c r="AF469">
        <v>30</v>
      </c>
      <c r="AG469">
        <v>31</v>
      </c>
      <c r="AH469">
        <v>33</v>
      </c>
      <c r="AI469">
        <v>33</v>
      </c>
      <c r="AJ469">
        <v>33</v>
      </c>
      <c r="AK469">
        <v>33</v>
      </c>
      <c r="AL469">
        <v>33</v>
      </c>
      <c r="AM469">
        <v>33</v>
      </c>
      <c r="AN469">
        <v>33</v>
      </c>
      <c r="AO469">
        <v>33</v>
      </c>
      <c r="AP469">
        <v>33</v>
      </c>
      <c r="AQ469">
        <v>33</v>
      </c>
      <c r="AR469">
        <v>33</v>
      </c>
      <c r="AS469">
        <v>33</v>
      </c>
      <c r="AT469">
        <v>33</v>
      </c>
      <c r="AU469">
        <v>32</v>
      </c>
      <c r="AV469">
        <v>32</v>
      </c>
      <c r="AW469">
        <v>32</v>
      </c>
      <c r="AX469">
        <v>32</v>
      </c>
    </row>
    <row r="470" spans="1:50" x14ac:dyDescent="0.25">
      <c r="A470">
        <v>113</v>
      </c>
      <c r="B470" t="s">
        <v>119</v>
      </c>
      <c r="C470">
        <v>11</v>
      </c>
      <c r="D470" t="s">
        <v>95</v>
      </c>
      <c r="E470">
        <v>1</v>
      </c>
      <c r="F470" t="s">
        <v>96</v>
      </c>
      <c r="G470">
        <v>67</v>
      </c>
      <c r="H470">
        <v>67</v>
      </c>
      <c r="I470">
        <v>32</v>
      </c>
      <c r="J470">
        <v>67</v>
      </c>
      <c r="K470">
        <v>67</v>
      </c>
      <c r="L470">
        <v>67</v>
      </c>
      <c r="M470">
        <v>68</v>
      </c>
      <c r="N470">
        <v>68</v>
      </c>
      <c r="O470">
        <v>64</v>
      </c>
      <c r="P470">
        <v>64</v>
      </c>
      <c r="Q470">
        <v>64</v>
      </c>
      <c r="R470">
        <v>64</v>
      </c>
      <c r="S470">
        <v>64</v>
      </c>
      <c r="T470">
        <v>64</v>
      </c>
      <c r="U470">
        <v>64</v>
      </c>
      <c r="V470">
        <v>64</v>
      </c>
      <c r="W470">
        <v>64</v>
      </c>
      <c r="X470">
        <v>64</v>
      </c>
      <c r="Y470">
        <v>64</v>
      </c>
      <c r="Z470">
        <v>64</v>
      </c>
      <c r="AA470">
        <v>64</v>
      </c>
      <c r="AB470">
        <v>64</v>
      </c>
      <c r="AC470">
        <v>64</v>
      </c>
      <c r="AD470">
        <v>64</v>
      </c>
      <c r="AE470">
        <v>64</v>
      </c>
      <c r="AF470">
        <v>64</v>
      </c>
      <c r="AG470">
        <v>64</v>
      </c>
      <c r="AH470">
        <v>64</v>
      </c>
      <c r="AI470">
        <v>64</v>
      </c>
      <c r="AJ470">
        <v>64</v>
      </c>
      <c r="AK470">
        <v>64</v>
      </c>
      <c r="AL470">
        <v>64</v>
      </c>
      <c r="AM470">
        <v>64</v>
      </c>
      <c r="AN470">
        <v>64</v>
      </c>
      <c r="AO470">
        <v>64</v>
      </c>
      <c r="AP470">
        <v>64</v>
      </c>
      <c r="AQ470">
        <v>64</v>
      </c>
      <c r="AR470">
        <v>64</v>
      </c>
      <c r="AS470">
        <v>64</v>
      </c>
      <c r="AT470">
        <v>64</v>
      </c>
      <c r="AU470">
        <v>64</v>
      </c>
      <c r="AV470">
        <v>64</v>
      </c>
      <c r="AW470">
        <v>64</v>
      </c>
      <c r="AX470">
        <v>64</v>
      </c>
    </row>
    <row r="471" spans="1:50" x14ac:dyDescent="0.25">
      <c r="A471">
        <v>599</v>
      </c>
      <c r="B471" t="s">
        <v>260</v>
      </c>
      <c r="C471">
        <v>59</v>
      </c>
      <c r="D471" t="s">
        <v>260</v>
      </c>
      <c r="E471">
        <v>5</v>
      </c>
      <c r="F471" t="s">
        <v>143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3</v>
      </c>
      <c r="N471">
        <v>3</v>
      </c>
      <c r="O471">
        <v>3</v>
      </c>
      <c r="P471">
        <v>3</v>
      </c>
      <c r="Q471">
        <v>3</v>
      </c>
      <c r="R471">
        <v>3</v>
      </c>
      <c r="S471">
        <v>3</v>
      </c>
      <c r="T471">
        <v>3</v>
      </c>
      <c r="U471">
        <v>3</v>
      </c>
      <c r="V471">
        <v>3</v>
      </c>
      <c r="W471">
        <v>3</v>
      </c>
      <c r="X471">
        <v>3</v>
      </c>
      <c r="Y471">
        <v>3</v>
      </c>
      <c r="Z471">
        <v>3</v>
      </c>
      <c r="AA471">
        <v>3</v>
      </c>
      <c r="AB471">
        <v>3</v>
      </c>
      <c r="AC471">
        <v>3</v>
      </c>
      <c r="AD471">
        <v>3</v>
      </c>
      <c r="AE471">
        <v>3</v>
      </c>
      <c r="AF471">
        <v>3</v>
      </c>
      <c r="AG471">
        <v>3</v>
      </c>
      <c r="AH471">
        <v>3</v>
      </c>
      <c r="AI471">
        <v>3</v>
      </c>
      <c r="AJ471">
        <v>3</v>
      </c>
      <c r="AK471">
        <v>3</v>
      </c>
      <c r="AL471">
        <v>4</v>
      </c>
      <c r="AM471">
        <v>4</v>
      </c>
      <c r="AN471">
        <v>4</v>
      </c>
      <c r="AO471">
        <v>4</v>
      </c>
      <c r="AP471">
        <v>4</v>
      </c>
      <c r="AQ471">
        <v>4</v>
      </c>
      <c r="AR471">
        <v>4</v>
      </c>
      <c r="AS471">
        <v>4</v>
      </c>
      <c r="AT471">
        <v>4</v>
      </c>
      <c r="AU471">
        <v>4</v>
      </c>
      <c r="AV471">
        <v>4</v>
      </c>
      <c r="AW471">
        <v>4</v>
      </c>
      <c r="AX471">
        <v>4</v>
      </c>
    </row>
    <row r="472" spans="1:50" x14ac:dyDescent="0.25">
      <c r="A472">
        <v>113</v>
      </c>
      <c r="B472" t="s">
        <v>119</v>
      </c>
      <c r="C472">
        <v>11</v>
      </c>
      <c r="D472" t="s">
        <v>95</v>
      </c>
      <c r="E472">
        <v>1</v>
      </c>
      <c r="F472" t="s">
        <v>96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4</v>
      </c>
      <c r="M472">
        <v>4</v>
      </c>
      <c r="N472">
        <v>4</v>
      </c>
      <c r="O472">
        <v>4</v>
      </c>
      <c r="P472">
        <v>4</v>
      </c>
      <c r="Q472">
        <v>4</v>
      </c>
      <c r="R472">
        <v>4</v>
      </c>
      <c r="S472">
        <v>4</v>
      </c>
      <c r="T472">
        <v>4</v>
      </c>
      <c r="U472">
        <v>4</v>
      </c>
      <c r="V472">
        <v>4</v>
      </c>
      <c r="W472">
        <v>4</v>
      </c>
      <c r="X472">
        <v>4</v>
      </c>
      <c r="Y472">
        <v>4</v>
      </c>
      <c r="Z472">
        <v>4</v>
      </c>
      <c r="AA472">
        <v>4</v>
      </c>
      <c r="AB472">
        <v>4</v>
      </c>
      <c r="AC472">
        <v>4</v>
      </c>
      <c r="AD472">
        <v>4</v>
      </c>
      <c r="AE472">
        <v>4</v>
      </c>
      <c r="AF472">
        <v>4</v>
      </c>
      <c r="AG472">
        <v>4</v>
      </c>
      <c r="AH472">
        <v>4</v>
      </c>
      <c r="AI472">
        <v>4</v>
      </c>
      <c r="AJ472">
        <v>4</v>
      </c>
      <c r="AK472">
        <v>4</v>
      </c>
      <c r="AL472">
        <v>4</v>
      </c>
      <c r="AM472">
        <v>4</v>
      </c>
      <c r="AN472">
        <v>4</v>
      </c>
      <c r="AO472">
        <v>4</v>
      </c>
      <c r="AP472">
        <v>4</v>
      </c>
      <c r="AQ472">
        <v>4</v>
      </c>
      <c r="AR472">
        <v>4</v>
      </c>
      <c r="AS472">
        <v>4</v>
      </c>
      <c r="AT472">
        <v>4</v>
      </c>
      <c r="AU472">
        <v>4</v>
      </c>
      <c r="AV472">
        <v>4</v>
      </c>
      <c r="AW472">
        <v>4</v>
      </c>
      <c r="AX472">
        <v>4</v>
      </c>
    </row>
    <row r="473" spans="1:50" x14ac:dyDescent="0.25">
      <c r="A473">
        <v>113</v>
      </c>
      <c r="B473" t="s">
        <v>119</v>
      </c>
      <c r="C473">
        <v>11</v>
      </c>
      <c r="D473" t="s">
        <v>95</v>
      </c>
      <c r="E473">
        <v>1</v>
      </c>
      <c r="F473" t="s">
        <v>96</v>
      </c>
      <c r="G473">
        <v>116</v>
      </c>
      <c r="H473">
        <v>116</v>
      </c>
      <c r="I473">
        <v>116</v>
      </c>
      <c r="J473">
        <v>117</v>
      </c>
      <c r="K473">
        <v>117</v>
      </c>
      <c r="L473">
        <v>115</v>
      </c>
      <c r="M473">
        <v>121</v>
      </c>
      <c r="N473">
        <v>121</v>
      </c>
      <c r="O473">
        <v>121</v>
      </c>
      <c r="P473">
        <v>123</v>
      </c>
      <c r="Q473">
        <v>123</v>
      </c>
      <c r="R473">
        <v>121</v>
      </c>
      <c r="S473">
        <v>123</v>
      </c>
      <c r="T473">
        <v>123</v>
      </c>
      <c r="U473">
        <v>85</v>
      </c>
      <c r="V473">
        <v>88</v>
      </c>
      <c r="W473">
        <v>89</v>
      </c>
      <c r="X473">
        <v>82</v>
      </c>
      <c r="Y473">
        <v>84</v>
      </c>
      <c r="Z473">
        <v>88</v>
      </c>
      <c r="AA473">
        <v>89</v>
      </c>
      <c r="AB473">
        <v>99</v>
      </c>
      <c r="AC473">
        <v>98</v>
      </c>
      <c r="AD473">
        <v>102</v>
      </c>
      <c r="AE473">
        <v>102</v>
      </c>
      <c r="AF473">
        <v>108</v>
      </c>
      <c r="AG473">
        <v>108</v>
      </c>
      <c r="AH473">
        <v>114</v>
      </c>
      <c r="AI473">
        <v>113</v>
      </c>
      <c r="AJ473">
        <v>114</v>
      </c>
      <c r="AK473">
        <v>114</v>
      </c>
      <c r="AL473">
        <v>103</v>
      </c>
      <c r="AM473">
        <v>103</v>
      </c>
      <c r="AN473">
        <v>103</v>
      </c>
      <c r="AO473">
        <v>107</v>
      </c>
      <c r="AP473">
        <v>107</v>
      </c>
      <c r="AQ473">
        <v>107</v>
      </c>
      <c r="AR473">
        <v>105</v>
      </c>
      <c r="AS473">
        <v>105</v>
      </c>
      <c r="AT473">
        <v>94</v>
      </c>
      <c r="AU473">
        <v>93</v>
      </c>
      <c r="AV473">
        <v>92</v>
      </c>
      <c r="AW473">
        <v>92</v>
      </c>
      <c r="AX473">
        <v>85</v>
      </c>
    </row>
    <row r="474" spans="1:50" x14ac:dyDescent="0.25">
      <c r="A474">
        <v>113</v>
      </c>
      <c r="B474" t="s">
        <v>119</v>
      </c>
      <c r="C474">
        <v>11</v>
      </c>
      <c r="D474" t="s">
        <v>95</v>
      </c>
      <c r="E474">
        <v>1</v>
      </c>
      <c r="F474" t="s">
        <v>96</v>
      </c>
      <c r="G474">
        <v>126</v>
      </c>
      <c r="H474">
        <v>126</v>
      </c>
      <c r="I474">
        <v>126</v>
      </c>
      <c r="J474">
        <v>126</v>
      </c>
      <c r="K474">
        <v>126</v>
      </c>
      <c r="L474">
        <v>126</v>
      </c>
      <c r="M474">
        <v>126</v>
      </c>
      <c r="N474">
        <v>126</v>
      </c>
      <c r="O474">
        <v>126</v>
      </c>
      <c r="P474">
        <v>126</v>
      </c>
      <c r="Q474">
        <v>126</v>
      </c>
      <c r="R474">
        <v>125</v>
      </c>
      <c r="S474">
        <v>125</v>
      </c>
      <c r="T474">
        <v>125</v>
      </c>
      <c r="U474">
        <v>125</v>
      </c>
      <c r="V474">
        <v>125</v>
      </c>
      <c r="W474">
        <v>125</v>
      </c>
      <c r="X474">
        <v>125</v>
      </c>
      <c r="Y474">
        <v>125</v>
      </c>
      <c r="Z474">
        <v>125</v>
      </c>
      <c r="AA474">
        <v>125</v>
      </c>
      <c r="AB474">
        <v>125</v>
      </c>
      <c r="AC474">
        <v>125</v>
      </c>
      <c r="AD474">
        <v>125</v>
      </c>
      <c r="AE474">
        <v>2</v>
      </c>
      <c r="AF474">
        <v>125</v>
      </c>
      <c r="AG474">
        <v>125</v>
      </c>
      <c r="AH474">
        <v>125</v>
      </c>
      <c r="AI474">
        <v>125</v>
      </c>
      <c r="AJ474">
        <v>125</v>
      </c>
      <c r="AK474">
        <v>125</v>
      </c>
      <c r="AL474">
        <v>125</v>
      </c>
      <c r="AM474">
        <v>125</v>
      </c>
      <c r="AN474">
        <v>125</v>
      </c>
      <c r="AO474">
        <v>125</v>
      </c>
      <c r="AP474">
        <v>125</v>
      </c>
      <c r="AQ474">
        <v>125</v>
      </c>
      <c r="AR474">
        <v>125</v>
      </c>
      <c r="AS474">
        <v>125</v>
      </c>
      <c r="AT474">
        <v>125</v>
      </c>
      <c r="AU474">
        <v>128</v>
      </c>
      <c r="AV474">
        <v>128</v>
      </c>
      <c r="AW474">
        <v>128</v>
      </c>
      <c r="AX474">
        <v>128</v>
      </c>
    </row>
    <row r="475" spans="1:50" x14ac:dyDescent="0.25">
      <c r="A475">
        <v>114</v>
      </c>
      <c r="B475" t="s">
        <v>94</v>
      </c>
      <c r="C475">
        <v>11</v>
      </c>
      <c r="D475" t="s">
        <v>95</v>
      </c>
      <c r="E475">
        <v>1</v>
      </c>
      <c r="F475" t="s">
        <v>96</v>
      </c>
      <c r="G475">
        <v>43</v>
      </c>
      <c r="H475">
        <v>43</v>
      </c>
      <c r="I475">
        <v>43</v>
      </c>
      <c r="J475">
        <v>43</v>
      </c>
      <c r="K475">
        <v>43</v>
      </c>
      <c r="L475">
        <v>43</v>
      </c>
      <c r="M475">
        <v>42</v>
      </c>
      <c r="N475">
        <v>46</v>
      </c>
      <c r="O475">
        <v>46</v>
      </c>
      <c r="P475">
        <v>46</v>
      </c>
      <c r="Q475">
        <v>47</v>
      </c>
      <c r="R475">
        <v>47</v>
      </c>
      <c r="S475">
        <v>49</v>
      </c>
      <c r="T475">
        <v>57</v>
      </c>
      <c r="U475">
        <v>49</v>
      </c>
      <c r="V475">
        <v>47</v>
      </c>
      <c r="W475">
        <v>57</v>
      </c>
      <c r="X475">
        <v>57</v>
      </c>
      <c r="Y475">
        <v>57</v>
      </c>
      <c r="Z475">
        <v>57</v>
      </c>
      <c r="AA475">
        <v>57</v>
      </c>
      <c r="AB475">
        <v>57</v>
      </c>
      <c r="AC475">
        <v>55</v>
      </c>
      <c r="AD475">
        <v>57</v>
      </c>
      <c r="AE475">
        <v>51</v>
      </c>
      <c r="AF475">
        <v>57</v>
      </c>
      <c r="AG475">
        <v>57</v>
      </c>
      <c r="AH475">
        <v>58</v>
      </c>
      <c r="AI475">
        <v>52</v>
      </c>
      <c r="AJ475">
        <v>46</v>
      </c>
      <c r="AK475">
        <v>46</v>
      </c>
      <c r="AL475">
        <v>46</v>
      </c>
      <c r="AM475">
        <v>48</v>
      </c>
      <c r="AN475">
        <v>48</v>
      </c>
      <c r="AO475">
        <v>40</v>
      </c>
      <c r="AP475">
        <v>44</v>
      </c>
      <c r="AQ475">
        <v>40</v>
      </c>
      <c r="AR475">
        <v>40</v>
      </c>
      <c r="AS475">
        <v>54</v>
      </c>
      <c r="AT475">
        <v>54</v>
      </c>
      <c r="AU475">
        <v>54</v>
      </c>
      <c r="AV475">
        <v>54</v>
      </c>
      <c r="AW475">
        <v>50</v>
      </c>
      <c r="AX475">
        <v>50</v>
      </c>
    </row>
    <row r="476" spans="1:50" x14ac:dyDescent="0.25">
      <c r="A476">
        <v>511</v>
      </c>
      <c r="B476" t="s">
        <v>1432</v>
      </c>
      <c r="C476">
        <v>51</v>
      </c>
      <c r="D476" t="s">
        <v>970</v>
      </c>
      <c r="E476">
        <v>5</v>
      </c>
      <c r="F476" t="s">
        <v>143</v>
      </c>
      <c r="G476">
        <v>23</v>
      </c>
      <c r="H476">
        <v>23</v>
      </c>
      <c r="I476">
        <v>23</v>
      </c>
      <c r="J476">
        <v>90</v>
      </c>
      <c r="K476">
        <v>103</v>
      </c>
      <c r="L476">
        <v>90</v>
      </c>
      <c r="M476">
        <v>64</v>
      </c>
      <c r="N476">
        <v>74</v>
      </c>
      <c r="O476">
        <v>84</v>
      </c>
      <c r="P476">
        <v>57</v>
      </c>
      <c r="Q476">
        <v>71</v>
      </c>
      <c r="R476">
        <v>78</v>
      </c>
      <c r="S476">
        <v>80</v>
      </c>
      <c r="T476">
        <v>69</v>
      </c>
      <c r="U476">
        <v>52</v>
      </c>
      <c r="V476">
        <v>51</v>
      </c>
      <c r="W476">
        <v>231</v>
      </c>
      <c r="X476">
        <v>246</v>
      </c>
      <c r="Y476">
        <v>258</v>
      </c>
      <c r="Z476">
        <v>277</v>
      </c>
      <c r="AA476">
        <v>289</v>
      </c>
      <c r="AB476">
        <v>296</v>
      </c>
      <c r="AC476">
        <v>304</v>
      </c>
      <c r="AD476">
        <v>311</v>
      </c>
      <c r="AE476">
        <v>325</v>
      </c>
      <c r="AF476">
        <v>333</v>
      </c>
      <c r="AG476">
        <v>343</v>
      </c>
      <c r="AH476">
        <v>351</v>
      </c>
      <c r="AI476">
        <v>358</v>
      </c>
      <c r="AJ476">
        <v>366</v>
      </c>
      <c r="AK476">
        <v>42</v>
      </c>
      <c r="AL476">
        <v>42</v>
      </c>
      <c r="AM476">
        <v>44</v>
      </c>
      <c r="AN476">
        <v>38</v>
      </c>
      <c r="AO476">
        <v>30</v>
      </c>
      <c r="AP476">
        <v>29</v>
      </c>
      <c r="AQ476">
        <v>32</v>
      </c>
      <c r="AR476">
        <v>32</v>
      </c>
      <c r="AS476">
        <v>69</v>
      </c>
      <c r="AT476">
        <v>29</v>
      </c>
      <c r="AU476">
        <v>30</v>
      </c>
      <c r="AV476">
        <v>31</v>
      </c>
      <c r="AW476">
        <v>31</v>
      </c>
      <c r="AX476">
        <v>70</v>
      </c>
    </row>
    <row r="477" spans="1:50" x14ac:dyDescent="0.25">
      <c r="A477">
        <v>113</v>
      </c>
      <c r="B477" t="s">
        <v>119</v>
      </c>
      <c r="C477">
        <v>11</v>
      </c>
      <c r="D477" t="s">
        <v>95</v>
      </c>
      <c r="E477">
        <v>1</v>
      </c>
      <c r="F477" t="s">
        <v>96</v>
      </c>
      <c r="G477">
        <v>235</v>
      </c>
      <c r="H477">
        <v>263</v>
      </c>
      <c r="I477">
        <v>264</v>
      </c>
      <c r="J477">
        <v>256</v>
      </c>
      <c r="K477">
        <v>261</v>
      </c>
      <c r="L477">
        <v>273</v>
      </c>
      <c r="M477">
        <v>286</v>
      </c>
      <c r="N477">
        <v>283</v>
      </c>
      <c r="O477">
        <v>296</v>
      </c>
      <c r="P477">
        <v>287</v>
      </c>
      <c r="Q477">
        <v>280</v>
      </c>
      <c r="R477">
        <v>281</v>
      </c>
      <c r="S477">
        <v>273</v>
      </c>
      <c r="T477">
        <v>224</v>
      </c>
      <c r="U477">
        <v>240</v>
      </c>
      <c r="V477">
        <v>256</v>
      </c>
      <c r="W477">
        <v>254</v>
      </c>
      <c r="X477">
        <v>256</v>
      </c>
      <c r="Y477">
        <v>248</v>
      </c>
      <c r="Z477">
        <v>207</v>
      </c>
      <c r="AA477">
        <v>253</v>
      </c>
      <c r="AB477">
        <v>253</v>
      </c>
      <c r="AC477">
        <v>254</v>
      </c>
      <c r="AD477">
        <v>256</v>
      </c>
      <c r="AE477">
        <v>247</v>
      </c>
      <c r="AF477">
        <v>249</v>
      </c>
      <c r="AG477">
        <v>235</v>
      </c>
      <c r="AH477">
        <v>268</v>
      </c>
      <c r="AI477">
        <v>211</v>
      </c>
      <c r="AJ477">
        <v>340</v>
      </c>
      <c r="AK477">
        <v>354</v>
      </c>
      <c r="AL477">
        <v>260</v>
      </c>
      <c r="AM477">
        <v>318</v>
      </c>
      <c r="AN477">
        <v>296</v>
      </c>
      <c r="AO477">
        <v>299</v>
      </c>
      <c r="AP477">
        <v>283</v>
      </c>
      <c r="AQ477">
        <v>293</v>
      </c>
      <c r="AR477">
        <v>272</v>
      </c>
      <c r="AS477">
        <v>263</v>
      </c>
      <c r="AT477">
        <v>265</v>
      </c>
      <c r="AU477">
        <v>258</v>
      </c>
      <c r="AV477">
        <v>258</v>
      </c>
      <c r="AW477">
        <v>257</v>
      </c>
      <c r="AX477">
        <v>275</v>
      </c>
    </row>
    <row r="478" spans="1:50" x14ac:dyDescent="0.25">
      <c r="A478">
        <v>114</v>
      </c>
      <c r="B478" t="s">
        <v>94</v>
      </c>
      <c r="C478">
        <v>11</v>
      </c>
      <c r="D478" t="s">
        <v>95</v>
      </c>
      <c r="E478">
        <v>1</v>
      </c>
      <c r="F478" t="s">
        <v>96</v>
      </c>
      <c r="G478">
        <v>203</v>
      </c>
      <c r="H478">
        <v>213</v>
      </c>
      <c r="I478">
        <v>209</v>
      </c>
      <c r="J478">
        <v>218</v>
      </c>
      <c r="K478">
        <v>209</v>
      </c>
      <c r="L478">
        <v>203</v>
      </c>
      <c r="M478">
        <v>193</v>
      </c>
      <c r="N478">
        <v>201</v>
      </c>
      <c r="O478">
        <v>183</v>
      </c>
      <c r="P478">
        <v>187</v>
      </c>
      <c r="Q478">
        <v>184</v>
      </c>
      <c r="R478">
        <v>163</v>
      </c>
      <c r="S478">
        <v>160</v>
      </c>
      <c r="T478">
        <v>146</v>
      </c>
      <c r="U478">
        <v>144</v>
      </c>
      <c r="V478">
        <v>149</v>
      </c>
      <c r="W478">
        <v>161</v>
      </c>
      <c r="X478">
        <v>179</v>
      </c>
      <c r="Y478">
        <v>185</v>
      </c>
      <c r="Z478">
        <v>186</v>
      </c>
      <c r="AA478">
        <v>205</v>
      </c>
      <c r="AB478">
        <v>218</v>
      </c>
      <c r="AC478">
        <v>212</v>
      </c>
      <c r="AD478">
        <v>198</v>
      </c>
      <c r="AE478">
        <v>193</v>
      </c>
      <c r="AF478">
        <v>191</v>
      </c>
      <c r="AG478">
        <v>216</v>
      </c>
      <c r="AH478">
        <v>210</v>
      </c>
      <c r="AI478">
        <v>229</v>
      </c>
      <c r="AJ478">
        <v>203</v>
      </c>
      <c r="AK478">
        <v>194</v>
      </c>
      <c r="AL478">
        <v>184</v>
      </c>
      <c r="AM478">
        <v>171</v>
      </c>
      <c r="AN478">
        <v>160</v>
      </c>
      <c r="AO478">
        <v>169</v>
      </c>
      <c r="AP478">
        <v>163</v>
      </c>
      <c r="AQ478">
        <v>156</v>
      </c>
      <c r="AR478">
        <v>146</v>
      </c>
      <c r="AS478">
        <v>141</v>
      </c>
      <c r="AT478">
        <v>142</v>
      </c>
      <c r="AU478">
        <v>150</v>
      </c>
      <c r="AV478">
        <v>162</v>
      </c>
      <c r="AW478">
        <v>173</v>
      </c>
      <c r="AX478">
        <v>186</v>
      </c>
    </row>
    <row r="479" spans="1:50" x14ac:dyDescent="0.25">
      <c r="A479">
        <v>113</v>
      </c>
      <c r="B479" t="s">
        <v>119</v>
      </c>
      <c r="C479">
        <v>11</v>
      </c>
      <c r="D479" t="s">
        <v>95</v>
      </c>
      <c r="E479">
        <v>1</v>
      </c>
      <c r="F479" t="s">
        <v>96</v>
      </c>
      <c r="G479">
        <v>373</v>
      </c>
      <c r="H479">
        <v>374</v>
      </c>
      <c r="I479">
        <v>373</v>
      </c>
      <c r="J479">
        <v>373</v>
      </c>
      <c r="K479">
        <v>372</v>
      </c>
      <c r="L479">
        <v>373</v>
      </c>
      <c r="M479">
        <v>372</v>
      </c>
      <c r="N479">
        <v>372</v>
      </c>
      <c r="O479">
        <v>373</v>
      </c>
      <c r="P479">
        <v>373</v>
      </c>
      <c r="Q479">
        <v>373</v>
      </c>
      <c r="R479">
        <v>374</v>
      </c>
      <c r="S479">
        <v>374</v>
      </c>
      <c r="T479">
        <v>377</v>
      </c>
      <c r="U479">
        <v>377</v>
      </c>
      <c r="V479">
        <v>376</v>
      </c>
      <c r="W479">
        <v>376</v>
      </c>
      <c r="X479">
        <v>301</v>
      </c>
      <c r="Y479">
        <v>301</v>
      </c>
      <c r="Z479">
        <v>301</v>
      </c>
      <c r="AA479">
        <v>303</v>
      </c>
      <c r="AB479">
        <v>302</v>
      </c>
      <c r="AC479">
        <v>301</v>
      </c>
      <c r="AD479">
        <v>302</v>
      </c>
      <c r="AE479">
        <v>302</v>
      </c>
      <c r="AF479">
        <v>302</v>
      </c>
      <c r="AG479">
        <v>304</v>
      </c>
      <c r="AH479">
        <v>300</v>
      </c>
      <c r="AI479">
        <v>300</v>
      </c>
      <c r="AJ479">
        <v>300</v>
      </c>
      <c r="AK479">
        <v>300</v>
      </c>
      <c r="AL479">
        <v>299</v>
      </c>
      <c r="AM479">
        <v>299</v>
      </c>
      <c r="AN479">
        <v>301</v>
      </c>
      <c r="AO479">
        <v>301</v>
      </c>
      <c r="AP479">
        <v>299</v>
      </c>
      <c r="AQ479">
        <v>360</v>
      </c>
      <c r="AR479">
        <v>347</v>
      </c>
      <c r="AS479">
        <v>288</v>
      </c>
      <c r="AT479">
        <v>68</v>
      </c>
      <c r="AU479">
        <v>68</v>
      </c>
      <c r="AV479">
        <v>68</v>
      </c>
      <c r="AW479">
        <v>62</v>
      </c>
      <c r="AX479">
        <v>62</v>
      </c>
    </row>
    <row r="480" spans="1:50" x14ac:dyDescent="0.25">
      <c r="A480">
        <v>114</v>
      </c>
      <c r="B480" t="s">
        <v>94</v>
      </c>
      <c r="C480">
        <v>11</v>
      </c>
      <c r="D480" t="s">
        <v>95</v>
      </c>
      <c r="E480">
        <v>1</v>
      </c>
      <c r="F480" t="s">
        <v>96</v>
      </c>
      <c r="G480">
        <v>88</v>
      </c>
      <c r="H480">
        <v>91</v>
      </c>
      <c r="I480">
        <v>74</v>
      </c>
      <c r="J480">
        <v>84</v>
      </c>
      <c r="K480">
        <v>89</v>
      </c>
      <c r="L480">
        <v>87</v>
      </c>
      <c r="M480">
        <v>96</v>
      </c>
      <c r="N480">
        <v>97</v>
      </c>
      <c r="O480">
        <v>90</v>
      </c>
      <c r="P480">
        <v>99</v>
      </c>
      <c r="Q480">
        <v>94</v>
      </c>
      <c r="R480">
        <v>101</v>
      </c>
      <c r="S480">
        <v>101</v>
      </c>
      <c r="T480">
        <v>92</v>
      </c>
      <c r="U480">
        <v>106</v>
      </c>
      <c r="V480">
        <v>90</v>
      </c>
      <c r="W480">
        <v>97</v>
      </c>
      <c r="X480">
        <v>96</v>
      </c>
      <c r="Y480">
        <v>90</v>
      </c>
      <c r="Z480">
        <v>87</v>
      </c>
      <c r="AA480">
        <v>90</v>
      </c>
      <c r="AB480">
        <v>90</v>
      </c>
      <c r="AC480">
        <v>97</v>
      </c>
      <c r="AD480">
        <v>103</v>
      </c>
      <c r="AE480">
        <v>173</v>
      </c>
      <c r="AF480">
        <v>166</v>
      </c>
      <c r="AG480">
        <v>76</v>
      </c>
      <c r="AH480">
        <v>88</v>
      </c>
      <c r="AI480">
        <v>89</v>
      </c>
      <c r="AJ480">
        <v>86</v>
      </c>
      <c r="AK480">
        <v>91</v>
      </c>
      <c r="AL480">
        <v>84</v>
      </c>
      <c r="AM480">
        <v>88</v>
      </c>
      <c r="AN480">
        <v>84</v>
      </c>
      <c r="AO480">
        <v>81</v>
      </c>
      <c r="AP480">
        <v>92</v>
      </c>
      <c r="AQ480">
        <v>97</v>
      </c>
      <c r="AR480">
        <v>104</v>
      </c>
      <c r="AS480">
        <v>126</v>
      </c>
      <c r="AT480">
        <v>129</v>
      </c>
      <c r="AU480">
        <v>126</v>
      </c>
      <c r="AV480">
        <v>121</v>
      </c>
      <c r="AW480">
        <v>132</v>
      </c>
      <c r="AX480">
        <v>132</v>
      </c>
    </row>
    <row r="481" spans="1:50" x14ac:dyDescent="0.25">
      <c r="A481">
        <v>114</v>
      </c>
      <c r="B481" t="s">
        <v>94</v>
      </c>
      <c r="C481">
        <v>11</v>
      </c>
      <c r="D481" t="s">
        <v>95</v>
      </c>
      <c r="E481">
        <v>1</v>
      </c>
      <c r="F481" t="s">
        <v>96</v>
      </c>
      <c r="G481">
        <v>110</v>
      </c>
      <c r="H481">
        <v>110</v>
      </c>
      <c r="I481">
        <v>123</v>
      </c>
      <c r="J481">
        <v>117</v>
      </c>
      <c r="K481">
        <v>117</v>
      </c>
      <c r="L481">
        <v>117</v>
      </c>
      <c r="M481">
        <v>117</v>
      </c>
      <c r="N481">
        <v>123</v>
      </c>
      <c r="O481">
        <v>123</v>
      </c>
      <c r="P481">
        <v>112</v>
      </c>
      <c r="Q481">
        <v>112</v>
      </c>
      <c r="R481">
        <v>112</v>
      </c>
      <c r="S481">
        <v>111</v>
      </c>
      <c r="T481">
        <v>111</v>
      </c>
      <c r="U481">
        <v>111</v>
      </c>
      <c r="V481">
        <v>111</v>
      </c>
      <c r="W481">
        <v>111</v>
      </c>
      <c r="X481">
        <v>111</v>
      </c>
      <c r="Y481">
        <v>111</v>
      </c>
      <c r="Z481">
        <v>111</v>
      </c>
      <c r="AA481">
        <v>111</v>
      </c>
      <c r="AB481">
        <v>111</v>
      </c>
      <c r="AC481">
        <v>111</v>
      </c>
      <c r="AD481">
        <v>111</v>
      </c>
      <c r="AE481">
        <v>111</v>
      </c>
      <c r="AF481">
        <v>111</v>
      </c>
      <c r="AG481">
        <v>109</v>
      </c>
      <c r="AH481">
        <v>109</v>
      </c>
      <c r="AI481">
        <v>109</v>
      </c>
      <c r="AJ481">
        <v>109</v>
      </c>
      <c r="AK481">
        <v>109</v>
      </c>
      <c r="AL481">
        <v>109</v>
      </c>
      <c r="AM481">
        <v>107</v>
      </c>
      <c r="AN481">
        <v>103</v>
      </c>
      <c r="AO481">
        <v>103</v>
      </c>
      <c r="AP481">
        <v>73</v>
      </c>
      <c r="AQ481">
        <v>73</v>
      </c>
      <c r="AR481">
        <v>73</v>
      </c>
      <c r="AS481">
        <v>75</v>
      </c>
      <c r="AT481">
        <v>73</v>
      </c>
      <c r="AU481">
        <v>73</v>
      </c>
      <c r="AV481">
        <v>73</v>
      </c>
      <c r="AW481">
        <v>73</v>
      </c>
      <c r="AX481">
        <v>73</v>
      </c>
    </row>
    <row r="482" spans="1:50" x14ac:dyDescent="0.25">
      <c r="A482">
        <v>516</v>
      </c>
      <c r="B482" t="s">
        <v>1496</v>
      </c>
      <c r="C482">
        <v>51</v>
      </c>
      <c r="D482" t="s">
        <v>970</v>
      </c>
      <c r="E482">
        <v>5</v>
      </c>
      <c r="F482" t="s">
        <v>143</v>
      </c>
      <c r="G482">
        <v>83</v>
      </c>
      <c r="H482">
        <v>70</v>
      </c>
      <c r="I482">
        <v>83</v>
      </c>
      <c r="J482">
        <v>72</v>
      </c>
      <c r="K482">
        <v>79</v>
      </c>
      <c r="L482">
        <v>83</v>
      </c>
      <c r="M482">
        <v>79</v>
      </c>
      <c r="N482">
        <v>81</v>
      </c>
      <c r="O482">
        <v>83</v>
      </c>
      <c r="P482">
        <v>75</v>
      </c>
      <c r="Q482">
        <v>44</v>
      </c>
      <c r="R482">
        <v>42</v>
      </c>
      <c r="S482">
        <v>44</v>
      </c>
      <c r="T482">
        <v>44</v>
      </c>
      <c r="U482">
        <v>44</v>
      </c>
      <c r="V482">
        <v>41</v>
      </c>
      <c r="W482">
        <v>44</v>
      </c>
      <c r="X482">
        <v>46</v>
      </c>
      <c r="Y482">
        <v>44</v>
      </c>
      <c r="Z482">
        <v>43</v>
      </c>
      <c r="AA482">
        <v>44</v>
      </c>
      <c r="AB482">
        <v>47</v>
      </c>
      <c r="AC482">
        <v>47</v>
      </c>
      <c r="AD482">
        <v>42</v>
      </c>
      <c r="AE482">
        <v>44</v>
      </c>
      <c r="AF482">
        <v>45</v>
      </c>
      <c r="AG482">
        <v>44</v>
      </c>
      <c r="AH482">
        <v>34</v>
      </c>
      <c r="AI482">
        <v>50</v>
      </c>
      <c r="AJ482">
        <v>46</v>
      </c>
      <c r="AK482">
        <v>48</v>
      </c>
      <c r="AL482">
        <v>45</v>
      </c>
      <c r="AM482">
        <v>45</v>
      </c>
      <c r="AN482">
        <v>44</v>
      </c>
      <c r="AO482">
        <v>45</v>
      </c>
      <c r="AP482">
        <v>44</v>
      </c>
      <c r="AQ482">
        <v>45</v>
      </c>
      <c r="AR482">
        <v>53</v>
      </c>
      <c r="AS482">
        <v>53</v>
      </c>
      <c r="AT482">
        <v>56</v>
      </c>
      <c r="AU482">
        <v>50</v>
      </c>
      <c r="AV482">
        <v>53</v>
      </c>
      <c r="AW482">
        <v>51</v>
      </c>
      <c r="AX482">
        <v>51</v>
      </c>
    </row>
    <row r="483" spans="1:50" x14ac:dyDescent="0.25">
      <c r="A483">
        <v>529</v>
      </c>
      <c r="B483" t="s">
        <v>428</v>
      </c>
      <c r="C483">
        <v>52</v>
      </c>
      <c r="D483" t="s">
        <v>429</v>
      </c>
      <c r="E483">
        <v>5</v>
      </c>
      <c r="F483" t="s">
        <v>143</v>
      </c>
      <c r="G483">
        <v>121</v>
      </c>
      <c r="H483">
        <v>121</v>
      </c>
      <c r="I483">
        <v>121</v>
      </c>
      <c r="J483">
        <v>121</v>
      </c>
      <c r="K483">
        <v>121</v>
      </c>
      <c r="L483">
        <v>121</v>
      </c>
      <c r="M483">
        <v>121</v>
      </c>
      <c r="N483">
        <v>121</v>
      </c>
      <c r="O483">
        <v>121</v>
      </c>
      <c r="P483">
        <v>121</v>
      </c>
      <c r="Q483">
        <v>121</v>
      </c>
      <c r="R483">
        <v>121</v>
      </c>
      <c r="S483">
        <v>121</v>
      </c>
      <c r="T483">
        <v>121</v>
      </c>
      <c r="U483">
        <v>121</v>
      </c>
      <c r="V483">
        <v>121</v>
      </c>
      <c r="W483">
        <v>121</v>
      </c>
      <c r="X483">
        <v>121</v>
      </c>
      <c r="Y483">
        <v>121</v>
      </c>
      <c r="Z483">
        <v>120</v>
      </c>
      <c r="AA483">
        <v>120</v>
      </c>
      <c r="AB483">
        <v>120</v>
      </c>
      <c r="AC483">
        <v>121</v>
      </c>
      <c r="AD483">
        <v>121</v>
      </c>
      <c r="AE483">
        <v>121</v>
      </c>
      <c r="AF483">
        <v>121</v>
      </c>
      <c r="AG483">
        <v>121</v>
      </c>
      <c r="AH483">
        <v>121</v>
      </c>
      <c r="AI483">
        <v>121</v>
      </c>
      <c r="AJ483">
        <v>121</v>
      </c>
      <c r="AK483">
        <v>121</v>
      </c>
      <c r="AL483">
        <v>121</v>
      </c>
      <c r="AM483">
        <v>121</v>
      </c>
      <c r="AN483">
        <v>121</v>
      </c>
      <c r="AO483">
        <v>121</v>
      </c>
      <c r="AP483">
        <v>121</v>
      </c>
      <c r="AQ483">
        <v>121</v>
      </c>
      <c r="AR483">
        <v>121</v>
      </c>
      <c r="AS483">
        <v>121</v>
      </c>
      <c r="AT483">
        <v>121</v>
      </c>
      <c r="AU483">
        <v>121</v>
      </c>
      <c r="AV483">
        <v>121</v>
      </c>
      <c r="AW483">
        <v>121</v>
      </c>
      <c r="AX483">
        <v>121</v>
      </c>
    </row>
    <row r="484" spans="1:50" x14ac:dyDescent="0.25">
      <c r="A484">
        <v>113</v>
      </c>
      <c r="B484" t="s">
        <v>119</v>
      </c>
      <c r="C484">
        <v>11</v>
      </c>
      <c r="D484" t="s">
        <v>95</v>
      </c>
      <c r="E484">
        <v>1</v>
      </c>
      <c r="F484" t="s">
        <v>96</v>
      </c>
      <c r="G484">
        <v>18</v>
      </c>
      <c r="H484">
        <v>18</v>
      </c>
      <c r="I484">
        <v>18</v>
      </c>
      <c r="J484">
        <v>18</v>
      </c>
      <c r="K484">
        <v>18</v>
      </c>
      <c r="L484">
        <v>18</v>
      </c>
      <c r="M484">
        <v>18</v>
      </c>
      <c r="N484">
        <v>18</v>
      </c>
      <c r="O484">
        <v>18</v>
      </c>
      <c r="P484">
        <v>17</v>
      </c>
      <c r="Q484">
        <v>18</v>
      </c>
      <c r="R484">
        <v>18</v>
      </c>
      <c r="S484">
        <v>17</v>
      </c>
      <c r="T484">
        <v>17</v>
      </c>
      <c r="U484">
        <v>18</v>
      </c>
      <c r="V484">
        <v>16</v>
      </c>
      <c r="W484">
        <v>17</v>
      </c>
      <c r="X484">
        <v>17</v>
      </c>
      <c r="Y484">
        <v>18</v>
      </c>
      <c r="Z484">
        <v>17</v>
      </c>
      <c r="AA484">
        <v>18</v>
      </c>
      <c r="AB484">
        <v>18</v>
      </c>
      <c r="AC484">
        <v>18</v>
      </c>
      <c r="AD484">
        <v>17</v>
      </c>
      <c r="AE484">
        <v>17</v>
      </c>
      <c r="AF484">
        <v>18</v>
      </c>
      <c r="AG484">
        <v>18</v>
      </c>
      <c r="AH484">
        <v>17</v>
      </c>
      <c r="AI484">
        <v>18</v>
      </c>
      <c r="AJ484">
        <v>18</v>
      </c>
      <c r="AK484">
        <v>18</v>
      </c>
      <c r="AL484">
        <v>18</v>
      </c>
      <c r="AM484">
        <v>18</v>
      </c>
      <c r="AN484">
        <v>18</v>
      </c>
      <c r="AO484">
        <v>18</v>
      </c>
      <c r="AP484">
        <v>18</v>
      </c>
      <c r="AQ484">
        <v>18</v>
      </c>
      <c r="AR484">
        <v>18</v>
      </c>
      <c r="AS484">
        <v>18</v>
      </c>
      <c r="AT484">
        <v>18</v>
      </c>
      <c r="AU484">
        <v>17</v>
      </c>
      <c r="AV484">
        <v>17</v>
      </c>
      <c r="AW484">
        <v>17</v>
      </c>
      <c r="AX484">
        <v>17</v>
      </c>
    </row>
    <row r="485" spans="1:50" x14ac:dyDescent="0.25">
      <c r="A485">
        <v>113</v>
      </c>
      <c r="B485" t="s">
        <v>119</v>
      </c>
      <c r="C485">
        <v>11</v>
      </c>
      <c r="D485" t="s">
        <v>95</v>
      </c>
      <c r="E485">
        <v>1</v>
      </c>
      <c r="F485" t="s">
        <v>96</v>
      </c>
      <c r="G485">
        <v>24</v>
      </c>
      <c r="H485">
        <v>22</v>
      </c>
      <c r="I485">
        <v>21</v>
      </c>
      <c r="J485">
        <v>24</v>
      </c>
      <c r="K485">
        <v>24</v>
      </c>
      <c r="L485">
        <v>23</v>
      </c>
      <c r="M485">
        <v>24</v>
      </c>
      <c r="N485">
        <v>22</v>
      </c>
      <c r="O485">
        <v>23</v>
      </c>
      <c r="P485">
        <v>23</v>
      </c>
      <c r="Q485">
        <v>17</v>
      </c>
      <c r="R485">
        <v>19</v>
      </c>
      <c r="S485">
        <v>19</v>
      </c>
      <c r="T485">
        <v>19</v>
      </c>
      <c r="U485">
        <v>20</v>
      </c>
      <c r="V485">
        <v>17</v>
      </c>
      <c r="W485">
        <v>19</v>
      </c>
      <c r="X485">
        <v>19</v>
      </c>
      <c r="Y485">
        <v>19</v>
      </c>
      <c r="Z485">
        <v>19</v>
      </c>
      <c r="AA485">
        <v>20</v>
      </c>
      <c r="AB485">
        <v>20</v>
      </c>
      <c r="AC485">
        <v>20</v>
      </c>
      <c r="AD485">
        <v>19</v>
      </c>
      <c r="AE485">
        <v>19</v>
      </c>
      <c r="AF485">
        <v>20</v>
      </c>
      <c r="AG485">
        <v>19</v>
      </c>
      <c r="AH485">
        <v>19</v>
      </c>
      <c r="AI485">
        <v>19</v>
      </c>
      <c r="AJ485">
        <v>20</v>
      </c>
      <c r="AK485">
        <v>20</v>
      </c>
      <c r="AL485">
        <v>19</v>
      </c>
      <c r="AM485">
        <v>20</v>
      </c>
      <c r="AN485">
        <v>19</v>
      </c>
      <c r="AO485">
        <v>20</v>
      </c>
      <c r="AP485">
        <v>20</v>
      </c>
      <c r="AQ485">
        <v>19</v>
      </c>
      <c r="AR485">
        <v>19</v>
      </c>
      <c r="AS485">
        <v>20</v>
      </c>
      <c r="AT485">
        <v>19</v>
      </c>
      <c r="AU485">
        <v>20</v>
      </c>
      <c r="AV485">
        <v>20</v>
      </c>
      <c r="AW485">
        <v>19</v>
      </c>
      <c r="AX485">
        <v>20</v>
      </c>
    </row>
    <row r="486" spans="1:50" x14ac:dyDescent="0.25">
      <c r="A486">
        <v>113</v>
      </c>
      <c r="B486" t="s">
        <v>119</v>
      </c>
      <c r="C486">
        <v>11</v>
      </c>
      <c r="D486" t="s">
        <v>95</v>
      </c>
      <c r="E486">
        <v>1</v>
      </c>
      <c r="F486" t="s">
        <v>96</v>
      </c>
      <c r="G486">
        <v>10</v>
      </c>
      <c r="H486">
        <v>10</v>
      </c>
      <c r="I486">
        <v>10</v>
      </c>
      <c r="J486">
        <v>10</v>
      </c>
      <c r="K486">
        <v>10</v>
      </c>
      <c r="L486">
        <v>10</v>
      </c>
      <c r="M486">
        <v>10</v>
      </c>
      <c r="N486">
        <v>10</v>
      </c>
      <c r="O486">
        <v>10</v>
      </c>
      <c r="P486">
        <v>10</v>
      </c>
      <c r="Q486">
        <v>10</v>
      </c>
      <c r="R486">
        <v>10</v>
      </c>
      <c r="S486">
        <v>10</v>
      </c>
      <c r="T486">
        <v>10</v>
      </c>
      <c r="U486">
        <v>10</v>
      </c>
      <c r="V486">
        <v>10</v>
      </c>
      <c r="W486">
        <v>10</v>
      </c>
      <c r="X486">
        <v>10</v>
      </c>
      <c r="Y486">
        <v>10</v>
      </c>
      <c r="Z486">
        <v>10</v>
      </c>
      <c r="AA486">
        <v>10</v>
      </c>
      <c r="AB486">
        <v>10</v>
      </c>
      <c r="AC486">
        <v>10</v>
      </c>
      <c r="AD486">
        <v>10</v>
      </c>
      <c r="AE486">
        <v>10</v>
      </c>
      <c r="AF486">
        <v>10</v>
      </c>
      <c r="AG486">
        <v>10</v>
      </c>
      <c r="AH486">
        <v>10</v>
      </c>
      <c r="AI486">
        <v>10</v>
      </c>
      <c r="AJ486">
        <v>10</v>
      </c>
      <c r="AK486">
        <v>10</v>
      </c>
      <c r="AL486">
        <v>10</v>
      </c>
      <c r="AM486">
        <v>10</v>
      </c>
      <c r="AN486">
        <v>10</v>
      </c>
      <c r="AO486">
        <v>10</v>
      </c>
      <c r="AP486">
        <v>10</v>
      </c>
      <c r="AQ486">
        <v>10</v>
      </c>
      <c r="AR486">
        <v>10</v>
      </c>
      <c r="AS486">
        <v>10</v>
      </c>
      <c r="AT486">
        <v>10</v>
      </c>
      <c r="AU486">
        <v>10</v>
      </c>
      <c r="AV486">
        <v>10</v>
      </c>
      <c r="AW486">
        <v>10</v>
      </c>
      <c r="AX486">
        <v>10</v>
      </c>
    </row>
    <row r="487" spans="1:50" x14ac:dyDescent="0.25">
      <c r="A487">
        <v>113</v>
      </c>
      <c r="B487" t="s">
        <v>119</v>
      </c>
      <c r="C487">
        <v>11</v>
      </c>
      <c r="D487" t="s">
        <v>95</v>
      </c>
      <c r="E487">
        <v>1</v>
      </c>
      <c r="F487" t="s">
        <v>96</v>
      </c>
      <c r="G487">
        <v>215</v>
      </c>
      <c r="H487">
        <v>217</v>
      </c>
      <c r="I487">
        <v>217</v>
      </c>
      <c r="J487">
        <v>205</v>
      </c>
      <c r="K487">
        <v>170</v>
      </c>
      <c r="L487">
        <v>161</v>
      </c>
      <c r="M487">
        <v>159</v>
      </c>
      <c r="N487">
        <v>153</v>
      </c>
      <c r="O487">
        <v>145</v>
      </c>
      <c r="P487">
        <v>149</v>
      </c>
      <c r="Q487">
        <v>163</v>
      </c>
      <c r="R487">
        <v>165</v>
      </c>
      <c r="S487">
        <v>182</v>
      </c>
      <c r="T487">
        <v>185</v>
      </c>
      <c r="U487">
        <v>171</v>
      </c>
      <c r="V487">
        <v>173</v>
      </c>
      <c r="W487">
        <v>159</v>
      </c>
      <c r="X487">
        <v>153</v>
      </c>
      <c r="Y487">
        <v>151</v>
      </c>
      <c r="Z487">
        <v>147</v>
      </c>
      <c r="AA487">
        <v>147</v>
      </c>
      <c r="AB487">
        <v>163</v>
      </c>
      <c r="AC487">
        <v>163</v>
      </c>
      <c r="AD487">
        <v>167</v>
      </c>
      <c r="AE487">
        <v>177</v>
      </c>
      <c r="AF487">
        <v>159</v>
      </c>
      <c r="AG487">
        <v>159</v>
      </c>
      <c r="AH487">
        <v>155</v>
      </c>
      <c r="AI487">
        <v>153</v>
      </c>
      <c r="AJ487">
        <v>153</v>
      </c>
      <c r="AK487">
        <v>147</v>
      </c>
      <c r="AL487">
        <v>149</v>
      </c>
      <c r="AM487">
        <v>143</v>
      </c>
      <c r="AN487">
        <v>185</v>
      </c>
      <c r="AO487">
        <v>189</v>
      </c>
      <c r="AP487">
        <v>185</v>
      </c>
      <c r="AQ487">
        <v>187</v>
      </c>
      <c r="AR487">
        <v>151</v>
      </c>
      <c r="AS487">
        <v>149</v>
      </c>
      <c r="AT487">
        <v>171</v>
      </c>
      <c r="AU487">
        <v>173</v>
      </c>
      <c r="AV487">
        <v>178</v>
      </c>
      <c r="AW487">
        <v>180</v>
      </c>
      <c r="AX487">
        <v>154</v>
      </c>
    </row>
    <row r="488" spans="1:50" x14ac:dyDescent="0.25">
      <c r="A488">
        <v>113</v>
      </c>
      <c r="B488" t="s">
        <v>119</v>
      </c>
      <c r="C488">
        <v>11</v>
      </c>
      <c r="D488" t="s">
        <v>95</v>
      </c>
      <c r="E488">
        <v>1</v>
      </c>
      <c r="F488" t="s">
        <v>96</v>
      </c>
      <c r="G488">
        <v>36</v>
      </c>
      <c r="H488">
        <v>36</v>
      </c>
      <c r="I488">
        <v>37</v>
      </c>
      <c r="J488">
        <v>36</v>
      </c>
      <c r="K488">
        <v>36</v>
      </c>
      <c r="L488">
        <v>36</v>
      </c>
      <c r="M488">
        <v>36</v>
      </c>
      <c r="N488">
        <v>36</v>
      </c>
      <c r="O488">
        <v>38</v>
      </c>
      <c r="P488">
        <v>38</v>
      </c>
      <c r="Q488">
        <v>37</v>
      </c>
      <c r="R488">
        <v>37</v>
      </c>
      <c r="S488">
        <v>38</v>
      </c>
      <c r="T488">
        <v>38</v>
      </c>
      <c r="U488">
        <v>38</v>
      </c>
      <c r="V488">
        <v>37</v>
      </c>
      <c r="W488">
        <v>37</v>
      </c>
      <c r="X488">
        <v>37</v>
      </c>
      <c r="Y488">
        <v>37</v>
      </c>
      <c r="Z488">
        <v>37</v>
      </c>
      <c r="AA488">
        <v>37</v>
      </c>
      <c r="AB488">
        <v>37</v>
      </c>
      <c r="AC488">
        <v>37</v>
      </c>
      <c r="AD488">
        <v>37</v>
      </c>
      <c r="AE488">
        <v>37</v>
      </c>
      <c r="AF488">
        <v>37</v>
      </c>
      <c r="AG488">
        <v>37</v>
      </c>
      <c r="AH488">
        <v>37</v>
      </c>
      <c r="AI488">
        <v>37</v>
      </c>
      <c r="AJ488">
        <v>37</v>
      </c>
      <c r="AK488">
        <v>39</v>
      </c>
      <c r="AL488">
        <v>39</v>
      </c>
      <c r="AM488">
        <v>39</v>
      </c>
      <c r="AN488">
        <v>41</v>
      </c>
      <c r="AO488">
        <v>41</v>
      </c>
      <c r="AP488">
        <v>41</v>
      </c>
      <c r="AQ488">
        <v>41</v>
      </c>
      <c r="AR488">
        <v>40</v>
      </c>
      <c r="AS488">
        <v>40</v>
      </c>
      <c r="AT488">
        <v>36</v>
      </c>
      <c r="AU488">
        <v>35</v>
      </c>
      <c r="AV488">
        <v>36</v>
      </c>
      <c r="AW488">
        <v>35</v>
      </c>
      <c r="AX488">
        <v>35</v>
      </c>
    </row>
    <row r="489" spans="1:50" x14ac:dyDescent="0.25">
      <c r="A489">
        <v>113</v>
      </c>
      <c r="B489" t="s">
        <v>119</v>
      </c>
      <c r="C489">
        <v>11</v>
      </c>
      <c r="D489" t="s">
        <v>95</v>
      </c>
      <c r="E489">
        <v>1</v>
      </c>
      <c r="F489" t="s">
        <v>96</v>
      </c>
      <c r="G489">
        <v>157</v>
      </c>
      <c r="H489">
        <v>156</v>
      </c>
      <c r="I489">
        <v>156</v>
      </c>
      <c r="J489">
        <v>158</v>
      </c>
      <c r="K489">
        <v>160</v>
      </c>
      <c r="L489">
        <v>161</v>
      </c>
      <c r="M489">
        <v>160</v>
      </c>
      <c r="N489">
        <v>159</v>
      </c>
      <c r="O489">
        <v>156</v>
      </c>
      <c r="P489">
        <v>160</v>
      </c>
      <c r="Q489">
        <v>156</v>
      </c>
      <c r="R489">
        <v>160</v>
      </c>
      <c r="S489">
        <v>158</v>
      </c>
      <c r="T489">
        <v>160</v>
      </c>
      <c r="U489">
        <v>160</v>
      </c>
      <c r="V489">
        <v>163</v>
      </c>
      <c r="W489">
        <v>163</v>
      </c>
      <c r="X489">
        <v>161</v>
      </c>
      <c r="Y489">
        <v>161</v>
      </c>
      <c r="Z489">
        <v>161</v>
      </c>
      <c r="AA489">
        <v>161</v>
      </c>
      <c r="AB489">
        <v>161</v>
      </c>
      <c r="AC489">
        <v>163</v>
      </c>
      <c r="AD489">
        <v>170</v>
      </c>
      <c r="AE489">
        <v>161</v>
      </c>
      <c r="AF489">
        <v>158</v>
      </c>
      <c r="AG489">
        <v>161</v>
      </c>
      <c r="AH489">
        <v>163</v>
      </c>
      <c r="AI489">
        <v>162</v>
      </c>
      <c r="AJ489">
        <v>159</v>
      </c>
      <c r="AK489">
        <v>162</v>
      </c>
      <c r="AL489">
        <v>160</v>
      </c>
      <c r="AM489">
        <v>155</v>
      </c>
      <c r="AN489">
        <v>157</v>
      </c>
      <c r="AO489">
        <v>157</v>
      </c>
      <c r="AP489">
        <v>161</v>
      </c>
      <c r="AQ489">
        <v>159</v>
      </c>
      <c r="AR489">
        <v>153</v>
      </c>
      <c r="AS489">
        <v>148</v>
      </c>
      <c r="AT489">
        <v>149</v>
      </c>
      <c r="AU489">
        <v>154</v>
      </c>
      <c r="AV489">
        <v>154</v>
      </c>
      <c r="AW489">
        <v>153</v>
      </c>
      <c r="AX489">
        <v>155</v>
      </c>
    </row>
    <row r="490" spans="1:50" x14ac:dyDescent="0.25">
      <c r="A490">
        <v>226</v>
      </c>
      <c r="B490" t="s">
        <v>1683</v>
      </c>
      <c r="C490">
        <v>22</v>
      </c>
      <c r="D490" t="s">
        <v>1684</v>
      </c>
      <c r="E490">
        <v>2</v>
      </c>
      <c r="F490" t="s">
        <v>355</v>
      </c>
      <c r="G490">
        <v>75</v>
      </c>
      <c r="H490">
        <v>74</v>
      </c>
      <c r="I490">
        <v>74</v>
      </c>
      <c r="J490">
        <v>74</v>
      </c>
      <c r="K490">
        <v>75</v>
      </c>
      <c r="L490">
        <v>76</v>
      </c>
      <c r="M490">
        <v>78</v>
      </c>
      <c r="N490">
        <v>78</v>
      </c>
      <c r="O490">
        <v>78</v>
      </c>
      <c r="P490">
        <v>79</v>
      </c>
      <c r="Q490">
        <v>78</v>
      </c>
      <c r="R490">
        <v>78</v>
      </c>
      <c r="S490">
        <v>78</v>
      </c>
      <c r="T490">
        <v>77</v>
      </c>
      <c r="U490">
        <v>78</v>
      </c>
      <c r="V490">
        <v>78</v>
      </c>
      <c r="W490">
        <v>110</v>
      </c>
      <c r="X490">
        <v>79</v>
      </c>
      <c r="Y490">
        <v>79</v>
      </c>
      <c r="Z490">
        <v>78</v>
      </c>
      <c r="AA490">
        <v>112</v>
      </c>
      <c r="AB490">
        <v>111</v>
      </c>
      <c r="AC490">
        <v>113</v>
      </c>
      <c r="AD490">
        <v>113</v>
      </c>
      <c r="AE490">
        <v>113</v>
      </c>
      <c r="AF490">
        <v>115</v>
      </c>
      <c r="AG490">
        <v>113</v>
      </c>
      <c r="AH490">
        <v>111</v>
      </c>
      <c r="AI490">
        <v>112</v>
      </c>
      <c r="AJ490">
        <v>78</v>
      </c>
      <c r="AK490">
        <v>78</v>
      </c>
      <c r="AL490">
        <v>78</v>
      </c>
      <c r="AM490">
        <v>80</v>
      </c>
      <c r="AN490">
        <v>79</v>
      </c>
      <c r="AO490">
        <v>72</v>
      </c>
      <c r="AP490">
        <v>72</v>
      </c>
      <c r="AQ490">
        <v>72</v>
      </c>
      <c r="AR490">
        <v>73</v>
      </c>
      <c r="AS490">
        <v>73</v>
      </c>
      <c r="AT490">
        <v>74</v>
      </c>
      <c r="AU490">
        <v>75</v>
      </c>
      <c r="AV490">
        <v>74</v>
      </c>
      <c r="AW490">
        <v>74</v>
      </c>
      <c r="AX490">
        <v>75</v>
      </c>
    </row>
    <row r="491" spans="1:50" x14ac:dyDescent="0.25">
      <c r="A491">
        <v>572</v>
      </c>
      <c r="B491" t="s">
        <v>791</v>
      </c>
      <c r="C491">
        <v>57</v>
      </c>
      <c r="D491" t="s">
        <v>142</v>
      </c>
      <c r="E491">
        <v>5</v>
      </c>
      <c r="F491" t="s">
        <v>143</v>
      </c>
      <c r="G491">
        <v>63</v>
      </c>
      <c r="H491">
        <v>59</v>
      </c>
      <c r="I491">
        <v>57</v>
      </c>
      <c r="J491">
        <v>55</v>
      </c>
      <c r="K491">
        <v>53</v>
      </c>
      <c r="L491">
        <v>51</v>
      </c>
      <c r="M491">
        <v>55</v>
      </c>
      <c r="N491">
        <v>54</v>
      </c>
      <c r="O491">
        <v>55</v>
      </c>
      <c r="P491">
        <v>54</v>
      </c>
      <c r="Q491">
        <v>54</v>
      </c>
      <c r="R491">
        <v>53</v>
      </c>
      <c r="S491">
        <v>53</v>
      </c>
      <c r="T491">
        <v>62</v>
      </c>
      <c r="U491">
        <v>63</v>
      </c>
      <c r="V491">
        <v>58</v>
      </c>
      <c r="W491">
        <v>60</v>
      </c>
      <c r="X491">
        <v>61</v>
      </c>
      <c r="Y491">
        <v>56</v>
      </c>
      <c r="Z491">
        <v>59</v>
      </c>
      <c r="AA491">
        <v>62</v>
      </c>
      <c r="AB491">
        <v>61</v>
      </c>
      <c r="AC491">
        <v>67</v>
      </c>
      <c r="AD491">
        <v>68</v>
      </c>
      <c r="AE491">
        <v>71</v>
      </c>
      <c r="AF491">
        <v>71</v>
      </c>
      <c r="AG491">
        <v>64</v>
      </c>
      <c r="AH491">
        <v>68</v>
      </c>
      <c r="AI491">
        <v>70</v>
      </c>
      <c r="AJ491">
        <v>60</v>
      </c>
      <c r="AK491">
        <v>54</v>
      </c>
      <c r="AL491">
        <v>53</v>
      </c>
      <c r="AM491">
        <v>52</v>
      </c>
      <c r="AN491">
        <v>58</v>
      </c>
      <c r="AO491">
        <v>57</v>
      </c>
      <c r="AP491">
        <v>61</v>
      </c>
      <c r="AQ491">
        <v>81</v>
      </c>
      <c r="AR491">
        <v>67</v>
      </c>
      <c r="AS491">
        <v>69</v>
      </c>
      <c r="AT491">
        <v>84</v>
      </c>
      <c r="AU491">
        <v>87</v>
      </c>
      <c r="AV491">
        <v>72</v>
      </c>
      <c r="AW491">
        <v>76</v>
      </c>
      <c r="AX491">
        <v>74</v>
      </c>
    </row>
    <row r="492" spans="1:50" x14ac:dyDescent="0.25">
      <c r="A492">
        <v>114</v>
      </c>
      <c r="B492" t="s">
        <v>94</v>
      </c>
      <c r="C492">
        <v>11</v>
      </c>
      <c r="D492" t="s">
        <v>95</v>
      </c>
      <c r="E492">
        <v>1</v>
      </c>
      <c r="F492" t="s">
        <v>96</v>
      </c>
      <c r="G492">
        <v>69</v>
      </c>
      <c r="H492">
        <v>69</v>
      </c>
      <c r="I492">
        <v>69</v>
      </c>
      <c r="J492">
        <v>69</v>
      </c>
      <c r="K492">
        <v>69</v>
      </c>
      <c r="L492">
        <v>69</v>
      </c>
      <c r="M492">
        <v>69</v>
      </c>
      <c r="N492">
        <v>69</v>
      </c>
      <c r="O492">
        <v>69</v>
      </c>
      <c r="P492">
        <v>69</v>
      </c>
      <c r="Q492">
        <v>69</v>
      </c>
      <c r="R492">
        <v>69</v>
      </c>
      <c r="S492">
        <v>69</v>
      </c>
      <c r="T492">
        <v>68</v>
      </c>
      <c r="U492">
        <v>68</v>
      </c>
      <c r="V492">
        <v>68</v>
      </c>
      <c r="W492">
        <v>68</v>
      </c>
      <c r="X492">
        <v>68</v>
      </c>
      <c r="Y492">
        <v>68</v>
      </c>
      <c r="Z492">
        <v>68</v>
      </c>
      <c r="AA492">
        <v>68</v>
      </c>
      <c r="AB492">
        <v>68</v>
      </c>
      <c r="AC492">
        <v>68</v>
      </c>
      <c r="AD492">
        <v>68</v>
      </c>
      <c r="AE492">
        <v>68</v>
      </c>
      <c r="AF492">
        <v>68</v>
      </c>
      <c r="AG492">
        <v>68</v>
      </c>
      <c r="AH492">
        <v>68</v>
      </c>
      <c r="AI492">
        <v>68</v>
      </c>
      <c r="AJ492">
        <v>68</v>
      </c>
      <c r="AK492">
        <v>68</v>
      </c>
      <c r="AL492">
        <v>68</v>
      </c>
      <c r="AM492">
        <v>68</v>
      </c>
      <c r="AN492">
        <v>68</v>
      </c>
      <c r="AO492">
        <v>68</v>
      </c>
      <c r="AP492">
        <v>68</v>
      </c>
      <c r="AQ492">
        <v>68</v>
      </c>
      <c r="AR492">
        <v>68</v>
      </c>
      <c r="AS492">
        <v>68</v>
      </c>
      <c r="AT492">
        <v>68</v>
      </c>
      <c r="AU492">
        <v>67</v>
      </c>
      <c r="AV492">
        <v>67</v>
      </c>
      <c r="AW492">
        <v>67</v>
      </c>
      <c r="AX492">
        <v>67</v>
      </c>
    </row>
    <row r="493" spans="1:50" x14ac:dyDescent="0.25">
      <c r="A493">
        <v>113</v>
      </c>
      <c r="B493" t="s">
        <v>119</v>
      </c>
      <c r="C493">
        <v>11</v>
      </c>
      <c r="D493" t="s">
        <v>95</v>
      </c>
      <c r="E493">
        <v>1</v>
      </c>
      <c r="F493" t="s">
        <v>96</v>
      </c>
      <c r="G493">
        <v>20</v>
      </c>
      <c r="H493">
        <v>21</v>
      </c>
      <c r="I493">
        <v>20</v>
      </c>
      <c r="J493">
        <v>20</v>
      </c>
      <c r="K493">
        <v>20</v>
      </c>
      <c r="L493">
        <v>20</v>
      </c>
      <c r="M493">
        <v>20</v>
      </c>
      <c r="N493">
        <v>20</v>
      </c>
      <c r="O493">
        <v>20</v>
      </c>
      <c r="P493">
        <v>20</v>
      </c>
      <c r="Q493">
        <v>20</v>
      </c>
      <c r="R493">
        <v>20</v>
      </c>
      <c r="S493">
        <v>22</v>
      </c>
      <c r="T493">
        <v>22</v>
      </c>
      <c r="U493">
        <v>22</v>
      </c>
      <c r="V493">
        <v>22</v>
      </c>
      <c r="W493">
        <v>22</v>
      </c>
      <c r="X493">
        <v>22</v>
      </c>
      <c r="Y493">
        <v>22</v>
      </c>
      <c r="Z493">
        <v>22</v>
      </c>
      <c r="AA493">
        <v>22</v>
      </c>
      <c r="AB493">
        <v>22</v>
      </c>
      <c r="AC493">
        <v>22</v>
      </c>
      <c r="AD493">
        <v>22</v>
      </c>
      <c r="AE493">
        <v>22</v>
      </c>
      <c r="AF493">
        <v>22</v>
      </c>
      <c r="AG493">
        <v>22</v>
      </c>
      <c r="AH493">
        <v>22</v>
      </c>
      <c r="AI493">
        <v>22</v>
      </c>
      <c r="AJ493">
        <v>22</v>
      </c>
      <c r="AK493">
        <v>22</v>
      </c>
      <c r="AL493">
        <v>22</v>
      </c>
      <c r="AM493">
        <v>22</v>
      </c>
      <c r="AN493">
        <v>22</v>
      </c>
      <c r="AO493">
        <v>23</v>
      </c>
      <c r="AP493">
        <v>22</v>
      </c>
      <c r="AQ493">
        <v>22</v>
      </c>
      <c r="AR493">
        <v>22</v>
      </c>
      <c r="AS493">
        <v>22</v>
      </c>
      <c r="AT493">
        <v>22</v>
      </c>
      <c r="AU493">
        <v>22</v>
      </c>
      <c r="AV493">
        <v>22</v>
      </c>
      <c r="AW493">
        <v>22</v>
      </c>
      <c r="AX493">
        <v>22</v>
      </c>
    </row>
    <row r="494" spans="1:50" x14ac:dyDescent="0.25">
      <c r="A494">
        <v>113</v>
      </c>
      <c r="B494" t="s">
        <v>119</v>
      </c>
      <c r="C494">
        <v>11</v>
      </c>
      <c r="D494" t="s">
        <v>95</v>
      </c>
      <c r="E494">
        <v>1</v>
      </c>
      <c r="F494" t="s">
        <v>96</v>
      </c>
      <c r="G494">
        <v>13</v>
      </c>
      <c r="H494">
        <v>13</v>
      </c>
      <c r="I494">
        <v>13</v>
      </c>
      <c r="J494">
        <v>13</v>
      </c>
      <c r="K494">
        <v>13</v>
      </c>
      <c r="L494">
        <v>14</v>
      </c>
      <c r="M494">
        <v>13</v>
      </c>
      <c r="N494">
        <v>13</v>
      </c>
      <c r="O494">
        <v>13</v>
      </c>
      <c r="P494">
        <v>13</v>
      </c>
      <c r="Q494">
        <v>13</v>
      </c>
      <c r="R494">
        <v>13</v>
      </c>
      <c r="S494">
        <v>13</v>
      </c>
      <c r="T494">
        <v>14</v>
      </c>
      <c r="U494">
        <v>14</v>
      </c>
      <c r="V494">
        <v>14</v>
      </c>
      <c r="W494">
        <v>14</v>
      </c>
      <c r="X494">
        <v>14</v>
      </c>
      <c r="Y494">
        <v>15</v>
      </c>
      <c r="Z494">
        <v>14</v>
      </c>
      <c r="AA494">
        <v>14</v>
      </c>
      <c r="AB494">
        <v>14</v>
      </c>
      <c r="AC494">
        <v>14</v>
      </c>
      <c r="AD494">
        <v>14</v>
      </c>
      <c r="AE494">
        <v>14</v>
      </c>
      <c r="AF494">
        <v>14</v>
      </c>
      <c r="AG494">
        <v>14</v>
      </c>
      <c r="AH494">
        <v>14</v>
      </c>
      <c r="AI494">
        <v>14</v>
      </c>
      <c r="AJ494">
        <v>14</v>
      </c>
      <c r="AK494">
        <v>14</v>
      </c>
      <c r="AL494">
        <v>14</v>
      </c>
      <c r="AM494">
        <v>14</v>
      </c>
      <c r="AN494">
        <v>14</v>
      </c>
      <c r="AO494">
        <v>14</v>
      </c>
      <c r="AP494">
        <v>14</v>
      </c>
      <c r="AQ494">
        <v>14</v>
      </c>
      <c r="AR494">
        <v>14</v>
      </c>
      <c r="AS494">
        <v>14</v>
      </c>
      <c r="AT494">
        <v>14</v>
      </c>
      <c r="AU494">
        <v>14</v>
      </c>
      <c r="AV494">
        <v>21</v>
      </c>
      <c r="AW494">
        <v>21</v>
      </c>
      <c r="AX494">
        <v>22</v>
      </c>
    </row>
    <row r="495" spans="1:50" x14ac:dyDescent="0.25">
      <c r="A495">
        <v>113</v>
      </c>
      <c r="B495" t="s">
        <v>119</v>
      </c>
      <c r="C495">
        <v>11</v>
      </c>
      <c r="D495" t="s">
        <v>95</v>
      </c>
      <c r="E495">
        <v>1</v>
      </c>
      <c r="F495" t="s">
        <v>96</v>
      </c>
      <c r="G495">
        <v>110</v>
      </c>
      <c r="H495">
        <v>126</v>
      </c>
      <c r="I495">
        <v>127</v>
      </c>
      <c r="J495">
        <v>126</v>
      </c>
      <c r="K495">
        <v>127</v>
      </c>
      <c r="L495">
        <v>129</v>
      </c>
      <c r="M495">
        <v>126</v>
      </c>
      <c r="N495">
        <v>127</v>
      </c>
      <c r="O495">
        <v>125</v>
      </c>
      <c r="P495">
        <v>124</v>
      </c>
      <c r="Q495">
        <v>125</v>
      </c>
      <c r="R495">
        <v>129</v>
      </c>
      <c r="S495">
        <v>129</v>
      </c>
      <c r="T495">
        <v>127</v>
      </c>
      <c r="U495">
        <v>128</v>
      </c>
      <c r="V495">
        <v>129</v>
      </c>
      <c r="W495">
        <v>128</v>
      </c>
      <c r="X495">
        <v>127</v>
      </c>
      <c r="Y495">
        <v>124</v>
      </c>
      <c r="Z495">
        <v>126</v>
      </c>
      <c r="AA495">
        <v>121</v>
      </c>
      <c r="AB495">
        <v>123</v>
      </c>
      <c r="AC495">
        <v>126</v>
      </c>
      <c r="AD495">
        <v>125</v>
      </c>
      <c r="AE495">
        <v>127</v>
      </c>
      <c r="AF495">
        <v>126</v>
      </c>
      <c r="AG495">
        <v>127</v>
      </c>
      <c r="AH495">
        <v>127</v>
      </c>
      <c r="AI495">
        <v>129</v>
      </c>
      <c r="AJ495">
        <v>125</v>
      </c>
      <c r="AK495">
        <v>117</v>
      </c>
      <c r="AL495">
        <v>120</v>
      </c>
      <c r="AM495">
        <v>126</v>
      </c>
      <c r="AN495">
        <v>128</v>
      </c>
      <c r="AO495">
        <v>127</v>
      </c>
      <c r="AP495">
        <v>129</v>
      </c>
      <c r="AQ495">
        <v>126</v>
      </c>
      <c r="AR495">
        <v>121</v>
      </c>
      <c r="AS495">
        <v>127</v>
      </c>
      <c r="AT495">
        <v>124</v>
      </c>
      <c r="AU495">
        <v>125</v>
      </c>
      <c r="AV495">
        <v>124</v>
      </c>
      <c r="AW495">
        <v>126</v>
      </c>
      <c r="AX495">
        <v>129</v>
      </c>
    </row>
    <row r="496" spans="1:50" x14ac:dyDescent="0.25">
      <c r="A496">
        <v>113</v>
      </c>
      <c r="B496" t="s">
        <v>119</v>
      </c>
      <c r="C496">
        <v>11</v>
      </c>
      <c r="D496" t="s">
        <v>95</v>
      </c>
      <c r="E496">
        <v>1</v>
      </c>
      <c r="F496" t="s">
        <v>96</v>
      </c>
      <c r="G496">
        <v>74</v>
      </c>
      <c r="H496">
        <v>75</v>
      </c>
      <c r="I496">
        <v>75</v>
      </c>
      <c r="J496">
        <v>75</v>
      </c>
      <c r="K496">
        <v>75</v>
      </c>
      <c r="L496">
        <v>75</v>
      </c>
      <c r="M496">
        <v>75</v>
      </c>
      <c r="N496">
        <v>75</v>
      </c>
      <c r="O496">
        <v>75</v>
      </c>
      <c r="P496">
        <v>75</v>
      </c>
      <c r="Q496">
        <v>74</v>
      </c>
      <c r="R496">
        <v>74</v>
      </c>
      <c r="S496">
        <v>74</v>
      </c>
      <c r="T496">
        <v>74</v>
      </c>
      <c r="U496">
        <v>74</v>
      </c>
      <c r="V496">
        <v>74</v>
      </c>
      <c r="W496">
        <v>75</v>
      </c>
      <c r="X496">
        <v>75</v>
      </c>
      <c r="Y496">
        <v>75</v>
      </c>
      <c r="Z496">
        <v>75</v>
      </c>
      <c r="AA496">
        <v>75</v>
      </c>
      <c r="AB496">
        <v>75</v>
      </c>
      <c r="AC496">
        <v>75</v>
      </c>
      <c r="AD496">
        <v>75</v>
      </c>
      <c r="AE496">
        <v>75</v>
      </c>
      <c r="AF496">
        <v>75</v>
      </c>
      <c r="AG496">
        <v>75</v>
      </c>
      <c r="AH496">
        <v>75</v>
      </c>
      <c r="AI496">
        <v>75</v>
      </c>
      <c r="AJ496">
        <v>74</v>
      </c>
      <c r="AK496">
        <v>74</v>
      </c>
      <c r="AL496">
        <v>74</v>
      </c>
      <c r="AM496">
        <v>74</v>
      </c>
      <c r="AN496">
        <v>74</v>
      </c>
      <c r="AO496">
        <v>74</v>
      </c>
      <c r="AP496">
        <v>74</v>
      </c>
      <c r="AQ496">
        <v>74</v>
      </c>
      <c r="AR496">
        <v>74</v>
      </c>
      <c r="AS496">
        <v>75</v>
      </c>
      <c r="AT496">
        <v>73</v>
      </c>
      <c r="AU496">
        <v>74</v>
      </c>
      <c r="AV496">
        <v>74</v>
      </c>
      <c r="AW496">
        <v>74</v>
      </c>
      <c r="AX496">
        <v>74</v>
      </c>
    </row>
    <row r="497" spans="1:50" x14ac:dyDescent="0.25">
      <c r="A497">
        <v>572</v>
      </c>
      <c r="B497" t="s">
        <v>791</v>
      </c>
      <c r="C497">
        <v>57</v>
      </c>
      <c r="D497" t="s">
        <v>142</v>
      </c>
      <c r="E497">
        <v>5</v>
      </c>
      <c r="F497" t="s">
        <v>143</v>
      </c>
      <c r="G497">
        <v>125</v>
      </c>
      <c r="H497">
        <v>125</v>
      </c>
      <c r="I497">
        <v>125</v>
      </c>
      <c r="J497">
        <v>125</v>
      </c>
      <c r="K497">
        <v>125</v>
      </c>
      <c r="L497">
        <v>125</v>
      </c>
      <c r="M497">
        <v>125</v>
      </c>
      <c r="N497">
        <v>129</v>
      </c>
      <c r="O497">
        <v>129</v>
      </c>
      <c r="P497">
        <v>129</v>
      </c>
      <c r="Q497">
        <v>129</v>
      </c>
      <c r="R497">
        <v>132</v>
      </c>
      <c r="S497">
        <v>129</v>
      </c>
      <c r="T497">
        <v>129</v>
      </c>
      <c r="U497">
        <v>129</v>
      </c>
      <c r="V497">
        <v>129</v>
      </c>
      <c r="W497">
        <v>129</v>
      </c>
      <c r="X497">
        <v>129</v>
      </c>
      <c r="Y497">
        <v>129</v>
      </c>
      <c r="Z497">
        <v>129</v>
      </c>
      <c r="AA497">
        <v>129</v>
      </c>
      <c r="AB497">
        <v>125</v>
      </c>
      <c r="AC497">
        <v>125</v>
      </c>
      <c r="AD497">
        <v>125</v>
      </c>
      <c r="AE497">
        <v>125</v>
      </c>
      <c r="AF497">
        <v>125</v>
      </c>
      <c r="AG497">
        <v>125</v>
      </c>
      <c r="AH497">
        <v>125</v>
      </c>
      <c r="AI497">
        <v>125</v>
      </c>
      <c r="AJ497">
        <v>125</v>
      </c>
      <c r="AK497">
        <v>125</v>
      </c>
      <c r="AL497">
        <v>125</v>
      </c>
      <c r="AM497">
        <v>125</v>
      </c>
      <c r="AN497">
        <v>119</v>
      </c>
      <c r="AO497">
        <v>119</v>
      </c>
      <c r="AP497">
        <v>119</v>
      </c>
      <c r="AQ497">
        <v>119</v>
      </c>
      <c r="AR497">
        <v>119</v>
      </c>
      <c r="AS497">
        <v>119</v>
      </c>
      <c r="AT497">
        <v>121</v>
      </c>
      <c r="AU497">
        <v>121</v>
      </c>
      <c r="AV497">
        <v>121</v>
      </c>
      <c r="AW497">
        <v>121</v>
      </c>
      <c r="AX497">
        <v>121</v>
      </c>
    </row>
    <row r="498" spans="1:50" x14ac:dyDescent="0.25">
      <c r="A498">
        <v>572</v>
      </c>
      <c r="B498" t="s">
        <v>791</v>
      </c>
      <c r="C498">
        <v>57</v>
      </c>
      <c r="D498" t="s">
        <v>142</v>
      </c>
      <c r="E498">
        <v>5</v>
      </c>
      <c r="F498" t="s">
        <v>143</v>
      </c>
      <c r="G498">
        <v>11</v>
      </c>
      <c r="H498">
        <v>11</v>
      </c>
      <c r="I498">
        <v>11</v>
      </c>
      <c r="J498">
        <v>11</v>
      </c>
      <c r="K498">
        <v>11</v>
      </c>
      <c r="L498">
        <v>11</v>
      </c>
      <c r="M498">
        <v>11</v>
      </c>
      <c r="N498">
        <v>11</v>
      </c>
      <c r="O498">
        <v>11</v>
      </c>
      <c r="P498">
        <v>11</v>
      </c>
      <c r="Q498">
        <v>11</v>
      </c>
      <c r="R498">
        <v>11</v>
      </c>
      <c r="S498">
        <v>11</v>
      </c>
      <c r="T498">
        <v>11</v>
      </c>
      <c r="U498">
        <v>12</v>
      </c>
      <c r="V498">
        <v>12</v>
      </c>
      <c r="W498">
        <v>12</v>
      </c>
      <c r="X498">
        <v>12</v>
      </c>
      <c r="Y498">
        <v>12</v>
      </c>
      <c r="Z498">
        <v>12</v>
      </c>
      <c r="AA498">
        <v>12</v>
      </c>
      <c r="AB498">
        <v>12</v>
      </c>
      <c r="AC498">
        <v>12</v>
      </c>
      <c r="AD498">
        <v>12</v>
      </c>
      <c r="AE498">
        <v>12</v>
      </c>
      <c r="AF498">
        <v>12</v>
      </c>
      <c r="AG498">
        <v>12</v>
      </c>
      <c r="AH498">
        <v>12</v>
      </c>
      <c r="AI498">
        <v>12</v>
      </c>
      <c r="AJ498">
        <v>12</v>
      </c>
      <c r="AK498">
        <v>12</v>
      </c>
      <c r="AL498">
        <v>12</v>
      </c>
      <c r="AM498">
        <v>12</v>
      </c>
      <c r="AN498">
        <v>12</v>
      </c>
      <c r="AO498">
        <v>12</v>
      </c>
      <c r="AP498">
        <v>12</v>
      </c>
      <c r="AQ498">
        <v>12</v>
      </c>
      <c r="AR498">
        <v>12</v>
      </c>
      <c r="AS498">
        <v>12</v>
      </c>
      <c r="AT498">
        <v>12</v>
      </c>
      <c r="AU498">
        <v>12</v>
      </c>
      <c r="AV498">
        <v>12</v>
      </c>
      <c r="AW498">
        <v>12</v>
      </c>
      <c r="AX498">
        <v>12</v>
      </c>
    </row>
    <row r="499" spans="1:50" x14ac:dyDescent="0.25">
      <c r="A499">
        <v>113</v>
      </c>
      <c r="B499" t="s">
        <v>119</v>
      </c>
      <c r="C499">
        <v>11</v>
      </c>
      <c r="D499" t="s">
        <v>95</v>
      </c>
      <c r="E499">
        <v>1</v>
      </c>
      <c r="F499" t="s">
        <v>96</v>
      </c>
      <c r="G499">
        <v>147</v>
      </c>
      <c r="H499">
        <v>147</v>
      </c>
      <c r="I499">
        <v>148</v>
      </c>
      <c r="J499">
        <v>148</v>
      </c>
      <c r="K499">
        <v>148</v>
      </c>
      <c r="L499">
        <v>136</v>
      </c>
      <c r="M499">
        <v>147</v>
      </c>
      <c r="N499">
        <v>148</v>
      </c>
      <c r="O499">
        <v>148</v>
      </c>
      <c r="P499">
        <v>147</v>
      </c>
      <c r="Q499">
        <v>148</v>
      </c>
      <c r="R499">
        <v>148</v>
      </c>
      <c r="S499">
        <v>143</v>
      </c>
      <c r="T499">
        <v>148</v>
      </c>
      <c r="U499">
        <v>148</v>
      </c>
      <c r="V499">
        <v>149</v>
      </c>
      <c r="W499">
        <v>149</v>
      </c>
      <c r="X499">
        <v>151</v>
      </c>
      <c r="Y499">
        <v>151</v>
      </c>
      <c r="Z499">
        <v>151</v>
      </c>
      <c r="AA499">
        <v>149</v>
      </c>
      <c r="AB499">
        <v>151</v>
      </c>
      <c r="AC499">
        <v>149</v>
      </c>
      <c r="AD499">
        <v>148</v>
      </c>
      <c r="AE499">
        <v>148</v>
      </c>
      <c r="AF499">
        <v>149</v>
      </c>
      <c r="AG499">
        <v>151</v>
      </c>
      <c r="AH499">
        <v>149</v>
      </c>
      <c r="AI499">
        <v>150</v>
      </c>
      <c r="AJ499">
        <v>149</v>
      </c>
      <c r="AK499">
        <v>148</v>
      </c>
      <c r="AL499">
        <v>150</v>
      </c>
      <c r="AM499">
        <v>151</v>
      </c>
      <c r="AN499">
        <v>149</v>
      </c>
      <c r="AO499">
        <v>148</v>
      </c>
      <c r="AP499">
        <v>149</v>
      </c>
      <c r="AQ499">
        <v>149</v>
      </c>
      <c r="AR499">
        <v>148</v>
      </c>
      <c r="AS499">
        <v>141</v>
      </c>
      <c r="AT499">
        <v>152</v>
      </c>
      <c r="AU499">
        <v>152</v>
      </c>
      <c r="AV499">
        <v>152</v>
      </c>
      <c r="AW499">
        <v>154</v>
      </c>
      <c r="AX499">
        <v>153</v>
      </c>
    </row>
    <row r="500" spans="1:50" x14ac:dyDescent="0.25">
      <c r="A500">
        <v>113</v>
      </c>
      <c r="B500" t="s">
        <v>119</v>
      </c>
      <c r="C500">
        <v>11</v>
      </c>
      <c r="D500" t="s">
        <v>95</v>
      </c>
      <c r="E500">
        <v>1</v>
      </c>
      <c r="F500" t="s">
        <v>96</v>
      </c>
      <c r="G500">
        <v>27</v>
      </c>
      <c r="H500">
        <v>27</v>
      </c>
      <c r="I500">
        <v>27</v>
      </c>
      <c r="J500">
        <v>25</v>
      </c>
      <c r="K500">
        <v>26</v>
      </c>
      <c r="L500">
        <v>28</v>
      </c>
      <c r="M500">
        <v>28</v>
      </c>
      <c r="N500">
        <v>28</v>
      </c>
      <c r="O500">
        <v>26</v>
      </c>
      <c r="P500">
        <v>25</v>
      </c>
      <c r="Q500">
        <v>25</v>
      </c>
      <c r="R500">
        <v>27</v>
      </c>
      <c r="S500">
        <v>28</v>
      </c>
      <c r="T500">
        <v>28</v>
      </c>
      <c r="U500">
        <v>27</v>
      </c>
      <c r="V500">
        <v>29</v>
      </c>
      <c r="W500">
        <v>28</v>
      </c>
      <c r="X500">
        <v>28</v>
      </c>
      <c r="Y500">
        <v>26</v>
      </c>
      <c r="Z500">
        <v>28</v>
      </c>
      <c r="AA500">
        <v>27</v>
      </c>
      <c r="AB500">
        <v>27</v>
      </c>
      <c r="AC500">
        <v>28</v>
      </c>
      <c r="AD500">
        <v>28</v>
      </c>
      <c r="AE500">
        <v>26</v>
      </c>
      <c r="AF500">
        <v>27</v>
      </c>
      <c r="AG500">
        <v>31</v>
      </c>
      <c r="AH500">
        <v>30</v>
      </c>
      <c r="AI500">
        <v>30</v>
      </c>
      <c r="AJ500">
        <v>30</v>
      </c>
      <c r="AK500">
        <v>31</v>
      </c>
      <c r="AL500">
        <v>30</v>
      </c>
      <c r="AM500">
        <v>31</v>
      </c>
      <c r="AN500">
        <v>31</v>
      </c>
      <c r="AO500">
        <v>30</v>
      </c>
      <c r="AP500">
        <v>31</v>
      </c>
      <c r="AQ500">
        <v>29</v>
      </c>
      <c r="AR500">
        <v>31</v>
      </c>
      <c r="AS500">
        <v>28</v>
      </c>
      <c r="AT500">
        <v>32</v>
      </c>
      <c r="AU500">
        <v>30</v>
      </c>
      <c r="AV500">
        <v>31</v>
      </c>
      <c r="AW500">
        <v>31</v>
      </c>
      <c r="AX500">
        <v>31</v>
      </c>
    </row>
    <row r="501" spans="1:50" x14ac:dyDescent="0.25">
      <c r="A501">
        <v>569</v>
      </c>
      <c r="B501" t="s">
        <v>499</v>
      </c>
      <c r="C501">
        <v>56</v>
      </c>
      <c r="D501" t="s">
        <v>265</v>
      </c>
      <c r="E501">
        <v>5</v>
      </c>
      <c r="F501" t="s">
        <v>143</v>
      </c>
      <c r="G501">
        <v>24</v>
      </c>
      <c r="H501">
        <v>25</v>
      </c>
      <c r="I501">
        <v>24</v>
      </c>
      <c r="J501">
        <v>22</v>
      </c>
      <c r="K501">
        <v>22</v>
      </c>
      <c r="L501">
        <v>24</v>
      </c>
      <c r="M501">
        <v>23</v>
      </c>
      <c r="N501">
        <v>25</v>
      </c>
      <c r="O501">
        <v>25</v>
      </c>
      <c r="P501">
        <v>25</v>
      </c>
      <c r="Q501">
        <v>23</v>
      </c>
      <c r="R501">
        <v>26</v>
      </c>
      <c r="S501">
        <v>25</v>
      </c>
      <c r="T501">
        <v>25</v>
      </c>
      <c r="U501">
        <v>24</v>
      </c>
      <c r="V501">
        <v>24</v>
      </c>
      <c r="W501">
        <v>24</v>
      </c>
      <c r="X501">
        <v>26</v>
      </c>
      <c r="Y501">
        <v>23</v>
      </c>
      <c r="Z501">
        <v>23</v>
      </c>
      <c r="AA501">
        <v>23</v>
      </c>
      <c r="AB501">
        <v>24</v>
      </c>
      <c r="AC501">
        <v>10</v>
      </c>
      <c r="AD501">
        <v>13</v>
      </c>
      <c r="AE501">
        <v>22</v>
      </c>
      <c r="AF501">
        <v>26</v>
      </c>
      <c r="AG501">
        <v>23</v>
      </c>
      <c r="AH501">
        <v>24</v>
      </c>
      <c r="AI501">
        <v>23</v>
      </c>
      <c r="AJ501">
        <v>25</v>
      </c>
      <c r="AK501">
        <v>23</v>
      </c>
      <c r="AL501">
        <v>25</v>
      </c>
      <c r="AM501">
        <v>22</v>
      </c>
      <c r="AN501">
        <v>24</v>
      </c>
      <c r="AO501">
        <v>22</v>
      </c>
      <c r="AP501">
        <v>23</v>
      </c>
      <c r="AQ501">
        <v>24</v>
      </c>
      <c r="AR501">
        <v>24</v>
      </c>
      <c r="AS501">
        <v>25</v>
      </c>
      <c r="AT501">
        <v>35</v>
      </c>
      <c r="AU501">
        <v>33</v>
      </c>
      <c r="AV501">
        <v>34</v>
      </c>
      <c r="AW501">
        <v>30</v>
      </c>
      <c r="AX501">
        <v>24</v>
      </c>
    </row>
    <row r="502" spans="1:50" x14ac:dyDescent="0.25">
      <c r="A502">
        <v>113</v>
      </c>
      <c r="B502" t="s">
        <v>119</v>
      </c>
      <c r="C502">
        <v>11</v>
      </c>
      <c r="D502" t="s">
        <v>95</v>
      </c>
      <c r="E502">
        <v>1</v>
      </c>
      <c r="F502" t="s">
        <v>96</v>
      </c>
      <c r="G502">
        <v>30</v>
      </c>
      <c r="H502">
        <v>32</v>
      </c>
      <c r="I502">
        <v>32</v>
      </c>
      <c r="J502">
        <v>32</v>
      </c>
      <c r="K502">
        <v>32</v>
      </c>
      <c r="L502">
        <v>32</v>
      </c>
      <c r="M502">
        <v>32</v>
      </c>
      <c r="N502">
        <v>32</v>
      </c>
      <c r="O502">
        <v>32</v>
      </c>
      <c r="P502">
        <v>32</v>
      </c>
      <c r="Q502">
        <v>32</v>
      </c>
      <c r="R502">
        <v>32</v>
      </c>
      <c r="S502">
        <v>32</v>
      </c>
      <c r="T502">
        <v>32</v>
      </c>
      <c r="U502">
        <v>36</v>
      </c>
      <c r="V502">
        <v>36</v>
      </c>
      <c r="W502">
        <v>38</v>
      </c>
      <c r="X502">
        <v>39</v>
      </c>
      <c r="Y502">
        <v>39</v>
      </c>
      <c r="Z502">
        <v>39</v>
      </c>
      <c r="AA502">
        <v>39</v>
      </c>
      <c r="AB502">
        <v>39</v>
      </c>
      <c r="AC502">
        <v>39</v>
      </c>
      <c r="AD502">
        <v>39</v>
      </c>
      <c r="AE502">
        <v>39</v>
      </c>
      <c r="AF502">
        <v>42</v>
      </c>
      <c r="AG502">
        <v>42</v>
      </c>
      <c r="AH502">
        <v>42</v>
      </c>
      <c r="AI502">
        <v>42</v>
      </c>
      <c r="AJ502">
        <v>42</v>
      </c>
      <c r="AK502">
        <v>42</v>
      </c>
      <c r="AL502">
        <v>39</v>
      </c>
      <c r="AM502">
        <v>39</v>
      </c>
      <c r="AN502">
        <v>39</v>
      </c>
      <c r="AO502">
        <v>39</v>
      </c>
      <c r="AP502">
        <v>39</v>
      </c>
      <c r="AQ502">
        <v>39</v>
      </c>
      <c r="AR502">
        <v>39</v>
      </c>
      <c r="AS502">
        <v>39</v>
      </c>
      <c r="AT502">
        <v>39</v>
      </c>
      <c r="AU502">
        <v>39</v>
      </c>
      <c r="AV502">
        <v>39</v>
      </c>
      <c r="AW502">
        <v>39</v>
      </c>
      <c r="AX502">
        <v>39</v>
      </c>
    </row>
    <row r="503" spans="1:50" x14ac:dyDescent="0.25">
      <c r="A503">
        <v>231</v>
      </c>
      <c r="B503" t="s">
        <v>353</v>
      </c>
      <c r="C503">
        <v>23</v>
      </c>
      <c r="D503" t="s">
        <v>354</v>
      </c>
      <c r="E503">
        <v>2</v>
      </c>
      <c r="F503" t="s">
        <v>355</v>
      </c>
      <c r="G503">
        <v>24</v>
      </c>
      <c r="H503">
        <v>24</v>
      </c>
      <c r="I503">
        <v>24</v>
      </c>
      <c r="J503">
        <v>24</v>
      </c>
      <c r="K503">
        <v>24</v>
      </c>
      <c r="L503">
        <v>24</v>
      </c>
      <c r="M503">
        <v>24</v>
      </c>
      <c r="N503">
        <v>24</v>
      </c>
      <c r="O503">
        <v>24</v>
      </c>
      <c r="P503">
        <v>24</v>
      </c>
      <c r="Q503">
        <v>24</v>
      </c>
      <c r="R503">
        <v>24</v>
      </c>
      <c r="S503">
        <v>24</v>
      </c>
      <c r="T503">
        <v>24</v>
      </c>
      <c r="U503">
        <v>24</v>
      </c>
      <c r="V503">
        <v>24</v>
      </c>
      <c r="W503">
        <v>24</v>
      </c>
      <c r="X503">
        <v>24</v>
      </c>
      <c r="Y503">
        <v>24</v>
      </c>
      <c r="Z503">
        <v>24</v>
      </c>
      <c r="AA503">
        <v>24</v>
      </c>
      <c r="AB503">
        <v>24</v>
      </c>
      <c r="AC503">
        <v>24</v>
      </c>
      <c r="AD503">
        <v>24</v>
      </c>
      <c r="AE503">
        <v>24</v>
      </c>
      <c r="AF503">
        <v>24</v>
      </c>
      <c r="AG503">
        <v>24</v>
      </c>
      <c r="AH503">
        <v>24</v>
      </c>
      <c r="AI503">
        <v>24</v>
      </c>
      <c r="AJ503">
        <v>24</v>
      </c>
      <c r="AK503">
        <v>24</v>
      </c>
      <c r="AL503">
        <v>24</v>
      </c>
      <c r="AM503">
        <v>24</v>
      </c>
      <c r="AN503">
        <v>24</v>
      </c>
      <c r="AO503">
        <v>24</v>
      </c>
      <c r="AP503">
        <v>24</v>
      </c>
      <c r="AQ503">
        <v>24</v>
      </c>
      <c r="AR503">
        <v>24</v>
      </c>
      <c r="AS503">
        <v>24</v>
      </c>
      <c r="AT503">
        <v>24</v>
      </c>
      <c r="AU503">
        <v>24</v>
      </c>
      <c r="AV503">
        <v>24</v>
      </c>
      <c r="AW503">
        <v>24</v>
      </c>
      <c r="AX503">
        <v>24</v>
      </c>
    </row>
    <row r="504" spans="1:50" x14ac:dyDescent="0.25">
      <c r="A504">
        <v>113</v>
      </c>
      <c r="B504" t="s">
        <v>119</v>
      </c>
      <c r="C504">
        <v>11</v>
      </c>
      <c r="D504" t="s">
        <v>95</v>
      </c>
      <c r="E504">
        <v>1</v>
      </c>
      <c r="F504" t="s">
        <v>96</v>
      </c>
      <c r="G504">
        <v>133</v>
      </c>
      <c r="H504">
        <v>126</v>
      </c>
      <c r="I504">
        <v>126</v>
      </c>
      <c r="J504">
        <v>126</v>
      </c>
      <c r="K504">
        <v>128</v>
      </c>
      <c r="L504">
        <v>118</v>
      </c>
      <c r="M504">
        <v>128</v>
      </c>
      <c r="N504">
        <v>129</v>
      </c>
      <c r="O504">
        <v>128</v>
      </c>
      <c r="P504">
        <v>133</v>
      </c>
      <c r="Q504">
        <v>130</v>
      </c>
      <c r="R504">
        <v>133</v>
      </c>
      <c r="S504">
        <v>131</v>
      </c>
      <c r="T504">
        <v>132</v>
      </c>
      <c r="U504">
        <v>116</v>
      </c>
      <c r="V504">
        <v>114</v>
      </c>
      <c r="W504">
        <v>114</v>
      </c>
      <c r="X504">
        <v>115</v>
      </c>
      <c r="Y504">
        <v>85</v>
      </c>
      <c r="Z504">
        <v>91</v>
      </c>
      <c r="AA504">
        <v>107</v>
      </c>
      <c r="AB504">
        <v>106</v>
      </c>
      <c r="AC504">
        <v>106</v>
      </c>
      <c r="AD504">
        <v>102</v>
      </c>
      <c r="AE504">
        <v>92</v>
      </c>
      <c r="AF504">
        <v>100</v>
      </c>
      <c r="AG504">
        <v>90</v>
      </c>
      <c r="AH504">
        <v>91</v>
      </c>
      <c r="AI504">
        <v>92</v>
      </c>
      <c r="AJ504">
        <v>89</v>
      </c>
      <c r="AK504">
        <v>90</v>
      </c>
      <c r="AL504">
        <v>86</v>
      </c>
      <c r="AM504">
        <v>86</v>
      </c>
      <c r="AN504">
        <v>77</v>
      </c>
      <c r="AO504">
        <v>79</v>
      </c>
      <c r="AP504">
        <v>78</v>
      </c>
      <c r="AQ504">
        <v>86</v>
      </c>
      <c r="AR504">
        <v>83</v>
      </c>
      <c r="AS504">
        <v>76</v>
      </c>
      <c r="AT504">
        <v>87</v>
      </c>
      <c r="AU504">
        <v>78</v>
      </c>
      <c r="AV504">
        <v>79</v>
      </c>
      <c r="AW504">
        <v>87</v>
      </c>
      <c r="AX504">
        <v>93</v>
      </c>
    </row>
    <row r="505" spans="1:50" x14ac:dyDescent="0.25">
      <c r="A505">
        <v>114</v>
      </c>
      <c r="B505" t="s">
        <v>94</v>
      </c>
      <c r="C505">
        <v>11</v>
      </c>
      <c r="D505" t="s">
        <v>95</v>
      </c>
      <c r="E505">
        <v>1</v>
      </c>
      <c r="F505" t="s">
        <v>96</v>
      </c>
      <c r="G505">
        <v>119</v>
      </c>
      <c r="H505">
        <v>119</v>
      </c>
      <c r="I505">
        <v>119</v>
      </c>
      <c r="J505">
        <v>119</v>
      </c>
      <c r="K505">
        <v>119</v>
      </c>
      <c r="L505">
        <v>121</v>
      </c>
      <c r="M505">
        <v>121</v>
      </c>
      <c r="N505">
        <v>121</v>
      </c>
      <c r="O505">
        <v>119</v>
      </c>
      <c r="P505">
        <v>119</v>
      </c>
      <c r="Q505">
        <v>119</v>
      </c>
      <c r="R505">
        <v>120</v>
      </c>
      <c r="S505">
        <v>119</v>
      </c>
      <c r="T505">
        <v>119</v>
      </c>
      <c r="U505">
        <v>119</v>
      </c>
      <c r="V505">
        <v>119</v>
      </c>
      <c r="W505">
        <v>119</v>
      </c>
      <c r="X505">
        <v>119</v>
      </c>
      <c r="Y505">
        <v>119</v>
      </c>
      <c r="Z505">
        <v>119</v>
      </c>
      <c r="AA505">
        <v>120</v>
      </c>
      <c r="AB505">
        <v>119</v>
      </c>
      <c r="AC505">
        <v>119</v>
      </c>
      <c r="AD505">
        <v>119</v>
      </c>
      <c r="AE505">
        <v>119</v>
      </c>
      <c r="AF505">
        <v>119</v>
      </c>
      <c r="AG505">
        <v>119</v>
      </c>
      <c r="AH505">
        <v>107</v>
      </c>
      <c r="AI505">
        <v>103</v>
      </c>
      <c r="AJ505">
        <v>103</v>
      </c>
      <c r="AK505">
        <v>101</v>
      </c>
      <c r="AL505">
        <v>103</v>
      </c>
      <c r="AM505">
        <v>103</v>
      </c>
      <c r="AN505">
        <v>103</v>
      </c>
      <c r="AO505">
        <v>103</v>
      </c>
      <c r="AP505">
        <v>103</v>
      </c>
      <c r="AQ505">
        <v>103</v>
      </c>
      <c r="AR505">
        <v>103</v>
      </c>
      <c r="AS505">
        <v>103</v>
      </c>
      <c r="AT505">
        <v>103</v>
      </c>
      <c r="AU505">
        <v>103</v>
      </c>
      <c r="AV505">
        <v>103</v>
      </c>
      <c r="AW505">
        <v>103</v>
      </c>
      <c r="AX505">
        <v>103</v>
      </c>
    </row>
    <row r="506" spans="1:50" x14ac:dyDescent="0.25">
      <c r="A506">
        <v>113</v>
      </c>
      <c r="B506" t="s">
        <v>119</v>
      </c>
      <c r="C506">
        <v>11</v>
      </c>
      <c r="D506" t="s">
        <v>95</v>
      </c>
      <c r="E506">
        <v>1</v>
      </c>
      <c r="F506" t="s">
        <v>96</v>
      </c>
      <c r="G506">
        <v>52</v>
      </c>
      <c r="H506">
        <v>52</v>
      </c>
      <c r="I506">
        <v>52</v>
      </c>
      <c r="J506">
        <v>54</v>
      </c>
      <c r="K506">
        <v>54</v>
      </c>
      <c r="L506">
        <v>54</v>
      </c>
      <c r="M506">
        <v>52</v>
      </c>
      <c r="N506">
        <v>52</v>
      </c>
      <c r="O506">
        <v>52</v>
      </c>
      <c r="P506">
        <v>52</v>
      </c>
      <c r="Q506">
        <v>52</v>
      </c>
      <c r="R506">
        <v>52</v>
      </c>
      <c r="S506">
        <v>52</v>
      </c>
      <c r="T506">
        <v>52</v>
      </c>
      <c r="U506">
        <v>51</v>
      </c>
      <c r="V506">
        <v>49</v>
      </c>
      <c r="W506">
        <v>54</v>
      </c>
      <c r="X506">
        <v>54</v>
      </c>
      <c r="Y506">
        <v>52</v>
      </c>
      <c r="Z506">
        <v>54</v>
      </c>
      <c r="AA506">
        <v>54</v>
      </c>
      <c r="AB506">
        <v>56</v>
      </c>
      <c r="AC506">
        <v>56</v>
      </c>
      <c r="AD506">
        <v>56</v>
      </c>
      <c r="AE506">
        <v>56</v>
      </c>
      <c r="AF506">
        <v>55</v>
      </c>
      <c r="AG506">
        <v>55</v>
      </c>
      <c r="AH506">
        <v>56</v>
      </c>
      <c r="AI506">
        <v>54</v>
      </c>
      <c r="AJ506">
        <v>52</v>
      </c>
      <c r="AK506">
        <v>52</v>
      </c>
      <c r="AL506">
        <v>52</v>
      </c>
      <c r="AM506">
        <v>52</v>
      </c>
      <c r="AN506">
        <v>48</v>
      </c>
      <c r="AO506">
        <v>52</v>
      </c>
      <c r="AP506">
        <v>52</v>
      </c>
      <c r="AQ506">
        <v>52</v>
      </c>
      <c r="AR506">
        <v>52</v>
      </c>
      <c r="AS506">
        <v>52</v>
      </c>
      <c r="AT506">
        <v>52</v>
      </c>
      <c r="AU506">
        <v>50</v>
      </c>
      <c r="AV506">
        <v>50</v>
      </c>
      <c r="AW506">
        <v>48</v>
      </c>
      <c r="AX506">
        <v>48</v>
      </c>
    </row>
    <row r="507" spans="1:50" x14ac:dyDescent="0.25">
      <c r="A507">
        <v>113</v>
      </c>
      <c r="B507" t="s">
        <v>119</v>
      </c>
      <c r="C507">
        <v>11</v>
      </c>
      <c r="D507" t="s">
        <v>95</v>
      </c>
      <c r="E507">
        <v>1</v>
      </c>
      <c r="F507" t="s">
        <v>96</v>
      </c>
      <c r="G507">
        <v>75</v>
      </c>
      <c r="H507">
        <v>73</v>
      </c>
      <c r="I507">
        <v>73</v>
      </c>
      <c r="J507">
        <v>75</v>
      </c>
      <c r="K507">
        <v>74</v>
      </c>
      <c r="L507">
        <v>73</v>
      </c>
      <c r="M507">
        <v>74</v>
      </c>
      <c r="N507">
        <v>73</v>
      </c>
      <c r="O507">
        <v>76</v>
      </c>
      <c r="P507">
        <v>73</v>
      </c>
      <c r="Q507">
        <v>75</v>
      </c>
      <c r="R507">
        <v>73</v>
      </c>
      <c r="S507">
        <v>73</v>
      </c>
      <c r="T507">
        <v>73</v>
      </c>
      <c r="U507">
        <v>84</v>
      </c>
      <c r="V507">
        <v>85</v>
      </c>
      <c r="W507">
        <v>86</v>
      </c>
      <c r="X507">
        <v>93</v>
      </c>
      <c r="Y507">
        <v>93</v>
      </c>
      <c r="Z507">
        <v>94</v>
      </c>
      <c r="AA507">
        <v>99</v>
      </c>
      <c r="AB507">
        <v>98</v>
      </c>
      <c r="AC507">
        <v>82</v>
      </c>
      <c r="AD507">
        <v>82</v>
      </c>
      <c r="AE507">
        <v>82</v>
      </c>
      <c r="AF507">
        <v>82</v>
      </c>
      <c r="AG507">
        <v>82</v>
      </c>
      <c r="AH507">
        <v>83</v>
      </c>
      <c r="AI507">
        <v>82</v>
      </c>
      <c r="AJ507">
        <v>268</v>
      </c>
      <c r="AK507">
        <v>273</v>
      </c>
      <c r="AL507">
        <v>273</v>
      </c>
      <c r="AM507">
        <v>273</v>
      </c>
      <c r="AN507">
        <v>271</v>
      </c>
      <c r="AO507">
        <v>271</v>
      </c>
      <c r="AP507">
        <v>273</v>
      </c>
      <c r="AQ507">
        <v>273</v>
      </c>
      <c r="AR507">
        <v>264</v>
      </c>
      <c r="AS507">
        <v>263</v>
      </c>
      <c r="AT507">
        <v>263</v>
      </c>
      <c r="AU507">
        <v>264</v>
      </c>
      <c r="AV507">
        <v>264</v>
      </c>
      <c r="AW507">
        <v>264</v>
      </c>
      <c r="AX507">
        <v>263</v>
      </c>
    </row>
    <row r="508" spans="1:50" x14ac:dyDescent="0.25">
      <c r="A508">
        <v>113</v>
      </c>
      <c r="B508" t="s">
        <v>119</v>
      </c>
      <c r="C508">
        <v>11</v>
      </c>
      <c r="D508" t="s">
        <v>95</v>
      </c>
      <c r="E508">
        <v>1</v>
      </c>
      <c r="F508" t="s">
        <v>96</v>
      </c>
      <c r="G508">
        <v>58</v>
      </c>
      <c r="H508">
        <v>60</v>
      </c>
      <c r="I508">
        <v>60</v>
      </c>
      <c r="J508">
        <v>56</v>
      </c>
      <c r="K508">
        <v>57</v>
      </c>
      <c r="L508">
        <v>59</v>
      </c>
      <c r="M508">
        <v>58</v>
      </c>
      <c r="N508">
        <v>57</v>
      </c>
      <c r="O508">
        <v>0</v>
      </c>
      <c r="P508">
        <v>64</v>
      </c>
      <c r="Q508">
        <v>64</v>
      </c>
      <c r="R508">
        <v>60</v>
      </c>
      <c r="S508">
        <v>60</v>
      </c>
      <c r="T508">
        <v>60</v>
      </c>
      <c r="U508">
        <v>64</v>
      </c>
      <c r="V508">
        <v>59</v>
      </c>
      <c r="W508">
        <v>57</v>
      </c>
      <c r="X508">
        <v>59</v>
      </c>
      <c r="Y508">
        <v>59</v>
      </c>
      <c r="Z508">
        <v>59</v>
      </c>
      <c r="AA508">
        <v>61</v>
      </c>
      <c r="AB508">
        <v>61</v>
      </c>
      <c r="AC508">
        <v>59</v>
      </c>
      <c r="AD508">
        <v>59</v>
      </c>
      <c r="AE508">
        <v>58</v>
      </c>
      <c r="AF508">
        <v>59</v>
      </c>
      <c r="AG508">
        <v>59</v>
      </c>
      <c r="AH508">
        <v>60</v>
      </c>
      <c r="AI508">
        <v>59</v>
      </c>
      <c r="AJ508">
        <v>59</v>
      </c>
      <c r="AK508">
        <v>58</v>
      </c>
      <c r="AL508">
        <v>59</v>
      </c>
      <c r="AM508">
        <v>57</v>
      </c>
      <c r="AN508">
        <v>59</v>
      </c>
      <c r="AO508">
        <v>59</v>
      </c>
      <c r="AP508">
        <v>56</v>
      </c>
      <c r="AQ508">
        <v>57</v>
      </c>
      <c r="AR508">
        <v>56</v>
      </c>
      <c r="AS508">
        <v>57</v>
      </c>
      <c r="AT508">
        <v>57</v>
      </c>
      <c r="AU508">
        <v>57</v>
      </c>
      <c r="AV508">
        <v>57</v>
      </c>
      <c r="AW508">
        <v>57</v>
      </c>
      <c r="AX508">
        <v>57</v>
      </c>
    </row>
    <row r="509" spans="1:50" x14ac:dyDescent="0.25">
      <c r="A509">
        <v>113</v>
      </c>
      <c r="B509" t="s">
        <v>119</v>
      </c>
      <c r="C509">
        <v>11</v>
      </c>
      <c r="D509" t="s">
        <v>95</v>
      </c>
      <c r="E509">
        <v>1</v>
      </c>
      <c r="F509" t="s">
        <v>96</v>
      </c>
      <c r="G509">
        <v>34</v>
      </c>
      <c r="H509">
        <v>35</v>
      </c>
      <c r="I509">
        <v>34</v>
      </c>
      <c r="J509">
        <v>34</v>
      </c>
      <c r="K509">
        <v>37</v>
      </c>
      <c r="L509">
        <v>34</v>
      </c>
      <c r="M509">
        <v>36</v>
      </c>
      <c r="N509">
        <v>34</v>
      </c>
      <c r="O509">
        <v>35</v>
      </c>
      <c r="P509">
        <v>36</v>
      </c>
      <c r="Q509">
        <v>33</v>
      </c>
      <c r="R509">
        <v>34</v>
      </c>
      <c r="S509">
        <v>35</v>
      </c>
      <c r="T509">
        <v>35</v>
      </c>
      <c r="U509">
        <v>36</v>
      </c>
      <c r="V509">
        <v>35</v>
      </c>
      <c r="W509">
        <v>35</v>
      </c>
      <c r="X509">
        <v>34</v>
      </c>
      <c r="Y509">
        <v>35</v>
      </c>
      <c r="Z509">
        <v>35</v>
      </c>
      <c r="AA509">
        <v>35</v>
      </c>
      <c r="AB509">
        <v>35</v>
      </c>
      <c r="AC509">
        <v>35</v>
      </c>
      <c r="AD509">
        <v>34</v>
      </c>
      <c r="AE509">
        <v>35</v>
      </c>
      <c r="AF509">
        <v>35</v>
      </c>
      <c r="AG509">
        <v>37</v>
      </c>
      <c r="AH509">
        <v>34</v>
      </c>
      <c r="AI509">
        <v>35</v>
      </c>
      <c r="AJ509">
        <v>35</v>
      </c>
      <c r="AK509">
        <v>35</v>
      </c>
      <c r="AL509">
        <v>35</v>
      </c>
      <c r="AM509">
        <v>35</v>
      </c>
      <c r="AN509">
        <v>36</v>
      </c>
      <c r="AO509">
        <v>36</v>
      </c>
      <c r="AP509">
        <v>34</v>
      </c>
      <c r="AQ509">
        <v>36</v>
      </c>
      <c r="AR509">
        <v>36</v>
      </c>
      <c r="AS509">
        <v>37</v>
      </c>
      <c r="AT509">
        <v>36</v>
      </c>
      <c r="AU509">
        <v>35</v>
      </c>
      <c r="AV509">
        <v>36</v>
      </c>
      <c r="AW509">
        <v>35</v>
      </c>
      <c r="AX509">
        <v>36</v>
      </c>
    </row>
    <row r="510" spans="1:50" x14ac:dyDescent="0.25">
      <c r="A510">
        <v>113</v>
      </c>
      <c r="B510" t="s">
        <v>119</v>
      </c>
      <c r="C510">
        <v>11</v>
      </c>
      <c r="D510" t="s">
        <v>95</v>
      </c>
      <c r="E510">
        <v>1</v>
      </c>
      <c r="F510" t="s">
        <v>96</v>
      </c>
      <c r="G510">
        <v>167</v>
      </c>
      <c r="H510">
        <v>167</v>
      </c>
      <c r="I510">
        <v>167</v>
      </c>
      <c r="J510">
        <v>165</v>
      </c>
      <c r="K510">
        <v>165</v>
      </c>
      <c r="L510">
        <v>165</v>
      </c>
      <c r="M510">
        <v>166</v>
      </c>
      <c r="N510">
        <v>166</v>
      </c>
      <c r="O510">
        <v>166</v>
      </c>
      <c r="P510">
        <v>166</v>
      </c>
      <c r="Q510">
        <v>166</v>
      </c>
      <c r="R510">
        <v>166</v>
      </c>
      <c r="S510">
        <v>166</v>
      </c>
      <c r="T510">
        <v>166</v>
      </c>
      <c r="U510">
        <v>166</v>
      </c>
      <c r="V510">
        <v>166</v>
      </c>
      <c r="W510">
        <v>166</v>
      </c>
      <c r="X510">
        <v>166</v>
      </c>
      <c r="Y510">
        <v>166</v>
      </c>
      <c r="Z510">
        <v>165</v>
      </c>
      <c r="AA510">
        <v>165</v>
      </c>
      <c r="AB510">
        <v>165</v>
      </c>
      <c r="AC510">
        <v>167</v>
      </c>
      <c r="AD510">
        <v>167</v>
      </c>
      <c r="AE510">
        <v>167</v>
      </c>
      <c r="AF510">
        <v>167</v>
      </c>
      <c r="AG510">
        <v>167</v>
      </c>
      <c r="AH510">
        <v>165</v>
      </c>
      <c r="AI510">
        <v>165</v>
      </c>
      <c r="AJ510">
        <v>165</v>
      </c>
      <c r="AK510">
        <v>166</v>
      </c>
      <c r="AL510">
        <v>165</v>
      </c>
      <c r="AM510">
        <v>157</v>
      </c>
      <c r="AN510">
        <v>166</v>
      </c>
      <c r="AO510">
        <v>166</v>
      </c>
      <c r="AP510">
        <v>166</v>
      </c>
      <c r="AQ510">
        <v>166</v>
      </c>
      <c r="AR510">
        <v>165</v>
      </c>
      <c r="AS510">
        <v>166</v>
      </c>
      <c r="AT510">
        <v>166</v>
      </c>
      <c r="AU510">
        <v>167</v>
      </c>
      <c r="AV510">
        <v>169</v>
      </c>
      <c r="AW510">
        <v>172</v>
      </c>
      <c r="AX510">
        <v>175</v>
      </c>
    </row>
    <row r="511" spans="1:50" x14ac:dyDescent="0.25">
      <c r="A511">
        <v>113</v>
      </c>
      <c r="B511" t="s">
        <v>119</v>
      </c>
      <c r="C511">
        <v>11</v>
      </c>
      <c r="D511" t="s">
        <v>95</v>
      </c>
      <c r="E511">
        <v>1</v>
      </c>
      <c r="F511" t="s">
        <v>96</v>
      </c>
      <c r="G511">
        <v>97</v>
      </c>
      <c r="H511">
        <v>97</v>
      </c>
      <c r="I511">
        <v>91</v>
      </c>
      <c r="J511">
        <v>91</v>
      </c>
      <c r="K511">
        <v>89</v>
      </c>
      <c r="L511">
        <v>99</v>
      </c>
      <c r="M511">
        <v>98</v>
      </c>
      <c r="N511">
        <v>99</v>
      </c>
      <c r="O511">
        <v>97</v>
      </c>
      <c r="P511">
        <v>108</v>
      </c>
      <c r="Q511">
        <v>105</v>
      </c>
      <c r="R511">
        <v>107</v>
      </c>
      <c r="S511">
        <v>108</v>
      </c>
      <c r="T511">
        <v>106</v>
      </c>
      <c r="U511">
        <v>105</v>
      </c>
      <c r="V511">
        <v>92</v>
      </c>
      <c r="W511">
        <v>123</v>
      </c>
      <c r="X511">
        <v>121</v>
      </c>
      <c r="Y511">
        <v>130</v>
      </c>
      <c r="Z511">
        <v>123</v>
      </c>
      <c r="AA511">
        <v>123</v>
      </c>
      <c r="AB511">
        <v>123</v>
      </c>
      <c r="AC511">
        <v>121</v>
      </c>
      <c r="AD511">
        <v>123</v>
      </c>
      <c r="AE511">
        <v>123</v>
      </c>
      <c r="AF511">
        <v>123</v>
      </c>
      <c r="AG511">
        <v>123</v>
      </c>
      <c r="AH511">
        <v>123</v>
      </c>
      <c r="AI511">
        <v>123</v>
      </c>
      <c r="AJ511">
        <v>126</v>
      </c>
      <c r="AK511">
        <v>126</v>
      </c>
      <c r="AL511">
        <v>125</v>
      </c>
      <c r="AM511">
        <v>124</v>
      </c>
      <c r="AN511">
        <v>125</v>
      </c>
      <c r="AO511">
        <v>122</v>
      </c>
      <c r="AP511">
        <v>122</v>
      </c>
      <c r="AQ511">
        <v>123</v>
      </c>
      <c r="AR511">
        <v>118</v>
      </c>
      <c r="AS511">
        <v>118</v>
      </c>
      <c r="AT511">
        <v>120</v>
      </c>
      <c r="AU511">
        <v>108</v>
      </c>
      <c r="AV511">
        <v>95</v>
      </c>
      <c r="AW511">
        <v>108</v>
      </c>
      <c r="AX511">
        <v>108</v>
      </c>
    </row>
    <row r="512" spans="1:50" x14ac:dyDescent="0.25">
      <c r="A512">
        <v>113</v>
      </c>
      <c r="B512" t="s">
        <v>119</v>
      </c>
      <c r="C512">
        <v>11</v>
      </c>
      <c r="D512" t="s">
        <v>95</v>
      </c>
      <c r="E512">
        <v>1</v>
      </c>
      <c r="F512" t="s">
        <v>96</v>
      </c>
      <c r="G512">
        <v>25</v>
      </c>
      <c r="H512">
        <v>25</v>
      </c>
      <c r="I512">
        <v>25</v>
      </c>
      <c r="J512">
        <v>25</v>
      </c>
      <c r="K512">
        <v>25</v>
      </c>
      <c r="L512">
        <v>25</v>
      </c>
      <c r="M512">
        <v>25</v>
      </c>
      <c r="N512">
        <v>25</v>
      </c>
      <c r="O512">
        <v>25</v>
      </c>
      <c r="P512">
        <v>25</v>
      </c>
      <c r="Q512">
        <v>25</v>
      </c>
      <c r="R512">
        <v>25</v>
      </c>
      <c r="S512">
        <v>25</v>
      </c>
      <c r="T512">
        <v>25</v>
      </c>
      <c r="U512">
        <v>25</v>
      </c>
      <c r="V512">
        <v>25</v>
      </c>
      <c r="W512">
        <v>25</v>
      </c>
      <c r="X512">
        <v>25</v>
      </c>
      <c r="Y512">
        <v>25</v>
      </c>
      <c r="Z512">
        <v>33</v>
      </c>
      <c r="AA512">
        <v>33</v>
      </c>
      <c r="AB512">
        <v>33</v>
      </c>
      <c r="AC512">
        <v>33</v>
      </c>
      <c r="AD512">
        <v>33</v>
      </c>
      <c r="AE512">
        <v>33</v>
      </c>
      <c r="AF512">
        <v>33</v>
      </c>
      <c r="AG512">
        <v>33</v>
      </c>
      <c r="AH512">
        <v>33</v>
      </c>
      <c r="AI512">
        <v>33</v>
      </c>
      <c r="AJ512">
        <v>33</v>
      </c>
      <c r="AK512">
        <v>33</v>
      </c>
      <c r="AL512">
        <v>33</v>
      </c>
      <c r="AM512">
        <v>33</v>
      </c>
      <c r="AN512">
        <v>31</v>
      </c>
      <c r="AO512">
        <v>31</v>
      </c>
      <c r="AP512">
        <v>31</v>
      </c>
      <c r="AQ512">
        <v>27</v>
      </c>
      <c r="AR512">
        <v>21</v>
      </c>
      <c r="AS512">
        <v>21</v>
      </c>
      <c r="AT512">
        <v>21</v>
      </c>
      <c r="AU512">
        <v>21</v>
      </c>
      <c r="AV512">
        <v>21</v>
      </c>
      <c r="AW512">
        <v>21</v>
      </c>
      <c r="AX512">
        <v>21</v>
      </c>
    </row>
    <row r="513" spans="1:50" x14ac:dyDescent="0.25">
      <c r="A513">
        <v>113</v>
      </c>
      <c r="B513" t="s">
        <v>119</v>
      </c>
      <c r="C513">
        <v>11</v>
      </c>
      <c r="D513" t="s">
        <v>95</v>
      </c>
      <c r="E513">
        <v>1</v>
      </c>
      <c r="F513" t="s">
        <v>96</v>
      </c>
      <c r="G513">
        <v>94</v>
      </c>
      <c r="H513">
        <v>93</v>
      </c>
      <c r="I513">
        <v>93</v>
      </c>
      <c r="J513">
        <v>93</v>
      </c>
      <c r="K513">
        <v>94</v>
      </c>
      <c r="L513">
        <v>96</v>
      </c>
      <c r="M513">
        <v>99</v>
      </c>
      <c r="N513">
        <v>98</v>
      </c>
      <c r="O513">
        <v>97</v>
      </c>
      <c r="P513">
        <v>96</v>
      </c>
      <c r="Q513">
        <v>94</v>
      </c>
      <c r="R513">
        <v>94</v>
      </c>
      <c r="S513">
        <v>92</v>
      </c>
      <c r="T513">
        <v>93</v>
      </c>
      <c r="U513">
        <v>96</v>
      </c>
      <c r="V513">
        <v>98</v>
      </c>
      <c r="W513">
        <v>97</v>
      </c>
      <c r="X513">
        <v>97</v>
      </c>
      <c r="Y513">
        <v>97</v>
      </c>
      <c r="Z513">
        <v>96</v>
      </c>
      <c r="AA513">
        <v>96</v>
      </c>
      <c r="AB513">
        <v>95</v>
      </c>
      <c r="AC513">
        <v>96</v>
      </c>
      <c r="AD513">
        <v>93</v>
      </c>
      <c r="AE513">
        <v>94</v>
      </c>
      <c r="AF513">
        <v>95</v>
      </c>
      <c r="AG513">
        <v>96</v>
      </c>
      <c r="AH513">
        <v>98</v>
      </c>
      <c r="AI513">
        <v>97</v>
      </c>
      <c r="AJ513">
        <v>95</v>
      </c>
      <c r="AK513">
        <v>98</v>
      </c>
      <c r="AL513">
        <v>93</v>
      </c>
      <c r="AM513">
        <v>95</v>
      </c>
      <c r="AN513">
        <v>93</v>
      </c>
      <c r="AO513">
        <v>95</v>
      </c>
      <c r="AP513">
        <v>95</v>
      </c>
      <c r="AQ513">
        <v>98</v>
      </c>
      <c r="AR513">
        <v>95</v>
      </c>
      <c r="AS513">
        <v>98</v>
      </c>
      <c r="AT513">
        <v>97</v>
      </c>
      <c r="AU513">
        <v>97</v>
      </c>
      <c r="AV513">
        <v>96</v>
      </c>
      <c r="AW513">
        <v>100</v>
      </c>
      <c r="AX513">
        <v>99</v>
      </c>
    </row>
    <row r="514" spans="1:50" x14ac:dyDescent="0.25">
      <c r="A514">
        <v>114</v>
      </c>
      <c r="B514" t="s">
        <v>94</v>
      </c>
      <c r="C514">
        <v>11</v>
      </c>
      <c r="D514" t="s">
        <v>95</v>
      </c>
      <c r="E514">
        <v>1</v>
      </c>
      <c r="F514" t="s">
        <v>96</v>
      </c>
      <c r="G514">
        <v>8</v>
      </c>
      <c r="H514">
        <v>8</v>
      </c>
      <c r="I514">
        <v>8</v>
      </c>
      <c r="J514">
        <v>8</v>
      </c>
      <c r="K514">
        <v>8</v>
      </c>
      <c r="L514">
        <v>8</v>
      </c>
      <c r="M514">
        <v>8</v>
      </c>
      <c r="N514">
        <v>8</v>
      </c>
      <c r="O514">
        <v>8</v>
      </c>
      <c r="P514">
        <v>8</v>
      </c>
      <c r="Q514">
        <v>8</v>
      </c>
      <c r="R514">
        <v>8</v>
      </c>
      <c r="S514">
        <v>8</v>
      </c>
      <c r="T514">
        <v>8</v>
      </c>
      <c r="U514">
        <v>8</v>
      </c>
      <c r="V514">
        <v>8</v>
      </c>
      <c r="W514">
        <v>8</v>
      </c>
      <c r="X514">
        <v>8</v>
      </c>
      <c r="Y514">
        <v>8</v>
      </c>
      <c r="Z514">
        <v>8</v>
      </c>
      <c r="AA514">
        <v>8</v>
      </c>
      <c r="AB514">
        <v>8</v>
      </c>
      <c r="AC514">
        <v>8</v>
      </c>
      <c r="AD514">
        <v>8</v>
      </c>
      <c r="AE514">
        <v>8</v>
      </c>
      <c r="AF514">
        <v>8</v>
      </c>
      <c r="AG514">
        <v>8</v>
      </c>
      <c r="AH514">
        <v>8</v>
      </c>
      <c r="AI514">
        <v>8</v>
      </c>
      <c r="AJ514">
        <v>8</v>
      </c>
      <c r="AK514">
        <v>8</v>
      </c>
      <c r="AL514">
        <v>8</v>
      </c>
      <c r="AM514">
        <v>8</v>
      </c>
      <c r="AN514">
        <v>8</v>
      </c>
      <c r="AO514">
        <v>8</v>
      </c>
      <c r="AP514">
        <v>8</v>
      </c>
      <c r="AQ514">
        <v>8</v>
      </c>
      <c r="AR514">
        <v>8</v>
      </c>
      <c r="AS514">
        <v>8</v>
      </c>
      <c r="AT514">
        <v>8</v>
      </c>
      <c r="AU514">
        <v>8</v>
      </c>
      <c r="AV514">
        <v>8</v>
      </c>
      <c r="AW514">
        <v>8</v>
      </c>
      <c r="AX514">
        <v>8</v>
      </c>
    </row>
    <row r="515" spans="1:50" x14ac:dyDescent="0.25">
      <c r="A515">
        <v>113</v>
      </c>
      <c r="B515" t="s">
        <v>119</v>
      </c>
      <c r="C515">
        <v>11</v>
      </c>
      <c r="D515" t="s">
        <v>95</v>
      </c>
      <c r="E515">
        <v>1</v>
      </c>
      <c r="F515" t="s">
        <v>96</v>
      </c>
      <c r="G515">
        <v>28</v>
      </c>
      <c r="H515">
        <v>28</v>
      </c>
      <c r="I515">
        <v>28</v>
      </c>
      <c r="J515">
        <v>28</v>
      </c>
      <c r="K515">
        <v>28</v>
      </c>
      <c r="L515">
        <v>28</v>
      </c>
      <c r="M515">
        <v>28</v>
      </c>
      <c r="N515">
        <v>28</v>
      </c>
      <c r="O515">
        <v>28</v>
      </c>
      <c r="P515">
        <v>28</v>
      </c>
      <c r="Q515">
        <v>28</v>
      </c>
      <c r="R515">
        <v>28</v>
      </c>
      <c r="S515">
        <v>28</v>
      </c>
      <c r="T515">
        <v>28</v>
      </c>
      <c r="U515">
        <v>28</v>
      </c>
      <c r="V515">
        <v>28</v>
      </c>
      <c r="W515">
        <v>28</v>
      </c>
      <c r="X515">
        <v>28</v>
      </c>
      <c r="Y515">
        <v>28</v>
      </c>
      <c r="Z515">
        <v>28</v>
      </c>
      <c r="AA515">
        <v>28</v>
      </c>
      <c r="AB515">
        <v>28</v>
      </c>
      <c r="AC515">
        <v>28</v>
      </c>
      <c r="AD515">
        <v>28</v>
      </c>
      <c r="AE515">
        <v>28</v>
      </c>
      <c r="AF515">
        <v>29</v>
      </c>
      <c r="AG515">
        <v>29</v>
      </c>
      <c r="AH515">
        <v>29</v>
      </c>
      <c r="AI515">
        <v>29</v>
      </c>
      <c r="AJ515">
        <v>29</v>
      </c>
      <c r="AK515">
        <v>29</v>
      </c>
      <c r="AL515">
        <v>29</v>
      </c>
      <c r="AM515">
        <v>29</v>
      </c>
      <c r="AN515">
        <v>29</v>
      </c>
      <c r="AO515">
        <v>29</v>
      </c>
      <c r="AP515">
        <v>29</v>
      </c>
      <c r="AQ515">
        <v>29</v>
      </c>
      <c r="AR515">
        <v>29</v>
      </c>
      <c r="AS515">
        <v>28</v>
      </c>
      <c r="AT515">
        <v>29</v>
      </c>
      <c r="AU515">
        <v>29</v>
      </c>
      <c r="AV515">
        <v>29</v>
      </c>
      <c r="AW515">
        <v>29</v>
      </c>
      <c r="AX515">
        <v>29</v>
      </c>
    </row>
    <row r="516" spans="1:50" x14ac:dyDescent="0.25">
      <c r="A516">
        <v>113</v>
      </c>
      <c r="B516" t="s">
        <v>119</v>
      </c>
      <c r="C516">
        <v>11</v>
      </c>
      <c r="D516" t="s">
        <v>95</v>
      </c>
      <c r="E516">
        <v>1</v>
      </c>
      <c r="F516" t="s">
        <v>96</v>
      </c>
      <c r="G516">
        <v>84</v>
      </c>
      <c r="H516">
        <v>84</v>
      </c>
      <c r="I516">
        <v>85</v>
      </c>
      <c r="J516">
        <v>86</v>
      </c>
      <c r="K516">
        <v>85</v>
      </c>
      <c r="L516">
        <v>82</v>
      </c>
      <c r="M516">
        <v>82</v>
      </c>
      <c r="N516">
        <v>81</v>
      </c>
      <c r="O516">
        <v>82</v>
      </c>
      <c r="P516">
        <v>82</v>
      </c>
      <c r="Q516">
        <v>81</v>
      </c>
      <c r="R516">
        <v>82</v>
      </c>
      <c r="S516">
        <v>82</v>
      </c>
      <c r="T516">
        <v>82</v>
      </c>
      <c r="U516">
        <v>82</v>
      </c>
      <c r="V516">
        <v>81</v>
      </c>
      <c r="W516">
        <v>81</v>
      </c>
      <c r="X516">
        <v>82</v>
      </c>
      <c r="Y516">
        <v>82</v>
      </c>
      <c r="Z516">
        <v>81</v>
      </c>
      <c r="AA516">
        <v>79</v>
      </c>
      <c r="AB516">
        <v>79</v>
      </c>
      <c r="AC516">
        <v>79</v>
      </c>
      <c r="AD516">
        <v>80</v>
      </c>
      <c r="AE516">
        <v>82</v>
      </c>
      <c r="AF516">
        <v>80</v>
      </c>
      <c r="AG516">
        <v>80</v>
      </c>
      <c r="AH516">
        <v>79</v>
      </c>
      <c r="AI516">
        <v>80</v>
      </c>
      <c r="AJ516">
        <v>79</v>
      </c>
      <c r="AK516">
        <v>72</v>
      </c>
      <c r="AL516">
        <v>73</v>
      </c>
      <c r="AM516">
        <v>74</v>
      </c>
      <c r="AN516">
        <v>74</v>
      </c>
      <c r="AO516">
        <v>68</v>
      </c>
      <c r="AP516">
        <v>73</v>
      </c>
      <c r="AQ516">
        <v>73</v>
      </c>
      <c r="AR516">
        <v>73</v>
      </c>
      <c r="AS516">
        <v>73</v>
      </c>
      <c r="AT516">
        <v>73</v>
      </c>
      <c r="AU516">
        <v>74</v>
      </c>
      <c r="AV516">
        <v>74</v>
      </c>
      <c r="AW516">
        <v>73</v>
      </c>
      <c r="AX516">
        <v>74</v>
      </c>
    </row>
    <row r="517" spans="1:50" x14ac:dyDescent="0.25">
      <c r="A517">
        <v>113</v>
      </c>
      <c r="B517" t="s">
        <v>119</v>
      </c>
      <c r="C517">
        <v>11</v>
      </c>
      <c r="D517" t="s">
        <v>95</v>
      </c>
      <c r="E517">
        <v>1</v>
      </c>
      <c r="F517" t="s">
        <v>96</v>
      </c>
      <c r="G517">
        <v>54</v>
      </c>
      <c r="H517">
        <v>54</v>
      </c>
      <c r="I517">
        <v>54</v>
      </c>
      <c r="J517">
        <v>58</v>
      </c>
      <c r="K517">
        <v>58</v>
      </c>
      <c r="L517">
        <v>61</v>
      </c>
      <c r="M517">
        <v>62</v>
      </c>
      <c r="N517">
        <v>62</v>
      </c>
      <c r="O517">
        <v>62</v>
      </c>
      <c r="P517">
        <v>62</v>
      </c>
      <c r="Q517">
        <v>62</v>
      </c>
      <c r="R517">
        <v>60</v>
      </c>
      <c r="S517">
        <v>54</v>
      </c>
      <c r="T517">
        <v>52</v>
      </c>
      <c r="U517">
        <v>54</v>
      </c>
      <c r="V517">
        <v>55</v>
      </c>
      <c r="W517">
        <v>57</v>
      </c>
      <c r="X517">
        <v>54</v>
      </c>
      <c r="Y517">
        <v>54</v>
      </c>
      <c r="Z517">
        <v>54</v>
      </c>
      <c r="AA517">
        <v>54</v>
      </c>
      <c r="AB517">
        <v>54</v>
      </c>
      <c r="AC517">
        <v>54</v>
      </c>
      <c r="AD517">
        <v>54</v>
      </c>
      <c r="AE517">
        <v>53</v>
      </c>
      <c r="AF517">
        <v>53</v>
      </c>
      <c r="AG517">
        <v>60</v>
      </c>
      <c r="AH517">
        <v>65</v>
      </c>
      <c r="AI517">
        <v>67</v>
      </c>
      <c r="AJ517">
        <v>74</v>
      </c>
      <c r="AK517">
        <v>74</v>
      </c>
      <c r="AL517">
        <v>64</v>
      </c>
      <c r="AM517">
        <v>60</v>
      </c>
      <c r="AN517">
        <v>60</v>
      </c>
      <c r="AO517">
        <v>62</v>
      </c>
      <c r="AP517">
        <v>62</v>
      </c>
      <c r="AQ517">
        <v>63</v>
      </c>
      <c r="AR517">
        <v>63</v>
      </c>
      <c r="AS517">
        <v>58</v>
      </c>
      <c r="AT517">
        <v>58</v>
      </c>
      <c r="AU517">
        <v>61</v>
      </c>
      <c r="AV517">
        <v>62</v>
      </c>
      <c r="AW517">
        <v>64</v>
      </c>
      <c r="AX517">
        <v>68</v>
      </c>
    </row>
    <row r="518" spans="1:50" x14ac:dyDescent="0.25">
      <c r="A518">
        <v>113</v>
      </c>
      <c r="B518" t="s">
        <v>119</v>
      </c>
      <c r="C518">
        <v>11</v>
      </c>
      <c r="D518" t="s">
        <v>95</v>
      </c>
      <c r="E518">
        <v>1</v>
      </c>
      <c r="F518" t="s">
        <v>96</v>
      </c>
      <c r="G518">
        <v>200</v>
      </c>
      <c r="H518">
        <v>213</v>
      </c>
      <c r="I518">
        <v>201</v>
      </c>
      <c r="J518">
        <v>201</v>
      </c>
      <c r="K518">
        <v>200</v>
      </c>
      <c r="L518">
        <v>201</v>
      </c>
      <c r="M518">
        <v>201</v>
      </c>
      <c r="N518">
        <v>201</v>
      </c>
      <c r="O518">
        <v>210</v>
      </c>
      <c r="P518">
        <v>200</v>
      </c>
      <c r="Q518">
        <v>210</v>
      </c>
      <c r="R518">
        <v>200</v>
      </c>
      <c r="S518">
        <v>213</v>
      </c>
      <c r="T518">
        <v>200</v>
      </c>
      <c r="U518">
        <v>203</v>
      </c>
      <c r="V518">
        <v>201</v>
      </c>
      <c r="W518">
        <v>201</v>
      </c>
      <c r="X518">
        <v>211</v>
      </c>
      <c r="Y518">
        <v>212</v>
      </c>
      <c r="Z518">
        <v>202</v>
      </c>
      <c r="AA518">
        <v>200</v>
      </c>
      <c r="AB518">
        <v>213</v>
      </c>
      <c r="AC518">
        <v>209</v>
      </c>
      <c r="AD518">
        <v>211</v>
      </c>
      <c r="AE518">
        <v>210</v>
      </c>
      <c r="AF518">
        <v>211</v>
      </c>
      <c r="AG518">
        <v>200</v>
      </c>
      <c r="AH518">
        <v>202</v>
      </c>
      <c r="AI518">
        <v>201</v>
      </c>
      <c r="AJ518">
        <v>202</v>
      </c>
      <c r="AK518">
        <v>200</v>
      </c>
      <c r="AL518">
        <v>159</v>
      </c>
      <c r="AM518">
        <v>200</v>
      </c>
      <c r="AN518">
        <v>212</v>
      </c>
      <c r="AO518">
        <v>213</v>
      </c>
      <c r="AP518">
        <v>200</v>
      </c>
      <c r="AQ518">
        <v>201</v>
      </c>
      <c r="AR518">
        <v>201</v>
      </c>
      <c r="AS518">
        <v>213</v>
      </c>
      <c r="AT518">
        <v>200</v>
      </c>
      <c r="AU518">
        <v>203</v>
      </c>
      <c r="AV518">
        <v>200</v>
      </c>
      <c r="AW518">
        <v>203</v>
      </c>
      <c r="AX518">
        <v>200</v>
      </c>
    </row>
    <row r="519" spans="1:50" x14ac:dyDescent="0.25">
      <c r="A519">
        <v>113</v>
      </c>
      <c r="B519" t="s">
        <v>119</v>
      </c>
      <c r="C519">
        <v>11</v>
      </c>
      <c r="D519" t="s">
        <v>95</v>
      </c>
      <c r="E519">
        <v>1</v>
      </c>
      <c r="F519" t="s">
        <v>96</v>
      </c>
      <c r="G519">
        <v>22</v>
      </c>
      <c r="H519">
        <v>27</v>
      </c>
      <c r="I519">
        <v>27</v>
      </c>
      <c r="J519">
        <v>27</v>
      </c>
      <c r="K519">
        <v>27</v>
      </c>
      <c r="L519">
        <v>22</v>
      </c>
      <c r="M519">
        <v>22</v>
      </c>
      <c r="N519">
        <v>22</v>
      </c>
      <c r="O519">
        <v>22</v>
      </c>
      <c r="P519">
        <v>16</v>
      </c>
      <c r="Q519">
        <v>16</v>
      </c>
      <c r="R519">
        <v>17</v>
      </c>
      <c r="S519">
        <v>14</v>
      </c>
      <c r="T519">
        <v>14</v>
      </c>
      <c r="U519">
        <v>14</v>
      </c>
      <c r="V519">
        <v>14</v>
      </c>
      <c r="W519">
        <v>14</v>
      </c>
      <c r="X519">
        <v>14</v>
      </c>
      <c r="Y519">
        <v>14</v>
      </c>
      <c r="Z519">
        <v>14</v>
      </c>
      <c r="AA519">
        <v>14</v>
      </c>
      <c r="AB519">
        <v>14</v>
      </c>
      <c r="AC519">
        <v>14</v>
      </c>
      <c r="AD519">
        <v>14</v>
      </c>
      <c r="AE519">
        <v>14</v>
      </c>
      <c r="AF519">
        <v>14</v>
      </c>
      <c r="AG519">
        <v>14</v>
      </c>
      <c r="AH519">
        <v>14</v>
      </c>
      <c r="AI519">
        <v>14</v>
      </c>
      <c r="AJ519">
        <v>14</v>
      </c>
      <c r="AK519">
        <v>14</v>
      </c>
      <c r="AL519">
        <v>14</v>
      </c>
      <c r="AM519">
        <v>14</v>
      </c>
      <c r="AN519">
        <v>14</v>
      </c>
      <c r="AO519">
        <v>14</v>
      </c>
      <c r="AP519">
        <v>14</v>
      </c>
      <c r="AQ519">
        <v>15</v>
      </c>
      <c r="AR519">
        <v>14</v>
      </c>
      <c r="AS519">
        <v>14</v>
      </c>
      <c r="AT519">
        <v>14</v>
      </c>
      <c r="AU519">
        <v>13</v>
      </c>
      <c r="AV519">
        <v>13</v>
      </c>
      <c r="AW519">
        <v>13</v>
      </c>
      <c r="AX519">
        <v>13</v>
      </c>
    </row>
    <row r="520" spans="1:50" x14ac:dyDescent="0.25">
      <c r="A520">
        <v>312</v>
      </c>
      <c r="B520" t="s">
        <v>204</v>
      </c>
      <c r="C520">
        <v>31</v>
      </c>
      <c r="D520" t="s">
        <v>205</v>
      </c>
      <c r="E520">
        <v>3</v>
      </c>
      <c r="F520" t="s">
        <v>206</v>
      </c>
      <c r="G520">
        <v>15</v>
      </c>
      <c r="H520">
        <v>15</v>
      </c>
      <c r="I520">
        <v>15</v>
      </c>
      <c r="J520">
        <v>15</v>
      </c>
      <c r="K520">
        <v>15</v>
      </c>
      <c r="L520">
        <v>15</v>
      </c>
      <c r="M520">
        <v>15</v>
      </c>
      <c r="N520">
        <v>15</v>
      </c>
      <c r="O520">
        <v>15</v>
      </c>
      <c r="P520">
        <v>15</v>
      </c>
      <c r="Q520">
        <v>15</v>
      </c>
      <c r="R520">
        <v>15</v>
      </c>
      <c r="S520">
        <v>15</v>
      </c>
      <c r="T520">
        <v>15</v>
      </c>
      <c r="U520">
        <v>15</v>
      </c>
      <c r="V520">
        <v>15</v>
      </c>
      <c r="W520">
        <v>15</v>
      </c>
      <c r="X520">
        <v>15</v>
      </c>
      <c r="Y520">
        <v>15</v>
      </c>
      <c r="Z520">
        <v>15</v>
      </c>
      <c r="AA520">
        <v>15</v>
      </c>
      <c r="AB520">
        <v>15</v>
      </c>
      <c r="AC520">
        <v>15</v>
      </c>
      <c r="AD520">
        <v>15</v>
      </c>
      <c r="AE520">
        <v>15</v>
      </c>
      <c r="AF520">
        <v>15</v>
      </c>
      <c r="AG520">
        <v>15</v>
      </c>
      <c r="AH520">
        <v>15</v>
      </c>
      <c r="AI520">
        <v>15</v>
      </c>
      <c r="AJ520">
        <v>15</v>
      </c>
      <c r="AK520">
        <v>15</v>
      </c>
      <c r="AL520">
        <v>15</v>
      </c>
      <c r="AM520">
        <v>15</v>
      </c>
      <c r="AN520">
        <v>15</v>
      </c>
      <c r="AO520">
        <v>15</v>
      </c>
      <c r="AP520">
        <v>15</v>
      </c>
      <c r="AQ520">
        <v>15</v>
      </c>
      <c r="AR520">
        <v>15</v>
      </c>
      <c r="AS520">
        <v>15</v>
      </c>
      <c r="AT520">
        <v>15</v>
      </c>
      <c r="AU520">
        <v>15</v>
      </c>
      <c r="AV520">
        <v>15</v>
      </c>
      <c r="AW520">
        <v>15</v>
      </c>
      <c r="AX520">
        <v>15</v>
      </c>
    </row>
    <row r="521" spans="1:50" x14ac:dyDescent="0.25">
      <c r="A521">
        <v>113</v>
      </c>
      <c r="B521" t="s">
        <v>119</v>
      </c>
      <c r="C521">
        <v>11</v>
      </c>
      <c r="D521" t="s">
        <v>95</v>
      </c>
      <c r="E521">
        <v>1</v>
      </c>
      <c r="F521" t="s">
        <v>96</v>
      </c>
      <c r="G521">
        <v>61</v>
      </c>
      <c r="H521">
        <v>62</v>
      </c>
      <c r="I521">
        <v>62</v>
      </c>
      <c r="J521">
        <v>62</v>
      </c>
      <c r="K521">
        <v>62</v>
      </c>
      <c r="L521">
        <v>62</v>
      </c>
      <c r="M521">
        <v>62</v>
      </c>
      <c r="N521">
        <v>62</v>
      </c>
      <c r="O521">
        <v>62</v>
      </c>
      <c r="P521">
        <v>62</v>
      </c>
      <c r="Q521">
        <v>62</v>
      </c>
      <c r="R521">
        <v>62</v>
      </c>
      <c r="S521">
        <v>62</v>
      </c>
      <c r="T521">
        <v>62</v>
      </c>
      <c r="U521">
        <v>62</v>
      </c>
      <c r="V521">
        <v>62</v>
      </c>
      <c r="W521">
        <v>62</v>
      </c>
      <c r="X521">
        <v>62</v>
      </c>
      <c r="Y521">
        <v>62</v>
      </c>
      <c r="Z521">
        <v>62</v>
      </c>
      <c r="AA521">
        <v>62</v>
      </c>
      <c r="AB521">
        <v>62</v>
      </c>
      <c r="AC521">
        <v>62</v>
      </c>
      <c r="AD521">
        <v>62</v>
      </c>
      <c r="AE521">
        <v>62</v>
      </c>
      <c r="AF521">
        <v>62</v>
      </c>
      <c r="AG521">
        <v>62</v>
      </c>
      <c r="AH521">
        <v>62</v>
      </c>
      <c r="AI521">
        <v>62</v>
      </c>
      <c r="AJ521">
        <v>62</v>
      </c>
      <c r="AK521">
        <v>62</v>
      </c>
      <c r="AL521">
        <v>62</v>
      </c>
      <c r="AM521">
        <v>62</v>
      </c>
      <c r="AN521">
        <v>62</v>
      </c>
      <c r="AO521">
        <v>62</v>
      </c>
      <c r="AP521">
        <v>62</v>
      </c>
      <c r="AQ521">
        <v>62</v>
      </c>
      <c r="AR521">
        <v>32</v>
      </c>
      <c r="AS521">
        <v>158</v>
      </c>
      <c r="AT521">
        <v>158</v>
      </c>
      <c r="AU521">
        <v>157</v>
      </c>
      <c r="AV521">
        <v>157</v>
      </c>
      <c r="AW521">
        <v>157</v>
      </c>
      <c r="AX521">
        <v>157</v>
      </c>
    </row>
    <row r="522" spans="1:50" x14ac:dyDescent="0.25">
      <c r="A522">
        <v>129</v>
      </c>
      <c r="B522" t="s">
        <v>1786</v>
      </c>
      <c r="C522">
        <v>12</v>
      </c>
      <c r="D522" t="s">
        <v>1787</v>
      </c>
      <c r="E522">
        <v>1</v>
      </c>
      <c r="F522" t="s">
        <v>96</v>
      </c>
      <c r="G522">
        <v>40</v>
      </c>
      <c r="H522">
        <v>40</v>
      </c>
      <c r="I522">
        <v>40</v>
      </c>
      <c r="J522">
        <v>40</v>
      </c>
      <c r="K522">
        <v>40</v>
      </c>
      <c r="L522">
        <v>41</v>
      </c>
      <c r="M522">
        <v>40</v>
      </c>
      <c r="N522">
        <v>40</v>
      </c>
      <c r="O522">
        <v>40</v>
      </c>
      <c r="P522">
        <v>41</v>
      </c>
      <c r="Q522">
        <v>40</v>
      </c>
      <c r="R522">
        <v>40</v>
      </c>
      <c r="S522">
        <v>40</v>
      </c>
      <c r="T522">
        <v>40</v>
      </c>
      <c r="U522">
        <v>40</v>
      </c>
      <c r="V522">
        <v>40</v>
      </c>
      <c r="W522">
        <v>40</v>
      </c>
      <c r="X522">
        <v>40</v>
      </c>
      <c r="Y522">
        <v>41</v>
      </c>
      <c r="Z522">
        <v>40</v>
      </c>
      <c r="AA522">
        <v>41</v>
      </c>
      <c r="AB522">
        <v>40</v>
      </c>
      <c r="AC522">
        <v>40</v>
      </c>
      <c r="AD522">
        <v>40</v>
      </c>
      <c r="AE522">
        <v>41</v>
      </c>
      <c r="AF522">
        <v>41</v>
      </c>
      <c r="AG522">
        <v>40</v>
      </c>
      <c r="AH522">
        <v>40</v>
      </c>
      <c r="AI522">
        <v>40</v>
      </c>
      <c r="AJ522">
        <v>40</v>
      </c>
      <c r="AK522">
        <v>40</v>
      </c>
      <c r="AL522">
        <v>41</v>
      </c>
      <c r="AM522">
        <v>40</v>
      </c>
      <c r="AN522">
        <v>40</v>
      </c>
      <c r="AO522">
        <v>40</v>
      </c>
      <c r="AP522">
        <v>40</v>
      </c>
      <c r="AQ522">
        <v>40</v>
      </c>
      <c r="AR522">
        <v>41</v>
      </c>
      <c r="AS522">
        <v>41</v>
      </c>
      <c r="AT522">
        <v>40</v>
      </c>
      <c r="AU522">
        <v>41</v>
      </c>
      <c r="AV522">
        <v>41</v>
      </c>
      <c r="AW522">
        <v>41</v>
      </c>
      <c r="AX522">
        <v>2</v>
      </c>
    </row>
    <row r="523" spans="1:50" x14ac:dyDescent="0.25">
      <c r="A523">
        <v>113</v>
      </c>
      <c r="B523" t="s">
        <v>119</v>
      </c>
      <c r="C523">
        <v>11</v>
      </c>
      <c r="D523" t="s">
        <v>95</v>
      </c>
      <c r="E523">
        <v>1</v>
      </c>
      <c r="F523" t="s">
        <v>96</v>
      </c>
      <c r="G523">
        <v>84</v>
      </c>
      <c r="H523">
        <v>91</v>
      </c>
      <c r="I523">
        <v>93</v>
      </c>
      <c r="J523">
        <v>81</v>
      </c>
      <c r="K523">
        <v>76</v>
      </c>
      <c r="L523">
        <v>92</v>
      </c>
      <c r="M523">
        <v>89</v>
      </c>
      <c r="N523">
        <v>83</v>
      </c>
      <c r="O523">
        <v>93</v>
      </c>
      <c r="P523">
        <v>90</v>
      </c>
      <c r="Q523">
        <v>72</v>
      </c>
      <c r="R523">
        <v>93</v>
      </c>
      <c r="S523">
        <v>88</v>
      </c>
      <c r="T523">
        <v>82</v>
      </c>
      <c r="U523">
        <v>93</v>
      </c>
      <c r="V523">
        <v>92</v>
      </c>
      <c r="W523">
        <v>94</v>
      </c>
      <c r="X523">
        <v>94</v>
      </c>
      <c r="Y523">
        <v>93</v>
      </c>
      <c r="Z523">
        <v>93</v>
      </c>
      <c r="AA523">
        <v>92</v>
      </c>
      <c r="AB523">
        <v>93</v>
      </c>
      <c r="AC523">
        <v>95</v>
      </c>
      <c r="AD523">
        <v>95</v>
      </c>
      <c r="AE523">
        <v>97</v>
      </c>
      <c r="AF523">
        <v>94</v>
      </c>
      <c r="AG523">
        <v>95</v>
      </c>
      <c r="AH523">
        <v>93</v>
      </c>
      <c r="AI523">
        <v>95</v>
      </c>
      <c r="AJ523">
        <v>95</v>
      </c>
      <c r="AK523">
        <v>94</v>
      </c>
      <c r="AL523">
        <v>96</v>
      </c>
      <c r="AM523">
        <v>94</v>
      </c>
      <c r="AN523">
        <v>96</v>
      </c>
      <c r="AO523">
        <v>95</v>
      </c>
      <c r="AP523">
        <v>95</v>
      </c>
      <c r="AQ523">
        <v>93</v>
      </c>
      <c r="AR523">
        <v>90</v>
      </c>
      <c r="AS523">
        <v>93</v>
      </c>
      <c r="AT523">
        <v>91</v>
      </c>
      <c r="AU523">
        <v>93</v>
      </c>
      <c r="AV523">
        <v>93</v>
      </c>
      <c r="AW523">
        <v>95</v>
      </c>
      <c r="AX523">
        <v>93</v>
      </c>
    </row>
    <row r="524" spans="1:50" x14ac:dyDescent="0.25">
      <c r="A524">
        <v>113</v>
      </c>
      <c r="B524" t="s">
        <v>119</v>
      </c>
      <c r="C524">
        <v>11</v>
      </c>
      <c r="D524" t="s">
        <v>95</v>
      </c>
      <c r="E524">
        <v>1</v>
      </c>
      <c r="F524" t="s">
        <v>96</v>
      </c>
      <c r="G524">
        <v>163</v>
      </c>
      <c r="H524">
        <v>163</v>
      </c>
      <c r="I524">
        <v>166</v>
      </c>
      <c r="J524">
        <v>166</v>
      </c>
      <c r="K524">
        <v>166</v>
      </c>
      <c r="L524">
        <v>166</v>
      </c>
      <c r="M524">
        <v>168</v>
      </c>
      <c r="N524">
        <v>168</v>
      </c>
      <c r="O524">
        <v>167</v>
      </c>
      <c r="P524">
        <v>160</v>
      </c>
      <c r="Q524">
        <v>158</v>
      </c>
      <c r="R524">
        <v>159</v>
      </c>
      <c r="S524">
        <v>158</v>
      </c>
      <c r="T524">
        <v>160</v>
      </c>
      <c r="U524">
        <v>159</v>
      </c>
      <c r="V524">
        <v>159</v>
      </c>
      <c r="W524">
        <v>158</v>
      </c>
      <c r="X524">
        <v>159</v>
      </c>
      <c r="Y524">
        <v>160</v>
      </c>
      <c r="Z524">
        <v>162</v>
      </c>
      <c r="AA524">
        <v>172</v>
      </c>
      <c r="AB524">
        <v>165</v>
      </c>
      <c r="AC524">
        <v>162</v>
      </c>
      <c r="AD524">
        <v>162</v>
      </c>
      <c r="AE524">
        <v>169</v>
      </c>
      <c r="AF524">
        <v>165</v>
      </c>
      <c r="AG524">
        <v>169</v>
      </c>
      <c r="AH524">
        <v>171</v>
      </c>
      <c r="AI524">
        <v>178</v>
      </c>
      <c r="AJ524">
        <v>182</v>
      </c>
      <c r="AK524">
        <v>181</v>
      </c>
      <c r="AL524">
        <v>169</v>
      </c>
      <c r="AM524">
        <v>172</v>
      </c>
      <c r="AN524">
        <v>172</v>
      </c>
      <c r="AO524">
        <v>170</v>
      </c>
      <c r="AP524">
        <v>171</v>
      </c>
      <c r="AQ524">
        <v>172</v>
      </c>
      <c r="AR524">
        <v>172</v>
      </c>
      <c r="AS524">
        <v>180</v>
      </c>
      <c r="AT524">
        <v>171</v>
      </c>
      <c r="AU524">
        <v>171</v>
      </c>
      <c r="AV524">
        <v>181</v>
      </c>
      <c r="AW524">
        <v>185</v>
      </c>
      <c r="AX524">
        <v>177</v>
      </c>
    </row>
    <row r="525" spans="1:50" x14ac:dyDescent="0.25">
      <c r="A525">
        <v>113</v>
      </c>
      <c r="B525" t="s">
        <v>119</v>
      </c>
      <c r="C525">
        <v>11</v>
      </c>
      <c r="D525" t="s">
        <v>95</v>
      </c>
      <c r="E525">
        <v>1</v>
      </c>
      <c r="F525" t="s">
        <v>96</v>
      </c>
      <c r="G525">
        <v>108</v>
      </c>
      <c r="H525">
        <v>99</v>
      </c>
      <c r="I525">
        <v>100</v>
      </c>
      <c r="J525">
        <v>107</v>
      </c>
      <c r="K525">
        <v>107</v>
      </c>
      <c r="L525">
        <v>107</v>
      </c>
      <c r="M525">
        <v>107</v>
      </c>
      <c r="N525">
        <v>107</v>
      </c>
      <c r="O525">
        <v>107</v>
      </c>
      <c r="P525">
        <v>107</v>
      </c>
      <c r="Q525">
        <v>107</v>
      </c>
      <c r="R525">
        <v>107</v>
      </c>
      <c r="S525">
        <v>107</v>
      </c>
      <c r="T525">
        <v>107</v>
      </c>
      <c r="U525">
        <v>107</v>
      </c>
      <c r="V525">
        <v>107</v>
      </c>
      <c r="W525">
        <v>107</v>
      </c>
      <c r="X525">
        <v>107</v>
      </c>
      <c r="Y525">
        <v>107</v>
      </c>
      <c r="Z525">
        <v>107</v>
      </c>
      <c r="AA525">
        <v>107</v>
      </c>
      <c r="AB525">
        <v>107</v>
      </c>
      <c r="AC525">
        <v>107</v>
      </c>
      <c r="AD525">
        <v>107</v>
      </c>
      <c r="AE525">
        <v>108</v>
      </c>
      <c r="AF525">
        <v>108</v>
      </c>
      <c r="AG525">
        <v>109</v>
      </c>
      <c r="AH525">
        <v>109</v>
      </c>
      <c r="AI525">
        <v>109</v>
      </c>
      <c r="AJ525">
        <v>109</v>
      </c>
      <c r="AK525">
        <v>109</v>
      </c>
      <c r="AL525">
        <v>109</v>
      </c>
      <c r="AM525">
        <v>109</v>
      </c>
      <c r="AN525">
        <v>109</v>
      </c>
      <c r="AO525">
        <v>109</v>
      </c>
      <c r="AP525">
        <v>109</v>
      </c>
      <c r="AQ525">
        <v>109</v>
      </c>
      <c r="AR525">
        <v>109</v>
      </c>
      <c r="AS525">
        <v>109</v>
      </c>
      <c r="AT525">
        <v>108</v>
      </c>
      <c r="AU525">
        <v>108</v>
      </c>
      <c r="AV525">
        <v>108</v>
      </c>
      <c r="AW525">
        <v>108</v>
      </c>
      <c r="AX525">
        <v>108</v>
      </c>
    </row>
    <row r="526" spans="1:50" x14ac:dyDescent="0.25">
      <c r="A526">
        <v>113</v>
      </c>
      <c r="B526" t="s">
        <v>119</v>
      </c>
      <c r="C526">
        <v>11</v>
      </c>
      <c r="D526" t="s">
        <v>95</v>
      </c>
      <c r="E526">
        <v>1</v>
      </c>
      <c r="F526" t="s">
        <v>96</v>
      </c>
      <c r="G526">
        <v>154</v>
      </c>
      <c r="H526">
        <v>116</v>
      </c>
      <c r="I526">
        <v>126</v>
      </c>
      <c r="J526">
        <v>135</v>
      </c>
      <c r="K526">
        <v>142</v>
      </c>
      <c r="L526">
        <v>145</v>
      </c>
      <c r="M526">
        <v>143</v>
      </c>
      <c r="N526">
        <v>145</v>
      </c>
      <c r="O526">
        <v>143</v>
      </c>
      <c r="P526">
        <v>118</v>
      </c>
      <c r="Q526">
        <v>119</v>
      </c>
      <c r="R526">
        <v>117</v>
      </c>
      <c r="S526">
        <v>109</v>
      </c>
      <c r="T526">
        <v>100</v>
      </c>
      <c r="U526">
        <v>95</v>
      </c>
      <c r="V526">
        <v>104</v>
      </c>
      <c r="W526">
        <v>99</v>
      </c>
      <c r="X526">
        <v>107</v>
      </c>
      <c r="Y526">
        <v>114</v>
      </c>
      <c r="Z526">
        <v>111</v>
      </c>
      <c r="AA526">
        <v>113</v>
      </c>
      <c r="AB526">
        <v>114</v>
      </c>
      <c r="AC526">
        <v>111</v>
      </c>
      <c r="AD526">
        <v>123</v>
      </c>
      <c r="AE526">
        <v>115</v>
      </c>
      <c r="AF526">
        <v>132</v>
      </c>
      <c r="AG526">
        <v>115</v>
      </c>
      <c r="AH526">
        <v>116</v>
      </c>
      <c r="AI526">
        <v>116</v>
      </c>
      <c r="AJ526">
        <v>124</v>
      </c>
      <c r="AK526">
        <v>130</v>
      </c>
      <c r="AL526">
        <v>122</v>
      </c>
      <c r="AM526">
        <v>122</v>
      </c>
      <c r="AN526">
        <v>118</v>
      </c>
      <c r="AO526">
        <v>125</v>
      </c>
      <c r="AP526">
        <v>123</v>
      </c>
      <c r="AQ526">
        <v>125</v>
      </c>
      <c r="AR526">
        <v>120</v>
      </c>
      <c r="AS526">
        <v>123</v>
      </c>
      <c r="AT526">
        <v>127</v>
      </c>
      <c r="AU526">
        <v>126</v>
      </c>
      <c r="AV526">
        <v>123</v>
      </c>
      <c r="AW526">
        <v>115</v>
      </c>
      <c r="AX526">
        <v>107</v>
      </c>
    </row>
    <row r="527" spans="1:50" x14ac:dyDescent="0.25">
      <c r="A527">
        <v>572</v>
      </c>
      <c r="B527" t="s">
        <v>791</v>
      </c>
      <c r="C527">
        <v>57</v>
      </c>
      <c r="D527" t="s">
        <v>142</v>
      </c>
      <c r="E527">
        <v>5</v>
      </c>
      <c r="F527" t="s">
        <v>143</v>
      </c>
      <c r="G527">
        <v>6</v>
      </c>
      <c r="H527">
        <v>4</v>
      </c>
      <c r="I527">
        <v>2</v>
      </c>
      <c r="J527">
        <v>2</v>
      </c>
      <c r="K527">
        <v>2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  <c r="T527">
        <v>2</v>
      </c>
      <c r="U527">
        <v>2</v>
      </c>
      <c r="V527">
        <v>2</v>
      </c>
      <c r="W527">
        <v>2</v>
      </c>
      <c r="X527">
        <v>2</v>
      </c>
      <c r="Y527">
        <v>2</v>
      </c>
      <c r="Z527">
        <v>2</v>
      </c>
      <c r="AA527">
        <v>2</v>
      </c>
      <c r="AB527">
        <v>2</v>
      </c>
      <c r="AC527">
        <v>4</v>
      </c>
      <c r="AD527">
        <v>8</v>
      </c>
      <c r="AE527">
        <v>8</v>
      </c>
      <c r="AF527">
        <v>6</v>
      </c>
      <c r="AG527">
        <v>4</v>
      </c>
      <c r="AH527">
        <v>6</v>
      </c>
      <c r="AI527">
        <v>8</v>
      </c>
      <c r="AJ527">
        <v>8</v>
      </c>
      <c r="AK527">
        <v>8</v>
      </c>
      <c r="AL527">
        <v>2</v>
      </c>
      <c r="AM527">
        <v>2</v>
      </c>
      <c r="AN527">
        <v>2</v>
      </c>
      <c r="AO527">
        <v>4</v>
      </c>
      <c r="AP527">
        <v>4</v>
      </c>
      <c r="AQ527">
        <v>4</v>
      </c>
      <c r="AR527">
        <v>4</v>
      </c>
      <c r="AS527">
        <v>4</v>
      </c>
      <c r="AT527">
        <v>2</v>
      </c>
      <c r="AU527">
        <v>4</v>
      </c>
      <c r="AV527">
        <v>4</v>
      </c>
      <c r="AW527">
        <v>4</v>
      </c>
      <c r="AX527">
        <v>4</v>
      </c>
    </row>
    <row r="528" spans="1:50" x14ac:dyDescent="0.25">
      <c r="A528">
        <v>113</v>
      </c>
      <c r="B528" t="s">
        <v>119</v>
      </c>
      <c r="C528">
        <v>11</v>
      </c>
      <c r="D528" t="s">
        <v>95</v>
      </c>
      <c r="E528">
        <v>1</v>
      </c>
      <c r="F528" t="s">
        <v>96</v>
      </c>
      <c r="G528">
        <v>93</v>
      </c>
      <c r="H528">
        <v>85</v>
      </c>
      <c r="I528">
        <v>85</v>
      </c>
      <c r="J528">
        <v>85</v>
      </c>
      <c r="K528">
        <v>85</v>
      </c>
      <c r="L528">
        <v>85</v>
      </c>
      <c r="M528">
        <v>85</v>
      </c>
      <c r="N528">
        <v>85</v>
      </c>
      <c r="O528">
        <v>85</v>
      </c>
      <c r="P528">
        <v>85</v>
      </c>
      <c r="Q528">
        <v>85</v>
      </c>
      <c r="R528">
        <v>85</v>
      </c>
      <c r="S528">
        <v>85</v>
      </c>
      <c r="T528">
        <v>85</v>
      </c>
      <c r="U528">
        <v>85</v>
      </c>
      <c r="V528">
        <v>85</v>
      </c>
      <c r="W528">
        <v>85</v>
      </c>
      <c r="X528">
        <v>93</v>
      </c>
      <c r="Y528">
        <v>93</v>
      </c>
      <c r="Z528">
        <v>84</v>
      </c>
      <c r="AA528">
        <v>83</v>
      </c>
      <c r="AB528">
        <v>85</v>
      </c>
      <c r="AC528">
        <v>85</v>
      </c>
      <c r="AD528">
        <v>85</v>
      </c>
      <c r="AE528">
        <v>85</v>
      </c>
      <c r="AF528">
        <v>85</v>
      </c>
      <c r="AG528">
        <v>92</v>
      </c>
      <c r="AH528">
        <v>92</v>
      </c>
      <c r="AI528">
        <v>83</v>
      </c>
      <c r="AJ528">
        <v>83</v>
      </c>
      <c r="AK528">
        <v>83</v>
      </c>
      <c r="AL528">
        <v>83</v>
      </c>
      <c r="AM528">
        <v>83</v>
      </c>
      <c r="AN528">
        <v>83</v>
      </c>
      <c r="AO528">
        <v>88</v>
      </c>
      <c r="AP528">
        <v>88</v>
      </c>
      <c r="AQ528">
        <v>88</v>
      </c>
      <c r="AR528">
        <v>83</v>
      </c>
      <c r="AS528">
        <v>83</v>
      </c>
      <c r="AT528">
        <v>84</v>
      </c>
      <c r="AU528">
        <v>83</v>
      </c>
      <c r="AV528">
        <v>83</v>
      </c>
      <c r="AW528">
        <v>83</v>
      </c>
      <c r="AX528">
        <v>83</v>
      </c>
    </row>
    <row r="529" spans="1:50" x14ac:dyDescent="0.25">
      <c r="A529">
        <v>113</v>
      </c>
      <c r="B529" t="s">
        <v>119</v>
      </c>
      <c r="C529">
        <v>11</v>
      </c>
      <c r="D529" t="s">
        <v>95</v>
      </c>
      <c r="E529">
        <v>1</v>
      </c>
      <c r="F529" t="s">
        <v>96</v>
      </c>
      <c r="G529">
        <v>107</v>
      </c>
      <c r="H529">
        <v>100</v>
      </c>
      <c r="I529">
        <v>91</v>
      </c>
      <c r="J529">
        <v>90</v>
      </c>
      <c r="K529">
        <v>94</v>
      </c>
      <c r="L529">
        <v>96</v>
      </c>
      <c r="M529">
        <v>93</v>
      </c>
      <c r="N529">
        <v>95</v>
      </c>
      <c r="O529">
        <v>96</v>
      </c>
      <c r="P529">
        <v>102</v>
      </c>
      <c r="Q529">
        <v>104</v>
      </c>
      <c r="R529">
        <v>93</v>
      </c>
      <c r="S529">
        <v>95</v>
      </c>
      <c r="T529">
        <v>105</v>
      </c>
      <c r="U529">
        <v>101</v>
      </c>
      <c r="V529">
        <v>101</v>
      </c>
      <c r="W529">
        <v>101</v>
      </c>
      <c r="X529">
        <v>103</v>
      </c>
      <c r="Y529">
        <v>97</v>
      </c>
      <c r="Z529">
        <v>101</v>
      </c>
      <c r="AA529">
        <v>103</v>
      </c>
      <c r="AB529">
        <v>95</v>
      </c>
      <c r="AC529">
        <v>93</v>
      </c>
      <c r="AD529">
        <v>96</v>
      </c>
      <c r="AE529">
        <v>93</v>
      </c>
      <c r="AF529">
        <v>95</v>
      </c>
      <c r="AG529">
        <v>100</v>
      </c>
      <c r="AH529">
        <v>101</v>
      </c>
      <c r="AI529">
        <v>104</v>
      </c>
      <c r="AJ529">
        <v>102</v>
      </c>
      <c r="AK529">
        <v>101</v>
      </c>
      <c r="AL529">
        <v>95</v>
      </c>
      <c r="AM529">
        <v>99</v>
      </c>
      <c r="AN529">
        <v>96</v>
      </c>
      <c r="AO529">
        <v>95</v>
      </c>
      <c r="AP529">
        <v>100</v>
      </c>
      <c r="AQ529">
        <v>103</v>
      </c>
      <c r="AR529">
        <v>100</v>
      </c>
      <c r="AS529">
        <v>97</v>
      </c>
      <c r="AT529">
        <v>96</v>
      </c>
      <c r="AU529">
        <v>95</v>
      </c>
      <c r="AV529">
        <v>95</v>
      </c>
      <c r="AW529">
        <v>94</v>
      </c>
      <c r="AX529">
        <v>99</v>
      </c>
    </row>
    <row r="530" spans="1:50" x14ac:dyDescent="0.25">
      <c r="A530">
        <v>114</v>
      </c>
      <c r="B530" t="s">
        <v>94</v>
      </c>
      <c r="C530">
        <v>11</v>
      </c>
      <c r="D530" t="s">
        <v>95</v>
      </c>
      <c r="E530">
        <v>1</v>
      </c>
      <c r="F530" t="s">
        <v>96</v>
      </c>
      <c r="G530">
        <v>21</v>
      </c>
      <c r="H530">
        <v>21</v>
      </c>
      <c r="I530">
        <v>21</v>
      </c>
      <c r="J530">
        <v>21</v>
      </c>
      <c r="K530">
        <v>21</v>
      </c>
      <c r="L530">
        <v>21</v>
      </c>
      <c r="M530">
        <v>22</v>
      </c>
      <c r="N530">
        <v>22</v>
      </c>
      <c r="O530">
        <v>22</v>
      </c>
      <c r="P530">
        <v>22</v>
      </c>
      <c r="Q530">
        <v>23</v>
      </c>
      <c r="R530">
        <v>23</v>
      </c>
      <c r="S530">
        <v>22</v>
      </c>
      <c r="T530">
        <v>21</v>
      </c>
      <c r="U530">
        <v>21</v>
      </c>
      <c r="V530">
        <v>21</v>
      </c>
      <c r="W530">
        <v>21</v>
      </c>
      <c r="X530">
        <v>21</v>
      </c>
      <c r="Y530">
        <v>20</v>
      </c>
      <c r="Z530">
        <v>21</v>
      </c>
      <c r="AA530">
        <v>21</v>
      </c>
      <c r="AB530">
        <v>22</v>
      </c>
      <c r="AC530">
        <v>22</v>
      </c>
      <c r="AD530">
        <v>22</v>
      </c>
      <c r="AE530">
        <v>33</v>
      </c>
      <c r="AF530">
        <v>33</v>
      </c>
      <c r="AG530">
        <v>33</v>
      </c>
      <c r="AH530">
        <v>33</v>
      </c>
      <c r="AI530">
        <v>33</v>
      </c>
      <c r="AJ530">
        <v>33</v>
      </c>
      <c r="AK530">
        <v>33</v>
      </c>
      <c r="AL530">
        <v>33</v>
      </c>
      <c r="AM530">
        <v>33</v>
      </c>
      <c r="AN530">
        <v>33</v>
      </c>
      <c r="AO530">
        <v>33</v>
      </c>
      <c r="AP530">
        <v>33</v>
      </c>
      <c r="AQ530">
        <v>33</v>
      </c>
      <c r="AR530">
        <v>33</v>
      </c>
      <c r="AS530">
        <v>33</v>
      </c>
      <c r="AT530">
        <v>33</v>
      </c>
      <c r="AU530">
        <v>33</v>
      </c>
      <c r="AV530">
        <v>33</v>
      </c>
      <c r="AW530">
        <v>33</v>
      </c>
      <c r="AX530">
        <v>33</v>
      </c>
    </row>
    <row r="531" spans="1:50" x14ac:dyDescent="0.25">
      <c r="A531">
        <v>113</v>
      </c>
      <c r="B531" t="s">
        <v>119</v>
      </c>
      <c r="C531">
        <v>11</v>
      </c>
      <c r="D531" t="s">
        <v>95</v>
      </c>
      <c r="E531">
        <v>1</v>
      </c>
      <c r="F531" t="s">
        <v>96</v>
      </c>
      <c r="G531">
        <v>173</v>
      </c>
      <c r="H531">
        <v>173</v>
      </c>
      <c r="I531">
        <v>173</v>
      </c>
      <c r="J531">
        <v>157</v>
      </c>
      <c r="K531">
        <v>157</v>
      </c>
      <c r="L531">
        <v>157</v>
      </c>
      <c r="M531">
        <v>157</v>
      </c>
      <c r="N531">
        <v>157</v>
      </c>
      <c r="O531">
        <v>157</v>
      </c>
      <c r="P531">
        <v>157</v>
      </c>
      <c r="Q531">
        <v>157</v>
      </c>
      <c r="R531">
        <v>157</v>
      </c>
      <c r="S531">
        <v>157</v>
      </c>
      <c r="T531">
        <v>159</v>
      </c>
      <c r="U531">
        <v>159</v>
      </c>
      <c r="V531">
        <v>159</v>
      </c>
      <c r="W531">
        <v>159</v>
      </c>
      <c r="X531">
        <v>159</v>
      </c>
      <c r="Y531">
        <v>159</v>
      </c>
      <c r="Z531">
        <v>161</v>
      </c>
      <c r="AA531">
        <v>161</v>
      </c>
      <c r="AB531">
        <v>161</v>
      </c>
      <c r="AC531">
        <v>161</v>
      </c>
      <c r="AD531">
        <v>161</v>
      </c>
      <c r="AE531">
        <v>161</v>
      </c>
      <c r="AF531">
        <v>162</v>
      </c>
      <c r="AG531">
        <v>162</v>
      </c>
      <c r="AH531">
        <v>159</v>
      </c>
      <c r="AI531">
        <v>159</v>
      </c>
      <c r="AJ531">
        <v>159</v>
      </c>
      <c r="AK531">
        <v>159</v>
      </c>
      <c r="AL531">
        <v>157</v>
      </c>
      <c r="AM531">
        <v>159</v>
      </c>
      <c r="AN531">
        <v>159</v>
      </c>
      <c r="AO531">
        <v>159</v>
      </c>
      <c r="AP531">
        <v>159</v>
      </c>
      <c r="AQ531">
        <v>159</v>
      </c>
      <c r="AR531">
        <v>159</v>
      </c>
      <c r="AS531">
        <v>159</v>
      </c>
      <c r="AT531">
        <v>159</v>
      </c>
      <c r="AU531">
        <v>156</v>
      </c>
      <c r="AV531">
        <v>159</v>
      </c>
      <c r="AW531">
        <v>159</v>
      </c>
      <c r="AX531">
        <v>159</v>
      </c>
    </row>
    <row r="532" spans="1:50" x14ac:dyDescent="0.25">
      <c r="A532">
        <v>113</v>
      </c>
      <c r="B532" t="s">
        <v>119</v>
      </c>
      <c r="C532">
        <v>11</v>
      </c>
      <c r="D532" t="s">
        <v>95</v>
      </c>
      <c r="E532">
        <v>1</v>
      </c>
      <c r="F532" t="s">
        <v>96</v>
      </c>
      <c r="G532">
        <v>15</v>
      </c>
      <c r="H532">
        <v>14</v>
      </c>
      <c r="I532">
        <v>12</v>
      </c>
      <c r="J532">
        <v>14</v>
      </c>
      <c r="K532">
        <v>14</v>
      </c>
      <c r="L532">
        <v>14</v>
      </c>
      <c r="M532">
        <v>14</v>
      </c>
      <c r="N532">
        <v>14</v>
      </c>
      <c r="O532">
        <v>14</v>
      </c>
      <c r="P532">
        <v>14</v>
      </c>
      <c r="Q532">
        <v>14</v>
      </c>
      <c r="R532">
        <v>13</v>
      </c>
      <c r="S532">
        <v>14</v>
      </c>
      <c r="T532">
        <v>14</v>
      </c>
      <c r="U532">
        <v>12</v>
      </c>
      <c r="V532">
        <v>13</v>
      </c>
      <c r="W532">
        <v>15</v>
      </c>
      <c r="X532">
        <v>13</v>
      </c>
      <c r="Y532">
        <v>10</v>
      </c>
      <c r="Z532">
        <v>15</v>
      </c>
      <c r="AA532">
        <v>12</v>
      </c>
      <c r="AB532">
        <v>14</v>
      </c>
      <c r="AC532">
        <v>13</v>
      </c>
      <c r="AD532">
        <v>14</v>
      </c>
      <c r="AE532">
        <v>14</v>
      </c>
      <c r="AF532">
        <v>13</v>
      </c>
      <c r="AG532">
        <v>12</v>
      </c>
      <c r="AH532">
        <v>12</v>
      </c>
      <c r="AI532">
        <v>14</v>
      </c>
      <c r="AJ532">
        <v>13</v>
      </c>
      <c r="AK532">
        <v>12</v>
      </c>
      <c r="AL532">
        <v>13</v>
      </c>
      <c r="AM532">
        <v>12</v>
      </c>
      <c r="AN532">
        <v>12</v>
      </c>
      <c r="AO532">
        <v>13</v>
      </c>
      <c r="AP532">
        <v>13</v>
      </c>
      <c r="AQ532">
        <v>12</v>
      </c>
      <c r="AR532">
        <v>12</v>
      </c>
      <c r="AS532">
        <v>12</v>
      </c>
      <c r="AT532">
        <v>13</v>
      </c>
      <c r="AU532">
        <v>14</v>
      </c>
      <c r="AV532">
        <v>14</v>
      </c>
      <c r="AW532">
        <v>13</v>
      </c>
      <c r="AX532">
        <v>15</v>
      </c>
    </row>
    <row r="533" spans="1:50" x14ac:dyDescent="0.25">
      <c r="A533">
        <v>312</v>
      </c>
      <c r="B533" t="s">
        <v>204</v>
      </c>
      <c r="C533">
        <v>31</v>
      </c>
      <c r="D533" t="s">
        <v>205</v>
      </c>
      <c r="E533">
        <v>3</v>
      </c>
      <c r="F533" t="s">
        <v>206</v>
      </c>
      <c r="G533">
        <v>2</v>
      </c>
      <c r="H533">
        <v>2</v>
      </c>
      <c r="I533">
        <v>2</v>
      </c>
      <c r="J533">
        <v>2</v>
      </c>
      <c r="K533">
        <v>2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5</v>
      </c>
      <c r="S533">
        <v>5</v>
      </c>
      <c r="T533">
        <v>5</v>
      </c>
      <c r="U533">
        <v>5</v>
      </c>
      <c r="V533">
        <v>5</v>
      </c>
      <c r="W533">
        <v>5</v>
      </c>
      <c r="X533">
        <v>5</v>
      </c>
      <c r="Y533">
        <v>5</v>
      </c>
      <c r="Z533">
        <v>5</v>
      </c>
      <c r="AA533">
        <v>5</v>
      </c>
      <c r="AB533">
        <v>5</v>
      </c>
      <c r="AC533">
        <v>5</v>
      </c>
      <c r="AD533">
        <v>5</v>
      </c>
      <c r="AE533">
        <v>5</v>
      </c>
      <c r="AF533">
        <v>5</v>
      </c>
      <c r="AG533">
        <v>5</v>
      </c>
      <c r="AH533">
        <v>5</v>
      </c>
      <c r="AI533">
        <v>5</v>
      </c>
      <c r="AJ533">
        <v>5</v>
      </c>
      <c r="AK533">
        <v>5</v>
      </c>
      <c r="AL533">
        <v>5</v>
      </c>
      <c r="AM533">
        <v>5</v>
      </c>
      <c r="AN533">
        <v>5</v>
      </c>
      <c r="AO533">
        <v>5</v>
      </c>
      <c r="AP533">
        <v>5</v>
      </c>
      <c r="AQ533">
        <v>5</v>
      </c>
      <c r="AR533">
        <v>5</v>
      </c>
      <c r="AS533">
        <v>5</v>
      </c>
      <c r="AT533">
        <v>5</v>
      </c>
      <c r="AU533">
        <v>5</v>
      </c>
      <c r="AV533">
        <v>5</v>
      </c>
      <c r="AW533">
        <v>5</v>
      </c>
      <c r="AX533">
        <v>5</v>
      </c>
    </row>
    <row r="534" spans="1:50" x14ac:dyDescent="0.25">
      <c r="A534">
        <v>321</v>
      </c>
      <c r="B534" t="s">
        <v>1044</v>
      </c>
      <c r="C534">
        <v>32</v>
      </c>
      <c r="D534" t="s">
        <v>1045</v>
      </c>
      <c r="E534">
        <v>3</v>
      </c>
      <c r="F534" t="s">
        <v>206</v>
      </c>
      <c r="G534">
        <v>19</v>
      </c>
      <c r="H534">
        <v>19</v>
      </c>
      <c r="I534">
        <v>19</v>
      </c>
      <c r="J534">
        <v>19</v>
      </c>
      <c r="K534">
        <v>18</v>
      </c>
      <c r="L534">
        <v>18</v>
      </c>
      <c r="M534">
        <v>18</v>
      </c>
      <c r="N534">
        <v>18</v>
      </c>
      <c r="O534">
        <v>18</v>
      </c>
      <c r="P534">
        <v>18</v>
      </c>
      <c r="Q534">
        <v>15</v>
      </c>
      <c r="R534">
        <v>15</v>
      </c>
      <c r="S534">
        <v>15</v>
      </c>
      <c r="T534">
        <v>15</v>
      </c>
      <c r="U534">
        <v>15</v>
      </c>
      <c r="V534">
        <v>15</v>
      </c>
      <c r="W534">
        <v>15</v>
      </c>
      <c r="X534">
        <v>19</v>
      </c>
      <c r="Y534">
        <v>19</v>
      </c>
      <c r="Z534">
        <v>19</v>
      </c>
      <c r="AA534">
        <v>19</v>
      </c>
      <c r="AB534">
        <v>19</v>
      </c>
      <c r="AC534">
        <v>19</v>
      </c>
      <c r="AD534">
        <v>19</v>
      </c>
      <c r="AE534">
        <v>22</v>
      </c>
      <c r="AF534">
        <v>23</v>
      </c>
      <c r="AG534">
        <v>23</v>
      </c>
      <c r="AH534">
        <v>23</v>
      </c>
      <c r="AI534">
        <v>23</v>
      </c>
      <c r="AJ534">
        <v>23</v>
      </c>
      <c r="AK534">
        <v>23</v>
      </c>
      <c r="AL534">
        <v>23</v>
      </c>
      <c r="AM534">
        <v>23</v>
      </c>
      <c r="AN534">
        <v>23</v>
      </c>
      <c r="AO534">
        <v>23</v>
      </c>
      <c r="AP534">
        <v>23</v>
      </c>
      <c r="AQ534">
        <v>23</v>
      </c>
      <c r="AR534">
        <v>23</v>
      </c>
      <c r="AS534">
        <v>23</v>
      </c>
      <c r="AT534">
        <v>23</v>
      </c>
      <c r="AU534">
        <v>23</v>
      </c>
      <c r="AV534">
        <v>23</v>
      </c>
      <c r="AW534">
        <v>19</v>
      </c>
      <c r="AX534">
        <v>19</v>
      </c>
    </row>
    <row r="535" spans="1:50" x14ac:dyDescent="0.25">
      <c r="A535">
        <v>117</v>
      </c>
      <c r="B535" t="s">
        <v>376</v>
      </c>
      <c r="C535">
        <v>11</v>
      </c>
      <c r="D535" t="s">
        <v>95</v>
      </c>
      <c r="E535">
        <v>1</v>
      </c>
      <c r="F535" t="s">
        <v>96</v>
      </c>
      <c r="G535">
        <v>71</v>
      </c>
      <c r="H535">
        <v>71</v>
      </c>
      <c r="I535">
        <v>71</v>
      </c>
      <c r="J535">
        <v>72</v>
      </c>
      <c r="K535">
        <v>74</v>
      </c>
      <c r="L535">
        <v>71</v>
      </c>
      <c r="M535">
        <v>71</v>
      </c>
      <c r="N535">
        <v>69</v>
      </c>
      <c r="O535">
        <v>71</v>
      </c>
      <c r="P535">
        <v>71</v>
      </c>
      <c r="Q535">
        <v>74</v>
      </c>
      <c r="R535">
        <v>71</v>
      </c>
      <c r="S535">
        <v>73</v>
      </c>
      <c r="T535">
        <v>73</v>
      </c>
      <c r="U535">
        <v>79</v>
      </c>
      <c r="V535">
        <v>83</v>
      </c>
      <c r="W535">
        <v>147</v>
      </c>
      <c r="X535">
        <v>141</v>
      </c>
      <c r="Y535">
        <v>110</v>
      </c>
      <c r="Z535">
        <v>109</v>
      </c>
      <c r="AA535">
        <v>100</v>
      </c>
      <c r="AB535">
        <v>74</v>
      </c>
      <c r="AC535">
        <v>114</v>
      </c>
      <c r="AD535">
        <v>116</v>
      </c>
      <c r="AE535">
        <v>73</v>
      </c>
      <c r="AF535">
        <v>100</v>
      </c>
      <c r="AG535">
        <v>121</v>
      </c>
      <c r="AH535">
        <v>86</v>
      </c>
      <c r="AI535">
        <v>71</v>
      </c>
      <c r="AJ535">
        <v>71</v>
      </c>
      <c r="AK535">
        <v>71</v>
      </c>
      <c r="AL535">
        <v>73</v>
      </c>
      <c r="AM535">
        <v>91</v>
      </c>
      <c r="AN535">
        <v>93</v>
      </c>
      <c r="AO535">
        <v>106</v>
      </c>
      <c r="AP535">
        <v>107</v>
      </c>
      <c r="AQ535">
        <v>95</v>
      </c>
      <c r="AR535">
        <v>108</v>
      </c>
      <c r="AS535">
        <v>106</v>
      </c>
      <c r="AT535">
        <v>96</v>
      </c>
      <c r="AU535">
        <v>156</v>
      </c>
      <c r="AV535">
        <v>196</v>
      </c>
      <c r="AW535">
        <v>131</v>
      </c>
      <c r="AX535">
        <v>96</v>
      </c>
    </row>
    <row r="536" spans="1:50" x14ac:dyDescent="0.25">
      <c r="A536">
        <v>113</v>
      </c>
      <c r="B536" t="s">
        <v>119</v>
      </c>
      <c r="C536">
        <v>11</v>
      </c>
      <c r="D536" t="s">
        <v>95</v>
      </c>
      <c r="E536">
        <v>1</v>
      </c>
      <c r="F536" t="s">
        <v>96</v>
      </c>
      <c r="G536">
        <v>46</v>
      </c>
      <c r="H536">
        <v>46</v>
      </c>
      <c r="I536">
        <v>46</v>
      </c>
      <c r="J536">
        <v>46</v>
      </c>
      <c r="K536">
        <v>46</v>
      </c>
      <c r="L536">
        <v>45</v>
      </c>
      <c r="M536">
        <v>45</v>
      </c>
      <c r="N536">
        <v>45</v>
      </c>
      <c r="O536">
        <v>46</v>
      </c>
      <c r="P536">
        <v>40</v>
      </c>
      <c r="Q536">
        <v>40</v>
      </c>
      <c r="R536">
        <v>40</v>
      </c>
      <c r="S536">
        <v>40</v>
      </c>
      <c r="T536">
        <v>40</v>
      </c>
      <c r="U536">
        <v>37</v>
      </c>
      <c r="V536">
        <v>42</v>
      </c>
      <c r="W536">
        <v>42</v>
      </c>
      <c r="X536">
        <v>44</v>
      </c>
      <c r="Y536">
        <v>44</v>
      </c>
      <c r="Z536">
        <v>44</v>
      </c>
      <c r="AA536">
        <v>44</v>
      </c>
      <c r="AB536">
        <v>44</v>
      </c>
      <c r="AC536">
        <v>44</v>
      </c>
      <c r="AD536">
        <v>44</v>
      </c>
      <c r="AE536">
        <v>44</v>
      </c>
      <c r="AF536">
        <v>48</v>
      </c>
      <c r="AG536">
        <v>48</v>
      </c>
      <c r="AH536">
        <v>48</v>
      </c>
      <c r="AI536">
        <v>48</v>
      </c>
      <c r="AJ536">
        <v>48</v>
      </c>
      <c r="AK536">
        <v>48</v>
      </c>
      <c r="AL536">
        <v>48</v>
      </c>
      <c r="AM536">
        <v>48</v>
      </c>
      <c r="AN536">
        <v>48</v>
      </c>
      <c r="AO536">
        <v>43</v>
      </c>
      <c r="AP536">
        <v>48</v>
      </c>
      <c r="AQ536">
        <v>48</v>
      </c>
      <c r="AR536">
        <v>48</v>
      </c>
      <c r="AS536">
        <v>46</v>
      </c>
      <c r="AT536">
        <v>46</v>
      </c>
      <c r="AU536">
        <v>41</v>
      </c>
      <c r="AV536">
        <v>43</v>
      </c>
      <c r="AW536">
        <v>43</v>
      </c>
      <c r="AX536">
        <v>41</v>
      </c>
    </row>
    <row r="537" spans="1:50" x14ac:dyDescent="0.25">
      <c r="A537">
        <v>312</v>
      </c>
      <c r="B537" t="s">
        <v>204</v>
      </c>
      <c r="C537">
        <v>31</v>
      </c>
      <c r="D537" t="s">
        <v>205</v>
      </c>
      <c r="E537">
        <v>3</v>
      </c>
      <c r="F537" t="s">
        <v>206</v>
      </c>
      <c r="G537">
        <v>6</v>
      </c>
      <c r="H537">
        <v>6</v>
      </c>
      <c r="I537">
        <v>6</v>
      </c>
      <c r="J537">
        <v>6</v>
      </c>
      <c r="K537">
        <v>6</v>
      </c>
      <c r="L537">
        <v>6</v>
      </c>
      <c r="M537">
        <v>6</v>
      </c>
      <c r="N537">
        <v>6</v>
      </c>
      <c r="O537">
        <v>6</v>
      </c>
      <c r="P537">
        <v>6</v>
      </c>
      <c r="Q537">
        <v>6</v>
      </c>
      <c r="R537">
        <v>6</v>
      </c>
      <c r="S537">
        <v>6</v>
      </c>
      <c r="T537">
        <v>6</v>
      </c>
      <c r="U537">
        <v>7</v>
      </c>
      <c r="V537">
        <v>7</v>
      </c>
      <c r="W537">
        <v>7</v>
      </c>
      <c r="X537">
        <v>7</v>
      </c>
      <c r="Y537">
        <v>7</v>
      </c>
      <c r="Z537">
        <v>7</v>
      </c>
      <c r="AA537">
        <v>7</v>
      </c>
      <c r="AB537">
        <v>7</v>
      </c>
      <c r="AC537">
        <v>7</v>
      </c>
      <c r="AD537">
        <v>7</v>
      </c>
      <c r="AE537">
        <v>7</v>
      </c>
      <c r="AF537">
        <v>7</v>
      </c>
      <c r="AG537">
        <v>7</v>
      </c>
      <c r="AH537">
        <v>7</v>
      </c>
      <c r="AI537">
        <v>7</v>
      </c>
      <c r="AJ537">
        <v>7</v>
      </c>
      <c r="AK537">
        <v>7</v>
      </c>
      <c r="AL537">
        <v>7</v>
      </c>
      <c r="AM537">
        <v>7</v>
      </c>
      <c r="AN537">
        <v>7</v>
      </c>
      <c r="AO537">
        <v>7</v>
      </c>
      <c r="AP537">
        <v>7</v>
      </c>
      <c r="AQ537">
        <v>7</v>
      </c>
      <c r="AR537">
        <v>7</v>
      </c>
      <c r="AS537">
        <v>7</v>
      </c>
      <c r="AT537">
        <v>7</v>
      </c>
      <c r="AU537">
        <v>7</v>
      </c>
      <c r="AV537">
        <v>7</v>
      </c>
      <c r="AW537">
        <v>6</v>
      </c>
      <c r="AX537">
        <v>6</v>
      </c>
    </row>
    <row r="538" spans="1:50" x14ac:dyDescent="0.25">
      <c r="A538">
        <v>114</v>
      </c>
      <c r="B538" t="s">
        <v>94</v>
      </c>
      <c r="C538">
        <v>11</v>
      </c>
      <c r="D538" t="s">
        <v>95</v>
      </c>
      <c r="E538">
        <v>1</v>
      </c>
      <c r="F538" t="s">
        <v>96</v>
      </c>
      <c r="G538">
        <v>83</v>
      </c>
      <c r="H538">
        <v>79</v>
      </c>
      <c r="I538">
        <v>75</v>
      </c>
      <c r="J538">
        <v>75</v>
      </c>
      <c r="K538">
        <v>72</v>
      </c>
      <c r="L538">
        <v>75</v>
      </c>
      <c r="M538">
        <v>75</v>
      </c>
      <c r="N538">
        <v>75</v>
      </c>
      <c r="O538">
        <v>76</v>
      </c>
      <c r="P538">
        <v>83</v>
      </c>
      <c r="Q538">
        <v>79</v>
      </c>
      <c r="R538">
        <v>75</v>
      </c>
      <c r="S538">
        <v>70</v>
      </c>
      <c r="T538">
        <v>78</v>
      </c>
      <c r="U538">
        <v>70</v>
      </c>
      <c r="V538">
        <v>72</v>
      </c>
      <c r="W538">
        <v>77</v>
      </c>
      <c r="X538">
        <v>74</v>
      </c>
      <c r="Y538">
        <v>81</v>
      </c>
      <c r="Z538">
        <v>79</v>
      </c>
      <c r="AA538">
        <v>84</v>
      </c>
      <c r="AB538">
        <v>74</v>
      </c>
      <c r="AC538">
        <v>75</v>
      </c>
      <c r="AD538">
        <v>80</v>
      </c>
      <c r="AE538">
        <v>75</v>
      </c>
      <c r="AF538">
        <v>81</v>
      </c>
      <c r="AG538">
        <v>62</v>
      </c>
      <c r="AH538">
        <v>76</v>
      </c>
      <c r="AI538">
        <v>61</v>
      </c>
      <c r="AJ538">
        <v>82</v>
      </c>
      <c r="AK538">
        <v>73</v>
      </c>
      <c r="AL538">
        <v>73</v>
      </c>
      <c r="AM538">
        <v>77</v>
      </c>
      <c r="AN538">
        <v>76</v>
      </c>
      <c r="AO538">
        <v>74</v>
      </c>
      <c r="AP538">
        <v>74</v>
      </c>
      <c r="AQ538">
        <v>77</v>
      </c>
      <c r="AR538">
        <v>76</v>
      </c>
      <c r="AS538">
        <v>79</v>
      </c>
      <c r="AT538">
        <v>85</v>
      </c>
      <c r="AU538">
        <v>73</v>
      </c>
      <c r="AV538">
        <v>77</v>
      </c>
      <c r="AW538">
        <v>63</v>
      </c>
      <c r="AX538">
        <v>80</v>
      </c>
    </row>
    <row r="539" spans="1:50" x14ac:dyDescent="0.25">
      <c r="A539">
        <v>113</v>
      </c>
      <c r="B539" t="s">
        <v>119</v>
      </c>
      <c r="C539">
        <v>11</v>
      </c>
      <c r="D539" t="s">
        <v>95</v>
      </c>
      <c r="E539">
        <v>1</v>
      </c>
      <c r="F539" t="s">
        <v>96</v>
      </c>
      <c r="G539">
        <v>39</v>
      </c>
      <c r="H539">
        <v>39</v>
      </c>
      <c r="I539">
        <v>39</v>
      </c>
      <c r="J539">
        <v>39</v>
      </c>
      <c r="K539">
        <v>39</v>
      </c>
      <c r="L539">
        <v>39</v>
      </c>
      <c r="M539">
        <v>39</v>
      </c>
      <c r="N539">
        <v>39</v>
      </c>
      <c r="O539">
        <v>39</v>
      </c>
      <c r="P539">
        <v>39</v>
      </c>
      <c r="Q539">
        <v>39</v>
      </c>
      <c r="R539">
        <v>39</v>
      </c>
      <c r="S539">
        <v>39</v>
      </c>
      <c r="T539">
        <v>39</v>
      </c>
      <c r="U539">
        <v>39</v>
      </c>
      <c r="V539">
        <v>39</v>
      </c>
      <c r="W539">
        <v>39</v>
      </c>
      <c r="X539">
        <v>39</v>
      </c>
      <c r="Y539">
        <v>39</v>
      </c>
      <c r="Z539">
        <v>39</v>
      </c>
      <c r="AA539">
        <v>36</v>
      </c>
      <c r="AB539">
        <v>36</v>
      </c>
      <c r="AC539">
        <v>36</v>
      </c>
      <c r="AD539">
        <v>36</v>
      </c>
      <c r="AE539">
        <v>36</v>
      </c>
      <c r="AF539">
        <v>36</v>
      </c>
      <c r="AG539">
        <v>36</v>
      </c>
      <c r="AH539">
        <v>36</v>
      </c>
      <c r="AI539">
        <v>38</v>
      </c>
      <c r="AJ539">
        <v>38</v>
      </c>
      <c r="AK539">
        <v>38</v>
      </c>
      <c r="AL539">
        <v>38</v>
      </c>
      <c r="AM539">
        <v>36</v>
      </c>
      <c r="AN539">
        <v>36</v>
      </c>
      <c r="AO539">
        <v>36</v>
      </c>
      <c r="AP539">
        <v>36</v>
      </c>
      <c r="AQ539">
        <v>36</v>
      </c>
      <c r="AR539">
        <v>36</v>
      </c>
      <c r="AS539">
        <v>36</v>
      </c>
      <c r="AT539">
        <v>36</v>
      </c>
      <c r="AU539">
        <v>36</v>
      </c>
      <c r="AV539">
        <v>34</v>
      </c>
      <c r="AW539">
        <v>34</v>
      </c>
      <c r="AX539">
        <v>34</v>
      </c>
    </row>
    <row r="540" spans="1:50" x14ac:dyDescent="0.25">
      <c r="A540">
        <v>541</v>
      </c>
      <c r="B540" t="s">
        <v>1309</v>
      </c>
      <c r="C540">
        <v>54</v>
      </c>
      <c r="D540" t="s">
        <v>1310</v>
      </c>
      <c r="E540">
        <v>5</v>
      </c>
      <c r="F540" t="s">
        <v>143</v>
      </c>
      <c r="G540">
        <v>34</v>
      </c>
      <c r="H540">
        <v>36</v>
      </c>
      <c r="I540">
        <v>38</v>
      </c>
      <c r="J540">
        <v>40</v>
      </c>
      <c r="K540">
        <v>42</v>
      </c>
      <c r="L540">
        <v>36</v>
      </c>
      <c r="M540">
        <v>38</v>
      </c>
      <c r="N540">
        <v>40</v>
      </c>
      <c r="O540">
        <v>42</v>
      </c>
      <c r="P540">
        <v>44</v>
      </c>
      <c r="Q540">
        <v>46</v>
      </c>
      <c r="R540">
        <v>48</v>
      </c>
      <c r="S540">
        <v>50</v>
      </c>
      <c r="T540">
        <v>52</v>
      </c>
      <c r="U540">
        <v>54</v>
      </c>
      <c r="V540">
        <v>56</v>
      </c>
      <c r="W540">
        <v>34</v>
      </c>
      <c r="X540">
        <v>36</v>
      </c>
      <c r="Y540">
        <v>38</v>
      </c>
      <c r="Z540">
        <v>38</v>
      </c>
      <c r="AA540">
        <v>36</v>
      </c>
      <c r="AB540">
        <v>38</v>
      </c>
      <c r="AC540">
        <v>40</v>
      </c>
      <c r="AD540">
        <v>42</v>
      </c>
      <c r="AE540">
        <v>44</v>
      </c>
      <c r="AF540">
        <v>46</v>
      </c>
      <c r="AG540">
        <v>48</v>
      </c>
      <c r="AH540">
        <v>36</v>
      </c>
      <c r="AI540">
        <v>38</v>
      </c>
      <c r="AJ540">
        <v>38</v>
      </c>
      <c r="AK540">
        <v>38</v>
      </c>
      <c r="AL540">
        <v>36</v>
      </c>
      <c r="AM540">
        <v>34</v>
      </c>
      <c r="AN540">
        <v>36</v>
      </c>
      <c r="AO540">
        <v>38</v>
      </c>
      <c r="AP540">
        <v>38</v>
      </c>
      <c r="AQ540">
        <v>40</v>
      </c>
      <c r="AR540">
        <v>42</v>
      </c>
      <c r="AS540">
        <v>46</v>
      </c>
      <c r="AT540">
        <v>36</v>
      </c>
      <c r="AU540">
        <v>36</v>
      </c>
      <c r="AV540">
        <v>38</v>
      </c>
      <c r="AW540">
        <v>40</v>
      </c>
      <c r="AX540">
        <v>42</v>
      </c>
    </row>
    <row r="541" spans="1:50" x14ac:dyDescent="0.25">
      <c r="A541">
        <v>231</v>
      </c>
      <c r="B541" t="s">
        <v>353</v>
      </c>
      <c r="C541">
        <v>23</v>
      </c>
      <c r="D541" t="s">
        <v>354</v>
      </c>
      <c r="E541">
        <v>2</v>
      </c>
      <c r="F541" t="s">
        <v>355</v>
      </c>
      <c r="G541">
        <v>64</v>
      </c>
      <c r="H541">
        <v>64</v>
      </c>
      <c r="I541">
        <v>64</v>
      </c>
      <c r="J541">
        <v>64</v>
      </c>
      <c r="K541">
        <v>64</v>
      </c>
      <c r="L541">
        <v>64</v>
      </c>
      <c r="M541">
        <v>64</v>
      </c>
      <c r="N541">
        <v>64</v>
      </c>
      <c r="O541">
        <v>64</v>
      </c>
      <c r="P541">
        <v>64</v>
      </c>
      <c r="Q541">
        <v>64</v>
      </c>
      <c r="R541">
        <v>64</v>
      </c>
      <c r="S541">
        <v>64</v>
      </c>
      <c r="T541">
        <v>64</v>
      </c>
      <c r="U541">
        <v>64</v>
      </c>
      <c r="V541">
        <v>64</v>
      </c>
      <c r="W541">
        <v>64</v>
      </c>
      <c r="X541">
        <v>64</v>
      </c>
      <c r="Y541">
        <v>64</v>
      </c>
      <c r="Z541">
        <v>64</v>
      </c>
      <c r="AA541">
        <v>64</v>
      </c>
      <c r="AB541">
        <v>64</v>
      </c>
      <c r="AC541">
        <v>64</v>
      </c>
      <c r="AD541">
        <v>64</v>
      </c>
      <c r="AE541">
        <v>64</v>
      </c>
      <c r="AF541">
        <v>64</v>
      </c>
      <c r="AG541">
        <v>64</v>
      </c>
      <c r="AH541">
        <v>64</v>
      </c>
      <c r="AI541">
        <v>64</v>
      </c>
      <c r="AJ541">
        <v>64</v>
      </c>
      <c r="AK541">
        <v>64</v>
      </c>
      <c r="AL541">
        <v>64</v>
      </c>
      <c r="AM541">
        <v>64</v>
      </c>
      <c r="AN541">
        <v>64</v>
      </c>
      <c r="AO541">
        <v>64</v>
      </c>
      <c r="AP541">
        <v>64</v>
      </c>
      <c r="AQ541">
        <v>64</v>
      </c>
      <c r="AR541">
        <v>64</v>
      </c>
      <c r="AS541">
        <v>64</v>
      </c>
      <c r="AT541">
        <v>64</v>
      </c>
      <c r="AU541">
        <v>64</v>
      </c>
      <c r="AV541">
        <v>64</v>
      </c>
      <c r="AW541">
        <v>64</v>
      </c>
      <c r="AX541">
        <v>64</v>
      </c>
    </row>
    <row r="542" spans="1:50" x14ac:dyDescent="0.25">
      <c r="A542">
        <v>113</v>
      </c>
      <c r="B542" t="s">
        <v>119</v>
      </c>
      <c r="C542">
        <v>11</v>
      </c>
      <c r="D542" t="s">
        <v>95</v>
      </c>
      <c r="E542">
        <v>1</v>
      </c>
      <c r="F542" t="s">
        <v>96</v>
      </c>
      <c r="G542">
        <v>163</v>
      </c>
      <c r="H542">
        <v>208</v>
      </c>
      <c r="I542">
        <v>207</v>
      </c>
      <c r="J542">
        <v>207</v>
      </c>
      <c r="K542">
        <v>217</v>
      </c>
      <c r="L542">
        <v>203</v>
      </c>
      <c r="M542">
        <v>217</v>
      </c>
      <c r="N542">
        <v>209</v>
      </c>
      <c r="O542">
        <v>163</v>
      </c>
      <c r="P542">
        <v>185</v>
      </c>
      <c r="Q542">
        <v>194</v>
      </c>
      <c r="R542">
        <v>165</v>
      </c>
      <c r="S542">
        <v>168</v>
      </c>
      <c r="T542">
        <v>170</v>
      </c>
      <c r="U542">
        <v>174</v>
      </c>
      <c r="V542">
        <v>174</v>
      </c>
      <c r="W542">
        <v>170</v>
      </c>
      <c r="X542">
        <v>168</v>
      </c>
      <c r="Y542">
        <v>166</v>
      </c>
      <c r="Z542">
        <v>180</v>
      </c>
      <c r="AA542">
        <v>164</v>
      </c>
      <c r="AB542">
        <v>174</v>
      </c>
      <c r="AC542">
        <v>164</v>
      </c>
      <c r="AD542">
        <v>195</v>
      </c>
      <c r="AE542">
        <v>192</v>
      </c>
      <c r="AF542">
        <v>229</v>
      </c>
      <c r="AG542">
        <v>190</v>
      </c>
      <c r="AH542">
        <v>192</v>
      </c>
      <c r="AI542">
        <v>245</v>
      </c>
      <c r="AJ542">
        <v>252</v>
      </c>
      <c r="AK542">
        <v>250</v>
      </c>
      <c r="AL542">
        <v>240</v>
      </c>
      <c r="AM542">
        <v>198</v>
      </c>
      <c r="AN542">
        <v>197</v>
      </c>
      <c r="AO542">
        <v>254</v>
      </c>
      <c r="AP542">
        <v>197</v>
      </c>
      <c r="AQ542">
        <v>193</v>
      </c>
      <c r="AR542">
        <v>166</v>
      </c>
      <c r="AS542">
        <v>190</v>
      </c>
      <c r="AT542">
        <v>172</v>
      </c>
      <c r="AU542">
        <v>165</v>
      </c>
      <c r="AV542">
        <v>170</v>
      </c>
      <c r="AW542">
        <v>166</v>
      </c>
      <c r="AX542">
        <v>165</v>
      </c>
    </row>
    <row r="543" spans="1:50" x14ac:dyDescent="0.25">
      <c r="A543">
        <v>113</v>
      </c>
      <c r="B543" t="s">
        <v>119</v>
      </c>
      <c r="C543">
        <v>11</v>
      </c>
      <c r="D543" t="s">
        <v>95</v>
      </c>
      <c r="E543">
        <v>1</v>
      </c>
      <c r="F543" t="s">
        <v>96</v>
      </c>
      <c r="G543">
        <v>82</v>
      </c>
      <c r="H543">
        <v>82</v>
      </c>
      <c r="I543">
        <v>82</v>
      </c>
      <c r="J543">
        <v>76</v>
      </c>
      <c r="K543">
        <v>76</v>
      </c>
      <c r="L543">
        <v>76</v>
      </c>
      <c r="M543">
        <v>82</v>
      </c>
      <c r="N543">
        <v>104</v>
      </c>
      <c r="O543">
        <v>110</v>
      </c>
      <c r="P543">
        <v>110</v>
      </c>
      <c r="Q543">
        <v>110</v>
      </c>
      <c r="R543">
        <v>110</v>
      </c>
      <c r="S543">
        <v>103</v>
      </c>
      <c r="T543">
        <v>108</v>
      </c>
      <c r="U543">
        <v>107</v>
      </c>
      <c r="V543">
        <v>108</v>
      </c>
      <c r="W543">
        <v>108</v>
      </c>
      <c r="X543">
        <v>108</v>
      </c>
      <c r="Y543">
        <v>107</v>
      </c>
      <c r="Z543">
        <v>108</v>
      </c>
      <c r="AA543">
        <v>108</v>
      </c>
      <c r="AB543">
        <v>109</v>
      </c>
      <c r="AC543">
        <v>109</v>
      </c>
      <c r="AD543">
        <v>109</v>
      </c>
      <c r="AE543">
        <v>109</v>
      </c>
      <c r="AF543">
        <v>110</v>
      </c>
      <c r="AG543">
        <v>110</v>
      </c>
      <c r="AH543">
        <v>110</v>
      </c>
      <c r="AI543">
        <v>111</v>
      </c>
      <c r="AJ543">
        <v>111</v>
      </c>
      <c r="AK543">
        <v>111</v>
      </c>
      <c r="AL543">
        <v>111</v>
      </c>
      <c r="AM543">
        <v>110</v>
      </c>
      <c r="AN543">
        <v>111</v>
      </c>
      <c r="AO543">
        <v>110</v>
      </c>
      <c r="AP543">
        <v>109</v>
      </c>
      <c r="AQ543">
        <v>139</v>
      </c>
      <c r="AR543">
        <v>110</v>
      </c>
      <c r="AS543">
        <v>110</v>
      </c>
      <c r="AT543">
        <v>110</v>
      </c>
      <c r="AU543">
        <v>109</v>
      </c>
      <c r="AV543">
        <v>109</v>
      </c>
      <c r="AW543">
        <v>109</v>
      </c>
      <c r="AX543">
        <v>108</v>
      </c>
    </row>
    <row r="544" spans="1:50" x14ac:dyDescent="0.25">
      <c r="A544">
        <v>113</v>
      </c>
      <c r="B544" t="s">
        <v>119</v>
      </c>
      <c r="C544">
        <v>11</v>
      </c>
      <c r="D544" t="s">
        <v>95</v>
      </c>
      <c r="E544">
        <v>1</v>
      </c>
      <c r="F544" t="s">
        <v>96</v>
      </c>
      <c r="G544">
        <v>99</v>
      </c>
      <c r="H544">
        <v>103</v>
      </c>
      <c r="I544">
        <v>103</v>
      </c>
      <c r="J544">
        <v>103</v>
      </c>
      <c r="K544">
        <v>103</v>
      </c>
      <c r="L544">
        <v>104</v>
      </c>
      <c r="M544">
        <v>103</v>
      </c>
      <c r="N544">
        <v>103</v>
      </c>
      <c r="O544">
        <v>103</v>
      </c>
      <c r="P544">
        <v>103</v>
      </c>
      <c r="Q544">
        <v>103</v>
      </c>
      <c r="R544">
        <v>103</v>
      </c>
      <c r="S544">
        <v>138</v>
      </c>
      <c r="T544">
        <v>139</v>
      </c>
      <c r="U544">
        <v>138</v>
      </c>
      <c r="V544">
        <v>138</v>
      </c>
      <c r="W544">
        <v>138</v>
      </c>
      <c r="X544">
        <v>138</v>
      </c>
      <c r="Y544">
        <v>138</v>
      </c>
      <c r="Z544">
        <v>138</v>
      </c>
      <c r="AA544">
        <v>138</v>
      </c>
      <c r="AB544">
        <v>138</v>
      </c>
      <c r="AC544">
        <v>138</v>
      </c>
      <c r="AD544">
        <v>139</v>
      </c>
      <c r="AE544">
        <v>138</v>
      </c>
      <c r="AF544">
        <v>138</v>
      </c>
      <c r="AG544">
        <v>138</v>
      </c>
      <c r="AH544">
        <v>144</v>
      </c>
      <c r="AI544">
        <v>140</v>
      </c>
      <c r="AJ544">
        <v>139</v>
      </c>
      <c r="AK544">
        <v>139</v>
      </c>
      <c r="AL544">
        <v>139</v>
      </c>
      <c r="AM544">
        <v>139</v>
      </c>
      <c r="AN544">
        <v>139</v>
      </c>
      <c r="AO544">
        <v>139</v>
      </c>
      <c r="AP544">
        <v>139</v>
      </c>
      <c r="AQ544">
        <v>139</v>
      </c>
      <c r="AR544">
        <v>139</v>
      </c>
      <c r="AS544">
        <v>138</v>
      </c>
      <c r="AT544">
        <v>138</v>
      </c>
      <c r="AU544">
        <v>140</v>
      </c>
      <c r="AV544">
        <v>139</v>
      </c>
      <c r="AW544">
        <v>139</v>
      </c>
      <c r="AX544">
        <v>139</v>
      </c>
    </row>
    <row r="545" spans="1:50" x14ac:dyDescent="0.25">
      <c r="A545">
        <v>231</v>
      </c>
      <c r="B545" t="s">
        <v>353</v>
      </c>
      <c r="C545">
        <v>23</v>
      </c>
      <c r="D545" t="s">
        <v>354</v>
      </c>
      <c r="E545">
        <v>2</v>
      </c>
      <c r="F545" t="s">
        <v>355</v>
      </c>
      <c r="G545">
        <v>30</v>
      </c>
      <c r="H545">
        <v>30</v>
      </c>
      <c r="I545">
        <v>30</v>
      </c>
      <c r="J545">
        <v>30</v>
      </c>
      <c r="K545">
        <v>30</v>
      </c>
      <c r="L545">
        <v>30</v>
      </c>
      <c r="M545">
        <v>30</v>
      </c>
      <c r="N545">
        <v>30</v>
      </c>
      <c r="O545">
        <v>30</v>
      </c>
      <c r="P545">
        <v>30</v>
      </c>
      <c r="Q545">
        <v>30</v>
      </c>
      <c r="R545">
        <v>30</v>
      </c>
      <c r="S545">
        <v>30</v>
      </c>
      <c r="T545">
        <v>30</v>
      </c>
      <c r="U545">
        <v>30</v>
      </c>
      <c r="V545">
        <v>30</v>
      </c>
      <c r="W545">
        <v>30</v>
      </c>
      <c r="X545">
        <v>30</v>
      </c>
      <c r="Y545">
        <v>30</v>
      </c>
      <c r="Z545">
        <v>30</v>
      </c>
      <c r="AA545">
        <v>30</v>
      </c>
      <c r="AB545">
        <v>30</v>
      </c>
      <c r="AC545">
        <v>30</v>
      </c>
      <c r="AD545">
        <v>30</v>
      </c>
      <c r="AE545">
        <v>30</v>
      </c>
      <c r="AF545">
        <v>30</v>
      </c>
      <c r="AG545">
        <v>30</v>
      </c>
      <c r="AH545">
        <v>30</v>
      </c>
      <c r="AI545">
        <v>30</v>
      </c>
      <c r="AJ545">
        <v>30</v>
      </c>
      <c r="AK545">
        <v>30</v>
      </c>
      <c r="AL545">
        <v>30</v>
      </c>
      <c r="AM545">
        <v>30</v>
      </c>
      <c r="AN545">
        <v>30</v>
      </c>
      <c r="AO545">
        <v>30</v>
      </c>
      <c r="AP545">
        <v>30</v>
      </c>
      <c r="AQ545">
        <v>30</v>
      </c>
      <c r="AR545">
        <v>30</v>
      </c>
      <c r="AS545">
        <v>30</v>
      </c>
      <c r="AT545">
        <v>30</v>
      </c>
      <c r="AU545">
        <v>30</v>
      </c>
      <c r="AV545">
        <v>30</v>
      </c>
      <c r="AW545">
        <v>30</v>
      </c>
      <c r="AX545">
        <v>30</v>
      </c>
    </row>
    <row r="546" spans="1:50" x14ac:dyDescent="0.25">
      <c r="A546">
        <v>114</v>
      </c>
      <c r="B546" t="s">
        <v>94</v>
      </c>
      <c r="C546">
        <v>11</v>
      </c>
      <c r="D546" t="s">
        <v>95</v>
      </c>
      <c r="E546">
        <v>1</v>
      </c>
      <c r="F546" t="s">
        <v>96</v>
      </c>
      <c r="G546">
        <v>7</v>
      </c>
      <c r="H546">
        <v>7</v>
      </c>
      <c r="I546">
        <v>7</v>
      </c>
      <c r="J546">
        <v>7</v>
      </c>
      <c r="K546">
        <v>7</v>
      </c>
      <c r="L546">
        <v>7</v>
      </c>
      <c r="M546">
        <v>7</v>
      </c>
      <c r="N546">
        <v>7</v>
      </c>
      <c r="O546">
        <v>7</v>
      </c>
      <c r="P546">
        <v>7</v>
      </c>
      <c r="Q546">
        <v>7</v>
      </c>
      <c r="R546">
        <v>7</v>
      </c>
      <c r="S546">
        <v>7</v>
      </c>
      <c r="T546">
        <v>7</v>
      </c>
      <c r="U546">
        <v>7</v>
      </c>
      <c r="V546">
        <v>7</v>
      </c>
      <c r="W546">
        <v>7</v>
      </c>
      <c r="X546">
        <v>7</v>
      </c>
      <c r="Y546">
        <v>7</v>
      </c>
      <c r="Z546">
        <v>7</v>
      </c>
      <c r="AA546">
        <v>7</v>
      </c>
      <c r="AB546">
        <v>7</v>
      </c>
      <c r="AC546">
        <v>7</v>
      </c>
      <c r="AD546">
        <v>7</v>
      </c>
      <c r="AE546">
        <v>7</v>
      </c>
      <c r="AF546">
        <v>7</v>
      </c>
      <c r="AG546">
        <v>7</v>
      </c>
      <c r="AH546">
        <v>7</v>
      </c>
      <c r="AI546">
        <v>7</v>
      </c>
      <c r="AJ546">
        <v>7</v>
      </c>
      <c r="AK546">
        <v>7</v>
      </c>
      <c r="AL546">
        <v>7</v>
      </c>
      <c r="AM546">
        <v>7</v>
      </c>
      <c r="AN546">
        <v>9</v>
      </c>
      <c r="AO546">
        <v>9</v>
      </c>
      <c r="AP546">
        <v>9</v>
      </c>
      <c r="AQ546">
        <v>9</v>
      </c>
      <c r="AR546">
        <v>9</v>
      </c>
      <c r="AS546">
        <v>9</v>
      </c>
      <c r="AT546">
        <v>8</v>
      </c>
      <c r="AU546">
        <v>8</v>
      </c>
      <c r="AV546">
        <v>8</v>
      </c>
      <c r="AW546">
        <v>8</v>
      </c>
      <c r="AX546">
        <v>8</v>
      </c>
    </row>
    <row r="547" spans="1:50" x14ac:dyDescent="0.25">
      <c r="A547">
        <v>114</v>
      </c>
      <c r="B547" t="s">
        <v>94</v>
      </c>
      <c r="C547">
        <v>11</v>
      </c>
      <c r="D547" t="s">
        <v>95</v>
      </c>
      <c r="E547">
        <v>1</v>
      </c>
      <c r="F547" t="s">
        <v>96</v>
      </c>
      <c r="G547">
        <v>305</v>
      </c>
      <c r="H547">
        <v>286</v>
      </c>
      <c r="I547">
        <v>241</v>
      </c>
      <c r="J547">
        <v>239</v>
      </c>
      <c r="K547">
        <v>213</v>
      </c>
      <c r="L547">
        <v>234</v>
      </c>
      <c r="M547">
        <v>234</v>
      </c>
      <c r="N547">
        <v>234</v>
      </c>
      <c r="O547">
        <v>234</v>
      </c>
      <c r="P547">
        <v>205</v>
      </c>
      <c r="Q547">
        <v>147</v>
      </c>
      <c r="R547">
        <v>179</v>
      </c>
      <c r="S547">
        <v>187</v>
      </c>
      <c r="T547">
        <v>207</v>
      </c>
      <c r="U547">
        <v>215</v>
      </c>
      <c r="V547">
        <v>231</v>
      </c>
      <c r="W547">
        <v>233</v>
      </c>
      <c r="X547">
        <v>244</v>
      </c>
      <c r="Y547">
        <v>251</v>
      </c>
      <c r="Z547">
        <v>232</v>
      </c>
      <c r="AA547">
        <v>242</v>
      </c>
      <c r="AB547">
        <v>235</v>
      </c>
      <c r="AC547">
        <v>218</v>
      </c>
      <c r="AD547">
        <v>173</v>
      </c>
      <c r="AE547">
        <v>166</v>
      </c>
      <c r="AF547">
        <v>169</v>
      </c>
      <c r="AG547">
        <v>158</v>
      </c>
      <c r="AH547">
        <v>149</v>
      </c>
      <c r="AI547">
        <v>183</v>
      </c>
      <c r="AJ547">
        <v>182</v>
      </c>
      <c r="AK547">
        <v>174</v>
      </c>
      <c r="AL547">
        <v>175</v>
      </c>
      <c r="AM547">
        <v>174</v>
      </c>
      <c r="AN547">
        <v>175</v>
      </c>
      <c r="AO547">
        <v>170</v>
      </c>
      <c r="AP547">
        <v>171</v>
      </c>
      <c r="AQ547">
        <v>171</v>
      </c>
      <c r="AR547">
        <v>174</v>
      </c>
      <c r="AS547">
        <v>175</v>
      </c>
      <c r="AT547">
        <v>301</v>
      </c>
      <c r="AU547">
        <v>330</v>
      </c>
      <c r="AV547">
        <v>130</v>
      </c>
      <c r="AW547">
        <v>132</v>
      </c>
      <c r="AX547">
        <v>130</v>
      </c>
    </row>
    <row r="548" spans="1:50" x14ac:dyDescent="0.25">
      <c r="A548">
        <v>515</v>
      </c>
      <c r="B548" t="s">
        <v>969</v>
      </c>
      <c r="C548">
        <v>51</v>
      </c>
      <c r="D548" t="s">
        <v>970</v>
      </c>
      <c r="E548">
        <v>5</v>
      </c>
      <c r="F548" t="s">
        <v>143</v>
      </c>
      <c r="G548">
        <v>2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5</v>
      </c>
      <c r="T548">
        <v>2</v>
      </c>
      <c r="U548">
        <v>2</v>
      </c>
      <c r="V548">
        <v>2</v>
      </c>
      <c r="W548">
        <v>2</v>
      </c>
      <c r="X548">
        <v>2</v>
      </c>
      <c r="Y548">
        <v>2</v>
      </c>
      <c r="Z548">
        <v>2</v>
      </c>
      <c r="AA548">
        <v>2</v>
      </c>
      <c r="AB548">
        <v>2</v>
      </c>
      <c r="AC548">
        <v>2</v>
      </c>
      <c r="AD548">
        <v>2</v>
      </c>
      <c r="AE548">
        <v>2</v>
      </c>
      <c r="AF548">
        <v>2</v>
      </c>
      <c r="AG548">
        <v>2</v>
      </c>
      <c r="AH548">
        <v>3</v>
      </c>
      <c r="AI548">
        <v>3</v>
      </c>
      <c r="AJ548">
        <v>3</v>
      </c>
      <c r="AK548">
        <v>3</v>
      </c>
      <c r="AL548">
        <v>3</v>
      </c>
      <c r="AM548">
        <v>3</v>
      </c>
      <c r="AN548">
        <v>3</v>
      </c>
      <c r="AO548">
        <v>3</v>
      </c>
      <c r="AP548">
        <v>3</v>
      </c>
      <c r="AQ548">
        <v>4</v>
      </c>
      <c r="AR548">
        <v>3</v>
      </c>
      <c r="AS548">
        <v>3</v>
      </c>
      <c r="AT548">
        <v>3</v>
      </c>
      <c r="AU548">
        <v>3</v>
      </c>
      <c r="AV548">
        <v>3</v>
      </c>
      <c r="AW548">
        <v>3</v>
      </c>
      <c r="AX548">
        <v>3</v>
      </c>
    </row>
    <row r="549" spans="1:50" x14ac:dyDescent="0.25">
      <c r="A549">
        <v>113</v>
      </c>
      <c r="B549" t="s">
        <v>119</v>
      </c>
      <c r="C549">
        <v>11</v>
      </c>
      <c r="D549" t="s">
        <v>95</v>
      </c>
      <c r="E549">
        <v>1</v>
      </c>
      <c r="F549" t="s">
        <v>96</v>
      </c>
      <c r="G549">
        <v>28</v>
      </c>
      <c r="H549">
        <v>28</v>
      </c>
      <c r="I549">
        <v>28</v>
      </c>
      <c r="J549">
        <v>28</v>
      </c>
      <c r="K549">
        <v>27</v>
      </c>
      <c r="L549">
        <v>27</v>
      </c>
      <c r="M549">
        <v>27</v>
      </c>
      <c r="N549">
        <v>27</v>
      </c>
      <c r="O549">
        <v>27</v>
      </c>
      <c r="P549">
        <v>27</v>
      </c>
      <c r="Q549">
        <v>27</v>
      </c>
      <c r="R549">
        <v>27</v>
      </c>
      <c r="S549">
        <v>27</v>
      </c>
      <c r="T549">
        <v>27</v>
      </c>
      <c r="U549">
        <v>27</v>
      </c>
      <c r="V549">
        <v>27</v>
      </c>
      <c r="W549">
        <v>27</v>
      </c>
      <c r="X549">
        <v>27</v>
      </c>
      <c r="Y549">
        <v>27</v>
      </c>
      <c r="Z549">
        <v>27</v>
      </c>
      <c r="AA549">
        <v>27</v>
      </c>
      <c r="AB549">
        <v>27</v>
      </c>
      <c r="AC549">
        <v>27</v>
      </c>
      <c r="AD549">
        <v>27</v>
      </c>
      <c r="AE549">
        <v>34</v>
      </c>
      <c r="AF549">
        <v>34</v>
      </c>
      <c r="AG549">
        <v>34</v>
      </c>
      <c r="AH549">
        <v>34</v>
      </c>
      <c r="AI549">
        <v>34</v>
      </c>
      <c r="AJ549">
        <v>34</v>
      </c>
      <c r="AK549">
        <v>34</v>
      </c>
      <c r="AL549">
        <v>34</v>
      </c>
      <c r="AM549">
        <v>34</v>
      </c>
      <c r="AN549">
        <v>30</v>
      </c>
      <c r="AO549">
        <v>30</v>
      </c>
      <c r="AP549">
        <v>30</v>
      </c>
      <c r="AQ549">
        <v>30</v>
      </c>
      <c r="AR549">
        <v>30</v>
      </c>
      <c r="AS549">
        <v>30</v>
      </c>
      <c r="AT549">
        <v>30</v>
      </c>
      <c r="AU549">
        <v>30</v>
      </c>
      <c r="AV549">
        <v>30</v>
      </c>
      <c r="AW549">
        <v>30</v>
      </c>
      <c r="AX549">
        <v>26</v>
      </c>
    </row>
    <row r="550" spans="1:50" x14ac:dyDescent="0.25">
      <c r="A550">
        <v>113</v>
      </c>
      <c r="B550" t="s">
        <v>119</v>
      </c>
      <c r="C550">
        <v>11</v>
      </c>
      <c r="D550" t="s">
        <v>95</v>
      </c>
      <c r="E550">
        <v>1</v>
      </c>
      <c r="F550" t="s">
        <v>96</v>
      </c>
      <c r="G550">
        <v>69</v>
      </c>
      <c r="H550">
        <v>69</v>
      </c>
      <c r="I550">
        <v>69</v>
      </c>
      <c r="J550">
        <v>69</v>
      </c>
      <c r="K550">
        <v>69</v>
      </c>
      <c r="L550">
        <v>69</v>
      </c>
      <c r="M550">
        <v>77</v>
      </c>
      <c r="N550">
        <v>77</v>
      </c>
      <c r="O550">
        <v>77</v>
      </c>
      <c r="P550">
        <v>77</v>
      </c>
      <c r="Q550">
        <v>77</v>
      </c>
      <c r="R550">
        <v>77</v>
      </c>
      <c r="S550">
        <v>77</v>
      </c>
      <c r="T550">
        <v>77</v>
      </c>
      <c r="U550">
        <v>77</v>
      </c>
      <c r="V550">
        <v>77</v>
      </c>
      <c r="W550">
        <v>77</v>
      </c>
      <c r="X550">
        <v>77</v>
      </c>
      <c r="Y550">
        <v>77</v>
      </c>
      <c r="Z550">
        <v>77</v>
      </c>
      <c r="AA550">
        <v>77</v>
      </c>
      <c r="AB550">
        <v>77</v>
      </c>
      <c r="AC550">
        <v>77</v>
      </c>
      <c r="AD550">
        <v>77</v>
      </c>
      <c r="AE550">
        <v>77</v>
      </c>
      <c r="AF550">
        <v>77</v>
      </c>
      <c r="AG550">
        <v>77</v>
      </c>
      <c r="AH550">
        <v>77</v>
      </c>
      <c r="AI550">
        <v>77</v>
      </c>
      <c r="AJ550">
        <v>77</v>
      </c>
      <c r="AK550">
        <v>77</v>
      </c>
      <c r="AL550">
        <v>77</v>
      </c>
      <c r="AM550">
        <v>77</v>
      </c>
      <c r="AN550">
        <v>77</v>
      </c>
      <c r="AO550">
        <v>77</v>
      </c>
      <c r="AP550">
        <v>77</v>
      </c>
      <c r="AQ550">
        <v>77</v>
      </c>
      <c r="AR550">
        <v>77</v>
      </c>
      <c r="AS550">
        <v>77</v>
      </c>
      <c r="AT550">
        <v>77</v>
      </c>
      <c r="AU550">
        <v>76</v>
      </c>
      <c r="AV550">
        <v>76</v>
      </c>
      <c r="AW550">
        <v>76</v>
      </c>
      <c r="AX550">
        <v>76</v>
      </c>
    </row>
    <row r="551" spans="1:50" x14ac:dyDescent="0.25">
      <c r="A551">
        <v>381</v>
      </c>
      <c r="B551" t="s">
        <v>1106</v>
      </c>
      <c r="C551">
        <v>38</v>
      </c>
      <c r="D551" t="s">
        <v>1107</v>
      </c>
      <c r="E551">
        <v>3</v>
      </c>
      <c r="F551" t="s">
        <v>206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3</v>
      </c>
      <c r="W551">
        <v>3</v>
      </c>
      <c r="X551">
        <v>3</v>
      </c>
      <c r="Y551">
        <v>3</v>
      </c>
      <c r="Z551">
        <v>3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</row>
    <row r="552" spans="1:50" x14ac:dyDescent="0.25">
      <c r="A552">
        <v>114</v>
      </c>
      <c r="B552" t="s">
        <v>94</v>
      </c>
      <c r="C552">
        <v>11</v>
      </c>
      <c r="D552" t="s">
        <v>95</v>
      </c>
      <c r="E552">
        <v>1</v>
      </c>
      <c r="F552" t="s">
        <v>96</v>
      </c>
      <c r="G552">
        <v>39</v>
      </c>
      <c r="H552">
        <v>39</v>
      </c>
      <c r="I552">
        <v>35</v>
      </c>
      <c r="J552">
        <v>39</v>
      </c>
      <c r="K552">
        <v>39</v>
      </c>
      <c r="L552">
        <v>39</v>
      </c>
      <c r="M552">
        <v>39</v>
      </c>
      <c r="N552">
        <v>39</v>
      </c>
      <c r="O552">
        <v>39</v>
      </c>
      <c r="P552">
        <v>39</v>
      </c>
      <c r="Q552">
        <v>39</v>
      </c>
      <c r="R552">
        <v>39</v>
      </c>
      <c r="S552">
        <v>38</v>
      </c>
      <c r="T552">
        <v>38</v>
      </c>
      <c r="U552">
        <v>38</v>
      </c>
      <c r="V552">
        <v>38</v>
      </c>
      <c r="W552">
        <v>38</v>
      </c>
      <c r="X552">
        <v>38</v>
      </c>
      <c r="Y552">
        <v>38</v>
      </c>
      <c r="Z552">
        <v>38</v>
      </c>
      <c r="AA552">
        <v>38</v>
      </c>
      <c r="AB552">
        <v>38</v>
      </c>
      <c r="AC552">
        <v>38</v>
      </c>
      <c r="AD552">
        <v>38</v>
      </c>
      <c r="AE552">
        <v>38</v>
      </c>
      <c r="AF552">
        <v>38</v>
      </c>
      <c r="AG552">
        <v>39</v>
      </c>
      <c r="AH552">
        <v>40</v>
      </c>
      <c r="AI552">
        <v>39</v>
      </c>
      <c r="AJ552">
        <v>39</v>
      </c>
      <c r="AK552">
        <v>40</v>
      </c>
      <c r="AL552">
        <v>40</v>
      </c>
      <c r="AM552">
        <v>40</v>
      </c>
      <c r="AN552">
        <v>40</v>
      </c>
      <c r="AO552">
        <v>40</v>
      </c>
      <c r="AP552">
        <v>40</v>
      </c>
      <c r="AQ552">
        <v>40</v>
      </c>
      <c r="AR552">
        <v>40</v>
      </c>
      <c r="AS552">
        <v>40</v>
      </c>
      <c r="AT552">
        <v>40</v>
      </c>
      <c r="AU552">
        <v>40</v>
      </c>
      <c r="AV552">
        <v>39</v>
      </c>
      <c r="AW552">
        <v>39</v>
      </c>
      <c r="AX552">
        <v>39</v>
      </c>
    </row>
    <row r="553" spans="1:50" x14ac:dyDescent="0.25">
      <c r="A553">
        <v>114</v>
      </c>
      <c r="B553" t="s">
        <v>94</v>
      </c>
      <c r="C553">
        <v>11</v>
      </c>
      <c r="D553" t="s">
        <v>95</v>
      </c>
      <c r="E553">
        <v>1</v>
      </c>
      <c r="F553" t="s">
        <v>96</v>
      </c>
      <c r="G553">
        <v>102</v>
      </c>
      <c r="H553">
        <v>102</v>
      </c>
      <c r="I553">
        <v>102</v>
      </c>
      <c r="J553">
        <v>102</v>
      </c>
      <c r="K553">
        <v>102</v>
      </c>
      <c r="L553">
        <v>102</v>
      </c>
      <c r="M553">
        <v>102</v>
      </c>
      <c r="N553">
        <v>102</v>
      </c>
      <c r="O553">
        <v>102</v>
      </c>
      <c r="P553">
        <v>102</v>
      </c>
      <c r="Q553">
        <v>102</v>
      </c>
      <c r="R553">
        <v>102</v>
      </c>
      <c r="S553">
        <v>102</v>
      </c>
      <c r="T553">
        <v>102</v>
      </c>
      <c r="U553">
        <v>102</v>
      </c>
      <c r="V553">
        <v>110</v>
      </c>
      <c r="W553">
        <v>110</v>
      </c>
      <c r="X553">
        <v>110</v>
      </c>
      <c r="Y553">
        <v>110</v>
      </c>
      <c r="Z553">
        <v>110</v>
      </c>
      <c r="AA553">
        <v>110</v>
      </c>
      <c r="AB553">
        <v>126</v>
      </c>
      <c r="AC553">
        <v>126</v>
      </c>
      <c r="AD553">
        <v>126</v>
      </c>
      <c r="AE553">
        <v>126</v>
      </c>
      <c r="AF553">
        <v>118</v>
      </c>
      <c r="AG553">
        <v>126</v>
      </c>
      <c r="AH553">
        <v>124</v>
      </c>
      <c r="AI553">
        <v>126</v>
      </c>
      <c r="AJ553">
        <v>108</v>
      </c>
      <c r="AK553">
        <v>108</v>
      </c>
      <c r="AL553">
        <v>108</v>
      </c>
      <c r="AM553">
        <v>108</v>
      </c>
      <c r="AN553">
        <v>100</v>
      </c>
      <c r="AO553">
        <v>100</v>
      </c>
      <c r="AP553">
        <v>106</v>
      </c>
      <c r="AQ553">
        <v>106</v>
      </c>
      <c r="AR553">
        <v>106</v>
      </c>
      <c r="AS553">
        <v>106</v>
      </c>
      <c r="AT553">
        <v>106</v>
      </c>
      <c r="AU553">
        <v>99</v>
      </c>
      <c r="AV553">
        <v>105</v>
      </c>
      <c r="AW553">
        <v>106</v>
      </c>
      <c r="AX553">
        <v>100</v>
      </c>
    </row>
    <row r="554" spans="1:50" x14ac:dyDescent="0.25">
      <c r="A554">
        <v>113</v>
      </c>
      <c r="B554" t="s">
        <v>119</v>
      </c>
      <c r="C554">
        <v>11</v>
      </c>
      <c r="D554" t="s">
        <v>95</v>
      </c>
      <c r="E554">
        <v>1</v>
      </c>
      <c r="F554" t="s">
        <v>96</v>
      </c>
      <c r="G554">
        <v>49</v>
      </c>
      <c r="H554">
        <v>48</v>
      </c>
      <c r="I554">
        <v>53</v>
      </c>
      <c r="J554">
        <v>52</v>
      </c>
      <c r="K554">
        <v>47</v>
      </c>
      <c r="L554">
        <v>50</v>
      </c>
      <c r="M554">
        <v>44</v>
      </c>
      <c r="N554">
        <v>49</v>
      </c>
      <c r="O554">
        <v>51</v>
      </c>
      <c r="P554">
        <v>46</v>
      </c>
      <c r="Q554">
        <v>49</v>
      </c>
      <c r="R554">
        <v>44</v>
      </c>
      <c r="S554">
        <v>48</v>
      </c>
      <c r="T554">
        <v>52</v>
      </c>
      <c r="U554">
        <v>50</v>
      </c>
      <c r="V554">
        <v>50</v>
      </c>
      <c r="W554">
        <v>51</v>
      </c>
      <c r="X554">
        <v>54</v>
      </c>
      <c r="Y554">
        <v>54</v>
      </c>
      <c r="Z554">
        <v>52</v>
      </c>
      <c r="AA554">
        <v>46</v>
      </c>
      <c r="AB554">
        <v>47</v>
      </c>
      <c r="AC554">
        <v>49</v>
      </c>
      <c r="AD554">
        <v>47</v>
      </c>
      <c r="AE554">
        <v>53</v>
      </c>
      <c r="AF554">
        <v>50</v>
      </c>
      <c r="AG554">
        <v>49</v>
      </c>
      <c r="AH554">
        <v>49</v>
      </c>
      <c r="AI554">
        <v>51</v>
      </c>
      <c r="AJ554">
        <v>51</v>
      </c>
      <c r="AK554">
        <v>48</v>
      </c>
      <c r="AL554">
        <v>52</v>
      </c>
      <c r="AM554">
        <v>52</v>
      </c>
      <c r="AN554">
        <v>52</v>
      </c>
      <c r="AO554">
        <v>50</v>
      </c>
      <c r="AP554">
        <v>50</v>
      </c>
      <c r="AQ554">
        <v>51</v>
      </c>
      <c r="AR554">
        <v>55</v>
      </c>
      <c r="AS554">
        <v>52</v>
      </c>
      <c r="AT554">
        <v>49</v>
      </c>
      <c r="AU554">
        <v>52</v>
      </c>
      <c r="AV554">
        <v>51</v>
      </c>
      <c r="AW554">
        <v>51</v>
      </c>
      <c r="AX554">
        <v>49</v>
      </c>
    </row>
    <row r="555" spans="1:50" x14ac:dyDescent="0.25">
      <c r="A555">
        <v>231</v>
      </c>
      <c r="B555" t="s">
        <v>353</v>
      </c>
      <c r="C555">
        <v>23</v>
      </c>
      <c r="D555" t="s">
        <v>354</v>
      </c>
      <c r="E555">
        <v>2</v>
      </c>
      <c r="F555" t="s">
        <v>355</v>
      </c>
      <c r="G555">
        <v>164</v>
      </c>
      <c r="H555">
        <v>164</v>
      </c>
      <c r="I555">
        <v>164</v>
      </c>
      <c r="J555">
        <v>164</v>
      </c>
      <c r="K555">
        <v>164</v>
      </c>
      <c r="L555">
        <v>164</v>
      </c>
      <c r="M555">
        <v>164</v>
      </c>
      <c r="N555">
        <v>164</v>
      </c>
      <c r="O555">
        <v>164</v>
      </c>
      <c r="P555">
        <v>164</v>
      </c>
      <c r="Q555">
        <v>164</v>
      </c>
      <c r="R555">
        <v>164</v>
      </c>
      <c r="S555">
        <v>164</v>
      </c>
      <c r="T555">
        <v>164</v>
      </c>
      <c r="U555">
        <v>164</v>
      </c>
      <c r="V555">
        <v>164</v>
      </c>
      <c r="W555">
        <v>164</v>
      </c>
      <c r="X555">
        <v>164</v>
      </c>
      <c r="Y555">
        <v>164</v>
      </c>
      <c r="Z555">
        <v>164</v>
      </c>
      <c r="AA555">
        <v>164</v>
      </c>
      <c r="AB555">
        <v>164</v>
      </c>
      <c r="AC555">
        <v>164</v>
      </c>
      <c r="AD555">
        <v>164</v>
      </c>
      <c r="AE555">
        <v>164</v>
      </c>
      <c r="AF555">
        <v>164</v>
      </c>
      <c r="AG555">
        <v>163</v>
      </c>
      <c r="AH555">
        <v>163</v>
      </c>
      <c r="AI555">
        <v>163</v>
      </c>
      <c r="AJ555">
        <v>163</v>
      </c>
      <c r="AK555">
        <v>163</v>
      </c>
      <c r="AL555">
        <v>163</v>
      </c>
      <c r="AM555">
        <v>163</v>
      </c>
      <c r="AN555">
        <v>163</v>
      </c>
      <c r="AO555">
        <v>163</v>
      </c>
      <c r="AP555">
        <v>163</v>
      </c>
      <c r="AQ555">
        <v>163</v>
      </c>
      <c r="AR555">
        <v>163</v>
      </c>
      <c r="AS555">
        <v>163</v>
      </c>
      <c r="AT555">
        <v>163</v>
      </c>
      <c r="AU555">
        <v>163</v>
      </c>
      <c r="AV555">
        <v>163</v>
      </c>
      <c r="AW555">
        <v>163</v>
      </c>
      <c r="AX555">
        <v>163</v>
      </c>
    </row>
    <row r="556" spans="1:50" x14ac:dyDescent="0.25">
      <c r="A556">
        <v>113</v>
      </c>
      <c r="B556" t="s">
        <v>119</v>
      </c>
      <c r="C556">
        <v>11</v>
      </c>
      <c r="D556" t="s">
        <v>95</v>
      </c>
      <c r="E556">
        <v>1</v>
      </c>
      <c r="F556" t="s">
        <v>96</v>
      </c>
      <c r="G556">
        <v>9</v>
      </c>
      <c r="H556">
        <v>9</v>
      </c>
      <c r="I556">
        <v>9</v>
      </c>
      <c r="J556">
        <v>9</v>
      </c>
      <c r="K556">
        <v>9</v>
      </c>
      <c r="L556">
        <v>9</v>
      </c>
      <c r="M556">
        <v>9</v>
      </c>
      <c r="N556">
        <v>9</v>
      </c>
      <c r="O556">
        <v>9</v>
      </c>
      <c r="P556">
        <v>9</v>
      </c>
      <c r="Q556">
        <v>9</v>
      </c>
      <c r="R556">
        <v>9</v>
      </c>
      <c r="S556">
        <v>9</v>
      </c>
      <c r="T556">
        <v>9</v>
      </c>
      <c r="U556">
        <v>9</v>
      </c>
      <c r="V556">
        <v>9</v>
      </c>
      <c r="W556">
        <v>9</v>
      </c>
      <c r="X556">
        <v>9</v>
      </c>
      <c r="Y556">
        <v>9</v>
      </c>
      <c r="Z556">
        <v>9</v>
      </c>
      <c r="AA556">
        <v>9</v>
      </c>
      <c r="AB556">
        <v>9</v>
      </c>
      <c r="AC556">
        <v>9</v>
      </c>
      <c r="AD556">
        <v>9</v>
      </c>
      <c r="AE556">
        <v>9</v>
      </c>
      <c r="AF556">
        <v>9</v>
      </c>
      <c r="AG556">
        <v>9</v>
      </c>
      <c r="AH556">
        <v>9</v>
      </c>
      <c r="AI556">
        <v>9</v>
      </c>
      <c r="AJ556">
        <v>9</v>
      </c>
      <c r="AK556">
        <v>9</v>
      </c>
      <c r="AL556">
        <v>9</v>
      </c>
      <c r="AM556">
        <v>9</v>
      </c>
      <c r="AN556">
        <v>9</v>
      </c>
      <c r="AO556">
        <v>9</v>
      </c>
      <c r="AP556">
        <v>9</v>
      </c>
      <c r="AQ556">
        <v>9</v>
      </c>
      <c r="AR556">
        <v>9</v>
      </c>
      <c r="AS556">
        <v>9</v>
      </c>
      <c r="AT556">
        <v>9</v>
      </c>
      <c r="AU556">
        <v>9</v>
      </c>
      <c r="AV556">
        <v>9</v>
      </c>
      <c r="AW556">
        <v>9</v>
      </c>
      <c r="AX556">
        <v>9</v>
      </c>
    </row>
    <row r="557" spans="1:50" x14ac:dyDescent="0.25">
      <c r="A557">
        <v>113</v>
      </c>
      <c r="B557" t="s">
        <v>119</v>
      </c>
      <c r="C557">
        <v>11</v>
      </c>
      <c r="D557" t="s">
        <v>95</v>
      </c>
      <c r="E557">
        <v>1</v>
      </c>
      <c r="F557" t="s">
        <v>96</v>
      </c>
      <c r="G557">
        <v>126</v>
      </c>
      <c r="H557">
        <v>126</v>
      </c>
      <c r="I557">
        <v>126</v>
      </c>
      <c r="J557">
        <v>126</v>
      </c>
      <c r="K557">
        <v>128</v>
      </c>
      <c r="L557">
        <v>131</v>
      </c>
      <c r="M557">
        <v>128</v>
      </c>
      <c r="N557">
        <v>130</v>
      </c>
      <c r="O557">
        <v>133</v>
      </c>
      <c r="P557">
        <v>133</v>
      </c>
      <c r="Q557">
        <v>133</v>
      </c>
      <c r="R557">
        <v>130</v>
      </c>
      <c r="S557">
        <v>130</v>
      </c>
      <c r="T557">
        <v>133</v>
      </c>
      <c r="U557">
        <v>133</v>
      </c>
      <c r="V557">
        <v>133</v>
      </c>
      <c r="W557">
        <v>130</v>
      </c>
      <c r="X557">
        <v>130</v>
      </c>
      <c r="Y557">
        <v>131</v>
      </c>
      <c r="Z557">
        <v>131</v>
      </c>
      <c r="AA557">
        <v>128</v>
      </c>
      <c r="AB557">
        <v>128</v>
      </c>
      <c r="AC557">
        <v>131</v>
      </c>
      <c r="AD557">
        <v>128</v>
      </c>
      <c r="AE557">
        <v>129</v>
      </c>
      <c r="AF557">
        <v>129</v>
      </c>
      <c r="AG557">
        <v>129</v>
      </c>
      <c r="AH557">
        <v>130</v>
      </c>
      <c r="AI557">
        <v>129</v>
      </c>
      <c r="AJ557">
        <v>133</v>
      </c>
      <c r="AK557">
        <v>133</v>
      </c>
      <c r="AL557">
        <v>133</v>
      </c>
      <c r="AM557">
        <v>131</v>
      </c>
      <c r="AN557">
        <v>128</v>
      </c>
      <c r="AO557">
        <v>125</v>
      </c>
      <c r="AP557">
        <v>129</v>
      </c>
      <c r="AQ557">
        <v>130</v>
      </c>
      <c r="AR557">
        <v>127</v>
      </c>
      <c r="AS557">
        <v>130</v>
      </c>
      <c r="AT557">
        <v>130</v>
      </c>
      <c r="AU557">
        <v>129</v>
      </c>
      <c r="AV557">
        <v>129</v>
      </c>
      <c r="AW557">
        <v>129</v>
      </c>
      <c r="AX557">
        <v>129</v>
      </c>
    </row>
    <row r="558" spans="1:50" x14ac:dyDescent="0.25">
      <c r="A558">
        <v>569</v>
      </c>
      <c r="B558" t="s">
        <v>499</v>
      </c>
      <c r="C558">
        <v>56</v>
      </c>
      <c r="D558" t="s">
        <v>265</v>
      </c>
      <c r="E558">
        <v>5</v>
      </c>
      <c r="F558" t="s">
        <v>143</v>
      </c>
      <c r="G558">
        <v>67</v>
      </c>
      <c r="H558">
        <v>67</v>
      </c>
      <c r="I558">
        <v>67</v>
      </c>
      <c r="J558">
        <v>67</v>
      </c>
      <c r="K558">
        <v>67</v>
      </c>
      <c r="L558">
        <v>67</v>
      </c>
      <c r="M558">
        <v>67</v>
      </c>
      <c r="N558">
        <v>67</v>
      </c>
      <c r="O558">
        <v>67</v>
      </c>
      <c r="P558">
        <v>67</v>
      </c>
      <c r="Q558">
        <v>67</v>
      </c>
      <c r="R558">
        <v>67</v>
      </c>
      <c r="S558">
        <v>66</v>
      </c>
      <c r="T558">
        <v>66</v>
      </c>
      <c r="U558">
        <v>84</v>
      </c>
      <c r="V558">
        <v>85</v>
      </c>
      <c r="W558">
        <v>85</v>
      </c>
      <c r="X558">
        <v>85</v>
      </c>
      <c r="Y558">
        <v>85</v>
      </c>
      <c r="Z558">
        <v>73</v>
      </c>
      <c r="AA558">
        <v>73</v>
      </c>
      <c r="AB558">
        <v>74</v>
      </c>
      <c r="AC558">
        <v>74</v>
      </c>
      <c r="AD558">
        <v>74</v>
      </c>
      <c r="AE558">
        <v>74</v>
      </c>
      <c r="AF558">
        <v>74</v>
      </c>
      <c r="AG558">
        <v>74</v>
      </c>
      <c r="AH558">
        <v>74</v>
      </c>
      <c r="AI558">
        <v>74</v>
      </c>
      <c r="AJ558">
        <v>75</v>
      </c>
      <c r="AK558">
        <v>75</v>
      </c>
      <c r="AL558">
        <v>76</v>
      </c>
      <c r="AM558">
        <v>76</v>
      </c>
      <c r="AN558">
        <v>76</v>
      </c>
      <c r="AO558">
        <v>76</v>
      </c>
      <c r="AP558">
        <v>64</v>
      </c>
      <c r="AQ558">
        <v>306</v>
      </c>
      <c r="AR558">
        <v>174</v>
      </c>
      <c r="AS558">
        <v>170</v>
      </c>
      <c r="AT558">
        <v>1</v>
      </c>
      <c r="AU558">
        <v>170</v>
      </c>
      <c r="AV558">
        <v>245</v>
      </c>
      <c r="AW558">
        <v>238</v>
      </c>
      <c r="AX558">
        <v>238</v>
      </c>
    </row>
    <row r="559" spans="1:50" x14ac:dyDescent="0.25">
      <c r="A559">
        <v>113</v>
      </c>
      <c r="B559" t="s">
        <v>119</v>
      </c>
      <c r="C559">
        <v>11</v>
      </c>
      <c r="D559" t="s">
        <v>95</v>
      </c>
      <c r="E559">
        <v>1</v>
      </c>
      <c r="F559" t="s">
        <v>96</v>
      </c>
      <c r="G559">
        <v>216</v>
      </c>
      <c r="H559">
        <v>216</v>
      </c>
      <c r="I559">
        <v>219</v>
      </c>
      <c r="J559">
        <v>219</v>
      </c>
      <c r="K559">
        <v>230</v>
      </c>
      <c r="L559">
        <v>234</v>
      </c>
      <c r="M559">
        <v>227</v>
      </c>
      <c r="N559">
        <v>219</v>
      </c>
      <c r="O559">
        <v>220</v>
      </c>
      <c r="P559">
        <v>219</v>
      </c>
      <c r="Q559">
        <v>219</v>
      </c>
      <c r="R559">
        <v>224</v>
      </c>
      <c r="S559">
        <v>219</v>
      </c>
      <c r="T559">
        <v>223</v>
      </c>
      <c r="U559">
        <v>221</v>
      </c>
      <c r="V559">
        <v>218</v>
      </c>
      <c r="W559">
        <v>219</v>
      </c>
      <c r="X559">
        <v>219</v>
      </c>
      <c r="Y559">
        <v>225</v>
      </c>
      <c r="Z559">
        <v>227</v>
      </c>
      <c r="AA559">
        <v>219</v>
      </c>
      <c r="AB559">
        <v>219</v>
      </c>
      <c r="AC559">
        <v>236</v>
      </c>
      <c r="AD559">
        <v>227</v>
      </c>
      <c r="AE559">
        <v>220</v>
      </c>
      <c r="AF559">
        <v>223</v>
      </c>
      <c r="AG559">
        <v>224</v>
      </c>
      <c r="AH559">
        <v>224</v>
      </c>
      <c r="AI559">
        <v>219</v>
      </c>
      <c r="AJ559">
        <v>226</v>
      </c>
      <c r="AK559">
        <v>222</v>
      </c>
      <c r="AL559">
        <v>220</v>
      </c>
      <c r="AM559">
        <v>220</v>
      </c>
      <c r="AN559">
        <v>219</v>
      </c>
      <c r="AO559">
        <v>220</v>
      </c>
      <c r="AP559">
        <v>217</v>
      </c>
      <c r="AQ559">
        <v>217</v>
      </c>
      <c r="AR559">
        <v>220</v>
      </c>
      <c r="AS559">
        <v>222</v>
      </c>
      <c r="AT559">
        <v>225</v>
      </c>
      <c r="AU559">
        <v>229</v>
      </c>
      <c r="AV559">
        <v>222</v>
      </c>
      <c r="AW559">
        <v>218</v>
      </c>
      <c r="AX559">
        <v>220</v>
      </c>
    </row>
    <row r="560" spans="1:50" x14ac:dyDescent="0.25">
      <c r="A560">
        <v>113</v>
      </c>
      <c r="B560" t="s">
        <v>119</v>
      </c>
      <c r="C560">
        <v>11</v>
      </c>
      <c r="D560" t="s">
        <v>95</v>
      </c>
      <c r="E560">
        <v>1</v>
      </c>
      <c r="F560" t="s">
        <v>96</v>
      </c>
      <c r="G560">
        <v>19</v>
      </c>
      <c r="H560">
        <v>19</v>
      </c>
      <c r="I560">
        <v>19</v>
      </c>
      <c r="J560">
        <v>19</v>
      </c>
      <c r="K560">
        <v>19</v>
      </c>
      <c r="L560">
        <v>19</v>
      </c>
      <c r="M560">
        <v>19</v>
      </c>
      <c r="N560">
        <v>19</v>
      </c>
      <c r="O560">
        <v>19</v>
      </c>
      <c r="P560">
        <v>19</v>
      </c>
      <c r="Q560">
        <v>19</v>
      </c>
      <c r="R560">
        <v>19</v>
      </c>
      <c r="S560">
        <v>19</v>
      </c>
      <c r="T560">
        <v>19</v>
      </c>
      <c r="U560">
        <v>19</v>
      </c>
      <c r="V560">
        <v>19</v>
      </c>
      <c r="W560">
        <v>19</v>
      </c>
      <c r="X560">
        <v>19</v>
      </c>
      <c r="Y560">
        <v>19</v>
      </c>
      <c r="Z560">
        <v>19</v>
      </c>
      <c r="AA560">
        <v>19</v>
      </c>
      <c r="AB560">
        <v>19</v>
      </c>
      <c r="AC560">
        <v>19</v>
      </c>
      <c r="AD560">
        <v>19</v>
      </c>
      <c r="AE560">
        <v>19</v>
      </c>
      <c r="AF560">
        <v>19</v>
      </c>
      <c r="AG560">
        <v>19</v>
      </c>
      <c r="AH560">
        <v>19</v>
      </c>
      <c r="AI560">
        <v>19</v>
      </c>
      <c r="AJ560">
        <v>19</v>
      </c>
      <c r="AK560">
        <v>19</v>
      </c>
      <c r="AL560">
        <v>19</v>
      </c>
      <c r="AM560">
        <v>19</v>
      </c>
      <c r="AN560">
        <v>19</v>
      </c>
      <c r="AO560">
        <v>19</v>
      </c>
      <c r="AP560">
        <v>19</v>
      </c>
      <c r="AQ560">
        <v>19</v>
      </c>
      <c r="AR560">
        <v>19</v>
      </c>
      <c r="AS560">
        <v>19</v>
      </c>
      <c r="AT560">
        <v>19</v>
      </c>
      <c r="AU560">
        <v>19</v>
      </c>
      <c r="AV560">
        <v>19</v>
      </c>
      <c r="AW560">
        <v>19</v>
      </c>
      <c r="AX560">
        <v>19</v>
      </c>
    </row>
    <row r="561" spans="1:50" x14ac:dyDescent="0.25">
      <c r="A561">
        <v>529</v>
      </c>
      <c r="B561" t="s">
        <v>428</v>
      </c>
      <c r="C561">
        <v>52</v>
      </c>
      <c r="D561" t="s">
        <v>429</v>
      </c>
      <c r="E561">
        <v>5</v>
      </c>
      <c r="F561" t="s">
        <v>143</v>
      </c>
      <c r="G561">
        <v>33</v>
      </c>
      <c r="H561">
        <v>31</v>
      </c>
      <c r="I561">
        <v>31</v>
      </c>
      <c r="J561">
        <v>31</v>
      </c>
      <c r="K561">
        <v>31</v>
      </c>
      <c r="L561">
        <v>31</v>
      </c>
      <c r="M561">
        <v>31</v>
      </c>
      <c r="N561">
        <v>31</v>
      </c>
      <c r="O561">
        <v>31</v>
      </c>
      <c r="P561">
        <v>31</v>
      </c>
      <c r="Q561">
        <v>31</v>
      </c>
      <c r="R561">
        <v>31</v>
      </c>
      <c r="S561">
        <v>31</v>
      </c>
      <c r="T561">
        <v>31</v>
      </c>
      <c r="U561">
        <v>30</v>
      </c>
      <c r="V561">
        <v>31</v>
      </c>
      <c r="W561">
        <v>31</v>
      </c>
      <c r="X561">
        <v>31</v>
      </c>
      <c r="Y561">
        <v>31</v>
      </c>
      <c r="Z561">
        <v>31</v>
      </c>
      <c r="AA561">
        <v>31</v>
      </c>
      <c r="AB561">
        <v>31</v>
      </c>
      <c r="AC561">
        <v>31</v>
      </c>
      <c r="AD561">
        <v>31</v>
      </c>
      <c r="AE561">
        <v>31</v>
      </c>
      <c r="AF561">
        <v>31</v>
      </c>
      <c r="AG561">
        <v>31</v>
      </c>
      <c r="AH561">
        <v>30</v>
      </c>
      <c r="AI561">
        <v>31</v>
      </c>
      <c r="AJ561">
        <v>31</v>
      </c>
      <c r="AK561">
        <v>31</v>
      </c>
      <c r="AL561">
        <v>31</v>
      </c>
      <c r="AM561">
        <v>31</v>
      </c>
      <c r="AN561">
        <v>31</v>
      </c>
      <c r="AO561">
        <v>29</v>
      </c>
      <c r="AP561">
        <v>27</v>
      </c>
      <c r="AQ561">
        <v>21</v>
      </c>
      <c r="AR561">
        <v>21</v>
      </c>
      <c r="AS561">
        <v>20</v>
      </c>
      <c r="AT561">
        <v>20</v>
      </c>
      <c r="AU561">
        <v>20</v>
      </c>
      <c r="AV561">
        <v>20</v>
      </c>
      <c r="AW561">
        <v>20</v>
      </c>
      <c r="AX561">
        <v>21</v>
      </c>
    </row>
    <row r="562" spans="1:50" x14ac:dyDescent="0.25">
      <c r="A562">
        <v>114</v>
      </c>
      <c r="B562" t="s">
        <v>94</v>
      </c>
      <c r="C562">
        <v>11</v>
      </c>
      <c r="D562" t="s">
        <v>95</v>
      </c>
      <c r="E562">
        <v>1</v>
      </c>
      <c r="F562" t="s">
        <v>96</v>
      </c>
      <c r="G562">
        <v>7</v>
      </c>
      <c r="H562">
        <v>7</v>
      </c>
      <c r="I562">
        <v>7</v>
      </c>
      <c r="J562">
        <v>7</v>
      </c>
      <c r="K562">
        <v>7</v>
      </c>
      <c r="L562">
        <v>7</v>
      </c>
      <c r="M562">
        <v>7</v>
      </c>
      <c r="N562">
        <v>7</v>
      </c>
      <c r="O562">
        <v>7</v>
      </c>
      <c r="P562">
        <v>7</v>
      </c>
      <c r="Q562">
        <v>7</v>
      </c>
      <c r="R562">
        <v>7</v>
      </c>
      <c r="S562">
        <v>7</v>
      </c>
      <c r="T562">
        <v>7</v>
      </c>
      <c r="U562">
        <v>7</v>
      </c>
      <c r="V562">
        <v>7</v>
      </c>
      <c r="W562">
        <v>7</v>
      </c>
      <c r="X562">
        <v>6</v>
      </c>
      <c r="Y562">
        <v>7</v>
      </c>
      <c r="Z562">
        <v>7</v>
      </c>
      <c r="AA562">
        <v>7</v>
      </c>
      <c r="AB562">
        <v>7</v>
      </c>
      <c r="AC562">
        <v>7</v>
      </c>
      <c r="AD562">
        <v>6</v>
      </c>
      <c r="AE562">
        <v>7</v>
      </c>
      <c r="AF562">
        <v>8</v>
      </c>
      <c r="AG562">
        <v>7</v>
      </c>
      <c r="AH562">
        <v>8</v>
      </c>
      <c r="AI562">
        <v>8</v>
      </c>
      <c r="AJ562">
        <v>8</v>
      </c>
      <c r="AK562">
        <v>8</v>
      </c>
      <c r="AL562">
        <v>8</v>
      </c>
      <c r="AM562">
        <v>8</v>
      </c>
      <c r="AN562">
        <v>8</v>
      </c>
      <c r="AO562">
        <v>8</v>
      </c>
      <c r="AP562">
        <v>8</v>
      </c>
      <c r="AQ562">
        <v>8</v>
      </c>
      <c r="AR562">
        <v>8</v>
      </c>
      <c r="AS562">
        <v>8</v>
      </c>
      <c r="AT562">
        <v>8</v>
      </c>
      <c r="AU562">
        <v>7</v>
      </c>
      <c r="AV562">
        <v>7</v>
      </c>
      <c r="AW562">
        <v>7</v>
      </c>
      <c r="AX562">
        <v>7</v>
      </c>
    </row>
    <row r="563" spans="1:50" x14ac:dyDescent="0.25">
      <c r="A563">
        <v>563</v>
      </c>
      <c r="B563" t="s">
        <v>264</v>
      </c>
      <c r="C563">
        <v>56</v>
      </c>
      <c r="D563" t="s">
        <v>265</v>
      </c>
      <c r="E563">
        <v>5</v>
      </c>
      <c r="F563" t="s">
        <v>143</v>
      </c>
      <c r="G563">
        <v>33</v>
      </c>
      <c r="H563">
        <v>35</v>
      </c>
      <c r="I563">
        <v>31</v>
      </c>
      <c r="J563">
        <v>29</v>
      </c>
      <c r="K563">
        <v>29</v>
      </c>
      <c r="L563">
        <v>29</v>
      </c>
      <c r="M563">
        <v>31</v>
      </c>
      <c r="N563">
        <v>31</v>
      </c>
      <c r="O563">
        <v>32</v>
      </c>
      <c r="P563">
        <v>29</v>
      </c>
      <c r="Q563">
        <v>29</v>
      </c>
      <c r="R563">
        <v>29</v>
      </c>
      <c r="S563">
        <v>29</v>
      </c>
      <c r="T563">
        <v>29</v>
      </c>
      <c r="U563">
        <v>33</v>
      </c>
      <c r="V563">
        <v>33</v>
      </c>
      <c r="W563">
        <v>33</v>
      </c>
      <c r="X563">
        <v>31</v>
      </c>
      <c r="Y563">
        <v>29</v>
      </c>
      <c r="Z563">
        <v>31</v>
      </c>
      <c r="AA563">
        <v>30</v>
      </c>
      <c r="AB563">
        <v>30</v>
      </c>
      <c r="AC563">
        <v>0</v>
      </c>
      <c r="AD563">
        <v>28</v>
      </c>
      <c r="AE563">
        <v>28</v>
      </c>
      <c r="AF563">
        <v>28</v>
      </c>
      <c r="AG563">
        <v>29</v>
      </c>
      <c r="AH563">
        <v>29</v>
      </c>
      <c r="AI563">
        <v>30</v>
      </c>
      <c r="AJ563">
        <v>30</v>
      </c>
      <c r="AK563">
        <v>30</v>
      </c>
      <c r="AL563">
        <v>29</v>
      </c>
      <c r="AM563">
        <v>29</v>
      </c>
      <c r="AN563">
        <v>29</v>
      </c>
      <c r="AO563">
        <v>29</v>
      </c>
      <c r="AP563">
        <v>29</v>
      </c>
      <c r="AQ563">
        <v>28</v>
      </c>
      <c r="AR563">
        <v>31</v>
      </c>
      <c r="AS563">
        <v>29</v>
      </c>
      <c r="AT563">
        <v>28</v>
      </c>
      <c r="AU563">
        <v>28</v>
      </c>
      <c r="AV563">
        <v>28</v>
      </c>
      <c r="AW563">
        <v>28</v>
      </c>
      <c r="AX563">
        <v>28</v>
      </c>
    </row>
    <row r="564" spans="1:50" x14ac:dyDescent="0.25">
      <c r="A564">
        <v>113</v>
      </c>
      <c r="B564" t="s">
        <v>119</v>
      </c>
      <c r="C564">
        <v>11</v>
      </c>
      <c r="D564" t="s">
        <v>95</v>
      </c>
      <c r="E564">
        <v>1</v>
      </c>
      <c r="F564" t="s">
        <v>96</v>
      </c>
      <c r="G564">
        <v>45</v>
      </c>
      <c r="H564">
        <v>39</v>
      </c>
      <c r="I564">
        <v>47</v>
      </c>
      <c r="J564">
        <v>27</v>
      </c>
      <c r="K564">
        <v>33</v>
      </c>
      <c r="L564">
        <v>42</v>
      </c>
      <c r="M564">
        <v>39</v>
      </c>
      <c r="N564">
        <v>43</v>
      </c>
      <c r="O564">
        <v>35</v>
      </c>
      <c r="P564">
        <v>32</v>
      </c>
      <c r="Q564">
        <v>47</v>
      </c>
      <c r="R564">
        <v>39</v>
      </c>
      <c r="S564">
        <v>44</v>
      </c>
      <c r="T564">
        <v>39</v>
      </c>
      <c r="U564">
        <v>47</v>
      </c>
      <c r="V564">
        <v>43</v>
      </c>
      <c r="W564">
        <v>33</v>
      </c>
      <c r="X564">
        <v>40</v>
      </c>
      <c r="Y564">
        <v>47</v>
      </c>
      <c r="Z564">
        <v>44</v>
      </c>
      <c r="AA564">
        <v>38</v>
      </c>
      <c r="AB564">
        <v>27</v>
      </c>
      <c r="AC564">
        <v>40</v>
      </c>
      <c r="AD564">
        <v>47</v>
      </c>
      <c r="AE564">
        <v>47</v>
      </c>
      <c r="AF564">
        <v>27</v>
      </c>
      <c r="AG564">
        <v>44</v>
      </c>
      <c r="AH564">
        <v>27</v>
      </c>
      <c r="AI564">
        <v>36</v>
      </c>
      <c r="AJ564">
        <v>46</v>
      </c>
      <c r="AK564">
        <v>36</v>
      </c>
      <c r="AL564">
        <v>47</v>
      </c>
      <c r="AM564">
        <v>47</v>
      </c>
      <c r="AN564">
        <v>46</v>
      </c>
      <c r="AO564">
        <v>47</v>
      </c>
      <c r="AP564">
        <v>35</v>
      </c>
      <c r="AQ564">
        <v>39</v>
      </c>
      <c r="AR564">
        <v>44</v>
      </c>
      <c r="AS564">
        <v>41</v>
      </c>
      <c r="AT564">
        <v>43</v>
      </c>
      <c r="AU564">
        <v>41</v>
      </c>
      <c r="AV564">
        <v>47</v>
      </c>
      <c r="AW564">
        <v>39</v>
      </c>
      <c r="AX564">
        <v>38</v>
      </c>
    </row>
    <row r="565" spans="1:50" x14ac:dyDescent="0.25">
      <c r="A565">
        <v>113</v>
      </c>
      <c r="B565" t="s">
        <v>119</v>
      </c>
      <c r="C565">
        <v>11</v>
      </c>
      <c r="D565" t="s">
        <v>95</v>
      </c>
      <c r="E565">
        <v>1</v>
      </c>
      <c r="F565" t="s">
        <v>96</v>
      </c>
      <c r="G565">
        <v>96</v>
      </c>
      <c r="H565">
        <v>96</v>
      </c>
      <c r="I565">
        <v>95</v>
      </c>
      <c r="J565">
        <v>95</v>
      </c>
      <c r="K565">
        <v>95</v>
      </c>
      <c r="L565">
        <v>96</v>
      </c>
      <c r="M565">
        <v>97</v>
      </c>
      <c r="N565">
        <v>89</v>
      </c>
      <c r="O565">
        <v>99</v>
      </c>
      <c r="P565">
        <v>100</v>
      </c>
      <c r="Q565">
        <v>97</v>
      </c>
      <c r="R565">
        <v>97</v>
      </c>
      <c r="S565">
        <v>97</v>
      </c>
      <c r="T565">
        <v>97</v>
      </c>
      <c r="U565">
        <v>96</v>
      </c>
      <c r="V565">
        <v>97</v>
      </c>
      <c r="W565">
        <v>97</v>
      </c>
      <c r="X565">
        <v>97</v>
      </c>
      <c r="Y565">
        <v>98</v>
      </c>
      <c r="Z565">
        <v>96</v>
      </c>
      <c r="AA565">
        <v>96</v>
      </c>
      <c r="AB565">
        <v>96</v>
      </c>
      <c r="AC565">
        <v>97</v>
      </c>
      <c r="AD565">
        <v>96</v>
      </c>
      <c r="AE565">
        <v>98</v>
      </c>
      <c r="AF565">
        <v>96</v>
      </c>
      <c r="AG565">
        <v>97</v>
      </c>
      <c r="AH565">
        <v>98</v>
      </c>
      <c r="AI565">
        <v>99</v>
      </c>
      <c r="AJ565">
        <v>99</v>
      </c>
      <c r="AK565">
        <v>97</v>
      </c>
      <c r="AL565">
        <v>99</v>
      </c>
      <c r="AM565">
        <v>98</v>
      </c>
      <c r="AN565">
        <v>99</v>
      </c>
      <c r="AO565">
        <v>99</v>
      </c>
      <c r="AP565">
        <v>98</v>
      </c>
      <c r="AQ565">
        <v>98</v>
      </c>
      <c r="AR565">
        <v>95</v>
      </c>
      <c r="AS565">
        <v>98</v>
      </c>
      <c r="AT565">
        <v>99</v>
      </c>
      <c r="AU565">
        <v>99</v>
      </c>
      <c r="AV565">
        <v>99</v>
      </c>
      <c r="AW565">
        <v>100</v>
      </c>
      <c r="AX565">
        <v>101</v>
      </c>
    </row>
    <row r="566" spans="1:50" x14ac:dyDescent="0.25">
      <c r="A566">
        <v>113</v>
      </c>
      <c r="B566" t="s">
        <v>119</v>
      </c>
      <c r="C566">
        <v>11</v>
      </c>
      <c r="D566" t="s">
        <v>95</v>
      </c>
      <c r="E566">
        <v>1</v>
      </c>
      <c r="F566" t="s">
        <v>96</v>
      </c>
      <c r="G566">
        <v>36</v>
      </c>
      <c r="H566">
        <v>36</v>
      </c>
      <c r="I566">
        <v>36</v>
      </c>
      <c r="J566">
        <v>36</v>
      </c>
      <c r="K566">
        <v>36</v>
      </c>
      <c r="L566">
        <v>36</v>
      </c>
      <c r="M566">
        <v>36</v>
      </c>
      <c r="N566">
        <v>36</v>
      </c>
      <c r="O566">
        <v>36</v>
      </c>
      <c r="P566">
        <v>36</v>
      </c>
      <c r="Q566">
        <v>36</v>
      </c>
      <c r="R566">
        <v>36</v>
      </c>
      <c r="S566">
        <v>36</v>
      </c>
      <c r="T566">
        <v>36</v>
      </c>
      <c r="U566">
        <v>36</v>
      </c>
      <c r="V566">
        <v>36</v>
      </c>
      <c r="W566">
        <v>36</v>
      </c>
      <c r="X566">
        <v>36</v>
      </c>
      <c r="Y566">
        <v>36</v>
      </c>
      <c r="Z566">
        <v>36</v>
      </c>
      <c r="AA566">
        <v>36</v>
      </c>
      <c r="AB566">
        <v>36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  <c r="AK566">
        <v>40</v>
      </c>
      <c r="AL566">
        <v>40</v>
      </c>
      <c r="AM566">
        <v>40</v>
      </c>
      <c r="AN566">
        <v>32</v>
      </c>
      <c r="AO566">
        <v>32</v>
      </c>
      <c r="AP566">
        <v>32</v>
      </c>
      <c r="AQ566">
        <v>32</v>
      </c>
      <c r="AR566">
        <v>32</v>
      </c>
      <c r="AS566">
        <v>32</v>
      </c>
      <c r="AT566">
        <v>32</v>
      </c>
      <c r="AU566">
        <v>32</v>
      </c>
      <c r="AV566">
        <v>32</v>
      </c>
      <c r="AW566">
        <v>32</v>
      </c>
      <c r="AX566">
        <v>32</v>
      </c>
    </row>
    <row r="567" spans="1:50" x14ac:dyDescent="0.25">
      <c r="A567">
        <v>113</v>
      </c>
      <c r="B567" t="s">
        <v>119</v>
      </c>
      <c r="C567">
        <v>11</v>
      </c>
      <c r="D567" t="s">
        <v>95</v>
      </c>
      <c r="E567">
        <v>1</v>
      </c>
      <c r="F567" t="s">
        <v>96</v>
      </c>
      <c r="G567">
        <v>26</v>
      </c>
      <c r="H567">
        <v>26</v>
      </c>
      <c r="I567">
        <v>28</v>
      </c>
      <c r="J567">
        <v>28</v>
      </c>
      <c r="K567">
        <v>28</v>
      </c>
      <c r="L567">
        <v>28</v>
      </c>
      <c r="M567">
        <v>29</v>
      </c>
      <c r="N567">
        <v>29</v>
      </c>
      <c r="O567">
        <v>29</v>
      </c>
      <c r="P567">
        <v>31</v>
      </c>
      <c r="Q567">
        <v>31</v>
      </c>
      <c r="R567">
        <v>31</v>
      </c>
      <c r="S567">
        <v>33</v>
      </c>
      <c r="T567">
        <v>33</v>
      </c>
      <c r="U567">
        <v>33</v>
      </c>
      <c r="V567">
        <v>33</v>
      </c>
      <c r="W567">
        <v>34</v>
      </c>
      <c r="X567">
        <v>46</v>
      </c>
      <c r="Y567">
        <v>46</v>
      </c>
      <c r="Z567">
        <v>46</v>
      </c>
      <c r="AA567">
        <v>46</v>
      </c>
      <c r="AB567">
        <v>46</v>
      </c>
      <c r="AC567">
        <v>46</v>
      </c>
      <c r="AD567">
        <v>46</v>
      </c>
      <c r="AE567">
        <v>46</v>
      </c>
      <c r="AF567">
        <v>46</v>
      </c>
      <c r="AG567">
        <v>46</v>
      </c>
      <c r="AH567">
        <v>46</v>
      </c>
      <c r="AI567">
        <v>46</v>
      </c>
      <c r="AJ567">
        <v>46</v>
      </c>
      <c r="AK567">
        <v>46</v>
      </c>
      <c r="AL567">
        <v>46</v>
      </c>
      <c r="AM567">
        <v>46</v>
      </c>
      <c r="AN567">
        <v>19</v>
      </c>
      <c r="AO567">
        <v>19</v>
      </c>
      <c r="AP567">
        <v>19</v>
      </c>
      <c r="AQ567">
        <v>19</v>
      </c>
      <c r="AR567">
        <v>19</v>
      </c>
      <c r="AS567">
        <v>19</v>
      </c>
      <c r="AT567">
        <v>19</v>
      </c>
      <c r="AU567">
        <v>18</v>
      </c>
      <c r="AV567">
        <v>18</v>
      </c>
      <c r="AW567">
        <v>18</v>
      </c>
      <c r="AX567">
        <v>18</v>
      </c>
    </row>
    <row r="568" spans="1:50" x14ac:dyDescent="0.25">
      <c r="A568">
        <v>515</v>
      </c>
      <c r="B568" t="s">
        <v>969</v>
      </c>
      <c r="C568">
        <v>51</v>
      </c>
      <c r="D568" t="s">
        <v>970</v>
      </c>
      <c r="E568">
        <v>5</v>
      </c>
      <c r="F568" t="s">
        <v>143</v>
      </c>
      <c r="G568">
        <v>41</v>
      </c>
      <c r="H568">
        <v>43</v>
      </c>
      <c r="I568">
        <v>43</v>
      </c>
      <c r="J568">
        <v>43</v>
      </c>
      <c r="K568">
        <v>43</v>
      </c>
      <c r="L568">
        <v>43</v>
      </c>
      <c r="M568">
        <v>43</v>
      </c>
      <c r="N568">
        <v>43</v>
      </c>
      <c r="O568">
        <v>43</v>
      </c>
      <c r="P568">
        <v>43</v>
      </c>
      <c r="Q568">
        <v>44</v>
      </c>
      <c r="R568">
        <v>44</v>
      </c>
      <c r="S568">
        <v>43</v>
      </c>
      <c r="T568">
        <v>27</v>
      </c>
      <c r="U568">
        <v>27</v>
      </c>
      <c r="V568">
        <v>27</v>
      </c>
      <c r="W568">
        <v>79</v>
      </c>
      <c r="X568">
        <v>117</v>
      </c>
      <c r="Y568">
        <v>101</v>
      </c>
      <c r="Z568">
        <v>93</v>
      </c>
      <c r="AA568">
        <v>89</v>
      </c>
      <c r="AB568">
        <v>93</v>
      </c>
      <c r="AC568">
        <v>86</v>
      </c>
      <c r="AD568">
        <v>74</v>
      </c>
      <c r="AE568">
        <v>90</v>
      </c>
      <c r="AF568">
        <v>65</v>
      </c>
      <c r="AG568">
        <v>117</v>
      </c>
      <c r="AH568">
        <v>93</v>
      </c>
      <c r="AI568">
        <v>93</v>
      </c>
      <c r="AJ568">
        <v>61</v>
      </c>
      <c r="AK568">
        <v>101</v>
      </c>
      <c r="AL568">
        <v>109</v>
      </c>
      <c r="AM568">
        <v>78</v>
      </c>
      <c r="AN568">
        <v>97</v>
      </c>
      <c r="AO568">
        <v>145</v>
      </c>
      <c r="AP568">
        <v>149</v>
      </c>
      <c r="AQ568">
        <v>130</v>
      </c>
      <c r="AR568">
        <v>98</v>
      </c>
      <c r="AS568">
        <v>94</v>
      </c>
      <c r="AT568">
        <v>97</v>
      </c>
      <c r="AU568">
        <v>97</v>
      </c>
      <c r="AV568">
        <v>137</v>
      </c>
      <c r="AW568">
        <v>169</v>
      </c>
      <c r="AX568">
        <v>125</v>
      </c>
    </row>
    <row r="569" spans="1:50" x14ac:dyDescent="0.25">
      <c r="A569">
        <v>559</v>
      </c>
      <c r="B569" t="s">
        <v>1930</v>
      </c>
      <c r="C569">
        <v>55</v>
      </c>
      <c r="D569" t="s">
        <v>783</v>
      </c>
      <c r="E569">
        <v>5</v>
      </c>
      <c r="F569" t="s">
        <v>143</v>
      </c>
      <c r="G569">
        <v>10</v>
      </c>
      <c r="H569">
        <v>10</v>
      </c>
      <c r="I569">
        <v>10</v>
      </c>
      <c r="J569">
        <v>10</v>
      </c>
      <c r="K569">
        <v>10</v>
      </c>
      <c r="L569">
        <v>8</v>
      </c>
      <c r="M569">
        <v>8</v>
      </c>
      <c r="N569">
        <v>8</v>
      </c>
      <c r="O569">
        <v>8</v>
      </c>
      <c r="P569">
        <v>8</v>
      </c>
      <c r="Q569">
        <v>8</v>
      </c>
      <c r="R569">
        <v>8</v>
      </c>
      <c r="S569">
        <v>8</v>
      </c>
      <c r="T569">
        <v>8</v>
      </c>
      <c r="U569">
        <v>8</v>
      </c>
      <c r="V569">
        <v>8</v>
      </c>
      <c r="W569">
        <v>8</v>
      </c>
      <c r="X569">
        <v>8</v>
      </c>
      <c r="Y569">
        <v>8</v>
      </c>
      <c r="Z569">
        <v>8</v>
      </c>
      <c r="AA569">
        <v>8</v>
      </c>
      <c r="AB569">
        <v>8</v>
      </c>
      <c r="AC569">
        <v>8</v>
      </c>
      <c r="AD569">
        <v>8</v>
      </c>
      <c r="AE569">
        <v>8</v>
      </c>
      <c r="AF569">
        <v>8</v>
      </c>
      <c r="AG569">
        <v>8</v>
      </c>
      <c r="AH569">
        <v>8</v>
      </c>
      <c r="AI569">
        <v>8</v>
      </c>
      <c r="AJ569">
        <v>8</v>
      </c>
      <c r="AK569">
        <v>8</v>
      </c>
      <c r="AL569">
        <v>8</v>
      </c>
      <c r="AM569">
        <v>7</v>
      </c>
      <c r="AN569">
        <v>7</v>
      </c>
      <c r="AO569">
        <v>6</v>
      </c>
      <c r="AP569">
        <v>6</v>
      </c>
      <c r="AQ569">
        <v>6</v>
      </c>
      <c r="AR569">
        <v>6</v>
      </c>
      <c r="AS569">
        <v>5</v>
      </c>
      <c r="AT569">
        <v>5</v>
      </c>
      <c r="AU569">
        <v>5</v>
      </c>
      <c r="AV569">
        <v>5</v>
      </c>
      <c r="AW569">
        <v>5</v>
      </c>
      <c r="AX569">
        <v>5</v>
      </c>
    </row>
    <row r="570" spans="1:50" x14ac:dyDescent="0.25">
      <c r="A570">
        <v>113</v>
      </c>
      <c r="B570" t="s">
        <v>119</v>
      </c>
      <c r="C570">
        <v>11</v>
      </c>
      <c r="D570" t="s">
        <v>95</v>
      </c>
      <c r="E570">
        <v>1</v>
      </c>
      <c r="F570" t="s">
        <v>96</v>
      </c>
      <c r="G570">
        <v>28</v>
      </c>
      <c r="H570">
        <v>28</v>
      </c>
      <c r="I570">
        <v>28</v>
      </c>
      <c r="J570">
        <v>28</v>
      </c>
      <c r="K570">
        <v>28</v>
      </c>
      <c r="L570">
        <v>28</v>
      </c>
      <c r="M570">
        <v>30</v>
      </c>
      <c r="N570">
        <v>30</v>
      </c>
      <c r="O570">
        <v>30</v>
      </c>
      <c r="P570">
        <v>30</v>
      </c>
      <c r="Q570">
        <v>30</v>
      </c>
      <c r="R570">
        <v>28</v>
      </c>
      <c r="S570">
        <v>28</v>
      </c>
      <c r="T570">
        <v>28</v>
      </c>
      <c r="U570">
        <v>28</v>
      </c>
      <c r="V570">
        <v>26</v>
      </c>
      <c r="W570">
        <v>28</v>
      </c>
      <c r="X570">
        <v>28</v>
      </c>
      <c r="Y570">
        <v>28</v>
      </c>
      <c r="Z570">
        <v>28</v>
      </c>
      <c r="AA570">
        <v>28</v>
      </c>
      <c r="AB570">
        <v>28</v>
      </c>
      <c r="AC570">
        <v>28</v>
      </c>
      <c r="AD570">
        <v>28</v>
      </c>
      <c r="AE570">
        <v>28</v>
      </c>
      <c r="AF570">
        <v>28</v>
      </c>
      <c r="AG570">
        <v>28</v>
      </c>
      <c r="AH570">
        <v>28</v>
      </c>
      <c r="AI570">
        <v>28</v>
      </c>
      <c r="AJ570">
        <v>28</v>
      </c>
      <c r="AK570">
        <v>28</v>
      </c>
      <c r="AL570">
        <v>28</v>
      </c>
      <c r="AM570">
        <v>27</v>
      </c>
      <c r="AN570">
        <v>27</v>
      </c>
      <c r="AO570">
        <v>26</v>
      </c>
      <c r="AP570">
        <v>27</v>
      </c>
      <c r="AQ570">
        <v>28</v>
      </c>
      <c r="AR570">
        <v>28</v>
      </c>
      <c r="AS570">
        <v>28</v>
      </c>
      <c r="AT570">
        <v>28</v>
      </c>
      <c r="AU570">
        <v>28</v>
      </c>
      <c r="AV570">
        <v>28</v>
      </c>
      <c r="AW570">
        <v>28</v>
      </c>
      <c r="AX570">
        <v>28</v>
      </c>
    </row>
    <row r="571" spans="1:50" x14ac:dyDescent="0.25">
      <c r="A571">
        <v>113</v>
      </c>
      <c r="B571" t="s">
        <v>119</v>
      </c>
      <c r="C571">
        <v>11</v>
      </c>
      <c r="D571" t="s">
        <v>95</v>
      </c>
      <c r="E571">
        <v>1</v>
      </c>
      <c r="F571" t="s">
        <v>96</v>
      </c>
      <c r="G571">
        <v>40</v>
      </c>
      <c r="H571">
        <v>40</v>
      </c>
      <c r="I571">
        <v>37</v>
      </c>
      <c r="J571">
        <v>37</v>
      </c>
      <c r="K571">
        <v>37</v>
      </c>
      <c r="L571">
        <v>37</v>
      </c>
      <c r="M571">
        <v>37</v>
      </c>
      <c r="N571">
        <v>37</v>
      </c>
      <c r="O571">
        <v>37</v>
      </c>
      <c r="P571">
        <v>36</v>
      </c>
      <c r="Q571">
        <v>37</v>
      </c>
      <c r="R571">
        <v>37</v>
      </c>
      <c r="S571">
        <v>35</v>
      </c>
      <c r="T571">
        <v>35</v>
      </c>
      <c r="U571">
        <v>36</v>
      </c>
      <c r="V571">
        <v>36</v>
      </c>
      <c r="W571">
        <v>36</v>
      </c>
      <c r="X571">
        <v>36</v>
      </c>
      <c r="Y571">
        <v>36</v>
      </c>
      <c r="Z571">
        <v>36</v>
      </c>
      <c r="AA571">
        <v>17</v>
      </c>
      <c r="AB571">
        <v>17</v>
      </c>
      <c r="AC571">
        <v>17</v>
      </c>
      <c r="AD571">
        <v>20</v>
      </c>
      <c r="AE571">
        <v>19</v>
      </c>
      <c r="AF571">
        <v>19</v>
      </c>
      <c r="AG571">
        <v>18</v>
      </c>
      <c r="AH571">
        <v>20</v>
      </c>
      <c r="AI571">
        <v>22</v>
      </c>
      <c r="AJ571">
        <v>23</v>
      </c>
      <c r="AK571">
        <v>20</v>
      </c>
      <c r="AL571">
        <v>20</v>
      </c>
      <c r="AM571">
        <v>20</v>
      </c>
      <c r="AN571">
        <v>20</v>
      </c>
      <c r="AO571">
        <v>21</v>
      </c>
      <c r="AP571">
        <v>19</v>
      </c>
      <c r="AQ571">
        <v>19</v>
      </c>
      <c r="AR571">
        <v>19</v>
      </c>
      <c r="AS571">
        <v>19</v>
      </c>
      <c r="AT571">
        <v>16</v>
      </c>
      <c r="AU571">
        <v>22</v>
      </c>
      <c r="AV571">
        <v>12</v>
      </c>
      <c r="AW571">
        <v>12</v>
      </c>
      <c r="AX571">
        <v>12</v>
      </c>
    </row>
    <row r="572" spans="1:50" x14ac:dyDescent="0.25">
      <c r="A572">
        <v>113</v>
      </c>
      <c r="B572" t="s">
        <v>119</v>
      </c>
      <c r="C572">
        <v>11</v>
      </c>
      <c r="D572" t="s">
        <v>95</v>
      </c>
      <c r="E572">
        <v>1</v>
      </c>
      <c r="F572" t="s">
        <v>96</v>
      </c>
      <c r="G572">
        <v>23</v>
      </c>
      <c r="H572">
        <v>23</v>
      </c>
      <c r="I572">
        <v>23</v>
      </c>
      <c r="J572">
        <v>23</v>
      </c>
      <c r="K572">
        <v>23</v>
      </c>
      <c r="L572">
        <v>23</v>
      </c>
      <c r="M572">
        <v>16</v>
      </c>
      <c r="N572">
        <v>23</v>
      </c>
      <c r="O572">
        <v>23</v>
      </c>
      <c r="P572">
        <v>23</v>
      </c>
      <c r="Q572">
        <v>16</v>
      </c>
      <c r="R572">
        <v>23</v>
      </c>
      <c r="S572">
        <v>23</v>
      </c>
      <c r="T572">
        <v>23</v>
      </c>
      <c r="U572">
        <v>23</v>
      </c>
      <c r="V572">
        <v>23</v>
      </c>
      <c r="W572">
        <v>23</v>
      </c>
      <c r="X572">
        <v>23</v>
      </c>
      <c r="Y572">
        <v>23</v>
      </c>
      <c r="Z572">
        <v>23</v>
      </c>
      <c r="AA572">
        <v>23</v>
      </c>
      <c r="AB572">
        <v>23</v>
      </c>
      <c r="AC572">
        <v>26</v>
      </c>
      <c r="AD572">
        <v>26</v>
      </c>
      <c r="AE572">
        <v>26</v>
      </c>
      <c r="AF572">
        <v>26</v>
      </c>
      <c r="AG572">
        <v>26</v>
      </c>
      <c r="AH572">
        <v>26</v>
      </c>
      <c r="AI572">
        <v>26</v>
      </c>
      <c r="AJ572">
        <v>26</v>
      </c>
      <c r="AK572">
        <v>26</v>
      </c>
      <c r="AL572">
        <v>23</v>
      </c>
      <c r="AM572">
        <v>23</v>
      </c>
      <c r="AN572">
        <v>23</v>
      </c>
      <c r="AO572">
        <v>23</v>
      </c>
      <c r="AP572">
        <v>23</v>
      </c>
      <c r="AQ572">
        <v>23</v>
      </c>
      <c r="AR572">
        <v>23</v>
      </c>
      <c r="AS572">
        <v>23</v>
      </c>
      <c r="AT572">
        <v>23</v>
      </c>
      <c r="AU572">
        <v>22</v>
      </c>
      <c r="AV572">
        <v>22</v>
      </c>
      <c r="AW572">
        <v>22</v>
      </c>
      <c r="AX572">
        <v>22</v>
      </c>
    </row>
    <row r="573" spans="1:50" x14ac:dyDescent="0.25">
      <c r="A573">
        <v>113</v>
      </c>
      <c r="B573" t="s">
        <v>119</v>
      </c>
      <c r="C573">
        <v>11</v>
      </c>
      <c r="D573" t="s">
        <v>95</v>
      </c>
      <c r="E573">
        <v>1</v>
      </c>
      <c r="F573" t="s">
        <v>96</v>
      </c>
      <c r="G573">
        <v>118</v>
      </c>
      <c r="H573">
        <v>118</v>
      </c>
      <c r="I573">
        <v>117</v>
      </c>
      <c r="J573">
        <v>117</v>
      </c>
      <c r="K573">
        <v>117</v>
      </c>
      <c r="L573">
        <v>118</v>
      </c>
      <c r="M573">
        <v>118</v>
      </c>
      <c r="N573">
        <v>117</v>
      </c>
      <c r="O573">
        <v>117</v>
      </c>
      <c r="P573">
        <v>118</v>
      </c>
      <c r="Q573">
        <v>117</v>
      </c>
      <c r="R573">
        <v>117</v>
      </c>
      <c r="S573">
        <v>118</v>
      </c>
      <c r="T573">
        <v>119</v>
      </c>
      <c r="U573">
        <v>118</v>
      </c>
      <c r="V573">
        <v>118</v>
      </c>
      <c r="W573">
        <v>118</v>
      </c>
      <c r="X573">
        <v>123</v>
      </c>
      <c r="Y573">
        <v>121</v>
      </c>
      <c r="Z573">
        <v>124</v>
      </c>
      <c r="AA573">
        <v>124</v>
      </c>
      <c r="AB573">
        <v>123</v>
      </c>
      <c r="AC573">
        <v>123</v>
      </c>
      <c r="AD573">
        <v>124</v>
      </c>
      <c r="AE573">
        <v>124</v>
      </c>
      <c r="AF573">
        <v>123</v>
      </c>
      <c r="AG573">
        <v>124</v>
      </c>
      <c r="AH573">
        <v>123</v>
      </c>
      <c r="AI573">
        <v>125</v>
      </c>
      <c r="AJ573">
        <v>126</v>
      </c>
      <c r="AK573">
        <v>132</v>
      </c>
      <c r="AL573">
        <v>132</v>
      </c>
      <c r="AM573">
        <v>131</v>
      </c>
      <c r="AN573">
        <v>133</v>
      </c>
      <c r="AO573">
        <v>131</v>
      </c>
      <c r="AP573">
        <v>133</v>
      </c>
      <c r="AQ573">
        <v>132</v>
      </c>
      <c r="AR573">
        <v>127</v>
      </c>
      <c r="AS573">
        <v>125</v>
      </c>
      <c r="AT573">
        <v>127</v>
      </c>
      <c r="AU573">
        <v>127</v>
      </c>
      <c r="AV573">
        <v>127</v>
      </c>
      <c r="AW573">
        <v>25</v>
      </c>
      <c r="AX573">
        <v>25</v>
      </c>
    </row>
    <row r="574" spans="1:50" x14ac:dyDescent="0.25">
      <c r="A574">
        <v>113</v>
      </c>
      <c r="B574" t="s">
        <v>119</v>
      </c>
      <c r="C574">
        <v>11</v>
      </c>
      <c r="D574" t="s">
        <v>95</v>
      </c>
      <c r="E574">
        <v>1</v>
      </c>
      <c r="F574" t="s">
        <v>96</v>
      </c>
      <c r="G574">
        <v>43</v>
      </c>
      <c r="H574">
        <v>42</v>
      </c>
      <c r="I574">
        <v>43</v>
      </c>
      <c r="J574">
        <v>43</v>
      </c>
      <c r="K574">
        <v>43</v>
      </c>
      <c r="L574">
        <v>47</v>
      </c>
      <c r="M574">
        <v>47</v>
      </c>
      <c r="N574">
        <v>47</v>
      </c>
      <c r="O574">
        <v>47</v>
      </c>
      <c r="P574">
        <v>47</v>
      </c>
      <c r="Q574">
        <v>47</v>
      </c>
      <c r="R574">
        <v>47</v>
      </c>
      <c r="S574">
        <v>47</v>
      </c>
      <c r="T574">
        <v>47</v>
      </c>
      <c r="U574">
        <v>47</v>
      </c>
      <c r="V574">
        <v>47</v>
      </c>
      <c r="W574">
        <v>47</v>
      </c>
      <c r="X574">
        <v>47</v>
      </c>
      <c r="Y574">
        <v>46</v>
      </c>
      <c r="Z574">
        <v>47</v>
      </c>
      <c r="AA574">
        <v>46</v>
      </c>
      <c r="AB574">
        <v>46</v>
      </c>
      <c r="AC574">
        <v>46</v>
      </c>
      <c r="AD574">
        <v>46</v>
      </c>
      <c r="AE574">
        <v>44</v>
      </c>
      <c r="AF574">
        <v>46</v>
      </c>
      <c r="AG574">
        <v>46</v>
      </c>
      <c r="AH574">
        <v>46</v>
      </c>
      <c r="AI574">
        <v>46</v>
      </c>
      <c r="AJ574">
        <v>44</v>
      </c>
      <c r="AK574">
        <v>45</v>
      </c>
      <c r="AL574">
        <v>46</v>
      </c>
      <c r="AM574">
        <v>47</v>
      </c>
      <c r="AN574">
        <v>47</v>
      </c>
      <c r="AO574">
        <v>44</v>
      </c>
      <c r="AP574">
        <v>47</v>
      </c>
      <c r="AQ574">
        <v>47</v>
      </c>
      <c r="AR574">
        <v>46</v>
      </c>
      <c r="AS574">
        <v>46</v>
      </c>
      <c r="AT574">
        <v>46</v>
      </c>
      <c r="AU574">
        <v>47</v>
      </c>
      <c r="AV574">
        <v>47</v>
      </c>
      <c r="AW574">
        <v>47</v>
      </c>
      <c r="AX574">
        <v>46</v>
      </c>
    </row>
    <row r="575" spans="1:50" x14ac:dyDescent="0.25">
      <c r="A575">
        <v>114</v>
      </c>
      <c r="B575" t="s">
        <v>94</v>
      </c>
      <c r="C575">
        <v>11</v>
      </c>
      <c r="D575" t="s">
        <v>95</v>
      </c>
      <c r="E575">
        <v>1</v>
      </c>
      <c r="F575" t="s">
        <v>96</v>
      </c>
      <c r="G575">
        <v>31</v>
      </c>
      <c r="H575">
        <v>31</v>
      </c>
      <c r="I575">
        <v>31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</row>
    <row r="576" spans="1:50" x14ac:dyDescent="0.25">
      <c r="A576">
        <v>113</v>
      </c>
      <c r="B576" t="s">
        <v>119</v>
      </c>
      <c r="C576">
        <v>11</v>
      </c>
      <c r="D576" t="s">
        <v>95</v>
      </c>
      <c r="E576">
        <v>1</v>
      </c>
      <c r="F576" t="s">
        <v>96</v>
      </c>
      <c r="G576">
        <v>59</v>
      </c>
      <c r="H576">
        <v>59</v>
      </c>
      <c r="I576">
        <v>59</v>
      </c>
      <c r="J576">
        <v>58</v>
      </c>
      <c r="K576">
        <v>59</v>
      </c>
      <c r="L576">
        <v>58</v>
      </c>
      <c r="M576">
        <v>58</v>
      </c>
      <c r="N576">
        <v>59</v>
      </c>
      <c r="O576">
        <v>58</v>
      </c>
      <c r="P576">
        <v>58</v>
      </c>
      <c r="Q576">
        <v>59</v>
      </c>
      <c r="R576">
        <v>59</v>
      </c>
      <c r="S576">
        <v>58</v>
      </c>
      <c r="T576">
        <v>59</v>
      </c>
      <c r="U576">
        <v>59</v>
      </c>
      <c r="V576">
        <v>59</v>
      </c>
      <c r="W576">
        <v>59</v>
      </c>
      <c r="X576">
        <v>58</v>
      </c>
      <c r="Y576">
        <v>59</v>
      </c>
      <c r="Z576">
        <v>59</v>
      </c>
      <c r="AA576">
        <v>59</v>
      </c>
      <c r="AB576">
        <v>59</v>
      </c>
      <c r="AC576">
        <v>58</v>
      </c>
      <c r="AD576">
        <v>59</v>
      </c>
      <c r="AE576">
        <v>59</v>
      </c>
      <c r="AF576">
        <v>60</v>
      </c>
      <c r="AG576">
        <v>60</v>
      </c>
      <c r="AH576">
        <v>60</v>
      </c>
      <c r="AI576">
        <v>58</v>
      </c>
      <c r="AJ576">
        <v>58</v>
      </c>
      <c r="AK576">
        <v>58</v>
      </c>
      <c r="AL576">
        <v>59</v>
      </c>
      <c r="AM576">
        <v>59</v>
      </c>
      <c r="AN576">
        <v>59</v>
      </c>
      <c r="AO576">
        <v>60</v>
      </c>
      <c r="AP576">
        <v>57</v>
      </c>
      <c r="AQ576">
        <v>56</v>
      </c>
      <c r="AR576">
        <v>56</v>
      </c>
      <c r="AS576">
        <v>56</v>
      </c>
      <c r="AT576">
        <v>58</v>
      </c>
      <c r="AU576">
        <v>59</v>
      </c>
      <c r="AV576">
        <v>59</v>
      </c>
      <c r="AW576">
        <v>58</v>
      </c>
      <c r="AX576">
        <v>65</v>
      </c>
    </row>
    <row r="577" spans="1:50" x14ac:dyDescent="0.25">
      <c r="A577">
        <v>231</v>
      </c>
      <c r="B577" t="s">
        <v>353</v>
      </c>
      <c r="C577">
        <v>23</v>
      </c>
      <c r="D577" t="s">
        <v>354</v>
      </c>
      <c r="E577">
        <v>2</v>
      </c>
      <c r="F577" t="s">
        <v>355</v>
      </c>
      <c r="G577">
        <v>33</v>
      </c>
      <c r="H577">
        <v>33</v>
      </c>
      <c r="I577">
        <v>33</v>
      </c>
      <c r="J577">
        <v>33</v>
      </c>
      <c r="K577">
        <v>33</v>
      </c>
      <c r="L577">
        <v>33</v>
      </c>
      <c r="M577">
        <v>33</v>
      </c>
      <c r="N577">
        <v>33</v>
      </c>
      <c r="O577">
        <v>33</v>
      </c>
      <c r="P577">
        <v>33</v>
      </c>
      <c r="Q577">
        <v>33</v>
      </c>
      <c r="R577">
        <v>33</v>
      </c>
      <c r="S577">
        <v>33</v>
      </c>
      <c r="T577">
        <v>33</v>
      </c>
      <c r="U577">
        <v>33</v>
      </c>
      <c r="V577">
        <v>27</v>
      </c>
      <c r="W577">
        <v>33</v>
      </c>
      <c r="X577">
        <v>33</v>
      </c>
      <c r="Y577">
        <v>33</v>
      </c>
      <c r="Z577">
        <v>33</v>
      </c>
      <c r="AA577">
        <v>33</v>
      </c>
      <c r="AB577">
        <v>33</v>
      </c>
      <c r="AC577">
        <v>33</v>
      </c>
      <c r="AD577">
        <v>30</v>
      </c>
      <c r="AE577">
        <v>33</v>
      </c>
      <c r="AF577">
        <v>33</v>
      </c>
      <c r="AG577">
        <v>33</v>
      </c>
      <c r="AH577">
        <v>33</v>
      </c>
      <c r="AI577">
        <v>33</v>
      </c>
      <c r="AJ577">
        <v>30</v>
      </c>
      <c r="AK577">
        <v>33</v>
      </c>
      <c r="AL577">
        <v>33</v>
      </c>
      <c r="AM577">
        <v>33</v>
      </c>
      <c r="AN577">
        <v>33</v>
      </c>
      <c r="AO577">
        <v>27</v>
      </c>
      <c r="AP577">
        <v>33</v>
      </c>
      <c r="AQ577">
        <v>33</v>
      </c>
      <c r="AR577">
        <v>33</v>
      </c>
      <c r="AS577">
        <v>30</v>
      </c>
      <c r="AT577">
        <v>33</v>
      </c>
      <c r="AU577">
        <v>33</v>
      </c>
      <c r="AV577">
        <v>33</v>
      </c>
      <c r="AW577">
        <v>33</v>
      </c>
      <c r="AX577">
        <v>33</v>
      </c>
    </row>
    <row r="578" spans="1:50" x14ac:dyDescent="0.25">
      <c r="A578">
        <v>231</v>
      </c>
      <c r="B578" t="s">
        <v>353</v>
      </c>
      <c r="C578">
        <v>23</v>
      </c>
      <c r="D578" t="s">
        <v>354</v>
      </c>
      <c r="E578">
        <v>2</v>
      </c>
      <c r="F578" t="s">
        <v>355</v>
      </c>
      <c r="G578">
        <v>75</v>
      </c>
      <c r="H578">
        <v>73</v>
      </c>
      <c r="I578">
        <v>70</v>
      </c>
      <c r="J578">
        <v>75</v>
      </c>
      <c r="K578">
        <v>73</v>
      </c>
      <c r="L578">
        <v>73</v>
      </c>
      <c r="M578">
        <v>75</v>
      </c>
      <c r="N578">
        <v>74</v>
      </c>
      <c r="O578">
        <v>74</v>
      </c>
      <c r="P578">
        <v>74</v>
      </c>
      <c r="Q578">
        <v>70</v>
      </c>
      <c r="R578">
        <v>71</v>
      </c>
      <c r="S578">
        <v>72</v>
      </c>
      <c r="T578">
        <v>75</v>
      </c>
      <c r="U578">
        <v>76</v>
      </c>
      <c r="V578">
        <v>73</v>
      </c>
      <c r="W578">
        <v>73</v>
      </c>
      <c r="X578">
        <v>76</v>
      </c>
      <c r="Y578">
        <v>72</v>
      </c>
      <c r="Z578">
        <v>77</v>
      </c>
      <c r="AA578">
        <v>74</v>
      </c>
      <c r="AB578">
        <v>72</v>
      </c>
      <c r="AC578">
        <v>73</v>
      </c>
      <c r="AD578">
        <v>72</v>
      </c>
      <c r="AE578">
        <v>76</v>
      </c>
      <c r="AF578">
        <v>73</v>
      </c>
      <c r="AG578">
        <v>73</v>
      </c>
      <c r="AH578">
        <v>76</v>
      </c>
      <c r="AI578">
        <v>72</v>
      </c>
      <c r="AJ578">
        <v>72</v>
      </c>
      <c r="AK578">
        <v>73</v>
      </c>
      <c r="AL578">
        <v>71</v>
      </c>
      <c r="AM578">
        <v>73</v>
      </c>
      <c r="AN578">
        <v>73</v>
      </c>
      <c r="AO578">
        <v>71</v>
      </c>
      <c r="AP578">
        <v>71</v>
      </c>
      <c r="AQ578">
        <v>71</v>
      </c>
      <c r="AR578">
        <v>72</v>
      </c>
      <c r="AS578">
        <v>72</v>
      </c>
      <c r="AT578">
        <v>73</v>
      </c>
      <c r="AU578">
        <v>73</v>
      </c>
      <c r="AV578">
        <v>75</v>
      </c>
      <c r="AW578">
        <v>76</v>
      </c>
      <c r="AX578">
        <v>74</v>
      </c>
    </row>
    <row r="579" spans="1:50" x14ac:dyDescent="0.25">
      <c r="A579">
        <v>113</v>
      </c>
      <c r="B579" t="s">
        <v>119</v>
      </c>
      <c r="C579">
        <v>11</v>
      </c>
      <c r="D579" t="s">
        <v>95</v>
      </c>
      <c r="E579">
        <v>1</v>
      </c>
      <c r="F579" t="s">
        <v>96</v>
      </c>
      <c r="G579">
        <v>19</v>
      </c>
      <c r="H579">
        <v>18</v>
      </c>
      <c r="I579">
        <v>19</v>
      </c>
      <c r="J579">
        <v>19</v>
      </c>
      <c r="K579">
        <v>19</v>
      </c>
      <c r="L579">
        <v>19</v>
      </c>
      <c r="M579">
        <v>18</v>
      </c>
      <c r="N579">
        <v>20</v>
      </c>
      <c r="O579">
        <v>18</v>
      </c>
      <c r="P579">
        <v>19</v>
      </c>
      <c r="Q579">
        <v>19</v>
      </c>
      <c r="R579">
        <v>19</v>
      </c>
      <c r="S579">
        <v>19</v>
      </c>
      <c r="T579">
        <v>19</v>
      </c>
      <c r="U579">
        <v>19</v>
      </c>
      <c r="V579">
        <v>18</v>
      </c>
      <c r="W579">
        <v>18</v>
      </c>
      <c r="X579">
        <v>19</v>
      </c>
      <c r="Y579">
        <v>19</v>
      </c>
      <c r="Z579">
        <v>18</v>
      </c>
      <c r="AA579">
        <v>18</v>
      </c>
      <c r="AB579">
        <v>19</v>
      </c>
      <c r="AC579">
        <v>39</v>
      </c>
      <c r="AD579">
        <v>39</v>
      </c>
      <c r="AE579">
        <v>47</v>
      </c>
      <c r="AF579">
        <v>25</v>
      </c>
      <c r="AG579">
        <v>40</v>
      </c>
      <c r="AH579">
        <v>40</v>
      </c>
      <c r="AI579">
        <v>40</v>
      </c>
      <c r="AJ579">
        <v>25</v>
      </c>
      <c r="AK579">
        <v>39</v>
      </c>
      <c r="AL579">
        <v>39</v>
      </c>
      <c r="AM579">
        <v>40</v>
      </c>
      <c r="AN579">
        <v>36</v>
      </c>
      <c r="AO579">
        <v>24</v>
      </c>
      <c r="AP579">
        <v>23</v>
      </c>
      <c r="AQ579">
        <v>23</v>
      </c>
      <c r="AR579">
        <v>18</v>
      </c>
      <c r="AS579">
        <v>25</v>
      </c>
      <c r="AT579">
        <v>25</v>
      </c>
      <c r="AU579">
        <v>25</v>
      </c>
      <c r="AV579">
        <v>25</v>
      </c>
      <c r="AW579">
        <v>25</v>
      </c>
      <c r="AX579">
        <v>25</v>
      </c>
    </row>
    <row r="580" spans="1:50" x14ac:dyDescent="0.25">
      <c r="A580">
        <v>114</v>
      </c>
      <c r="B580" t="s">
        <v>94</v>
      </c>
      <c r="C580">
        <v>11</v>
      </c>
      <c r="D580" t="s">
        <v>95</v>
      </c>
      <c r="E580">
        <v>1</v>
      </c>
      <c r="F580" t="s">
        <v>96</v>
      </c>
      <c r="G580">
        <v>29</v>
      </c>
      <c r="H580">
        <v>29</v>
      </c>
      <c r="I580">
        <v>29</v>
      </c>
      <c r="J580">
        <v>29</v>
      </c>
      <c r="K580">
        <v>29</v>
      </c>
      <c r="L580">
        <v>29</v>
      </c>
      <c r="M580">
        <v>29</v>
      </c>
      <c r="N580">
        <v>29</v>
      </c>
      <c r="O580">
        <v>29</v>
      </c>
      <c r="P580">
        <v>29</v>
      </c>
      <c r="Q580">
        <v>29</v>
      </c>
      <c r="R580">
        <v>37</v>
      </c>
      <c r="S580">
        <v>39</v>
      </c>
      <c r="T580">
        <v>39</v>
      </c>
      <c r="U580">
        <v>39</v>
      </c>
      <c r="V580">
        <v>37</v>
      </c>
      <c r="W580">
        <v>37</v>
      </c>
      <c r="X580">
        <v>37</v>
      </c>
      <c r="Y580">
        <v>37</v>
      </c>
      <c r="Z580">
        <v>37</v>
      </c>
      <c r="AA580">
        <v>37</v>
      </c>
      <c r="AB580">
        <v>37</v>
      </c>
      <c r="AC580">
        <v>37</v>
      </c>
      <c r="AD580">
        <v>37</v>
      </c>
      <c r="AE580">
        <v>37</v>
      </c>
      <c r="AF580">
        <v>37</v>
      </c>
      <c r="AG580">
        <v>37</v>
      </c>
      <c r="AH580">
        <v>37</v>
      </c>
      <c r="AI580">
        <v>37</v>
      </c>
      <c r="AJ580">
        <v>37</v>
      </c>
      <c r="AK580">
        <v>37</v>
      </c>
      <c r="AL580">
        <v>37</v>
      </c>
      <c r="AM580">
        <v>37</v>
      </c>
      <c r="AN580">
        <v>35</v>
      </c>
      <c r="AO580">
        <v>29</v>
      </c>
      <c r="AP580">
        <v>29</v>
      </c>
      <c r="AQ580">
        <v>29</v>
      </c>
      <c r="AR580">
        <v>29</v>
      </c>
      <c r="AS580">
        <v>29</v>
      </c>
      <c r="AT580">
        <v>29</v>
      </c>
      <c r="AU580">
        <v>29</v>
      </c>
      <c r="AV580">
        <v>29</v>
      </c>
      <c r="AW580">
        <v>29</v>
      </c>
      <c r="AX580">
        <v>29</v>
      </c>
    </row>
    <row r="581" spans="1:50" x14ac:dyDescent="0.25">
      <c r="A581">
        <v>113</v>
      </c>
      <c r="B581" t="s">
        <v>119</v>
      </c>
      <c r="C581">
        <v>11</v>
      </c>
      <c r="D581" t="s">
        <v>95</v>
      </c>
      <c r="E581">
        <v>1</v>
      </c>
      <c r="F581" t="s">
        <v>96</v>
      </c>
      <c r="G581">
        <v>99</v>
      </c>
      <c r="H581">
        <v>99</v>
      </c>
      <c r="I581">
        <v>99</v>
      </c>
      <c r="J581">
        <v>99</v>
      </c>
      <c r="K581">
        <v>99</v>
      </c>
      <c r="L581">
        <v>99</v>
      </c>
      <c r="M581">
        <v>99</v>
      </c>
      <c r="N581">
        <v>99</v>
      </c>
      <c r="O581">
        <v>99</v>
      </c>
      <c r="P581">
        <v>99</v>
      </c>
      <c r="Q581">
        <v>96</v>
      </c>
      <c r="R581">
        <v>99</v>
      </c>
      <c r="S581">
        <v>99</v>
      </c>
      <c r="T581">
        <v>99</v>
      </c>
      <c r="U581">
        <v>99</v>
      </c>
      <c r="V581">
        <v>99</v>
      </c>
      <c r="W581">
        <v>99</v>
      </c>
      <c r="X581">
        <v>99</v>
      </c>
      <c r="Y581">
        <v>99</v>
      </c>
      <c r="Z581">
        <v>99</v>
      </c>
      <c r="AA581">
        <v>99</v>
      </c>
      <c r="AB581">
        <v>99</v>
      </c>
      <c r="AC581">
        <v>99</v>
      </c>
      <c r="AD581">
        <v>99</v>
      </c>
      <c r="AE581">
        <v>99</v>
      </c>
      <c r="AF581">
        <v>99</v>
      </c>
      <c r="AG581">
        <v>100</v>
      </c>
      <c r="AH581">
        <v>99</v>
      </c>
      <c r="AI581">
        <v>99</v>
      </c>
      <c r="AJ581">
        <v>99</v>
      </c>
      <c r="AK581">
        <v>99</v>
      </c>
      <c r="AL581">
        <v>99</v>
      </c>
      <c r="AM581">
        <v>99</v>
      </c>
      <c r="AN581">
        <v>99</v>
      </c>
      <c r="AO581">
        <v>99</v>
      </c>
      <c r="AP581">
        <v>99</v>
      </c>
      <c r="AQ581">
        <v>99</v>
      </c>
      <c r="AR581">
        <v>99</v>
      </c>
      <c r="AS581">
        <v>99</v>
      </c>
      <c r="AT581">
        <v>99</v>
      </c>
      <c r="AU581">
        <v>99</v>
      </c>
      <c r="AV581">
        <v>99</v>
      </c>
      <c r="AW581">
        <v>99</v>
      </c>
      <c r="AX581">
        <v>99</v>
      </c>
    </row>
    <row r="582" spans="1:50" x14ac:dyDescent="0.25">
      <c r="A582">
        <v>114</v>
      </c>
      <c r="B582" t="s">
        <v>94</v>
      </c>
      <c r="C582">
        <v>11</v>
      </c>
      <c r="D582" t="s">
        <v>95</v>
      </c>
      <c r="E582">
        <v>1</v>
      </c>
      <c r="F582" t="s">
        <v>96</v>
      </c>
      <c r="G582">
        <v>7</v>
      </c>
      <c r="H582">
        <v>7</v>
      </c>
      <c r="I582">
        <v>7</v>
      </c>
      <c r="J582">
        <v>7</v>
      </c>
      <c r="K582">
        <v>7</v>
      </c>
      <c r="L582">
        <v>7</v>
      </c>
      <c r="M582">
        <v>7</v>
      </c>
      <c r="N582">
        <v>7</v>
      </c>
      <c r="O582">
        <v>7</v>
      </c>
      <c r="P582">
        <v>7</v>
      </c>
      <c r="Q582">
        <v>7</v>
      </c>
      <c r="R582">
        <v>7</v>
      </c>
      <c r="S582">
        <v>7</v>
      </c>
      <c r="T582">
        <v>7</v>
      </c>
      <c r="U582">
        <v>7</v>
      </c>
      <c r="V582">
        <v>7</v>
      </c>
      <c r="W582">
        <v>7</v>
      </c>
      <c r="X582">
        <v>7</v>
      </c>
      <c r="Y582">
        <v>7</v>
      </c>
      <c r="Z582">
        <v>7</v>
      </c>
      <c r="AA582">
        <v>7</v>
      </c>
      <c r="AB582">
        <v>7</v>
      </c>
      <c r="AC582">
        <v>7</v>
      </c>
      <c r="AD582">
        <v>7</v>
      </c>
      <c r="AE582">
        <v>7</v>
      </c>
      <c r="AF582">
        <v>7</v>
      </c>
      <c r="AG582">
        <v>7</v>
      </c>
      <c r="AH582">
        <v>7</v>
      </c>
      <c r="AI582">
        <v>7</v>
      </c>
      <c r="AJ582">
        <v>7</v>
      </c>
      <c r="AK582">
        <v>7</v>
      </c>
      <c r="AL582">
        <v>7</v>
      </c>
      <c r="AM582">
        <v>7</v>
      </c>
      <c r="AN582">
        <v>7</v>
      </c>
      <c r="AO582">
        <v>7</v>
      </c>
      <c r="AP582">
        <v>7</v>
      </c>
      <c r="AQ582">
        <v>7</v>
      </c>
      <c r="AR582">
        <v>7</v>
      </c>
      <c r="AS582">
        <v>7</v>
      </c>
      <c r="AT582">
        <v>7</v>
      </c>
      <c r="AU582">
        <v>7</v>
      </c>
      <c r="AV582">
        <v>7</v>
      </c>
      <c r="AW582">
        <v>7</v>
      </c>
      <c r="AX582">
        <v>7</v>
      </c>
    </row>
    <row r="583" spans="1:50" x14ac:dyDescent="0.25">
      <c r="A583">
        <v>113</v>
      </c>
      <c r="B583" t="s">
        <v>119</v>
      </c>
      <c r="C583">
        <v>11</v>
      </c>
      <c r="D583" t="s">
        <v>95</v>
      </c>
      <c r="E583">
        <v>1</v>
      </c>
      <c r="F583" t="s">
        <v>96</v>
      </c>
      <c r="G583">
        <v>56</v>
      </c>
      <c r="H583">
        <v>64</v>
      </c>
      <c r="I583">
        <v>76</v>
      </c>
      <c r="J583">
        <v>62</v>
      </c>
      <c r="K583">
        <v>64</v>
      </c>
      <c r="L583">
        <v>66</v>
      </c>
      <c r="M583">
        <v>61</v>
      </c>
      <c r="N583">
        <v>63</v>
      </c>
      <c r="O583">
        <v>97</v>
      </c>
      <c r="P583">
        <v>99</v>
      </c>
      <c r="Q583">
        <v>99</v>
      </c>
      <c r="R583">
        <v>93</v>
      </c>
      <c r="S583">
        <v>86</v>
      </c>
      <c r="T583">
        <v>102</v>
      </c>
      <c r="U583">
        <v>100</v>
      </c>
      <c r="V583">
        <v>102</v>
      </c>
      <c r="W583">
        <v>83</v>
      </c>
      <c r="X583">
        <v>55</v>
      </c>
      <c r="Y583">
        <v>65</v>
      </c>
      <c r="Z583">
        <v>63</v>
      </c>
      <c r="AA583">
        <v>60</v>
      </c>
      <c r="AB583">
        <v>60</v>
      </c>
      <c r="AC583">
        <v>56</v>
      </c>
      <c r="AD583">
        <v>49</v>
      </c>
      <c r="AE583">
        <v>54</v>
      </c>
      <c r="AF583">
        <v>60</v>
      </c>
      <c r="AG583">
        <v>58</v>
      </c>
      <c r="AH583">
        <v>61</v>
      </c>
      <c r="AI583">
        <v>58</v>
      </c>
      <c r="AJ583">
        <v>51</v>
      </c>
      <c r="AK583">
        <v>56</v>
      </c>
      <c r="AL583">
        <v>51</v>
      </c>
      <c r="AM583">
        <v>51</v>
      </c>
      <c r="AN583">
        <v>60</v>
      </c>
      <c r="AO583">
        <v>63</v>
      </c>
      <c r="AP583">
        <v>62</v>
      </c>
      <c r="AQ583">
        <v>44</v>
      </c>
      <c r="AR583">
        <v>53</v>
      </c>
      <c r="AS583">
        <v>49</v>
      </c>
      <c r="AT583">
        <v>65</v>
      </c>
      <c r="AU583">
        <v>51</v>
      </c>
      <c r="AV583">
        <v>56</v>
      </c>
      <c r="AW583">
        <v>53</v>
      </c>
      <c r="AX583">
        <v>50</v>
      </c>
    </row>
    <row r="584" spans="1:50" x14ac:dyDescent="0.25">
      <c r="A584">
        <v>113</v>
      </c>
      <c r="B584" t="s">
        <v>119</v>
      </c>
      <c r="C584">
        <v>11</v>
      </c>
      <c r="D584" t="s">
        <v>95</v>
      </c>
      <c r="E584">
        <v>1</v>
      </c>
      <c r="F584" t="s">
        <v>96</v>
      </c>
      <c r="G584">
        <v>7</v>
      </c>
      <c r="H584">
        <v>7</v>
      </c>
      <c r="I584">
        <v>8</v>
      </c>
      <c r="J584">
        <v>8</v>
      </c>
      <c r="K584">
        <v>7</v>
      </c>
      <c r="L584">
        <v>8</v>
      </c>
      <c r="M584">
        <v>7</v>
      </c>
      <c r="N584">
        <v>7</v>
      </c>
      <c r="O584">
        <v>7</v>
      </c>
      <c r="P584">
        <v>7</v>
      </c>
      <c r="Q584">
        <v>7</v>
      </c>
      <c r="R584">
        <v>7</v>
      </c>
      <c r="S584">
        <v>7</v>
      </c>
      <c r="T584">
        <v>7</v>
      </c>
      <c r="U584">
        <v>7</v>
      </c>
      <c r="V584">
        <v>7</v>
      </c>
      <c r="W584">
        <v>7</v>
      </c>
      <c r="X584">
        <v>7</v>
      </c>
      <c r="Y584">
        <v>5</v>
      </c>
      <c r="Z584">
        <v>6</v>
      </c>
      <c r="AA584">
        <v>5</v>
      </c>
      <c r="AB584">
        <v>4</v>
      </c>
      <c r="AC584">
        <v>5</v>
      </c>
      <c r="AD584">
        <v>5</v>
      </c>
      <c r="AE584">
        <v>5</v>
      </c>
      <c r="AF584">
        <v>5</v>
      </c>
      <c r="AG584">
        <v>4</v>
      </c>
      <c r="AH584">
        <v>5</v>
      </c>
      <c r="AI584">
        <v>5</v>
      </c>
      <c r="AJ584">
        <v>5</v>
      </c>
      <c r="AK584">
        <v>5</v>
      </c>
      <c r="AL584">
        <v>5</v>
      </c>
      <c r="AM584">
        <v>5</v>
      </c>
      <c r="AN584">
        <v>5</v>
      </c>
      <c r="AO584">
        <v>6</v>
      </c>
      <c r="AP584">
        <v>5</v>
      </c>
      <c r="AQ584">
        <v>5</v>
      </c>
      <c r="AR584">
        <v>7</v>
      </c>
      <c r="AS584">
        <v>5</v>
      </c>
      <c r="AT584">
        <v>5</v>
      </c>
      <c r="AU584">
        <v>5</v>
      </c>
      <c r="AV584">
        <v>5</v>
      </c>
      <c r="AW584">
        <v>4</v>
      </c>
      <c r="AX584">
        <v>4</v>
      </c>
    </row>
    <row r="585" spans="1:50" x14ac:dyDescent="0.25">
      <c r="A585">
        <v>321</v>
      </c>
      <c r="B585" t="s">
        <v>1044</v>
      </c>
      <c r="C585">
        <v>32</v>
      </c>
      <c r="D585" t="s">
        <v>1045</v>
      </c>
      <c r="E585">
        <v>3</v>
      </c>
      <c r="F585" t="s">
        <v>206</v>
      </c>
      <c r="G585">
        <v>51</v>
      </c>
      <c r="H585">
        <v>16</v>
      </c>
      <c r="I585">
        <v>47</v>
      </c>
      <c r="J585">
        <v>46</v>
      </c>
      <c r="K585">
        <v>47</v>
      </c>
      <c r="L585">
        <v>45</v>
      </c>
      <c r="M585">
        <v>47</v>
      </c>
      <c r="N585">
        <v>45</v>
      </c>
      <c r="O585">
        <v>45</v>
      </c>
      <c r="P585">
        <v>45</v>
      </c>
      <c r="Q585">
        <v>45</v>
      </c>
      <c r="R585">
        <v>45</v>
      </c>
      <c r="S585">
        <v>45</v>
      </c>
      <c r="T585">
        <v>48</v>
      </c>
      <c r="U585">
        <v>45</v>
      </c>
      <c r="V585">
        <v>45</v>
      </c>
      <c r="W585">
        <v>45</v>
      </c>
      <c r="X585">
        <v>45</v>
      </c>
      <c r="Y585">
        <v>49</v>
      </c>
      <c r="Z585">
        <v>47</v>
      </c>
      <c r="AA585">
        <v>45</v>
      </c>
      <c r="AB585">
        <v>45</v>
      </c>
      <c r="AC585">
        <v>45</v>
      </c>
      <c r="AD585">
        <v>45</v>
      </c>
      <c r="AE585">
        <v>45</v>
      </c>
      <c r="AF585">
        <v>45</v>
      </c>
      <c r="AG585">
        <v>45</v>
      </c>
      <c r="AH585">
        <v>45</v>
      </c>
      <c r="AI585">
        <v>47</v>
      </c>
      <c r="AJ585">
        <v>45</v>
      </c>
      <c r="AK585">
        <v>45</v>
      </c>
      <c r="AL585">
        <v>44</v>
      </c>
      <c r="AM585">
        <v>44</v>
      </c>
      <c r="AN585">
        <v>44</v>
      </c>
      <c r="AO585">
        <v>44</v>
      </c>
      <c r="AP585">
        <v>44</v>
      </c>
      <c r="AQ585">
        <v>44</v>
      </c>
      <c r="AR585">
        <v>44</v>
      </c>
      <c r="AS585">
        <v>44</v>
      </c>
      <c r="AT585">
        <v>44</v>
      </c>
      <c r="AU585">
        <v>46</v>
      </c>
      <c r="AV585">
        <v>43</v>
      </c>
      <c r="AW585">
        <v>43</v>
      </c>
      <c r="AX585">
        <v>43</v>
      </c>
    </row>
    <row r="586" spans="1:50" x14ac:dyDescent="0.25">
      <c r="A586">
        <v>114</v>
      </c>
      <c r="B586" t="s">
        <v>94</v>
      </c>
      <c r="C586">
        <v>11</v>
      </c>
      <c r="D586" t="s">
        <v>95</v>
      </c>
      <c r="E586">
        <v>1</v>
      </c>
      <c r="F586" t="s">
        <v>96</v>
      </c>
      <c r="G586">
        <v>25</v>
      </c>
      <c r="H586">
        <v>27</v>
      </c>
      <c r="I586">
        <v>27</v>
      </c>
      <c r="J586">
        <v>27</v>
      </c>
      <c r="K586">
        <v>27</v>
      </c>
      <c r="L586">
        <v>27</v>
      </c>
      <c r="M586">
        <v>27</v>
      </c>
      <c r="N586">
        <v>27</v>
      </c>
      <c r="O586">
        <v>24</v>
      </c>
      <c r="P586">
        <v>27</v>
      </c>
      <c r="Q586">
        <v>25</v>
      </c>
      <c r="R586">
        <v>25</v>
      </c>
      <c r="S586">
        <v>25</v>
      </c>
      <c r="T586">
        <v>21</v>
      </c>
      <c r="U586">
        <v>21</v>
      </c>
      <c r="V586">
        <v>21</v>
      </c>
      <c r="W586">
        <v>21</v>
      </c>
      <c r="X586">
        <v>2</v>
      </c>
      <c r="Y586">
        <v>20</v>
      </c>
      <c r="Z586">
        <v>21</v>
      </c>
      <c r="AA586">
        <v>21</v>
      </c>
      <c r="AB586">
        <v>21</v>
      </c>
      <c r="AC586">
        <v>20</v>
      </c>
      <c r="AD586">
        <v>21</v>
      </c>
      <c r="AE586">
        <v>21</v>
      </c>
      <c r="AF586">
        <v>19</v>
      </c>
      <c r="AG586">
        <v>2</v>
      </c>
      <c r="AH586">
        <v>20</v>
      </c>
      <c r="AI586">
        <v>20</v>
      </c>
      <c r="AJ586">
        <v>20</v>
      </c>
      <c r="AK586">
        <v>20</v>
      </c>
      <c r="AL586">
        <v>20</v>
      </c>
      <c r="AM586">
        <v>21</v>
      </c>
      <c r="AN586">
        <v>21</v>
      </c>
      <c r="AO586">
        <v>19</v>
      </c>
      <c r="AP586">
        <v>19</v>
      </c>
      <c r="AQ586">
        <v>20</v>
      </c>
      <c r="AR586">
        <v>20</v>
      </c>
      <c r="AS586">
        <v>21</v>
      </c>
      <c r="AT586">
        <v>21</v>
      </c>
      <c r="AU586">
        <v>20</v>
      </c>
      <c r="AV586">
        <v>20</v>
      </c>
      <c r="AW586">
        <v>20</v>
      </c>
      <c r="AX586">
        <v>19</v>
      </c>
    </row>
    <row r="587" spans="1:50" x14ac:dyDescent="0.25">
      <c r="A587">
        <v>113</v>
      </c>
      <c r="B587" t="s">
        <v>119</v>
      </c>
      <c r="C587">
        <v>11</v>
      </c>
      <c r="D587" t="s">
        <v>95</v>
      </c>
      <c r="E587">
        <v>1</v>
      </c>
      <c r="F587" t="s">
        <v>96</v>
      </c>
      <c r="G587">
        <v>43</v>
      </c>
      <c r="H587">
        <v>43</v>
      </c>
      <c r="I587">
        <v>43</v>
      </c>
      <c r="J587">
        <v>43</v>
      </c>
      <c r="K587">
        <v>42</v>
      </c>
      <c r="L587">
        <v>42</v>
      </c>
      <c r="M587">
        <v>43</v>
      </c>
      <c r="N587">
        <v>43</v>
      </c>
      <c r="O587">
        <v>43</v>
      </c>
      <c r="P587">
        <v>43</v>
      </c>
      <c r="Q587">
        <v>43</v>
      </c>
      <c r="R587">
        <v>43</v>
      </c>
      <c r="S587">
        <v>43</v>
      </c>
      <c r="T587">
        <v>43</v>
      </c>
      <c r="U587">
        <v>43</v>
      </c>
      <c r="V587">
        <v>43</v>
      </c>
      <c r="W587">
        <v>43</v>
      </c>
      <c r="X587">
        <v>43</v>
      </c>
      <c r="Y587">
        <v>43</v>
      </c>
      <c r="Z587">
        <v>43</v>
      </c>
      <c r="AA587">
        <v>43</v>
      </c>
      <c r="AB587">
        <v>43</v>
      </c>
      <c r="AC587">
        <v>43</v>
      </c>
      <c r="AD587">
        <v>43</v>
      </c>
      <c r="AE587">
        <v>43</v>
      </c>
      <c r="AF587">
        <v>43</v>
      </c>
      <c r="AG587">
        <v>43</v>
      </c>
      <c r="AH587">
        <v>43</v>
      </c>
      <c r="AI587">
        <v>43</v>
      </c>
      <c r="AJ587">
        <v>43</v>
      </c>
      <c r="AK587">
        <v>43</v>
      </c>
      <c r="AL587">
        <v>43</v>
      </c>
      <c r="AM587">
        <v>42</v>
      </c>
      <c r="AN587">
        <v>43</v>
      </c>
      <c r="AO587">
        <v>43</v>
      </c>
      <c r="AP587">
        <v>42</v>
      </c>
      <c r="AQ587">
        <v>54</v>
      </c>
      <c r="AR587">
        <v>54</v>
      </c>
      <c r="AS587">
        <v>54</v>
      </c>
      <c r="AT587">
        <v>54</v>
      </c>
      <c r="AU587">
        <v>54</v>
      </c>
      <c r="AV587">
        <v>54</v>
      </c>
      <c r="AW587">
        <v>54</v>
      </c>
      <c r="AX587">
        <v>54</v>
      </c>
    </row>
    <row r="588" spans="1:50" x14ac:dyDescent="0.25">
      <c r="A588">
        <v>113</v>
      </c>
      <c r="B588" t="s">
        <v>119</v>
      </c>
      <c r="C588">
        <v>11</v>
      </c>
      <c r="D588" t="s">
        <v>95</v>
      </c>
      <c r="E588">
        <v>1</v>
      </c>
      <c r="F588" t="s">
        <v>96</v>
      </c>
      <c r="G588">
        <v>143</v>
      </c>
      <c r="H588">
        <v>134</v>
      </c>
      <c r="I588">
        <v>139</v>
      </c>
      <c r="J588">
        <v>139</v>
      </c>
      <c r="K588">
        <v>137</v>
      </c>
      <c r="L588">
        <v>143</v>
      </c>
      <c r="M588">
        <v>142</v>
      </c>
      <c r="N588">
        <v>141</v>
      </c>
      <c r="O588">
        <v>140</v>
      </c>
      <c r="P588">
        <v>141</v>
      </c>
      <c r="Q588">
        <v>136</v>
      </c>
      <c r="R588">
        <v>137</v>
      </c>
      <c r="S588">
        <v>137</v>
      </c>
      <c r="T588">
        <v>136</v>
      </c>
      <c r="U588">
        <v>139</v>
      </c>
      <c r="V588">
        <v>149</v>
      </c>
      <c r="W588">
        <v>146</v>
      </c>
      <c r="X588">
        <v>142</v>
      </c>
      <c r="Y588">
        <v>149</v>
      </c>
      <c r="Z588">
        <v>147</v>
      </c>
      <c r="AA588">
        <v>142</v>
      </c>
      <c r="AB588">
        <v>144</v>
      </c>
      <c r="AC588">
        <v>147</v>
      </c>
      <c r="AD588">
        <v>143</v>
      </c>
      <c r="AE588">
        <v>140</v>
      </c>
      <c r="AF588">
        <v>144</v>
      </c>
      <c r="AG588">
        <v>149</v>
      </c>
      <c r="AH588">
        <v>144</v>
      </c>
      <c r="AI588">
        <v>138</v>
      </c>
      <c r="AJ588">
        <v>145</v>
      </c>
      <c r="AK588">
        <v>144</v>
      </c>
      <c r="AL588">
        <v>148</v>
      </c>
      <c r="AM588">
        <v>147</v>
      </c>
      <c r="AN588">
        <v>143</v>
      </c>
      <c r="AO588">
        <v>146</v>
      </c>
      <c r="AP588">
        <v>144</v>
      </c>
      <c r="AQ588">
        <v>138</v>
      </c>
      <c r="AR588">
        <v>152</v>
      </c>
      <c r="AS588">
        <v>146</v>
      </c>
      <c r="AT588">
        <v>138</v>
      </c>
      <c r="AU588">
        <v>140</v>
      </c>
      <c r="AV588">
        <v>151</v>
      </c>
      <c r="AW588">
        <v>145</v>
      </c>
      <c r="AX588">
        <v>146</v>
      </c>
    </row>
    <row r="589" spans="1:50" x14ac:dyDescent="0.25">
      <c r="A589">
        <v>113</v>
      </c>
      <c r="B589" t="s">
        <v>119</v>
      </c>
      <c r="C589">
        <v>11</v>
      </c>
      <c r="D589" t="s">
        <v>95</v>
      </c>
      <c r="E589">
        <v>1</v>
      </c>
      <c r="F589" t="s">
        <v>96</v>
      </c>
      <c r="G589">
        <v>57</v>
      </c>
      <c r="H589">
        <v>57</v>
      </c>
      <c r="I589">
        <v>57</v>
      </c>
      <c r="J589">
        <v>61</v>
      </c>
      <c r="K589">
        <v>61</v>
      </c>
      <c r="L589">
        <v>61</v>
      </c>
      <c r="M589">
        <v>57</v>
      </c>
      <c r="N589">
        <v>57</v>
      </c>
      <c r="O589">
        <v>57</v>
      </c>
      <c r="P589">
        <v>59</v>
      </c>
      <c r="Q589">
        <v>59</v>
      </c>
      <c r="R589">
        <v>59</v>
      </c>
      <c r="S589">
        <v>65</v>
      </c>
      <c r="T589">
        <v>65</v>
      </c>
      <c r="U589">
        <v>65</v>
      </c>
      <c r="V589">
        <v>65</v>
      </c>
      <c r="W589">
        <v>65</v>
      </c>
      <c r="X589">
        <v>59</v>
      </c>
      <c r="Y589">
        <v>57</v>
      </c>
      <c r="Z589">
        <v>57</v>
      </c>
      <c r="AA589">
        <v>57</v>
      </c>
      <c r="AB589">
        <v>57</v>
      </c>
      <c r="AC589">
        <v>57</v>
      </c>
      <c r="AD589">
        <v>61</v>
      </c>
      <c r="AE589">
        <v>62</v>
      </c>
      <c r="AF589">
        <v>62</v>
      </c>
      <c r="AG589">
        <v>62</v>
      </c>
      <c r="AH589">
        <v>64</v>
      </c>
      <c r="AI589">
        <v>62</v>
      </c>
      <c r="AJ589">
        <v>66</v>
      </c>
      <c r="AK589">
        <v>66</v>
      </c>
      <c r="AL589">
        <v>64</v>
      </c>
      <c r="AM589">
        <v>61</v>
      </c>
      <c r="AN589">
        <v>59</v>
      </c>
      <c r="AO589">
        <v>59</v>
      </c>
      <c r="AP589">
        <v>59</v>
      </c>
      <c r="AQ589">
        <v>59</v>
      </c>
      <c r="AR589">
        <v>59</v>
      </c>
      <c r="AS589">
        <v>57</v>
      </c>
      <c r="AT589">
        <v>57</v>
      </c>
      <c r="AU589">
        <v>57</v>
      </c>
      <c r="AV589">
        <v>57</v>
      </c>
      <c r="AW589">
        <v>54</v>
      </c>
      <c r="AX589">
        <v>55</v>
      </c>
    </row>
    <row r="590" spans="1:50" x14ac:dyDescent="0.25">
      <c r="A590">
        <v>113</v>
      </c>
      <c r="B590" t="s">
        <v>119</v>
      </c>
      <c r="C590">
        <v>11</v>
      </c>
      <c r="D590" t="s">
        <v>95</v>
      </c>
      <c r="E590">
        <v>1</v>
      </c>
      <c r="F590" t="s">
        <v>96</v>
      </c>
      <c r="G590">
        <v>148</v>
      </c>
      <c r="H590">
        <v>151</v>
      </c>
      <c r="I590">
        <v>151</v>
      </c>
      <c r="J590">
        <v>149</v>
      </c>
      <c r="K590">
        <v>147</v>
      </c>
      <c r="L590">
        <v>147</v>
      </c>
      <c r="M590">
        <v>151</v>
      </c>
      <c r="N590">
        <v>151</v>
      </c>
      <c r="O590">
        <v>151</v>
      </c>
      <c r="P590">
        <v>152</v>
      </c>
      <c r="Q590">
        <v>153</v>
      </c>
      <c r="R590">
        <v>153</v>
      </c>
      <c r="S590">
        <v>150</v>
      </c>
      <c r="T590">
        <v>151</v>
      </c>
      <c r="U590">
        <v>66</v>
      </c>
      <c r="V590">
        <v>152</v>
      </c>
      <c r="W590">
        <v>153</v>
      </c>
      <c r="X590">
        <v>152</v>
      </c>
      <c r="Y590">
        <v>154</v>
      </c>
      <c r="Z590">
        <v>153</v>
      </c>
      <c r="AA590">
        <v>158</v>
      </c>
      <c r="AB590">
        <v>157</v>
      </c>
      <c r="AC590">
        <v>156</v>
      </c>
      <c r="AD590">
        <v>146</v>
      </c>
      <c r="AE590">
        <v>147</v>
      </c>
      <c r="AF590">
        <v>149</v>
      </c>
      <c r="AG590">
        <v>151</v>
      </c>
      <c r="AH590">
        <v>153</v>
      </c>
      <c r="AI590">
        <v>154</v>
      </c>
      <c r="AJ590">
        <v>155</v>
      </c>
      <c r="AK590">
        <v>154</v>
      </c>
      <c r="AL590">
        <v>151</v>
      </c>
      <c r="AM590">
        <v>151</v>
      </c>
      <c r="AN590">
        <v>152</v>
      </c>
      <c r="AO590">
        <v>152</v>
      </c>
      <c r="AP590">
        <v>144</v>
      </c>
      <c r="AQ590">
        <v>62</v>
      </c>
      <c r="AR590">
        <v>138</v>
      </c>
      <c r="AS590">
        <v>142</v>
      </c>
      <c r="AT590">
        <v>136</v>
      </c>
      <c r="AU590">
        <v>138</v>
      </c>
      <c r="AV590">
        <v>137</v>
      </c>
      <c r="AW590">
        <v>138</v>
      </c>
      <c r="AX590">
        <v>138</v>
      </c>
    </row>
    <row r="591" spans="1:50" x14ac:dyDescent="0.25">
      <c r="A591">
        <v>113</v>
      </c>
      <c r="B591" t="s">
        <v>119</v>
      </c>
      <c r="C591">
        <v>11</v>
      </c>
      <c r="D591" t="s">
        <v>95</v>
      </c>
      <c r="E591">
        <v>1</v>
      </c>
      <c r="F591" t="s">
        <v>96</v>
      </c>
      <c r="G591">
        <v>44</v>
      </c>
      <c r="H591">
        <v>44</v>
      </c>
      <c r="I591">
        <v>44</v>
      </c>
      <c r="J591">
        <v>44</v>
      </c>
      <c r="K591">
        <v>44</v>
      </c>
      <c r="L591">
        <v>44</v>
      </c>
      <c r="M591">
        <v>44</v>
      </c>
      <c r="N591">
        <v>44</v>
      </c>
      <c r="O591">
        <v>44</v>
      </c>
      <c r="P591">
        <v>44</v>
      </c>
      <c r="Q591">
        <v>46</v>
      </c>
      <c r="R591">
        <v>44</v>
      </c>
      <c r="S591">
        <v>44</v>
      </c>
      <c r="T591">
        <v>44</v>
      </c>
      <c r="U591">
        <v>44</v>
      </c>
      <c r="V591">
        <v>44</v>
      </c>
      <c r="W591">
        <v>44</v>
      </c>
      <c r="X591">
        <v>44</v>
      </c>
      <c r="Y591">
        <v>44</v>
      </c>
      <c r="Z591">
        <v>44</v>
      </c>
      <c r="AA591">
        <v>44</v>
      </c>
      <c r="AB591">
        <v>44</v>
      </c>
      <c r="AC591">
        <v>44</v>
      </c>
      <c r="AD591">
        <v>44</v>
      </c>
      <c r="AE591">
        <v>45</v>
      </c>
      <c r="AF591">
        <v>47</v>
      </c>
      <c r="AG591">
        <v>47</v>
      </c>
      <c r="AH591">
        <v>47</v>
      </c>
      <c r="AI591">
        <v>4</v>
      </c>
      <c r="AJ591">
        <v>4</v>
      </c>
      <c r="AK591">
        <v>4</v>
      </c>
      <c r="AL591">
        <v>44</v>
      </c>
      <c r="AM591">
        <v>44</v>
      </c>
      <c r="AN591">
        <v>36</v>
      </c>
      <c r="AO591">
        <v>36</v>
      </c>
      <c r="AP591">
        <v>36</v>
      </c>
      <c r="AQ591">
        <v>37</v>
      </c>
      <c r="AR591">
        <v>39</v>
      </c>
      <c r="AS591">
        <v>74</v>
      </c>
      <c r="AT591">
        <v>74</v>
      </c>
      <c r="AU591">
        <v>75</v>
      </c>
      <c r="AV591">
        <v>77</v>
      </c>
      <c r="AW591">
        <v>77</v>
      </c>
      <c r="AX591">
        <v>77</v>
      </c>
    </row>
    <row r="592" spans="1:50" x14ac:dyDescent="0.25">
      <c r="A592">
        <v>231</v>
      </c>
      <c r="B592" t="s">
        <v>353</v>
      </c>
      <c r="C592">
        <v>23</v>
      </c>
      <c r="D592" t="s">
        <v>354</v>
      </c>
      <c r="E592">
        <v>2</v>
      </c>
      <c r="F592" t="s">
        <v>355</v>
      </c>
      <c r="G592">
        <v>132</v>
      </c>
      <c r="H592">
        <v>132</v>
      </c>
      <c r="I592">
        <v>132</v>
      </c>
      <c r="J592">
        <v>132</v>
      </c>
      <c r="K592">
        <v>132</v>
      </c>
      <c r="L592">
        <v>132</v>
      </c>
      <c r="M592">
        <v>132</v>
      </c>
      <c r="N592">
        <v>132</v>
      </c>
      <c r="O592">
        <v>132</v>
      </c>
      <c r="P592">
        <v>132</v>
      </c>
      <c r="Q592">
        <v>140</v>
      </c>
      <c r="R592">
        <v>140</v>
      </c>
      <c r="S592">
        <v>140</v>
      </c>
      <c r="T592">
        <v>141</v>
      </c>
      <c r="U592">
        <v>141</v>
      </c>
      <c r="V592">
        <v>140</v>
      </c>
      <c r="W592">
        <v>141</v>
      </c>
      <c r="X592">
        <v>139</v>
      </c>
      <c r="Y592">
        <v>140</v>
      </c>
      <c r="Z592">
        <v>140</v>
      </c>
      <c r="AA592">
        <v>141</v>
      </c>
      <c r="AB592">
        <v>141</v>
      </c>
      <c r="AC592">
        <v>140</v>
      </c>
      <c r="AD592">
        <v>140</v>
      </c>
      <c r="AE592">
        <v>140</v>
      </c>
      <c r="AF592">
        <v>140</v>
      </c>
      <c r="AG592">
        <v>140</v>
      </c>
      <c r="AH592">
        <v>140</v>
      </c>
      <c r="AI592">
        <v>140</v>
      </c>
      <c r="AJ592">
        <v>140</v>
      </c>
      <c r="AK592">
        <v>140</v>
      </c>
      <c r="AL592">
        <v>140</v>
      </c>
      <c r="AM592">
        <v>140</v>
      </c>
      <c r="AN592">
        <v>140</v>
      </c>
      <c r="AO592">
        <v>139</v>
      </c>
      <c r="AP592">
        <v>140</v>
      </c>
      <c r="AQ592">
        <v>140</v>
      </c>
      <c r="AR592">
        <v>139</v>
      </c>
      <c r="AS592">
        <v>140</v>
      </c>
      <c r="AT592">
        <v>149</v>
      </c>
      <c r="AU592">
        <v>139</v>
      </c>
      <c r="AV592">
        <v>139</v>
      </c>
      <c r="AW592">
        <v>139</v>
      </c>
      <c r="AX592">
        <v>139</v>
      </c>
    </row>
    <row r="593" spans="1:50" x14ac:dyDescent="0.25">
      <c r="A593">
        <v>113</v>
      </c>
      <c r="B593" t="s">
        <v>119</v>
      </c>
      <c r="C593">
        <v>11</v>
      </c>
      <c r="D593" t="s">
        <v>95</v>
      </c>
      <c r="E593">
        <v>1</v>
      </c>
      <c r="F593" t="s">
        <v>96</v>
      </c>
      <c r="G593">
        <v>13</v>
      </c>
      <c r="H593">
        <v>13</v>
      </c>
      <c r="I593">
        <v>13</v>
      </c>
      <c r="J593">
        <v>13</v>
      </c>
      <c r="K593">
        <v>13</v>
      </c>
      <c r="L593">
        <v>13</v>
      </c>
      <c r="M593">
        <v>13</v>
      </c>
      <c r="N593">
        <v>13</v>
      </c>
      <c r="O593">
        <v>13</v>
      </c>
      <c r="P593">
        <v>13</v>
      </c>
      <c r="Q593">
        <v>13</v>
      </c>
      <c r="R593">
        <v>13</v>
      </c>
      <c r="S593">
        <v>14</v>
      </c>
      <c r="T593">
        <v>13</v>
      </c>
      <c r="U593">
        <v>13</v>
      </c>
      <c r="V593">
        <v>13</v>
      </c>
      <c r="W593">
        <v>14</v>
      </c>
      <c r="X593">
        <v>14</v>
      </c>
      <c r="Y593">
        <v>15</v>
      </c>
      <c r="Z593">
        <v>14</v>
      </c>
      <c r="AA593">
        <v>14</v>
      </c>
      <c r="AB593">
        <v>14</v>
      </c>
      <c r="AC593">
        <v>14</v>
      </c>
      <c r="AD593">
        <v>14</v>
      </c>
      <c r="AE593">
        <v>14</v>
      </c>
      <c r="AF593">
        <v>14</v>
      </c>
      <c r="AG593">
        <v>14</v>
      </c>
      <c r="AH593">
        <v>14</v>
      </c>
      <c r="AI593">
        <v>14</v>
      </c>
      <c r="AJ593">
        <v>14</v>
      </c>
      <c r="AK593">
        <v>14</v>
      </c>
      <c r="AL593">
        <v>14</v>
      </c>
      <c r="AM593">
        <v>14</v>
      </c>
      <c r="AN593">
        <v>14</v>
      </c>
      <c r="AO593">
        <v>15</v>
      </c>
      <c r="AP593">
        <v>15</v>
      </c>
      <c r="AQ593">
        <v>15</v>
      </c>
      <c r="AR593">
        <v>15</v>
      </c>
      <c r="AS593">
        <v>15</v>
      </c>
      <c r="AT593">
        <v>15</v>
      </c>
      <c r="AU593">
        <v>15</v>
      </c>
      <c r="AV593">
        <v>15</v>
      </c>
      <c r="AW593">
        <v>16</v>
      </c>
      <c r="AX593">
        <v>16</v>
      </c>
    </row>
    <row r="594" spans="1:50" x14ac:dyDescent="0.25">
      <c r="A594">
        <v>113</v>
      </c>
      <c r="B594" t="s">
        <v>119</v>
      </c>
      <c r="C594">
        <v>11</v>
      </c>
      <c r="D594" t="s">
        <v>95</v>
      </c>
      <c r="E594">
        <v>1</v>
      </c>
      <c r="F594" t="s">
        <v>96</v>
      </c>
      <c r="G594">
        <v>71</v>
      </c>
      <c r="H594">
        <v>69</v>
      </c>
      <c r="I594">
        <v>69</v>
      </c>
      <c r="J594">
        <v>75</v>
      </c>
      <c r="K594">
        <v>71</v>
      </c>
      <c r="L594">
        <v>76</v>
      </c>
      <c r="M594">
        <v>76</v>
      </c>
      <c r="N594">
        <v>77</v>
      </c>
      <c r="O594">
        <v>71</v>
      </c>
      <c r="P594">
        <v>79</v>
      </c>
      <c r="Q594">
        <v>82</v>
      </c>
      <c r="R594">
        <v>116</v>
      </c>
      <c r="S594">
        <v>118</v>
      </c>
      <c r="T594">
        <v>108</v>
      </c>
      <c r="U594">
        <v>113</v>
      </c>
      <c r="V594">
        <v>98</v>
      </c>
      <c r="W594">
        <v>115</v>
      </c>
      <c r="X594">
        <v>108</v>
      </c>
      <c r="Y594">
        <v>103</v>
      </c>
      <c r="Z594">
        <v>144</v>
      </c>
      <c r="AA594">
        <v>113</v>
      </c>
      <c r="AB594">
        <v>125</v>
      </c>
      <c r="AC594">
        <v>129</v>
      </c>
      <c r="AD594">
        <v>172</v>
      </c>
      <c r="AE594">
        <v>177</v>
      </c>
      <c r="AF594">
        <v>216</v>
      </c>
      <c r="AG594">
        <v>184</v>
      </c>
      <c r="AH594">
        <v>186</v>
      </c>
      <c r="AI594">
        <v>173</v>
      </c>
      <c r="AJ594">
        <v>166</v>
      </c>
      <c r="AK594">
        <v>173</v>
      </c>
      <c r="AL594">
        <v>148</v>
      </c>
      <c r="AM594">
        <v>139</v>
      </c>
      <c r="AN594">
        <v>139</v>
      </c>
      <c r="AO594">
        <v>133</v>
      </c>
      <c r="AP594">
        <v>123</v>
      </c>
      <c r="AQ594">
        <v>142</v>
      </c>
      <c r="AR594">
        <v>161</v>
      </c>
      <c r="AS594">
        <v>158</v>
      </c>
      <c r="AT594">
        <v>136</v>
      </c>
      <c r="AU594">
        <v>161</v>
      </c>
      <c r="AV594">
        <v>152</v>
      </c>
      <c r="AW594">
        <v>154</v>
      </c>
      <c r="AX594">
        <v>161</v>
      </c>
    </row>
    <row r="595" spans="1:50" x14ac:dyDescent="0.25">
      <c r="A595">
        <v>569</v>
      </c>
      <c r="B595" t="s">
        <v>499</v>
      </c>
      <c r="C595">
        <v>56</v>
      </c>
      <c r="D595" t="s">
        <v>265</v>
      </c>
      <c r="E595">
        <v>5</v>
      </c>
      <c r="F595" t="s">
        <v>143</v>
      </c>
      <c r="G595">
        <v>8</v>
      </c>
      <c r="H595">
        <v>8</v>
      </c>
      <c r="I595">
        <v>8</v>
      </c>
      <c r="J595">
        <v>8</v>
      </c>
      <c r="K595">
        <v>8</v>
      </c>
      <c r="L595">
        <v>8</v>
      </c>
      <c r="M595">
        <v>8</v>
      </c>
      <c r="N595">
        <v>8</v>
      </c>
      <c r="O595">
        <v>8</v>
      </c>
      <c r="P595">
        <v>8</v>
      </c>
      <c r="Q595">
        <v>8</v>
      </c>
      <c r="R595">
        <v>8</v>
      </c>
      <c r="S595">
        <v>8</v>
      </c>
      <c r="T595">
        <v>8</v>
      </c>
      <c r="U595">
        <v>8</v>
      </c>
      <c r="V595">
        <v>8</v>
      </c>
      <c r="W595">
        <v>8</v>
      </c>
      <c r="X595">
        <v>8</v>
      </c>
      <c r="Y595">
        <v>8</v>
      </c>
      <c r="Z595">
        <v>8</v>
      </c>
      <c r="AA595">
        <v>8</v>
      </c>
      <c r="AB595">
        <v>8</v>
      </c>
      <c r="AC595">
        <v>8</v>
      </c>
      <c r="AD595">
        <v>8</v>
      </c>
      <c r="AE595">
        <v>8</v>
      </c>
      <c r="AF595">
        <v>8</v>
      </c>
      <c r="AG595">
        <v>8</v>
      </c>
      <c r="AH595">
        <v>8</v>
      </c>
      <c r="AI595">
        <v>8</v>
      </c>
      <c r="AJ595">
        <v>8</v>
      </c>
      <c r="AK595">
        <v>8</v>
      </c>
      <c r="AL595">
        <v>8</v>
      </c>
      <c r="AM595">
        <v>16</v>
      </c>
      <c r="AN595">
        <v>16</v>
      </c>
      <c r="AO595">
        <v>8</v>
      </c>
      <c r="AP595">
        <v>16</v>
      </c>
      <c r="AQ595">
        <v>16</v>
      </c>
      <c r="AR595">
        <v>16</v>
      </c>
      <c r="AS595">
        <v>16</v>
      </c>
      <c r="AT595">
        <v>16</v>
      </c>
      <c r="AU595">
        <v>16</v>
      </c>
      <c r="AV595">
        <v>20</v>
      </c>
      <c r="AW595">
        <v>16</v>
      </c>
      <c r="AX595">
        <v>16</v>
      </c>
    </row>
    <row r="596" spans="1:50" x14ac:dyDescent="0.25">
      <c r="A596">
        <v>113</v>
      </c>
      <c r="B596" t="s">
        <v>119</v>
      </c>
      <c r="C596">
        <v>11</v>
      </c>
      <c r="D596" t="s">
        <v>95</v>
      </c>
      <c r="E596">
        <v>1</v>
      </c>
      <c r="F596" t="s">
        <v>96</v>
      </c>
      <c r="G596">
        <v>117</v>
      </c>
      <c r="H596">
        <v>118</v>
      </c>
      <c r="I596">
        <v>116</v>
      </c>
      <c r="J596">
        <v>101</v>
      </c>
      <c r="K596">
        <v>99</v>
      </c>
      <c r="L596">
        <v>101</v>
      </c>
      <c r="M596">
        <v>102</v>
      </c>
      <c r="N596">
        <v>103</v>
      </c>
      <c r="O596">
        <v>103</v>
      </c>
      <c r="P596">
        <v>100</v>
      </c>
      <c r="Q596">
        <v>102</v>
      </c>
      <c r="R596">
        <v>100</v>
      </c>
      <c r="S596">
        <v>101</v>
      </c>
      <c r="T596">
        <v>101</v>
      </c>
      <c r="U596">
        <v>100</v>
      </c>
      <c r="V596">
        <v>103</v>
      </c>
      <c r="W596">
        <v>102</v>
      </c>
      <c r="X596">
        <v>103</v>
      </c>
      <c r="Y596">
        <v>104</v>
      </c>
      <c r="Z596">
        <v>100</v>
      </c>
      <c r="AA596">
        <v>101</v>
      </c>
      <c r="AB596">
        <v>101</v>
      </c>
      <c r="AC596">
        <v>98</v>
      </c>
      <c r="AD596">
        <v>99</v>
      </c>
      <c r="AE596">
        <v>102</v>
      </c>
      <c r="AF596">
        <v>101</v>
      </c>
      <c r="AG596">
        <v>102</v>
      </c>
      <c r="AH596">
        <v>101</v>
      </c>
      <c r="AI596">
        <v>101</v>
      </c>
      <c r="AJ596">
        <v>102</v>
      </c>
      <c r="AK596">
        <v>102</v>
      </c>
      <c r="AL596">
        <v>103</v>
      </c>
      <c r="AM596">
        <v>105</v>
      </c>
      <c r="AN596">
        <v>104</v>
      </c>
      <c r="AO596">
        <v>99</v>
      </c>
      <c r="AP596">
        <v>104</v>
      </c>
      <c r="AQ596">
        <v>105</v>
      </c>
      <c r="AR596">
        <v>102</v>
      </c>
      <c r="AS596">
        <v>101</v>
      </c>
      <c r="AT596">
        <v>104</v>
      </c>
      <c r="AU596">
        <v>100</v>
      </c>
      <c r="AV596">
        <v>102</v>
      </c>
      <c r="AW596">
        <v>101</v>
      </c>
      <c r="AX596">
        <v>106</v>
      </c>
    </row>
    <row r="597" spans="1:50" x14ac:dyDescent="0.25">
      <c r="A597">
        <v>113</v>
      </c>
      <c r="B597" t="s">
        <v>119</v>
      </c>
      <c r="C597">
        <v>11</v>
      </c>
      <c r="D597" t="s">
        <v>95</v>
      </c>
      <c r="E597">
        <v>1</v>
      </c>
      <c r="F597" t="s">
        <v>96</v>
      </c>
      <c r="G597">
        <v>130</v>
      </c>
      <c r="H597">
        <v>128</v>
      </c>
      <c r="I597">
        <v>128</v>
      </c>
      <c r="J597">
        <v>80</v>
      </c>
      <c r="K597">
        <v>80</v>
      </c>
      <c r="L597">
        <v>80</v>
      </c>
      <c r="M597">
        <v>80</v>
      </c>
      <c r="N597">
        <v>82</v>
      </c>
      <c r="O597">
        <v>82</v>
      </c>
      <c r="P597">
        <v>82</v>
      </c>
      <c r="Q597">
        <v>75</v>
      </c>
      <c r="R597">
        <v>75</v>
      </c>
      <c r="S597">
        <v>75</v>
      </c>
      <c r="T597">
        <v>75</v>
      </c>
      <c r="U597">
        <v>73</v>
      </c>
      <c r="V597">
        <v>73</v>
      </c>
      <c r="W597">
        <v>73</v>
      </c>
      <c r="X597">
        <v>73</v>
      </c>
      <c r="Y597">
        <v>73</v>
      </c>
      <c r="Z597">
        <v>67</v>
      </c>
      <c r="AA597">
        <v>61</v>
      </c>
      <c r="AB597">
        <v>61</v>
      </c>
      <c r="AC597">
        <v>62</v>
      </c>
      <c r="AD597">
        <v>62</v>
      </c>
      <c r="AE597">
        <v>61</v>
      </c>
      <c r="AF597">
        <v>61</v>
      </c>
      <c r="AG597">
        <v>66</v>
      </c>
      <c r="AH597">
        <v>66</v>
      </c>
      <c r="AI597">
        <v>68</v>
      </c>
      <c r="AJ597">
        <v>68</v>
      </c>
      <c r="AK597">
        <v>68</v>
      </c>
      <c r="AL597">
        <v>67</v>
      </c>
      <c r="AM597">
        <v>67</v>
      </c>
      <c r="AN597">
        <v>65</v>
      </c>
      <c r="AO597">
        <v>64</v>
      </c>
      <c r="AP597">
        <v>60</v>
      </c>
      <c r="AQ597">
        <v>54</v>
      </c>
      <c r="AR597">
        <v>54</v>
      </c>
      <c r="AS597">
        <v>54</v>
      </c>
      <c r="AT597">
        <v>48</v>
      </c>
      <c r="AU597">
        <v>48</v>
      </c>
      <c r="AV597">
        <v>48</v>
      </c>
      <c r="AW597">
        <v>48</v>
      </c>
      <c r="AX597">
        <v>48</v>
      </c>
    </row>
    <row r="598" spans="1:50" x14ac:dyDescent="0.25">
      <c r="A598">
        <v>113</v>
      </c>
      <c r="B598" t="s">
        <v>119</v>
      </c>
      <c r="C598">
        <v>11</v>
      </c>
      <c r="D598" t="s">
        <v>95</v>
      </c>
      <c r="E598">
        <v>1</v>
      </c>
      <c r="F598" t="s">
        <v>96</v>
      </c>
      <c r="G598">
        <v>29</v>
      </c>
      <c r="H598">
        <v>29</v>
      </c>
      <c r="I598">
        <v>29</v>
      </c>
      <c r="J598">
        <v>29</v>
      </c>
      <c r="K598">
        <v>29</v>
      </c>
      <c r="L598">
        <v>30</v>
      </c>
      <c r="M598">
        <v>30</v>
      </c>
      <c r="N598">
        <v>30</v>
      </c>
      <c r="O598">
        <v>30</v>
      </c>
      <c r="P598">
        <v>30</v>
      </c>
      <c r="Q598">
        <v>30</v>
      </c>
      <c r="R598">
        <v>30</v>
      </c>
      <c r="S598">
        <v>30</v>
      </c>
      <c r="T598">
        <v>30</v>
      </c>
      <c r="U598">
        <v>30</v>
      </c>
      <c r="V598">
        <v>30</v>
      </c>
      <c r="W598">
        <v>30</v>
      </c>
      <c r="X598">
        <v>30</v>
      </c>
      <c r="Y598">
        <v>30</v>
      </c>
      <c r="Z598">
        <v>30</v>
      </c>
      <c r="AA598">
        <v>30</v>
      </c>
      <c r="AB598">
        <v>30</v>
      </c>
      <c r="AC598">
        <v>30</v>
      </c>
      <c r="AD598">
        <v>30</v>
      </c>
      <c r="AE598">
        <v>30</v>
      </c>
      <c r="AF598">
        <v>30</v>
      </c>
      <c r="AG598">
        <v>30</v>
      </c>
      <c r="AH598">
        <v>30</v>
      </c>
      <c r="AI598">
        <v>30</v>
      </c>
      <c r="AJ598">
        <v>30</v>
      </c>
      <c r="AK598">
        <v>30</v>
      </c>
      <c r="AL598">
        <v>30</v>
      </c>
      <c r="AM598">
        <v>30</v>
      </c>
      <c r="AN598">
        <v>30</v>
      </c>
      <c r="AO598">
        <v>30</v>
      </c>
      <c r="AP598">
        <v>30</v>
      </c>
      <c r="AQ598">
        <v>14</v>
      </c>
      <c r="AR598">
        <v>30</v>
      </c>
      <c r="AS598">
        <v>30</v>
      </c>
      <c r="AT598">
        <v>30</v>
      </c>
      <c r="AU598">
        <v>30</v>
      </c>
      <c r="AV598">
        <v>30</v>
      </c>
      <c r="AW598">
        <v>30</v>
      </c>
      <c r="AX598">
        <v>30</v>
      </c>
    </row>
    <row r="599" spans="1:50" x14ac:dyDescent="0.25">
      <c r="A599">
        <v>113</v>
      </c>
      <c r="B599" t="s">
        <v>119</v>
      </c>
      <c r="C599">
        <v>11</v>
      </c>
      <c r="D599" t="s">
        <v>95</v>
      </c>
      <c r="E599">
        <v>1</v>
      </c>
      <c r="F599" t="s">
        <v>96</v>
      </c>
      <c r="G599">
        <v>36</v>
      </c>
      <c r="H599">
        <v>26</v>
      </c>
      <c r="I599">
        <v>26</v>
      </c>
      <c r="J599">
        <v>26</v>
      </c>
      <c r="K599">
        <v>26</v>
      </c>
      <c r="L599">
        <v>26</v>
      </c>
      <c r="M599">
        <v>34</v>
      </c>
      <c r="N599">
        <v>36</v>
      </c>
      <c r="O599">
        <v>24</v>
      </c>
      <c r="P599">
        <v>26</v>
      </c>
      <c r="Q599">
        <v>36</v>
      </c>
      <c r="R599">
        <v>24</v>
      </c>
      <c r="S599">
        <v>26</v>
      </c>
      <c r="T599">
        <v>24</v>
      </c>
      <c r="U599">
        <v>27</v>
      </c>
      <c r="V599">
        <v>35</v>
      </c>
      <c r="W599">
        <v>24</v>
      </c>
      <c r="X599">
        <v>20</v>
      </c>
      <c r="Y599">
        <v>28</v>
      </c>
      <c r="Z599">
        <v>36</v>
      </c>
      <c r="AA599">
        <v>26</v>
      </c>
      <c r="AB599">
        <v>27</v>
      </c>
      <c r="AC599">
        <v>36</v>
      </c>
      <c r="AD599">
        <v>26</v>
      </c>
      <c r="AE599">
        <v>32</v>
      </c>
      <c r="AF599">
        <v>22</v>
      </c>
      <c r="AG599">
        <v>36</v>
      </c>
      <c r="AH599">
        <v>27</v>
      </c>
      <c r="AI599">
        <v>25</v>
      </c>
      <c r="AJ599">
        <v>21</v>
      </c>
      <c r="AK599">
        <v>21</v>
      </c>
      <c r="AL599">
        <v>28</v>
      </c>
      <c r="AM599">
        <v>26</v>
      </c>
      <c r="AN599">
        <v>24</v>
      </c>
      <c r="AO599">
        <v>26</v>
      </c>
      <c r="AP599">
        <v>36</v>
      </c>
      <c r="AQ599">
        <v>26</v>
      </c>
      <c r="AR599">
        <v>26</v>
      </c>
      <c r="AS599">
        <v>28</v>
      </c>
      <c r="AT599">
        <v>26</v>
      </c>
      <c r="AU599">
        <v>36</v>
      </c>
      <c r="AV599">
        <v>34</v>
      </c>
      <c r="AW599">
        <v>34</v>
      </c>
      <c r="AX599">
        <v>27</v>
      </c>
    </row>
    <row r="600" spans="1:50" x14ac:dyDescent="0.25">
      <c r="A600">
        <v>231</v>
      </c>
      <c r="B600" t="s">
        <v>353</v>
      </c>
      <c r="C600">
        <v>23</v>
      </c>
      <c r="D600" t="s">
        <v>354</v>
      </c>
      <c r="E600">
        <v>2</v>
      </c>
      <c r="F600" t="s">
        <v>355</v>
      </c>
      <c r="G600">
        <v>7</v>
      </c>
      <c r="H600">
        <v>7</v>
      </c>
      <c r="I600">
        <v>7</v>
      </c>
      <c r="J600">
        <v>7</v>
      </c>
      <c r="K600">
        <v>7</v>
      </c>
      <c r="L600">
        <v>7</v>
      </c>
      <c r="M600">
        <v>7</v>
      </c>
      <c r="N600">
        <v>7</v>
      </c>
      <c r="O600">
        <v>8</v>
      </c>
      <c r="P600">
        <v>7</v>
      </c>
      <c r="Q600">
        <v>7</v>
      </c>
      <c r="R600">
        <v>7</v>
      </c>
      <c r="S600">
        <v>7</v>
      </c>
      <c r="T600">
        <v>7</v>
      </c>
      <c r="U600">
        <v>7</v>
      </c>
      <c r="V600">
        <v>7</v>
      </c>
      <c r="W600">
        <v>7</v>
      </c>
      <c r="X600">
        <v>7</v>
      </c>
      <c r="Y600">
        <v>7</v>
      </c>
      <c r="Z600">
        <v>7</v>
      </c>
      <c r="AA600">
        <v>7</v>
      </c>
      <c r="AB600">
        <v>7</v>
      </c>
      <c r="AC600">
        <v>7</v>
      </c>
      <c r="AD600">
        <v>7</v>
      </c>
      <c r="AE600">
        <v>7</v>
      </c>
      <c r="AF600">
        <v>7</v>
      </c>
      <c r="AG600">
        <v>7</v>
      </c>
      <c r="AH600">
        <v>7</v>
      </c>
      <c r="AI600">
        <v>7</v>
      </c>
      <c r="AJ600">
        <v>7</v>
      </c>
      <c r="AK600">
        <v>7</v>
      </c>
      <c r="AL600">
        <v>7</v>
      </c>
      <c r="AM600">
        <v>7</v>
      </c>
      <c r="AN600">
        <v>6</v>
      </c>
      <c r="AO600">
        <v>7</v>
      </c>
      <c r="AP600">
        <v>7</v>
      </c>
      <c r="AQ600">
        <v>7</v>
      </c>
      <c r="AR600">
        <v>7</v>
      </c>
      <c r="AS600">
        <v>7</v>
      </c>
      <c r="AT600">
        <v>7</v>
      </c>
      <c r="AU600">
        <v>7</v>
      </c>
      <c r="AV600">
        <v>7</v>
      </c>
      <c r="AW600">
        <v>7</v>
      </c>
      <c r="AX600">
        <v>7</v>
      </c>
    </row>
    <row r="601" spans="1:50" x14ac:dyDescent="0.25">
      <c r="A601">
        <v>113</v>
      </c>
      <c r="B601" t="s">
        <v>119</v>
      </c>
      <c r="C601">
        <v>11</v>
      </c>
      <c r="D601" t="s">
        <v>95</v>
      </c>
      <c r="E601">
        <v>1</v>
      </c>
      <c r="F601" t="s">
        <v>96</v>
      </c>
      <c r="G601">
        <v>11</v>
      </c>
      <c r="H601">
        <v>11</v>
      </c>
      <c r="I601">
        <v>11</v>
      </c>
      <c r="J601">
        <v>11</v>
      </c>
      <c r="K601">
        <v>11</v>
      </c>
      <c r="L601">
        <v>11</v>
      </c>
      <c r="M601">
        <v>11</v>
      </c>
      <c r="N601">
        <v>11</v>
      </c>
      <c r="O601">
        <v>11</v>
      </c>
      <c r="P601">
        <v>11</v>
      </c>
      <c r="Q601">
        <v>11</v>
      </c>
      <c r="R601">
        <v>11</v>
      </c>
      <c r="S601">
        <v>11</v>
      </c>
      <c r="T601">
        <v>11</v>
      </c>
      <c r="U601">
        <v>11</v>
      </c>
      <c r="V601">
        <v>11</v>
      </c>
      <c r="W601">
        <v>11</v>
      </c>
      <c r="X601">
        <v>11</v>
      </c>
      <c r="Y601">
        <v>13</v>
      </c>
      <c r="Z601">
        <v>13</v>
      </c>
      <c r="AA601">
        <v>13</v>
      </c>
      <c r="AB601">
        <v>11</v>
      </c>
      <c r="AC601">
        <v>13</v>
      </c>
      <c r="AD601">
        <v>11</v>
      </c>
      <c r="AE601">
        <v>11</v>
      </c>
      <c r="AF601">
        <v>13</v>
      </c>
      <c r="AG601">
        <v>13</v>
      </c>
      <c r="AH601">
        <v>10</v>
      </c>
      <c r="AI601">
        <v>10</v>
      </c>
      <c r="AJ601">
        <v>12</v>
      </c>
      <c r="AK601">
        <v>10</v>
      </c>
      <c r="AL601">
        <v>13</v>
      </c>
      <c r="AM601">
        <v>13</v>
      </c>
      <c r="AN601">
        <v>11</v>
      </c>
      <c r="AO601">
        <v>13</v>
      </c>
      <c r="AP601">
        <v>13</v>
      </c>
      <c r="AQ601">
        <v>13</v>
      </c>
      <c r="AR601">
        <v>1</v>
      </c>
      <c r="AS601">
        <v>11</v>
      </c>
      <c r="AT601">
        <v>11</v>
      </c>
      <c r="AU601">
        <v>10</v>
      </c>
      <c r="AV601">
        <v>10</v>
      </c>
      <c r="AW601">
        <v>10</v>
      </c>
      <c r="AX601">
        <v>10</v>
      </c>
    </row>
    <row r="602" spans="1:50" x14ac:dyDescent="0.25">
      <c r="A602">
        <v>113</v>
      </c>
      <c r="B602" t="s">
        <v>119</v>
      </c>
      <c r="C602">
        <v>11</v>
      </c>
      <c r="D602" t="s">
        <v>95</v>
      </c>
      <c r="E602">
        <v>1</v>
      </c>
      <c r="F602" t="s">
        <v>96</v>
      </c>
      <c r="G602">
        <v>17</v>
      </c>
      <c r="H602">
        <v>17</v>
      </c>
      <c r="I602">
        <v>17</v>
      </c>
      <c r="J602">
        <v>17</v>
      </c>
      <c r="K602">
        <v>17</v>
      </c>
      <c r="L602">
        <v>17</v>
      </c>
      <c r="M602">
        <v>17</v>
      </c>
      <c r="N602">
        <v>17</v>
      </c>
      <c r="O602">
        <v>17</v>
      </c>
      <c r="P602">
        <v>16</v>
      </c>
      <c r="Q602">
        <v>16</v>
      </c>
      <c r="R602">
        <v>16</v>
      </c>
      <c r="S602">
        <v>16</v>
      </c>
      <c r="T602">
        <v>16</v>
      </c>
      <c r="U602">
        <v>16</v>
      </c>
      <c r="V602">
        <v>16</v>
      </c>
      <c r="W602">
        <v>16</v>
      </c>
      <c r="X602">
        <v>16</v>
      </c>
      <c r="Y602">
        <v>16</v>
      </c>
      <c r="Z602">
        <v>16</v>
      </c>
      <c r="AA602">
        <v>16</v>
      </c>
      <c r="AB602">
        <v>16</v>
      </c>
      <c r="AC602">
        <v>16</v>
      </c>
      <c r="AD602">
        <v>16</v>
      </c>
      <c r="AE602">
        <v>16</v>
      </c>
      <c r="AF602">
        <v>16</v>
      </c>
      <c r="AG602">
        <v>16</v>
      </c>
      <c r="AH602">
        <v>16</v>
      </c>
      <c r="AI602">
        <v>16</v>
      </c>
      <c r="AJ602">
        <v>16</v>
      </c>
      <c r="AK602">
        <v>16</v>
      </c>
      <c r="AL602">
        <v>16</v>
      </c>
      <c r="AM602">
        <v>16</v>
      </c>
      <c r="AN602">
        <v>16</v>
      </c>
      <c r="AO602">
        <v>16</v>
      </c>
      <c r="AP602">
        <v>16</v>
      </c>
      <c r="AQ602">
        <v>16</v>
      </c>
      <c r="AR602">
        <v>16</v>
      </c>
      <c r="AS602">
        <v>16</v>
      </c>
      <c r="AT602">
        <v>16</v>
      </c>
      <c r="AU602">
        <v>16</v>
      </c>
      <c r="AV602">
        <v>15</v>
      </c>
      <c r="AW602">
        <v>17</v>
      </c>
      <c r="AX602">
        <v>15</v>
      </c>
    </row>
    <row r="603" spans="1:50" x14ac:dyDescent="0.25">
      <c r="A603">
        <v>113</v>
      </c>
      <c r="B603" t="s">
        <v>119</v>
      </c>
      <c r="C603">
        <v>11</v>
      </c>
      <c r="D603" t="s">
        <v>95</v>
      </c>
      <c r="E603">
        <v>1</v>
      </c>
      <c r="F603" t="s">
        <v>96</v>
      </c>
      <c r="G603">
        <v>57</v>
      </c>
      <c r="H603">
        <v>57</v>
      </c>
      <c r="I603">
        <v>57</v>
      </c>
      <c r="J603">
        <v>57</v>
      </c>
      <c r="K603">
        <v>57</v>
      </c>
      <c r="L603">
        <v>57</v>
      </c>
      <c r="M603">
        <v>57</v>
      </c>
      <c r="N603">
        <v>57</v>
      </c>
      <c r="O603">
        <v>57</v>
      </c>
      <c r="P603">
        <v>57</v>
      </c>
      <c r="Q603">
        <v>57</v>
      </c>
      <c r="R603">
        <v>57</v>
      </c>
      <c r="S603">
        <v>57</v>
      </c>
      <c r="T603">
        <v>57</v>
      </c>
      <c r="U603">
        <v>57</v>
      </c>
      <c r="V603">
        <v>57</v>
      </c>
      <c r="W603">
        <v>1</v>
      </c>
      <c r="X603">
        <v>1</v>
      </c>
      <c r="Y603">
        <v>57</v>
      </c>
      <c r="Z603">
        <v>57</v>
      </c>
      <c r="AA603">
        <v>57</v>
      </c>
      <c r="AB603">
        <v>57</v>
      </c>
      <c r="AC603">
        <v>57</v>
      </c>
      <c r="AD603">
        <v>57</v>
      </c>
      <c r="AE603">
        <v>57</v>
      </c>
      <c r="AF603">
        <v>57</v>
      </c>
      <c r="AG603">
        <v>57</v>
      </c>
      <c r="AH603">
        <v>57</v>
      </c>
      <c r="AI603">
        <v>57</v>
      </c>
      <c r="AJ603">
        <v>57</v>
      </c>
      <c r="AK603">
        <v>57</v>
      </c>
      <c r="AL603">
        <v>57</v>
      </c>
      <c r="AM603">
        <v>56</v>
      </c>
      <c r="AN603">
        <v>56</v>
      </c>
      <c r="AO603">
        <v>56</v>
      </c>
      <c r="AP603">
        <v>56</v>
      </c>
      <c r="AQ603">
        <v>56</v>
      </c>
      <c r="AR603">
        <v>56</v>
      </c>
      <c r="AS603">
        <v>56</v>
      </c>
      <c r="AT603">
        <v>56</v>
      </c>
      <c r="AU603">
        <v>56</v>
      </c>
      <c r="AV603">
        <v>56</v>
      </c>
      <c r="AW603">
        <v>56</v>
      </c>
      <c r="AX603">
        <v>56</v>
      </c>
    </row>
    <row r="604" spans="1:50" x14ac:dyDescent="0.25">
      <c r="A604">
        <v>572</v>
      </c>
      <c r="B604" t="s">
        <v>791</v>
      </c>
      <c r="C604">
        <v>57</v>
      </c>
      <c r="D604" t="s">
        <v>142</v>
      </c>
      <c r="E604">
        <v>5</v>
      </c>
      <c r="F604" t="s">
        <v>143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</row>
    <row r="605" spans="1:50" x14ac:dyDescent="0.25">
      <c r="A605">
        <v>113</v>
      </c>
      <c r="B605" t="s">
        <v>119</v>
      </c>
      <c r="C605">
        <v>11</v>
      </c>
      <c r="D605" t="s">
        <v>95</v>
      </c>
      <c r="E605">
        <v>1</v>
      </c>
      <c r="F605" t="s">
        <v>96</v>
      </c>
      <c r="G605">
        <v>157</v>
      </c>
      <c r="H605">
        <v>160</v>
      </c>
      <c r="I605">
        <v>158</v>
      </c>
      <c r="J605">
        <v>154</v>
      </c>
      <c r="K605">
        <v>151</v>
      </c>
      <c r="L605">
        <v>151</v>
      </c>
      <c r="M605">
        <v>155</v>
      </c>
      <c r="N605">
        <v>160</v>
      </c>
      <c r="O605">
        <v>154</v>
      </c>
      <c r="P605">
        <v>151</v>
      </c>
      <c r="Q605">
        <v>151</v>
      </c>
      <c r="R605">
        <v>162</v>
      </c>
      <c r="S605">
        <v>142</v>
      </c>
      <c r="T605">
        <v>1</v>
      </c>
      <c r="U605">
        <v>151</v>
      </c>
      <c r="V605">
        <v>154</v>
      </c>
      <c r="W605">
        <v>0</v>
      </c>
      <c r="X605">
        <v>156</v>
      </c>
      <c r="Y605">
        <v>157</v>
      </c>
      <c r="Z605">
        <v>156</v>
      </c>
      <c r="AA605">
        <v>142</v>
      </c>
      <c r="AB605">
        <v>145</v>
      </c>
      <c r="AC605">
        <v>156</v>
      </c>
      <c r="AD605">
        <v>156</v>
      </c>
      <c r="AE605">
        <v>156</v>
      </c>
      <c r="AF605">
        <v>156</v>
      </c>
      <c r="AG605">
        <v>156</v>
      </c>
      <c r="AH605">
        <v>156</v>
      </c>
      <c r="AI605">
        <v>156</v>
      </c>
      <c r="AJ605">
        <v>156</v>
      </c>
      <c r="AK605">
        <v>156</v>
      </c>
      <c r="AL605">
        <v>156</v>
      </c>
      <c r="AM605">
        <v>156</v>
      </c>
      <c r="AN605">
        <v>156</v>
      </c>
      <c r="AO605">
        <v>156</v>
      </c>
      <c r="AP605">
        <v>156</v>
      </c>
      <c r="AQ605">
        <v>156</v>
      </c>
      <c r="AR605">
        <v>156</v>
      </c>
      <c r="AS605">
        <v>157</v>
      </c>
      <c r="AT605">
        <v>156</v>
      </c>
      <c r="AU605">
        <v>157</v>
      </c>
      <c r="AV605">
        <v>156</v>
      </c>
      <c r="AW605">
        <v>157</v>
      </c>
      <c r="AX605">
        <v>156</v>
      </c>
    </row>
    <row r="606" spans="1:50" x14ac:dyDescent="0.25">
      <c r="A606">
        <v>113</v>
      </c>
      <c r="B606" t="s">
        <v>119</v>
      </c>
      <c r="C606">
        <v>11</v>
      </c>
      <c r="D606" t="s">
        <v>95</v>
      </c>
      <c r="E606">
        <v>1</v>
      </c>
      <c r="F606" t="s">
        <v>96</v>
      </c>
      <c r="G606">
        <v>14</v>
      </c>
      <c r="H606">
        <v>14</v>
      </c>
      <c r="I606">
        <v>14</v>
      </c>
      <c r="J606">
        <v>14</v>
      </c>
      <c r="K606">
        <v>14</v>
      </c>
      <c r="L606">
        <v>14</v>
      </c>
      <c r="M606">
        <v>14</v>
      </c>
      <c r="N606">
        <v>14</v>
      </c>
      <c r="O606">
        <v>14</v>
      </c>
      <c r="P606">
        <v>14</v>
      </c>
      <c r="Q606">
        <v>14</v>
      </c>
      <c r="R606">
        <v>14</v>
      </c>
      <c r="S606">
        <v>14</v>
      </c>
      <c r="T606">
        <v>14</v>
      </c>
      <c r="U606">
        <v>14</v>
      </c>
      <c r="V606">
        <v>14</v>
      </c>
      <c r="W606">
        <v>14</v>
      </c>
      <c r="X606">
        <v>14</v>
      </c>
      <c r="Y606">
        <v>14</v>
      </c>
      <c r="Z606">
        <v>14</v>
      </c>
      <c r="AA606">
        <v>14</v>
      </c>
      <c r="AB606">
        <v>14</v>
      </c>
      <c r="AC606">
        <v>14</v>
      </c>
      <c r="AD606">
        <v>14</v>
      </c>
      <c r="AE606">
        <v>14</v>
      </c>
      <c r="AF606">
        <v>14</v>
      </c>
      <c r="AG606">
        <v>14</v>
      </c>
      <c r="AH606">
        <v>14</v>
      </c>
      <c r="AI606">
        <v>14</v>
      </c>
      <c r="AJ606">
        <v>14</v>
      </c>
      <c r="AK606">
        <v>14</v>
      </c>
      <c r="AL606">
        <v>14</v>
      </c>
      <c r="AM606">
        <v>14</v>
      </c>
      <c r="AN606">
        <v>14</v>
      </c>
      <c r="AO606">
        <v>14</v>
      </c>
      <c r="AP606">
        <v>14</v>
      </c>
      <c r="AQ606">
        <v>14</v>
      </c>
      <c r="AR606">
        <v>14</v>
      </c>
      <c r="AS606">
        <v>14</v>
      </c>
      <c r="AT606">
        <v>14</v>
      </c>
      <c r="AU606">
        <v>14</v>
      </c>
      <c r="AV606">
        <v>14</v>
      </c>
      <c r="AW606">
        <v>14</v>
      </c>
      <c r="AX606">
        <v>14</v>
      </c>
    </row>
    <row r="607" spans="1:50" x14ac:dyDescent="0.25">
      <c r="A607">
        <v>311</v>
      </c>
      <c r="B607" t="s">
        <v>613</v>
      </c>
      <c r="C607">
        <v>31</v>
      </c>
      <c r="D607" t="s">
        <v>205</v>
      </c>
      <c r="E607">
        <v>3</v>
      </c>
      <c r="F607" t="s">
        <v>206</v>
      </c>
      <c r="G607">
        <v>45</v>
      </c>
      <c r="H607">
        <v>42</v>
      </c>
      <c r="I607">
        <v>43</v>
      </c>
      <c r="J607">
        <v>51</v>
      </c>
      <c r="K607">
        <v>51</v>
      </c>
      <c r="L607">
        <v>40</v>
      </c>
      <c r="M607">
        <v>40</v>
      </c>
      <c r="N607">
        <v>49</v>
      </c>
      <c r="O607">
        <v>42</v>
      </c>
      <c r="P607">
        <v>44</v>
      </c>
      <c r="Q607">
        <v>44</v>
      </c>
      <c r="R607">
        <v>50</v>
      </c>
      <c r="S607">
        <v>43</v>
      </c>
      <c r="T607">
        <v>43</v>
      </c>
      <c r="U607">
        <v>45</v>
      </c>
      <c r="V607">
        <v>45</v>
      </c>
      <c r="W607">
        <v>45</v>
      </c>
      <c r="X607">
        <v>45</v>
      </c>
      <c r="Y607">
        <v>43</v>
      </c>
      <c r="Z607">
        <v>50</v>
      </c>
      <c r="AA607">
        <v>42</v>
      </c>
      <c r="AB607">
        <v>46</v>
      </c>
      <c r="AC607">
        <v>44</v>
      </c>
      <c r="AD607">
        <v>46</v>
      </c>
      <c r="AE607">
        <v>51</v>
      </c>
      <c r="AF607">
        <v>45</v>
      </c>
      <c r="AG607">
        <v>44</v>
      </c>
      <c r="AH607">
        <v>46</v>
      </c>
      <c r="AI607">
        <v>44</v>
      </c>
      <c r="AJ607">
        <v>45</v>
      </c>
      <c r="AK607">
        <v>56</v>
      </c>
      <c r="AL607">
        <v>53</v>
      </c>
      <c r="AM607">
        <v>46</v>
      </c>
      <c r="AN607">
        <v>46</v>
      </c>
      <c r="AO607">
        <v>45</v>
      </c>
      <c r="AP607">
        <v>45</v>
      </c>
      <c r="AQ607">
        <v>47</v>
      </c>
      <c r="AR607">
        <v>47</v>
      </c>
      <c r="AS607">
        <v>43</v>
      </c>
      <c r="AT607">
        <v>47</v>
      </c>
      <c r="AU607">
        <v>47</v>
      </c>
      <c r="AV607">
        <v>47</v>
      </c>
      <c r="AW607">
        <v>47</v>
      </c>
      <c r="AX607">
        <v>44</v>
      </c>
    </row>
    <row r="608" spans="1:50" x14ac:dyDescent="0.25">
      <c r="A608">
        <v>114</v>
      </c>
      <c r="B608" t="s">
        <v>94</v>
      </c>
      <c r="C608">
        <v>11</v>
      </c>
      <c r="D608" t="s">
        <v>95</v>
      </c>
      <c r="E608">
        <v>1</v>
      </c>
      <c r="F608" t="s">
        <v>96</v>
      </c>
      <c r="G608">
        <v>88</v>
      </c>
      <c r="H608">
        <v>88</v>
      </c>
      <c r="I608">
        <v>88</v>
      </c>
      <c r="J608">
        <v>88</v>
      </c>
      <c r="K608">
        <v>88</v>
      </c>
      <c r="L608">
        <v>88</v>
      </c>
      <c r="M608">
        <v>88</v>
      </c>
      <c r="N608">
        <v>88</v>
      </c>
      <c r="O608">
        <v>88</v>
      </c>
      <c r="P608">
        <v>88</v>
      </c>
      <c r="Q608">
        <v>88</v>
      </c>
      <c r="R608">
        <v>79</v>
      </c>
      <c r="S608">
        <v>79</v>
      </c>
      <c r="T608">
        <v>79</v>
      </c>
      <c r="U608">
        <v>79</v>
      </c>
      <c r="V608">
        <v>79</v>
      </c>
      <c r="W608">
        <v>79</v>
      </c>
      <c r="X608">
        <v>79</v>
      </c>
      <c r="Y608">
        <v>79</v>
      </c>
      <c r="Z608">
        <v>79</v>
      </c>
      <c r="AA608">
        <v>79</v>
      </c>
      <c r="AB608">
        <v>79</v>
      </c>
      <c r="AC608">
        <v>79</v>
      </c>
      <c r="AD608">
        <v>79</v>
      </c>
      <c r="AE608">
        <v>79</v>
      </c>
      <c r="AF608">
        <v>79</v>
      </c>
      <c r="AG608">
        <v>79</v>
      </c>
      <c r="AH608">
        <v>79</v>
      </c>
      <c r="AI608">
        <v>79</v>
      </c>
      <c r="AJ608">
        <v>77</v>
      </c>
      <c r="AK608">
        <v>79</v>
      </c>
      <c r="AL608">
        <v>53</v>
      </c>
      <c r="AM608">
        <v>53</v>
      </c>
      <c r="AN608">
        <v>53</v>
      </c>
      <c r="AO608">
        <v>79</v>
      </c>
      <c r="AP608">
        <v>79</v>
      </c>
      <c r="AQ608">
        <v>53</v>
      </c>
      <c r="AR608">
        <v>79</v>
      </c>
      <c r="AS608">
        <v>79</v>
      </c>
      <c r="AT608">
        <v>79</v>
      </c>
      <c r="AU608">
        <v>79</v>
      </c>
      <c r="AV608">
        <v>79</v>
      </c>
      <c r="AW608">
        <v>79</v>
      </c>
      <c r="AX608">
        <v>85</v>
      </c>
    </row>
    <row r="609" spans="1:50" x14ac:dyDescent="0.25">
      <c r="A609">
        <v>572</v>
      </c>
      <c r="B609" t="s">
        <v>791</v>
      </c>
      <c r="C609">
        <v>57</v>
      </c>
      <c r="D609" t="s">
        <v>142</v>
      </c>
      <c r="E609">
        <v>5</v>
      </c>
      <c r="F609" t="s">
        <v>143</v>
      </c>
      <c r="G609">
        <v>208</v>
      </c>
      <c r="H609">
        <v>207</v>
      </c>
      <c r="I609">
        <v>203</v>
      </c>
      <c r="J609">
        <v>204</v>
      </c>
      <c r="K609">
        <v>202</v>
      </c>
      <c r="L609">
        <v>206</v>
      </c>
      <c r="M609">
        <v>208</v>
      </c>
      <c r="N609">
        <v>208</v>
      </c>
      <c r="O609">
        <v>204</v>
      </c>
      <c r="P609">
        <v>204</v>
      </c>
      <c r="Q609">
        <v>206</v>
      </c>
      <c r="R609">
        <v>203</v>
      </c>
      <c r="S609">
        <v>202</v>
      </c>
      <c r="T609">
        <v>202</v>
      </c>
      <c r="U609">
        <v>208</v>
      </c>
      <c r="V609">
        <v>212</v>
      </c>
      <c r="W609">
        <v>210</v>
      </c>
      <c r="X609">
        <v>206</v>
      </c>
      <c r="Y609">
        <v>209</v>
      </c>
      <c r="Z609">
        <v>214</v>
      </c>
      <c r="AA609">
        <v>205</v>
      </c>
      <c r="AB609">
        <v>202</v>
      </c>
      <c r="AC609">
        <v>202</v>
      </c>
      <c r="AD609">
        <v>204</v>
      </c>
      <c r="AE609">
        <v>200</v>
      </c>
      <c r="AF609">
        <v>206</v>
      </c>
      <c r="AG609">
        <v>204</v>
      </c>
      <c r="AH609">
        <v>203</v>
      </c>
      <c r="AI609">
        <v>200</v>
      </c>
      <c r="AJ609">
        <v>201</v>
      </c>
      <c r="AK609">
        <v>204</v>
      </c>
      <c r="AL609">
        <v>202</v>
      </c>
      <c r="AM609">
        <v>203</v>
      </c>
      <c r="AN609">
        <v>204</v>
      </c>
      <c r="AO609">
        <v>201</v>
      </c>
      <c r="AP609">
        <v>205</v>
      </c>
      <c r="AQ609">
        <v>205</v>
      </c>
      <c r="AR609">
        <v>205</v>
      </c>
      <c r="AS609">
        <v>197</v>
      </c>
      <c r="AT609">
        <v>203</v>
      </c>
      <c r="AU609">
        <v>201</v>
      </c>
      <c r="AV609">
        <v>198</v>
      </c>
      <c r="AW609">
        <v>200</v>
      </c>
      <c r="AX609">
        <v>204</v>
      </c>
    </row>
    <row r="610" spans="1:50" x14ac:dyDescent="0.25">
      <c r="A610">
        <v>113</v>
      </c>
      <c r="B610" t="s">
        <v>119</v>
      </c>
      <c r="C610">
        <v>11</v>
      </c>
      <c r="D610" t="s">
        <v>95</v>
      </c>
      <c r="E610">
        <v>1</v>
      </c>
      <c r="F610" t="s">
        <v>96</v>
      </c>
      <c r="G610">
        <v>33</v>
      </c>
      <c r="H610">
        <v>33</v>
      </c>
      <c r="I610">
        <v>33</v>
      </c>
      <c r="J610">
        <v>31</v>
      </c>
      <c r="K610">
        <v>30</v>
      </c>
      <c r="L610">
        <v>31</v>
      </c>
      <c r="M610">
        <v>35</v>
      </c>
      <c r="N610">
        <v>35</v>
      </c>
      <c r="O610">
        <v>37</v>
      </c>
      <c r="P610">
        <v>36</v>
      </c>
      <c r="Q610">
        <v>35</v>
      </c>
      <c r="R610">
        <v>33</v>
      </c>
      <c r="S610">
        <v>33</v>
      </c>
      <c r="T610">
        <v>28</v>
      </c>
      <c r="U610">
        <v>34</v>
      </c>
      <c r="V610">
        <v>32</v>
      </c>
      <c r="W610">
        <v>30</v>
      </c>
      <c r="X610">
        <v>30</v>
      </c>
      <c r="Y610">
        <v>29</v>
      </c>
      <c r="Z610">
        <v>30</v>
      </c>
      <c r="AA610">
        <v>30</v>
      </c>
      <c r="AB610">
        <v>32</v>
      </c>
      <c r="AC610">
        <v>33</v>
      </c>
      <c r="AD610">
        <v>33</v>
      </c>
      <c r="AE610">
        <v>35</v>
      </c>
      <c r="AF610">
        <v>34</v>
      </c>
      <c r="AG610">
        <v>34</v>
      </c>
      <c r="AH610">
        <v>30</v>
      </c>
      <c r="AI610">
        <v>29</v>
      </c>
      <c r="AJ610">
        <v>29</v>
      </c>
      <c r="AK610">
        <v>29</v>
      </c>
      <c r="AL610">
        <v>29</v>
      </c>
      <c r="AM610">
        <v>29</v>
      </c>
      <c r="AN610">
        <v>27</v>
      </c>
      <c r="AO610">
        <v>27</v>
      </c>
      <c r="AP610">
        <v>21</v>
      </c>
      <c r="AQ610">
        <v>21</v>
      </c>
      <c r="AR610">
        <v>23</v>
      </c>
      <c r="AS610">
        <v>23</v>
      </c>
      <c r="AT610">
        <v>21</v>
      </c>
      <c r="AU610">
        <v>22</v>
      </c>
      <c r="AV610">
        <v>22</v>
      </c>
      <c r="AW610">
        <v>22</v>
      </c>
      <c r="AX610">
        <v>22</v>
      </c>
    </row>
    <row r="611" spans="1:50" x14ac:dyDescent="0.25">
      <c r="A611">
        <v>231</v>
      </c>
      <c r="B611" t="s">
        <v>353</v>
      </c>
      <c r="C611">
        <v>23</v>
      </c>
      <c r="D611" t="s">
        <v>354</v>
      </c>
      <c r="E611">
        <v>2</v>
      </c>
      <c r="F611" t="s">
        <v>355</v>
      </c>
      <c r="G611">
        <v>30</v>
      </c>
      <c r="H611">
        <v>30</v>
      </c>
      <c r="I611">
        <v>30</v>
      </c>
      <c r="J611">
        <v>30</v>
      </c>
      <c r="K611">
        <v>30</v>
      </c>
      <c r="L611">
        <v>30</v>
      </c>
      <c r="M611">
        <v>30</v>
      </c>
      <c r="N611">
        <v>30</v>
      </c>
      <c r="O611">
        <v>30</v>
      </c>
      <c r="P611">
        <v>30</v>
      </c>
      <c r="Q611">
        <v>30</v>
      </c>
      <c r="R611">
        <v>29</v>
      </c>
      <c r="S611">
        <v>30</v>
      </c>
      <c r="T611">
        <v>30</v>
      </c>
      <c r="U611">
        <v>30</v>
      </c>
      <c r="V611">
        <v>30</v>
      </c>
      <c r="W611">
        <v>30</v>
      </c>
      <c r="X611">
        <v>30</v>
      </c>
      <c r="Y611">
        <v>30</v>
      </c>
      <c r="Z611">
        <v>30</v>
      </c>
      <c r="AA611">
        <v>30</v>
      </c>
      <c r="AB611">
        <v>30</v>
      </c>
      <c r="AC611">
        <v>30</v>
      </c>
      <c r="AD611">
        <v>30</v>
      </c>
      <c r="AE611">
        <v>30</v>
      </c>
      <c r="AF611">
        <v>30</v>
      </c>
      <c r="AG611">
        <v>30</v>
      </c>
      <c r="AH611">
        <v>30</v>
      </c>
      <c r="AI611">
        <v>30</v>
      </c>
      <c r="AJ611">
        <v>30</v>
      </c>
      <c r="AK611">
        <v>30</v>
      </c>
      <c r="AL611">
        <v>30</v>
      </c>
      <c r="AM611">
        <v>30</v>
      </c>
      <c r="AN611">
        <v>30</v>
      </c>
      <c r="AO611">
        <v>30</v>
      </c>
      <c r="AP611">
        <v>30</v>
      </c>
      <c r="AQ611">
        <v>30</v>
      </c>
      <c r="AR611">
        <v>30</v>
      </c>
      <c r="AS611">
        <v>30</v>
      </c>
      <c r="AT611">
        <v>30</v>
      </c>
      <c r="AU611">
        <v>30</v>
      </c>
      <c r="AV611">
        <v>30</v>
      </c>
      <c r="AW611">
        <v>30</v>
      </c>
      <c r="AX611">
        <v>30</v>
      </c>
    </row>
    <row r="612" spans="1:50" x14ac:dyDescent="0.25">
      <c r="A612">
        <v>113</v>
      </c>
      <c r="B612" t="s">
        <v>119</v>
      </c>
      <c r="C612">
        <v>11</v>
      </c>
      <c r="D612" t="s">
        <v>95</v>
      </c>
      <c r="E612">
        <v>1</v>
      </c>
      <c r="F612" t="s">
        <v>96</v>
      </c>
      <c r="G612">
        <v>19</v>
      </c>
      <c r="H612">
        <v>19</v>
      </c>
      <c r="I612">
        <v>19</v>
      </c>
      <c r="J612">
        <v>19</v>
      </c>
      <c r="K612">
        <v>19</v>
      </c>
      <c r="L612">
        <v>19</v>
      </c>
      <c r="M612">
        <v>21</v>
      </c>
      <c r="N612">
        <v>22</v>
      </c>
      <c r="O612">
        <v>22</v>
      </c>
      <c r="P612">
        <v>22</v>
      </c>
      <c r="Q612">
        <v>22</v>
      </c>
      <c r="R612">
        <v>22</v>
      </c>
      <c r="S612">
        <v>22</v>
      </c>
      <c r="T612">
        <v>22</v>
      </c>
      <c r="U612">
        <v>20</v>
      </c>
      <c r="V612">
        <v>20</v>
      </c>
      <c r="W612">
        <v>20</v>
      </c>
      <c r="X612">
        <v>20</v>
      </c>
      <c r="Y612">
        <v>20</v>
      </c>
      <c r="Z612">
        <v>20</v>
      </c>
      <c r="AA612">
        <v>20</v>
      </c>
      <c r="AB612">
        <v>20</v>
      </c>
      <c r="AC612">
        <v>20</v>
      </c>
      <c r="AD612">
        <v>20</v>
      </c>
      <c r="AE612">
        <v>20</v>
      </c>
      <c r="AF612">
        <v>20</v>
      </c>
      <c r="AG612">
        <v>20</v>
      </c>
      <c r="AH612">
        <v>20</v>
      </c>
      <c r="AI612">
        <v>20</v>
      </c>
      <c r="AJ612">
        <v>20</v>
      </c>
      <c r="AK612">
        <v>20</v>
      </c>
      <c r="AL612">
        <v>20</v>
      </c>
      <c r="AM612">
        <v>20</v>
      </c>
      <c r="AN612">
        <v>18</v>
      </c>
      <c r="AO612">
        <v>18</v>
      </c>
      <c r="AP612">
        <v>18</v>
      </c>
      <c r="AQ612">
        <v>13</v>
      </c>
      <c r="AR612">
        <v>13</v>
      </c>
      <c r="AS612">
        <v>14</v>
      </c>
      <c r="AT612">
        <v>14</v>
      </c>
      <c r="AU612">
        <v>12</v>
      </c>
      <c r="AV612">
        <v>12</v>
      </c>
      <c r="AW612">
        <v>12</v>
      </c>
      <c r="AX612">
        <v>12</v>
      </c>
    </row>
    <row r="613" spans="1:50" x14ac:dyDescent="0.25">
      <c r="A613">
        <v>113</v>
      </c>
      <c r="B613" t="s">
        <v>119</v>
      </c>
      <c r="C613">
        <v>11</v>
      </c>
      <c r="D613" t="s">
        <v>95</v>
      </c>
      <c r="E613">
        <v>1</v>
      </c>
      <c r="F613" t="s">
        <v>96</v>
      </c>
      <c r="G613">
        <v>28</v>
      </c>
      <c r="H613">
        <v>29</v>
      </c>
      <c r="I613">
        <v>28</v>
      </c>
      <c r="J613">
        <v>35</v>
      </c>
      <c r="K613">
        <v>35</v>
      </c>
      <c r="L613">
        <v>36</v>
      </c>
      <c r="M613">
        <v>35</v>
      </c>
      <c r="N613">
        <v>35</v>
      </c>
      <c r="O613">
        <v>36</v>
      </c>
      <c r="P613">
        <v>26</v>
      </c>
      <c r="Q613">
        <v>26</v>
      </c>
      <c r="R613">
        <v>25</v>
      </c>
      <c r="S613">
        <v>15</v>
      </c>
      <c r="T613">
        <v>28</v>
      </c>
      <c r="U613">
        <v>26</v>
      </c>
      <c r="V613">
        <v>27</v>
      </c>
      <c r="W613">
        <v>27</v>
      </c>
      <c r="X613">
        <v>26</v>
      </c>
      <c r="Y613">
        <v>30</v>
      </c>
      <c r="Z613">
        <v>27</v>
      </c>
      <c r="AA613">
        <v>24</v>
      </c>
      <c r="AB613">
        <v>21</v>
      </c>
      <c r="AC613">
        <v>19</v>
      </c>
      <c r="AD613">
        <v>19</v>
      </c>
      <c r="AE613">
        <v>21</v>
      </c>
      <c r="AF613">
        <v>23</v>
      </c>
      <c r="AG613">
        <v>29</v>
      </c>
      <c r="AH613">
        <v>30</v>
      </c>
      <c r="AI613">
        <v>29</v>
      </c>
      <c r="AJ613">
        <v>32</v>
      </c>
      <c r="AK613">
        <v>32</v>
      </c>
      <c r="AL613">
        <v>29</v>
      </c>
      <c r="AM613">
        <v>36</v>
      </c>
      <c r="AN613">
        <v>36</v>
      </c>
      <c r="AO613">
        <v>35</v>
      </c>
      <c r="AP613">
        <v>21</v>
      </c>
      <c r="AQ613">
        <v>21</v>
      </c>
      <c r="AR613">
        <v>23</v>
      </c>
      <c r="AS613">
        <v>28</v>
      </c>
      <c r="AT613">
        <v>29</v>
      </c>
      <c r="AU613">
        <v>31</v>
      </c>
      <c r="AV613">
        <v>39</v>
      </c>
      <c r="AW613">
        <v>40</v>
      </c>
      <c r="AX613">
        <v>29</v>
      </c>
    </row>
    <row r="614" spans="1:50" x14ac:dyDescent="0.25">
      <c r="A614">
        <v>113</v>
      </c>
      <c r="B614" t="s">
        <v>119</v>
      </c>
      <c r="C614">
        <v>11</v>
      </c>
      <c r="D614" t="s">
        <v>95</v>
      </c>
      <c r="E614">
        <v>1</v>
      </c>
      <c r="F614" t="s">
        <v>96</v>
      </c>
      <c r="G614">
        <v>206</v>
      </c>
      <c r="H614">
        <v>206</v>
      </c>
      <c r="I614">
        <v>206</v>
      </c>
      <c r="J614">
        <v>208</v>
      </c>
      <c r="K614">
        <v>206</v>
      </c>
      <c r="L614">
        <v>206</v>
      </c>
      <c r="M614">
        <v>208</v>
      </c>
      <c r="N614">
        <v>210</v>
      </c>
      <c r="O614">
        <v>210</v>
      </c>
      <c r="P614">
        <v>207</v>
      </c>
      <c r="Q614">
        <v>207</v>
      </c>
      <c r="R614">
        <v>212</v>
      </c>
      <c r="S614">
        <v>201</v>
      </c>
      <c r="T614">
        <v>199</v>
      </c>
      <c r="U614">
        <v>200</v>
      </c>
      <c r="V614">
        <v>200</v>
      </c>
      <c r="W614">
        <v>202</v>
      </c>
      <c r="X614">
        <v>202</v>
      </c>
      <c r="Y614">
        <v>201</v>
      </c>
      <c r="Z614">
        <v>201</v>
      </c>
      <c r="AA614">
        <v>203</v>
      </c>
      <c r="AB614">
        <v>203</v>
      </c>
      <c r="AC614">
        <v>201</v>
      </c>
      <c r="AD614">
        <v>201</v>
      </c>
      <c r="AE614">
        <v>201</v>
      </c>
      <c r="AF614">
        <v>203</v>
      </c>
      <c r="AG614">
        <v>201</v>
      </c>
      <c r="AH614">
        <v>201</v>
      </c>
      <c r="AI614">
        <v>201</v>
      </c>
      <c r="AJ614">
        <v>227</v>
      </c>
      <c r="AK614">
        <v>227</v>
      </c>
      <c r="AL614">
        <v>225</v>
      </c>
      <c r="AM614">
        <v>225</v>
      </c>
      <c r="AN614">
        <v>225</v>
      </c>
      <c r="AO614">
        <v>227</v>
      </c>
      <c r="AP614">
        <v>225</v>
      </c>
      <c r="AQ614">
        <v>226</v>
      </c>
      <c r="AR614">
        <v>226</v>
      </c>
      <c r="AS614">
        <v>228</v>
      </c>
      <c r="AT614">
        <v>226</v>
      </c>
      <c r="AU614">
        <v>225</v>
      </c>
      <c r="AV614">
        <v>225</v>
      </c>
      <c r="AW614">
        <v>227</v>
      </c>
      <c r="AX614">
        <v>224</v>
      </c>
    </row>
    <row r="615" spans="1:50" x14ac:dyDescent="0.25">
      <c r="A615">
        <v>515</v>
      </c>
      <c r="B615" t="s">
        <v>969</v>
      </c>
      <c r="C615">
        <v>51</v>
      </c>
      <c r="D615" t="s">
        <v>970</v>
      </c>
      <c r="E615">
        <v>5</v>
      </c>
      <c r="F615" t="s">
        <v>143</v>
      </c>
      <c r="G615">
        <v>93</v>
      </c>
      <c r="H615">
        <v>93</v>
      </c>
      <c r="I615">
        <v>97</v>
      </c>
      <c r="J615">
        <v>95</v>
      </c>
      <c r="K615">
        <v>65</v>
      </c>
      <c r="L615">
        <v>73</v>
      </c>
      <c r="M615">
        <v>72</v>
      </c>
      <c r="N615">
        <v>65</v>
      </c>
      <c r="O615">
        <v>93</v>
      </c>
      <c r="P615">
        <v>95</v>
      </c>
      <c r="Q615">
        <v>95</v>
      </c>
      <c r="R615">
        <v>93</v>
      </c>
      <c r="S615">
        <v>95</v>
      </c>
      <c r="T615">
        <v>100</v>
      </c>
      <c r="U615">
        <v>99</v>
      </c>
      <c r="V615">
        <v>95</v>
      </c>
      <c r="W615">
        <v>93</v>
      </c>
      <c r="X615">
        <v>99</v>
      </c>
      <c r="Y615">
        <v>95</v>
      </c>
      <c r="Z615">
        <v>93</v>
      </c>
      <c r="AA615">
        <v>93</v>
      </c>
      <c r="AB615">
        <v>96</v>
      </c>
      <c r="AC615">
        <v>103</v>
      </c>
      <c r="AD615">
        <v>93</v>
      </c>
      <c r="AE615">
        <v>93</v>
      </c>
      <c r="AF615">
        <v>93</v>
      </c>
      <c r="AG615">
        <v>95</v>
      </c>
      <c r="AH615">
        <v>101</v>
      </c>
      <c r="AI615">
        <v>95</v>
      </c>
      <c r="AJ615">
        <v>100</v>
      </c>
      <c r="AK615">
        <v>104</v>
      </c>
      <c r="AL615">
        <v>100</v>
      </c>
      <c r="AM615">
        <v>98</v>
      </c>
      <c r="AN615">
        <v>102</v>
      </c>
      <c r="AO615">
        <v>98</v>
      </c>
      <c r="AP615">
        <v>98</v>
      </c>
      <c r="AQ615">
        <v>95</v>
      </c>
      <c r="AR615">
        <v>93</v>
      </c>
      <c r="AS615">
        <v>93</v>
      </c>
      <c r="AT615">
        <v>93</v>
      </c>
      <c r="AU615">
        <v>93</v>
      </c>
      <c r="AV615">
        <v>95</v>
      </c>
      <c r="AW615">
        <v>96</v>
      </c>
      <c r="AX615">
        <v>96</v>
      </c>
    </row>
    <row r="616" spans="1:50" x14ac:dyDescent="0.25">
      <c r="A616">
        <v>231</v>
      </c>
      <c r="B616" t="s">
        <v>353</v>
      </c>
      <c r="C616">
        <v>23</v>
      </c>
      <c r="D616" t="s">
        <v>354</v>
      </c>
      <c r="E616">
        <v>2</v>
      </c>
      <c r="F616" t="s">
        <v>355</v>
      </c>
      <c r="G616">
        <v>122</v>
      </c>
      <c r="H616">
        <v>123</v>
      </c>
      <c r="I616">
        <v>120</v>
      </c>
      <c r="J616">
        <v>122</v>
      </c>
      <c r="K616">
        <v>116</v>
      </c>
      <c r="L616">
        <v>114</v>
      </c>
      <c r="M616">
        <v>115</v>
      </c>
      <c r="N616">
        <v>115</v>
      </c>
      <c r="O616">
        <v>115</v>
      </c>
      <c r="P616">
        <v>115</v>
      </c>
      <c r="Q616">
        <v>114</v>
      </c>
      <c r="R616">
        <v>114</v>
      </c>
      <c r="S616">
        <v>113</v>
      </c>
      <c r="T616">
        <v>119</v>
      </c>
      <c r="U616">
        <v>121</v>
      </c>
      <c r="V616">
        <v>125</v>
      </c>
      <c r="W616">
        <v>117</v>
      </c>
      <c r="X616">
        <v>50</v>
      </c>
      <c r="Y616">
        <v>1</v>
      </c>
      <c r="Z616">
        <v>3</v>
      </c>
      <c r="AA616">
        <v>1</v>
      </c>
      <c r="AB616">
        <v>1</v>
      </c>
      <c r="AC616">
        <v>1</v>
      </c>
      <c r="AD616">
        <v>2</v>
      </c>
      <c r="AE616">
        <v>1</v>
      </c>
      <c r="AF616">
        <v>1</v>
      </c>
      <c r="AG616">
        <v>4</v>
      </c>
      <c r="AH616">
        <v>2</v>
      </c>
      <c r="AI616">
        <v>2</v>
      </c>
      <c r="AJ616">
        <v>3</v>
      </c>
      <c r="AK616">
        <v>3</v>
      </c>
      <c r="AL616">
        <v>3</v>
      </c>
      <c r="AM616">
        <v>3</v>
      </c>
      <c r="AN616">
        <v>3</v>
      </c>
      <c r="AO616">
        <v>3</v>
      </c>
      <c r="AP616">
        <v>4</v>
      </c>
      <c r="AQ616">
        <v>3</v>
      </c>
      <c r="AR616">
        <v>3</v>
      </c>
      <c r="AS616">
        <v>3</v>
      </c>
      <c r="AT616">
        <v>3</v>
      </c>
      <c r="AU616">
        <v>3</v>
      </c>
      <c r="AV616">
        <v>3</v>
      </c>
      <c r="AW616">
        <v>3</v>
      </c>
      <c r="AX616">
        <v>3</v>
      </c>
    </row>
    <row r="617" spans="1:50" x14ac:dyDescent="0.25">
      <c r="A617">
        <v>113</v>
      </c>
      <c r="B617" t="s">
        <v>119</v>
      </c>
      <c r="C617">
        <v>11</v>
      </c>
      <c r="D617" t="s">
        <v>95</v>
      </c>
      <c r="E617">
        <v>1</v>
      </c>
      <c r="F617" t="s">
        <v>96</v>
      </c>
      <c r="G617">
        <v>14</v>
      </c>
      <c r="H617">
        <v>14</v>
      </c>
      <c r="I617">
        <v>14</v>
      </c>
      <c r="J617">
        <v>14</v>
      </c>
      <c r="K617">
        <v>14</v>
      </c>
      <c r="L617">
        <v>14</v>
      </c>
      <c r="M617">
        <v>14</v>
      </c>
      <c r="N617">
        <v>14</v>
      </c>
      <c r="O617">
        <v>14</v>
      </c>
      <c r="P617">
        <v>22</v>
      </c>
      <c r="Q617">
        <v>22</v>
      </c>
      <c r="R617">
        <v>22</v>
      </c>
      <c r="S617">
        <v>22</v>
      </c>
      <c r="T617">
        <v>22</v>
      </c>
      <c r="U617">
        <v>22</v>
      </c>
      <c r="V617">
        <v>22</v>
      </c>
      <c r="W617">
        <v>22</v>
      </c>
      <c r="X617">
        <v>22</v>
      </c>
      <c r="Y617">
        <v>22</v>
      </c>
      <c r="Z617">
        <v>22</v>
      </c>
      <c r="AA617">
        <v>22</v>
      </c>
      <c r="AB617">
        <v>22</v>
      </c>
      <c r="AC617">
        <v>22</v>
      </c>
      <c r="AD617">
        <v>22</v>
      </c>
      <c r="AE617">
        <v>22</v>
      </c>
      <c r="AF617">
        <v>22</v>
      </c>
      <c r="AG617">
        <v>22</v>
      </c>
      <c r="AH617">
        <v>22</v>
      </c>
      <c r="AI617">
        <v>22</v>
      </c>
      <c r="AJ617">
        <v>22</v>
      </c>
      <c r="AK617">
        <v>22</v>
      </c>
      <c r="AL617">
        <v>22</v>
      </c>
      <c r="AM617">
        <v>22</v>
      </c>
      <c r="AN617">
        <v>14</v>
      </c>
      <c r="AO617">
        <v>14</v>
      </c>
      <c r="AP617">
        <v>14</v>
      </c>
      <c r="AQ617">
        <v>14</v>
      </c>
      <c r="AR617">
        <v>14</v>
      </c>
      <c r="AS617">
        <v>14</v>
      </c>
      <c r="AT617">
        <v>14</v>
      </c>
      <c r="AU617">
        <v>14</v>
      </c>
      <c r="AV617">
        <v>14</v>
      </c>
      <c r="AW617">
        <v>14</v>
      </c>
      <c r="AX617">
        <v>14</v>
      </c>
    </row>
    <row r="618" spans="1:50" x14ac:dyDescent="0.25">
      <c r="A618">
        <v>113</v>
      </c>
      <c r="B618" t="s">
        <v>119</v>
      </c>
      <c r="C618">
        <v>11</v>
      </c>
      <c r="D618" t="s">
        <v>95</v>
      </c>
      <c r="E618">
        <v>1</v>
      </c>
      <c r="F618" t="s">
        <v>96</v>
      </c>
      <c r="G618">
        <v>14</v>
      </c>
      <c r="H618">
        <v>14</v>
      </c>
      <c r="I618">
        <v>14</v>
      </c>
      <c r="J618">
        <v>14</v>
      </c>
      <c r="K618">
        <v>14</v>
      </c>
      <c r="L618">
        <v>14</v>
      </c>
      <c r="M618">
        <v>14</v>
      </c>
      <c r="N618">
        <v>14</v>
      </c>
      <c r="O618">
        <v>14</v>
      </c>
      <c r="P618">
        <v>14</v>
      </c>
      <c r="Q618">
        <v>14</v>
      </c>
      <c r="R618">
        <v>14</v>
      </c>
      <c r="S618">
        <v>14</v>
      </c>
      <c r="T618">
        <v>14</v>
      </c>
      <c r="U618">
        <v>14</v>
      </c>
      <c r="V618">
        <v>15</v>
      </c>
      <c r="W618">
        <v>15</v>
      </c>
      <c r="X618">
        <v>15</v>
      </c>
      <c r="Y618">
        <v>15</v>
      </c>
      <c r="Z618">
        <v>15</v>
      </c>
      <c r="AA618">
        <v>15</v>
      </c>
      <c r="AB618">
        <v>15</v>
      </c>
      <c r="AC618">
        <v>14</v>
      </c>
      <c r="AD618">
        <v>14</v>
      </c>
      <c r="AE618">
        <v>14</v>
      </c>
      <c r="AF618">
        <v>14</v>
      </c>
      <c r="AG618">
        <v>14</v>
      </c>
      <c r="AH618">
        <v>14</v>
      </c>
      <c r="AI618">
        <v>14</v>
      </c>
      <c r="AJ618">
        <v>14</v>
      </c>
      <c r="AK618">
        <v>14</v>
      </c>
      <c r="AL618">
        <v>14</v>
      </c>
      <c r="AM618">
        <v>14</v>
      </c>
      <c r="AN618">
        <v>14</v>
      </c>
      <c r="AO618">
        <v>14</v>
      </c>
      <c r="AP618">
        <v>14</v>
      </c>
      <c r="AQ618">
        <v>14</v>
      </c>
      <c r="AR618">
        <v>14</v>
      </c>
      <c r="AS618">
        <v>14</v>
      </c>
      <c r="AT618">
        <v>14</v>
      </c>
      <c r="AU618">
        <v>14</v>
      </c>
      <c r="AV618">
        <v>14</v>
      </c>
      <c r="AW618">
        <v>14</v>
      </c>
      <c r="AX618">
        <v>14</v>
      </c>
    </row>
    <row r="619" spans="1:50" x14ac:dyDescent="0.25">
      <c r="A619">
        <v>113</v>
      </c>
      <c r="B619" t="s">
        <v>119</v>
      </c>
      <c r="C619">
        <v>11</v>
      </c>
      <c r="D619" t="s">
        <v>95</v>
      </c>
      <c r="E619">
        <v>1</v>
      </c>
      <c r="F619" t="s">
        <v>96</v>
      </c>
      <c r="G619">
        <v>81</v>
      </c>
      <c r="H619">
        <v>81</v>
      </c>
      <c r="I619">
        <v>82</v>
      </c>
      <c r="J619">
        <v>80</v>
      </c>
      <c r="K619">
        <v>80</v>
      </c>
      <c r="L619">
        <v>80</v>
      </c>
      <c r="M619">
        <v>80</v>
      </c>
      <c r="N619">
        <v>80</v>
      </c>
      <c r="O619">
        <v>79</v>
      </c>
      <c r="P619">
        <v>79</v>
      </c>
      <c r="Q619">
        <v>80</v>
      </c>
      <c r="R619">
        <v>80</v>
      </c>
      <c r="S619">
        <v>80</v>
      </c>
      <c r="T619">
        <v>80</v>
      </c>
      <c r="U619">
        <v>80</v>
      </c>
      <c r="V619">
        <v>80</v>
      </c>
      <c r="W619">
        <v>80</v>
      </c>
      <c r="X619">
        <v>80</v>
      </c>
      <c r="Y619">
        <v>80</v>
      </c>
      <c r="Z619">
        <v>80</v>
      </c>
      <c r="AA619">
        <v>80</v>
      </c>
      <c r="AB619">
        <v>80</v>
      </c>
      <c r="AC619">
        <v>80</v>
      </c>
      <c r="AD619">
        <v>80</v>
      </c>
      <c r="AE619">
        <v>80</v>
      </c>
      <c r="AF619">
        <v>80</v>
      </c>
      <c r="AG619">
        <v>80</v>
      </c>
      <c r="AH619">
        <v>80</v>
      </c>
      <c r="AI619">
        <v>80</v>
      </c>
      <c r="AJ619">
        <v>80</v>
      </c>
      <c r="AK619">
        <v>80</v>
      </c>
      <c r="AL619">
        <v>80</v>
      </c>
      <c r="AM619">
        <v>80</v>
      </c>
      <c r="AN619">
        <v>80</v>
      </c>
      <c r="AO619">
        <v>80</v>
      </c>
      <c r="AP619">
        <v>80</v>
      </c>
      <c r="AQ619">
        <v>80</v>
      </c>
      <c r="AR619">
        <v>80</v>
      </c>
      <c r="AS619">
        <v>80</v>
      </c>
      <c r="AT619">
        <v>80</v>
      </c>
      <c r="AU619">
        <v>79</v>
      </c>
      <c r="AV619">
        <v>79</v>
      </c>
      <c r="AW619">
        <v>79</v>
      </c>
      <c r="AX619">
        <v>79</v>
      </c>
    </row>
    <row r="620" spans="1:50" x14ac:dyDescent="0.25">
      <c r="A620">
        <v>113</v>
      </c>
      <c r="B620" t="s">
        <v>119</v>
      </c>
      <c r="C620">
        <v>11</v>
      </c>
      <c r="D620" t="s">
        <v>95</v>
      </c>
      <c r="E620">
        <v>1</v>
      </c>
      <c r="F620" t="s">
        <v>96</v>
      </c>
      <c r="G620">
        <v>4</v>
      </c>
      <c r="H620">
        <v>4</v>
      </c>
      <c r="I620">
        <v>4</v>
      </c>
      <c r="J620">
        <v>4</v>
      </c>
      <c r="K620">
        <v>4</v>
      </c>
      <c r="L620">
        <v>4</v>
      </c>
      <c r="M620">
        <v>4</v>
      </c>
      <c r="N620">
        <v>4</v>
      </c>
      <c r="O620">
        <v>4</v>
      </c>
      <c r="P620">
        <v>4</v>
      </c>
      <c r="Q620">
        <v>4</v>
      </c>
      <c r="R620">
        <v>4</v>
      </c>
      <c r="S620">
        <v>4</v>
      </c>
      <c r="T620">
        <v>4</v>
      </c>
      <c r="U620">
        <v>4</v>
      </c>
      <c r="V620">
        <v>4</v>
      </c>
      <c r="W620">
        <v>4</v>
      </c>
      <c r="X620">
        <v>4</v>
      </c>
      <c r="Y620">
        <v>4</v>
      </c>
      <c r="Z620">
        <v>4</v>
      </c>
      <c r="AA620">
        <v>4</v>
      </c>
      <c r="AB620">
        <v>4</v>
      </c>
      <c r="AC620">
        <v>4</v>
      </c>
      <c r="AD620">
        <v>4</v>
      </c>
      <c r="AE620">
        <v>4</v>
      </c>
      <c r="AF620">
        <v>4</v>
      </c>
      <c r="AG620">
        <v>4</v>
      </c>
      <c r="AH620">
        <v>4</v>
      </c>
      <c r="AI620">
        <v>4</v>
      </c>
      <c r="AJ620">
        <v>4</v>
      </c>
      <c r="AK620">
        <v>4</v>
      </c>
      <c r="AL620">
        <v>4</v>
      </c>
      <c r="AM620">
        <v>4</v>
      </c>
      <c r="AN620">
        <v>4</v>
      </c>
      <c r="AO620">
        <v>4</v>
      </c>
      <c r="AP620">
        <v>4</v>
      </c>
      <c r="AQ620">
        <v>4</v>
      </c>
      <c r="AR620">
        <v>4</v>
      </c>
      <c r="AS620">
        <v>4</v>
      </c>
      <c r="AT620">
        <v>4</v>
      </c>
      <c r="AU620">
        <v>4</v>
      </c>
      <c r="AV620">
        <v>4</v>
      </c>
      <c r="AW620">
        <v>4</v>
      </c>
      <c r="AX620">
        <v>4</v>
      </c>
    </row>
    <row r="621" spans="1:50" x14ac:dyDescent="0.25">
      <c r="A621">
        <v>113</v>
      </c>
      <c r="B621" t="s">
        <v>119</v>
      </c>
      <c r="C621">
        <v>11</v>
      </c>
      <c r="D621" t="s">
        <v>95</v>
      </c>
      <c r="E621">
        <v>1</v>
      </c>
      <c r="F621" t="s">
        <v>96</v>
      </c>
      <c r="G621">
        <v>20</v>
      </c>
      <c r="H621">
        <v>20</v>
      </c>
      <c r="I621">
        <v>20</v>
      </c>
      <c r="J621">
        <v>20</v>
      </c>
      <c r="K621">
        <v>20</v>
      </c>
      <c r="L621">
        <v>20</v>
      </c>
      <c r="M621">
        <v>20</v>
      </c>
      <c r="N621">
        <v>20</v>
      </c>
      <c r="O621">
        <v>21</v>
      </c>
      <c r="P621">
        <v>21</v>
      </c>
      <c r="Q621">
        <v>21</v>
      </c>
      <c r="R621">
        <v>21</v>
      </c>
      <c r="S621">
        <v>21</v>
      </c>
      <c r="T621">
        <v>21</v>
      </c>
      <c r="U621">
        <v>21</v>
      </c>
      <c r="V621">
        <v>21</v>
      </c>
      <c r="W621">
        <v>21</v>
      </c>
      <c r="X621">
        <v>21</v>
      </c>
      <c r="Y621">
        <v>21</v>
      </c>
      <c r="Z621">
        <v>21</v>
      </c>
      <c r="AA621">
        <v>21</v>
      </c>
      <c r="AB621">
        <v>21</v>
      </c>
      <c r="AC621">
        <v>21</v>
      </c>
      <c r="AD621">
        <v>21</v>
      </c>
      <c r="AE621">
        <v>21</v>
      </c>
      <c r="AF621">
        <v>21</v>
      </c>
      <c r="AG621">
        <v>23</v>
      </c>
      <c r="AH621">
        <v>21</v>
      </c>
      <c r="AI621">
        <v>22</v>
      </c>
      <c r="AJ621">
        <v>22</v>
      </c>
      <c r="AK621">
        <v>22</v>
      </c>
      <c r="AL621">
        <v>22</v>
      </c>
      <c r="AM621">
        <v>24</v>
      </c>
      <c r="AN621">
        <v>24</v>
      </c>
      <c r="AO621">
        <v>24</v>
      </c>
      <c r="AP621">
        <v>24</v>
      </c>
      <c r="AQ621">
        <v>24</v>
      </c>
      <c r="AR621">
        <v>24</v>
      </c>
      <c r="AS621">
        <v>24</v>
      </c>
      <c r="AT621">
        <v>24</v>
      </c>
      <c r="AU621">
        <v>22</v>
      </c>
      <c r="AV621">
        <v>22</v>
      </c>
      <c r="AW621">
        <v>21</v>
      </c>
      <c r="AX621">
        <v>21</v>
      </c>
    </row>
    <row r="622" spans="1:50" x14ac:dyDescent="0.25">
      <c r="A622">
        <v>231</v>
      </c>
      <c r="B622" t="s">
        <v>353</v>
      </c>
      <c r="C622">
        <v>23</v>
      </c>
      <c r="D622" t="s">
        <v>354</v>
      </c>
      <c r="E622">
        <v>2</v>
      </c>
      <c r="F622" t="s">
        <v>355</v>
      </c>
      <c r="G622">
        <v>89</v>
      </c>
      <c r="H622">
        <v>91</v>
      </c>
      <c r="I622">
        <v>91</v>
      </c>
      <c r="J622">
        <v>91</v>
      </c>
      <c r="K622">
        <v>92</v>
      </c>
      <c r="L622">
        <v>92</v>
      </c>
      <c r="M622">
        <v>91</v>
      </c>
      <c r="N622">
        <v>95</v>
      </c>
      <c r="O622">
        <v>98</v>
      </c>
      <c r="P622">
        <v>98</v>
      </c>
      <c r="Q622">
        <v>99</v>
      </c>
      <c r="R622">
        <v>99</v>
      </c>
      <c r="S622">
        <v>99</v>
      </c>
      <c r="T622">
        <v>98</v>
      </c>
      <c r="U622">
        <v>98</v>
      </c>
      <c r="V622">
        <v>98</v>
      </c>
      <c r="W622">
        <v>98</v>
      </c>
      <c r="X622">
        <v>98</v>
      </c>
      <c r="Y622">
        <v>99</v>
      </c>
      <c r="Z622">
        <v>99</v>
      </c>
      <c r="AA622">
        <v>99</v>
      </c>
      <c r="AB622">
        <v>99</v>
      </c>
      <c r="AC622">
        <v>99</v>
      </c>
      <c r="AD622">
        <v>98</v>
      </c>
      <c r="AE622">
        <v>98</v>
      </c>
      <c r="AF622">
        <v>98</v>
      </c>
      <c r="AG622">
        <v>99</v>
      </c>
      <c r="AH622">
        <v>99</v>
      </c>
      <c r="AI622">
        <v>99</v>
      </c>
      <c r="AJ622">
        <v>99</v>
      </c>
      <c r="AK622">
        <v>99</v>
      </c>
      <c r="AL622">
        <v>99</v>
      </c>
      <c r="AM622">
        <v>99</v>
      </c>
      <c r="AN622">
        <v>97</v>
      </c>
      <c r="AO622">
        <v>97</v>
      </c>
      <c r="AP622">
        <v>95</v>
      </c>
      <c r="AQ622">
        <v>95</v>
      </c>
      <c r="AR622">
        <v>96</v>
      </c>
      <c r="AS622">
        <v>96</v>
      </c>
      <c r="AT622">
        <v>99</v>
      </c>
      <c r="AU622">
        <v>99</v>
      </c>
      <c r="AV622">
        <v>99</v>
      </c>
      <c r="AW622">
        <v>98</v>
      </c>
      <c r="AX622">
        <v>98</v>
      </c>
    </row>
    <row r="623" spans="1:50" x14ac:dyDescent="0.25">
      <c r="A623">
        <v>516</v>
      </c>
      <c r="B623" t="s">
        <v>1496</v>
      </c>
      <c r="C623">
        <v>51</v>
      </c>
      <c r="D623" t="s">
        <v>970</v>
      </c>
      <c r="E623">
        <v>5</v>
      </c>
      <c r="F623" t="s">
        <v>143</v>
      </c>
      <c r="G623">
        <v>142</v>
      </c>
      <c r="H623">
        <v>140</v>
      </c>
      <c r="I623">
        <v>140</v>
      </c>
      <c r="J623">
        <v>149</v>
      </c>
      <c r="K623">
        <v>152</v>
      </c>
      <c r="L623">
        <v>161</v>
      </c>
      <c r="M623">
        <v>161</v>
      </c>
      <c r="N623">
        <v>161</v>
      </c>
      <c r="O623">
        <v>158</v>
      </c>
      <c r="P623">
        <v>155</v>
      </c>
      <c r="Q623">
        <v>155</v>
      </c>
      <c r="R623">
        <v>149</v>
      </c>
      <c r="S623">
        <v>89</v>
      </c>
      <c r="T623">
        <v>643</v>
      </c>
      <c r="U623">
        <v>686</v>
      </c>
      <c r="V623">
        <v>89</v>
      </c>
      <c r="W623">
        <v>265</v>
      </c>
      <c r="X623">
        <v>251</v>
      </c>
      <c r="Y623">
        <v>185</v>
      </c>
      <c r="Z623">
        <v>182</v>
      </c>
      <c r="AA623">
        <v>179</v>
      </c>
      <c r="AB623">
        <v>179</v>
      </c>
      <c r="AC623">
        <v>158</v>
      </c>
      <c r="AD623">
        <v>164</v>
      </c>
      <c r="AE623">
        <v>197</v>
      </c>
      <c r="AF623">
        <v>229</v>
      </c>
      <c r="AG623">
        <v>219</v>
      </c>
      <c r="AH623">
        <v>249</v>
      </c>
      <c r="AI623">
        <v>228</v>
      </c>
      <c r="AJ623">
        <v>216</v>
      </c>
      <c r="AK623">
        <v>210</v>
      </c>
      <c r="AL623">
        <v>219</v>
      </c>
      <c r="AM623">
        <v>222</v>
      </c>
      <c r="AN623">
        <v>210</v>
      </c>
      <c r="AO623">
        <v>195</v>
      </c>
      <c r="AP623">
        <v>162</v>
      </c>
      <c r="AQ623">
        <v>156</v>
      </c>
      <c r="AR623">
        <v>150</v>
      </c>
      <c r="AS623">
        <v>150</v>
      </c>
      <c r="AT623">
        <v>573</v>
      </c>
      <c r="AU623">
        <v>573</v>
      </c>
      <c r="AV623">
        <v>573</v>
      </c>
      <c r="AW623">
        <v>153</v>
      </c>
      <c r="AX623">
        <v>156</v>
      </c>
    </row>
    <row r="624" spans="1:50" x14ac:dyDescent="0.25">
      <c r="A624">
        <v>113</v>
      </c>
      <c r="B624" t="s">
        <v>119</v>
      </c>
      <c r="C624">
        <v>11</v>
      </c>
      <c r="D624" t="s">
        <v>95</v>
      </c>
      <c r="E624">
        <v>1</v>
      </c>
      <c r="F624" t="s">
        <v>96</v>
      </c>
      <c r="G624">
        <v>9</v>
      </c>
      <c r="H624">
        <v>9</v>
      </c>
      <c r="I624">
        <v>9</v>
      </c>
      <c r="J624">
        <v>9</v>
      </c>
      <c r="K624">
        <v>9</v>
      </c>
      <c r="L624">
        <v>1</v>
      </c>
      <c r="M624">
        <v>1</v>
      </c>
      <c r="N624">
        <v>1</v>
      </c>
      <c r="O624">
        <v>9</v>
      </c>
      <c r="P624">
        <v>1</v>
      </c>
      <c r="Q624">
        <v>2</v>
      </c>
      <c r="R624">
        <v>10</v>
      </c>
      <c r="S624">
        <v>2</v>
      </c>
      <c r="T624">
        <v>2</v>
      </c>
      <c r="U624">
        <v>10</v>
      </c>
      <c r="V624">
        <v>2</v>
      </c>
      <c r="W624">
        <v>10</v>
      </c>
      <c r="X624">
        <v>2</v>
      </c>
      <c r="Y624">
        <v>10</v>
      </c>
      <c r="Z624">
        <v>10</v>
      </c>
      <c r="AA624">
        <v>2</v>
      </c>
      <c r="AB624">
        <v>10</v>
      </c>
      <c r="AC624">
        <v>2</v>
      </c>
      <c r="AD624">
        <v>2</v>
      </c>
      <c r="AE624">
        <v>10</v>
      </c>
      <c r="AF624">
        <v>2</v>
      </c>
      <c r="AG624">
        <v>2</v>
      </c>
      <c r="AH624">
        <v>2</v>
      </c>
      <c r="AI624">
        <v>2</v>
      </c>
      <c r="AJ624">
        <v>2</v>
      </c>
      <c r="AK624">
        <v>2</v>
      </c>
      <c r="AL624">
        <v>2</v>
      </c>
      <c r="AM624">
        <v>2</v>
      </c>
      <c r="AN624">
        <v>2</v>
      </c>
      <c r="AO624">
        <v>2</v>
      </c>
      <c r="AP624">
        <v>2</v>
      </c>
      <c r="AQ624">
        <v>2</v>
      </c>
      <c r="AR624">
        <v>2</v>
      </c>
      <c r="AS624">
        <v>11</v>
      </c>
      <c r="AT624">
        <v>11</v>
      </c>
      <c r="AU624">
        <v>10</v>
      </c>
      <c r="AV624">
        <v>10</v>
      </c>
      <c r="AW624">
        <v>10</v>
      </c>
      <c r="AX624">
        <v>2</v>
      </c>
    </row>
    <row r="625" spans="1:50" x14ac:dyDescent="0.25">
      <c r="A625">
        <v>113</v>
      </c>
      <c r="B625" t="s">
        <v>119</v>
      </c>
      <c r="C625">
        <v>11</v>
      </c>
      <c r="D625" t="s">
        <v>95</v>
      </c>
      <c r="E625">
        <v>1</v>
      </c>
      <c r="F625" t="s">
        <v>96</v>
      </c>
      <c r="G625">
        <v>101</v>
      </c>
      <c r="H625">
        <v>86</v>
      </c>
      <c r="I625">
        <v>93</v>
      </c>
      <c r="J625">
        <v>103</v>
      </c>
      <c r="K625">
        <v>115</v>
      </c>
      <c r="L625">
        <v>121</v>
      </c>
      <c r="M625">
        <v>121</v>
      </c>
      <c r="N625">
        <v>121</v>
      </c>
      <c r="O625">
        <v>49</v>
      </c>
      <c r="P625">
        <v>40</v>
      </c>
      <c r="Q625">
        <v>102</v>
      </c>
      <c r="R625">
        <v>100</v>
      </c>
      <c r="S625">
        <v>40</v>
      </c>
      <c r="T625">
        <v>102</v>
      </c>
      <c r="U625">
        <v>98</v>
      </c>
      <c r="V625">
        <v>97</v>
      </c>
      <c r="W625">
        <v>35</v>
      </c>
      <c r="X625">
        <v>35</v>
      </c>
      <c r="Y625">
        <v>35</v>
      </c>
      <c r="Z625">
        <v>91</v>
      </c>
      <c r="AA625">
        <v>90</v>
      </c>
      <c r="AB625">
        <v>30</v>
      </c>
      <c r="AC625">
        <v>31</v>
      </c>
      <c r="AD625">
        <v>32</v>
      </c>
      <c r="AE625">
        <v>32</v>
      </c>
      <c r="AF625">
        <v>32</v>
      </c>
      <c r="AG625">
        <v>32</v>
      </c>
      <c r="AH625">
        <v>32</v>
      </c>
      <c r="AI625">
        <v>34</v>
      </c>
      <c r="AJ625">
        <v>34</v>
      </c>
      <c r="AK625">
        <v>32</v>
      </c>
      <c r="AL625">
        <v>32</v>
      </c>
      <c r="AM625">
        <v>32</v>
      </c>
      <c r="AN625">
        <v>92</v>
      </c>
      <c r="AO625">
        <v>94</v>
      </c>
      <c r="AP625">
        <v>32</v>
      </c>
      <c r="AQ625">
        <v>32</v>
      </c>
      <c r="AR625">
        <v>92</v>
      </c>
      <c r="AS625">
        <v>32</v>
      </c>
      <c r="AT625">
        <v>32</v>
      </c>
      <c r="AU625">
        <v>31</v>
      </c>
      <c r="AV625">
        <v>30</v>
      </c>
      <c r="AW625">
        <v>30</v>
      </c>
      <c r="AX625">
        <v>30</v>
      </c>
    </row>
    <row r="626" spans="1:50" x14ac:dyDescent="0.25">
      <c r="A626">
        <v>113</v>
      </c>
      <c r="B626" t="s">
        <v>119</v>
      </c>
      <c r="C626">
        <v>11</v>
      </c>
      <c r="D626" t="s">
        <v>95</v>
      </c>
      <c r="E626">
        <v>1</v>
      </c>
      <c r="F626" t="s">
        <v>96</v>
      </c>
      <c r="G626">
        <v>39</v>
      </c>
      <c r="H626">
        <v>42</v>
      </c>
      <c r="I626">
        <v>33</v>
      </c>
      <c r="J626">
        <v>33</v>
      </c>
      <c r="K626">
        <v>42</v>
      </c>
      <c r="L626">
        <v>32</v>
      </c>
      <c r="M626">
        <v>31</v>
      </c>
      <c r="N626">
        <v>27</v>
      </c>
      <c r="O626">
        <v>27</v>
      </c>
      <c r="P626">
        <v>35</v>
      </c>
      <c r="Q626">
        <v>32</v>
      </c>
      <c r="R626">
        <v>28</v>
      </c>
      <c r="S626">
        <v>30</v>
      </c>
      <c r="T626">
        <v>41</v>
      </c>
      <c r="U626">
        <v>32</v>
      </c>
      <c r="V626">
        <v>34</v>
      </c>
      <c r="W626">
        <v>28</v>
      </c>
      <c r="X626">
        <v>25</v>
      </c>
      <c r="Y626">
        <v>37</v>
      </c>
      <c r="Z626">
        <v>36</v>
      </c>
      <c r="AA626">
        <v>32</v>
      </c>
      <c r="AB626">
        <v>32</v>
      </c>
      <c r="AC626">
        <v>41</v>
      </c>
      <c r="AD626">
        <v>33</v>
      </c>
      <c r="AE626">
        <v>31</v>
      </c>
      <c r="AF626">
        <v>26</v>
      </c>
      <c r="AG626">
        <v>26</v>
      </c>
      <c r="AH626">
        <v>21</v>
      </c>
      <c r="AI626">
        <v>23</v>
      </c>
      <c r="AJ626">
        <v>27</v>
      </c>
      <c r="AK626">
        <v>27</v>
      </c>
      <c r="AL626">
        <v>27</v>
      </c>
      <c r="AM626">
        <v>28</v>
      </c>
      <c r="AN626">
        <v>32</v>
      </c>
      <c r="AO626">
        <v>21</v>
      </c>
      <c r="AP626">
        <v>22</v>
      </c>
      <c r="AQ626">
        <v>31</v>
      </c>
      <c r="AR626">
        <v>28</v>
      </c>
      <c r="AS626">
        <v>30</v>
      </c>
      <c r="AT626">
        <v>30</v>
      </c>
      <c r="AU626">
        <v>23</v>
      </c>
      <c r="AV626">
        <v>26</v>
      </c>
      <c r="AW626">
        <v>26</v>
      </c>
      <c r="AX626">
        <v>21</v>
      </c>
    </row>
    <row r="627" spans="1:50" x14ac:dyDescent="0.25">
      <c r="A627">
        <v>113</v>
      </c>
      <c r="B627" t="s">
        <v>119</v>
      </c>
      <c r="C627">
        <v>11</v>
      </c>
      <c r="D627" t="s">
        <v>95</v>
      </c>
      <c r="E627">
        <v>1</v>
      </c>
      <c r="F627" t="s">
        <v>96</v>
      </c>
      <c r="G627">
        <v>99</v>
      </c>
      <c r="H627">
        <v>107</v>
      </c>
      <c r="I627">
        <v>107</v>
      </c>
      <c r="J627">
        <v>110</v>
      </c>
      <c r="K627">
        <v>106</v>
      </c>
      <c r="L627">
        <v>106</v>
      </c>
      <c r="M627">
        <v>106</v>
      </c>
      <c r="N627">
        <v>106</v>
      </c>
      <c r="O627">
        <v>106</v>
      </c>
      <c r="P627">
        <v>106</v>
      </c>
      <c r="Q627">
        <v>106</v>
      </c>
      <c r="R627">
        <v>106</v>
      </c>
      <c r="S627">
        <v>106</v>
      </c>
      <c r="T627">
        <v>106</v>
      </c>
      <c r="U627">
        <v>106</v>
      </c>
      <c r="V627">
        <v>106</v>
      </c>
      <c r="W627">
        <v>106</v>
      </c>
      <c r="X627">
        <v>106</v>
      </c>
      <c r="Y627">
        <v>106</v>
      </c>
      <c r="Z627">
        <v>106</v>
      </c>
      <c r="AA627">
        <v>106</v>
      </c>
      <c r="AB627">
        <v>106</v>
      </c>
      <c r="AC627">
        <v>106</v>
      </c>
      <c r="AD627">
        <v>106</v>
      </c>
      <c r="AE627">
        <v>110</v>
      </c>
      <c r="AF627">
        <v>106</v>
      </c>
      <c r="AG627">
        <v>106</v>
      </c>
      <c r="AH627">
        <v>110</v>
      </c>
      <c r="AI627">
        <v>106</v>
      </c>
      <c r="AJ627">
        <v>106</v>
      </c>
      <c r="AK627">
        <v>110</v>
      </c>
      <c r="AL627">
        <v>110</v>
      </c>
      <c r="AM627">
        <v>110</v>
      </c>
      <c r="AN627">
        <v>108</v>
      </c>
      <c r="AO627">
        <v>102</v>
      </c>
      <c r="AP627">
        <v>102</v>
      </c>
      <c r="AQ627">
        <v>102</v>
      </c>
      <c r="AR627">
        <v>102</v>
      </c>
      <c r="AS627">
        <v>102</v>
      </c>
      <c r="AT627">
        <v>102</v>
      </c>
      <c r="AU627">
        <v>101</v>
      </c>
      <c r="AV627">
        <v>97</v>
      </c>
      <c r="AW627">
        <v>97</v>
      </c>
      <c r="AX627">
        <v>97</v>
      </c>
    </row>
    <row r="628" spans="1:50" x14ac:dyDescent="0.25">
      <c r="A628">
        <v>117</v>
      </c>
      <c r="B628" t="s">
        <v>376</v>
      </c>
      <c r="C628">
        <v>11</v>
      </c>
      <c r="D628" t="s">
        <v>95</v>
      </c>
      <c r="E628">
        <v>1</v>
      </c>
      <c r="F628" t="s">
        <v>96</v>
      </c>
      <c r="G628">
        <v>48</v>
      </c>
      <c r="H628">
        <v>48</v>
      </c>
      <c r="I628">
        <v>49</v>
      </c>
      <c r="J628">
        <v>47</v>
      </c>
      <c r="K628">
        <v>48</v>
      </c>
      <c r="L628">
        <v>49</v>
      </c>
      <c r="M628">
        <v>48</v>
      </c>
      <c r="N628">
        <v>51</v>
      </c>
      <c r="O628">
        <v>49</v>
      </c>
      <c r="P628">
        <v>48</v>
      </c>
      <c r="Q628">
        <v>48</v>
      </c>
      <c r="R628">
        <v>48</v>
      </c>
      <c r="S628">
        <v>49</v>
      </c>
      <c r="T628">
        <v>49</v>
      </c>
      <c r="U628">
        <v>48</v>
      </c>
      <c r="V628">
        <v>47</v>
      </c>
      <c r="W628">
        <v>50</v>
      </c>
      <c r="X628">
        <v>47</v>
      </c>
      <c r="Y628">
        <v>47</v>
      </c>
      <c r="Z628">
        <v>48</v>
      </c>
      <c r="AA628">
        <v>47</v>
      </c>
      <c r="AB628">
        <v>48</v>
      </c>
      <c r="AC628">
        <v>48</v>
      </c>
      <c r="AD628">
        <v>48</v>
      </c>
      <c r="AE628">
        <v>48</v>
      </c>
      <c r="AF628">
        <v>48</v>
      </c>
      <c r="AG628">
        <v>48</v>
      </c>
      <c r="AH628">
        <v>47</v>
      </c>
      <c r="AI628">
        <v>48</v>
      </c>
      <c r="AJ628">
        <v>47</v>
      </c>
      <c r="AK628">
        <v>48</v>
      </c>
      <c r="AL628">
        <v>48</v>
      </c>
      <c r="AM628">
        <v>48</v>
      </c>
      <c r="AN628">
        <v>45</v>
      </c>
      <c r="AO628">
        <v>42</v>
      </c>
      <c r="AP628">
        <v>48</v>
      </c>
      <c r="AQ628">
        <v>48</v>
      </c>
      <c r="AR628">
        <v>48</v>
      </c>
      <c r="AS628">
        <v>48</v>
      </c>
      <c r="AT628">
        <v>48</v>
      </c>
      <c r="AU628">
        <v>45</v>
      </c>
      <c r="AV628">
        <v>48</v>
      </c>
      <c r="AW628">
        <v>48</v>
      </c>
      <c r="AX628">
        <v>48</v>
      </c>
    </row>
    <row r="629" spans="1:50" x14ac:dyDescent="0.25">
      <c r="A629">
        <v>325</v>
      </c>
      <c r="B629" t="s">
        <v>2100</v>
      </c>
      <c r="C629">
        <v>32</v>
      </c>
      <c r="D629" t="s">
        <v>1045</v>
      </c>
      <c r="E629">
        <v>3</v>
      </c>
      <c r="F629" t="s">
        <v>206</v>
      </c>
      <c r="G629">
        <v>115</v>
      </c>
      <c r="H629">
        <v>114</v>
      </c>
      <c r="I629">
        <v>112</v>
      </c>
      <c r="J629">
        <v>115</v>
      </c>
      <c r="K629">
        <v>115</v>
      </c>
      <c r="L629">
        <v>114</v>
      </c>
      <c r="M629">
        <v>115</v>
      </c>
      <c r="N629">
        <v>51</v>
      </c>
      <c r="O629">
        <v>51</v>
      </c>
      <c r="P629">
        <v>50</v>
      </c>
      <c r="Q629">
        <v>51</v>
      </c>
      <c r="R629">
        <v>51</v>
      </c>
      <c r="S629">
        <v>50</v>
      </c>
      <c r="T629">
        <v>51</v>
      </c>
      <c r="U629">
        <v>50</v>
      </c>
      <c r="V629">
        <v>50</v>
      </c>
      <c r="W629">
        <v>50</v>
      </c>
      <c r="X629">
        <v>50</v>
      </c>
      <c r="Y629">
        <v>51</v>
      </c>
      <c r="Z629">
        <v>50</v>
      </c>
      <c r="AA629">
        <v>50</v>
      </c>
      <c r="AB629">
        <v>74</v>
      </c>
      <c r="AC629">
        <v>73</v>
      </c>
      <c r="AD629">
        <v>74</v>
      </c>
      <c r="AE629">
        <v>74</v>
      </c>
      <c r="AF629">
        <v>73</v>
      </c>
      <c r="AG629">
        <v>73</v>
      </c>
      <c r="AH629">
        <v>72</v>
      </c>
      <c r="AI629">
        <v>72</v>
      </c>
      <c r="AJ629">
        <v>73</v>
      </c>
      <c r="AK629">
        <v>73</v>
      </c>
      <c r="AL629">
        <v>74</v>
      </c>
      <c r="AM629">
        <v>74</v>
      </c>
      <c r="AN629">
        <v>73</v>
      </c>
      <c r="AO629">
        <v>74</v>
      </c>
      <c r="AP629">
        <v>73</v>
      </c>
      <c r="AQ629">
        <v>74</v>
      </c>
      <c r="AR629">
        <v>74</v>
      </c>
      <c r="AS629">
        <v>73</v>
      </c>
      <c r="AT629">
        <v>74</v>
      </c>
      <c r="AU629">
        <v>74</v>
      </c>
      <c r="AV629">
        <v>74</v>
      </c>
      <c r="AW629">
        <v>74</v>
      </c>
      <c r="AX629">
        <v>74</v>
      </c>
    </row>
    <row r="630" spans="1:50" x14ac:dyDescent="0.25">
      <c r="A630">
        <v>113</v>
      </c>
      <c r="B630" t="s">
        <v>119</v>
      </c>
      <c r="C630">
        <v>11</v>
      </c>
      <c r="D630" t="s">
        <v>95</v>
      </c>
      <c r="E630">
        <v>1</v>
      </c>
      <c r="F630" t="s">
        <v>96</v>
      </c>
      <c r="G630">
        <v>159</v>
      </c>
      <c r="H630">
        <v>159</v>
      </c>
      <c r="I630">
        <v>177</v>
      </c>
      <c r="J630">
        <v>177</v>
      </c>
      <c r="K630">
        <v>179</v>
      </c>
      <c r="L630">
        <v>180</v>
      </c>
      <c r="M630">
        <v>177</v>
      </c>
      <c r="N630">
        <v>178</v>
      </c>
      <c r="O630">
        <v>177</v>
      </c>
      <c r="P630">
        <v>177</v>
      </c>
      <c r="Q630">
        <v>177</v>
      </c>
      <c r="R630">
        <v>177</v>
      </c>
      <c r="S630">
        <v>176</v>
      </c>
      <c r="T630">
        <v>176</v>
      </c>
      <c r="U630">
        <v>177</v>
      </c>
      <c r="V630">
        <v>177</v>
      </c>
      <c r="W630">
        <v>177</v>
      </c>
      <c r="X630">
        <v>177</v>
      </c>
      <c r="Y630">
        <v>189</v>
      </c>
      <c r="Z630">
        <v>177</v>
      </c>
      <c r="AA630">
        <v>177</v>
      </c>
      <c r="AB630">
        <v>180</v>
      </c>
      <c r="AC630">
        <v>177</v>
      </c>
      <c r="AD630">
        <v>175</v>
      </c>
      <c r="AE630">
        <v>175</v>
      </c>
      <c r="AF630">
        <v>176</v>
      </c>
      <c r="AG630">
        <v>60</v>
      </c>
      <c r="AH630">
        <v>57</v>
      </c>
      <c r="AI630">
        <v>74</v>
      </c>
      <c r="AJ630">
        <v>87</v>
      </c>
      <c r="AK630">
        <v>57</v>
      </c>
      <c r="AL630">
        <v>57</v>
      </c>
      <c r="AM630">
        <v>57</v>
      </c>
      <c r="AN630">
        <v>57</v>
      </c>
      <c r="AO630">
        <v>58</v>
      </c>
      <c r="AP630">
        <v>58</v>
      </c>
      <c r="AQ630">
        <v>58</v>
      </c>
      <c r="AR630">
        <v>58</v>
      </c>
      <c r="AS630">
        <v>58</v>
      </c>
      <c r="AT630">
        <v>58</v>
      </c>
      <c r="AU630">
        <v>57</v>
      </c>
      <c r="AV630">
        <v>57</v>
      </c>
      <c r="AW630">
        <v>57</v>
      </c>
      <c r="AX630">
        <v>56</v>
      </c>
    </row>
    <row r="631" spans="1:50" x14ac:dyDescent="0.25">
      <c r="A631">
        <v>113</v>
      </c>
      <c r="B631" t="s">
        <v>119</v>
      </c>
      <c r="C631">
        <v>11</v>
      </c>
      <c r="D631" t="s">
        <v>95</v>
      </c>
      <c r="E631">
        <v>1</v>
      </c>
      <c r="F631" t="s">
        <v>96</v>
      </c>
      <c r="G631">
        <v>2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>
        <v>2</v>
      </c>
      <c r="V631">
        <v>2</v>
      </c>
      <c r="W631">
        <v>2</v>
      </c>
      <c r="X631">
        <v>2</v>
      </c>
      <c r="Y631">
        <v>2</v>
      </c>
      <c r="Z631">
        <v>2</v>
      </c>
      <c r="AA631">
        <v>2</v>
      </c>
      <c r="AB631">
        <v>2</v>
      </c>
      <c r="AC631">
        <v>2</v>
      </c>
      <c r="AD631">
        <v>2</v>
      </c>
      <c r="AE631">
        <v>2</v>
      </c>
      <c r="AF631">
        <v>2</v>
      </c>
      <c r="AG631">
        <v>2</v>
      </c>
      <c r="AH631">
        <v>2</v>
      </c>
      <c r="AI631">
        <v>2</v>
      </c>
      <c r="AJ631">
        <v>2</v>
      </c>
      <c r="AK631">
        <v>2</v>
      </c>
      <c r="AL631">
        <v>2</v>
      </c>
      <c r="AM631">
        <v>2</v>
      </c>
      <c r="AN631">
        <v>2</v>
      </c>
      <c r="AO631">
        <v>2</v>
      </c>
      <c r="AP631">
        <v>2</v>
      </c>
      <c r="AQ631">
        <v>2</v>
      </c>
      <c r="AR631">
        <v>2</v>
      </c>
      <c r="AS631">
        <v>2</v>
      </c>
      <c r="AT631">
        <v>2</v>
      </c>
      <c r="AU631">
        <v>2</v>
      </c>
      <c r="AV631">
        <v>2</v>
      </c>
      <c r="AW631">
        <v>2</v>
      </c>
      <c r="AX631">
        <v>2</v>
      </c>
    </row>
    <row r="632" spans="1:50" x14ac:dyDescent="0.25">
      <c r="A632">
        <v>113</v>
      </c>
      <c r="B632" t="s">
        <v>119</v>
      </c>
      <c r="C632">
        <v>11</v>
      </c>
      <c r="D632" t="s">
        <v>95</v>
      </c>
      <c r="E632">
        <v>1</v>
      </c>
      <c r="F632" t="s">
        <v>96</v>
      </c>
      <c r="G632">
        <v>60</v>
      </c>
      <c r="H632">
        <v>60</v>
      </c>
      <c r="I632">
        <v>60</v>
      </c>
      <c r="J632">
        <v>58</v>
      </c>
      <c r="K632">
        <v>60</v>
      </c>
      <c r="L632">
        <v>60</v>
      </c>
      <c r="M632">
        <v>60</v>
      </c>
      <c r="N632">
        <v>60</v>
      </c>
      <c r="O632">
        <v>60</v>
      </c>
      <c r="P632">
        <v>62</v>
      </c>
      <c r="Q632">
        <v>64</v>
      </c>
      <c r="R632">
        <v>66</v>
      </c>
      <c r="S632">
        <v>62</v>
      </c>
      <c r="T632">
        <v>64</v>
      </c>
      <c r="U632">
        <v>60</v>
      </c>
      <c r="V632">
        <v>60</v>
      </c>
      <c r="W632">
        <v>61</v>
      </c>
      <c r="X632">
        <v>62</v>
      </c>
      <c r="Y632">
        <v>59</v>
      </c>
      <c r="Z632">
        <v>64</v>
      </c>
      <c r="AA632">
        <v>64</v>
      </c>
      <c r="AB632">
        <v>64</v>
      </c>
      <c r="AC632">
        <v>63</v>
      </c>
      <c r="AD632">
        <v>62</v>
      </c>
      <c r="AE632">
        <v>62</v>
      </c>
      <c r="AF632">
        <v>60</v>
      </c>
      <c r="AG632">
        <v>60</v>
      </c>
      <c r="AH632">
        <v>60</v>
      </c>
      <c r="AI632">
        <v>60</v>
      </c>
      <c r="AJ632">
        <v>58</v>
      </c>
      <c r="AK632">
        <v>58</v>
      </c>
      <c r="AL632">
        <v>60</v>
      </c>
      <c r="AM632">
        <v>60</v>
      </c>
      <c r="AN632">
        <v>62</v>
      </c>
      <c r="AO632">
        <v>62</v>
      </c>
      <c r="AP632">
        <v>62</v>
      </c>
      <c r="AQ632">
        <v>62</v>
      </c>
      <c r="AR632">
        <v>64</v>
      </c>
      <c r="AS632">
        <v>64</v>
      </c>
      <c r="AT632">
        <v>63</v>
      </c>
      <c r="AU632">
        <v>62</v>
      </c>
      <c r="AV632">
        <v>64</v>
      </c>
      <c r="AW632">
        <v>64</v>
      </c>
      <c r="AX632">
        <v>66</v>
      </c>
    </row>
    <row r="633" spans="1:50" x14ac:dyDescent="0.25">
      <c r="A633">
        <v>113</v>
      </c>
      <c r="B633" t="s">
        <v>119</v>
      </c>
      <c r="C633">
        <v>11</v>
      </c>
      <c r="D633" t="s">
        <v>95</v>
      </c>
      <c r="E633">
        <v>1</v>
      </c>
      <c r="F633" t="s">
        <v>96</v>
      </c>
      <c r="G633">
        <v>47</v>
      </c>
      <c r="H633">
        <v>47</v>
      </c>
      <c r="I633">
        <v>48</v>
      </c>
      <c r="J633">
        <v>49</v>
      </c>
      <c r="K633">
        <v>49</v>
      </c>
      <c r="L633">
        <v>47</v>
      </c>
      <c r="M633">
        <v>48</v>
      </c>
      <c r="N633">
        <v>47</v>
      </c>
      <c r="O633">
        <v>47</v>
      </c>
      <c r="P633">
        <v>48</v>
      </c>
      <c r="Q633">
        <v>48</v>
      </c>
      <c r="R633">
        <v>41</v>
      </c>
      <c r="S633">
        <v>41</v>
      </c>
      <c r="T633">
        <v>44</v>
      </c>
      <c r="U633">
        <v>44</v>
      </c>
      <c r="V633">
        <v>44</v>
      </c>
      <c r="W633">
        <v>43</v>
      </c>
      <c r="X633">
        <v>42</v>
      </c>
      <c r="Y633">
        <v>41</v>
      </c>
      <c r="Z633">
        <v>41</v>
      </c>
      <c r="AA633">
        <v>42</v>
      </c>
      <c r="AB633">
        <v>42</v>
      </c>
      <c r="AC633">
        <v>52</v>
      </c>
      <c r="AD633">
        <v>52</v>
      </c>
      <c r="AE633">
        <v>15</v>
      </c>
      <c r="AF633">
        <v>15</v>
      </c>
      <c r="AG633">
        <v>15</v>
      </c>
      <c r="AH633">
        <v>15</v>
      </c>
      <c r="AI633">
        <v>15</v>
      </c>
      <c r="AJ633">
        <v>15</v>
      </c>
      <c r="AK633">
        <v>15</v>
      </c>
      <c r="AL633">
        <v>15</v>
      </c>
      <c r="AM633">
        <v>15</v>
      </c>
      <c r="AN633">
        <v>15</v>
      </c>
      <c r="AO633">
        <v>15</v>
      </c>
      <c r="AP633">
        <v>15</v>
      </c>
      <c r="AQ633">
        <v>15</v>
      </c>
      <c r="AR633">
        <v>15</v>
      </c>
      <c r="AS633">
        <v>15</v>
      </c>
      <c r="AT633">
        <v>15</v>
      </c>
      <c r="AU633">
        <v>15</v>
      </c>
      <c r="AV633">
        <v>15</v>
      </c>
      <c r="AW633">
        <v>15</v>
      </c>
      <c r="AX633">
        <v>15</v>
      </c>
    </row>
    <row r="634" spans="1:50" x14ac:dyDescent="0.25">
      <c r="A634">
        <v>113</v>
      </c>
      <c r="B634" t="s">
        <v>119</v>
      </c>
      <c r="C634">
        <v>11</v>
      </c>
      <c r="D634" t="s">
        <v>95</v>
      </c>
      <c r="E634">
        <v>1</v>
      </c>
      <c r="F634" t="s">
        <v>96</v>
      </c>
      <c r="G634">
        <v>10</v>
      </c>
      <c r="H634">
        <v>10</v>
      </c>
      <c r="I634">
        <v>10</v>
      </c>
      <c r="J634">
        <v>10</v>
      </c>
      <c r="K634">
        <v>10</v>
      </c>
      <c r="L634">
        <v>10</v>
      </c>
      <c r="M634">
        <v>10</v>
      </c>
      <c r="N634">
        <v>10</v>
      </c>
      <c r="O634">
        <v>10</v>
      </c>
      <c r="P634">
        <v>10</v>
      </c>
      <c r="Q634">
        <v>10</v>
      </c>
      <c r="R634">
        <v>10</v>
      </c>
      <c r="S634">
        <v>10</v>
      </c>
      <c r="T634">
        <v>10</v>
      </c>
      <c r="U634">
        <v>10</v>
      </c>
      <c r="V634">
        <v>10</v>
      </c>
      <c r="W634">
        <v>10</v>
      </c>
      <c r="X634">
        <v>10</v>
      </c>
      <c r="Y634">
        <v>10</v>
      </c>
      <c r="Z634">
        <v>10</v>
      </c>
      <c r="AA634">
        <v>10</v>
      </c>
      <c r="AB634">
        <v>10</v>
      </c>
      <c r="AC634">
        <v>10</v>
      </c>
      <c r="AD634">
        <v>10</v>
      </c>
      <c r="AE634">
        <v>10</v>
      </c>
      <c r="AF634">
        <v>10</v>
      </c>
      <c r="AG634">
        <v>10</v>
      </c>
      <c r="AH634">
        <v>10</v>
      </c>
      <c r="AI634">
        <v>10</v>
      </c>
      <c r="AJ634">
        <v>10</v>
      </c>
      <c r="AK634">
        <v>10</v>
      </c>
      <c r="AL634">
        <v>10</v>
      </c>
      <c r="AM634">
        <v>10</v>
      </c>
      <c r="AN634">
        <v>10</v>
      </c>
      <c r="AO634">
        <v>10</v>
      </c>
      <c r="AP634">
        <v>10</v>
      </c>
      <c r="AQ634">
        <v>10</v>
      </c>
      <c r="AR634">
        <v>10</v>
      </c>
      <c r="AS634">
        <v>10</v>
      </c>
      <c r="AT634">
        <v>10</v>
      </c>
      <c r="AU634">
        <v>10</v>
      </c>
      <c r="AV634">
        <v>10</v>
      </c>
      <c r="AW634">
        <v>11</v>
      </c>
      <c r="AX634">
        <v>11</v>
      </c>
    </row>
    <row r="635" spans="1:50" x14ac:dyDescent="0.25">
      <c r="A635">
        <v>117</v>
      </c>
      <c r="B635" t="s">
        <v>376</v>
      </c>
      <c r="C635">
        <v>11</v>
      </c>
      <c r="D635" t="s">
        <v>95</v>
      </c>
      <c r="E635">
        <v>1</v>
      </c>
      <c r="F635" t="s">
        <v>96</v>
      </c>
      <c r="G635">
        <v>53</v>
      </c>
      <c r="H635">
        <v>53</v>
      </c>
      <c r="I635">
        <v>53</v>
      </c>
      <c r="J635">
        <v>53</v>
      </c>
      <c r="K635">
        <v>45</v>
      </c>
      <c r="L635">
        <v>53</v>
      </c>
      <c r="M635">
        <v>53</v>
      </c>
      <c r="N635">
        <v>53</v>
      </c>
      <c r="O635">
        <v>53</v>
      </c>
      <c r="P635">
        <v>53</v>
      </c>
      <c r="Q635">
        <v>53</v>
      </c>
      <c r="R635">
        <v>53</v>
      </c>
      <c r="S635">
        <v>53</v>
      </c>
      <c r="T635">
        <v>53</v>
      </c>
      <c r="U635">
        <v>53</v>
      </c>
      <c r="V635">
        <v>53</v>
      </c>
      <c r="W635">
        <v>53</v>
      </c>
      <c r="X635">
        <v>53</v>
      </c>
      <c r="Y635">
        <v>53</v>
      </c>
      <c r="Z635">
        <v>53</v>
      </c>
      <c r="AA635">
        <v>53</v>
      </c>
      <c r="AB635">
        <v>53</v>
      </c>
      <c r="AC635">
        <v>53</v>
      </c>
      <c r="AD635">
        <v>53</v>
      </c>
      <c r="AE635">
        <v>53</v>
      </c>
      <c r="AF635">
        <v>53</v>
      </c>
      <c r="AG635">
        <v>53</v>
      </c>
      <c r="AH635">
        <v>53</v>
      </c>
      <c r="AI635">
        <v>53</v>
      </c>
      <c r="AJ635">
        <v>53</v>
      </c>
      <c r="AK635">
        <v>53</v>
      </c>
      <c r="AL635">
        <v>53</v>
      </c>
      <c r="AM635">
        <v>53</v>
      </c>
      <c r="AN635">
        <v>53</v>
      </c>
      <c r="AO635">
        <v>53</v>
      </c>
      <c r="AP635">
        <v>53</v>
      </c>
      <c r="AQ635">
        <v>53</v>
      </c>
      <c r="AR635">
        <v>53</v>
      </c>
      <c r="AS635">
        <v>53</v>
      </c>
      <c r="AT635">
        <v>53</v>
      </c>
      <c r="AU635">
        <v>52</v>
      </c>
      <c r="AV635">
        <v>52</v>
      </c>
      <c r="AW635">
        <v>52</v>
      </c>
      <c r="AX635">
        <v>52</v>
      </c>
    </row>
    <row r="636" spans="1:50" x14ac:dyDescent="0.25">
      <c r="A636">
        <v>113</v>
      </c>
      <c r="B636" t="s">
        <v>119</v>
      </c>
      <c r="C636">
        <v>11</v>
      </c>
      <c r="D636" t="s">
        <v>95</v>
      </c>
      <c r="E636">
        <v>1</v>
      </c>
      <c r="F636" t="s">
        <v>96</v>
      </c>
      <c r="G636">
        <v>16</v>
      </c>
      <c r="H636">
        <v>16</v>
      </c>
      <c r="I636">
        <v>16</v>
      </c>
      <c r="J636">
        <v>17</v>
      </c>
      <c r="K636">
        <v>17</v>
      </c>
      <c r="L636">
        <v>17</v>
      </c>
      <c r="M636">
        <v>17</v>
      </c>
      <c r="N636">
        <v>16</v>
      </c>
      <c r="O636">
        <v>17</v>
      </c>
      <c r="P636">
        <v>20</v>
      </c>
      <c r="Q636">
        <v>19</v>
      </c>
      <c r="R636">
        <v>21</v>
      </c>
      <c r="S636">
        <v>20</v>
      </c>
      <c r="T636">
        <v>21</v>
      </c>
      <c r="U636">
        <v>18</v>
      </c>
      <c r="V636">
        <v>14</v>
      </c>
      <c r="W636">
        <v>19</v>
      </c>
      <c r="X636">
        <v>17</v>
      </c>
      <c r="Y636">
        <v>19</v>
      </c>
      <c r="Z636">
        <v>19</v>
      </c>
      <c r="AA636">
        <v>18</v>
      </c>
      <c r="AB636">
        <v>18</v>
      </c>
      <c r="AC636">
        <v>24</v>
      </c>
      <c r="AD636">
        <v>19</v>
      </c>
      <c r="AE636">
        <v>22</v>
      </c>
      <c r="AF636">
        <v>24</v>
      </c>
      <c r="AG636">
        <v>21</v>
      </c>
      <c r="AH636">
        <v>29</v>
      </c>
      <c r="AI636">
        <v>20</v>
      </c>
      <c r="AJ636">
        <v>10</v>
      </c>
      <c r="AK636">
        <v>21</v>
      </c>
      <c r="AL636">
        <v>24</v>
      </c>
      <c r="AM636">
        <v>14</v>
      </c>
      <c r="AN636">
        <v>10</v>
      </c>
      <c r="AO636">
        <v>12</v>
      </c>
      <c r="AP636">
        <v>12</v>
      </c>
      <c r="AQ636">
        <v>13</v>
      </c>
      <c r="AR636">
        <v>23</v>
      </c>
      <c r="AS636">
        <v>22</v>
      </c>
      <c r="AT636">
        <v>20</v>
      </c>
      <c r="AU636">
        <v>19</v>
      </c>
      <c r="AV636">
        <v>19</v>
      </c>
      <c r="AW636">
        <v>10</v>
      </c>
      <c r="AX636">
        <v>21</v>
      </c>
    </row>
    <row r="637" spans="1:50" x14ac:dyDescent="0.25">
      <c r="A637">
        <v>113</v>
      </c>
      <c r="B637" t="s">
        <v>119</v>
      </c>
      <c r="C637">
        <v>11</v>
      </c>
      <c r="D637" t="s">
        <v>95</v>
      </c>
      <c r="E637">
        <v>1</v>
      </c>
      <c r="F637" t="s">
        <v>96</v>
      </c>
      <c r="G637">
        <v>16</v>
      </c>
      <c r="H637">
        <v>17</v>
      </c>
      <c r="I637">
        <v>17</v>
      </c>
      <c r="J637">
        <v>17</v>
      </c>
      <c r="K637">
        <v>16</v>
      </c>
      <c r="L637">
        <v>17</v>
      </c>
      <c r="M637">
        <v>17</v>
      </c>
      <c r="N637">
        <v>17</v>
      </c>
      <c r="O637">
        <v>17</v>
      </c>
      <c r="P637">
        <v>18</v>
      </c>
      <c r="Q637">
        <v>16</v>
      </c>
      <c r="R637">
        <v>16</v>
      </c>
      <c r="S637">
        <v>17</v>
      </c>
      <c r="T637">
        <v>17</v>
      </c>
      <c r="U637">
        <v>17</v>
      </c>
      <c r="V637">
        <v>17</v>
      </c>
      <c r="W637">
        <v>17</v>
      </c>
      <c r="X637">
        <v>16</v>
      </c>
      <c r="Y637">
        <v>17</v>
      </c>
      <c r="Z637">
        <v>16</v>
      </c>
      <c r="AA637">
        <v>16</v>
      </c>
      <c r="AB637">
        <v>17</v>
      </c>
      <c r="AC637">
        <v>16</v>
      </c>
      <c r="AD637">
        <v>16</v>
      </c>
      <c r="AE637">
        <v>17</v>
      </c>
      <c r="AF637">
        <v>16</v>
      </c>
      <c r="AG637">
        <v>16</v>
      </c>
      <c r="AH637">
        <v>16</v>
      </c>
      <c r="AI637">
        <v>17</v>
      </c>
      <c r="AJ637">
        <v>16</v>
      </c>
      <c r="AK637">
        <v>17</v>
      </c>
      <c r="AL637">
        <v>16</v>
      </c>
      <c r="AM637">
        <v>17</v>
      </c>
      <c r="AN637">
        <v>16</v>
      </c>
      <c r="AO637">
        <v>17</v>
      </c>
      <c r="AP637">
        <v>18</v>
      </c>
      <c r="AQ637">
        <v>19</v>
      </c>
      <c r="AR637">
        <v>18</v>
      </c>
      <c r="AS637">
        <v>17</v>
      </c>
      <c r="AT637">
        <v>19</v>
      </c>
      <c r="AU637">
        <v>21</v>
      </c>
      <c r="AV637">
        <v>20</v>
      </c>
      <c r="AW637">
        <v>19</v>
      </c>
      <c r="AX637">
        <v>21</v>
      </c>
    </row>
    <row r="638" spans="1:50" x14ac:dyDescent="0.25">
      <c r="A638">
        <v>572</v>
      </c>
      <c r="B638" t="s">
        <v>791</v>
      </c>
      <c r="C638">
        <v>57</v>
      </c>
      <c r="D638" t="s">
        <v>142</v>
      </c>
      <c r="E638">
        <v>5</v>
      </c>
      <c r="F638" t="s">
        <v>143</v>
      </c>
      <c r="G638">
        <v>20</v>
      </c>
      <c r="H638">
        <v>20</v>
      </c>
      <c r="I638">
        <v>20</v>
      </c>
      <c r="J638">
        <v>20</v>
      </c>
      <c r="K638">
        <v>20</v>
      </c>
      <c r="L638">
        <v>20</v>
      </c>
      <c r="M638">
        <v>20</v>
      </c>
      <c r="N638">
        <v>20</v>
      </c>
      <c r="O638">
        <v>20</v>
      </c>
      <c r="P638">
        <v>20</v>
      </c>
      <c r="Q638">
        <v>20</v>
      </c>
      <c r="R638">
        <v>20</v>
      </c>
      <c r="S638">
        <v>20</v>
      </c>
      <c r="T638">
        <v>20</v>
      </c>
      <c r="U638">
        <v>20</v>
      </c>
      <c r="V638">
        <v>19</v>
      </c>
      <c r="W638">
        <v>19</v>
      </c>
      <c r="X638">
        <v>20</v>
      </c>
      <c r="Y638">
        <v>21</v>
      </c>
      <c r="Z638">
        <v>19</v>
      </c>
      <c r="AA638">
        <v>20</v>
      </c>
      <c r="AB638">
        <v>19</v>
      </c>
      <c r="AC638">
        <v>19</v>
      </c>
      <c r="AD638">
        <v>19</v>
      </c>
      <c r="AE638">
        <v>19</v>
      </c>
      <c r="AF638">
        <v>19</v>
      </c>
      <c r="AG638">
        <v>19</v>
      </c>
      <c r="AH638">
        <v>20</v>
      </c>
      <c r="AI638">
        <v>20</v>
      </c>
      <c r="AJ638">
        <v>20</v>
      </c>
      <c r="AK638">
        <v>20</v>
      </c>
      <c r="AL638">
        <v>21</v>
      </c>
      <c r="AM638">
        <v>21</v>
      </c>
      <c r="AN638">
        <v>21</v>
      </c>
      <c r="AO638">
        <v>21</v>
      </c>
      <c r="AP638">
        <v>21</v>
      </c>
      <c r="AQ638">
        <v>21</v>
      </c>
      <c r="AR638">
        <v>21</v>
      </c>
      <c r="AS638">
        <v>22</v>
      </c>
      <c r="AT638">
        <v>21</v>
      </c>
      <c r="AU638">
        <v>21</v>
      </c>
      <c r="AV638">
        <v>22</v>
      </c>
      <c r="AW638">
        <v>21</v>
      </c>
      <c r="AX638">
        <v>19</v>
      </c>
    </row>
    <row r="639" spans="1:50" x14ac:dyDescent="0.25">
      <c r="A639">
        <v>113</v>
      </c>
      <c r="B639" t="s">
        <v>119</v>
      </c>
      <c r="C639">
        <v>11</v>
      </c>
      <c r="D639" t="s">
        <v>95</v>
      </c>
      <c r="E639">
        <v>1</v>
      </c>
      <c r="F639" t="s">
        <v>96</v>
      </c>
      <c r="G639">
        <v>58</v>
      </c>
      <c r="H639">
        <v>66</v>
      </c>
      <c r="I639">
        <v>75</v>
      </c>
      <c r="J639">
        <v>83</v>
      </c>
      <c r="K639">
        <v>65</v>
      </c>
      <c r="L639">
        <v>72</v>
      </c>
      <c r="M639">
        <v>78</v>
      </c>
      <c r="N639">
        <v>89</v>
      </c>
      <c r="O639">
        <v>95</v>
      </c>
      <c r="P639">
        <v>68</v>
      </c>
      <c r="Q639">
        <v>80</v>
      </c>
      <c r="R639">
        <v>86</v>
      </c>
      <c r="S639">
        <v>94</v>
      </c>
      <c r="T639">
        <v>70</v>
      </c>
      <c r="U639">
        <v>77</v>
      </c>
      <c r="V639">
        <v>84</v>
      </c>
      <c r="W639">
        <v>91</v>
      </c>
      <c r="X639">
        <v>98</v>
      </c>
      <c r="Y639">
        <v>75</v>
      </c>
      <c r="Z639">
        <v>81</v>
      </c>
      <c r="AA639">
        <v>86</v>
      </c>
      <c r="AB639">
        <v>94</v>
      </c>
      <c r="AC639">
        <v>72</v>
      </c>
      <c r="AD639">
        <v>79</v>
      </c>
      <c r="AE639">
        <v>87</v>
      </c>
      <c r="AF639">
        <v>93</v>
      </c>
      <c r="AG639">
        <v>72</v>
      </c>
      <c r="AH639">
        <v>79</v>
      </c>
      <c r="AI639">
        <v>85</v>
      </c>
      <c r="AJ639">
        <v>92</v>
      </c>
      <c r="AK639">
        <v>97</v>
      </c>
      <c r="AL639">
        <v>73</v>
      </c>
      <c r="AM639">
        <v>80</v>
      </c>
      <c r="AN639">
        <v>85</v>
      </c>
      <c r="AO639">
        <v>93</v>
      </c>
      <c r="AP639">
        <v>213</v>
      </c>
      <c r="AQ639">
        <v>69</v>
      </c>
      <c r="AR639">
        <v>76</v>
      </c>
      <c r="AS639">
        <v>74</v>
      </c>
      <c r="AT639">
        <v>54</v>
      </c>
      <c r="AU639">
        <v>60</v>
      </c>
      <c r="AV639">
        <v>67</v>
      </c>
      <c r="AW639">
        <v>74</v>
      </c>
      <c r="AX639">
        <v>81</v>
      </c>
    </row>
    <row r="640" spans="1:50" x14ac:dyDescent="0.25">
      <c r="A640">
        <v>113</v>
      </c>
      <c r="B640" t="s">
        <v>119</v>
      </c>
      <c r="C640">
        <v>11</v>
      </c>
      <c r="D640" t="s">
        <v>95</v>
      </c>
      <c r="E640">
        <v>1</v>
      </c>
      <c r="F640" t="s">
        <v>96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  <c r="T640">
        <v>2</v>
      </c>
      <c r="U640">
        <v>2</v>
      </c>
      <c r="V640">
        <v>2</v>
      </c>
      <c r="W640">
        <v>2</v>
      </c>
      <c r="X640">
        <v>2</v>
      </c>
      <c r="Y640">
        <v>2</v>
      </c>
      <c r="Z640">
        <v>2</v>
      </c>
      <c r="AA640">
        <v>2</v>
      </c>
      <c r="AB640">
        <v>2</v>
      </c>
      <c r="AC640">
        <v>2</v>
      </c>
      <c r="AD640">
        <v>2</v>
      </c>
      <c r="AE640">
        <v>2</v>
      </c>
      <c r="AF640">
        <v>2</v>
      </c>
      <c r="AG640">
        <v>2</v>
      </c>
      <c r="AH640">
        <v>2</v>
      </c>
      <c r="AI640">
        <v>2</v>
      </c>
      <c r="AJ640">
        <v>2</v>
      </c>
      <c r="AK640">
        <v>2</v>
      </c>
      <c r="AL640">
        <v>2</v>
      </c>
      <c r="AM640">
        <v>2</v>
      </c>
      <c r="AN640">
        <v>2</v>
      </c>
      <c r="AO640">
        <v>2</v>
      </c>
      <c r="AP640">
        <v>2</v>
      </c>
      <c r="AQ640">
        <v>2</v>
      </c>
      <c r="AR640">
        <v>2</v>
      </c>
      <c r="AS640">
        <v>2</v>
      </c>
      <c r="AT640">
        <v>2</v>
      </c>
      <c r="AU640">
        <v>2</v>
      </c>
      <c r="AV640">
        <v>2</v>
      </c>
      <c r="AW640">
        <v>2</v>
      </c>
      <c r="AX640">
        <v>2</v>
      </c>
    </row>
    <row r="641" spans="1:50" x14ac:dyDescent="0.25">
      <c r="A641">
        <v>321</v>
      </c>
      <c r="B641" t="s">
        <v>1044</v>
      </c>
      <c r="C641">
        <v>32</v>
      </c>
      <c r="D641" t="s">
        <v>1045</v>
      </c>
      <c r="E641">
        <v>3</v>
      </c>
      <c r="F641" t="s">
        <v>206</v>
      </c>
      <c r="G641">
        <v>72</v>
      </c>
      <c r="H641">
        <v>74</v>
      </c>
      <c r="I641">
        <v>73</v>
      </c>
      <c r="J641">
        <v>72</v>
      </c>
      <c r="K641">
        <v>72</v>
      </c>
      <c r="L641">
        <v>72</v>
      </c>
      <c r="M641">
        <v>76</v>
      </c>
      <c r="N641">
        <v>72</v>
      </c>
      <c r="O641">
        <v>72</v>
      </c>
      <c r="P641">
        <v>75</v>
      </c>
      <c r="Q641">
        <v>73</v>
      </c>
      <c r="R641">
        <v>73</v>
      </c>
      <c r="S641">
        <v>71</v>
      </c>
      <c r="T641">
        <v>76</v>
      </c>
      <c r="U641">
        <v>77</v>
      </c>
      <c r="V641">
        <v>71</v>
      </c>
      <c r="W641">
        <v>74</v>
      </c>
      <c r="X641">
        <v>71</v>
      </c>
      <c r="Y641">
        <v>71</v>
      </c>
      <c r="Z641">
        <v>74</v>
      </c>
      <c r="AA641">
        <v>77</v>
      </c>
      <c r="AB641">
        <v>73</v>
      </c>
      <c r="AC641">
        <v>75</v>
      </c>
      <c r="AD641">
        <v>74</v>
      </c>
      <c r="AE641">
        <v>74</v>
      </c>
      <c r="AF641">
        <v>74</v>
      </c>
      <c r="AG641">
        <v>74</v>
      </c>
      <c r="AH641">
        <v>74</v>
      </c>
      <c r="AI641">
        <v>74</v>
      </c>
      <c r="AJ641">
        <v>77</v>
      </c>
      <c r="AK641">
        <v>74</v>
      </c>
      <c r="AL641">
        <v>71</v>
      </c>
      <c r="AM641">
        <v>73</v>
      </c>
      <c r="AN641">
        <v>73</v>
      </c>
      <c r="AO641">
        <v>73</v>
      </c>
      <c r="AP641">
        <v>72</v>
      </c>
      <c r="AQ641">
        <v>72</v>
      </c>
      <c r="AR641">
        <v>75</v>
      </c>
      <c r="AS641">
        <v>71</v>
      </c>
      <c r="AT641">
        <v>70</v>
      </c>
      <c r="AU641">
        <v>66</v>
      </c>
      <c r="AV641">
        <v>68</v>
      </c>
      <c r="AW641">
        <v>69</v>
      </c>
      <c r="AX641">
        <v>69</v>
      </c>
    </row>
    <row r="642" spans="1:50" x14ac:dyDescent="0.25">
      <c r="A642">
        <v>919</v>
      </c>
      <c r="B642" t="s">
        <v>1265</v>
      </c>
      <c r="C642">
        <v>91</v>
      </c>
      <c r="D642" t="s">
        <v>1266</v>
      </c>
      <c r="E642">
        <v>9</v>
      </c>
      <c r="F642" t="s">
        <v>1267</v>
      </c>
      <c r="G642">
        <v>49</v>
      </c>
      <c r="H642">
        <v>55</v>
      </c>
      <c r="I642">
        <v>56</v>
      </c>
      <c r="J642">
        <v>64</v>
      </c>
      <c r="K642">
        <v>67</v>
      </c>
      <c r="L642">
        <v>65</v>
      </c>
      <c r="M642">
        <v>58</v>
      </c>
      <c r="N642">
        <v>53</v>
      </c>
      <c r="O642">
        <v>50</v>
      </c>
      <c r="P642">
        <v>48</v>
      </c>
      <c r="Q642">
        <v>48</v>
      </c>
      <c r="R642">
        <v>46</v>
      </c>
      <c r="S642">
        <v>46</v>
      </c>
      <c r="T642">
        <v>46</v>
      </c>
      <c r="U642">
        <v>49</v>
      </c>
      <c r="V642">
        <v>49</v>
      </c>
      <c r="W642">
        <v>48</v>
      </c>
      <c r="X642">
        <v>48</v>
      </c>
      <c r="Y642">
        <v>48</v>
      </c>
      <c r="Z642">
        <v>46</v>
      </c>
      <c r="AA642">
        <v>46</v>
      </c>
      <c r="AB642">
        <v>43</v>
      </c>
      <c r="AC642">
        <v>43</v>
      </c>
      <c r="AD642">
        <v>45</v>
      </c>
      <c r="AE642">
        <v>49</v>
      </c>
      <c r="AF642">
        <v>49</v>
      </c>
      <c r="AG642">
        <v>49</v>
      </c>
      <c r="AH642">
        <v>58</v>
      </c>
      <c r="AI642">
        <v>58</v>
      </c>
      <c r="AJ642">
        <v>54</v>
      </c>
      <c r="AK642">
        <v>57</v>
      </c>
      <c r="AL642">
        <v>57</v>
      </c>
      <c r="AM642">
        <v>46</v>
      </c>
      <c r="AN642">
        <v>48</v>
      </c>
      <c r="AO642">
        <v>55</v>
      </c>
      <c r="AP642">
        <v>55</v>
      </c>
      <c r="AQ642">
        <v>54</v>
      </c>
      <c r="AR642">
        <v>56</v>
      </c>
      <c r="AS642">
        <v>55</v>
      </c>
      <c r="AT642">
        <v>58</v>
      </c>
      <c r="AU642">
        <v>56</v>
      </c>
      <c r="AV642">
        <v>55</v>
      </c>
      <c r="AW642">
        <v>72</v>
      </c>
      <c r="AX642">
        <v>73</v>
      </c>
    </row>
    <row r="643" spans="1:50" x14ac:dyDescent="0.25">
      <c r="A643">
        <v>113</v>
      </c>
      <c r="B643" t="s">
        <v>119</v>
      </c>
      <c r="C643">
        <v>11</v>
      </c>
      <c r="D643" t="s">
        <v>95</v>
      </c>
      <c r="E643">
        <v>1</v>
      </c>
      <c r="F643" t="s">
        <v>96</v>
      </c>
      <c r="G643">
        <v>7</v>
      </c>
      <c r="H643">
        <v>18</v>
      </c>
      <c r="I643">
        <v>20</v>
      </c>
      <c r="J643">
        <v>20</v>
      </c>
      <c r="K643">
        <v>18</v>
      </c>
      <c r="L643">
        <v>19</v>
      </c>
      <c r="M643">
        <v>19</v>
      </c>
      <c r="N643">
        <v>19</v>
      </c>
      <c r="O643">
        <v>16</v>
      </c>
      <c r="P643">
        <v>17</v>
      </c>
      <c r="Q643">
        <v>17</v>
      </c>
      <c r="R643">
        <v>18</v>
      </c>
      <c r="S643">
        <v>18</v>
      </c>
      <c r="T643">
        <v>19</v>
      </c>
      <c r="U643">
        <v>18</v>
      </c>
      <c r="V643">
        <v>19</v>
      </c>
      <c r="W643">
        <v>19</v>
      </c>
      <c r="X643">
        <v>17</v>
      </c>
      <c r="Y643">
        <v>19</v>
      </c>
      <c r="Z643">
        <v>20</v>
      </c>
      <c r="AA643">
        <v>18</v>
      </c>
      <c r="AB643">
        <v>19</v>
      </c>
      <c r="AC643">
        <v>18</v>
      </c>
      <c r="AD643">
        <v>18</v>
      </c>
      <c r="AE643">
        <v>19</v>
      </c>
      <c r="AF643">
        <v>19</v>
      </c>
      <c r="AG643">
        <v>20</v>
      </c>
      <c r="AH643">
        <v>18</v>
      </c>
      <c r="AI643">
        <v>19</v>
      </c>
      <c r="AJ643">
        <v>18</v>
      </c>
      <c r="AK643">
        <v>18</v>
      </c>
      <c r="AL643">
        <v>16</v>
      </c>
      <c r="AM643">
        <v>18</v>
      </c>
      <c r="AN643">
        <v>18</v>
      </c>
      <c r="AO643">
        <v>17</v>
      </c>
      <c r="AP643">
        <v>17</v>
      </c>
      <c r="AQ643">
        <v>18</v>
      </c>
      <c r="AR643">
        <v>17</v>
      </c>
      <c r="AS643">
        <v>17</v>
      </c>
      <c r="AT643">
        <v>17</v>
      </c>
      <c r="AU643">
        <v>18</v>
      </c>
      <c r="AV643">
        <v>17</v>
      </c>
      <c r="AW643">
        <v>16</v>
      </c>
      <c r="AX643">
        <v>20</v>
      </c>
    </row>
    <row r="644" spans="1:50" x14ac:dyDescent="0.25">
      <c r="A644">
        <v>113</v>
      </c>
      <c r="B644" t="s">
        <v>119</v>
      </c>
      <c r="C644">
        <v>11</v>
      </c>
      <c r="D644" t="s">
        <v>95</v>
      </c>
      <c r="E644">
        <v>1</v>
      </c>
      <c r="F644" t="s">
        <v>96</v>
      </c>
      <c r="G644">
        <v>20</v>
      </c>
      <c r="H644">
        <v>29</v>
      </c>
      <c r="I644">
        <v>21</v>
      </c>
      <c r="J644">
        <v>21</v>
      </c>
      <c r="K644">
        <v>40</v>
      </c>
      <c r="L644">
        <v>40</v>
      </c>
      <c r="M644">
        <v>45</v>
      </c>
      <c r="N644">
        <v>45</v>
      </c>
      <c r="O644">
        <v>45</v>
      </c>
      <c r="P644">
        <v>45</v>
      </c>
      <c r="Q644">
        <v>49</v>
      </c>
      <c r="R644">
        <v>55</v>
      </c>
      <c r="S644">
        <v>39</v>
      </c>
      <c r="T644">
        <v>39</v>
      </c>
      <c r="U644">
        <v>39</v>
      </c>
      <c r="V644">
        <v>39</v>
      </c>
      <c r="W644">
        <v>39</v>
      </c>
      <c r="X644">
        <v>39</v>
      </c>
      <c r="Y644">
        <v>39</v>
      </c>
      <c r="Z644">
        <v>23</v>
      </c>
      <c r="AA644">
        <v>32</v>
      </c>
      <c r="AB644">
        <v>40</v>
      </c>
      <c r="AC644">
        <v>24</v>
      </c>
      <c r="AD644">
        <v>19</v>
      </c>
      <c r="AE644">
        <v>40</v>
      </c>
      <c r="AF644">
        <v>38</v>
      </c>
      <c r="AG644">
        <v>25</v>
      </c>
      <c r="AH644">
        <v>44</v>
      </c>
      <c r="AI644">
        <v>46</v>
      </c>
      <c r="AJ644">
        <v>50</v>
      </c>
      <c r="AK644">
        <v>49</v>
      </c>
      <c r="AL644">
        <v>49</v>
      </c>
      <c r="AM644">
        <v>77</v>
      </c>
      <c r="AN644">
        <v>83</v>
      </c>
      <c r="AO644">
        <v>77</v>
      </c>
      <c r="AP644">
        <v>58</v>
      </c>
      <c r="AQ644">
        <v>19</v>
      </c>
      <c r="AR644">
        <v>39</v>
      </c>
      <c r="AS644">
        <v>20</v>
      </c>
      <c r="AT644">
        <v>22</v>
      </c>
      <c r="AU644">
        <v>30</v>
      </c>
      <c r="AV644">
        <v>30</v>
      </c>
      <c r="AW644">
        <v>38</v>
      </c>
      <c r="AX644">
        <v>58</v>
      </c>
    </row>
    <row r="645" spans="1:50" x14ac:dyDescent="0.25">
      <c r="A645">
        <v>113</v>
      </c>
      <c r="B645" t="s">
        <v>119</v>
      </c>
      <c r="C645">
        <v>11</v>
      </c>
      <c r="D645" t="s">
        <v>95</v>
      </c>
      <c r="E645">
        <v>1</v>
      </c>
      <c r="F645" t="s">
        <v>96</v>
      </c>
      <c r="G645">
        <v>45</v>
      </c>
      <c r="H645">
        <v>45</v>
      </c>
      <c r="I645">
        <v>45</v>
      </c>
      <c r="J645">
        <v>45</v>
      </c>
      <c r="K645">
        <v>45</v>
      </c>
      <c r="L645">
        <v>45</v>
      </c>
      <c r="M645">
        <v>45</v>
      </c>
      <c r="N645">
        <v>45</v>
      </c>
      <c r="O645">
        <v>45</v>
      </c>
      <c r="P645">
        <v>45</v>
      </c>
      <c r="Q645">
        <v>38</v>
      </c>
      <c r="R645">
        <v>38</v>
      </c>
      <c r="S645">
        <v>38</v>
      </c>
      <c r="T645">
        <v>38</v>
      </c>
      <c r="U645">
        <v>38</v>
      </c>
      <c r="V645">
        <v>38</v>
      </c>
      <c r="W645">
        <v>38</v>
      </c>
      <c r="X645">
        <v>38</v>
      </c>
      <c r="Y645">
        <v>38</v>
      </c>
      <c r="Z645">
        <v>38</v>
      </c>
      <c r="AA645">
        <v>38</v>
      </c>
      <c r="AB645">
        <v>38</v>
      </c>
      <c r="AC645">
        <v>37</v>
      </c>
      <c r="AD645">
        <v>38</v>
      </c>
      <c r="AE645">
        <v>2</v>
      </c>
      <c r="AF645">
        <v>2</v>
      </c>
      <c r="AG645">
        <v>2</v>
      </c>
      <c r="AH645">
        <v>2</v>
      </c>
      <c r="AI645">
        <v>2</v>
      </c>
      <c r="AJ645">
        <v>2</v>
      </c>
      <c r="AK645">
        <v>2</v>
      </c>
      <c r="AL645">
        <v>2</v>
      </c>
      <c r="AM645">
        <v>2</v>
      </c>
      <c r="AN645">
        <v>2</v>
      </c>
      <c r="AO645">
        <v>2</v>
      </c>
      <c r="AP645">
        <v>2</v>
      </c>
      <c r="AQ645">
        <v>2</v>
      </c>
      <c r="AR645">
        <v>2</v>
      </c>
      <c r="AS645">
        <v>2</v>
      </c>
      <c r="AT645">
        <v>2</v>
      </c>
      <c r="AU645">
        <v>2</v>
      </c>
      <c r="AV645">
        <v>2</v>
      </c>
      <c r="AW645">
        <v>2</v>
      </c>
      <c r="AX645">
        <v>2</v>
      </c>
    </row>
    <row r="646" spans="1:50" x14ac:dyDescent="0.25">
      <c r="A646">
        <v>113</v>
      </c>
      <c r="B646" t="s">
        <v>119</v>
      </c>
      <c r="C646">
        <v>11</v>
      </c>
      <c r="D646" t="s">
        <v>95</v>
      </c>
      <c r="E646">
        <v>1</v>
      </c>
      <c r="F646" t="s">
        <v>96</v>
      </c>
      <c r="G646">
        <v>30</v>
      </c>
      <c r="H646">
        <v>30</v>
      </c>
      <c r="I646">
        <v>30</v>
      </c>
      <c r="J646">
        <v>7</v>
      </c>
      <c r="K646">
        <v>30</v>
      </c>
      <c r="L646">
        <v>30</v>
      </c>
      <c r="M646">
        <v>30</v>
      </c>
      <c r="N646">
        <v>30</v>
      </c>
      <c r="O646">
        <v>30</v>
      </c>
      <c r="P646">
        <v>30</v>
      </c>
      <c r="Q646">
        <v>7</v>
      </c>
      <c r="R646">
        <v>30</v>
      </c>
      <c r="S646">
        <v>30</v>
      </c>
      <c r="T646">
        <v>30</v>
      </c>
      <c r="U646">
        <v>30</v>
      </c>
      <c r="V646">
        <v>30</v>
      </c>
      <c r="W646">
        <v>30</v>
      </c>
      <c r="X646">
        <v>30</v>
      </c>
      <c r="Y646">
        <v>30</v>
      </c>
      <c r="Z646">
        <v>30</v>
      </c>
      <c r="AA646">
        <v>30</v>
      </c>
      <c r="AB646">
        <v>30</v>
      </c>
      <c r="AC646">
        <v>30</v>
      </c>
      <c r="AD646">
        <v>30</v>
      </c>
      <c r="AE646">
        <v>7</v>
      </c>
      <c r="AF646">
        <v>31</v>
      </c>
      <c r="AG646">
        <v>31</v>
      </c>
      <c r="AH646">
        <v>7</v>
      </c>
      <c r="AI646">
        <v>31</v>
      </c>
      <c r="AJ646">
        <v>31</v>
      </c>
      <c r="AK646">
        <v>7</v>
      </c>
      <c r="AL646">
        <v>7</v>
      </c>
      <c r="AM646">
        <v>7</v>
      </c>
      <c r="AN646">
        <v>7</v>
      </c>
      <c r="AO646">
        <v>7</v>
      </c>
      <c r="AP646">
        <v>7</v>
      </c>
      <c r="AQ646">
        <v>7</v>
      </c>
      <c r="AR646">
        <v>7</v>
      </c>
      <c r="AS646">
        <v>2</v>
      </c>
      <c r="AT646">
        <v>7</v>
      </c>
      <c r="AU646">
        <v>7</v>
      </c>
      <c r="AV646">
        <v>31</v>
      </c>
      <c r="AW646">
        <v>31</v>
      </c>
      <c r="AX646">
        <v>31</v>
      </c>
    </row>
    <row r="647" spans="1:50" x14ac:dyDescent="0.25">
      <c r="A647">
        <v>114</v>
      </c>
      <c r="B647" t="s">
        <v>94</v>
      </c>
      <c r="C647">
        <v>11</v>
      </c>
      <c r="D647" t="s">
        <v>95</v>
      </c>
      <c r="E647">
        <v>1</v>
      </c>
      <c r="F647" t="s">
        <v>96</v>
      </c>
      <c r="G647">
        <v>18</v>
      </c>
      <c r="H647">
        <v>18</v>
      </c>
      <c r="I647">
        <v>18</v>
      </c>
      <c r="J647">
        <v>28</v>
      </c>
      <c r="K647">
        <v>28</v>
      </c>
      <c r="L647">
        <v>28</v>
      </c>
      <c r="M647">
        <v>28</v>
      </c>
      <c r="N647">
        <v>28</v>
      </c>
      <c r="O647">
        <v>40</v>
      </c>
      <c r="P647">
        <v>40</v>
      </c>
      <c r="Q647">
        <v>40</v>
      </c>
      <c r="R647">
        <v>40</v>
      </c>
      <c r="S647">
        <v>40</v>
      </c>
      <c r="T647">
        <v>40</v>
      </c>
      <c r="U647">
        <v>40</v>
      </c>
      <c r="V647">
        <v>40</v>
      </c>
      <c r="W647">
        <v>40</v>
      </c>
      <c r="X647">
        <v>40</v>
      </c>
      <c r="Y647">
        <v>40</v>
      </c>
      <c r="Z647">
        <v>40</v>
      </c>
      <c r="AA647">
        <v>40</v>
      </c>
      <c r="AB647">
        <v>40</v>
      </c>
      <c r="AC647">
        <v>40</v>
      </c>
      <c r="AD647">
        <v>40</v>
      </c>
      <c r="AE647">
        <v>40</v>
      </c>
      <c r="AF647">
        <v>40</v>
      </c>
      <c r="AG647">
        <v>40</v>
      </c>
      <c r="AH647">
        <v>40</v>
      </c>
      <c r="AI647">
        <v>40</v>
      </c>
      <c r="AJ647">
        <v>40</v>
      </c>
      <c r="AK647">
        <v>40</v>
      </c>
      <c r="AL647">
        <v>40</v>
      </c>
      <c r="AM647">
        <v>40</v>
      </c>
      <c r="AN647">
        <v>38</v>
      </c>
      <c r="AO647">
        <v>32</v>
      </c>
      <c r="AP647">
        <v>32</v>
      </c>
      <c r="AQ647">
        <v>32</v>
      </c>
      <c r="AR647">
        <v>32</v>
      </c>
      <c r="AS647">
        <v>24</v>
      </c>
      <c r="AT647">
        <v>24</v>
      </c>
      <c r="AU647">
        <v>23</v>
      </c>
      <c r="AV647">
        <v>23</v>
      </c>
      <c r="AW647">
        <v>23</v>
      </c>
      <c r="AX647">
        <v>23</v>
      </c>
    </row>
    <row r="648" spans="1:50" x14ac:dyDescent="0.25">
      <c r="A648">
        <v>113</v>
      </c>
      <c r="B648" t="s">
        <v>119</v>
      </c>
      <c r="C648">
        <v>11</v>
      </c>
      <c r="D648" t="s">
        <v>95</v>
      </c>
      <c r="E648">
        <v>1</v>
      </c>
      <c r="F648" t="s">
        <v>96</v>
      </c>
      <c r="G648">
        <v>131</v>
      </c>
      <c r="H648">
        <v>131</v>
      </c>
      <c r="I648">
        <v>131</v>
      </c>
      <c r="J648">
        <v>132</v>
      </c>
      <c r="K648">
        <v>131</v>
      </c>
      <c r="L648">
        <v>131</v>
      </c>
      <c r="M648">
        <v>127</v>
      </c>
      <c r="N648">
        <v>127</v>
      </c>
      <c r="O648">
        <v>131</v>
      </c>
      <c r="P648">
        <v>131</v>
      </c>
      <c r="Q648">
        <v>131</v>
      </c>
      <c r="R648">
        <v>127</v>
      </c>
      <c r="S648">
        <v>127</v>
      </c>
      <c r="T648">
        <v>127</v>
      </c>
      <c r="U648">
        <v>132</v>
      </c>
      <c r="V648">
        <v>133</v>
      </c>
      <c r="W648">
        <v>133</v>
      </c>
      <c r="X648">
        <v>134</v>
      </c>
      <c r="Y648">
        <v>134</v>
      </c>
      <c r="Z648">
        <v>133</v>
      </c>
      <c r="AA648">
        <v>137</v>
      </c>
      <c r="AB648">
        <v>140</v>
      </c>
      <c r="AC648">
        <v>141</v>
      </c>
      <c r="AD648">
        <v>140</v>
      </c>
      <c r="AE648">
        <v>142</v>
      </c>
      <c r="AF648">
        <v>142</v>
      </c>
      <c r="AG648">
        <v>148</v>
      </c>
      <c r="AH648">
        <v>154</v>
      </c>
      <c r="AI648">
        <v>129</v>
      </c>
      <c r="AJ648">
        <v>127</v>
      </c>
      <c r="AK648">
        <v>120</v>
      </c>
      <c r="AL648">
        <v>122</v>
      </c>
      <c r="AM648">
        <v>120</v>
      </c>
      <c r="AN648">
        <v>121</v>
      </c>
      <c r="AO648">
        <v>121</v>
      </c>
      <c r="AP648">
        <v>122</v>
      </c>
      <c r="AQ648">
        <v>122</v>
      </c>
      <c r="AR648">
        <v>121</v>
      </c>
      <c r="AS648">
        <v>118</v>
      </c>
      <c r="AT648">
        <v>117</v>
      </c>
      <c r="AU648">
        <v>123</v>
      </c>
      <c r="AV648">
        <v>126</v>
      </c>
      <c r="AW648">
        <v>126</v>
      </c>
      <c r="AX648">
        <v>132</v>
      </c>
    </row>
    <row r="649" spans="1:50" x14ac:dyDescent="0.25">
      <c r="A649">
        <v>113</v>
      </c>
      <c r="B649" t="s">
        <v>119</v>
      </c>
      <c r="C649">
        <v>11</v>
      </c>
      <c r="D649" t="s">
        <v>95</v>
      </c>
      <c r="E649">
        <v>1</v>
      </c>
      <c r="F649" t="s">
        <v>96</v>
      </c>
      <c r="G649">
        <v>25</v>
      </c>
      <c r="H649">
        <v>23</v>
      </c>
      <c r="I649">
        <v>23</v>
      </c>
      <c r="J649">
        <v>24</v>
      </c>
      <c r="K649">
        <v>22</v>
      </c>
      <c r="L649">
        <v>23</v>
      </c>
      <c r="M649">
        <v>22</v>
      </c>
      <c r="N649">
        <v>21</v>
      </c>
      <c r="O649">
        <v>23</v>
      </c>
      <c r="P649">
        <v>24</v>
      </c>
      <c r="Q649">
        <v>22</v>
      </c>
      <c r="R649">
        <v>23</v>
      </c>
      <c r="S649">
        <v>23</v>
      </c>
      <c r="T649">
        <v>24</v>
      </c>
      <c r="U649">
        <v>26</v>
      </c>
      <c r="V649">
        <v>25</v>
      </c>
      <c r="W649">
        <v>25</v>
      </c>
      <c r="X649">
        <v>24</v>
      </c>
      <c r="Y649">
        <v>22</v>
      </c>
      <c r="Z649">
        <v>23</v>
      </c>
      <c r="AA649">
        <v>24</v>
      </c>
      <c r="AB649">
        <v>23</v>
      </c>
      <c r="AC649">
        <v>23</v>
      </c>
      <c r="AD649">
        <v>23</v>
      </c>
      <c r="AE649">
        <v>25</v>
      </c>
      <c r="AF649">
        <v>25</v>
      </c>
      <c r="AG649">
        <v>25</v>
      </c>
      <c r="AH649">
        <v>23</v>
      </c>
      <c r="AI649">
        <v>24</v>
      </c>
      <c r="AJ649">
        <v>22</v>
      </c>
      <c r="AK649">
        <v>22</v>
      </c>
      <c r="AL649">
        <v>22</v>
      </c>
      <c r="AM649">
        <v>23</v>
      </c>
      <c r="AN649">
        <v>22</v>
      </c>
      <c r="AO649">
        <v>22</v>
      </c>
      <c r="AP649">
        <v>23</v>
      </c>
      <c r="AQ649">
        <v>24</v>
      </c>
      <c r="AR649">
        <v>23</v>
      </c>
      <c r="AS649">
        <v>19</v>
      </c>
      <c r="AT649">
        <v>23</v>
      </c>
      <c r="AU649">
        <v>23</v>
      </c>
      <c r="AV649">
        <v>22</v>
      </c>
      <c r="AW649">
        <v>23</v>
      </c>
      <c r="AX649">
        <v>22</v>
      </c>
    </row>
    <row r="650" spans="1:50" x14ac:dyDescent="0.25">
      <c r="A650">
        <v>113</v>
      </c>
      <c r="B650" t="s">
        <v>119</v>
      </c>
      <c r="C650">
        <v>11</v>
      </c>
      <c r="D650" t="s">
        <v>95</v>
      </c>
      <c r="E650">
        <v>1</v>
      </c>
      <c r="F650" t="s">
        <v>96</v>
      </c>
      <c r="G650">
        <v>45</v>
      </c>
      <c r="H650">
        <v>45</v>
      </c>
      <c r="I650">
        <v>44</v>
      </c>
      <c r="J650">
        <v>44</v>
      </c>
      <c r="K650">
        <v>44</v>
      </c>
      <c r="L650">
        <v>45</v>
      </c>
      <c r="M650">
        <v>44</v>
      </c>
      <c r="N650">
        <v>46</v>
      </c>
      <c r="O650">
        <v>44</v>
      </c>
      <c r="P650">
        <v>36</v>
      </c>
      <c r="Q650">
        <v>36</v>
      </c>
      <c r="R650">
        <v>36</v>
      </c>
      <c r="S650">
        <v>36</v>
      </c>
      <c r="T650">
        <v>37</v>
      </c>
      <c r="U650">
        <v>37</v>
      </c>
      <c r="V650">
        <v>37</v>
      </c>
      <c r="W650">
        <v>39</v>
      </c>
      <c r="X650">
        <v>39</v>
      </c>
      <c r="Y650">
        <v>38</v>
      </c>
      <c r="Z650">
        <v>38</v>
      </c>
      <c r="AA650">
        <v>38</v>
      </c>
      <c r="AB650">
        <v>38</v>
      </c>
      <c r="AC650">
        <v>39</v>
      </c>
      <c r="AD650">
        <v>39</v>
      </c>
      <c r="AE650">
        <v>39</v>
      </c>
      <c r="AF650">
        <v>39</v>
      </c>
      <c r="AG650">
        <v>39</v>
      </c>
      <c r="AH650">
        <v>39</v>
      </c>
      <c r="AI650">
        <v>39</v>
      </c>
      <c r="AJ650">
        <v>39</v>
      </c>
      <c r="AK650">
        <v>39</v>
      </c>
      <c r="AL650">
        <v>40</v>
      </c>
      <c r="AM650">
        <v>42</v>
      </c>
      <c r="AN650">
        <v>40</v>
      </c>
      <c r="AO650">
        <v>40</v>
      </c>
      <c r="AP650">
        <v>40</v>
      </c>
      <c r="AQ650">
        <v>40</v>
      </c>
      <c r="AR650">
        <v>40</v>
      </c>
      <c r="AS650">
        <v>40</v>
      </c>
      <c r="AT650">
        <v>40</v>
      </c>
      <c r="AU650">
        <v>39</v>
      </c>
      <c r="AV650">
        <v>39</v>
      </c>
      <c r="AW650">
        <v>38</v>
      </c>
      <c r="AX650">
        <v>39</v>
      </c>
    </row>
    <row r="651" spans="1:50" x14ac:dyDescent="0.25">
      <c r="A651">
        <v>231</v>
      </c>
      <c r="B651" t="s">
        <v>353</v>
      </c>
      <c r="C651">
        <v>23</v>
      </c>
      <c r="D651" t="s">
        <v>354</v>
      </c>
      <c r="E651">
        <v>2</v>
      </c>
      <c r="F651" t="s">
        <v>355</v>
      </c>
      <c r="G651">
        <v>27</v>
      </c>
      <c r="H651">
        <v>27</v>
      </c>
      <c r="I651">
        <v>27</v>
      </c>
      <c r="J651">
        <v>27</v>
      </c>
      <c r="K651">
        <v>27</v>
      </c>
      <c r="L651">
        <v>27</v>
      </c>
      <c r="M651">
        <v>27</v>
      </c>
      <c r="N651">
        <v>27</v>
      </c>
      <c r="O651">
        <v>27</v>
      </c>
      <c r="P651">
        <v>27</v>
      </c>
      <c r="Q651">
        <v>28</v>
      </c>
      <c r="R651">
        <v>28</v>
      </c>
      <c r="S651">
        <v>28</v>
      </c>
      <c r="T651">
        <v>28</v>
      </c>
      <c r="U651">
        <v>28</v>
      </c>
      <c r="V651">
        <v>28</v>
      </c>
      <c r="W651">
        <v>28</v>
      </c>
      <c r="X651">
        <v>28</v>
      </c>
      <c r="Y651">
        <v>28</v>
      </c>
      <c r="Z651">
        <v>28</v>
      </c>
      <c r="AA651">
        <v>28</v>
      </c>
      <c r="AB651">
        <v>28</v>
      </c>
      <c r="AC651">
        <v>28</v>
      </c>
      <c r="AD651">
        <v>28</v>
      </c>
      <c r="AE651">
        <v>28</v>
      </c>
      <c r="AF651">
        <v>28</v>
      </c>
      <c r="AG651">
        <v>28</v>
      </c>
      <c r="AH651">
        <v>28</v>
      </c>
      <c r="AI651">
        <v>28</v>
      </c>
      <c r="AJ651">
        <v>28</v>
      </c>
      <c r="AK651">
        <v>28</v>
      </c>
      <c r="AL651">
        <v>28</v>
      </c>
      <c r="AM651">
        <v>28</v>
      </c>
      <c r="AN651">
        <v>28</v>
      </c>
      <c r="AO651">
        <v>28</v>
      </c>
      <c r="AP651">
        <v>28</v>
      </c>
      <c r="AQ651">
        <v>28</v>
      </c>
      <c r="AR651">
        <v>28</v>
      </c>
      <c r="AS651">
        <v>28</v>
      </c>
      <c r="AT651">
        <v>28</v>
      </c>
      <c r="AU651">
        <v>28</v>
      </c>
      <c r="AV651">
        <v>28</v>
      </c>
      <c r="AW651">
        <v>28</v>
      </c>
      <c r="AX651">
        <v>28</v>
      </c>
    </row>
    <row r="652" spans="1:50" x14ac:dyDescent="0.25">
      <c r="A652">
        <v>113</v>
      </c>
      <c r="B652" t="s">
        <v>119</v>
      </c>
      <c r="C652">
        <v>11</v>
      </c>
      <c r="D652" t="s">
        <v>95</v>
      </c>
      <c r="E652">
        <v>1</v>
      </c>
      <c r="F652" t="s">
        <v>96</v>
      </c>
      <c r="G652">
        <v>104</v>
      </c>
      <c r="H652">
        <v>103</v>
      </c>
      <c r="I652">
        <v>101</v>
      </c>
      <c r="J652">
        <v>102</v>
      </c>
      <c r="K652">
        <v>105</v>
      </c>
      <c r="L652">
        <v>106</v>
      </c>
      <c r="M652">
        <v>101</v>
      </c>
      <c r="N652">
        <v>102</v>
      </c>
      <c r="O652">
        <v>106</v>
      </c>
      <c r="P652">
        <v>108</v>
      </c>
      <c r="Q652">
        <v>109</v>
      </c>
      <c r="R652">
        <v>104</v>
      </c>
      <c r="S652">
        <v>103</v>
      </c>
      <c r="T652">
        <v>100</v>
      </c>
      <c r="U652">
        <v>103</v>
      </c>
      <c r="V652">
        <v>99</v>
      </c>
      <c r="W652">
        <v>105</v>
      </c>
      <c r="X652">
        <v>101</v>
      </c>
      <c r="Y652">
        <v>103</v>
      </c>
      <c r="Z652">
        <v>105</v>
      </c>
      <c r="AA652">
        <v>102</v>
      </c>
      <c r="AB652">
        <v>99</v>
      </c>
      <c r="AC652">
        <v>108</v>
      </c>
      <c r="AD652">
        <v>109</v>
      </c>
      <c r="AE652">
        <v>106</v>
      </c>
      <c r="AF652">
        <v>107</v>
      </c>
      <c r="AG652">
        <v>105</v>
      </c>
      <c r="AH652">
        <v>107</v>
      </c>
      <c r="AI652">
        <v>104</v>
      </c>
      <c r="AJ652">
        <v>108</v>
      </c>
      <c r="AK652">
        <v>110</v>
      </c>
      <c r="AL652">
        <v>106</v>
      </c>
      <c r="AM652">
        <v>103</v>
      </c>
      <c r="AN652">
        <v>92</v>
      </c>
      <c r="AO652">
        <v>93</v>
      </c>
      <c r="AP652">
        <v>93</v>
      </c>
      <c r="AQ652">
        <v>87</v>
      </c>
      <c r="AR652">
        <v>86</v>
      </c>
      <c r="AS652">
        <v>87</v>
      </c>
      <c r="AT652">
        <v>87</v>
      </c>
      <c r="AU652">
        <v>84</v>
      </c>
      <c r="AV652">
        <v>89</v>
      </c>
      <c r="AW652">
        <v>90</v>
      </c>
      <c r="AX652">
        <v>90</v>
      </c>
    </row>
    <row r="653" spans="1:50" x14ac:dyDescent="0.25">
      <c r="A653">
        <v>114</v>
      </c>
      <c r="B653" t="s">
        <v>94</v>
      </c>
      <c r="C653">
        <v>11</v>
      </c>
      <c r="D653" t="s">
        <v>95</v>
      </c>
      <c r="E653">
        <v>1</v>
      </c>
      <c r="F653" t="s">
        <v>96</v>
      </c>
      <c r="G653">
        <v>44</v>
      </c>
      <c r="H653">
        <v>45</v>
      </c>
      <c r="I653">
        <v>45</v>
      </c>
      <c r="J653">
        <v>45</v>
      </c>
      <c r="K653">
        <v>45</v>
      </c>
      <c r="L653">
        <v>45</v>
      </c>
      <c r="M653">
        <v>45</v>
      </c>
      <c r="N653">
        <v>45</v>
      </c>
      <c r="O653">
        <v>45</v>
      </c>
      <c r="P653">
        <v>45</v>
      </c>
      <c r="Q653">
        <v>45</v>
      </c>
      <c r="R653">
        <v>45</v>
      </c>
      <c r="S653">
        <v>45</v>
      </c>
      <c r="T653">
        <v>45</v>
      </c>
      <c r="U653">
        <v>45</v>
      </c>
      <c r="V653">
        <v>45</v>
      </c>
      <c r="W653">
        <v>45</v>
      </c>
      <c r="X653">
        <v>45</v>
      </c>
      <c r="Y653">
        <v>45</v>
      </c>
      <c r="Z653">
        <v>45</v>
      </c>
      <c r="AA653">
        <v>45</v>
      </c>
      <c r="AB653">
        <v>45</v>
      </c>
      <c r="AC653">
        <v>45</v>
      </c>
      <c r="AD653">
        <v>45</v>
      </c>
      <c r="AE653">
        <v>45</v>
      </c>
      <c r="AF653">
        <v>45</v>
      </c>
      <c r="AG653">
        <v>45</v>
      </c>
      <c r="AH653">
        <v>45</v>
      </c>
      <c r="AI653">
        <v>44</v>
      </c>
      <c r="AJ653">
        <v>44</v>
      </c>
      <c r="AK653">
        <v>44</v>
      </c>
      <c r="AL653">
        <v>44</v>
      </c>
      <c r="AM653">
        <v>44</v>
      </c>
      <c r="AN653">
        <v>44</v>
      </c>
      <c r="AO653">
        <v>44</v>
      </c>
      <c r="AP653">
        <v>44</v>
      </c>
      <c r="AQ653">
        <v>44</v>
      </c>
      <c r="AR653">
        <v>44</v>
      </c>
      <c r="AS653">
        <v>18</v>
      </c>
      <c r="AT653">
        <v>44</v>
      </c>
      <c r="AU653">
        <v>39</v>
      </c>
      <c r="AV653">
        <v>47</v>
      </c>
      <c r="AW653">
        <v>47</v>
      </c>
      <c r="AX653">
        <v>47</v>
      </c>
    </row>
    <row r="654" spans="1:50" x14ac:dyDescent="0.25">
      <c r="A654">
        <v>113</v>
      </c>
      <c r="B654" t="s">
        <v>119</v>
      </c>
      <c r="C654">
        <v>11</v>
      </c>
      <c r="D654" t="s">
        <v>95</v>
      </c>
      <c r="E654">
        <v>1</v>
      </c>
      <c r="F654" t="s">
        <v>96</v>
      </c>
      <c r="G654">
        <v>97</v>
      </c>
      <c r="H654">
        <v>97</v>
      </c>
      <c r="I654">
        <v>97</v>
      </c>
      <c r="J654">
        <v>97</v>
      </c>
      <c r="K654">
        <v>97</v>
      </c>
      <c r="L654">
        <v>97</v>
      </c>
      <c r="M654">
        <v>97</v>
      </c>
      <c r="N654">
        <v>97</v>
      </c>
      <c r="O654">
        <v>97</v>
      </c>
      <c r="P654">
        <v>97</v>
      </c>
      <c r="Q654">
        <v>97</v>
      </c>
      <c r="R654">
        <v>97</v>
      </c>
      <c r="S654">
        <v>97</v>
      </c>
      <c r="T654">
        <v>97</v>
      </c>
      <c r="U654">
        <v>97</v>
      </c>
      <c r="V654">
        <v>97</v>
      </c>
      <c r="W654">
        <v>97</v>
      </c>
      <c r="X654">
        <v>97</v>
      </c>
      <c r="Y654">
        <v>97</v>
      </c>
      <c r="Z654">
        <v>97</v>
      </c>
      <c r="AA654">
        <v>97</v>
      </c>
      <c r="AB654">
        <v>97</v>
      </c>
      <c r="AC654">
        <v>97</v>
      </c>
      <c r="AD654">
        <v>97</v>
      </c>
      <c r="AE654">
        <v>97</v>
      </c>
      <c r="AF654">
        <v>97</v>
      </c>
      <c r="AG654">
        <v>97</v>
      </c>
      <c r="AH654">
        <v>97</v>
      </c>
      <c r="AI654">
        <v>97</v>
      </c>
      <c r="AJ654">
        <v>97</v>
      </c>
      <c r="AK654">
        <v>97</v>
      </c>
      <c r="AL654">
        <v>97</v>
      </c>
      <c r="AM654">
        <v>97</v>
      </c>
      <c r="AN654">
        <v>97</v>
      </c>
      <c r="AO654">
        <v>97</v>
      </c>
      <c r="AP654">
        <v>97</v>
      </c>
      <c r="AQ654">
        <v>97</v>
      </c>
      <c r="AR654">
        <v>97</v>
      </c>
      <c r="AS654">
        <v>98</v>
      </c>
      <c r="AT654">
        <v>98</v>
      </c>
      <c r="AU654">
        <v>97</v>
      </c>
      <c r="AV654">
        <v>97</v>
      </c>
      <c r="AW654">
        <v>97</v>
      </c>
      <c r="AX654">
        <v>97</v>
      </c>
    </row>
    <row r="655" spans="1:50" x14ac:dyDescent="0.25">
      <c r="A655">
        <v>321</v>
      </c>
      <c r="B655" t="s">
        <v>1044</v>
      </c>
      <c r="C655">
        <v>32</v>
      </c>
      <c r="D655" t="s">
        <v>1045</v>
      </c>
      <c r="E655">
        <v>3</v>
      </c>
      <c r="F655" t="s">
        <v>206</v>
      </c>
      <c r="G655">
        <v>10</v>
      </c>
      <c r="H655">
        <v>10</v>
      </c>
      <c r="I655">
        <v>10</v>
      </c>
      <c r="J655">
        <v>10</v>
      </c>
      <c r="K655">
        <v>10</v>
      </c>
      <c r="L655">
        <v>10</v>
      </c>
      <c r="M655">
        <v>10</v>
      </c>
      <c r="N655">
        <v>10</v>
      </c>
      <c r="O655">
        <v>10</v>
      </c>
      <c r="P655">
        <v>10</v>
      </c>
      <c r="Q655">
        <v>10</v>
      </c>
      <c r="R655">
        <v>10</v>
      </c>
      <c r="S655">
        <v>10</v>
      </c>
      <c r="T655">
        <v>10</v>
      </c>
      <c r="U655">
        <v>10</v>
      </c>
      <c r="V655">
        <v>10</v>
      </c>
      <c r="W655">
        <v>10</v>
      </c>
      <c r="X655">
        <v>10</v>
      </c>
      <c r="Y655">
        <v>10</v>
      </c>
      <c r="Z655">
        <v>10</v>
      </c>
      <c r="AA655">
        <v>10</v>
      </c>
      <c r="AB655">
        <v>10</v>
      </c>
      <c r="AC655">
        <v>10</v>
      </c>
      <c r="AD655">
        <v>10</v>
      </c>
      <c r="AE655">
        <v>10</v>
      </c>
      <c r="AF655">
        <v>15</v>
      </c>
      <c r="AG655">
        <v>11</v>
      </c>
      <c r="AH655">
        <v>11</v>
      </c>
      <c r="AI655">
        <v>11</v>
      </c>
      <c r="AJ655">
        <v>11</v>
      </c>
      <c r="AK655">
        <v>11</v>
      </c>
      <c r="AL655">
        <v>10</v>
      </c>
      <c r="AM655">
        <v>10</v>
      </c>
      <c r="AN655">
        <v>10</v>
      </c>
      <c r="AO655">
        <v>10</v>
      </c>
      <c r="AP655">
        <v>10</v>
      </c>
      <c r="AQ655">
        <v>10</v>
      </c>
      <c r="AR655">
        <v>10</v>
      </c>
      <c r="AS655">
        <v>10</v>
      </c>
      <c r="AT655">
        <v>11</v>
      </c>
      <c r="AU655">
        <v>11</v>
      </c>
      <c r="AV655">
        <v>11</v>
      </c>
      <c r="AW655">
        <v>11</v>
      </c>
      <c r="AX655">
        <v>11</v>
      </c>
    </row>
    <row r="656" spans="1:50" x14ac:dyDescent="0.25">
      <c r="A656">
        <v>529</v>
      </c>
      <c r="B656" t="s">
        <v>428</v>
      </c>
      <c r="C656">
        <v>52</v>
      </c>
      <c r="D656" t="s">
        <v>429</v>
      </c>
      <c r="E656">
        <v>5</v>
      </c>
      <c r="F656" t="s">
        <v>143</v>
      </c>
      <c r="G656">
        <v>90</v>
      </c>
      <c r="H656">
        <v>90</v>
      </c>
      <c r="I656">
        <v>90</v>
      </c>
      <c r="J656">
        <v>90</v>
      </c>
      <c r="K656">
        <v>90</v>
      </c>
      <c r="L656">
        <v>90</v>
      </c>
      <c r="M656">
        <v>85</v>
      </c>
      <c r="N656">
        <v>90</v>
      </c>
      <c r="O656">
        <v>90</v>
      </c>
      <c r="P656">
        <v>90</v>
      </c>
      <c r="Q656">
        <v>90</v>
      </c>
      <c r="R656">
        <v>85</v>
      </c>
      <c r="S656">
        <v>85</v>
      </c>
      <c r="T656">
        <v>90</v>
      </c>
      <c r="U656">
        <v>90</v>
      </c>
      <c r="V656">
        <v>90</v>
      </c>
      <c r="W656">
        <v>90</v>
      </c>
      <c r="X656">
        <v>85</v>
      </c>
      <c r="Y656">
        <v>90</v>
      </c>
      <c r="Z656">
        <v>92</v>
      </c>
      <c r="AA656">
        <v>87</v>
      </c>
      <c r="AB656">
        <v>92</v>
      </c>
      <c r="AC656">
        <v>87</v>
      </c>
      <c r="AD656">
        <v>87</v>
      </c>
      <c r="AE656">
        <v>87</v>
      </c>
      <c r="AF656">
        <v>87</v>
      </c>
      <c r="AG656">
        <v>92</v>
      </c>
      <c r="AH656">
        <v>87</v>
      </c>
      <c r="AI656">
        <v>87</v>
      </c>
      <c r="AJ656">
        <v>92</v>
      </c>
      <c r="AK656">
        <v>92</v>
      </c>
      <c r="AL656">
        <v>92</v>
      </c>
      <c r="AM656">
        <v>92</v>
      </c>
      <c r="AN656">
        <v>92</v>
      </c>
      <c r="AO656">
        <v>92</v>
      </c>
      <c r="AP656">
        <v>92</v>
      </c>
      <c r="AQ656">
        <v>92</v>
      </c>
      <c r="AR656">
        <v>92</v>
      </c>
      <c r="AS656">
        <v>92</v>
      </c>
      <c r="AT656">
        <v>92</v>
      </c>
      <c r="AU656">
        <v>92</v>
      </c>
      <c r="AV656">
        <v>92</v>
      </c>
      <c r="AW656">
        <v>92</v>
      </c>
      <c r="AX656">
        <v>92</v>
      </c>
    </row>
    <row r="657" spans="1:50" x14ac:dyDescent="0.25">
      <c r="A657">
        <v>114</v>
      </c>
      <c r="B657" t="s">
        <v>94</v>
      </c>
      <c r="C657">
        <v>11</v>
      </c>
      <c r="D657" t="s">
        <v>95</v>
      </c>
      <c r="E657">
        <v>1</v>
      </c>
      <c r="F657" t="s">
        <v>96</v>
      </c>
      <c r="G657">
        <v>7</v>
      </c>
      <c r="H657">
        <v>7</v>
      </c>
      <c r="I657">
        <v>7</v>
      </c>
      <c r="J657">
        <v>9</v>
      </c>
      <c r="K657">
        <v>9</v>
      </c>
      <c r="L657">
        <v>7</v>
      </c>
      <c r="M657">
        <v>7</v>
      </c>
      <c r="N657">
        <v>7</v>
      </c>
      <c r="O657">
        <v>7</v>
      </c>
      <c r="P657">
        <v>7</v>
      </c>
      <c r="Q657">
        <v>7</v>
      </c>
      <c r="R657">
        <v>7</v>
      </c>
      <c r="S657">
        <v>4</v>
      </c>
      <c r="T657">
        <v>4</v>
      </c>
      <c r="U657">
        <v>4</v>
      </c>
      <c r="V657">
        <v>4</v>
      </c>
      <c r="W657">
        <v>4</v>
      </c>
      <c r="X657">
        <v>4</v>
      </c>
      <c r="Y657">
        <v>4</v>
      </c>
      <c r="Z657">
        <v>6</v>
      </c>
      <c r="AA657">
        <v>6</v>
      </c>
      <c r="AB657">
        <v>6</v>
      </c>
      <c r="AC657">
        <v>4</v>
      </c>
      <c r="AD657">
        <v>4</v>
      </c>
      <c r="AE657">
        <v>4</v>
      </c>
      <c r="AF657">
        <v>4</v>
      </c>
      <c r="AG657">
        <v>6</v>
      </c>
      <c r="AH657">
        <v>6</v>
      </c>
      <c r="AI657">
        <v>4</v>
      </c>
      <c r="AJ657">
        <v>4</v>
      </c>
      <c r="AK657">
        <v>4</v>
      </c>
      <c r="AL657">
        <v>4</v>
      </c>
      <c r="AM657">
        <v>4</v>
      </c>
      <c r="AN657">
        <v>4</v>
      </c>
      <c r="AO657">
        <v>4</v>
      </c>
      <c r="AP657">
        <v>4</v>
      </c>
      <c r="AQ657">
        <v>4</v>
      </c>
      <c r="AR657">
        <v>4</v>
      </c>
      <c r="AS657">
        <v>4</v>
      </c>
      <c r="AT657">
        <v>4</v>
      </c>
      <c r="AU657">
        <v>3</v>
      </c>
      <c r="AV657">
        <v>3</v>
      </c>
      <c r="AW657">
        <v>3</v>
      </c>
      <c r="AX657">
        <v>3</v>
      </c>
    </row>
    <row r="658" spans="1:50" x14ac:dyDescent="0.25">
      <c r="A658">
        <v>114</v>
      </c>
      <c r="B658" t="s">
        <v>94</v>
      </c>
      <c r="C658">
        <v>11</v>
      </c>
      <c r="D658" t="s">
        <v>95</v>
      </c>
      <c r="E658">
        <v>1</v>
      </c>
      <c r="F658" t="s">
        <v>96</v>
      </c>
      <c r="G658">
        <v>34</v>
      </c>
      <c r="H658">
        <v>35</v>
      </c>
      <c r="I658">
        <v>34</v>
      </c>
      <c r="J658">
        <v>36</v>
      </c>
      <c r="K658">
        <v>34</v>
      </c>
      <c r="L658">
        <v>34</v>
      </c>
      <c r="M658">
        <v>34</v>
      </c>
      <c r="N658">
        <v>34</v>
      </c>
      <c r="O658">
        <v>35</v>
      </c>
      <c r="P658">
        <v>36</v>
      </c>
      <c r="Q658">
        <v>35</v>
      </c>
      <c r="R658">
        <v>35</v>
      </c>
      <c r="S658">
        <v>36</v>
      </c>
      <c r="T658">
        <v>34</v>
      </c>
      <c r="U658">
        <v>39</v>
      </c>
      <c r="V658">
        <v>36</v>
      </c>
      <c r="W658">
        <v>36</v>
      </c>
      <c r="X658">
        <v>36</v>
      </c>
      <c r="Y658">
        <v>36</v>
      </c>
      <c r="Z658">
        <v>36</v>
      </c>
      <c r="AA658">
        <v>36</v>
      </c>
      <c r="AB658">
        <v>36</v>
      </c>
      <c r="AC658">
        <v>37</v>
      </c>
      <c r="AD658">
        <v>36</v>
      </c>
      <c r="AE658">
        <v>38</v>
      </c>
      <c r="AF658">
        <v>36</v>
      </c>
      <c r="AG658">
        <v>38</v>
      </c>
      <c r="AH658">
        <v>38</v>
      </c>
      <c r="AI658">
        <v>36</v>
      </c>
      <c r="AJ658">
        <v>34</v>
      </c>
      <c r="AK658">
        <v>36</v>
      </c>
      <c r="AL658">
        <v>36</v>
      </c>
      <c r="AM658">
        <v>36</v>
      </c>
      <c r="AN658">
        <v>36</v>
      </c>
      <c r="AO658">
        <v>38</v>
      </c>
      <c r="AP658">
        <v>38</v>
      </c>
      <c r="AQ658">
        <v>36</v>
      </c>
      <c r="AR658">
        <v>36</v>
      </c>
      <c r="AS658">
        <v>37</v>
      </c>
      <c r="AT658">
        <v>32</v>
      </c>
      <c r="AU658">
        <v>34</v>
      </c>
      <c r="AV658">
        <v>32</v>
      </c>
      <c r="AW658">
        <v>32</v>
      </c>
      <c r="AX658">
        <v>32</v>
      </c>
    </row>
    <row r="659" spans="1:50" x14ac:dyDescent="0.25">
      <c r="A659">
        <v>342</v>
      </c>
      <c r="B659" t="s">
        <v>2190</v>
      </c>
      <c r="C659">
        <v>34</v>
      </c>
      <c r="D659" t="s">
        <v>2191</v>
      </c>
      <c r="E659">
        <v>3</v>
      </c>
      <c r="F659" t="s">
        <v>206</v>
      </c>
      <c r="G659">
        <v>22</v>
      </c>
      <c r="H659">
        <v>22</v>
      </c>
      <c r="I659">
        <v>22</v>
      </c>
      <c r="J659">
        <v>22</v>
      </c>
      <c r="K659">
        <v>22</v>
      </c>
      <c r="L659">
        <v>22</v>
      </c>
      <c r="M659">
        <v>22</v>
      </c>
      <c r="N659">
        <v>22</v>
      </c>
      <c r="O659">
        <v>22</v>
      </c>
      <c r="P659">
        <v>22</v>
      </c>
      <c r="Q659">
        <v>22</v>
      </c>
      <c r="R659">
        <v>22</v>
      </c>
      <c r="S659">
        <v>22</v>
      </c>
      <c r="T659">
        <v>22</v>
      </c>
      <c r="U659">
        <v>22</v>
      </c>
      <c r="V659">
        <v>22</v>
      </c>
      <c r="W659">
        <v>22</v>
      </c>
      <c r="X659">
        <v>22</v>
      </c>
      <c r="Y659">
        <v>22</v>
      </c>
      <c r="Z659">
        <v>22</v>
      </c>
      <c r="AA659">
        <v>22</v>
      </c>
      <c r="AB659">
        <v>22</v>
      </c>
      <c r="AC659">
        <v>22</v>
      </c>
      <c r="AD659">
        <v>22</v>
      </c>
      <c r="AE659">
        <v>22</v>
      </c>
      <c r="AF659">
        <v>22</v>
      </c>
      <c r="AG659">
        <v>22</v>
      </c>
      <c r="AH659">
        <v>22</v>
      </c>
      <c r="AI659">
        <v>20</v>
      </c>
      <c r="AJ659">
        <v>20</v>
      </c>
      <c r="AK659">
        <v>20</v>
      </c>
      <c r="AL659">
        <v>20</v>
      </c>
      <c r="AM659">
        <v>20</v>
      </c>
      <c r="AN659">
        <v>20</v>
      </c>
      <c r="AO659">
        <v>20</v>
      </c>
      <c r="AP659">
        <v>20</v>
      </c>
      <c r="AQ659">
        <v>20</v>
      </c>
      <c r="AR659">
        <v>20</v>
      </c>
      <c r="AS659">
        <v>20</v>
      </c>
      <c r="AT659">
        <v>20</v>
      </c>
      <c r="AU659">
        <v>20</v>
      </c>
      <c r="AV659">
        <v>20</v>
      </c>
      <c r="AW659">
        <v>20</v>
      </c>
      <c r="AX659">
        <v>20</v>
      </c>
    </row>
    <row r="660" spans="1:50" x14ac:dyDescent="0.25">
      <c r="A660">
        <v>113</v>
      </c>
      <c r="B660" t="s">
        <v>119</v>
      </c>
      <c r="C660">
        <v>11</v>
      </c>
      <c r="D660" t="s">
        <v>95</v>
      </c>
      <c r="E660">
        <v>1</v>
      </c>
      <c r="F660" t="s">
        <v>96</v>
      </c>
      <c r="G660">
        <v>57</v>
      </c>
      <c r="H660">
        <v>57</v>
      </c>
      <c r="I660">
        <v>57</v>
      </c>
      <c r="J660">
        <v>58</v>
      </c>
      <c r="K660">
        <v>57</v>
      </c>
      <c r="L660">
        <v>57</v>
      </c>
      <c r="M660">
        <v>57</v>
      </c>
      <c r="N660">
        <v>57</v>
      </c>
      <c r="O660">
        <v>57</v>
      </c>
      <c r="P660">
        <v>58</v>
      </c>
      <c r="Q660">
        <v>57</v>
      </c>
      <c r="R660">
        <v>57</v>
      </c>
      <c r="S660">
        <v>59</v>
      </c>
      <c r="T660">
        <v>57</v>
      </c>
      <c r="U660">
        <v>57</v>
      </c>
      <c r="V660">
        <v>58</v>
      </c>
      <c r="W660">
        <v>57</v>
      </c>
      <c r="X660">
        <v>57</v>
      </c>
      <c r="Y660">
        <v>57</v>
      </c>
      <c r="Z660">
        <v>57</v>
      </c>
      <c r="AA660">
        <v>57</v>
      </c>
      <c r="AB660">
        <v>57</v>
      </c>
      <c r="AC660">
        <v>57</v>
      </c>
      <c r="AD660">
        <v>57</v>
      </c>
      <c r="AE660">
        <v>57</v>
      </c>
      <c r="AF660">
        <v>63</v>
      </c>
      <c r="AG660">
        <v>56</v>
      </c>
      <c r="AH660">
        <v>58</v>
      </c>
      <c r="AI660">
        <v>58</v>
      </c>
      <c r="AJ660">
        <v>58</v>
      </c>
      <c r="AK660">
        <v>58</v>
      </c>
      <c r="AL660">
        <v>57</v>
      </c>
      <c r="AM660">
        <v>58</v>
      </c>
      <c r="AN660">
        <v>55</v>
      </c>
      <c r="AO660">
        <v>55</v>
      </c>
      <c r="AP660">
        <v>56</v>
      </c>
      <c r="AQ660">
        <v>50</v>
      </c>
      <c r="AR660">
        <v>49</v>
      </c>
      <c r="AS660">
        <v>49</v>
      </c>
      <c r="AT660">
        <v>49</v>
      </c>
      <c r="AU660">
        <v>49</v>
      </c>
      <c r="AV660">
        <v>49</v>
      </c>
      <c r="AW660">
        <v>50</v>
      </c>
      <c r="AX660">
        <v>50</v>
      </c>
    </row>
    <row r="661" spans="1:50" x14ac:dyDescent="0.25">
      <c r="A661">
        <v>113</v>
      </c>
      <c r="B661" t="s">
        <v>119</v>
      </c>
      <c r="C661">
        <v>11</v>
      </c>
      <c r="D661" t="s">
        <v>95</v>
      </c>
      <c r="E661">
        <v>1</v>
      </c>
      <c r="F661" t="s">
        <v>96</v>
      </c>
      <c r="G661">
        <v>17</v>
      </c>
      <c r="H661">
        <v>17</v>
      </c>
      <c r="I661">
        <v>17</v>
      </c>
      <c r="J661">
        <v>17</v>
      </c>
      <c r="K661">
        <v>17</v>
      </c>
      <c r="L661">
        <v>17</v>
      </c>
      <c r="M661">
        <v>17</v>
      </c>
      <c r="N661">
        <v>17</v>
      </c>
      <c r="O661">
        <v>17</v>
      </c>
      <c r="P661">
        <v>17</v>
      </c>
      <c r="Q661">
        <v>17</v>
      </c>
      <c r="R661">
        <v>17</v>
      </c>
      <c r="S661">
        <v>17</v>
      </c>
      <c r="T661">
        <v>17</v>
      </c>
      <c r="U661">
        <v>17</v>
      </c>
      <c r="V661">
        <v>17</v>
      </c>
      <c r="W661">
        <v>17</v>
      </c>
      <c r="X661">
        <v>17</v>
      </c>
      <c r="Y661">
        <v>17</v>
      </c>
      <c r="Z661">
        <v>17</v>
      </c>
      <c r="AA661">
        <v>17</v>
      </c>
      <c r="AB661">
        <v>17</v>
      </c>
      <c r="AC661">
        <v>17</v>
      </c>
      <c r="AD661">
        <v>17</v>
      </c>
      <c r="AE661">
        <v>16</v>
      </c>
      <c r="AF661">
        <v>17</v>
      </c>
      <c r="AG661">
        <v>17</v>
      </c>
      <c r="AH661">
        <v>17</v>
      </c>
      <c r="AI661">
        <v>17</v>
      </c>
      <c r="AJ661">
        <v>17</v>
      </c>
      <c r="AK661">
        <v>17</v>
      </c>
      <c r="AL661">
        <v>17</v>
      </c>
      <c r="AM661">
        <v>17</v>
      </c>
      <c r="AN661">
        <v>17</v>
      </c>
      <c r="AO661">
        <v>17</v>
      </c>
      <c r="AP661">
        <v>17</v>
      </c>
      <c r="AQ661">
        <v>17</v>
      </c>
      <c r="AR661">
        <v>17</v>
      </c>
      <c r="AS661">
        <v>17</v>
      </c>
      <c r="AT661">
        <v>17</v>
      </c>
      <c r="AU661">
        <v>17</v>
      </c>
      <c r="AV661">
        <v>17</v>
      </c>
      <c r="AW661">
        <v>17</v>
      </c>
      <c r="AX661">
        <v>17</v>
      </c>
    </row>
    <row r="662" spans="1:50" x14ac:dyDescent="0.25">
      <c r="A662">
        <v>113</v>
      </c>
      <c r="B662" t="s">
        <v>119</v>
      </c>
      <c r="C662">
        <v>11</v>
      </c>
      <c r="D662" t="s">
        <v>95</v>
      </c>
      <c r="E662">
        <v>1</v>
      </c>
      <c r="F662" t="s">
        <v>96</v>
      </c>
      <c r="G662">
        <v>132</v>
      </c>
      <c r="H662">
        <v>132</v>
      </c>
      <c r="I662">
        <v>128</v>
      </c>
      <c r="J662">
        <v>138</v>
      </c>
      <c r="K662">
        <v>140</v>
      </c>
      <c r="L662">
        <v>142</v>
      </c>
      <c r="M662">
        <v>141</v>
      </c>
      <c r="N662">
        <v>141</v>
      </c>
      <c r="O662">
        <v>136</v>
      </c>
      <c r="P662">
        <v>137</v>
      </c>
      <c r="Q662">
        <v>138</v>
      </c>
      <c r="R662">
        <v>137</v>
      </c>
      <c r="S662">
        <v>134</v>
      </c>
      <c r="T662">
        <v>137</v>
      </c>
      <c r="U662">
        <v>137</v>
      </c>
      <c r="V662">
        <v>142</v>
      </c>
      <c r="W662">
        <v>142</v>
      </c>
      <c r="X662">
        <v>141</v>
      </c>
      <c r="Y662">
        <v>137</v>
      </c>
      <c r="Z662">
        <v>133</v>
      </c>
      <c r="AA662">
        <v>136</v>
      </c>
      <c r="AB662">
        <v>135</v>
      </c>
      <c r="AC662">
        <v>133</v>
      </c>
      <c r="AD662">
        <v>139</v>
      </c>
      <c r="AE662">
        <v>138</v>
      </c>
      <c r="AF662">
        <v>138</v>
      </c>
      <c r="AG662">
        <v>134</v>
      </c>
      <c r="AH662">
        <v>137</v>
      </c>
      <c r="AI662">
        <v>139</v>
      </c>
      <c r="AJ662">
        <v>137</v>
      </c>
      <c r="AK662">
        <v>135</v>
      </c>
      <c r="AL662">
        <v>135</v>
      </c>
      <c r="AM662">
        <v>140</v>
      </c>
      <c r="AN662">
        <v>134</v>
      </c>
      <c r="AO662">
        <v>133</v>
      </c>
      <c r="AP662">
        <v>139</v>
      </c>
      <c r="AQ662">
        <v>132</v>
      </c>
      <c r="AR662">
        <v>132</v>
      </c>
      <c r="AS662">
        <v>132</v>
      </c>
      <c r="AT662">
        <v>135</v>
      </c>
      <c r="AU662">
        <v>134</v>
      </c>
      <c r="AV662">
        <v>132</v>
      </c>
      <c r="AW662">
        <v>133</v>
      </c>
      <c r="AX662">
        <v>131</v>
      </c>
    </row>
    <row r="663" spans="1:50" x14ac:dyDescent="0.25">
      <c r="A663">
        <v>113</v>
      </c>
      <c r="B663" t="s">
        <v>119</v>
      </c>
      <c r="C663">
        <v>11</v>
      </c>
      <c r="D663" t="s">
        <v>95</v>
      </c>
      <c r="E663">
        <v>1</v>
      </c>
      <c r="F663" t="s">
        <v>96</v>
      </c>
      <c r="G663">
        <v>20</v>
      </c>
      <c r="H663">
        <v>19</v>
      </c>
      <c r="I663">
        <v>19</v>
      </c>
      <c r="J663">
        <v>19</v>
      </c>
      <c r="K663">
        <v>19</v>
      </c>
      <c r="L663">
        <v>19</v>
      </c>
      <c r="M663">
        <v>19</v>
      </c>
      <c r="N663">
        <v>20</v>
      </c>
      <c r="O663">
        <v>19</v>
      </c>
      <c r="P663">
        <v>19</v>
      </c>
      <c r="Q663">
        <v>19</v>
      </c>
      <c r="R663">
        <v>19</v>
      </c>
      <c r="S663">
        <v>19</v>
      </c>
      <c r="T663">
        <v>19</v>
      </c>
      <c r="U663">
        <v>19</v>
      </c>
      <c r="V663">
        <v>19</v>
      </c>
      <c r="W663">
        <v>19</v>
      </c>
      <c r="X663">
        <v>19</v>
      </c>
      <c r="Y663">
        <v>19</v>
      </c>
      <c r="Z663">
        <v>19</v>
      </c>
      <c r="AA663">
        <v>19</v>
      </c>
      <c r="AB663">
        <v>19</v>
      </c>
      <c r="AC663">
        <v>19</v>
      </c>
      <c r="AD663">
        <v>19</v>
      </c>
      <c r="AE663">
        <v>19</v>
      </c>
      <c r="AF663">
        <v>19</v>
      </c>
      <c r="AG663">
        <v>19</v>
      </c>
      <c r="AH663">
        <v>19</v>
      </c>
      <c r="AI663">
        <v>19</v>
      </c>
      <c r="AJ663">
        <v>19</v>
      </c>
      <c r="AK663">
        <v>19</v>
      </c>
      <c r="AL663">
        <v>19</v>
      </c>
      <c r="AM663">
        <v>19</v>
      </c>
      <c r="AN663">
        <v>19</v>
      </c>
      <c r="AO663">
        <v>19</v>
      </c>
      <c r="AP663">
        <v>19</v>
      </c>
      <c r="AQ663">
        <v>19</v>
      </c>
      <c r="AR663">
        <v>19</v>
      </c>
      <c r="AS663">
        <v>19</v>
      </c>
      <c r="AT663">
        <v>20</v>
      </c>
      <c r="AU663">
        <v>20</v>
      </c>
      <c r="AV663">
        <v>20</v>
      </c>
      <c r="AW663">
        <v>20</v>
      </c>
      <c r="AX663">
        <v>19</v>
      </c>
    </row>
    <row r="664" spans="1:50" x14ac:dyDescent="0.25">
      <c r="A664">
        <v>113</v>
      </c>
      <c r="B664" t="s">
        <v>119</v>
      </c>
      <c r="C664">
        <v>11</v>
      </c>
      <c r="D664" t="s">
        <v>95</v>
      </c>
      <c r="E664">
        <v>1</v>
      </c>
      <c r="F664" t="s">
        <v>96</v>
      </c>
      <c r="G664">
        <v>174</v>
      </c>
      <c r="H664">
        <v>174</v>
      </c>
      <c r="I664">
        <v>187</v>
      </c>
      <c r="J664">
        <v>210</v>
      </c>
      <c r="K664">
        <v>204</v>
      </c>
      <c r="L664">
        <v>202</v>
      </c>
      <c r="M664">
        <v>213</v>
      </c>
      <c r="N664">
        <v>220</v>
      </c>
      <c r="O664">
        <v>217</v>
      </c>
      <c r="P664">
        <v>200</v>
      </c>
      <c r="Q664">
        <v>202</v>
      </c>
      <c r="R664">
        <v>202</v>
      </c>
      <c r="S664">
        <v>204</v>
      </c>
      <c r="T664">
        <v>196</v>
      </c>
      <c r="U664">
        <v>198</v>
      </c>
      <c r="V664">
        <v>199</v>
      </c>
      <c r="W664">
        <v>200</v>
      </c>
      <c r="X664">
        <v>194</v>
      </c>
      <c r="Y664">
        <v>184</v>
      </c>
      <c r="Z664">
        <v>182</v>
      </c>
      <c r="AA664">
        <v>188</v>
      </c>
      <c r="AB664">
        <v>185</v>
      </c>
      <c r="AC664">
        <v>171</v>
      </c>
      <c r="AD664">
        <v>174</v>
      </c>
      <c r="AE664">
        <v>202</v>
      </c>
      <c r="AF664">
        <v>204</v>
      </c>
      <c r="AG664">
        <v>197</v>
      </c>
      <c r="AH664">
        <v>198</v>
      </c>
      <c r="AI664">
        <v>171</v>
      </c>
      <c r="AJ664">
        <v>186</v>
      </c>
      <c r="AK664">
        <v>183</v>
      </c>
      <c r="AL664">
        <v>172</v>
      </c>
      <c r="AM664">
        <v>181</v>
      </c>
      <c r="AN664">
        <v>193</v>
      </c>
      <c r="AO664">
        <v>198</v>
      </c>
      <c r="AP664">
        <v>175</v>
      </c>
      <c r="AQ664">
        <v>185</v>
      </c>
      <c r="AR664">
        <v>191</v>
      </c>
      <c r="AS664">
        <v>207</v>
      </c>
      <c r="AT664">
        <v>202</v>
      </c>
      <c r="AU664">
        <v>196</v>
      </c>
      <c r="AV664">
        <v>163</v>
      </c>
      <c r="AW664">
        <v>179</v>
      </c>
      <c r="AX664">
        <v>195</v>
      </c>
    </row>
    <row r="665" spans="1:50" x14ac:dyDescent="0.25">
      <c r="A665">
        <v>113</v>
      </c>
      <c r="B665" t="s">
        <v>119</v>
      </c>
      <c r="C665">
        <v>11</v>
      </c>
      <c r="D665" t="s">
        <v>95</v>
      </c>
      <c r="E665">
        <v>1</v>
      </c>
      <c r="F665" t="s">
        <v>96</v>
      </c>
      <c r="G665">
        <v>21</v>
      </c>
      <c r="H665">
        <v>21</v>
      </c>
      <c r="I665">
        <v>21</v>
      </c>
      <c r="J665">
        <v>23</v>
      </c>
      <c r="K665">
        <v>21</v>
      </c>
      <c r="L665">
        <v>22</v>
      </c>
      <c r="M665">
        <v>21</v>
      </c>
      <c r="N665">
        <v>21</v>
      </c>
      <c r="O665">
        <v>21</v>
      </c>
      <c r="P665">
        <v>21</v>
      </c>
      <c r="Q665">
        <v>21</v>
      </c>
      <c r="R665">
        <v>22</v>
      </c>
      <c r="S665">
        <v>23</v>
      </c>
      <c r="T665">
        <v>21</v>
      </c>
      <c r="U665">
        <v>22</v>
      </c>
      <c r="V665">
        <v>21</v>
      </c>
      <c r="W665">
        <v>23</v>
      </c>
      <c r="X665">
        <v>22</v>
      </c>
      <c r="Y665">
        <v>23</v>
      </c>
      <c r="Z665">
        <v>22</v>
      </c>
      <c r="AA665">
        <v>24</v>
      </c>
      <c r="AB665">
        <v>22</v>
      </c>
      <c r="AC665">
        <v>22</v>
      </c>
      <c r="AD665">
        <v>22</v>
      </c>
      <c r="AE665">
        <v>22</v>
      </c>
      <c r="AF665">
        <v>22</v>
      </c>
      <c r="AG665">
        <v>18</v>
      </c>
      <c r="AH665">
        <v>22</v>
      </c>
      <c r="AI665">
        <v>21</v>
      </c>
      <c r="AJ665">
        <v>22</v>
      </c>
      <c r="AK665">
        <v>24</v>
      </c>
      <c r="AL665">
        <v>21</v>
      </c>
      <c r="AM665">
        <v>21</v>
      </c>
      <c r="AN665">
        <v>25</v>
      </c>
      <c r="AO665">
        <v>18</v>
      </c>
      <c r="AP665">
        <v>23</v>
      </c>
      <c r="AQ665">
        <v>24</v>
      </c>
      <c r="AR665">
        <v>21</v>
      </c>
      <c r="AS665">
        <v>22</v>
      </c>
      <c r="AT665">
        <v>20</v>
      </c>
      <c r="AU665">
        <v>21</v>
      </c>
      <c r="AV665">
        <v>22</v>
      </c>
      <c r="AW665">
        <v>22</v>
      </c>
      <c r="AX665">
        <v>23</v>
      </c>
    </row>
    <row r="666" spans="1:50" x14ac:dyDescent="0.25">
      <c r="A666">
        <v>113</v>
      </c>
      <c r="B666" t="s">
        <v>119</v>
      </c>
      <c r="C666">
        <v>11</v>
      </c>
      <c r="D666" t="s">
        <v>95</v>
      </c>
      <c r="E666">
        <v>1</v>
      </c>
      <c r="F666" t="s">
        <v>96</v>
      </c>
      <c r="G666">
        <v>193</v>
      </c>
      <c r="H666">
        <v>205</v>
      </c>
      <c r="I666">
        <v>216</v>
      </c>
      <c r="J666">
        <v>161</v>
      </c>
      <c r="K666">
        <v>165</v>
      </c>
      <c r="L666">
        <v>127</v>
      </c>
      <c r="M666">
        <v>175</v>
      </c>
      <c r="N666">
        <v>132</v>
      </c>
      <c r="O666">
        <v>179</v>
      </c>
      <c r="P666">
        <v>165</v>
      </c>
      <c r="Q666">
        <v>185</v>
      </c>
      <c r="R666">
        <v>182</v>
      </c>
      <c r="S666">
        <v>172</v>
      </c>
      <c r="T666">
        <v>159</v>
      </c>
      <c r="U666">
        <v>144</v>
      </c>
      <c r="V666">
        <v>139</v>
      </c>
      <c r="W666">
        <v>158</v>
      </c>
      <c r="X666">
        <v>162</v>
      </c>
      <c r="Y666">
        <v>164</v>
      </c>
      <c r="Z666">
        <v>138</v>
      </c>
      <c r="AA666">
        <v>152</v>
      </c>
      <c r="AB666">
        <v>128</v>
      </c>
      <c r="AC666">
        <v>190</v>
      </c>
      <c r="AD666">
        <v>176</v>
      </c>
      <c r="AE666">
        <v>193</v>
      </c>
      <c r="AF666">
        <v>197</v>
      </c>
      <c r="AG666">
        <v>153</v>
      </c>
      <c r="AH666">
        <v>154</v>
      </c>
      <c r="AI666">
        <v>177</v>
      </c>
      <c r="AJ666">
        <v>129</v>
      </c>
      <c r="AK666">
        <v>141</v>
      </c>
      <c r="AL666">
        <v>126</v>
      </c>
      <c r="AM666">
        <v>109</v>
      </c>
      <c r="AN666">
        <v>135</v>
      </c>
      <c r="AO666">
        <v>120</v>
      </c>
      <c r="AP666">
        <v>126</v>
      </c>
      <c r="AQ666">
        <v>115</v>
      </c>
      <c r="AR666">
        <v>129</v>
      </c>
      <c r="AS666">
        <v>122</v>
      </c>
      <c r="AT666">
        <v>115</v>
      </c>
      <c r="AU666">
        <v>104</v>
      </c>
      <c r="AV666">
        <v>111</v>
      </c>
      <c r="AW666">
        <v>104</v>
      </c>
      <c r="AX666">
        <v>119</v>
      </c>
    </row>
    <row r="667" spans="1:50" x14ac:dyDescent="0.25">
      <c r="A667">
        <v>113</v>
      </c>
      <c r="B667" t="s">
        <v>119</v>
      </c>
      <c r="C667">
        <v>11</v>
      </c>
      <c r="D667" t="s">
        <v>95</v>
      </c>
      <c r="E667">
        <v>1</v>
      </c>
      <c r="F667" t="s">
        <v>96</v>
      </c>
      <c r="G667">
        <v>52</v>
      </c>
      <c r="H667">
        <v>47</v>
      </c>
      <c r="I667">
        <v>47</v>
      </c>
      <c r="J667">
        <v>47</v>
      </c>
      <c r="K667">
        <v>37</v>
      </c>
      <c r="L667">
        <v>37</v>
      </c>
      <c r="M667">
        <v>37</v>
      </c>
      <c r="N667">
        <v>4</v>
      </c>
      <c r="O667">
        <v>4</v>
      </c>
      <c r="P667">
        <v>4</v>
      </c>
      <c r="Q667">
        <v>4</v>
      </c>
      <c r="R667">
        <v>4</v>
      </c>
      <c r="S667">
        <v>4</v>
      </c>
      <c r="T667">
        <v>4</v>
      </c>
      <c r="U667">
        <v>4</v>
      </c>
      <c r="V667">
        <v>4</v>
      </c>
      <c r="W667">
        <v>4</v>
      </c>
      <c r="X667">
        <v>4</v>
      </c>
      <c r="Y667">
        <v>14</v>
      </c>
      <c r="Z667">
        <v>11</v>
      </c>
      <c r="AA667">
        <v>11</v>
      </c>
      <c r="AB667">
        <v>13</v>
      </c>
      <c r="AC667">
        <v>4</v>
      </c>
      <c r="AD667">
        <v>4</v>
      </c>
      <c r="AE667">
        <v>4</v>
      </c>
      <c r="AF667">
        <v>4</v>
      </c>
      <c r="AG667">
        <v>4</v>
      </c>
      <c r="AH667">
        <v>5</v>
      </c>
      <c r="AI667">
        <v>5</v>
      </c>
      <c r="AJ667">
        <v>5</v>
      </c>
      <c r="AK667">
        <v>4</v>
      </c>
      <c r="AL667">
        <v>4</v>
      </c>
      <c r="AM667">
        <v>4</v>
      </c>
      <c r="AN667">
        <v>4</v>
      </c>
      <c r="AO667">
        <v>4</v>
      </c>
      <c r="AP667">
        <v>4</v>
      </c>
      <c r="AQ667">
        <v>4</v>
      </c>
      <c r="AR667">
        <v>4</v>
      </c>
      <c r="AS667">
        <v>4</v>
      </c>
      <c r="AT667">
        <v>5</v>
      </c>
      <c r="AU667">
        <v>15</v>
      </c>
      <c r="AV667">
        <v>15</v>
      </c>
      <c r="AW667">
        <v>15</v>
      </c>
      <c r="AX667">
        <v>15</v>
      </c>
    </row>
    <row r="668" spans="1:50" x14ac:dyDescent="0.25">
      <c r="A668">
        <v>572</v>
      </c>
      <c r="B668" t="s">
        <v>791</v>
      </c>
      <c r="C668">
        <v>57</v>
      </c>
      <c r="D668" t="s">
        <v>142</v>
      </c>
      <c r="E668">
        <v>5</v>
      </c>
      <c r="F668" t="s">
        <v>143</v>
      </c>
      <c r="G668">
        <v>15</v>
      </c>
      <c r="H668">
        <v>15</v>
      </c>
      <c r="I668">
        <v>15</v>
      </c>
      <c r="J668">
        <v>14</v>
      </c>
      <c r="K668">
        <v>15</v>
      </c>
      <c r="L668">
        <v>15</v>
      </c>
      <c r="M668">
        <v>15</v>
      </c>
      <c r="N668">
        <v>15</v>
      </c>
      <c r="O668">
        <v>15</v>
      </c>
      <c r="P668">
        <v>14</v>
      </c>
      <c r="Q668">
        <v>14</v>
      </c>
      <c r="R668">
        <v>15</v>
      </c>
      <c r="S668">
        <v>15</v>
      </c>
      <c r="T668">
        <v>15</v>
      </c>
      <c r="U668">
        <v>15</v>
      </c>
      <c r="V668">
        <v>16</v>
      </c>
      <c r="W668">
        <v>16</v>
      </c>
      <c r="X668">
        <v>16</v>
      </c>
      <c r="Y668">
        <v>16</v>
      </c>
      <c r="Z668">
        <v>16</v>
      </c>
      <c r="AA668">
        <v>16</v>
      </c>
      <c r="AB668">
        <v>16</v>
      </c>
      <c r="AC668">
        <v>16</v>
      </c>
      <c r="AD668">
        <v>16</v>
      </c>
      <c r="AE668">
        <v>16</v>
      </c>
      <c r="AF668">
        <v>16</v>
      </c>
      <c r="AG668">
        <v>16</v>
      </c>
      <c r="AH668">
        <v>16</v>
      </c>
      <c r="AI668">
        <v>16</v>
      </c>
      <c r="AJ668">
        <v>16</v>
      </c>
      <c r="AK668">
        <v>16</v>
      </c>
      <c r="AL668">
        <v>16</v>
      </c>
      <c r="AM668">
        <v>16</v>
      </c>
      <c r="AN668">
        <v>16</v>
      </c>
      <c r="AO668">
        <v>16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</row>
    <row r="669" spans="1:50" x14ac:dyDescent="0.25">
      <c r="A669">
        <v>311</v>
      </c>
      <c r="B669" t="s">
        <v>613</v>
      </c>
      <c r="C669">
        <v>31</v>
      </c>
      <c r="D669" t="s">
        <v>205</v>
      </c>
      <c r="E669">
        <v>3</v>
      </c>
      <c r="F669" t="s">
        <v>206</v>
      </c>
      <c r="G669">
        <v>52</v>
      </c>
      <c r="H669">
        <v>52</v>
      </c>
      <c r="I669">
        <v>52</v>
      </c>
      <c r="J669">
        <v>52</v>
      </c>
      <c r="K669">
        <v>52</v>
      </c>
      <c r="L669">
        <v>52</v>
      </c>
      <c r="M669">
        <v>52</v>
      </c>
      <c r="N669">
        <v>52</v>
      </c>
      <c r="O669">
        <v>48</v>
      </c>
      <c r="P669">
        <v>48</v>
      </c>
      <c r="Q669">
        <v>48</v>
      </c>
      <c r="R669">
        <v>48</v>
      </c>
      <c r="S669">
        <v>48</v>
      </c>
      <c r="T669">
        <v>49</v>
      </c>
      <c r="U669">
        <v>49</v>
      </c>
      <c r="V669">
        <v>49</v>
      </c>
      <c r="W669">
        <v>49</v>
      </c>
      <c r="X669">
        <v>49</v>
      </c>
      <c r="Y669">
        <v>49</v>
      </c>
      <c r="Z669">
        <v>49</v>
      </c>
      <c r="AA669">
        <v>49</v>
      </c>
      <c r="AB669">
        <v>49</v>
      </c>
      <c r="AC669">
        <v>49</v>
      </c>
      <c r="AD669">
        <v>49</v>
      </c>
      <c r="AE669">
        <v>49</v>
      </c>
      <c r="AF669">
        <v>49</v>
      </c>
      <c r="AG669">
        <v>49</v>
      </c>
      <c r="AH669">
        <v>49</v>
      </c>
      <c r="AI669">
        <v>49</v>
      </c>
      <c r="AJ669">
        <v>49</v>
      </c>
      <c r="AK669">
        <v>49</v>
      </c>
      <c r="AL669">
        <v>49</v>
      </c>
      <c r="AM669">
        <v>49</v>
      </c>
      <c r="AN669">
        <v>49</v>
      </c>
      <c r="AO669">
        <v>49</v>
      </c>
      <c r="AP669">
        <v>47</v>
      </c>
      <c r="AQ669">
        <v>47</v>
      </c>
      <c r="AR669">
        <v>47</v>
      </c>
      <c r="AS669">
        <v>47</v>
      </c>
      <c r="AT669">
        <v>47</v>
      </c>
      <c r="AU669">
        <v>47</v>
      </c>
      <c r="AV669">
        <v>47</v>
      </c>
      <c r="AW669">
        <v>47</v>
      </c>
      <c r="AX669">
        <v>47</v>
      </c>
    </row>
    <row r="670" spans="1:50" x14ac:dyDescent="0.25">
      <c r="A670">
        <v>113</v>
      </c>
      <c r="B670" t="s">
        <v>119</v>
      </c>
      <c r="C670">
        <v>11</v>
      </c>
      <c r="D670" t="s">
        <v>95</v>
      </c>
      <c r="E670">
        <v>1</v>
      </c>
      <c r="F670" t="s">
        <v>96</v>
      </c>
      <c r="G670">
        <v>31</v>
      </c>
      <c r="H670">
        <v>31</v>
      </c>
      <c r="I670">
        <v>32</v>
      </c>
      <c r="J670">
        <v>32</v>
      </c>
      <c r="K670">
        <v>31</v>
      </c>
      <c r="L670">
        <v>31</v>
      </c>
      <c r="M670">
        <v>31</v>
      </c>
      <c r="N670">
        <v>31</v>
      </c>
      <c r="O670">
        <v>31</v>
      </c>
      <c r="P670">
        <v>31</v>
      </c>
      <c r="Q670">
        <v>31</v>
      </c>
      <c r="R670">
        <v>31</v>
      </c>
      <c r="S670">
        <v>31</v>
      </c>
      <c r="T670">
        <v>31</v>
      </c>
      <c r="U670">
        <v>31</v>
      </c>
      <c r="V670">
        <v>31</v>
      </c>
      <c r="W670">
        <v>31</v>
      </c>
      <c r="X670">
        <v>31</v>
      </c>
      <c r="Y670">
        <v>31</v>
      </c>
      <c r="Z670">
        <v>31</v>
      </c>
      <c r="AA670">
        <v>31</v>
      </c>
      <c r="AB670">
        <v>31</v>
      </c>
      <c r="AC670">
        <v>31</v>
      </c>
      <c r="AD670">
        <v>32</v>
      </c>
      <c r="AE670">
        <v>32</v>
      </c>
      <c r="AF670">
        <v>31</v>
      </c>
      <c r="AG670">
        <v>31</v>
      </c>
      <c r="AH670">
        <v>31</v>
      </c>
      <c r="AI670">
        <v>31</v>
      </c>
      <c r="AJ670">
        <v>31</v>
      </c>
      <c r="AK670">
        <v>31</v>
      </c>
      <c r="AL670">
        <v>31</v>
      </c>
      <c r="AM670">
        <v>31</v>
      </c>
      <c r="AN670">
        <v>31</v>
      </c>
      <c r="AO670">
        <v>32</v>
      </c>
      <c r="AP670">
        <v>32</v>
      </c>
      <c r="AQ670">
        <v>33</v>
      </c>
      <c r="AR670">
        <v>33</v>
      </c>
      <c r="AS670">
        <v>33</v>
      </c>
      <c r="AT670">
        <v>32</v>
      </c>
      <c r="AU670">
        <v>32</v>
      </c>
      <c r="AV670">
        <v>32</v>
      </c>
      <c r="AW670">
        <v>32</v>
      </c>
      <c r="AX670">
        <v>31</v>
      </c>
    </row>
    <row r="671" spans="1:50" x14ac:dyDescent="0.25">
      <c r="A671">
        <v>113</v>
      </c>
      <c r="B671" t="s">
        <v>119</v>
      </c>
      <c r="C671">
        <v>11</v>
      </c>
      <c r="D671" t="s">
        <v>95</v>
      </c>
      <c r="E671">
        <v>1</v>
      </c>
      <c r="F671" t="s">
        <v>96</v>
      </c>
      <c r="G671">
        <v>12</v>
      </c>
      <c r="H671">
        <v>12</v>
      </c>
      <c r="I671">
        <v>12</v>
      </c>
      <c r="J671">
        <v>12</v>
      </c>
      <c r="K671">
        <v>12</v>
      </c>
      <c r="L671">
        <v>12</v>
      </c>
      <c r="M671">
        <v>12</v>
      </c>
      <c r="N671">
        <v>12</v>
      </c>
      <c r="O671">
        <v>12</v>
      </c>
      <c r="P671">
        <v>12</v>
      </c>
      <c r="Q671">
        <v>12</v>
      </c>
      <c r="R671">
        <v>12</v>
      </c>
      <c r="S671">
        <v>12</v>
      </c>
      <c r="T671">
        <v>12</v>
      </c>
      <c r="U671">
        <v>12</v>
      </c>
      <c r="V671">
        <v>12</v>
      </c>
      <c r="W671">
        <v>12</v>
      </c>
      <c r="X671">
        <v>12</v>
      </c>
      <c r="Y671">
        <v>12</v>
      </c>
      <c r="Z671">
        <v>12</v>
      </c>
      <c r="AA671">
        <v>12</v>
      </c>
      <c r="AB671">
        <v>12</v>
      </c>
      <c r="AC671">
        <v>12</v>
      </c>
      <c r="AD671">
        <v>12</v>
      </c>
      <c r="AE671">
        <v>12</v>
      </c>
      <c r="AF671">
        <v>12</v>
      </c>
      <c r="AG671">
        <v>12</v>
      </c>
      <c r="AH671">
        <v>12</v>
      </c>
      <c r="AI671">
        <v>12</v>
      </c>
      <c r="AJ671">
        <v>12</v>
      </c>
      <c r="AK671">
        <v>12</v>
      </c>
      <c r="AL671">
        <v>12</v>
      </c>
      <c r="AM671">
        <v>12</v>
      </c>
      <c r="AN671">
        <v>12</v>
      </c>
      <c r="AO671">
        <v>12</v>
      </c>
      <c r="AP671">
        <v>12</v>
      </c>
      <c r="AQ671">
        <v>12</v>
      </c>
      <c r="AR671">
        <v>12</v>
      </c>
      <c r="AS671">
        <v>12</v>
      </c>
      <c r="AT671">
        <v>12</v>
      </c>
      <c r="AU671">
        <v>12</v>
      </c>
      <c r="AV671">
        <v>12</v>
      </c>
      <c r="AW671">
        <v>12</v>
      </c>
      <c r="AX671">
        <v>12</v>
      </c>
    </row>
    <row r="672" spans="1:50" x14ac:dyDescent="0.25">
      <c r="A672">
        <v>113</v>
      </c>
      <c r="B672" t="s">
        <v>119</v>
      </c>
      <c r="C672">
        <v>11</v>
      </c>
      <c r="D672" t="s">
        <v>95</v>
      </c>
      <c r="E672">
        <v>1</v>
      </c>
      <c r="F672" t="s">
        <v>96</v>
      </c>
      <c r="G672">
        <v>351</v>
      </c>
      <c r="H672">
        <v>227</v>
      </c>
      <c r="I672">
        <v>231</v>
      </c>
      <c r="J672">
        <v>299</v>
      </c>
      <c r="K672">
        <v>319</v>
      </c>
      <c r="L672">
        <v>231</v>
      </c>
      <c r="M672">
        <v>251</v>
      </c>
      <c r="N672">
        <v>268</v>
      </c>
      <c r="O672">
        <v>267</v>
      </c>
      <c r="P672">
        <v>222</v>
      </c>
      <c r="Q672">
        <v>216</v>
      </c>
      <c r="R672">
        <v>255</v>
      </c>
      <c r="S672">
        <v>243</v>
      </c>
      <c r="T672">
        <v>223</v>
      </c>
      <c r="U672">
        <v>283</v>
      </c>
      <c r="V672">
        <v>273</v>
      </c>
      <c r="W672">
        <v>191</v>
      </c>
      <c r="X672">
        <v>263</v>
      </c>
      <c r="Y672">
        <v>176</v>
      </c>
      <c r="Z672">
        <v>212</v>
      </c>
      <c r="AA672">
        <v>238</v>
      </c>
      <c r="AB672">
        <v>240</v>
      </c>
      <c r="AC672">
        <v>10</v>
      </c>
      <c r="AD672">
        <v>223</v>
      </c>
      <c r="AE672">
        <v>285</v>
      </c>
      <c r="AF672">
        <v>302</v>
      </c>
      <c r="AG672">
        <v>235</v>
      </c>
      <c r="AH672">
        <v>270</v>
      </c>
      <c r="AI672">
        <v>227</v>
      </c>
      <c r="AJ672">
        <v>230</v>
      </c>
      <c r="AK672">
        <v>175</v>
      </c>
      <c r="AL672">
        <v>9</v>
      </c>
      <c r="AM672">
        <v>283</v>
      </c>
      <c r="AN672">
        <v>270</v>
      </c>
      <c r="AO672">
        <v>242</v>
      </c>
      <c r="AP672">
        <v>251</v>
      </c>
      <c r="AQ672">
        <v>213</v>
      </c>
      <c r="AR672">
        <v>227</v>
      </c>
      <c r="AS672">
        <v>226</v>
      </c>
      <c r="AT672">
        <v>262</v>
      </c>
      <c r="AU672">
        <v>262</v>
      </c>
      <c r="AV672">
        <v>217</v>
      </c>
      <c r="AW672">
        <v>230</v>
      </c>
      <c r="AX672">
        <v>278</v>
      </c>
    </row>
    <row r="673" spans="1:50" x14ac:dyDescent="0.25">
      <c r="A673">
        <v>113</v>
      </c>
      <c r="B673" t="s">
        <v>119</v>
      </c>
      <c r="C673">
        <v>11</v>
      </c>
      <c r="D673" t="s">
        <v>95</v>
      </c>
      <c r="E673">
        <v>1</v>
      </c>
      <c r="F673" t="s">
        <v>96</v>
      </c>
      <c r="G673">
        <v>126</v>
      </c>
      <c r="H673">
        <v>128</v>
      </c>
      <c r="I673">
        <v>129</v>
      </c>
      <c r="J673">
        <v>129</v>
      </c>
      <c r="K673">
        <v>129</v>
      </c>
      <c r="L673">
        <v>118</v>
      </c>
      <c r="M673">
        <v>118</v>
      </c>
      <c r="N673">
        <v>118</v>
      </c>
      <c r="O673">
        <v>117</v>
      </c>
      <c r="P673">
        <v>117</v>
      </c>
      <c r="Q673">
        <v>117</v>
      </c>
      <c r="R673">
        <v>116</v>
      </c>
      <c r="S673">
        <v>126</v>
      </c>
      <c r="T673">
        <v>126</v>
      </c>
      <c r="U673">
        <v>126</v>
      </c>
      <c r="V673">
        <v>125</v>
      </c>
      <c r="W673">
        <v>125</v>
      </c>
      <c r="X673">
        <v>125</v>
      </c>
      <c r="Y673">
        <v>125</v>
      </c>
      <c r="Z673">
        <v>125</v>
      </c>
      <c r="AA673">
        <v>126</v>
      </c>
      <c r="AB673">
        <v>124</v>
      </c>
      <c r="AC673">
        <v>123</v>
      </c>
      <c r="AD673">
        <v>123</v>
      </c>
      <c r="AE673">
        <v>124</v>
      </c>
      <c r="AF673">
        <v>124</v>
      </c>
      <c r="AG673">
        <v>124</v>
      </c>
      <c r="AH673">
        <v>123</v>
      </c>
      <c r="AI673">
        <v>123</v>
      </c>
      <c r="AJ673">
        <v>124</v>
      </c>
      <c r="AK673">
        <v>124</v>
      </c>
      <c r="AL673">
        <v>124</v>
      </c>
      <c r="AM673">
        <v>125</v>
      </c>
      <c r="AN673">
        <v>123</v>
      </c>
      <c r="AO673">
        <v>116</v>
      </c>
      <c r="AP673">
        <v>116</v>
      </c>
      <c r="AQ673">
        <v>116</v>
      </c>
      <c r="AR673">
        <v>114</v>
      </c>
      <c r="AS673">
        <v>116</v>
      </c>
      <c r="AT673">
        <v>116</v>
      </c>
      <c r="AU673">
        <v>115</v>
      </c>
      <c r="AV673">
        <v>115</v>
      </c>
      <c r="AW673">
        <v>115</v>
      </c>
      <c r="AX673">
        <v>115</v>
      </c>
    </row>
    <row r="674" spans="1:50" x14ac:dyDescent="0.25">
      <c r="A674">
        <v>113</v>
      </c>
      <c r="B674" t="s">
        <v>119</v>
      </c>
      <c r="C674">
        <v>11</v>
      </c>
      <c r="D674" t="s">
        <v>95</v>
      </c>
      <c r="E674">
        <v>1</v>
      </c>
      <c r="F674" t="s">
        <v>96</v>
      </c>
      <c r="G674">
        <v>112</v>
      </c>
      <c r="H674">
        <v>111</v>
      </c>
      <c r="I674">
        <v>111</v>
      </c>
      <c r="J674">
        <v>111</v>
      </c>
      <c r="K674">
        <v>111</v>
      </c>
      <c r="L674">
        <v>112</v>
      </c>
      <c r="M674">
        <v>111</v>
      </c>
      <c r="N674">
        <v>120</v>
      </c>
      <c r="O674">
        <v>120</v>
      </c>
      <c r="P674">
        <v>105</v>
      </c>
      <c r="Q674">
        <v>105</v>
      </c>
      <c r="R674">
        <v>104</v>
      </c>
      <c r="S674">
        <v>104</v>
      </c>
      <c r="T674">
        <v>103</v>
      </c>
      <c r="U674">
        <v>103</v>
      </c>
      <c r="V674">
        <v>103</v>
      </c>
      <c r="W674">
        <v>103</v>
      </c>
      <c r="X674">
        <v>103</v>
      </c>
      <c r="Y674">
        <v>104</v>
      </c>
      <c r="Z674">
        <v>112</v>
      </c>
      <c r="AA674">
        <v>104</v>
      </c>
      <c r="AB674">
        <v>113</v>
      </c>
      <c r="AC674">
        <v>104</v>
      </c>
      <c r="AD674">
        <v>104</v>
      </c>
      <c r="AE674">
        <v>104</v>
      </c>
      <c r="AF674">
        <v>104</v>
      </c>
      <c r="AG674">
        <v>104</v>
      </c>
      <c r="AH674">
        <v>104</v>
      </c>
      <c r="AI674">
        <v>104</v>
      </c>
      <c r="AJ674">
        <v>104</v>
      </c>
      <c r="AK674">
        <v>104</v>
      </c>
      <c r="AL674">
        <v>104</v>
      </c>
      <c r="AM674">
        <v>104</v>
      </c>
      <c r="AN674">
        <v>104</v>
      </c>
      <c r="AO674">
        <v>103</v>
      </c>
      <c r="AP674">
        <v>104</v>
      </c>
      <c r="AQ674">
        <v>104</v>
      </c>
      <c r="AR674">
        <v>108</v>
      </c>
      <c r="AS674">
        <v>108</v>
      </c>
      <c r="AT674">
        <v>108</v>
      </c>
      <c r="AU674">
        <v>107</v>
      </c>
      <c r="AV674">
        <v>107</v>
      </c>
      <c r="AW674">
        <v>107</v>
      </c>
      <c r="AX674">
        <v>116</v>
      </c>
    </row>
    <row r="675" spans="1:50" x14ac:dyDescent="0.25">
      <c r="A675">
        <v>113</v>
      </c>
      <c r="B675" t="s">
        <v>119</v>
      </c>
      <c r="C675">
        <v>11</v>
      </c>
      <c r="D675" t="s">
        <v>95</v>
      </c>
      <c r="E675">
        <v>1</v>
      </c>
      <c r="F675" t="s">
        <v>96</v>
      </c>
      <c r="G675">
        <v>143</v>
      </c>
      <c r="H675">
        <v>146</v>
      </c>
      <c r="I675">
        <v>144</v>
      </c>
      <c r="J675">
        <v>147</v>
      </c>
      <c r="K675">
        <v>147</v>
      </c>
      <c r="L675">
        <v>147</v>
      </c>
      <c r="M675">
        <v>144</v>
      </c>
      <c r="N675">
        <v>144</v>
      </c>
      <c r="O675">
        <v>122</v>
      </c>
      <c r="P675">
        <v>147</v>
      </c>
      <c r="Q675">
        <v>143</v>
      </c>
      <c r="R675">
        <v>143</v>
      </c>
      <c r="S675">
        <v>143</v>
      </c>
      <c r="T675">
        <v>143</v>
      </c>
      <c r="U675">
        <v>142</v>
      </c>
      <c r="V675">
        <v>143</v>
      </c>
      <c r="W675">
        <v>143</v>
      </c>
      <c r="X675">
        <v>145</v>
      </c>
      <c r="Y675">
        <v>147</v>
      </c>
      <c r="Z675">
        <v>147</v>
      </c>
      <c r="AA675">
        <v>149</v>
      </c>
      <c r="AB675">
        <v>147</v>
      </c>
      <c r="AC675">
        <v>139</v>
      </c>
      <c r="AD675">
        <v>142</v>
      </c>
      <c r="AE675">
        <v>143</v>
      </c>
      <c r="AF675">
        <v>143</v>
      </c>
      <c r="AG675">
        <v>131</v>
      </c>
      <c r="AH675">
        <v>131</v>
      </c>
      <c r="AI675">
        <v>132</v>
      </c>
      <c r="AJ675">
        <v>133</v>
      </c>
      <c r="AK675">
        <v>135</v>
      </c>
      <c r="AL675">
        <v>128</v>
      </c>
      <c r="AM675">
        <v>131</v>
      </c>
      <c r="AN675">
        <v>130</v>
      </c>
      <c r="AO675">
        <v>127</v>
      </c>
      <c r="AP675">
        <v>130</v>
      </c>
      <c r="AQ675">
        <v>130</v>
      </c>
      <c r="AR675">
        <v>123</v>
      </c>
      <c r="AS675">
        <v>119</v>
      </c>
      <c r="AT675">
        <v>119</v>
      </c>
      <c r="AU675">
        <v>120</v>
      </c>
      <c r="AV675">
        <v>88</v>
      </c>
      <c r="AW675">
        <v>87</v>
      </c>
      <c r="AX675">
        <v>90</v>
      </c>
    </row>
    <row r="676" spans="1:50" x14ac:dyDescent="0.25">
      <c r="A676">
        <v>117</v>
      </c>
      <c r="B676" t="s">
        <v>376</v>
      </c>
      <c r="C676">
        <v>11</v>
      </c>
      <c r="D676" t="s">
        <v>95</v>
      </c>
      <c r="E676">
        <v>1</v>
      </c>
      <c r="F676" t="s">
        <v>96</v>
      </c>
      <c r="G676">
        <v>18</v>
      </c>
      <c r="H676">
        <v>18</v>
      </c>
      <c r="I676">
        <v>18</v>
      </c>
      <c r="J676">
        <v>18</v>
      </c>
      <c r="K676">
        <v>18</v>
      </c>
      <c r="L676">
        <v>18</v>
      </c>
      <c r="M676">
        <v>18</v>
      </c>
      <c r="N676">
        <v>18</v>
      </c>
      <c r="O676">
        <v>19</v>
      </c>
      <c r="P676">
        <v>12</v>
      </c>
      <c r="Q676">
        <v>15</v>
      </c>
      <c r="R676">
        <v>15</v>
      </c>
      <c r="S676">
        <v>12</v>
      </c>
      <c r="T676">
        <v>12</v>
      </c>
      <c r="U676">
        <v>12</v>
      </c>
      <c r="V676">
        <v>12</v>
      </c>
      <c r="W676">
        <v>12</v>
      </c>
      <c r="X676">
        <v>12</v>
      </c>
      <c r="Y676">
        <v>12</v>
      </c>
      <c r="Z676">
        <v>15</v>
      </c>
      <c r="AA676">
        <v>12</v>
      </c>
      <c r="AB676">
        <v>12</v>
      </c>
      <c r="AC676">
        <v>11</v>
      </c>
      <c r="AD676">
        <v>12</v>
      </c>
      <c r="AE676">
        <v>12</v>
      </c>
      <c r="AF676">
        <v>12</v>
      </c>
      <c r="AG676">
        <v>12</v>
      </c>
      <c r="AH676">
        <v>12</v>
      </c>
      <c r="AI676">
        <v>12</v>
      </c>
      <c r="AJ676">
        <v>12</v>
      </c>
      <c r="AK676">
        <v>12</v>
      </c>
      <c r="AL676">
        <v>12</v>
      </c>
      <c r="AM676">
        <v>12</v>
      </c>
      <c r="AN676">
        <v>12</v>
      </c>
      <c r="AO676">
        <v>12</v>
      </c>
      <c r="AP676">
        <v>12</v>
      </c>
      <c r="AQ676">
        <v>12</v>
      </c>
      <c r="AR676">
        <v>12</v>
      </c>
      <c r="AS676">
        <v>12</v>
      </c>
      <c r="AT676">
        <v>12</v>
      </c>
      <c r="AU676">
        <v>12</v>
      </c>
      <c r="AV676">
        <v>12</v>
      </c>
      <c r="AW676">
        <v>12</v>
      </c>
      <c r="AX676">
        <v>12</v>
      </c>
    </row>
    <row r="677" spans="1:50" x14ac:dyDescent="0.25">
      <c r="A677">
        <v>113</v>
      </c>
      <c r="B677" t="s">
        <v>119</v>
      </c>
      <c r="C677">
        <v>11</v>
      </c>
      <c r="D677" t="s">
        <v>95</v>
      </c>
      <c r="E677">
        <v>1</v>
      </c>
      <c r="F677" t="s">
        <v>96</v>
      </c>
      <c r="G677">
        <v>421</v>
      </c>
      <c r="H677">
        <v>426</v>
      </c>
      <c r="I677">
        <v>435</v>
      </c>
      <c r="J677">
        <v>427</v>
      </c>
      <c r="K677">
        <v>423</v>
      </c>
      <c r="L677">
        <v>412</v>
      </c>
      <c r="M677">
        <v>407</v>
      </c>
      <c r="N677">
        <v>430</v>
      </c>
      <c r="O677">
        <v>433</v>
      </c>
      <c r="P677">
        <v>448</v>
      </c>
      <c r="Q677">
        <v>436</v>
      </c>
      <c r="R677">
        <v>429</v>
      </c>
      <c r="S677">
        <v>381</v>
      </c>
      <c r="T677">
        <v>432</v>
      </c>
      <c r="U677">
        <v>435</v>
      </c>
      <c r="V677">
        <v>448</v>
      </c>
      <c r="W677">
        <v>410</v>
      </c>
      <c r="X677">
        <v>438</v>
      </c>
      <c r="Y677">
        <v>416</v>
      </c>
      <c r="Z677">
        <v>417</v>
      </c>
      <c r="AA677">
        <v>442</v>
      </c>
      <c r="AB677">
        <v>424</v>
      </c>
      <c r="AC677">
        <v>432</v>
      </c>
      <c r="AD677">
        <v>441</v>
      </c>
      <c r="AE677">
        <v>429</v>
      </c>
      <c r="AF677">
        <v>433</v>
      </c>
      <c r="AG677">
        <v>427</v>
      </c>
      <c r="AH677">
        <v>427</v>
      </c>
      <c r="AI677">
        <v>427</v>
      </c>
      <c r="AJ677">
        <v>430</v>
      </c>
      <c r="AK677">
        <v>377</v>
      </c>
      <c r="AL677">
        <v>381</v>
      </c>
      <c r="AM677">
        <v>438</v>
      </c>
      <c r="AN677">
        <v>434</v>
      </c>
      <c r="AO677">
        <v>426</v>
      </c>
      <c r="AP677">
        <v>415</v>
      </c>
      <c r="AQ677">
        <v>428</v>
      </c>
      <c r="AR677">
        <v>429</v>
      </c>
      <c r="AS677">
        <v>442</v>
      </c>
      <c r="AT677">
        <v>427</v>
      </c>
      <c r="AU677">
        <v>419</v>
      </c>
      <c r="AV677">
        <v>424</v>
      </c>
      <c r="AW677">
        <v>429</v>
      </c>
      <c r="AX677">
        <v>421</v>
      </c>
    </row>
    <row r="678" spans="1:50" x14ac:dyDescent="0.25">
      <c r="A678">
        <v>231</v>
      </c>
      <c r="B678" t="s">
        <v>353</v>
      </c>
      <c r="C678">
        <v>23</v>
      </c>
      <c r="D678" t="s">
        <v>354</v>
      </c>
      <c r="E678">
        <v>2</v>
      </c>
      <c r="F678" t="s">
        <v>355</v>
      </c>
      <c r="G678">
        <v>130</v>
      </c>
      <c r="H678">
        <v>130</v>
      </c>
      <c r="I678">
        <v>130</v>
      </c>
      <c r="J678">
        <v>94</v>
      </c>
      <c r="K678">
        <v>95</v>
      </c>
      <c r="L678">
        <v>94</v>
      </c>
      <c r="M678">
        <v>94</v>
      </c>
      <c r="N678">
        <v>100</v>
      </c>
      <c r="O678">
        <v>93</v>
      </c>
      <c r="P678">
        <v>83</v>
      </c>
      <c r="Q678">
        <v>82</v>
      </c>
      <c r="R678">
        <v>82</v>
      </c>
      <c r="S678">
        <v>84</v>
      </c>
      <c r="T678">
        <v>83</v>
      </c>
      <c r="U678">
        <v>81</v>
      </c>
      <c r="V678">
        <v>83</v>
      </c>
      <c r="W678">
        <v>84</v>
      </c>
      <c r="X678">
        <v>84</v>
      </c>
      <c r="Y678">
        <v>84</v>
      </c>
      <c r="Z678">
        <v>73</v>
      </c>
      <c r="AA678">
        <v>71</v>
      </c>
      <c r="AB678">
        <v>71</v>
      </c>
      <c r="AC678">
        <v>71</v>
      </c>
      <c r="AD678">
        <v>72</v>
      </c>
      <c r="AE678">
        <v>72</v>
      </c>
      <c r="AF678">
        <v>72</v>
      </c>
      <c r="AG678">
        <v>73</v>
      </c>
      <c r="AH678">
        <v>71</v>
      </c>
      <c r="AI678">
        <v>71</v>
      </c>
      <c r="AJ678">
        <v>71</v>
      </c>
      <c r="AK678">
        <v>71</v>
      </c>
      <c r="AL678">
        <v>68</v>
      </c>
      <c r="AM678">
        <v>72</v>
      </c>
      <c r="AN678">
        <v>71</v>
      </c>
      <c r="AO678">
        <v>71</v>
      </c>
      <c r="AP678">
        <v>72</v>
      </c>
      <c r="AQ678">
        <v>72</v>
      </c>
      <c r="AR678">
        <v>73</v>
      </c>
      <c r="AS678">
        <v>72</v>
      </c>
      <c r="AT678">
        <v>73</v>
      </c>
      <c r="AU678">
        <v>72</v>
      </c>
      <c r="AV678">
        <v>72</v>
      </c>
      <c r="AW678">
        <v>71</v>
      </c>
      <c r="AX678">
        <v>72</v>
      </c>
    </row>
    <row r="679" spans="1:50" x14ac:dyDescent="0.25">
      <c r="A679">
        <v>113</v>
      </c>
      <c r="B679" t="s">
        <v>119</v>
      </c>
      <c r="C679">
        <v>11</v>
      </c>
      <c r="D679" t="s">
        <v>95</v>
      </c>
      <c r="E679">
        <v>1</v>
      </c>
      <c r="F679" t="s">
        <v>96</v>
      </c>
      <c r="G679">
        <v>15</v>
      </c>
      <c r="H679">
        <v>15</v>
      </c>
      <c r="I679">
        <v>15</v>
      </c>
      <c r="J679">
        <v>15</v>
      </c>
      <c r="K679">
        <v>15</v>
      </c>
      <c r="L679">
        <v>15</v>
      </c>
      <c r="M679">
        <v>15</v>
      </c>
      <c r="N679">
        <v>15</v>
      </c>
      <c r="O679">
        <v>15</v>
      </c>
      <c r="P679">
        <v>15</v>
      </c>
      <c r="Q679">
        <v>15</v>
      </c>
      <c r="R679">
        <v>15</v>
      </c>
      <c r="S679">
        <v>15</v>
      </c>
      <c r="T679">
        <v>15</v>
      </c>
      <c r="U679">
        <v>15</v>
      </c>
      <c r="V679">
        <v>15</v>
      </c>
      <c r="W679">
        <v>15</v>
      </c>
      <c r="X679">
        <v>15</v>
      </c>
      <c r="Y679">
        <v>15</v>
      </c>
      <c r="Z679">
        <v>15</v>
      </c>
      <c r="AA679">
        <v>15</v>
      </c>
      <c r="AB679">
        <v>15</v>
      </c>
      <c r="AC679">
        <v>15</v>
      </c>
      <c r="AD679">
        <v>15</v>
      </c>
      <c r="AE679">
        <v>15</v>
      </c>
      <c r="AF679">
        <v>15</v>
      </c>
      <c r="AG679">
        <v>15</v>
      </c>
      <c r="AH679">
        <v>15</v>
      </c>
      <c r="AI679">
        <v>15</v>
      </c>
      <c r="AJ679">
        <v>15</v>
      </c>
      <c r="AK679">
        <v>15</v>
      </c>
      <c r="AL679">
        <v>15</v>
      </c>
      <c r="AM679">
        <v>15</v>
      </c>
      <c r="AN679">
        <v>15</v>
      </c>
      <c r="AO679">
        <v>15</v>
      </c>
      <c r="AP679">
        <v>15</v>
      </c>
      <c r="AQ679">
        <v>15</v>
      </c>
      <c r="AR679">
        <v>26</v>
      </c>
      <c r="AS679">
        <v>26</v>
      </c>
      <c r="AT679">
        <v>26</v>
      </c>
      <c r="AU679">
        <v>26</v>
      </c>
      <c r="AV679">
        <v>26</v>
      </c>
      <c r="AW679">
        <v>26</v>
      </c>
      <c r="AX679">
        <v>26</v>
      </c>
    </row>
    <row r="680" spans="1:50" x14ac:dyDescent="0.25">
      <c r="A680">
        <v>113</v>
      </c>
      <c r="B680" t="s">
        <v>119</v>
      </c>
      <c r="C680">
        <v>11</v>
      </c>
      <c r="D680" t="s">
        <v>95</v>
      </c>
      <c r="E680">
        <v>1</v>
      </c>
      <c r="F680" t="s">
        <v>96</v>
      </c>
      <c r="G680">
        <v>64</v>
      </c>
      <c r="H680">
        <v>64</v>
      </c>
      <c r="I680">
        <v>64</v>
      </c>
      <c r="J680">
        <v>64</v>
      </c>
      <c r="K680">
        <v>64</v>
      </c>
      <c r="L680">
        <v>64</v>
      </c>
      <c r="M680">
        <v>64</v>
      </c>
      <c r="N680">
        <v>64</v>
      </c>
      <c r="O680">
        <v>64</v>
      </c>
      <c r="P680">
        <v>64</v>
      </c>
      <c r="Q680">
        <v>64</v>
      </c>
      <c r="R680">
        <v>64</v>
      </c>
      <c r="S680">
        <v>64</v>
      </c>
      <c r="T680">
        <v>64</v>
      </c>
      <c r="U680">
        <v>64</v>
      </c>
      <c r="V680">
        <v>64</v>
      </c>
      <c r="W680">
        <v>64</v>
      </c>
      <c r="X680">
        <v>64</v>
      </c>
      <c r="Y680">
        <v>64</v>
      </c>
      <c r="Z680">
        <v>64</v>
      </c>
      <c r="AA680">
        <v>64</v>
      </c>
      <c r="AB680">
        <v>64</v>
      </c>
      <c r="AC680">
        <v>64</v>
      </c>
      <c r="AD680">
        <v>64</v>
      </c>
      <c r="AE680">
        <v>60</v>
      </c>
      <c r="AF680">
        <v>60</v>
      </c>
      <c r="AG680">
        <v>60</v>
      </c>
      <c r="AH680">
        <v>60</v>
      </c>
      <c r="AI680">
        <v>60</v>
      </c>
      <c r="AJ680">
        <v>60</v>
      </c>
      <c r="AK680">
        <v>60</v>
      </c>
      <c r="AL680">
        <v>60</v>
      </c>
      <c r="AM680">
        <v>60</v>
      </c>
      <c r="AN680">
        <v>60</v>
      </c>
      <c r="AO680">
        <v>60</v>
      </c>
      <c r="AP680">
        <v>60</v>
      </c>
      <c r="AQ680">
        <v>60</v>
      </c>
      <c r="AR680">
        <v>60</v>
      </c>
      <c r="AS680">
        <v>60</v>
      </c>
      <c r="AT680">
        <v>60</v>
      </c>
      <c r="AU680">
        <v>59</v>
      </c>
      <c r="AV680">
        <v>17</v>
      </c>
      <c r="AW680">
        <v>17</v>
      </c>
      <c r="AX680">
        <v>17</v>
      </c>
    </row>
    <row r="681" spans="1:50" x14ac:dyDescent="0.25">
      <c r="A681">
        <v>113</v>
      </c>
      <c r="B681" t="s">
        <v>119</v>
      </c>
      <c r="C681">
        <v>11</v>
      </c>
      <c r="D681" t="s">
        <v>95</v>
      </c>
      <c r="E681">
        <v>1</v>
      </c>
      <c r="F681" t="s">
        <v>96</v>
      </c>
      <c r="G681">
        <v>127</v>
      </c>
      <c r="H681">
        <v>125</v>
      </c>
      <c r="I681">
        <v>124</v>
      </c>
      <c r="J681">
        <v>123</v>
      </c>
      <c r="K681">
        <v>123</v>
      </c>
      <c r="L681">
        <v>126</v>
      </c>
      <c r="M681">
        <v>124</v>
      </c>
      <c r="N681">
        <v>126</v>
      </c>
      <c r="O681">
        <v>126</v>
      </c>
      <c r="P681">
        <v>126</v>
      </c>
      <c r="Q681">
        <v>125</v>
      </c>
      <c r="R681">
        <v>125</v>
      </c>
      <c r="S681">
        <v>125</v>
      </c>
      <c r="T681">
        <v>125</v>
      </c>
      <c r="U681">
        <v>125</v>
      </c>
      <c r="V681">
        <v>125</v>
      </c>
      <c r="W681">
        <v>125</v>
      </c>
      <c r="X681">
        <v>124</v>
      </c>
      <c r="Y681">
        <v>124</v>
      </c>
      <c r="Z681">
        <v>124</v>
      </c>
      <c r="AA681">
        <v>124</v>
      </c>
      <c r="AB681">
        <v>123</v>
      </c>
      <c r="AC681">
        <v>123</v>
      </c>
      <c r="AD681">
        <v>123</v>
      </c>
      <c r="AE681">
        <v>123</v>
      </c>
      <c r="AF681">
        <v>124</v>
      </c>
      <c r="AG681">
        <v>124</v>
      </c>
      <c r="AH681">
        <v>124</v>
      </c>
      <c r="AI681">
        <v>124</v>
      </c>
      <c r="AJ681">
        <v>124</v>
      </c>
      <c r="AK681">
        <v>124</v>
      </c>
      <c r="AL681">
        <v>124</v>
      </c>
      <c r="AM681">
        <v>124</v>
      </c>
      <c r="AN681">
        <v>123</v>
      </c>
      <c r="AO681">
        <v>123</v>
      </c>
      <c r="AP681">
        <v>124</v>
      </c>
      <c r="AQ681">
        <v>124</v>
      </c>
      <c r="AR681">
        <v>127</v>
      </c>
      <c r="AS681">
        <v>127</v>
      </c>
      <c r="AT681">
        <v>126</v>
      </c>
      <c r="AU681">
        <v>126</v>
      </c>
      <c r="AV681">
        <v>126</v>
      </c>
      <c r="AW681">
        <v>126</v>
      </c>
      <c r="AX681">
        <v>126</v>
      </c>
    </row>
    <row r="682" spans="1:50" x14ac:dyDescent="0.25">
      <c r="A682">
        <v>311</v>
      </c>
      <c r="B682" t="s">
        <v>613</v>
      </c>
      <c r="C682">
        <v>31</v>
      </c>
      <c r="D682" t="s">
        <v>205</v>
      </c>
      <c r="E682">
        <v>3</v>
      </c>
      <c r="F682" t="s">
        <v>206</v>
      </c>
      <c r="G682">
        <v>13</v>
      </c>
      <c r="H682">
        <v>13</v>
      </c>
      <c r="I682">
        <v>13</v>
      </c>
      <c r="J682">
        <v>13</v>
      </c>
      <c r="K682">
        <v>13</v>
      </c>
      <c r="L682">
        <v>13</v>
      </c>
      <c r="M682">
        <v>13</v>
      </c>
      <c r="N682">
        <v>13</v>
      </c>
      <c r="O682">
        <v>13</v>
      </c>
      <c r="P682">
        <v>13</v>
      </c>
      <c r="Q682">
        <v>13</v>
      </c>
      <c r="R682">
        <v>13</v>
      </c>
      <c r="S682">
        <v>13</v>
      </c>
      <c r="T682">
        <v>13</v>
      </c>
      <c r="U682">
        <v>13</v>
      </c>
      <c r="V682">
        <v>13</v>
      </c>
      <c r="W682">
        <v>13</v>
      </c>
      <c r="X682">
        <v>13</v>
      </c>
      <c r="Y682">
        <v>13</v>
      </c>
      <c r="Z682">
        <v>13</v>
      </c>
      <c r="AA682">
        <v>13</v>
      </c>
      <c r="AB682">
        <v>13</v>
      </c>
      <c r="AC682">
        <v>13</v>
      </c>
      <c r="AD682">
        <v>13</v>
      </c>
      <c r="AE682">
        <v>13</v>
      </c>
      <c r="AF682">
        <v>13</v>
      </c>
      <c r="AG682">
        <v>13</v>
      </c>
      <c r="AH682">
        <v>13</v>
      </c>
      <c r="AI682">
        <v>13</v>
      </c>
      <c r="AJ682">
        <v>13</v>
      </c>
      <c r="AK682">
        <v>13</v>
      </c>
      <c r="AL682">
        <v>13</v>
      </c>
      <c r="AM682">
        <v>13</v>
      </c>
      <c r="AN682">
        <v>13</v>
      </c>
      <c r="AO682">
        <v>13</v>
      </c>
      <c r="AP682">
        <v>13</v>
      </c>
      <c r="AQ682">
        <v>13</v>
      </c>
      <c r="AR682">
        <v>13</v>
      </c>
      <c r="AS682">
        <v>13</v>
      </c>
      <c r="AT682">
        <v>13</v>
      </c>
      <c r="AU682">
        <v>13</v>
      </c>
      <c r="AV682">
        <v>13</v>
      </c>
      <c r="AW682">
        <v>13</v>
      </c>
      <c r="AX682">
        <v>13</v>
      </c>
    </row>
    <row r="683" spans="1:50" x14ac:dyDescent="0.25">
      <c r="A683">
        <v>113</v>
      </c>
      <c r="B683" t="s">
        <v>119</v>
      </c>
      <c r="C683">
        <v>11</v>
      </c>
      <c r="D683" t="s">
        <v>95</v>
      </c>
      <c r="E683">
        <v>1</v>
      </c>
      <c r="F683" t="s">
        <v>96</v>
      </c>
      <c r="G683">
        <v>16</v>
      </c>
      <c r="H683">
        <v>16</v>
      </c>
      <c r="I683">
        <v>16</v>
      </c>
      <c r="J683">
        <v>16</v>
      </c>
      <c r="K683">
        <v>18</v>
      </c>
      <c r="L683">
        <v>18</v>
      </c>
      <c r="M683">
        <v>16</v>
      </c>
      <c r="N683">
        <v>16</v>
      </c>
      <c r="O683">
        <v>16</v>
      </c>
      <c r="P683">
        <v>16</v>
      </c>
      <c r="Q683">
        <v>16</v>
      </c>
      <c r="R683">
        <v>16</v>
      </c>
      <c r="S683">
        <v>16</v>
      </c>
      <c r="T683">
        <v>16</v>
      </c>
      <c r="U683">
        <v>16</v>
      </c>
      <c r="V683">
        <v>16</v>
      </c>
      <c r="W683">
        <v>16</v>
      </c>
      <c r="X683">
        <v>16</v>
      </c>
      <c r="Y683">
        <v>16</v>
      </c>
      <c r="Z683">
        <v>16</v>
      </c>
      <c r="AA683">
        <v>16</v>
      </c>
      <c r="AB683">
        <v>16</v>
      </c>
      <c r="AC683">
        <v>16</v>
      </c>
      <c r="AD683">
        <v>16</v>
      </c>
      <c r="AE683">
        <v>16</v>
      </c>
      <c r="AF683">
        <v>16</v>
      </c>
      <c r="AG683">
        <v>16</v>
      </c>
      <c r="AH683">
        <v>16</v>
      </c>
      <c r="AI683">
        <v>16</v>
      </c>
      <c r="AJ683">
        <v>16</v>
      </c>
      <c r="AK683">
        <v>16</v>
      </c>
      <c r="AL683">
        <v>16</v>
      </c>
      <c r="AM683">
        <v>16</v>
      </c>
      <c r="AN683">
        <v>16</v>
      </c>
      <c r="AO683">
        <v>16</v>
      </c>
      <c r="AP683">
        <v>16</v>
      </c>
      <c r="AQ683">
        <v>16</v>
      </c>
      <c r="AR683">
        <v>16</v>
      </c>
      <c r="AS683">
        <v>16</v>
      </c>
      <c r="AT683">
        <v>16</v>
      </c>
      <c r="AU683">
        <v>16</v>
      </c>
      <c r="AV683">
        <v>16</v>
      </c>
      <c r="AW683">
        <v>16</v>
      </c>
      <c r="AX683">
        <v>16</v>
      </c>
    </row>
    <row r="684" spans="1:50" x14ac:dyDescent="0.25">
      <c r="A684">
        <v>113</v>
      </c>
      <c r="B684" t="s">
        <v>119</v>
      </c>
      <c r="C684">
        <v>11</v>
      </c>
      <c r="D684" t="s">
        <v>95</v>
      </c>
      <c r="E684">
        <v>1</v>
      </c>
      <c r="F684" t="s">
        <v>96</v>
      </c>
      <c r="G684">
        <v>86</v>
      </c>
      <c r="H684">
        <v>87</v>
      </c>
      <c r="I684">
        <v>83</v>
      </c>
      <c r="J684">
        <v>83</v>
      </c>
      <c r="K684">
        <v>87</v>
      </c>
      <c r="L684">
        <v>87</v>
      </c>
      <c r="M684">
        <v>87</v>
      </c>
      <c r="N684">
        <v>87</v>
      </c>
      <c r="O684">
        <v>87</v>
      </c>
      <c r="P684">
        <v>92</v>
      </c>
      <c r="Q684">
        <v>92</v>
      </c>
      <c r="R684">
        <v>89</v>
      </c>
      <c r="S684">
        <v>89</v>
      </c>
      <c r="T684">
        <v>89</v>
      </c>
      <c r="U684">
        <v>89</v>
      </c>
      <c r="V684">
        <v>92</v>
      </c>
      <c r="W684">
        <v>94</v>
      </c>
      <c r="X684">
        <v>96</v>
      </c>
      <c r="Y684">
        <v>96</v>
      </c>
      <c r="Z684">
        <v>96</v>
      </c>
      <c r="AA684">
        <v>96</v>
      </c>
      <c r="AB684">
        <v>103</v>
      </c>
      <c r="AC684">
        <v>103</v>
      </c>
      <c r="AD684">
        <v>104</v>
      </c>
      <c r="AE684">
        <v>104</v>
      </c>
      <c r="AF684">
        <v>101</v>
      </c>
      <c r="AG684">
        <v>102</v>
      </c>
      <c r="AH684">
        <v>104</v>
      </c>
      <c r="AI684">
        <v>104</v>
      </c>
      <c r="AJ684">
        <v>100</v>
      </c>
      <c r="AK684">
        <v>100</v>
      </c>
      <c r="AL684">
        <v>100</v>
      </c>
      <c r="AM684">
        <v>102</v>
      </c>
      <c r="AN684">
        <v>102</v>
      </c>
      <c r="AO684">
        <v>102</v>
      </c>
      <c r="AP684">
        <v>102</v>
      </c>
      <c r="AQ684">
        <v>102</v>
      </c>
      <c r="AR684">
        <v>102</v>
      </c>
      <c r="AS684">
        <v>100</v>
      </c>
      <c r="AT684">
        <v>100</v>
      </c>
      <c r="AU684">
        <v>99</v>
      </c>
      <c r="AV684">
        <v>99</v>
      </c>
      <c r="AW684">
        <v>99</v>
      </c>
      <c r="AX684">
        <v>95</v>
      </c>
    </row>
    <row r="685" spans="1:50" x14ac:dyDescent="0.25">
      <c r="A685">
        <v>114</v>
      </c>
      <c r="B685" t="s">
        <v>94</v>
      </c>
      <c r="C685">
        <v>11</v>
      </c>
      <c r="D685" t="s">
        <v>95</v>
      </c>
      <c r="E685">
        <v>1</v>
      </c>
      <c r="F685" t="s">
        <v>96</v>
      </c>
      <c r="G685">
        <v>133</v>
      </c>
      <c r="H685">
        <v>138</v>
      </c>
      <c r="I685">
        <v>137</v>
      </c>
      <c r="J685">
        <v>133</v>
      </c>
      <c r="K685">
        <v>132</v>
      </c>
      <c r="L685">
        <v>129</v>
      </c>
      <c r="M685">
        <v>91</v>
      </c>
      <c r="N685">
        <v>100</v>
      </c>
      <c r="O685">
        <v>102</v>
      </c>
      <c r="P685">
        <v>101</v>
      </c>
      <c r="Q685">
        <v>105</v>
      </c>
      <c r="R685">
        <v>95</v>
      </c>
      <c r="S685">
        <v>90</v>
      </c>
      <c r="T685">
        <v>128</v>
      </c>
      <c r="U685">
        <v>118</v>
      </c>
      <c r="V685">
        <v>130</v>
      </c>
      <c r="W685">
        <v>136</v>
      </c>
      <c r="X685">
        <v>133</v>
      </c>
      <c r="Y685">
        <v>136</v>
      </c>
      <c r="Z685">
        <v>135</v>
      </c>
      <c r="AA685">
        <v>127</v>
      </c>
      <c r="AB685">
        <v>127</v>
      </c>
      <c r="AC685">
        <v>127</v>
      </c>
      <c r="AD685">
        <v>127</v>
      </c>
      <c r="AE685">
        <v>146</v>
      </c>
      <c r="AF685">
        <v>127</v>
      </c>
      <c r="AG685">
        <v>126</v>
      </c>
      <c r="AH685">
        <v>145</v>
      </c>
      <c r="AI685">
        <v>126</v>
      </c>
      <c r="AJ685">
        <v>126</v>
      </c>
      <c r="AK685">
        <v>144</v>
      </c>
      <c r="AL685">
        <v>144</v>
      </c>
      <c r="AM685">
        <v>145</v>
      </c>
      <c r="AN685">
        <v>144</v>
      </c>
      <c r="AO685">
        <v>144</v>
      </c>
      <c r="AP685">
        <v>144</v>
      </c>
      <c r="AQ685">
        <v>144</v>
      </c>
      <c r="AR685">
        <v>144</v>
      </c>
      <c r="AS685">
        <v>144</v>
      </c>
      <c r="AT685">
        <v>144</v>
      </c>
      <c r="AU685">
        <v>144</v>
      </c>
      <c r="AV685">
        <v>127</v>
      </c>
      <c r="AW685">
        <v>127</v>
      </c>
      <c r="AX685">
        <v>125</v>
      </c>
    </row>
    <row r="686" spans="1:50" x14ac:dyDescent="0.25">
      <c r="A686">
        <v>114</v>
      </c>
      <c r="B686" t="s">
        <v>94</v>
      </c>
      <c r="C686">
        <v>11</v>
      </c>
      <c r="D686" t="s">
        <v>95</v>
      </c>
      <c r="E686">
        <v>1</v>
      </c>
      <c r="F686" t="s">
        <v>96</v>
      </c>
      <c r="G686">
        <v>35</v>
      </c>
      <c r="H686">
        <v>35</v>
      </c>
      <c r="I686">
        <v>35</v>
      </c>
      <c r="J686">
        <v>35</v>
      </c>
      <c r="K686">
        <v>35</v>
      </c>
      <c r="L686">
        <v>35</v>
      </c>
      <c r="M686">
        <v>35</v>
      </c>
      <c r="N686">
        <v>35</v>
      </c>
      <c r="O686">
        <v>35</v>
      </c>
      <c r="P686">
        <v>35</v>
      </c>
      <c r="Q686">
        <v>35</v>
      </c>
      <c r="R686">
        <v>35</v>
      </c>
      <c r="S686">
        <v>35</v>
      </c>
      <c r="T686">
        <v>35</v>
      </c>
      <c r="U686">
        <v>35</v>
      </c>
      <c r="V686">
        <v>35</v>
      </c>
      <c r="W686">
        <v>35</v>
      </c>
      <c r="X686">
        <v>35</v>
      </c>
      <c r="Y686">
        <v>35</v>
      </c>
      <c r="Z686">
        <v>35</v>
      </c>
      <c r="AA686">
        <v>35</v>
      </c>
      <c r="AB686">
        <v>35</v>
      </c>
      <c r="AC686">
        <v>35</v>
      </c>
      <c r="AD686">
        <v>35</v>
      </c>
      <c r="AE686">
        <v>35</v>
      </c>
      <c r="AF686">
        <v>35</v>
      </c>
      <c r="AG686">
        <v>35</v>
      </c>
      <c r="AH686">
        <v>35</v>
      </c>
      <c r="AI686">
        <v>35</v>
      </c>
      <c r="AJ686">
        <v>35</v>
      </c>
      <c r="AK686">
        <v>35</v>
      </c>
      <c r="AL686">
        <v>35</v>
      </c>
      <c r="AM686">
        <v>35</v>
      </c>
      <c r="AN686">
        <v>35</v>
      </c>
      <c r="AO686">
        <v>35</v>
      </c>
      <c r="AP686">
        <v>35</v>
      </c>
      <c r="AQ686">
        <v>35</v>
      </c>
      <c r="AR686">
        <v>35</v>
      </c>
      <c r="AS686">
        <v>35</v>
      </c>
      <c r="AT686">
        <v>35</v>
      </c>
      <c r="AU686">
        <v>35</v>
      </c>
      <c r="AV686">
        <v>4</v>
      </c>
      <c r="AW686">
        <v>4</v>
      </c>
      <c r="AX686">
        <v>0</v>
      </c>
    </row>
    <row r="687" spans="1:50" x14ac:dyDescent="0.25">
      <c r="A687">
        <v>113</v>
      </c>
      <c r="B687" t="s">
        <v>119</v>
      </c>
      <c r="C687">
        <v>11</v>
      </c>
      <c r="D687" t="s">
        <v>95</v>
      </c>
      <c r="E687">
        <v>1</v>
      </c>
      <c r="F687" t="s">
        <v>96</v>
      </c>
      <c r="G687">
        <v>30</v>
      </c>
      <c r="H687">
        <v>30</v>
      </c>
      <c r="I687">
        <v>30</v>
      </c>
      <c r="J687">
        <v>30</v>
      </c>
      <c r="K687">
        <v>30</v>
      </c>
      <c r="L687">
        <v>30</v>
      </c>
      <c r="M687">
        <v>30</v>
      </c>
      <c r="N687">
        <v>30</v>
      </c>
      <c r="O687">
        <v>30</v>
      </c>
      <c r="P687">
        <v>30</v>
      </c>
      <c r="Q687">
        <v>30</v>
      </c>
      <c r="R687">
        <v>30</v>
      </c>
      <c r="S687">
        <v>30</v>
      </c>
      <c r="T687">
        <v>30</v>
      </c>
      <c r="U687">
        <v>30</v>
      </c>
      <c r="V687">
        <v>30</v>
      </c>
      <c r="W687">
        <v>30</v>
      </c>
      <c r="X687">
        <v>30</v>
      </c>
      <c r="Y687">
        <v>30</v>
      </c>
      <c r="Z687">
        <v>30</v>
      </c>
      <c r="AA687">
        <v>30</v>
      </c>
      <c r="AB687">
        <v>30</v>
      </c>
      <c r="AC687">
        <v>30</v>
      </c>
      <c r="AD687">
        <v>30</v>
      </c>
      <c r="AE687">
        <v>30</v>
      </c>
      <c r="AF687">
        <v>30</v>
      </c>
      <c r="AG687">
        <v>30</v>
      </c>
      <c r="AH687">
        <v>30</v>
      </c>
      <c r="AI687">
        <v>30</v>
      </c>
      <c r="AJ687">
        <v>30</v>
      </c>
      <c r="AK687">
        <v>30</v>
      </c>
      <c r="AL687">
        <v>30</v>
      </c>
      <c r="AM687">
        <v>30</v>
      </c>
      <c r="AN687">
        <v>30</v>
      </c>
      <c r="AO687">
        <v>30</v>
      </c>
      <c r="AP687">
        <v>30</v>
      </c>
      <c r="AQ687">
        <v>30</v>
      </c>
      <c r="AR687">
        <v>30</v>
      </c>
      <c r="AS687">
        <v>30</v>
      </c>
      <c r="AT687">
        <v>30</v>
      </c>
      <c r="AU687">
        <v>28</v>
      </c>
      <c r="AV687">
        <v>29</v>
      </c>
      <c r="AW687">
        <v>29</v>
      </c>
      <c r="AX687">
        <v>29</v>
      </c>
    </row>
    <row r="688" spans="1:50" x14ac:dyDescent="0.25">
      <c r="A688">
        <v>114</v>
      </c>
      <c r="B688" t="s">
        <v>94</v>
      </c>
      <c r="C688">
        <v>11</v>
      </c>
      <c r="D688" t="s">
        <v>95</v>
      </c>
      <c r="E688">
        <v>1</v>
      </c>
      <c r="F688" t="s">
        <v>96</v>
      </c>
      <c r="G688">
        <v>84</v>
      </c>
      <c r="H688">
        <v>84</v>
      </c>
      <c r="I688">
        <v>83</v>
      </c>
      <c r="J688">
        <v>83</v>
      </c>
      <c r="K688">
        <v>83</v>
      </c>
      <c r="L688">
        <v>83</v>
      </c>
      <c r="M688">
        <v>83</v>
      </c>
      <c r="N688">
        <v>83</v>
      </c>
      <c r="O688">
        <v>74</v>
      </c>
      <c r="P688">
        <v>74</v>
      </c>
      <c r="Q688">
        <v>74</v>
      </c>
      <c r="R688">
        <v>74</v>
      </c>
      <c r="S688">
        <v>74</v>
      </c>
      <c r="T688">
        <v>74</v>
      </c>
      <c r="U688">
        <v>74</v>
      </c>
      <c r="V688">
        <v>74</v>
      </c>
      <c r="W688">
        <v>74</v>
      </c>
      <c r="X688">
        <v>74</v>
      </c>
      <c r="Y688">
        <v>74</v>
      </c>
      <c r="Z688">
        <v>74</v>
      </c>
      <c r="AA688">
        <v>74</v>
      </c>
      <c r="AB688">
        <v>74</v>
      </c>
      <c r="AC688">
        <v>74</v>
      </c>
      <c r="AD688">
        <v>74</v>
      </c>
      <c r="AE688">
        <v>23</v>
      </c>
      <c r="AF688">
        <v>23</v>
      </c>
      <c r="AG688">
        <v>23</v>
      </c>
      <c r="AH688">
        <v>23</v>
      </c>
      <c r="AI688">
        <v>23</v>
      </c>
      <c r="AJ688">
        <v>23</v>
      </c>
      <c r="AK688">
        <v>23</v>
      </c>
      <c r="AL688">
        <v>22</v>
      </c>
      <c r="AM688">
        <v>23</v>
      </c>
      <c r="AN688">
        <v>23</v>
      </c>
      <c r="AO688">
        <v>23</v>
      </c>
      <c r="AP688">
        <v>23</v>
      </c>
      <c r="AQ688">
        <v>22</v>
      </c>
      <c r="AR688">
        <v>25</v>
      </c>
      <c r="AS688">
        <v>26</v>
      </c>
      <c r="AT688">
        <v>25</v>
      </c>
      <c r="AU688">
        <v>25</v>
      </c>
      <c r="AV688">
        <v>24</v>
      </c>
      <c r="AW688">
        <v>24</v>
      </c>
      <c r="AX688">
        <v>25</v>
      </c>
    </row>
    <row r="689" spans="1:50" x14ac:dyDescent="0.25">
      <c r="A689">
        <v>113</v>
      </c>
      <c r="B689" t="s">
        <v>119</v>
      </c>
      <c r="C689">
        <v>11</v>
      </c>
      <c r="D689" t="s">
        <v>95</v>
      </c>
      <c r="E689">
        <v>1</v>
      </c>
      <c r="F689" t="s">
        <v>96</v>
      </c>
      <c r="G689">
        <v>35</v>
      </c>
      <c r="H689">
        <v>36</v>
      </c>
      <c r="I689">
        <v>36</v>
      </c>
      <c r="J689">
        <v>36</v>
      </c>
      <c r="K689">
        <v>36</v>
      </c>
      <c r="L689">
        <v>36</v>
      </c>
      <c r="M689">
        <v>36</v>
      </c>
      <c r="N689">
        <v>36</v>
      </c>
      <c r="O689">
        <v>36</v>
      </c>
      <c r="P689">
        <v>36</v>
      </c>
      <c r="Q689">
        <v>36</v>
      </c>
      <c r="R689">
        <v>36</v>
      </c>
      <c r="S689">
        <v>36</v>
      </c>
      <c r="T689">
        <v>36</v>
      </c>
      <c r="U689">
        <v>36</v>
      </c>
      <c r="V689">
        <v>36</v>
      </c>
      <c r="W689">
        <v>36</v>
      </c>
      <c r="X689">
        <v>36</v>
      </c>
      <c r="Y689">
        <v>36</v>
      </c>
      <c r="Z689">
        <v>36</v>
      </c>
      <c r="AA689">
        <v>36</v>
      </c>
      <c r="AB689">
        <v>36</v>
      </c>
      <c r="AC689">
        <v>36</v>
      </c>
      <c r="AD689">
        <v>36</v>
      </c>
      <c r="AE689">
        <v>36</v>
      </c>
      <c r="AF689">
        <v>36</v>
      </c>
      <c r="AG689">
        <v>36</v>
      </c>
      <c r="AH689">
        <v>36</v>
      </c>
      <c r="AI689">
        <v>36</v>
      </c>
      <c r="AJ689">
        <v>36</v>
      </c>
      <c r="AK689">
        <v>36</v>
      </c>
      <c r="AL689">
        <v>36</v>
      </c>
      <c r="AM689">
        <v>36</v>
      </c>
      <c r="AN689">
        <v>36</v>
      </c>
      <c r="AO689">
        <v>36</v>
      </c>
      <c r="AP689">
        <v>36</v>
      </c>
      <c r="AQ689">
        <v>36</v>
      </c>
      <c r="AR689">
        <v>36</v>
      </c>
      <c r="AS689">
        <v>36</v>
      </c>
      <c r="AT689">
        <v>36</v>
      </c>
      <c r="AU689">
        <v>35</v>
      </c>
      <c r="AV689">
        <v>35</v>
      </c>
      <c r="AW689">
        <v>35</v>
      </c>
      <c r="AX689">
        <v>35</v>
      </c>
    </row>
    <row r="690" spans="1:50" x14ac:dyDescent="0.25">
      <c r="A690">
        <v>529</v>
      </c>
      <c r="B690" t="s">
        <v>428</v>
      </c>
      <c r="C690">
        <v>52</v>
      </c>
      <c r="D690" t="s">
        <v>429</v>
      </c>
      <c r="E690">
        <v>5</v>
      </c>
      <c r="F690" t="s">
        <v>143</v>
      </c>
      <c r="G690">
        <v>68</v>
      </c>
      <c r="H690">
        <v>65</v>
      </c>
      <c r="I690">
        <v>65</v>
      </c>
      <c r="J690">
        <v>64</v>
      </c>
      <c r="K690">
        <v>63</v>
      </c>
      <c r="L690">
        <v>65</v>
      </c>
      <c r="M690">
        <v>65</v>
      </c>
      <c r="N690">
        <v>63</v>
      </c>
      <c r="O690">
        <v>62</v>
      </c>
      <c r="P690">
        <v>62</v>
      </c>
      <c r="Q690">
        <v>65</v>
      </c>
      <c r="R690">
        <v>58</v>
      </c>
      <c r="S690">
        <v>58</v>
      </c>
      <c r="T690">
        <v>61</v>
      </c>
      <c r="U690">
        <v>62</v>
      </c>
      <c r="V690">
        <v>62</v>
      </c>
      <c r="W690">
        <v>62</v>
      </c>
      <c r="X690">
        <v>62</v>
      </c>
      <c r="Y690">
        <v>58</v>
      </c>
      <c r="Z690">
        <v>62</v>
      </c>
      <c r="AA690">
        <v>62</v>
      </c>
      <c r="AB690">
        <v>64</v>
      </c>
      <c r="AC690">
        <v>58</v>
      </c>
      <c r="AD690">
        <v>65</v>
      </c>
      <c r="AE690">
        <v>62</v>
      </c>
      <c r="AF690">
        <v>62</v>
      </c>
      <c r="AG690">
        <v>62</v>
      </c>
      <c r="AH690">
        <v>63</v>
      </c>
      <c r="AI690">
        <v>62</v>
      </c>
      <c r="AJ690">
        <v>62</v>
      </c>
      <c r="AK690">
        <v>61</v>
      </c>
      <c r="AL690">
        <v>58</v>
      </c>
      <c r="AM690">
        <v>67</v>
      </c>
      <c r="AN690">
        <v>62</v>
      </c>
      <c r="AO690">
        <v>64</v>
      </c>
      <c r="AP690">
        <v>67</v>
      </c>
      <c r="AQ690">
        <v>63</v>
      </c>
      <c r="AR690">
        <v>62</v>
      </c>
      <c r="AS690">
        <v>66</v>
      </c>
      <c r="AT690">
        <v>61</v>
      </c>
      <c r="AU690">
        <v>70</v>
      </c>
      <c r="AV690">
        <v>69</v>
      </c>
      <c r="AW690">
        <v>75</v>
      </c>
      <c r="AX690">
        <v>76</v>
      </c>
    </row>
    <row r="691" spans="1:50" x14ac:dyDescent="0.25">
      <c r="A691">
        <v>113</v>
      </c>
      <c r="B691" t="s">
        <v>119</v>
      </c>
      <c r="C691">
        <v>11</v>
      </c>
      <c r="D691" t="s">
        <v>95</v>
      </c>
      <c r="E691">
        <v>1</v>
      </c>
      <c r="F691" t="s">
        <v>96</v>
      </c>
      <c r="G691">
        <v>26</v>
      </c>
      <c r="H691">
        <v>26</v>
      </c>
      <c r="I691">
        <v>23</v>
      </c>
      <c r="J691">
        <v>26</v>
      </c>
      <c r="K691">
        <v>26</v>
      </c>
      <c r="L691">
        <v>26</v>
      </c>
      <c r="M691">
        <v>26</v>
      </c>
      <c r="N691">
        <v>26</v>
      </c>
      <c r="O691">
        <v>26</v>
      </c>
      <c r="P691">
        <v>26</v>
      </c>
      <c r="Q691">
        <v>26</v>
      </c>
      <c r="R691">
        <v>26</v>
      </c>
      <c r="S691">
        <v>26</v>
      </c>
      <c r="T691">
        <v>26</v>
      </c>
      <c r="U691">
        <v>26</v>
      </c>
      <c r="V691">
        <v>26</v>
      </c>
      <c r="W691">
        <v>26</v>
      </c>
      <c r="X691">
        <v>26</v>
      </c>
      <c r="Y691">
        <v>26</v>
      </c>
      <c r="Z691">
        <v>26</v>
      </c>
      <c r="AA691">
        <v>26</v>
      </c>
      <c r="AB691">
        <v>26</v>
      </c>
      <c r="AC691">
        <v>26</v>
      </c>
      <c r="AD691">
        <v>26</v>
      </c>
      <c r="AE691">
        <v>26</v>
      </c>
      <c r="AF691">
        <v>26</v>
      </c>
      <c r="AG691">
        <v>26</v>
      </c>
      <c r="AH691">
        <v>26</v>
      </c>
      <c r="AI691">
        <v>26</v>
      </c>
      <c r="AJ691">
        <v>26</v>
      </c>
      <c r="AK691">
        <v>26</v>
      </c>
      <c r="AL691">
        <v>26</v>
      </c>
      <c r="AM691">
        <v>25</v>
      </c>
      <c r="AN691">
        <v>26</v>
      </c>
      <c r="AO691">
        <v>26</v>
      </c>
      <c r="AP691">
        <v>26</v>
      </c>
      <c r="AQ691">
        <v>26</v>
      </c>
      <c r="AR691">
        <v>26</v>
      </c>
      <c r="AS691">
        <v>26</v>
      </c>
      <c r="AT691">
        <v>26</v>
      </c>
      <c r="AU691">
        <v>26</v>
      </c>
      <c r="AV691">
        <v>26</v>
      </c>
      <c r="AW691">
        <v>69</v>
      </c>
      <c r="AX691">
        <v>69</v>
      </c>
    </row>
    <row r="692" spans="1:50" x14ac:dyDescent="0.25">
      <c r="A692">
        <v>113</v>
      </c>
      <c r="B692" t="s">
        <v>119</v>
      </c>
      <c r="C692">
        <v>11</v>
      </c>
      <c r="D692" t="s">
        <v>95</v>
      </c>
      <c r="E692">
        <v>1</v>
      </c>
      <c r="F692" t="s">
        <v>96</v>
      </c>
      <c r="G692">
        <v>47</v>
      </c>
      <c r="H692">
        <v>47</v>
      </c>
      <c r="I692">
        <v>46</v>
      </c>
      <c r="J692">
        <v>50</v>
      </c>
      <c r="K692">
        <v>45</v>
      </c>
      <c r="L692">
        <v>67</v>
      </c>
      <c r="M692">
        <v>67</v>
      </c>
      <c r="N692">
        <v>68</v>
      </c>
      <c r="O692">
        <v>67</v>
      </c>
      <c r="P692">
        <v>68</v>
      </c>
      <c r="Q692">
        <v>68</v>
      </c>
      <c r="R692">
        <v>68</v>
      </c>
      <c r="S692">
        <v>68</v>
      </c>
      <c r="T692">
        <v>67</v>
      </c>
      <c r="U692">
        <v>67</v>
      </c>
      <c r="V692">
        <v>67</v>
      </c>
      <c r="W692">
        <v>67</v>
      </c>
      <c r="X692">
        <v>68</v>
      </c>
      <c r="Y692">
        <v>67</v>
      </c>
      <c r="Z692">
        <v>67</v>
      </c>
      <c r="AA692">
        <v>68</v>
      </c>
      <c r="AB692">
        <v>68</v>
      </c>
      <c r="AC692">
        <v>68</v>
      </c>
      <c r="AD692">
        <v>68</v>
      </c>
      <c r="AE692">
        <v>68</v>
      </c>
      <c r="AF692">
        <v>69</v>
      </c>
      <c r="AG692">
        <v>70</v>
      </c>
      <c r="AH692">
        <v>70</v>
      </c>
      <c r="AI692">
        <v>68</v>
      </c>
      <c r="AJ692">
        <v>66</v>
      </c>
      <c r="AK692">
        <v>67</v>
      </c>
      <c r="AL692">
        <v>68</v>
      </c>
      <c r="AM692">
        <v>68</v>
      </c>
      <c r="AN692">
        <v>68</v>
      </c>
      <c r="AO692">
        <v>68</v>
      </c>
      <c r="AP692">
        <v>68</v>
      </c>
      <c r="AQ692">
        <v>67</v>
      </c>
      <c r="AR692">
        <v>68</v>
      </c>
      <c r="AS692">
        <v>68</v>
      </c>
      <c r="AT692">
        <v>68</v>
      </c>
      <c r="AU692">
        <v>67</v>
      </c>
      <c r="AV692">
        <v>67</v>
      </c>
      <c r="AW692">
        <v>68</v>
      </c>
      <c r="AX692">
        <v>68</v>
      </c>
    </row>
    <row r="693" spans="1:50" x14ac:dyDescent="0.25">
      <c r="A693">
        <v>113</v>
      </c>
      <c r="B693" t="s">
        <v>119</v>
      </c>
      <c r="C693">
        <v>11</v>
      </c>
      <c r="D693" t="s">
        <v>95</v>
      </c>
      <c r="E693">
        <v>1</v>
      </c>
      <c r="F693" t="s">
        <v>96</v>
      </c>
      <c r="G693">
        <v>46</v>
      </c>
      <c r="H693">
        <v>46</v>
      </c>
      <c r="I693">
        <v>46</v>
      </c>
      <c r="J693">
        <v>45</v>
      </c>
      <c r="K693">
        <v>45</v>
      </c>
      <c r="L693">
        <v>45</v>
      </c>
      <c r="M693">
        <v>45</v>
      </c>
      <c r="N693">
        <v>45</v>
      </c>
      <c r="O693">
        <v>45</v>
      </c>
      <c r="P693">
        <v>45</v>
      </c>
      <c r="Q693">
        <v>45</v>
      </c>
      <c r="R693">
        <v>45</v>
      </c>
      <c r="S693">
        <v>45</v>
      </c>
      <c r="T693">
        <v>45</v>
      </c>
      <c r="U693">
        <v>45</v>
      </c>
      <c r="V693">
        <v>45</v>
      </c>
      <c r="W693">
        <v>45</v>
      </c>
      <c r="X693">
        <v>45</v>
      </c>
      <c r="Y693">
        <v>45</v>
      </c>
      <c r="Z693">
        <v>45</v>
      </c>
      <c r="AA693">
        <v>42</v>
      </c>
      <c r="AB693">
        <v>49</v>
      </c>
      <c r="AC693">
        <v>49</v>
      </c>
      <c r="AD693">
        <v>49</v>
      </c>
      <c r="AE693">
        <v>49</v>
      </c>
      <c r="AF693">
        <v>49</v>
      </c>
      <c r="AG693">
        <v>49</v>
      </c>
      <c r="AH693">
        <v>51</v>
      </c>
      <c r="AI693">
        <v>50</v>
      </c>
      <c r="AJ693">
        <v>50</v>
      </c>
      <c r="AK693">
        <v>49</v>
      </c>
      <c r="AL693">
        <v>49</v>
      </c>
      <c r="AM693">
        <v>49</v>
      </c>
      <c r="AN693">
        <v>49</v>
      </c>
      <c r="AO693">
        <v>50</v>
      </c>
      <c r="AP693">
        <v>49</v>
      </c>
      <c r="AQ693">
        <v>50</v>
      </c>
      <c r="AR693">
        <v>50</v>
      </c>
      <c r="AS693">
        <v>53</v>
      </c>
      <c r="AT693">
        <v>52</v>
      </c>
      <c r="AU693">
        <v>52</v>
      </c>
      <c r="AV693">
        <v>52</v>
      </c>
      <c r="AW693">
        <v>52</v>
      </c>
      <c r="AX693">
        <v>52</v>
      </c>
    </row>
    <row r="694" spans="1:50" x14ac:dyDescent="0.25">
      <c r="A694">
        <v>113</v>
      </c>
      <c r="B694" t="s">
        <v>119</v>
      </c>
      <c r="C694">
        <v>11</v>
      </c>
      <c r="D694" t="s">
        <v>95</v>
      </c>
      <c r="E694">
        <v>1</v>
      </c>
      <c r="F694" t="s">
        <v>96</v>
      </c>
      <c r="G694">
        <v>25</v>
      </c>
      <c r="H694">
        <v>25</v>
      </c>
      <c r="I694">
        <v>25</v>
      </c>
      <c r="J694">
        <v>25</v>
      </c>
      <c r="K694">
        <v>25</v>
      </c>
      <c r="L694">
        <v>25</v>
      </c>
      <c r="M694">
        <v>25</v>
      </c>
      <c r="N694">
        <v>25</v>
      </c>
      <c r="O694">
        <v>25</v>
      </c>
      <c r="P694">
        <v>25</v>
      </c>
      <c r="Q694">
        <v>25</v>
      </c>
      <c r="R694">
        <v>25</v>
      </c>
      <c r="S694">
        <v>25</v>
      </c>
      <c r="T694">
        <v>25</v>
      </c>
      <c r="U694">
        <v>22</v>
      </c>
      <c r="V694">
        <v>25</v>
      </c>
      <c r="W694">
        <v>25</v>
      </c>
      <c r="X694">
        <v>25</v>
      </c>
      <c r="Y694">
        <v>25</v>
      </c>
      <c r="Z694">
        <v>25</v>
      </c>
      <c r="AA694">
        <v>25</v>
      </c>
      <c r="AB694">
        <v>25</v>
      </c>
      <c r="AC694">
        <v>25</v>
      </c>
      <c r="AD694">
        <v>25</v>
      </c>
      <c r="AE694">
        <v>25</v>
      </c>
      <c r="AF694">
        <v>25</v>
      </c>
      <c r="AG694">
        <v>25</v>
      </c>
      <c r="AH694">
        <v>25</v>
      </c>
      <c r="AI694">
        <v>25</v>
      </c>
      <c r="AJ694">
        <v>25</v>
      </c>
      <c r="AK694">
        <v>25</v>
      </c>
      <c r="AL694">
        <v>25</v>
      </c>
      <c r="AM694">
        <v>25</v>
      </c>
      <c r="AN694">
        <v>25</v>
      </c>
      <c r="AO694">
        <v>25</v>
      </c>
      <c r="AP694">
        <v>25</v>
      </c>
      <c r="AQ694">
        <v>25</v>
      </c>
      <c r="AR694">
        <v>25</v>
      </c>
      <c r="AS694">
        <v>25</v>
      </c>
      <c r="AT694">
        <v>25</v>
      </c>
      <c r="AU694">
        <v>25</v>
      </c>
      <c r="AV694">
        <v>25</v>
      </c>
      <c r="AW694">
        <v>25</v>
      </c>
      <c r="AX694">
        <v>25</v>
      </c>
    </row>
    <row r="695" spans="1:50" x14ac:dyDescent="0.25">
      <c r="A695">
        <v>113</v>
      </c>
      <c r="B695" t="s">
        <v>119</v>
      </c>
      <c r="C695">
        <v>11</v>
      </c>
      <c r="D695" t="s">
        <v>95</v>
      </c>
      <c r="E695">
        <v>1</v>
      </c>
      <c r="F695" t="s">
        <v>96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</row>
    <row r="696" spans="1:50" x14ac:dyDescent="0.25">
      <c r="A696">
        <v>113</v>
      </c>
      <c r="B696" t="s">
        <v>119</v>
      </c>
      <c r="C696">
        <v>11</v>
      </c>
      <c r="D696" t="s">
        <v>95</v>
      </c>
      <c r="E696">
        <v>1</v>
      </c>
      <c r="F696" t="s">
        <v>96</v>
      </c>
      <c r="G696">
        <v>9</v>
      </c>
      <c r="H696">
        <v>9</v>
      </c>
      <c r="I696">
        <v>9</v>
      </c>
      <c r="J696">
        <v>9</v>
      </c>
      <c r="K696">
        <v>9</v>
      </c>
      <c r="L696">
        <v>9</v>
      </c>
      <c r="M696">
        <v>9</v>
      </c>
      <c r="N696">
        <v>9</v>
      </c>
      <c r="O696">
        <v>9</v>
      </c>
      <c r="P696">
        <v>9</v>
      </c>
      <c r="Q696">
        <v>9</v>
      </c>
      <c r="R696">
        <v>9</v>
      </c>
      <c r="S696">
        <v>9</v>
      </c>
      <c r="T696">
        <v>9</v>
      </c>
      <c r="U696">
        <v>9</v>
      </c>
      <c r="V696">
        <v>9</v>
      </c>
      <c r="W696">
        <v>9</v>
      </c>
      <c r="X696">
        <v>9</v>
      </c>
      <c r="Y696">
        <v>9</v>
      </c>
      <c r="Z696">
        <v>9</v>
      </c>
      <c r="AA696">
        <v>9</v>
      </c>
      <c r="AB696">
        <v>9</v>
      </c>
      <c r="AC696">
        <v>9</v>
      </c>
      <c r="AD696">
        <v>9</v>
      </c>
      <c r="AE696">
        <v>9</v>
      </c>
      <c r="AF696">
        <v>9</v>
      </c>
      <c r="AG696">
        <v>9</v>
      </c>
      <c r="AH696">
        <v>9</v>
      </c>
      <c r="AI696">
        <v>9</v>
      </c>
      <c r="AJ696">
        <v>9</v>
      </c>
      <c r="AK696">
        <v>9</v>
      </c>
      <c r="AL696">
        <v>9</v>
      </c>
      <c r="AM696">
        <v>9</v>
      </c>
      <c r="AN696">
        <v>9</v>
      </c>
      <c r="AO696">
        <v>9</v>
      </c>
      <c r="AP696">
        <v>9</v>
      </c>
      <c r="AQ696">
        <v>9</v>
      </c>
      <c r="AR696">
        <v>9</v>
      </c>
      <c r="AS696">
        <v>9</v>
      </c>
      <c r="AT696">
        <v>9</v>
      </c>
      <c r="AU696">
        <v>9</v>
      </c>
      <c r="AV696">
        <v>9</v>
      </c>
      <c r="AW696">
        <v>9</v>
      </c>
      <c r="AX696">
        <v>9</v>
      </c>
    </row>
    <row r="697" spans="1:50" x14ac:dyDescent="0.25">
      <c r="A697">
        <v>113</v>
      </c>
      <c r="B697" t="s">
        <v>119</v>
      </c>
      <c r="C697">
        <v>11</v>
      </c>
      <c r="D697" t="s">
        <v>95</v>
      </c>
      <c r="E697">
        <v>1</v>
      </c>
      <c r="F697" t="s">
        <v>96</v>
      </c>
      <c r="G697">
        <v>13</v>
      </c>
      <c r="H697">
        <v>13</v>
      </c>
      <c r="I697">
        <v>13</v>
      </c>
      <c r="J697">
        <v>13</v>
      </c>
      <c r="K697">
        <v>13</v>
      </c>
      <c r="L697">
        <v>13</v>
      </c>
      <c r="M697">
        <v>13</v>
      </c>
      <c r="N697">
        <v>13</v>
      </c>
      <c r="O697">
        <v>13</v>
      </c>
      <c r="P697">
        <v>13</v>
      </c>
      <c r="Q697">
        <v>13</v>
      </c>
      <c r="R697">
        <v>13</v>
      </c>
      <c r="S697">
        <v>13</v>
      </c>
      <c r="T697">
        <v>13</v>
      </c>
      <c r="U697">
        <v>13</v>
      </c>
      <c r="V697">
        <v>13</v>
      </c>
      <c r="W697">
        <v>13</v>
      </c>
      <c r="X697">
        <v>13</v>
      </c>
      <c r="Y697">
        <v>13</v>
      </c>
      <c r="Z697">
        <v>10</v>
      </c>
      <c r="AA697">
        <v>10</v>
      </c>
      <c r="AB697">
        <v>13</v>
      </c>
      <c r="AC697">
        <v>13</v>
      </c>
      <c r="AD697">
        <v>13</v>
      </c>
      <c r="AE697">
        <v>13</v>
      </c>
      <c r="AF697">
        <v>13</v>
      </c>
      <c r="AG697">
        <v>13</v>
      </c>
      <c r="AH697">
        <v>13</v>
      </c>
      <c r="AI697">
        <v>13</v>
      </c>
      <c r="AJ697">
        <v>13</v>
      </c>
      <c r="AK697">
        <v>13</v>
      </c>
      <c r="AL697">
        <v>13</v>
      </c>
      <c r="AM697">
        <v>13</v>
      </c>
      <c r="AN697">
        <v>13</v>
      </c>
      <c r="AO697">
        <v>13</v>
      </c>
      <c r="AP697">
        <v>13</v>
      </c>
      <c r="AQ697">
        <v>13</v>
      </c>
      <c r="AR697">
        <v>13</v>
      </c>
      <c r="AS697">
        <v>13</v>
      </c>
      <c r="AT697">
        <v>13</v>
      </c>
      <c r="AU697">
        <v>13</v>
      </c>
      <c r="AV697">
        <v>13</v>
      </c>
      <c r="AW697">
        <v>13</v>
      </c>
      <c r="AX697">
        <v>13</v>
      </c>
    </row>
    <row r="698" spans="1:50" x14ac:dyDescent="0.25">
      <c r="A698">
        <v>321</v>
      </c>
      <c r="B698" t="s">
        <v>1044</v>
      </c>
      <c r="C698">
        <v>32</v>
      </c>
      <c r="D698" t="s">
        <v>1045</v>
      </c>
      <c r="E698">
        <v>3</v>
      </c>
      <c r="F698" t="s">
        <v>206</v>
      </c>
      <c r="G698">
        <v>48</v>
      </c>
      <c r="H698">
        <v>50</v>
      </c>
      <c r="I698">
        <v>50</v>
      </c>
      <c r="J698">
        <v>48</v>
      </c>
      <c r="K698">
        <v>48</v>
      </c>
      <c r="L698">
        <v>49</v>
      </c>
      <c r="M698">
        <v>49</v>
      </c>
      <c r="N698">
        <v>51</v>
      </c>
      <c r="O698">
        <v>49</v>
      </c>
      <c r="P698">
        <v>51</v>
      </c>
      <c r="Q698">
        <v>50</v>
      </c>
      <c r="R698">
        <v>50</v>
      </c>
      <c r="S698">
        <v>48</v>
      </c>
      <c r="T698">
        <v>48</v>
      </c>
      <c r="U698">
        <v>53</v>
      </c>
      <c r="V698">
        <v>52</v>
      </c>
      <c r="W698">
        <v>49</v>
      </c>
      <c r="X698">
        <v>48</v>
      </c>
      <c r="Y698">
        <v>52</v>
      </c>
      <c r="Z698">
        <v>53</v>
      </c>
      <c r="AA698">
        <v>54</v>
      </c>
      <c r="AB698">
        <v>52</v>
      </c>
      <c r="AC698">
        <v>53</v>
      </c>
      <c r="AD698">
        <v>53</v>
      </c>
      <c r="AE698">
        <v>52</v>
      </c>
      <c r="AF698">
        <v>52</v>
      </c>
      <c r="AG698">
        <v>56</v>
      </c>
      <c r="AH698">
        <v>56</v>
      </c>
      <c r="AI698">
        <v>60</v>
      </c>
      <c r="AJ698">
        <v>53</v>
      </c>
      <c r="AK698">
        <v>51</v>
      </c>
      <c r="AL698">
        <v>51</v>
      </c>
      <c r="AM698">
        <v>54</v>
      </c>
      <c r="AN698">
        <v>55</v>
      </c>
      <c r="AO698">
        <v>59</v>
      </c>
      <c r="AP698">
        <v>57</v>
      </c>
      <c r="AQ698">
        <v>63</v>
      </c>
      <c r="AR698">
        <v>58</v>
      </c>
      <c r="AS698">
        <v>56</v>
      </c>
      <c r="AT698">
        <v>53</v>
      </c>
      <c r="AU698">
        <v>58</v>
      </c>
      <c r="AV698">
        <v>57</v>
      </c>
      <c r="AW698">
        <v>56</v>
      </c>
      <c r="AX698">
        <v>59</v>
      </c>
    </row>
    <row r="699" spans="1:50" x14ac:dyDescent="0.25">
      <c r="A699">
        <v>312</v>
      </c>
      <c r="B699" t="s">
        <v>204</v>
      </c>
      <c r="C699">
        <v>31</v>
      </c>
      <c r="D699" t="s">
        <v>205</v>
      </c>
      <c r="E699">
        <v>3</v>
      </c>
      <c r="F699" t="s">
        <v>206</v>
      </c>
      <c r="G699">
        <v>31</v>
      </c>
      <c r="H699">
        <v>31</v>
      </c>
      <c r="I699">
        <v>31</v>
      </c>
      <c r="J699">
        <v>31</v>
      </c>
      <c r="K699">
        <v>31</v>
      </c>
      <c r="L699">
        <v>31</v>
      </c>
      <c r="M699">
        <v>31</v>
      </c>
      <c r="N699">
        <v>31</v>
      </c>
      <c r="O699">
        <v>31</v>
      </c>
      <c r="P699">
        <v>31</v>
      </c>
      <c r="Q699">
        <v>31</v>
      </c>
      <c r="R699">
        <v>31</v>
      </c>
      <c r="S699">
        <v>31</v>
      </c>
      <c r="T699">
        <v>31</v>
      </c>
      <c r="U699">
        <v>31</v>
      </c>
      <c r="V699">
        <v>31</v>
      </c>
      <c r="W699">
        <v>31</v>
      </c>
      <c r="X699">
        <v>31</v>
      </c>
      <c r="Y699">
        <v>31</v>
      </c>
      <c r="Z699">
        <v>31</v>
      </c>
      <c r="AA699">
        <v>31</v>
      </c>
      <c r="AB699">
        <v>31</v>
      </c>
      <c r="AC699">
        <v>31</v>
      </c>
      <c r="AD699">
        <v>31</v>
      </c>
      <c r="AE699">
        <v>31</v>
      </c>
      <c r="AF699">
        <v>31</v>
      </c>
      <c r="AG699">
        <v>31</v>
      </c>
      <c r="AH699">
        <v>31</v>
      </c>
      <c r="AI699">
        <v>31</v>
      </c>
      <c r="AJ699">
        <v>31</v>
      </c>
      <c r="AK699">
        <v>31</v>
      </c>
      <c r="AL699">
        <v>31</v>
      </c>
      <c r="AM699">
        <v>30</v>
      </c>
      <c r="AN699">
        <v>31</v>
      </c>
      <c r="AO699">
        <v>31</v>
      </c>
      <c r="AP699">
        <v>31</v>
      </c>
      <c r="AQ699">
        <v>31</v>
      </c>
      <c r="AR699">
        <v>31</v>
      </c>
      <c r="AS699">
        <v>31</v>
      </c>
      <c r="AT699">
        <v>31</v>
      </c>
      <c r="AU699">
        <v>30</v>
      </c>
      <c r="AV699">
        <v>30</v>
      </c>
      <c r="AW699">
        <v>30</v>
      </c>
      <c r="AX699">
        <v>30</v>
      </c>
    </row>
    <row r="700" spans="1:50" x14ac:dyDescent="0.25">
      <c r="A700">
        <v>117</v>
      </c>
      <c r="B700" t="s">
        <v>376</v>
      </c>
      <c r="C700">
        <v>11</v>
      </c>
      <c r="D700" t="s">
        <v>95</v>
      </c>
      <c r="E700">
        <v>1</v>
      </c>
      <c r="F700" t="s">
        <v>96</v>
      </c>
      <c r="G700">
        <v>139</v>
      </c>
      <c r="H700">
        <v>139</v>
      </c>
      <c r="I700">
        <v>137</v>
      </c>
      <c r="J700">
        <v>139</v>
      </c>
      <c r="K700">
        <v>139</v>
      </c>
      <c r="L700">
        <v>139</v>
      </c>
      <c r="M700">
        <v>137</v>
      </c>
      <c r="N700">
        <v>136</v>
      </c>
      <c r="O700">
        <v>138</v>
      </c>
      <c r="P700">
        <v>138</v>
      </c>
      <c r="Q700">
        <v>139</v>
      </c>
      <c r="R700">
        <v>125</v>
      </c>
      <c r="S700">
        <v>140</v>
      </c>
      <c r="T700">
        <v>132</v>
      </c>
      <c r="U700">
        <v>137</v>
      </c>
      <c r="V700">
        <v>137</v>
      </c>
      <c r="W700">
        <v>137</v>
      </c>
      <c r="X700">
        <v>137</v>
      </c>
      <c r="Y700">
        <v>122</v>
      </c>
      <c r="Z700">
        <v>134</v>
      </c>
      <c r="AA700">
        <v>136</v>
      </c>
      <c r="AB700">
        <v>136</v>
      </c>
      <c r="AC700">
        <v>136</v>
      </c>
      <c r="AD700">
        <v>138</v>
      </c>
      <c r="AE700">
        <v>1</v>
      </c>
      <c r="AF700">
        <v>137</v>
      </c>
      <c r="AG700">
        <v>137</v>
      </c>
      <c r="AH700">
        <v>132</v>
      </c>
      <c r="AI700">
        <v>128</v>
      </c>
      <c r="AJ700">
        <v>128</v>
      </c>
      <c r="AK700">
        <v>135</v>
      </c>
      <c r="AL700">
        <v>139</v>
      </c>
      <c r="AM700">
        <v>138</v>
      </c>
      <c r="AN700">
        <v>139</v>
      </c>
      <c r="AO700">
        <v>138</v>
      </c>
      <c r="AP700">
        <v>138</v>
      </c>
      <c r="AQ700">
        <v>134</v>
      </c>
      <c r="AR700">
        <v>138</v>
      </c>
      <c r="AS700">
        <v>133</v>
      </c>
      <c r="AT700">
        <v>137</v>
      </c>
      <c r="AU700">
        <v>138</v>
      </c>
      <c r="AV700">
        <v>137</v>
      </c>
      <c r="AW700">
        <v>139</v>
      </c>
      <c r="AX700">
        <v>133</v>
      </c>
    </row>
    <row r="701" spans="1:50" x14ac:dyDescent="0.25">
      <c r="A701">
        <v>113</v>
      </c>
      <c r="B701" t="s">
        <v>119</v>
      </c>
      <c r="C701">
        <v>11</v>
      </c>
      <c r="D701" t="s">
        <v>95</v>
      </c>
      <c r="E701">
        <v>1</v>
      </c>
      <c r="F701" t="s">
        <v>96</v>
      </c>
      <c r="G701">
        <v>55</v>
      </c>
      <c r="H701">
        <v>1</v>
      </c>
      <c r="I701">
        <v>1</v>
      </c>
      <c r="J701">
        <v>56</v>
      </c>
      <c r="K701">
        <v>56</v>
      </c>
      <c r="L701">
        <v>56</v>
      </c>
      <c r="M701">
        <v>56</v>
      </c>
      <c r="N701">
        <v>55</v>
      </c>
      <c r="O701">
        <v>55</v>
      </c>
      <c r="P701">
        <v>56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56</v>
      </c>
      <c r="W701">
        <v>56</v>
      </c>
      <c r="X701">
        <v>1</v>
      </c>
      <c r="Y701">
        <v>1</v>
      </c>
      <c r="Z701">
        <v>1</v>
      </c>
      <c r="AA701">
        <v>56</v>
      </c>
      <c r="AB701">
        <v>56</v>
      </c>
      <c r="AC701">
        <v>1</v>
      </c>
      <c r="AD701">
        <v>1</v>
      </c>
      <c r="AE701">
        <v>56</v>
      </c>
      <c r="AF701">
        <v>56</v>
      </c>
      <c r="AG701">
        <v>56</v>
      </c>
      <c r="AH701">
        <v>56</v>
      </c>
      <c r="AI701">
        <v>56</v>
      </c>
      <c r="AJ701">
        <v>56</v>
      </c>
      <c r="AK701">
        <v>56</v>
      </c>
      <c r="AL701">
        <v>56</v>
      </c>
      <c r="AM701">
        <v>56</v>
      </c>
      <c r="AN701">
        <v>56</v>
      </c>
      <c r="AO701">
        <v>56</v>
      </c>
      <c r="AP701">
        <v>56</v>
      </c>
      <c r="AQ701">
        <v>56</v>
      </c>
      <c r="AR701">
        <v>1</v>
      </c>
      <c r="AS701">
        <v>56</v>
      </c>
      <c r="AT701">
        <v>1</v>
      </c>
      <c r="AU701">
        <v>56</v>
      </c>
      <c r="AV701">
        <v>1</v>
      </c>
      <c r="AW701">
        <v>1</v>
      </c>
      <c r="AX701">
        <v>1</v>
      </c>
    </row>
    <row r="702" spans="1:50" x14ac:dyDescent="0.25">
      <c r="A702">
        <v>114</v>
      </c>
      <c r="B702" t="s">
        <v>94</v>
      </c>
      <c r="C702">
        <v>11</v>
      </c>
      <c r="D702" t="s">
        <v>95</v>
      </c>
      <c r="E702">
        <v>1</v>
      </c>
      <c r="F702" t="s">
        <v>96</v>
      </c>
      <c r="G702">
        <v>19</v>
      </c>
      <c r="H702">
        <v>19</v>
      </c>
      <c r="I702">
        <v>19</v>
      </c>
      <c r="J702">
        <v>19</v>
      </c>
      <c r="K702">
        <v>19</v>
      </c>
      <c r="L702">
        <v>19</v>
      </c>
      <c r="M702">
        <v>19</v>
      </c>
      <c r="N702">
        <v>19</v>
      </c>
      <c r="O702">
        <v>19</v>
      </c>
      <c r="P702">
        <v>19</v>
      </c>
      <c r="Q702">
        <v>19</v>
      </c>
      <c r="R702">
        <v>19</v>
      </c>
      <c r="S702">
        <v>19</v>
      </c>
      <c r="T702">
        <v>19</v>
      </c>
      <c r="U702">
        <v>19</v>
      </c>
      <c r="V702">
        <v>19</v>
      </c>
      <c r="W702">
        <v>19</v>
      </c>
      <c r="X702">
        <v>19</v>
      </c>
      <c r="Y702">
        <v>19</v>
      </c>
      <c r="Z702">
        <v>19</v>
      </c>
      <c r="AA702">
        <v>19</v>
      </c>
      <c r="AB702">
        <v>19</v>
      </c>
      <c r="AC702">
        <v>19</v>
      </c>
      <c r="AD702">
        <v>19</v>
      </c>
      <c r="AE702">
        <v>19</v>
      </c>
      <c r="AF702">
        <v>19</v>
      </c>
      <c r="AG702">
        <v>19</v>
      </c>
      <c r="AH702">
        <v>19</v>
      </c>
      <c r="AI702">
        <v>19</v>
      </c>
      <c r="AJ702">
        <v>19</v>
      </c>
      <c r="AK702">
        <v>19</v>
      </c>
      <c r="AL702">
        <v>19</v>
      </c>
      <c r="AM702">
        <v>19</v>
      </c>
      <c r="AN702">
        <v>19</v>
      </c>
      <c r="AO702">
        <v>19</v>
      </c>
      <c r="AP702">
        <v>19</v>
      </c>
      <c r="AQ702">
        <v>19</v>
      </c>
      <c r="AR702">
        <v>19</v>
      </c>
      <c r="AS702">
        <v>19</v>
      </c>
      <c r="AT702">
        <v>20</v>
      </c>
      <c r="AU702">
        <v>20</v>
      </c>
      <c r="AV702">
        <v>20</v>
      </c>
      <c r="AW702">
        <v>20</v>
      </c>
      <c r="AX702">
        <v>20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4962-E493-42B2-8C1E-4861E2A160BC}">
  <sheetPr>
    <tabColor rgb="FF63BE7B"/>
  </sheetPr>
  <dimension ref="A3:AT16"/>
  <sheetViews>
    <sheetView topLeftCell="AH1" workbookViewId="0">
      <selection activeCell="AT10" sqref="AT10"/>
    </sheetView>
  </sheetViews>
  <sheetFormatPr defaultRowHeight="15" x14ac:dyDescent="0.25"/>
  <cols>
    <col min="1" max="1" width="68.28515625" bestFit="1" customWidth="1"/>
    <col min="2" max="2" width="55.140625" bestFit="1" customWidth="1"/>
    <col min="3" max="46" width="20.5703125" bestFit="1" customWidth="1"/>
  </cols>
  <sheetData>
    <row r="3" spans="1:46" x14ac:dyDescent="0.25">
      <c r="A3" s="2" t="s">
        <v>2337</v>
      </c>
      <c r="B3" t="s">
        <v>2408</v>
      </c>
      <c r="C3" t="s">
        <v>2338</v>
      </c>
      <c r="D3" t="s">
        <v>2339</v>
      </c>
      <c r="E3" t="s">
        <v>2340</v>
      </c>
      <c r="F3" t="s">
        <v>2341</v>
      </c>
      <c r="G3" t="s">
        <v>2342</v>
      </c>
      <c r="H3" t="s">
        <v>2343</v>
      </c>
      <c r="I3" t="s">
        <v>2344</v>
      </c>
      <c r="J3" t="s">
        <v>2345</v>
      </c>
      <c r="K3" t="s">
        <v>2346</v>
      </c>
      <c r="L3" t="s">
        <v>2347</v>
      </c>
      <c r="M3" t="s">
        <v>2348</v>
      </c>
      <c r="N3" t="s">
        <v>2349</v>
      </c>
      <c r="O3" t="s">
        <v>2350</v>
      </c>
      <c r="P3" t="s">
        <v>2351</v>
      </c>
      <c r="Q3" t="s">
        <v>2352</v>
      </c>
      <c r="R3" t="s">
        <v>2353</v>
      </c>
      <c r="S3" t="s">
        <v>2354</v>
      </c>
      <c r="T3" t="s">
        <v>2355</v>
      </c>
      <c r="U3" t="s">
        <v>2356</v>
      </c>
      <c r="V3" t="s">
        <v>2357</v>
      </c>
      <c r="W3" t="s">
        <v>2358</v>
      </c>
      <c r="X3" t="s">
        <v>2359</v>
      </c>
      <c r="Y3" t="s">
        <v>2360</v>
      </c>
      <c r="Z3" t="s">
        <v>2361</v>
      </c>
      <c r="AA3" t="s">
        <v>2362</v>
      </c>
      <c r="AB3" t="s">
        <v>2363</v>
      </c>
      <c r="AC3" t="s">
        <v>2364</v>
      </c>
      <c r="AD3" t="s">
        <v>2365</v>
      </c>
      <c r="AE3" t="s">
        <v>2366</v>
      </c>
      <c r="AF3" t="s">
        <v>2367</v>
      </c>
      <c r="AG3" t="s">
        <v>2368</v>
      </c>
      <c r="AH3" t="s">
        <v>2369</v>
      </c>
      <c r="AI3" t="s">
        <v>2370</v>
      </c>
      <c r="AJ3" t="s">
        <v>2371</v>
      </c>
      <c r="AK3" t="s">
        <v>2372</v>
      </c>
      <c r="AL3" t="s">
        <v>2373</v>
      </c>
      <c r="AM3" t="s">
        <v>2374</v>
      </c>
      <c r="AN3" t="s">
        <v>2375</v>
      </c>
      <c r="AO3" t="s">
        <v>2376</v>
      </c>
      <c r="AP3" t="s">
        <v>2377</v>
      </c>
      <c r="AQ3" t="s">
        <v>2378</v>
      </c>
      <c r="AR3" t="s">
        <v>2379</v>
      </c>
      <c r="AS3" t="s">
        <v>2380</v>
      </c>
      <c r="AT3" t="s">
        <v>2381</v>
      </c>
    </row>
    <row r="4" spans="1:46" x14ac:dyDescent="0.25">
      <c r="A4" s="3" t="s">
        <v>764</v>
      </c>
      <c r="B4" s="13">
        <v>1</v>
      </c>
      <c r="C4" s="13">
        <v>11</v>
      </c>
      <c r="D4" s="13">
        <v>11</v>
      </c>
      <c r="E4" s="13">
        <v>11</v>
      </c>
      <c r="F4" s="13">
        <v>11</v>
      </c>
      <c r="G4" s="13">
        <v>11</v>
      </c>
      <c r="H4" s="13">
        <v>11</v>
      </c>
      <c r="I4" s="13">
        <v>11</v>
      </c>
      <c r="J4" s="13">
        <v>11</v>
      </c>
      <c r="K4" s="13">
        <v>11</v>
      </c>
      <c r="L4" s="13">
        <v>11</v>
      </c>
      <c r="M4" s="13">
        <v>11</v>
      </c>
      <c r="N4" s="13">
        <v>11</v>
      </c>
      <c r="O4" s="13">
        <v>11</v>
      </c>
      <c r="P4" s="13">
        <v>11</v>
      </c>
      <c r="Q4" s="13">
        <v>11</v>
      </c>
      <c r="R4" s="13">
        <v>11</v>
      </c>
      <c r="S4" s="13">
        <v>10</v>
      </c>
      <c r="T4" s="13">
        <v>10</v>
      </c>
      <c r="U4" s="13">
        <v>10</v>
      </c>
      <c r="V4" s="13">
        <v>10</v>
      </c>
      <c r="W4" s="13">
        <v>10</v>
      </c>
      <c r="X4" s="13">
        <v>10</v>
      </c>
      <c r="Y4" s="13">
        <v>10</v>
      </c>
      <c r="Z4" s="13">
        <v>10</v>
      </c>
      <c r="AA4" s="13">
        <v>10</v>
      </c>
      <c r="AB4" s="13">
        <v>70</v>
      </c>
      <c r="AC4" s="13">
        <v>70</v>
      </c>
      <c r="AD4" s="13">
        <v>70</v>
      </c>
      <c r="AE4" s="13">
        <v>70</v>
      </c>
      <c r="AF4" s="13">
        <v>70</v>
      </c>
      <c r="AG4" s="13">
        <v>70</v>
      </c>
      <c r="AH4" s="13">
        <v>70</v>
      </c>
      <c r="AI4" s="13">
        <v>70</v>
      </c>
      <c r="AJ4" s="13">
        <v>70</v>
      </c>
      <c r="AK4" s="13">
        <v>70</v>
      </c>
      <c r="AL4" s="13">
        <v>70</v>
      </c>
      <c r="AM4" s="13">
        <v>70</v>
      </c>
      <c r="AN4" s="13">
        <v>70</v>
      </c>
      <c r="AO4" s="13">
        <v>70</v>
      </c>
      <c r="AP4" s="13">
        <v>70</v>
      </c>
      <c r="AQ4" s="13">
        <v>70</v>
      </c>
      <c r="AR4" s="13">
        <v>70</v>
      </c>
      <c r="AS4" s="13">
        <v>70</v>
      </c>
      <c r="AT4" s="13">
        <v>71</v>
      </c>
    </row>
    <row r="5" spans="1:46" x14ac:dyDescent="0.25">
      <c r="A5" s="3" t="s">
        <v>355</v>
      </c>
      <c r="B5" s="13">
        <v>27</v>
      </c>
      <c r="C5" s="13">
        <v>66.81481481481481</v>
      </c>
      <c r="D5" s="13">
        <v>67.222222222222229</v>
      </c>
      <c r="E5" s="13">
        <v>67.111111111111114</v>
      </c>
      <c r="F5" s="13">
        <v>65.037037037037038</v>
      </c>
      <c r="G5" s="13">
        <v>65.703703703703709</v>
      </c>
      <c r="H5" s="13">
        <v>65.629629629629633</v>
      </c>
      <c r="I5" s="13">
        <v>65.555555555555557</v>
      </c>
      <c r="J5" s="13">
        <v>65.555555555555557</v>
      </c>
      <c r="K5" s="13">
        <v>65.444444444444443</v>
      </c>
      <c r="L5" s="13">
        <v>64.962962962962962</v>
      </c>
      <c r="M5" s="13">
        <v>64.925925925925924</v>
      </c>
      <c r="N5" s="13">
        <v>65.18518518518519</v>
      </c>
      <c r="O5" s="13">
        <v>65.296296296296291</v>
      </c>
      <c r="P5" s="13">
        <v>65.518518518518519</v>
      </c>
      <c r="Q5" s="13">
        <v>66</v>
      </c>
      <c r="R5" s="13">
        <v>65.296296296296291</v>
      </c>
      <c r="S5" s="13">
        <v>66.592592592592595</v>
      </c>
      <c r="T5" s="13">
        <v>62.925925925925924</v>
      </c>
      <c r="U5" s="13">
        <v>61.481481481481481</v>
      </c>
      <c r="V5" s="13">
        <v>61.074074074074076</v>
      </c>
      <c r="W5" s="13">
        <v>61.703703703703702</v>
      </c>
      <c r="X5" s="13">
        <v>62</v>
      </c>
      <c r="Y5" s="13">
        <v>62.25925925925926</v>
      </c>
      <c r="Z5" s="13">
        <v>61.962962962962962</v>
      </c>
      <c r="AA5" s="13">
        <v>61.703703703703702</v>
      </c>
      <c r="AB5" s="13">
        <v>61.925925925925924</v>
      </c>
      <c r="AC5" s="13">
        <v>56.629629629629626</v>
      </c>
      <c r="AD5" s="13">
        <v>56.185185185185183</v>
      </c>
      <c r="AE5" s="13">
        <v>56.407407407407405</v>
      </c>
      <c r="AF5" s="13">
        <v>54.851851851851855</v>
      </c>
      <c r="AG5" s="13">
        <v>54.629629629629626</v>
      </c>
      <c r="AH5" s="13">
        <v>54.777777777777779</v>
      </c>
      <c r="AI5" s="13">
        <v>55.111111111111114</v>
      </c>
      <c r="AJ5" s="13">
        <v>54.962962962962962</v>
      </c>
      <c r="AK5" s="13">
        <v>54.222222222222221</v>
      </c>
      <c r="AL5" s="13">
        <v>54.74074074074074</v>
      </c>
      <c r="AM5" s="13">
        <v>54.666666666666664</v>
      </c>
      <c r="AN5" s="13">
        <v>55.037037037037038</v>
      </c>
      <c r="AO5" s="13">
        <v>54.518518518518519</v>
      </c>
      <c r="AP5" s="13">
        <v>55.296296296296298</v>
      </c>
      <c r="AQ5" s="13">
        <v>54.666666666666664</v>
      </c>
      <c r="AR5" s="13">
        <v>54.962962962962962</v>
      </c>
      <c r="AS5" s="13">
        <v>55.185185185185183</v>
      </c>
      <c r="AT5" s="13">
        <v>54.814814814814817</v>
      </c>
    </row>
    <row r="6" spans="1:46" x14ac:dyDescent="0.25">
      <c r="A6" s="3" t="s">
        <v>143</v>
      </c>
      <c r="B6" s="13">
        <v>95</v>
      </c>
      <c r="C6" s="13">
        <v>66.694736842105257</v>
      </c>
      <c r="D6" s="13">
        <v>68.547368421052639</v>
      </c>
      <c r="E6" s="13">
        <v>68.831578947368428</v>
      </c>
      <c r="F6" s="13">
        <v>64.242105263157896</v>
      </c>
      <c r="G6" s="13">
        <v>69.642105263157902</v>
      </c>
      <c r="H6" s="13">
        <v>68.957894736842107</v>
      </c>
      <c r="I6" s="13">
        <v>69.389473684210529</v>
      </c>
      <c r="J6" s="13">
        <v>68.726315789473688</v>
      </c>
      <c r="K6" s="13">
        <v>69.652631578947364</v>
      </c>
      <c r="L6" s="13">
        <v>70.884210526315783</v>
      </c>
      <c r="M6" s="13">
        <v>70.715789473684211</v>
      </c>
      <c r="N6" s="13">
        <v>55.968421052631577</v>
      </c>
      <c r="O6" s="13">
        <v>55.673684210526318</v>
      </c>
      <c r="P6" s="13">
        <v>60.89473684210526</v>
      </c>
      <c r="Q6" s="13">
        <v>61.10526315789474</v>
      </c>
      <c r="R6" s="13">
        <v>54.442105263157892</v>
      </c>
      <c r="S6" s="13">
        <v>58.368421052631582</v>
      </c>
      <c r="T6" s="13">
        <v>59.6</v>
      </c>
      <c r="U6" s="13">
        <v>58.421052631578945</v>
      </c>
      <c r="V6" s="13">
        <v>58.768421052631581</v>
      </c>
      <c r="W6" s="13">
        <v>58.831578947368421</v>
      </c>
      <c r="X6" s="13">
        <v>58.673684210526318</v>
      </c>
      <c r="Y6" s="13">
        <v>58.094736842105263</v>
      </c>
      <c r="Z6" s="13">
        <v>58.2</v>
      </c>
      <c r="AA6" s="13">
        <v>60.010526315789477</v>
      </c>
      <c r="AB6" s="13">
        <v>59.821052631578951</v>
      </c>
      <c r="AC6" s="13">
        <v>64.421052631578945</v>
      </c>
      <c r="AD6" s="13">
        <v>65.21052631578948</v>
      </c>
      <c r="AE6" s="13">
        <v>63.431578947368422</v>
      </c>
      <c r="AF6" s="13">
        <v>63.136842105263156</v>
      </c>
      <c r="AG6" s="13">
        <v>59.05263157894737</v>
      </c>
      <c r="AH6" s="13">
        <v>58.431578947368422</v>
      </c>
      <c r="AI6" s="13">
        <v>58.273684210526319</v>
      </c>
      <c r="AJ6" s="13">
        <v>58.6</v>
      </c>
      <c r="AK6" s="13">
        <v>59.768421052631581</v>
      </c>
      <c r="AL6" s="13">
        <v>59.557894736842108</v>
      </c>
      <c r="AM6" s="13">
        <v>61.094736842105263</v>
      </c>
      <c r="AN6" s="13">
        <v>58.968421052631577</v>
      </c>
      <c r="AO6" s="13">
        <v>60.10526315789474</v>
      </c>
      <c r="AP6" s="13">
        <v>62.168421052631579</v>
      </c>
      <c r="AQ6" s="13">
        <v>64.610526315789471</v>
      </c>
      <c r="AR6" s="13">
        <v>65.684210526315795</v>
      </c>
      <c r="AS6" s="13">
        <v>61.168421052631579</v>
      </c>
      <c r="AT6" s="13">
        <v>58.831578947368421</v>
      </c>
    </row>
    <row r="7" spans="1:46" x14ac:dyDescent="0.25">
      <c r="A7" s="3" t="s">
        <v>96</v>
      </c>
      <c r="B7" s="13">
        <v>529</v>
      </c>
      <c r="C7" s="13">
        <v>77.217391304347828</v>
      </c>
      <c r="D7" s="13">
        <v>77.417769376181468</v>
      </c>
      <c r="E7" s="13">
        <v>76.013232514177687</v>
      </c>
      <c r="F7" s="13">
        <v>74.792060491493388</v>
      </c>
      <c r="G7" s="13">
        <v>73.83553875236295</v>
      </c>
      <c r="H7" s="13">
        <v>73.844990548204166</v>
      </c>
      <c r="I7" s="13">
        <v>73.603024574669192</v>
      </c>
      <c r="J7" s="13">
        <v>73.693761814744803</v>
      </c>
      <c r="K7" s="13">
        <v>71.251417769376175</v>
      </c>
      <c r="L7" s="13">
        <v>73.02079395085066</v>
      </c>
      <c r="M7" s="13">
        <v>72.650283553875241</v>
      </c>
      <c r="N7" s="13">
        <v>72.542533081285441</v>
      </c>
      <c r="O7" s="13">
        <v>72.480151228733462</v>
      </c>
      <c r="P7" s="13">
        <v>72.009451795841215</v>
      </c>
      <c r="Q7" s="13">
        <v>71.748582230623825</v>
      </c>
      <c r="R7" s="13">
        <v>72.189035916824196</v>
      </c>
      <c r="S7" s="13">
        <v>71.534971644612483</v>
      </c>
      <c r="T7" s="13">
        <v>71.527410207939511</v>
      </c>
      <c r="U7" s="13">
        <v>69.75425330812854</v>
      </c>
      <c r="V7" s="13">
        <v>70.311909262759926</v>
      </c>
      <c r="W7" s="13">
        <v>71.36862003780719</v>
      </c>
      <c r="X7" s="13">
        <v>69.899810964083173</v>
      </c>
      <c r="Y7" s="13">
        <v>69.145557655954633</v>
      </c>
      <c r="Z7" s="13">
        <v>70.062381852551979</v>
      </c>
      <c r="AA7" s="13">
        <v>68.039697542533077</v>
      </c>
      <c r="AB7" s="13">
        <v>70.149338374291119</v>
      </c>
      <c r="AC7" s="13">
        <v>67.844990548204166</v>
      </c>
      <c r="AD7" s="13">
        <v>68.204158790170126</v>
      </c>
      <c r="AE7" s="13">
        <v>69.092627599243855</v>
      </c>
      <c r="AF7" s="13">
        <v>69.022684310018903</v>
      </c>
      <c r="AG7" s="13">
        <v>67.374291115311905</v>
      </c>
      <c r="AH7" s="13">
        <v>66.100189035916827</v>
      </c>
      <c r="AI7" s="13">
        <v>66.948960302457465</v>
      </c>
      <c r="AJ7" s="13">
        <v>66.948960302457465</v>
      </c>
      <c r="AK7" s="13">
        <v>66.155009451795834</v>
      </c>
      <c r="AL7" s="13">
        <v>66.149338374291119</v>
      </c>
      <c r="AM7" s="13">
        <v>65.638941398865782</v>
      </c>
      <c r="AN7" s="13">
        <v>65.822306238185249</v>
      </c>
      <c r="AO7" s="13">
        <v>66.264650283553877</v>
      </c>
      <c r="AP7" s="13">
        <v>66.018903591682417</v>
      </c>
      <c r="AQ7" s="13">
        <v>66.45179584120983</v>
      </c>
      <c r="AR7" s="13">
        <v>67.551984877126657</v>
      </c>
      <c r="AS7" s="13">
        <v>66.258979206049148</v>
      </c>
      <c r="AT7" s="13">
        <v>67.211720226843099</v>
      </c>
    </row>
    <row r="8" spans="1:46" x14ac:dyDescent="0.25">
      <c r="A8" s="4" t="s">
        <v>95</v>
      </c>
      <c r="B8" s="13">
        <v>528</v>
      </c>
      <c r="C8" s="13">
        <v>77.287878787878782</v>
      </c>
      <c r="D8" s="13">
        <v>77.48863636363636</v>
      </c>
      <c r="E8" s="13">
        <v>76.081439393939391</v>
      </c>
      <c r="F8" s="13">
        <v>74.857954545454547</v>
      </c>
      <c r="G8" s="13">
        <v>73.899621212121218</v>
      </c>
      <c r="H8" s="13">
        <v>73.907196969696969</v>
      </c>
      <c r="I8" s="13">
        <v>73.666666666666671</v>
      </c>
      <c r="J8" s="13">
        <v>73.757575757575751</v>
      </c>
      <c r="K8" s="13">
        <v>71.310606060606062</v>
      </c>
      <c r="L8" s="13">
        <v>73.081439393939391</v>
      </c>
      <c r="M8" s="13">
        <v>72.712121212121218</v>
      </c>
      <c r="N8" s="13">
        <v>72.604166666666671</v>
      </c>
      <c r="O8" s="13">
        <v>72.541666666666671</v>
      </c>
      <c r="P8" s="13">
        <v>72.070075757575751</v>
      </c>
      <c r="Q8" s="13">
        <v>71.808712121212125</v>
      </c>
      <c r="R8" s="13">
        <v>72.25</v>
      </c>
      <c r="S8" s="13">
        <v>71.594696969696969</v>
      </c>
      <c r="T8" s="13">
        <v>71.587121212121218</v>
      </c>
      <c r="U8" s="13">
        <v>69.808712121212125</v>
      </c>
      <c r="V8" s="13">
        <v>70.369318181818187</v>
      </c>
      <c r="W8" s="13">
        <v>71.42613636363636</v>
      </c>
      <c r="X8" s="13">
        <v>69.956439393939391</v>
      </c>
      <c r="Y8" s="13">
        <v>69.200757575757578</v>
      </c>
      <c r="Z8" s="13">
        <v>70.119318181818187</v>
      </c>
      <c r="AA8" s="13">
        <v>68.090909090909093</v>
      </c>
      <c r="AB8" s="13">
        <v>70.204545454545453</v>
      </c>
      <c r="AC8" s="13">
        <v>67.897727272727266</v>
      </c>
      <c r="AD8" s="13">
        <v>68.257575757575751</v>
      </c>
      <c r="AE8" s="13">
        <v>69.147727272727266</v>
      </c>
      <c r="AF8" s="13">
        <v>69.077651515151516</v>
      </c>
      <c r="AG8" s="13">
        <v>67.42613636363636</v>
      </c>
      <c r="AH8" s="13">
        <v>66.147727272727266</v>
      </c>
      <c r="AI8" s="13">
        <v>67</v>
      </c>
      <c r="AJ8" s="13">
        <v>67</v>
      </c>
      <c r="AK8" s="13">
        <v>66.204545454545453</v>
      </c>
      <c r="AL8" s="13">
        <v>66.19886363636364</v>
      </c>
      <c r="AM8" s="13">
        <v>65.6875</v>
      </c>
      <c r="AN8" s="13">
        <v>65.869318181818187</v>
      </c>
      <c r="AO8" s="13">
        <v>66.3125</v>
      </c>
      <c r="AP8" s="13">
        <v>66.068181818181813</v>
      </c>
      <c r="AQ8" s="13">
        <v>66.5</v>
      </c>
      <c r="AR8" s="13">
        <v>67.602272727272734</v>
      </c>
      <c r="AS8" s="13">
        <v>66.306818181818187</v>
      </c>
      <c r="AT8" s="13">
        <v>67.335227272727266</v>
      </c>
    </row>
    <row r="9" spans="1:46" x14ac:dyDescent="0.25">
      <c r="A9" s="9" t="s">
        <v>376</v>
      </c>
      <c r="B9" s="13">
        <v>13</v>
      </c>
      <c r="C9" s="13">
        <v>83.84615384615384</v>
      </c>
      <c r="D9" s="13">
        <v>82.84615384615384</v>
      </c>
      <c r="E9" s="13">
        <v>81.92307692307692</v>
      </c>
      <c r="F9" s="13">
        <v>83.692307692307693</v>
      </c>
      <c r="G9" s="13">
        <v>82.307692307692307</v>
      </c>
      <c r="H9" s="13">
        <v>81.84615384615384</v>
      </c>
      <c r="I9" s="13">
        <v>82.461538461538467</v>
      </c>
      <c r="J9" s="13">
        <v>81.307692307692307</v>
      </c>
      <c r="K9" s="13">
        <v>82.384615384615387</v>
      </c>
      <c r="L9" s="13">
        <v>83.769230769230774</v>
      </c>
      <c r="M9" s="13">
        <v>83.84615384615384</v>
      </c>
      <c r="N9" s="13">
        <v>81.538461538461533</v>
      </c>
      <c r="O9" s="13">
        <v>82.538461538461533</v>
      </c>
      <c r="P9" s="13">
        <v>82.84615384615384</v>
      </c>
      <c r="Q9" s="13">
        <v>83.615384615384613</v>
      </c>
      <c r="R9" s="13">
        <v>84.230769230769226</v>
      </c>
      <c r="S9" s="13">
        <v>93.15384615384616</v>
      </c>
      <c r="T9" s="13">
        <v>93.769230769230774</v>
      </c>
      <c r="U9" s="13">
        <v>88.15384615384616</v>
      </c>
      <c r="V9" s="13">
        <v>90.538461538461533</v>
      </c>
      <c r="W9" s="13">
        <v>89.615384615384613</v>
      </c>
      <c r="X9" s="13">
        <v>88.92307692307692</v>
      </c>
      <c r="Y9" s="13">
        <v>90.230769230769226</v>
      </c>
      <c r="Z9" s="13">
        <v>88.538461538461533</v>
      </c>
      <c r="AA9" s="13">
        <v>76.461538461538467</v>
      </c>
      <c r="AB9" s="13">
        <v>92.307692307692307</v>
      </c>
      <c r="AC9" s="13">
        <v>94.07692307692308</v>
      </c>
      <c r="AD9" s="13">
        <v>90.92307692307692</v>
      </c>
      <c r="AE9" s="13">
        <v>86.92307692307692</v>
      </c>
      <c r="AF9" s="13">
        <v>88.307692307692307</v>
      </c>
      <c r="AG9" s="13">
        <v>90.92307692307692</v>
      </c>
      <c r="AH9" s="13">
        <v>91.307692307692307</v>
      </c>
      <c r="AI9" s="13">
        <v>97.769230769230774</v>
      </c>
      <c r="AJ9" s="13">
        <v>95.769230769230774</v>
      </c>
      <c r="AK9" s="13">
        <v>93.92307692307692</v>
      </c>
      <c r="AL9" s="13">
        <v>93.615384615384613</v>
      </c>
      <c r="AM9" s="13">
        <v>92</v>
      </c>
      <c r="AN9" s="13">
        <v>92.84615384615384</v>
      </c>
      <c r="AO9" s="13">
        <v>92.84615384615384</v>
      </c>
      <c r="AP9" s="13">
        <v>92.307692307692307</v>
      </c>
      <c r="AQ9" s="13">
        <v>96.15384615384616</v>
      </c>
      <c r="AR9" s="13">
        <v>98.615384615384613</v>
      </c>
      <c r="AS9" s="13">
        <v>90.15384615384616</v>
      </c>
      <c r="AT9" s="13">
        <v>89.615384615384613</v>
      </c>
    </row>
    <row r="10" spans="1:46" x14ac:dyDescent="0.25">
      <c r="A10" s="9" t="s">
        <v>119</v>
      </c>
      <c r="B10" s="13">
        <v>355</v>
      </c>
      <c r="C10" s="13">
        <v>74.464788732394368</v>
      </c>
      <c r="D10" s="13">
        <v>74.960563380281684</v>
      </c>
      <c r="E10" s="13">
        <v>74.400000000000006</v>
      </c>
      <c r="F10" s="13">
        <v>73.94084507042254</v>
      </c>
      <c r="G10" s="13">
        <v>71.895774647887322</v>
      </c>
      <c r="H10" s="13">
        <v>72.047887323943655</v>
      </c>
      <c r="I10" s="13">
        <v>71.752112676056342</v>
      </c>
      <c r="J10" s="13">
        <v>72.028169014084511</v>
      </c>
      <c r="K10" s="13">
        <v>68.952112676056345</v>
      </c>
      <c r="L10" s="13">
        <v>71.397183098591555</v>
      </c>
      <c r="M10" s="13">
        <v>71.585915492957753</v>
      </c>
      <c r="N10" s="13">
        <v>71.498591549295782</v>
      </c>
      <c r="O10" s="13">
        <v>71.453521126760563</v>
      </c>
      <c r="P10" s="13">
        <v>70.721126760563379</v>
      </c>
      <c r="Q10" s="13">
        <v>70.273239436619718</v>
      </c>
      <c r="R10" s="13">
        <v>70.808450704225351</v>
      </c>
      <c r="S10" s="13">
        <v>69.27605633802817</v>
      </c>
      <c r="T10" s="13">
        <v>70.501408450704218</v>
      </c>
      <c r="U10" s="13">
        <v>68.087323943661971</v>
      </c>
      <c r="V10" s="13">
        <v>69.478873239436624</v>
      </c>
      <c r="W10" s="13">
        <v>70.74647887323944</v>
      </c>
      <c r="X10" s="13">
        <v>68.704225352112672</v>
      </c>
      <c r="Y10" s="13">
        <v>68.028169014084511</v>
      </c>
      <c r="Z10" s="13">
        <v>69.208450704225356</v>
      </c>
      <c r="AA10" s="13">
        <v>68.957746478873233</v>
      </c>
      <c r="AB10" s="13">
        <v>70.926760563380284</v>
      </c>
      <c r="AC10" s="13">
        <v>67.811267605633802</v>
      </c>
      <c r="AD10" s="13">
        <v>69.177464788732394</v>
      </c>
      <c r="AE10" s="13">
        <v>69.774647887323937</v>
      </c>
      <c r="AF10" s="13">
        <v>70.101408450704227</v>
      </c>
      <c r="AG10" s="13">
        <v>68.374647887323945</v>
      </c>
      <c r="AH10" s="13">
        <v>66.805633802816899</v>
      </c>
      <c r="AI10" s="13">
        <v>67.954929577464782</v>
      </c>
      <c r="AJ10" s="13">
        <v>67.625352112676055</v>
      </c>
      <c r="AK10" s="13">
        <v>67.005633802816902</v>
      </c>
      <c r="AL10" s="13">
        <v>67.087323943661971</v>
      </c>
      <c r="AM10" s="13">
        <v>66.926760563380284</v>
      </c>
      <c r="AN10" s="13">
        <v>66.811267605633802</v>
      </c>
      <c r="AO10" s="13">
        <v>67.115492957746483</v>
      </c>
      <c r="AP10" s="13">
        <v>66.070422535211264</v>
      </c>
      <c r="AQ10" s="13">
        <v>66.21690140845071</v>
      </c>
      <c r="AR10" s="13">
        <v>66.988732394366195</v>
      </c>
      <c r="AS10" s="13">
        <v>66.997183098591549</v>
      </c>
      <c r="AT10" s="13">
        <v>67.101408450704227</v>
      </c>
    </row>
    <row r="11" spans="1:46" x14ac:dyDescent="0.25">
      <c r="A11" s="9" t="s">
        <v>94</v>
      </c>
      <c r="B11" s="13">
        <v>160</v>
      </c>
      <c r="C11" s="13">
        <v>83.018749999999997</v>
      </c>
      <c r="D11" s="13">
        <v>82.662499999999994</v>
      </c>
      <c r="E11" s="13">
        <v>79.337500000000006</v>
      </c>
      <c r="F11" s="13">
        <v>76.174999999999997</v>
      </c>
      <c r="G11" s="13">
        <v>77.662499999999994</v>
      </c>
      <c r="H11" s="13">
        <v>77.387500000000003</v>
      </c>
      <c r="I11" s="13">
        <v>77.2</v>
      </c>
      <c r="J11" s="13">
        <v>76.981250000000003</v>
      </c>
      <c r="K11" s="13">
        <v>75.643749999999997</v>
      </c>
      <c r="L11" s="13">
        <v>75.95</v>
      </c>
      <c r="M11" s="13">
        <v>74.306250000000006</v>
      </c>
      <c r="N11" s="13">
        <v>74.331249999999997</v>
      </c>
      <c r="O11" s="13">
        <v>74.143749999999997</v>
      </c>
      <c r="P11" s="13">
        <v>74.1875</v>
      </c>
      <c r="Q11" s="13">
        <v>74.256249999999994</v>
      </c>
      <c r="R11" s="13">
        <v>74.474999999999994</v>
      </c>
      <c r="S11" s="13">
        <v>74.987499999999997</v>
      </c>
      <c r="T11" s="13">
        <v>72.193749999999994</v>
      </c>
      <c r="U11" s="13">
        <v>72.137500000000003</v>
      </c>
      <c r="V11" s="13">
        <v>70.706249999999997</v>
      </c>
      <c r="W11" s="13">
        <v>71.456249999999997</v>
      </c>
      <c r="X11" s="13">
        <v>71.193749999999994</v>
      </c>
      <c r="Y11" s="13">
        <v>70.09375</v>
      </c>
      <c r="Z11" s="13">
        <v>70.643749999999997</v>
      </c>
      <c r="AA11" s="13">
        <v>65.487499999999997</v>
      </c>
      <c r="AB11" s="13">
        <v>66.806250000000006</v>
      </c>
      <c r="AC11" s="13">
        <v>65.962500000000006</v>
      </c>
      <c r="AD11" s="13">
        <v>64.375</v>
      </c>
      <c r="AE11" s="13">
        <v>66.3125</v>
      </c>
      <c r="AF11" s="13">
        <v>65.243750000000006</v>
      </c>
      <c r="AG11" s="13">
        <v>63.412500000000001</v>
      </c>
      <c r="AH11" s="13">
        <v>62.643749999999997</v>
      </c>
      <c r="AI11" s="13">
        <v>62.381250000000001</v>
      </c>
      <c r="AJ11" s="13">
        <v>63.274999999999999</v>
      </c>
      <c r="AK11" s="13">
        <v>62.174999999999997</v>
      </c>
      <c r="AL11" s="13">
        <v>62</v>
      </c>
      <c r="AM11" s="13">
        <v>60.8</v>
      </c>
      <c r="AN11" s="13">
        <v>61.587499999999999</v>
      </c>
      <c r="AO11" s="13">
        <v>62.375</v>
      </c>
      <c r="AP11" s="13">
        <v>63.931249999999999</v>
      </c>
      <c r="AQ11" s="13">
        <v>64.71875</v>
      </c>
      <c r="AR11" s="13">
        <v>66.443749999999994</v>
      </c>
      <c r="AS11" s="13">
        <v>62.837499999999999</v>
      </c>
      <c r="AT11" s="13">
        <v>66.043750000000003</v>
      </c>
    </row>
    <row r="12" spans="1:46" x14ac:dyDescent="0.25">
      <c r="A12" s="4" t="s">
        <v>1787</v>
      </c>
      <c r="B12" s="13">
        <v>1</v>
      </c>
      <c r="C12" s="13">
        <v>40</v>
      </c>
      <c r="D12" s="13">
        <v>40</v>
      </c>
      <c r="E12" s="13">
        <v>40</v>
      </c>
      <c r="F12" s="13">
        <v>40</v>
      </c>
      <c r="G12" s="13">
        <v>40</v>
      </c>
      <c r="H12" s="13">
        <v>41</v>
      </c>
      <c r="I12" s="13">
        <v>40</v>
      </c>
      <c r="J12" s="13">
        <v>40</v>
      </c>
      <c r="K12" s="13">
        <v>40</v>
      </c>
      <c r="L12" s="13">
        <v>41</v>
      </c>
      <c r="M12" s="13">
        <v>40</v>
      </c>
      <c r="N12" s="13">
        <v>40</v>
      </c>
      <c r="O12" s="13">
        <v>40</v>
      </c>
      <c r="P12" s="13">
        <v>40</v>
      </c>
      <c r="Q12" s="13">
        <v>40</v>
      </c>
      <c r="R12" s="13">
        <v>40</v>
      </c>
      <c r="S12" s="13">
        <v>40</v>
      </c>
      <c r="T12" s="13">
        <v>40</v>
      </c>
      <c r="U12" s="13">
        <v>41</v>
      </c>
      <c r="V12" s="13">
        <v>40</v>
      </c>
      <c r="W12" s="13">
        <v>41</v>
      </c>
      <c r="X12" s="13">
        <v>40</v>
      </c>
      <c r="Y12" s="13">
        <v>40</v>
      </c>
      <c r="Z12" s="13">
        <v>40</v>
      </c>
      <c r="AA12" s="13">
        <v>41</v>
      </c>
      <c r="AB12" s="13">
        <v>41</v>
      </c>
      <c r="AC12" s="13">
        <v>40</v>
      </c>
      <c r="AD12" s="13">
        <v>40</v>
      </c>
      <c r="AE12" s="13">
        <v>40</v>
      </c>
      <c r="AF12" s="13">
        <v>40</v>
      </c>
      <c r="AG12" s="13">
        <v>40</v>
      </c>
      <c r="AH12" s="13">
        <v>41</v>
      </c>
      <c r="AI12" s="13">
        <v>40</v>
      </c>
      <c r="AJ12" s="13">
        <v>40</v>
      </c>
      <c r="AK12" s="13">
        <v>40</v>
      </c>
      <c r="AL12" s="13">
        <v>40</v>
      </c>
      <c r="AM12" s="13">
        <v>40</v>
      </c>
      <c r="AN12" s="13">
        <v>41</v>
      </c>
      <c r="AO12" s="13">
        <v>41</v>
      </c>
      <c r="AP12" s="13">
        <v>40</v>
      </c>
      <c r="AQ12" s="13">
        <v>41</v>
      </c>
      <c r="AR12" s="13">
        <v>41</v>
      </c>
      <c r="AS12" s="13">
        <v>41</v>
      </c>
      <c r="AT12" s="13">
        <v>2</v>
      </c>
    </row>
    <row r="13" spans="1:46" x14ac:dyDescent="0.25">
      <c r="A13" s="3" t="s">
        <v>206</v>
      </c>
      <c r="B13" s="13">
        <v>46</v>
      </c>
      <c r="C13" s="13">
        <v>30.630434782608695</v>
      </c>
      <c r="D13" s="13">
        <v>29.956521739130434</v>
      </c>
      <c r="E13" s="13">
        <v>30.586956521739129</v>
      </c>
      <c r="F13" s="13">
        <v>30.586956521739129</v>
      </c>
      <c r="G13" s="13">
        <v>30.5</v>
      </c>
      <c r="H13" s="13">
        <v>30.260869565217391</v>
      </c>
      <c r="I13" s="13">
        <v>30.369565217391305</v>
      </c>
      <c r="J13" s="13">
        <v>29.130434782608695</v>
      </c>
      <c r="K13" s="13">
        <v>29</v>
      </c>
      <c r="L13" s="13">
        <v>29.347826086956523</v>
      </c>
      <c r="M13" s="13">
        <v>29.260869565217391</v>
      </c>
      <c r="N13" s="13">
        <v>29.543478260869566</v>
      </c>
      <c r="O13" s="13">
        <v>29.260869565217391</v>
      </c>
      <c r="P13" s="13">
        <v>29.413043478260871</v>
      </c>
      <c r="Q13" s="13">
        <v>29.326086956521738</v>
      </c>
      <c r="R13" s="13">
        <v>29.065217391304348</v>
      </c>
      <c r="S13" s="13">
        <v>28.304347826086957</v>
      </c>
      <c r="T13" s="13">
        <v>28.347826086956523</v>
      </c>
      <c r="U13" s="13">
        <v>28.217391304347824</v>
      </c>
      <c r="V13" s="13">
        <v>28.5</v>
      </c>
      <c r="W13" s="13">
        <v>28.739130434782609</v>
      </c>
      <c r="X13" s="13">
        <v>29.152173913043477</v>
      </c>
      <c r="Y13" s="13">
        <v>28.978260869565219</v>
      </c>
      <c r="Z13" s="13">
        <v>29.260869565217391</v>
      </c>
      <c r="AA13" s="13">
        <v>29.434782608695652</v>
      </c>
      <c r="AB13" s="13">
        <v>29.304347826086957</v>
      </c>
      <c r="AC13" s="13">
        <v>29.065217391304348</v>
      </c>
      <c r="AD13" s="13">
        <v>29.239130434782609</v>
      </c>
      <c r="AE13" s="13">
        <v>29.065217391304348</v>
      </c>
      <c r="AF13" s="13">
        <v>28.608695652173914</v>
      </c>
      <c r="AG13" s="13">
        <v>28.586956521739129</v>
      </c>
      <c r="AH13" s="13">
        <v>28.152173913043477</v>
      </c>
      <c r="AI13" s="13">
        <v>28</v>
      </c>
      <c r="AJ13" s="13">
        <v>28.065217391304348</v>
      </c>
      <c r="AK13" s="13">
        <v>28.239130434782609</v>
      </c>
      <c r="AL13" s="13">
        <v>27.913043478260871</v>
      </c>
      <c r="AM13" s="13">
        <v>28.326086956521738</v>
      </c>
      <c r="AN13" s="13">
        <v>28.152173913043477</v>
      </c>
      <c r="AO13" s="13">
        <v>27.826086956521738</v>
      </c>
      <c r="AP13" s="13">
        <v>27.456521739130434</v>
      </c>
      <c r="AQ13" s="13">
        <v>27.434782608695652</v>
      </c>
      <c r="AR13" s="13">
        <v>27.413043478260871</v>
      </c>
      <c r="AS13" s="13">
        <v>27.347826086956523</v>
      </c>
      <c r="AT13" s="13">
        <v>27.434782608695652</v>
      </c>
    </row>
    <row r="14" spans="1:46" x14ac:dyDescent="0.25">
      <c r="A14" s="3" t="s">
        <v>1267</v>
      </c>
      <c r="B14" s="13">
        <v>3</v>
      </c>
      <c r="C14" s="13">
        <v>200.66666666666666</v>
      </c>
      <c r="D14" s="13">
        <v>202</v>
      </c>
      <c r="E14" s="13">
        <v>107.66666666666667</v>
      </c>
      <c r="F14" s="13">
        <v>113.66666666666667</v>
      </c>
      <c r="G14" s="13">
        <v>119</v>
      </c>
      <c r="H14" s="13">
        <v>120</v>
      </c>
      <c r="I14" s="13">
        <v>120</v>
      </c>
      <c r="J14" s="13">
        <v>119.33333333333333</v>
      </c>
      <c r="K14" s="13">
        <v>120</v>
      </c>
      <c r="L14" s="13">
        <v>119.66666666666667</v>
      </c>
      <c r="M14" s="13">
        <v>120.66666666666667</v>
      </c>
      <c r="N14" s="13">
        <v>121.66666666666667</v>
      </c>
      <c r="O14" s="13">
        <v>125</v>
      </c>
      <c r="P14" s="13">
        <v>131.33333333333334</v>
      </c>
      <c r="Q14" s="13">
        <v>135.33333333333334</v>
      </c>
      <c r="R14" s="13">
        <v>138.66666666666666</v>
      </c>
      <c r="S14" s="13">
        <v>140.66666666666666</v>
      </c>
      <c r="T14" s="13">
        <v>144.66666666666666</v>
      </c>
      <c r="U14" s="13">
        <v>146</v>
      </c>
      <c r="V14" s="13">
        <v>146.33333333333334</v>
      </c>
      <c r="W14" s="13">
        <v>147.66666666666666</v>
      </c>
      <c r="X14" s="13">
        <v>146.66666666666666</v>
      </c>
      <c r="Y14" s="13">
        <v>150.66666666666666</v>
      </c>
      <c r="Z14" s="13">
        <v>154</v>
      </c>
      <c r="AA14" s="13">
        <v>143.66666666666666</v>
      </c>
      <c r="AB14" s="13">
        <v>146</v>
      </c>
      <c r="AC14" s="13">
        <v>146.66666666666666</v>
      </c>
      <c r="AD14" s="13">
        <v>154</v>
      </c>
      <c r="AE14" s="13">
        <v>157</v>
      </c>
      <c r="AF14" s="13">
        <v>159</v>
      </c>
      <c r="AG14" s="13">
        <v>161.66666666666666</v>
      </c>
      <c r="AH14" s="13">
        <v>163.33333333333334</v>
      </c>
      <c r="AI14" s="13">
        <v>159.66666666666666</v>
      </c>
      <c r="AJ14" s="13">
        <v>165</v>
      </c>
      <c r="AK14" s="13">
        <v>173.66666666666666</v>
      </c>
      <c r="AL14" s="13">
        <v>175.66666666666666</v>
      </c>
      <c r="AM14" s="13">
        <v>178.66666666666666</v>
      </c>
      <c r="AN14" s="13">
        <v>184.66666666666666</v>
      </c>
      <c r="AO14" s="13">
        <v>178.66666666666666</v>
      </c>
      <c r="AP14" s="13">
        <v>181</v>
      </c>
      <c r="AQ14" s="13">
        <v>182.33333333333334</v>
      </c>
      <c r="AR14" s="13">
        <v>182.33333333333334</v>
      </c>
      <c r="AS14" s="13">
        <v>189.33333333333334</v>
      </c>
      <c r="AT14" s="13">
        <v>194</v>
      </c>
    </row>
    <row r="15" spans="1:46" x14ac:dyDescent="0.25">
      <c r="A15" s="4" t="s">
        <v>1266</v>
      </c>
      <c r="B15" s="13">
        <v>3</v>
      </c>
      <c r="C15" s="13">
        <v>200.66666666666666</v>
      </c>
      <c r="D15" s="13">
        <v>202</v>
      </c>
      <c r="E15" s="13">
        <v>107.66666666666667</v>
      </c>
      <c r="F15" s="13">
        <v>113.66666666666667</v>
      </c>
      <c r="G15" s="13">
        <v>119</v>
      </c>
      <c r="H15" s="13">
        <v>120</v>
      </c>
      <c r="I15" s="13">
        <v>120</v>
      </c>
      <c r="J15" s="13">
        <v>119.33333333333333</v>
      </c>
      <c r="K15" s="13">
        <v>120</v>
      </c>
      <c r="L15" s="13">
        <v>119.66666666666667</v>
      </c>
      <c r="M15" s="13">
        <v>120.66666666666667</v>
      </c>
      <c r="N15" s="13">
        <v>121.66666666666667</v>
      </c>
      <c r="O15" s="13">
        <v>125</v>
      </c>
      <c r="P15" s="13">
        <v>131.33333333333334</v>
      </c>
      <c r="Q15" s="13">
        <v>135.33333333333334</v>
      </c>
      <c r="R15" s="13">
        <v>138.66666666666666</v>
      </c>
      <c r="S15" s="13">
        <v>140.66666666666666</v>
      </c>
      <c r="T15" s="13">
        <v>144.66666666666666</v>
      </c>
      <c r="U15" s="13">
        <v>146</v>
      </c>
      <c r="V15" s="13">
        <v>146.33333333333334</v>
      </c>
      <c r="W15" s="13">
        <v>147.66666666666666</v>
      </c>
      <c r="X15" s="13">
        <v>146.66666666666666</v>
      </c>
      <c r="Y15" s="13">
        <v>150.66666666666666</v>
      </c>
      <c r="Z15" s="13">
        <v>154</v>
      </c>
      <c r="AA15" s="13">
        <v>143.66666666666666</v>
      </c>
      <c r="AB15" s="13">
        <v>146</v>
      </c>
      <c r="AC15" s="13">
        <v>146.66666666666666</v>
      </c>
      <c r="AD15" s="13">
        <v>154</v>
      </c>
      <c r="AE15" s="13">
        <v>157</v>
      </c>
      <c r="AF15" s="13">
        <v>159</v>
      </c>
      <c r="AG15" s="13">
        <v>161.66666666666666</v>
      </c>
      <c r="AH15" s="13">
        <v>163.33333333333334</v>
      </c>
      <c r="AI15" s="13">
        <v>159.66666666666666</v>
      </c>
      <c r="AJ15" s="13">
        <v>165</v>
      </c>
      <c r="AK15" s="13">
        <v>173.66666666666666</v>
      </c>
      <c r="AL15" s="13">
        <v>175.66666666666666</v>
      </c>
      <c r="AM15" s="13">
        <v>178.66666666666666</v>
      </c>
      <c r="AN15" s="13">
        <v>184.66666666666666</v>
      </c>
      <c r="AO15" s="13">
        <v>178.66666666666666</v>
      </c>
      <c r="AP15" s="13">
        <v>181</v>
      </c>
      <c r="AQ15" s="13">
        <v>182.33333333333334</v>
      </c>
      <c r="AR15" s="13">
        <v>182.33333333333334</v>
      </c>
      <c r="AS15" s="13">
        <v>189.33333333333334</v>
      </c>
      <c r="AT15" s="13">
        <v>194</v>
      </c>
    </row>
    <row r="16" spans="1:46" x14ac:dyDescent="0.25">
      <c r="A16" s="9" t="s">
        <v>1265</v>
      </c>
      <c r="B16" s="13">
        <v>3</v>
      </c>
      <c r="C16" s="13">
        <v>200.66666666666666</v>
      </c>
      <c r="D16" s="13">
        <v>202</v>
      </c>
      <c r="E16" s="13">
        <v>107.66666666666667</v>
      </c>
      <c r="F16" s="13">
        <v>113.66666666666667</v>
      </c>
      <c r="G16" s="13">
        <v>119</v>
      </c>
      <c r="H16" s="13">
        <v>120</v>
      </c>
      <c r="I16" s="13">
        <v>120</v>
      </c>
      <c r="J16" s="13">
        <v>119.33333333333333</v>
      </c>
      <c r="K16" s="13">
        <v>120</v>
      </c>
      <c r="L16" s="13">
        <v>119.66666666666667</v>
      </c>
      <c r="M16" s="13">
        <v>120.66666666666667</v>
      </c>
      <c r="N16" s="13">
        <v>121.66666666666667</v>
      </c>
      <c r="O16" s="13">
        <v>125</v>
      </c>
      <c r="P16" s="13">
        <v>131.33333333333334</v>
      </c>
      <c r="Q16" s="13">
        <v>135.33333333333334</v>
      </c>
      <c r="R16" s="13">
        <v>138.66666666666666</v>
      </c>
      <c r="S16" s="13">
        <v>140.66666666666666</v>
      </c>
      <c r="T16" s="13">
        <v>144.66666666666666</v>
      </c>
      <c r="U16" s="13">
        <v>146</v>
      </c>
      <c r="V16" s="13">
        <v>146.33333333333334</v>
      </c>
      <c r="W16" s="13">
        <v>147.66666666666666</v>
      </c>
      <c r="X16" s="13">
        <v>146.66666666666666</v>
      </c>
      <c r="Y16" s="13">
        <v>150.66666666666666</v>
      </c>
      <c r="Z16" s="13">
        <v>154</v>
      </c>
      <c r="AA16" s="13">
        <v>143.66666666666666</v>
      </c>
      <c r="AB16" s="13">
        <v>146</v>
      </c>
      <c r="AC16" s="13">
        <v>146.66666666666666</v>
      </c>
      <c r="AD16" s="13">
        <v>154</v>
      </c>
      <c r="AE16" s="13">
        <v>157</v>
      </c>
      <c r="AF16" s="13">
        <v>159</v>
      </c>
      <c r="AG16" s="13">
        <v>161.66666666666666</v>
      </c>
      <c r="AH16" s="13">
        <v>163.33333333333334</v>
      </c>
      <c r="AI16" s="13">
        <v>159.66666666666666</v>
      </c>
      <c r="AJ16" s="13">
        <v>165</v>
      </c>
      <c r="AK16" s="13">
        <v>173.66666666666666</v>
      </c>
      <c r="AL16" s="13">
        <v>175.66666666666666</v>
      </c>
      <c r="AM16" s="13">
        <v>178.66666666666666</v>
      </c>
      <c r="AN16" s="13">
        <v>184.66666666666666</v>
      </c>
      <c r="AO16" s="13">
        <v>178.66666666666666</v>
      </c>
      <c r="AP16" s="13">
        <v>181</v>
      </c>
      <c r="AQ16" s="13">
        <v>182.33333333333334</v>
      </c>
      <c r="AR16" s="13">
        <v>182.33333333333334</v>
      </c>
      <c r="AS16" s="13">
        <v>189.33333333333334</v>
      </c>
      <c r="AT16" s="13">
        <v>194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4830-4C09-4ECD-9A0D-98BF50B21CE0}">
  <sheetPr>
    <tabColor rgb="FF63BE7B"/>
  </sheetPr>
  <dimension ref="A1:BC5"/>
  <sheetViews>
    <sheetView topLeftCell="B1" workbookViewId="0">
      <selection activeCell="AU1" sqref="AU1:BC4"/>
    </sheetView>
  </sheetViews>
  <sheetFormatPr defaultRowHeight="15" x14ac:dyDescent="0.25"/>
  <cols>
    <col min="1" max="1" width="63.5703125" bestFit="1" customWidth="1"/>
    <col min="2" max="46" width="4.28515625" customWidth="1"/>
    <col min="48" max="48" width="9.7109375" customWidth="1"/>
    <col min="50" max="50" width="15.28515625" customWidth="1"/>
    <col min="51" max="51" width="11.5703125" customWidth="1"/>
    <col min="52" max="52" width="11.85546875" customWidth="1"/>
    <col min="53" max="53" width="12.85546875" customWidth="1"/>
    <col min="54" max="54" width="13.5703125" customWidth="1"/>
    <col min="55" max="55" width="11.140625" customWidth="1"/>
  </cols>
  <sheetData>
    <row r="1" spans="1:55" x14ac:dyDescent="0.25">
      <c r="A1" t="s">
        <v>18</v>
      </c>
      <c r="B1" t="s">
        <v>2408</v>
      </c>
      <c r="C1" t="s">
        <v>2338</v>
      </c>
      <c r="D1" t="s">
        <v>2339</v>
      </c>
      <c r="E1" t="s">
        <v>2340</v>
      </c>
      <c r="F1" t="s">
        <v>2341</v>
      </c>
      <c r="G1" t="s">
        <v>2342</v>
      </c>
      <c r="H1" t="s">
        <v>2343</v>
      </c>
      <c r="I1" t="s">
        <v>2344</v>
      </c>
      <c r="J1" t="s">
        <v>2345</v>
      </c>
      <c r="K1" t="s">
        <v>2346</v>
      </c>
      <c r="L1" t="s">
        <v>2347</v>
      </c>
      <c r="M1" t="s">
        <v>2348</v>
      </c>
      <c r="N1" t="s">
        <v>2349</v>
      </c>
      <c r="O1" t="s">
        <v>2350</v>
      </c>
      <c r="P1" t="s">
        <v>2351</v>
      </c>
      <c r="Q1" t="s">
        <v>2352</v>
      </c>
      <c r="R1" t="s">
        <v>2353</v>
      </c>
      <c r="S1" t="s">
        <v>2354</v>
      </c>
      <c r="T1" t="s">
        <v>2355</v>
      </c>
      <c r="U1" t="s">
        <v>2356</v>
      </c>
      <c r="V1" t="s">
        <v>2357</v>
      </c>
      <c r="W1" t="s">
        <v>2358</v>
      </c>
      <c r="X1" t="s">
        <v>2359</v>
      </c>
      <c r="Y1" t="s">
        <v>2360</v>
      </c>
      <c r="Z1" t="s">
        <v>2361</v>
      </c>
      <c r="AA1" t="s">
        <v>2362</v>
      </c>
      <c r="AB1" t="s">
        <v>2363</v>
      </c>
      <c r="AC1" t="s">
        <v>2364</v>
      </c>
      <c r="AD1" t="s">
        <v>2365</v>
      </c>
      <c r="AE1" t="s">
        <v>2366</v>
      </c>
      <c r="AF1" t="s">
        <v>2367</v>
      </c>
      <c r="AG1" t="s">
        <v>2368</v>
      </c>
      <c r="AH1" t="s">
        <v>2369</v>
      </c>
      <c r="AI1" t="s">
        <v>2370</v>
      </c>
      <c r="AJ1" t="s">
        <v>2371</v>
      </c>
      <c r="AK1" t="s">
        <v>2372</v>
      </c>
      <c r="AL1" t="s">
        <v>2373</v>
      </c>
      <c r="AM1" t="s">
        <v>2374</v>
      </c>
      <c r="AN1" t="s">
        <v>2375</v>
      </c>
      <c r="AO1" t="s">
        <v>2376</v>
      </c>
      <c r="AP1" t="s">
        <v>2377</v>
      </c>
      <c r="AQ1" t="s">
        <v>2378</v>
      </c>
      <c r="AR1" t="s">
        <v>2379</v>
      </c>
      <c r="AS1" t="s">
        <v>2380</v>
      </c>
      <c r="AT1" t="s">
        <v>2381</v>
      </c>
      <c r="AU1" t="s">
        <v>2383</v>
      </c>
      <c r="AV1" t="s">
        <v>2395</v>
      </c>
      <c r="AW1" t="s">
        <v>30</v>
      </c>
      <c r="AX1" t="s">
        <v>31</v>
      </c>
      <c r="AY1" t="s">
        <v>2396</v>
      </c>
      <c r="AZ1" t="s">
        <v>2397</v>
      </c>
      <c r="BA1" t="s">
        <v>34</v>
      </c>
      <c r="BB1" t="s">
        <v>2393</v>
      </c>
      <c r="BC1" t="s">
        <v>2386</v>
      </c>
    </row>
    <row r="2" spans="1:55" x14ac:dyDescent="0.25">
      <c r="A2" t="s">
        <v>355</v>
      </c>
      <c r="B2">
        <v>27</v>
      </c>
      <c r="C2">
        <v>66.81481481481481</v>
      </c>
      <c r="D2">
        <v>67.222222222222229</v>
      </c>
      <c r="E2">
        <v>67.111111111111114</v>
      </c>
      <c r="F2">
        <v>65.037037037037038</v>
      </c>
      <c r="G2">
        <v>65.703703703703709</v>
      </c>
      <c r="H2">
        <v>65.629629629629633</v>
      </c>
      <c r="I2">
        <v>65.555555555555557</v>
      </c>
      <c r="J2">
        <v>65.555555555555557</v>
      </c>
      <c r="K2">
        <v>65.444444444444443</v>
      </c>
      <c r="L2">
        <v>64.962962962962962</v>
      </c>
      <c r="M2">
        <v>64.925925925925924</v>
      </c>
      <c r="N2">
        <v>65.18518518518519</v>
      </c>
      <c r="O2">
        <v>65.296296296296291</v>
      </c>
      <c r="P2">
        <v>65.518518518518519</v>
      </c>
      <c r="Q2">
        <v>66</v>
      </c>
      <c r="R2">
        <v>65.296296296296291</v>
      </c>
      <c r="S2">
        <v>66.592592592592595</v>
      </c>
      <c r="T2">
        <v>62.925925925925924</v>
      </c>
      <c r="U2">
        <v>61.481481481481481</v>
      </c>
      <c r="V2">
        <v>61.074074074074076</v>
      </c>
      <c r="W2">
        <v>61.703703703703702</v>
      </c>
      <c r="X2">
        <v>62</v>
      </c>
      <c r="Y2">
        <v>62.25925925925926</v>
      </c>
      <c r="Z2">
        <v>61.962962962962962</v>
      </c>
      <c r="AA2">
        <v>61.703703703703702</v>
      </c>
      <c r="AB2">
        <v>61.925925925925924</v>
      </c>
      <c r="AC2">
        <v>56.629629629629626</v>
      </c>
      <c r="AD2">
        <v>56.185185185185183</v>
      </c>
      <c r="AE2">
        <v>56.407407407407405</v>
      </c>
      <c r="AF2">
        <v>54.851851851851855</v>
      </c>
      <c r="AG2">
        <v>54.629629629629626</v>
      </c>
      <c r="AH2">
        <v>54.777777777777779</v>
      </c>
      <c r="AI2">
        <v>55.111111111111114</v>
      </c>
      <c r="AJ2">
        <v>54.962962962962962</v>
      </c>
      <c r="AK2">
        <v>54.222222222222221</v>
      </c>
      <c r="AL2">
        <v>54.74074074074074</v>
      </c>
      <c r="AM2">
        <v>54.666666666666664</v>
      </c>
      <c r="AN2">
        <v>55.037037037037038</v>
      </c>
      <c r="AO2">
        <v>54.518518518518519</v>
      </c>
      <c r="AP2">
        <v>55.296296296296298</v>
      </c>
      <c r="AQ2">
        <v>54.666666666666664</v>
      </c>
      <c r="AR2">
        <v>54.962962962962962</v>
      </c>
      <c r="AS2">
        <v>55.185185185185183</v>
      </c>
      <c r="AT2">
        <v>54.814814814814817</v>
      </c>
      <c r="AU2" s="8">
        <f t="shared" ref="AU2" si="0">AVERAGE(C2:AT2)</f>
        <v>60.603535353535356</v>
      </c>
      <c r="AV2" s="8">
        <f t="shared" ref="AV2" si="1">MEDIAN(C2:AT2)</f>
        <v>61.81481481481481</v>
      </c>
      <c r="AW2" s="8">
        <f t="shared" ref="AW2" si="2">_xlfn.STDEV.S(C2:AT2)</f>
        <v>4.897016314512511</v>
      </c>
      <c r="AX2" s="6">
        <f t="shared" ref="AX2" si="3">AW2/AU2</f>
        <v>8.080413602845761E-2</v>
      </c>
      <c r="AY2" s="8">
        <f t="shared" ref="AY2" si="4">MIN(C2:AT2)</f>
        <v>54.222222222222221</v>
      </c>
      <c r="AZ2" s="8">
        <f t="shared" ref="AZ2" si="5">MAX(C2:AT2)</f>
        <v>67.222222222222229</v>
      </c>
      <c r="BA2" s="8">
        <f t="shared" ref="BA2" si="6">AZ2-AY2</f>
        <v>13.000000000000007</v>
      </c>
      <c r="BB2" s="7">
        <f t="shared" ref="BB2" si="7">INDEX(LOGEST(C2:AT2,,TRUE,TRUE),1,1)</f>
        <v>0.9940862699289531</v>
      </c>
      <c r="BC2" s="8">
        <f t="shared" ref="BC2" si="8">INDEX(LOGEST(C2:AT2,,TRUE,TRUE),3,1)</f>
        <v>0.87477994080140586</v>
      </c>
    </row>
    <row r="3" spans="1:55" x14ac:dyDescent="0.25">
      <c r="A3" t="s">
        <v>143</v>
      </c>
      <c r="B3">
        <v>95</v>
      </c>
      <c r="C3">
        <v>66.694736842105257</v>
      </c>
      <c r="D3">
        <v>68.547368421052639</v>
      </c>
      <c r="E3">
        <v>68.831578947368428</v>
      </c>
      <c r="F3">
        <v>64.242105263157896</v>
      </c>
      <c r="G3">
        <v>69.642105263157902</v>
      </c>
      <c r="H3">
        <v>68.957894736842107</v>
      </c>
      <c r="I3">
        <v>69.389473684210529</v>
      </c>
      <c r="J3">
        <v>68.726315789473688</v>
      </c>
      <c r="K3">
        <v>69.652631578947364</v>
      </c>
      <c r="L3">
        <v>70.884210526315783</v>
      </c>
      <c r="M3">
        <v>70.715789473684211</v>
      </c>
      <c r="N3">
        <v>55.968421052631577</v>
      </c>
      <c r="O3">
        <v>55.673684210526318</v>
      </c>
      <c r="P3">
        <v>60.89473684210526</v>
      </c>
      <c r="Q3">
        <v>61.10526315789474</v>
      </c>
      <c r="R3">
        <v>54.442105263157892</v>
      </c>
      <c r="S3">
        <v>58.368421052631582</v>
      </c>
      <c r="T3">
        <v>59.6</v>
      </c>
      <c r="U3">
        <v>58.421052631578945</v>
      </c>
      <c r="V3">
        <v>58.768421052631581</v>
      </c>
      <c r="W3">
        <v>58.831578947368421</v>
      </c>
      <c r="X3">
        <v>58.673684210526318</v>
      </c>
      <c r="Y3">
        <v>58.094736842105263</v>
      </c>
      <c r="Z3">
        <v>58.2</v>
      </c>
      <c r="AA3">
        <v>60.010526315789477</v>
      </c>
      <c r="AB3">
        <v>59.821052631578951</v>
      </c>
      <c r="AC3">
        <v>64.421052631578945</v>
      </c>
      <c r="AD3">
        <v>65.21052631578948</v>
      </c>
      <c r="AE3">
        <v>63.431578947368422</v>
      </c>
      <c r="AF3">
        <v>63.136842105263156</v>
      </c>
      <c r="AG3">
        <v>59.05263157894737</v>
      </c>
      <c r="AH3">
        <v>58.431578947368422</v>
      </c>
      <c r="AI3">
        <v>58.273684210526319</v>
      </c>
      <c r="AJ3">
        <v>58.6</v>
      </c>
      <c r="AK3">
        <v>59.768421052631581</v>
      </c>
      <c r="AL3">
        <v>59.557894736842108</v>
      </c>
      <c r="AM3">
        <v>61.094736842105263</v>
      </c>
      <c r="AN3">
        <v>58.968421052631577</v>
      </c>
      <c r="AO3">
        <v>60.10526315789474</v>
      </c>
      <c r="AP3">
        <v>62.168421052631579</v>
      </c>
      <c r="AQ3">
        <v>64.610526315789471</v>
      </c>
      <c r="AR3">
        <v>65.684210526315795</v>
      </c>
      <c r="AS3">
        <v>61.168421052631579</v>
      </c>
      <c r="AT3">
        <v>58.831578947368421</v>
      </c>
      <c r="AU3" s="8">
        <f t="shared" ref="AU3:AU5" si="9">AVERAGE(C3:AT3)</f>
        <v>62.174401913875613</v>
      </c>
      <c r="AV3" s="8">
        <f t="shared" ref="AV3:AV5" si="10">MEDIAN(C3:AT3)</f>
        <v>60.5</v>
      </c>
      <c r="AW3" s="8">
        <f t="shared" ref="AW3:AW5" si="11">_xlfn.STDEV.S(C3:AT3)</f>
        <v>4.5614685730880691</v>
      </c>
      <c r="AX3" s="6">
        <f t="shared" ref="AX3:AX5" si="12">AW3/AU3</f>
        <v>7.3365700878098433E-2</v>
      </c>
      <c r="AY3" s="8">
        <f t="shared" ref="AY3:AY5" si="13">MIN(C3:AT3)</f>
        <v>54.442105263157892</v>
      </c>
      <c r="AZ3" s="8">
        <f t="shared" ref="AZ3:AZ5" si="14">MAX(C3:AT3)</f>
        <v>70.884210526315783</v>
      </c>
      <c r="BA3" s="8">
        <f t="shared" ref="BA3:BA5" si="15">AZ3-AY3</f>
        <v>16.442105263157892</v>
      </c>
      <c r="BB3" s="7">
        <f t="shared" ref="BB3:BB5" si="16">INDEX(LOGEST(C3:AT3,,TRUE,TRUE),1,1)</f>
        <v>0.99749512954119446</v>
      </c>
      <c r="BC3" s="8">
        <f t="shared" ref="BC3:BC5" si="17">INDEX(LOGEST(C3:AT3,,TRUE,TRUE),3,1)</f>
        <v>0.1989243891034071</v>
      </c>
    </row>
    <row r="4" spans="1:55" x14ac:dyDescent="0.25">
      <c r="A4" t="s">
        <v>96</v>
      </c>
      <c r="B4">
        <v>529</v>
      </c>
      <c r="C4">
        <v>77.217391304347828</v>
      </c>
      <c r="D4">
        <v>77.417769376181468</v>
      </c>
      <c r="E4">
        <v>76.013232514177687</v>
      </c>
      <c r="F4">
        <v>74.792060491493388</v>
      </c>
      <c r="G4">
        <v>73.83553875236295</v>
      </c>
      <c r="H4">
        <v>73.844990548204166</v>
      </c>
      <c r="I4">
        <v>73.603024574669192</v>
      </c>
      <c r="J4">
        <v>73.693761814744803</v>
      </c>
      <c r="K4">
        <v>71.251417769376175</v>
      </c>
      <c r="L4">
        <v>73.02079395085066</v>
      </c>
      <c r="M4">
        <v>72.650283553875241</v>
      </c>
      <c r="N4">
        <v>72.542533081285441</v>
      </c>
      <c r="O4">
        <v>72.480151228733462</v>
      </c>
      <c r="P4">
        <v>72.009451795841215</v>
      </c>
      <c r="Q4">
        <v>71.748582230623825</v>
      </c>
      <c r="R4">
        <v>72.189035916824196</v>
      </c>
      <c r="S4">
        <v>71.534971644612483</v>
      </c>
      <c r="T4">
        <v>71.527410207939511</v>
      </c>
      <c r="U4">
        <v>69.75425330812854</v>
      </c>
      <c r="V4">
        <v>70.311909262759926</v>
      </c>
      <c r="W4">
        <v>71.36862003780719</v>
      </c>
      <c r="X4">
        <v>69.899810964083173</v>
      </c>
      <c r="Y4">
        <v>69.145557655954633</v>
      </c>
      <c r="Z4">
        <v>70.062381852551979</v>
      </c>
      <c r="AA4">
        <v>68.039697542533077</v>
      </c>
      <c r="AB4">
        <v>70.149338374291119</v>
      </c>
      <c r="AC4">
        <v>67.844990548204166</v>
      </c>
      <c r="AD4">
        <v>68.204158790170126</v>
      </c>
      <c r="AE4">
        <v>69.092627599243855</v>
      </c>
      <c r="AF4">
        <v>69.022684310018903</v>
      </c>
      <c r="AG4">
        <v>67.374291115311905</v>
      </c>
      <c r="AH4">
        <v>66.100189035916827</v>
      </c>
      <c r="AI4">
        <v>66.948960302457465</v>
      </c>
      <c r="AJ4">
        <v>66.948960302457465</v>
      </c>
      <c r="AK4">
        <v>66.155009451795834</v>
      </c>
      <c r="AL4">
        <v>66.149338374291119</v>
      </c>
      <c r="AM4">
        <v>65.638941398865782</v>
      </c>
      <c r="AN4">
        <v>65.822306238185249</v>
      </c>
      <c r="AO4">
        <v>66.264650283553877</v>
      </c>
      <c r="AP4">
        <v>66.018903591682417</v>
      </c>
      <c r="AQ4">
        <v>66.45179584120983</v>
      </c>
      <c r="AR4">
        <v>67.551984877126657</v>
      </c>
      <c r="AS4">
        <v>66.258979206049148</v>
      </c>
      <c r="AT4">
        <v>67.211720226843099</v>
      </c>
      <c r="AU4" s="8">
        <f t="shared" si="9"/>
        <v>70.117374119264468</v>
      </c>
      <c r="AV4" s="8">
        <f t="shared" si="10"/>
        <v>69.981096408317569</v>
      </c>
      <c r="AW4" s="8">
        <f t="shared" si="11"/>
        <v>3.2774945165870379</v>
      </c>
      <c r="AX4" s="6">
        <f t="shared" si="12"/>
        <v>4.6742972875913211E-2</v>
      </c>
      <c r="AY4" s="8">
        <f t="shared" si="13"/>
        <v>65.638941398865782</v>
      </c>
      <c r="AZ4" s="8">
        <f t="shared" si="14"/>
        <v>77.417769376181468</v>
      </c>
      <c r="BA4" s="8">
        <f t="shared" si="15"/>
        <v>11.778827977315686</v>
      </c>
      <c r="BB4" s="7">
        <f t="shared" si="16"/>
        <v>0.99655982065743254</v>
      </c>
      <c r="BC4" s="8">
        <f t="shared" si="17"/>
        <v>0.91020671513893348</v>
      </c>
    </row>
    <row r="5" spans="1:55" x14ac:dyDescent="0.25">
      <c r="A5" t="s">
        <v>206</v>
      </c>
      <c r="B5">
        <v>46</v>
      </c>
      <c r="C5">
        <v>30.630434782608695</v>
      </c>
      <c r="D5">
        <v>29.956521739130434</v>
      </c>
      <c r="E5">
        <v>30.586956521739129</v>
      </c>
      <c r="F5">
        <v>30.586956521739129</v>
      </c>
      <c r="G5">
        <v>30.5</v>
      </c>
      <c r="H5">
        <v>30.260869565217391</v>
      </c>
      <c r="I5">
        <v>30.369565217391305</v>
      </c>
      <c r="J5">
        <v>29.130434782608695</v>
      </c>
      <c r="K5">
        <v>29</v>
      </c>
      <c r="L5">
        <v>29.347826086956523</v>
      </c>
      <c r="M5">
        <v>29.260869565217391</v>
      </c>
      <c r="N5">
        <v>29.543478260869566</v>
      </c>
      <c r="O5">
        <v>29.260869565217391</v>
      </c>
      <c r="P5">
        <v>29.413043478260871</v>
      </c>
      <c r="Q5">
        <v>29.326086956521738</v>
      </c>
      <c r="R5">
        <v>29.065217391304348</v>
      </c>
      <c r="S5">
        <v>28.304347826086957</v>
      </c>
      <c r="T5">
        <v>28.347826086956523</v>
      </c>
      <c r="U5">
        <v>28.217391304347824</v>
      </c>
      <c r="V5">
        <v>28.5</v>
      </c>
      <c r="W5">
        <v>28.739130434782609</v>
      </c>
      <c r="X5">
        <v>29.152173913043477</v>
      </c>
      <c r="Y5">
        <v>28.978260869565219</v>
      </c>
      <c r="Z5">
        <v>29.260869565217391</v>
      </c>
      <c r="AA5">
        <v>29.434782608695652</v>
      </c>
      <c r="AB5">
        <v>29.304347826086957</v>
      </c>
      <c r="AC5">
        <v>29.065217391304348</v>
      </c>
      <c r="AD5">
        <v>29.239130434782609</v>
      </c>
      <c r="AE5">
        <v>29.065217391304348</v>
      </c>
      <c r="AF5">
        <v>28.608695652173914</v>
      </c>
      <c r="AG5">
        <v>28.586956521739129</v>
      </c>
      <c r="AH5">
        <v>28.152173913043477</v>
      </c>
      <c r="AI5">
        <v>28</v>
      </c>
      <c r="AJ5">
        <v>28.065217391304348</v>
      </c>
      <c r="AK5">
        <v>28.239130434782609</v>
      </c>
      <c r="AL5">
        <v>27.913043478260871</v>
      </c>
      <c r="AM5">
        <v>28.326086956521738</v>
      </c>
      <c r="AN5">
        <v>28.152173913043477</v>
      </c>
      <c r="AO5">
        <v>27.826086956521738</v>
      </c>
      <c r="AP5">
        <v>27.456521739130434</v>
      </c>
      <c r="AQ5">
        <v>27.434782608695652</v>
      </c>
      <c r="AR5">
        <v>27.413043478260871</v>
      </c>
      <c r="AS5">
        <v>27.347826086956523</v>
      </c>
      <c r="AT5">
        <v>27.434782608695652</v>
      </c>
      <c r="AU5" s="8">
        <f t="shared" si="9"/>
        <v>28.881916996047437</v>
      </c>
      <c r="AV5" s="8">
        <f t="shared" si="10"/>
        <v>29.032608695652172</v>
      </c>
      <c r="AW5" s="8">
        <f t="shared" si="11"/>
        <v>0.92258004984543851</v>
      </c>
      <c r="AX5" s="6">
        <f t="shared" si="12"/>
        <v>3.1943172261442894E-2</v>
      </c>
      <c r="AY5" s="8">
        <f t="shared" si="13"/>
        <v>27.347826086956523</v>
      </c>
      <c r="AZ5" s="8">
        <f t="shared" si="14"/>
        <v>30.630434782608695</v>
      </c>
      <c r="BA5" s="8">
        <f t="shared" si="15"/>
        <v>3.2826086956521721</v>
      </c>
      <c r="BB5" s="7">
        <f t="shared" si="16"/>
        <v>0.99781817683818463</v>
      </c>
      <c r="BC5" s="8">
        <f t="shared" si="17"/>
        <v>0.77499073385480755</v>
      </c>
    </row>
  </sheetData>
  <conditionalFormatting sqref="BB2:BB5">
    <cfRule type="colorScale" priority="2">
      <colorScale>
        <cfvo type="min"/>
        <cfvo type="num" val="1"/>
        <cfvo type="max"/>
        <color rgb="FF63BE7B"/>
        <color rgb="FFFFEB84"/>
        <color rgb="FFF8696B"/>
      </colorScale>
    </cfRule>
  </conditionalFormatting>
  <conditionalFormatting sqref="BC2:BC5">
    <cfRule type="colorScale" priority="1">
      <colorScale>
        <cfvo type="num" val="0"/>
        <cfvo type="percent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FF95-98A8-41BF-A4A1-91141C7DD684}">
  <sheetPr>
    <tabColor rgb="FF63BE7B"/>
  </sheetPr>
  <dimension ref="A1:BC4"/>
  <sheetViews>
    <sheetView topLeftCell="J1" workbookViewId="0">
      <selection activeCell="AU1" sqref="AU1:BC4"/>
    </sheetView>
  </sheetViews>
  <sheetFormatPr defaultRowHeight="15" x14ac:dyDescent="0.25"/>
  <cols>
    <col min="1" max="1" width="34.42578125" bestFit="1" customWidth="1"/>
    <col min="2" max="46" width="4.28515625" customWidth="1"/>
    <col min="48" max="48" width="9.7109375" customWidth="1"/>
    <col min="50" max="50" width="15.28515625" customWidth="1"/>
    <col min="51" max="51" width="11.5703125" customWidth="1"/>
    <col min="52" max="52" width="11.85546875" customWidth="1"/>
    <col min="53" max="53" width="12.85546875" customWidth="1"/>
    <col min="54" max="54" width="13.5703125" customWidth="1"/>
    <col min="55" max="55" width="11.140625" customWidth="1"/>
  </cols>
  <sheetData>
    <row r="1" spans="1:55" x14ac:dyDescent="0.25">
      <c r="A1" t="s">
        <v>14</v>
      </c>
      <c r="B1" t="s">
        <v>2408</v>
      </c>
      <c r="C1" t="s">
        <v>2338</v>
      </c>
      <c r="D1" t="s">
        <v>2339</v>
      </c>
      <c r="E1" t="s">
        <v>2340</v>
      </c>
      <c r="F1" t="s">
        <v>2341</v>
      </c>
      <c r="G1" t="s">
        <v>2342</v>
      </c>
      <c r="H1" t="s">
        <v>2343</v>
      </c>
      <c r="I1" t="s">
        <v>2344</v>
      </c>
      <c r="J1" t="s">
        <v>2345</v>
      </c>
      <c r="K1" t="s">
        <v>2346</v>
      </c>
      <c r="L1" t="s">
        <v>2347</v>
      </c>
      <c r="M1" t="s">
        <v>2348</v>
      </c>
      <c r="N1" t="s">
        <v>2349</v>
      </c>
      <c r="O1" t="s">
        <v>2350</v>
      </c>
      <c r="P1" t="s">
        <v>2351</v>
      </c>
      <c r="Q1" t="s">
        <v>2352</v>
      </c>
      <c r="R1" t="s">
        <v>2353</v>
      </c>
      <c r="S1" t="s">
        <v>2354</v>
      </c>
      <c r="T1" t="s">
        <v>2355</v>
      </c>
      <c r="U1" t="s">
        <v>2356</v>
      </c>
      <c r="V1" t="s">
        <v>2357</v>
      </c>
      <c r="W1" t="s">
        <v>2358</v>
      </c>
      <c r="X1" t="s">
        <v>2359</v>
      </c>
      <c r="Y1" t="s">
        <v>2360</v>
      </c>
      <c r="Z1" t="s">
        <v>2361</v>
      </c>
      <c r="AA1" t="s">
        <v>2362</v>
      </c>
      <c r="AB1" t="s">
        <v>2363</v>
      </c>
      <c r="AC1" t="s">
        <v>2364</v>
      </c>
      <c r="AD1" t="s">
        <v>2365</v>
      </c>
      <c r="AE1" t="s">
        <v>2366</v>
      </c>
      <c r="AF1" t="s">
        <v>2367</v>
      </c>
      <c r="AG1" t="s">
        <v>2368</v>
      </c>
      <c r="AH1" t="s">
        <v>2369</v>
      </c>
      <c r="AI1" t="s">
        <v>2370</v>
      </c>
      <c r="AJ1" t="s">
        <v>2371</v>
      </c>
      <c r="AK1" t="s">
        <v>2372</v>
      </c>
      <c r="AL1" t="s">
        <v>2373</v>
      </c>
      <c r="AM1" t="s">
        <v>2374</v>
      </c>
      <c r="AN1" t="s">
        <v>2375</v>
      </c>
      <c r="AO1" t="s">
        <v>2376</v>
      </c>
      <c r="AP1" t="s">
        <v>2377</v>
      </c>
      <c r="AQ1" t="s">
        <v>2378</v>
      </c>
      <c r="AR1" t="s">
        <v>2379</v>
      </c>
      <c r="AS1" t="s">
        <v>2380</v>
      </c>
      <c r="AT1" t="s">
        <v>2381</v>
      </c>
      <c r="AU1" t="s">
        <v>2383</v>
      </c>
      <c r="AV1" t="s">
        <v>2395</v>
      </c>
      <c r="AW1" t="s">
        <v>30</v>
      </c>
      <c r="AX1" t="s">
        <v>31</v>
      </c>
      <c r="AY1" t="s">
        <v>2396</v>
      </c>
      <c r="AZ1" t="s">
        <v>2397</v>
      </c>
      <c r="BA1" t="s">
        <v>34</v>
      </c>
      <c r="BB1" t="s">
        <v>2393</v>
      </c>
      <c r="BC1" t="s">
        <v>2386</v>
      </c>
    </row>
    <row r="2" spans="1:55" x14ac:dyDescent="0.25">
      <c r="A2" t="s">
        <v>376</v>
      </c>
      <c r="B2">
        <v>13</v>
      </c>
      <c r="C2">
        <v>83.84615384615384</v>
      </c>
      <c r="D2">
        <v>82.84615384615384</v>
      </c>
      <c r="E2">
        <v>81.92307692307692</v>
      </c>
      <c r="F2">
        <v>83.692307692307693</v>
      </c>
      <c r="G2">
        <v>82.307692307692307</v>
      </c>
      <c r="H2">
        <v>81.84615384615384</v>
      </c>
      <c r="I2">
        <v>82.461538461538467</v>
      </c>
      <c r="J2">
        <v>81.307692307692307</v>
      </c>
      <c r="K2">
        <v>82.384615384615387</v>
      </c>
      <c r="L2">
        <v>83.769230769230774</v>
      </c>
      <c r="M2">
        <v>83.84615384615384</v>
      </c>
      <c r="N2">
        <v>81.538461538461533</v>
      </c>
      <c r="O2">
        <v>82.538461538461533</v>
      </c>
      <c r="P2">
        <v>82.84615384615384</v>
      </c>
      <c r="Q2">
        <v>83.615384615384613</v>
      </c>
      <c r="R2">
        <v>84.230769230769226</v>
      </c>
      <c r="S2">
        <v>93.15384615384616</v>
      </c>
      <c r="T2">
        <v>93.769230769230774</v>
      </c>
      <c r="U2">
        <v>88.15384615384616</v>
      </c>
      <c r="V2">
        <v>90.538461538461533</v>
      </c>
      <c r="W2">
        <v>89.615384615384613</v>
      </c>
      <c r="X2">
        <v>88.92307692307692</v>
      </c>
      <c r="Y2">
        <v>90.230769230769226</v>
      </c>
      <c r="Z2">
        <v>88.538461538461533</v>
      </c>
      <c r="AA2">
        <v>76.461538461538467</v>
      </c>
      <c r="AB2">
        <v>92.307692307692307</v>
      </c>
      <c r="AC2">
        <v>94.07692307692308</v>
      </c>
      <c r="AD2">
        <v>90.92307692307692</v>
      </c>
      <c r="AE2">
        <v>86.92307692307692</v>
      </c>
      <c r="AF2">
        <v>88.307692307692307</v>
      </c>
      <c r="AG2">
        <v>90.92307692307692</v>
      </c>
      <c r="AH2">
        <v>91.307692307692307</v>
      </c>
      <c r="AI2">
        <v>97.769230769230774</v>
      </c>
      <c r="AJ2">
        <v>95.769230769230774</v>
      </c>
      <c r="AK2">
        <v>93.92307692307692</v>
      </c>
      <c r="AL2">
        <v>93.615384615384613</v>
      </c>
      <c r="AM2">
        <v>92</v>
      </c>
      <c r="AN2">
        <v>92.84615384615384</v>
      </c>
      <c r="AO2">
        <v>92.84615384615384</v>
      </c>
      <c r="AP2">
        <v>92.307692307692307</v>
      </c>
      <c r="AQ2">
        <v>96.15384615384616</v>
      </c>
      <c r="AR2">
        <v>98.615384615384613</v>
      </c>
      <c r="AS2">
        <v>90.15384615384616</v>
      </c>
      <c r="AT2">
        <v>89.615384615384613</v>
      </c>
      <c r="AU2" s="8">
        <f t="shared" ref="AU2:AU4" si="0">AVERAGE(C2:AT2)</f>
        <v>88.290209790209815</v>
      </c>
      <c r="AV2" s="8">
        <f t="shared" ref="AV2:AV4" si="1">MEDIAN(C2:AT2)</f>
        <v>89.269230769230774</v>
      </c>
      <c r="AW2" s="8">
        <f t="shared" ref="AW2:AW4" si="2">_xlfn.STDEV.S(C2:AT2)</f>
        <v>5.3328682332615118</v>
      </c>
      <c r="AX2" s="6">
        <f t="shared" ref="AX2:AX4" si="3">AW2/AU2</f>
        <v>6.0401580718101935E-2</v>
      </c>
      <c r="AY2" s="8">
        <f t="shared" ref="AY2:AY4" si="4">MIN(C2:AT2)</f>
        <v>76.461538461538467</v>
      </c>
      <c r="AZ2" s="8">
        <f t="shared" ref="AZ2:AZ4" si="5">MAX(C2:AT2)</f>
        <v>98.615384615384613</v>
      </c>
      <c r="BA2" s="8">
        <f t="shared" ref="BA2:BA4" si="6">AZ2-AY2</f>
        <v>22.153846153846146</v>
      </c>
      <c r="BB2" s="7">
        <f t="shared" ref="BB2:BB4" si="7">INDEX(LOGEST(C2:AT2,,TRUE,TRUE),1,1)</f>
        <v>1.0036187422366569</v>
      </c>
      <c r="BC2" s="8">
        <f t="shared" ref="BC2:BC4" si="8">INDEX(LOGEST(C2:AT2,,TRUE,TRUE),3,1)</f>
        <v>0.58467865433275823</v>
      </c>
    </row>
    <row r="3" spans="1:55" x14ac:dyDescent="0.25">
      <c r="A3" t="s">
        <v>119</v>
      </c>
      <c r="B3">
        <v>355</v>
      </c>
      <c r="C3">
        <v>74.464788732394368</v>
      </c>
      <c r="D3">
        <v>74.960563380281684</v>
      </c>
      <c r="E3">
        <v>74.400000000000006</v>
      </c>
      <c r="F3">
        <v>73.94084507042254</v>
      </c>
      <c r="G3">
        <v>71.895774647887322</v>
      </c>
      <c r="H3">
        <v>72.047887323943655</v>
      </c>
      <c r="I3">
        <v>71.752112676056342</v>
      </c>
      <c r="J3">
        <v>72.028169014084511</v>
      </c>
      <c r="K3">
        <v>68.952112676056345</v>
      </c>
      <c r="L3">
        <v>71.397183098591555</v>
      </c>
      <c r="M3">
        <v>71.585915492957753</v>
      </c>
      <c r="N3">
        <v>71.498591549295782</v>
      </c>
      <c r="O3">
        <v>71.453521126760563</v>
      </c>
      <c r="P3">
        <v>70.721126760563379</v>
      </c>
      <c r="Q3">
        <v>70.273239436619718</v>
      </c>
      <c r="R3">
        <v>70.808450704225351</v>
      </c>
      <c r="S3">
        <v>69.27605633802817</v>
      </c>
      <c r="T3">
        <v>70.501408450704218</v>
      </c>
      <c r="U3">
        <v>68.087323943661971</v>
      </c>
      <c r="V3">
        <v>69.478873239436624</v>
      </c>
      <c r="W3">
        <v>70.74647887323944</v>
      </c>
      <c r="X3">
        <v>68.704225352112672</v>
      </c>
      <c r="Y3">
        <v>68.028169014084511</v>
      </c>
      <c r="Z3">
        <v>69.208450704225356</v>
      </c>
      <c r="AA3">
        <v>68.957746478873233</v>
      </c>
      <c r="AB3">
        <v>70.926760563380284</v>
      </c>
      <c r="AC3">
        <v>67.811267605633802</v>
      </c>
      <c r="AD3">
        <v>69.177464788732394</v>
      </c>
      <c r="AE3">
        <v>69.774647887323937</v>
      </c>
      <c r="AF3">
        <v>70.101408450704227</v>
      </c>
      <c r="AG3">
        <v>68.374647887323945</v>
      </c>
      <c r="AH3">
        <v>66.805633802816899</v>
      </c>
      <c r="AI3">
        <v>67.954929577464782</v>
      </c>
      <c r="AJ3">
        <v>67.625352112676055</v>
      </c>
      <c r="AK3">
        <v>67.005633802816902</v>
      </c>
      <c r="AL3">
        <v>67.087323943661971</v>
      </c>
      <c r="AM3">
        <v>66.926760563380284</v>
      </c>
      <c r="AN3">
        <v>66.811267605633802</v>
      </c>
      <c r="AO3">
        <v>67.115492957746483</v>
      </c>
      <c r="AP3">
        <v>66.070422535211264</v>
      </c>
      <c r="AQ3">
        <v>66.21690140845071</v>
      </c>
      <c r="AR3">
        <v>66.988732394366195</v>
      </c>
      <c r="AS3">
        <v>66.997183098591549</v>
      </c>
      <c r="AT3">
        <v>67.101408450704227</v>
      </c>
      <c r="AU3" s="8">
        <f t="shared" si="0"/>
        <v>69.591869398207422</v>
      </c>
      <c r="AV3" s="8">
        <f t="shared" si="1"/>
        <v>69.24225352112677</v>
      </c>
      <c r="AW3" s="8">
        <f t="shared" si="2"/>
        <v>2.369700447812829</v>
      </c>
      <c r="AX3" s="6">
        <f t="shared" si="3"/>
        <v>3.4051398077170621E-2</v>
      </c>
      <c r="AY3" s="8">
        <f t="shared" si="4"/>
        <v>66.070422535211264</v>
      </c>
      <c r="AZ3" s="8">
        <f t="shared" si="5"/>
        <v>74.960563380281684</v>
      </c>
      <c r="BA3" s="8">
        <f t="shared" si="6"/>
        <v>8.8901408450704196</v>
      </c>
      <c r="BB3" s="7">
        <f t="shared" si="7"/>
        <v>0.99761576192471602</v>
      </c>
      <c r="BC3" s="8">
        <f t="shared" si="8"/>
        <v>0.82280408260430216</v>
      </c>
    </row>
    <row r="4" spans="1:55" x14ac:dyDescent="0.25">
      <c r="A4" t="s">
        <v>94</v>
      </c>
      <c r="B4">
        <v>160</v>
      </c>
      <c r="C4">
        <v>83.018749999999997</v>
      </c>
      <c r="D4">
        <v>82.662499999999994</v>
      </c>
      <c r="E4">
        <v>79.337500000000006</v>
      </c>
      <c r="F4">
        <v>76.174999999999997</v>
      </c>
      <c r="G4">
        <v>77.662499999999994</v>
      </c>
      <c r="H4">
        <v>77.387500000000003</v>
      </c>
      <c r="I4">
        <v>77.2</v>
      </c>
      <c r="J4">
        <v>76.981250000000003</v>
      </c>
      <c r="K4">
        <v>75.643749999999997</v>
      </c>
      <c r="L4">
        <v>75.95</v>
      </c>
      <c r="M4">
        <v>74.306250000000006</v>
      </c>
      <c r="N4">
        <v>74.331249999999997</v>
      </c>
      <c r="O4">
        <v>74.143749999999997</v>
      </c>
      <c r="P4">
        <v>74.1875</v>
      </c>
      <c r="Q4">
        <v>74.256249999999994</v>
      </c>
      <c r="R4">
        <v>74.474999999999994</v>
      </c>
      <c r="S4">
        <v>74.987499999999997</v>
      </c>
      <c r="T4">
        <v>72.193749999999994</v>
      </c>
      <c r="U4">
        <v>72.137500000000003</v>
      </c>
      <c r="V4">
        <v>70.706249999999997</v>
      </c>
      <c r="W4">
        <v>71.456249999999997</v>
      </c>
      <c r="X4">
        <v>71.193749999999994</v>
      </c>
      <c r="Y4">
        <v>70.09375</v>
      </c>
      <c r="Z4">
        <v>70.643749999999997</v>
      </c>
      <c r="AA4">
        <v>65.487499999999997</v>
      </c>
      <c r="AB4">
        <v>66.806250000000006</v>
      </c>
      <c r="AC4">
        <v>65.962500000000006</v>
      </c>
      <c r="AD4">
        <v>64.375</v>
      </c>
      <c r="AE4">
        <v>66.3125</v>
      </c>
      <c r="AF4">
        <v>65.243750000000006</v>
      </c>
      <c r="AG4">
        <v>63.412500000000001</v>
      </c>
      <c r="AH4">
        <v>62.643749999999997</v>
      </c>
      <c r="AI4">
        <v>62.381250000000001</v>
      </c>
      <c r="AJ4">
        <v>63.274999999999999</v>
      </c>
      <c r="AK4">
        <v>62.174999999999997</v>
      </c>
      <c r="AL4">
        <v>62</v>
      </c>
      <c r="AM4">
        <v>60.8</v>
      </c>
      <c r="AN4">
        <v>61.587499999999999</v>
      </c>
      <c r="AO4">
        <v>62.375</v>
      </c>
      <c r="AP4">
        <v>63.931249999999999</v>
      </c>
      <c r="AQ4">
        <v>64.71875</v>
      </c>
      <c r="AR4">
        <v>66.443749999999994</v>
      </c>
      <c r="AS4">
        <v>62.837499999999999</v>
      </c>
      <c r="AT4">
        <v>66.043750000000003</v>
      </c>
      <c r="AU4" s="8">
        <f t="shared" si="0"/>
        <v>69.998721590909085</v>
      </c>
      <c r="AV4" s="8">
        <f t="shared" si="1"/>
        <v>70.674999999999997</v>
      </c>
      <c r="AW4" s="8">
        <f t="shared" si="2"/>
        <v>6.2575540946699508</v>
      </c>
      <c r="AX4" s="6">
        <f t="shared" si="3"/>
        <v>8.939526254837539E-2</v>
      </c>
      <c r="AY4" s="8">
        <f t="shared" si="4"/>
        <v>60.8</v>
      </c>
      <c r="AZ4" s="8">
        <f t="shared" si="5"/>
        <v>83.018749999999997</v>
      </c>
      <c r="BA4" s="8">
        <f t="shared" si="6"/>
        <v>22.21875</v>
      </c>
      <c r="BB4" s="7">
        <f t="shared" si="7"/>
        <v>0.99351428204585113</v>
      </c>
      <c r="BC4" s="8">
        <f t="shared" si="8"/>
        <v>0.88145145005515713</v>
      </c>
    </row>
  </sheetData>
  <conditionalFormatting sqref="BB2:BB4">
    <cfRule type="colorScale" priority="2">
      <colorScale>
        <cfvo type="min"/>
        <cfvo type="num" val="1"/>
        <cfvo type="max"/>
        <color rgb="FF63BE7B"/>
        <color rgb="FFFFEB84"/>
        <color rgb="FFF8696B"/>
      </colorScale>
    </cfRule>
  </conditionalFormatting>
  <conditionalFormatting sqref="BC2:BC4">
    <cfRule type="colorScale" priority="1">
      <colorScale>
        <cfvo type="num" val="0"/>
        <cfvo type="percent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74EE-E9F2-4021-958C-D8ECF3AA6A53}">
  <dimension ref="A1:AX702"/>
  <sheetViews>
    <sheetView topLeftCell="A2" workbookViewId="0">
      <selection activeCell="A5" sqref="A5"/>
    </sheetView>
  </sheetViews>
  <sheetFormatPr defaultRowHeight="15" x14ac:dyDescent="0.25"/>
  <cols>
    <col min="1" max="1" width="31.5703125" customWidth="1"/>
    <col min="2" max="2" width="38.140625" customWidth="1"/>
    <col min="3" max="3" width="23" customWidth="1"/>
    <col min="4" max="4" width="22" customWidth="1"/>
    <col min="5" max="5" width="27.140625" customWidth="1"/>
    <col min="6" max="6" width="26.140625" customWidth="1"/>
    <col min="7" max="50" width="12.5703125" customWidth="1"/>
  </cols>
  <sheetData>
    <row r="1" spans="1:50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</row>
    <row r="2" spans="1:50" x14ac:dyDescent="0.25">
      <c r="A2">
        <v>1</v>
      </c>
      <c r="B2" t="s">
        <v>97</v>
      </c>
      <c r="C2">
        <v>11</v>
      </c>
      <c r="D2" t="s">
        <v>97</v>
      </c>
      <c r="E2">
        <v>1</v>
      </c>
      <c r="F2" t="s">
        <v>98</v>
      </c>
      <c r="G2">
        <v>154</v>
      </c>
      <c r="H2">
        <v>162</v>
      </c>
      <c r="I2">
        <v>153</v>
      </c>
      <c r="J2">
        <v>144</v>
      </c>
      <c r="K2">
        <v>140</v>
      </c>
      <c r="L2">
        <v>154</v>
      </c>
      <c r="M2">
        <v>162</v>
      </c>
      <c r="N2">
        <v>154</v>
      </c>
      <c r="O2">
        <v>152</v>
      </c>
      <c r="P2">
        <v>153</v>
      </c>
      <c r="Q2">
        <v>139</v>
      </c>
      <c r="R2">
        <v>154</v>
      </c>
      <c r="S2">
        <v>146</v>
      </c>
      <c r="T2">
        <v>156</v>
      </c>
      <c r="U2">
        <v>149</v>
      </c>
      <c r="V2">
        <v>152</v>
      </c>
      <c r="W2">
        <v>161</v>
      </c>
      <c r="X2">
        <v>158</v>
      </c>
      <c r="Y2">
        <v>141</v>
      </c>
      <c r="Z2">
        <v>160</v>
      </c>
      <c r="AA2">
        <v>150</v>
      </c>
      <c r="AB2">
        <v>164</v>
      </c>
      <c r="AC2">
        <v>156</v>
      </c>
      <c r="AD2">
        <v>156</v>
      </c>
      <c r="AE2">
        <v>162</v>
      </c>
      <c r="AF2">
        <v>144</v>
      </c>
      <c r="AG2">
        <v>165</v>
      </c>
      <c r="AH2">
        <v>154</v>
      </c>
      <c r="AI2">
        <v>150</v>
      </c>
      <c r="AJ2">
        <v>162</v>
      </c>
      <c r="AK2">
        <v>156</v>
      </c>
      <c r="AL2">
        <v>149</v>
      </c>
      <c r="AM2">
        <v>140</v>
      </c>
      <c r="AN2">
        <v>153</v>
      </c>
      <c r="AO2">
        <v>164</v>
      </c>
      <c r="AP2">
        <v>160</v>
      </c>
      <c r="AQ2">
        <v>154</v>
      </c>
      <c r="AR2">
        <v>165</v>
      </c>
      <c r="AS2">
        <v>156</v>
      </c>
      <c r="AT2">
        <v>154</v>
      </c>
      <c r="AU2">
        <v>157</v>
      </c>
      <c r="AV2">
        <v>146</v>
      </c>
      <c r="AW2">
        <v>165</v>
      </c>
      <c r="AX2">
        <v>152</v>
      </c>
    </row>
    <row r="3" spans="1:50" x14ac:dyDescent="0.25">
      <c r="A3">
        <v>1</v>
      </c>
      <c r="B3" t="s">
        <v>97</v>
      </c>
      <c r="C3">
        <v>11</v>
      </c>
      <c r="D3" t="s">
        <v>97</v>
      </c>
      <c r="E3">
        <v>1</v>
      </c>
      <c r="F3" t="s">
        <v>98</v>
      </c>
      <c r="G3">
        <v>136</v>
      </c>
      <c r="H3">
        <v>139</v>
      </c>
      <c r="I3">
        <v>155</v>
      </c>
      <c r="J3">
        <v>137</v>
      </c>
      <c r="K3">
        <v>143</v>
      </c>
      <c r="L3">
        <v>147</v>
      </c>
      <c r="M3">
        <v>146</v>
      </c>
      <c r="N3">
        <v>152</v>
      </c>
      <c r="O3">
        <v>146</v>
      </c>
      <c r="P3">
        <v>138</v>
      </c>
      <c r="Q3">
        <v>149</v>
      </c>
      <c r="R3">
        <v>146</v>
      </c>
      <c r="S3">
        <v>140</v>
      </c>
      <c r="T3">
        <v>146</v>
      </c>
      <c r="U3">
        <v>147</v>
      </c>
      <c r="V3">
        <v>156</v>
      </c>
      <c r="W3">
        <v>139</v>
      </c>
      <c r="X3">
        <v>144</v>
      </c>
      <c r="Y3">
        <v>161</v>
      </c>
      <c r="Z3">
        <v>154</v>
      </c>
      <c r="AA3">
        <v>147</v>
      </c>
      <c r="AB3">
        <v>152</v>
      </c>
      <c r="AC3">
        <v>139</v>
      </c>
      <c r="AD3">
        <v>148</v>
      </c>
      <c r="AE3">
        <v>151</v>
      </c>
      <c r="AF3">
        <v>153</v>
      </c>
      <c r="AG3">
        <v>153</v>
      </c>
      <c r="AH3">
        <v>146</v>
      </c>
      <c r="AI3">
        <v>147</v>
      </c>
      <c r="AJ3">
        <v>146</v>
      </c>
      <c r="AK3">
        <v>146</v>
      </c>
      <c r="AL3">
        <v>138</v>
      </c>
      <c r="AM3">
        <v>134</v>
      </c>
      <c r="AN3">
        <v>118</v>
      </c>
      <c r="AO3">
        <v>118</v>
      </c>
      <c r="AP3">
        <v>129</v>
      </c>
      <c r="AQ3">
        <v>112</v>
      </c>
      <c r="AR3">
        <v>117</v>
      </c>
      <c r="AS3">
        <v>124</v>
      </c>
      <c r="AT3">
        <v>125</v>
      </c>
      <c r="AU3">
        <v>124</v>
      </c>
      <c r="AV3">
        <v>124</v>
      </c>
      <c r="AW3">
        <v>116</v>
      </c>
      <c r="AX3">
        <v>123</v>
      </c>
    </row>
    <row r="4" spans="1:50" x14ac:dyDescent="0.25">
      <c r="A4">
        <v>1</v>
      </c>
      <c r="B4" t="s">
        <v>97</v>
      </c>
      <c r="C4">
        <v>11</v>
      </c>
      <c r="D4" t="s">
        <v>97</v>
      </c>
      <c r="E4">
        <v>1</v>
      </c>
      <c r="F4" t="s">
        <v>98</v>
      </c>
      <c r="G4">
        <v>174</v>
      </c>
      <c r="H4">
        <v>181</v>
      </c>
      <c r="I4">
        <v>174</v>
      </c>
      <c r="J4">
        <v>174</v>
      </c>
      <c r="K4">
        <v>175</v>
      </c>
      <c r="L4">
        <v>174</v>
      </c>
      <c r="M4">
        <v>174</v>
      </c>
      <c r="N4">
        <v>174</v>
      </c>
      <c r="O4">
        <v>174</v>
      </c>
      <c r="P4">
        <v>176</v>
      </c>
      <c r="Q4">
        <v>174</v>
      </c>
      <c r="R4">
        <v>164</v>
      </c>
      <c r="S4">
        <v>164</v>
      </c>
      <c r="T4">
        <v>175</v>
      </c>
      <c r="U4">
        <v>175</v>
      </c>
      <c r="V4">
        <v>175</v>
      </c>
      <c r="W4">
        <v>174</v>
      </c>
      <c r="X4">
        <v>175</v>
      </c>
      <c r="Y4">
        <v>173</v>
      </c>
      <c r="Z4">
        <v>174</v>
      </c>
      <c r="AA4">
        <v>172</v>
      </c>
      <c r="AB4">
        <v>174</v>
      </c>
      <c r="AC4">
        <v>173</v>
      </c>
      <c r="AD4">
        <v>180</v>
      </c>
      <c r="AE4">
        <v>174</v>
      </c>
      <c r="AF4">
        <v>173</v>
      </c>
      <c r="AG4">
        <v>168</v>
      </c>
      <c r="AH4">
        <v>173</v>
      </c>
      <c r="AI4">
        <v>173</v>
      </c>
      <c r="AJ4">
        <v>130</v>
      </c>
      <c r="AK4">
        <v>129</v>
      </c>
      <c r="AL4">
        <v>129</v>
      </c>
      <c r="AM4">
        <v>130</v>
      </c>
      <c r="AN4">
        <v>129</v>
      </c>
      <c r="AO4">
        <v>129</v>
      </c>
      <c r="AP4">
        <v>130</v>
      </c>
      <c r="AQ4">
        <v>135</v>
      </c>
      <c r="AR4">
        <v>129</v>
      </c>
      <c r="AS4">
        <v>130</v>
      </c>
      <c r="AT4">
        <v>135</v>
      </c>
      <c r="AU4">
        <v>124</v>
      </c>
      <c r="AV4">
        <v>134</v>
      </c>
      <c r="AW4">
        <v>129</v>
      </c>
      <c r="AX4">
        <v>2</v>
      </c>
    </row>
    <row r="5" spans="1:50" x14ac:dyDescent="0.25">
      <c r="A5">
        <v>13</v>
      </c>
      <c r="B5" t="s">
        <v>133</v>
      </c>
      <c r="C5">
        <v>12</v>
      </c>
      <c r="D5" t="s">
        <v>133</v>
      </c>
      <c r="E5">
        <v>1</v>
      </c>
      <c r="F5" t="s">
        <v>98</v>
      </c>
      <c r="G5">
        <v>126</v>
      </c>
      <c r="H5">
        <v>123</v>
      </c>
      <c r="I5">
        <v>121</v>
      </c>
      <c r="J5">
        <v>110</v>
      </c>
      <c r="K5">
        <v>121</v>
      </c>
      <c r="L5">
        <v>127</v>
      </c>
      <c r="M5">
        <v>122</v>
      </c>
      <c r="N5">
        <v>124</v>
      </c>
      <c r="O5">
        <v>124</v>
      </c>
      <c r="P5">
        <v>126</v>
      </c>
      <c r="Q5">
        <v>124</v>
      </c>
      <c r="R5">
        <v>120</v>
      </c>
      <c r="S5">
        <v>118</v>
      </c>
      <c r="T5">
        <v>119</v>
      </c>
      <c r="U5">
        <v>123</v>
      </c>
      <c r="V5">
        <v>119</v>
      </c>
      <c r="W5">
        <v>121</v>
      </c>
      <c r="X5">
        <v>120</v>
      </c>
      <c r="Y5">
        <v>117</v>
      </c>
      <c r="Z5">
        <v>112</v>
      </c>
      <c r="AA5">
        <v>115</v>
      </c>
      <c r="AB5">
        <v>116</v>
      </c>
      <c r="AC5">
        <v>119</v>
      </c>
      <c r="AD5">
        <v>117</v>
      </c>
      <c r="AE5">
        <v>109</v>
      </c>
      <c r="AF5">
        <v>116</v>
      </c>
      <c r="AG5">
        <v>115</v>
      </c>
      <c r="AH5">
        <v>112</v>
      </c>
      <c r="AI5">
        <v>124</v>
      </c>
      <c r="AJ5">
        <v>125</v>
      </c>
      <c r="AK5">
        <v>113</v>
      </c>
      <c r="AL5">
        <v>117</v>
      </c>
      <c r="AM5">
        <v>112</v>
      </c>
      <c r="AN5">
        <v>118</v>
      </c>
      <c r="AO5">
        <v>114</v>
      </c>
      <c r="AP5">
        <v>118</v>
      </c>
      <c r="AQ5">
        <v>114</v>
      </c>
      <c r="AR5">
        <v>116</v>
      </c>
      <c r="AS5">
        <v>107</v>
      </c>
      <c r="AT5">
        <v>167</v>
      </c>
      <c r="AU5">
        <v>132</v>
      </c>
      <c r="AV5">
        <v>179</v>
      </c>
      <c r="AW5">
        <v>142</v>
      </c>
      <c r="AX5">
        <v>203</v>
      </c>
    </row>
    <row r="6" spans="1:50" x14ac:dyDescent="0.25">
      <c r="A6">
        <v>1</v>
      </c>
      <c r="B6" t="s">
        <v>97</v>
      </c>
      <c r="C6">
        <v>11</v>
      </c>
      <c r="D6" t="s">
        <v>97</v>
      </c>
      <c r="E6">
        <v>1</v>
      </c>
      <c r="F6" t="s">
        <v>98</v>
      </c>
      <c r="G6">
        <v>156</v>
      </c>
      <c r="H6">
        <v>167</v>
      </c>
      <c r="I6">
        <v>150</v>
      </c>
      <c r="J6">
        <v>155</v>
      </c>
      <c r="K6">
        <v>162</v>
      </c>
      <c r="L6">
        <v>159</v>
      </c>
      <c r="M6">
        <v>159</v>
      </c>
      <c r="N6">
        <v>159</v>
      </c>
      <c r="O6">
        <v>158</v>
      </c>
      <c r="P6">
        <v>159</v>
      </c>
      <c r="Q6">
        <v>155</v>
      </c>
      <c r="R6">
        <v>147</v>
      </c>
      <c r="S6">
        <v>145</v>
      </c>
      <c r="T6">
        <v>141</v>
      </c>
      <c r="U6">
        <v>138</v>
      </c>
      <c r="V6">
        <v>137</v>
      </c>
      <c r="W6">
        <v>139</v>
      </c>
      <c r="X6">
        <v>140</v>
      </c>
      <c r="Y6">
        <v>139</v>
      </c>
      <c r="Z6">
        <v>140</v>
      </c>
      <c r="AA6">
        <v>141</v>
      </c>
      <c r="AB6">
        <v>141</v>
      </c>
      <c r="AC6">
        <v>136</v>
      </c>
      <c r="AD6">
        <v>142</v>
      </c>
      <c r="AE6">
        <v>141</v>
      </c>
      <c r="AF6">
        <v>139</v>
      </c>
      <c r="AG6">
        <v>134</v>
      </c>
      <c r="AH6">
        <v>140</v>
      </c>
      <c r="AI6">
        <v>134</v>
      </c>
      <c r="AJ6">
        <v>141</v>
      </c>
      <c r="AK6">
        <v>137</v>
      </c>
      <c r="AL6">
        <v>140</v>
      </c>
      <c r="AM6">
        <v>135</v>
      </c>
      <c r="AN6">
        <v>131</v>
      </c>
      <c r="AO6">
        <v>135</v>
      </c>
      <c r="AP6">
        <v>135</v>
      </c>
      <c r="AQ6">
        <v>135</v>
      </c>
      <c r="AR6">
        <v>134</v>
      </c>
      <c r="AS6">
        <v>134</v>
      </c>
      <c r="AT6">
        <v>131</v>
      </c>
      <c r="AU6">
        <v>135</v>
      </c>
      <c r="AV6">
        <v>136</v>
      </c>
      <c r="AW6">
        <v>136</v>
      </c>
      <c r="AX6">
        <v>136</v>
      </c>
    </row>
    <row r="7" spans="1:50" x14ac:dyDescent="0.25">
      <c r="A7">
        <v>1</v>
      </c>
      <c r="B7" t="s">
        <v>97</v>
      </c>
      <c r="C7">
        <v>11</v>
      </c>
      <c r="D7" t="s">
        <v>97</v>
      </c>
      <c r="E7">
        <v>1</v>
      </c>
      <c r="F7" t="s">
        <v>98</v>
      </c>
      <c r="G7">
        <v>230</v>
      </c>
      <c r="H7">
        <v>227</v>
      </c>
      <c r="I7">
        <v>243</v>
      </c>
      <c r="J7">
        <v>105</v>
      </c>
      <c r="K7">
        <v>195</v>
      </c>
      <c r="L7">
        <v>208</v>
      </c>
      <c r="M7">
        <v>139</v>
      </c>
      <c r="N7">
        <v>152</v>
      </c>
      <c r="O7">
        <v>143</v>
      </c>
      <c r="P7">
        <v>163</v>
      </c>
      <c r="Q7">
        <v>158</v>
      </c>
      <c r="R7">
        <v>161</v>
      </c>
      <c r="S7">
        <v>161</v>
      </c>
      <c r="T7">
        <v>155</v>
      </c>
      <c r="U7">
        <v>139</v>
      </c>
      <c r="V7">
        <v>140</v>
      </c>
      <c r="W7">
        <v>137</v>
      </c>
      <c r="X7">
        <v>149</v>
      </c>
      <c r="Y7">
        <v>145</v>
      </c>
      <c r="Z7">
        <v>161</v>
      </c>
      <c r="AA7">
        <v>134</v>
      </c>
      <c r="AB7">
        <v>159</v>
      </c>
      <c r="AC7">
        <v>151</v>
      </c>
      <c r="AD7">
        <v>160</v>
      </c>
      <c r="AE7">
        <v>74</v>
      </c>
      <c r="AF7">
        <v>158</v>
      </c>
      <c r="AG7">
        <v>158</v>
      </c>
      <c r="AH7">
        <v>72</v>
      </c>
      <c r="AI7">
        <v>144</v>
      </c>
      <c r="AJ7">
        <v>144</v>
      </c>
      <c r="AK7">
        <v>55</v>
      </c>
      <c r="AL7">
        <v>66</v>
      </c>
      <c r="AM7">
        <v>67</v>
      </c>
      <c r="AN7">
        <v>66</v>
      </c>
      <c r="AO7">
        <v>76</v>
      </c>
      <c r="AP7">
        <v>41</v>
      </c>
      <c r="AQ7">
        <v>75</v>
      </c>
      <c r="AR7">
        <v>55</v>
      </c>
      <c r="AS7">
        <v>81</v>
      </c>
      <c r="AT7">
        <v>81</v>
      </c>
      <c r="AU7">
        <v>76</v>
      </c>
      <c r="AV7">
        <v>152</v>
      </c>
      <c r="AW7">
        <v>148</v>
      </c>
      <c r="AX7">
        <v>147</v>
      </c>
    </row>
    <row r="8" spans="1:50" x14ac:dyDescent="0.25">
      <c r="A8">
        <v>1</v>
      </c>
      <c r="B8" t="s">
        <v>97</v>
      </c>
      <c r="C8">
        <v>11</v>
      </c>
      <c r="D8" t="s">
        <v>97</v>
      </c>
      <c r="E8">
        <v>1</v>
      </c>
      <c r="F8" t="s">
        <v>98</v>
      </c>
      <c r="G8">
        <v>202</v>
      </c>
      <c r="H8">
        <v>185</v>
      </c>
      <c r="I8">
        <v>78</v>
      </c>
      <c r="J8">
        <v>84</v>
      </c>
      <c r="K8">
        <v>97</v>
      </c>
      <c r="L8">
        <v>76</v>
      </c>
      <c r="M8">
        <v>89</v>
      </c>
      <c r="N8">
        <v>74</v>
      </c>
      <c r="O8">
        <v>72</v>
      </c>
      <c r="P8">
        <v>66</v>
      </c>
      <c r="Q8">
        <v>66</v>
      </c>
      <c r="R8">
        <v>72</v>
      </c>
      <c r="S8">
        <v>60</v>
      </c>
      <c r="T8">
        <v>30</v>
      </c>
      <c r="U8">
        <v>27</v>
      </c>
      <c r="V8">
        <v>28</v>
      </c>
      <c r="W8">
        <v>36</v>
      </c>
      <c r="X8">
        <v>29</v>
      </c>
      <c r="Y8">
        <v>28</v>
      </c>
      <c r="Z8">
        <v>29</v>
      </c>
      <c r="AA8">
        <v>29</v>
      </c>
      <c r="AB8">
        <v>31</v>
      </c>
      <c r="AC8">
        <v>25</v>
      </c>
      <c r="AD8">
        <v>25</v>
      </c>
      <c r="AE8">
        <v>45</v>
      </c>
      <c r="AF8">
        <v>29</v>
      </c>
      <c r="AG8">
        <v>23</v>
      </c>
      <c r="AH8">
        <v>33</v>
      </c>
      <c r="AI8">
        <v>23</v>
      </c>
      <c r="AJ8">
        <v>22</v>
      </c>
      <c r="AK8">
        <v>34</v>
      </c>
      <c r="AL8">
        <v>44</v>
      </c>
      <c r="AM8">
        <v>36</v>
      </c>
      <c r="AN8">
        <v>33</v>
      </c>
      <c r="AO8">
        <v>26</v>
      </c>
      <c r="AP8">
        <v>26</v>
      </c>
      <c r="AQ8">
        <v>17</v>
      </c>
      <c r="AR8">
        <v>25</v>
      </c>
      <c r="AS8">
        <v>24</v>
      </c>
      <c r="AT8">
        <v>21</v>
      </c>
      <c r="AU8">
        <v>18</v>
      </c>
      <c r="AV8">
        <v>21</v>
      </c>
      <c r="AW8">
        <v>20</v>
      </c>
      <c r="AX8">
        <v>23</v>
      </c>
    </row>
    <row r="9" spans="1:50" x14ac:dyDescent="0.25">
      <c r="A9">
        <v>1</v>
      </c>
      <c r="B9" t="s">
        <v>97</v>
      </c>
      <c r="C9">
        <v>11</v>
      </c>
      <c r="D9" t="s">
        <v>97</v>
      </c>
      <c r="E9">
        <v>1</v>
      </c>
      <c r="F9" t="s">
        <v>98</v>
      </c>
      <c r="G9">
        <v>163</v>
      </c>
      <c r="H9">
        <v>163</v>
      </c>
      <c r="I9">
        <v>163</v>
      </c>
      <c r="J9">
        <v>163</v>
      </c>
      <c r="K9">
        <v>163</v>
      </c>
      <c r="L9">
        <v>163</v>
      </c>
      <c r="M9">
        <v>163</v>
      </c>
      <c r="N9">
        <v>163</v>
      </c>
      <c r="O9">
        <v>163</v>
      </c>
      <c r="P9">
        <v>163</v>
      </c>
      <c r="Q9">
        <v>163</v>
      </c>
      <c r="R9">
        <v>163</v>
      </c>
      <c r="S9">
        <v>163</v>
      </c>
      <c r="T9">
        <v>163</v>
      </c>
      <c r="U9">
        <v>163</v>
      </c>
      <c r="V9">
        <v>162</v>
      </c>
      <c r="W9">
        <v>162</v>
      </c>
      <c r="X9">
        <v>162</v>
      </c>
      <c r="Y9">
        <v>156</v>
      </c>
      <c r="Z9">
        <v>162</v>
      </c>
      <c r="AA9">
        <v>162</v>
      </c>
      <c r="AB9">
        <v>162</v>
      </c>
      <c r="AC9">
        <v>162</v>
      </c>
      <c r="AD9">
        <v>162</v>
      </c>
      <c r="AE9">
        <v>162</v>
      </c>
      <c r="AF9">
        <v>162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</row>
    <row r="10" spans="1:50" x14ac:dyDescent="0.25">
      <c r="A10">
        <v>13</v>
      </c>
      <c r="B10" t="s">
        <v>133</v>
      </c>
      <c r="C10">
        <v>12</v>
      </c>
      <c r="D10" t="s">
        <v>133</v>
      </c>
      <c r="E10">
        <v>1</v>
      </c>
      <c r="F10" t="s">
        <v>98</v>
      </c>
      <c r="G10">
        <v>76</v>
      </c>
      <c r="H10">
        <v>76</v>
      </c>
      <c r="I10">
        <v>76</v>
      </c>
      <c r="J10">
        <v>76</v>
      </c>
      <c r="K10">
        <v>76</v>
      </c>
      <c r="L10">
        <v>76</v>
      </c>
      <c r="M10">
        <v>76</v>
      </c>
      <c r="N10">
        <v>76</v>
      </c>
      <c r="O10">
        <v>76</v>
      </c>
      <c r="P10">
        <v>76</v>
      </c>
      <c r="Q10">
        <v>76</v>
      </c>
      <c r="R10">
        <v>76</v>
      </c>
      <c r="S10">
        <v>76</v>
      </c>
      <c r="T10">
        <v>76</v>
      </c>
      <c r="U10">
        <v>76</v>
      </c>
      <c r="V10">
        <v>76</v>
      </c>
      <c r="W10">
        <v>76</v>
      </c>
      <c r="X10">
        <v>76</v>
      </c>
      <c r="Y10">
        <v>76</v>
      </c>
      <c r="Z10">
        <v>76</v>
      </c>
      <c r="AA10">
        <v>76</v>
      </c>
      <c r="AB10">
        <v>76</v>
      </c>
      <c r="AC10">
        <v>76</v>
      </c>
      <c r="AD10">
        <v>76</v>
      </c>
      <c r="AE10">
        <v>76</v>
      </c>
      <c r="AF10">
        <v>76</v>
      </c>
      <c r="AG10">
        <v>76</v>
      </c>
      <c r="AH10">
        <v>76</v>
      </c>
      <c r="AI10">
        <v>76</v>
      </c>
      <c r="AJ10">
        <v>76</v>
      </c>
      <c r="AK10">
        <v>76</v>
      </c>
      <c r="AL10">
        <v>76</v>
      </c>
      <c r="AM10">
        <v>76</v>
      </c>
      <c r="AN10">
        <v>76</v>
      </c>
      <c r="AO10">
        <v>76</v>
      </c>
      <c r="AP10">
        <v>76</v>
      </c>
      <c r="AQ10">
        <v>76</v>
      </c>
      <c r="AR10">
        <v>76</v>
      </c>
      <c r="AS10">
        <v>76</v>
      </c>
      <c r="AT10">
        <v>76</v>
      </c>
      <c r="AU10">
        <v>76</v>
      </c>
      <c r="AV10">
        <v>76</v>
      </c>
      <c r="AW10">
        <v>1</v>
      </c>
      <c r="AX10">
        <v>1</v>
      </c>
    </row>
    <row r="11" spans="1:50" x14ac:dyDescent="0.25">
      <c r="A11">
        <v>1</v>
      </c>
      <c r="B11" t="s">
        <v>97</v>
      </c>
      <c r="C11">
        <v>11</v>
      </c>
      <c r="D11" t="s">
        <v>97</v>
      </c>
      <c r="E11">
        <v>1</v>
      </c>
      <c r="F11" t="s">
        <v>98</v>
      </c>
      <c r="G11">
        <v>42</v>
      </c>
      <c r="H11">
        <v>42</v>
      </c>
      <c r="I11">
        <v>42</v>
      </c>
      <c r="J11">
        <v>42</v>
      </c>
      <c r="K11">
        <v>42</v>
      </c>
      <c r="L11">
        <v>44</v>
      </c>
      <c r="M11">
        <v>44</v>
      </c>
      <c r="N11">
        <v>43</v>
      </c>
      <c r="O11">
        <v>44</v>
      </c>
      <c r="P11">
        <v>44</v>
      </c>
      <c r="Q11">
        <v>44</v>
      </c>
      <c r="R11">
        <v>34</v>
      </c>
      <c r="S11">
        <v>35</v>
      </c>
      <c r="T11">
        <v>35</v>
      </c>
      <c r="U11">
        <v>37</v>
      </c>
      <c r="V11">
        <v>36</v>
      </c>
      <c r="W11">
        <v>37</v>
      </c>
      <c r="X11">
        <v>37</v>
      </c>
      <c r="Y11">
        <v>36</v>
      </c>
      <c r="Z11">
        <v>36</v>
      </c>
      <c r="AA11">
        <v>36</v>
      </c>
      <c r="AB11">
        <v>37</v>
      </c>
      <c r="AC11">
        <v>37</v>
      </c>
      <c r="AD11">
        <v>33</v>
      </c>
      <c r="AE11">
        <v>33</v>
      </c>
      <c r="AF11">
        <v>34</v>
      </c>
      <c r="AG11">
        <v>34</v>
      </c>
      <c r="AH11">
        <v>34</v>
      </c>
      <c r="AI11">
        <v>35</v>
      </c>
      <c r="AJ11">
        <v>36</v>
      </c>
      <c r="AK11">
        <v>36</v>
      </c>
      <c r="AL11">
        <v>35</v>
      </c>
      <c r="AM11">
        <v>35</v>
      </c>
      <c r="AN11">
        <v>34</v>
      </c>
      <c r="AO11">
        <v>35</v>
      </c>
      <c r="AP11">
        <v>35</v>
      </c>
      <c r="AQ11">
        <v>37</v>
      </c>
      <c r="AR11">
        <v>36</v>
      </c>
      <c r="AS11">
        <v>37</v>
      </c>
      <c r="AT11">
        <v>38</v>
      </c>
      <c r="AU11">
        <v>36</v>
      </c>
      <c r="AV11">
        <v>37</v>
      </c>
      <c r="AW11">
        <v>33</v>
      </c>
      <c r="AX11">
        <v>33</v>
      </c>
    </row>
    <row r="12" spans="1:50" x14ac:dyDescent="0.25">
      <c r="A12">
        <v>1</v>
      </c>
      <c r="B12" t="s">
        <v>97</v>
      </c>
      <c r="C12">
        <v>11</v>
      </c>
      <c r="D12" t="s">
        <v>97</v>
      </c>
      <c r="E12">
        <v>1</v>
      </c>
      <c r="F12" t="s">
        <v>98</v>
      </c>
      <c r="G12">
        <v>203</v>
      </c>
      <c r="H12">
        <v>196</v>
      </c>
      <c r="I12">
        <v>200</v>
      </c>
      <c r="J12">
        <v>109</v>
      </c>
      <c r="K12">
        <v>196</v>
      </c>
      <c r="L12">
        <v>199</v>
      </c>
      <c r="M12">
        <v>195</v>
      </c>
      <c r="N12">
        <v>182</v>
      </c>
      <c r="O12">
        <v>188</v>
      </c>
      <c r="P12">
        <v>193</v>
      </c>
      <c r="Q12">
        <v>206</v>
      </c>
      <c r="R12">
        <v>205</v>
      </c>
      <c r="S12">
        <v>209</v>
      </c>
      <c r="T12">
        <v>208</v>
      </c>
      <c r="U12">
        <v>187</v>
      </c>
      <c r="V12">
        <v>192</v>
      </c>
      <c r="W12">
        <v>197</v>
      </c>
      <c r="X12">
        <v>201</v>
      </c>
      <c r="Y12">
        <v>195</v>
      </c>
      <c r="Z12">
        <v>219</v>
      </c>
      <c r="AA12">
        <v>216</v>
      </c>
      <c r="AB12">
        <v>222</v>
      </c>
      <c r="AC12">
        <v>233</v>
      </c>
      <c r="AD12">
        <v>224</v>
      </c>
      <c r="AE12">
        <v>141</v>
      </c>
      <c r="AF12">
        <v>246</v>
      </c>
      <c r="AG12">
        <v>233</v>
      </c>
      <c r="AH12">
        <v>125</v>
      </c>
      <c r="AI12">
        <v>240</v>
      </c>
      <c r="AJ12">
        <v>235</v>
      </c>
      <c r="AK12">
        <v>131</v>
      </c>
      <c r="AL12">
        <v>131</v>
      </c>
      <c r="AM12">
        <v>127</v>
      </c>
      <c r="AN12">
        <v>132</v>
      </c>
      <c r="AO12">
        <v>136</v>
      </c>
      <c r="AP12">
        <v>135</v>
      </c>
      <c r="AQ12">
        <v>151</v>
      </c>
      <c r="AR12">
        <v>151</v>
      </c>
      <c r="AS12">
        <v>132</v>
      </c>
      <c r="AT12">
        <v>137</v>
      </c>
      <c r="AU12">
        <v>144</v>
      </c>
      <c r="AV12">
        <v>257</v>
      </c>
      <c r="AW12">
        <v>275</v>
      </c>
      <c r="AX12">
        <v>269</v>
      </c>
    </row>
    <row r="13" spans="1:50" x14ac:dyDescent="0.25">
      <c r="A13">
        <v>1</v>
      </c>
      <c r="B13" t="s">
        <v>97</v>
      </c>
      <c r="C13">
        <v>11</v>
      </c>
      <c r="D13" t="s">
        <v>97</v>
      </c>
      <c r="E13">
        <v>1</v>
      </c>
      <c r="F13" t="s">
        <v>98</v>
      </c>
      <c r="G13">
        <v>620</v>
      </c>
      <c r="H13">
        <v>602</v>
      </c>
      <c r="I13">
        <v>580</v>
      </c>
      <c r="J13">
        <v>568</v>
      </c>
      <c r="K13">
        <v>512</v>
      </c>
      <c r="L13">
        <v>554</v>
      </c>
      <c r="M13">
        <v>572</v>
      </c>
      <c r="N13">
        <v>559</v>
      </c>
      <c r="O13">
        <v>518</v>
      </c>
      <c r="P13">
        <v>539</v>
      </c>
      <c r="Q13">
        <v>612</v>
      </c>
      <c r="R13">
        <v>588</v>
      </c>
      <c r="S13">
        <v>587</v>
      </c>
      <c r="T13">
        <v>606</v>
      </c>
      <c r="U13">
        <v>579</v>
      </c>
      <c r="V13">
        <v>588</v>
      </c>
      <c r="W13">
        <v>607</v>
      </c>
      <c r="X13">
        <v>591</v>
      </c>
      <c r="Y13">
        <v>677</v>
      </c>
      <c r="Z13">
        <v>282</v>
      </c>
      <c r="AA13">
        <v>329</v>
      </c>
      <c r="AB13">
        <v>324</v>
      </c>
      <c r="AC13">
        <v>277</v>
      </c>
      <c r="AD13">
        <v>315</v>
      </c>
      <c r="AE13">
        <v>336</v>
      </c>
      <c r="AF13">
        <v>385</v>
      </c>
      <c r="AG13">
        <v>310</v>
      </c>
      <c r="AH13">
        <v>288</v>
      </c>
      <c r="AI13">
        <v>348</v>
      </c>
      <c r="AJ13">
        <v>275</v>
      </c>
      <c r="AK13">
        <v>332</v>
      </c>
      <c r="AL13">
        <v>314</v>
      </c>
      <c r="AM13">
        <v>299</v>
      </c>
      <c r="AN13">
        <v>318</v>
      </c>
      <c r="AO13">
        <v>312</v>
      </c>
      <c r="AP13">
        <v>300</v>
      </c>
      <c r="AQ13">
        <v>283</v>
      </c>
      <c r="AR13">
        <v>298</v>
      </c>
      <c r="AS13">
        <v>336</v>
      </c>
      <c r="AT13">
        <v>321</v>
      </c>
      <c r="AU13">
        <v>331</v>
      </c>
      <c r="AV13">
        <v>258</v>
      </c>
      <c r="AW13">
        <v>277</v>
      </c>
      <c r="AX13">
        <v>308</v>
      </c>
    </row>
    <row r="14" spans="1:50" x14ac:dyDescent="0.25">
      <c r="A14">
        <v>1</v>
      </c>
      <c r="B14" t="s">
        <v>97</v>
      </c>
      <c r="C14">
        <v>11</v>
      </c>
      <c r="D14" t="s">
        <v>97</v>
      </c>
      <c r="E14">
        <v>1</v>
      </c>
      <c r="F14" t="s">
        <v>98</v>
      </c>
      <c r="G14">
        <v>74</v>
      </c>
      <c r="H14">
        <v>74</v>
      </c>
      <c r="I14">
        <v>74</v>
      </c>
      <c r="J14">
        <v>74</v>
      </c>
      <c r="K14">
        <v>73</v>
      </c>
      <c r="L14">
        <v>73</v>
      </c>
      <c r="M14">
        <v>73</v>
      </c>
      <c r="N14">
        <v>73</v>
      </c>
      <c r="O14">
        <v>73</v>
      </c>
      <c r="P14">
        <v>80</v>
      </c>
      <c r="Q14">
        <v>80</v>
      </c>
      <c r="R14">
        <v>82</v>
      </c>
      <c r="S14">
        <v>79</v>
      </c>
      <c r="T14">
        <v>69</v>
      </c>
      <c r="U14">
        <v>69</v>
      </c>
      <c r="V14">
        <v>75</v>
      </c>
      <c r="W14">
        <v>75</v>
      </c>
      <c r="X14">
        <v>75</v>
      </c>
      <c r="Y14">
        <v>72</v>
      </c>
      <c r="Z14">
        <v>75</v>
      </c>
      <c r="AA14">
        <v>75</v>
      </c>
      <c r="AB14">
        <v>75</v>
      </c>
      <c r="AC14">
        <v>74</v>
      </c>
      <c r="AD14">
        <v>75</v>
      </c>
      <c r="AE14">
        <v>70</v>
      </c>
      <c r="AF14">
        <v>73</v>
      </c>
      <c r="AG14">
        <v>68</v>
      </c>
      <c r="AH14">
        <v>68</v>
      </c>
      <c r="AI14">
        <v>69</v>
      </c>
      <c r="AJ14">
        <v>79</v>
      </c>
      <c r="AK14">
        <v>78</v>
      </c>
      <c r="AL14">
        <v>77</v>
      </c>
      <c r="AM14">
        <v>77</v>
      </c>
      <c r="AN14">
        <v>78</v>
      </c>
      <c r="AO14">
        <v>78</v>
      </c>
      <c r="AP14">
        <v>66</v>
      </c>
      <c r="AQ14">
        <v>76</v>
      </c>
      <c r="AR14">
        <v>75</v>
      </c>
      <c r="AS14">
        <v>72</v>
      </c>
      <c r="AT14">
        <v>70</v>
      </c>
      <c r="AU14">
        <v>65</v>
      </c>
      <c r="AV14">
        <v>69</v>
      </c>
      <c r="AW14">
        <v>69</v>
      </c>
      <c r="AX14">
        <v>69</v>
      </c>
    </row>
    <row r="15" spans="1:50" x14ac:dyDescent="0.25">
      <c r="A15">
        <v>1</v>
      </c>
      <c r="B15" t="s">
        <v>97</v>
      </c>
      <c r="C15">
        <v>11</v>
      </c>
      <c r="D15" t="s">
        <v>97</v>
      </c>
      <c r="E15">
        <v>1</v>
      </c>
      <c r="F15" t="s">
        <v>98</v>
      </c>
      <c r="G15">
        <v>30</v>
      </c>
      <c r="H15">
        <v>36</v>
      </c>
      <c r="I15">
        <v>36</v>
      </c>
      <c r="J15">
        <v>31</v>
      </c>
      <c r="K15">
        <v>37</v>
      </c>
      <c r="L15">
        <v>35</v>
      </c>
      <c r="M15">
        <v>33</v>
      </c>
      <c r="N15">
        <v>30</v>
      </c>
      <c r="O15">
        <v>28</v>
      </c>
      <c r="P15">
        <v>31</v>
      </c>
      <c r="Q15">
        <v>32</v>
      </c>
      <c r="R15">
        <v>26</v>
      </c>
      <c r="S15">
        <v>29</v>
      </c>
      <c r="T15">
        <v>27</v>
      </c>
      <c r="U15">
        <v>33</v>
      </c>
      <c r="V15">
        <v>30</v>
      </c>
      <c r="W15">
        <v>30</v>
      </c>
      <c r="X15">
        <v>30</v>
      </c>
      <c r="Y15">
        <v>31</v>
      </c>
      <c r="Z15">
        <v>33</v>
      </c>
      <c r="AA15">
        <v>31</v>
      </c>
      <c r="AB15">
        <v>34</v>
      </c>
      <c r="AC15">
        <v>31</v>
      </c>
      <c r="AD15">
        <v>34</v>
      </c>
      <c r="AE15">
        <v>26</v>
      </c>
      <c r="AF15">
        <v>32</v>
      </c>
      <c r="AG15">
        <v>35</v>
      </c>
      <c r="AH15">
        <v>32</v>
      </c>
      <c r="AI15">
        <v>37</v>
      </c>
      <c r="AJ15">
        <v>36</v>
      </c>
      <c r="AK15">
        <v>34</v>
      </c>
      <c r="AL15">
        <v>37</v>
      </c>
      <c r="AM15">
        <v>33</v>
      </c>
      <c r="AN15">
        <v>35</v>
      </c>
      <c r="AO15">
        <v>34</v>
      </c>
      <c r="AP15">
        <v>34</v>
      </c>
      <c r="AQ15">
        <v>36</v>
      </c>
      <c r="AR15">
        <v>33</v>
      </c>
      <c r="AS15">
        <v>33</v>
      </c>
      <c r="AT15">
        <v>36</v>
      </c>
      <c r="AU15">
        <v>35</v>
      </c>
      <c r="AV15">
        <v>35</v>
      </c>
      <c r="AW15">
        <v>39</v>
      </c>
      <c r="AX15">
        <v>36</v>
      </c>
    </row>
    <row r="16" spans="1:50" x14ac:dyDescent="0.25">
      <c r="A16">
        <v>1</v>
      </c>
      <c r="B16" t="s">
        <v>97</v>
      </c>
      <c r="C16">
        <v>11</v>
      </c>
      <c r="D16" t="s">
        <v>97</v>
      </c>
      <c r="E16">
        <v>1</v>
      </c>
      <c r="F16" t="s">
        <v>98</v>
      </c>
      <c r="G16">
        <v>43</v>
      </c>
      <c r="H16">
        <v>43</v>
      </c>
      <c r="I16">
        <v>43</v>
      </c>
      <c r="J16">
        <v>44</v>
      </c>
      <c r="K16">
        <v>45</v>
      </c>
      <c r="L16">
        <v>45</v>
      </c>
      <c r="M16">
        <v>45</v>
      </c>
      <c r="N16">
        <v>45</v>
      </c>
      <c r="O16">
        <v>45</v>
      </c>
      <c r="P16">
        <v>45</v>
      </c>
      <c r="Q16">
        <v>45</v>
      </c>
      <c r="R16">
        <v>45</v>
      </c>
      <c r="S16">
        <v>45</v>
      </c>
      <c r="T16">
        <v>45</v>
      </c>
      <c r="U16">
        <v>45</v>
      </c>
      <c r="V16">
        <v>45</v>
      </c>
      <c r="W16">
        <v>45</v>
      </c>
      <c r="X16">
        <v>45</v>
      </c>
      <c r="Y16">
        <v>45</v>
      </c>
      <c r="Z16">
        <v>45</v>
      </c>
      <c r="AA16">
        <v>45</v>
      </c>
      <c r="AB16">
        <v>45</v>
      </c>
      <c r="AC16">
        <v>45</v>
      </c>
      <c r="AD16">
        <v>45</v>
      </c>
      <c r="AE16">
        <v>45</v>
      </c>
      <c r="AF16">
        <v>45</v>
      </c>
      <c r="AG16">
        <v>45</v>
      </c>
      <c r="AH16">
        <v>45</v>
      </c>
      <c r="AI16">
        <v>44</v>
      </c>
      <c r="AJ16">
        <v>44</v>
      </c>
      <c r="AK16">
        <v>44</v>
      </c>
      <c r="AL16">
        <v>44</v>
      </c>
      <c r="AM16">
        <v>44</v>
      </c>
      <c r="AN16">
        <v>44</v>
      </c>
      <c r="AO16">
        <v>44</v>
      </c>
      <c r="AP16">
        <v>44</v>
      </c>
      <c r="AQ16">
        <v>44</v>
      </c>
      <c r="AR16">
        <v>44</v>
      </c>
      <c r="AS16">
        <v>44</v>
      </c>
      <c r="AT16">
        <v>44</v>
      </c>
      <c r="AU16">
        <v>44</v>
      </c>
      <c r="AV16">
        <v>44</v>
      </c>
      <c r="AW16">
        <v>44</v>
      </c>
      <c r="AX16">
        <v>44</v>
      </c>
    </row>
    <row r="17" spans="1:50" x14ac:dyDescent="0.25">
      <c r="A17">
        <v>1</v>
      </c>
      <c r="B17" t="s">
        <v>97</v>
      </c>
      <c r="C17">
        <v>11</v>
      </c>
      <c r="D17" t="s">
        <v>97</v>
      </c>
      <c r="E17">
        <v>1</v>
      </c>
      <c r="F17" t="s">
        <v>98</v>
      </c>
      <c r="G17">
        <v>29</v>
      </c>
      <c r="H17">
        <v>29</v>
      </c>
      <c r="I17">
        <v>29</v>
      </c>
      <c r="J17">
        <v>31</v>
      </c>
      <c r="K17">
        <v>31</v>
      </c>
      <c r="L17">
        <v>31</v>
      </c>
      <c r="M17">
        <v>30</v>
      </c>
      <c r="N17">
        <v>30</v>
      </c>
      <c r="O17">
        <v>30</v>
      </c>
      <c r="P17">
        <v>31</v>
      </c>
      <c r="Q17">
        <v>31</v>
      </c>
      <c r="R17">
        <v>31</v>
      </c>
      <c r="S17">
        <v>31</v>
      </c>
      <c r="T17">
        <v>31</v>
      </c>
      <c r="U17">
        <v>31</v>
      </c>
      <c r="V17">
        <v>31</v>
      </c>
      <c r="W17">
        <v>31</v>
      </c>
      <c r="X17">
        <v>30</v>
      </c>
      <c r="Y17">
        <v>31</v>
      </c>
      <c r="Z17">
        <v>30</v>
      </c>
      <c r="AA17">
        <v>30</v>
      </c>
      <c r="AB17">
        <v>33</v>
      </c>
      <c r="AC17">
        <v>33</v>
      </c>
      <c r="AD17">
        <v>33</v>
      </c>
      <c r="AE17">
        <v>33</v>
      </c>
      <c r="AF17">
        <v>32</v>
      </c>
      <c r="AG17">
        <v>31</v>
      </c>
      <c r="AH17">
        <v>31</v>
      </c>
      <c r="AI17">
        <v>32</v>
      </c>
      <c r="AJ17">
        <v>32</v>
      </c>
      <c r="AK17">
        <v>32</v>
      </c>
      <c r="AL17">
        <v>32</v>
      </c>
      <c r="AM17">
        <v>31</v>
      </c>
      <c r="AN17">
        <v>31</v>
      </c>
      <c r="AO17">
        <v>30</v>
      </c>
      <c r="AP17">
        <v>29</v>
      </c>
      <c r="AQ17">
        <v>29</v>
      </c>
      <c r="AR17">
        <v>29</v>
      </c>
      <c r="AS17">
        <v>29</v>
      </c>
      <c r="AT17">
        <v>29</v>
      </c>
      <c r="AU17">
        <v>20</v>
      </c>
      <c r="AV17">
        <v>18</v>
      </c>
      <c r="AW17">
        <v>18</v>
      </c>
      <c r="AX17">
        <v>20</v>
      </c>
    </row>
    <row r="18" spans="1:50" x14ac:dyDescent="0.25">
      <c r="A18">
        <v>1</v>
      </c>
      <c r="B18" t="s">
        <v>97</v>
      </c>
      <c r="C18">
        <v>11</v>
      </c>
      <c r="D18" t="s">
        <v>97</v>
      </c>
      <c r="E18">
        <v>1</v>
      </c>
      <c r="F18" t="s">
        <v>98</v>
      </c>
      <c r="G18">
        <v>36</v>
      </c>
      <c r="H18">
        <v>35</v>
      </c>
      <c r="I18">
        <v>35</v>
      </c>
      <c r="J18">
        <v>36</v>
      </c>
      <c r="K18">
        <v>34</v>
      </c>
      <c r="L18">
        <v>34</v>
      </c>
      <c r="M18">
        <v>34</v>
      </c>
      <c r="N18">
        <v>31</v>
      </c>
      <c r="O18">
        <v>31</v>
      </c>
      <c r="P18">
        <v>31</v>
      </c>
      <c r="Q18">
        <v>31</v>
      </c>
      <c r="R18">
        <v>31</v>
      </c>
      <c r="S18">
        <v>31</v>
      </c>
      <c r="T18">
        <v>31</v>
      </c>
      <c r="U18">
        <v>31</v>
      </c>
      <c r="V18">
        <v>31</v>
      </c>
      <c r="W18">
        <v>31</v>
      </c>
      <c r="X18">
        <v>31</v>
      </c>
      <c r="Y18">
        <v>28</v>
      </c>
      <c r="Z18">
        <v>26</v>
      </c>
      <c r="AA18">
        <v>26</v>
      </c>
      <c r="AB18">
        <v>26</v>
      </c>
      <c r="AC18">
        <v>27</v>
      </c>
      <c r="AD18">
        <v>27</v>
      </c>
      <c r="AE18">
        <v>27</v>
      </c>
      <c r="AF18">
        <v>28</v>
      </c>
      <c r="AG18">
        <v>27</v>
      </c>
      <c r="AH18">
        <v>27</v>
      </c>
      <c r="AI18">
        <v>28</v>
      </c>
      <c r="AJ18">
        <v>27</v>
      </c>
      <c r="AK18">
        <v>28</v>
      </c>
      <c r="AL18">
        <v>28</v>
      </c>
      <c r="AM18">
        <v>27</v>
      </c>
      <c r="AN18">
        <v>28</v>
      </c>
      <c r="AO18">
        <v>28</v>
      </c>
      <c r="AP18">
        <v>31</v>
      </c>
      <c r="AQ18">
        <v>31</v>
      </c>
      <c r="AR18">
        <v>28</v>
      </c>
      <c r="AS18">
        <v>28</v>
      </c>
      <c r="AT18">
        <v>28</v>
      </c>
      <c r="AU18">
        <v>30</v>
      </c>
      <c r="AV18">
        <v>29</v>
      </c>
      <c r="AW18">
        <v>29</v>
      </c>
      <c r="AX18">
        <v>28</v>
      </c>
    </row>
    <row r="19" spans="1:50" x14ac:dyDescent="0.25">
      <c r="A19">
        <v>1</v>
      </c>
      <c r="B19" t="s">
        <v>97</v>
      </c>
      <c r="C19">
        <v>11</v>
      </c>
      <c r="D19" t="s">
        <v>97</v>
      </c>
      <c r="E19">
        <v>1</v>
      </c>
      <c r="F19" t="s">
        <v>98</v>
      </c>
      <c r="G19">
        <v>13</v>
      </c>
      <c r="H19">
        <v>13</v>
      </c>
      <c r="I19">
        <v>30</v>
      </c>
      <c r="J19">
        <v>15</v>
      </c>
      <c r="K19">
        <v>11</v>
      </c>
      <c r="L19">
        <v>21</v>
      </c>
      <c r="M19">
        <v>34</v>
      </c>
      <c r="N19">
        <v>26</v>
      </c>
      <c r="O19">
        <v>26</v>
      </c>
      <c r="P19">
        <v>26</v>
      </c>
      <c r="Q19">
        <v>24</v>
      </c>
      <c r="R19">
        <v>37</v>
      </c>
      <c r="S19">
        <v>24</v>
      </c>
      <c r="T19">
        <v>24</v>
      </c>
      <c r="U19">
        <v>24</v>
      </c>
      <c r="V19">
        <v>24</v>
      </c>
      <c r="W19">
        <v>24</v>
      </c>
      <c r="X19">
        <v>24</v>
      </c>
      <c r="Y19">
        <v>10</v>
      </c>
      <c r="Z19">
        <v>38</v>
      </c>
      <c r="AA19">
        <v>26</v>
      </c>
      <c r="AB19">
        <v>26</v>
      </c>
      <c r="AC19">
        <v>26</v>
      </c>
      <c r="AD19">
        <v>24</v>
      </c>
      <c r="AE19">
        <v>28</v>
      </c>
      <c r="AF19">
        <v>24</v>
      </c>
      <c r="AG19">
        <v>24</v>
      </c>
      <c r="AH19">
        <v>30</v>
      </c>
      <c r="AI19">
        <v>26</v>
      </c>
      <c r="AJ19">
        <v>26</v>
      </c>
      <c r="AK19">
        <v>30</v>
      </c>
      <c r="AL19">
        <v>15</v>
      </c>
      <c r="AM19">
        <v>31</v>
      </c>
      <c r="AN19">
        <v>15</v>
      </c>
      <c r="AO19">
        <v>23</v>
      </c>
      <c r="AP19">
        <v>32</v>
      </c>
      <c r="AQ19">
        <v>35</v>
      </c>
      <c r="AR19">
        <v>36</v>
      </c>
      <c r="AS19">
        <v>35</v>
      </c>
      <c r="AT19">
        <v>36</v>
      </c>
      <c r="AU19">
        <v>34</v>
      </c>
      <c r="AV19">
        <v>27</v>
      </c>
      <c r="AW19">
        <v>29</v>
      </c>
      <c r="AX19">
        <v>27</v>
      </c>
    </row>
    <row r="20" spans="1:50" x14ac:dyDescent="0.25">
      <c r="A20">
        <v>1</v>
      </c>
      <c r="B20" t="s">
        <v>97</v>
      </c>
      <c r="C20">
        <v>11</v>
      </c>
      <c r="D20" t="s">
        <v>97</v>
      </c>
      <c r="E20">
        <v>1</v>
      </c>
      <c r="F20" t="s">
        <v>98</v>
      </c>
      <c r="G20">
        <v>48</v>
      </c>
      <c r="H20">
        <v>48</v>
      </c>
      <c r="I20">
        <v>46</v>
      </c>
      <c r="J20">
        <v>46</v>
      </c>
      <c r="K20">
        <v>46</v>
      </c>
      <c r="L20">
        <v>46</v>
      </c>
      <c r="M20">
        <v>49</v>
      </c>
      <c r="N20">
        <v>42</v>
      </c>
      <c r="O20">
        <v>42</v>
      </c>
      <c r="P20">
        <v>44</v>
      </c>
      <c r="Q20">
        <v>42</v>
      </c>
      <c r="R20">
        <v>44</v>
      </c>
      <c r="S20">
        <v>44</v>
      </c>
      <c r="T20">
        <v>44</v>
      </c>
      <c r="U20">
        <v>42</v>
      </c>
      <c r="V20">
        <v>14</v>
      </c>
      <c r="W20">
        <v>42</v>
      </c>
      <c r="X20">
        <v>44</v>
      </c>
      <c r="Y20">
        <v>44</v>
      </c>
      <c r="Z20">
        <v>44</v>
      </c>
      <c r="AA20">
        <v>44</v>
      </c>
      <c r="AB20">
        <v>44</v>
      </c>
      <c r="AC20">
        <v>42</v>
      </c>
      <c r="AD20">
        <v>42</v>
      </c>
      <c r="AE20">
        <v>46</v>
      </c>
      <c r="AF20">
        <v>42</v>
      </c>
      <c r="AG20">
        <v>45</v>
      </c>
      <c r="AH20">
        <v>35</v>
      </c>
      <c r="AI20">
        <v>33</v>
      </c>
      <c r="AJ20">
        <v>33</v>
      </c>
      <c r="AK20">
        <v>33</v>
      </c>
      <c r="AL20">
        <v>33</v>
      </c>
      <c r="AM20">
        <v>33</v>
      </c>
      <c r="AN20">
        <v>33</v>
      </c>
      <c r="AO20">
        <v>35</v>
      </c>
      <c r="AP20">
        <v>35</v>
      </c>
      <c r="AQ20">
        <v>35</v>
      </c>
      <c r="AR20">
        <v>32</v>
      </c>
      <c r="AS20">
        <v>31</v>
      </c>
      <c r="AT20">
        <v>32</v>
      </c>
      <c r="AU20">
        <v>32</v>
      </c>
      <c r="AV20">
        <v>32</v>
      </c>
      <c r="AW20">
        <v>32</v>
      </c>
      <c r="AX20">
        <v>32</v>
      </c>
    </row>
    <row r="21" spans="1:50" x14ac:dyDescent="0.25">
      <c r="A21">
        <v>1</v>
      </c>
      <c r="B21" t="s">
        <v>97</v>
      </c>
      <c r="C21">
        <v>11</v>
      </c>
      <c r="D21" t="s">
        <v>97</v>
      </c>
      <c r="E21">
        <v>1</v>
      </c>
      <c r="F21" t="s">
        <v>98</v>
      </c>
      <c r="G21">
        <v>92</v>
      </c>
      <c r="H21">
        <v>92</v>
      </c>
      <c r="I21">
        <v>93</v>
      </c>
      <c r="J21">
        <v>96</v>
      </c>
      <c r="K21">
        <v>98</v>
      </c>
      <c r="L21">
        <v>103</v>
      </c>
      <c r="M21">
        <v>93</v>
      </c>
      <c r="N21">
        <v>100</v>
      </c>
      <c r="O21">
        <v>99</v>
      </c>
      <c r="P21">
        <v>97</v>
      </c>
      <c r="Q21">
        <v>95</v>
      </c>
      <c r="R21">
        <v>93</v>
      </c>
      <c r="S21">
        <v>91</v>
      </c>
      <c r="T21">
        <v>84</v>
      </c>
      <c r="U21">
        <v>88</v>
      </c>
      <c r="V21">
        <v>88</v>
      </c>
      <c r="W21">
        <v>91</v>
      </c>
      <c r="X21">
        <v>86</v>
      </c>
      <c r="Y21">
        <v>89</v>
      </c>
      <c r="Z21">
        <v>89</v>
      </c>
      <c r="AA21">
        <v>82</v>
      </c>
      <c r="AB21">
        <v>88</v>
      </c>
      <c r="AC21">
        <v>85</v>
      </c>
      <c r="AD21">
        <v>87</v>
      </c>
      <c r="AE21">
        <v>86</v>
      </c>
      <c r="AF21">
        <v>81</v>
      </c>
      <c r="AG21">
        <v>88</v>
      </c>
      <c r="AH21">
        <v>158</v>
      </c>
      <c r="AI21">
        <v>97</v>
      </c>
      <c r="AJ21">
        <v>90</v>
      </c>
      <c r="AK21">
        <v>90</v>
      </c>
      <c r="AL21">
        <v>86</v>
      </c>
      <c r="AM21">
        <v>87</v>
      </c>
      <c r="AN21">
        <v>90</v>
      </c>
      <c r="AO21">
        <v>86</v>
      </c>
      <c r="AP21">
        <v>89</v>
      </c>
      <c r="AQ21">
        <v>86</v>
      </c>
      <c r="AR21">
        <v>89</v>
      </c>
      <c r="AS21">
        <v>88</v>
      </c>
      <c r="AT21">
        <v>88</v>
      </c>
      <c r="AU21">
        <v>84</v>
      </c>
      <c r="AV21">
        <v>87</v>
      </c>
      <c r="AW21">
        <v>85</v>
      </c>
      <c r="AX21">
        <v>86</v>
      </c>
    </row>
    <row r="22" spans="1:50" x14ac:dyDescent="0.25">
      <c r="A22">
        <v>1</v>
      </c>
      <c r="B22" t="s">
        <v>97</v>
      </c>
      <c r="C22">
        <v>11</v>
      </c>
      <c r="D22" t="s">
        <v>97</v>
      </c>
      <c r="E22">
        <v>1</v>
      </c>
      <c r="F22" t="s">
        <v>98</v>
      </c>
      <c r="G22">
        <v>35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4</v>
      </c>
      <c r="AP22">
        <v>4</v>
      </c>
      <c r="AQ22">
        <v>4</v>
      </c>
      <c r="AR22">
        <v>4</v>
      </c>
      <c r="AS22">
        <v>4</v>
      </c>
      <c r="AT22">
        <v>4</v>
      </c>
      <c r="AU22">
        <v>4</v>
      </c>
      <c r="AV22">
        <v>4</v>
      </c>
      <c r="AW22">
        <v>4</v>
      </c>
      <c r="AX22">
        <v>4</v>
      </c>
    </row>
    <row r="23" spans="1:50" x14ac:dyDescent="0.25">
      <c r="A23">
        <v>1</v>
      </c>
      <c r="B23" t="s">
        <v>97</v>
      </c>
      <c r="C23">
        <v>11</v>
      </c>
      <c r="D23" t="s">
        <v>97</v>
      </c>
      <c r="E23">
        <v>1</v>
      </c>
      <c r="F23" t="s">
        <v>98</v>
      </c>
      <c r="G23">
        <v>247</v>
      </c>
      <c r="H23">
        <v>247</v>
      </c>
      <c r="I23">
        <v>245</v>
      </c>
      <c r="J23">
        <v>244</v>
      </c>
      <c r="K23">
        <v>247</v>
      </c>
      <c r="L23">
        <v>244</v>
      </c>
      <c r="M23">
        <v>247</v>
      </c>
      <c r="N23">
        <v>244</v>
      </c>
      <c r="O23">
        <v>245</v>
      </c>
      <c r="P23">
        <v>249</v>
      </c>
      <c r="Q23">
        <v>247</v>
      </c>
      <c r="R23">
        <v>247</v>
      </c>
      <c r="S23">
        <v>244</v>
      </c>
      <c r="T23">
        <v>248</v>
      </c>
      <c r="U23">
        <v>243</v>
      </c>
      <c r="V23">
        <v>246</v>
      </c>
      <c r="W23">
        <v>244</v>
      </c>
      <c r="X23">
        <v>247</v>
      </c>
      <c r="Y23">
        <v>224</v>
      </c>
      <c r="Z23">
        <v>245</v>
      </c>
      <c r="AA23">
        <v>241</v>
      </c>
      <c r="AB23">
        <v>242</v>
      </c>
      <c r="AC23">
        <v>249</v>
      </c>
      <c r="AD23">
        <v>245</v>
      </c>
      <c r="AE23">
        <v>246</v>
      </c>
      <c r="AF23">
        <v>246</v>
      </c>
      <c r="AG23">
        <v>241</v>
      </c>
      <c r="AH23">
        <v>247</v>
      </c>
      <c r="AI23">
        <v>255</v>
      </c>
      <c r="AJ23">
        <v>253</v>
      </c>
      <c r="AK23">
        <v>253</v>
      </c>
      <c r="AL23">
        <v>244</v>
      </c>
      <c r="AM23">
        <v>243</v>
      </c>
      <c r="AN23">
        <v>250</v>
      </c>
      <c r="AO23">
        <v>243</v>
      </c>
      <c r="AP23">
        <v>248</v>
      </c>
      <c r="AQ23">
        <v>248</v>
      </c>
      <c r="AR23">
        <v>246</v>
      </c>
      <c r="AS23">
        <v>250</v>
      </c>
      <c r="AT23">
        <v>245</v>
      </c>
      <c r="AU23">
        <v>246</v>
      </c>
      <c r="AV23">
        <v>247</v>
      </c>
      <c r="AW23">
        <v>257</v>
      </c>
      <c r="AX23">
        <v>255</v>
      </c>
    </row>
    <row r="24" spans="1:50" x14ac:dyDescent="0.25">
      <c r="A24">
        <v>1</v>
      </c>
      <c r="B24" t="s">
        <v>97</v>
      </c>
      <c r="C24">
        <v>11</v>
      </c>
      <c r="D24" t="s">
        <v>97</v>
      </c>
      <c r="E24">
        <v>1</v>
      </c>
      <c r="F24" t="s">
        <v>98</v>
      </c>
      <c r="G24">
        <v>244</v>
      </c>
      <c r="H24">
        <v>226</v>
      </c>
      <c r="I24">
        <v>228</v>
      </c>
      <c r="J24">
        <v>188</v>
      </c>
      <c r="K24">
        <v>185</v>
      </c>
      <c r="L24">
        <v>185</v>
      </c>
      <c r="M24">
        <v>185</v>
      </c>
      <c r="N24">
        <v>184</v>
      </c>
      <c r="O24">
        <v>185</v>
      </c>
      <c r="P24">
        <v>163</v>
      </c>
      <c r="Q24">
        <v>163</v>
      </c>
      <c r="R24">
        <v>160</v>
      </c>
      <c r="S24">
        <v>161</v>
      </c>
      <c r="T24">
        <v>160</v>
      </c>
      <c r="U24">
        <v>162</v>
      </c>
      <c r="V24">
        <v>161</v>
      </c>
      <c r="W24">
        <v>161</v>
      </c>
      <c r="X24">
        <v>162</v>
      </c>
      <c r="Y24">
        <v>162</v>
      </c>
      <c r="Z24">
        <v>161</v>
      </c>
      <c r="AA24">
        <v>163</v>
      </c>
      <c r="AB24">
        <v>163</v>
      </c>
      <c r="AC24">
        <v>163</v>
      </c>
      <c r="AD24">
        <v>165</v>
      </c>
      <c r="AE24">
        <v>164</v>
      </c>
      <c r="AF24">
        <v>164</v>
      </c>
      <c r="AG24">
        <v>168</v>
      </c>
      <c r="AH24">
        <v>160</v>
      </c>
      <c r="AI24">
        <v>207</v>
      </c>
      <c r="AJ24">
        <v>187</v>
      </c>
      <c r="AK24">
        <v>160</v>
      </c>
      <c r="AL24">
        <v>159</v>
      </c>
      <c r="AM24">
        <v>156</v>
      </c>
      <c r="AN24">
        <v>158</v>
      </c>
      <c r="AO24">
        <v>158</v>
      </c>
      <c r="AP24">
        <v>158</v>
      </c>
      <c r="AQ24">
        <v>153</v>
      </c>
      <c r="AR24">
        <v>157</v>
      </c>
      <c r="AS24">
        <v>159</v>
      </c>
      <c r="AT24">
        <v>164</v>
      </c>
      <c r="AU24">
        <v>163</v>
      </c>
      <c r="AV24">
        <v>174</v>
      </c>
      <c r="AW24">
        <v>203</v>
      </c>
      <c r="AX24">
        <v>206</v>
      </c>
    </row>
    <row r="25" spans="1:50" x14ac:dyDescent="0.25">
      <c r="A25">
        <v>1</v>
      </c>
      <c r="B25" t="s">
        <v>97</v>
      </c>
      <c r="C25">
        <v>11</v>
      </c>
      <c r="D25" t="s">
        <v>97</v>
      </c>
      <c r="E25">
        <v>1</v>
      </c>
      <c r="F25" t="s">
        <v>98</v>
      </c>
      <c r="G25">
        <v>210</v>
      </c>
      <c r="H25">
        <v>216</v>
      </c>
      <c r="I25">
        <v>212</v>
      </c>
      <c r="J25">
        <v>207</v>
      </c>
      <c r="K25">
        <v>211</v>
      </c>
      <c r="L25">
        <v>218</v>
      </c>
      <c r="M25">
        <v>209</v>
      </c>
      <c r="N25">
        <v>199</v>
      </c>
      <c r="O25">
        <v>195</v>
      </c>
      <c r="P25">
        <v>207</v>
      </c>
      <c r="Q25">
        <v>204</v>
      </c>
      <c r="R25">
        <v>208</v>
      </c>
      <c r="S25">
        <v>201</v>
      </c>
      <c r="T25">
        <v>198</v>
      </c>
      <c r="U25">
        <v>206</v>
      </c>
      <c r="V25">
        <v>204</v>
      </c>
      <c r="W25">
        <v>201</v>
      </c>
      <c r="X25">
        <v>209</v>
      </c>
      <c r="Y25">
        <v>193</v>
      </c>
      <c r="Z25">
        <v>206</v>
      </c>
      <c r="AA25">
        <v>228</v>
      </c>
      <c r="AB25">
        <v>214</v>
      </c>
      <c r="AC25">
        <v>210</v>
      </c>
      <c r="AD25">
        <v>214</v>
      </c>
      <c r="AE25">
        <v>207</v>
      </c>
      <c r="AF25">
        <v>205</v>
      </c>
      <c r="AG25">
        <v>204</v>
      </c>
      <c r="AH25">
        <v>205</v>
      </c>
      <c r="AI25">
        <v>211</v>
      </c>
      <c r="AJ25">
        <v>221</v>
      </c>
      <c r="AK25">
        <v>210</v>
      </c>
      <c r="AL25">
        <v>213</v>
      </c>
      <c r="AM25">
        <v>227</v>
      </c>
      <c r="AN25">
        <v>227</v>
      </c>
      <c r="AO25">
        <v>222</v>
      </c>
      <c r="AP25">
        <v>228</v>
      </c>
      <c r="AQ25">
        <v>224</v>
      </c>
      <c r="AR25">
        <v>234</v>
      </c>
      <c r="AS25">
        <v>224</v>
      </c>
      <c r="AT25">
        <v>222</v>
      </c>
      <c r="AU25">
        <v>217</v>
      </c>
      <c r="AV25">
        <v>227</v>
      </c>
      <c r="AW25">
        <v>225</v>
      </c>
      <c r="AX25">
        <v>230</v>
      </c>
    </row>
    <row r="26" spans="1:50" x14ac:dyDescent="0.25">
      <c r="A26">
        <v>1</v>
      </c>
      <c r="B26" t="s">
        <v>97</v>
      </c>
      <c r="C26">
        <v>11</v>
      </c>
      <c r="D26" t="s">
        <v>97</v>
      </c>
      <c r="E26">
        <v>1</v>
      </c>
      <c r="F26" t="s">
        <v>98</v>
      </c>
      <c r="G26">
        <v>152</v>
      </c>
      <c r="H26">
        <v>148</v>
      </c>
      <c r="I26">
        <v>149</v>
      </c>
      <c r="J26">
        <v>148</v>
      </c>
      <c r="K26">
        <v>145</v>
      </c>
      <c r="L26">
        <v>150</v>
      </c>
      <c r="M26">
        <v>150</v>
      </c>
      <c r="N26">
        <v>146</v>
      </c>
      <c r="O26">
        <v>147</v>
      </c>
      <c r="P26">
        <v>149</v>
      </c>
      <c r="Q26">
        <v>152</v>
      </c>
      <c r="R26">
        <v>153</v>
      </c>
      <c r="S26">
        <v>192</v>
      </c>
      <c r="T26">
        <v>193</v>
      </c>
      <c r="U26">
        <v>188</v>
      </c>
      <c r="V26">
        <v>189</v>
      </c>
      <c r="W26">
        <v>190</v>
      </c>
      <c r="X26">
        <v>199</v>
      </c>
      <c r="Y26">
        <v>183</v>
      </c>
      <c r="Z26">
        <v>184</v>
      </c>
      <c r="AA26">
        <v>247</v>
      </c>
      <c r="AB26">
        <v>276</v>
      </c>
      <c r="AC26">
        <v>245</v>
      </c>
      <c r="AD26">
        <v>279</v>
      </c>
      <c r="AE26">
        <v>212</v>
      </c>
      <c r="AF26">
        <v>250</v>
      </c>
      <c r="AG26">
        <v>283</v>
      </c>
      <c r="AH26">
        <v>255</v>
      </c>
      <c r="AI26">
        <v>282</v>
      </c>
      <c r="AJ26">
        <v>250</v>
      </c>
      <c r="AK26">
        <v>212</v>
      </c>
      <c r="AL26">
        <v>233</v>
      </c>
      <c r="AM26">
        <v>228</v>
      </c>
      <c r="AN26">
        <v>237</v>
      </c>
      <c r="AO26">
        <v>273</v>
      </c>
      <c r="AP26">
        <v>270</v>
      </c>
      <c r="AQ26">
        <v>245</v>
      </c>
      <c r="AR26">
        <v>248</v>
      </c>
      <c r="AS26">
        <v>274</v>
      </c>
      <c r="AT26">
        <v>280</v>
      </c>
      <c r="AU26">
        <v>249</v>
      </c>
      <c r="AV26">
        <v>273</v>
      </c>
      <c r="AW26">
        <v>273</v>
      </c>
      <c r="AX26">
        <v>206</v>
      </c>
    </row>
    <row r="27" spans="1:50" x14ac:dyDescent="0.25">
      <c r="A27">
        <v>1</v>
      </c>
      <c r="B27" t="s">
        <v>97</v>
      </c>
      <c r="C27">
        <v>11</v>
      </c>
      <c r="D27" t="s">
        <v>97</v>
      </c>
      <c r="E27">
        <v>1</v>
      </c>
      <c r="F27" t="s">
        <v>98</v>
      </c>
      <c r="G27">
        <v>413</v>
      </c>
      <c r="H27">
        <v>436</v>
      </c>
      <c r="I27">
        <v>432</v>
      </c>
      <c r="J27">
        <v>425</v>
      </c>
      <c r="K27">
        <v>458</v>
      </c>
      <c r="L27">
        <v>399</v>
      </c>
      <c r="M27">
        <v>405</v>
      </c>
      <c r="N27">
        <v>400</v>
      </c>
      <c r="O27">
        <v>417</v>
      </c>
      <c r="P27">
        <v>401</v>
      </c>
      <c r="Q27">
        <v>434</v>
      </c>
      <c r="R27">
        <v>459</v>
      </c>
      <c r="S27">
        <v>409</v>
      </c>
      <c r="T27">
        <v>409</v>
      </c>
      <c r="U27">
        <v>495</v>
      </c>
      <c r="V27">
        <v>442</v>
      </c>
      <c r="W27">
        <v>440</v>
      </c>
      <c r="X27">
        <v>467</v>
      </c>
      <c r="Y27">
        <v>302</v>
      </c>
      <c r="Z27">
        <v>436</v>
      </c>
      <c r="AA27">
        <v>463</v>
      </c>
      <c r="AB27">
        <v>433</v>
      </c>
      <c r="AC27">
        <v>455</v>
      </c>
      <c r="AD27">
        <v>447</v>
      </c>
      <c r="AE27">
        <v>452</v>
      </c>
      <c r="AF27">
        <v>458</v>
      </c>
      <c r="AG27">
        <v>423</v>
      </c>
      <c r="AH27">
        <v>423</v>
      </c>
      <c r="AI27">
        <v>431</v>
      </c>
      <c r="AJ27">
        <v>394</v>
      </c>
      <c r="AK27">
        <v>434</v>
      </c>
      <c r="AL27">
        <v>395</v>
      </c>
      <c r="AM27">
        <v>429</v>
      </c>
      <c r="AN27">
        <v>421</v>
      </c>
      <c r="AO27">
        <v>431</v>
      </c>
      <c r="AP27">
        <v>426</v>
      </c>
      <c r="AQ27">
        <v>462</v>
      </c>
      <c r="AR27">
        <v>435</v>
      </c>
      <c r="AS27">
        <v>442</v>
      </c>
      <c r="AT27">
        <v>430</v>
      </c>
      <c r="AU27">
        <v>438</v>
      </c>
      <c r="AV27">
        <v>440</v>
      </c>
      <c r="AW27">
        <v>449</v>
      </c>
      <c r="AX27">
        <v>442</v>
      </c>
    </row>
    <row r="28" spans="1:50" x14ac:dyDescent="0.25">
      <c r="A28">
        <v>15</v>
      </c>
      <c r="B28" t="s">
        <v>238</v>
      </c>
      <c r="C28">
        <v>60</v>
      </c>
      <c r="D28" t="s">
        <v>239</v>
      </c>
      <c r="E28">
        <v>3</v>
      </c>
      <c r="F28" t="s">
        <v>240</v>
      </c>
      <c r="G28">
        <v>55</v>
      </c>
      <c r="H28">
        <v>50</v>
      </c>
      <c r="I28">
        <v>53</v>
      </c>
      <c r="J28">
        <v>57</v>
      </c>
      <c r="K28">
        <v>49</v>
      </c>
      <c r="L28">
        <v>51</v>
      </c>
      <c r="M28">
        <v>54</v>
      </c>
      <c r="N28">
        <v>57</v>
      </c>
      <c r="O28">
        <v>55</v>
      </c>
      <c r="P28">
        <v>63</v>
      </c>
      <c r="Q28">
        <v>59</v>
      </c>
      <c r="R28">
        <v>61</v>
      </c>
      <c r="S28">
        <v>67</v>
      </c>
      <c r="T28">
        <v>64</v>
      </c>
      <c r="U28">
        <v>59</v>
      </c>
      <c r="V28">
        <v>58</v>
      </c>
      <c r="W28">
        <v>62</v>
      </c>
      <c r="X28">
        <v>65</v>
      </c>
      <c r="Y28">
        <v>58</v>
      </c>
      <c r="Z28">
        <v>60</v>
      </c>
      <c r="AA28">
        <v>64</v>
      </c>
      <c r="AB28">
        <v>68</v>
      </c>
      <c r="AC28">
        <v>63</v>
      </c>
      <c r="AD28">
        <v>71</v>
      </c>
      <c r="AE28">
        <v>68</v>
      </c>
      <c r="AF28">
        <v>81</v>
      </c>
      <c r="AG28">
        <v>59</v>
      </c>
      <c r="AH28">
        <v>70</v>
      </c>
      <c r="AI28">
        <v>67</v>
      </c>
      <c r="AJ28">
        <v>72</v>
      </c>
      <c r="AK28">
        <v>61</v>
      </c>
      <c r="AL28">
        <v>55</v>
      </c>
      <c r="AM28">
        <v>61</v>
      </c>
      <c r="AN28">
        <v>83</v>
      </c>
      <c r="AO28">
        <v>82</v>
      </c>
      <c r="AP28">
        <v>66</v>
      </c>
      <c r="AQ28">
        <v>77</v>
      </c>
      <c r="AR28">
        <v>68</v>
      </c>
      <c r="AS28">
        <v>68</v>
      </c>
      <c r="AT28">
        <v>74</v>
      </c>
      <c r="AU28">
        <v>72</v>
      </c>
      <c r="AV28">
        <v>72</v>
      </c>
      <c r="AW28">
        <v>81</v>
      </c>
      <c r="AX28">
        <v>73</v>
      </c>
    </row>
    <row r="29" spans="1:50" x14ac:dyDescent="0.25">
      <c r="A29">
        <v>1</v>
      </c>
      <c r="B29" t="s">
        <v>97</v>
      </c>
      <c r="C29">
        <v>11</v>
      </c>
      <c r="D29" t="s">
        <v>97</v>
      </c>
      <c r="E29">
        <v>1</v>
      </c>
      <c r="F29" t="s">
        <v>98</v>
      </c>
      <c r="G29">
        <v>106</v>
      </c>
      <c r="H29">
        <v>106</v>
      </c>
      <c r="I29">
        <v>106</v>
      </c>
      <c r="J29">
        <v>106</v>
      </c>
      <c r="K29">
        <v>106</v>
      </c>
      <c r="L29">
        <v>106</v>
      </c>
      <c r="M29">
        <v>106</v>
      </c>
      <c r="N29">
        <v>106</v>
      </c>
      <c r="O29">
        <v>106</v>
      </c>
      <c r="P29">
        <v>106</v>
      </c>
      <c r="Q29">
        <v>106</v>
      </c>
      <c r="R29">
        <v>106</v>
      </c>
      <c r="S29">
        <v>106</v>
      </c>
      <c r="T29">
        <v>106</v>
      </c>
      <c r="U29">
        <v>106</v>
      </c>
      <c r="V29">
        <v>106</v>
      </c>
      <c r="W29">
        <v>106</v>
      </c>
      <c r="X29">
        <v>106</v>
      </c>
      <c r="Y29">
        <v>106</v>
      </c>
      <c r="Z29">
        <v>64</v>
      </c>
      <c r="AA29">
        <v>64</v>
      </c>
      <c r="AB29">
        <v>64</v>
      </c>
      <c r="AC29">
        <v>64</v>
      </c>
      <c r="AD29">
        <v>64</v>
      </c>
      <c r="AE29">
        <v>64</v>
      </c>
      <c r="AF29">
        <v>64</v>
      </c>
      <c r="AG29">
        <v>64</v>
      </c>
      <c r="AH29">
        <v>64</v>
      </c>
      <c r="AI29">
        <v>64</v>
      </c>
      <c r="AJ29">
        <v>64</v>
      </c>
      <c r="AK29">
        <v>64</v>
      </c>
      <c r="AL29">
        <v>64</v>
      </c>
      <c r="AM29">
        <v>64</v>
      </c>
      <c r="AN29">
        <v>64</v>
      </c>
      <c r="AO29">
        <v>64</v>
      </c>
      <c r="AP29">
        <v>64</v>
      </c>
      <c r="AQ29">
        <v>64</v>
      </c>
      <c r="AR29">
        <v>64</v>
      </c>
      <c r="AS29">
        <v>64</v>
      </c>
      <c r="AT29">
        <v>64</v>
      </c>
      <c r="AU29">
        <v>64</v>
      </c>
      <c r="AV29">
        <v>64</v>
      </c>
      <c r="AW29">
        <v>64</v>
      </c>
      <c r="AX29">
        <v>64</v>
      </c>
    </row>
    <row r="30" spans="1:50" x14ac:dyDescent="0.25">
      <c r="A30">
        <v>1</v>
      </c>
      <c r="B30" t="s">
        <v>97</v>
      </c>
      <c r="C30">
        <v>11</v>
      </c>
      <c r="D30" t="s">
        <v>97</v>
      </c>
      <c r="E30">
        <v>1</v>
      </c>
      <c r="F30" t="s">
        <v>98</v>
      </c>
      <c r="G30">
        <v>7</v>
      </c>
      <c r="H30">
        <v>7</v>
      </c>
      <c r="I30">
        <v>7</v>
      </c>
      <c r="J30">
        <v>7</v>
      </c>
      <c r="K30">
        <v>8</v>
      </c>
      <c r="L30">
        <v>7</v>
      </c>
      <c r="M30">
        <v>8</v>
      </c>
      <c r="N30">
        <v>7</v>
      </c>
      <c r="O30">
        <v>7</v>
      </c>
      <c r="P30">
        <v>7</v>
      </c>
      <c r="Q30">
        <v>7</v>
      </c>
      <c r="R30">
        <v>7</v>
      </c>
      <c r="S30">
        <v>8</v>
      </c>
      <c r="T30">
        <v>7</v>
      </c>
      <c r="U30">
        <v>7</v>
      </c>
      <c r="V30">
        <v>7</v>
      </c>
      <c r="W30">
        <v>7</v>
      </c>
      <c r="X30">
        <v>7</v>
      </c>
      <c r="Y30">
        <v>3</v>
      </c>
      <c r="Z30">
        <v>7</v>
      </c>
      <c r="AA30">
        <v>7</v>
      </c>
      <c r="AB30">
        <v>7</v>
      </c>
      <c r="AC30">
        <v>7</v>
      </c>
      <c r="AD30">
        <v>7</v>
      </c>
      <c r="AE30">
        <v>7</v>
      </c>
      <c r="AF30">
        <v>7</v>
      </c>
      <c r="AG30">
        <v>7</v>
      </c>
      <c r="AH30">
        <v>7</v>
      </c>
      <c r="AI30">
        <v>7</v>
      </c>
      <c r="AJ30">
        <v>7</v>
      </c>
      <c r="AK30">
        <v>7</v>
      </c>
      <c r="AL30">
        <v>7</v>
      </c>
      <c r="AM30">
        <v>7</v>
      </c>
      <c r="AN30">
        <v>7</v>
      </c>
      <c r="AO30">
        <v>7</v>
      </c>
      <c r="AP30">
        <v>8</v>
      </c>
      <c r="AQ30">
        <v>8</v>
      </c>
      <c r="AR30">
        <v>8</v>
      </c>
      <c r="AS30">
        <v>7</v>
      </c>
      <c r="AT30">
        <v>7</v>
      </c>
      <c r="AU30">
        <v>7</v>
      </c>
      <c r="AV30">
        <v>7</v>
      </c>
      <c r="AW30">
        <v>7</v>
      </c>
      <c r="AX30">
        <v>7</v>
      </c>
    </row>
    <row r="31" spans="1:50" x14ac:dyDescent="0.25">
      <c r="A31">
        <v>1</v>
      </c>
      <c r="B31" t="s">
        <v>97</v>
      </c>
      <c r="C31">
        <v>11</v>
      </c>
      <c r="D31" t="s">
        <v>97</v>
      </c>
      <c r="E31">
        <v>1</v>
      </c>
      <c r="F31" t="s">
        <v>98</v>
      </c>
      <c r="G31">
        <v>508</v>
      </c>
      <c r="H31">
        <v>499</v>
      </c>
      <c r="I31">
        <v>484</v>
      </c>
      <c r="J31">
        <v>503</v>
      </c>
      <c r="K31">
        <v>483</v>
      </c>
      <c r="L31">
        <v>485</v>
      </c>
      <c r="M31">
        <v>477</v>
      </c>
      <c r="N31">
        <v>486</v>
      </c>
      <c r="O31">
        <v>0</v>
      </c>
      <c r="P31">
        <v>450</v>
      </c>
      <c r="Q31">
        <v>459</v>
      </c>
      <c r="R31">
        <v>478</v>
      </c>
      <c r="S31">
        <v>471</v>
      </c>
      <c r="T31">
        <v>478</v>
      </c>
      <c r="U31">
        <v>493</v>
      </c>
      <c r="V31">
        <v>468</v>
      </c>
      <c r="W31">
        <v>472</v>
      </c>
      <c r="X31">
        <v>475</v>
      </c>
      <c r="Y31">
        <v>489</v>
      </c>
      <c r="Z31">
        <v>483</v>
      </c>
      <c r="AA31">
        <v>496</v>
      </c>
      <c r="AB31">
        <v>452</v>
      </c>
      <c r="AC31">
        <v>486</v>
      </c>
      <c r="AD31">
        <v>502</v>
      </c>
      <c r="AE31">
        <v>305</v>
      </c>
      <c r="AF31">
        <v>501</v>
      </c>
      <c r="AG31">
        <v>468</v>
      </c>
      <c r="AH31">
        <v>304</v>
      </c>
      <c r="AI31">
        <v>486</v>
      </c>
      <c r="AJ31">
        <v>493</v>
      </c>
      <c r="AK31">
        <v>296</v>
      </c>
      <c r="AL31">
        <v>293</v>
      </c>
      <c r="AM31">
        <v>292</v>
      </c>
      <c r="AN31">
        <v>290</v>
      </c>
      <c r="AO31">
        <v>294</v>
      </c>
      <c r="AP31">
        <v>276</v>
      </c>
      <c r="AQ31">
        <v>282</v>
      </c>
      <c r="AR31">
        <v>285</v>
      </c>
      <c r="AS31">
        <v>287</v>
      </c>
      <c r="AT31">
        <v>284</v>
      </c>
      <c r="AU31">
        <v>287</v>
      </c>
      <c r="AV31">
        <v>456</v>
      </c>
      <c r="AW31">
        <v>481</v>
      </c>
      <c r="AX31">
        <v>486</v>
      </c>
    </row>
    <row r="32" spans="1:50" x14ac:dyDescent="0.25">
      <c r="A32">
        <v>1</v>
      </c>
      <c r="B32" t="s">
        <v>97</v>
      </c>
      <c r="C32">
        <v>11</v>
      </c>
      <c r="D32" t="s">
        <v>97</v>
      </c>
      <c r="E32">
        <v>1</v>
      </c>
      <c r="F32" t="s">
        <v>98</v>
      </c>
      <c r="G32">
        <v>132</v>
      </c>
      <c r="H32">
        <v>131</v>
      </c>
      <c r="I32">
        <v>142</v>
      </c>
      <c r="J32">
        <v>140</v>
      </c>
      <c r="K32">
        <v>133</v>
      </c>
      <c r="L32">
        <v>142</v>
      </c>
      <c r="M32">
        <v>146</v>
      </c>
      <c r="N32">
        <v>141</v>
      </c>
      <c r="O32">
        <v>141</v>
      </c>
      <c r="P32">
        <v>146</v>
      </c>
      <c r="Q32">
        <v>136</v>
      </c>
      <c r="R32">
        <v>136</v>
      </c>
      <c r="S32">
        <v>134</v>
      </c>
      <c r="T32">
        <v>136</v>
      </c>
      <c r="U32">
        <v>148</v>
      </c>
      <c r="V32">
        <v>149</v>
      </c>
      <c r="W32">
        <v>148</v>
      </c>
      <c r="X32">
        <v>109</v>
      </c>
      <c r="Y32">
        <v>112</v>
      </c>
      <c r="Z32">
        <v>113</v>
      </c>
      <c r="AA32">
        <v>109</v>
      </c>
      <c r="AB32">
        <v>113</v>
      </c>
      <c r="AC32">
        <v>117</v>
      </c>
      <c r="AD32">
        <v>114</v>
      </c>
      <c r="AE32">
        <v>121</v>
      </c>
      <c r="AF32">
        <v>121</v>
      </c>
      <c r="AG32">
        <v>116</v>
      </c>
      <c r="AH32">
        <v>122</v>
      </c>
      <c r="AI32">
        <v>120</v>
      </c>
      <c r="AJ32">
        <v>124</v>
      </c>
      <c r="AK32">
        <v>115</v>
      </c>
      <c r="AL32">
        <v>119</v>
      </c>
      <c r="AM32">
        <v>117</v>
      </c>
      <c r="AN32">
        <v>116</v>
      </c>
      <c r="AO32">
        <v>116</v>
      </c>
      <c r="AP32">
        <v>116</v>
      </c>
      <c r="AQ32">
        <v>119</v>
      </c>
      <c r="AR32">
        <v>115</v>
      </c>
      <c r="AS32">
        <v>115</v>
      </c>
      <c r="AT32">
        <v>113</v>
      </c>
      <c r="AU32">
        <v>108</v>
      </c>
      <c r="AV32">
        <v>113</v>
      </c>
      <c r="AW32">
        <v>113</v>
      </c>
      <c r="AX32">
        <v>102</v>
      </c>
    </row>
    <row r="33" spans="1:50" x14ac:dyDescent="0.25">
      <c r="A33">
        <v>17</v>
      </c>
      <c r="B33" t="s">
        <v>253</v>
      </c>
      <c r="C33">
        <v>40</v>
      </c>
      <c r="D33" t="s">
        <v>254</v>
      </c>
      <c r="E33">
        <v>2</v>
      </c>
      <c r="F33" t="s">
        <v>255</v>
      </c>
      <c r="G33">
        <v>81</v>
      </c>
      <c r="H33">
        <v>80</v>
      </c>
      <c r="I33">
        <v>81</v>
      </c>
      <c r="J33">
        <v>85</v>
      </c>
      <c r="K33">
        <v>84</v>
      </c>
      <c r="L33">
        <v>75</v>
      </c>
      <c r="M33">
        <v>77</v>
      </c>
      <c r="N33">
        <v>81</v>
      </c>
      <c r="O33">
        <v>80</v>
      </c>
      <c r="P33">
        <v>74</v>
      </c>
      <c r="Q33">
        <v>80</v>
      </c>
      <c r="R33">
        <v>81</v>
      </c>
      <c r="S33">
        <v>75</v>
      </c>
      <c r="T33">
        <v>81</v>
      </c>
      <c r="U33">
        <v>80</v>
      </c>
      <c r="V33">
        <v>83</v>
      </c>
      <c r="W33">
        <v>81</v>
      </c>
      <c r="X33">
        <v>88</v>
      </c>
      <c r="Y33">
        <v>81</v>
      </c>
      <c r="Z33">
        <v>81</v>
      </c>
      <c r="AA33">
        <v>81</v>
      </c>
      <c r="AB33">
        <v>81</v>
      </c>
      <c r="AC33">
        <v>75</v>
      </c>
      <c r="AD33">
        <v>74</v>
      </c>
      <c r="AE33">
        <v>76</v>
      </c>
      <c r="AF33">
        <v>81</v>
      </c>
      <c r="AG33">
        <v>80</v>
      </c>
      <c r="AH33">
        <v>81</v>
      </c>
      <c r="AI33">
        <v>81</v>
      </c>
      <c r="AJ33">
        <v>81</v>
      </c>
      <c r="AK33">
        <v>75</v>
      </c>
      <c r="AL33">
        <v>80</v>
      </c>
      <c r="AM33">
        <v>81</v>
      </c>
      <c r="AN33">
        <v>81</v>
      </c>
      <c r="AO33">
        <v>81</v>
      </c>
      <c r="AP33">
        <v>81</v>
      </c>
      <c r="AQ33">
        <v>76</v>
      </c>
      <c r="AR33">
        <v>85</v>
      </c>
      <c r="AS33">
        <v>80</v>
      </c>
      <c r="AT33">
        <v>74</v>
      </c>
      <c r="AU33">
        <v>80</v>
      </c>
      <c r="AV33">
        <v>80</v>
      </c>
      <c r="AW33">
        <v>75</v>
      </c>
      <c r="AX33">
        <v>80</v>
      </c>
    </row>
    <row r="34" spans="1:50" x14ac:dyDescent="0.25">
      <c r="A34">
        <v>1</v>
      </c>
      <c r="B34" t="s">
        <v>97</v>
      </c>
      <c r="C34">
        <v>11</v>
      </c>
      <c r="D34" t="s">
        <v>97</v>
      </c>
      <c r="E34">
        <v>1</v>
      </c>
      <c r="F34" t="s">
        <v>98</v>
      </c>
      <c r="G34">
        <v>75</v>
      </c>
      <c r="H34">
        <v>77</v>
      </c>
      <c r="I34">
        <v>79</v>
      </c>
      <c r="J34">
        <v>75</v>
      </c>
      <c r="K34">
        <v>79</v>
      </c>
      <c r="L34">
        <v>77</v>
      </c>
      <c r="M34">
        <v>82</v>
      </c>
      <c r="N34">
        <v>77</v>
      </c>
      <c r="O34">
        <v>80</v>
      </c>
      <c r="P34">
        <v>77</v>
      </c>
      <c r="Q34">
        <v>77</v>
      </c>
      <c r="R34">
        <v>76</v>
      </c>
      <c r="S34">
        <v>79</v>
      </c>
      <c r="T34">
        <v>74</v>
      </c>
      <c r="U34">
        <v>78</v>
      </c>
      <c r="V34">
        <v>80</v>
      </c>
      <c r="W34">
        <v>75</v>
      </c>
      <c r="X34">
        <v>76</v>
      </c>
      <c r="Y34">
        <v>74</v>
      </c>
      <c r="Z34">
        <v>75</v>
      </c>
      <c r="AA34">
        <v>77</v>
      </c>
      <c r="AB34">
        <v>74</v>
      </c>
      <c r="AC34">
        <v>73</v>
      </c>
      <c r="AD34">
        <v>73</v>
      </c>
      <c r="AE34">
        <v>75</v>
      </c>
      <c r="AF34">
        <v>83</v>
      </c>
      <c r="AG34">
        <v>75</v>
      </c>
      <c r="AH34">
        <v>75</v>
      </c>
      <c r="AI34">
        <v>79</v>
      </c>
      <c r="AJ34">
        <v>78</v>
      </c>
      <c r="AK34">
        <v>74</v>
      </c>
      <c r="AL34">
        <v>76</v>
      </c>
      <c r="AM34">
        <v>77</v>
      </c>
      <c r="AN34">
        <v>72</v>
      </c>
      <c r="AO34">
        <v>73</v>
      </c>
      <c r="AP34">
        <v>72</v>
      </c>
      <c r="AQ34">
        <v>66</v>
      </c>
      <c r="AR34">
        <v>73</v>
      </c>
      <c r="AS34">
        <v>67</v>
      </c>
      <c r="AT34">
        <v>74</v>
      </c>
      <c r="AU34">
        <v>77</v>
      </c>
      <c r="AV34">
        <v>75</v>
      </c>
      <c r="AW34">
        <v>69</v>
      </c>
      <c r="AX34">
        <v>75</v>
      </c>
    </row>
    <row r="35" spans="1:50" x14ac:dyDescent="0.25">
      <c r="A35">
        <v>1</v>
      </c>
      <c r="B35" t="s">
        <v>97</v>
      </c>
      <c r="C35">
        <v>11</v>
      </c>
      <c r="D35" t="s">
        <v>97</v>
      </c>
      <c r="E35">
        <v>1</v>
      </c>
      <c r="F35" t="s">
        <v>98</v>
      </c>
      <c r="G35">
        <v>137</v>
      </c>
      <c r="H35">
        <v>137</v>
      </c>
      <c r="I35">
        <v>137</v>
      </c>
      <c r="J35">
        <v>137</v>
      </c>
      <c r="K35">
        <v>137</v>
      </c>
      <c r="L35">
        <v>137</v>
      </c>
      <c r="M35">
        <v>137</v>
      </c>
      <c r="N35">
        <v>137</v>
      </c>
      <c r="O35">
        <v>137</v>
      </c>
      <c r="P35">
        <v>137</v>
      </c>
      <c r="Q35">
        <v>137</v>
      </c>
      <c r="R35">
        <v>137</v>
      </c>
      <c r="S35">
        <v>137</v>
      </c>
      <c r="T35">
        <v>137</v>
      </c>
      <c r="U35">
        <v>137</v>
      </c>
      <c r="V35">
        <v>137</v>
      </c>
      <c r="W35">
        <v>138</v>
      </c>
      <c r="X35">
        <v>138</v>
      </c>
      <c r="Y35">
        <v>137</v>
      </c>
      <c r="Z35">
        <v>137</v>
      </c>
      <c r="AA35">
        <v>137</v>
      </c>
      <c r="AB35">
        <v>137</v>
      </c>
      <c r="AC35">
        <v>137</v>
      </c>
      <c r="AD35">
        <v>138</v>
      </c>
      <c r="AE35">
        <v>138</v>
      </c>
      <c r="AF35">
        <v>138</v>
      </c>
      <c r="AG35">
        <v>138</v>
      </c>
      <c r="AH35">
        <v>138</v>
      </c>
      <c r="AI35">
        <v>138</v>
      </c>
      <c r="AJ35">
        <v>138</v>
      </c>
      <c r="AK35">
        <v>138</v>
      </c>
      <c r="AL35">
        <v>138</v>
      </c>
      <c r="AM35">
        <v>138</v>
      </c>
      <c r="AN35">
        <v>138</v>
      </c>
      <c r="AO35">
        <v>138</v>
      </c>
      <c r="AP35">
        <v>138</v>
      </c>
      <c r="AQ35">
        <v>138</v>
      </c>
      <c r="AR35">
        <v>138</v>
      </c>
      <c r="AS35">
        <v>138</v>
      </c>
      <c r="AT35">
        <v>138</v>
      </c>
      <c r="AU35">
        <v>138</v>
      </c>
      <c r="AV35">
        <v>138</v>
      </c>
      <c r="AW35">
        <v>138</v>
      </c>
      <c r="AX35">
        <v>138</v>
      </c>
    </row>
    <row r="36" spans="1:50" x14ac:dyDescent="0.25">
      <c r="A36">
        <v>6</v>
      </c>
      <c r="B36" t="s">
        <v>266</v>
      </c>
      <c r="C36">
        <v>70</v>
      </c>
      <c r="D36" t="s">
        <v>267</v>
      </c>
      <c r="E36">
        <v>3</v>
      </c>
      <c r="F36" t="s">
        <v>240</v>
      </c>
      <c r="G36">
        <v>6</v>
      </c>
      <c r="H36">
        <v>37</v>
      </c>
      <c r="I36">
        <v>13</v>
      </c>
      <c r="J36">
        <v>36</v>
      </c>
      <c r="K36">
        <v>41</v>
      </c>
      <c r="L36">
        <v>36</v>
      </c>
      <c r="M36">
        <v>37</v>
      </c>
      <c r="N36">
        <v>41</v>
      </c>
      <c r="O36">
        <v>14</v>
      </c>
      <c r="P36">
        <v>42</v>
      </c>
      <c r="Q36">
        <v>42</v>
      </c>
      <c r="R36">
        <v>41</v>
      </c>
      <c r="S36">
        <v>14</v>
      </c>
      <c r="T36">
        <v>14</v>
      </c>
      <c r="U36">
        <v>13</v>
      </c>
      <c r="V36">
        <v>13</v>
      </c>
      <c r="W36">
        <v>12</v>
      </c>
      <c r="X36">
        <v>13</v>
      </c>
      <c r="Y36">
        <v>12</v>
      </c>
      <c r="Z36">
        <v>29</v>
      </c>
      <c r="AA36">
        <v>12</v>
      </c>
      <c r="AB36">
        <v>28</v>
      </c>
      <c r="AC36">
        <v>12</v>
      </c>
      <c r="AD36">
        <v>14</v>
      </c>
      <c r="AE36">
        <v>12</v>
      </c>
      <c r="AF36">
        <v>13</v>
      </c>
      <c r="AG36">
        <v>12</v>
      </c>
      <c r="AH36">
        <v>41</v>
      </c>
      <c r="AI36">
        <v>13</v>
      </c>
      <c r="AJ36">
        <v>41</v>
      </c>
      <c r="AK36">
        <v>41</v>
      </c>
      <c r="AL36">
        <v>41</v>
      </c>
      <c r="AM36">
        <v>12</v>
      </c>
      <c r="AN36">
        <v>41</v>
      </c>
      <c r="AO36">
        <v>42</v>
      </c>
      <c r="AP36">
        <v>42</v>
      </c>
      <c r="AQ36">
        <v>15</v>
      </c>
      <c r="AR36">
        <v>14</v>
      </c>
      <c r="AS36">
        <v>43</v>
      </c>
      <c r="AT36">
        <v>41</v>
      </c>
      <c r="AU36">
        <v>13</v>
      </c>
      <c r="AV36">
        <v>41</v>
      </c>
      <c r="AW36">
        <v>41</v>
      </c>
      <c r="AX36">
        <v>41</v>
      </c>
    </row>
    <row r="37" spans="1:50" x14ac:dyDescent="0.25">
      <c r="A37">
        <v>18</v>
      </c>
      <c r="B37" t="s">
        <v>272</v>
      </c>
      <c r="C37">
        <v>30</v>
      </c>
      <c r="D37" t="s">
        <v>273</v>
      </c>
      <c r="E37">
        <v>2</v>
      </c>
      <c r="F37" t="s">
        <v>255</v>
      </c>
      <c r="G37">
        <v>48</v>
      </c>
      <c r="H37">
        <v>52</v>
      </c>
      <c r="I37">
        <v>49</v>
      </c>
      <c r="J37">
        <v>48</v>
      </c>
      <c r="K37">
        <v>47</v>
      </c>
      <c r="L37">
        <v>46</v>
      </c>
      <c r="M37">
        <v>49</v>
      </c>
      <c r="N37">
        <v>49</v>
      </c>
      <c r="O37">
        <v>46</v>
      </c>
      <c r="P37">
        <v>47</v>
      </c>
      <c r="Q37">
        <v>46</v>
      </c>
      <c r="R37">
        <v>46</v>
      </c>
      <c r="S37">
        <v>46</v>
      </c>
      <c r="T37">
        <v>45</v>
      </c>
      <c r="U37">
        <v>47</v>
      </c>
      <c r="V37">
        <v>49</v>
      </c>
      <c r="W37">
        <v>45</v>
      </c>
      <c r="X37">
        <v>46</v>
      </c>
      <c r="Y37">
        <v>45</v>
      </c>
      <c r="Z37">
        <v>48</v>
      </c>
      <c r="AA37">
        <v>48</v>
      </c>
      <c r="AB37">
        <v>47</v>
      </c>
      <c r="AC37">
        <v>48</v>
      </c>
      <c r="AD37">
        <v>48</v>
      </c>
      <c r="AE37">
        <v>47</v>
      </c>
      <c r="AF37">
        <v>47</v>
      </c>
      <c r="AG37">
        <v>46</v>
      </c>
      <c r="AH37">
        <v>47</v>
      </c>
      <c r="AI37">
        <v>47</v>
      </c>
      <c r="AJ37">
        <v>47</v>
      </c>
      <c r="AK37">
        <v>47</v>
      </c>
      <c r="AL37">
        <v>46</v>
      </c>
      <c r="AM37">
        <v>47</v>
      </c>
      <c r="AN37">
        <v>46</v>
      </c>
      <c r="AO37">
        <v>47</v>
      </c>
      <c r="AP37">
        <v>45</v>
      </c>
      <c r="AQ37">
        <v>45</v>
      </c>
      <c r="AR37">
        <v>46</v>
      </c>
      <c r="AS37">
        <v>47</v>
      </c>
      <c r="AT37">
        <v>46</v>
      </c>
      <c r="AU37">
        <v>47</v>
      </c>
      <c r="AV37">
        <v>47</v>
      </c>
      <c r="AW37">
        <v>47</v>
      </c>
      <c r="AX37">
        <v>39</v>
      </c>
    </row>
    <row r="38" spans="1:50" x14ac:dyDescent="0.25">
      <c r="A38">
        <v>1</v>
      </c>
      <c r="B38" t="s">
        <v>97</v>
      </c>
      <c r="C38">
        <v>11</v>
      </c>
      <c r="D38" t="s">
        <v>97</v>
      </c>
      <c r="E38">
        <v>1</v>
      </c>
      <c r="F38" t="s">
        <v>98</v>
      </c>
      <c r="G38">
        <v>82</v>
      </c>
      <c r="H38">
        <v>82</v>
      </c>
      <c r="I38">
        <v>82</v>
      </c>
      <c r="J38">
        <v>85</v>
      </c>
      <c r="K38">
        <v>85</v>
      </c>
      <c r="L38">
        <v>84</v>
      </c>
      <c r="M38">
        <v>84</v>
      </c>
      <c r="N38">
        <v>92</v>
      </c>
      <c r="O38">
        <v>88</v>
      </c>
      <c r="P38">
        <v>91</v>
      </c>
      <c r="Q38">
        <v>92</v>
      </c>
      <c r="R38">
        <v>90</v>
      </c>
      <c r="S38">
        <v>90</v>
      </c>
      <c r="T38">
        <v>89</v>
      </c>
      <c r="U38">
        <v>89</v>
      </c>
      <c r="V38">
        <v>89</v>
      </c>
      <c r="W38">
        <v>93</v>
      </c>
      <c r="X38">
        <v>89</v>
      </c>
      <c r="Y38">
        <v>88</v>
      </c>
      <c r="Z38">
        <v>89</v>
      </c>
      <c r="AA38">
        <v>88</v>
      </c>
      <c r="AB38">
        <v>88</v>
      </c>
      <c r="AC38">
        <v>87</v>
      </c>
      <c r="AD38">
        <v>87</v>
      </c>
      <c r="AE38">
        <v>94</v>
      </c>
      <c r="AF38">
        <v>91</v>
      </c>
      <c r="AG38">
        <v>95</v>
      </c>
      <c r="AH38">
        <v>89</v>
      </c>
      <c r="AI38">
        <v>93</v>
      </c>
      <c r="AJ38">
        <v>94</v>
      </c>
      <c r="AK38">
        <v>83</v>
      </c>
      <c r="AL38">
        <v>84</v>
      </c>
      <c r="AM38">
        <v>63</v>
      </c>
      <c r="AN38">
        <v>83</v>
      </c>
      <c r="AO38">
        <v>83</v>
      </c>
      <c r="AP38">
        <v>83</v>
      </c>
      <c r="AQ38">
        <v>80</v>
      </c>
      <c r="AR38">
        <v>74</v>
      </c>
      <c r="AS38">
        <v>69</v>
      </c>
      <c r="AT38">
        <v>69</v>
      </c>
      <c r="AU38">
        <v>67</v>
      </c>
      <c r="AV38">
        <v>70</v>
      </c>
      <c r="AW38">
        <v>69</v>
      </c>
      <c r="AX38">
        <v>65</v>
      </c>
    </row>
    <row r="39" spans="1:50" x14ac:dyDescent="0.25">
      <c r="A39">
        <v>1</v>
      </c>
      <c r="B39" t="s">
        <v>97</v>
      </c>
      <c r="C39">
        <v>11</v>
      </c>
      <c r="D39" t="s">
        <v>97</v>
      </c>
      <c r="E39">
        <v>1</v>
      </c>
      <c r="F39" t="s">
        <v>98</v>
      </c>
      <c r="G39">
        <v>33</v>
      </c>
      <c r="H39">
        <v>33</v>
      </c>
      <c r="I39">
        <v>33</v>
      </c>
      <c r="J39">
        <v>33</v>
      </c>
      <c r="K39">
        <v>33</v>
      </c>
      <c r="L39">
        <v>32</v>
      </c>
      <c r="M39">
        <v>33</v>
      </c>
      <c r="N39">
        <v>32</v>
      </c>
      <c r="O39">
        <v>33</v>
      </c>
      <c r="P39">
        <v>32</v>
      </c>
      <c r="Q39">
        <v>32</v>
      </c>
      <c r="R39">
        <v>32</v>
      </c>
      <c r="S39">
        <v>32</v>
      </c>
      <c r="T39">
        <v>31</v>
      </c>
      <c r="U39">
        <v>32</v>
      </c>
      <c r="V39">
        <v>32</v>
      </c>
      <c r="W39">
        <v>33</v>
      </c>
      <c r="X39">
        <v>33</v>
      </c>
      <c r="Y39">
        <v>32</v>
      </c>
      <c r="Z39">
        <v>33</v>
      </c>
      <c r="AA39">
        <v>32</v>
      </c>
      <c r="AB39">
        <v>32</v>
      </c>
      <c r="AC39">
        <v>32</v>
      </c>
      <c r="AD39">
        <v>32</v>
      </c>
      <c r="AE39">
        <v>13</v>
      </c>
      <c r="AF39">
        <v>32</v>
      </c>
      <c r="AG39">
        <v>32</v>
      </c>
      <c r="AH39">
        <v>32</v>
      </c>
      <c r="AI39">
        <v>32</v>
      </c>
      <c r="AJ39">
        <v>32</v>
      </c>
      <c r="AK39">
        <v>32</v>
      </c>
      <c r="AL39">
        <v>32</v>
      </c>
      <c r="AM39">
        <v>32</v>
      </c>
      <c r="AN39">
        <v>32</v>
      </c>
      <c r="AO39">
        <v>32</v>
      </c>
      <c r="AP39">
        <v>32</v>
      </c>
      <c r="AQ39">
        <v>32</v>
      </c>
      <c r="AR39">
        <v>32</v>
      </c>
      <c r="AS39">
        <v>32</v>
      </c>
      <c r="AT39">
        <v>32</v>
      </c>
      <c r="AU39">
        <v>31</v>
      </c>
      <c r="AV39">
        <v>31</v>
      </c>
      <c r="AW39">
        <v>31</v>
      </c>
      <c r="AX39">
        <v>31</v>
      </c>
    </row>
    <row r="40" spans="1:50" x14ac:dyDescent="0.25">
      <c r="A40">
        <v>1</v>
      </c>
      <c r="B40" t="s">
        <v>97</v>
      </c>
      <c r="C40">
        <v>11</v>
      </c>
      <c r="D40" t="s">
        <v>97</v>
      </c>
      <c r="E40">
        <v>1</v>
      </c>
      <c r="F40" t="s">
        <v>98</v>
      </c>
      <c r="G40">
        <v>68</v>
      </c>
      <c r="H40">
        <v>68</v>
      </c>
      <c r="I40">
        <v>67</v>
      </c>
      <c r="J40">
        <v>67</v>
      </c>
      <c r="K40">
        <v>67</v>
      </c>
      <c r="L40">
        <v>69</v>
      </c>
      <c r="M40">
        <v>67</v>
      </c>
      <c r="N40">
        <v>67</v>
      </c>
      <c r="O40">
        <v>67</v>
      </c>
      <c r="P40">
        <v>67</v>
      </c>
      <c r="Q40">
        <v>67</v>
      </c>
      <c r="R40">
        <v>67</v>
      </c>
      <c r="S40">
        <v>67</v>
      </c>
      <c r="T40">
        <v>67</v>
      </c>
      <c r="U40">
        <v>67</v>
      </c>
      <c r="V40">
        <v>66</v>
      </c>
      <c r="W40">
        <v>66</v>
      </c>
      <c r="X40">
        <v>67</v>
      </c>
      <c r="Y40">
        <v>67</v>
      </c>
      <c r="Z40">
        <v>67</v>
      </c>
      <c r="AA40">
        <v>67</v>
      </c>
      <c r="AB40">
        <v>66</v>
      </c>
      <c r="AC40">
        <v>67</v>
      </c>
      <c r="AD40">
        <v>66</v>
      </c>
      <c r="AE40">
        <v>66</v>
      </c>
      <c r="AF40">
        <v>68</v>
      </c>
      <c r="AG40">
        <v>67</v>
      </c>
      <c r="AH40">
        <v>65</v>
      </c>
      <c r="AI40">
        <v>64</v>
      </c>
      <c r="AJ40">
        <v>65</v>
      </c>
      <c r="AK40">
        <v>65</v>
      </c>
      <c r="AL40">
        <v>66</v>
      </c>
      <c r="AM40">
        <v>66</v>
      </c>
      <c r="AN40">
        <v>70</v>
      </c>
      <c r="AO40">
        <v>73</v>
      </c>
      <c r="AP40">
        <v>72</v>
      </c>
      <c r="AQ40">
        <v>69</v>
      </c>
      <c r="AR40">
        <v>66</v>
      </c>
      <c r="AS40">
        <v>68</v>
      </c>
      <c r="AT40">
        <v>68</v>
      </c>
      <c r="AU40">
        <v>69</v>
      </c>
      <c r="AV40">
        <v>68</v>
      </c>
      <c r="AW40">
        <v>67</v>
      </c>
      <c r="AX40">
        <v>67</v>
      </c>
    </row>
    <row r="41" spans="1:50" x14ac:dyDescent="0.25">
      <c r="A41">
        <v>1</v>
      </c>
      <c r="B41" t="s">
        <v>97</v>
      </c>
      <c r="C41">
        <v>11</v>
      </c>
      <c r="D41" t="s">
        <v>97</v>
      </c>
      <c r="E41">
        <v>1</v>
      </c>
      <c r="F41" t="s">
        <v>98</v>
      </c>
      <c r="G41">
        <v>17</v>
      </c>
      <c r="H41">
        <v>14</v>
      </c>
      <c r="I41">
        <v>17</v>
      </c>
      <c r="J41">
        <v>17</v>
      </c>
      <c r="K41">
        <v>16</v>
      </c>
      <c r="L41">
        <v>18</v>
      </c>
      <c r="M41">
        <v>17</v>
      </c>
      <c r="N41">
        <v>18</v>
      </c>
      <c r="O41">
        <v>16</v>
      </c>
      <c r="P41">
        <v>15</v>
      </c>
      <c r="Q41">
        <v>17</v>
      </c>
      <c r="R41">
        <v>16</v>
      </c>
      <c r="S41">
        <v>18</v>
      </c>
      <c r="T41">
        <v>19</v>
      </c>
      <c r="U41">
        <v>15</v>
      </c>
      <c r="V41">
        <v>17</v>
      </c>
      <c r="W41">
        <v>27</v>
      </c>
      <c r="X41">
        <v>15</v>
      </c>
      <c r="Y41">
        <v>19</v>
      </c>
      <c r="Z41">
        <v>25</v>
      </c>
      <c r="AA41">
        <v>26</v>
      </c>
      <c r="AB41">
        <v>25</v>
      </c>
      <c r="AC41">
        <v>23</v>
      </c>
      <c r="AD41">
        <v>28</v>
      </c>
      <c r="AE41">
        <v>23</v>
      </c>
      <c r="AF41">
        <v>30</v>
      </c>
      <c r="AG41">
        <v>22</v>
      </c>
      <c r="AH41">
        <v>29</v>
      </c>
      <c r="AI41">
        <v>26</v>
      </c>
      <c r="AJ41">
        <v>27</v>
      </c>
      <c r="AK41">
        <v>21</v>
      </c>
      <c r="AL41">
        <v>24</v>
      </c>
      <c r="AM41">
        <v>18</v>
      </c>
      <c r="AN41">
        <v>26</v>
      </c>
      <c r="AO41">
        <v>24</v>
      </c>
      <c r="AP41">
        <v>26</v>
      </c>
      <c r="AQ41">
        <v>18</v>
      </c>
      <c r="AR41">
        <v>18</v>
      </c>
      <c r="AS41">
        <v>24</v>
      </c>
      <c r="AT41">
        <v>24</v>
      </c>
      <c r="AU41">
        <v>25</v>
      </c>
      <c r="AV41">
        <v>251</v>
      </c>
      <c r="AW41">
        <v>163</v>
      </c>
      <c r="AX41">
        <v>170</v>
      </c>
    </row>
    <row r="42" spans="1:50" x14ac:dyDescent="0.25">
      <c r="A42">
        <v>1</v>
      </c>
      <c r="B42" t="s">
        <v>97</v>
      </c>
      <c r="C42">
        <v>11</v>
      </c>
      <c r="D42" t="s">
        <v>97</v>
      </c>
      <c r="E42">
        <v>1</v>
      </c>
      <c r="F42" t="s">
        <v>98</v>
      </c>
      <c r="G42">
        <v>65</v>
      </c>
      <c r="H42">
        <v>66</v>
      </c>
      <c r="I42">
        <v>62</v>
      </c>
      <c r="J42">
        <v>62</v>
      </c>
      <c r="K42">
        <v>63</v>
      </c>
      <c r="L42">
        <v>63</v>
      </c>
      <c r="M42">
        <v>63</v>
      </c>
      <c r="N42">
        <v>63</v>
      </c>
      <c r="O42">
        <v>63</v>
      </c>
      <c r="P42">
        <v>60</v>
      </c>
      <c r="Q42">
        <v>60</v>
      </c>
      <c r="R42">
        <v>56</v>
      </c>
      <c r="S42">
        <v>56</v>
      </c>
      <c r="T42">
        <v>56</v>
      </c>
      <c r="U42">
        <v>56</v>
      </c>
      <c r="V42">
        <v>56</v>
      </c>
      <c r="W42">
        <v>56</v>
      </c>
      <c r="X42">
        <v>56</v>
      </c>
      <c r="Y42">
        <v>56</v>
      </c>
      <c r="Z42">
        <v>56</v>
      </c>
      <c r="AA42">
        <v>56</v>
      </c>
      <c r="AB42">
        <v>55</v>
      </c>
      <c r="AC42">
        <v>56</v>
      </c>
      <c r="AD42">
        <v>57</v>
      </c>
      <c r="AE42">
        <v>57</v>
      </c>
      <c r="AF42">
        <v>63</v>
      </c>
      <c r="AG42">
        <v>59</v>
      </c>
      <c r="AH42">
        <v>62</v>
      </c>
      <c r="AI42">
        <v>62</v>
      </c>
      <c r="AJ42">
        <v>60</v>
      </c>
      <c r="AK42">
        <v>60</v>
      </c>
      <c r="AL42">
        <v>60</v>
      </c>
      <c r="AM42">
        <v>60</v>
      </c>
      <c r="AN42">
        <v>60</v>
      </c>
      <c r="AO42">
        <v>60</v>
      </c>
      <c r="AP42">
        <v>62</v>
      </c>
      <c r="AQ42">
        <v>62</v>
      </c>
      <c r="AR42">
        <v>62</v>
      </c>
      <c r="AS42">
        <v>47</v>
      </c>
      <c r="AT42">
        <v>47</v>
      </c>
      <c r="AU42">
        <v>46</v>
      </c>
      <c r="AV42">
        <v>51</v>
      </c>
      <c r="AW42">
        <v>51</v>
      </c>
      <c r="AX42">
        <v>52</v>
      </c>
    </row>
    <row r="43" spans="1:50" x14ac:dyDescent="0.25">
      <c r="A43">
        <v>1</v>
      </c>
      <c r="B43" t="s">
        <v>97</v>
      </c>
      <c r="C43">
        <v>11</v>
      </c>
      <c r="D43" t="s">
        <v>97</v>
      </c>
      <c r="E43">
        <v>1</v>
      </c>
      <c r="F43" t="s">
        <v>98</v>
      </c>
      <c r="G43">
        <v>18</v>
      </c>
      <c r="H43">
        <v>18</v>
      </c>
      <c r="I43">
        <v>13</v>
      </c>
      <c r="J43">
        <v>14</v>
      </c>
      <c r="K43">
        <v>14</v>
      </c>
      <c r="L43">
        <v>19</v>
      </c>
      <c r="M43">
        <v>19</v>
      </c>
      <c r="N43">
        <v>19</v>
      </c>
      <c r="O43">
        <v>19</v>
      </c>
      <c r="P43">
        <v>18</v>
      </c>
      <c r="Q43">
        <v>18</v>
      </c>
      <c r="R43">
        <v>18</v>
      </c>
      <c r="S43">
        <v>18</v>
      </c>
      <c r="T43">
        <v>18</v>
      </c>
      <c r="U43">
        <v>18</v>
      </c>
      <c r="V43">
        <v>18</v>
      </c>
      <c r="W43">
        <v>18</v>
      </c>
      <c r="X43">
        <v>18</v>
      </c>
      <c r="Y43">
        <v>18</v>
      </c>
      <c r="Z43">
        <v>18</v>
      </c>
      <c r="AA43">
        <v>18</v>
      </c>
      <c r="AB43">
        <v>18</v>
      </c>
      <c r="AC43">
        <v>18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>
        <v>1</v>
      </c>
      <c r="B44" t="s">
        <v>97</v>
      </c>
      <c r="C44">
        <v>11</v>
      </c>
      <c r="D44" t="s">
        <v>97</v>
      </c>
      <c r="E44">
        <v>1</v>
      </c>
      <c r="F44" t="s">
        <v>98</v>
      </c>
      <c r="G44">
        <v>160</v>
      </c>
      <c r="H44">
        <v>160</v>
      </c>
      <c r="I44">
        <v>160</v>
      </c>
      <c r="J44">
        <v>160</v>
      </c>
      <c r="K44">
        <v>160</v>
      </c>
      <c r="L44">
        <v>160</v>
      </c>
      <c r="M44">
        <v>159</v>
      </c>
      <c r="N44">
        <v>159</v>
      </c>
      <c r="O44">
        <v>159</v>
      </c>
      <c r="P44">
        <v>159</v>
      </c>
      <c r="Q44">
        <v>160</v>
      </c>
      <c r="R44">
        <v>165</v>
      </c>
      <c r="S44">
        <v>158</v>
      </c>
      <c r="T44">
        <v>165</v>
      </c>
      <c r="U44">
        <v>165</v>
      </c>
      <c r="V44">
        <v>164</v>
      </c>
      <c r="W44">
        <v>165</v>
      </c>
      <c r="X44">
        <v>165</v>
      </c>
      <c r="Y44">
        <v>164</v>
      </c>
      <c r="Z44">
        <v>164</v>
      </c>
      <c r="AA44">
        <v>164</v>
      </c>
      <c r="AB44">
        <v>164</v>
      </c>
      <c r="AC44">
        <v>164</v>
      </c>
      <c r="AD44">
        <v>164</v>
      </c>
      <c r="AE44">
        <v>165</v>
      </c>
      <c r="AF44">
        <v>164</v>
      </c>
      <c r="AG44">
        <v>164</v>
      </c>
      <c r="AH44">
        <v>164</v>
      </c>
      <c r="AI44">
        <v>164</v>
      </c>
      <c r="AJ44">
        <v>164</v>
      </c>
      <c r="AK44">
        <v>164</v>
      </c>
      <c r="AL44">
        <v>164</v>
      </c>
      <c r="AM44">
        <v>164</v>
      </c>
      <c r="AN44">
        <v>164</v>
      </c>
      <c r="AO44">
        <v>164</v>
      </c>
      <c r="AP44">
        <v>165</v>
      </c>
      <c r="AQ44">
        <v>156</v>
      </c>
      <c r="AR44">
        <v>164</v>
      </c>
      <c r="AS44">
        <v>155</v>
      </c>
      <c r="AT44">
        <v>155</v>
      </c>
      <c r="AU44">
        <v>155</v>
      </c>
      <c r="AV44">
        <v>165</v>
      </c>
      <c r="AW44">
        <v>156</v>
      </c>
      <c r="AX44">
        <v>165</v>
      </c>
    </row>
    <row r="45" spans="1:50" x14ac:dyDescent="0.25">
      <c r="A45">
        <v>1</v>
      </c>
      <c r="B45" t="s">
        <v>97</v>
      </c>
      <c r="C45">
        <v>11</v>
      </c>
      <c r="D45" t="s">
        <v>97</v>
      </c>
      <c r="E45">
        <v>1</v>
      </c>
      <c r="F45" t="s">
        <v>98</v>
      </c>
      <c r="G45">
        <v>114</v>
      </c>
      <c r="H45">
        <v>114</v>
      </c>
      <c r="I45">
        <v>115</v>
      </c>
      <c r="J45">
        <v>120</v>
      </c>
      <c r="K45">
        <v>113</v>
      </c>
      <c r="L45">
        <v>117</v>
      </c>
      <c r="M45">
        <v>113</v>
      </c>
      <c r="N45">
        <v>117</v>
      </c>
      <c r="O45">
        <v>114</v>
      </c>
      <c r="P45">
        <v>113</v>
      </c>
      <c r="Q45">
        <v>113</v>
      </c>
      <c r="R45">
        <v>113</v>
      </c>
      <c r="S45">
        <v>121</v>
      </c>
      <c r="T45">
        <v>113</v>
      </c>
      <c r="U45">
        <v>113</v>
      </c>
      <c r="V45">
        <v>119</v>
      </c>
      <c r="W45">
        <v>120</v>
      </c>
      <c r="X45">
        <v>120</v>
      </c>
      <c r="Y45">
        <v>117</v>
      </c>
      <c r="Z45">
        <v>120</v>
      </c>
      <c r="AA45">
        <v>122</v>
      </c>
      <c r="AB45">
        <v>119</v>
      </c>
      <c r="AC45">
        <v>122</v>
      </c>
      <c r="AD45">
        <v>114</v>
      </c>
      <c r="AE45">
        <v>120</v>
      </c>
      <c r="AF45">
        <v>117</v>
      </c>
      <c r="AG45">
        <v>117</v>
      </c>
      <c r="AH45">
        <v>118</v>
      </c>
      <c r="AI45">
        <v>113</v>
      </c>
      <c r="AJ45">
        <v>113</v>
      </c>
      <c r="AK45">
        <v>111</v>
      </c>
      <c r="AL45">
        <v>115</v>
      </c>
      <c r="AM45">
        <v>108</v>
      </c>
      <c r="AN45">
        <v>107</v>
      </c>
      <c r="AO45">
        <v>114</v>
      </c>
      <c r="AP45">
        <v>114</v>
      </c>
      <c r="AQ45">
        <v>115</v>
      </c>
      <c r="AR45">
        <v>116</v>
      </c>
      <c r="AS45">
        <v>115</v>
      </c>
      <c r="AT45">
        <v>117</v>
      </c>
      <c r="AU45">
        <v>118</v>
      </c>
      <c r="AV45">
        <v>117</v>
      </c>
      <c r="AW45">
        <v>86</v>
      </c>
      <c r="AX45">
        <v>118</v>
      </c>
    </row>
    <row r="46" spans="1:50" x14ac:dyDescent="0.25">
      <c r="A46">
        <v>1</v>
      </c>
      <c r="B46" t="s">
        <v>97</v>
      </c>
      <c r="C46">
        <v>11</v>
      </c>
      <c r="D46" t="s">
        <v>97</v>
      </c>
      <c r="E46">
        <v>1</v>
      </c>
      <c r="F46" t="s">
        <v>98</v>
      </c>
      <c r="G46">
        <v>980</v>
      </c>
      <c r="H46">
        <v>1171</v>
      </c>
      <c r="I46">
        <v>1231</v>
      </c>
      <c r="J46">
        <v>674</v>
      </c>
      <c r="K46">
        <v>1269</v>
      </c>
      <c r="L46">
        <v>1233</v>
      </c>
      <c r="M46">
        <v>1276</v>
      </c>
      <c r="N46">
        <v>1226</v>
      </c>
      <c r="O46">
        <v>1286</v>
      </c>
      <c r="P46">
        <v>1373</v>
      </c>
      <c r="Q46">
        <v>1415</v>
      </c>
      <c r="R46">
        <v>38</v>
      </c>
      <c r="S46">
        <v>42</v>
      </c>
      <c r="T46">
        <v>42</v>
      </c>
      <c r="U46">
        <v>45</v>
      </c>
      <c r="V46">
        <v>44</v>
      </c>
      <c r="W46">
        <v>44</v>
      </c>
      <c r="X46">
        <v>44</v>
      </c>
      <c r="Y46">
        <v>44</v>
      </c>
      <c r="Z46">
        <v>45</v>
      </c>
      <c r="AA46">
        <v>46</v>
      </c>
      <c r="AB46">
        <v>46</v>
      </c>
      <c r="AC46">
        <v>42</v>
      </c>
      <c r="AD46">
        <v>42</v>
      </c>
      <c r="AE46">
        <v>43</v>
      </c>
      <c r="AF46">
        <v>43</v>
      </c>
      <c r="AG46">
        <v>43</v>
      </c>
      <c r="AH46">
        <v>43</v>
      </c>
      <c r="AI46">
        <v>44</v>
      </c>
      <c r="AJ46">
        <v>44</v>
      </c>
      <c r="AK46">
        <v>40</v>
      </c>
      <c r="AL46">
        <v>42</v>
      </c>
      <c r="AM46">
        <v>43</v>
      </c>
      <c r="AN46">
        <v>43</v>
      </c>
      <c r="AO46">
        <v>44</v>
      </c>
      <c r="AP46">
        <v>44</v>
      </c>
      <c r="AQ46">
        <v>43</v>
      </c>
      <c r="AR46">
        <v>43</v>
      </c>
      <c r="AS46">
        <v>43</v>
      </c>
      <c r="AT46">
        <v>38</v>
      </c>
      <c r="AU46">
        <v>36</v>
      </c>
      <c r="AV46">
        <v>36</v>
      </c>
      <c r="AW46">
        <v>36</v>
      </c>
      <c r="AX46">
        <v>36</v>
      </c>
    </row>
    <row r="47" spans="1:50" x14ac:dyDescent="0.25">
      <c r="A47">
        <v>1</v>
      </c>
      <c r="B47" t="s">
        <v>97</v>
      </c>
      <c r="C47">
        <v>11</v>
      </c>
      <c r="D47" t="s">
        <v>97</v>
      </c>
      <c r="E47">
        <v>1</v>
      </c>
      <c r="F47" t="s">
        <v>98</v>
      </c>
      <c r="G47">
        <v>39</v>
      </c>
      <c r="H47">
        <v>37</v>
      </c>
      <c r="I47">
        <v>39</v>
      </c>
      <c r="J47">
        <v>40</v>
      </c>
      <c r="K47">
        <v>38</v>
      </c>
      <c r="L47">
        <v>38</v>
      </c>
      <c r="M47">
        <v>38</v>
      </c>
      <c r="N47">
        <v>40</v>
      </c>
      <c r="O47">
        <v>38</v>
      </c>
      <c r="P47">
        <v>38</v>
      </c>
      <c r="Q47">
        <v>38</v>
      </c>
      <c r="R47">
        <v>38</v>
      </c>
      <c r="S47">
        <v>38</v>
      </c>
      <c r="T47">
        <v>38</v>
      </c>
      <c r="U47">
        <v>40</v>
      </c>
      <c r="V47">
        <v>38</v>
      </c>
      <c r="W47">
        <v>41</v>
      </c>
      <c r="X47">
        <v>38</v>
      </c>
      <c r="Y47">
        <v>29</v>
      </c>
      <c r="Z47">
        <v>38</v>
      </c>
      <c r="AA47">
        <v>38</v>
      </c>
      <c r="AB47">
        <v>38</v>
      </c>
      <c r="AC47">
        <v>38</v>
      </c>
      <c r="AD47">
        <v>38</v>
      </c>
      <c r="AE47">
        <v>38</v>
      </c>
      <c r="AF47">
        <v>40</v>
      </c>
      <c r="AG47">
        <v>38</v>
      </c>
      <c r="AH47">
        <v>42</v>
      </c>
      <c r="AI47">
        <v>42</v>
      </c>
      <c r="AJ47">
        <v>42</v>
      </c>
      <c r="AK47">
        <v>38</v>
      </c>
      <c r="AL47">
        <v>38</v>
      </c>
      <c r="AM47">
        <v>38</v>
      </c>
      <c r="AN47">
        <v>38</v>
      </c>
      <c r="AO47">
        <v>38</v>
      </c>
      <c r="AP47">
        <v>42</v>
      </c>
      <c r="AQ47">
        <v>38</v>
      </c>
      <c r="AR47">
        <v>38</v>
      </c>
      <c r="AS47">
        <v>38</v>
      </c>
      <c r="AT47">
        <v>38</v>
      </c>
      <c r="AU47">
        <v>38</v>
      </c>
      <c r="AV47">
        <v>38</v>
      </c>
      <c r="AW47">
        <v>38</v>
      </c>
      <c r="AX47">
        <v>38</v>
      </c>
    </row>
    <row r="48" spans="1:50" x14ac:dyDescent="0.25">
      <c r="A48">
        <v>1</v>
      </c>
      <c r="B48" t="s">
        <v>97</v>
      </c>
      <c r="C48">
        <v>11</v>
      </c>
      <c r="D48" t="s">
        <v>97</v>
      </c>
      <c r="E48">
        <v>1</v>
      </c>
      <c r="F48" t="s">
        <v>98</v>
      </c>
      <c r="G48">
        <v>61</v>
      </c>
      <c r="H48">
        <v>62</v>
      </c>
      <c r="I48">
        <v>62</v>
      </c>
      <c r="J48">
        <v>63</v>
      </c>
      <c r="K48">
        <v>61</v>
      </c>
      <c r="L48">
        <v>61</v>
      </c>
      <c r="M48">
        <v>62</v>
      </c>
      <c r="N48">
        <v>62</v>
      </c>
      <c r="O48">
        <v>62</v>
      </c>
      <c r="P48">
        <v>62</v>
      </c>
      <c r="Q48">
        <v>62</v>
      </c>
      <c r="R48">
        <v>62</v>
      </c>
      <c r="S48">
        <v>61</v>
      </c>
      <c r="T48">
        <v>62</v>
      </c>
      <c r="U48">
        <v>62</v>
      </c>
      <c r="V48">
        <v>61</v>
      </c>
      <c r="W48">
        <v>61</v>
      </c>
      <c r="X48">
        <v>62</v>
      </c>
      <c r="Y48">
        <v>60</v>
      </c>
      <c r="Z48">
        <v>61</v>
      </c>
      <c r="AA48">
        <v>62</v>
      </c>
      <c r="AB48">
        <v>63</v>
      </c>
      <c r="AC48">
        <v>61</v>
      </c>
      <c r="AD48">
        <v>62</v>
      </c>
      <c r="AE48">
        <v>60</v>
      </c>
      <c r="AF48">
        <v>59</v>
      </c>
      <c r="AG48">
        <v>59</v>
      </c>
      <c r="AH48">
        <v>61</v>
      </c>
      <c r="AI48">
        <v>61</v>
      </c>
      <c r="AJ48">
        <v>59</v>
      </c>
      <c r="AK48">
        <v>59</v>
      </c>
      <c r="AL48">
        <v>59</v>
      </c>
      <c r="AM48">
        <v>60</v>
      </c>
      <c r="AN48">
        <v>61</v>
      </c>
      <c r="AO48">
        <v>61</v>
      </c>
      <c r="AP48">
        <v>60</v>
      </c>
      <c r="AQ48">
        <v>61</v>
      </c>
      <c r="AR48">
        <v>62</v>
      </c>
      <c r="AS48">
        <v>61</v>
      </c>
      <c r="AT48">
        <v>61</v>
      </c>
      <c r="AU48">
        <v>63</v>
      </c>
      <c r="AV48">
        <v>61</v>
      </c>
      <c r="AW48">
        <v>63</v>
      </c>
      <c r="AX48">
        <v>64</v>
      </c>
    </row>
    <row r="49" spans="1:50" x14ac:dyDescent="0.25">
      <c r="A49">
        <v>1</v>
      </c>
      <c r="B49" t="s">
        <v>97</v>
      </c>
      <c r="C49">
        <v>11</v>
      </c>
      <c r="D49" t="s">
        <v>97</v>
      </c>
      <c r="E49">
        <v>1</v>
      </c>
      <c r="F49" t="s">
        <v>98</v>
      </c>
      <c r="G49">
        <v>130</v>
      </c>
      <c r="H49">
        <v>131</v>
      </c>
      <c r="I49">
        <v>119</v>
      </c>
      <c r="J49">
        <v>107</v>
      </c>
      <c r="K49">
        <v>131</v>
      </c>
      <c r="L49">
        <v>131</v>
      </c>
      <c r="M49">
        <v>131</v>
      </c>
      <c r="N49">
        <v>129</v>
      </c>
      <c r="O49">
        <v>117</v>
      </c>
      <c r="P49">
        <v>134</v>
      </c>
      <c r="Q49">
        <v>131</v>
      </c>
      <c r="R49">
        <v>130</v>
      </c>
      <c r="S49">
        <v>128</v>
      </c>
      <c r="T49">
        <v>128</v>
      </c>
      <c r="U49">
        <v>134</v>
      </c>
      <c r="V49">
        <v>127</v>
      </c>
      <c r="W49">
        <v>132</v>
      </c>
      <c r="X49">
        <v>130</v>
      </c>
      <c r="Y49">
        <v>128</v>
      </c>
      <c r="Z49">
        <v>135</v>
      </c>
      <c r="AA49">
        <v>119</v>
      </c>
      <c r="AB49">
        <v>119</v>
      </c>
      <c r="AC49">
        <v>124</v>
      </c>
      <c r="AD49">
        <v>133</v>
      </c>
      <c r="AE49">
        <v>108</v>
      </c>
      <c r="AF49">
        <v>132</v>
      </c>
      <c r="AG49">
        <v>129</v>
      </c>
      <c r="AH49">
        <v>108</v>
      </c>
      <c r="AI49">
        <v>134</v>
      </c>
      <c r="AJ49">
        <v>131</v>
      </c>
      <c r="AK49">
        <v>109</v>
      </c>
      <c r="AL49">
        <v>104</v>
      </c>
      <c r="AM49">
        <v>108</v>
      </c>
      <c r="AN49">
        <v>107</v>
      </c>
      <c r="AO49">
        <v>104</v>
      </c>
      <c r="AP49">
        <v>104</v>
      </c>
      <c r="AQ49">
        <v>104</v>
      </c>
      <c r="AR49">
        <v>106</v>
      </c>
      <c r="AS49">
        <v>107</v>
      </c>
      <c r="AT49">
        <v>107</v>
      </c>
      <c r="AU49">
        <v>106</v>
      </c>
      <c r="AV49">
        <v>132</v>
      </c>
      <c r="AW49">
        <v>129</v>
      </c>
      <c r="AX49">
        <v>130</v>
      </c>
    </row>
    <row r="50" spans="1:50" x14ac:dyDescent="0.25">
      <c r="A50">
        <v>1</v>
      </c>
      <c r="B50" t="s">
        <v>97</v>
      </c>
      <c r="C50">
        <v>11</v>
      </c>
      <c r="D50" t="s">
        <v>97</v>
      </c>
      <c r="E50">
        <v>1</v>
      </c>
      <c r="F50" t="s">
        <v>98</v>
      </c>
      <c r="G50">
        <v>28</v>
      </c>
      <c r="H50">
        <v>29</v>
      </c>
      <c r="I50">
        <v>31</v>
      </c>
      <c r="J50">
        <v>29</v>
      </c>
      <c r="K50">
        <v>37</v>
      </c>
      <c r="L50">
        <v>30</v>
      </c>
      <c r="M50">
        <v>34</v>
      </c>
      <c r="N50">
        <v>30</v>
      </c>
      <c r="O50">
        <v>33</v>
      </c>
      <c r="P50">
        <v>30</v>
      </c>
      <c r="Q50">
        <v>26</v>
      </c>
      <c r="R50">
        <v>22</v>
      </c>
      <c r="S50">
        <v>20</v>
      </c>
      <c r="T50">
        <v>20</v>
      </c>
      <c r="U50">
        <v>25</v>
      </c>
      <c r="V50">
        <v>25</v>
      </c>
      <c r="W50">
        <v>19</v>
      </c>
      <c r="X50">
        <v>24</v>
      </c>
      <c r="Y50">
        <v>20</v>
      </c>
      <c r="Z50">
        <v>20</v>
      </c>
      <c r="AA50">
        <v>23</v>
      </c>
      <c r="AB50">
        <v>23</v>
      </c>
      <c r="AC50">
        <v>19</v>
      </c>
      <c r="AD50">
        <v>19</v>
      </c>
      <c r="AE50">
        <v>20</v>
      </c>
      <c r="AF50">
        <v>28</v>
      </c>
      <c r="AG50">
        <v>21</v>
      </c>
      <c r="AH50">
        <v>11</v>
      </c>
      <c r="AI50">
        <v>22</v>
      </c>
      <c r="AJ50">
        <v>20</v>
      </c>
      <c r="AK50">
        <v>18</v>
      </c>
      <c r="AL50">
        <v>20</v>
      </c>
      <c r="AM50">
        <v>14</v>
      </c>
      <c r="AN50">
        <v>23</v>
      </c>
      <c r="AO50">
        <v>18</v>
      </c>
      <c r="AP50">
        <v>26</v>
      </c>
      <c r="AQ50">
        <v>14</v>
      </c>
      <c r="AR50">
        <v>17</v>
      </c>
      <c r="AS50">
        <v>19</v>
      </c>
      <c r="AT50">
        <v>17</v>
      </c>
      <c r="AU50">
        <v>22</v>
      </c>
      <c r="AV50">
        <v>20</v>
      </c>
      <c r="AW50">
        <v>19</v>
      </c>
      <c r="AX50">
        <v>19</v>
      </c>
    </row>
    <row r="51" spans="1:50" x14ac:dyDescent="0.25">
      <c r="A51">
        <v>1</v>
      </c>
      <c r="B51" t="s">
        <v>97</v>
      </c>
      <c r="C51">
        <v>11</v>
      </c>
      <c r="D51" t="s">
        <v>97</v>
      </c>
      <c r="E51">
        <v>1</v>
      </c>
      <c r="F51" t="s">
        <v>98</v>
      </c>
      <c r="G51">
        <v>7</v>
      </c>
      <c r="H51">
        <v>7</v>
      </c>
      <c r="I51">
        <v>7</v>
      </c>
      <c r="J51">
        <v>7</v>
      </c>
      <c r="K51">
        <v>7</v>
      </c>
      <c r="L51">
        <v>7</v>
      </c>
      <c r="M51">
        <v>7</v>
      </c>
      <c r="N51">
        <v>7</v>
      </c>
      <c r="O51">
        <v>7</v>
      </c>
      <c r="P51">
        <v>7</v>
      </c>
      <c r="Q51">
        <v>7</v>
      </c>
      <c r="R51">
        <v>7</v>
      </c>
      <c r="S51">
        <v>7</v>
      </c>
      <c r="T51">
        <v>7</v>
      </c>
      <c r="U51">
        <v>7</v>
      </c>
      <c r="V51">
        <v>7</v>
      </c>
      <c r="W51">
        <v>7</v>
      </c>
      <c r="X51">
        <v>7</v>
      </c>
      <c r="Y51">
        <v>7</v>
      </c>
      <c r="Z51">
        <v>7</v>
      </c>
      <c r="AA51">
        <v>7</v>
      </c>
      <c r="AB51">
        <v>7</v>
      </c>
      <c r="AC51">
        <v>7</v>
      </c>
      <c r="AD51">
        <v>7</v>
      </c>
      <c r="AE51">
        <v>7</v>
      </c>
      <c r="AF51">
        <v>7</v>
      </c>
      <c r="AG51">
        <v>7</v>
      </c>
      <c r="AH51">
        <v>7</v>
      </c>
      <c r="AI51">
        <v>7</v>
      </c>
      <c r="AJ51">
        <v>7</v>
      </c>
      <c r="AK51">
        <v>7</v>
      </c>
      <c r="AL51">
        <v>7</v>
      </c>
      <c r="AM51">
        <v>7</v>
      </c>
      <c r="AN51">
        <v>7</v>
      </c>
      <c r="AO51">
        <v>7</v>
      </c>
      <c r="AP51">
        <v>7</v>
      </c>
      <c r="AQ51">
        <v>7</v>
      </c>
      <c r="AR51">
        <v>7</v>
      </c>
      <c r="AS51">
        <v>7</v>
      </c>
      <c r="AT51">
        <v>7</v>
      </c>
      <c r="AU51">
        <v>7</v>
      </c>
      <c r="AV51">
        <v>7</v>
      </c>
      <c r="AW51">
        <v>7</v>
      </c>
      <c r="AX51">
        <v>7</v>
      </c>
    </row>
    <row r="52" spans="1:50" x14ac:dyDescent="0.25">
      <c r="A52">
        <v>1</v>
      </c>
      <c r="B52" t="s">
        <v>97</v>
      </c>
      <c r="C52">
        <v>11</v>
      </c>
      <c r="D52" t="s">
        <v>97</v>
      </c>
      <c r="E52">
        <v>1</v>
      </c>
      <c r="F52" t="s">
        <v>98</v>
      </c>
      <c r="G52">
        <v>72</v>
      </c>
      <c r="H52">
        <v>70</v>
      </c>
      <c r="I52">
        <v>68</v>
      </c>
      <c r="J52">
        <v>67</v>
      </c>
      <c r="K52">
        <v>68</v>
      </c>
      <c r="L52">
        <v>66</v>
      </c>
      <c r="M52">
        <v>70</v>
      </c>
      <c r="N52">
        <v>73</v>
      </c>
      <c r="O52">
        <v>73</v>
      </c>
      <c r="P52">
        <v>68</v>
      </c>
      <c r="Q52">
        <v>67</v>
      </c>
      <c r="R52">
        <v>74</v>
      </c>
      <c r="S52">
        <v>75</v>
      </c>
      <c r="T52">
        <v>68</v>
      </c>
      <c r="U52">
        <v>72</v>
      </c>
      <c r="V52">
        <v>67</v>
      </c>
      <c r="W52">
        <v>69</v>
      </c>
      <c r="X52">
        <v>71</v>
      </c>
      <c r="Y52">
        <v>66</v>
      </c>
      <c r="Z52">
        <v>68</v>
      </c>
      <c r="AA52">
        <v>68</v>
      </c>
      <c r="AB52">
        <v>65</v>
      </c>
      <c r="AC52">
        <v>65</v>
      </c>
      <c r="AD52">
        <v>64</v>
      </c>
      <c r="AE52">
        <v>172</v>
      </c>
      <c r="AF52">
        <v>170</v>
      </c>
      <c r="AG52">
        <v>173</v>
      </c>
      <c r="AH52">
        <v>161</v>
      </c>
      <c r="AI52">
        <v>163</v>
      </c>
      <c r="AJ52">
        <v>164</v>
      </c>
      <c r="AK52">
        <v>162</v>
      </c>
      <c r="AL52">
        <v>160</v>
      </c>
      <c r="AM52">
        <v>163</v>
      </c>
      <c r="AN52">
        <v>169</v>
      </c>
      <c r="AO52">
        <v>164</v>
      </c>
      <c r="AP52">
        <v>161</v>
      </c>
      <c r="AQ52">
        <v>163</v>
      </c>
      <c r="AR52">
        <v>162</v>
      </c>
      <c r="AS52">
        <v>163</v>
      </c>
      <c r="AT52">
        <v>163</v>
      </c>
      <c r="AU52">
        <v>169</v>
      </c>
      <c r="AV52">
        <v>173</v>
      </c>
      <c r="AW52">
        <v>166</v>
      </c>
      <c r="AX52">
        <v>169</v>
      </c>
    </row>
    <row r="53" spans="1:50" x14ac:dyDescent="0.25">
      <c r="A53">
        <v>1</v>
      </c>
      <c r="B53" t="s">
        <v>97</v>
      </c>
      <c r="C53">
        <v>11</v>
      </c>
      <c r="D53" t="s">
        <v>97</v>
      </c>
      <c r="E53">
        <v>1</v>
      </c>
      <c r="F53" t="s">
        <v>98</v>
      </c>
      <c r="G53">
        <v>55</v>
      </c>
      <c r="H53">
        <v>55</v>
      </c>
      <c r="I53">
        <v>55</v>
      </c>
      <c r="J53">
        <v>55</v>
      </c>
      <c r="K53">
        <v>55</v>
      </c>
      <c r="L53">
        <v>55</v>
      </c>
      <c r="M53">
        <v>55</v>
      </c>
      <c r="N53">
        <v>55</v>
      </c>
      <c r="O53">
        <v>55</v>
      </c>
      <c r="P53">
        <v>55</v>
      </c>
      <c r="Q53">
        <v>55</v>
      </c>
      <c r="R53">
        <v>55</v>
      </c>
      <c r="S53">
        <v>55</v>
      </c>
      <c r="T53">
        <v>55</v>
      </c>
      <c r="U53">
        <v>55</v>
      </c>
      <c r="V53">
        <v>55</v>
      </c>
      <c r="W53">
        <v>55</v>
      </c>
      <c r="X53">
        <v>55</v>
      </c>
      <c r="Y53">
        <v>55</v>
      </c>
      <c r="Z53">
        <v>55</v>
      </c>
      <c r="AA53">
        <v>55</v>
      </c>
      <c r="AB53">
        <v>50</v>
      </c>
      <c r="AC53">
        <v>50</v>
      </c>
      <c r="AD53">
        <v>50</v>
      </c>
      <c r="AE53">
        <v>50</v>
      </c>
      <c r="AF53">
        <v>50</v>
      </c>
      <c r="AG53">
        <v>50</v>
      </c>
      <c r="AH53">
        <v>50</v>
      </c>
      <c r="AI53">
        <v>48</v>
      </c>
      <c r="AJ53">
        <v>48</v>
      </c>
      <c r="AK53">
        <v>48</v>
      </c>
      <c r="AL53">
        <v>48</v>
      </c>
      <c r="AM53">
        <v>69</v>
      </c>
      <c r="AN53">
        <v>71</v>
      </c>
      <c r="AO53">
        <v>64</v>
      </c>
      <c r="AP53">
        <v>66</v>
      </c>
      <c r="AQ53">
        <v>65</v>
      </c>
      <c r="AR53">
        <v>64</v>
      </c>
      <c r="AS53">
        <v>71</v>
      </c>
      <c r="AT53">
        <v>66</v>
      </c>
      <c r="AU53">
        <v>66</v>
      </c>
      <c r="AV53">
        <v>69</v>
      </c>
      <c r="AW53">
        <v>68</v>
      </c>
      <c r="AX53">
        <v>64</v>
      </c>
    </row>
    <row r="54" spans="1:50" x14ac:dyDescent="0.25">
      <c r="A54">
        <v>1</v>
      </c>
      <c r="B54" t="s">
        <v>97</v>
      </c>
      <c r="C54">
        <v>11</v>
      </c>
      <c r="D54" t="s">
        <v>97</v>
      </c>
      <c r="E54">
        <v>1</v>
      </c>
      <c r="F54" t="s">
        <v>98</v>
      </c>
      <c r="G54">
        <v>218</v>
      </c>
      <c r="H54">
        <v>222</v>
      </c>
      <c r="I54">
        <v>231</v>
      </c>
      <c r="J54">
        <v>224</v>
      </c>
      <c r="K54">
        <v>222</v>
      </c>
      <c r="L54">
        <v>224</v>
      </c>
      <c r="M54">
        <v>44</v>
      </c>
      <c r="N54">
        <v>44</v>
      </c>
      <c r="O54">
        <v>42</v>
      </c>
      <c r="P54">
        <v>42</v>
      </c>
      <c r="Q54">
        <v>39</v>
      </c>
      <c r="R54">
        <v>39</v>
      </c>
      <c r="S54">
        <v>39</v>
      </c>
      <c r="T54">
        <v>38</v>
      </c>
      <c r="U54">
        <v>31</v>
      </c>
      <c r="V54">
        <v>31</v>
      </c>
      <c r="W54">
        <v>31</v>
      </c>
      <c r="X54">
        <v>32</v>
      </c>
      <c r="Y54">
        <v>26</v>
      </c>
      <c r="Z54">
        <v>31</v>
      </c>
      <c r="AA54">
        <v>32</v>
      </c>
      <c r="AB54">
        <v>31</v>
      </c>
      <c r="AC54">
        <v>31</v>
      </c>
      <c r="AD54">
        <v>13</v>
      </c>
      <c r="AE54">
        <v>13</v>
      </c>
      <c r="AF54">
        <v>13</v>
      </c>
      <c r="AG54">
        <v>13</v>
      </c>
      <c r="AH54">
        <v>12</v>
      </c>
      <c r="AI54">
        <v>13</v>
      </c>
      <c r="AJ54">
        <v>13</v>
      </c>
      <c r="AK54">
        <v>13</v>
      </c>
      <c r="AL54">
        <v>12</v>
      </c>
      <c r="AM54">
        <v>12</v>
      </c>
      <c r="AN54">
        <v>13</v>
      </c>
      <c r="AO54">
        <v>13</v>
      </c>
      <c r="AP54">
        <v>13</v>
      </c>
      <c r="AQ54">
        <v>14</v>
      </c>
      <c r="AR54">
        <v>14</v>
      </c>
      <c r="AS54">
        <v>13</v>
      </c>
      <c r="AT54">
        <v>13</v>
      </c>
      <c r="AU54">
        <v>13</v>
      </c>
      <c r="AV54">
        <v>12</v>
      </c>
      <c r="AW54">
        <v>12</v>
      </c>
      <c r="AX54">
        <v>13</v>
      </c>
    </row>
    <row r="55" spans="1:50" x14ac:dyDescent="0.25">
      <c r="A55">
        <v>1</v>
      </c>
      <c r="B55" t="s">
        <v>97</v>
      </c>
      <c r="C55">
        <v>11</v>
      </c>
      <c r="D55" t="s">
        <v>97</v>
      </c>
      <c r="E55">
        <v>1</v>
      </c>
      <c r="F55" t="s">
        <v>98</v>
      </c>
      <c r="G55">
        <v>20</v>
      </c>
      <c r="H55">
        <v>20</v>
      </c>
      <c r="I55">
        <v>20</v>
      </c>
      <c r="J55">
        <v>20</v>
      </c>
      <c r="K55">
        <v>20</v>
      </c>
      <c r="L55">
        <v>20</v>
      </c>
      <c r="M55">
        <v>20</v>
      </c>
      <c r="N55">
        <v>20</v>
      </c>
      <c r="O55">
        <v>20</v>
      </c>
      <c r="P55">
        <v>20</v>
      </c>
      <c r="Q55">
        <v>20</v>
      </c>
      <c r="R55">
        <v>20</v>
      </c>
      <c r="S55">
        <v>20</v>
      </c>
      <c r="T55">
        <v>20</v>
      </c>
      <c r="U55">
        <v>20</v>
      </c>
      <c r="V55">
        <v>20</v>
      </c>
      <c r="W55">
        <v>20</v>
      </c>
      <c r="X55">
        <v>20</v>
      </c>
      <c r="Y55">
        <v>20</v>
      </c>
      <c r="Z55">
        <v>20</v>
      </c>
      <c r="AA55">
        <v>20</v>
      </c>
      <c r="AB55">
        <v>20</v>
      </c>
      <c r="AC55">
        <v>20</v>
      </c>
      <c r="AD55">
        <v>20</v>
      </c>
      <c r="AE55">
        <v>20</v>
      </c>
      <c r="AF55">
        <v>20</v>
      </c>
      <c r="AG55">
        <v>20</v>
      </c>
      <c r="AH55">
        <v>20</v>
      </c>
      <c r="AI55">
        <v>20</v>
      </c>
      <c r="AJ55">
        <v>20</v>
      </c>
      <c r="AK55">
        <v>20</v>
      </c>
      <c r="AL55">
        <v>20</v>
      </c>
      <c r="AM55">
        <v>20</v>
      </c>
      <c r="AN55">
        <v>20</v>
      </c>
      <c r="AO55">
        <v>20</v>
      </c>
      <c r="AP55">
        <v>20</v>
      </c>
      <c r="AQ55">
        <v>20</v>
      </c>
      <c r="AR55">
        <v>20</v>
      </c>
      <c r="AS55">
        <v>20</v>
      </c>
      <c r="AT55">
        <v>20</v>
      </c>
      <c r="AU55">
        <v>20</v>
      </c>
      <c r="AV55">
        <v>20</v>
      </c>
      <c r="AW55">
        <v>20</v>
      </c>
      <c r="AX55">
        <v>20</v>
      </c>
    </row>
    <row r="56" spans="1:50" x14ac:dyDescent="0.25">
      <c r="A56">
        <v>1</v>
      </c>
      <c r="B56" t="s">
        <v>97</v>
      </c>
      <c r="C56">
        <v>11</v>
      </c>
      <c r="D56" t="s">
        <v>97</v>
      </c>
      <c r="E56">
        <v>1</v>
      </c>
      <c r="F56" t="s">
        <v>98</v>
      </c>
      <c r="G56">
        <v>13</v>
      </c>
      <c r="H56">
        <v>13</v>
      </c>
      <c r="I56">
        <v>14</v>
      </c>
      <c r="J56">
        <v>14</v>
      </c>
      <c r="K56">
        <v>14</v>
      </c>
      <c r="L56">
        <v>14</v>
      </c>
      <c r="M56">
        <v>8</v>
      </c>
      <c r="N56">
        <v>9</v>
      </c>
      <c r="O56">
        <v>13</v>
      </c>
      <c r="P56">
        <v>16</v>
      </c>
      <c r="Q56">
        <v>6</v>
      </c>
      <c r="R56">
        <v>8</v>
      </c>
      <c r="S56">
        <v>8</v>
      </c>
      <c r="T56">
        <v>11</v>
      </c>
      <c r="U56">
        <v>11</v>
      </c>
      <c r="V56">
        <v>11</v>
      </c>
      <c r="W56">
        <v>8</v>
      </c>
      <c r="X56">
        <v>6</v>
      </c>
      <c r="Y56">
        <v>6</v>
      </c>
      <c r="Z56">
        <v>6</v>
      </c>
      <c r="AA56">
        <v>9</v>
      </c>
      <c r="AB56">
        <v>9</v>
      </c>
      <c r="AC56">
        <v>8</v>
      </c>
      <c r="AD56">
        <v>10</v>
      </c>
      <c r="AE56">
        <v>8</v>
      </c>
      <c r="AF56">
        <v>8</v>
      </c>
      <c r="AG56">
        <v>6</v>
      </c>
      <c r="AH56">
        <v>6</v>
      </c>
      <c r="AI56">
        <v>6</v>
      </c>
      <c r="AJ56">
        <v>14</v>
      </c>
      <c r="AK56">
        <v>11</v>
      </c>
      <c r="AL56">
        <v>14</v>
      </c>
      <c r="AM56">
        <v>17</v>
      </c>
      <c r="AN56">
        <v>17</v>
      </c>
      <c r="AO56">
        <v>20</v>
      </c>
      <c r="AP56">
        <v>20</v>
      </c>
      <c r="AQ56">
        <v>19</v>
      </c>
      <c r="AR56">
        <v>6</v>
      </c>
      <c r="AS56">
        <v>6</v>
      </c>
      <c r="AT56">
        <v>6</v>
      </c>
      <c r="AU56">
        <v>6</v>
      </c>
      <c r="AV56">
        <v>6</v>
      </c>
      <c r="AW56">
        <v>6</v>
      </c>
      <c r="AX56">
        <v>7</v>
      </c>
    </row>
    <row r="57" spans="1:50" x14ac:dyDescent="0.25">
      <c r="A57">
        <v>1</v>
      </c>
      <c r="B57" t="s">
        <v>97</v>
      </c>
      <c r="C57">
        <v>11</v>
      </c>
      <c r="D57" t="s">
        <v>97</v>
      </c>
      <c r="E57">
        <v>1</v>
      </c>
      <c r="F57" t="s">
        <v>98</v>
      </c>
      <c r="G57">
        <v>133</v>
      </c>
      <c r="H57">
        <v>134</v>
      </c>
      <c r="I57">
        <v>130</v>
      </c>
      <c r="J57">
        <v>74</v>
      </c>
      <c r="K57">
        <v>70</v>
      </c>
      <c r="L57">
        <v>67</v>
      </c>
      <c r="M57">
        <v>72</v>
      </c>
      <c r="N57">
        <v>76</v>
      </c>
      <c r="O57">
        <v>76</v>
      </c>
      <c r="P57">
        <v>78</v>
      </c>
      <c r="Q57">
        <v>79</v>
      </c>
      <c r="R57">
        <v>83</v>
      </c>
      <c r="S57">
        <v>80</v>
      </c>
      <c r="T57">
        <v>79</v>
      </c>
      <c r="U57">
        <v>80</v>
      </c>
      <c r="V57">
        <v>83</v>
      </c>
      <c r="W57">
        <v>84</v>
      </c>
      <c r="X57">
        <v>79</v>
      </c>
      <c r="Y57">
        <v>20</v>
      </c>
      <c r="Z57">
        <v>25</v>
      </c>
      <c r="AA57">
        <v>28</v>
      </c>
      <c r="AB57">
        <v>25</v>
      </c>
      <c r="AC57">
        <v>26</v>
      </c>
      <c r="AD57">
        <v>22</v>
      </c>
      <c r="AE57">
        <v>25</v>
      </c>
      <c r="AF57">
        <v>28</v>
      </c>
      <c r="AG57">
        <v>28</v>
      </c>
      <c r="AH57">
        <v>31</v>
      </c>
      <c r="AI57">
        <v>23</v>
      </c>
      <c r="AJ57">
        <v>27</v>
      </c>
      <c r="AK57">
        <v>25</v>
      </c>
      <c r="AL57">
        <v>18</v>
      </c>
      <c r="AM57">
        <v>21</v>
      </c>
      <c r="AN57">
        <v>18</v>
      </c>
      <c r="AO57">
        <v>17</v>
      </c>
      <c r="AP57">
        <v>23</v>
      </c>
      <c r="AQ57">
        <v>22</v>
      </c>
      <c r="AR57">
        <v>20</v>
      </c>
      <c r="AS57">
        <v>20</v>
      </c>
      <c r="AT57">
        <v>18</v>
      </c>
      <c r="AU57">
        <v>17</v>
      </c>
      <c r="AV57">
        <v>23</v>
      </c>
      <c r="AW57">
        <v>18</v>
      </c>
      <c r="AX57">
        <v>18</v>
      </c>
    </row>
    <row r="58" spans="1:50" x14ac:dyDescent="0.25">
      <c r="A58">
        <v>2</v>
      </c>
      <c r="B58" t="s">
        <v>349</v>
      </c>
      <c r="C58">
        <v>40</v>
      </c>
      <c r="D58" t="s">
        <v>254</v>
      </c>
      <c r="E58">
        <v>2</v>
      </c>
      <c r="F58" t="s">
        <v>255</v>
      </c>
      <c r="G58">
        <v>121</v>
      </c>
      <c r="H58">
        <v>121</v>
      </c>
      <c r="I58">
        <v>121</v>
      </c>
      <c r="J58">
        <v>121</v>
      </c>
      <c r="K58">
        <v>121</v>
      </c>
      <c r="L58">
        <v>121</v>
      </c>
      <c r="M58">
        <v>121</v>
      </c>
      <c r="N58">
        <v>121</v>
      </c>
      <c r="O58">
        <v>121</v>
      </c>
      <c r="P58">
        <v>121</v>
      </c>
      <c r="Q58">
        <v>121</v>
      </c>
      <c r="R58">
        <v>121</v>
      </c>
      <c r="S58">
        <v>121</v>
      </c>
      <c r="T58">
        <v>85</v>
      </c>
      <c r="U58">
        <v>92</v>
      </c>
      <c r="V58">
        <v>89</v>
      </c>
      <c r="W58">
        <v>84</v>
      </c>
      <c r="X58">
        <v>94</v>
      </c>
      <c r="Y58">
        <v>85</v>
      </c>
      <c r="Z58">
        <v>88</v>
      </c>
      <c r="AA58">
        <v>85</v>
      </c>
      <c r="AB58">
        <v>93</v>
      </c>
      <c r="AC58">
        <v>94</v>
      </c>
      <c r="AD58">
        <v>92</v>
      </c>
      <c r="AE58">
        <v>90</v>
      </c>
      <c r="AF58">
        <v>96</v>
      </c>
      <c r="AG58">
        <v>94</v>
      </c>
      <c r="AH58">
        <v>96</v>
      </c>
      <c r="AI58">
        <v>94</v>
      </c>
      <c r="AJ58">
        <v>94</v>
      </c>
      <c r="AK58">
        <v>94</v>
      </c>
      <c r="AL58">
        <v>94</v>
      </c>
      <c r="AM58">
        <v>94</v>
      </c>
      <c r="AN58">
        <v>95</v>
      </c>
      <c r="AO58">
        <v>97</v>
      </c>
      <c r="AP58">
        <v>99</v>
      </c>
      <c r="AQ58">
        <v>99</v>
      </c>
      <c r="AR58">
        <v>97</v>
      </c>
      <c r="AS58">
        <v>97</v>
      </c>
      <c r="AT58">
        <v>97</v>
      </c>
      <c r="AU58">
        <v>96</v>
      </c>
      <c r="AV58">
        <v>90</v>
      </c>
      <c r="AW58">
        <v>92</v>
      </c>
      <c r="AX58">
        <v>88</v>
      </c>
    </row>
    <row r="59" spans="1:50" x14ac:dyDescent="0.25">
      <c r="A59">
        <v>13</v>
      </c>
      <c r="B59" t="s">
        <v>133</v>
      </c>
      <c r="C59">
        <v>12</v>
      </c>
      <c r="D59" t="s">
        <v>133</v>
      </c>
      <c r="E59">
        <v>1</v>
      </c>
      <c r="F59" t="s">
        <v>98</v>
      </c>
      <c r="G59">
        <v>63</v>
      </c>
      <c r="H59">
        <v>63</v>
      </c>
      <c r="I59">
        <v>63</v>
      </c>
      <c r="J59">
        <v>63</v>
      </c>
      <c r="K59">
        <v>63</v>
      </c>
      <c r="L59">
        <v>63</v>
      </c>
      <c r="M59">
        <v>63</v>
      </c>
      <c r="N59">
        <v>63</v>
      </c>
      <c r="O59">
        <v>63</v>
      </c>
      <c r="P59">
        <v>63</v>
      </c>
      <c r="Q59">
        <v>63</v>
      </c>
      <c r="R59">
        <v>63</v>
      </c>
      <c r="S59">
        <v>63</v>
      </c>
      <c r="T59">
        <v>63</v>
      </c>
      <c r="U59">
        <v>63</v>
      </c>
      <c r="V59">
        <v>63</v>
      </c>
      <c r="W59">
        <v>63</v>
      </c>
      <c r="X59">
        <v>63</v>
      </c>
      <c r="Y59">
        <v>63</v>
      </c>
      <c r="Z59">
        <v>63</v>
      </c>
      <c r="AA59">
        <v>63</v>
      </c>
      <c r="AB59">
        <v>63</v>
      </c>
      <c r="AC59">
        <v>63</v>
      </c>
      <c r="AD59">
        <v>63</v>
      </c>
      <c r="AE59">
        <v>63</v>
      </c>
      <c r="AF59">
        <v>63</v>
      </c>
      <c r="AG59">
        <v>63</v>
      </c>
      <c r="AH59">
        <v>63</v>
      </c>
      <c r="AI59">
        <v>63</v>
      </c>
      <c r="AJ59">
        <v>63</v>
      </c>
      <c r="AK59">
        <v>63</v>
      </c>
      <c r="AL59">
        <v>63</v>
      </c>
      <c r="AM59">
        <v>63</v>
      </c>
      <c r="AN59">
        <v>63</v>
      </c>
      <c r="AO59">
        <v>63</v>
      </c>
      <c r="AP59">
        <v>63</v>
      </c>
      <c r="AQ59">
        <v>63</v>
      </c>
      <c r="AR59">
        <v>63</v>
      </c>
      <c r="AS59">
        <v>63</v>
      </c>
      <c r="AT59">
        <v>63</v>
      </c>
      <c r="AU59">
        <v>63</v>
      </c>
      <c r="AV59">
        <v>63</v>
      </c>
      <c r="AW59">
        <v>63</v>
      </c>
      <c r="AX59">
        <v>63</v>
      </c>
    </row>
    <row r="60" spans="1:50" x14ac:dyDescent="0.25">
      <c r="A60">
        <v>1</v>
      </c>
      <c r="B60" t="s">
        <v>97</v>
      </c>
      <c r="C60">
        <v>11</v>
      </c>
      <c r="D60" t="s">
        <v>97</v>
      </c>
      <c r="E60">
        <v>1</v>
      </c>
      <c r="F60" t="s">
        <v>98</v>
      </c>
      <c r="G60">
        <v>26</v>
      </c>
      <c r="H60">
        <v>22</v>
      </c>
      <c r="I60">
        <v>22</v>
      </c>
      <c r="J60">
        <v>26</v>
      </c>
      <c r="K60">
        <v>24</v>
      </c>
      <c r="L60">
        <v>27</v>
      </c>
      <c r="M60">
        <v>27</v>
      </c>
      <c r="N60">
        <v>33</v>
      </c>
      <c r="O60">
        <v>27</v>
      </c>
      <c r="P60">
        <v>27</v>
      </c>
      <c r="Q60">
        <v>29</v>
      </c>
      <c r="R60">
        <v>30</v>
      </c>
      <c r="S60">
        <v>29</v>
      </c>
      <c r="T60">
        <v>31</v>
      </c>
      <c r="U60">
        <v>27</v>
      </c>
      <c r="V60">
        <v>28</v>
      </c>
      <c r="W60">
        <v>26</v>
      </c>
      <c r="X60">
        <v>39</v>
      </c>
      <c r="Y60">
        <v>22</v>
      </c>
      <c r="Z60">
        <v>30</v>
      </c>
      <c r="AA60">
        <v>27</v>
      </c>
      <c r="AB60">
        <v>28</v>
      </c>
      <c r="AC60">
        <v>30</v>
      </c>
      <c r="AD60">
        <v>31</v>
      </c>
      <c r="AE60">
        <v>37</v>
      </c>
      <c r="AF60">
        <v>30</v>
      </c>
      <c r="AG60">
        <v>30</v>
      </c>
      <c r="AH60">
        <v>31</v>
      </c>
      <c r="AI60">
        <v>27</v>
      </c>
      <c r="AJ60">
        <v>35</v>
      </c>
      <c r="AK60">
        <v>25</v>
      </c>
      <c r="AL60">
        <v>30</v>
      </c>
      <c r="AM60">
        <v>32</v>
      </c>
      <c r="AN60">
        <v>32</v>
      </c>
      <c r="AO60">
        <v>28</v>
      </c>
      <c r="AP60">
        <v>30</v>
      </c>
      <c r="AQ60">
        <v>24</v>
      </c>
      <c r="AR60">
        <v>20</v>
      </c>
      <c r="AS60">
        <v>27</v>
      </c>
      <c r="AT60">
        <v>33</v>
      </c>
      <c r="AU60">
        <v>30</v>
      </c>
      <c r="AV60">
        <v>30</v>
      </c>
      <c r="AW60">
        <v>59</v>
      </c>
      <c r="AX60">
        <v>54</v>
      </c>
    </row>
    <row r="61" spans="1:50" x14ac:dyDescent="0.25">
      <c r="A61">
        <v>1</v>
      </c>
      <c r="B61" t="s">
        <v>97</v>
      </c>
      <c r="C61">
        <v>11</v>
      </c>
      <c r="D61" t="s">
        <v>97</v>
      </c>
      <c r="E61">
        <v>1</v>
      </c>
      <c r="F61" t="s">
        <v>98</v>
      </c>
      <c r="G61">
        <v>45</v>
      </c>
      <c r="H61">
        <v>43</v>
      </c>
      <c r="I61">
        <v>44</v>
      </c>
      <c r="J61">
        <v>44</v>
      </c>
      <c r="K61">
        <v>44</v>
      </c>
      <c r="L61">
        <v>45</v>
      </c>
      <c r="M61">
        <v>44</v>
      </c>
      <c r="N61">
        <v>44</v>
      </c>
      <c r="O61">
        <v>45</v>
      </c>
      <c r="P61">
        <v>51</v>
      </c>
      <c r="Q61">
        <v>44</v>
      </c>
      <c r="R61">
        <v>44</v>
      </c>
      <c r="S61">
        <v>44</v>
      </c>
      <c r="T61">
        <v>50</v>
      </c>
      <c r="U61">
        <v>45</v>
      </c>
      <c r="V61">
        <v>46</v>
      </c>
      <c r="W61">
        <v>46</v>
      </c>
      <c r="X61">
        <v>45</v>
      </c>
      <c r="Y61">
        <v>39</v>
      </c>
      <c r="Z61">
        <v>46</v>
      </c>
      <c r="AA61">
        <v>43</v>
      </c>
      <c r="AB61">
        <v>43</v>
      </c>
      <c r="AC61">
        <v>46</v>
      </c>
      <c r="AD61">
        <v>44</v>
      </c>
      <c r="AE61">
        <v>47</v>
      </c>
      <c r="AF61">
        <v>45</v>
      </c>
      <c r="AG61">
        <v>47</v>
      </c>
      <c r="AH61">
        <v>47</v>
      </c>
      <c r="AI61">
        <v>45</v>
      </c>
      <c r="AJ61">
        <v>46</v>
      </c>
      <c r="AK61">
        <v>46</v>
      </c>
      <c r="AL61">
        <v>43</v>
      </c>
      <c r="AM61">
        <v>43</v>
      </c>
      <c r="AN61">
        <v>47</v>
      </c>
      <c r="AO61">
        <v>48</v>
      </c>
      <c r="AP61">
        <v>45</v>
      </c>
      <c r="AQ61">
        <v>45</v>
      </c>
      <c r="AR61">
        <v>44</v>
      </c>
      <c r="AS61">
        <v>45</v>
      </c>
      <c r="AT61">
        <v>45</v>
      </c>
      <c r="AU61">
        <v>45</v>
      </c>
      <c r="AV61">
        <v>45</v>
      </c>
      <c r="AW61">
        <v>216</v>
      </c>
      <c r="AX61">
        <v>218</v>
      </c>
    </row>
    <row r="62" spans="1:50" x14ac:dyDescent="0.25">
      <c r="A62">
        <v>1</v>
      </c>
      <c r="B62" t="s">
        <v>97</v>
      </c>
      <c r="C62">
        <v>11</v>
      </c>
      <c r="D62" t="s">
        <v>97</v>
      </c>
      <c r="E62">
        <v>1</v>
      </c>
      <c r="F62" t="s">
        <v>98</v>
      </c>
      <c r="G62">
        <v>74</v>
      </c>
      <c r="H62">
        <v>74</v>
      </c>
      <c r="I62">
        <v>74</v>
      </c>
      <c r="J62">
        <v>74</v>
      </c>
      <c r="K62">
        <v>74</v>
      </c>
      <c r="L62">
        <v>74</v>
      </c>
      <c r="M62">
        <v>73</v>
      </c>
      <c r="N62">
        <v>73</v>
      </c>
      <c r="O62">
        <v>73</v>
      </c>
      <c r="P62">
        <v>73</v>
      </c>
      <c r="Q62">
        <v>73</v>
      </c>
      <c r="R62">
        <v>73</v>
      </c>
      <c r="S62">
        <v>73</v>
      </c>
      <c r="T62">
        <v>73</v>
      </c>
      <c r="U62">
        <v>73</v>
      </c>
      <c r="V62">
        <v>73</v>
      </c>
      <c r="W62">
        <v>73</v>
      </c>
      <c r="X62">
        <v>73</v>
      </c>
      <c r="Y62">
        <v>73</v>
      </c>
      <c r="Z62">
        <v>73</v>
      </c>
      <c r="AA62">
        <v>73</v>
      </c>
      <c r="AB62">
        <v>73</v>
      </c>
      <c r="AC62">
        <v>73</v>
      </c>
      <c r="AD62">
        <v>73</v>
      </c>
      <c r="AE62">
        <v>73</v>
      </c>
      <c r="AF62">
        <v>73</v>
      </c>
      <c r="AG62">
        <v>73</v>
      </c>
      <c r="AH62">
        <v>73</v>
      </c>
      <c r="AI62">
        <v>73</v>
      </c>
      <c r="AJ62">
        <v>73</v>
      </c>
      <c r="AK62">
        <v>73</v>
      </c>
      <c r="AL62">
        <v>73</v>
      </c>
      <c r="AM62">
        <v>73</v>
      </c>
      <c r="AN62">
        <v>73</v>
      </c>
      <c r="AO62">
        <v>73</v>
      </c>
      <c r="AP62">
        <v>73</v>
      </c>
      <c r="AQ62">
        <v>73</v>
      </c>
      <c r="AR62">
        <v>73</v>
      </c>
      <c r="AS62">
        <v>72</v>
      </c>
      <c r="AT62">
        <v>72</v>
      </c>
      <c r="AU62">
        <v>72</v>
      </c>
      <c r="AV62">
        <v>72</v>
      </c>
      <c r="AW62">
        <v>72</v>
      </c>
      <c r="AX62">
        <v>72</v>
      </c>
    </row>
    <row r="63" spans="1:50" x14ac:dyDescent="0.25">
      <c r="A63">
        <v>9</v>
      </c>
      <c r="B63" t="s">
        <v>372</v>
      </c>
      <c r="C63">
        <v>60</v>
      </c>
      <c r="D63" t="s">
        <v>239</v>
      </c>
      <c r="E63">
        <v>3</v>
      </c>
      <c r="F63" t="s">
        <v>240</v>
      </c>
      <c r="G63">
        <v>69</v>
      </c>
      <c r="H63">
        <v>69</v>
      </c>
      <c r="I63">
        <v>69</v>
      </c>
      <c r="J63">
        <v>69</v>
      </c>
      <c r="K63">
        <v>69</v>
      </c>
      <c r="L63">
        <v>69</v>
      </c>
      <c r="M63">
        <v>69</v>
      </c>
      <c r="N63">
        <v>69</v>
      </c>
      <c r="O63">
        <v>69</v>
      </c>
      <c r="P63">
        <v>69</v>
      </c>
      <c r="Q63">
        <v>69</v>
      </c>
      <c r="R63">
        <v>69</v>
      </c>
      <c r="S63">
        <v>69</v>
      </c>
      <c r="T63">
        <v>69</v>
      </c>
      <c r="U63">
        <v>69</v>
      </c>
      <c r="V63">
        <v>69</v>
      </c>
      <c r="W63">
        <v>69</v>
      </c>
      <c r="X63">
        <v>69</v>
      </c>
      <c r="Y63">
        <v>69</v>
      </c>
      <c r="Z63">
        <v>69</v>
      </c>
      <c r="AA63">
        <v>69</v>
      </c>
      <c r="AB63">
        <v>69</v>
      </c>
      <c r="AC63">
        <v>69</v>
      </c>
      <c r="AD63">
        <v>69</v>
      </c>
      <c r="AE63">
        <v>69</v>
      </c>
      <c r="AF63">
        <v>69</v>
      </c>
      <c r="AG63">
        <v>69</v>
      </c>
      <c r="AH63">
        <v>69</v>
      </c>
      <c r="AI63">
        <v>69</v>
      </c>
      <c r="AJ63">
        <v>69</v>
      </c>
      <c r="AK63">
        <v>69</v>
      </c>
      <c r="AL63">
        <v>69</v>
      </c>
      <c r="AM63">
        <v>69</v>
      </c>
      <c r="AN63">
        <v>69</v>
      </c>
      <c r="AO63">
        <v>69</v>
      </c>
      <c r="AP63">
        <v>69</v>
      </c>
      <c r="AQ63">
        <v>69</v>
      </c>
      <c r="AR63">
        <v>69</v>
      </c>
      <c r="AS63">
        <v>69</v>
      </c>
      <c r="AT63">
        <v>69</v>
      </c>
      <c r="AU63">
        <v>69</v>
      </c>
      <c r="AV63">
        <v>69</v>
      </c>
      <c r="AW63">
        <v>69</v>
      </c>
      <c r="AX63">
        <v>69</v>
      </c>
    </row>
    <row r="64" spans="1:50" x14ac:dyDescent="0.25">
      <c r="A64">
        <v>13</v>
      </c>
      <c r="B64" t="s">
        <v>133</v>
      </c>
      <c r="C64">
        <v>12</v>
      </c>
      <c r="D64" t="s">
        <v>133</v>
      </c>
      <c r="E64">
        <v>1</v>
      </c>
      <c r="F64" t="s">
        <v>98</v>
      </c>
      <c r="G64">
        <v>124</v>
      </c>
      <c r="H64">
        <v>125</v>
      </c>
      <c r="I64">
        <v>123</v>
      </c>
      <c r="J64">
        <v>135</v>
      </c>
      <c r="K64">
        <v>127</v>
      </c>
      <c r="L64">
        <v>129</v>
      </c>
      <c r="M64">
        <v>131</v>
      </c>
      <c r="N64">
        <v>120</v>
      </c>
      <c r="O64">
        <v>128</v>
      </c>
      <c r="P64">
        <v>128</v>
      </c>
      <c r="Q64">
        <v>130</v>
      </c>
      <c r="R64">
        <v>113</v>
      </c>
      <c r="S64">
        <v>96</v>
      </c>
      <c r="T64">
        <v>103</v>
      </c>
      <c r="U64">
        <v>102</v>
      </c>
      <c r="V64">
        <v>112</v>
      </c>
      <c r="W64">
        <v>124</v>
      </c>
      <c r="X64">
        <v>136</v>
      </c>
      <c r="Y64">
        <v>131</v>
      </c>
      <c r="Z64">
        <v>133</v>
      </c>
      <c r="AA64">
        <v>127</v>
      </c>
      <c r="AB64">
        <v>135</v>
      </c>
      <c r="AC64">
        <v>154</v>
      </c>
      <c r="AD64">
        <v>109</v>
      </c>
      <c r="AE64">
        <v>118</v>
      </c>
      <c r="AF64">
        <v>125</v>
      </c>
      <c r="AG64">
        <v>116</v>
      </c>
      <c r="AH64">
        <v>124</v>
      </c>
      <c r="AI64">
        <v>109</v>
      </c>
      <c r="AJ64">
        <v>118</v>
      </c>
      <c r="AK64">
        <v>149</v>
      </c>
      <c r="AL64">
        <v>132</v>
      </c>
      <c r="AM64">
        <v>138</v>
      </c>
      <c r="AN64">
        <v>115</v>
      </c>
      <c r="AO64">
        <v>115</v>
      </c>
      <c r="AP64">
        <v>100</v>
      </c>
      <c r="AQ64">
        <v>104</v>
      </c>
      <c r="AR64">
        <v>98</v>
      </c>
      <c r="AS64">
        <v>108</v>
      </c>
      <c r="AT64">
        <v>120</v>
      </c>
      <c r="AU64">
        <v>115</v>
      </c>
      <c r="AV64">
        <v>116</v>
      </c>
      <c r="AW64">
        <v>100</v>
      </c>
      <c r="AX64">
        <v>134</v>
      </c>
    </row>
    <row r="65" spans="1:50" x14ac:dyDescent="0.25">
      <c r="A65">
        <v>1</v>
      </c>
      <c r="B65" t="s">
        <v>97</v>
      </c>
      <c r="C65">
        <v>11</v>
      </c>
      <c r="D65" t="s">
        <v>97</v>
      </c>
      <c r="E65">
        <v>1</v>
      </c>
      <c r="F65" t="s">
        <v>98</v>
      </c>
      <c r="G65">
        <v>116</v>
      </c>
      <c r="H65">
        <v>108</v>
      </c>
      <c r="I65">
        <v>106</v>
      </c>
      <c r="J65">
        <v>106</v>
      </c>
      <c r="K65">
        <v>105</v>
      </c>
      <c r="L65">
        <v>105</v>
      </c>
      <c r="M65">
        <v>106</v>
      </c>
      <c r="N65">
        <v>107</v>
      </c>
      <c r="O65">
        <v>105</v>
      </c>
      <c r="P65">
        <v>107</v>
      </c>
      <c r="Q65">
        <v>108</v>
      </c>
      <c r="R65">
        <v>106</v>
      </c>
      <c r="S65">
        <v>109</v>
      </c>
      <c r="T65">
        <v>105</v>
      </c>
      <c r="U65">
        <v>111</v>
      </c>
      <c r="V65">
        <v>108</v>
      </c>
      <c r="W65">
        <v>111</v>
      </c>
      <c r="X65">
        <v>109</v>
      </c>
      <c r="Y65">
        <v>107</v>
      </c>
      <c r="Z65">
        <v>107</v>
      </c>
      <c r="AA65">
        <v>106</v>
      </c>
      <c r="AB65">
        <v>105</v>
      </c>
      <c r="AC65">
        <v>107</v>
      </c>
      <c r="AD65">
        <v>112</v>
      </c>
      <c r="AE65">
        <v>105</v>
      </c>
      <c r="AF65">
        <v>105</v>
      </c>
      <c r="AG65">
        <v>6</v>
      </c>
      <c r="AH65">
        <v>6</v>
      </c>
      <c r="AI65">
        <v>6</v>
      </c>
      <c r="AJ65">
        <v>6</v>
      </c>
      <c r="AK65">
        <v>6</v>
      </c>
      <c r="AL65">
        <v>6</v>
      </c>
      <c r="AM65">
        <v>6</v>
      </c>
      <c r="AN65">
        <v>6</v>
      </c>
      <c r="AO65">
        <v>6</v>
      </c>
      <c r="AP65">
        <v>6</v>
      </c>
      <c r="AQ65">
        <v>6</v>
      </c>
      <c r="AR65">
        <v>6</v>
      </c>
      <c r="AS65">
        <v>6</v>
      </c>
      <c r="AT65">
        <v>6</v>
      </c>
      <c r="AU65">
        <v>6</v>
      </c>
      <c r="AV65">
        <v>6</v>
      </c>
      <c r="AW65">
        <v>6</v>
      </c>
      <c r="AX65">
        <v>6</v>
      </c>
    </row>
    <row r="66" spans="1:50" x14ac:dyDescent="0.25">
      <c r="A66">
        <v>1</v>
      </c>
      <c r="B66" t="s">
        <v>97</v>
      </c>
      <c r="C66">
        <v>11</v>
      </c>
      <c r="D66" t="s">
        <v>97</v>
      </c>
      <c r="E66">
        <v>1</v>
      </c>
      <c r="F66" t="s">
        <v>98</v>
      </c>
      <c r="G66">
        <v>268</v>
      </c>
      <c r="H66">
        <v>270</v>
      </c>
      <c r="I66">
        <v>264</v>
      </c>
      <c r="J66">
        <v>261</v>
      </c>
      <c r="K66">
        <v>253</v>
      </c>
      <c r="L66">
        <v>244</v>
      </c>
      <c r="M66">
        <v>248</v>
      </c>
      <c r="N66">
        <v>249</v>
      </c>
      <c r="O66">
        <v>255</v>
      </c>
      <c r="P66">
        <v>263</v>
      </c>
      <c r="Q66">
        <v>250</v>
      </c>
      <c r="R66">
        <v>250</v>
      </c>
      <c r="S66">
        <v>249</v>
      </c>
      <c r="T66">
        <v>245</v>
      </c>
      <c r="U66">
        <v>248</v>
      </c>
      <c r="V66">
        <v>246</v>
      </c>
      <c r="W66">
        <v>248</v>
      </c>
      <c r="X66">
        <v>247</v>
      </c>
      <c r="Y66">
        <v>221</v>
      </c>
      <c r="Z66">
        <v>246</v>
      </c>
      <c r="AA66">
        <v>257</v>
      </c>
      <c r="AB66">
        <v>244</v>
      </c>
      <c r="AC66">
        <v>251</v>
      </c>
      <c r="AD66">
        <v>251</v>
      </c>
      <c r="AE66">
        <v>251</v>
      </c>
      <c r="AF66">
        <v>256</v>
      </c>
      <c r="AG66">
        <v>252</v>
      </c>
      <c r="AH66">
        <v>251</v>
      </c>
      <c r="AI66">
        <v>245</v>
      </c>
      <c r="AJ66">
        <v>248</v>
      </c>
      <c r="AK66">
        <v>246</v>
      </c>
      <c r="AL66">
        <v>244</v>
      </c>
      <c r="AM66">
        <v>241</v>
      </c>
      <c r="AN66">
        <v>240</v>
      </c>
      <c r="AO66">
        <v>240</v>
      </c>
      <c r="AP66">
        <v>243</v>
      </c>
      <c r="AQ66">
        <v>242</v>
      </c>
      <c r="AR66">
        <v>238</v>
      </c>
      <c r="AS66">
        <v>239</v>
      </c>
      <c r="AT66">
        <v>234</v>
      </c>
      <c r="AU66">
        <v>235</v>
      </c>
      <c r="AV66">
        <v>237</v>
      </c>
      <c r="AW66">
        <v>242</v>
      </c>
      <c r="AX66">
        <v>243</v>
      </c>
    </row>
    <row r="67" spans="1:50" x14ac:dyDescent="0.25">
      <c r="A67">
        <v>5</v>
      </c>
      <c r="B67" t="s">
        <v>386</v>
      </c>
      <c r="C67">
        <v>50</v>
      </c>
      <c r="D67" t="s">
        <v>387</v>
      </c>
      <c r="E67">
        <v>3</v>
      </c>
      <c r="F67" t="s">
        <v>240</v>
      </c>
      <c r="G67">
        <v>228</v>
      </c>
      <c r="H67">
        <v>226</v>
      </c>
      <c r="I67">
        <v>230</v>
      </c>
      <c r="J67">
        <v>227</v>
      </c>
      <c r="K67">
        <v>232</v>
      </c>
      <c r="L67">
        <v>238</v>
      </c>
      <c r="M67">
        <v>238</v>
      </c>
      <c r="N67">
        <v>234</v>
      </c>
      <c r="O67">
        <v>233</v>
      </c>
      <c r="P67">
        <v>234</v>
      </c>
      <c r="Q67">
        <v>232</v>
      </c>
      <c r="R67">
        <v>231</v>
      </c>
      <c r="S67">
        <v>231</v>
      </c>
      <c r="T67">
        <v>226</v>
      </c>
      <c r="U67">
        <v>226</v>
      </c>
      <c r="V67">
        <v>227</v>
      </c>
      <c r="W67">
        <v>223</v>
      </c>
      <c r="X67">
        <v>224</v>
      </c>
      <c r="Y67">
        <v>222</v>
      </c>
      <c r="Z67">
        <v>231</v>
      </c>
      <c r="AA67">
        <v>233</v>
      </c>
      <c r="AB67">
        <v>226</v>
      </c>
      <c r="AC67">
        <v>214</v>
      </c>
      <c r="AD67">
        <v>218</v>
      </c>
      <c r="AE67">
        <v>212</v>
      </c>
      <c r="AF67">
        <v>218</v>
      </c>
      <c r="AG67">
        <v>224</v>
      </c>
      <c r="AH67">
        <v>224</v>
      </c>
      <c r="AI67">
        <v>222</v>
      </c>
      <c r="AJ67">
        <v>227</v>
      </c>
      <c r="AK67">
        <v>221</v>
      </c>
      <c r="AL67">
        <v>217</v>
      </c>
      <c r="AM67">
        <v>220</v>
      </c>
      <c r="AN67">
        <v>214</v>
      </c>
      <c r="AO67">
        <v>212</v>
      </c>
      <c r="AP67">
        <v>214</v>
      </c>
      <c r="AQ67">
        <v>214</v>
      </c>
      <c r="AR67">
        <v>193</v>
      </c>
      <c r="AS67">
        <v>212</v>
      </c>
      <c r="AT67">
        <v>212</v>
      </c>
      <c r="AU67">
        <v>214</v>
      </c>
      <c r="AV67">
        <v>215</v>
      </c>
      <c r="AW67">
        <v>213</v>
      </c>
      <c r="AX67">
        <v>211</v>
      </c>
    </row>
    <row r="68" spans="1:50" x14ac:dyDescent="0.25">
      <c r="A68">
        <v>1</v>
      </c>
      <c r="B68" t="s">
        <v>97</v>
      </c>
      <c r="C68">
        <v>11</v>
      </c>
      <c r="D68" t="s">
        <v>97</v>
      </c>
      <c r="E68">
        <v>1</v>
      </c>
      <c r="F68" t="s">
        <v>98</v>
      </c>
      <c r="G68">
        <v>35</v>
      </c>
      <c r="H68">
        <v>36</v>
      </c>
      <c r="I68">
        <v>36</v>
      </c>
      <c r="J68">
        <v>37</v>
      </c>
      <c r="K68">
        <v>36</v>
      </c>
      <c r="L68">
        <v>38</v>
      </c>
      <c r="M68">
        <v>36</v>
      </c>
      <c r="N68">
        <v>36</v>
      </c>
      <c r="O68">
        <v>31</v>
      </c>
      <c r="P68">
        <v>31</v>
      </c>
      <c r="Q68">
        <v>32</v>
      </c>
      <c r="R68">
        <v>30</v>
      </c>
      <c r="S68">
        <v>30</v>
      </c>
      <c r="T68">
        <v>30</v>
      </c>
      <c r="U68">
        <v>30</v>
      </c>
      <c r="V68">
        <v>30</v>
      </c>
      <c r="W68">
        <v>31</v>
      </c>
      <c r="X68">
        <v>30</v>
      </c>
      <c r="Y68">
        <v>29</v>
      </c>
      <c r="Z68">
        <v>30</v>
      </c>
      <c r="AA68">
        <v>30</v>
      </c>
      <c r="AB68">
        <v>30</v>
      </c>
      <c r="AC68">
        <v>29</v>
      </c>
      <c r="AD68">
        <v>30</v>
      </c>
      <c r="AE68">
        <v>30</v>
      </c>
      <c r="AF68">
        <v>4</v>
      </c>
      <c r="AG68">
        <v>3</v>
      </c>
      <c r="AH68">
        <v>7</v>
      </c>
      <c r="AI68">
        <v>7</v>
      </c>
      <c r="AJ68">
        <v>6</v>
      </c>
      <c r="AK68">
        <v>6</v>
      </c>
      <c r="AL68">
        <v>7</v>
      </c>
      <c r="AM68">
        <v>6</v>
      </c>
      <c r="AN68">
        <v>6</v>
      </c>
      <c r="AO68">
        <v>7</v>
      </c>
      <c r="AP68">
        <v>8</v>
      </c>
      <c r="AQ68">
        <v>5</v>
      </c>
      <c r="AR68">
        <v>4</v>
      </c>
      <c r="AS68">
        <v>8</v>
      </c>
      <c r="AT68">
        <v>5</v>
      </c>
      <c r="AU68">
        <v>5</v>
      </c>
      <c r="AV68">
        <v>9</v>
      </c>
      <c r="AW68">
        <v>7</v>
      </c>
      <c r="AX68">
        <v>6</v>
      </c>
    </row>
    <row r="69" spans="1:50" x14ac:dyDescent="0.25">
      <c r="A69">
        <v>1</v>
      </c>
      <c r="B69" t="s">
        <v>97</v>
      </c>
      <c r="C69">
        <v>11</v>
      </c>
      <c r="D69" t="s">
        <v>97</v>
      </c>
      <c r="E69">
        <v>1</v>
      </c>
      <c r="F69" t="s">
        <v>98</v>
      </c>
      <c r="G69">
        <v>82</v>
      </c>
      <c r="H69">
        <v>82</v>
      </c>
      <c r="I69">
        <v>81</v>
      </c>
      <c r="J69">
        <v>82</v>
      </c>
      <c r="K69">
        <v>82</v>
      </c>
      <c r="L69">
        <v>82</v>
      </c>
      <c r="M69">
        <v>82</v>
      </c>
      <c r="N69">
        <v>82</v>
      </c>
      <c r="O69">
        <v>73</v>
      </c>
      <c r="P69">
        <v>73</v>
      </c>
      <c r="Q69">
        <v>73</v>
      </c>
      <c r="R69">
        <v>74</v>
      </c>
      <c r="S69">
        <v>73</v>
      </c>
      <c r="T69">
        <v>73</v>
      </c>
      <c r="U69">
        <v>73</v>
      </c>
      <c r="V69">
        <v>73</v>
      </c>
      <c r="W69">
        <v>73</v>
      </c>
      <c r="X69">
        <v>73</v>
      </c>
      <c r="Y69">
        <v>73</v>
      </c>
      <c r="Z69">
        <v>73</v>
      </c>
      <c r="AA69">
        <v>73</v>
      </c>
      <c r="AB69">
        <v>73</v>
      </c>
      <c r="AC69">
        <v>73</v>
      </c>
      <c r="AD69">
        <v>73</v>
      </c>
      <c r="AE69">
        <v>31</v>
      </c>
      <c r="AF69">
        <v>31</v>
      </c>
      <c r="AG69">
        <v>32</v>
      </c>
      <c r="AH69">
        <v>32</v>
      </c>
      <c r="AI69">
        <v>31</v>
      </c>
      <c r="AJ69">
        <v>30</v>
      </c>
      <c r="AK69">
        <v>29</v>
      </c>
      <c r="AL69">
        <v>30</v>
      </c>
      <c r="AM69">
        <v>29</v>
      </c>
      <c r="AN69">
        <v>31</v>
      </c>
      <c r="AO69">
        <v>29</v>
      </c>
      <c r="AP69">
        <v>29</v>
      </c>
      <c r="AQ69">
        <v>28</v>
      </c>
      <c r="AR69">
        <v>32</v>
      </c>
      <c r="AS69">
        <v>31</v>
      </c>
      <c r="AT69">
        <v>34</v>
      </c>
      <c r="AU69">
        <v>34</v>
      </c>
      <c r="AV69">
        <v>33</v>
      </c>
      <c r="AW69">
        <v>33</v>
      </c>
      <c r="AX69">
        <v>34</v>
      </c>
    </row>
    <row r="70" spans="1:50" x14ac:dyDescent="0.25">
      <c r="A70">
        <v>1</v>
      </c>
      <c r="B70" t="s">
        <v>97</v>
      </c>
      <c r="C70">
        <v>11</v>
      </c>
      <c r="D70" t="s">
        <v>97</v>
      </c>
      <c r="E70">
        <v>1</v>
      </c>
      <c r="F70" t="s">
        <v>98</v>
      </c>
      <c r="G70">
        <v>66</v>
      </c>
      <c r="H70">
        <v>63</v>
      </c>
      <c r="I70">
        <v>65</v>
      </c>
      <c r="J70">
        <v>69</v>
      </c>
      <c r="K70">
        <v>65</v>
      </c>
      <c r="L70">
        <v>68</v>
      </c>
      <c r="M70">
        <v>69</v>
      </c>
      <c r="N70">
        <v>67</v>
      </c>
      <c r="O70">
        <v>69</v>
      </c>
      <c r="P70">
        <v>66</v>
      </c>
      <c r="Q70">
        <v>67</v>
      </c>
      <c r="R70">
        <v>64</v>
      </c>
      <c r="S70">
        <v>71</v>
      </c>
      <c r="T70">
        <v>67</v>
      </c>
      <c r="U70">
        <v>64</v>
      </c>
      <c r="V70">
        <v>67</v>
      </c>
      <c r="W70">
        <v>65</v>
      </c>
      <c r="X70">
        <v>70</v>
      </c>
      <c r="Y70">
        <v>68</v>
      </c>
      <c r="Z70">
        <v>65</v>
      </c>
      <c r="AA70">
        <v>71</v>
      </c>
      <c r="AB70">
        <v>65</v>
      </c>
      <c r="AC70">
        <v>65</v>
      </c>
      <c r="AD70">
        <v>62</v>
      </c>
      <c r="AE70">
        <v>65</v>
      </c>
      <c r="AF70">
        <v>65</v>
      </c>
      <c r="AG70">
        <v>63</v>
      </c>
      <c r="AH70">
        <v>64</v>
      </c>
      <c r="AI70">
        <v>67</v>
      </c>
      <c r="AJ70">
        <v>67</v>
      </c>
      <c r="AK70">
        <v>64</v>
      </c>
      <c r="AL70">
        <v>62</v>
      </c>
      <c r="AM70">
        <v>58</v>
      </c>
      <c r="AN70">
        <v>58</v>
      </c>
      <c r="AO70">
        <v>63</v>
      </c>
      <c r="AP70">
        <v>57</v>
      </c>
      <c r="AQ70">
        <v>58</v>
      </c>
      <c r="AR70">
        <v>55</v>
      </c>
      <c r="AS70">
        <v>58</v>
      </c>
      <c r="AT70">
        <v>58</v>
      </c>
      <c r="AU70">
        <v>62</v>
      </c>
      <c r="AV70">
        <v>58</v>
      </c>
      <c r="AW70">
        <v>62</v>
      </c>
      <c r="AX70">
        <v>57</v>
      </c>
    </row>
    <row r="71" spans="1:50" x14ac:dyDescent="0.25">
      <c r="A71">
        <v>1</v>
      </c>
      <c r="B71" t="s">
        <v>97</v>
      </c>
      <c r="C71">
        <v>11</v>
      </c>
      <c r="D71" t="s">
        <v>97</v>
      </c>
      <c r="E71">
        <v>1</v>
      </c>
      <c r="F71" t="s">
        <v>98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3</v>
      </c>
      <c r="AB71">
        <v>3</v>
      </c>
      <c r="AC71">
        <v>3</v>
      </c>
      <c r="AD71">
        <v>3</v>
      </c>
      <c r="AE71">
        <v>3</v>
      </c>
      <c r="AF71">
        <v>3</v>
      </c>
      <c r="AG71">
        <v>3</v>
      </c>
      <c r="AH71">
        <v>3</v>
      </c>
      <c r="AI71">
        <v>3</v>
      </c>
      <c r="AJ71">
        <v>3</v>
      </c>
      <c r="AK71">
        <v>3</v>
      </c>
      <c r="AL71">
        <v>3</v>
      </c>
      <c r="AM71">
        <v>3</v>
      </c>
      <c r="AN71">
        <v>3</v>
      </c>
      <c r="AO71">
        <v>3</v>
      </c>
      <c r="AP71">
        <v>3</v>
      </c>
      <c r="AQ71">
        <v>3</v>
      </c>
      <c r="AR71">
        <v>3</v>
      </c>
      <c r="AS71">
        <v>3</v>
      </c>
      <c r="AT71">
        <v>3</v>
      </c>
      <c r="AU71">
        <v>3</v>
      </c>
      <c r="AV71">
        <v>3</v>
      </c>
      <c r="AW71">
        <v>3</v>
      </c>
      <c r="AX71">
        <v>5</v>
      </c>
    </row>
    <row r="72" spans="1:50" x14ac:dyDescent="0.25">
      <c r="A72">
        <v>1</v>
      </c>
      <c r="B72" t="s">
        <v>97</v>
      </c>
      <c r="C72">
        <v>11</v>
      </c>
      <c r="D72" t="s">
        <v>97</v>
      </c>
      <c r="E72">
        <v>1</v>
      </c>
      <c r="F72" t="s">
        <v>98</v>
      </c>
      <c r="G72">
        <v>41</v>
      </c>
      <c r="H72">
        <v>41</v>
      </c>
      <c r="I72">
        <v>41</v>
      </c>
      <c r="J72">
        <v>31</v>
      </c>
      <c r="K72">
        <v>32</v>
      </c>
      <c r="L72">
        <v>32</v>
      </c>
      <c r="M72">
        <v>32</v>
      </c>
      <c r="N72">
        <v>32</v>
      </c>
      <c r="O72">
        <v>33</v>
      </c>
      <c r="P72">
        <v>32</v>
      </c>
      <c r="Q72">
        <v>32</v>
      </c>
      <c r="R72">
        <v>32</v>
      </c>
      <c r="S72">
        <v>32</v>
      </c>
      <c r="T72">
        <v>32</v>
      </c>
      <c r="U72">
        <v>32</v>
      </c>
      <c r="V72">
        <v>33</v>
      </c>
      <c r="W72">
        <v>33</v>
      </c>
      <c r="X72">
        <v>33</v>
      </c>
      <c r="Y72">
        <v>34</v>
      </c>
      <c r="Z72">
        <v>33</v>
      </c>
      <c r="AA72">
        <v>34</v>
      </c>
      <c r="AB72">
        <v>34</v>
      </c>
      <c r="AC72">
        <v>34</v>
      </c>
      <c r="AD72">
        <v>34</v>
      </c>
      <c r="AE72">
        <v>33</v>
      </c>
      <c r="AF72">
        <v>34</v>
      </c>
      <c r="AG72">
        <v>34</v>
      </c>
      <c r="AH72">
        <v>33</v>
      </c>
      <c r="AI72">
        <v>33</v>
      </c>
      <c r="AJ72">
        <v>34</v>
      </c>
      <c r="AK72">
        <v>34</v>
      </c>
      <c r="AL72">
        <v>33</v>
      </c>
      <c r="AM72">
        <v>33</v>
      </c>
      <c r="AN72">
        <v>33</v>
      </c>
      <c r="AO72">
        <v>33</v>
      </c>
      <c r="AP72">
        <v>33</v>
      </c>
      <c r="AQ72">
        <v>33</v>
      </c>
      <c r="AR72">
        <v>34</v>
      </c>
      <c r="AS72">
        <v>33</v>
      </c>
      <c r="AT72">
        <v>33</v>
      </c>
      <c r="AU72">
        <v>33</v>
      </c>
      <c r="AV72">
        <v>33</v>
      </c>
      <c r="AW72">
        <v>33</v>
      </c>
      <c r="AX72">
        <v>33</v>
      </c>
    </row>
    <row r="73" spans="1:50" x14ac:dyDescent="0.25">
      <c r="A73">
        <v>1</v>
      </c>
      <c r="B73" t="s">
        <v>97</v>
      </c>
      <c r="C73">
        <v>11</v>
      </c>
      <c r="D73" t="s">
        <v>97</v>
      </c>
      <c r="E73">
        <v>1</v>
      </c>
      <c r="F73" t="s">
        <v>98</v>
      </c>
      <c r="G73">
        <v>15</v>
      </c>
      <c r="H73">
        <v>14</v>
      </c>
      <c r="I73">
        <v>14</v>
      </c>
      <c r="J73">
        <v>15</v>
      </c>
      <c r="K73">
        <v>14</v>
      </c>
      <c r="L73">
        <v>14</v>
      </c>
      <c r="M73">
        <v>13</v>
      </c>
      <c r="N73">
        <v>14</v>
      </c>
      <c r="O73">
        <v>14</v>
      </c>
      <c r="P73">
        <v>14</v>
      </c>
      <c r="Q73">
        <v>15</v>
      </c>
      <c r="R73">
        <v>13</v>
      </c>
      <c r="S73">
        <v>13</v>
      </c>
      <c r="T73">
        <v>14</v>
      </c>
      <c r="U73">
        <v>13</v>
      </c>
      <c r="V73">
        <v>14</v>
      </c>
      <c r="W73">
        <v>14</v>
      </c>
      <c r="X73">
        <v>13</v>
      </c>
      <c r="Y73">
        <v>13</v>
      </c>
      <c r="Z73">
        <v>14</v>
      </c>
      <c r="AA73">
        <v>13</v>
      </c>
      <c r="AB73">
        <v>13</v>
      </c>
      <c r="AC73">
        <v>13</v>
      </c>
      <c r="AD73">
        <v>15</v>
      </c>
      <c r="AE73">
        <v>13</v>
      </c>
      <c r="AF73">
        <v>13</v>
      </c>
      <c r="AG73">
        <v>13</v>
      </c>
      <c r="AH73">
        <v>13</v>
      </c>
      <c r="AI73">
        <v>13</v>
      </c>
      <c r="AJ73">
        <v>13</v>
      </c>
      <c r="AK73">
        <v>13</v>
      </c>
      <c r="AL73">
        <v>13</v>
      </c>
      <c r="AM73">
        <v>13</v>
      </c>
      <c r="AN73">
        <v>13</v>
      </c>
      <c r="AO73">
        <v>12</v>
      </c>
      <c r="AP73">
        <v>12</v>
      </c>
      <c r="AQ73">
        <v>12</v>
      </c>
      <c r="AR73">
        <v>12</v>
      </c>
      <c r="AS73">
        <v>12</v>
      </c>
      <c r="AT73">
        <v>13</v>
      </c>
      <c r="AU73">
        <v>12</v>
      </c>
      <c r="AV73">
        <v>12</v>
      </c>
      <c r="AW73">
        <v>13</v>
      </c>
      <c r="AX73">
        <v>18</v>
      </c>
    </row>
    <row r="74" spans="1:50" x14ac:dyDescent="0.25">
      <c r="A74">
        <v>1</v>
      </c>
      <c r="B74" t="s">
        <v>97</v>
      </c>
      <c r="C74">
        <v>11</v>
      </c>
      <c r="D74" t="s">
        <v>97</v>
      </c>
      <c r="E74">
        <v>1</v>
      </c>
      <c r="F74" t="s">
        <v>98</v>
      </c>
      <c r="G74">
        <v>81</v>
      </c>
      <c r="H74">
        <v>81</v>
      </c>
      <c r="I74">
        <v>79</v>
      </c>
      <c r="J74">
        <v>80</v>
      </c>
      <c r="K74">
        <v>80</v>
      </c>
      <c r="L74">
        <v>80</v>
      </c>
      <c r="M74">
        <v>80</v>
      </c>
      <c r="N74">
        <v>80</v>
      </c>
      <c r="O74">
        <v>71</v>
      </c>
      <c r="P74">
        <v>71</v>
      </c>
      <c r="Q74">
        <v>71</v>
      </c>
      <c r="R74">
        <v>71</v>
      </c>
      <c r="S74">
        <v>71</v>
      </c>
      <c r="T74">
        <v>71</v>
      </c>
      <c r="U74">
        <v>71</v>
      </c>
      <c r="V74">
        <v>71</v>
      </c>
      <c r="W74">
        <v>71</v>
      </c>
      <c r="X74">
        <v>71</v>
      </c>
      <c r="Y74">
        <v>71</v>
      </c>
      <c r="Z74">
        <v>71</v>
      </c>
      <c r="AA74">
        <v>71</v>
      </c>
      <c r="AB74">
        <v>71</v>
      </c>
      <c r="AC74">
        <v>71</v>
      </c>
      <c r="AD74">
        <v>71</v>
      </c>
      <c r="AE74">
        <v>36</v>
      </c>
      <c r="AF74">
        <v>34</v>
      </c>
      <c r="AG74">
        <v>34</v>
      </c>
      <c r="AH74">
        <v>34</v>
      </c>
      <c r="AI74">
        <v>33</v>
      </c>
      <c r="AJ74">
        <v>33</v>
      </c>
      <c r="AK74">
        <v>32</v>
      </c>
      <c r="AL74">
        <v>33</v>
      </c>
      <c r="AM74">
        <v>33</v>
      </c>
      <c r="AN74">
        <v>33</v>
      </c>
      <c r="AO74">
        <v>32</v>
      </c>
      <c r="AP74">
        <v>32</v>
      </c>
      <c r="AQ74">
        <v>32</v>
      </c>
      <c r="AR74">
        <v>33</v>
      </c>
      <c r="AS74">
        <v>33</v>
      </c>
      <c r="AT74">
        <v>36</v>
      </c>
      <c r="AU74">
        <v>36</v>
      </c>
      <c r="AV74">
        <v>35</v>
      </c>
      <c r="AW74">
        <v>35</v>
      </c>
      <c r="AX74">
        <v>36</v>
      </c>
    </row>
    <row r="75" spans="1:50" x14ac:dyDescent="0.25">
      <c r="A75">
        <v>1</v>
      </c>
      <c r="B75" t="s">
        <v>97</v>
      </c>
      <c r="C75">
        <v>11</v>
      </c>
      <c r="D75" t="s">
        <v>97</v>
      </c>
      <c r="E75">
        <v>1</v>
      </c>
      <c r="F75" t="s">
        <v>98</v>
      </c>
      <c r="G75">
        <v>210</v>
      </c>
      <c r="H75">
        <v>198</v>
      </c>
      <c r="I75">
        <v>200</v>
      </c>
      <c r="J75">
        <v>206</v>
      </c>
      <c r="K75">
        <v>204</v>
      </c>
      <c r="L75">
        <v>205</v>
      </c>
      <c r="M75">
        <v>207</v>
      </c>
      <c r="N75">
        <v>207</v>
      </c>
      <c r="O75">
        <v>212</v>
      </c>
      <c r="P75">
        <v>211</v>
      </c>
      <c r="Q75">
        <v>209</v>
      </c>
      <c r="R75">
        <v>209</v>
      </c>
      <c r="S75">
        <v>210</v>
      </c>
      <c r="T75">
        <v>212</v>
      </c>
      <c r="U75">
        <v>214</v>
      </c>
      <c r="V75">
        <v>209</v>
      </c>
      <c r="W75">
        <v>214</v>
      </c>
      <c r="X75">
        <v>213</v>
      </c>
      <c r="Y75">
        <v>212</v>
      </c>
      <c r="Z75">
        <v>207</v>
      </c>
      <c r="AA75">
        <v>207</v>
      </c>
      <c r="AB75">
        <v>212</v>
      </c>
      <c r="AC75">
        <v>210</v>
      </c>
      <c r="AD75">
        <v>205</v>
      </c>
      <c r="AE75">
        <v>209</v>
      </c>
      <c r="AF75">
        <v>215</v>
      </c>
      <c r="AG75">
        <v>227</v>
      </c>
      <c r="AH75">
        <v>218</v>
      </c>
      <c r="AI75">
        <v>219</v>
      </c>
      <c r="AJ75">
        <v>217</v>
      </c>
      <c r="AK75">
        <v>219</v>
      </c>
      <c r="AL75">
        <v>221</v>
      </c>
      <c r="AM75">
        <v>224</v>
      </c>
      <c r="AN75">
        <v>222</v>
      </c>
      <c r="AO75">
        <v>222</v>
      </c>
      <c r="AP75">
        <v>223</v>
      </c>
      <c r="AQ75">
        <v>228</v>
      </c>
      <c r="AR75">
        <v>227</v>
      </c>
      <c r="AS75">
        <v>231</v>
      </c>
      <c r="AT75">
        <v>227</v>
      </c>
      <c r="AU75">
        <v>224</v>
      </c>
      <c r="AV75">
        <v>231</v>
      </c>
      <c r="AW75">
        <v>232</v>
      </c>
      <c r="AX75">
        <v>235</v>
      </c>
    </row>
    <row r="76" spans="1:50" x14ac:dyDescent="0.25">
      <c r="A76">
        <v>1</v>
      </c>
      <c r="B76" t="s">
        <v>97</v>
      </c>
      <c r="C76">
        <v>11</v>
      </c>
      <c r="D76" t="s">
        <v>97</v>
      </c>
      <c r="E76">
        <v>1</v>
      </c>
      <c r="F76" t="s">
        <v>98</v>
      </c>
      <c r="G76">
        <v>141</v>
      </c>
      <c r="H76">
        <v>138</v>
      </c>
      <c r="I76">
        <v>139</v>
      </c>
      <c r="J76">
        <v>140</v>
      </c>
      <c r="K76">
        <v>140</v>
      </c>
      <c r="L76">
        <v>137</v>
      </c>
      <c r="M76">
        <v>142</v>
      </c>
      <c r="N76">
        <v>145</v>
      </c>
      <c r="O76">
        <v>120</v>
      </c>
      <c r="P76">
        <v>126</v>
      </c>
      <c r="Q76">
        <v>129</v>
      </c>
      <c r="R76">
        <v>125</v>
      </c>
      <c r="S76">
        <v>125</v>
      </c>
      <c r="T76">
        <v>128</v>
      </c>
      <c r="U76">
        <v>124</v>
      </c>
      <c r="V76">
        <v>123</v>
      </c>
      <c r="W76">
        <v>125</v>
      </c>
      <c r="X76">
        <v>125</v>
      </c>
      <c r="Y76">
        <v>128</v>
      </c>
      <c r="Z76">
        <v>123</v>
      </c>
      <c r="AA76">
        <v>122</v>
      </c>
      <c r="AB76">
        <v>124</v>
      </c>
      <c r="AC76">
        <v>122</v>
      </c>
      <c r="AD76">
        <v>123</v>
      </c>
      <c r="AE76">
        <v>122</v>
      </c>
      <c r="AF76">
        <v>125</v>
      </c>
      <c r="AG76">
        <v>124</v>
      </c>
      <c r="AH76">
        <v>132</v>
      </c>
      <c r="AI76">
        <v>132</v>
      </c>
      <c r="AJ76">
        <v>125</v>
      </c>
      <c r="AK76">
        <v>122</v>
      </c>
      <c r="AL76">
        <v>120</v>
      </c>
      <c r="AM76">
        <v>126</v>
      </c>
      <c r="AN76">
        <v>119</v>
      </c>
      <c r="AO76">
        <v>124</v>
      </c>
      <c r="AP76">
        <v>128</v>
      </c>
      <c r="AQ76">
        <v>121</v>
      </c>
      <c r="AR76">
        <v>125</v>
      </c>
      <c r="AS76">
        <v>127</v>
      </c>
      <c r="AT76">
        <v>124</v>
      </c>
      <c r="AU76">
        <v>138</v>
      </c>
      <c r="AV76">
        <v>131</v>
      </c>
      <c r="AW76">
        <v>125</v>
      </c>
      <c r="AX76">
        <v>128</v>
      </c>
    </row>
    <row r="77" spans="1:50" x14ac:dyDescent="0.25">
      <c r="A77">
        <v>1</v>
      </c>
      <c r="B77" t="s">
        <v>97</v>
      </c>
      <c r="C77">
        <v>11</v>
      </c>
      <c r="D77" t="s">
        <v>97</v>
      </c>
      <c r="E77">
        <v>1</v>
      </c>
      <c r="F77" t="s">
        <v>98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6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>
        <v>1</v>
      </c>
      <c r="B78" t="s">
        <v>97</v>
      </c>
      <c r="C78">
        <v>11</v>
      </c>
      <c r="D78" t="s">
        <v>97</v>
      </c>
      <c r="E78">
        <v>1</v>
      </c>
      <c r="F78" t="s">
        <v>98</v>
      </c>
      <c r="G78">
        <v>81</v>
      </c>
      <c r="H78">
        <v>81</v>
      </c>
      <c r="I78">
        <v>80</v>
      </c>
      <c r="J78">
        <v>80</v>
      </c>
      <c r="K78">
        <v>80</v>
      </c>
      <c r="L78">
        <v>80</v>
      </c>
      <c r="M78">
        <v>80</v>
      </c>
      <c r="N78">
        <v>80</v>
      </c>
      <c r="O78">
        <v>71</v>
      </c>
      <c r="P78">
        <v>71</v>
      </c>
      <c r="Q78">
        <v>71</v>
      </c>
      <c r="R78">
        <v>71</v>
      </c>
      <c r="S78">
        <v>71</v>
      </c>
      <c r="T78">
        <v>71</v>
      </c>
      <c r="U78">
        <v>71</v>
      </c>
      <c r="V78">
        <v>71</v>
      </c>
      <c r="W78">
        <v>71</v>
      </c>
      <c r="X78">
        <v>71</v>
      </c>
      <c r="Y78">
        <v>71</v>
      </c>
      <c r="Z78">
        <v>71</v>
      </c>
      <c r="AA78">
        <v>71</v>
      </c>
      <c r="AB78">
        <v>71</v>
      </c>
      <c r="AC78">
        <v>71</v>
      </c>
      <c r="AD78">
        <v>71</v>
      </c>
      <c r="AE78">
        <v>23</v>
      </c>
      <c r="AF78">
        <v>23</v>
      </c>
      <c r="AG78">
        <v>22</v>
      </c>
      <c r="AH78">
        <v>23</v>
      </c>
      <c r="AI78">
        <v>23</v>
      </c>
      <c r="AJ78">
        <v>23</v>
      </c>
      <c r="AK78">
        <v>23</v>
      </c>
      <c r="AL78">
        <v>23</v>
      </c>
      <c r="AM78">
        <v>23</v>
      </c>
      <c r="AN78">
        <v>23</v>
      </c>
      <c r="AO78">
        <v>23</v>
      </c>
      <c r="AP78">
        <v>23</v>
      </c>
      <c r="AQ78">
        <v>23</v>
      </c>
      <c r="AR78">
        <v>23</v>
      </c>
      <c r="AS78">
        <v>22</v>
      </c>
      <c r="AT78">
        <v>25</v>
      </c>
      <c r="AU78">
        <v>25</v>
      </c>
      <c r="AV78">
        <v>24</v>
      </c>
      <c r="AW78">
        <v>24</v>
      </c>
      <c r="AX78">
        <v>25</v>
      </c>
    </row>
    <row r="79" spans="1:50" x14ac:dyDescent="0.25">
      <c r="A79">
        <v>13</v>
      </c>
      <c r="B79" t="s">
        <v>133</v>
      </c>
      <c r="C79">
        <v>12</v>
      </c>
      <c r="D79" t="s">
        <v>133</v>
      </c>
      <c r="E79">
        <v>1</v>
      </c>
      <c r="F79" t="s">
        <v>98</v>
      </c>
      <c r="G79">
        <v>21</v>
      </c>
      <c r="H79">
        <v>21</v>
      </c>
      <c r="I79">
        <v>21</v>
      </c>
      <c r="J79">
        <v>21</v>
      </c>
      <c r="K79">
        <v>21</v>
      </c>
      <c r="L79">
        <v>21</v>
      </c>
      <c r="M79">
        <v>21</v>
      </c>
      <c r="N79">
        <v>21</v>
      </c>
      <c r="O79">
        <v>21</v>
      </c>
      <c r="P79">
        <v>21</v>
      </c>
      <c r="Q79">
        <v>21</v>
      </c>
      <c r="R79">
        <v>21</v>
      </c>
      <c r="S79">
        <v>21</v>
      </c>
      <c r="T79">
        <v>21</v>
      </c>
      <c r="U79">
        <v>21</v>
      </c>
      <c r="V79">
        <v>21</v>
      </c>
      <c r="W79">
        <v>21</v>
      </c>
      <c r="X79">
        <v>21</v>
      </c>
      <c r="Y79">
        <v>21</v>
      </c>
      <c r="Z79">
        <v>21</v>
      </c>
      <c r="AA79">
        <v>21</v>
      </c>
      <c r="AB79">
        <v>21</v>
      </c>
      <c r="AC79">
        <v>21</v>
      </c>
      <c r="AD79">
        <v>21</v>
      </c>
      <c r="AE79">
        <v>21</v>
      </c>
      <c r="AF79">
        <v>21</v>
      </c>
      <c r="AG79">
        <v>21</v>
      </c>
      <c r="AH79">
        <v>21</v>
      </c>
      <c r="AI79">
        <v>21</v>
      </c>
      <c r="AJ79">
        <v>21</v>
      </c>
      <c r="AK79">
        <v>21</v>
      </c>
      <c r="AL79">
        <v>21</v>
      </c>
      <c r="AM79">
        <v>21</v>
      </c>
      <c r="AN79">
        <v>21</v>
      </c>
      <c r="AO79">
        <v>21</v>
      </c>
      <c r="AP79">
        <v>21</v>
      </c>
      <c r="AQ79">
        <v>21</v>
      </c>
      <c r="AR79">
        <v>21</v>
      </c>
      <c r="AS79">
        <v>21</v>
      </c>
      <c r="AT79">
        <v>21</v>
      </c>
      <c r="AU79">
        <v>21</v>
      </c>
      <c r="AV79">
        <v>21</v>
      </c>
      <c r="AW79">
        <v>21</v>
      </c>
      <c r="AX79">
        <v>21</v>
      </c>
    </row>
    <row r="80" spans="1:50" x14ac:dyDescent="0.25">
      <c r="A80">
        <v>1</v>
      </c>
      <c r="B80" t="s">
        <v>97</v>
      </c>
      <c r="C80">
        <v>11</v>
      </c>
      <c r="D80" t="s">
        <v>97</v>
      </c>
      <c r="E80">
        <v>1</v>
      </c>
      <c r="F80" t="s">
        <v>98</v>
      </c>
      <c r="G80">
        <v>82</v>
      </c>
      <c r="H80">
        <v>82</v>
      </c>
      <c r="I80">
        <v>80</v>
      </c>
      <c r="J80">
        <v>81</v>
      </c>
      <c r="K80">
        <v>81</v>
      </c>
      <c r="L80">
        <v>81</v>
      </c>
      <c r="M80">
        <v>81</v>
      </c>
      <c r="N80">
        <v>81</v>
      </c>
      <c r="O80">
        <v>72</v>
      </c>
      <c r="P80">
        <v>72</v>
      </c>
      <c r="Q80">
        <v>72</v>
      </c>
      <c r="R80">
        <v>73</v>
      </c>
      <c r="S80">
        <v>72</v>
      </c>
      <c r="T80">
        <v>72</v>
      </c>
      <c r="U80">
        <v>72</v>
      </c>
      <c r="V80">
        <v>72</v>
      </c>
      <c r="W80">
        <v>72</v>
      </c>
      <c r="X80">
        <v>72</v>
      </c>
      <c r="Y80">
        <v>72</v>
      </c>
      <c r="Z80">
        <v>72</v>
      </c>
      <c r="AA80">
        <v>72</v>
      </c>
      <c r="AB80">
        <v>72</v>
      </c>
      <c r="AC80">
        <v>72</v>
      </c>
      <c r="AD80">
        <v>72</v>
      </c>
      <c r="AE80">
        <v>33</v>
      </c>
      <c r="AF80">
        <v>33</v>
      </c>
      <c r="AG80">
        <v>32</v>
      </c>
      <c r="AH80">
        <v>32</v>
      </c>
      <c r="AI80">
        <v>30</v>
      </c>
      <c r="AJ80">
        <v>30</v>
      </c>
      <c r="AK80">
        <v>29</v>
      </c>
      <c r="AL80">
        <v>30</v>
      </c>
      <c r="AM80">
        <v>29</v>
      </c>
      <c r="AN80">
        <v>32</v>
      </c>
      <c r="AO80">
        <v>31</v>
      </c>
      <c r="AP80">
        <v>29</v>
      </c>
      <c r="AQ80">
        <v>29</v>
      </c>
      <c r="AR80">
        <v>32</v>
      </c>
      <c r="AS80">
        <v>31</v>
      </c>
      <c r="AT80">
        <v>34</v>
      </c>
      <c r="AU80">
        <v>33</v>
      </c>
      <c r="AV80">
        <v>33</v>
      </c>
      <c r="AW80">
        <v>33</v>
      </c>
      <c r="AX80">
        <v>34</v>
      </c>
    </row>
    <row r="81" spans="1:50" x14ac:dyDescent="0.25">
      <c r="A81">
        <v>1</v>
      </c>
      <c r="B81" t="s">
        <v>97</v>
      </c>
      <c r="C81">
        <v>11</v>
      </c>
      <c r="D81" t="s">
        <v>97</v>
      </c>
      <c r="E81">
        <v>1</v>
      </c>
      <c r="F81" t="s">
        <v>98</v>
      </c>
      <c r="G81">
        <v>114</v>
      </c>
      <c r="H81">
        <v>115</v>
      </c>
      <c r="I81">
        <v>112</v>
      </c>
      <c r="J81">
        <v>112</v>
      </c>
      <c r="K81">
        <v>111</v>
      </c>
      <c r="L81">
        <v>112</v>
      </c>
      <c r="M81">
        <v>112</v>
      </c>
      <c r="N81">
        <v>111</v>
      </c>
      <c r="O81">
        <v>0</v>
      </c>
      <c r="P81">
        <v>119</v>
      </c>
      <c r="Q81">
        <v>118</v>
      </c>
      <c r="R81">
        <v>117</v>
      </c>
      <c r="S81">
        <v>117</v>
      </c>
      <c r="T81">
        <v>116</v>
      </c>
      <c r="U81">
        <v>117</v>
      </c>
      <c r="V81">
        <v>114</v>
      </c>
      <c r="W81">
        <v>113</v>
      </c>
      <c r="X81">
        <v>114</v>
      </c>
      <c r="Y81">
        <v>113</v>
      </c>
      <c r="Z81">
        <v>112</v>
      </c>
      <c r="AA81">
        <v>114</v>
      </c>
      <c r="AB81">
        <v>111</v>
      </c>
      <c r="AC81">
        <v>113</v>
      </c>
      <c r="AD81">
        <v>112</v>
      </c>
      <c r="AE81">
        <v>86</v>
      </c>
      <c r="AF81">
        <v>113</v>
      </c>
      <c r="AG81">
        <v>112</v>
      </c>
      <c r="AH81">
        <v>87</v>
      </c>
      <c r="AI81">
        <v>112</v>
      </c>
      <c r="AJ81">
        <v>115</v>
      </c>
      <c r="AK81">
        <v>86</v>
      </c>
      <c r="AL81">
        <v>88</v>
      </c>
      <c r="AM81">
        <v>86</v>
      </c>
      <c r="AN81">
        <v>88</v>
      </c>
      <c r="AO81">
        <v>86</v>
      </c>
      <c r="AP81">
        <v>86</v>
      </c>
      <c r="AQ81">
        <v>86</v>
      </c>
      <c r="AR81">
        <v>86</v>
      </c>
      <c r="AS81">
        <v>85</v>
      </c>
      <c r="AT81">
        <v>86</v>
      </c>
      <c r="AU81">
        <v>90</v>
      </c>
      <c r="AV81">
        <v>114</v>
      </c>
      <c r="AW81">
        <v>114</v>
      </c>
      <c r="AX81">
        <v>111</v>
      </c>
    </row>
    <row r="82" spans="1:50" x14ac:dyDescent="0.25">
      <c r="A82">
        <v>1</v>
      </c>
      <c r="B82" t="s">
        <v>97</v>
      </c>
      <c r="C82">
        <v>11</v>
      </c>
      <c r="D82" t="s">
        <v>97</v>
      </c>
      <c r="E82">
        <v>1</v>
      </c>
      <c r="F82" t="s">
        <v>98</v>
      </c>
      <c r="G82">
        <v>87</v>
      </c>
      <c r="H82">
        <v>85</v>
      </c>
      <c r="I82">
        <v>85</v>
      </c>
      <c r="J82">
        <v>85</v>
      </c>
      <c r="K82">
        <v>84</v>
      </c>
      <c r="L82">
        <v>84</v>
      </c>
      <c r="M82">
        <v>84</v>
      </c>
      <c r="N82">
        <v>84</v>
      </c>
      <c r="O82">
        <v>85</v>
      </c>
      <c r="P82">
        <v>87</v>
      </c>
      <c r="Q82">
        <v>87</v>
      </c>
      <c r="R82">
        <v>85</v>
      </c>
      <c r="S82">
        <v>85</v>
      </c>
      <c r="T82">
        <v>84</v>
      </c>
      <c r="U82">
        <v>83</v>
      </c>
      <c r="V82">
        <v>83</v>
      </c>
      <c r="W82">
        <v>87</v>
      </c>
      <c r="X82">
        <v>87</v>
      </c>
      <c r="Y82">
        <v>83</v>
      </c>
      <c r="Z82">
        <v>82</v>
      </c>
      <c r="AA82">
        <v>82</v>
      </c>
      <c r="AB82">
        <v>84</v>
      </c>
      <c r="AC82">
        <v>81</v>
      </c>
      <c r="AD82">
        <v>80</v>
      </c>
      <c r="AE82">
        <v>81</v>
      </c>
      <c r="AF82">
        <v>80</v>
      </c>
      <c r="AG82">
        <v>79</v>
      </c>
      <c r="AH82">
        <v>81</v>
      </c>
      <c r="AI82">
        <v>80</v>
      </c>
      <c r="AJ82">
        <v>81</v>
      </c>
      <c r="AK82">
        <v>79</v>
      </c>
      <c r="AL82">
        <v>79</v>
      </c>
      <c r="AM82">
        <v>80</v>
      </c>
      <c r="AN82">
        <v>79</v>
      </c>
      <c r="AO82">
        <v>80</v>
      </c>
      <c r="AP82">
        <v>79</v>
      </c>
      <c r="AQ82">
        <v>79</v>
      </c>
      <c r="AR82">
        <v>79</v>
      </c>
      <c r="AS82">
        <v>79</v>
      </c>
      <c r="AT82">
        <v>81</v>
      </c>
      <c r="AU82">
        <v>80</v>
      </c>
      <c r="AV82">
        <v>79</v>
      </c>
      <c r="AW82">
        <v>81</v>
      </c>
      <c r="AX82">
        <v>79</v>
      </c>
    </row>
    <row r="83" spans="1:50" x14ac:dyDescent="0.25">
      <c r="A83">
        <v>9</v>
      </c>
      <c r="B83" t="s">
        <v>372</v>
      </c>
      <c r="C83">
        <v>60</v>
      </c>
      <c r="D83" t="s">
        <v>239</v>
      </c>
      <c r="E83">
        <v>3</v>
      </c>
      <c r="F83" t="s">
        <v>240</v>
      </c>
      <c r="G83">
        <v>52</v>
      </c>
      <c r="H83">
        <v>51</v>
      </c>
      <c r="I83">
        <v>51</v>
      </c>
      <c r="J83">
        <v>51</v>
      </c>
      <c r="K83">
        <v>49</v>
      </c>
      <c r="L83">
        <v>49</v>
      </c>
      <c r="M83">
        <v>51</v>
      </c>
      <c r="N83">
        <v>50</v>
      </c>
      <c r="O83">
        <v>50</v>
      </c>
      <c r="P83">
        <v>51</v>
      </c>
      <c r="Q83">
        <v>49</v>
      </c>
      <c r="R83">
        <v>49</v>
      </c>
      <c r="S83">
        <v>51</v>
      </c>
      <c r="T83">
        <v>51</v>
      </c>
      <c r="U83">
        <v>53</v>
      </c>
      <c r="V83">
        <v>53</v>
      </c>
      <c r="W83">
        <v>51</v>
      </c>
      <c r="X83">
        <v>51</v>
      </c>
      <c r="Y83">
        <v>51</v>
      </c>
      <c r="Z83">
        <v>51</v>
      </c>
      <c r="AA83">
        <v>50</v>
      </c>
      <c r="AB83">
        <v>52</v>
      </c>
      <c r="AC83">
        <v>61</v>
      </c>
      <c r="AD83">
        <v>61</v>
      </c>
      <c r="AE83">
        <v>60</v>
      </c>
      <c r="AF83">
        <v>61</v>
      </c>
      <c r="AG83">
        <v>51</v>
      </c>
      <c r="AH83">
        <v>53</v>
      </c>
      <c r="AI83">
        <v>53</v>
      </c>
      <c r="AJ83">
        <v>45</v>
      </c>
      <c r="AK83">
        <v>45</v>
      </c>
      <c r="AL83">
        <v>41</v>
      </c>
      <c r="AM83">
        <v>41</v>
      </c>
      <c r="AN83">
        <v>41</v>
      </c>
      <c r="AO83">
        <v>42</v>
      </c>
      <c r="AP83">
        <v>49</v>
      </c>
      <c r="AQ83">
        <v>49</v>
      </c>
      <c r="AR83">
        <v>48</v>
      </c>
      <c r="AS83">
        <v>49</v>
      </c>
      <c r="AT83">
        <v>40</v>
      </c>
      <c r="AU83">
        <v>41</v>
      </c>
      <c r="AV83">
        <v>41</v>
      </c>
      <c r="AW83">
        <v>42</v>
      </c>
      <c r="AX83">
        <v>42</v>
      </c>
    </row>
    <row r="84" spans="1:50" x14ac:dyDescent="0.25">
      <c r="A84">
        <v>1</v>
      </c>
      <c r="B84" t="s">
        <v>97</v>
      </c>
      <c r="C84">
        <v>11</v>
      </c>
      <c r="D84" t="s">
        <v>97</v>
      </c>
      <c r="E84">
        <v>1</v>
      </c>
      <c r="F84" t="s">
        <v>98</v>
      </c>
      <c r="G84">
        <v>93</v>
      </c>
      <c r="H84">
        <v>93</v>
      </c>
      <c r="I84">
        <v>93</v>
      </c>
      <c r="J84">
        <v>93</v>
      </c>
      <c r="K84">
        <v>93</v>
      </c>
      <c r="L84">
        <v>93</v>
      </c>
      <c r="M84">
        <v>93</v>
      </c>
      <c r="N84">
        <v>93</v>
      </c>
      <c r="O84">
        <v>93</v>
      </c>
      <c r="P84">
        <v>93</v>
      </c>
      <c r="Q84">
        <v>93</v>
      </c>
      <c r="R84">
        <v>93</v>
      </c>
      <c r="S84">
        <v>93</v>
      </c>
      <c r="T84">
        <v>94</v>
      </c>
      <c r="U84">
        <v>93</v>
      </c>
      <c r="V84">
        <v>94</v>
      </c>
      <c r="W84">
        <v>94</v>
      </c>
      <c r="X84">
        <v>94</v>
      </c>
      <c r="Y84">
        <v>94</v>
      </c>
      <c r="Z84">
        <v>94</v>
      </c>
      <c r="AA84">
        <v>93</v>
      </c>
      <c r="AB84">
        <v>94</v>
      </c>
      <c r="AC84">
        <v>93</v>
      </c>
      <c r="AD84">
        <v>93</v>
      </c>
      <c r="AE84">
        <v>93</v>
      </c>
      <c r="AF84">
        <v>93</v>
      </c>
      <c r="AG84">
        <v>93</v>
      </c>
      <c r="AH84">
        <v>93</v>
      </c>
      <c r="AI84">
        <v>93</v>
      </c>
      <c r="AJ84">
        <v>93</v>
      </c>
      <c r="AK84">
        <v>93</v>
      </c>
      <c r="AL84">
        <v>93</v>
      </c>
      <c r="AM84">
        <v>93</v>
      </c>
      <c r="AN84">
        <v>93</v>
      </c>
      <c r="AO84">
        <v>93</v>
      </c>
      <c r="AP84">
        <v>93</v>
      </c>
      <c r="AQ84">
        <v>93</v>
      </c>
      <c r="AR84">
        <v>92</v>
      </c>
      <c r="AS84">
        <v>92</v>
      </c>
      <c r="AT84">
        <v>85</v>
      </c>
      <c r="AU84">
        <v>85</v>
      </c>
      <c r="AV84">
        <v>90</v>
      </c>
      <c r="AW84">
        <v>90</v>
      </c>
      <c r="AX84">
        <v>90</v>
      </c>
    </row>
    <row r="85" spans="1:50" x14ac:dyDescent="0.25">
      <c r="A85">
        <v>1</v>
      </c>
      <c r="B85" t="s">
        <v>97</v>
      </c>
      <c r="C85">
        <v>11</v>
      </c>
      <c r="D85" t="s">
        <v>97</v>
      </c>
      <c r="E85">
        <v>1</v>
      </c>
      <c r="F85" t="s">
        <v>98</v>
      </c>
      <c r="G85">
        <v>82</v>
      </c>
      <c r="H85">
        <v>82</v>
      </c>
      <c r="I85">
        <v>80</v>
      </c>
      <c r="J85">
        <v>81</v>
      </c>
      <c r="K85">
        <v>81</v>
      </c>
      <c r="L85">
        <v>81</v>
      </c>
      <c r="M85">
        <v>81</v>
      </c>
      <c r="N85">
        <v>81</v>
      </c>
      <c r="O85">
        <v>72</v>
      </c>
      <c r="P85">
        <v>72</v>
      </c>
      <c r="Q85">
        <v>72</v>
      </c>
      <c r="R85">
        <v>72</v>
      </c>
      <c r="S85">
        <v>72</v>
      </c>
      <c r="T85">
        <v>72</v>
      </c>
      <c r="U85">
        <v>72</v>
      </c>
      <c r="V85">
        <v>72</v>
      </c>
      <c r="W85">
        <v>72</v>
      </c>
      <c r="X85">
        <v>72</v>
      </c>
      <c r="Y85">
        <v>71</v>
      </c>
      <c r="Z85">
        <v>72</v>
      </c>
      <c r="AA85">
        <v>72</v>
      </c>
      <c r="AB85">
        <v>72</v>
      </c>
      <c r="AC85">
        <v>72</v>
      </c>
      <c r="AD85">
        <v>72</v>
      </c>
      <c r="AE85">
        <v>32</v>
      </c>
      <c r="AF85">
        <v>32</v>
      </c>
      <c r="AG85">
        <v>35</v>
      </c>
      <c r="AH85">
        <v>36</v>
      </c>
      <c r="AI85">
        <v>35</v>
      </c>
      <c r="AJ85">
        <v>34</v>
      </c>
      <c r="AK85">
        <v>33</v>
      </c>
      <c r="AL85">
        <v>34</v>
      </c>
      <c r="AM85">
        <v>33</v>
      </c>
      <c r="AN85">
        <v>32</v>
      </c>
      <c r="AO85">
        <v>30</v>
      </c>
      <c r="AP85">
        <v>31</v>
      </c>
      <c r="AQ85">
        <v>30</v>
      </c>
      <c r="AR85">
        <v>34</v>
      </c>
      <c r="AS85">
        <v>33</v>
      </c>
      <c r="AT85">
        <v>36</v>
      </c>
      <c r="AU85">
        <v>36</v>
      </c>
      <c r="AV85">
        <v>35</v>
      </c>
      <c r="AW85">
        <v>35</v>
      </c>
      <c r="AX85">
        <v>36</v>
      </c>
    </row>
    <row r="86" spans="1:50" x14ac:dyDescent="0.25">
      <c r="A86">
        <v>18</v>
      </c>
      <c r="B86" t="s">
        <v>272</v>
      </c>
      <c r="C86">
        <v>30</v>
      </c>
      <c r="D86" t="s">
        <v>273</v>
      </c>
      <c r="E86">
        <v>2</v>
      </c>
      <c r="F86" t="s">
        <v>255</v>
      </c>
      <c r="G86">
        <v>65</v>
      </c>
      <c r="H86">
        <v>69</v>
      </c>
      <c r="I86">
        <v>72</v>
      </c>
      <c r="J86">
        <v>59</v>
      </c>
      <c r="K86">
        <v>54</v>
      </c>
      <c r="L86">
        <v>57</v>
      </c>
      <c r="M86">
        <v>58</v>
      </c>
      <c r="N86">
        <v>58</v>
      </c>
      <c r="O86">
        <v>61</v>
      </c>
      <c r="P86">
        <v>60</v>
      </c>
      <c r="Q86">
        <v>63</v>
      </c>
      <c r="R86">
        <v>52</v>
      </c>
      <c r="S86">
        <v>65</v>
      </c>
      <c r="T86">
        <v>64</v>
      </c>
      <c r="U86">
        <v>68</v>
      </c>
      <c r="V86">
        <v>56</v>
      </c>
      <c r="W86">
        <v>64</v>
      </c>
      <c r="X86">
        <v>57</v>
      </c>
      <c r="Y86">
        <v>59</v>
      </c>
      <c r="Z86">
        <v>56</v>
      </c>
      <c r="AA86">
        <v>58</v>
      </c>
      <c r="AB86">
        <v>53</v>
      </c>
      <c r="AC86">
        <v>50</v>
      </c>
      <c r="AD86">
        <v>57</v>
      </c>
      <c r="AE86">
        <v>55</v>
      </c>
      <c r="AF86">
        <v>58</v>
      </c>
      <c r="AG86">
        <v>62</v>
      </c>
      <c r="AH86">
        <v>60</v>
      </c>
      <c r="AI86">
        <v>56</v>
      </c>
      <c r="AJ86">
        <v>57</v>
      </c>
      <c r="AK86">
        <v>50</v>
      </c>
      <c r="AL86">
        <v>52</v>
      </c>
      <c r="AM86">
        <v>55</v>
      </c>
      <c r="AN86">
        <v>67</v>
      </c>
      <c r="AO86">
        <v>67</v>
      </c>
      <c r="AP86">
        <v>59</v>
      </c>
      <c r="AQ86">
        <v>67</v>
      </c>
      <c r="AR86">
        <v>63</v>
      </c>
      <c r="AS86">
        <v>70</v>
      </c>
      <c r="AT86">
        <v>59</v>
      </c>
      <c r="AU86">
        <v>70</v>
      </c>
      <c r="AV86">
        <v>67</v>
      </c>
      <c r="AW86">
        <v>69</v>
      </c>
      <c r="AX86">
        <v>65</v>
      </c>
    </row>
    <row r="87" spans="1:50" x14ac:dyDescent="0.25">
      <c r="A87">
        <v>13</v>
      </c>
      <c r="B87" t="s">
        <v>133</v>
      </c>
      <c r="C87">
        <v>12</v>
      </c>
      <c r="D87" t="s">
        <v>133</v>
      </c>
      <c r="E87">
        <v>1</v>
      </c>
      <c r="F87" t="s">
        <v>98</v>
      </c>
      <c r="G87">
        <v>84</v>
      </c>
      <c r="H87">
        <v>73</v>
      </c>
      <c r="I87">
        <v>72</v>
      </c>
      <c r="J87">
        <v>73</v>
      </c>
      <c r="K87">
        <v>75</v>
      </c>
      <c r="L87">
        <v>84</v>
      </c>
      <c r="M87">
        <v>81</v>
      </c>
      <c r="N87">
        <v>75</v>
      </c>
      <c r="O87">
        <v>75</v>
      </c>
      <c r="P87">
        <v>74</v>
      </c>
      <c r="Q87">
        <v>74</v>
      </c>
      <c r="R87">
        <v>104</v>
      </c>
      <c r="S87">
        <v>94</v>
      </c>
      <c r="T87">
        <v>95</v>
      </c>
      <c r="U87">
        <v>73</v>
      </c>
      <c r="V87">
        <v>73</v>
      </c>
      <c r="W87">
        <v>73</v>
      </c>
      <c r="X87">
        <v>73</v>
      </c>
      <c r="Y87">
        <v>97</v>
      </c>
      <c r="Z87">
        <v>86</v>
      </c>
      <c r="AA87">
        <v>86</v>
      </c>
      <c r="AB87">
        <v>86</v>
      </c>
      <c r="AC87">
        <v>78</v>
      </c>
      <c r="AD87">
        <v>92</v>
      </c>
      <c r="AE87">
        <v>91</v>
      </c>
      <c r="AF87">
        <v>83</v>
      </c>
      <c r="AG87">
        <v>85</v>
      </c>
      <c r="AH87">
        <v>78</v>
      </c>
      <c r="AI87">
        <v>91</v>
      </c>
      <c r="AJ87">
        <v>74</v>
      </c>
      <c r="AK87">
        <v>72</v>
      </c>
      <c r="AL87">
        <v>94</v>
      </c>
      <c r="AM87">
        <v>72</v>
      </c>
      <c r="AN87">
        <v>72</v>
      </c>
      <c r="AO87">
        <v>78</v>
      </c>
      <c r="AP87">
        <v>91</v>
      </c>
      <c r="AQ87">
        <v>72</v>
      </c>
      <c r="AR87">
        <v>83</v>
      </c>
      <c r="AS87">
        <v>85</v>
      </c>
      <c r="AT87">
        <v>85</v>
      </c>
      <c r="AU87">
        <v>100</v>
      </c>
      <c r="AV87">
        <v>88</v>
      </c>
      <c r="AW87">
        <v>88</v>
      </c>
      <c r="AX87">
        <v>91</v>
      </c>
    </row>
    <row r="88" spans="1:50" x14ac:dyDescent="0.25">
      <c r="A88">
        <v>1</v>
      </c>
      <c r="B88" t="s">
        <v>97</v>
      </c>
      <c r="C88">
        <v>11</v>
      </c>
      <c r="D88" t="s">
        <v>97</v>
      </c>
      <c r="E88">
        <v>1</v>
      </c>
      <c r="F88" t="s">
        <v>98</v>
      </c>
      <c r="G88">
        <v>131</v>
      </c>
      <c r="H88">
        <v>131</v>
      </c>
      <c r="I88">
        <v>131</v>
      </c>
      <c r="J88">
        <v>131</v>
      </c>
      <c r="K88">
        <v>131</v>
      </c>
      <c r="L88">
        <v>131</v>
      </c>
      <c r="M88">
        <v>131</v>
      </c>
      <c r="N88">
        <v>131</v>
      </c>
      <c r="O88">
        <v>131</v>
      </c>
      <c r="P88">
        <v>129</v>
      </c>
      <c r="Q88">
        <v>129</v>
      </c>
      <c r="R88">
        <v>131</v>
      </c>
      <c r="S88">
        <v>131</v>
      </c>
      <c r="T88">
        <v>131</v>
      </c>
      <c r="U88">
        <v>127</v>
      </c>
      <c r="V88">
        <v>131</v>
      </c>
      <c r="W88">
        <v>124</v>
      </c>
      <c r="X88">
        <v>128</v>
      </c>
      <c r="Y88">
        <v>127</v>
      </c>
      <c r="Z88">
        <v>128</v>
      </c>
      <c r="AA88">
        <v>128</v>
      </c>
      <c r="AB88">
        <v>130</v>
      </c>
      <c r="AC88">
        <v>128</v>
      </c>
      <c r="AD88">
        <v>126</v>
      </c>
      <c r="AE88">
        <v>126</v>
      </c>
      <c r="AF88">
        <v>128</v>
      </c>
      <c r="AG88">
        <v>126</v>
      </c>
      <c r="AH88">
        <v>126</v>
      </c>
      <c r="AI88">
        <v>127</v>
      </c>
      <c r="AJ88">
        <v>127</v>
      </c>
      <c r="AK88">
        <v>129</v>
      </c>
      <c r="AL88">
        <v>131</v>
      </c>
      <c r="AM88">
        <v>131</v>
      </c>
      <c r="AN88">
        <v>129</v>
      </c>
      <c r="AO88">
        <v>131</v>
      </c>
      <c r="AP88">
        <v>131</v>
      </c>
      <c r="AQ88">
        <v>129</v>
      </c>
      <c r="AR88">
        <v>126</v>
      </c>
      <c r="AS88">
        <v>130</v>
      </c>
      <c r="AT88">
        <v>123</v>
      </c>
      <c r="AU88">
        <v>123</v>
      </c>
      <c r="AV88">
        <v>126</v>
      </c>
      <c r="AW88">
        <v>128</v>
      </c>
      <c r="AX88">
        <v>128</v>
      </c>
    </row>
    <row r="89" spans="1:50" x14ac:dyDescent="0.25">
      <c r="A89">
        <v>1</v>
      </c>
      <c r="B89" t="s">
        <v>97</v>
      </c>
      <c r="C89">
        <v>11</v>
      </c>
      <c r="D89" t="s">
        <v>97</v>
      </c>
      <c r="E89">
        <v>1</v>
      </c>
      <c r="F89" t="s">
        <v>98</v>
      </c>
      <c r="G89">
        <v>33</v>
      </c>
      <c r="H89">
        <v>33</v>
      </c>
      <c r="I89">
        <v>33</v>
      </c>
      <c r="J89">
        <v>33</v>
      </c>
      <c r="K89">
        <v>33</v>
      </c>
      <c r="L89">
        <v>33</v>
      </c>
      <c r="M89">
        <v>33</v>
      </c>
      <c r="N89">
        <v>33</v>
      </c>
      <c r="O89">
        <v>33</v>
      </c>
      <c r="P89">
        <v>33</v>
      </c>
      <c r="Q89">
        <v>33</v>
      </c>
      <c r="R89">
        <v>33</v>
      </c>
      <c r="S89">
        <v>33</v>
      </c>
      <c r="T89">
        <v>33</v>
      </c>
      <c r="U89">
        <v>33</v>
      </c>
      <c r="V89">
        <v>33</v>
      </c>
      <c r="W89">
        <v>33</v>
      </c>
      <c r="X89">
        <v>33</v>
      </c>
      <c r="Y89">
        <v>33</v>
      </c>
      <c r="Z89">
        <v>33</v>
      </c>
      <c r="AA89">
        <v>33</v>
      </c>
      <c r="AB89">
        <v>33</v>
      </c>
      <c r="AC89">
        <v>33</v>
      </c>
      <c r="AD89">
        <v>33</v>
      </c>
      <c r="AE89">
        <v>33</v>
      </c>
      <c r="AF89">
        <v>33</v>
      </c>
      <c r="AG89">
        <v>33</v>
      </c>
      <c r="AH89">
        <v>33</v>
      </c>
      <c r="AI89">
        <v>33</v>
      </c>
      <c r="AJ89">
        <v>33</v>
      </c>
      <c r="AK89">
        <v>33</v>
      </c>
      <c r="AL89">
        <v>33</v>
      </c>
      <c r="AM89">
        <v>33</v>
      </c>
      <c r="AN89">
        <v>33</v>
      </c>
      <c r="AO89">
        <v>33</v>
      </c>
      <c r="AP89">
        <v>33</v>
      </c>
      <c r="AQ89">
        <v>33</v>
      </c>
      <c r="AR89">
        <v>33</v>
      </c>
      <c r="AS89">
        <v>33</v>
      </c>
      <c r="AT89">
        <v>33</v>
      </c>
      <c r="AU89">
        <v>33</v>
      </c>
      <c r="AV89">
        <v>33</v>
      </c>
      <c r="AW89">
        <v>33</v>
      </c>
      <c r="AX89">
        <v>33</v>
      </c>
    </row>
    <row r="90" spans="1:50" x14ac:dyDescent="0.25">
      <c r="A90">
        <v>1</v>
      </c>
      <c r="B90" t="s">
        <v>97</v>
      </c>
      <c r="C90">
        <v>11</v>
      </c>
      <c r="D90" t="s">
        <v>97</v>
      </c>
      <c r="E90">
        <v>1</v>
      </c>
      <c r="F90" t="s">
        <v>98</v>
      </c>
      <c r="G90">
        <v>82</v>
      </c>
      <c r="H90">
        <v>82</v>
      </c>
      <c r="I90">
        <v>80</v>
      </c>
      <c r="J90">
        <v>6</v>
      </c>
      <c r="K90">
        <v>81</v>
      </c>
      <c r="L90">
        <v>81</v>
      </c>
      <c r="M90">
        <v>81</v>
      </c>
      <c r="N90">
        <v>81</v>
      </c>
      <c r="O90">
        <v>72</v>
      </c>
      <c r="P90">
        <v>72</v>
      </c>
      <c r="Q90">
        <v>72</v>
      </c>
      <c r="R90">
        <v>73</v>
      </c>
      <c r="S90">
        <v>72</v>
      </c>
      <c r="T90">
        <v>72</v>
      </c>
      <c r="U90">
        <v>72</v>
      </c>
      <c r="V90">
        <v>72</v>
      </c>
      <c r="W90">
        <v>72</v>
      </c>
      <c r="X90">
        <v>72</v>
      </c>
      <c r="Y90">
        <v>72</v>
      </c>
      <c r="Z90">
        <v>72</v>
      </c>
      <c r="AA90">
        <v>72</v>
      </c>
      <c r="AB90">
        <v>72</v>
      </c>
      <c r="AC90">
        <v>72</v>
      </c>
      <c r="AD90">
        <v>72</v>
      </c>
      <c r="AE90">
        <v>22</v>
      </c>
      <c r="AF90">
        <v>22</v>
      </c>
      <c r="AG90">
        <v>23</v>
      </c>
      <c r="AH90">
        <v>23</v>
      </c>
      <c r="AI90">
        <v>23</v>
      </c>
      <c r="AJ90">
        <v>23</v>
      </c>
      <c r="AK90">
        <v>23</v>
      </c>
      <c r="AL90">
        <v>23</v>
      </c>
      <c r="AM90">
        <v>23</v>
      </c>
      <c r="AN90">
        <v>23</v>
      </c>
      <c r="AO90">
        <v>23</v>
      </c>
      <c r="AP90">
        <v>23</v>
      </c>
      <c r="AQ90">
        <v>22</v>
      </c>
      <c r="AR90">
        <v>24</v>
      </c>
      <c r="AS90">
        <v>25</v>
      </c>
      <c r="AT90">
        <v>26</v>
      </c>
      <c r="AU90">
        <v>25</v>
      </c>
      <c r="AV90">
        <v>24</v>
      </c>
      <c r="AW90">
        <v>24</v>
      </c>
      <c r="AX90">
        <v>25</v>
      </c>
    </row>
    <row r="91" spans="1:50" x14ac:dyDescent="0.25">
      <c r="A91">
        <v>1</v>
      </c>
      <c r="B91" t="s">
        <v>97</v>
      </c>
      <c r="C91">
        <v>11</v>
      </c>
      <c r="D91" t="s">
        <v>97</v>
      </c>
      <c r="E91">
        <v>1</v>
      </c>
      <c r="F91" t="s">
        <v>98</v>
      </c>
      <c r="G91">
        <v>85</v>
      </c>
      <c r="H91">
        <v>85</v>
      </c>
      <c r="I91">
        <v>85</v>
      </c>
      <c r="J91">
        <v>85</v>
      </c>
      <c r="K91">
        <v>85</v>
      </c>
      <c r="L91">
        <v>85</v>
      </c>
      <c r="M91">
        <v>85</v>
      </c>
      <c r="N91">
        <v>85</v>
      </c>
      <c r="O91">
        <v>85</v>
      </c>
      <c r="P91">
        <v>85</v>
      </c>
      <c r="Q91">
        <v>85</v>
      </c>
      <c r="R91">
        <v>85</v>
      </c>
      <c r="S91">
        <v>85</v>
      </c>
      <c r="T91">
        <v>85</v>
      </c>
      <c r="U91">
        <v>85</v>
      </c>
      <c r="V91">
        <v>85</v>
      </c>
      <c r="W91">
        <v>85</v>
      </c>
      <c r="X91">
        <v>85</v>
      </c>
      <c r="Y91">
        <v>85</v>
      </c>
      <c r="Z91">
        <v>85</v>
      </c>
      <c r="AA91">
        <v>85</v>
      </c>
      <c r="AB91">
        <v>80</v>
      </c>
      <c r="AC91">
        <v>85</v>
      </c>
      <c r="AD91">
        <v>85</v>
      </c>
      <c r="AE91">
        <v>80</v>
      </c>
      <c r="AF91">
        <v>85</v>
      </c>
      <c r="AG91">
        <v>85</v>
      </c>
      <c r="AH91">
        <v>85</v>
      </c>
      <c r="AI91">
        <v>85</v>
      </c>
      <c r="AJ91">
        <v>85</v>
      </c>
      <c r="AK91">
        <v>85</v>
      </c>
      <c r="AL91">
        <v>85</v>
      </c>
      <c r="AM91">
        <v>85</v>
      </c>
      <c r="AN91">
        <v>80</v>
      </c>
      <c r="AO91">
        <v>80</v>
      </c>
      <c r="AP91">
        <v>85</v>
      </c>
      <c r="AQ91">
        <v>85</v>
      </c>
      <c r="AR91">
        <v>85</v>
      </c>
      <c r="AS91">
        <v>85</v>
      </c>
      <c r="AT91">
        <v>80</v>
      </c>
      <c r="AU91">
        <v>85</v>
      </c>
      <c r="AV91">
        <v>85</v>
      </c>
      <c r="AW91">
        <v>82</v>
      </c>
      <c r="AX91">
        <v>85</v>
      </c>
    </row>
    <row r="92" spans="1:50" x14ac:dyDescent="0.25">
      <c r="A92">
        <v>1</v>
      </c>
      <c r="B92" t="s">
        <v>97</v>
      </c>
      <c r="C92">
        <v>11</v>
      </c>
      <c r="D92" t="s">
        <v>97</v>
      </c>
      <c r="E92">
        <v>1</v>
      </c>
      <c r="F92" t="s">
        <v>98</v>
      </c>
      <c r="G92">
        <v>80</v>
      </c>
      <c r="H92">
        <v>79</v>
      </c>
      <c r="I92">
        <v>77</v>
      </c>
      <c r="J92">
        <v>78</v>
      </c>
      <c r="K92">
        <v>78</v>
      </c>
      <c r="L92">
        <v>78</v>
      </c>
      <c r="M92">
        <v>78</v>
      </c>
      <c r="N92">
        <v>78</v>
      </c>
      <c r="O92">
        <v>69</v>
      </c>
      <c r="P92">
        <v>69</v>
      </c>
      <c r="Q92">
        <v>69</v>
      </c>
      <c r="R92">
        <v>70</v>
      </c>
      <c r="S92">
        <v>69</v>
      </c>
      <c r="T92">
        <v>69</v>
      </c>
      <c r="U92">
        <v>69</v>
      </c>
      <c r="V92">
        <v>69</v>
      </c>
      <c r="W92">
        <v>69</v>
      </c>
      <c r="X92">
        <v>69</v>
      </c>
      <c r="Y92">
        <v>69</v>
      </c>
      <c r="Z92">
        <v>69</v>
      </c>
      <c r="AA92">
        <v>69</v>
      </c>
      <c r="AB92">
        <v>69</v>
      </c>
      <c r="AC92">
        <v>69</v>
      </c>
      <c r="AD92">
        <v>69</v>
      </c>
      <c r="AE92">
        <v>33</v>
      </c>
      <c r="AF92">
        <v>33</v>
      </c>
      <c r="AG92">
        <v>36</v>
      </c>
      <c r="AH92">
        <v>36</v>
      </c>
      <c r="AI92">
        <v>35</v>
      </c>
      <c r="AJ92">
        <v>34</v>
      </c>
      <c r="AK92">
        <v>33</v>
      </c>
      <c r="AL92">
        <v>34</v>
      </c>
      <c r="AM92">
        <v>33</v>
      </c>
      <c r="AN92">
        <v>33</v>
      </c>
      <c r="AO92">
        <v>32</v>
      </c>
      <c r="AP92">
        <v>32</v>
      </c>
      <c r="AQ92">
        <v>31</v>
      </c>
      <c r="AR92">
        <v>34</v>
      </c>
      <c r="AS92">
        <v>34</v>
      </c>
      <c r="AT92">
        <v>37</v>
      </c>
      <c r="AU92">
        <v>36</v>
      </c>
      <c r="AV92">
        <v>35</v>
      </c>
      <c r="AW92">
        <v>35</v>
      </c>
      <c r="AX92">
        <v>36</v>
      </c>
    </row>
    <row r="93" spans="1:50" x14ac:dyDescent="0.25">
      <c r="A93">
        <v>1</v>
      </c>
      <c r="B93" t="s">
        <v>97</v>
      </c>
      <c r="C93">
        <v>11</v>
      </c>
      <c r="D93" t="s">
        <v>97</v>
      </c>
      <c r="E93">
        <v>1</v>
      </c>
      <c r="F93" t="s">
        <v>98</v>
      </c>
      <c r="G93">
        <v>53</v>
      </c>
      <c r="H93">
        <v>53</v>
      </c>
      <c r="I93">
        <v>30</v>
      </c>
      <c r="J93">
        <v>50</v>
      </c>
      <c r="K93">
        <v>46</v>
      </c>
      <c r="L93">
        <v>50</v>
      </c>
      <c r="M93">
        <v>51</v>
      </c>
      <c r="N93">
        <v>52</v>
      </c>
      <c r="O93">
        <v>52</v>
      </c>
      <c r="P93">
        <v>51</v>
      </c>
      <c r="Q93">
        <v>31</v>
      </c>
      <c r="R93">
        <v>32</v>
      </c>
      <c r="S93">
        <v>52</v>
      </c>
      <c r="T93">
        <v>53</v>
      </c>
      <c r="U93">
        <v>53</v>
      </c>
      <c r="V93">
        <v>52</v>
      </c>
      <c r="W93">
        <v>52</v>
      </c>
      <c r="X93">
        <v>52</v>
      </c>
      <c r="Y93">
        <v>52</v>
      </c>
      <c r="Z93">
        <v>52</v>
      </c>
      <c r="AA93">
        <v>53</v>
      </c>
      <c r="AB93">
        <v>52</v>
      </c>
      <c r="AC93">
        <v>52</v>
      </c>
      <c r="AD93">
        <v>52</v>
      </c>
      <c r="AE93">
        <v>53</v>
      </c>
      <c r="AF93">
        <v>53</v>
      </c>
      <c r="AG93">
        <v>53</v>
      </c>
      <c r="AH93">
        <v>53</v>
      </c>
      <c r="AI93">
        <v>52</v>
      </c>
      <c r="AJ93">
        <v>53</v>
      </c>
      <c r="AK93">
        <v>52</v>
      </c>
      <c r="AL93">
        <v>51</v>
      </c>
      <c r="AM93">
        <v>52</v>
      </c>
      <c r="AN93">
        <v>52</v>
      </c>
      <c r="AO93">
        <v>53</v>
      </c>
      <c r="AP93">
        <v>52</v>
      </c>
      <c r="AQ93">
        <v>53</v>
      </c>
      <c r="AR93">
        <v>53</v>
      </c>
      <c r="AS93">
        <v>53</v>
      </c>
      <c r="AT93">
        <v>53</v>
      </c>
      <c r="AU93">
        <v>52</v>
      </c>
      <c r="AV93">
        <v>52</v>
      </c>
      <c r="AW93">
        <v>52</v>
      </c>
      <c r="AX93">
        <v>52</v>
      </c>
    </row>
    <row r="94" spans="1:50" x14ac:dyDescent="0.25">
      <c r="A94">
        <v>1</v>
      </c>
      <c r="B94" t="s">
        <v>97</v>
      </c>
      <c r="C94">
        <v>11</v>
      </c>
      <c r="D94" t="s">
        <v>97</v>
      </c>
      <c r="E94">
        <v>1</v>
      </c>
      <c r="F94" t="s">
        <v>98</v>
      </c>
      <c r="G94">
        <v>82</v>
      </c>
      <c r="H94">
        <v>82</v>
      </c>
      <c r="I94">
        <v>80</v>
      </c>
      <c r="J94">
        <v>81</v>
      </c>
      <c r="K94">
        <v>81</v>
      </c>
      <c r="L94">
        <v>81</v>
      </c>
      <c r="M94">
        <v>81</v>
      </c>
      <c r="N94">
        <v>81</v>
      </c>
      <c r="O94">
        <v>72</v>
      </c>
      <c r="P94">
        <v>72</v>
      </c>
      <c r="Q94">
        <v>72</v>
      </c>
      <c r="R94">
        <v>73</v>
      </c>
      <c r="S94">
        <v>72</v>
      </c>
      <c r="T94">
        <v>72</v>
      </c>
      <c r="U94">
        <v>72</v>
      </c>
      <c r="V94">
        <v>72</v>
      </c>
      <c r="W94">
        <v>72</v>
      </c>
      <c r="X94">
        <v>72</v>
      </c>
      <c r="Y94">
        <v>72</v>
      </c>
      <c r="Z94">
        <v>72</v>
      </c>
      <c r="AA94">
        <v>72</v>
      </c>
      <c r="AB94">
        <v>72</v>
      </c>
      <c r="AC94">
        <v>72</v>
      </c>
      <c r="AD94">
        <v>72</v>
      </c>
      <c r="AE94">
        <v>23</v>
      </c>
      <c r="AF94">
        <v>23</v>
      </c>
      <c r="AG94">
        <v>22</v>
      </c>
      <c r="AH94">
        <v>23</v>
      </c>
      <c r="AI94">
        <v>23</v>
      </c>
      <c r="AJ94">
        <v>23</v>
      </c>
      <c r="AK94">
        <v>22</v>
      </c>
      <c r="AL94">
        <v>22</v>
      </c>
      <c r="AM94">
        <v>23</v>
      </c>
      <c r="AN94">
        <v>23</v>
      </c>
      <c r="AO94">
        <v>23</v>
      </c>
      <c r="AP94">
        <v>23</v>
      </c>
      <c r="AQ94">
        <v>22</v>
      </c>
      <c r="AR94">
        <v>23</v>
      </c>
      <c r="AS94">
        <v>22</v>
      </c>
      <c r="AT94">
        <v>25</v>
      </c>
      <c r="AU94">
        <v>25</v>
      </c>
      <c r="AV94">
        <v>24</v>
      </c>
      <c r="AW94">
        <v>24</v>
      </c>
      <c r="AX94">
        <v>25</v>
      </c>
    </row>
    <row r="95" spans="1:50" x14ac:dyDescent="0.25">
      <c r="A95">
        <v>1</v>
      </c>
      <c r="B95" t="s">
        <v>97</v>
      </c>
      <c r="C95">
        <v>11</v>
      </c>
      <c r="D95" t="s">
        <v>97</v>
      </c>
      <c r="E95">
        <v>1</v>
      </c>
      <c r="F95" t="s">
        <v>98</v>
      </c>
      <c r="G95">
        <v>408</v>
      </c>
      <c r="H95">
        <v>408</v>
      </c>
      <c r="I95">
        <v>83</v>
      </c>
      <c r="J95">
        <v>50</v>
      </c>
      <c r="K95">
        <v>56</v>
      </c>
      <c r="L95">
        <v>54</v>
      </c>
      <c r="M95">
        <v>58</v>
      </c>
      <c r="N95">
        <v>57</v>
      </c>
      <c r="O95">
        <v>59</v>
      </c>
      <c r="P95">
        <v>63</v>
      </c>
      <c r="Q95">
        <v>62</v>
      </c>
      <c r="R95">
        <v>36</v>
      </c>
      <c r="S95">
        <v>35</v>
      </c>
      <c r="T95">
        <v>38</v>
      </c>
      <c r="U95">
        <v>42</v>
      </c>
      <c r="V95">
        <v>45</v>
      </c>
      <c r="W95">
        <v>44</v>
      </c>
      <c r="X95">
        <v>43</v>
      </c>
      <c r="Y95">
        <v>45</v>
      </c>
      <c r="Z95">
        <v>45</v>
      </c>
      <c r="AA95">
        <v>49</v>
      </c>
      <c r="AB95">
        <v>48</v>
      </c>
      <c r="AC95">
        <v>46</v>
      </c>
      <c r="AD95">
        <v>39</v>
      </c>
      <c r="AE95">
        <v>46</v>
      </c>
      <c r="AF95">
        <v>47</v>
      </c>
      <c r="AG95">
        <v>43</v>
      </c>
      <c r="AH95">
        <v>47</v>
      </c>
      <c r="AI95">
        <v>45</v>
      </c>
      <c r="AJ95">
        <v>47</v>
      </c>
      <c r="AK95">
        <v>48</v>
      </c>
      <c r="AL95">
        <v>49</v>
      </c>
      <c r="AM95">
        <v>43</v>
      </c>
      <c r="AN95">
        <v>47</v>
      </c>
      <c r="AO95">
        <v>49</v>
      </c>
      <c r="AP95">
        <v>47</v>
      </c>
      <c r="AQ95">
        <v>43</v>
      </c>
      <c r="AR95">
        <v>44</v>
      </c>
      <c r="AS95">
        <v>47</v>
      </c>
      <c r="AT95">
        <v>42</v>
      </c>
      <c r="AU95">
        <v>48</v>
      </c>
      <c r="AV95">
        <v>45</v>
      </c>
      <c r="AW95">
        <v>41</v>
      </c>
      <c r="AX95">
        <v>45</v>
      </c>
    </row>
    <row r="96" spans="1:50" x14ac:dyDescent="0.25">
      <c r="A96">
        <v>1</v>
      </c>
      <c r="B96" t="s">
        <v>97</v>
      </c>
      <c r="C96">
        <v>11</v>
      </c>
      <c r="D96" t="s">
        <v>97</v>
      </c>
      <c r="E96">
        <v>1</v>
      </c>
      <c r="F96" t="s">
        <v>98</v>
      </c>
      <c r="G96">
        <v>255</v>
      </c>
      <c r="H96">
        <v>258</v>
      </c>
      <c r="I96">
        <v>252</v>
      </c>
      <c r="J96">
        <v>254</v>
      </c>
      <c r="K96">
        <v>253</v>
      </c>
      <c r="L96">
        <v>256</v>
      </c>
      <c r="M96">
        <v>268</v>
      </c>
      <c r="N96">
        <v>266</v>
      </c>
      <c r="O96">
        <v>261</v>
      </c>
      <c r="P96">
        <v>258</v>
      </c>
      <c r="Q96">
        <v>251</v>
      </c>
      <c r="R96">
        <v>257</v>
      </c>
      <c r="S96">
        <v>251</v>
      </c>
      <c r="T96">
        <v>254</v>
      </c>
      <c r="U96">
        <v>41</v>
      </c>
      <c r="V96">
        <v>43</v>
      </c>
      <c r="W96">
        <v>43</v>
      </c>
      <c r="X96">
        <v>52</v>
      </c>
      <c r="Y96">
        <v>53</v>
      </c>
      <c r="Z96">
        <v>57</v>
      </c>
      <c r="AA96">
        <v>57</v>
      </c>
      <c r="AB96">
        <v>59</v>
      </c>
      <c r="AC96">
        <v>61</v>
      </c>
      <c r="AD96">
        <v>62</v>
      </c>
      <c r="AE96">
        <v>64</v>
      </c>
      <c r="AF96">
        <v>62</v>
      </c>
      <c r="AG96">
        <v>62</v>
      </c>
      <c r="AH96">
        <v>62</v>
      </c>
      <c r="AI96">
        <v>64</v>
      </c>
      <c r="AJ96">
        <v>64</v>
      </c>
      <c r="AK96">
        <v>64</v>
      </c>
      <c r="AL96">
        <v>62</v>
      </c>
      <c r="AM96">
        <v>62</v>
      </c>
      <c r="AN96">
        <v>64</v>
      </c>
      <c r="AO96">
        <v>61</v>
      </c>
      <c r="AP96">
        <v>64</v>
      </c>
      <c r="AQ96">
        <v>64</v>
      </c>
      <c r="AR96">
        <v>66</v>
      </c>
      <c r="AS96">
        <v>64</v>
      </c>
      <c r="AT96">
        <v>64</v>
      </c>
      <c r="AU96">
        <v>63</v>
      </c>
      <c r="AV96">
        <v>55</v>
      </c>
      <c r="AW96">
        <v>57</v>
      </c>
      <c r="AX96">
        <v>57</v>
      </c>
    </row>
    <row r="97" spans="1:50" x14ac:dyDescent="0.25">
      <c r="A97">
        <v>1</v>
      </c>
      <c r="B97" t="s">
        <v>97</v>
      </c>
      <c r="C97">
        <v>11</v>
      </c>
      <c r="D97" t="s">
        <v>97</v>
      </c>
      <c r="E97">
        <v>1</v>
      </c>
      <c r="F97" t="s">
        <v>98</v>
      </c>
      <c r="G97">
        <v>38</v>
      </c>
      <c r="H97">
        <v>38</v>
      </c>
      <c r="I97">
        <v>38</v>
      </c>
      <c r="J97">
        <v>38</v>
      </c>
      <c r="K97">
        <v>37</v>
      </c>
      <c r="L97">
        <v>38</v>
      </c>
      <c r="M97">
        <v>38</v>
      </c>
      <c r="N97">
        <v>37</v>
      </c>
      <c r="O97">
        <v>37</v>
      </c>
      <c r="P97">
        <v>37</v>
      </c>
      <c r="Q97">
        <v>37</v>
      </c>
      <c r="R97">
        <v>38</v>
      </c>
      <c r="S97">
        <v>38</v>
      </c>
      <c r="T97">
        <v>38</v>
      </c>
      <c r="U97">
        <v>38</v>
      </c>
      <c r="V97">
        <v>38</v>
      </c>
      <c r="W97">
        <v>38</v>
      </c>
      <c r="X97">
        <v>40</v>
      </c>
      <c r="Y97">
        <v>40</v>
      </c>
      <c r="Z97">
        <v>38</v>
      </c>
      <c r="AA97">
        <v>40</v>
      </c>
      <c r="AB97">
        <v>40</v>
      </c>
      <c r="AC97">
        <v>40</v>
      </c>
      <c r="AD97">
        <v>39</v>
      </c>
      <c r="AE97">
        <v>39</v>
      </c>
      <c r="AF97">
        <v>40</v>
      </c>
      <c r="AG97">
        <v>40</v>
      </c>
      <c r="AH97">
        <v>40</v>
      </c>
      <c r="AI97">
        <v>40</v>
      </c>
      <c r="AJ97">
        <v>39</v>
      </c>
      <c r="AK97">
        <v>39</v>
      </c>
      <c r="AL97">
        <v>39</v>
      </c>
      <c r="AM97">
        <v>42</v>
      </c>
      <c r="AN97">
        <v>37</v>
      </c>
      <c r="AO97">
        <v>37</v>
      </c>
      <c r="AP97">
        <v>37</v>
      </c>
      <c r="AQ97">
        <v>37</v>
      </c>
      <c r="AR97">
        <v>35</v>
      </c>
      <c r="AS97">
        <v>35</v>
      </c>
      <c r="AT97">
        <v>35</v>
      </c>
      <c r="AU97">
        <v>34</v>
      </c>
      <c r="AV97">
        <v>34</v>
      </c>
      <c r="AW97">
        <v>34</v>
      </c>
      <c r="AX97">
        <v>34</v>
      </c>
    </row>
    <row r="98" spans="1:50" x14ac:dyDescent="0.25">
      <c r="A98">
        <v>13</v>
      </c>
      <c r="B98" t="s">
        <v>133</v>
      </c>
      <c r="C98">
        <v>12</v>
      </c>
      <c r="D98" t="s">
        <v>133</v>
      </c>
      <c r="E98">
        <v>1</v>
      </c>
      <c r="F98" t="s">
        <v>98</v>
      </c>
      <c r="G98">
        <v>22</v>
      </c>
      <c r="H98">
        <v>22</v>
      </c>
      <c r="I98">
        <v>22</v>
      </c>
      <c r="J98">
        <v>22</v>
      </c>
      <c r="K98">
        <v>22</v>
      </c>
      <c r="L98">
        <v>22</v>
      </c>
      <c r="M98">
        <v>22</v>
      </c>
      <c r="N98">
        <v>22</v>
      </c>
      <c r="O98">
        <v>22</v>
      </c>
      <c r="P98">
        <v>22</v>
      </c>
      <c r="Q98">
        <v>22</v>
      </c>
      <c r="R98">
        <v>22</v>
      </c>
      <c r="S98">
        <v>24</v>
      </c>
      <c r="T98">
        <v>24</v>
      </c>
      <c r="U98">
        <v>24</v>
      </c>
      <c r="V98">
        <v>24</v>
      </c>
      <c r="W98">
        <v>23</v>
      </c>
      <c r="X98">
        <v>23</v>
      </c>
      <c r="Y98">
        <v>23</v>
      </c>
      <c r="Z98">
        <v>23</v>
      </c>
      <c r="AA98">
        <v>24</v>
      </c>
      <c r="AB98">
        <v>24</v>
      </c>
      <c r="AC98">
        <v>24</v>
      </c>
      <c r="AD98">
        <v>24</v>
      </c>
      <c r="AE98">
        <v>25</v>
      </c>
      <c r="AF98">
        <v>24</v>
      </c>
      <c r="AG98">
        <v>23</v>
      </c>
      <c r="AH98">
        <v>23</v>
      </c>
      <c r="AI98">
        <v>23</v>
      </c>
      <c r="AJ98">
        <v>23</v>
      </c>
      <c r="AK98">
        <v>23</v>
      </c>
      <c r="AL98">
        <v>24</v>
      </c>
      <c r="AM98">
        <v>24</v>
      </c>
      <c r="AN98">
        <v>24</v>
      </c>
      <c r="AO98">
        <v>23</v>
      </c>
      <c r="AP98">
        <v>23</v>
      </c>
      <c r="AQ98">
        <v>24</v>
      </c>
      <c r="AR98">
        <v>24</v>
      </c>
      <c r="AS98">
        <v>23</v>
      </c>
      <c r="AT98">
        <v>24</v>
      </c>
      <c r="AU98">
        <v>24</v>
      </c>
      <c r="AV98">
        <v>24</v>
      </c>
      <c r="AW98">
        <v>24</v>
      </c>
      <c r="AX98">
        <v>24</v>
      </c>
    </row>
    <row r="99" spans="1:50" x14ac:dyDescent="0.25">
      <c r="A99">
        <v>1</v>
      </c>
      <c r="B99" t="s">
        <v>97</v>
      </c>
      <c r="C99">
        <v>11</v>
      </c>
      <c r="D99" t="s">
        <v>97</v>
      </c>
      <c r="E99">
        <v>1</v>
      </c>
      <c r="F99" t="s">
        <v>98</v>
      </c>
      <c r="G99">
        <v>11</v>
      </c>
      <c r="H99">
        <v>11</v>
      </c>
      <c r="I99">
        <v>11</v>
      </c>
      <c r="J99">
        <v>11</v>
      </c>
      <c r="K99">
        <v>11</v>
      </c>
      <c r="L99">
        <v>11</v>
      </c>
      <c r="M99">
        <v>8</v>
      </c>
      <c r="N99">
        <v>8</v>
      </c>
      <c r="O99">
        <v>11</v>
      </c>
      <c r="P99">
        <v>6</v>
      </c>
      <c r="Q99">
        <v>8</v>
      </c>
      <c r="R99">
        <v>11</v>
      </c>
      <c r="S99">
        <v>11</v>
      </c>
      <c r="T99">
        <v>6</v>
      </c>
      <c r="U99">
        <v>8</v>
      </c>
      <c r="V99">
        <v>8</v>
      </c>
      <c r="W99">
        <v>8</v>
      </c>
      <c r="X99">
        <v>8</v>
      </c>
      <c r="Y99">
        <v>8</v>
      </c>
      <c r="Z99">
        <v>8</v>
      </c>
      <c r="AA99">
        <v>8</v>
      </c>
      <c r="AB99">
        <v>8</v>
      </c>
      <c r="AC99">
        <v>5</v>
      </c>
      <c r="AD99">
        <v>8</v>
      </c>
      <c r="AE99">
        <v>8</v>
      </c>
      <c r="AF99">
        <v>5</v>
      </c>
      <c r="AG99">
        <v>3</v>
      </c>
      <c r="AH99">
        <v>5</v>
      </c>
      <c r="AI99">
        <v>3</v>
      </c>
      <c r="AJ99">
        <v>3</v>
      </c>
      <c r="AK99">
        <v>3</v>
      </c>
      <c r="AL99">
        <v>2</v>
      </c>
      <c r="AM99">
        <v>8</v>
      </c>
      <c r="AN99">
        <v>8</v>
      </c>
      <c r="AO99">
        <v>8</v>
      </c>
      <c r="AP99">
        <v>9</v>
      </c>
      <c r="AQ99">
        <v>11</v>
      </c>
      <c r="AR99">
        <v>5</v>
      </c>
      <c r="AS99">
        <v>3</v>
      </c>
      <c r="AT99">
        <v>3</v>
      </c>
      <c r="AU99">
        <v>5</v>
      </c>
      <c r="AV99">
        <v>8</v>
      </c>
      <c r="AW99">
        <v>8</v>
      </c>
      <c r="AX99">
        <v>5</v>
      </c>
    </row>
    <row r="100" spans="1:50" x14ac:dyDescent="0.25">
      <c r="A100">
        <v>13</v>
      </c>
      <c r="B100" t="s">
        <v>133</v>
      </c>
      <c r="C100">
        <v>12</v>
      </c>
      <c r="D100" t="s">
        <v>133</v>
      </c>
      <c r="E100">
        <v>1</v>
      </c>
      <c r="F100" t="s">
        <v>98</v>
      </c>
      <c r="G100">
        <v>119</v>
      </c>
      <c r="H100">
        <v>118</v>
      </c>
      <c r="I100">
        <v>123</v>
      </c>
      <c r="J100">
        <v>122</v>
      </c>
      <c r="K100">
        <v>121</v>
      </c>
      <c r="L100">
        <v>121</v>
      </c>
      <c r="M100">
        <v>122</v>
      </c>
      <c r="N100">
        <v>121</v>
      </c>
      <c r="O100">
        <v>119</v>
      </c>
      <c r="P100">
        <v>122</v>
      </c>
      <c r="Q100">
        <v>116</v>
      </c>
      <c r="R100">
        <v>117</v>
      </c>
      <c r="S100">
        <v>118</v>
      </c>
      <c r="T100">
        <v>112</v>
      </c>
      <c r="U100">
        <v>117</v>
      </c>
      <c r="V100">
        <v>119</v>
      </c>
      <c r="W100">
        <v>118</v>
      </c>
      <c r="X100">
        <v>121</v>
      </c>
      <c r="Y100">
        <v>122</v>
      </c>
      <c r="Z100">
        <v>117</v>
      </c>
      <c r="AA100">
        <v>119</v>
      </c>
      <c r="AB100">
        <v>120</v>
      </c>
      <c r="AC100">
        <v>118</v>
      </c>
      <c r="AD100">
        <v>120</v>
      </c>
      <c r="AE100">
        <v>121</v>
      </c>
      <c r="AF100">
        <v>121</v>
      </c>
      <c r="AG100">
        <v>120</v>
      </c>
      <c r="AH100">
        <v>121</v>
      </c>
      <c r="AI100">
        <v>118</v>
      </c>
      <c r="AJ100">
        <v>116</v>
      </c>
      <c r="AK100">
        <v>116</v>
      </c>
      <c r="AL100">
        <v>119</v>
      </c>
      <c r="AM100">
        <v>121</v>
      </c>
      <c r="AN100">
        <v>123</v>
      </c>
      <c r="AO100">
        <v>118</v>
      </c>
      <c r="AP100">
        <v>120</v>
      </c>
      <c r="AQ100">
        <v>120</v>
      </c>
      <c r="AR100">
        <v>124</v>
      </c>
      <c r="AS100">
        <v>124</v>
      </c>
      <c r="AT100">
        <v>126</v>
      </c>
      <c r="AU100">
        <v>126</v>
      </c>
      <c r="AV100">
        <v>132</v>
      </c>
      <c r="AW100">
        <v>127</v>
      </c>
      <c r="AX100">
        <v>129</v>
      </c>
    </row>
    <row r="101" spans="1:50" x14ac:dyDescent="0.25">
      <c r="A101">
        <v>1</v>
      </c>
      <c r="B101" t="s">
        <v>97</v>
      </c>
      <c r="C101">
        <v>11</v>
      </c>
      <c r="D101" t="s">
        <v>97</v>
      </c>
      <c r="E101">
        <v>1</v>
      </c>
      <c r="F101" t="s">
        <v>98</v>
      </c>
      <c r="G101">
        <v>138</v>
      </c>
      <c r="H101">
        <v>139</v>
      </c>
      <c r="I101">
        <v>138</v>
      </c>
      <c r="J101">
        <v>134</v>
      </c>
      <c r="K101">
        <v>137</v>
      </c>
      <c r="L101">
        <v>136</v>
      </c>
      <c r="M101">
        <v>140</v>
      </c>
      <c r="N101">
        <v>131</v>
      </c>
      <c r="O101">
        <v>128</v>
      </c>
      <c r="P101">
        <v>131</v>
      </c>
      <c r="Q101">
        <v>125</v>
      </c>
      <c r="R101">
        <v>136</v>
      </c>
      <c r="S101">
        <v>136</v>
      </c>
      <c r="T101">
        <v>126</v>
      </c>
      <c r="U101">
        <v>127</v>
      </c>
      <c r="V101">
        <v>136</v>
      </c>
      <c r="W101">
        <v>134</v>
      </c>
      <c r="X101">
        <v>129</v>
      </c>
      <c r="Y101">
        <v>118</v>
      </c>
      <c r="Z101">
        <v>140</v>
      </c>
      <c r="AA101">
        <v>138</v>
      </c>
      <c r="AB101">
        <v>136</v>
      </c>
      <c r="AC101">
        <v>141</v>
      </c>
      <c r="AD101">
        <v>144</v>
      </c>
      <c r="AE101">
        <v>142</v>
      </c>
      <c r="AF101">
        <v>142</v>
      </c>
      <c r="AG101">
        <v>139</v>
      </c>
      <c r="AH101">
        <v>137</v>
      </c>
      <c r="AI101">
        <v>135</v>
      </c>
      <c r="AJ101">
        <v>136</v>
      </c>
      <c r="AK101">
        <v>132</v>
      </c>
      <c r="AL101">
        <v>137</v>
      </c>
      <c r="AM101">
        <v>131</v>
      </c>
      <c r="AN101">
        <v>133</v>
      </c>
      <c r="AO101">
        <v>129</v>
      </c>
      <c r="AP101">
        <v>145</v>
      </c>
      <c r="AQ101">
        <v>134</v>
      </c>
      <c r="AR101">
        <v>134</v>
      </c>
      <c r="AS101">
        <v>136</v>
      </c>
      <c r="AT101">
        <v>129</v>
      </c>
      <c r="AU101">
        <v>131</v>
      </c>
      <c r="AV101">
        <v>134</v>
      </c>
      <c r="AW101">
        <v>131</v>
      </c>
      <c r="AX101">
        <v>135</v>
      </c>
    </row>
    <row r="102" spans="1:50" x14ac:dyDescent="0.25">
      <c r="A102">
        <v>1</v>
      </c>
      <c r="B102" t="s">
        <v>97</v>
      </c>
      <c r="C102">
        <v>11</v>
      </c>
      <c r="D102" t="s">
        <v>97</v>
      </c>
      <c r="E102">
        <v>1</v>
      </c>
      <c r="F102" t="s">
        <v>98</v>
      </c>
      <c r="G102">
        <v>34</v>
      </c>
      <c r="H102">
        <v>35</v>
      </c>
      <c r="I102">
        <v>36</v>
      </c>
      <c r="J102">
        <v>36</v>
      </c>
      <c r="K102">
        <v>36</v>
      </c>
      <c r="L102">
        <v>36</v>
      </c>
      <c r="M102">
        <v>35</v>
      </c>
      <c r="N102">
        <v>35</v>
      </c>
      <c r="O102">
        <v>35</v>
      </c>
      <c r="P102">
        <v>35</v>
      </c>
      <c r="Q102">
        <v>35</v>
      </c>
      <c r="R102">
        <v>35</v>
      </c>
      <c r="S102">
        <v>35</v>
      </c>
      <c r="T102">
        <v>35</v>
      </c>
      <c r="U102">
        <v>35</v>
      </c>
      <c r="V102">
        <v>34</v>
      </c>
      <c r="W102">
        <v>35</v>
      </c>
      <c r="X102">
        <v>35</v>
      </c>
      <c r="Y102">
        <v>35</v>
      </c>
      <c r="Z102">
        <v>35</v>
      </c>
      <c r="AA102">
        <v>35</v>
      </c>
      <c r="AB102">
        <v>35</v>
      </c>
      <c r="AC102">
        <v>34</v>
      </c>
      <c r="AD102">
        <v>35</v>
      </c>
      <c r="AE102">
        <v>35</v>
      </c>
      <c r="AF102">
        <v>35</v>
      </c>
      <c r="AG102">
        <v>34</v>
      </c>
      <c r="AH102">
        <v>34</v>
      </c>
      <c r="AI102">
        <v>34</v>
      </c>
      <c r="AJ102">
        <v>34</v>
      </c>
      <c r="AK102">
        <v>35</v>
      </c>
      <c r="AL102">
        <v>34</v>
      </c>
      <c r="AM102">
        <v>33</v>
      </c>
      <c r="AN102">
        <v>35</v>
      </c>
      <c r="AO102">
        <v>33</v>
      </c>
      <c r="AP102">
        <v>34</v>
      </c>
      <c r="AQ102">
        <v>34</v>
      </c>
      <c r="AR102">
        <v>34</v>
      </c>
      <c r="AS102">
        <v>35</v>
      </c>
      <c r="AT102">
        <v>35</v>
      </c>
      <c r="AU102">
        <v>35</v>
      </c>
      <c r="AV102">
        <v>35</v>
      </c>
      <c r="AW102">
        <v>35</v>
      </c>
      <c r="AX102">
        <v>35</v>
      </c>
    </row>
    <row r="103" spans="1:50" x14ac:dyDescent="0.25">
      <c r="A103">
        <v>1</v>
      </c>
      <c r="B103" t="s">
        <v>97</v>
      </c>
      <c r="C103">
        <v>11</v>
      </c>
      <c r="D103" t="s">
        <v>97</v>
      </c>
      <c r="E103">
        <v>1</v>
      </c>
      <c r="F103" t="s">
        <v>98</v>
      </c>
      <c r="G103">
        <v>15</v>
      </c>
      <c r="H103">
        <v>15</v>
      </c>
      <c r="I103">
        <v>15</v>
      </c>
      <c r="J103">
        <v>15</v>
      </c>
      <c r="K103">
        <v>15</v>
      </c>
      <c r="L103">
        <v>16</v>
      </c>
      <c r="M103">
        <v>17</v>
      </c>
      <c r="N103">
        <v>15</v>
      </c>
      <c r="O103">
        <v>15</v>
      </c>
      <c r="P103">
        <v>15</v>
      </c>
      <c r="Q103">
        <v>17</v>
      </c>
      <c r="R103">
        <v>21</v>
      </c>
      <c r="S103">
        <v>17</v>
      </c>
      <c r="T103">
        <v>17</v>
      </c>
      <c r="U103">
        <v>17</v>
      </c>
      <c r="V103">
        <v>17</v>
      </c>
      <c r="W103">
        <v>20</v>
      </c>
      <c r="X103">
        <v>12</v>
      </c>
      <c r="Y103">
        <v>6</v>
      </c>
      <c r="Z103">
        <v>13</v>
      </c>
      <c r="AA103">
        <v>15</v>
      </c>
      <c r="AB103">
        <v>16</v>
      </c>
      <c r="AC103">
        <v>15</v>
      </c>
      <c r="AD103">
        <v>15</v>
      </c>
      <c r="AE103">
        <v>15</v>
      </c>
      <c r="AF103">
        <v>15</v>
      </c>
      <c r="AG103">
        <v>18</v>
      </c>
      <c r="AH103">
        <v>25</v>
      </c>
      <c r="AI103">
        <v>18</v>
      </c>
      <c r="AJ103">
        <v>18</v>
      </c>
      <c r="AK103">
        <v>16</v>
      </c>
      <c r="AL103">
        <v>15</v>
      </c>
      <c r="AM103">
        <v>18</v>
      </c>
      <c r="AN103">
        <v>19</v>
      </c>
      <c r="AO103">
        <v>15</v>
      </c>
      <c r="AP103">
        <v>19</v>
      </c>
      <c r="AQ103">
        <v>15</v>
      </c>
      <c r="AR103">
        <v>16</v>
      </c>
      <c r="AS103">
        <v>17</v>
      </c>
      <c r="AT103">
        <v>15</v>
      </c>
      <c r="AU103">
        <v>27</v>
      </c>
      <c r="AV103">
        <v>17</v>
      </c>
      <c r="AW103">
        <v>33</v>
      </c>
      <c r="AX103">
        <v>16</v>
      </c>
    </row>
    <row r="104" spans="1:50" x14ac:dyDescent="0.25">
      <c r="A104">
        <v>1</v>
      </c>
      <c r="B104" t="s">
        <v>97</v>
      </c>
      <c r="C104">
        <v>11</v>
      </c>
      <c r="D104" t="s">
        <v>97</v>
      </c>
      <c r="E104">
        <v>1</v>
      </c>
      <c r="F104" t="s">
        <v>98</v>
      </c>
      <c r="G104">
        <v>78</v>
      </c>
      <c r="H104">
        <v>79</v>
      </c>
      <c r="I104">
        <v>77</v>
      </c>
      <c r="J104">
        <v>78</v>
      </c>
      <c r="K104">
        <v>75</v>
      </c>
      <c r="L104">
        <v>77</v>
      </c>
      <c r="M104">
        <v>77</v>
      </c>
      <c r="N104">
        <v>77</v>
      </c>
      <c r="O104">
        <v>0</v>
      </c>
      <c r="P104">
        <v>84</v>
      </c>
      <c r="Q104">
        <v>86</v>
      </c>
      <c r="R104">
        <v>84</v>
      </c>
      <c r="S104">
        <v>89</v>
      </c>
      <c r="T104">
        <v>79</v>
      </c>
      <c r="U104">
        <v>81</v>
      </c>
      <c r="V104">
        <v>79</v>
      </c>
      <c r="W104">
        <v>77</v>
      </c>
      <c r="X104">
        <v>76</v>
      </c>
      <c r="Y104">
        <v>75</v>
      </c>
      <c r="Z104">
        <v>75</v>
      </c>
      <c r="AA104">
        <v>75</v>
      </c>
      <c r="AB104">
        <v>76</v>
      </c>
      <c r="AC104">
        <v>77</v>
      </c>
      <c r="AD104">
        <v>77</v>
      </c>
      <c r="AE104">
        <v>73</v>
      </c>
      <c r="AF104">
        <v>79</v>
      </c>
      <c r="AG104">
        <v>76</v>
      </c>
      <c r="AH104">
        <v>72</v>
      </c>
      <c r="AI104">
        <v>76</v>
      </c>
      <c r="AJ104">
        <v>76</v>
      </c>
      <c r="AK104">
        <v>70</v>
      </c>
      <c r="AL104">
        <v>74</v>
      </c>
      <c r="AM104">
        <v>72</v>
      </c>
      <c r="AN104">
        <v>74</v>
      </c>
      <c r="AO104">
        <v>74</v>
      </c>
      <c r="AP104">
        <v>73</v>
      </c>
      <c r="AQ104">
        <v>72</v>
      </c>
      <c r="AR104">
        <v>72</v>
      </c>
      <c r="AS104">
        <v>72</v>
      </c>
      <c r="AT104">
        <v>72</v>
      </c>
      <c r="AU104">
        <v>76</v>
      </c>
      <c r="AV104">
        <v>83</v>
      </c>
      <c r="AW104">
        <v>80</v>
      </c>
      <c r="AX104">
        <v>78</v>
      </c>
    </row>
    <row r="105" spans="1:50" x14ac:dyDescent="0.25">
      <c r="A105">
        <v>18</v>
      </c>
      <c r="B105" t="s">
        <v>272</v>
      </c>
      <c r="C105">
        <v>30</v>
      </c>
      <c r="D105" t="s">
        <v>273</v>
      </c>
      <c r="E105">
        <v>2</v>
      </c>
      <c r="F105" t="s">
        <v>255</v>
      </c>
      <c r="G105">
        <v>22</v>
      </c>
      <c r="H105">
        <v>25</v>
      </c>
      <c r="I105">
        <v>27</v>
      </c>
      <c r="J105">
        <v>24</v>
      </c>
      <c r="K105">
        <v>25</v>
      </c>
      <c r="L105">
        <v>27</v>
      </c>
      <c r="M105">
        <v>25</v>
      </c>
      <c r="N105">
        <v>26</v>
      </c>
      <c r="O105">
        <v>28</v>
      </c>
      <c r="P105">
        <v>25</v>
      </c>
      <c r="Q105">
        <v>24</v>
      </c>
      <c r="R105">
        <v>25</v>
      </c>
      <c r="S105">
        <v>25</v>
      </c>
      <c r="T105">
        <v>23</v>
      </c>
      <c r="U105">
        <v>26</v>
      </c>
      <c r="V105">
        <v>23</v>
      </c>
      <c r="W105">
        <v>26</v>
      </c>
      <c r="X105">
        <v>25</v>
      </c>
      <c r="Y105">
        <v>27</v>
      </c>
      <c r="Z105">
        <v>25</v>
      </c>
      <c r="AA105">
        <v>23</v>
      </c>
      <c r="AB105">
        <v>26</v>
      </c>
      <c r="AC105">
        <v>24</v>
      </c>
      <c r="AD105">
        <v>26</v>
      </c>
      <c r="AE105">
        <v>26</v>
      </c>
      <c r="AF105">
        <v>28</v>
      </c>
      <c r="AG105">
        <v>23</v>
      </c>
      <c r="AH105">
        <v>26</v>
      </c>
      <c r="AI105">
        <v>25</v>
      </c>
      <c r="AJ105">
        <v>21</v>
      </c>
      <c r="AK105">
        <v>24</v>
      </c>
      <c r="AL105">
        <v>28</v>
      </c>
      <c r="AM105">
        <v>27</v>
      </c>
      <c r="AN105">
        <v>26</v>
      </c>
      <c r="AO105">
        <v>25</v>
      </c>
      <c r="AP105">
        <v>26</v>
      </c>
      <c r="AQ105">
        <v>24</v>
      </c>
      <c r="AR105">
        <v>31</v>
      </c>
      <c r="AS105">
        <v>24</v>
      </c>
      <c r="AT105">
        <v>26</v>
      </c>
      <c r="AU105">
        <v>22</v>
      </c>
      <c r="AV105">
        <v>24</v>
      </c>
      <c r="AW105">
        <v>24</v>
      </c>
      <c r="AX105">
        <v>23</v>
      </c>
    </row>
    <row r="106" spans="1:50" x14ac:dyDescent="0.25">
      <c r="A106">
        <v>1</v>
      </c>
      <c r="B106" t="s">
        <v>97</v>
      </c>
      <c r="C106">
        <v>11</v>
      </c>
      <c r="D106" t="s">
        <v>97</v>
      </c>
      <c r="E106">
        <v>1</v>
      </c>
      <c r="F106" t="s">
        <v>98</v>
      </c>
      <c r="G106">
        <v>170</v>
      </c>
      <c r="H106">
        <v>172</v>
      </c>
      <c r="I106">
        <v>172</v>
      </c>
      <c r="J106">
        <v>135</v>
      </c>
      <c r="K106">
        <v>133</v>
      </c>
      <c r="L106">
        <v>137</v>
      </c>
      <c r="M106">
        <v>109</v>
      </c>
      <c r="N106">
        <v>134</v>
      </c>
      <c r="O106">
        <v>135</v>
      </c>
      <c r="P106">
        <v>140</v>
      </c>
      <c r="Q106">
        <v>109</v>
      </c>
      <c r="R106">
        <v>141</v>
      </c>
      <c r="S106">
        <v>138</v>
      </c>
      <c r="T106">
        <v>146</v>
      </c>
      <c r="U106">
        <v>144</v>
      </c>
      <c r="V106">
        <v>143</v>
      </c>
      <c r="W106">
        <v>144</v>
      </c>
      <c r="X106">
        <v>138</v>
      </c>
      <c r="Y106">
        <v>134</v>
      </c>
      <c r="Z106">
        <v>135</v>
      </c>
      <c r="AA106">
        <v>135</v>
      </c>
      <c r="AB106">
        <v>132</v>
      </c>
      <c r="AC106">
        <v>141</v>
      </c>
      <c r="AD106">
        <v>140</v>
      </c>
      <c r="AE106">
        <v>139</v>
      </c>
      <c r="AF106">
        <v>104</v>
      </c>
      <c r="AG106">
        <v>133</v>
      </c>
      <c r="AH106">
        <v>133</v>
      </c>
      <c r="AI106">
        <v>135</v>
      </c>
      <c r="AJ106">
        <v>132</v>
      </c>
      <c r="AK106">
        <v>132</v>
      </c>
      <c r="AL106">
        <v>104</v>
      </c>
      <c r="AM106">
        <v>135</v>
      </c>
      <c r="AN106">
        <v>139</v>
      </c>
      <c r="AO106">
        <v>137</v>
      </c>
      <c r="AP106">
        <v>139</v>
      </c>
      <c r="AQ106">
        <v>136</v>
      </c>
      <c r="AR106">
        <v>137</v>
      </c>
      <c r="AS106">
        <v>135</v>
      </c>
      <c r="AT106">
        <v>140</v>
      </c>
      <c r="AU106">
        <v>139</v>
      </c>
      <c r="AV106">
        <v>139</v>
      </c>
      <c r="AW106">
        <v>142</v>
      </c>
      <c r="AX106">
        <v>143</v>
      </c>
    </row>
    <row r="107" spans="1:50" x14ac:dyDescent="0.25">
      <c r="A107">
        <v>1</v>
      </c>
      <c r="B107" t="s">
        <v>97</v>
      </c>
      <c r="C107">
        <v>11</v>
      </c>
      <c r="D107" t="s">
        <v>97</v>
      </c>
      <c r="E107">
        <v>1</v>
      </c>
      <c r="F107" t="s">
        <v>98</v>
      </c>
      <c r="G107">
        <v>84</v>
      </c>
      <c r="H107">
        <v>75</v>
      </c>
      <c r="I107">
        <v>77</v>
      </c>
      <c r="J107">
        <v>79</v>
      </c>
      <c r="K107">
        <v>83</v>
      </c>
      <c r="L107">
        <v>79</v>
      </c>
      <c r="M107">
        <v>85</v>
      </c>
      <c r="N107">
        <v>90</v>
      </c>
      <c r="O107">
        <v>83</v>
      </c>
      <c r="P107">
        <v>84</v>
      </c>
      <c r="Q107">
        <v>85</v>
      </c>
      <c r="R107">
        <v>78</v>
      </c>
      <c r="S107">
        <v>74</v>
      </c>
      <c r="T107">
        <v>85</v>
      </c>
      <c r="U107">
        <v>73</v>
      </c>
      <c r="V107">
        <v>79</v>
      </c>
      <c r="W107">
        <v>74</v>
      </c>
      <c r="X107">
        <v>79</v>
      </c>
      <c r="Y107">
        <v>65</v>
      </c>
      <c r="Z107">
        <v>76</v>
      </c>
      <c r="AA107">
        <v>73</v>
      </c>
      <c r="AB107">
        <v>67</v>
      </c>
      <c r="AC107">
        <v>76</v>
      </c>
      <c r="AD107">
        <v>55</v>
      </c>
      <c r="AE107">
        <v>77</v>
      </c>
      <c r="AF107">
        <v>73</v>
      </c>
      <c r="AG107">
        <v>164</v>
      </c>
      <c r="AH107">
        <v>166</v>
      </c>
      <c r="AI107">
        <v>166</v>
      </c>
      <c r="AJ107">
        <v>168</v>
      </c>
      <c r="AK107">
        <v>164</v>
      </c>
      <c r="AL107">
        <v>165</v>
      </c>
      <c r="AM107">
        <v>165</v>
      </c>
      <c r="AN107">
        <v>165</v>
      </c>
      <c r="AO107">
        <v>164</v>
      </c>
      <c r="AP107">
        <v>162</v>
      </c>
      <c r="AQ107">
        <v>163</v>
      </c>
      <c r="AR107">
        <v>163</v>
      </c>
      <c r="AS107">
        <v>164</v>
      </c>
      <c r="AT107">
        <v>155</v>
      </c>
      <c r="AU107">
        <v>168</v>
      </c>
      <c r="AV107">
        <v>161</v>
      </c>
      <c r="AW107">
        <v>155</v>
      </c>
      <c r="AX107">
        <v>163</v>
      </c>
    </row>
    <row r="108" spans="1:50" x14ac:dyDescent="0.25">
      <c r="A108">
        <v>1</v>
      </c>
      <c r="B108" t="s">
        <v>97</v>
      </c>
      <c r="C108">
        <v>11</v>
      </c>
      <c r="D108" t="s">
        <v>97</v>
      </c>
      <c r="E108">
        <v>1</v>
      </c>
      <c r="F108" t="s">
        <v>98</v>
      </c>
      <c r="G108">
        <v>314</v>
      </c>
      <c r="H108">
        <v>314</v>
      </c>
      <c r="I108">
        <v>314</v>
      </c>
      <c r="J108">
        <v>314</v>
      </c>
      <c r="K108">
        <v>314</v>
      </c>
      <c r="L108">
        <v>314</v>
      </c>
      <c r="M108">
        <v>314</v>
      </c>
      <c r="N108">
        <v>314</v>
      </c>
      <c r="O108">
        <v>314</v>
      </c>
      <c r="P108">
        <v>314</v>
      </c>
      <c r="Q108">
        <v>314</v>
      </c>
      <c r="R108">
        <v>311</v>
      </c>
      <c r="S108">
        <v>302</v>
      </c>
      <c r="T108">
        <v>312</v>
      </c>
      <c r="U108">
        <v>314</v>
      </c>
      <c r="V108">
        <v>314</v>
      </c>
      <c r="W108">
        <v>314</v>
      </c>
      <c r="X108">
        <v>62</v>
      </c>
      <c r="Y108">
        <v>57</v>
      </c>
      <c r="Z108">
        <v>62</v>
      </c>
      <c r="AA108">
        <v>62</v>
      </c>
      <c r="AB108">
        <v>62</v>
      </c>
      <c r="AC108">
        <v>62</v>
      </c>
      <c r="AD108">
        <v>62</v>
      </c>
      <c r="AE108">
        <v>62</v>
      </c>
      <c r="AF108">
        <v>62</v>
      </c>
      <c r="AG108">
        <v>62</v>
      </c>
      <c r="AH108">
        <v>62</v>
      </c>
      <c r="AI108">
        <v>62</v>
      </c>
      <c r="AJ108">
        <v>62</v>
      </c>
      <c r="AK108">
        <v>62</v>
      </c>
      <c r="AL108">
        <v>62</v>
      </c>
      <c r="AM108">
        <v>62</v>
      </c>
      <c r="AN108">
        <v>62</v>
      </c>
      <c r="AO108">
        <v>62</v>
      </c>
      <c r="AP108">
        <v>62</v>
      </c>
      <c r="AQ108">
        <v>62</v>
      </c>
      <c r="AR108">
        <v>60</v>
      </c>
      <c r="AS108">
        <v>60</v>
      </c>
      <c r="AT108">
        <v>60</v>
      </c>
      <c r="AU108">
        <v>59</v>
      </c>
      <c r="AV108">
        <v>59</v>
      </c>
      <c r="AW108">
        <v>59</v>
      </c>
      <c r="AX108">
        <v>59</v>
      </c>
    </row>
    <row r="109" spans="1:50" x14ac:dyDescent="0.25">
      <c r="A109">
        <v>9</v>
      </c>
      <c r="B109" t="s">
        <v>372</v>
      </c>
      <c r="C109">
        <v>60</v>
      </c>
      <c r="D109" t="s">
        <v>239</v>
      </c>
      <c r="E109">
        <v>3</v>
      </c>
      <c r="F109" t="s">
        <v>240</v>
      </c>
      <c r="G109">
        <v>44</v>
      </c>
      <c r="H109">
        <v>44</v>
      </c>
      <c r="I109">
        <v>44</v>
      </c>
      <c r="J109">
        <v>44</v>
      </c>
      <c r="K109">
        <v>44</v>
      </c>
      <c r="L109">
        <v>44</v>
      </c>
      <c r="M109">
        <v>44</v>
      </c>
      <c r="N109">
        <v>44</v>
      </c>
      <c r="O109">
        <v>44</v>
      </c>
      <c r="P109">
        <v>44</v>
      </c>
      <c r="Q109">
        <v>44</v>
      </c>
      <c r="R109">
        <v>44</v>
      </c>
      <c r="S109">
        <v>44</v>
      </c>
      <c r="T109">
        <v>44</v>
      </c>
      <c r="U109">
        <v>44</v>
      </c>
      <c r="V109">
        <v>44</v>
      </c>
      <c r="W109">
        <v>44</v>
      </c>
      <c r="X109">
        <v>44</v>
      </c>
      <c r="Y109">
        <v>44</v>
      </c>
      <c r="Z109">
        <v>44</v>
      </c>
      <c r="AA109">
        <v>44</v>
      </c>
      <c r="AB109">
        <v>44</v>
      </c>
      <c r="AC109">
        <v>44</v>
      </c>
      <c r="AD109">
        <v>44</v>
      </c>
      <c r="AE109">
        <v>44</v>
      </c>
      <c r="AF109">
        <v>44</v>
      </c>
      <c r="AG109">
        <v>44</v>
      </c>
      <c r="AH109">
        <v>44</v>
      </c>
      <c r="AI109">
        <v>44</v>
      </c>
      <c r="AJ109">
        <v>44</v>
      </c>
      <c r="AK109">
        <v>44</v>
      </c>
      <c r="AL109">
        <v>44</v>
      </c>
      <c r="AM109">
        <v>44</v>
      </c>
      <c r="AN109">
        <v>44</v>
      </c>
      <c r="AO109">
        <v>44</v>
      </c>
      <c r="AP109">
        <v>44</v>
      </c>
      <c r="AQ109">
        <v>43</v>
      </c>
      <c r="AR109">
        <v>43</v>
      </c>
      <c r="AS109">
        <v>43</v>
      </c>
      <c r="AT109">
        <v>43</v>
      </c>
      <c r="AU109">
        <v>43</v>
      </c>
      <c r="AV109">
        <v>43</v>
      </c>
      <c r="AW109">
        <v>43</v>
      </c>
      <c r="AX109">
        <v>43</v>
      </c>
    </row>
    <row r="110" spans="1:50" x14ac:dyDescent="0.25">
      <c r="A110">
        <v>2</v>
      </c>
      <c r="B110" t="s">
        <v>349</v>
      </c>
      <c r="C110">
        <v>40</v>
      </c>
      <c r="D110" t="s">
        <v>254</v>
      </c>
      <c r="E110">
        <v>2</v>
      </c>
      <c r="F110" t="s">
        <v>255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</row>
    <row r="111" spans="1:50" x14ac:dyDescent="0.25">
      <c r="A111">
        <v>1</v>
      </c>
      <c r="B111" t="s">
        <v>97</v>
      </c>
      <c r="C111">
        <v>11</v>
      </c>
      <c r="D111" t="s">
        <v>97</v>
      </c>
      <c r="E111">
        <v>1</v>
      </c>
      <c r="F111" t="s">
        <v>98</v>
      </c>
      <c r="G111">
        <v>11</v>
      </c>
      <c r="H111">
        <v>11</v>
      </c>
      <c r="I111">
        <v>11</v>
      </c>
      <c r="J111">
        <v>11</v>
      </c>
      <c r="K111">
        <v>11</v>
      </c>
      <c r="L111">
        <v>11</v>
      </c>
      <c r="M111">
        <v>11</v>
      </c>
      <c r="N111">
        <v>11</v>
      </c>
      <c r="O111">
        <v>11</v>
      </c>
      <c r="P111">
        <v>11</v>
      </c>
      <c r="Q111">
        <v>11</v>
      </c>
      <c r="R111">
        <v>12</v>
      </c>
      <c r="S111">
        <v>12</v>
      </c>
      <c r="T111">
        <v>12</v>
      </c>
      <c r="U111">
        <v>12</v>
      </c>
      <c r="V111">
        <v>12</v>
      </c>
      <c r="W111">
        <v>12</v>
      </c>
      <c r="X111">
        <v>12</v>
      </c>
      <c r="Y111">
        <v>12</v>
      </c>
      <c r="Z111">
        <v>12</v>
      </c>
      <c r="AA111">
        <v>12</v>
      </c>
      <c r="AB111">
        <v>12</v>
      </c>
      <c r="AC111">
        <v>12</v>
      </c>
      <c r="AD111">
        <v>12</v>
      </c>
      <c r="AE111">
        <v>12</v>
      </c>
      <c r="AF111">
        <v>12</v>
      </c>
      <c r="AG111">
        <v>12</v>
      </c>
      <c r="AH111">
        <v>12</v>
      </c>
      <c r="AI111">
        <v>12</v>
      </c>
      <c r="AJ111">
        <v>12</v>
      </c>
      <c r="AK111">
        <v>12</v>
      </c>
      <c r="AL111">
        <v>12</v>
      </c>
      <c r="AM111">
        <v>12</v>
      </c>
      <c r="AN111">
        <v>12</v>
      </c>
      <c r="AO111">
        <v>12</v>
      </c>
      <c r="AP111">
        <v>12</v>
      </c>
      <c r="AQ111">
        <v>12</v>
      </c>
      <c r="AR111">
        <v>12</v>
      </c>
      <c r="AS111">
        <v>12</v>
      </c>
      <c r="AT111">
        <v>12</v>
      </c>
      <c r="AU111">
        <v>12</v>
      </c>
      <c r="AV111">
        <v>12</v>
      </c>
      <c r="AW111">
        <v>12</v>
      </c>
      <c r="AX111">
        <v>12</v>
      </c>
    </row>
    <row r="112" spans="1:50" x14ac:dyDescent="0.25">
      <c r="A112">
        <v>1</v>
      </c>
      <c r="B112" t="s">
        <v>97</v>
      </c>
      <c r="C112">
        <v>11</v>
      </c>
      <c r="D112" t="s">
        <v>97</v>
      </c>
      <c r="E112">
        <v>1</v>
      </c>
      <c r="F112" t="s">
        <v>98</v>
      </c>
      <c r="G112">
        <v>73</v>
      </c>
      <c r="H112">
        <v>73</v>
      </c>
      <c r="I112">
        <v>73</v>
      </c>
      <c r="J112">
        <v>73</v>
      </c>
      <c r="K112">
        <v>73</v>
      </c>
      <c r="L112">
        <v>72</v>
      </c>
      <c r="M112">
        <v>73</v>
      </c>
      <c r="N112">
        <v>73</v>
      </c>
      <c r="O112">
        <v>73</v>
      </c>
      <c r="P112">
        <v>73</v>
      </c>
      <c r="Q112">
        <v>73</v>
      </c>
      <c r="R112">
        <v>73</v>
      </c>
      <c r="S112">
        <v>73</v>
      </c>
      <c r="T112">
        <v>73</v>
      </c>
      <c r="U112">
        <v>73</v>
      </c>
      <c r="V112">
        <v>73</v>
      </c>
      <c r="W112">
        <v>73</v>
      </c>
      <c r="X112">
        <v>73</v>
      </c>
      <c r="Y112">
        <v>73</v>
      </c>
      <c r="Z112">
        <v>73</v>
      </c>
      <c r="AA112">
        <v>73</v>
      </c>
      <c r="AB112">
        <v>73</v>
      </c>
      <c r="AC112">
        <v>73</v>
      </c>
      <c r="AD112">
        <v>73</v>
      </c>
      <c r="AE112">
        <v>73</v>
      </c>
      <c r="AF112">
        <v>73</v>
      </c>
      <c r="AG112">
        <v>73</v>
      </c>
      <c r="AH112">
        <v>73</v>
      </c>
      <c r="AI112">
        <v>73</v>
      </c>
      <c r="AJ112">
        <v>73</v>
      </c>
      <c r="AK112">
        <v>73</v>
      </c>
      <c r="AL112">
        <v>73</v>
      </c>
      <c r="AM112">
        <v>73</v>
      </c>
      <c r="AN112">
        <v>73</v>
      </c>
      <c r="AO112">
        <v>73</v>
      </c>
      <c r="AP112">
        <v>73</v>
      </c>
      <c r="AQ112">
        <v>73</v>
      </c>
      <c r="AR112">
        <v>73</v>
      </c>
      <c r="AS112">
        <v>73</v>
      </c>
      <c r="AT112">
        <v>73</v>
      </c>
      <c r="AU112">
        <v>73</v>
      </c>
      <c r="AV112">
        <v>73</v>
      </c>
      <c r="AW112">
        <v>82</v>
      </c>
      <c r="AX112">
        <v>83</v>
      </c>
    </row>
    <row r="113" spans="1:50" x14ac:dyDescent="0.25">
      <c r="A113">
        <v>1</v>
      </c>
      <c r="B113" t="s">
        <v>97</v>
      </c>
      <c r="C113">
        <v>11</v>
      </c>
      <c r="D113" t="s">
        <v>97</v>
      </c>
      <c r="E113">
        <v>1</v>
      </c>
      <c r="F113" t="s">
        <v>98</v>
      </c>
      <c r="G113">
        <v>81</v>
      </c>
      <c r="H113">
        <v>81</v>
      </c>
      <c r="I113">
        <v>80</v>
      </c>
      <c r="J113">
        <v>75</v>
      </c>
      <c r="K113">
        <v>79</v>
      </c>
      <c r="L113">
        <v>79</v>
      </c>
      <c r="M113">
        <v>81</v>
      </c>
      <c r="N113">
        <v>79</v>
      </c>
      <c r="O113">
        <v>81</v>
      </c>
      <c r="P113">
        <v>79</v>
      </c>
      <c r="Q113">
        <v>82</v>
      </c>
      <c r="R113">
        <v>80</v>
      </c>
      <c r="S113">
        <v>80</v>
      </c>
      <c r="T113">
        <v>80</v>
      </c>
      <c r="U113">
        <v>81</v>
      </c>
      <c r="V113">
        <v>81</v>
      </c>
      <c r="W113">
        <v>81</v>
      </c>
      <c r="X113">
        <v>81</v>
      </c>
      <c r="Y113">
        <v>77</v>
      </c>
      <c r="Z113">
        <v>78</v>
      </c>
      <c r="AA113">
        <v>79</v>
      </c>
      <c r="AB113">
        <v>78</v>
      </c>
      <c r="AC113">
        <v>79</v>
      </c>
      <c r="AD113">
        <v>79</v>
      </c>
      <c r="AE113">
        <v>101</v>
      </c>
      <c r="AF113">
        <v>107</v>
      </c>
      <c r="AG113">
        <v>106</v>
      </c>
      <c r="AH113">
        <v>101</v>
      </c>
      <c r="AI113">
        <v>79</v>
      </c>
      <c r="AJ113">
        <v>79</v>
      </c>
      <c r="AK113">
        <v>74</v>
      </c>
      <c r="AL113">
        <v>73</v>
      </c>
      <c r="AM113">
        <v>74</v>
      </c>
      <c r="AN113">
        <v>72</v>
      </c>
      <c r="AO113">
        <v>101</v>
      </c>
      <c r="AP113">
        <v>101</v>
      </c>
      <c r="AQ113">
        <v>102</v>
      </c>
      <c r="AR113">
        <v>102</v>
      </c>
      <c r="AS113">
        <v>102</v>
      </c>
      <c r="AT113">
        <v>101</v>
      </c>
      <c r="AU113">
        <v>104</v>
      </c>
      <c r="AV113">
        <v>109</v>
      </c>
      <c r="AW113">
        <v>109</v>
      </c>
      <c r="AX113">
        <v>80</v>
      </c>
    </row>
    <row r="114" spans="1:50" x14ac:dyDescent="0.25">
      <c r="A114">
        <v>1</v>
      </c>
      <c r="B114" t="s">
        <v>97</v>
      </c>
      <c r="C114">
        <v>11</v>
      </c>
      <c r="D114" t="s">
        <v>97</v>
      </c>
      <c r="E114">
        <v>1</v>
      </c>
      <c r="F114" t="s">
        <v>98</v>
      </c>
      <c r="G114">
        <v>13</v>
      </c>
      <c r="H114">
        <v>13</v>
      </c>
      <c r="I114">
        <v>13</v>
      </c>
      <c r="J114">
        <v>17</v>
      </c>
      <c r="K114">
        <v>13</v>
      </c>
      <c r="L114">
        <v>13</v>
      </c>
      <c r="M114">
        <v>13</v>
      </c>
      <c r="N114">
        <v>13</v>
      </c>
      <c r="O114">
        <v>13</v>
      </c>
      <c r="P114">
        <v>13</v>
      </c>
      <c r="Q114">
        <v>13</v>
      </c>
      <c r="R114">
        <v>13</v>
      </c>
      <c r="S114">
        <v>13</v>
      </c>
      <c r="T114">
        <v>13</v>
      </c>
      <c r="U114">
        <v>13</v>
      </c>
      <c r="V114">
        <v>13</v>
      </c>
      <c r="W114">
        <v>13</v>
      </c>
      <c r="X114">
        <v>13</v>
      </c>
      <c r="Y114">
        <v>13</v>
      </c>
      <c r="Z114">
        <v>13</v>
      </c>
      <c r="AA114">
        <v>13</v>
      </c>
      <c r="AB114">
        <v>13</v>
      </c>
      <c r="AC114">
        <v>13</v>
      </c>
      <c r="AD114">
        <v>13</v>
      </c>
      <c r="AE114">
        <v>17</v>
      </c>
      <c r="AF114">
        <v>13</v>
      </c>
      <c r="AG114">
        <v>13</v>
      </c>
      <c r="AH114">
        <v>17</v>
      </c>
      <c r="AI114">
        <v>13</v>
      </c>
      <c r="AJ114">
        <v>13</v>
      </c>
      <c r="AK114">
        <v>17</v>
      </c>
      <c r="AL114">
        <v>17</v>
      </c>
      <c r="AM114">
        <v>17</v>
      </c>
      <c r="AN114">
        <v>17</v>
      </c>
      <c r="AO114">
        <v>17</v>
      </c>
      <c r="AP114">
        <v>17</v>
      </c>
      <c r="AQ114">
        <v>17</v>
      </c>
      <c r="AR114">
        <v>17</v>
      </c>
      <c r="AS114">
        <v>17</v>
      </c>
      <c r="AT114">
        <v>17</v>
      </c>
      <c r="AU114">
        <v>17</v>
      </c>
      <c r="AV114">
        <v>13</v>
      </c>
      <c r="AW114">
        <v>13</v>
      </c>
      <c r="AX114">
        <v>15</v>
      </c>
    </row>
    <row r="115" spans="1:50" x14ac:dyDescent="0.25">
      <c r="A115">
        <v>1</v>
      </c>
      <c r="B115" t="s">
        <v>97</v>
      </c>
      <c r="C115">
        <v>11</v>
      </c>
      <c r="D115" t="s">
        <v>97</v>
      </c>
      <c r="E115">
        <v>1</v>
      </c>
      <c r="F115" t="s">
        <v>98</v>
      </c>
      <c r="G115">
        <v>128</v>
      </c>
      <c r="H115">
        <v>128</v>
      </c>
      <c r="I115">
        <v>128</v>
      </c>
      <c r="J115">
        <v>131</v>
      </c>
      <c r="K115">
        <v>127</v>
      </c>
      <c r="L115">
        <v>128</v>
      </c>
      <c r="M115">
        <v>133</v>
      </c>
      <c r="N115">
        <v>130</v>
      </c>
      <c r="O115">
        <v>133</v>
      </c>
      <c r="P115">
        <v>132</v>
      </c>
      <c r="Q115">
        <v>128</v>
      </c>
      <c r="R115">
        <v>129</v>
      </c>
      <c r="S115">
        <v>130</v>
      </c>
      <c r="T115">
        <v>128</v>
      </c>
      <c r="U115">
        <v>128</v>
      </c>
      <c r="V115">
        <v>126</v>
      </c>
      <c r="W115">
        <v>129</v>
      </c>
      <c r="X115">
        <v>133</v>
      </c>
      <c r="Y115">
        <v>126</v>
      </c>
      <c r="Z115">
        <v>126</v>
      </c>
      <c r="AA115">
        <v>126</v>
      </c>
      <c r="AB115">
        <v>127</v>
      </c>
      <c r="AC115">
        <v>126</v>
      </c>
      <c r="AD115">
        <v>126</v>
      </c>
      <c r="AE115">
        <v>126</v>
      </c>
      <c r="AF115">
        <v>125</v>
      </c>
      <c r="AG115">
        <v>125</v>
      </c>
      <c r="AH115">
        <v>128</v>
      </c>
      <c r="AI115">
        <v>132</v>
      </c>
      <c r="AJ115">
        <v>138</v>
      </c>
      <c r="AK115">
        <v>137</v>
      </c>
      <c r="AL115">
        <v>125</v>
      </c>
      <c r="AM115">
        <v>125</v>
      </c>
      <c r="AN115">
        <v>124</v>
      </c>
      <c r="AO115">
        <v>127</v>
      </c>
      <c r="AP115">
        <v>127</v>
      </c>
      <c r="AQ115">
        <v>102</v>
      </c>
      <c r="AR115">
        <v>102</v>
      </c>
      <c r="AS115">
        <v>123</v>
      </c>
      <c r="AT115">
        <v>121</v>
      </c>
      <c r="AU115">
        <v>122</v>
      </c>
      <c r="AV115">
        <v>125</v>
      </c>
      <c r="AW115">
        <v>124</v>
      </c>
      <c r="AX115">
        <v>129</v>
      </c>
    </row>
    <row r="116" spans="1:50" x14ac:dyDescent="0.25">
      <c r="A116">
        <v>1</v>
      </c>
      <c r="B116" t="s">
        <v>97</v>
      </c>
      <c r="C116">
        <v>11</v>
      </c>
      <c r="D116" t="s">
        <v>97</v>
      </c>
      <c r="E116">
        <v>1</v>
      </c>
      <c r="F116" t="s">
        <v>98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2</v>
      </c>
      <c r="AI116">
        <v>2</v>
      </c>
      <c r="AJ116">
        <v>2</v>
      </c>
      <c r="AK116">
        <v>2</v>
      </c>
      <c r="AL116">
        <v>2</v>
      </c>
      <c r="AM116">
        <v>2</v>
      </c>
      <c r="AN116">
        <v>2</v>
      </c>
      <c r="AO116">
        <v>2</v>
      </c>
      <c r="AP116">
        <v>2</v>
      </c>
      <c r="AQ116">
        <v>2</v>
      </c>
      <c r="AR116">
        <v>2</v>
      </c>
      <c r="AS116">
        <v>2</v>
      </c>
      <c r="AT116">
        <v>2</v>
      </c>
      <c r="AU116">
        <v>2</v>
      </c>
      <c r="AV116">
        <v>2</v>
      </c>
      <c r="AW116">
        <v>2</v>
      </c>
      <c r="AX116">
        <v>2</v>
      </c>
    </row>
    <row r="117" spans="1:50" x14ac:dyDescent="0.25">
      <c r="A117">
        <v>13</v>
      </c>
      <c r="B117" t="s">
        <v>133</v>
      </c>
      <c r="C117">
        <v>12</v>
      </c>
      <c r="D117" t="s">
        <v>133</v>
      </c>
      <c r="E117">
        <v>1</v>
      </c>
      <c r="F117" t="s">
        <v>98</v>
      </c>
      <c r="G117">
        <v>139</v>
      </c>
      <c r="H117">
        <v>132</v>
      </c>
      <c r="I117">
        <v>129</v>
      </c>
      <c r="J117">
        <v>134</v>
      </c>
      <c r="K117">
        <v>129</v>
      </c>
      <c r="L117">
        <v>131</v>
      </c>
      <c r="M117">
        <v>129</v>
      </c>
      <c r="N117">
        <v>125</v>
      </c>
      <c r="O117">
        <v>122</v>
      </c>
      <c r="P117">
        <v>129</v>
      </c>
      <c r="Q117">
        <v>128</v>
      </c>
      <c r="R117">
        <v>129</v>
      </c>
      <c r="S117">
        <v>131</v>
      </c>
      <c r="T117">
        <v>129</v>
      </c>
      <c r="U117">
        <v>124</v>
      </c>
      <c r="V117">
        <v>128</v>
      </c>
      <c r="W117">
        <v>125</v>
      </c>
      <c r="X117">
        <v>127</v>
      </c>
      <c r="Y117">
        <v>126</v>
      </c>
      <c r="Z117">
        <v>127</v>
      </c>
      <c r="AA117">
        <v>124</v>
      </c>
      <c r="AB117">
        <v>124</v>
      </c>
      <c r="AC117">
        <v>123</v>
      </c>
      <c r="AD117">
        <v>124</v>
      </c>
      <c r="AE117">
        <v>130</v>
      </c>
      <c r="AF117">
        <v>126</v>
      </c>
      <c r="AG117">
        <v>128</v>
      </c>
      <c r="AH117">
        <v>130</v>
      </c>
      <c r="AI117">
        <v>125</v>
      </c>
      <c r="AJ117">
        <v>123</v>
      </c>
      <c r="AK117">
        <v>122</v>
      </c>
      <c r="AL117">
        <v>128</v>
      </c>
      <c r="AM117">
        <v>130</v>
      </c>
      <c r="AN117">
        <v>125</v>
      </c>
      <c r="AO117">
        <v>123</v>
      </c>
      <c r="AP117">
        <v>129</v>
      </c>
      <c r="AQ117">
        <v>126</v>
      </c>
      <c r="AR117">
        <v>138</v>
      </c>
      <c r="AS117">
        <v>134</v>
      </c>
      <c r="AT117">
        <v>137</v>
      </c>
      <c r="AU117">
        <v>133</v>
      </c>
      <c r="AV117">
        <v>132</v>
      </c>
      <c r="AW117">
        <v>2</v>
      </c>
      <c r="AX117">
        <v>2</v>
      </c>
    </row>
    <row r="118" spans="1:50" x14ac:dyDescent="0.25">
      <c r="A118">
        <v>1</v>
      </c>
      <c r="B118" t="s">
        <v>97</v>
      </c>
      <c r="C118">
        <v>11</v>
      </c>
      <c r="D118" t="s">
        <v>97</v>
      </c>
      <c r="E118">
        <v>1</v>
      </c>
      <c r="F118" t="s">
        <v>98</v>
      </c>
      <c r="G118">
        <v>43</v>
      </c>
      <c r="H118">
        <v>43</v>
      </c>
      <c r="I118">
        <v>43</v>
      </c>
      <c r="J118">
        <v>43</v>
      </c>
      <c r="K118">
        <v>43</v>
      </c>
      <c r="L118">
        <v>41</v>
      </c>
      <c r="M118">
        <v>43</v>
      </c>
      <c r="N118">
        <v>43</v>
      </c>
      <c r="O118">
        <v>43</v>
      </c>
      <c r="P118">
        <v>42</v>
      </c>
      <c r="Q118">
        <v>43</v>
      </c>
      <c r="R118">
        <v>44</v>
      </c>
      <c r="S118">
        <v>43</v>
      </c>
      <c r="T118">
        <v>46</v>
      </c>
      <c r="U118">
        <v>42</v>
      </c>
      <c r="V118">
        <v>33</v>
      </c>
      <c r="W118">
        <v>33</v>
      </c>
      <c r="X118">
        <v>33</v>
      </c>
      <c r="Y118">
        <v>32</v>
      </c>
      <c r="Z118">
        <v>31</v>
      </c>
      <c r="AA118">
        <v>37</v>
      </c>
      <c r="AB118">
        <v>32</v>
      </c>
      <c r="AC118">
        <v>45</v>
      </c>
      <c r="AD118">
        <v>45</v>
      </c>
      <c r="AE118">
        <v>32</v>
      </c>
      <c r="AF118">
        <v>33</v>
      </c>
      <c r="AG118">
        <v>33</v>
      </c>
      <c r="AH118">
        <v>33</v>
      </c>
      <c r="AI118">
        <v>33</v>
      </c>
      <c r="AJ118">
        <v>33</v>
      </c>
      <c r="AK118">
        <v>32</v>
      </c>
      <c r="AL118">
        <v>31</v>
      </c>
      <c r="AM118">
        <v>32</v>
      </c>
      <c r="AN118">
        <v>31</v>
      </c>
      <c r="AO118">
        <v>33</v>
      </c>
      <c r="AP118">
        <v>29</v>
      </c>
      <c r="AQ118">
        <v>29</v>
      </c>
      <c r="AR118">
        <v>29</v>
      </c>
      <c r="AS118">
        <v>29</v>
      </c>
      <c r="AT118">
        <v>29</v>
      </c>
      <c r="AU118">
        <v>27</v>
      </c>
      <c r="AV118">
        <v>28</v>
      </c>
      <c r="AW118">
        <v>29</v>
      </c>
      <c r="AX118">
        <v>29</v>
      </c>
    </row>
    <row r="119" spans="1:50" x14ac:dyDescent="0.25">
      <c r="A119">
        <v>1</v>
      </c>
      <c r="B119" t="s">
        <v>97</v>
      </c>
      <c r="C119">
        <v>11</v>
      </c>
      <c r="D119" t="s">
        <v>97</v>
      </c>
      <c r="E119">
        <v>1</v>
      </c>
      <c r="F119" t="s">
        <v>98</v>
      </c>
      <c r="G119">
        <v>81</v>
      </c>
      <c r="H119">
        <v>81</v>
      </c>
      <c r="I119">
        <v>79</v>
      </c>
      <c r="J119">
        <v>80</v>
      </c>
      <c r="K119">
        <v>80</v>
      </c>
      <c r="L119">
        <v>80</v>
      </c>
      <c r="M119">
        <v>80</v>
      </c>
      <c r="N119">
        <v>80</v>
      </c>
      <c r="O119">
        <v>71</v>
      </c>
      <c r="P119">
        <v>71</v>
      </c>
      <c r="Q119">
        <v>71</v>
      </c>
      <c r="R119">
        <v>71</v>
      </c>
      <c r="S119">
        <v>71</v>
      </c>
      <c r="T119">
        <v>71</v>
      </c>
      <c r="U119">
        <v>71</v>
      </c>
      <c r="V119">
        <v>71</v>
      </c>
      <c r="W119">
        <v>71</v>
      </c>
      <c r="X119">
        <v>71</v>
      </c>
      <c r="Y119">
        <v>71</v>
      </c>
      <c r="Z119">
        <v>71</v>
      </c>
      <c r="AA119">
        <v>71</v>
      </c>
      <c r="AB119">
        <v>71</v>
      </c>
      <c r="AC119">
        <v>72</v>
      </c>
      <c r="AD119">
        <v>72</v>
      </c>
      <c r="AE119">
        <v>23</v>
      </c>
      <c r="AF119">
        <v>23</v>
      </c>
      <c r="AG119">
        <v>23</v>
      </c>
      <c r="AH119">
        <v>23</v>
      </c>
      <c r="AI119">
        <v>23</v>
      </c>
      <c r="AJ119">
        <v>23</v>
      </c>
      <c r="AK119">
        <v>23</v>
      </c>
      <c r="AL119">
        <v>23</v>
      </c>
      <c r="AM119">
        <v>23</v>
      </c>
      <c r="AN119">
        <v>23</v>
      </c>
      <c r="AO119">
        <v>23</v>
      </c>
      <c r="AP119">
        <v>23</v>
      </c>
      <c r="AQ119">
        <v>23</v>
      </c>
      <c r="AR119">
        <v>22</v>
      </c>
      <c r="AS119">
        <v>26</v>
      </c>
      <c r="AT119">
        <v>25</v>
      </c>
      <c r="AU119">
        <v>25</v>
      </c>
      <c r="AV119">
        <v>24</v>
      </c>
      <c r="AW119">
        <v>24</v>
      </c>
      <c r="AX119">
        <v>25</v>
      </c>
    </row>
    <row r="120" spans="1:50" x14ac:dyDescent="0.25">
      <c r="A120">
        <v>1</v>
      </c>
      <c r="B120" t="s">
        <v>97</v>
      </c>
      <c r="C120">
        <v>11</v>
      </c>
      <c r="D120" t="s">
        <v>97</v>
      </c>
      <c r="E120">
        <v>1</v>
      </c>
      <c r="F120" t="s">
        <v>98</v>
      </c>
      <c r="G120">
        <v>16</v>
      </c>
      <c r="H120">
        <v>16</v>
      </c>
      <c r="I120">
        <v>24</v>
      </c>
      <c r="J120">
        <v>15</v>
      </c>
      <c r="K120">
        <v>16</v>
      </c>
      <c r="L120">
        <v>24</v>
      </c>
      <c r="M120">
        <v>16</v>
      </c>
      <c r="N120">
        <v>24</v>
      </c>
      <c r="O120">
        <v>24</v>
      </c>
      <c r="P120">
        <v>24</v>
      </c>
      <c r="Q120">
        <v>16</v>
      </c>
      <c r="R120">
        <v>24</v>
      </c>
      <c r="S120">
        <v>24</v>
      </c>
      <c r="T120">
        <v>16</v>
      </c>
      <c r="U120">
        <v>16</v>
      </c>
      <c r="V120">
        <v>24</v>
      </c>
      <c r="W120">
        <v>16</v>
      </c>
      <c r="X120">
        <v>16</v>
      </c>
      <c r="Y120">
        <v>24</v>
      </c>
      <c r="Z120">
        <v>24</v>
      </c>
      <c r="AA120">
        <v>24</v>
      </c>
      <c r="AB120">
        <v>24</v>
      </c>
      <c r="AC120">
        <v>16</v>
      </c>
      <c r="AD120">
        <v>24</v>
      </c>
      <c r="AE120">
        <v>16</v>
      </c>
      <c r="AF120">
        <v>16</v>
      </c>
      <c r="AG120">
        <v>24</v>
      </c>
      <c r="AH120">
        <v>24</v>
      </c>
      <c r="AI120">
        <v>23</v>
      </c>
      <c r="AJ120">
        <v>24</v>
      </c>
      <c r="AK120">
        <v>16</v>
      </c>
      <c r="AL120">
        <v>22</v>
      </c>
      <c r="AM120">
        <v>22</v>
      </c>
      <c r="AN120">
        <v>14</v>
      </c>
      <c r="AO120">
        <v>22</v>
      </c>
      <c r="AP120">
        <v>14</v>
      </c>
      <c r="AQ120">
        <v>14</v>
      </c>
      <c r="AR120">
        <v>22</v>
      </c>
      <c r="AS120">
        <v>22</v>
      </c>
      <c r="AT120">
        <v>22</v>
      </c>
      <c r="AU120">
        <v>14</v>
      </c>
      <c r="AV120">
        <v>22</v>
      </c>
      <c r="AW120">
        <v>14</v>
      </c>
      <c r="AX120">
        <v>22</v>
      </c>
    </row>
    <row r="121" spans="1:50" x14ac:dyDescent="0.25">
      <c r="A121">
        <v>9</v>
      </c>
      <c r="B121" t="s">
        <v>372</v>
      </c>
      <c r="C121">
        <v>60</v>
      </c>
      <c r="D121" t="s">
        <v>239</v>
      </c>
      <c r="E121">
        <v>3</v>
      </c>
      <c r="F121" t="s">
        <v>240</v>
      </c>
      <c r="G121">
        <v>139</v>
      </c>
      <c r="H121">
        <v>145</v>
      </c>
      <c r="I121">
        <v>146</v>
      </c>
      <c r="J121">
        <v>140</v>
      </c>
      <c r="K121">
        <v>141</v>
      </c>
      <c r="L121">
        <v>138</v>
      </c>
      <c r="M121">
        <v>137</v>
      </c>
      <c r="N121">
        <v>137</v>
      </c>
      <c r="O121">
        <v>135</v>
      </c>
      <c r="P121">
        <v>141</v>
      </c>
      <c r="Q121">
        <v>142</v>
      </c>
      <c r="R121">
        <v>146</v>
      </c>
      <c r="S121">
        <v>141</v>
      </c>
      <c r="T121">
        <v>134</v>
      </c>
      <c r="U121">
        <v>136</v>
      </c>
      <c r="V121">
        <v>144</v>
      </c>
      <c r="W121">
        <v>139</v>
      </c>
      <c r="X121">
        <v>142</v>
      </c>
      <c r="Y121">
        <v>133</v>
      </c>
      <c r="Z121">
        <v>131</v>
      </c>
      <c r="AA121">
        <v>143</v>
      </c>
      <c r="AB121">
        <v>142</v>
      </c>
      <c r="AC121">
        <v>142</v>
      </c>
      <c r="AD121">
        <v>135</v>
      </c>
      <c r="AE121">
        <v>143</v>
      </c>
      <c r="AF121">
        <v>133</v>
      </c>
      <c r="AG121">
        <v>128</v>
      </c>
      <c r="AH121">
        <v>133</v>
      </c>
      <c r="AI121">
        <v>128</v>
      </c>
      <c r="AJ121">
        <v>136</v>
      </c>
      <c r="AK121">
        <v>137</v>
      </c>
      <c r="AL121">
        <v>143</v>
      </c>
      <c r="AM121">
        <v>142</v>
      </c>
      <c r="AN121">
        <v>135</v>
      </c>
      <c r="AO121">
        <v>133</v>
      </c>
      <c r="AP121">
        <v>134</v>
      </c>
      <c r="AQ121">
        <v>135</v>
      </c>
      <c r="AR121">
        <v>134</v>
      </c>
      <c r="AS121">
        <v>135</v>
      </c>
      <c r="AT121">
        <v>128</v>
      </c>
      <c r="AU121">
        <v>134</v>
      </c>
      <c r="AV121">
        <v>137</v>
      </c>
      <c r="AW121">
        <v>143</v>
      </c>
      <c r="AX121">
        <v>139</v>
      </c>
    </row>
    <row r="122" spans="1:50" x14ac:dyDescent="0.25">
      <c r="A122">
        <v>6</v>
      </c>
      <c r="B122" t="s">
        <v>266</v>
      </c>
      <c r="C122">
        <v>70</v>
      </c>
      <c r="D122" t="s">
        <v>267</v>
      </c>
      <c r="E122">
        <v>3</v>
      </c>
      <c r="F122" t="s">
        <v>240</v>
      </c>
      <c r="G122">
        <v>34</v>
      </c>
      <c r="H122">
        <v>34</v>
      </c>
      <c r="I122">
        <v>34</v>
      </c>
      <c r="J122">
        <v>34</v>
      </c>
      <c r="K122">
        <v>34</v>
      </c>
      <c r="L122">
        <v>34</v>
      </c>
      <c r="M122">
        <v>34</v>
      </c>
      <c r="N122">
        <v>34</v>
      </c>
      <c r="O122">
        <v>34</v>
      </c>
      <c r="P122">
        <v>34</v>
      </c>
      <c r="Q122">
        <v>34</v>
      </c>
      <c r="R122">
        <v>34</v>
      </c>
      <c r="S122">
        <v>34</v>
      </c>
      <c r="T122">
        <v>34</v>
      </c>
      <c r="U122">
        <v>34</v>
      </c>
      <c r="V122">
        <v>34</v>
      </c>
      <c r="W122">
        <v>34</v>
      </c>
      <c r="X122">
        <v>34</v>
      </c>
      <c r="Y122">
        <v>34</v>
      </c>
      <c r="Z122">
        <v>34</v>
      </c>
      <c r="AA122">
        <v>34</v>
      </c>
      <c r="AB122">
        <v>34</v>
      </c>
      <c r="AC122">
        <v>34</v>
      </c>
      <c r="AD122">
        <v>34</v>
      </c>
      <c r="AE122">
        <v>34</v>
      </c>
      <c r="AF122">
        <v>64</v>
      </c>
      <c r="AG122">
        <v>68</v>
      </c>
      <c r="AH122">
        <v>90</v>
      </c>
      <c r="AI122">
        <v>90</v>
      </c>
      <c r="AJ122">
        <v>89</v>
      </c>
      <c r="AK122">
        <v>89</v>
      </c>
      <c r="AL122">
        <v>90</v>
      </c>
      <c r="AM122">
        <v>90</v>
      </c>
      <c r="AN122">
        <v>90</v>
      </c>
      <c r="AO122">
        <v>90</v>
      </c>
      <c r="AP122">
        <v>90</v>
      </c>
      <c r="AQ122">
        <v>90</v>
      </c>
      <c r="AR122">
        <v>91</v>
      </c>
      <c r="AS122">
        <v>91</v>
      </c>
      <c r="AT122">
        <v>91</v>
      </c>
      <c r="AU122">
        <v>90</v>
      </c>
      <c r="AV122">
        <v>90</v>
      </c>
      <c r="AW122">
        <v>90</v>
      </c>
      <c r="AX122">
        <v>90</v>
      </c>
    </row>
    <row r="123" spans="1:50" x14ac:dyDescent="0.25">
      <c r="A123">
        <v>1</v>
      </c>
      <c r="B123" t="s">
        <v>97</v>
      </c>
      <c r="C123">
        <v>11</v>
      </c>
      <c r="D123" t="s">
        <v>97</v>
      </c>
      <c r="E123">
        <v>1</v>
      </c>
      <c r="F123" t="s">
        <v>98</v>
      </c>
      <c r="G123">
        <v>10</v>
      </c>
      <c r="H123">
        <v>10</v>
      </c>
      <c r="I123">
        <v>10</v>
      </c>
      <c r="J123">
        <v>10</v>
      </c>
      <c r="K123">
        <v>10</v>
      </c>
      <c r="L123">
        <v>10</v>
      </c>
      <c r="M123">
        <v>10</v>
      </c>
      <c r="N123">
        <v>10</v>
      </c>
      <c r="O123">
        <v>10</v>
      </c>
      <c r="P123">
        <v>10</v>
      </c>
      <c r="Q123">
        <v>10</v>
      </c>
      <c r="R123">
        <v>10</v>
      </c>
      <c r="S123">
        <v>10</v>
      </c>
      <c r="T123">
        <v>10</v>
      </c>
      <c r="U123">
        <v>10</v>
      </c>
      <c r="V123">
        <v>10</v>
      </c>
      <c r="W123">
        <v>10</v>
      </c>
      <c r="X123">
        <v>10</v>
      </c>
      <c r="Y123">
        <v>9</v>
      </c>
      <c r="Z123">
        <v>10</v>
      </c>
      <c r="AA123">
        <v>10</v>
      </c>
      <c r="AB123">
        <v>10</v>
      </c>
      <c r="AC123">
        <v>10</v>
      </c>
      <c r="AD123">
        <v>10</v>
      </c>
      <c r="AE123">
        <v>10</v>
      </c>
      <c r="AF123">
        <v>10</v>
      </c>
      <c r="AG123">
        <v>10</v>
      </c>
      <c r="AH123">
        <v>10</v>
      </c>
      <c r="AI123">
        <v>10</v>
      </c>
      <c r="AJ123">
        <v>10</v>
      </c>
      <c r="AK123">
        <v>10</v>
      </c>
      <c r="AL123">
        <v>10</v>
      </c>
      <c r="AM123">
        <v>10</v>
      </c>
      <c r="AN123">
        <v>10</v>
      </c>
      <c r="AO123">
        <v>10</v>
      </c>
      <c r="AP123">
        <v>10</v>
      </c>
      <c r="AQ123">
        <v>10</v>
      </c>
      <c r="AR123">
        <v>9</v>
      </c>
      <c r="AS123">
        <v>9</v>
      </c>
      <c r="AT123">
        <v>9</v>
      </c>
      <c r="AU123">
        <v>10</v>
      </c>
      <c r="AV123">
        <v>10</v>
      </c>
      <c r="AW123">
        <v>10</v>
      </c>
      <c r="AX123">
        <v>10</v>
      </c>
    </row>
    <row r="124" spans="1:50" x14ac:dyDescent="0.25">
      <c r="A124">
        <v>1</v>
      </c>
      <c r="B124" t="s">
        <v>97</v>
      </c>
      <c r="C124">
        <v>11</v>
      </c>
      <c r="D124" t="s">
        <v>97</v>
      </c>
      <c r="E124">
        <v>1</v>
      </c>
      <c r="F124" t="s">
        <v>98</v>
      </c>
      <c r="G124">
        <v>8</v>
      </c>
      <c r="H124">
        <v>8</v>
      </c>
      <c r="I124">
        <v>8</v>
      </c>
      <c r="J124">
        <v>8</v>
      </c>
      <c r="K124">
        <v>8</v>
      </c>
      <c r="L124">
        <v>8</v>
      </c>
      <c r="M124">
        <v>8</v>
      </c>
      <c r="N124">
        <v>8</v>
      </c>
      <c r="O124">
        <v>8</v>
      </c>
      <c r="P124">
        <v>8</v>
      </c>
      <c r="Q124">
        <v>8</v>
      </c>
      <c r="R124">
        <v>8</v>
      </c>
      <c r="S124">
        <v>8</v>
      </c>
      <c r="T124">
        <v>8</v>
      </c>
      <c r="U124">
        <v>8</v>
      </c>
      <c r="V124">
        <v>8</v>
      </c>
      <c r="W124">
        <v>8</v>
      </c>
      <c r="X124">
        <v>8</v>
      </c>
      <c r="Y124">
        <v>8</v>
      </c>
      <c r="Z124">
        <v>8</v>
      </c>
      <c r="AA124">
        <v>8</v>
      </c>
      <c r="AB124">
        <v>8</v>
      </c>
      <c r="AC124">
        <v>8</v>
      </c>
      <c r="AD124">
        <v>8</v>
      </c>
      <c r="AE124">
        <v>8</v>
      </c>
      <c r="AF124">
        <v>8</v>
      </c>
      <c r="AG124">
        <v>8</v>
      </c>
      <c r="AH124">
        <v>8</v>
      </c>
      <c r="AI124">
        <v>8</v>
      </c>
      <c r="AJ124">
        <v>8</v>
      </c>
      <c r="AK124">
        <v>8</v>
      </c>
      <c r="AL124">
        <v>8</v>
      </c>
      <c r="AM124">
        <v>8</v>
      </c>
      <c r="AN124">
        <v>8</v>
      </c>
      <c r="AO124">
        <v>8</v>
      </c>
      <c r="AP124">
        <v>8</v>
      </c>
      <c r="AQ124">
        <v>8</v>
      </c>
      <c r="AR124">
        <v>8</v>
      </c>
      <c r="AS124">
        <v>8</v>
      </c>
      <c r="AT124">
        <v>8</v>
      </c>
      <c r="AU124">
        <v>8</v>
      </c>
      <c r="AV124">
        <v>8</v>
      </c>
      <c r="AW124">
        <v>8</v>
      </c>
      <c r="AX124">
        <v>8</v>
      </c>
    </row>
    <row r="125" spans="1:50" x14ac:dyDescent="0.25">
      <c r="A125">
        <v>1</v>
      </c>
      <c r="B125" t="s">
        <v>97</v>
      </c>
      <c r="C125">
        <v>11</v>
      </c>
      <c r="D125" t="s">
        <v>97</v>
      </c>
      <c r="E125">
        <v>1</v>
      </c>
      <c r="F125" t="s">
        <v>98</v>
      </c>
      <c r="G125">
        <v>101</v>
      </c>
      <c r="H125">
        <v>96</v>
      </c>
      <c r="I125">
        <v>88</v>
      </c>
      <c r="J125">
        <v>88</v>
      </c>
      <c r="K125">
        <v>84</v>
      </c>
      <c r="L125">
        <v>88</v>
      </c>
      <c r="M125">
        <v>90</v>
      </c>
      <c r="N125">
        <v>95</v>
      </c>
      <c r="O125">
        <v>90</v>
      </c>
      <c r="P125">
        <v>96</v>
      </c>
      <c r="Q125">
        <v>84</v>
      </c>
      <c r="R125">
        <v>81</v>
      </c>
      <c r="S125">
        <v>92</v>
      </c>
      <c r="T125">
        <v>95</v>
      </c>
      <c r="U125">
        <v>87</v>
      </c>
      <c r="V125">
        <v>91</v>
      </c>
      <c r="W125">
        <v>92</v>
      </c>
      <c r="X125">
        <v>84</v>
      </c>
      <c r="Y125">
        <v>91</v>
      </c>
      <c r="Z125">
        <v>84</v>
      </c>
      <c r="AA125">
        <v>95</v>
      </c>
      <c r="AB125">
        <v>86</v>
      </c>
      <c r="AC125">
        <v>87</v>
      </c>
      <c r="AD125">
        <v>90</v>
      </c>
      <c r="AE125">
        <v>87</v>
      </c>
      <c r="AF125">
        <v>89</v>
      </c>
      <c r="AG125">
        <v>81</v>
      </c>
      <c r="AH125">
        <v>86</v>
      </c>
      <c r="AI125">
        <v>79</v>
      </c>
      <c r="AJ125">
        <v>87</v>
      </c>
      <c r="AK125">
        <v>80</v>
      </c>
      <c r="AL125">
        <v>86</v>
      </c>
      <c r="AM125">
        <v>79</v>
      </c>
      <c r="AN125">
        <v>79</v>
      </c>
      <c r="AO125">
        <v>86</v>
      </c>
      <c r="AP125">
        <v>88</v>
      </c>
      <c r="AQ125">
        <v>87</v>
      </c>
      <c r="AR125">
        <v>90</v>
      </c>
      <c r="AS125">
        <v>81</v>
      </c>
      <c r="AT125">
        <v>86</v>
      </c>
      <c r="AU125">
        <v>86</v>
      </c>
      <c r="AV125">
        <v>86</v>
      </c>
      <c r="AW125">
        <v>88</v>
      </c>
      <c r="AX125">
        <v>83</v>
      </c>
    </row>
    <row r="126" spans="1:50" x14ac:dyDescent="0.25">
      <c r="A126">
        <v>12</v>
      </c>
      <c r="B126" t="s">
        <v>540</v>
      </c>
      <c r="C126">
        <v>50</v>
      </c>
      <c r="D126" t="s">
        <v>387</v>
      </c>
      <c r="E126">
        <v>3</v>
      </c>
      <c r="F126" t="s">
        <v>240</v>
      </c>
      <c r="G126">
        <v>10</v>
      </c>
      <c r="H126">
        <v>10</v>
      </c>
      <c r="I126">
        <v>10</v>
      </c>
      <c r="J126">
        <v>10</v>
      </c>
      <c r="K126">
        <v>10</v>
      </c>
      <c r="L126">
        <v>10</v>
      </c>
      <c r="M126">
        <v>10</v>
      </c>
      <c r="N126">
        <v>10</v>
      </c>
      <c r="O126">
        <v>10</v>
      </c>
      <c r="P126">
        <v>10</v>
      </c>
      <c r="Q126">
        <v>10</v>
      </c>
      <c r="R126">
        <v>10</v>
      </c>
      <c r="S126">
        <v>10</v>
      </c>
      <c r="T126">
        <v>10</v>
      </c>
      <c r="U126">
        <v>10</v>
      </c>
      <c r="V126">
        <v>10</v>
      </c>
      <c r="W126">
        <v>10</v>
      </c>
      <c r="X126">
        <v>10</v>
      </c>
      <c r="Y126">
        <v>10</v>
      </c>
      <c r="Z126">
        <v>10</v>
      </c>
      <c r="AA126">
        <v>10</v>
      </c>
      <c r="AB126">
        <v>10</v>
      </c>
      <c r="AC126">
        <v>10</v>
      </c>
      <c r="AD126">
        <v>10</v>
      </c>
      <c r="AE126">
        <v>10</v>
      </c>
      <c r="AF126">
        <v>10</v>
      </c>
      <c r="AG126">
        <v>10</v>
      </c>
      <c r="AH126">
        <v>10</v>
      </c>
      <c r="AI126">
        <v>10</v>
      </c>
      <c r="AJ126">
        <v>10</v>
      </c>
      <c r="AK126">
        <v>10</v>
      </c>
      <c r="AL126">
        <v>10</v>
      </c>
      <c r="AM126">
        <v>10</v>
      </c>
      <c r="AN126">
        <v>10</v>
      </c>
      <c r="AO126">
        <v>10</v>
      </c>
      <c r="AP126">
        <v>10</v>
      </c>
      <c r="AQ126">
        <v>10</v>
      </c>
      <c r="AR126">
        <v>10</v>
      </c>
      <c r="AS126">
        <v>10</v>
      </c>
      <c r="AT126">
        <v>10</v>
      </c>
      <c r="AU126">
        <v>10</v>
      </c>
      <c r="AV126">
        <v>10</v>
      </c>
      <c r="AW126">
        <v>10</v>
      </c>
      <c r="AX126">
        <v>10</v>
      </c>
    </row>
    <row r="127" spans="1:50" x14ac:dyDescent="0.25">
      <c r="A127">
        <v>18</v>
      </c>
      <c r="B127" t="s">
        <v>272</v>
      </c>
      <c r="C127">
        <v>30</v>
      </c>
      <c r="D127" t="s">
        <v>273</v>
      </c>
      <c r="E127">
        <v>2</v>
      </c>
      <c r="F127" t="s">
        <v>255</v>
      </c>
      <c r="G127">
        <v>44</v>
      </c>
      <c r="H127">
        <v>45</v>
      </c>
      <c r="I127">
        <v>45</v>
      </c>
      <c r="J127">
        <v>42</v>
      </c>
      <c r="K127">
        <v>45</v>
      </c>
      <c r="L127">
        <v>45</v>
      </c>
      <c r="M127">
        <v>42</v>
      </c>
      <c r="N127">
        <v>44</v>
      </c>
      <c r="O127">
        <v>43</v>
      </c>
      <c r="P127">
        <v>43</v>
      </c>
      <c r="Q127">
        <v>45</v>
      </c>
      <c r="R127">
        <v>44</v>
      </c>
      <c r="S127">
        <v>42</v>
      </c>
      <c r="T127">
        <v>44</v>
      </c>
      <c r="U127">
        <v>45</v>
      </c>
      <c r="V127">
        <v>44</v>
      </c>
      <c r="W127">
        <v>42</v>
      </c>
      <c r="X127">
        <v>44</v>
      </c>
      <c r="Y127">
        <v>44</v>
      </c>
      <c r="Z127">
        <v>42</v>
      </c>
      <c r="AA127">
        <v>44</v>
      </c>
      <c r="AB127">
        <v>44</v>
      </c>
      <c r="AC127">
        <v>43</v>
      </c>
      <c r="AD127">
        <v>42</v>
      </c>
      <c r="AE127">
        <v>44</v>
      </c>
      <c r="AF127">
        <v>42</v>
      </c>
      <c r="AG127">
        <v>44</v>
      </c>
      <c r="AH127">
        <v>42</v>
      </c>
      <c r="AI127">
        <v>44</v>
      </c>
      <c r="AJ127">
        <v>43</v>
      </c>
      <c r="AK127">
        <v>45</v>
      </c>
      <c r="AL127">
        <v>44</v>
      </c>
      <c r="AM127">
        <v>44</v>
      </c>
      <c r="AN127">
        <v>42</v>
      </c>
      <c r="AO127">
        <v>43</v>
      </c>
      <c r="AP127">
        <v>44</v>
      </c>
      <c r="AQ127">
        <v>44</v>
      </c>
      <c r="AR127">
        <v>43</v>
      </c>
      <c r="AS127">
        <v>45</v>
      </c>
      <c r="AT127">
        <v>45</v>
      </c>
      <c r="AU127">
        <v>45</v>
      </c>
      <c r="AV127">
        <v>77</v>
      </c>
      <c r="AW127">
        <v>77</v>
      </c>
      <c r="AX127">
        <v>75</v>
      </c>
    </row>
    <row r="128" spans="1:50" x14ac:dyDescent="0.25">
      <c r="A128">
        <v>1</v>
      </c>
      <c r="B128" t="s">
        <v>97</v>
      </c>
      <c r="C128">
        <v>11</v>
      </c>
      <c r="D128" t="s">
        <v>97</v>
      </c>
      <c r="E128">
        <v>1</v>
      </c>
      <c r="F128" t="s">
        <v>98</v>
      </c>
      <c r="G128">
        <v>137</v>
      </c>
      <c r="H128">
        <v>116</v>
      </c>
      <c r="I128">
        <v>123</v>
      </c>
      <c r="J128">
        <v>142</v>
      </c>
      <c r="K128">
        <v>121</v>
      </c>
      <c r="L128">
        <v>130</v>
      </c>
      <c r="M128">
        <v>127</v>
      </c>
      <c r="N128">
        <v>120</v>
      </c>
      <c r="O128">
        <v>125</v>
      </c>
      <c r="P128">
        <v>131</v>
      </c>
      <c r="Q128">
        <v>123</v>
      </c>
      <c r="R128">
        <v>130</v>
      </c>
      <c r="S128">
        <v>134</v>
      </c>
      <c r="T128">
        <v>128</v>
      </c>
      <c r="U128">
        <v>120</v>
      </c>
      <c r="V128">
        <v>129</v>
      </c>
      <c r="W128">
        <v>130</v>
      </c>
      <c r="X128">
        <v>131</v>
      </c>
      <c r="Y128">
        <v>147</v>
      </c>
      <c r="Z128">
        <v>148</v>
      </c>
      <c r="AA128">
        <v>147</v>
      </c>
      <c r="AB128">
        <v>136</v>
      </c>
      <c r="AC128">
        <v>140</v>
      </c>
      <c r="AD128">
        <v>141</v>
      </c>
      <c r="AE128">
        <v>145</v>
      </c>
      <c r="AF128">
        <v>126</v>
      </c>
      <c r="AG128">
        <v>143</v>
      </c>
      <c r="AH128">
        <v>146</v>
      </c>
      <c r="AI128">
        <v>143</v>
      </c>
      <c r="AJ128">
        <v>143</v>
      </c>
      <c r="AK128">
        <v>135</v>
      </c>
      <c r="AL128">
        <v>120</v>
      </c>
      <c r="AM128">
        <v>125</v>
      </c>
      <c r="AN128">
        <v>132</v>
      </c>
      <c r="AO128">
        <v>133</v>
      </c>
      <c r="AP128">
        <v>130</v>
      </c>
      <c r="AQ128">
        <v>121</v>
      </c>
      <c r="AR128">
        <v>114</v>
      </c>
      <c r="AS128">
        <v>112</v>
      </c>
      <c r="AT128">
        <v>112</v>
      </c>
      <c r="AU128">
        <v>117</v>
      </c>
      <c r="AV128">
        <v>118</v>
      </c>
      <c r="AW128">
        <v>114</v>
      </c>
      <c r="AX128">
        <v>125</v>
      </c>
    </row>
    <row r="129" spans="1:50" x14ac:dyDescent="0.25">
      <c r="A129">
        <v>3</v>
      </c>
      <c r="B129" t="s">
        <v>554</v>
      </c>
      <c r="C129">
        <v>70</v>
      </c>
      <c r="D129" t="s">
        <v>267</v>
      </c>
      <c r="E129">
        <v>3</v>
      </c>
      <c r="F129" t="s">
        <v>240</v>
      </c>
      <c r="G129">
        <v>39</v>
      </c>
      <c r="H129">
        <v>39</v>
      </c>
      <c r="I129">
        <v>39</v>
      </c>
      <c r="J129">
        <v>39</v>
      </c>
      <c r="K129">
        <v>39</v>
      </c>
      <c r="L129">
        <v>39</v>
      </c>
      <c r="M129">
        <v>39</v>
      </c>
      <c r="N129">
        <v>39</v>
      </c>
      <c r="O129">
        <v>39</v>
      </c>
      <c r="P129">
        <v>39</v>
      </c>
      <c r="Q129">
        <v>39</v>
      </c>
      <c r="R129">
        <v>39</v>
      </c>
      <c r="S129">
        <v>39</v>
      </c>
      <c r="T129">
        <v>39</v>
      </c>
      <c r="U129">
        <v>39</v>
      </c>
      <c r="V129">
        <v>39</v>
      </c>
      <c r="W129">
        <v>39</v>
      </c>
      <c r="X129">
        <v>39</v>
      </c>
      <c r="Y129">
        <v>39</v>
      </c>
      <c r="Z129">
        <v>39</v>
      </c>
      <c r="AA129">
        <v>39</v>
      </c>
      <c r="AB129">
        <v>39</v>
      </c>
      <c r="AC129">
        <v>39</v>
      </c>
      <c r="AD129">
        <v>39</v>
      </c>
      <c r="AE129">
        <v>39</v>
      </c>
      <c r="AF129">
        <v>39</v>
      </c>
      <c r="AG129">
        <v>39</v>
      </c>
      <c r="AH129">
        <v>39</v>
      </c>
      <c r="AI129">
        <v>39</v>
      </c>
      <c r="AJ129">
        <v>39</v>
      </c>
      <c r="AK129">
        <v>39</v>
      </c>
      <c r="AL129">
        <v>39</v>
      </c>
      <c r="AM129">
        <v>39</v>
      </c>
      <c r="AN129">
        <v>39</v>
      </c>
      <c r="AO129">
        <v>39</v>
      </c>
      <c r="AP129">
        <v>39</v>
      </c>
      <c r="AQ129">
        <v>39</v>
      </c>
      <c r="AR129">
        <v>39</v>
      </c>
      <c r="AS129">
        <v>39</v>
      </c>
      <c r="AT129">
        <v>39</v>
      </c>
      <c r="AU129">
        <v>39</v>
      </c>
      <c r="AV129">
        <v>39</v>
      </c>
      <c r="AW129">
        <v>39</v>
      </c>
      <c r="AX129">
        <v>39</v>
      </c>
    </row>
    <row r="130" spans="1:50" x14ac:dyDescent="0.25">
      <c r="A130">
        <v>13</v>
      </c>
      <c r="B130" t="s">
        <v>133</v>
      </c>
      <c r="C130">
        <v>12</v>
      </c>
      <c r="D130" t="s">
        <v>133</v>
      </c>
      <c r="E130">
        <v>1</v>
      </c>
      <c r="F130" t="s">
        <v>98</v>
      </c>
      <c r="G130">
        <v>15</v>
      </c>
      <c r="H130">
        <v>11</v>
      </c>
      <c r="I130">
        <v>15</v>
      </c>
      <c r="J130">
        <v>15</v>
      </c>
      <c r="K130">
        <v>15</v>
      </c>
      <c r="L130">
        <v>15</v>
      </c>
      <c r="M130">
        <v>15</v>
      </c>
      <c r="N130">
        <v>15</v>
      </c>
      <c r="O130">
        <v>15</v>
      </c>
      <c r="P130">
        <v>15</v>
      </c>
      <c r="Q130">
        <v>8</v>
      </c>
      <c r="R130">
        <v>8</v>
      </c>
      <c r="S130">
        <v>8</v>
      </c>
      <c r="T130">
        <v>8</v>
      </c>
      <c r="U130">
        <v>8</v>
      </c>
      <c r="V130">
        <v>8</v>
      </c>
      <c r="W130">
        <v>8</v>
      </c>
      <c r="X130">
        <v>9</v>
      </c>
      <c r="Y130">
        <v>10</v>
      </c>
      <c r="Z130">
        <v>12</v>
      </c>
      <c r="AA130">
        <v>12</v>
      </c>
      <c r="AB130">
        <v>12</v>
      </c>
      <c r="AC130">
        <v>12</v>
      </c>
      <c r="AD130">
        <v>12</v>
      </c>
      <c r="AE130">
        <v>12</v>
      </c>
      <c r="AF130">
        <v>12</v>
      </c>
      <c r="AG130">
        <v>11</v>
      </c>
      <c r="AH130">
        <v>11</v>
      </c>
      <c r="AI130">
        <v>11</v>
      </c>
      <c r="AJ130">
        <v>1</v>
      </c>
      <c r="AK130">
        <v>1</v>
      </c>
      <c r="AL130">
        <v>9</v>
      </c>
      <c r="AM130">
        <v>5</v>
      </c>
      <c r="AN130">
        <v>1</v>
      </c>
      <c r="AO130">
        <v>1</v>
      </c>
      <c r="AP130">
        <v>8</v>
      </c>
      <c r="AQ130">
        <v>1</v>
      </c>
      <c r="AR130">
        <v>10</v>
      </c>
      <c r="AS130">
        <v>25</v>
      </c>
      <c r="AT130">
        <v>25</v>
      </c>
      <c r="AU130">
        <v>25</v>
      </c>
      <c r="AV130">
        <v>25</v>
      </c>
      <c r="AW130">
        <v>35</v>
      </c>
      <c r="AX130">
        <v>34</v>
      </c>
    </row>
    <row r="131" spans="1:50" x14ac:dyDescent="0.25">
      <c r="A131">
        <v>15</v>
      </c>
      <c r="B131" t="s">
        <v>238</v>
      </c>
      <c r="C131">
        <v>60</v>
      </c>
      <c r="D131" t="s">
        <v>239</v>
      </c>
      <c r="E131">
        <v>3</v>
      </c>
      <c r="F131" t="s">
        <v>240</v>
      </c>
      <c r="G131">
        <v>73</v>
      </c>
      <c r="H131">
        <v>73</v>
      </c>
      <c r="I131">
        <v>73</v>
      </c>
      <c r="J131">
        <v>73</v>
      </c>
      <c r="K131">
        <v>62</v>
      </c>
      <c r="L131">
        <v>62</v>
      </c>
      <c r="M131">
        <v>77</v>
      </c>
      <c r="N131">
        <v>81</v>
      </c>
      <c r="O131">
        <v>63</v>
      </c>
      <c r="P131">
        <v>63</v>
      </c>
      <c r="Q131">
        <v>63</v>
      </c>
      <c r="R131">
        <v>63</v>
      </c>
      <c r="S131">
        <v>63</v>
      </c>
      <c r="T131">
        <v>63</v>
      </c>
      <c r="U131">
        <v>62</v>
      </c>
      <c r="V131">
        <v>103</v>
      </c>
      <c r="W131">
        <v>103</v>
      </c>
      <c r="X131">
        <v>103</v>
      </c>
      <c r="Y131">
        <v>104</v>
      </c>
      <c r="Z131">
        <v>103</v>
      </c>
      <c r="AA131">
        <v>104</v>
      </c>
      <c r="AB131">
        <v>102</v>
      </c>
      <c r="AC131">
        <v>103</v>
      </c>
      <c r="AD131">
        <v>104</v>
      </c>
      <c r="AE131">
        <v>104</v>
      </c>
      <c r="AF131">
        <v>104</v>
      </c>
      <c r="AG131">
        <v>104</v>
      </c>
      <c r="AH131">
        <v>107</v>
      </c>
      <c r="AI131">
        <v>103</v>
      </c>
      <c r="AJ131">
        <v>104</v>
      </c>
      <c r="AK131">
        <v>104</v>
      </c>
      <c r="AL131">
        <v>105</v>
      </c>
      <c r="AM131">
        <v>104</v>
      </c>
      <c r="AN131">
        <v>111</v>
      </c>
      <c r="AO131">
        <v>103</v>
      </c>
      <c r="AP131">
        <v>116</v>
      </c>
      <c r="AQ131">
        <v>114</v>
      </c>
      <c r="AR131">
        <v>123</v>
      </c>
      <c r="AS131">
        <v>126</v>
      </c>
      <c r="AT131">
        <v>102</v>
      </c>
      <c r="AU131">
        <v>104</v>
      </c>
      <c r="AV131">
        <v>102</v>
      </c>
      <c r="AW131">
        <v>102</v>
      </c>
      <c r="AX131">
        <v>102</v>
      </c>
    </row>
    <row r="132" spans="1:50" x14ac:dyDescent="0.25">
      <c r="A132">
        <v>13</v>
      </c>
      <c r="B132" t="s">
        <v>133</v>
      </c>
      <c r="C132">
        <v>12</v>
      </c>
      <c r="D132" t="s">
        <v>133</v>
      </c>
      <c r="E132">
        <v>1</v>
      </c>
      <c r="F132" t="s">
        <v>98</v>
      </c>
      <c r="G132">
        <v>8</v>
      </c>
      <c r="H132">
        <v>8</v>
      </c>
      <c r="I132">
        <v>8</v>
      </c>
      <c r="J132">
        <v>8</v>
      </c>
      <c r="K132">
        <v>8</v>
      </c>
      <c r="L132">
        <v>8</v>
      </c>
      <c r="M132">
        <v>8</v>
      </c>
      <c r="N132">
        <v>8</v>
      </c>
      <c r="O132">
        <v>8</v>
      </c>
      <c r="P132">
        <v>8</v>
      </c>
      <c r="Q132">
        <v>8</v>
      </c>
      <c r="R132">
        <v>8</v>
      </c>
      <c r="S132">
        <v>8</v>
      </c>
      <c r="T132">
        <v>8</v>
      </c>
      <c r="U132">
        <v>8</v>
      </c>
      <c r="V132">
        <v>8</v>
      </c>
      <c r="W132">
        <v>8</v>
      </c>
      <c r="X132">
        <v>8</v>
      </c>
      <c r="Y132">
        <v>25</v>
      </c>
      <c r="Z132">
        <v>25</v>
      </c>
      <c r="AA132">
        <v>36</v>
      </c>
      <c r="AB132">
        <v>35</v>
      </c>
      <c r="AC132">
        <v>35</v>
      </c>
      <c r="AD132">
        <v>35</v>
      </c>
      <c r="AE132">
        <v>35</v>
      </c>
      <c r="AF132">
        <v>35</v>
      </c>
      <c r="AG132">
        <v>35</v>
      </c>
      <c r="AH132">
        <v>35</v>
      </c>
      <c r="AI132">
        <v>35</v>
      </c>
      <c r="AJ132">
        <v>35</v>
      </c>
      <c r="AK132">
        <v>35</v>
      </c>
      <c r="AL132">
        <v>38</v>
      </c>
      <c r="AM132">
        <v>50</v>
      </c>
      <c r="AN132">
        <v>50</v>
      </c>
      <c r="AO132">
        <v>46</v>
      </c>
      <c r="AP132">
        <v>46</v>
      </c>
      <c r="AQ132">
        <v>46</v>
      </c>
      <c r="AR132">
        <v>46</v>
      </c>
      <c r="AS132">
        <v>28</v>
      </c>
      <c r="AT132">
        <v>37</v>
      </c>
      <c r="AU132">
        <v>45</v>
      </c>
      <c r="AV132">
        <v>34</v>
      </c>
      <c r="AW132">
        <v>34</v>
      </c>
      <c r="AX132">
        <v>35</v>
      </c>
    </row>
    <row r="133" spans="1:50" x14ac:dyDescent="0.25">
      <c r="A133">
        <v>3</v>
      </c>
      <c r="B133" t="s">
        <v>554</v>
      </c>
      <c r="C133">
        <v>70</v>
      </c>
      <c r="D133" t="s">
        <v>267</v>
      </c>
      <c r="E133">
        <v>3</v>
      </c>
      <c r="F133" t="s">
        <v>240</v>
      </c>
      <c r="G133">
        <v>47</v>
      </c>
      <c r="H133">
        <v>67</v>
      </c>
      <c r="I133">
        <v>63</v>
      </c>
      <c r="J133">
        <v>49</v>
      </c>
      <c r="K133">
        <v>66</v>
      </c>
      <c r="L133">
        <v>66</v>
      </c>
      <c r="M133">
        <v>49</v>
      </c>
      <c r="N133">
        <v>46</v>
      </c>
      <c r="O133">
        <v>45</v>
      </c>
      <c r="P133">
        <v>44</v>
      </c>
      <c r="Q133">
        <v>43</v>
      </c>
      <c r="R133">
        <v>44</v>
      </c>
      <c r="S133">
        <v>44</v>
      </c>
      <c r="T133">
        <v>44</v>
      </c>
      <c r="U133">
        <v>48</v>
      </c>
      <c r="V133">
        <v>44</v>
      </c>
      <c r="W133">
        <v>46</v>
      </c>
      <c r="X133">
        <v>44</v>
      </c>
      <c r="Y133">
        <v>44</v>
      </c>
      <c r="Z133">
        <v>44</v>
      </c>
      <c r="AA133">
        <v>44</v>
      </c>
      <c r="AB133">
        <v>48</v>
      </c>
      <c r="AC133">
        <v>44</v>
      </c>
      <c r="AD133">
        <v>44</v>
      </c>
      <c r="AE133">
        <v>44</v>
      </c>
      <c r="AF133">
        <v>44</v>
      </c>
      <c r="AG133">
        <v>44</v>
      </c>
      <c r="AH133">
        <v>45</v>
      </c>
      <c r="AI133">
        <v>44</v>
      </c>
      <c r="AJ133">
        <v>44</v>
      </c>
      <c r="AK133">
        <v>44</v>
      </c>
      <c r="AL133">
        <v>44</v>
      </c>
      <c r="AM133">
        <v>44</v>
      </c>
      <c r="AN133">
        <v>44</v>
      </c>
      <c r="AO133">
        <v>45</v>
      </c>
      <c r="AP133">
        <v>45</v>
      </c>
      <c r="AQ133">
        <v>46</v>
      </c>
      <c r="AR133">
        <v>44</v>
      </c>
      <c r="AS133">
        <v>44</v>
      </c>
      <c r="AT133">
        <v>46</v>
      </c>
      <c r="AU133">
        <v>45</v>
      </c>
      <c r="AV133">
        <v>44</v>
      </c>
      <c r="AW133">
        <v>44</v>
      </c>
      <c r="AX133">
        <v>44</v>
      </c>
    </row>
    <row r="134" spans="1:50" x14ac:dyDescent="0.25">
      <c r="A134">
        <v>13</v>
      </c>
      <c r="B134" t="s">
        <v>133</v>
      </c>
      <c r="C134">
        <v>12</v>
      </c>
      <c r="D134" t="s">
        <v>133</v>
      </c>
      <c r="E134">
        <v>1</v>
      </c>
      <c r="F134" t="s">
        <v>98</v>
      </c>
      <c r="G134">
        <v>17</v>
      </c>
      <c r="H134">
        <v>17</v>
      </c>
      <c r="I134">
        <v>17</v>
      </c>
      <c r="J134">
        <v>17</v>
      </c>
      <c r="K134">
        <v>17</v>
      </c>
      <c r="L134">
        <v>17</v>
      </c>
      <c r="M134">
        <v>17</v>
      </c>
      <c r="N134">
        <v>17</v>
      </c>
      <c r="O134">
        <v>17</v>
      </c>
      <c r="P134">
        <v>17</v>
      </c>
      <c r="Q134">
        <v>17</v>
      </c>
      <c r="R134">
        <v>17</v>
      </c>
      <c r="S134">
        <v>17</v>
      </c>
      <c r="T134">
        <v>17</v>
      </c>
      <c r="U134">
        <v>17</v>
      </c>
      <c r="V134">
        <v>17</v>
      </c>
      <c r="W134">
        <v>17</v>
      </c>
      <c r="X134">
        <v>17</v>
      </c>
      <c r="Y134">
        <v>17</v>
      </c>
      <c r="Z134">
        <v>17</v>
      </c>
      <c r="AA134">
        <v>17</v>
      </c>
      <c r="AB134">
        <v>17</v>
      </c>
      <c r="AC134">
        <v>17</v>
      </c>
      <c r="AD134">
        <v>17</v>
      </c>
      <c r="AE134">
        <v>17</v>
      </c>
      <c r="AF134">
        <v>17</v>
      </c>
      <c r="AG134">
        <v>17</v>
      </c>
      <c r="AH134">
        <v>17</v>
      </c>
      <c r="AI134">
        <v>17</v>
      </c>
      <c r="AJ134">
        <v>17</v>
      </c>
      <c r="AK134">
        <v>17</v>
      </c>
      <c r="AL134">
        <v>17</v>
      </c>
      <c r="AM134">
        <v>17</v>
      </c>
      <c r="AN134">
        <v>17</v>
      </c>
      <c r="AO134">
        <v>17</v>
      </c>
      <c r="AP134">
        <v>17</v>
      </c>
      <c r="AQ134">
        <v>17</v>
      </c>
      <c r="AR134">
        <v>17</v>
      </c>
      <c r="AS134">
        <v>10</v>
      </c>
      <c r="AT134">
        <v>17</v>
      </c>
      <c r="AU134">
        <v>17</v>
      </c>
      <c r="AV134">
        <v>17</v>
      </c>
      <c r="AW134">
        <v>17</v>
      </c>
      <c r="AX134">
        <v>17</v>
      </c>
    </row>
    <row r="135" spans="1:50" x14ac:dyDescent="0.25">
      <c r="A135">
        <v>1</v>
      </c>
      <c r="B135" t="s">
        <v>97</v>
      </c>
      <c r="C135">
        <v>11</v>
      </c>
      <c r="D135" t="s">
        <v>97</v>
      </c>
      <c r="E135">
        <v>1</v>
      </c>
      <c r="F135" t="s">
        <v>98</v>
      </c>
      <c r="G135">
        <v>74</v>
      </c>
      <c r="H135">
        <v>73</v>
      </c>
      <c r="I135">
        <v>75</v>
      </c>
      <c r="J135">
        <v>75</v>
      </c>
      <c r="K135">
        <v>78</v>
      </c>
      <c r="L135">
        <v>78</v>
      </c>
      <c r="M135">
        <v>77</v>
      </c>
      <c r="N135">
        <v>76</v>
      </c>
      <c r="O135">
        <v>78</v>
      </c>
      <c r="P135">
        <v>75</v>
      </c>
      <c r="Q135">
        <v>75</v>
      </c>
      <c r="R135">
        <v>73</v>
      </c>
      <c r="S135">
        <v>73</v>
      </c>
      <c r="T135">
        <v>73</v>
      </c>
      <c r="U135">
        <v>73</v>
      </c>
      <c r="V135">
        <v>73</v>
      </c>
      <c r="W135">
        <v>73</v>
      </c>
      <c r="X135">
        <v>72</v>
      </c>
      <c r="Y135">
        <v>73</v>
      </c>
      <c r="Z135">
        <v>73</v>
      </c>
      <c r="AA135">
        <v>73</v>
      </c>
      <c r="AB135">
        <v>72</v>
      </c>
      <c r="AC135">
        <v>73</v>
      </c>
      <c r="AD135">
        <v>73</v>
      </c>
      <c r="AE135">
        <v>73</v>
      </c>
      <c r="AF135">
        <v>73</v>
      </c>
      <c r="AG135">
        <v>73</v>
      </c>
      <c r="AH135">
        <v>73</v>
      </c>
      <c r="AI135">
        <v>73</v>
      </c>
      <c r="AJ135">
        <v>73</v>
      </c>
      <c r="AK135">
        <v>73</v>
      </c>
      <c r="AL135">
        <v>73</v>
      </c>
      <c r="AM135">
        <v>73</v>
      </c>
      <c r="AN135">
        <v>73</v>
      </c>
      <c r="AO135">
        <v>72</v>
      </c>
      <c r="AP135">
        <v>72</v>
      </c>
      <c r="AQ135">
        <v>73</v>
      </c>
      <c r="AR135">
        <v>73</v>
      </c>
      <c r="AS135">
        <v>73</v>
      </c>
      <c r="AT135">
        <v>73</v>
      </c>
      <c r="AU135">
        <v>73</v>
      </c>
      <c r="AV135">
        <v>73</v>
      </c>
      <c r="AW135">
        <v>72</v>
      </c>
      <c r="AX135">
        <v>73</v>
      </c>
    </row>
    <row r="136" spans="1:50" x14ac:dyDescent="0.25">
      <c r="A136">
        <v>1</v>
      </c>
      <c r="B136" t="s">
        <v>97</v>
      </c>
      <c r="C136">
        <v>11</v>
      </c>
      <c r="D136" t="s">
        <v>97</v>
      </c>
      <c r="E136">
        <v>1</v>
      </c>
      <c r="F136" t="s">
        <v>98</v>
      </c>
      <c r="G136">
        <v>32</v>
      </c>
      <c r="H136">
        <v>32</v>
      </c>
      <c r="I136">
        <v>27</v>
      </c>
      <c r="J136">
        <v>31</v>
      </c>
      <c r="K136">
        <v>27</v>
      </c>
      <c r="L136">
        <v>31</v>
      </c>
      <c r="M136">
        <v>27</v>
      </c>
      <c r="N136">
        <v>33</v>
      </c>
      <c r="O136">
        <v>28</v>
      </c>
      <c r="P136">
        <v>33</v>
      </c>
      <c r="Q136">
        <v>26</v>
      </c>
      <c r="R136">
        <v>26</v>
      </c>
      <c r="S136">
        <v>31</v>
      </c>
      <c r="T136">
        <v>26</v>
      </c>
      <c r="U136">
        <v>26</v>
      </c>
      <c r="V136">
        <v>26</v>
      </c>
      <c r="W136">
        <v>27</v>
      </c>
      <c r="X136">
        <v>31</v>
      </c>
      <c r="Y136">
        <v>31</v>
      </c>
      <c r="Z136">
        <v>32</v>
      </c>
      <c r="AA136">
        <v>31</v>
      </c>
      <c r="AB136">
        <v>31</v>
      </c>
      <c r="AC136">
        <v>31</v>
      </c>
      <c r="AD136">
        <v>31</v>
      </c>
      <c r="AE136">
        <v>27</v>
      </c>
      <c r="AF136">
        <v>33</v>
      </c>
      <c r="AG136">
        <v>37</v>
      </c>
      <c r="AH136">
        <v>36</v>
      </c>
      <c r="AI136">
        <v>34</v>
      </c>
      <c r="AJ136">
        <v>35</v>
      </c>
      <c r="AK136">
        <v>35</v>
      </c>
      <c r="AL136">
        <v>32</v>
      </c>
      <c r="AM136">
        <v>28</v>
      </c>
      <c r="AN136">
        <v>33</v>
      </c>
      <c r="AO136">
        <v>29</v>
      </c>
      <c r="AP136">
        <v>33</v>
      </c>
      <c r="AQ136">
        <v>32</v>
      </c>
      <c r="AR136">
        <v>32</v>
      </c>
      <c r="AS136">
        <v>32</v>
      </c>
      <c r="AT136">
        <v>32</v>
      </c>
      <c r="AU136">
        <v>31</v>
      </c>
      <c r="AV136">
        <v>28</v>
      </c>
      <c r="AW136">
        <v>43</v>
      </c>
      <c r="AX136">
        <v>39</v>
      </c>
    </row>
    <row r="137" spans="1:50" x14ac:dyDescent="0.25">
      <c r="A137">
        <v>7</v>
      </c>
      <c r="B137" t="s">
        <v>575</v>
      </c>
      <c r="C137">
        <v>20</v>
      </c>
      <c r="D137" t="s">
        <v>576</v>
      </c>
      <c r="E137">
        <v>2</v>
      </c>
      <c r="F137" t="s">
        <v>255</v>
      </c>
      <c r="G137">
        <v>33</v>
      </c>
      <c r="H137">
        <v>37</v>
      </c>
      <c r="I137">
        <v>29</v>
      </c>
      <c r="J137">
        <v>30</v>
      </c>
      <c r="K137">
        <v>34</v>
      </c>
      <c r="L137">
        <v>40</v>
      </c>
      <c r="M137">
        <v>42</v>
      </c>
      <c r="N137">
        <v>41</v>
      </c>
      <c r="O137">
        <v>39</v>
      </c>
      <c r="P137">
        <v>31</v>
      </c>
      <c r="Q137">
        <v>31</v>
      </c>
      <c r="R137">
        <v>29</v>
      </c>
      <c r="S137">
        <v>31</v>
      </c>
      <c r="T137">
        <v>45</v>
      </c>
      <c r="U137">
        <v>45</v>
      </c>
      <c r="V137">
        <v>45</v>
      </c>
      <c r="W137">
        <v>43</v>
      </c>
      <c r="X137">
        <v>39</v>
      </c>
      <c r="Y137">
        <v>36</v>
      </c>
      <c r="Z137">
        <v>24</v>
      </c>
      <c r="AA137">
        <v>25</v>
      </c>
      <c r="AB137">
        <v>26</v>
      </c>
      <c r="AC137">
        <v>21</v>
      </c>
      <c r="AD137">
        <v>20</v>
      </c>
      <c r="AE137">
        <v>20</v>
      </c>
      <c r="AF137">
        <v>19</v>
      </c>
      <c r="AG137">
        <v>23</v>
      </c>
      <c r="AH137">
        <v>21</v>
      </c>
      <c r="AI137">
        <v>21</v>
      </c>
      <c r="AJ137">
        <v>24</v>
      </c>
      <c r="AK137">
        <v>19</v>
      </c>
      <c r="AL137">
        <v>20</v>
      </c>
      <c r="AM137">
        <v>24</v>
      </c>
      <c r="AN137">
        <v>23</v>
      </c>
      <c r="AO137">
        <v>23</v>
      </c>
      <c r="AP137">
        <v>22</v>
      </c>
      <c r="AQ137">
        <v>24</v>
      </c>
      <c r="AR137">
        <v>22</v>
      </c>
      <c r="AS137">
        <v>24</v>
      </c>
      <c r="AT137">
        <v>19</v>
      </c>
      <c r="AU137">
        <v>22</v>
      </c>
      <c r="AV137">
        <v>22</v>
      </c>
      <c r="AW137">
        <v>20</v>
      </c>
      <c r="AX137">
        <v>23</v>
      </c>
    </row>
    <row r="138" spans="1:50" x14ac:dyDescent="0.25">
      <c r="A138">
        <v>1</v>
      </c>
      <c r="B138" t="s">
        <v>97</v>
      </c>
      <c r="C138">
        <v>11</v>
      </c>
      <c r="D138" t="s">
        <v>97</v>
      </c>
      <c r="E138">
        <v>1</v>
      </c>
      <c r="F138" t="s">
        <v>98</v>
      </c>
      <c r="G138">
        <v>25</v>
      </c>
      <c r="H138">
        <v>25</v>
      </c>
      <c r="I138">
        <v>25</v>
      </c>
      <c r="J138">
        <v>32</v>
      </c>
      <c r="K138">
        <v>22</v>
      </c>
      <c r="L138">
        <v>22</v>
      </c>
      <c r="M138">
        <v>22</v>
      </c>
      <c r="N138">
        <v>22</v>
      </c>
      <c r="O138">
        <v>22</v>
      </c>
      <c r="P138">
        <v>22</v>
      </c>
      <c r="Q138">
        <v>22</v>
      </c>
      <c r="R138">
        <v>22</v>
      </c>
      <c r="S138">
        <v>22</v>
      </c>
      <c r="T138">
        <v>22</v>
      </c>
      <c r="U138">
        <v>22</v>
      </c>
      <c r="V138">
        <v>22</v>
      </c>
      <c r="W138">
        <v>22</v>
      </c>
      <c r="X138">
        <v>22</v>
      </c>
      <c r="Y138">
        <v>22</v>
      </c>
      <c r="Z138">
        <v>22</v>
      </c>
      <c r="AA138">
        <v>22</v>
      </c>
      <c r="AB138">
        <v>22</v>
      </c>
      <c r="AC138">
        <v>22</v>
      </c>
      <c r="AD138">
        <v>22</v>
      </c>
      <c r="AE138">
        <v>22</v>
      </c>
      <c r="AF138">
        <v>22</v>
      </c>
      <c r="AG138">
        <v>22</v>
      </c>
      <c r="AH138">
        <v>22</v>
      </c>
      <c r="AI138">
        <v>22</v>
      </c>
      <c r="AJ138">
        <v>22</v>
      </c>
      <c r="AK138">
        <v>22</v>
      </c>
      <c r="AL138">
        <v>22</v>
      </c>
      <c r="AM138">
        <v>22</v>
      </c>
      <c r="AN138">
        <v>22</v>
      </c>
      <c r="AO138">
        <v>20</v>
      </c>
      <c r="AP138">
        <v>22</v>
      </c>
      <c r="AQ138">
        <v>22</v>
      </c>
      <c r="AR138">
        <v>22</v>
      </c>
      <c r="AS138">
        <v>22</v>
      </c>
      <c r="AT138">
        <v>22</v>
      </c>
      <c r="AU138">
        <v>22</v>
      </c>
      <c r="AV138">
        <v>22</v>
      </c>
      <c r="AW138">
        <v>22</v>
      </c>
      <c r="AX138">
        <v>22</v>
      </c>
    </row>
    <row r="139" spans="1:50" x14ac:dyDescent="0.25">
      <c r="A139">
        <v>1</v>
      </c>
      <c r="B139" t="s">
        <v>97</v>
      </c>
      <c r="C139">
        <v>11</v>
      </c>
      <c r="D139" t="s">
        <v>97</v>
      </c>
      <c r="E139">
        <v>1</v>
      </c>
      <c r="F139" t="s">
        <v>98</v>
      </c>
      <c r="G139">
        <v>62</v>
      </c>
      <c r="H139">
        <v>20</v>
      </c>
      <c r="I139">
        <v>59</v>
      </c>
      <c r="J139">
        <v>60</v>
      </c>
      <c r="K139">
        <v>61</v>
      </c>
      <c r="L139">
        <v>61</v>
      </c>
      <c r="M139">
        <v>51</v>
      </c>
      <c r="N139">
        <v>43</v>
      </c>
      <c r="O139">
        <v>54</v>
      </c>
      <c r="P139">
        <v>54</v>
      </c>
      <c r="Q139">
        <v>55</v>
      </c>
      <c r="R139">
        <v>57</v>
      </c>
      <c r="S139">
        <v>56</v>
      </c>
      <c r="T139">
        <v>56</v>
      </c>
      <c r="U139">
        <v>55</v>
      </c>
      <c r="V139">
        <v>57</v>
      </c>
      <c r="W139">
        <v>57</v>
      </c>
      <c r="X139">
        <v>58</v>
      </c>
      <c r="Y139">
        <v>53</v>
      </c>
      <c r="Z139">
        <v>56</v>
      </c>
      <c r="AA139">
        <v>55</v>
      </c>
      <c r="AB139">
        <v>11</v>
      </c>
      <c r="AC139">
        <v>11</v>
      </c>
      <c r="AD139">
        <v>57</v>
      </c>
      <c r="AE139">
        <v>38</v>
      </c>
      <c r="AF139">
        <v>56</v>
      </c>
      <c r="AG139">
        <v>20</v>
      </c>
      <c r="AH139">
        <v>20</v>
      </c>
      <c r="AI139">
        <v>20</v>
      </c>
      <c r="AJ139">
        <v>11</v>
      </c>
      <c r="AK139">
        <v>63</v>
      </c>
      <c r="AL139">
        <v>11</v>
      </c>
      <c r="AM139">
        <v>61</v>
      </c>
      <c r="AN139">
        <v>9</v>
      </c>
      <c r="AO139">
        <v>52</v>
      </c>
      <c r="AP139">
        <v>51</v>
      </c>
      <c r="AQ139">
        <v>51</v>
      </c>
      <c r="AR139">
        <v>55</v>
      </c>
      <c r="AS139">
        <v>56</v>
      </c>
      <c r="AT139">
        <v>56</v>
      </c>
      <c r="AU139">
        <v>53</v>
      </c>
      <c r="AV139">
        <v>54</v>
      </c>
      <c r="AW139">
        <v>53</v>
      </c>
      <c r="AX139">
        <v>53</v>
      </c>
    </row>
    <row r="140" spans="1:50" x14ac:dyDescent="0.25">
      <c r="A140">
        <v>1</v>
      </c>
      <c r="B140" t="s">
        <v>97</v>
      </c>
      <c r="C140">
        <v>11</v>
      </c>
      <c r="D140" t="s">
        <v>97</v>
      </c>
      <c r="E140">
        <v>1</v>
      </c>
      <c r="F140" t="s">
        <v>98</v>
      </c>
      <c r="G140">
        <v>130</v>
      </c>
      <c r="H140">
        <v>128</v>
      </c>
      <c r="I140">
        <v>126</v>
      </c>
      <c r="J140">
        <v>118</v>
      </c>
      <c r="K140">
        <v>128</v>
      </c>
      <c r="L140">
        <v>123</v>
      </c>
      <c r="M140">
        <v>128</v>
      </c>
      <c r="N140">
        <v>118</v>
      </c>
      <c r="O140">
        <v>118</v>
      </c>
      <c r="P140">
        <v>118</v>
      </c>
      <c r="Q140">
        <v>119</v>
      </c>
      <c r="R140">
        <v>118</v>
      </c>
      <c r="S140">
        <v>118</v>
      </c>
      <c r="T140">
        <v>124</v>
      </c>
      <c r="U140">
        <v>1</v>
      </c>
      <c r="V140">
        <v>120</v>
      </c>
      <c r="W140">
        <v>1</v>
      </c>
      <c r="X140">
        <v>118</v>
      </c>
      <c r="Y140">
        <v>118</v>
      </c>
      <c r="Z140">
        <v>118</v>
      </c>
      <c r="AA140">
        <v>121</v>
      </c>
      <c r="AB140">
        <v>119</v>
      </c>
      <c r="AC140">
        <v>119</v>
      </c>
      <c r="AD140">
        <v>117</v>
      </c>
      <c r="AE140">
        <v>119</v>
      </c>
      <c r="AF140">
        <v>119</v>
      </c>
      <c r="AG140">
        <v>119</v>
      </c>
      <c r="AH140">
        <v>119</v>
      </c>
      <c r="AI140">
        <v>119</v>
      </c>
      <c r="AJ140">
        <v>118</v>
      </c>
      <c r="AK140">
        <v>119</v>
      </c>
      <c r="AL140">
        <v>119</v>
      </c>
      <c r="AM140">
        <v>119</v>
      </c>
      <c r="AN140">
        <v>119</v>
      </c>
      <c r="AO140">
        <v>119</v>
      </c>
      <c r="AP140">
        <v>1</v>
      </c>
      <c r="AQ140">
        <v>119</v>
      </c>
      <c r="AR140">
        <v>118</v>
      </c>
      <c r="AS140">
        <v>119</v>
      </c>
      <c r="AT140">
        <v>118</v>
      </c>
      <c r="AU140">
        <v>119</v>
      </c>
      <c r="AV140">
        <v>117</v>
      </c>
      <c r="AW140">
        <v>118</v>
      </c>
      <c r="AX140">
        <v>118</v>
      </c>
    </row>
    <row r="141" spans="1:50" x14ac:dyDescent="0.25">
      <c r="A141">
        <v>1</v>
      </c>
      <c r="B141" t="s">
        <v>97</v>
      </c>
      <c r="C141">
        <v>11</v>
      </c>
      <c r="D141" t="s">
        <v>97</v>
      </c>
      <c r="E141">
        <v>1</v>
      </c>
      <c r="F141" t="s">
        <v>98</v>
      </c>
      <c r="G141">
        <v>8</v>
      </c>
      <c r="H141">
        <v>7</v>
      </c>
      <c r="I141">
        <v>10</v>
      </c>
      <c r="J141">
        <v>9</v>
      </c>
      <c r="K141">
        <v>6</v>
      </c>
      <c r="L141">
        <v>8</v>
      </c>
      <c r="M141">
        <v>5</v>
      </c>
      <c r="N141">
        <v>6</v>
      </c>
      <c r="O141">
        <v>7</v>
      </c>
      <c r="P141">
        <v>4</v>
      </c>
      <c r="Q141">
        <v>6</v>
      </c>
      <c r="R141">
        <v>9</v>
      </c>
      <c r="S141">
        <v>7</v>
      </c>
      <c r="T141">
        <v>5</v>
      </c>
      <c r="U141">
        <v>7</v>
      </c>
      <c r="V141">
        <v>7</v>
      </c>
      <c r="W141">
        <v>7</v>
      </c>
      <c r="X141">
        <v>6</v>
      </c>
      <c r="Y141">
        <v>7</v>
      </c>
      <c r="Z141">
        <v>8</v>
      </c>
      <c r="AA141">
        <v>7</v>
      </c>
      <c r="AB141">
        <v>7</v>
      </c>
      <c r="AC141">
        <v>8</v>
      </c>
      <c r="AD141">
        <v>9</v>
      </c>
      <c r="AE141">
        <v>10</v>
      </c>
      <c r="AF141">
        <v>9</v>
      </c>
      <c r="AG141">
        <v>10</v>
      </c>
      <c r="AH141">
        <v>12</v>
      </c>
      <c r="AI141">
        <v>11</v>
      </c>
      <c r="AJ141">
        <v>12</v>
      </c>
      <c r="AK141">
        <v>11</v>
      </c>
      <c r="AL141">
        <v>7</v>
      </c>
      <c r="AM141">
        <v>5</v>
      </c>
      <c r="AN141">
        <v>5</v>
      </c>
      <c r="AO141">
        <v>4</v>
      </c>
      <c r="AP141">
        <v>5</v>
      </c>
      <c r="AQ141">
        <v>5</v>
      </c>
      <c r="AR141">
        <v>6</v>
      </c>
      <c r="AS141">
        <v>5</v>
      </c>
      <c r="AT141">
        <v>6</v>
      </c>
      <c r="AU141">
        <v>7</v>
      </c>
      <c r="AV141">
        <v>9</v>
      </c>
      <c r="AW141">
        <v>6</v>
      </c>
      <c r="AX141">
        <v>8</v>
      </c>
    </row>
    <row r="142" spans="1:50" x14ac:dyDescent="0.25">
      <c r="A142">
        <v>1</v>
      </c>
      <c r="B142" t="s">
        <v>97</v>
      </c>
      <c r="C142">
        <v>11</v>
      </c>
      <c r="D142" t="s">
        <v>97</v>
      </c>
      <c r="E142">
        <v>1</v>
      </c>
      <c r="F142" t="s">
        <v>98</v>
      </c>
      <c r="G142">
        <v>73</v>
      </c>
      <c r="H142">
        <v>73</v>
      </c>
      <c r="I142">
        <v>74</v>
      </c>
      <c r="J142">
        <v>74</v>
      </c>
      <c r="K142">
        <v>76</v>
      </c>
      <c r="L142">
        <v>76</v>
      </c>
      <c r="M142">
        <v>77</v>
      </c>
      <c r="N142">
        <v>75</v>
      </c>
      <c r="O142">
        <v>67</v>
      </c>
      <c r="P142">
        <v>66</v>
      </c>
      <c r="Q142">
        <v>67</v>
      </c>
      <c r="R142">
        <v>68</v>
      </c>
      <c r="S142">
        <v>67</v>
      </c>
      <c r="T142">
        <v>67</v>
      </c>
      <c r="U142">
        <v>67</v>
      </c>
      <c r="V142">
        <v>67</v>
      </c>
      <c r="W142">
        <v>67</v>
      </c>
      <c r="X142">
        <v>67</v>
      </c>
      <c r="Y142">
        <v>67</v>
      </c>
      <c r="Z142">
        <v>67</v>
      </c>
      <c r="AA142">
        <v>67</v>
      </c>
      <c r="AB142">
        <v>67</v>
      </c>
      <c r="AC142">
        <v>68</v>
      </c>
      <c r="AD142">
        <v>69</v>
      </c>
      <c r="AE142">
        <v>38</v>
      </c>
      <c r="AF142">
        <v>38</v>
      </c>
      <c r="AG142">
        <v>34</v>
      </c>
      <c r="AH142">
        <v>35</v>
      </c>
      <c r="AI142">
        <v>35</v>
      </c>
      <c r="AJ142">
        <v>33</v>
      </c>
      <c r="AK142">
        <v>33</v>
      </c>
      <c r="AL142">
        <v>33</v>
      </c>
      <c r="AM142">
        <v>31</v>
      </c>
      <c r="AN142">
        <v>35</v>
      </c>
      <c r="AO142">
        <v>33</v>
      </c>
      <c r="AP142">
        <v>32</v>
      </c>
      <c r="AQ142">
        <v>32</v>
      </c>
      <c r="AR142">
        <v>35</v>
      </c>
      <c r="AS142">
        <v>34</v>
      </c>
      <c r="AT142">
        <v>38</v>
      </c>
      <c r="AU142">
        <v>37</v>
      </c>
      <c r="AV142">
        <v>36</v>
      </c>
      <c r="AW142">
        <v>36</v>
      </c>
      <c r="AX142">
        <v>37</v>
      </c>
    </row>
    <row r="143" spans="1:50" x14ac:dyDescent="0.25">
      <c r="A143">
        <v>1</v>
      </c>
      <c r="B143" t="s">
        <v>97</v>
      </c>
      <c r="C143">
        <v>11</v>
      </c>
      <c r="D143" t="s">
        <v>97</v>
      </c>
      <c r="E143">
        <v>1</v>
      </c>
      <c r="F143" t="s">
        <v>98</v>
      </c>
      <c r="G143">
        <v>158</v>
      </c>
      <c r="H143">
        <v>142</v>
      </c>
      <c r="I143">
        <v>141</v>
      </c>
      <c r="J143">
        <v>142</v>
      </c>
      <c r="K143">
        <v>142</v>
      </c>
      <c r="L143">
        <v>141</v>
      </c>
      <c r="M143">
        <v>142</v>
      </c>
      <c r="N143">
        <v>141</v>
      </c>
      <c r="O143">
        <v>117</v>
      </c>
      <c r="P143">
        <v>140</v>
      </c>
      <c r="Q143">
        <v>139</v>
      </c>
      <c r="R143">
        <v>141</v>
      </c>
      <c r="S143">
        <v>139</v>
      </c>
      <c r="T143">
        <v>140</v>
      </c>
      <c r="U143">
        <v>140</v>
      </c>
      <c r="V143">
        <v>140</v>
      </c>
      <c r="W143">
        <v>132</v>
      </c>
      <c r="X143">
        <v>131</v>
      </c>
      <c r="Y143">
        <v>129</v>
      </c>
      <c r="Z143">
        <v>129</v>
      </c>
      <c r="AA143">
        <v>131</v>
      </c>
      <c r="AB143">
        <v>131</v>
      </c>
      <c r="AC143">
        <v>130</v>
      </c>
      <c r="AD143">
        <v>131</v>
      </c>
      <c r="AE143">
        <v>130</v>
      </c>
      <c r="AF143">
        <v>131</v>
      </c>
      <c r="AG143">
        <v>134</v>
      </c>
      <c r="AH143">
        <v>132</v>
      </c>
      <c r="AI143">
        <v>131</v>
      </c>
      <c r="AJ143">
        <v>132</v>
      </c>
      <c r="AK143">
        <v>128</v>
      </c>
      <c r="AL143">
        <v>130</v>
      </c>
      <c r="AM143">
        <v>125</v>
      </c>
      <c r="AN143">
        <v>128</v>
      </c>
      <c r="AO143">
        <v>130</v>
      </c>
      <c r="AP143">
        <v>128</v>
      </c>
      <c r="AQ143">
        <v>128</v>
      </c>
      <c r="AR143">
        <v>128</v>
      </c>
      <c r="AS143">
        <v>132</v>
      </c>
      <c r="AT143">
        <v>134</v>
      </c>
      <c r="AU143">
        <v>132</v>
      </c>
      <c r="AV143">
        <v>135</v>
      </c>
      <c r="AW143">
        <v>132</v>
      </c>
      <c r="AX143">
        <v>133</v>
      </c>
    </row>
    <row r="144" spans="1:50" x14ac:dyDescent="0.25">
      <c r="A144">
        <v>1</v>
      </c>
      <c r="B144" t="s">
        <v>97</v>
      </c>
      <c r="C144">
        <v>11</v>
      </c>
      <c r="D144" t="s">
        <v>97</v>
      </c>
      <c r="E144">
        <v>1</v>
      </c>
      <c r="F144" t="s">
        <v>98</v>
      </c>
      <c r="G144">
        <v>30</v>
      </c>
      <c r="H144">
        <v>30</v>
      </c>
      <c r="I144">
        <v>30</v>
      </c>
      <c r="J144">
        <v>30</v>
      </c>
      <c r="K144">
        <v>30</v>
      </c>
      <c r="L144">
        <v>29</v>
      </c>
      <c r="M144">
        <v>29</v>
      </c>
      <c r="N144">
        <v>30</v>
      </c>
      <c r="O144">
        <v>30</v>
      </c>
      <c r="P144">
        <v>30</v>
      </c>
      <c r="Q144">
        <v>30</v>
      </c>
      <c r="R144">
        <v>30</v>
      </c>
      <c r="S144">
        <v>30</v>
      </c>
      <c r="T144">
        <v>30</v>
      </c>
      <c r="U144">
        <v>30</v>
      </c>
      <c r="V144">
        <v>30</v>
      </c>
      <c r="W144">
        <v>30</v>
      </c>
      <c r="X144">
        <v>43</v>
      </c>
      <c r="Y144">
        <v>43</v>
      </c>
      <c r="Z144">
        <v>32</v>
      </c>
      <c r="AA144">
        <v>38</v>
      </c>
      <c r="AB144">
        <v>40</v>
      </c>
      <c r="AC144">
        <v>40</v>
      </c>
      <c r="AD144">
        <v>40</v>
      </c>
      <c r="AE144">
        <v>40</v>
      </c>
      <c r="AF144">
        <v>40</v>
      </c>
      <c r="AG144">
        <v>40</v>
      </c>
      <c r="AH144">
        <v>40</v>
      </c>
      <c r="AI144">
        <v>39</v>
      </c>
      <c r="AJ144">
        <v>40</v>
      </c>
      <c r="AK144">
        <v>40</v>
      </c>
      <c r="AL144">
        <v>40</v>
      </c>
      <c r="AM144">
        <v>42</v>
      </c>
      <c r="AN144">
        <v>40</v>
      </c>
      <c r="AO144">
        <v>40</v>
      </c>
      <c r="AP144">
        <v>41</v>
      </c>
      <c r="AQ144">
        <v>39</v>
      </c>
      <c r="AR144">
        <v>41</v>
      </c>
      <c r="AS144">
        <v>39</v>
      </c>
      <c r="AT144">
        <v>41</v>
      </c>
      <c r="AU144">
        <v>39</v>
      </c>
      <c r="AV144">
        <v>39</v>
      </c>
      <c r="AW144">
        <v>39</v>
      </c>
      <c r="AX144">
        <v>41</v>
      </c>
    </row>
    <row r="145" spans="1:50" x14ac:dyDescent="0.25">
      <c r="A145">
        <v>1</v>
      </c>
      <c r="B145" t="s">
        <v>97</v>
      </c>
      <c r="C145">
        <v>11</v>
      </c>
      <c r="D145" t="s">
        <v>97</v>
      </c>
      <c r="E145">
        <v>1</v>
      </c>
      <c r="F145" t="s">
        <v>98</v>
      </c>
      <c r="G145">
        <v>34</v>
      </c>
      <c r="H145">
        <v>35</v>
      </c>
      <c r="I145">
        <v>35</v>
      </c>
      <c r="J145">
        <v>37</v>
      </c>
      <c r="K145">
        <v>36</v>
      </c>
      <c r="L145">
        <v>37</v>
      </c>
      <c r="M145">
        <v>36</v>
      </c>
      <c r="N145">
        <v>33</v>
      </c>
      <c r="O145">
        <v>33</v>
      </c>
      <c r="P145">
        <v>34</v>
      </c>
      <c r="Q145">
        <v>34</v>
      </c>
      <c r="R145">
        <v>33</v>
      </c>
      <c r="S145">
        <v>32</v>
      </c>
      <c r="T145">
        <v>33</v>
      </c>
      <c r="U145">
        <v>38</v>
      </c>
      <c r="V145">
        <v>37</v>
      </c>
      <c r="W145">
        <v>36</v>
      </c>
      <c r="X145">
        <v>42</v>
      </c>
      <c r="Y145">
        <v>41</v>
      </c>
      <c r="Z145">
        <v>33</v>
      </c>
      <c r="AA145">
        <v>42</v>
      </c>
      <c r="AB145">
        <v>42</v>
      </c>
      <c r="AC145">
        <v>42</v>
      </c>
      <c r="AD145">
        <v>41</v>
      </c>
      <c r="AE145">
        <v>44</v>
      </c>
      <c r="AF145">
        <v>38</v>
      </c>
      <c r="AG145">
        <v>37</v>
      </c>
      <c r="AH145">
        <v>37</v>
      </c>
      <c r="AI145">
        <v>38</v>
      </c>
      <c r="AJ145">
        <v>38</v>
      </c>
      <c r="AK145">
        <v>36</v>
      </c>
      <c r="AL145">
        <v>33</v>
      </c>
      <c r="AM145">
        <v>35</v>
      </c>
      <c r="AN145">
        <v>36</v>
      </c>
      <c r="AO145">
        <v>35</v>
      </c>
      <c r="AP145">
        <v>29</v>
      </c>
      <c r="AQ145">
        <v>27</v>
      </c>
      <c r="AR145">
        <v>25</v>
      </c>
      <c r="AS145">
        <v>30</v>
      </c>
      <c r="AT145">
        <v>28</v>
      </c>
      <c r="AU145">
        <v>27</v>
      </c>
      <c r="AV145">
        <v>25</v>
      </c>
      <c r="AW145">
        <v>28</v>
      </c>
      <c r="AX145">
        <v>27</v>
      </c>
    </row>
    <row r="146" spans="1:50" x14ac:dyDescent="0.25">
      <c r="A146">
        <v>1</v>
      </c>
      <c r="B146" t="s">
        <v>97</v>
      </c>
      <c r="C146">
        <v>11</v>
      </c>
      <c r="D146" t="s">
        <v>97</v>
      </c>
      <c r="E146">
        <v>1</v>
      </c>
      <c r="F146" t="s">
        <v>98</v>
      </c>
      <c r="G146">
        <v>30</v>
      </c>
      <c r="H146">
        <v>30</v>
      </c>
      <c r="I146">
        <v>30</v>
      </c>
      <c r="J146">
        <v>30</v>
      </c>
      <c r="K146">
        <v>30</v>
      </c>
      <c r="L146">
        <v>30</v>
      </c>
      <c r="M146">
        <v>30</v>
      </c>
      <c r="N146">
        <v>30</v>
      </c>
      <c r="O146">
        <v>30</v>
      </c>
      <c r="P146">
        <v>24</v>
      </c>
      <c r="Q146">
        <v>30</v>
      </c>
      <c r="R146">
        <v>30</v>
      </c>
      <c r="S146">
        <v>30</v>
      </c>
      <c r="T146">
        <v>30</v>
      </c>
      <c r="U146">
        <v>30</v>
      </c>
      <c r="V146">
        <v>30</v>
      </c>
      <c r="W146">
        <v>29</v>
      </c>
      <c r="X146">
        <v>24</v>
      </c>
      <c r="Y146">
        <v>29</v>
      </c>
      <c r="Z146">
        <v>29</v>
      </c>
      <c r="AA146">
        <v>29</v>
      </c>
      <c r="AB146">
        <v>29</v>
      </c>
      <c r="AC146">
        <v>29</v>
      </c>
      <c r="AD146">
        <v>29</v>
      </c>
      <c r="AE146">
        <v>24</v>
      </c>
      <c r="AF146">
        <v>29</v>
      </c>
      <c r="AG146">
        <v>29</v>
      </c>
      <c r="AH146">
        <v>29</v>
      </c>
      <c r="AI146">
        <v>29</v>
      </c>
      <c r="AJ146">
        <v>24</v>
      </c>
      <c r="AK146">
        <v>29</v>
      </c>
      <c r="AL146">
        <v>24</v>
      </c>
      <c r="AM146">
        <v>29</v>
      </c>
      <c r="AN146">
        <v>29</v>
      </c>
      <c r="AO146">
        <v>29</v>
      </c>
      <c r="AP146">
        <v>29</v>
      </c>
      <c r="AQ146">
        <v>29</v>
      </c>
      <c r="AR146">
        <v>29</v>
      </c>
      <c r="AS146">
        <v>24</v>
      </c>
      <c r="AT146">
        <v>29</v>
      </c>
      <c r="AU146">
        <v>29</v>
      </c>
      <c r="AV146">
        <v>29</v>
      </c>
      <c r="AW146">
        <v>29</v>
      </c>
      <c r="AX146">
        <v>29</v>
      </c>
    </row>
    <row r="147" spans="1:50" x14ac:dyDescent="0.25">
      <c r="A147">
        <v>1</v>
      </c>
      <c r="B147" t="s">
        <v>97</v>
      </c>
      <c r="C147">
        <v>11</v>
      </c>
      <c r="D147" t="s">
        <v>97</v>
      </c>
      <c r="E147">
        <v>1</v>
      </c>
      <c r="F147" t="s">
        <v>98</v>
      </c>
      <c r="G147">
        <v>17</v>
      </c>
      <c r="H147">
        <v>17</v>
      </c>
      <c r="I147">
        <v>17</v>
      </c>
      <c r="J147">
        <v>14</v>
      </c>
      <c r="K147">
        <v>14</v>
      </c>
      <c r="L147">
        <v>14</v>
      </c>
      <c r="M147">
        <v>14</v>
      </c>
      <c r="N147">
        <v>14</v>
      </c>
      <c r="O147">
        <v>14</v>
      </c>
      <c r="P147">
        <v>14</v>
      </c>
      <c r="Q147">
        <v>14</v>
      </c>
      <c r="R147">
        <v>14</v>
      </c>
      <c r="S147">
        <v>14</v>
      </c>
      <c r="T147">
        <v>14</v>
      </c>
      <c r="U147">
        <v>15</v>
      </c>
      <c r="V147">
        <v>15</v>
      </c>
      <c r="W147">
        <v>14</v>
      </c>
      <c r="X147">
        <v>14</v>
      </c>
      <c r="Y147">
        <v>14</v>
      </c>
      <c r="Z147">
        <v>13</v>
      </c>
      <c r="AA147">
        <v>12</v>
      </c>
      <c r="AB147">
        <v>12</v>
      </c>
      <c r="AC147">
        <v>11</v>
      </c>
      <c r="AD147">
        <v>12</v>
      </c>
      <c r="AE147">
        <v>12</v>
      </c>
      <c r="AF147">
        <v>13</v>
      </c>
      <c r="AG147">
        <v>13</v>
      </c>
      <c r="AH147">
        <v>13</v>
      </c>
      <c r="AI147">
        <v>15</v>
      </c>
      <c r="AJ147">
        <v>16</v>
      </c>
      <c r="AK147">
        <v>16</v>
      </c>
      <c r="AL147">
        <v>16</v>
      </c>
      <c r="AM147">
        <v>11</v>
      </c>
      <c r="AN147">
        <v>12</v>
      </c>
      <c r="AO147">
        <v>12</v>
      </c>
      <c r="AP147">
        <v>14</v>
      </c>
      <c r="AQ147">
        <v>14</v>
      </c>
      <c r="AR147">
        <v>15</v>
      </c>
      <c r="AS147">
        <v>14</v>
      </c>
      <c r="AT147">
        <v>17</v>
      </c>
      <c r="AU147">
        <v>16</v>
      </c>
      <c r="AV147">
        <v>16</v>
      </c>
      <c r="AW147">
        <v>14</v>
      </c>
      <c r="AX147">
        <v>14</v>
      </c>
    </row>
    <row r="148" spans="1:50" x14ac:dyDescent="0.25">
      <c r="A148">
        <v>3</v>
      </c>
      <c r="B148" t="s">
        <v>554</v>
      </c>
      <c r="C148">
        <v>70</v>
      </c>
      <c r="D148" t="s">
        <v>267</v>
      </c>
      <c r="E148">
        <v>3</v>
      </c>
      <c r="F148" t="s">
        <v>240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</v>
      </c>
      <c r="S148">
        <v>4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2</v>
      </c>
      <c r="AI148">
        <v>4</v>
      </c>
      <c r="AJ148">
        <v>4</v>
      </c>
      <c r="AK148">
        <v>4</v>
      </c>
      <c r="AL148">
        <v>4</v>
      </c>
      <c r="AM148">
        <v>0</v>
      </c>
      <c r="AN148">
        <v>0</v>
      </c>
      <c r="AO148">
        <v>2</v>
      </c>
      <c r="AP148">
        <v>2</v>
      </c>
      <c r="AQ148">
        <v>2</v>
      </c>
      <c r="AR148">
        <v>2</v>
      </c>
      <c r="AS148">
        <v>2</v>
      </c>
      <c r="AT148">
        <v>2</v>
      </c>
      <c r="AU148">
        <v>2</v>
      </c>
      <c r="AV148">
        <v>0</v>
      </c>
      <c r="AW148">
        <v>0</v>
      </c>
      <c r="AX148">
        <v>0</v>
      </c>
    </row>
    <row r="149" spans="1:50" x14ac:dyDescent="0.25">
      <c r="A149">
        <v>9</v>
      </c>
      <c r="B149" t="s">
        <v>372</v>
      </c>
      <c r="C149">
        <v>60</v>
      </c>
      <c r="D149" t="s">
        <v>239</v>
      </c>
      <c r="E149">
        <v>3</v>
      </c>
      <c r="F149" t="s">
        <v>240</v>
      </c>
      <c r="G149">
        <v>118</v>
      </c>
      <c r="H149">
        <v>118</v>
      </c>
      <c r="I149">
        <v>118</v>
      </c>
      <c r="J149">
        <v>113</v>
      </c>
      <c r="K149">
        <v>113</v>
      </c>
      <c r="L149">
        <v>113</v>
      </c>
      <c r="M149">
        <v>113</v>
      </c>
      <c r="N149">
        <v>113</v>
      </c>
      <c r="O149">
        <v>52</v>
      </c>
      <c r="P149">
        <v>52</v>
      </c>
      <c r="Q149">
        <v>52</v>
      </c>
      <c r="R149">
        <v>62</v>
      </c>
      <c r="S149">
        <v>61</v>
      </c>
      <c r="T149">
        <v>61</v>
      </c>
      <c r="U149">
        <v>63</v>
      </c>
      <c r="V149">
        <v>53</v>
      </c>
      <c r="W149">
        <v>53</v>
      </c>
      <c r="X149">
        <v>55</v>
      </c>
      <c r="Y149">
        <v>55</v>
      </c>
      <c r="Z149">
        <v>55</v>
      </c>
      <c r="AA149">
        <v>55</v>
      </c>
      <c r="AB149">
        <v>56</v>
      </c>
      <c r="AC149">
        <v>55</v>
      </c>
      <c r="AD149">
        <v>57</v>
      </c>
      <c r="AE149">
        <v>55</v>
      </c>
      <c r="AF149">
        <v>55</v>
      </c>
      <c r="AG149">
        <v>55</v>
      </c>
      <c r="AH149">
        <v>55</v>
      </c>
      <c r="AI149">
        <v>55</v>
      </c>
      <c r="AJ149">
        <v>55</v>
      </c>
      <c r="AK149">
        <v>55</v>
      </c>
      <c r="AL149">
        <v>55</v>
      </c>
      <c r="AM149">
        <v>55</v>
      </c>
      <c r="AN149">
        <v>36</v>
      </c>
      <c r="AO149">
        <v>55</v>
      </c>
      <c r="AP149">
        <v>55</v>
      </c>
      <c r="AQ149">
        <v>55</v>
      </c>
      <c r="AR149">
        <v>55</v>
      </c>
      <c r="AS149">
        <v>40</v>
      </c>
      <c r="AT149">
        <v>53</v>
      </c>
      <c r="AU149">
        <v>52</v>
      </c>
      <c r="AV149">
        <v>52</v>
      </c>
      <c r="AW149">
        <v>52</v>
      </c>
      <c r="AX149">
        <v>52</v>
      </c>
    </row>
    <row r="150" spans="1:50" x14ac:dyDescent="0.25">
      <c r="A150">
        <v>13</v>
      </c>
      <c r="B150" t="s">
        <v>133</v>
      </c>
      <c r="C150">
        <v>12</v>
      </c>
      <c r="D150" t="s">
        <v>133</v>
      </c>
      <c r="E150">
        <v>1</v>
      </c>
      <c r="F150" t="s">
        <v>98</v>
      </c>
      <c r="G150">
        <v>93</v>
      </c>
      <c r="H150">
        <v>93</v>
      </c>
      <c r="I150">
        <v>93</v>
      </c>
      <c r="J150">
        <v>93</v>
      </c>
      <c r="K150">
        <v>93</v>
      </c>
      <c r="L150">
        <v>93</v>
      </c>
      <c r="M150">
        <v>93</v>
      </c>
      <c r="N150">
        <v>93</v>
      </c>
      <c r="O150">
        <v>93</v>
      </c>
      <c r="P150">
        <v>93</v>
      </c>
      <c r="Q150">
        <v>93</v>
      </c>
      <c r="R150">
        <v>93</v>
      </c>
      <c r="S150">
        <v>93</v>
      </c>
      <c r="T150">
        <v>93</v>
      </c>
      <c r="U150">
        <v>93</v>
      </c>
      <c r="V150">
        <v>93</v>
      </c>
      <c r="W150">
        <v>93</v>
      </c>
      <c r="X150">
        <v>93</v>
      </c>
      <c r="Y150">
        <v>93</v>
      </c>
      <c r="Z150">
        <v>93</v>
      </c>
      <c r="AA150">
        <v>93</v>
      </c>
      <c r="AB150">
        <v>93</v>
      </c>
      <c r="AC150">
        <v>93</v>
      </c>
      <c r="AD150">
        <v>93</v>
      </c>
      <c r="AE150">
        <v>99</v>
      </c>
      <c r="AF150">
        <v>99</v>
      </c>
      <c r="AG150">
        <v>99</v>
      </c>
      <c r="AH150">
        <v>99</v>
      </c>
      <c r="AI150">
        <v>99</v>
      </c>
      <c r="AJ150">
        <v>99</v>
      </c>
      <c r="AK150">
        <v>99</v>
      </c>
      <c r="AL150">
        <v>99</v>
      </c>
      <c r="AM150">
        <v>99</v>
      </c>
      <c r="AN150">
        <v>98</v>
      </c>
      <c r="AO150">
        <v>99</v>
      </c>
      <c r="AP150">
        <v>99</v>
      </c>
      <c r="AQ150">
        <v>99</v>
      </c>
      <c r="AR150">
        <v>93</v>
      </c>
      <c r="AS150">
        <v>93</v>
      </c>
      <c r="AT150">
        <v>93</v>
      </c>
      <c r="AU150">
        <v>93</v>
      </c>
      <c r="AV150">
        <v>93</v>
      </c>
      <c r="AW150">
        <v>93</v>
      </c>
      <c r="AX150">
        <v>93</v>
      </c>
    </row>
    <row r="151" spans="1:50" x14ac:dyDescent="0.25">
      <c r="A151">
        <v>1</v>
      </c>
      <c r="B151" t="s">
        <v>97</v>
      </c>
      <c r="C151">
        <v>11</v>
      </c>
      <c r="D151" t="s">
        <v>97</v>
      </c>
      <c r="E151">
        <v>1</v>
      </c>
      <c r="F151" t="s">
        <v>98</v>
      </c>
      <c r="G151">
        <v>91</v>
      </c>
      <c r="H151">
        <v>93</v>
      </c>
      <c r="I151">
        <v>93</v>
      </c>
      <c r="J151">
        <v>93</v>
      </c>
      <c r="K151">
        <v>92</v>
      </c>
      <c r="L151">
        <v>90</v>
      </c>
      <c r="M151">
        <v>94</v>
      </c>
      <c r="N151">
        <v>92</v>
      </c>
      <c r="O151">
        <v>97</v>
      </c>
      <c r="P151">
        <v>92</v>
      </c>
      <c r="Q151">
        <v>90</v>
      </c>
      <c r="R151">
        <v>97</v>
      </c>
      <c r="S151">
        <v>91</v>
      </c>
      <c r="T151">
        <v>93</v>
      </c>
      <c r="U151">
        <v>91</v>
      </c>
      <c r="V151">
        <v>91</v>
      </c>
      <c r="W151">
        <v>90</v>
      </c>
      <c r="X151">
        <v>92</v>
      </c>
      <c r="Y151">
        <v>92</v>
      </c>
      <c r="Z151">
        <v>91</v>
      </c>
      <c r="AA151">
        <v>92</v>
      </c>
      <c r="AB151">
        <v>93</v>
      </c>
      <c r="AC151">
        <v>92</v>
      </c>
      <c r="AD151">
        <v>91</v>
      </c>
      <c r="AE151">
        <v>94</v>
      </c>
      <c r="AF151">
        <v>102</v>
      </c>
      <c r="AG151">
        <v>97</v>
      </c>
      <c r="AH151">
        <v>102</v>
      </c>
      <c r="AI151">
        <v>95</v>
      </c>
      <c r="AJ151">
        <v>96</v>
      </c>
      <c r="AK151">
        <v>96</v>
      </c>
      <c r="AL151">
        <v>102</v>
      </c>
      <c r="AM151">
        <v>96</v>
      </c>
      <c r="AN151">
        <v>96</v>
      </c>
      <c r="AO151">
        <v>102</v>
      </c>
      <c r="AP151">
        <v>102</v>
      </c>
      <c r="AQ151">
        <v>97</v>
      </c>
      <c r="AR151">
        <v>96</v>
      </c>
      <c r="AS151">
        <v>98</v>
      </c>
      <c r="AT151">
        <v>96</v>
      </c>
      <c r="AU151">
        <v>102</v>
      </c>
      <c r="AV151">
        <v>99</v>
      </c>
      <c r="AW151">
        <v>102</v>
      </c>
      <c r="AX151">
        <v>98</v>
      </c>
    </row>
    <row r="152" spans="1:50" x14ac:dyDescent="0.25">
      <c r="A152">
        <v>1</v>
      </c>
      <c r="B152" t="s">
        <v>97</v>
      </c>
      <c r="C152">
        <v>11</v>
      </c>
      <c r="D152" t="s">
        <v>97</v>
      </c>
      <c r="E152">
        <v>1</v>
      </c>
      <c r="F152" t="s">
        <v>98</v>
      </c>
      <c r="G152">
        <v>83</v>
      </c>
      <c r="H152">
        <v>81</v>
      </c>
      <c r="I152">
        <v>83</v>
      </c>
      <c r="J152">
        <v>85</v>
      </c>
      <c r="K152">
        <v>88</v>
      </c>
      <c r="L152">
        <v>88</v>
      </c>
      <c r="M152">
        <v>85</v>
      </c>
      <c r="N152">
        <v>84</v>
      </c>
      <c r="O152">
        <v>81</v>
      </c>
      <c r="P152">
        <v>82</v>
      </c>
      <c r="Q152">
        <v>85</v>
      </c>
      <c r="R152">
        <v>83</v>
      </c>
      <c r="S152">
        <v>82</v>
      </c>
      <c r="T152">
        <v>86</v>
      </c>
      <c r="U152">
        <v>83</v>
      </c>
      <c r="V152">
        <v>83</v>
      </c>
      <c r="W152">
        <v>83</v>
      </c>
      <c r="X152">
        <v>81</v>
      </c>
      <c r="Y152">
        <v>84</v>
      </c>
      <c r="Z152">
        <v>87</v>
      </c>
      <c r="AA152">
        <v>87</v>
      </c>
      <c r="AB152">
        <v>85</v>
      </c>
      <c r="AC152">
        <v>85</v>
      </c>
      <c r="AD152">
        <v>89</v>
      </c>
      <c r="AE152">
        <v>87</v>
      </c>
      <c r="AF152">
        <v>83</v>
      </c>
      <c r="AG152">
        <v>91</v>
      </c>
      <c r="AH152">
        <v>93</v>
      </c>
      <c r="AI152">
        <v>89</v>
      </c>
      <c r="AJ152">
        <v>86</v>
      </c>
      <c r="AK152">
        <v>83</v>
      </c>
      <c r="AL152">
        <v>81</v>
      </c>
      <c r="AM152">
        <v>81</v>
      </c>
      <c r="AN152">
        <v>81</v>
      </c>
      <c r="AO152">
        <v>83</v>
      </c>
      <c r="AP152">
        <v>87</v>
      </c>
      <c r="AQ152">
        <v>90</v>
      </c>
      <c r="AR152">
        <v>81</v>
      </c>
      <c r="AS152">
        <v>85</v>
      </c>
      <c r="AT152">
        <v>85</v>
      </c>
      <c r="AU152">
        <v>83</v>
      </c>
      <c r="AV152">
        <v>83</v>
      </c>
      <c r="AW152">
        <v>83</v>
      </c>
      <c r="AX152">
        <v>81</v>
      </c>
    </row>
    <row r="153" spans="1:50" x14ac:dyDescent="0.25">
      <c r="A153">
        <v>1</v>
      </c>
      <c r="B153" t="s">
        <v>97</v>
      </c>
      <c r="C153">
        <v>11</v>
      </c>
      <c r="D153" t="s">
        <v>97</v>
      </c>
      <c r="E153">
        <v>1</v>
      </c>
      <c r="F153" t="s">
        <v>98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2</v>
      </c>
      <c r="V153">
        <v>2</v>
      </c>
      <c r="W153">
        <v>2</v>
      </c>
      <c r="X153">
        <v>2</v>
      </c>
      <c r="Y153">
        <v>3</v>
      </c>
      <c r="Z153">
        <v>2</v>
      </c>
      <c r="AA153">
        <v>2</v>
      </c>
      <c r="AB153">
        <v>2</v>
      </c>
      <c r="AC153">
        <v>2</v>
      </c>
      <c r="AD153">
        <v>2</v>
      </c>
      <c r="AE153">
        <v>2</v>
      </c>
      <c r="AF153">
        <v>2</v>
      </c>
      <c r="AG153">
        <v>2</v>
      </c>
      <c r="AH153">
        <v>2</v>
      </c>
      <c r="AI153">
        <v>2</v>
      </c>
      <c r="AJ153">
        <v>2</v>
      </c>
      <c r="AK153">
        <v>2</v>
      </c>
      <c r="AL153">
        <v>2</v>
      </c>
      <c r="AM153">
        <v>2</v>
      </c>
      <c r="AN153">
        <v>2</v>
      </c>
      <c r="AO153">
        <v>2</v>
      </c>
      <c r="AP153">
        <v>2</v>
      </c>
      <c r="AQ153">
        <v>2</v>
      </c>
      <c r="AR153">
        <v>2</v>
      </c>
      <c r="AS153">
        <v>2</v>
      </c>
      <c r="AT153">
        <v>2</v>
      </c>
      <c r="AU153">
        <v>2</v>
      </c>
      <c r="AV153">
        <v>2</v>
      </c>
      <c r="AW153">
        <v>2</v>
      </c>
      <c r="AX153">
        <v>2</v>
      </c>
    </row>
    <row r="154" spans="1:50" x14ac:dyDescent="0.25">
      <c r="A154">
        <v>1</v>
      </c>
      <c r="B154" t="s">
        <v>97</v>
      </c>
      <c r="C154">
        <v>11</v>
      </c>
      <c r="D154" t="s">
        <v>97</v>
      </c>
      <c r="E154">
        <v>1</v>
      </c>
      <c r="F154" t="s">
        <v>98</v>
      </c>
      <c r="G154">
        <v>10</v>
      </c>
      <c r="H154">
        <v>10</v>
      </c>
      <c r="I154">
        <v>10</v>
      </c>
      <c r="J154">
        <v>10</v>
      </c>
      <c r="K154">
        <v>10</v>
      </c>
      <c r="L154">
        <v>10</v>
      </c>
      <c r="M154">
        <v>10</v>
      </c>
      <c r="N154">
        <v>10</v>
      </c>
      <c r="O154">
        <v>9</v>
      </c>
      <c r="P154">
        <v>10</v>
      </c>
      <c r="Q154">
        <v>10</v>
      </c>
      <c r="R154">
        <v>10</v>
      </c>
      <c r="S154">
        <v>10</v>
      </c>
      <c r="T154">
        <v>10</v>
      </c>
      <c r="U154">
        <v>10</v>
      </c>
      <c r="V154">
        <v>10</v>
      </c>
      <c r="W154">
        <v>10</v>
      </c>
      <c r="X154">
        <v>10</v>
      </c>
      <c r="Y154">
        <v>10</v>
      </c>
      <c r="Z154">
        <v>10</v>
      </c>
      <c r="AA154">
        <v>10</v>
      </c>
      <c r="AB154">
        <v>10</v>
      </c>
      <c r="AC154">
        <v>10</v>
      </c>
      <c r="AD154">
        <v>10</v>
      </c>
      <c r="AE154">
        <v>10</v>
      </c>
      <c r="AF154">
        <v>10</v>
      </c>
      <c r="AG154">
        <v>6</v>
      </c>
      <c r="AH154">
        <v>6</v>
      </c>
      <c r="AI154">
        <v>6</v>
      </c>
      <c r="AJ154">
        <v>6</v>
      </c>
      <c r="AK154">
        <v>6</v>
      </c>
      <c r="AL154">
        <v>6</v>
      </c>
      <c r="AM154">
        <v>6</v>
      </c>
      <c r="AN154">
        <v>6</v>
      </c>
      <c r="AO154">
        <v>6</v>
      </c>
      <c r="AP154">
        <v>6</v>
      </c>
      <c r="AQ154">
        <v>6</v>
      </c>
      <c r="AR154">
        <v>6</v>
      </c>
      <c r="AS154">
        <v>6</v>
      </c>
      <c r="AT154">
        <v>6</v>
      </c>
      <c r="AU154">
        <v>6</v>
      </c>
      <c r="AV154">
        <v>6</v>
      </c>
      <c r="AW154">
        <v>6</v>
      </c>
      <c r="AX154">
        <v>6</v>
      </c>
    </row>
    <row r="155" spans="1:50" x14ac:dyDescent="0.25">
      <c r="A155">
        <v>1</v>
      </c>
      <c r="B155" t="s">
        <v>97</v>
      </c>
      <c r="C155">
        <v>11</v>
      </c>
      <c r="D155" t="s">
        <v>97</v>
      </c>
      <c r="E155">
        <v>1</v>
      </c>
      <c r="F155" t="s">
        <v>98</v>
      </c>
      <c r="G155">
        <v>9</v>
      </c>
      <c r="H155">
        <v>9</v>
      </c>
      <c r="I155">
        <v>9</v>
      </c>
      <c r="J155">
        <v>9</v>
      </c>
      <c r="K155">
        <v>9</v>
      </c>
      <c r="L155">
        <v>9</v>
      </c>
      <c r="M155">
        <v>9</v>
      </c>
      <c r="N155">
        <v>9</v>
      </c>
      <c r="O155">
        <v>9</v>
      </c>
      <c r="P155">
        <v>9</v>
      </c>
      <c r="Q155">
        <v>9</v>
      </c>
      <c r="R155">
        <v>9</v>
      </c>
      <c r="S155">
        <v>9</v>
      </c>
      <c r="T155">
        <v>9</v>
      </c>
      <c r="U155">
        <v>9</v>
      </c>
      <c r="V155">
        <v>9</v>
      </c>
      <c r="W155">
        <v>9</v>
      </c>
      <c r="X155">
        <v>9</v>
      </c>
      <c r="Y155">
        <v>9</v>
      </c>
      <c r="Z155">
        <v>9</v>
      </c>
      <c r="AA155">
        <v>9</v>
      </c>
      <c r="AB155">
        <v>9</v>
      </c>
      <c r="AC155">
        <v>9</v>
      </c>
      <c r="AD155">
        <v>9</v>
      </c>
      <c r="AE155">
        <v>9</v>
      </c>
      <c r="AF155">
        <v>9</v>
      </c>
      <c r="AG155">
        <v>9</v>
      </c>
      <c r="AH155">
        <v>9</v>
      </c>
      <c r="AI155">
        <v>9</v>
      </c>
      <c r="AJ155">
        <v>9</v>
      </c>
      <c r="AK155">
        <v>9</v>
      </c>
      <c r="AL155">
        <v>9</v>
      </c>
      <c r="AM155">
        <v>9</v>
      </c>
      <c r="AN155">
        <v>9</v>
      </c>
      <c r="AO155">
        <v>9</v>
      </c>
      <c r="AP155">
        <v>9</v>
      </c>
      <c r="AQ155">
        <v>9</v>
      </c>
      <c r="AR155">
        <v>9</v>
      </c>
      <c r="AS155">
        <v>9</v>
      </c>
      <c r="AT155">
        <v>9</v>
      </c>
      <c r="AU155">
        <v>9</v>
      </c>
      <c r="AV155">
        <v>9</v>
      </c>
      <c r="AW155">
        <v>9</v>
      </c>
      <c r="AX155">
        <v>9</v>
      </c>
    </row>
    <row r="156" spans="1:50" x14ac:dyDescent="0.25">
      <c r="A156">
        <v>6</v>
      </c>
      <c r="B156" t="s">
        <v>266</v>
      </c>
      <c r="C156">
        <v>70</v>
      </c>
      <c r="D156" t="s">
        <v>267</v>
      </c>
      <c r="E156">
        <v>3</v>
      </c>
      <c r="F156" t="s">
        <v>240</v>
      </c>
      <c r="G156">
        <v>274</v>
      </c>
      <c r="H156">
        <v>284</v>
      </c>
      <c r="I156">
        <v>204</v>
      </c>
      <c r="J156">
        <v>452</v>
      </c>
      <c r="K156">
        <v>287</v>
      </c>
      <c r="L156">
        <v>295</v>
      </c>
      <c r="M156">
        <v>283</v>
      </c>
      <c r="N156">
        <v>433</v>
      </c>
      <c r="O156">
        <v>267</v>
      </c>
      <c r="P156">
        <v>276</v>
      </c>
      <c r="Q156">
        <v>272</v>
      </c>
      <c r="R156">
        <v>287</v>
      </c>
      <c r="S156">
        <v>428</v>
      </c>
      <c r="T156">
        <v>274</v>
      </c>
      <c r="U156">
        <v>269</v>
      </c>
      <c r="V156">
        <v>270</v>
      </c>
      <c r="W156">
        <v>438</v>
      </c>
      <c r="X156">
        <v>276</v>
      </c>
      <c r="Y156">
        <v>267</v>
      </c>
      <c r="Z156">
        <v>272</v>
      </c>
      <c r="AA156">
        <v>414</v>
      </c>
      <c r="AB156">
        <v>253</v>
      </c>
      <c r="AC156">
        <v>240</v>
      </c>
      <c r="AD156">
        <v>282</v>
      </c>
      <c r="AE156">
        <v>379</v>
      </c>
      <c r="AF156">
        <v>387</v>
      </c>
      <c r="AG156">
        <v>374</v>
      </c>
      <c r="AH156">
        <v>377</v>
      </c>
      <c r="AI156">
        <v>453</v>
      </c>
      <c r="AJ156">
        <v>371</v>
      </c>
      <c r="AK156">
        <v>375</v>
      </c>
      <c r="AL156">
        <v>376</v>
      </c>
      <c r="AM156">
        <v>382</v>
      </c>
      <c r="AN156">
        <v>380</v>
      </c>
      <c r="AO156">
        <v>178</v>
      </c>
      <c r="AP156">
        <v>329</v>
      </c>
      <c r="AQ156">
        <v>329</v>
      </c>
      <c r="AR156">
        <v>334</v>
      </c>
      <c r="AS156">
        <v>410</v>
      </c>
      <c r="AT156">
        <v>332</v>
      </c>
      <c r="AU156">
        <v>324</v>
      </c>
      <c r="AV156">
        <v>333</v>
      </c>
      <c r="AW156">
        <v>407</v>
      </c>
      <c r="AX156">
        <v>331</v>
      </c>
    </row>
    <row r="157" spans="1:50" x14ac:dyDescent="0.25">
      <c r="A157">
        <v>1</v>
      </c>
      <c r="B157" t="s">
        <v>97</v>
      </c>
      <c r="C157">
        <v>11</v>
      </c>
      <c r="D157" t="s">
        <v>97</v>
      </c>
      <c r="E157">
        <v>1</v>
      </c>
      <c r="F157" t="s">
        <v>98</v>
      </c>
      <c r="G157">
        <v>102</v>
      </c>
      <c r="H157">
        <v>102</v>
      </c>
      <c r="I157">
        <v>101</v>
      </c>
      <c r="J157">
        <v>101</v>
      </c>
      <c r="K157">
        <v>101</v>
      </c>
      <c r="L157">
        <v>101</v>
      </c>
      <c r="M157">
        <v>101</v>
      </c>
      <c r="N157">
        <v>101</v>
      </c>
      <c r="O157">
        <v>101</v>
      </c>
      <c r="P157">
        <v>101</v>
      </c>
      <c r="Q157">
        <v>101</v>
      </c>
      <c r="R157">
        <v>98</v>
      </c>
      <c r="S157">
        <v>102</v>
      </c>
      <c r="T157">
        <v>102</v>
      </c>
      <c r="U157">
        <v>102</v>
      </c>
      <c r="V157">
        <v>102</v>
      </c>
      <c r="W157">
        <v>102</v>
      </c>
      <c r="X157">
        <v>102</v>
      </c>
      <c r="Y157">
        <v>102</v>
      </c>
      <c r="Z157">
        <v>102</v>
      </c>
      <c r="AA157">
        <v>102</v>
      </c>
      <c r="AB157">
        <v>102</v>
      </c>
      <c r="AC157">
        <v>102</v>
      </c>
      <c r="AD157">
        <v>102</v>
      </c>
      <c r="AE157">
        <v>102</v>
      </c>
      <c r="AF157">
        <v>102</v>
      </c>
      <c r="AG157">
        <v>102</v>
      </c>
      <c r="AH157">
        <v>102</v>
      </c>
      <c r="AI157">
        <v>102</v>
      </c>
      <c r="AJ157">
        <v>102</v>
      </c>
      <c r="AK157">
        <v>99</v>
      </c>
      <c r="AL157">
        <v>102</v>
      </c>
      <c r="AM157">
        <v>102</v>
      </c>
      <c r="AN157">
        <v>102</v>
      </c>
      <c r="AO157">
        <v>102</v>
      </c>
      <c r="AP157">
        <v>102</v>
      </c>
      <c r="AQ157">
        <v>102</v>
      </c>
      <c r="AR157">
        <v>102</v>
      </c>
      <c r="AS157">
        <v>102</v>
      </c>
      <c r="AT157">
        <v>94</v>
      </c>
      <c r="AU157">
        <v>94</v>
      </c>
      <c r="AV157">
        <v>94</v>
      </c>
      <c r="AW157">
        <v>94</v>
      </c>
      <c r="AX157">
        <v>94</v>
      </c>
    </row>
    <row r="158" spans="1:50" x14ac:dyDescent="0.25">
      <c r="A158">
        <v>1</v>
      </c>
      <c r="B158" t="s">
        <v>97</v>
      </c>
      <c r="C158">
        <v>11</v>
      </c>
      <c r="D158" t="s">
        <v>97</v>
      </c>
      <c r="E158">
        <v>1</v>
      </c>
      <c r="F158" t="s">
        <v>98</v>
      </c>
      <c r="G158">
        <v>19</v>
      </c>
      <c r="H158">
        <v>19</v>
      </c>
      <c r="I158">
        <v>19</v>
      </c>
      <c r="J158">
        <v>19</v>
      </c>
      <c r="K158">
        <v>19</v>
      </c>
      <c r="L158">
        <v>19</v>
      </c>
      <c r="M158">
        <v>19</v>
      </c>
      <c r="N158">
        <v>19</v>
      </c>
      <c r="O158">
        <v>19</v>
      </c>
      <c r="P158">
        <v>19</v>
      </c>
      <c r="Q158">
        <v>19</v>
      </c>
      <c r="R158">
        <v>19</v>
      </c>
      <c r="S158">
        <v>19</v>
      </c>
      <c r="T158">
        <v>19</v>
      </c>
      <c r="U158">
        <v>19</v>
      </c>
      <c r="V158">
        <v>19</v>
      </c>
      <c r="W158">
        <v>19</v>
      </c>
      <c r="X158">
        <v>19</v>
      </c>
      <c r="Y158">
        <v>19</v>
      </c>
      <c r="Z158">
        <v>19</v>
      </c>
      <c r="AA158">
        <v>19</v>
      </c>
      <c r="AB158">
        <v>19</v>
      </c>
      <c r="AC158">
        <v>19</v>
      </c>
      <c r="AD158">
        <v>19</v>
      </c>
      <c r="AE158">
        <v>19</v>
      </c>
      <c r="AF158">
        <v>19</v>
      </c>
      <c r="AG158">
        <v>19</v>
      </c>
      <c r="AH158">
        <v>19</v>
      </c>
      <c r="AI158">
        <v>19</v>
      </c>
      <c r="AJ158">
        <v>19</v>
      </c>
      <c r="AK158">
        <v>19</v>
      </c>
      <c r="AL158">
        <v>19</v>
      </c>
      <c r="AM158">
        <v>19</v>
      </c>
      <c r="AN158">
        <v>19</v>
      </c>
      <c r="AO158">
        <v>19</v>
      </c>
      <c r="AP158">
        <v>19</v>
      </c>
      <c r="AQ158">
        <v>19</v>
      </c>
      <c r="AR158">
        <v>19</v>
      </c>
      <c r="AS158">
        <v>19</v>
      </c>
      <c r="AT158">
        <v>19</v>
      </c>
      <c r="AU158">
        <v>18</v>
      </c>
      <c r="AV158">
        <v>18</v>
      </c>
      <c r="AW158">
        <v>18</v>
      </c>
      <c r="AX158">
        <v>18</v>
      </c>
    </row>
    <row r="159" spans="1:50" x14ac:dyDescent="0.25">
      <c r="A159">
        <v>1</v>
      </c>
      <c r="B159" t="s">
        <v>97</v>
      </c>
      <c r="C159">
        <v>11</v>
      </c>
      <c r="D159" t="s">
        <v>97</v>
      </c>
      <c r="E159">
        <v>1</v>
      </c>
      <c r="F159" t="s">
        <v>98</v>
      </c>
      <c r="G159">
        <v>59</v>
      </c>
      <c r="H159">
        <v>59</v>
      </c>
      <c r="I159">
        <v>64</v>
      </c>
      <c r="J159">
        <v>64</v>
      </c>
      <c r="K159">
        <v>56</v>
      </c>
      <c r="L159">
        <v>56</v>
      </c>
      <c r="M159">
        <v>58</v>
      </c>
      <c r="N159">
        <v>58</v>
      </c>
      <c r="O159">
        <v>55</v>
      </c>
      <c r="P159">
        <v>56</v>
      </c>
      <c r="Q159">
        <v>56</v>
      </c>
      <c r="R159">
        <v>56</v>
      </c>
      <c r="S159">
        <v>61</v>
      </c>
      <c r="T159">
        <v>61</v>
      </c>
      <c r="U159">
        <v>63</v>
      </c>
      <c r="V159">
        <v>63</v>
      </c>
      <c r="W159">
        <v>60</v>
      </c>
      <c r="X159">
        <v>59</v>
      </c>
      <c r="Y159">
        <v>59</v>
      </c>
      <c r="Z159">
        <v>58</v>
      </c>
      <c r="AA159">
        <v>57</v>
      </c>
      <c r="AB159">
        <v>62</v>
      </c>
      <c r="AC159">
        <v>62</v>
      </c>
      <c r="AD159">
        <v>56</v>
      </c>
      <c r="AE159">
        <v>58</v>
      </c>
      <c r="AF159">
        <v>60</v>
      </c>
      <c r="AG159">
        <v>56</v>
      </c>
      <c r="AH159">
        <v>50</v>
      </c>
      <c r="AI159">
        <v>49</v>
      </c>
      <c r="AJ159">
        <v>49</v>
      </c>
      <c r="AK159">
        <v>49</v>
      </c>
      <c r="AL159">
        <v>56</v>
      </c>
      <c r="AM159">
        <v>56</v>
      </c>
      <c r="AN159">
        <v>52</v>
      </c>
      <c r="AO159">
        <v>51</v>
      </c>
      <c r="AP159">
        <v>51</v>
      </c>
      <c r="AQ159">
        <v>52</v>
      </c>
      <c r="AR159">
        <v>51</v>
      </c>
      <c r="AS159">
        <v>51</v>
      </c>
      <c r="AT159">
        <v>59</v>
      </c>
      <c r="AU159">
        <v>53</v>
      </c>
      <c r="AV159">
        <v>52</v>
      </c>
      <c r="AW159">
        <v>55</v>
      </c>
      <c r="AX159">
        <v>54</v>
      </c>
    </row>
    <row r="160" spans="1:50" x14ac:dyDescent="0.25">
      <c r="A160">
        <v>1</v>
      </c>
      <c r="B160" t="s">
        <v>97</v>
      </c>
      <c r="C160">
        <v>11</v>
      </c>
      <c r="D160" t="s">
        <v>97</v>
      </c>
      <c r="E160">
        <v>1</v>
      </c>
      <c r="F160" t="s">
        <v>98</v>
      </c>
      <c r="G160">
        <v>21</v>
      </c>
      <c r="H160">
        <v>21</v>
      </c>
      <c r="I160">
        <v>21</v>
      </c>
      <c r="J160">
        <v>21</v>
      </c>
      <c r="K160">
        <v>21</v>
      </c>
      <c r="L160">
        <v>21</v>
      </c>
      <c r="M160">
        <v>21</v>
      </c>
      <c r="N160">
        <v>21</v>
      </c>
      <c r="O160">
        <v>21</v>
      </c>
      <c r="P160">
        <v>21</v>
      </c>
      <c r="Q160">
        <v>21</v>
      </c>
      <c r="R160">
        <v>21</v>
      </c>
      <c r="S160">
        <v>21</v>
      </c>
      <c r="T160">
        <v>21</v>
      </c>
      <c r="U160">
        <v>21</v>
      </c>
      <c r="V160">
        <v>21</v>
      </c>
      <c r="W160">
        <v>21</v>
      </c>
      <c r="X160">
        <v>21</v>
      </c>
      <c r="Y160">
        <v>21</v>
      </c>
      <c r="Z160">
        <v>21</v>
      </c>
      <c r="AA160">
        <v>21</v>
      </c>
      <c r="AB160">
        <v>21</v>
      </c>
      <c r="AC160">
        <v>21</v>
      </c>
      <c r="AD160">
        <v>21</v>
      </c>
      <c r="AE160">
        <v>21</v>
      </c>
      <c r="AF160">
        <v>21</v>
      </c>
      <c r="AG160">
        <v>21</v>
      </c>
      <c r="AH160">
        <v>21</v>
      </c>
      <c r="AI160">
        <v>21</v>
      </c>
      <c r="AJ160">
        <v>21</v>
      </c>
      <c r="AK160">
        <v>21</v>
      </c>
      <c r="AL160">
        <v>21</v>
      </c>
      <c r="AM160">
        <v>21</v>
      </c>
      <c r="AN160">
        <v>21</v>
      </c>
      <c r="AO160">
        <v>21</v>
      </c>
      <c r="AP160">
        <v>21</v>
      </c>
      <c r="AQ160">
        <v>21</v>
      </c>
      <c r="AR160">
        <v>21</v>
      </c>
      <c r="AS160">
        <v>21</v>
      </c>
      <c r="AT160">
        <v>21</v>
      </c>
      <c r="AU160">
        <v>20</v>
      </c>
      <c r="AV160">
        <v>20</v>
      </c>
      <c r="AW160">
        <v>20</v>
      </c>
      <c r="AX160">
        <v>20</v>
      </c>
    </row>
    <row r="161" spans="1:50" x14ac:dyDescent="0.25">
      <c r="A161">
        <v>13</v>
      </c>
      <c r="B161" t="s">
        <v>133</v>
      </c>
      <c r="C161">
        <v>12</v>
      </c>
      <c r="D161" t="s">
        <v>133</v>
      </c>
      <c r="E161">
        <v>1</v>
      </c>
      <c r="F161" t="s">
        <v>98</v>
      </c>
      <c r="G161">
        <v>19</v>
      </c>
      <c r="H161">
        <v>23</v>
      </c>
      <c r="I161">
        <v>20</v>
      </c>
      <c r="J161">
        <v>22</v>
      </c>
      <c r="K161">
        <v>19</v>
      </c>
      <c r="L161">
        <v>18</v>
      </c>
      <c r="M161">
        <v>18</v>
      </c>
      <c r="N161">
        <v>19</v>
      </c>
      <c r="O161">
        <v>19</v>
      </c>
      <c r="P161">
        <v>18</v>
      </c>
      <c r="Q161">
        <v>18</v>
      </c>
      <c r="R161">
        <v>18</v>
      </c>
      <c r="S161">
        <v>18</v>
      </c>
      <c r="T161">
        <v>18</v>
      </c>
      <c r="U161">
        <v>18</v>
      </c>
      <c r="V161">
        <v>18</v>
      </c>
      <c r="W161">
        <v>18</v>
      </c>
      <c r="X161">
        <v>18</v>
      </c>
      <c r="Y161">
        <v>18</v>
      </c>
      <c r="Z161">
        <v>18</v>
      </c>
      <c r="AA161">
        <v>19</v>
      </c>
      <c r="AB161">
        <v>18</v>
      </c>
      <c r="AC161">
        <v>18</v>
      </c>
      <c r="AD161">
        <v>18</v>
      </c>
      <c r="AE161">
        <v>19</v>
      </c>
      <c r="AF161">
        <v>15</v>
      </c>
      <c r="AG161">
        <v>15</v>
      </c>
      <c r="AH161">
        <v>15</v>
      </c>
      <c r="AI161">
        <v>15</v>
      </c>
      <c r="AJ161">
        <v>15</v>
      </c>
      <c r="AK161">
        <v>15</v>
      </c>
      <c r="AL161">
        <v>15</v>
      </c>
      <c r="AM161">
        <v>17</v>
      </c>
      <c r="AN161">
        <v>16</v>
      </c>
      <c r="AO161">
        <v>13</v>
      </c>
      <c r="AP161">
        <v>16</v>
      </c>
      <c r="AQ161">
        <v>16</v>
      </c>
      <c r="AR161">
        <v>15</v>
      </c>
      <c r="AS161">
        <v>16</v>
      </c>
      <c r="AT161">
        <v>16</v>
      </c>
      <c r="AU161">
        <v>16</v>
      </c>
      <c r="AV161">
        <v>16</v>
      </c>
      <c r="AW161">
        <v>16</v>
      </c>
      <c r="AX161">
        <v>15</v>
      </c>
    </row>
    <row r="162" spans="1:50" x14ac:dyDescent="0.25">
      <c r="A162">
        <v>13</v>
      </c>
      <c r="B162" t="s">
        <v>133</v>
      </c>
      <c r="C162">
        <v>12</v>
      </c>
      <c r="D162" t="s">
        <v>133</v>
      </c>
      <c r="E162">
        <v>1</v>
      </c>
      <c r="F162" t="s">
        <v>98</v>
      </c>
      <c r="G162">
        <v>96</v>
      </c>
      <c r="H162">
        <v>95</v>
      </c>
      <c r="I162">
        <v>96</v>
      </c>
      <c r="J162">
        <v>96</v>
      </c>
      <c r="K162">
        <v>96</v>
      </c>
      <c r="L162">
        <v>95</v>
      </c>
      <c r="M162">
        <v>96</v>
      </c>
      <c r="N162">
        <v>96</v>
      </c>
      <c r="O162">
        <v>96</v>
      </c>
      <c r="P162">
        <v>96</v>
      </c>
      <c r="Q162">
        <v>95</v>
      </c>
      <c r="R162">
        <v>97</v>
      </c>
      <c r="S162">
        <v>95</v>
      </c>
      <c r="T162">
        <v>95</v>
      </c>
      <c r="U162">
        <v>95</v>
      </c>
      <c r="V162">
        <v>96</v>
      </c>
      <c r="W162">
        <v>95</v>
      </c>
      <c r="X162">
        <v>95</v>
      </c>
      <c r="Y162">
        <v>96</v>
      </c>
      <c r="Z162">
        <v>96</v>
      </c>
      <c r="AA162">
        <v>96</v>
      </c>
      <c r="AB162">
        <v>96</v>
      </c>
      <c r="AC162">
        <v>96</v>
      </c>
      <c r="AD162">
        <v>90</v>
      </c>
      <c r="AE162">
        <v>96</v>
      </c>
      <c r="AF162">
        <v>95</v>
      </c>
      <c r="AG162">
        <v>96</v>
      </c>
      <c r="AH162">
        <v>96</v>
      </c>
      <c r="AI162">
        <v>96</v>
      </c>
      <c r="AJ162">
        <v>96</v>
      </c>
      <c r="AK162">
        <v>96</v>
      </c>
      <c r="AL162">
        <v>93</v>
      </c>
      <c r="AM162">
        <v>96</v>
      </c>
      <c r="AN162">
        <v>96</v>
      </c>
      <c r="AO162">
        <v>95</v>
      </c>
      <c r="AP162">
        <v>95</v>
      </c>
      <c r="AQ162">
        <v>94</v>
      </c>
      <c r="AR162">
        <v>95</v>
      </c>
      <c r="AS162">
        <v>97</v>
      </c>
      <c r="AT162">
        <v>96</v>
      </c>
      <c r="AU162">
        <v>96</v>
      </c>
      <c r="AV162">
        <v>95</v>
      </c>
      <c r="AW162">
        <v>96</v>
      </c>
      <c r="AX162">
        <v>95</v>
      </c>
    </row>
    <row r="163" spans="1:50" x14ac:dyDescent="0.25">
      <c r="A163">
        <v>1</v>
      </c>
      <c r="B163" t="s">
        <v>97</v>
      </c>
      <c r="C163">
        <v>11</v>
      </c>
      <c r="D163" t="s">
        <v>97</v>
      </c>
      <c r="E163">
        <v>1</v>
      </c>
      <c r="F163" t="s">
        <v>98</v>
      </c>
      <c r="G163">
        <v>50</v>
      </c>
      <c r="H163">
        <v>48</v>
      </c>
      <c r="I163">
        <v>51</v>
      </c>
      <c r="J163">
        <v>51</v>
      </c>
      <c r="K163">
        <v>51</v>
      </c>
      <c r="L163">
        <v>51</v>
      </c>
      <c r="M163">
        <v>52</v>
      </c>
      <c r="N163">
        <v>49</v>
      </c>
      <c r="O163">
        <v>49</v>
      </c>
      <c r="P163">
        <v>48</v>
      </c>
      <c r="Q163">
        <v>37</v>
      </c>
      <c r="R163">
        <v>37</v>
      </c>
      <c r="S163">
        <v>37</v>
      </c>
      <c r="T163">
        <v>37</v>
      </c>
      <c r="U163">
        <v>37</v>
      </c>
      <c r="V163">
        <v>37</v>
      </c>
      <c r="W163">
        <v>42</v>
      </c>
      <c r="X163">
        <v>42</v>
      </c>
      <c r="Y163">
        <v>40</v>
      </c>
      <c r="Z163">
        <v>39</v>
      </c>
      <c r="AA163">
        <v>38</v>
      </c>
      <c r="AB163">
        <v>38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</row>
    <row r="164" spans="1:50" x14ac:dyDescent="0.25">
      <c r="A164">
        <v>1</v>
      </c>
      <c r="B164" t="s">
        <v>97</v>
      </c>
      <c r="C164">
        <v>11</v>
      </c>
      <c r="D164" t="s">
        <v>97</v>
      </c>
      <c r="E164">
        <v>1</v>
      </c>
      <c r="F164" t="s">
        <v>98</v>
      </c>
      <c r="G164">
        <v>81</v>
      </c>
      <c r="H164">
        <v>81</v>
      </c>
      <c r="I164">
        <v>79</v>
      </c>
      <c r="J164">
        <v>80</v>
      </c>
      <c r="K164">
        <v>80</v>
      </c>
      <c r="L164">
        <v>80</v>
      </c>
      <c r="M164">
        <v>80</v>
      </c>
      <c r="N164">
        <v>80</v>
      </c>
      <c r="O164">
        <v>71</v>
      </c>
      <c r="P164">
        <v>71</v>
      </c>
      <c r="Q164">
        <v>71</v>
      </c>
      <c r="R164">
        <v>71</v>
      </c>
      <c r="S164">
        <v>71</v>
      </c>
      <c r="T164">
        <v>71</v>
      </c>
      <c r="U164">
        <v>71</v>
      </c>
      <c r="V164">
        <v>71</v>
      </c>
      <c r="W164">
        <v>71</v>
      </c>
      <c r="X164">
        <v>71</v>
      </c>
      <c r="Y164">
        <v>71</v>
      </c>
      <c r="Z164">
        <v>71</v>
      </c>
      <c r="AA164">
        <v>71</v>
      </c>
      <c r="AB164">
        <v>71</v>
      </c>
      <c r="AC164">
        <v>71</v>
      </c>
      <c r="AD164">
        <v>71</v>
      </c>
      <c r="AE164">
        <v>34</v>
      </c>
      <c r="AF164">
        <v>33</v>
      </c>
      <c r="AG164">
        <v>33</v>
      </c>
      <c r="AH164">
        <v>34</v>
      </c>
      <c r="AI164">
        <v>34</v>
      </c>
      <c r="AJ164">
        <v>34</v>
      </c>
      <c r="AK164">
        <v>34</v>
      </c>
      <c r="AL164">
        <v>34</v>
      </c>
      <c r="AM164">
        <v>33</v>
      </c>
      <c r="AN164">
        <v>33</v>
      </c>
      <c r="AO164">
        <v>32</v>
      </c>
      <c r="AP164">
        <v>31</v>
      </c>
      <c r="AQ164">
        <v>30</v>
      </c>
      <c r="AR164">
        <v>32</v>
      </c>
      <c r="AS164">
        <v>33</v>
      </c>
      <c r="AT164">
        <v>36</v>
      </c>
      <c r="AU164">
        <v>35</v>
      </c>
      <c r="AV164">
        <v>35</v>
      </c>
      <c r="AW164">
        <v>35</v>
      </c>
      <c r="AX164">
        <v>36</v>
      </c>
    </row>
    <row r="165" spans="1:50" x14ac:dyDescent="0.25">
      <c r="A165">
        <v>1</v>
      </c>
      <c r="B165" t="s">
        <v>97</v>
      </c>
      <c r="C165">
        <v>11</v>
      </c>
      <c r="D165" t="s">
        <v>97</v>
      </c>
      <c r="E165">
        <v>1</v>
      </c>
      <c r="F165" t="s">
        <v>98</v>
      </c>
      <c r="G165">
        <v>15</v>
      </c>
      <c r="H165">
        <v>18</v>
      </c>
      <c r="I165">
        <v>18</v>
      </c>
      <c r="J165">
        <v>13</v>
      </c>
      <c r="K165">
        <v>17</v>
      </c>
      <c r="L165">
        <v>14</v>
      </c>
      <c r="M165">
        <v>16</v>
      </c>
      <c r="N165">
        <v>16</v>
      </c>
      <c r="O165">
        <v>20</v>
      </c>
      <c r="P165">
        <v>15</v>
      </c>
      <c r="Q165">
        <v>14</v>
      </c>
      <c r="R165">
        <v>17</v>
      </c>
      <c r="S165">
        <v>22</v>
      </c>
      <c r="T165">
        <v>18</v>
      </c>
      <c r="U165">
        <v>18</v>
      </c>
      <c r="V165">
        <v>14</v>
      </c>
      <c r="W165">
        <v>16</v>
      </c>
      <c r="X165">
        <v>15</v>
      </c>
      <c r="Y165">
        <v>19</v>
      </c>
      <c r="Z165">
        <v>14</v>
      </c>
      <c r="AA165">
        <v>15</v>
      </c>
      <c r="AB165">
        <v>15</v>
      </c>
      <c r="AC165">
        <v>14</v>
      </c>
      <c r="AD165">
        <v>16</v>
      </c>
      <c r="AE165">
        <v>14</v>
      </c>
      <c r="AF165">
        <v>15</v>
      </c>
      <c r="AG165">
        <v>15</v>
      </c>
      <c r="AH165">
        <v>14</v>
      </c>
      <c r="AI165">
        <v>16</v>
      </c>
      <c r="AJ165">
        <v>18</v>
      </c>
      <c r="AK165">
        <v>25</v>
      </c>
      <c r="AL165">
        <v>15</v>
      </c>
      <c r="AM165">
        <v>16</v>
      </c>
      <c r="AN165">
        <v>21</v>
      </c>
      <c r="AO165">
        <v>15</v>
      </c>
      <c r="AP165">
        <v>20</v>
      </c>
      <c r="AQ165">
        <v>14</v>
      </c>
      <c r="AR165">
        <v>20</v>
      </c>
      <c r="AS165">
        <v>18</v>
      </c>
      <c r="AT165">
        <v>20</v>
      </c>
      <c r="AU165">
        <v>20</v>
      </c>
      <c r="AV165">
        <v>20</v>
      </c>
      <c r="AW165">
        <v>14</v>
      </c>
      <c r="AX165">
        <v>20</v>
      </c>
    </row>
    <row r="166" spans="1:50" x14ac:dyDescent="0.25">
      <c r="A166">
        <v>5</v>
      </c>
      <c r="B166" t="s">
        <v>386</v>
      </c>
      <c r="C166">
        <v>50</v>
      </c>
      <c r="D166" t="s">
        <v>387</v>
      </c>
      <c r="E166">
        <v>3</v>
      </c>
      <c r="F166" t="s">
        <v>240</v>
      </c>
      <c r="G166">
        <v>26</v>
      </c>
      <c r="H166">
        <v>26</v>
      </c>
      <c r="I166">
        <v>26</v>
      </c>
      <c r="J166">
        <v>26</v>
      </c>
      <c r="K166">
        <v>26</v>
      </c>
      <c r="L166">
        <v>26</v>
      </c>
      <c r="M166">
        <v>26</v>
      </c>
      <c r="N166">
        <v>26</v>
      </c>
      <c r="O166">
        <v>25</v>
      </c>
      <c r="P166">
        <v>26</v>
      </c>
      <c r="Q166">
        <v>26</v>
      </c>
      <c r="R166">
        <v>26</v>
      </c>
      <c r="S166">
        <v>26</v>
      </c>
      <c r="T166">
        <v>26</v>
      </c>
      <c r="U166">
        <v>26</v>
      </c>
      <c r="V166">
        <v>26</v>
      </c>
      <c r="W166">
        <v>26</v>
      </c>
      <c r="X166">
        <v>26</v>
      </c>
      <c r="Y166">
        <v>26</v>
      </c>
      <c r="Z166">
        <v>26</v>
      </c>
      <c r="AA166">
        <v>78</v>
      </c>
      <c r="AB166">
        <v>28</v>
      </c>
      <c r="AC166">
        <v>28</v>
      </c>
      <c r="AD166">
        <v>26</v>
      </c>
      <c r="AE166">
        <v>26</v>
      </c>
      <c r="AF166">
        <v>26</v>
      </c>
      <c r="AG166">
        <v>26</v>
      </c>
      <c r="AH166">
        <v>26</v>
      </c>
      <c r="AI166">
        <v>26</v>
      </c>
      <c r="AJ166">
        <v>26</v>
      </c>
      <c r="AK166">
        <v>26</v>
      </c>
      <c r="AL166">
        <v>26</v>
      </c>
      <c r="AM166">
        <v>26</v>
      </c>
      <c r="AN166">
        <v>26</v>
      </c>
      <c r="AO166">
        <v>26</v>
      </c>
      <c r="AP166">
        <v>26</v>
      </c>
      <c r="AQ166">
        <v>26</v>
      </c>
      <c r="AR166">
        <v>26</v>
      </c>
      <c r="AS166">
        <v>25</v>
      </c>
      <c r="AT166">
        <v>26</v>
      </c>
      <c r="AU166">
        <v>27</v>
      </c>
      <c r="AV166">
        <v>26</v>
      </c>
      <c r="AW166">
        <v>27</v>
      </c>
      <c r="AX166">
        <v>26</v>
      </c>
    </row>
    <row r="167" spans="1:50" x14ac:dyDescent="0.25">
      <c r="A167">
        <v>13</v>
      </c>
      <c r="B167" t="s">
        <v>133</v>
      </c>
      <c r="C167">
        <v>12</v>
      </c>
      <c r="D167" t="s">
        <v>133</v>
      </c>
      <c r="E167">
        <v>1</v>
      </c>
      <c r="F167" t="s">
        <v>98</v>
      </c>
      <c r="G167">
        <v>26</v>
      </c>
      <c r="H167">
        <v>26</v>
      </c>
      <c r="I167">
        <v>26</v>
      </c>
      <c r="J167">
        <v>26</v>
      </c>
      <c r="K167">
        <v>26</v>
      </c>
      <c r="L167">
        <v>26</v>
      </c>
      <c r="M167">
        <v>26</v>
      </c>
      <c r="N167">
        <v>26</v>
      </c>
      <c r="O167">
        <v>26</v>
      </c>
      <c r="P167">
        <v>26</v>
      </c>
      <c r="Q167">
        <v>26</v>
      </c>
      <c r="R167">
        <v>26</v>
      </c>
      <c r="S167">
        <v>26</v>
      </c>
      <c r="T167">
        <v>26</v>
      </c>
      <c r="U167">
        <v>24</v>
      </c>
      <c r="V167">
        <v>26</v>
      </c>
      <c r="W167">
        <v>26</v>
      </c>
      <c r="X167">
        <v>26</v>
      </c>
      <c r="Y167">
        <v>25</v>
      </c>
      <c r="Z167">
        <v>26</v>
      </c>
      <c r="AA167">
        <v>26</v>
      </c>
      <c r="AB167">
        <v>26</v>
      </c>
      <c r="AC167">
        <v>26</v>
      </c>
      <c r="AD167">
        <v>26</v>
      </c>
      <c r="AE167">
        <v>26</v>
      </c>
      <c r="AF167">
        <v>26</v>
      </c>
      <c r="AG167">
        <v>26</v>
      </c>
      <c r="AH167">
        <v>26</v>
      </c>
      <c r="AI167">
        <v>26</v>
      </c>
      <c r="AJ167">
        <v>26</v>
      </c>
      <c r="AK167">
        <v>26</v>
      </c>
      <c r="AL167">
        <v>26</v>
      </c>
      <c r="AM167">
        <v>26</v>
      </c>
      <c r="AN167">
        <v>26</v>
      </c>
      <c r="AO167">
        <v>26</v>
      </c>
      <c r="AP167">
        <v>26</v>
      </c>
      <c r="AQ167">
        <v>26</v>
      </c>
      <c r="AR167">
        <v>26</v>
      </c>
      <c r="AS167">
        <v>26</v>
      </c>
      <c r="AT167">
        <v>26</v>
      </c>
      <c r="AU167">
        <v>26</v>
      </c>
      <c r="AV167">
        <v>26</v>
      </c>
      <c r="AW167">
        <v>26</v>
      </c>
      <c r="AX167">
        <v>26</v>
      </c>
    </row>
    <row r="168" spans="1:50" x14ac:dyDescent="0.25">
      <c r="A168">
        <v>1</v>
      </c>
      <c r="B168" t="s">
        <v>97</v>
      </c>
      <c r="C168">
        <v>11</v>
      </c>
      <c r="D168" t="s">
        <v>97</v>
      </c>
      <c r="E168">
        <v>1</v>
      </c>
      <c r="F168" t="s">
        <v>98</v>
      </c>
      <c r="G168">
        <v>77</v>
      </c>
      <c r="H168">
        <v>86</v>
      </c>
      <c r="I168">
        <v>82</v>
      </c>
      <c r="J168">
        <v>87</v>
      </c>
      <c r="K168">
        <v>83</v>
      </c>
      <c r="L168">
        <v>99</v>
      </c>
      <c r="M168">
        <v>103</v>
      </c>
      <c r="N168">
        <v>96</v>
      </c>
      <c r="O168">
        <v>97</v>
      </c>
      <c r="P168">
        <v>92</v>
      </c>
      <c r="Q168">
        <v>91</v>
      </c>
      <c r="R168">
        <v>89</v>
      </c>
      <c r="S168">
        <v>92</v>
      </c>
      <c r="T168">
        <v>82</v>
      </c>
      <c r="U168">
        <v>83</v>
      </c>
      <c r="V168">
        <v>83</v>
      </c>
      <c r="W168">
        <v>81</v>
      </c>
      <c r="X168">
        <v>87</v>
      </c>
      <c r="Y168">
        <v>87</v>
      </c>
      <c r="Z168">
        <v>82</v>
      </c>
      <c r="AA168">
        <v>93</v>
      </c>
      <c r="AB168">
        <v>84</v>
      </c>
      <c r="AC168">
        <v>85</v>
      </c>
      <c r="AD168">
        <v>82</v>
      </c>
      <c r="AE168">
        <v>77</v>
      </c>
      <c r="AF168">
        <v>86</v>
      </c>
      <c r="AG168">
        <v>82</v>
      </c>
      <c r="AH168">
        <v>90</v>
      </c>
      <c r="AI168">
        <v>91</v>
      </c>
      <c r="AJ168">
        <v>89</v>
      </c>
      <c r="AK168">
        <v>85</v>
      </c>
      <c r="AL168">
        <v>74</v>
      </c>
      <c r="AM168">
        <v>81</v>
      </c>
      <c r="AN168">
        <v>81</v>
      </c>
      <c r="AO168">
        <v>78</v>
      </c>
      <c r="AP168">
        <v>80</v>
      </c>
      <c r="AQ168">
        <v>84</v>
      </c>
      <c r="AR168">
        <v>80</v>
      </c>
      <c r="AS168">
        <v>81</v>
      </c>
      <c r="AT168">
        <v>74</v>
      </c>
      <c r="AU168">
        <v>79</v>
      </c>
      <c r="AV168">
        <v>73</v>
      </c>
      <c r="AW168">
        <v>80</v>
      </c>
      <c r="AX168">
        <v>80</v>
      </c>
    </row>
    <row r="169" spans="1:50" x14ac:dyDescent="0.25">
      <c r="A169">
        <v>1</v>
      </c>
      <c r="B169" t="s">
        <v>97</v>
      </c>
      <c r="C169">
        <v>11</v>
      </c>
      <c r="D169" t="s">
        <v>97</v>
      </c>
      <c r="E169">
        <v>1</v>
      </c>
      <c r="F169" t="s">
        <v>98</v>
      </c>
      <c r="G169">
        <v>13</v>
      </c>
      <c r="H169">
        <v>13</v>
      </c>
      <c r="I169">
        <v>13</v>
      </c>
      <c r="J169">
        <v>14</v>
      </c>
      <c r="K169">
        <v>14</v>
      </c>
      <c r="L169">
        <v>14</v>
      </c>
      <c r="M169">
        <v>14</v>
      </c>
      <c r="N169">
        <v>14</v>
      </c>
      <c r="O169">
        <v>14</v>
      </c>
      <c r="P169">
        <v>15</v>
      </c>
      <c r="Q169">
        <v>14</v>
      </c>
      <c r="R169">
        <v>14</v>
      </c>
      <c r="S169">
        <v>14</v>
      </c>
      <c r="T169">
        <v>14</v>
      </c>
      <c r="U169">
        <v>14</v>
      </c>
      <c r="V169">
        <v>14</v>
      </c>
      <c r="W169">
        <v>14</v>
      </c>
      <c r="X169">
        <v>15</v>
      </c>
      <c r="Y169">
        <v>15</v>
      </c>
      <c r="Z169">
        <v>16</v>
      </c>
      <c r="AA169">
        <v>16</v>
      </c>
      <c r="AB169">
        <v>17</v>
      </c>
      <c r="AC169">
        <v>17</v>
      </c>
      <c r="AD169">
        <v>17</v>
      </c>
      <c r="AE169">
        <v>17</v>
      </c>
      <c r="AF169">
        <v>17</v>
      </c>
      <c r="AG169">
        <v>16</v>
      </c>
      <c r="AH169">
        <v>18</v>
      </c>
      <c r="AI169">
        <v>19</v>
      </c>
      <c r="AJ169">
        <v>19</v>
      </c>
      <c r="AK169">
        <v>19</v>
      </c>
      <c r="AL169">
        <v>19</v>
      </c>
      <c r="AM169">
        <v>19</v>
      </c>
      <c r="AN169">
        <v>19</v>
      </c>
      <c r="AO169">
        <v>20</v>
      </c>
      <c r="AP169">
        <v>19</v>
      </c>
      <c r="AQ169">
        <v>19</v>
      </c>
      <c r="AR169">
        <v>19</v>
      </c>
      <c r="AS169">
        <v>19</v>
      </c>
      <c r="AT169">
        <v>20</v>
      </c>
      <c r="AU169">
        <v>20</v>
      </c>
      <c r="AV169">
        <v>20</v>
      </c>
      <c r="AW169">
        <v>20</v>
      </c>
      <c r="AX169">
        <v>21</v>
      </c>
    </row>
    <row r="170" spans="1:50" x14ac:dyDescent="0.25">
      <c r="A170">
        <v>4</v>
      </c>
      <c r="B170" t="s">
        <v>691</v>
      </c>
      <c r="C170">
        <v>70</v>
      </c>
      <c r="D170" t="s">
        <v>267</v>
      </c>
      <c r="E170">
        <v>3</v>
      </c>
      <c r="F170" t="s">
        <v>240</v>
      </c>
      <c r="G170">
        <v>122</v>
      </c>
      <c r="H170">
        <v>131</v>
      </c>
      <c r="I170">
        <v>128</v>
      </c>
      <c r="J170">
        <v>127</v>
      </c>
      <c r="K170">
        <v>150</v>
      </c>
      <c r="L170">
        <v>113</v>
      </c>
      <c r="M170">
        <v>127</v>
      </c>
      <c r="N170">
        <v>139</v>
      </c>
      <c r="O170">
        <v>126</v>
      </c>
      <c r="P170">
        <v>127</v>
      </c>
      <c r="Q170">
        <v>130</v>
      </c>
      <c r="R170">
        <v>120</v>
      </c>
      <c r="S170">
        <v>125</v>
      </c>
      <c r="T170">
        <v>122</v>
      </c>
      <c r="U170">
        <v>164</v>
      </c>
      <c r="V170">
        <v>135</v>
      </c>
      <c r="W170">
        <v>123</v>
      </c>
      <c r="X170">
        <v>135</v>
      </c>
      <c r="Y170">
        <v>135</v>
      </c>
      <c r="Z170">
        <v>131</v>
      </c>
      <c r="AA170">
        <v>135</v>
      </c>
      <c r="AB170">
        <v>127</v>
      </c>
      <c r="AC170">
        <v>121</v>
      </c>
      <c r="AD170">
        <v>146</v>
      </c>
      <c r="AE170">
        <v>128</v>
      </c>
      <c r="AF170">
        <v>135</v>
      </c>
      <c r="AG170">
        <v>131</v>
      </c>
      <c r="AH170">
        <v>121</v>
      </c>
      <c r="AI170">
        <v>121</v>
      </c>
      <c r="AJ170">
        <v>97</v>
      </c>
      <c r="AK170">
        <v>115</v>
      </c>
      <c r="AL170">
        <v>105</v>
      </c>
      <c r="AM170">
        <v>116</v>
      </c>
      <c r="AN170">
        <v>139</v>
      </c>
      <c r="AO170">
        <v>121</v>
      </c>
      <c r="AP170">
        <v>142</v>
      </c>
      <c r="AQ170">
        <v>168</v>
      </c>
      <c r="AR170">
        <v>171</v>
      </c>
      <c r="AS170">
        <v>147</v>
      </c>
      <c r="AT170">
        <v>146</v>
      </c>
      <c r="AU170">
        <v>168</v>
      </c>
      <c r="AV170">
        <v>61</v>
      </c>
      <c r="AW170">
        <v>61</v>
      </c>
      <c r="AX170">
        <v>61</v>
      </c>
    </row>
    <row r="171" spans="1:50" x14ac:dyDescent="0.25">
      <c r="A171">
        <v>1</v>
      </c>
      <c r="B171" t="s">
        <v>97</v>
      </c>
      <c r="C171">
        <v>11</v>
      </c>
      <c r="D171" t="s">
        <v>97</v>
      </c>
      <c r="E171">
        <v>1</v>
      </c>
      <c r="F171" t="s">
        <v>98</v>
      </c>
      <c r="G171">
        <v>138</v>
      </c>
      <c r="H171">
        <v>135</v>
      </c>
      <c r="I171">
        <v>132</v>
      </c>
      <c r="J171">
        <v>139</v>
      </c>
      <c r="K171">
        <v>124</v>
      </c>
      <c r="L171">
        <v>122</v>
      </c>
      <c r="M171">
        <v>125</v>
      </c>
      <c r="N171">
        <v>125</v>
      </c>
      <c r="O171">
        <v>122</v>
      </c>
      <c r="P171">
        <v>152</v>
      </c>
      <c r="Q171">
        <v>148</v>
      </c>
      <c r="R171">
        <v>153</v>
      </c>
      <c r="S171">
        <v>166</v>
      </c>
      <c r="T171">
        <v>169</v>
      </c>
      <c r="U171">
        <v>174</v>
      </c>
      <c r="V171">
        <v>166</v>
      </c>
      <c r="W171">
        <v>178</v>
      </c>
      <c r="X171">
        <v>182</v>
      </c>
      <c r="Y171">
        <v>178</v>
      </c>
      <c r="Z171">
        <v>190</v>
      </c>
      <c r="AA171">
        <v>197</v>
      </c>
      <c r="AB171">
        <v>203</v>
      </c>
      <c r="AC171">
        <v>196</v>
      </c>
      <c r="AD171">
        <v>204</v>
      </c>
      <c r="AE171">
        <v>205</v>
      </c>
      <c r="AF171">
        <v>239</v>
      </c>
      <c r="AG171">
        <v>258</v>
      </c>
      <c r="AH171">
        <v>267</v>
      </c>
      <c r="AI171">
        <v>256</v>
      </c>
      <c r="AJ171">
        <v>261</v>
      </c>
      <c r="AK171">
        <v>267</v>
      </c>
      <c r="AL171">
        <v>282</v>
      </c>
      <c r="AM171">
        <v>345</v>
      </c>
      <c r="AN171">
        <v>338</v>
      </c>
      <c r="AO171">
        <v>308</v>
      </c>
      <c r="AP171">
        <v>313</v>
      </c>
      <c r="AQ171">
        <v>307</v>
      </c>
      <c r="AR171">
        <v>304</v>
      </c>
      <c r="AS171">
        <v>302</v>
      </c>
      <c r="AT171">
        <v>289</v>
      </c>
      <c r="AU171">
        <v>284</v>
      </c>
      <c r="AV171">
        <v>268</v>
      </c>
      <c r="AW171">
        <v>235</v>
      </c>
      <c r="AX171">
        <v>234</v>
      </c>
    </row>
    <row r="172" spans="1:50" x14ac:dyDescent="0.25">
      <c r="A172">
        <v>1</v>
      </c>
      <c r="B172" t="s">
        <v>97</v>
      </c>
      <c r="C172">
        <v>11</v>
      </c>
      <c r="D172" t="s">
        <v>97</v>
      </c>
      <c r="E172">
        <v>1</v>
      </c>
      <c r="F172" t="s">
        <v>98</v>
      </c>
      <c r="G172">
        <v>76</v>
      </c>
      <c r="H172">
        <v>76</v>
      </c>
      <c r="I172">
        <v>75</v>
      </c>
      <c r="J172">
        <v>75</v>
      </c>
      <c r="K172">
        <v>75</v>
      </c>
      <c r="L172">
        <v>75</v>
      </c>
      <c r="M172">
        <v>75</v>
      </c>
      <c r="N172">
        <v>75</v>
      </c>
      <c r="O172">
        <v>66</v>
      </c>
      <c r="P172">
        <v>66</v>
      </c>
      <c r="Q172">
        <v>66</v>
      </c>
      <c r="R172">
        <v>66</v>
      </c>
      <c r="S172">
        <v>66</v>
      </c>
      <c r="T172">
        <v>66</v>
      </c>
      <c r="U172">
        <v>66</v>
      </c>
      <c r="V172">
        <v>66</v>
      </c>
      <c r="W172">
        <v>66</v>
      </c>
      <c r="X172">
        <v>66</v>
      </c>
      <c r="Y172">
        <v>66</v>
      </c>
      <c r="Z172">
        <v>66</v>
      </c>
      <c r="AA172">
        <v>66</v>
      </c>
      <c r="AB172">
        <v>66</v>
      </c>
      <c r="AC172">
        <v>66</v>
      </c>
      <c r="AD172">
        <v>66</v>
      </c>
      <c r="AE172">
        <v>23</v>
      </c>
      <c r="AF172">
        <v>22</v>
      </c>
      <c r="AG172">
        <v>23</v>
      </c>
      <c r="AH172">
        <v>23</v>
      </c>
      <c r="AI172">
        <v>23</v>
      </c>
      <c r="AJ172">
        <v>22</v>
      </c>
      <c r="AK172">
        <v>23</v>
      </c>
      <c r="AL172">
        <v>23</v>
      </c>
      <c r="AM172">
        <v>23</v>
      </c>
      <c r="AN172">
        <v>23</v>
      </c>
      <c r="AO172">
        <v>22</v>
      </c>
      <c r="AP172">
        <v>22</v>
      </c>
      <c r="AQ172">
        <v>21</v>
      </c>
      <c r="AR172">
        <v>25</v>
      </c>
      <c r="AS172">
        <v>26</v>
      </c>
      <c r="AT172">
        <v>24</v>
      </c>
      <c r="AU172">
        <v>24</v>
      </c>
      <c r="AV172">
        <v>24</v>
      </c>
      <c r="AW172">
        <v>24</v>
      </c>
      <c r="AX172">
        <v>25</v>
      </c>
    </row>
    <row r="173" spans="1:50" x14ac:dyDescent="0.25">
      <c r="A173">
        <v>1</v>
      </c>
      <c r="B173" t="s">
        <v>97</v>
      </c>
      <c r="C173">
        <v>11</v>
      </c>
      <c r="D173" t="s">
        <v>97</v>
      </c>
      <c r="E173">
        <v>1</v>
      </c>
      <c r="F173" t="s">
        <v>98</v>
      </c>
      <c r="G173">
        <v>20</v>
      </c>
      <c r="H173">
        <v>20</v>
      </c>
      <c r="I173">
        <v>22</v>
      </c>
      <c r="J173">
        <v>23</v>
      </c>
      <c r="K173">
        <v>19</v>
      </c>
      <c r="L173">
        <v>24</v>
      </c>
      <c r="M173">
        <v>22</v>
      </c>
      <c r="N173">
        <v>25</v>
      </c>
      <c r="O173">
        <v>20</v>
      </c>
      <c r="P173">
        <v>25</v>
      </c>
      <c r="Q173">
        <v>23</v>
      </c>
      <c r="R173">
        <v>20</v>
      </c>
      <c r="S173">
        <v>19</v>
      </c>
      <c r="T173">
        <v>21</v>
      </c>
      <c r="U173">
        <v>25</v>
      </c>
      <c r="V173">
        <v>24</v>
      </c>
      <c r="W173">
        <v>26</v>
      </c>
      <c r="X173">
        <v>21</v>
      </c>
      <c r="Y173">
        <v>22</v>
      </c>
      <c r="Z173">
        <v>18</v>
      </c>
      <c r="AA173">
        <v>19</v>
      </c>
      <c r="AB173">
        <v>19</v>
      </c>
      <c r="AC173">
        <v>22</v>
      </c>
      <c r="AD173">
        <v>17</v>
      </c>
      <c r="AE173">
        <v>20</v>
      </c>
      <c r="AF173">
        <v>18</v>
      </c>
      <c r="AG173">
        <v>20</v>
      </c>
      <c r="AH173">
        <v>18</v>
      </c>
      <c r="AI173">
        <v>22</v>
      </c>
      <c r="AJ173">
        <v>21</v>
      </c>
      <c r="AK173">
        <v>22</v>
      </c>
      <c r="AL173">
        <v>15</v>
      </c>
      <c r="AM173">
        <v>18</v>
      </c>
      <c r="AN173">
        <v>19</v>
      </c>
      <c r="AO173">
        <v>18</v>
      </c>
      <c r="AP173">
        <v>23</v>
      </c>
      <c r="AQ173">
        <v>18</v>
      </c>
      <c r="AR173">
        <v>18</v>
      </c>
      <c r="AS173">
        <v>19</v>
      </c>
      <c r="AT173">
        <v>20</v>
      </c>
      <c r="AU173">
        <v>22</v>
      </c>
      <c r="AV173">
        <v>18</v>
      </c>
      <c r="AW173">
        <v>18</v>
      </c>
      <c r="AX173">
        <v>21</v>
      </c>
    </row>
    <row r="174" spans="1:50" x14ac:dyDescent="0.25">
      <c r="A174">
        <v>1</v>
      </c>
      <c r="B174" t="s">
        <v>97</v>
      </c>
      <c r="C174">
        <v>11</v>
      </c>
      <c r="D174" t="s">
        <v>97</v>
      </c>
      <c r="E174">
        <v>1</v>
      </c>
      <c r="F174" t="s">
        <v>98</v>
      </c>
      <c r="G174">
        <v>43</v>
      </c>
      <c r="H174">
        <v>43</v>
      </c>
      <c r="I174">
        <v>44</v>
      </c>
      <c r="J174">
        <v>58</v>
      </c>
      <c r="K174">
        <v>58</v>
      </c>
      <c r="L174">
        <v>58</v>
      </c>
      <c r="M174">
        <v>58</v>
      </c>
      <c r="N174">
        <v>57</v>
      </c>
      <c r="O174">
        <v>57</v>
      </c>
      <c r="P174">
        <v>57</v>
      </c>
      <c r="Q174">
        <v>58</v>
      </c>
      <c r="R174">
        <v>58</v>
      </c>
      <c r="S174">
        <v>57</v>
      </c>
      <c r="T174">
        <v>58</v>
      </c>
      <c r="U174">
        <v>58</v>
      </c>
      <c r="V174">
        <v>58</v>
      </c>
      <c r="W174">
        <v>58</v>
      </c>
      <c r="X174">
        <v>58</v>
      </c>
      <c r="Y174">
        <v>57</v>
      </c>
      <c r="Z174">
        <v>57</v>
      </c>
      <c r="AA174">
        <v>58</v>
      </c>
      <c r="AB174">
        <v>58</v>
      </c>
      <c r="AC174">
        <v>58</v>
      </c>
      <c r="AD174">
        <v>58</v>
      </c>
      <c r="AE174">
        <v>58</v>
      </c>
      <c r="AF174">
        <v>59</v>
      </c>
      <c r="AG174">
        <v>58</v>
      </c>
      <c r="AH174">
        <v>58</v>
      </c>
      <c r="AI174">
        <v>58</v>
      </c>
      <c r="AJ174">
        <v>58</v>
      </c>
      <c r="AK174">
        <v>58</v>
      </c>
      <c r="AL174">
        <v>58</v>
      </c>
      <c r="AM174">
        <v>58</v>
      </c>
      <c r="AN174">
        <v>58</v>
      </c>
      <c r="AO174">
        <v>58</v>
      </c>
      <c r="AP174">
        <v>57</v>
      </c>
      <c r="AQ174">
        <v>57</v>
      </c>
      <c r="AR174">
        <v>57</v>
      </c>
      <c r="AS174">
        <v>57</v>
      </c>
      <c r="AT174">
        <v>57</v>
      </c>
      <c r="AU174">
        <v>57</v>
      </c>
      <c r="AV174">
        <v>57</v>
      </c>
      <c r="AW174">
        <v>57</v>
      </c>
      <c r="AX174">
        <v>57</v>
      </c>
    </row>
    <row r="175" spans="1:50" x14ac:dyDescent="0.25">
      <c r="A175">
        <v>1</v>
      </c>
      <c r="B175" t="s">
        <v>97</v>
      </c>
      <c r="C175">
        <v>11</v>
      </c>
      <c r="D175" t="s">
        <v>97</v>
      </c>
      <c r="E175">
        <v>1</v>
      </c>
      <c r="F175" t="s">
        <v>98</v>
      </c>
      <c r="G175">
        <v>17</v>
      </c>
      <c r="H175">
        <v>17</v>
      </c>
      <c r="I175">
        <v>17</v>
      </c>
      <c r="J175">
        <v>15</v>
      </c>
      <c r="K175">
        <v>13</v>
      </c>
      <c r="L175">
        <v>14</v>
      </c>
      <c r="M175">
        <v>17</v>
      </c>
      <c r="N175">
        <v>17</v>
      </c>
      <c r="O175">
        <v>17</v>
      </c>
      <c r="P175">
        <v>17</v>
      </c>
      <c r="Q175">
        <v>17</v>
      </c>
      <c r="R175">
        <v>17</v>
      </c>
      <c r="S175">
        <v>17</v>
      </c>
      <c r="T175">
        <v>14</v>
      </c>
      <c r="U175">
        <v>14</v>
      </c>
      <c r="V175">
        <v>18</v>
      </c>
      <c r="W175">
        <v>17</v>
      </c>
      <c r="X175">
        <v>15</v>
      </c>
      <c r="Y175">
        <v>6</v>
      </c>
      <c r="Z175">
        <v>13</v>
      </c>
      <c r="AA175">
        <v>17</v>
      </c>
      <c r="AB175">
        <v>13</v>
      </c>
      <c r="AC175">
        <v>14</v>
      </c>
      <c r="AD175">
        <v>14</v>
      </c>
      <c r="AE175">
        <v>15</v>
      </c>
      <c r="AF175">
        <v>13</v>
      </c>
      <c r="AG175">
        <v>13</v>
      </c>
      <c r="AH175">
        <v>17</v>
      </c>
      <c r="AI175">
        <v>15</v>
      </c>
      <c r="AJ175">
        <v>15</v>
      </c>
      <c r="AK175">
        <v>14</v>
      </c>
      <c r="AL175">
        <v>17</v>
      </c>
      <c r="AM175">
        <v>17</v>
      </c>
      <c r="AN175">
        <v>17</v>
      </c>
      <c r="AO175">
        <v>13</v>
      </c>
      <c r="AP175">
        <v>13</v>
      </c>
      <c r="AQ175">
        <v>13</v>
      </c>
      <c r="AR175">
        <v>14</v>
      </c>
      <c r="AS175">
        <v>15</v>
      </c>
      <c r="AT175">
        <v>13</v>
      </c>
      <c r="AU175">
        <v>14</v>
      </c>
      <c r="AV175">
        <v>13</v>
      </c>
      <c r="AW175">
        <v>14</v>
      </c>
      <c r="AX175">
        <v>14</v>
      </c>
    </row>
    <row r="176" spans="1:50" x14ac:dyDescent="0.25">
      <c r="A176">
        <v>1</v>
      </c>
      <c r="B176" t="s">
        <v>97</v>
      </c>
      <c r="C176">
        <v>11</v>
      </c>
      <c r="D176" t="s">
        <v>97</v>
      </c>
      <c r="E176">
        <v>1</v>
      </c>
      <c r="F176" t="s">
        <v>98</v>
      </c>
      <c r="G176">
        <v>34</v>
      </c>
      <c r="H176">
        <v>34</v>
      </c>
      <c r="I176">
        <v>34</v>
      </c>
      <c r="J176">
        <v>34</v>
      </c>
      <c r="K176">
        <v>34</v>
      </c>
      <c r="L176">
        <v>34</v>
      </c>
      <c r="M176">
        <v>34</v>
      </c>
      <c r="N176">
        <v>34</v>
      </c>
      <c r="O176">
        <v>34</v>
      </c>
      <c r="P176">
        <v>32</v>
      </c>
      <c r="Q176">
        <v>34</v>
      </c>
      <c r="R176">
        <v>33</v>
      </c>
      <c r="S176">
        <v>33</v>
      </c>
      <c r="T176">
        <v>34</v>
      </c>
      <c r="U176">
        <v>33</v>
      </c>
      <c r="V176">
        <v>32</v>
      </c>
      <c r="W176">
        <v>33</v>
      </c>
      <c r="X176">
        <v>34</v>
      </c>
      <c r="Y176">
        <v>34</v>
      </c>
      <c r="Z176">
        <v>33</v>
      </c>
      <c r="AA176">
        <v>34</v>
      </c>
      <c r="AB176">
        <v>34</v>
      </c>
      <c r="AC176">
        <v>33</v>
      </c>
      <c r="AD176">
        <v>34</v>
      </c>
      <c r="AE176">
        <v>34</v>
      </c>
      <c r="AF176">
        <v>31</v>
      </c>
      <c r="AG176">
        <v>31</v>
      </c>
      <c r="AH176">
        <v>31</v>
      </c>
      <c r="AI176">
        <v>31</v>
      </c>
      <c r="AJ176">
        <v>31</v>
      </c>
      <c r="AK176">
        <v>28</v>
      </c>
      <c r="AL176">
        <v>27</v>
      </c>
      <c r="AM176">
        <v>29</v>
      </c>
      <c r="AN176">
        <v>29</v>
      </c>
      <c r="AO176">
        <v>29</v>
      </c>
      <c r="AP176">
        <v>29</v>
      </c>
      <c r="AQ176">
        <v>29</v>
      </c>
      <c r="AR176">
        <v>30</v>
      </c>
      <c r="AS176">
        <v>29</v>
      </c>
      <c r="AT176">
        <v>30</v>
      </c>
      <c r="AU176">
        <v>29</v>
      </c>
      <c r="AV176">
        <v>31</v>
      </c>
      <c r="AW176">
        <v>29</v>
      </c>
      <c r="AX176">
        <v>29</v>
      </c>
    </row>
    <row r="177" spans="1:50" x14ac:dyDescent="0.25">
      <c r="A177">
        <v>1</v>
      </c>
      <c r="B177" t="s">
        <v>97</v>
      </c>
      <c r="C177">
        <v>11</v>
      </c>
      <c r="D177" t="s">
        <v>97</v>
      </c>
      <c r="E177">
        <v>1</v>
      </c>
      <c r="F177" t="s">
        <v>98</v>
      </c>
      <c r="G177">
        <v>48</v>
      </c>
      <c r="H177">
        <v>53</v>
      </c>
      <c r="I177">
        <v>47</v>
      </c>
      <c r="J177">
        <v>49</v>
      </c>
      <c r="K177">
        <v>50</v>
      </c>
      <c r="L177">
        <v>45</v>
      </c>
      <c r="M177">
        <v>46</v>
      </c>
      <c r="N177">
        <v>50</v>
      </c>
      <c r="O177">
        <v>55</v>
      </c>
      <c r="P177">
        <v>53</v>
      </c>
      <c r="Q177">
        <v>51</v>
      </c>
      <c r="R177">
        <v>51</v>
      </c>
      <c r="S177">
        <v>51</v>
      </c>
      <c r="T177">
        <v>46</v>
      </c>
      <c r="U177">
        <v>51</v>
      </c>
      <c r="V177">
        <v>51</v>
      </c>
      <c r="W177">
        <v>51</v>
      </c>
      <c r="X177">
        <v>60</v>
      </c>
      <c r="Y177">
        <v>52</v>
      </c>
      <c r="Z177">
        <v>52</v>
      </c>
      <c r="AA177">
        <v>48</v>
      </c>
      <c r="AB177">
        <v>47</v>
      </c>
      <c r="AC177">
        <v>51</v>
      </c>
      <c r="AD177">
        <v>51</v>
      </c>
      <c r="AE177">
        <v>52</v>
      </c>
      <c r="AF177">
        <v>47</v>
      </c>
      <c r="AG177">
        <v>47</v>
      </c>
      <c r="AH177">
        <v>53</v>
      </c>
      <c r="AI177">
        <v>58</v>
      </c>
      <c r="AJ177">
        <v>55</v>
      </c>
      <c r="AK177">
        <v>51</v>
      </c>
      <c r="AL177">
        <v>51</v>
      </c>
      <c r="AM177">
        <v>58</v>
      </c>
      <c r="AN177">
        <v>54</v>
      </c>
      <c r="AO177">
        <v>50</v>
      </c>
      <c r="AP177">
        <v>52</v>
      </c>
      <c r="AQ177">
        <v>57</v>
      </c>
      <c r="AR177">
        <v>60</v>
      </c>
      <c r="AS177">
        <v>60</v>
      </c>
      <c r="AT177">
        <v>60</v>
      </c>
      <c r="AU177">
        <v>53</v>
      </c>
      <c r="AV177">
        <v>44</v>
      </c>
      <c r="AW177">
        <v>54</v>
      </c>
      <c r="AX177">
        <v>57</v>
      </c>
    </row>
    <row r="178" spans="1:50" x14ac:dyDescent="0.25">
      <c r="A178">
        <v>1</v>
      </c>
      <c r="B178" t="s">
        <v>97</v>
      </c>
      <c r="C178">
        <v>11</v>
      </c>
      <c r="D178" t="s">
        <v>97</v>
      </c>
      <c r="E178">
        <v>1</v>
      </c>
      <c r="F178" t="s">
        <v>98</v>
      </c>
      <c r="G178">
        <v>105</v>
      </c>
      <c r="H178">
        <v>119</v>
      </c>
      <c r="I178">
        <v>137</v>
      </c>
      <c r="J178">
        <v>137</v>
      </c>
      <c r="K178">
        <v>137</v>
      </c>
      <c r="L178">
        <v>137</v>
      </c>
      <c r="M178">
        <v>127</v>
      </c>
      <c r="N178">
        <v>121</v>
      </c>
      <c r="O178">
        <v>131</v>
      </c>
      <c r="P178">
        <v>150</v>
      </c>
      <c r="Q178">
        <v>135</v>
      </c>
      <c r="R178">
        <v>126</v>
      </c>
      <c r="S178">
        <v>136</v>
      </c>
      <c r="T178">
        <v>118</v>
      </c>
      <c r="U178">
        <v>121</v>
      </c>
      <c r="V178">
        <v>121</v>
      </c>
      <c r="W178">
        <v>134</v>
      </c>
      <c r="X178">
        <v>142</v>
      </c>
      <c r="Y178">
        <v>137</v>
      </c>
      <c r="Z178">
        <v>142</v>
      </c>
      <c r="AA178">
        <v>150</v>
      </c>
      <c r="AB178">
        <v>137</v>
      </c>
      <c r="AC178">
        <v>140</v>
      </c>
      <c r="AD178">
        <v>149</v>
      </c>
      <c r="AE178">
        <v>157</v>
      </c>
      <c r="AF178">
        <v>149</v>
      </c>
      <c r="AG178">
        <v>139</v>
      </c>
      <c r="AH178">
        <v>141</v>
      </c>
      <c r="AI178">
        <v>140</v>
      </c>
      <c r="AJ178">
        <v>154</v>
      </c>
      <c r="AK178">
        <v>134</v>
      </c>
      <c r="AL178">
        <v>125</v>
      </c>
      <c r="AM178">
        <v>131</v>
      </c>
      <c r="AN178">
        <v>139</v>
      </c>
      <c r="AO178">
        <v>138</v>
      </c>
      <c r="AP178">
        <v>124</v>
      </c>
      <c r="AQ178">
        <v>162</v>
      </c>
      <c r="AR178">
        <v>138</v>
      </c>
      <c r="AS178">
        <v>142</v>
      </c>
      <c r="AT178">
        <v>140</v>
      </c>
      <c r="AU178">
        <v>133</v>
      </c>
      <c r="AV178">
        <v>121</v>
      </c>
      <c r="AW178">
        <v>133</v>
      </c>
      <c r="AX178">
        <v>127</v>
      </c>
    </row>
    <row r="179" spans="1:50" x14ac:dyDescent="0.25">
      <c r="A179">
        <v>1</v>
      </c>
      <c r="B179" t="s">
        <v>97</v>
      </c>
      <c r="C179">
        <v>11</v>
      </c>
      <c r="D179" t="s">
        <v>97</v>
      </c>
      <c r="E179">
        <v>1</v>
      </c>
      <c r="F179" t="s">
        <v>98</v>
      </c>
      <c r="G179">
        <v>43</v>
      </c>
      <c r="H179">
        <v>71</v>
      </c>
      <c r="I179">
        <v>71</v>
      </c>
      <c r="J179">
        <v>71</v>
      </c>
      <c r="K179">
        <v>71</v>
      </c>
      <c r="L179">
        <v>43</v>
      </c>
      <c r="M179">
        <v>43</v>
      </c>
      <c r="N179">
        <v>2</v>
      </c>
      <c r="O179">
        <v>71</v>
      </c>
      <c r="P179">
        <v>71</v>
      </c>
      <c r="Q179">
        <v>71</v>
      </c>
      <c r="R179">
        <v>71</v>
      </c>
      <c r="S179">
        <v>71</v>
      </c>
      <c r="T179">
        <v>43</v>
      </c>
      <c r="U179">
        <v>71</v>
      </c>
      <c r="V179">
        <v>71</v>
      </c>
      <c r="W179">
        <v>71</v>
      </c>
      <c r="X179">
        <v>71</v>
      </c>
      <c r="Y179">
        <v>71</v>
      </c>
      <c r="Z179">
        <v>71</v>
      </c>
      <c r="AA179">
        <v>71</v>
      </c>
      <c r="AB179">
        <v>71</v>
      </c>
      <c r="AC179">
        <v>71</v>
      </c>
      <c r="AD179">
        <v>71</v>
      </c>
      <c r="AE179">
        <v>71</v>
      </c>
      <c r="AF179">
        <v>71</v>
      </c>
      <c r="AG179">
        <v>71</v>
      </c>
      <c r="AH179">
        <v>71</v>
      </c>
      <c r="AI179">
        <v>71</v>
      </c>
      <c r="AJ179">
        <v>43</v>
      </c>
      <c r="AK179">
        <v>71</v>
      </c>
      <c r="AL179">
        <v>71</v>
      </c>
      <c r="AM179">
        <v>71</v>
      </c>
      <c r="AN179">
        <v>69</v>
      </c>
      <c r="AO179">
        <v>69</v>
      </c>
      <c r="AP179">
        <v>69</v>
      </c>
      <c r="AQ179">
        <v>35</v>
      </c>
      <c r="AR179">
        <v>35</v>
      </c>
      <c r="AS179">
        <v>36</v>
      </c>
      <c r="AT179">
        <v>36</v>
      </c>
      <c r="AU179">
        <v>63</v>
      </c>
      <c r="AV179">
        <v>63</v>
      </c>
      <c r="AW179">
        <v>63</v>
      </c>
      <c r="AX179">
        <v>63</v>
      </c>
    </row>
    <row r="180" spans="1:50" x14ac:dyDescent="0.25">
      <c r="A180">
        <v>1</v>
      </c>
      <c r="B180" t="s">
        <v>97</v>
      </c>
      <c r="C180">
        <v>11</v>
      </c>
      <c r="D180" t="s">
        <v>97</v>
      </c>
      <c r="E180">
        <v>1</v>
      </c>
      <c r="F180" t="s">
        <v>98</v>
      </c>
      <c r="G180">
        <v>75</v>
      </c>
      <c r="H180">
        <v>77</v>
      </c>
      <c r="I180">
        <v>71</v>
      </c>
      <c r="J180">
        <v>69</v>
      </c>
      <c r="K180">
        <v>68</v>
      </c>
      <c r="L180">
        <v>75</v>
      </c>
      <c r="M180">
        <v>75</v>
      </c>
      <c r="N180">
        <v>78</v>
      </c>
      <c r="O180">
        <v>73</v>
      </c>
      <c r="P180">
        <v>71</v>
      </c>
      <c r="Q180">
        <v>71</v>
      </c>
      <c r="R180">
        <v>69</v>
      </c>
      <c r="S180">
        <v>73</v>
      </c>
      <c r="T180">
        <v>68</v>
      </c>
      <c r="U180">
        <v>72</v>
      </c>
      <c r="V180">
        <v>73</v>
      </c>
      <c r="W180">
        <v>69</v>
      </c>
      <c r="X180">
        <v>73</v>
      </c>
      <c r="Y180">
        <v>76</v>
      </c>
      <c r="Z180">
        <v>70</v>
      </c>
      <c r="AA180">
        <v>76</v>
      </c>
      <c r="AB180">
        <v>72</v>
      </c>
      <c r="AC180">
        <v>75</v>
      </c>
      <c r="AD180">
        <v>72</v>
      </c>
      <c r="AE180">
        <v>71</v>
      </c>
      <c r="AF180">
        <v>75</v>
      </c>
      <c r="AG180">
        <v>74</v>
      </c>
      <c r="AH180">
        <v>73</v>
      </c>
      <c r="AI180">
        <v>71</v>
      </c>
      <c r="AJ180">
        <v>70</v>
      </c>
      <c r="AK180">
        <v>68</v>
      </c>
      <c r="AL180">
        <v>76</v>
      </c>
      <c r="AM180">
        <v>73</v>
      </c>
      <c r="AN180">
        <v>74</v>
      </c>
      <c r="AO180">
        <v>16</v>
      </c>
      <c r="AP180">
        <v>13</v>
      </c>
      <c r="AQ180">
        <v>13</v>
      </c>
      <c r="AR180">
        <v>14</v>
      </c>
      <c r="AS180">
        <v>13</v>
      </c>
      <c r="AT180">
        <v>14</v>
      </c>
      <c r="AU180">
        <v>15</v>
      </c>
      <c r="AV180">
        <v>14</v>
      </c>
      <c r="AW180">
        <v>14</v>
      </c>
      <c r="AX180">
        <v>14</v>
      </c>
    </row>
    <row r="181" spans="1:50" x14ac:dyDescent="0.25">
      <c r="A181">
        <v>13</v>
      </c>
      <c r="B181" t="s">
        <v>133</v>
      </c>
      <c r="C181">
        <v>12</v>
      </c>
      <c r="D181" t="s">
        <v>133</v>
      </c>
      <c r="E181">
        <v>1</v>
      </c>
      <c r="F181" t="s">
        <v>98</v>
      </c>
      <c r="G181">
        <v>14</v>
      </c>
      <c r="H181">
        <v>16</v>
      </c>
      <c r="I181">
        <v>14</v>
      </c>
      <c r="J181">
        <v>16</v>
      </c>
      <c r="K181">
        <v>16</v>
      </c>
      <c r="L181">
        <v>16</v>
      </c>
      <c r="M181">
        <v>16</v>
      </c>
      <c r="N181">
        <v>16</v>
      </c>
      <c r="O181">
        <v>16</v>
      </c>
      <c r="P181">
        <v>16</v>
      </c>
      <c r="Q181">
        <v>14</v>
      </c>
      <c r="R181">
        <v>16</v>
      </c>
      <c r="S181">
        <v>14</v>
      </c>
      <c r="T181">
        <v>17</v>
      </c>
      <c r="U181">
        <v>15</v>
      </c>
      <c r="V181">
        <v>17</v>
      </c>
      <c r="W181">
        <v>18</v>
      </c>
      <c r="X181">
        <v>18</v>
      </c>
      <c r="Y181">
        <v>18</v>
      </c>
      <c r="Z181">
        <v>18</v>
      </c>
      <c r="AA181">
        <v>18</v>
      </c>
      <c r="AB181">
        <v>18</v>
      </c>
      <c r="AC181">
        <v>18</v>
      </c>
      <c r="AD181">
        <v>18</v>
      </c>
      <c r="AE181">
        <v>18</v>
      </c>
      <c r="AF181">
        <v>18</v>
      </c>
      <c r="AG181">
        <v>18</v>
      </c>
      <c r="AH181">
        <v>18</v>
      </c>
      <c r="AI181">
        <v>18</v>
      </c>
      <c r="AJ181">
        <v>18</v>
      </c>
      <c r="AK181">
        <v>18</v>
      </c>
      <c r="AL181">
        <v>18</v>
      </c>
      <c r="AM181">
        <v>18</v>
      </c>
      <c r="AN181">
        <v>18</v>
      </c>
      <c r="AO181">
        <v>18</v>
      </c>
      <c r="AP181">
        <v>13</v>
      </c>
      <c r="AQ181">
        <v>13</v>
      </c>
      <c r="AR181">
        <v>13</v>
      </c>
      <c r="AS181">
        <v>13</v>
      </c>
      <c r="AT181">
        <v>13</v>
      </c>
      <c r="AU181">
        <v>13</v>
      </c>
      <c r="AV181">
        <v>13</v>
      </c>
      <c r="AW181">
        <v>13</v>
      </c>
      <c r="AX181">
        <v>13</v>
      </c>
    </row>
    <row r="182" spans="1:50" x14ac:dyDescent="0.25">
      <c r="A182">
        <v>1</v>
      </c>
      <c r="B182" t="s">
        <v>97</v>
      </c>
      <c r="C182">
        <v>11</v>
      </c>
      <c r="D182" t="s">
        <v>97</v>
      </c>
      <c r="E182">
        <v>1</v>
      </c>
      <c r="F182" t="s">
        <v>98</v>
      </c>
      <c r="G182">
        <v>24</v>
      </c>
      <c r="H182">
        <v>29</v>
      </c>
      <c r="I182">
        <v>29</v>
      </c>
      <c r="J182">
        <v>25</v>
      </c>
      <c r="K182">
        <v>27</v>
      </c>
      <c r="L182">
        <v>25</v>
      </c>
      <c r="M182">
        <v>24</v>
      </c>
      <c r="N182">
        <v>27</v>
      </c>
      <c r="O182">
        <v>28</v>
      </c>
      <c r="P182">
        <v>29</v>
      </c>
      <c r="Q182">
        <v>25</v>
      </c>
      <c r="R182">
        <v>23</v>
      </c>
      <c r="S182">
        <v>25</v>
      </c>
      <c r="T182">
        <v>24</v>
      </c>
      <c r="U182">
        <v>29</v>
      </c>
      <c r="V182">
        <v>25</v>
      </c>
      <c r="W182">
        <v>27</v>
      </c>
      <c r="X182">
        <v>28</v>
      </c>
      <c r="Y182">
        <v>26</v>
      </c>
      <c r="Z182">
        <v>23</v>
      </c>
      <c r="AA182">
        <v>24</v>
      </c>
      <c r="AB182">
        <v>28</v>
      </c>
      <c r="AC182">
        <v>28</v>
      </c>
      <c r="AD182">
        <v>27</v>
      </c>
      <c r="AE182">
        <v>28</v>
      </c>
      <c r="AF182">
        <v>28</v>
      </c>
      <c r="AG182">
        <v>25</v>
      </c>
      <c r="AH182">
        <v>23</v>
      </c>
      <c r="AI182">
        <v>22</v>
      </c>
      <c r="AJ182">
        <v>29</v>
      </c>
      <c r="AK182">
        <v>26</v>
      </c>
      <c r="AL182">
        <v>25</v>
      </c>
      <c r="AM182">
        <v>26</v>
      </c>
      <c r="AN182">
        <v>26</v>
      </c>
      <c r="AO182">
        <v>31</v>
      </c>
      <c r="AP182">
        <v>26</v>
      </c>
      <c r="AQ182">
        <v>27</v>
      </c>
      <c r="AR182">
        <v>25</v>
      </c>
      <c r="AS182">
        <v>27</v>
      </c>
      <c r="AT182">
        <v>30</v>
      </c>
      <c r="AU182">
        <v>26</v>
      </c>
      <c r="AV182">
        <v>27</v>
      </c>
      <c r="AW182">
        <v>28</v>
      </c>
      <c r="AX182">
        <v>31</v>
      </c>
    </row>
    <row r="183" spans="1:50" x14ac:dyDescent="0.25">
      <c r="A183">
        <v>1</v>
      </c>
      <c r="B183" t="s">
        <v>97</v>
      </c>
      <c r="C183">
        <v>11</v>
      </c>
      <c r="D183" t="s">
        <v>97</v>
      </c>
      <c r="E183">
        <v>1</v>
      </c>
      <c r="F183" t="s">
        <v>98</v>
      </c>
      <c r="G183">
        <v>81</v>
      </c>
      <c r="H183">
        <v>81</v>
      </c>
      <c r="I183">
        <v>81</v>
      </c>
      <c r="J183">
        <v>81</v>
      </c>
      <c r="K183">
        <v>81</v>
      </c>
      <c r="L183">
        <v>81</v>
      </c>
      <c r="M183">
        <v>81</v>
      </c>
      <c r="N183">
        <v>81</v>
      </c>
      <c r="O183">
        <v>72</v>
      </c>
      <c r="P183">
        <v>72</v>
      </c>
      <c r="Q183">
        <v>72</v>
      </c>
      <c r="R183">
        <v>72</v>
      </c>
      <c r="S183">
        <v>72</v>
      </c>
      <c r="T183">
        <v>72</v>
      </c>
      <c r="U183">
        <v>72</v>
      </c>
      <c r="V183">
        <v>71</v>
      </c>
      <c r="W183">
        <v>71</v>
      </c>
      <c r="X183">
        <v>71</v>
      </c>
      <c r="Y183">
        <v>71</v>
      </c>
      <c r="Z183">
        <v>71</v>
      </c>
      <c r="AA183">
        <v>71</v>
      </c>
      <c r="AB183">
        <v>71</v>
      </c>
      <c r="AC183">
        <v>71</v>
      </c>
      <c r="AD183">
        <v>71</v>
      </c>
      <c r="AE183">
        <v>32</v>
      </c>
      <c r="AF183">
        <v>32</v>
      </c>
      <c r="AG183">
        <v>34</v>
      </c>
      <c r="AH183">
        <v>36</v>
      </c>
      <c r="AI183">
        <v>35</v>
      </c>
      <c r="AJ183">
        <v>33</v>
      </c>
      <c r="AK183">
        <v>33</v>
      </c>
      <c r="AL183">
        <v>34</v>
      </c>
      <c r="AM183">
        <v>35</v>
      </c>
      <c r="AN183">
        <v>34</v>
      </c>
      <c r="AO183">
        <v>34</v>
      </c>
      <c r="AP183">
        <v>32</v>
      </c>
      <c r="AQ183">
        <v>32</v>
      </c>
      <c r="AR183">
        <v>34</v>
      </c>
      <c r="AS183">
        <v>33</v>
      </c>
      <c r="AT183">
        <v>37</v>
      </c>
      <c r="AU183">
        <v>36</v>
      </c>
      <c r="AV183">
        <v>35</v>
      </c>
      <c r="AW183">
        <v>36</v>
      </c>
      <c r="AX183">
        <v>36</v>
      </c>
    </row>
    <row r="184" spans="1:50" x14ac:dyDescent="0.25">
      <c r="A184">
        <v>1</v>
      </c>
      <c r="B184" t="s">
        <v>97</v>
      </c>
      <c r="C184">
        <v>11</v>
      </c>
      <c r="D184" t="s">
        <v>97</v>
      </c>
      <c r="E184">
        <v>1</v>
      </c>
      <c r="F184" t="s">
        <v>98</v>
      </c>
      <c r="G184">
        <v>80</v>
      </c>
      <c r="H184">
        <v>80</v>
      </c>
      <c r="I184">
        <v>78</v>
      </c>
      <c r="J184">
        <v>79</v>
      </c>
      <c r="K184">
        <v>79</v>
      </c>
      <c r="L184">
        <v>79</v>
      </c>
      <c r="M184">
        <v>79</v>
      </c>
      <c r="N184">
        <v>79</v>
      </c>
      <c r="O184">
        <v>70</v>
      </c>
      <c r="P184">
        <v>70</v>
      </c>
      <c r="Q184">
        <v>70</v>
      </c>
      <c r="R184">
        <v>71</v>
      </c>
      <c r="S184">
        <v>69</v>
      </c>
      <c r="T184">
        <v>69</v>
      </c>
      <c r="U184">
        <v>69</v>
      </c>
      <c r="V184">
        <v>69</v>
      </c>
      <c r="W184">
        <v>69</v>
      </c>
      <c r="X184">
        <v>70</v>
      </c>
      <c r="Y184">
        <v>70</v>
      </c>
      <c r="Z184">
        <v>70</v>
      </c>
      <c r="AA184">
        <v>70</v>
      </c>
      <c r="AB184">
        <v>70</v>
      </c>
      <c r="AC184">
        <v>71</v>
      </c>
      <c r="AD184">
        <v>72</v>
      </c>
      <c r="AE184">
        <v>23</v>
      </c>
      <c r="AF184">
        <v>22</v>
      </c>
      <c r="AG184">
        <v>23</v>
      </c>
      <c r="AH184">
        <v>23</v>
      </c>
      <c r="AI184">
        <v>23</v>
      </c>
      <c r="AJ184">
        <v>23</v>
      </c>
      <c r="AK184">
        <v>23</v>
      </c>
      <c r="AL184">
        <v>23</v>
      </c>
      <c r="AM184">
        <v>23</v>
      </c>
      <c r="AN184">
        <v>23</v>
      </c>
      <c r="AO184">
        <v>23</v>
      </c>
      <c r="AP184">
        <v>23</v>
      </c>
      <c r="AQ184">
        <v>22</v>
      </c>
      <c r="AR184">
        <v>22</v>
      </c>
      <c r="AS184">
        <v>22</v>
      </c>
      <c r="AT184">
        <v>25</v>
      </c>
      <c r="AU184">
        <v>25</v>
      </c>
      <c r="AV184">
        <v>24</v>
      </c>
      <c r="AW184">
        <v>24</v>
      </c>
      <c r="AX184">
        <v>25</v>
      </c>
    </row>
    <row r="185" spans="1:50" x14ac:dyDescent="0.25">
      <c r="A185">
        <v>19</v>
      </c>
      <c r="B185" t="s">
        <v>737</v>
      </c>
      <c r="C185">
        <v>20</v>
      </c>
      <c r="D185" t="s">
        <v>576</v>
      </c>
      <c r="E185">
        <v>2</v>
      </c>
      <c r="F185" t="s">
        <v>255</v>
      </c>
      <c r="G185">
        <v>112</v>
      </c>
      <c r="H185">
        <v>101</v>
      </c>
      <c r="I185">
        <v>103</v>
      </c>
      <c r="J185">
        <v>126</v>
      </c>
      <c r="K185">
        <v>109</v>
      </c>
      <c r="L185">
        <v>118</v>
      </c>
      <c r="M185">
        <v>116</v>
      </c>
      <c r="N185">
        <v>118</v>
      </c>
      <c r="O185">
        <v>105</v>
      </c>
      <c r="P185">
        <v>91</v>
      </c>
      <c r="Q185">
        <v>98</v>
      </c>
      <c r="R185">
        <v>95</v>
      </c>
      <c r="S185">
        <v>83</v>
      </c>
      <c r="T185">
        <v>91</v>
      </c>
      <c r="U185">
        <v>94</v>
      </c>
      <c r="V185">
        <v>93</v>
      </c>
      <c r="W185">
        <v>103</v>
      </c>
      <c r="X185">
        <v>105</v>
      </c>
      <c r="Y185">
        <v>101</v>
      </c>
      <c r="Z185">
        <v>102</v>
      </c>
      <c r="AA185">
        <v>94</v>
      </c>
      <c r="AB185">
        <v>99</v>
      </c>
      <c r="AC185">
        <v>99</v>
      </c>
      <c r="AD185">
        <v>100</v>
      </c>
      <c r="AE185">
        <v>96</v>
      </c>
      <c r="AF185">
        <v>96</v>
      </c>
      <c r="AG185">
        <v>85</v>
      </c>
      <c r="AH185">
        <v>93</v>
      </c>
      <c r="AI185">
        <v>87</v>
      </c>
      <c r="AJ185">
        <v>91</v>
      </c>
      <c r="AK185">
        <v>86</v>
      </c>
      <c r="AL185">
        <v>95</v>
      </c>
      <c r="AM185">
        <v>92</v>
      </c>
      <c r="AN185">
        <v>92</v>
      </c>
      <c r="AO185">
        <v>95</v>
      </c>
      <c r="AP185">
        <v>92</v>
      </c>
      <c r="AQ185">
        <v>96</v>
      </c>
      <c r="AR185">
        <v>91</v>
      </c>
      <c r="AS185">
        <v>93</v>
      </c>
      <c r="AT185">
        <v>99</v>
      </c>
      <c r="AU185">
        <v>101</v>
      </c>
      <c r="AV185">
        <v>100</v>
      </c>
      <c r="AW185">
        <v>105</v>
      </c>
      <c r="AX185">
        <v>100</v>
      </c>
    </row>
    <row r="186" spans="1:50" x14ac:dyDescent="0.25">
      <c r="A186">
        <v>1</v>
      </c>
      <c r="B186" t="s">
        <v>97</v>
      </c>
      <c r="C186">
        <v>11</v>
      </c>
      <c r="D186" t="s">
        <v>97</v>
      </c>
      <c r="E186">
        <v>1</v>
      </c>
      <c r="F186" t="s">
        <v>98</v>
      </c>
      <c r="G186">
        <v>21</v>
      </c>
      <c r="H186">
        <v>21</v>
      </c>
      <c r="I186">
        <v>21</v>
      </c>
      <c r="J186">
        <v>21</v>
      </c>
      <c r="K186">
        <v>20</v>
      </c>
      <c r="L186">
        <v>21</v>
      </c>
      <c r="M186">
        <v>20</v>
      </c>
      <c r="N186">
        <v>20</v>
      </c>
      <c r="O186">
        <v>20</v>
      </c>
      <c r="P186">
        <v>20</v>
      </c>
      <c r="Q186">
        <v>20</v>
      </c>
      <c r="R186">
        <v>18</v>
      </c>
      <c r="S186">
        <v>18</v>
      </c>
      <c r="T186">
        <v>18</v>
      </c>
      <c r="U186">
        <v>18</v>
      </c>
      <c r="V186">
        <v>18</v>
      </c>
      <c r="W186">
        <v>18</v>
      </c>
      <c r="X186">
        <v>18</v>
      </c>
      <c r="Y186">
        <v>18</v>
      </c>
      <c r="Z186">
        <v>18</v>
      </c>
      <c r="AA186">
        <v>18</v>
      </c>
      <c r="AB186">
        <v>17</v>
      </c>
      <c r="AC186">
        <v>17</v>
      </c>
      <c r="AD186">
        <v>17</v>
      </c>
      <c r="AE186">
        <v>17</v>
      </c>
      <c r="AF186">
        <v>17</v>
      </c>
      <c r="AG186">
        <v>17</v>
      </c>
      <c r="AH186">
        <v>17</v>
      </c>
      <c r="AI186">
        <v>17</v>
      </c>
      <c r="AJ186">
        <v>17</v>
      </c>
      <c r="AK186">
        <v>17</v>
      </c>
      <c r="AL186">
        <v>17</v>
      </c>
      <c r="AM186">
        <v>17</v>
      </c>
      <c r="AN186">
        <v>17</v>
      </c>
      <c r="AO186">
        <v>17</v>
      </c>
      <c r="AP186">
        <v>17</v>
      </c>
      <c r="AQ186">
        <v>17</v>
      </c>
      <c r="AR186">
        <v>17</v>
      </c>
      <c r="AS186">
        <v>17</v>
      </c>
      <c r="AT186">
        <v>17</v>
      </c>
      <c r="AU186">
        <v>16</v>
      </c>
      <c r="AV186">
        <v>16</v>
      </c>
      <c r="AW186">
        <v>16</v>
      </c>
      <c r="AX186">
        <v>16</v>
      </c>
    </row>
    <row r="187" spans="1:50" x14ac:dyDescent="0.25">
      <c r="A187">
        <v>1</v>
      </c>
      <c r="B187" t="s">
        <v>97</v>
      </c>
      <c r="C187">
        <v>11</v>
      </c>
      <c r="D187" t="s">
        <v>97</v>
      </c>
      <c r="E187">
        <v>1</v>
      </c>
      <c r="F187" t="s">
        <v>98</v>
      </c>
      <c r="G187">
        <v>125</v>
      </c>
      <c r="H187">
        <v>125</v>
      </c>
      <c r="I187">
        <v>125</v>
      </c>
      <c r="J187">
        <v>125</v>
      </c>
      <c r="K187">
        <v>125</v>
      </c>
      <c r="L187">
        <v>125</v>
      </c>
      <c r="M187">
        <v>125</v>
      </c>
      <c r="N187">
        <v>125</v>
      </c>
      <c r="O187">
        <v>125</v>
      </c>
      <c r="P187">
        <v>125</v>
      </c>
      <c r="Q187">
        <v>125</v>
      </c>
      <c r="R187">
        <v>125</v>
      </c>
      <c r="S187">
        <v>125</v>
      </c>
      <c r="T187">
        <v>125</v>
      </c>
      <c r="U187">
        <v>125</v>
      </c>
      <c r="V187">
        <v>125</v>
      </c>
      <c r="W187">
        <v>125</v>
      </c>
      <c r="X187">
        <v>127</v>
      </c>
      <c r="Y187">
        <v>127</v>
      </c>
      <c r="Z187">
        <v>127</v>
      </c>
      <c r="AA187">
        <v>127</v>
      </c>
      <c r="AB187">
        <v>127</v>
      </c>
      <c r="AC187">
        <v>127</v>
      </c>
      <c r="AD187">
        <v>127</v>
      </c>
      <c r="AE187">
        <v>127</v>
      </c>
      <c r="AF187">
        <v>127</v>
      </c>
      <c r="AG187">
        <v>127</v>
      </c>
      <c r="AH187">
        <v>127</v>
      </c>
      <c r="AI187">
        <v>127</v>
      </c>
      <c r="AJ187">
        <v>127</v>
      </c>
      <c r="AK187">
        <v>127</v>
      </c>
      <c r="AL187">
        <v>127</v>
      </c>
      <c r="AM187">
        <v>127</v>
      </c>
      <c r="AN187">
        <v>127</v>
      </c>
      <c r="AO187">
        <v>127</v>
      </c>
      <c r="AP187">
        <v>127</v>
      </c>
      <c r="AQ187">
        <v>127</v>
      </c>
      <c r="AR187">
        <v>127</v>
      </c>
      <c r="AS187">
        <v>125</v>
      </c>
      <c r="AT187">
        <v>125</v>
      </c>
      <c r="AU187">
        <v>125</v>
      </c>
      <c r="AV187">
        <v>125</v>
      </c>
      <c r="AW187">
        <v>125</v>
      </c>
      <c r="AX187">
        <v>125</v>
      </c>
    </row>
    <row r="188" spans="1:50" x14ac:dyDescent="0.25">
      <c r="A188">
        <v>1</v>
      </c>
      <c r="B188" t="s">
        <v>97</v>
      </c>
      <c r="C188">
        <v>11</v>
      </c>
      <c r="D188" t="s">
        <v>97</v>
      </c>
      <c r="E188">
        <v>1</v>
      </c>
      <c r="F188" t="s">
        <v>98</v>
      </c>
      <c r="G188">
        <v>40</v>
      </c>
      <c r="H188">
        <v>40</v>
      </c>
      <c r="I188">
        <v>41</v>
      </c>
      <c r="J188">
        <v>39</v>
      </c>
      <c r="K188">
        <v>41</v>
      </c>
      <c r="L188">
        <v>41</v>
      </c>
      <c r="M188">
        <v>40</v>
      </c>
      <c r="N188">
        <v>40</v>
      </c>
      <c r="O188">
        <v>40</v>
      </c>
      <c r="P188">
        <v>40</v>
      </c>
      <c r="Q188">
        <v>40</v>
      </c>
      <c r="R188">
        <v>41</v>
      </c>
      <c r="S188">
        <v>40</v>
      </c>
      <c r="T188">
        <v>41</v>
      </c>
      <c r="U188">
        <v>41</v>
      </c>
      <c r="V188">
        <v>40</v>
      </c>
      <c r="W188">
        <v>40</v>
      </c>
      <c r="X188">
        <v>40</v>
      </c>
      <c r="Y188">
        <v>40</v>
      </c>
      <c r="Z188">
        <v>40</v>
      </c>
      <c r="AA188">
        <v>40</v>
      </c>
      <c r="AB188">
        <v>40</v>
      </c>
      <c r="AC188">
        <v>8</v>
      </c>
      <c r="AD188">
        <v>10</v>
      </c>
      <c r="AE188">
        <v>11</v>
      </c>
      <c r="AF188">
        <v>10</v>
      </c>
      <c r="AG188">
        <v>10</v>
      </c>
      <c r="AH188">
        <v>9</v>
      </c>
      <c r="AI188">
        <v>9</v>
      </c>
      <c r="AJ188">
        <v>9</v>
      </c>
      <c r="AK188">
        <v>9</v>
      </c>
      <c r="AL188">
        <v>9</v>
      </c>
      <c r="AM188">
        <v>8</v>
      </c>
      <c r="AN188">
        <v>9</v>
      </c>
      <c r="AO188">
        <v>9</v>
      </c>
      <c r="AP188">
        <v>9</v>
      </c>
      <c r="AQ188">
        <v>9</v>
      </c>
      <c r="AR188">
        <v>9</v>
      </c>
      <c r="AS188">
        <v>9</v>
      </c>
      <c r="AT188">
        <v>9</v>
      </c>
      <c r="AU188">
        <v>8</v>
      </c>
      <c r="AV188">
        <v>8</v>
      </c>
      <c r="AW188">
        <v>9</v>
      </c>
      <c r="AX188">
        <v>8</v>
      </c>
    </row>
    <row r="189" spans="1:50" x14ac:dyDescent="0.25">
      <c r="A189">
        <v>1</v>
      </c>
      <c r="B189" t="s">
        <v>97</v>
      </c>
      <c r="C189">
        <v>11</v>
      </c>
      <c r="D189" t="s">
        <v>97</v>
      </c>
      <c r="E189">
        <v>1</v>
      </c>
      <c r="F189" t="s">
        <v>98</v>
      </c>
      <c r="G189">
        <v>8</v>
      </c>
      <c r="H189">
        <v>8</v>
      </c>
      <c r="I189">
        <v>8</v>
      </c>
      <c r="J189">
        <v>8</v>
      </c>
      <c r="K189">
        <v>8</v>
      </c>
      <c r="L189">
        <v>8</v>
      </c>
      <c r="M189">
        <v>8</v>
      </c>
      <c r="N189">
        <v>8</v>
      </c>
      <c r="O189">
        <v>8</v>
      </c>
      <c r="P189">
        <v>8</v>
      </c>
      <c r="Q189">
        <v>8</v>
      </c>
      <c r="R189">
        <v>8</v>
      </c>
      <c r="S189">
        <v>8</v>
      </c>
      <c r="T189">
        <v>8</v>
      </c>
      <c r="U189">
        <v>8</v>
      </c>
      <c r="V189">
        <v>8</v>
      </c>
      <c r="W189">
        <v>8</v>
      </c>
      <c r="X189">
        <v>8</v>
      </c>
      <c r="Y189">
        <v>8</v>
      </c>
      <c r="Z189">
        <v>8</v>
      </c>
      <c r="AA189">
        <v>8</v>
      </c>
      <c r="AB189">
        <v>8</v>
      </c>
      <c r="AC189">
        <v>8</v>
      </c>
      <c r="AD189">
        <v>8</v>
      </c>
      <c r="AE189">
        <v>8</v>
      </c>
      <c r="AF189">
        <v>8</v>
      </c>
      <c r="AG189">
        <v>8</v>
      </c>
      <c r="AH189">
        <v>8</v>
      </c>
      <c r="AI189">
        <v>8</v>
      </c>
      <c r="AJ189">
        <v>8</v>
      </c>
      <c r="AK189">
        <v>8</v>
      </c>
      <c r="AL189">
        <v>8</v>
      </c>
      <c r="AM189">
        <v>8</v>
      </c>
      <c r="AN189">
        <v>8</v>
      </c>
      <c r="AO189">
        <v>6</v>
      </c>
      <c r="AP189">
        <v>6</v>
      </c>
      <c r="AQ189">
        <v>8</v>
      </c>
      <c r="AR189">
        <v>8</v>
      </c>
      <c r="AS189">
        <v>8</v>
      </c>
      <c r="AT189">
        <v>8</v>
      </c>
      <c r="AU189">
        <v>8</v>
      </c>
      <c r="AV189">
        <v>8</v>
      </c>
      <c r="AW189">
        <v>8</v>
      </c>
      <c r="AX189">
        <v>8</v>
      </c>
    </row>
    <row r="190" spans="1:50" x14ac:dyDescent="0.25">
      <c r="A190">
        <v>1</v>
      </c>
      <c r="B190" t="s">
        <v>97</v>
      </c>
      <c r="C190">
        <v>11</v>
      </c>
      <c r="D190" t="s">
        <v>97</v>
      </c>
      <c r="E190">
        <v>1</v>
      </c>
      <c r="F190" t="s">
        <v>98</v>
      </c>
      <c r="G190">
        <v>42</v>
      </c>
      <c r="H190">
        <v>42</v>
      </c>
      <c r="I190">
        <v>42</v>
      </c>
      <c r="J190">
        <v>42</v>
      </c>
      <c r="K190">
        <v>42</v>
      </c>
      <c r="L190">
        <v>42</v>
      </c>
      <c r="M190">
        <v>42</v>
      </c>
      <c r="N190">
        <v>42</v>
      </c>
      <c r="O190">
        <v>42</v>
      </c>
      <c r="P190">
        <v>42</v>
      </c>
      <c r="Q190">
        <v>42</v>
      </c>
      <c r="R190">
        <v>42</v>
      </c>
      <c r="S190">
        <v>42</v>
      </c>
      <c r="T190">
        <v>42</v>
      </c>
      <c r="U190">
        <v>42</v>
      </c>
      <c r="V190">
        <v>42</v>
      </c>
      <c r="W190">
        <v>42</v>
      </c>
      <c r="X190">
        <v>42</v>
      </c>
      <c r="Y190">
        <v>42</v>
      </c>
      <c r="Z190">
        <v>42</v>
      </c>
      <c r="AA190">
        <v>42</v>
      </c>
      <c r="AB190">
        <v>42</v>
      </c>
      <c r="AC190">
        <v>42</v>
      </c>
      <c r="AD190">
        <v>42</v>
      </c>
      <c r="AE190">
        <v>42</v>
      </c>
      <c r="AF190">
        <v>42</v>
      </c>
      <c r="AG190">
        <v>42</v>
      </c>
      <c r="AH190">
        <v>42</v>
      </c>
      <c r="AI190">
        <v>42</v>
      </c>
      <c r="AJ190">
        <v>42</v>
      </c>
      <c r="AK190">
        <v>42</v>
      </c>
      <c r="AL190">
        <v>42</v>
      </c>
      <c r="AM190">
        <v>42</v>
      </c>
      <c r="AN190">
        <v>42</v>
      </c>
      <c r="AO190">
        <v>42</v>
      </c>
      <c r="AP190">
        <v>42</v>
      </c>
      <c r="AQ190">
        <v>42</v>
      </c>
      <c r="AR190">
        <v>42</v>
      </c>
      <c r="AS190">
        <v>42</v>
      </c>
      <c r="AT190">
        <v>42</v>
      </c>
      <c r="AU190">
        <v>42</v>
      </c>
      <c r="AV190">
        <v>42</v>
      </c>
      <c r="AW190">
        <v>42</v>
      </c>
      <c r="AX190">
        <v>42</v>
      </c>
    </row>
    <row r="191" spans="1:50" x14ac:dyDescent="0.25">
      <c r="A191">
        <v>4</v>
      </c>
      <c r="B191" t="s">
        <v>691</v>
      </c>
      <c r="C191">
        <v>70</v>
      </c>
      <c r="D191" t="s">
        <v>267</v>
      </c>
      <c r="E191">
        <v>3</v>
      </c>
      <c r="F191" t="s">
        <v>240</v>
      </c>
      <c r="G191">
        <v>96</v>
      </c>
      <c r="H191">
        <v>96</v>
      </c>
      <c r="I191">
        <v>96</v>
      </c>
      <c r="J191">
        <v>96</v>
      </c>
      <c r="K191">
        <v>96</v>
      </c>
      <c r="L191">
        <v>96</v>
      </c>
      <c r="M191">
        <v>96</v>
      </c>
      <c r="N191">
        <v>96</v>
      </c>
      <c r="O191">
        <v>96</v>
      </c>
      <c r="P191">
        <v>96</v>
      </c>
      <c r="Q191">
        <v>96</v>
      </c>
      <c r="R191">
        <v>96</v>
      </c>
      <c r="S191">
        <v>96</v>
      </c>
      <c r="T191">
        <v>96</v>
      </c>
      <c r="U191">
        <v>96</v>
      </c>
      <c r="V191">
        <v>96</v>
      </c>
      <c r="W191">
        <v>96</v>
      </c>
      <c r="X191">
        <v>96</v>
      </c>
      <c r="Y191">
        <v>96</v>
      </c>
      <c r="Z191">
        <v>96</v>
      </c>
      <c r="AA191">
        <v>96</v>
      </c>
      <c r="AB191">
        <v>96</v>
      </c>
      <c r="AC191">
        <v>96</v>
      </c>
      <c r="AD191">
        <v>96</v>
      </c>
      <c r="AE191">
        <v>96</v>
      </c>
      <c r="AF191">
        <v>96</v>
      </c>
      <c r="AG191">
        <v>96</v>
      </c>
      <c r="AH191">
        <v>96</v>
      </c>
      <c r="AI191">
        <v>96</v>
      </c>
      <c r="AJ191">
        <v>96</v>
      </c>
      <c r="AK191">
        <v>96</v>
      </c>
      <c r="AL191">
        <v>96</v>
      </c>
      <c r="AM191">
        <v>96</v>
      </c>
      <c r="AN191">
        <v>96</v>
      </c>
      <c r="AO191">
        <v>96</v>
      </c>
      <c r="AP191">
        <v>96</v>
      </c>
      <c r="AQ191">
        <v>96</v>
      </c>
      <c r="AR191">
        <v>96</v>
      </c>
      <c r="AS191">
        <v>96</v>
      </c>
      <c r="AT191">
        <v>96</v>
      </c>
      <c r="AU191">
        <v>96</v>
      </c>
      <c r="AV191">
        <v>96</v>
      </c>
      <c r="AW191">
        <v>96</v>
      </c>
      <c r="AX191">
        <v>96</v>
      </c>
    </row>
    <row r="192" spans="1:50" x14ac:dyDescent="0.25">
      <c r="A192">
        <v>1</v>
      </c>
      <c r="B192" t="s">
        <v>97</v>
      </c>
      <c r="C192">
        <v>11</v>
      </c>
      <c r="D192" t="s">
        <v>97</v>
      </c>
      <c r="E192">
        <v>1</v>
      </c>
      <c r="F192" t="s">
        <v>98</v>
      </c>
      <c r="G192">
        <v>27</v>
      </c>
      <c r="H192">
        <v>27</v>
      </c>
      <c r="I192">
        <v>27</v>
      </c>
      <c r="J192">
        <v>27</v>
      </c>
      <c r="K192">
        <v>27</v>
      </c>
      <c r="L192">
        <v>27</v>
      </c>
      <c r="M192">
        <v>27</v>
      </c>
      <c r="N192">
        <v>27</v>
      </c>
      <c r="O192">
        <v>27</v>
      </c>
      <c r="P192">
        <v>27</v>
      </c>
      <c r="Q192">
        <v>27</v>
      </c>
      <c r="R192">
        <v>27</v>
      </c>
      <c r="S192">
        <v>27</v>
      </c>
      <c r="T192">
        <v>27</v>
      </c>
      <c r="U192">
        <v>25</v>
      </c>
      <c r="V192">
        <v>27</v>
      </c>
      <c r="W192">
        <v>27</v>
      </c>
      <c r="X192">
        <v>27</v>
      </c>
      <c r="Y192">
        <v>27</v>
      </c>
      <c r="Z192">
        <v>27</v>
      </c>
      <c r="AA192">
        <v>27</v>
      </c>
      <c r="AB192">
        <v>27</v>
      </c>
      <c r="AC192">
        <v>27</v>
      </c>
      <c r="AD192">
        <v>27</v>
      </c>
      <c r="AE192">
        <v>27</v>
      </c>
      <c r="AF192">
        <v>27</v>
      </c>
      <c r="AG192">
        <v>27</v>
      </c>
      <c r="AH192">
        <v>27</v>
      </c>
      <c r="AI192">
        <v>27</v>
      </c>
      <c r="AJ192">
        <v>27</v>
      </c>
      <c r="AK192">
        <v>27</v>
      </c>
      <c r="AL192">
        <v>27</v>
      </c>
      <c r="AM192">
        <v>27</v>
      </c>
      <c r="AN192">
        <v>27</v>
      </c>
      <c r="AO192">
        <v>27</v>
      </c>
      <c r="AP192">
        <v>27</v>
      </c>
      <c r="AQ192">
        <v>25</v>
      </c>
      <c r="AR192">
        <v>27</v>
      </c>
      <c r="AS192">
        <v>27</v>
      </c>
      <c r="AT192">
        <v>27</v>
      </c>
      <c r="AU192">
        <v>26</v>
      </c>
      <c r="AV192">
        <v>26</v>
      </c>
      <c r="AW192">
        <v>26</v>
      </c>
      <c r="AX192">
        <v>26</v>
      </c>
    </row>
    <row r="193" spans="1:50" x14ac:dyDescent="0.25">
      <c r="A193">
        <v>1</v>
      </c>
      <c r="B193" t="s">
        <v>97</v>
      </c>
      <c r="C193">
        <v>11</v>
      </c>
      <c r="D193" t="s">
        <v>97</v>
      </c>
      <c r="E193">
        <v>1</v>
      </c>
      <c r="F193" t="s">
        <v>98</v>
      </c>
      <c r="G193">
        <v>11</v>
      </c>
      <c r="H193">
        <v>11</v>
      </c>
      <c r="I193">
        <v>11</v>
      </c>
      <c r="J193">
        <v>11</v>
      </c>
      <c r="K193">
        <v>11</v>
      </c>
      <c r="L193">
        <v>11</v>
      </c>
      <c r="M193">
        <v>11</v>
      </c>
      <c r="N193">
        <v>11</v>
      </c>
      <c r="O193">
        <v>11</v>
      </c>
      <c r="P193">
        <v>11</v>
      </c>
      <c r="Q193">
        <v>11</v>
      </c>
      <c r="R193">
        <v>11</v>
      </c>
      <c r="S193">
        <v>11</v>
      </c>
      <c r="T193">
        <v>11</v>
      </c>
      <c r="U193">
        <v>11</v>
      </c>
      <c r="V193">
        <v>11</v>
      </c>
      <c r="W193">
        <v>10</v>
      </c>
      <c r="X193">
        <v>10</v>
      </c>
      <c r="Y193">
        <v>10</v>
      </c>
      <c r="Z193">
        <v>10</v>
      </c>
      <c r="AA193">
        <v>10</v>
      </c>
      <c r="AB193">
        <v>10</v>
      </c>
      <c r="AC193">
        <v>10</v>
      </c>
      <c r="AD193">
        <v>10</v>
      </c>
      <c r="AE193">
        <v>10</v>
      </c>
      <c r="AF193">
        <v>70</v>
      </c>
      <c r="AG193">
        <v>70</v>
      </c>
      <c r="AH193">
        <v>70</v>
      </c>
      <c r="AI193">
        <v>70</v>
      </c>
      <c r="AJ193">
        <v>70</v>
      </c>
      <c r="AK193">
        <v>70</v>
      </c>
      <c r="AL193">
        <v>70</v>
      </c>
      <c r="AM193">
        <v>70</v>
      </c>
      <c r="AN193">
        <v>70</v>
      </c>
      <c r="AO193">
        <v>70</v>
      </c>
      <c r="AP193">
        <v>70</v>
      </c>
      <c r="AQ193">
        <v>70</v>
      </c>
      <c r="AR193">
        <v>70</v>
      </c>
      <c r="AS193">
        <v>70</v>
      </c>
      <c r="AT193">
        <v>70</v>
      </c>
      <c r="AU193">
        <v>70</v>
      </c>
      <c r="AV193">
        <v>70</v>
      </c>
      <c r="AW193">
        <v>70</v>
      </c>
      <c r="AX193">
        <v>71</v>
      </c>
    </row>
    <row r="194" spans="1:50" x14ac:dyDescent="0.25">
      <c r="A194">
        <v>1</v>
      </c>
      <c r="B194" t="s">
        <v>97</v>
      </c>
      <c r="C194">
        <v>11</v>
      </c>
      <c r="D194" t="s">
        <v>97</v>
      </c>
      <c r="E194">
        <v>1</v>
      </c>
      <c r="F194" t="s">
        <v>98</v>
      </c>
      <c r="G194">
        <v>136</v>
      </c>
      <c r="H194">
        <v>137</v>
      </c>
      <c r="I194">
        <v>138</v>
      </c>
      <c r="J194">
        <v>137</v>
      </c>
      <c r="K194">
        <v>137</v>
      </c>
      <c r="L194">
        <v>134</v>
      </c>
      <c r="M194">
        <v>136</v>
      </c>
      <c r="N194">
        <v>137</v>
      </c>
      <c r="O194">
        <v>138</v>
      </c>
      <c r="P194">
        <v>138</v>
      </c>
      <c r="Q194">
        <v>138</v>
      </c>
      <c r="R194">
        <v>137</v>
      </c>
      <c r="S194">
        <v>137</v>
      </c>
      <c r="T194">
        <v>133</v>
      </c>
      <c r="U194">
        <v>117</v>
      </c>
      <c r="V194">
        <v>140</v>
      </c>
      <c r="W194">
        <v>120</v>
      </c>
      <c r="X194">
        <v>121</v>
      </c>
      <c r="Y194">
        <v>121</v>
      </c>
      <c r="Z194">
        <v>121</v>
      </c>
      <c r="AA194">
        <v>121</v>
      </c>
      <c r="AB194">
        <v>85</v>
      </c>
      <c r="AC194">
        <v>70</v>
      </c>
      <c r="AD194">
        <v>71</v>
      </c>
      <c r="AE194">
        <v>70</v>
      </c>
      <c r="AF194">
        <v>72</v>
      </c>
      <c r="AG194">
        <v>72</v>
      </c>
      <c r="AH194">
        <v>73</v>
      </c>
      <c r="AI194">
        <v>73</v>
      </c>
      <c r="AJ194">
        <v>75</v>
      </c>
      <c r="AK194">
        <v>75</v>
      </c>
      <c r="AL194">
        <v>75</v>
      </c>
      <c r="AM194">
        <v>75</v>
      </c>
      <c r="AN194">
        <v>66</v>
      </c>
      <c r="AO194">
        <v>67</v>
      </c>
      <c r="AP194">
        <v>67</v>
      </c>
      <c r="AQ194">
        <v>66</v>
      </c>
      <c r="AR194">
        <v>67</v>
      </c>
      <c r="AS194">
        <v>67</v>
      </c>
      <c r="AT194">
        <v>72</v>
      </c>
      <c r="AU194">
        <v>72</v>
      </c>
      <c r="AV194">
        <v>72</v>
      </c>
      <c r="AW194">
        <v>72</v>
      </c>
      <c r="AX194">
        <v>70</v>
      </c>
    </row>
    <row r="195" spans="1:50" x14ac:dyDescent="0.25">
      <c r="A195">
        <v>1</v>
      </c>
      <c r="B195" t="s">
        <v>97</v>
      </c>
      <c r="C195">
        <v>11</v>
      </c>
      <c r="D195" t="s">
        <v>97</v>
      </c>
      <c r="E195">
        <v>1</v>
      </c>
      <c r="F195" t="s">
        <v>98</v>
      </c>
      <c r="G195">
        <v>48</v>
      </c>
      <c r="H195">
        <v>48</v>
      </c>
      <c r="I195">
        <v>47</v>
      </c>
      <c r="J195">
        <v>48</v>
      </c>
      <c r="K195">
        <v>47</v>
      </c>
      <c r="L195">
        <v>48</v>
      </c>
      <c r="M195">
        <v>48</v>
      </c>
      <c r="N195">
        <v>47</v>
      </c>
      <c r="O195">
        <v>47</v>
      </c>
      <c r="P195">
        <v>47</v>
      </c>
      <c r="Q195">
        <v>47</v>
      </c>
      <c r="R195">
        <v>47</v>
      </c>
      <c r="S195">
        <v>47</v>
      </c>
      <c r="T195">
        <v>47</v>
      </c>
      <c r="U195">
        <v>47</v>
      </c>
      <c r="V195">
        <v>47</v>
      </c>
      <c r="W195">
        <v>48</v>
      </c>
      <c r="X195">
        <v>48</v>
      </c>
      <c r="Y195">
        <v>47</v>
      </c>
      <c r="Z195">
        <v>47</v>
      </c>
      <c r="AA195">
        <v>47</v>
      </c>
      <c r="AB195">
        <v>47</v>
      </c>
      <c r="AC195">
        <v>47</v>
      </c>
      <c r="AD195">
        <v>47</v>
      </c>
      <c r="AE195">
        <v>47</v>
      </c>
      <c r="AF195">
        <v>47</v>
      </c>
      <c r="AG195">
        <v>47</v>
      </c>
      <c r="AH195">
        <v>47</v>
      </c>
      <c r="AI195">
        <v>47</v>
      </c>
      <c r="AJ195">
        <v>47</v>
      </c>
      <c r="AK195">
        <v>47</v>
      </c>
      <c r="AL195">
        <v>47</v>
      </c>
      <c r="AM195">
        <v>47</v>
      </c>
      <c r="AN195">
        <v>45</v>
      </c>
      <c r="AO195">
        <v>39</v>
      </c>
      <c r="AP195">
        <v>39</v>
      </c>
      <c r="AQ195">
        <v>39</v>
      </c>
      <c r="AR195">
        <v>39</v>
      </c>
      <c r="AS195">
        <v>39</v>
      </c>
      <c r="AT195">
        <v>39</v>
      </c>
      <c r="AU195">
        <v>38</v>
      </c>
      <c r="AV195">
        <v>38</v>
      </c>
      <c r="AW195">
        <v>38</v>
      </c>
      <c r="AX195">
        <v>38</v>
      </c>
    </row>
    <row r="196" spans="1:50" x14ac:dyDescent="0.25">
      <c r="A196">
        <v>1</v>
      </c>
      <c r="B196" t="s">
        <v>97</v>
      </c>
      <c r="C196">
        <v>11</v>
      </c>
      <c r="D196" t="s">
        <v>97</v>
      </c>
      <c r="E196">
        <v>1</v>
      </c>
      <c r="F196" t="s">
        <v>98</v>
      </c>
      <c r="G196">
        <v>44</v>
      </c>
      <c r="H196">
        <v>40</v>
      </c>
      <c r="I196">
        <v>40</v>
      </c>
      <c r="J196">
        <v>38</v>
      </c>
      <c r="K196">
        <v>42</v>
      </c>
      <c r="L196">
        <v>38</v>
      </c>
      <c r="M196">
        <v>38</v>
      </c>
      <c r="N196">
        <v>38</v>
      </c>
      <c r="O196">
        <v>38</v>
      </c>
      <c r="P196">
        <v>38</v>
      </c>
      <c r="Q196">
        <v>38</v>
      </c>
      <c r="R196">
        <v>42</v>
      </c>
      <c r="S196">
        <v>34</v>
      </c>
      <c r="T196">
        <v>34</v>
      </c>
      <c r="U196">
        <v>38</v>
      </c>
      <c r="V196">
        <v>34</v>
      </c>
      <c r="W196">
        <v>34</v>
      </c>
      <c r="X196">
        <v>34</v>
      </c>
      <c r="Y196">
        <v>34</v>
      </c>
      <c r="Z196">
        <v>31</v>
      </c>
      <c r="AA196">
        <v>38</v>
      </c>
      <c r="AB196">
        <v>38</v>
      </c>
      <c r="AC196">
        <v>38</v>
      </c>
      <c r="AD196">
        <v>38</v>
      </c>
      <c r="AE196">
        <v>34</v>
      </c>
      <c r="AF196">
        <v>33</v>
      </c>
      <c r="AG196">
        <v>33</v>
      </c>
      <c r="AH196">
        <v>26</v>
      </c>
      <c r="AI196">
        <v>26</v>
      </c>
      <c r="AJ196">
        <v>26</v>
      </c>
      <c r="AK196">
        <v>22</v>
      </c>
      <c r="AL196">
        <v>22</v>
      </c>
      <c r="AM196">
        <v>22</v>
      </c>
      <c r="AN196">
        <v>26</v>
      </c>
      <c r="AO196">
        <v>26</v>
      </c>
      <c r="AP196">
        <v>22</v>
      </c>
      <c r="AQ196">
        <v>30</v>
      </c>
      <c r="AR196">
        <v>26</v>
      </c>
      <c r="AS196">
        <v>26</v>
      </c>
      <c r="AT196">
        <v>26</v>
      </c>
      <c r="AU196">
        <v>26</v>
      </c>
      <c r="AV196">
        <v>30</v>
      </c>
      <c r="AW196">
        <v>27</v>
      </c>
      <c r="AX196">
        <v>27</v>
      </c>
    </row>
    <row r="197" spans="1:50" x14ac:dyDescent="0.25">
      <c r="A197">
        <v>1</v>
      </c>
      <c r="B197" t="s">
        <v>97</v>
      </c>
      <c r="C197">
        <v>11</v>
      </c>
      <c r="D197" t="s">
        <v>97</v>
      </c>
      <c r="E197">
        <v>1</v>
      </c>
      <c r="F197" t="s">
        <v>98</v>
      </c>
      <c r="G197">
        <v>86</v>
      </c>
      <c r="H197">
        <v>86</v>
      </c>
      <c r="I197">
        <v>86</v>
      </c>
      <c r="J197">
        <v>84</v>
      </c>
      <c r="K197">
        <v>81</v>
      </c>
      <c r="L197">
        <v>80</v>
      </c>
      <c r="M197">
        <v>80</v>
      </c>
      <c r="N197">
        <v>80</v>
      </c>
      <c r="O197">
        <v>80</v>
      </c>
      <c r="P197">
        <v>80</v>
      </c>
      <c r="Q197">
        <v>80</v>
      </c>
      <c r="R197">
        <v>80</v>
      </c>
      <c r="S197">
        <v>80</v>
      </c>
      <c r="T197">
        <v>80</v>
      </c>
      <c r="U197">
        <v>81</v>
      </c>
      <c r="V197">
        <v>81</v>
      </c>
      <c r="W197">
        <v>82</v>
      </c>
      <c r="X197">
        <v>82</v>
      </c>
      <c r="Y197">
        <v>81</v>
      </c>
      <c r="Z197">
        <v>80</v>
      </c>
      <c r="AA197">
        <v>80</v>
      </c>
      <c r="AB197">
        <v>80</v>
      </c>
      <c r="AC197">
        <v>80</v>
      </c>
      <c r="AD197">
        <v>80</v>
      </c>
      <c r="AE197">
        <v>80</v>
      </c>
      <c r="AF197">
        <v>80</v>
      </c>
      <c r="AG197">
        <v>80</v>
      </c>
      <c r="AH197">
        <v>79</v>
      </c>
      <c r="AI197">
        <v>80</v>
      </c>
      <c r="AJ197">
        <v>80</v>
      </c>
      <c r="AK197">
        <v>80</v>
      </c>
      <c r="AL197">
        <v>80</v>
      </c>
      <c r="AM197">
        <v>80</v>
      </c>
      <c r="AN197">
        <v>80</v>
      </c>
      <c r="AO197">
        <v>80</v>
      </c>
      <c r="AP197">
        <v>80</v>
      </c>
      <c r="AQ197">
        <v>80</v>
      </c>
      <c r="AR197">
        <v>80</v>
      </c>
      <c r="AS197">
        <v>80</v>
      </c>
      <c r="AT197">
        <v>80</v>
      </c>
      <c r="AU197">
        <v>80</v>
      </c>
      <c r="AV197">
        <v>80</v>
      </c>
      <c r="AW197">
        <v>80</v>
      </c>
      <c r="AX197">
        <v>80</v>
      </c>
    </row>
    <row r="198" spans="1:50" x14ac:dyDescent="0.25">
      <c r="A198">
        <v>1</v>
      </c>
      <c r="B198" t="s">
        <v>97</v>
      </c>
      <c r="C198">
        <v>11</v>
      </c>
      <c r="D198" t="s">
        <v>97</v>
      </c>
      <c r="E198">
        <v>1</v>
      </c>
      <c r="F198" t="s">
        <v>98</v>
      </c>
      <c r="G198">
        <v>73</v>
      </c>
      <c r="H198">
        <v>73</v>
      </c>
      <c r="I198">
        <v>71</v>
      </c>
      <c r="J198">
        <v>72</v>
      </c>
      <c r="K198">
        <v>72</v>
      </c>
      <c r="L198">
        <v>72</v>
      </c>
      <c r="M198">
        <v>72</v>
      </c>
      <c r="N198">
        <v>72</v>
      </c>
      <c r="O198">
        <v>64</v>
      </c>
      <c r="P198">
        <v>63</v>
      </c>
      <c r="Q198">
        <v>63</v>
      </c>
      <c r="R198">
        <v>64</v>
      </c>
      <c r="S198">
        <v>63</v>
      </c>
      <c r="T198">
        <v>63</v>
      </c>
      <c r="U198">
        <v>63</v>
      </c>
      <c r="V198">
        <v>63</v>
      </c>
      <c r="W198">
        <v>63</v>
      </c>
      <c r="X198">
        <v>63</v>
      </c>
      <c r="Y198">
        <v>63</v>
      </c>
      <c r="Z198">
        <v>63</v>
      </c>
      <c r="AA198">
        <v>63</v>
      </c>
      <c r="AB198">
        <v>63</v>
      </c>
      <c r="AC198">
        <v>63</v>
      </c>
      <c r="AD198">
        <v>62</v>
      </c>
      <c r="AE198">
        <v>23</v>
      </c>
      <c r="AF198">
        <v>23</v>
      </c>
      <c r="AG198">
        <v>23</v>
      </c>
      <c r="AH198">
        <v>23</v>
      </c>
      <c r="AI198">
        <v>23</v>
      </c>
      <c r="AJ198">
        <v>23</v>
      </c>
      <c r="AK198">
        <v>23</v>
      </c>
      <c r="AL198">
        <v>23</v>
      </c>
      <c r="AM198">
        <v>23</v>
      </c>
      <c r="AN198">
        <v>23</v>
      </c>
      <c r="AO198">
        <v>23</v>
      </c>
      <c r="AP198">
        <v>23</v>
      </c>
      <c r="AQ198">
        <v>22</v>
      </c>
      <c r="AR198">
        <v>22</v>
      </c>
      <c r="AS198">
        <v>23</v>
      </c>
      <c r="AT198">
        <v>25</v>
      </c>
      <c r="AU198">
        <v>25</v>
      </c>
      <c r="AV198">
        <v>24</v>
      </c>
      <c r="AW198">
        <v>24</v>
      </c>
      <c r="AX198">
        <v>25</v>
      </c>
    </row>
    <row r="199" spans="1:50" x14ac:dyDescent="0.25">
      <c r="A199">
        <v>1</v>
      </c>
      <c r="B199" t="s">
        <v>97</v>
      </c>
      <c r="C199">
        <v>11</v>
      </c>
      <c r="D199" t="s">
        <v>97</v>
      </c>
      <c r="E199">
        <v>1</v>
      </c>
      <c r="F199" t="s">
        <v>98</v>
      </c>
      <c r="G199">
        <v>40</v>
      </c>
      <c r="H199">
        <v>37</v>
      </c>
      <c r="I199">
        <v>38</v>
      </c>
      <c r="J199">
        <v>41</v>
      </c>
      <c r="K199">
        <v>39</v>
      </c>
      <c r="L199">
        <v>41</v>
      </c>
      <c r="M199">
        <v>44</v>
      </c>
      <c r="N199">
        <v>1</v>
      </c>
      <c r="O199">
        <v>42</v>
      </c>
      <c r="P199">
        <v>40</v>
      </c>
      <c r="Q199">
        <v>41</v>
      </c>
      <c r="R199">
        <v>41</v>
      </c>
      <c r="S199">
        <v>41</v>
      </c>
      <c r="T199">
        <v>40</v>
      </c>
      <c r="U199">
        <v>41</v>
      </c>
      <c r="V199">
        <v>40</v>
      </c>
      <c r="W199">
        <v>39</v>
      </c>
      <c r="X199">
        <v>39</v>
      </c>
      <c r="Y199">
        <v>37</v>
      </c>
      <c r="Z199">
        <v>39</v>
      </c>
      <c r="AA199">
        <v>39</v>
      </c>
      <c r="AB199">
        <v>39</v>
      </c>
      <c r="AC199">
        <v>39</v>
      </c>
      <c r="AD199">
        <v>40</v>
      </c>
      <c r="AE199">
        <v>40</v>
      </c>
      <c r="AF199">
        <v>42</v>
      </c>
      <c r="AG199">
        <v>41</v>
      </c>
      <c r="AH199">
        <v>37</v>
      </c>
      <c r="AI199">
        <v>37</v>
      </c>
      <c r="AJ199">
        <v>38</v>
      </c>
      <c r="AK199">
        <v>38</v>
      </c>
      <c r="AL199">
        <v>39</v>
      </c>
      <c r="AM199">
        <v>39</v>
      </c>
      <c r="AN199">
        <v>40</v>
      </c>
      <c r="AO199">
        <v>39</v>
      </c>
      <c r="AP199">
        <v>38</v>
      </c>
      <c r="AQ199">
        <v>39</v>
      </c>
      <c r="AR199">
        <v>40</v>
      </c>
      <c r="AS199">
        <v>38</v>
      </c>
      <c r="AT199">
        <v>38</v>
      </c>
      <c r="AU199">
        <v>40</v>
      </c>
      <c r="AV199">
        <v>18</v>
      </c>
      <c r="AW199">
        <v>20</v>
      </c>
      <c r="AX199">
        <v>20</v>
      </c>
    </row>
    <row r="200" spans="1:50" x14ac:dyDescent="0.25">
      <c r="A200">
        <v>1</v>
      </c>
      <c r="B200" t="s">
        <v>97</v>
      </c>
      <c r="C200">
        <v>11</v>
      </c>
      <c r="D200" t="s">
        <v>97</v>
      </c>
      <c r="E200">
        <v>1</v>
      </c>
      <c r="F200" t="s">
        <v>98</v>
      </c>
      <c r="G200">
        <v>39</v>
      </c>
      <c r="H200">
        <v>38</v>
      </c>
      <c r="I200">
        <v>39</v>
      </c>
      <c r="J200">
        <v>39</v>
      </c>
      <c r="K200">
        <v>41</v>
      </c>
      <c r="L200">
        <v>42</v>
      </c>
      <c r="M200">
        <v>43</v>
      </c>
      <c r="N200">
        <v>44</v>
      </c>
      <c r="O200">
        <v>40</v>
      </c>
      <c r="P200">
        <v>36</v>
      </c>
      <c r="Q200">
        <v>38</v>
      </c>
      <c r="R200">
        <v>35</v>
      </c>
      <c r="S200">
        <v>38</v>
      </c>
      <c r="T200">
        <v>35</v>
      </c>
      <c r="U200">
        <v>39</v>
      </c>
      <c r="V200">
        <v>35</v>
      </c>
      <c r="W200">
        <v>37</v>
      </c>
      <c r="X200">
        <v>36</v>
      </c>
      <c r="Y200">
        <v>30</v>
      </c>
      <c r="Z200">
        <v>37</v>
      </c>
      <c r="AA200">
        <v>37</v>
      </c>
      <c r="AB200">
        <v>41</v>
      </c>
      <c r="AC200">
        <v>44</v>
      </c>
      <c r="AD200">
        <v>34</v>
      </c>
      <c r="AE200">
        <v>40</v>
      </c>
      <c r="AF200">
        <v>35</v>
      </c>
      <c r="AG200">
        <v>53</v>
      </c>
      <c r="AH200">
        <v>53</v>
      </c>
      <c r="AI200">
        <v>33</v>
      </c>
      <c r="AJ200">
        <v>38</v>
      </c>
      <c r="AK200">
        <v>33</v>
      </c>
      <c r="AL200">
        <v>33</v>
      </c>
      <c r="AM200">
        <v>40</v>
      </c>
      <c r="AN200">
        <v>41</v>
      </c>
      <c r="AO200">
        <v>28</v>
      </c>
      <c r="AP200">
        <v>48</v>
      </c>
      <c r="AQ200">
        <v>54</v>
      </c>
      <c r="AR200">
        <v>53</v>
      </c>
      <c r="AS200">
        <v>45</v>
      </c>
      <c r="AT200">
        <v>31</v>
      </c>
      <c r="AU200">
        <v>41</v>
      </c>
      <c r="AV200">
        <v>43</v>
      </c>
      <c r="AW200">
        <v>39</v>
      </c>
      <c r="AX200">
        <v>38</v>
      </c>
    </row>
    <row r="201" spans="1:50" x14ac:dyDescent="0.25">
      <c r="A201">
        <v>1</v>
      </c>
      <c r="B201" t="s">
        <v>97</v>
      </c>
      <c r="C201">
        <v>11</v>
      </c>
      <c r="D201" t="s">
        <v>97</v>
      </c>
      <c r="E201">
        <v>1</v>
      </c>
      <c r="F201" t="s">
        <v>98</v>
      </c>
      <c r="G201">
        <v>3</v>
      </c>
      <c r="H201">
        <v>3</v>
      </c>
      <c r="I201">
        <v>3</v>
      </c>
      <c r="J201">
        <v>3</v>
      </c>
      <c r="K201">
        <v>3</v>
      </c>
      <c r="L201">
        <v>3</v>
      </c>
      <c r="M201">
        <v>3</v>
      </c>
      <c r="N201">
        <v>3</v>
      </c>
      <c r="O201">
        <v>3</v>
      </c>
      <c r="P201">
        <v>3</v>
      </c>
      <c r="Q201">
        <v>3</v>
      </c>
      <c r="R201">
        <v>3</v>
      </c>
      <c r="S201">
        <v>3</v>
      </c>
      <c r="T201">
        <v>3</v>
      </c>
      <c r="U201">
        <v>3</v>
      </c>
      <c r="V201">
        <v>3</v>
      </c>
      <c r="W201">
        <v>3</v>
      </c>
      <c r="X201">
        <v>3</v>
      </c>
      <c r="Y201">
        <v>3</v>
      </c>
      <c r="Z201">
        <v>3</v>
      </c>
      <c r="AA201">
        <v>3</v>
      </c>
      <c r="AB201">
        <v>3</v>
      </c>
      <c r="AC201">
        <v>3</v>
      </c>
      <c r="AD201">
        <v>3</v>
      </c>
      <c r="AE201">
        <v>3</v>
      </c>
      <c r="AF201">
        <v>3</v>
      </c>
      <c r="AG201">
        <v>3</v>
      </c>
      <c r="AH201">
        <v>3</v>
      </c>
      <c r="AI201">
        <v>3</v>
      </c>
      <c r="AJ201">
        <v>3</v>
      </c>
      <c r="AK201">
        <v>3</v>
      </c>
      <c r="AL201">
        <v>3</v>
      </c>
      <c r="AM201">
        <v>3</v>
      </c>
      <c r="AN201">
        <v>3</v>
      </c>
      <c r="AO201">
        <v>3</v>
      </c>
      <c r="AP201">
        <v>3</v>
      </c>
      <c r="AQ201">
        <v>3</v>
      </c>
      <c r="AR201">
        <v>3</v>
      </c>
      <c r="AS201">
        <v>3</v>
      </c>
      <c r="AT201">
        <v>3</v>
      </c>
      <c r="AU201">
        <v>3</v>
      </c>
      <c r="AV201">
        <v>3</v>
      </c>
      <c r="AW201">
        <v>3</v>
      </c>
      <c r="AX201">
        <v>3</v>
      </c>
    </row>
    <row r="202" spans="1:50" x14ac:dyDescent="0.25">
      <c r="A202">
        <v>1</v>
      </c>
      <c r="B202" t="s">
        <v>97</v>
      </c>
      <c r="C202">
        <v>11</v>
      </c>
      <c r="D202" t="s">
        <v>97</v>
      </c>
      <c r="E202">
        <v>1</v>
      </c>
      <c r="F202" t="s">
        <v>98</v>
      </c>
      <c r="G202">
        <v>6</v>
      </c>
      <c r="H202">
        <v>6</v>
      </c>
      <c r="I202">
        <v>6</v>
      </c>
      <c r="J202">
        <v>6</v>
      </c>
      <c r="K202">
        <v>6</v>
      </c>
      <c r="L202">
        <v>6</v>
      </c>
      <c r="M202">
        <v>6</v>
      </c>
      <c r="N202">
        <v>6</v>
      </c>
      <c r="O202">
        <v>6</v>
      </c>
      <c r="P202">
        <v>6</v>
      </c>
      <c r="Q202">
        <v>6</v>
      </c>
      <c r="R202">
        <v>6</v>
      </c>
      <c r="S202">
        <v>6</v>
      </c>
      <c r="T202">
        <v>6</v>
      </c>
      <c r="U202">
        <v>6</v>
      </c>
      <c r="V202">
        <v>6</v>
      </c>
      <c r="W202">
        <v>6</v>
      </c>
      <c r="X202">
        <v>6</v>
      </c>
      <c r="Y202">
        <v>6</v>
      </c>
      <c r="Z202">
        <v>6</v>
      </c>
      <c r="AA202">
        <v>6</v>
      </c>
      <c r="AB202">
        <v>6</v>
      </c>
      <c r="AC202">
        <v>6</v>
      </c>
      <c r="AD202">
        <v>6</v>
      </c>
      <c r="AE202">
        <v>6</v>
      </c>
      <c r="AF202">
        <v>6</v>
      </c>
      <c r="AG202">
        <v>6</v>
      </c>
      <c r="AH202">
        <v>6</v>
      </c>
      <c r="AI202">
        <v>6</v>
      </c>
      <c r="AJ202">
        <v>6</v>
      </c>
      <c r="AK202">
        <v>6</v>
      </c>
      <c r="AL202">
        <v>6</v>
      </c>
      <c r="AM202">
        <v>6</v>
      </c>
      <c r="AN202">
        <v>6</v>
      </c>
      <c r="AO202">
        <v>6</v>
      </c>
      <c r="AP202">
        <v>6</v>
      </c>
      <c r="AQ202">
        <v>6</v>
      </c>
      <c r="AR202">
        <v>6</v>
      </c>
      <c r="AS202">
        <v>6</v>
      </c>
      <c r="AT202">
        <v>6</v>
      </c>
      <c r="AU202">
        <v>6</v>
      </c>
      <c r="AV202">
        <v>6</v>
      </c>
      <c r="AW202">
        <v>6</v>
      </c>
      <c r="AX202">
        <v>6</v>
      </c>
    </row>
    <row r="203" spans="1:50" x14ac:dyDescent="0.25">
      <c r="A203">
        <v>1</v>
      </c>
      <c r="B203" t="s">
        <v>97</v>
      </c>
      <c r="C203">
        <v>11</v>
      </c>
      <c r="D203" t="s">
        <v>97</v>
      </c>
      <c r="E203">
        <v>1</v>
      </c>
      <c r="F203" t="s">
        <v>98</v>
      </c>
      <c r="G203">
        <v>13</v>
      </c>
      <c r="H203">
        <v>13</v>
      </c>
      <c r="I203">
        <v>13</v>
      </c>
      <c r="J203">
        <v>13</v>
      </c>
      <c r="K203">
        <v>13</v>
      </c>
      <c r="L203">
        <v>13</v>
      </c>
      <c r="M203">
        <v>16</v>
      </c>
      <c r="N203">
        <v>13</v>
      </c>
      <c r="O203">
        <v>13</v>
      </c>
      <c r="P203">
        <v>13</v>
      </c>
      <c r="Q203">
        <v>13</v>
      </c>
      <c r="R203">
        <v>13</v>
      </c>
      <c r="S203">
        <v>13</v>
      </c>
      <c r="T203">
        <v>13</v>
      </c>
      <c r="U203">
        <v>13</v>
      </c>
      <c r="V203">
        <v>13</v>
      </c>
      <c r="W203">
        <v>13</v>
      </c>
      <c r="X203">
        <v>13</v>
      </c>
      <c r="Y203">
        <v>13</v>
      </c>
      <c r="Z203">
        <v>13</v>
      </c>
      <c r="AA203">
        <v>26</v>
      </c>
      <c r="AB203">
        <v>26</v>
      </c>
      <c r="AC203">
        <v>26</v>
      </c>
      <c r="AD203">
        <v>26</v>
      </c>
      <c r="AE203">
        <v>26</v>
      </c>
      <c r="AF203">
        <v>13</v>
      </c>
      <c r="AG203">
        <v>13</v>
      </c>
      <c r="AH203">
        <v>13</v>
      </c>
      <c r="AI203">
        <v>38</v>
      </c>
      <c r="AJ203">
        <v>38</v>
      </c>
      <c r="AK203">
        <v>38</v>
      </c>
      <c r="AL203">
        <v>38</v>
      </c>
      <c r="AM203">
        <v>38</v>
      </c>
      <c r="AN203">
        <v>38</v>
      </c>
      <c r="AO203">
        <v>13</v>
      </c>
      <c r="AP203">
        <v>13</v>
      </c>
      <c r="AQ203">
        <v>13</v>
      </c>
      <c r="AR203">
        <v>13</v>
      </c>
      <c r="AS203">
        <v>13</v>
      </c>
      <c r="AT203">
        <v>13</v>
      </c>
      <c r="AU203">
        <v>13</v>
      </c>
      <c r="AV203">
        <v>13</v>
      </c>
      <c r="AW203">
        <v>13</v>
      </c>
      <c r="AX203">
        <v>13</v>
      </c>
    </row>
    <row r="204" spans="1:50" x14ac:dyDescent="0.25">
      <c r="A204">
        <v>16</v>
      </c>
      <c r="B204" t="s">
        <v>809</v>
      </c>
      <c r="C204">
        <v>60</v>
      </c>
      <c r="D204" t="s">
        <v>239</v>
      </c>
      <c r="E204">
        <v>3</v>
      </c>
      <c r="F204" t="s">
        <v>240</v>
      </c>
      <c r="G204">
        <v>38</v>
      </c>
      <c r="H204">
        <v>37</v>
      </c>
      <c r="I204">
        <v>38</v>
      </c>
      <c r="J204">
        <v>37</v>
      </c>
      <c r="K204">
        <v>38</v>
      </c>
      <c r="L204">
        <v>37</v>
      </c>
      <c r="M204">
        <v>37</v>
      </c>
      <c r="N204">
        <v>37</v>
      </c>
      <c r="O204">
        <v>37</v>
      </c>
      <c r="P204">
        <v>37</v>
      </c>
      <c r="Q204">
        <v>37</v>
      </c>
      <c r="R204">
        <v>37</v>
      </c>
      <c r="S204">
        <v>37</v>
      </c>
      <c r="T204">
        <v>37</v>
      </c>
      <c r="U204">
        <v>37</v>
      </c>
      <c r="V204">
        <v>37</v>
      </c>
      <c r="W204">
        <v>37</v>
      </c>
      <c r="X204">
        <v>37</v>
      </c>
      <c r="Y204">
        <v>38</v>
      </c>
      <c r="Z204">
        <v>37</v>
      </c>
      <c r="AA204">
        <v>37</v>
      </c>
      <c r="AB204">
        <v>37</v>
      </c>
      <c r="AC204">
        <v>37</v>
      </c>
      <c r="AD204">
        <v>37</v>
      </c>
      <c r="AE204">
        <v>37</v>
      </c>
      <c r="AF204">
        <v>37</v>
      </c>
      <c r="AG204">
        <v>37</v>
      </c>
      <c r="AH204">
        <v>37</v>
      </c>
      <c r="AI204">
        <v>37</v>
      </c>
      <c r="AJ204">
        <v>38</v>
      </c>
      <c r="AK204">
        <v>37</v>
      </c>
      <c r="AL204">
        <v>37</v>
      </c>
      <c r="AM204">
        <v>37</v>
      </c>
      <c r="AN204">
        <v>37</v>
      </c>
      <c r="AO204">
        <v>37</v>
      </c>
      <c r="AP204">
        <v>37</v>
      </c>
      <c r="AQ204">
        <v>37</v>
      </c>
      <c r="AR204">
        <v>37</v>
      </c>
      <c r="AS204">
        <v>37</v>
      </c>
      <c r="AT204">
        <v>37</v>
      </c>
      <c r="AU204">
        <v>37</v>
      </c>
      <c r="AV204">
        <v>37</v>
      </c>
      <c r="AW204">
        <v>37</v>
      </c>
      <c r="AX204">
        <v>37</v>
      </c>
    </row>
    <row r="205" spans="1:50" x14ac:dyDescent="0.25">
      <c r="A205">
        <v>5</v>
      </c>
      <c r="B205" t="s">
        <v>386</v>
      </c>
      <c r="C205">
        <v>50</v>
      </c>
      <c r="D205" t="s">
        <v>387</v>
      </c>
      <c r="E205">
        <v>3</v>
      </c>
      <c r="F205" t="s">
        <v>240</v>
      </c>
      <c r="G205">
        <v>100</v>
      </c>
      <c r="H205">
        <v>108</v>
      </c>
      <c r="I205">
        <v>93</v>
      </c>
      <c r="J205">
        <v>116</v>
      </c>
      <c r="K205">
        <v>126</v>
      </c>
      <c r="L205">
        <v>95</v>
      </c>
      <c r="M205">
        <v>109</v>
      </c>
      <c r="N205">
        <v>93</v>
      </c>
      <c r="O205">
        <v>92</v>
      </c>
      <c r="P205">
        <v>102</v>
      </c>
      <c r="Q205">
        <v>91</v>
      </c>
      <c r="R205">
        <v>113</v>
      </c>
      <c r="S205">
        <v>95</v>
      </c>
      <c r="T205">
        <v>104</v>
      </c>
      <c r="U205">
        <v>79</v>
      </c>
      <c r="V205">
        <v>79</v>
      </c>
      <c r="W205">
        <v>97</v>
      </c>
      <c r="X205">
        <v>79</v>
      </c>
      <c r="Y205">
        <v>86</v>
      </c>
      <c r="Z205">
        <v>106</v>
      </c>
      <c r="AA205">
        <v>96</v>
      </c>
      <c r="AB205">
        <v>86</v>
      </c>
      <c r="AC205">
        <v>91</v>
      </c>
      <c r="AD205">
        <v>97</v>
      </c>
      <c r="AE205">
        <v>101</v>
      </c>
      <c r="AF205">
        <v>97</v>
      </c>
      <c r="AG205">
        <v>97</v>
      </c>
      <c r="AH205">
        <v>99</v>
      </c>
      <c r="AI205">
        <v>105</v>
      </c>
      <c r="AJ205">
        <v>114</v>
      </c>
      <c r="AK205">
        <v>105</v>
      </c>
      <c r="AL205">
        <v>96</v>
      </c>
      <c r="AM205">
        <v>85</v>
      </c>
      <c r="AN205">
        <v>132</v>
      </c>
      <c r="AO205">
        <v>86</v>
      </c>
      <c r="AP205">
        <v>93</v>
      </c>
      <c r="AQ205">
        <v>86</v>
      </c>
      <c r="AR205">
        <v>84</v>
      </c>
      <c r="AS205">
        <v>111</v>
      </c>
      <c r="AT205">
        <v>94</v>
      </c>
      <c r="AU205">
        <v>109</v>
      </c>
      <c r="AV205">
        <v>85</v>
      </c>
      <c r="AW205">
        <v>103</v>
      </c>
      <c r="AX205">
        <v>94</v>
      </c>
    </row>
    <row r="206" spans="1:50" x14ac:dyDescent="0.25">
      <c r="A206">
        <v>1</v>
      </c>
      <c r="B206" t="s">
        <v>97</v>
      </c>
      <c r="C206">
        <v>11</v>
      </c>
      <c r="D206" t="s">
        <v>97</v>
      </c>
      <c r="E206">
        <v>1</v>
      </c>
      <c r="F206" t="s">
        <v>98</v>
      </c>
      <c r="G206">
        <v>56</v>
      </c>
      <c r="H206">
        <v>55</v>
      </c>
      <c r="I206">
        <v>57</v>
      </c>
      <c r="J206">
        <v>55</v>
      </c>
      <c r="K206">
        <v>56</v>
      </c>
      <c r="L206">
        <v>56</v>
      </c>
      <c r="M206">
        <v>55</v>
      </c>
      <c r="N206">
        <v>59</v>
      </c>
      <c r="O206">
        <v>55</v>
      </c>
      <c r="P206">
        <v>57</v>
      </c>
      <c r="Q206">
        <v>56</v>
      </c>
      <c r="R206">
        <v>55</v>
      </c>
      <c r="S206">
        <v>60</v>
      </c>
      <c r="T206">
        <v>56</v>
      </c>
      <c r="U206">
        <v>57</v>
      </c>
      <c r="V206">
        <v>55</v>
      </c>
      <c r="W206">
        <v>59</v>
      </c>
      <c r="X206">
        <v>56</v>
      </c>
      <c r="Y206">
        <v>56</v>
      </c>
      <c r="Z206">
        <v>57</v>
      </c>
      <c r="AA206">
        <v>56</v>
      </c>
      <c r="AB206">
        <v>55</v>
      </c>
      <c r="AC206">
        <v>55</v>
      </c>
      <c r="AD206">
        <v>55</v>
      </c>
      <c r="AE206">
        <v>55</v>
      </c>
      <c r="AF206">
        <v>55</v>
      </c>
      <c r="AG206">
        <v>57</v>
      </c>
      <c r="AH206">
        <v>55</v>
      </c>
      <c r="AI206">
        <v>58</v>
      </c>
      <c r="AJ206">
        <v>56</v>
      </c>
      <c r="AK206">
        <v>56</v>
      </c>
      <c r="AL206">
        <v>54</v>
      </c>
      <c r="AM206">
        <v>56</v>
      </c>
      <c r="AN206">
        <v>55</v>
      </c>
      <c r="AO206">
        <v>58</v>
      </c>
      <c r="AP206">
        <v>56</v>
      </c>
      <c r="AQ206">
        <v>55</v>
      </c>
      <c r="AR206">
        <v>55</v>
      </c>
      <c r="AS206">
        <v>55</v>
      </c>
      <c r="AT206">
        <v>55</v>
      </c>
      <c r="AU206">
        <v>57</v>
      </c>
      <c r="AV206">
        <v>54</v>
      </c>
      <c r="AW206">
        <v>54</v>
      </c>
      <c r="AX206">
        <v>56</v>
      </c>
    </row>
    <row r="207" spans="1:50" x14ac:dyDescent="0.25">
      <c r="A207">
        <v>1</v>
      </c>
      <c r="B207" t="s">
        <v>97</v>
      </c>
      <c r="C207">
        <v>11</v>
      </c>
      <c r="D207" t="s">
        <v>97</v>
      </c>
      <c r="E207">
        <v>1</v>
      </c>
      <c r="F207" t="s">
        <v>98</v>
      </c>
      <c r="G207">
        <v>82</v>
      </c>
      <c r="H207">
        <v>82</v>
      </c>
      <c r="I207">
        <v>81</v>
      </c>
      <c r="J207">
        <v>81</v>
      </c>
      <c r="K207">
        <v>81</v>
      </c>
      <c r="L207">
        <v>81</v>
      </c>
      <c r="M207">
        <v>81</v>
      </c>
      <c r="N207">
        <v>81</v>
      </c>
      <c r="O207">
        <v>72</v>
      </c>
      <c r="P207">
        <v>72</v>
      </c>
      <c r="Q207">
        <v>72</v>
      </c>
      <c r="R207">
        <v>73</v>
      </c>
      <c r="S207">
        <v>72</v>
      </c>
      <c r="T207">
        <v>72</v>
      </c>
      <c r="U207">
        <v>72</v>
      </c>
      <c r="V207">
        <v>72</v>
      </c>
      <c r="W207">
        <v>72</v>
      </c>
      <c r="X207">
        <v>72</v>
      </c>
      <c r="Y207">
        <v>72</v>
      </c>
      <c r="Z207">
        <v>72</v>
      </c>
      <c r="AA207">
        <v>72</v>
      </c>
      <c r="AB207">
        <v>72</v>
      </c>
      <c r="AC207">
        <v>72</v>
      </c>
      <c r="AD207">
        <v>72</v>
      </c>
      <c r="AE207">
        <v>33</v>
      </c>
      <c r="AF207">
        <v>33</v>
      </c>
      <c r="AG207">
        <v>32</v>
      </c>
      <c r="AH207">
        <v>32</v>
      </c>
      <c r="AI207">
        <v>31</v>
      </c>
      <c r="AJ207">
        <v>30</v>
      </c>
      <c r="AK207">
        <v>30</v>
      </c>
      <c r="AL207">
        <v>30</v>
      </c>
      <c r="AM207">
        <v>29</v>
      </c>
      <c r="AN207">
        <v>31</v>
      </c>
      <c r="AO207">
        <v>30</v>
      </c>
      <c r="AP207">
        <v>28</v>
      </c>
      <c r="AQ207">
        <v>27</v>
      </c>
      <c r="AR207">
        <v>31</v>
      </c>
      <c r="AS207">
        <v>32</v>
      </c>
      <c r="AT207">
        <v>35</v>
      </c>
      <c r="AU207">
        <v>36</v>
      </c>
      <c r="AV207">
        <v>34</v>
      </c>
      <c r="AW207">
        <v>34</v>
      </c>
      <c r="AX207">
        <v>35</v>
      </c>
    </row>
    <row r="208" spans="1:50" x14ac:dyDescent="0.25">
      <c r="A208">
        <v>6</v>
      </c>
      <c r="B208" t="s">
        <v>266</v>
      </c>
      <c r="C208">
        <v>70</v>
      </c>
      <c r="D208" t="s">
        <v>267</v>
      </c>
      <c r="E208">
        <v>3</v>
      </c>
      <c r="F208" t="s">
        <v>240</v>
      </c>
      <c r="G208">
        <v>34</v>
      </c>
      <c r="H208">
        <v>34</v>
      </c>
      <c r="I208">
        <v>35</v>
      </c>
      <c r="J208">
        <v>36</v>
      </c>
      <c r="K208">
        <v>35</v>
      </c>
      <c r="L208">
        <v>35</v>
      </c>
      <c r="M208">
        <v>35</v>
      </c>
      <c r="N208">
        <v>35</v>
      </c>
      <c r="O208">
        <v>35</v>
      </c>
      <c r="P208">
        <v>35</v>
      </c>
      <c r="Q208">
        <v>35</v>
      </c>
      <c r="R208">
        <v>35</v>
      </c>
      <c r="S208">
        <v>35</v>
      </c>
      <c r="T208">
        <v>35</v>
      </c>
      <c r="U208">
        <v>35</v>
      </c>
      <c r="V208">
        <v>35</v>
      </c>
      <c r="W208">
        <v>35</v>
      </c>
      <c r="X208">
        <v>35</v>
      </c>
      <c r="Y208">
        <v>35</v>
      </c>
      <c r="Z208">
        <v>35</v>
      </c>
      <c r="AA208">
        <v>35</v>
      </c>
      <c r="AB208">
        <v>35</v>
      </c>
      <c r="AC208">
        <v>35</v>
      </c>
      <c r="AD208">
        <v>35</v>
      </c>
      <c r="AE208">
        <v>36</v>
      </c>
      <c r="AF208">
        <v>35</v>
      </c>
      <c r="AG208">
        <v>35</v>
      </c>
      <c r="AH208">
        <v>36</v>
      </c>
      <c r="AI208">
        <v>33</v>
      </c>
      <c r="AJ208">
        <v>36</v>
      </c>
      <c r="AK208">
        <v>39</v>
      </c>
      <c r="AL208">
        <v>39</v>
      </c>
      <c r="AM208">
        <v>39</v>
      </c>
      <c r="AN208">
        <v>39</v>
      </c>
      <c r="AO208">
        <v>39</v>
      </c>
      <c r="AP208">
        <v>39</v>
      </c>
      <c r="AQ208">
        <v>39</v>
      </c>
      <c r="AR208">
        <v>30</v>
      </c>
      <c r="AS208">
        <v>30</v>
      </c>
      <c r="AT208">
        <v>30</v>
      </c>
      <c r="AU208">
        <v>30</v>
      </c>
      <c r="AV208">
        <v>31</v>
      </c>
      <c r="AW208">
        <v>31</v>
      </c>
      <c r="AX208">
        <v>31</v>
      </c>
    </row>
    <row r="209" spans="1:50" x14ac:dyDescent="0.25">
      <c r="A209">
        <v>1</v>
      </c>
      <c r="B209" t="s">
        <v>97</v>
      </c>
      <c r="C209">
        <v>11</v>
      </c>
      <c r="D209" t="s">
        <v>97</v>
      </c>
      <c r="E209">
        <v>1</v>
      </c>
      <c r="F209" t="s">
        <v>98</v>
      </c>
      <c r="G209">
        <v>39</v>
      </c>
      <c r="H209">
        <v>39</v>
      </c>
      <c r="I209">
        <v>39</v>
      </c>
      <c r="J209">
        <v>39</v>
      </c>
      <c r="K209">
        <v>39</v>
      </c>
      <c r="L209">
        <v>39</v>
      </c>
      <c r="M209">
        <v>39</v>
      </c>
      <c r="N209">
        <v>39</v>
      </c>
      <c r="O209">
        <v>39</v>
      </c>
      <c r="P209">
        <v>39</v>
      </c>
      <c r="Q209">
        <v>39</v>
      </c>
      <c r="R209">
        <v>39</v>
      </c>
      <c r="S209">
        <v>39</v>
      </c>
      <c r="T209">
        <v>39</v>
      </c>
      <c r="U209">
        <v>39</v>
      </c>
      <c r="V209">
        <v>39</v>
      </c>
      <c r="W209">
        <v>39</v>
      </c>
      <c r="X209">
        <v>39</v>
      </c>
      <c r="Y209">
        <v>39</v>
      </c>
      <c r="Z209">
        <v>39</v>
      </c>
      <c r="AA209">
        <v>39</v>
      </c>
      <c r="AB209">
        <v>39</v>
      </c>
      <c r="AC209">
        <v>39</v>
      </c>
      <c r="AD209">
        <v>39</v>
      </c>
      <c r="AE209">
        <v>39</v>
      </c>
      <c r="AF209">
        <v>39</v>
      </c>
      <c r="AG209">
        <v>39</v>
      </c>
      <c r="AH209">
        <v>39</v>
      </c>
      <c r="AI209">
        <v>39</v>
      </c>
      <c r="AJ209">
        <v>39</v>
      </c>
      <c r="AK209">
        <v>39</v>
      </c>
      <c r="AL209">
        <v>39</v>
      </c>
      <c r="AM209">
        <v>39</v>
      </c>
      <c r="AN209">
        <v>39</v>
      </c>
      <c r="AO209">
        <v>39</v>
      </c>
      <c r="AP209">
        <v>39</v>
      </c>
      <c r="AQ209">
        <v>39</v>
      </c>
      <c r="AR209">
        <v>39</v>
      </c>
      <c r="AS209">
        <v>39</v>
      </c>
      <c r="AT209">
        <v>39</v>
      </c>
      <c r="AU209">
        <v>39</v>
      </c>
      <c r="AV209">
        <v>39</v>
      </c>
      <c r="AW209">
        <v>39</v>
      </c>
      <c r="AX209">
        <v>39</v>
      </c>
    </row>
    <row r="210" spans="1:50" x14ac:dyDescent="0.25">
      <c r="A210">
        <v>1</v>
      </c>
      <c r="B210" t="s">
        <v>97</v>
      </c>
      <c r="C210">
        <v>11</v>
      </c>
      <c r="D210" t="s">
        <v>97</v>
      </c>
      <c r="E210">
        <v>1</v>
      </c>
      <c r="F210" t="s">
        <v>98</v>
      </c>
      <c r="G210">
        <v>40</v>
      </c>
      <c r="H210">
        <v>40</v>
      </c>
      <c r="I210">
        <v>40</v>
      </c>
      <c r="J210">
        <v>40</v>
      </c>
      <c r="K210">
        <v>40</v>
      </c>
      <c r="L210">
        <v>40</v>
      </c>
      <c r="M210">
        <v>40</v>
      </c>
      <c r="N210">
        <v>40</v>
      </c>
      <c r="O210">
        <v>40</v>
      </c>
      <c r="P210">
        <v>40</v>
      </c>
      <c r="Q210">
        <v>40</v>
      </c>
      <c r="R210">
        <v>40</v>
      </c>
      <c r="S210">
        <v>40</v>
      </c>
      <c r="T210">
        <v>40</v>
      </c>
      <c r="U210">
        <v>40</v>
      </c>
      <c r="V210">
        <v>40</v>
      </c>
      <c r="W210">
        <v>40</v>
      </c>
      <c r="X210">
        <v>40</v>
      </c>
      <c r="Y210">
        <v>40</v>
      </c>
      <c r="Z210">
        <v>40</v>
      </c>
      <c r="AA210">
        <v>40</v>
      </c>
      <c r="AB210">
        <v>40</v>
      </c>
      <c r="AC210">
        <v>41</v>
      </c>
      <c r="AD210">
        <v>40</v>
      </c>
      <c r="AE210">
        <v>40</v>
      </c>
      <c r="AF210">
        <v>40</v>
      </c>
      <c r="AG210">
        <v>42</v>
      </c>
      <c r="AH210">
        <v>43</v>
      </c>
      <c r="AI210">
        <v>43</v>
      </c>
      <c r="AJ210">
        <v>43</v>
      </c>
      <c r="AK210">
        <v>43</v>
      </c>
      <c r="AL210">
        <v>42</v>
      </c>
      <c r="AM210">
        <v>42</v>
      </c>
      <c r="AN210">
        <v>42</v>
      </c>
      <c r="AO210">
        <v>37</v>
      </c>
      <c r="AP210">
        <v>43</v>
      </c>
      <c r="AQ210">
        <v>43</v>
      </c>
      <c r="AR210">
        <v>41</v>
      </c>
      <c r="AS210">
        <v>44</v>
      </c>
      <c r="AT210">
        <v>45</v>
      </c>
      <c r="AU210">
        <v>44</v>
      </c>
      <c r="AV210">
        <v>44</v>
      </c>
      <c r="AW210">
        <v>44</v>
      </c>
      <c r="AX210">
        <v>44</v>
      </c>
    </row>
    <row r="211" spans="1:50" x14ac:dyDescent="0.25">
      <c r="A211">
        <v>1</v>
      </c>
      <c r="B211" t="s">
        <v>97</v>
      </c>
      <c r="C211">
        <v>11</v>
      </c>
      <c r="D211" t="s">
        <v>97</v>
      </c>
      <c r="E211">
        <v>1</v>
      </c>
      <c r="F211" t="s">
        <v>98</v>
      </c>
      <c r="G211">
        <v>48</v>
      </c>
      <c r="H211">
        <v>48</v>
      </c>
      <c r="I211">
        <v>48</v>
      </c>
      <c r="J211">
        <v>47</v>
      </c>
      <c r="K211">
        <v>47</v>
      </c>
      <c r="L211">
        <v>47</v>
      </c>
      <c r="M211">
        <v>47</v>
      </c>
      <c r="N211">
        <v>47</v>
      </c>
      <c r="O211">
        <v>47</v>
      </c>
      <c r="P211">
        <v>47</v>
      </c>
      <c r="Q211">
        <v>47</v>
      </c>
      <c r="R211">
        <v>47</v>
      </c>
      <c r="S211">
        <v>47</v>
      </c>
      <c r="T211">
        <v>47</v>
      </c>
      <c r="U211">
        <v>47</v>
      </c>
      <c r="V211">
        <v>47</v>
      </c>
      <c r="W211">
        <v>47</v>
      </c>
      <c r="X211">
        <v>47</v>
      </c>
      <c r="Y211">
        <v>47</v>
      </c>
      <c r="Z211">
        <v>47</v>
      </c>
      <c r="AA211">
        <v>47</v>
      </c>
      <c r="AB211">
        <v>47</v>
      </c>
      <c r="AC211">
        <v>47</v>
      </c>
      <c r="AD211">
        <v>47</v>
      </c>
      <c r="AE211">
        <v>47</v>
      </c>
      <c r="AF211">
        <v>47</v>
      </c>
      <c r="AG211">
        <v>47</v>
      </c>
      <c r="AH211">
        <v>47</v>
      </c>
      <c r="AI211">
        <v>47</v>
      </c>
      <c r="AJ211">
        <v>47</v>
      </c>
      <c r="AK211">
        <v>47</v>
      </c>
      <c r="AL211">
        <v>47</v>
      </c>
      <c r="AM211">
        <v>47</v>
      </c>
      <c r="AN211">
        <v>47</v>
      </c>
      <c r="AO211">
        <v>47</v>
      </c>
      <c r="AP211">
        <v>47</v>
      </c>
      <c r="AQ211">
        <v>47</v>
      </c>
      <c r="AR211">
        <v>47</v>
      </c>
      <c r="AS211">
        <v>47</v>
      </c>
      <c r="AT211">
        <v>47</v>
      </c>
      <c r="AU211">
        <v>47</v>
      </c>
      <c r="AV211">
        <v>47</v>
      </c>
      <c r="AW211">
        <v>47</v>
      </c>
      <c r="AX211">
        <v>47</v>
      </c>
    </row>
    <row r="212" spans="1:50" x14ac:dyDescent="0.25">
      <c r="A212">
        <v>1</v>
      </c>
      <c r="B212" t="s">
        <v>97</v>
      </c>
      <c r="C212">
        <v>11</v>
      </c>
      <c r="D212" t="s">
        <v>97</v>
      </c>
      <c r="E212">
        <v>1</v>
      </c>
      <c r="F212" t="s">
        <v>98</v>
      </c>
      <c r="G212">
        <v>38</v>
      </c>
      <c r="H212">
        <v>37</v>
      </c>
      <c r="I212">
        <v>39</v>
      </c>
      <c r="J212">
        <v>34</v>
      </c>
      <c r="K212">
        <v>32</v>
      </c>
      <c r="L212">
        <v>36</v>
      </c>
      <c r="M212">
        <v>36</v>
      </c>
      <c r="N212">
        <v>35</v>
      </c>
      <c r="O212">
        <v>45</v>
      </c>
      <c r="P212">
        <v>40</v>
      </c>
      <c r="Q212">
        <v>36</v>
      </c>
      <c r="R212">
        <v>37</v>
      </c>
      <c r="S212">
        <v>30</v>
      </c>
      <c r="T212">
        <v>34</v>
      </c>
      <c r="U212">
        <v>36</v>
      </c>
      <c r="V212">
        <v>37</v>
      </c>
      <c r="W212">
        <v>33</v>
      </c>
      <c r="X212">
        <v>33</v>
      </c>
      <c r="Y212">
        <v>36</v>
      </c>
      <c r="Z212">
        <v>28</v>
      </c>
      <c r="AA212">
        <v>38</v>
      </c>
      <c r="AB212">
        <v>37</v>
      </c>
      <c r="AC212">
        <v>33</v>
      </c>
      <c r="AD212">
        <v>32</v>
      </c>
      <c r="AE212">
        <v>26</v>
      </c>
      <c r="AF212">
        <v>28</v>
      </c>
      <c r="AG212">
        <v>30</v>
      </c>
      <c r="AH212">
        <v>28</v>
      </c>
      <c r="AI212">
        <v>28</v>
      </c>
      <c r="AJ212">
        <v>32</v>
      </c>
      <c r="AK212">
        <v>38</v>
      </c>
      <c r="AL212">
        <v>33</v>
      </c>
      <c r="AM212">
        <v>27</v>
      </c>
      <c r="AN212">
        <v>28</v>
      </c>
      <c r="AO212">
        <v>28</v>
      </c>
      <c r="AP212">
        <v>30</v>
      </c>
      <c r="AQ212">
        <v>23</v>
      </c>
      <c r="AR212">
        <v>22</v>
      </c>
      <c r="AS212">
        <v>23</v>
      </c>
      <c r="AT212">
        <v>23</v>
      </c>
      <c r="AU212">
        <v>23</v>
      </c>
      <c r="AV212">
        <v>21</v>
      </c>
      <c r="AW212">
        <v>22</v>
      </c>
      <c r="AX212">
        <v>21</v>
      </c>
    </row>
    <row r="213" spans="1:50" x14ac:dyDescent="0.25">
      <c r="A213">
        <v>1</v>
      </c>
      <c r="B213" t="s">
        <v>97</v>
      </c>
      <c r="C213">
        <v>11</v>
      </c>
      <c r="D213" t="s">
        <v>97</v>
      </c>
      <c r="E213">
        <v>1</v>
      </c>
      <c r="F213" t="s">
        <v>98</v>
      </c>
      <c r="G213">
        <v>126</v>
      </c>
      <c r="H213">
        <v>129</v>
      </c>
      <c r="I213">
        <v>128</v>
      </c>
      <c r="J213">
        <v>129</v>
      </c>
      <c r="K213">
        <v>127</v>
      </c>
      <c r="L213">
        <v>131</v>
      </c>
      <c r="M213">
        <v>127</v>
      </c>
      <c r="N213">
        <v>123</v>
      </c>
      <c r="O213">
        <v>129</v>
      </c>
      <c r="P213">
        <v>126</v>
      </c>
      <c r="Q213">
        <v>129</v>
      </c>
      <c r="R213">
        <v>126</v>
      </c>
      <c r="S213">
        <v>128</v>
      </c>
      <c r="T213">
        <v>123</v>
      </c>
      <c r="U213">
        <v>124</v>
      </c>
      <c r="V213">
        <v>125</v>
      </c>
      <c r="W213">
        <v>163</v>
      </c>
      <c r="X213">
        <v>158</v>
      </c>
      <c r="Y213">
        <v>158</v>
      </c>
      <c r="Z213">
        <v>214</v>
      </c>
      <c r="AA213">
        <v>196</v>
      </c>
      <c r="AB213">
        <v>194</v>
      </c>
      <c r="AC213">
        <v>193</v>
      </c>
      <c r="AD213">
        <v>201</v>
      </c>
      <c r="AE213">
        <v>192</v>
      </c>
      <c r="AF213">
        <v>217</v>
      </c>
      <c r="AG213">
        <v>219</v>
      </c>
      <c r="AH213">
        <v>225</v>
      </c>
      <c r="AI213">
        <v>224</v>
      </c>
      <c r="AJ213">
        <v>218</v>
      </c>
      <c r="AK213">
        <v>219</v>
      </c>
      <c r="AL213">
        <v>222</v>
      </c>
      <c r="AM213">
        <v>220</v>
      </c>
      <c r="AN213">
        <v>225</v>
      </c>
      <c r="AO213">
        <v>219</v>
      </c>
      <c r="AP213">
        <v>219</v>
      </c>
      <c r="AQ213">
        <v>221</v>
      </c>
      <c r="AR213">
        <v>221</v>
      </c>
      <c r="AS213">
        <v>222</v>
      </c>
      <c r="AT213">
        <v>218</v>
      </c>
      <c r="AU213">
        <v>218</v>
      </c>
      <c r="AV213">
        <v>220</v>
      </c>
      <c r="AW213">
        <v>219</v>
      </c>
      <c r="AX213">
        <v>218</v>
      </c>
    </row>
    <row r="214" spans="1:50" x14ac:dyDescent="0.25">
      <c r="A214">
        <v>1</v>
      </c>
      <c r="B214" t="s">
        <v>97</v>
      </c>
      <c r="C214">
        <v>11</v>
      </c>
      <c r="D214" t="s">
        <v>97</v>
      </c>
      <c r="E214">
        <v>1</v>
      </c>
      <c r="F214" t="s">
        <v>98</v>
      </c>
      <c r="G214">
        <v>12</v>
      </c>
      <c r="H214">
        <v>12</v>
      </c>
      <c r="I214">
        <v>12</v>
      </c>
      <c r="J214">
        <v>12</v>
      </c>
      <c r="K214">
        <v>13</v>
      </c>
      <c r="L214">
        <v>13</v>
      </c>
      <c r="M214">
        <v>13</v>
      </c>
      <c r="N214">
        <v>13</v>
      </c>
      <c r="O214">
        <v>13</v>
      </c>
      <c r="P214">
        <v>13</v>
      </c>
      <c r="Q214">
        <v>13</v>
      </c>
      <c r="R214">
        <v>13</v>
      </c>
      <c r="S214">
        <v>13</v>
      </c>
      <c r="T214">
        <v>13</v>
      </c>
      <c r="U214">
        <v>13</v>
      </c>
      <c r="V214">
        <v>13</v>
      </c>
      <c r="W214">
        <v>13</v>
      </c>
      <c r="X214">
        <v>13</v>
      </c>
      <c r="Y214">
        <v>13</v>
      </c>
      <c r="Z214">
        <v>13</v>
      </c>
      <c r="AA214">
        <v>13</v>
      </c>
      <c r="AB214">
        <v>13</v>
      </c>
      <c r="AC214">
        <v>13</v>
      </c>
      <c r="AD214">
        <v>13</v>
      </c>
      <c r="AE214">
        <v>13</v>
      </c>
      <c r="AF214">
        <v>13</v>
      </c>
      <c r="AG214">
        <v>13</v>
      </c>
      <c r="AH214">
        <v>13</v>
      </c>
      <c r="AI214">
        <v>13</v>
      </c>
      <c r="AJ214">
        <v>13</v>
      </c>
      <c r="AK214">
        <v>13</v>
      </c>
      <c r="AL214">
        <v>13</v>
      </c>
      <c r="AM214">
        <v>13</v>
      </c>
      <c r="AN214">
        <v>13</v>
      </c>
      <c r="AO214">
        <v>13</v>
      </c>
      <c r="AP214">
        <v>13</v>
      </c>
      <c r="AQ214">
        <v>13</v>
      </c>
      <c r="AR214">
        <v>13</v>
      </c>
      <c r="AS214">
        <v>13</v>
      </c>
      <c r="AT214">
        <v>13</v>
      </c>
      <c r="AU214">
        <v>13</v>
      </c>
      <c r="AV214">
        <v>13</v>
      </c>
      <c r="AW214">
        <v>13</v>
      </c>
      <c r="AX214">
        <v>13</v>
      </c>
    </row>
    <row r="215" spans="1:50" x14ac:dyDescent="0.25">
      <c r="A215">
        <v>1</v>
      </c>
      <c r="B215" t="s">
        <v>97</v>
      </c>
      <c r="C215">
        <v>11</v>
      </c>
      <c r="D215" t="s">
        <v>97</v>
      </c>
      <c r="E215">
        <v>1</v>
      </c>
      <c r="F215" t="s">
        <v>98</v>
      </c>
      <c r="G215">
        <v>54</v>
      </c>
      <c r="H215">
        <v>54</v>
      </c>
      <c r="I215">
        <v>54</v>
      </c>
      <c r="J215">
        <v>54</v>
      </c>
      <c r="K215">
        <v>54</v>
      </c>
      <c r="L215">
        <v>54</v>
      </c>
      <c r="M215">
        <v>54</v>
      </c>
      <c r="N215">
        <v>54</v>
      </c>
      <c r="O215">
        <v>53</v>
      </c>
      <c r="P215">
        <v>53</v>
      </c>
      <c r="Q215">
        <v>53</v>
      </c>
      <c r="R215">
        <v>53</v>
      </c>
      <c r="S215">
        <v>53</v>
      </c>
      <c r="T215">
        <v>53</v>
      </c>
      <c r="U215">
        <v>53</v>
      </c>
      <c r="V215">
        <v>53</v>
      </c>
      <c r="W215">
        <v>53</v>
      </c>
      <c r="X215">
        <v>53</v>
      </c>
      <c r="Y215">
        <v>53</v>
      </c>
      <c r="Z215">
        <v>53</v>
      </c>
      <c r="AA215">
        <v>53</v>
      </c>
      <c r="AB215">
        <v>53</v>
      </c>
      <c r="AC215">
        <v>53</v>
      </c>
      <c r="AD215">
        <v>53</v>
      </c>
      <c r="AE215">
        <v>53</v>
      </c>
      <c r="AF215">
        <v>53</v>
      </c>
      <c r="AG215">
        <v>53</v>
      </c>
      <c r="AH215">
        <v>53</v>
      </c>
      <c r="AI215">
        <v>53</v>
      </c>
      <c r="AJ215">
        <v>53</v>
      </c>
      <c r="AK215">
        <v>53</v>
      </c>
      <c r="AL215">
        <v>53</v>
      </c>
      <c r="AM215">
        <v>53</v>
      </c>
      <c r="AN215">
        <v>53</v>
      </c>
      <c r="AO215">
        <v>53</v>
      </c>
      <c r="AP215">
        <v>53</v>
      </c>
      <c r="AQ215">
        <v>53</v>
      </c>
      <c r="AR215">
        <v>53</v>
      </c>
      <c r="AS215">
        <v>53</v>
      </c>
      <c r="AT215">
        <v>53</v>
      </c>
      <c r="AU215">
        <v>53</v>
      </c>
      <c r="AV215">
        <v>53</v>
      </c>
      <c r="AW215">
        <v>53</v>
      </c>
      <c r="AX215">
        <v>53</v>
      </c>
    </row>
    <row r="216" spans="1:50" x14ac:dyDescent="0.25">
      <c r="A216">
        <v>1</v>
      </c>
      <c r="B216" t="s">
        <v>97</v>
      </c>
      <c r="C216">
        <v>11</v>
      </c>
      <c r="D216" t="s">
        <v>97</v>
      </c>
      <c r="E216">
        <v>1</v>
      </c>
      <c r="F216" t="s">
        <v>98</v>
      </c>
      <c r="G216">
        <v>15</v>
      </c>
      <c r="H216">
        <v>15</v>
      </c>
      <c r="I216">
        <v>15</v>
      </c>
      <c r="J216">
        <v>15</v>
      </c>
      <c r="K216">
        <v>15</v>
      </c>
      <c r="L216">
        <v>15</v>
      </c>
      <c r="M216">
        <v>15</v>
      </c>
      <c r="N216">
        <v>15</v>
      </c>
      <c r="O216">
        <v>15</v>
      </c>
      <c r="P216">
        <v>15</v>
      </c>
      <c r="Q216">
        <v>16</v>
      </c>
      <c r="R216">
        <v>16</v>
      </c>
      <c r="S216">
        <v>16</v>
      </c>
      <c r="T216">
        <v>15</v>
      </c>
      <c r="U216">
        <v>15</v>
      </c>
      <c r="V216">
        <v>16</v>
      </c>
      <c r="W216">
        <v>16</v>
      </c>
      <c r="X216">
        <v>15</v>
      </c>
      <c r="Y216">
        <v>15</v>
      </c>
      <c r="Z216">
        <v>15</v>
      </c>
      <c r="AA216">
        <v>15</v>
      </c>
      <c r="AB216">
        <v>15</v>
      </c>
      <c r="AC216">
        <v>15</v>
      </c>
      <c r="AD216">
        <v>15</v>
      </c>
      <c r="AE216">
        <v>15</v>
      </c>
      <c r="AF216">
        <v>15</v>
      </c>
      <c r="AG216">
        <v>15</v>
      </c>
      <c r="AH216">
        <v>15</v>
      </c>
      <c r="AI216">
        <v>15</v>
      </c>
      <c r="AJ216">
        <v>15</v>
      </c>
      <c r="AK216">
        <v>15</v>
      </c>
      <c r="AL216">
        <v>15</v>
      </c>
      <c r="AM216">
        <v>15</v>
      </c>
      <c r="AN216">
        <v>15</v>
      </c>
      <c r="AO216">
        <v>16</v>
      </c>
      <c r="AP216">
        <v>15</v>
      </c>
      <c r="AQ216">
        <v>15</v>
      </c>
      <c r="AR216">
        <v>15</v>
      </c>
      <c r="AS216">
        <v>15</v>
      </c>
      <c r="AT216">
        <v>16</v>
      </c>
      <c r="AU216">
        <v>16</v>
      </c>
      <c r="AV216">
        <v>16</v>
      </c>
      <c r="AW216">
        <v>17</v>
      </c>
      <c r="AX216">
        <v>18</v>
      </c>
    </row>
    <row r="217" spans="1:50" x14ac:dyDescent="0.25">
      <c r="A217">
        <v>1</v>
      </c>
      <c r="B217" t="s">
        <v>97</v>
      </c>
      <c r="C217">
        <v>11</v>
      </c>
      <c r="D217" t="s">
        <v>97</v>
      </c>
      <c r="E217">
        <v>1</v>
      </c>
      <c r="F217" t="s">
        <v>98</v>
      </c>
      <c r="G217">
        <v>18</v>
      </c>
      <c r="H217">
        <v>18</v>
      </c>
      <c r="I217">
        <v>18</v>
      </c>
      <c r="J217">
        <v>18</v>
      </c>
      <c r="K217">
        <v>18</v>
      </c>
      <c r="L217">
        <v>18</v>
      </c>
      <c r="M217">
        <v>18</v>
      </c>
      <c r="N217">
        <v>18</v>
      </c>
      <c r="O217">
        <v>18</v>
      </c>
      <c r="P217">
        <v>18</v>
      </c>
      <c r="Q217">
        <v>18</v>
      </c>
      <c r="R217">
        <v>18</v>
      </c>
      <c r="S217">
        <v>18</v>
      </c>
      <c r="T217">
        <v>18</v>
      </c>
      <c r="U217">
        <v>18</v>
      </c>
      <c r="V217">
        <v>18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</row>
    <row r="218" spans="1:50" x14ac:dyDescent="0.25">
      <c r="A218">
        <v>1</v>
      </c>
      <c r="B218" t="s">
        <v>97</v>
      </c>
      <c r="C218">
        <v>11</v>
      </c>
      <c r="D218" t="s">
        <v>97</v>
      </c>
      <c r="E218">
        <v>1</v>
      </c>
      <c r="F218" t="s">
        <v>98</v>
      </c>
      <c r="G218">
        <v>79</v>
      </c>
      <c r="H218">
        <v>71</v>
      </c>
      <c r="I218">
        <v>77</v>
      </c>
      <c r="J218">
        <v>73</v>
      </c>
      <c r="K218">
        <v>73</v>
      </c>
      <c r="L218">
        <v>72</v>
      </c>
      <c r="M218">
        <v>79</v>
      </c>
      <c r="N218">
        <v>87</v>
      </c>
      <c r="O218">
        <v>73</v>
      </c>
      <c r="P218">
        <v>73</v>
      </c>
      <c r="Q218">
        <v>79</v>
      </c>
      <c r="R218">
        <v>79</v>
      </c>
      <c r="S218">
        <v>84</v>
      </c>
      <c r="T218">
        <v>90</v>
      </c>
      <c r="U218">
        <v>95</v>
      </c>
      <c r="V218">
        <v>83</v>
      </c>
      <c r="W218">
        <v>75</v>
      </c>
      <c r="X218">
        <v>80</v>
      </c>
      <c r="Y218">
        <v>76</v>
      </c>
      <c r="Z218">
        <v>78</v>
      </c>
      <c r="AA218">
        <v>80</v>
      </c>
      <c r="AB218">
        <v>77</v>
      </c>
      <c r="AC218">
        <v>82</v>
      </c>
      <c r="AD218">
        <v>81</v>
      </c>
      <c r="AE218">
        <v>72</v>
      </c>
      <c r="AF218">
        <v>79</v>
      </c>
      <c r="AG218">
        <v>88</v>
      </c>
      <c r="AH218">
        <v>71</v>
      </c>
      <c r="AI218">
        <v>71</v>
      </c>
      <c r="AJ218">
        <v>78</v>
      </c>
      <c r="AK218">
        <v>73</v>
      </c>
      <c r="AL218">
        <v>77</v>
      </c>
      <c r="AM218">
        <v>60</v>
      </c>
      <c r="AN218">
        <v>65</v>
      </c>
      <c r="AO218">
        <v>68</v>
      </c>
      <c r="AP218">
        <v>72</v>
      </c>
      <c r="AQ218">
        <v>74</v>
      </c>
      <c r="AR218">
        <v>74</v>
      </c>
      <c r="AS218">
        <v>67</v>
      </c>
      <c r="AT218">
        <v>70</v>
      </c>
      <c r="AU218">
        <v>65</v>
      </c>
      <c r="AV218">
        <v>69</v>
      </c>
      <c r="AW218">
        <v>72</v>
      </c>
      <c r="AX218">
        <v>79</v>
      </c>
    </row>
    <row r="219" spans="1:50" x14ac:dyDescent="0.25">
      <c r="A219">
        <v>1</v>
      </c>
      <c r="B219" t="s">
        <v>97</v>
      </c>
      <c r="C219">
        <v>11</v>
      </c>
      <c r="D219" t="s">
        <v>97</v>
      </c>
      <c r="E219">
        <v>1</v>
      </c>
      <c r="F219" t="s">
        <v>98</v>
      </c>
      <c r="G219">
        <v>100</v>
      </c>
      <c r="H219">
        <v>100</v>
      </c>
      <c r="I219">
        <v>100</v>
      </c>
      <c r="J219">
        <v>100</v>
      </c>
      <c r="K219">
        <v>100</v>
      </c>
      <c r="L219">
        <v>101</v>
      </c>
      <c r="M219">
        <v>101</v>
      </c>
      <c r="N219">
        <v>101</v>
      </c>
      <c r="O219">
        <v>100</v>
      </c>
      <c r="P219">
        <v>100</v>
      </c>
      <c r="Q219">
        <v>100</v>
      </c>
      <c r="R219">
        <v>100</v>
      </c>
      <c r="S219">
        <v>100</v>
      </c>
      <c r="T219">
        <v>100</v>
      </c>
      <c r="U219">
        <v>100</v>
      </c>
      <c r="V219">
        <v>100</v>
      </c>
      <c r="W219">
        <v>87</v>
      </c>
      <c r="X219">
        <v>87</v>
      </c>
      <c r="Y219">
        <v>88</v>
      </c>
      <c r="Z219">
        <v>87</v>
      </c>
      <c r="AA219">
        <v>87</v>
      </c>
      <c r="AB219">
        <v>87</v>
      </c>
      <c r="AC219">
        <v>87</v>
      </c>
      <c r="AD219">
        <v>87</v>
      </c>
      <c r="AE219">
        <v>87</v>
      </c>
      <c r="AF219">
        <v>87</v>
      </c>
      <c r="AG219">
        <v>87</v>
      </c>
      <c r="AH219">
        <v>98</v>
      </c>
      <c r="AI219">
        <v>98</v>
      </c>
      <c r="AJ219">
        <v>98</v>
      </c>
      <c r="AK219">
        <v>98</v>
      </c>
      <c r="AL219">
        <v>98</v>
      </c>
      <c r="AM219">
        <v>98</v>
      </c>
      <c r="AN219">
        <v>96</v>
      </c>
      <c r="AO219">
        <v>96</v>
      </c>
      <c r="AP219">
        <v>97</v>
      </c>
      <c r="AQ219">
        <v>97</v>
      </c>
      <c r="AR219">
        <v>91</v>
      </c>
      <c r="AS219">
        <v>91</v>
      </c>
      <c r="AT219">
        <v>91</v>
      </c>
      <c r="AU219">
        <v>90</v>
      </c>
      <c r="AV219">
        <v>90</v>
      </c>
      <c r="AW219">
        <v>90</v>
      </c>
      <c r="AX219">
        <v>92</v>
      </c>
    </row>
    <row r="220" spans="1:50" x14ac:dyDescent="0.25">
      <c r="A220">
        <v>1</v>
      </c>
      <c r="B220" t="s">
        <v>97</v>
      </c>
      <c r="C220">
        <v>11</v>
      </c>
      <c r="D220" t="s">
        <v>97</v>
      </c>
      <c r="E220">
        <v>1</v>
      </c>
      <c r="F220" t="s">
        <v>98</v>
      </c>
      <c r="G220">
        <v>50</v>
      </c>
      <c r="H220">
        <v>50</v>
      </c>
      <c r="I220">
        <v>49</v>
      </c>
      <c r="J220">
        <v>50</v>
      </c>
      <c r="K220">
        <v>50</v>
      </c>
      <c r="L220">
        <v>49</v>
      </c>
      <c r="M220">
        <v>50</v>
      </c>
      <c r="N220">
        <v>50</v>
      </c>
      <c r="O220">
        <v>50</v>
      </c>
      <c r="P220">
        <v>50</v>
      </c>
      <c r="Q220">
        <v>50</v>
      </c>
      <c r="R220">
        <v>37</v>
      </c>
      <c r="S220">
        <v>37</v>
      </c>
      <c r="T220">
        <v>36</v>
      </c>
      <c r="U220">
        <v>37</v>
      </c>
      <c r="V220">
        <v>37</v>
      </c>
      <c r="W220">
        <v>35</v>
      </c>
      <c r="X220">
        <v>37</v>
      </c>
      <c r="Y220">
        <v>37</v>
      </c>
      <c r="Z220">
        <v>36</v>
      </c>
      <c r="AA220">
        <v>37</v>
      </c>
      <c r="AB220">
        <v>35</v>
      </c>
      <c r="AC220">
        <v>37</v>
      </c>
      <c r="AD220">
        <v>37</v>
      </c>
      <c r="AE220">
        <v>37</v>
      </c>
      <c r="AF220">
        <v>37</v>
      </c>
      <c r="AG220">
        <v>37</v>
      </c>
      <c r="AH220">
        <v>37</v>
      </c>
      <c r="AI220">
        <v>35</v>
      </c>
      <c r="AJ220">
        <v>25</v>
      </c>
      <c r="AK220">
        <v>25</v>
      </c>
      <c r="AL220">
        <v>37</v>
      </c>
      <c r="AM220">
        <v>25</v>
      </c>
      <c r="AN220">
        <v>25</v>
      </c>
      <c r="AO220">
        <v>23</v>
      </c>
      <c r="AP220">
        <v>23</v>
      </c>
      <c r="AQ220">
        <v>23</v>
      </c>
      <c r="AR220">
        <v>23</v>
      </c>
      <c r="AS220">
        <v>35</v>
      </c>
      <c r="AT220">
        <v>35</v>
      </c>
      <c r="AU220">
        <v>35</v>
      </c>
      <c r="AV220">
        <v>35</v>
      </c>
      <c r="AW220">
        <v>35</v>
      </c>
      <c r="AX220">
        <v>35</v>
      </c>
    </row>
    <row r="221" spans="1:50" x14ac:dyDescent="0.25">
      <c r="A221">
        <v>1</v>
      </c>
      <c r="B221" t="s">
        <v>97</v>
      </c>
      <c r="C221">
        <v>11</v>
      </c>
      <c r="D221" t="s">
        <v>97</v>
      </c>
      <c r="E221">
        <v>1</v>
      </c>
      <c r="F221" t="s">
        <v>98</v>
      </c>
      <c r="G221">
        <v>95</v>
      </c>
      <c r="H221">
        <v>95</v>
      </c>
      <c r="I221">
        <v>96</v>
      </c>
      <c r="J221">
        <v>95</v>
      </c>
      <c r="K221">
        <v>95</v>
      </c>
      <c r="L221">
        <v>95</v>
      </c>
      <c r="M221">
        <v>95</v>
      </c>
      <c r="N221">
        <v>95</v>
      </c>
      <c r="O221">
        <v>95</v>
      </c>
      <c r="P221">
        <v>95</v>
      </c>
      <c r="Q221">
        <v>95</v>
      </c>
      <c r="R221">
        <v>95</v>
      </c>
      <c r="S221">
        <v>95</v>
      </c>
      <c r="T221">
        <v>95</v>
      </c>
      <c r="U221">
        <v>95</v>
      </c>
      <c r="V221">
        <v>95</v>
      </c>
      <c r="W221">
        <v>95</v>
      </c>
      <c r="X221">
        <v>95</v>
      </c>
      <c r="Y221">
        <v>95</v>
      </c>
      <c r="Z221">
        <v>95</v>
      </c>
      <c r="AA221">
        <v>95</v>
      </c>
      <c r="AB221">
        <v>95</v>
      </c>
      <c r="AC221">
        <v>95</v>
      </c>
      <c r="AD221">
        <v>95</v>
      </c>
      <c r="AE221">
        <v>95</v>
      </c>
      <c r="AF221">
        <v>95</v>
      </c>
      <c r="AG221">
        <v>95</v>
      </c>
      <c r="AH221">
        <v>95</v>
      </c>
      <c r="AI221">
        <v>95</v>
      </c>
      <c r="AJ221">
        <v>95</v>
      </c>
      <c r="AK221">
        <v>95</v>
      </c>
      <c r="AL221">
        <v>95</v>
      </c>
      <c r="AM221">
        <v>95</v>
      </c>
      <c r="AN221">
        <v>95</v>
      </c>
      <c r="AO221">
        <v>95</v>
      </c>
      <c r="AP221">
        <v>95</v>
      </c>
      <c r="AQ221">
        <v>95</v>
      </c>
      <c r="AR221">
        <v>95</v>
      </c>
      <c r="AS221">
        <v>95</v>
      </c>
      <c r="AT221">
        <v>95</v>
      </c>
      <c r="AU221">
        <v>95</v>
      </c>
      <c r="AV221">
        <v>95</v>
      </c>
      <c r="AW221">
        <v>108</v>
      </c>
      <c r="AX221">
        <v>108</v>
      </c>
    </row>
    <row r="222" spans="1:50" x14ac:dyDescent="0.25">
      <c r="A222">
        <v>1</v>
      </c>
      <c r="B222" t="s">
        <v>97</v>
      </c>
      <c r="C222">
        <v>11</v>
      </c>
      <c r="D222" t="s">
        <v>97</v>
      </c>
      <c r="E222">
        <v>1</v>
      </c>
      <c r="F222" t="s">
        <v>98</v>
      </c>
      <c r="G222">
        <v>24</v>
      </c>
      <c r="H222">
        <v>27</v>
      </c>
      <c r="I222">
        <v>27</v>
      </c>
      <c r="J222">
        <v>27</v>
      </c>
      <c r="K222">
        <v>27</v>
      </c>
      <c r="L222">
        <v>27</v>
      </c>
      <c r="M222">
        <v>27</v>
      </c>
      <c r="N222">
        <v>27</v>
      </c>
      <c r="O222">
        <v>27</v>
      </c>
      <c r="P222">
        <v>27</v>
      </c>
      <c r="Q222">
        <v>27</v>
      </c>
      <c r="R222">
        <v>27</v>
      </c>
      <c r="S222">
        <v>27</v>
      </c>
      <c r="T222">
        <v>27</v>
      </c>
      <c r="U222">
        <v>26</v>
      </c>
      <c r="V222">
        <v>26</v>
      </c>
      <c r="W222">
        <v>26</v>
      </c>
      <c r="X222">
        <v>26</v>
      </c>
      <c r="Y222">
        <v>26</v>
      </c>
      <c r="Z222">
        <v>26</v>
      </c>
      <c r="AA222">
        <v>26</v>
      </c>
      <c r="AB222">
        <v>26</v>
      </c>
      <c r="AC222">
        <v>26</v>
      </c>
      <c r="AD222">
        <v>26</v>
      </c>
      <c r="AE222">
        <v>26</v>
      </c>
      <c r="AF222">
        <v>26</v>
      </c>
      <c r="AG222">
        <v>26</v>
      </c>
      <c r="AH222">
        <v>26</v>
      </c>
      <c r="AI222">
        <v>26</v>
      </c>
      <c r="AJ222">
        <v>26</v>
      </c>
      <c r="AK222">
        <v>26</v>
      </c>
      <c r="AL222">
        <v>26</v>
      </c>
      <c r="AM222">
        <v>26</v>
      </c>
      <c r="AN222">
        <v>26</v>
      </c>
      <c r="AO222">
        <v>24</v>
      </c>
      <c r="AP222">
        <v>26</v>
      </c>
      <c r="AQ222">
        <v>26</v>
      </c>
      <c r="AR222">
        <v>26</v>
      </c>
      <c r="AS222">
        <v>26</v>
      </c>
      <c r="AT222">
        <v>26</v>
      </c>
      <c r="AU222">
        <v>26</v>
      </c>
      <c r="AV222">
        <v>26</v>
      </c>
      <c r="AW222">
        <v>26</v>
      </c>
      <c r="AX222">
        <v>26</v>
      </c>
    </row>
    <row r="223" spans="1:50" x14ac:dyDescent="0.25">
      <c r="A223">
        <v>13</v>
      </c>
      <c r="B223" t="s">
        <v>133</v>
      </c>
      <c r="C223">
        <v>12</v>
      </c>
      <c r="D223" t="s">
        <v>133</v>
      </c>
      <c r="E223">
        <v>1</v>
      </c>
      <c r="F223" t="s">
        <v>98</v>
      </c>
      <c r="G223">
        <v>56</v>
      </c>
      <c r="H223">
        <v>56</v>
      </c>
      <c r="I223">
        <v>56</v>
      </c>
      <c r="J223">
        <v>54</v>
      </c>
      <c r="K223">
        <v>56</v>
      </c>
      <c r="L223">
        <v>54</v>
      </c>
      <c r="M223">
        <v>54</v>
      </c>
      <c r="N223">
        <v>55</v>
      </c>
      <c r="O223">
        <v>56</v>
      </c>
      <c r="P223">
        <v>56</v>
      </c>
      <c r="Q223">
        <v>57</v>
      </c>
      <c r="R223">
        <v>58</v>
      </c>
      <c r="S223">
        <v>56</v>
      </c>
      <c r="T223">
        <v>56</v>
      </c>
      <c r="U223">
        <v>56</v>
      </c>
      <c r="V223">
        <v>56</v>
      </c>
      <c r="W223">
        <v>56</v>
      </c>
      <c r="X223">
        <v>56</v>
      </c>
      <c r="Y223">
        <v>56</v>
      </c>
      <c r="Z223">
        <v>56</v>
      </c>
      <c r="AA223">
        <v>57</v>
      </c>
      <c r="AB223">
        <v>56</v>
      </c>
      <c r="AC223">
        <v>57</v>
      </c>
      <c r="AD223">
        <v>57</v>
      </c>
      <c r="AE223">
        <v>56</v>
      </c>
      <c r="AF223">
        <v>55</v>
      </c>
      <c r="AG223">
        <v>55</v>
      </c>
      <c r="AH223">
        <v>55</v>
      </c>
      <c r="AI223">
        <v>56</v>
      </c>
      <c r="AJ223">
        <v>56</v>
      </c>
      <c r="AK223">
        <v>55</v>
      </c>
      <c r="AL223">
        <v>55</v>
      </c>
      <c r="AM223">
        <v>54</v>
      </c>
      <c r="AN223">
        <v>50</v>
      </c>
      <c r="AO223">
        <v>48</v>
      </c>
      <c r="AP223">
        <v>47</v>
      </c>
      <c r="AQ223">
        <v>47</v>
      </c>
      <c r="AR223">
        <v>43</v>
      </c>
      <c r="AS223">
        <v>43</v>
      </c>
      <c r="AT223">
        <v>41</v>
      </c>
      <c r="AU223">
        <v>37</v>
      </c>
      <c r="AV223">
        <v>41</v>
      </c>
      <c r="AW223">
        <v>39</v>
      </c>
      <c r="AX223">
        <v>41</v>
      </c>
    </row>
    <row r="224" spans="1:50" x14ac:dyDescent="0.25">
      <c r="A224">
        <v>1</v>
      </c>
      <c r="B224" t="s">
        <v>97</v>
      </c>
      <c r="C224">
        <v>11</v>
      </c>
      <c r="D224" t="s">
        <v>97</v>
      </c>
      <c r="E224">
        <v>1</v>
      </c>
      <c r="F224" t="s">
        <v>98</v>
      </c>
      <c r="G224">
        <v>27</v>
      </c>
      <c r="H224">
        <v>26</v>
      </c>
      <c r="I224">
        <v>10</v>
      </c>
      <c r="J224">
        <v>9</v>
      </c>
      <c r="K224">
        <v>26</v>
      </c>
      <c r="L224">
        <v>29</v>
      </c>
      <c r="M224">
        <v>29</v>
      </c>
      <c r="N224">
        <v>10</v>
      </c>
      <c r="O224">
        <v>10</v>
      </c>
      <c r="P224">
        <v>21</v>
      </c>
      <c r="Q224">
        <v>21</v>
      </c>
      <c r="R224">
        <v>3</v>
      </c>
      <c r="S224">
        <v>3</v>
      </c>
      <c r="T224">
        <v>22</v>
      </c>
      <c r="U224">
        <v>24</v>
      </c>
      <c r="V224">
        <v>21</v>
      </c>
      <c r="W224">
        <v>16</v>
      </c>
      <c r="X224">
        <v>16</v>
      </c>
      <c r="Y224">
        <v>14</v>
      </c>
      <c r="Z224">
        <v>13</v>
      </c>
      <c r="AA224">
        <v>6</v>
      </c>
      <c r="AB224">
        <v>5</v>
      </c>
      <c r="AC224">
        <v>4</v>
      </c>
      <c r="AD224">
        <v>4</v>
      </c>
      <c r="AE224">
        <v>5</v>
      </c>
      <c r="AF224">
        <v>4</v>
      </c>
      <c r="AG224">
        <v>3</v>
      </c>
      <c r="AH224">
        <v>4</v>
      </c>
      <c r="AI224">
        <v>3</v>
      </c>
      <c r="AJ224">
        <v>3</v>
      </c>
      <c r="AK224">
        <v>3</v>
      </c>
      <c r="AL224">
        <v>5</v>
      </c>
      <c r="AM224">
        <v>6</v>
      </c>
      <c r="AN224">
        <v>3</v>
      </c>
      <c r="AO224">
        <v>3</v>
      </c>
      <c r="AP224">
        <v>5</v>
      </c>
      <c r="AQ224">
        <v>3</v>
      </c>
      <c r="AR224">
        <v>4</v>
      </c>
      <c r="AS224">
        <v>4</v>
      </c>
      <c r="AT224">
        <v>5</v>
      </c>
      <c r="AU224">
        <v>4</v>
      </c>
      <c r="AV224">
        <v>4</v>
      </c>
      <c r="AW224">
        <v>3</v>
      </c>
      <c r="AX224">
        <v>3</v>
      </c>
    </row>
    <row r="225" spans="1:50" x14ac:dyDescent="0.25">
      <c r="A225">
        <v>1</v>
      </c>
      <c r="B225" t="s">
        <v>97</v>
      </c>
      <c r="C225">
        <v>11</v>
      </c>
      <c r="D225" t="s">
        <v>97</v>
      </c>
      <c r="E225">
        <v>1</v>
      </c>
      <c r="F225" t="s">
        <v>98</v>
      </c>
      <c r="G225">
        <v>27</v>
      </c>
      <c r="H225">
        <v>30</v>
      </c>
      <c r="I225">
        <v>33</v>
      </c>
      <c r="J225">
        <v>32</v>
      </c>
      <c r="K225">
        <v>29</v>
      </c>
      <c r="L225">
        <v>33</v>
      </c>
      <c r="M225">
        <v>33</v>
      </c>
      <c r="N225">
        <v>39</v>
      </c>
      <c r="O225">
        <v>39</v>
      </c>
      <c r="P225">
        <v>38</v>
      </c>
      <c r="Q225">
        <v>38</v>
      </c>
      <c r="R225">
        <v>37</v>
      </c>
      <c r="S225">
        <v>37</v>
      </c>
      <c r="T225">
        <v>39</v>
      </c>
      <c r="U225">
        <v>41</v>
      </c>
      <c r="V225">
        <v>41</v>
      </c>
      <c r="W225">
        <v>40</v>
      </c>
      <c r="X225">
        <v>41</v>
      </c>
      <c r="Y225">
        <v>42</v>
      </c>
      <c r="Z225">
        <v>40</v>
      </c>
      <c r="AA225">
        <v>40</v>
      </c>
      <c r="AB225">
        <v>40</v>
      </c>
      <c r="AC225">
        <v>40</v>
      </c>
      <c r="AD225">
        <v>41</v>
      </c>
      <c r="AE225">
        <v>41</v>
      </c>
      <c r="AF225">
        <v>41</v>
      </c>
      <c r="AG225">
        <v>41</v>
      </c>
      <c r="AH225">
        <v>41</v>
      </c>
      <c r="AI225">
        <v>41</v>
      </c>
      <c r="AJ225">
        <v>41</v>
      </c>
      <c r="AK225">
        <v>40</v>
      </c>
      <c r="AL225">
        <v>41</v>
      </c>
      <c r="AM225">
        <v>38</v>
      </c>
      <c r="AN225">
        <v>36</v>
      </c>
      <c r="AO225">
        <v>39</v>
      </c>
      <c r="AP225">
        <v>39</v>
      </c>
      <c r="AQ225">
        <v>0</v>
      </c>
      <c r="AR225">
        <v>32</v>
      </c>
      <c r="AS225">
        <v>24</v>
      </c>
      <c r="AT225">
        <v>24</v>
      </c>
      <c r="AU225">
        <v>24</v>
      </c>
      <c r="AV225">
        <v>24</v>
      </c>
      <c r="AW225">
        <v>24</v>
      </c>
      <c r="AX225">
        <v>24</v>
      </c>
    </row>
    <row r="226" spans="1:50" x14ac:dyDescent="0.25">
      <c r="A226">
        <v>1</v>
      </c>
      <c r="B226" t="s">
        <v>97</v>
      </c>
      <c r="C226">
        <v>11</v>
      </c>
      <c r="D226" t="s">
        <v>97</v>
      </c>
      <c r="E226">
        <v>1</v>
      </c>
      <c r="F226" t="s">
        <v>98</v>
      </c>
      <c r="G226">
        <v>67</v>
      </c>
      <c r="H226">
        <v>66</v>
      </c>
      <c r="I226">
        <v>67</v>
      </c>
      <c r="J226">
        <v>70</v>
      </c>
      <c r="K226">
        <v>71</v>
      </c>
      <c r="L226">
        <v>71</v>
      </c>
      <c r="M226">
        <v>70</v>
      </c>
      <c r="N226">
        <v>69</v>
      </c>
      <c r="O226">
        <v>69</v>
      </c>
      <c r="P226">
        <v>71</v>
      </c>
      <c r="Q226">
        <v>70</v>
      </c>
      <c r="R226">
        <v>68</v>
      </c>
      <c r="S226">
        <v>74</v>
      </c>
      <c r="T226">
        <v>68</v>
      </c>
      <c r="U226">
        <v>66</v>
      </c>
      <c r="V226">
        <v>71</v>
      </c>
      <c r="W226">
        <v>71</v>
      </c>
      <c r="X226">
        <v>78</v>
      </c>
      <c r="Y226">
        <v>72</v>
      </c>
      <c r="Z226">
        <v>79</v>
      </c>
      <c r="AA226">
        <v>72</v>
      </c>
      <c r="AB226">
        <v>72</v>
      </c>
      <c r="AC226">
        <v>70</v>
      </c>
      <c r="AD226">
        <v>59</v>
      </c>
      <c r="AE226">
        <v>63</v>
      </c>
      <c r="AF226">
        <v>52</v>
      </c>
      <c r="AG226">
        <v>62</v>
      </c>
      <c r="AH226">
        <v>60</v>
      </c>
      <c r="AI226">
        <v>60</v>
      </c>
      <c r="AJ226">
        <v>60</v>
      </c>
      <c r="AK226">
        <v>60</v>
      </c>
      <c r="AL226">
        <v>60</v>
      </c>
      <c r="AM226">
        <v>60</v>
      </c>
      <c r="AN226">
        <v>58</v>
      </c>
      <c r="AO226">
        <v>51</v>
      </c>
      <c r="AP226">
        <v>52</v>
      </c>
      <c r="AQ226">
        <v>53</v>
      </c>
      <c r="AR226">
        <v>60</v>
      </c>
      <c r="AS226">
        <v>57</v>
      </c>
      <c r="AT226">
        <v>43</v>
      </c>
      <c r="AU226">
        <v>43</v>
      </c>
      <c r="AV226">
        <v>43</v>
      </c>
      <c r="AW226">
        <v>43</v>
      </c>
      <c r="AX226">
        <v>43</v>
      </c>
    </row>
    <row r="227" spans="1:50" x14ac:dyDescent="0.25">
      <c r="A227">
        <v>13</v>
      </c>
      <c r="B227" t="s">
        <v>133</v>
      </c>
      <c r="C227">
        <v>12</v>
      </c>
      <c r="D227" t="s">
        <v>133</v>
      </c>
      <c r="E227">
        <v>1</v>
      </c>
      <c r="F227" t="s">
        <v>98</v>
      </c>
      <c r="G227">
        <v>38</v>
      </c>
      <c r="H227">
        <v>38</v>
      </c>
      <c r="I227">
        <v>37</v>
      </c>
      <c r="J227">
        <v>39</v>
      </c>
      <c r="K227">
        <v>39</v>
      </c>
      <c r="L227">
        <v>41</v>
      </c>
      <c r="M227">
        <v>40</v>
      </c>
      <c r="N227">
        <v>41</v>
      </c>
      <c r="O227">
        <v>41</v>
      </c>
      <c r="P227">
        <v>40</v>
      </c>
      <c r="Q227">
        <v>42</v>
      </c>
      <c r="R227">
        <v>42</v>
      </c>
      <c r="S227">
        <v>41</v>
      </c>
      <c r="T227">
        <v>39</v>
      </c>
      <c r="U227">
        <v>41</v>
      </c>
      <c r="V227">
        <v>41</v>
      </c>
      <c r="W227">
        <v>42</v>
      </c>
      <c r="X227">
        <v>43</v>
      </c>
      <c r="Y227">
        <v>41</v>
      </c>
      <c r="Z227">
        <v>39</v>
      </c>
      <c r="AA227">
        <v>37</v>
      </c>
      <c r="AB227">
        <v>38</v>
      </c>
      <c r="AC227">
        <v>40</v>
      </c>
      <c r="AD227">
        <v>40</v>
      </c>
      <c r="AE227">
        <v>41</v>
      </c>
      <c r="AF227">
        <v>41</v>
      </c>
      <c r="AG227">
        <v>40</v>
      </c>
      <c r="AH227">
        <v>41</v>
      </c>
      <c r="AI227">
        <v>42</v>
      </c>
      <c r="AJ227">
        <v>42</v>
      </c>
      <c r="AK227">
        <v>43</v>
      </c>
      <c r="AL227">
        <v>39</v>
      </c>
      <c r="AM227">
        <v>41</v>
      </c>
      <c r="AN227">
        <v>40</v>
      </c>
      <c r="AO227">
        <v>34</v>
      </c>
      <c r="AP227">
        <v>34</v>
      </c>
      <c r="AQ227">
        <v>34</v>
      </c>
      <c r="AR227">
        <v>33</v>
      </c>
      <c r="AS227">
        <v>34</v>
      </c>
      <c r="AT227">
        <v>34</v>
      </c>
      <c r="AU227">
        <v>34</v>
      </c>
      <c r="AV227">
        <v>36</v>
      </c>
      <c r="AW227">
        <v>34</v>
      </c>
      <c r="AX227">
        <v>34</v>
      </c>
    </row>
    <row r="228" spans="1:50" x14ac:dyDescent="0.25">
      <c r="A228">
        <v>1</v>
      </c>
      <c r="B228" t="s">
        <v>97</v>
      </c>
      <c r="C228">
        <v>11</v>
      </c>
      <c r="D228" t="s">
        <v>97</v>
      </c>
      <c r="E228">
        <v>1</v>
      </c>
      <c r="F228" t="s">
        <v>98</v>
      </c>
      <c r="G228">
        <v>106</v>
      </c>
      <c r="H228">
        <v>107</v>
      </c>
      <c r="I228">
        <v>108</v>
      </c>
      <c r="J228">
        <v>107</v>
      </c>
      <c r="K228">
        <v>109</v>
      </c>
      <c r="L228">
        <v>110</v>
      </c>
      <c r="M228">
        <v>110</v>
      </c>
      <c r="N228">
        <v>109</v>
      </c>
      <c r="O228">
        <v>110</v>
      </c>
      <c r="P228">
        <v>108</v>
      </c>
      <c r="Q228">
        <v>110</v>
      </c>
      <c r="R228">
        <v>110</v>
      </c>
      <c r="S228">
        <v>109</v>
      </c>
      <c r="T228">
        <v>108</v>
      </c>
      <c r="U228">
        <v>113</v>
      </c>
      <c r="V228">
        <v>114</v>
      </c>
      <c r="W228">
        <v>113</v>
      </c>
      <c r="X228">
        <v>119</v>
      </c>
      <c r="Y228">
        <v>117</v>
      </c>
      <c r="Z228">
        <v>114</v>
      </c>
      <c r="AA228">
        <v>117</v>
      </c>
      <c r="AB228">
        <v>117</v>
      </c>
      <c r="AC228">
        <v>120</v>
      </c>
      <c r="AD228">
        <v>122</v>
      </c>
      <c r="AE228">
        <v>123</v>
      </c>
      <c r="AF228">
        <v>120</v>
      </c>
      <c r="AG228">
        <v>119</v>
      </c>
      <c r="AH228">
        <v>121</v>
      </c>
      <c r="AI228">
        <v>120</v>
      </c>
      <c r="AJ228">
        <v>116</v>
      </c>
      <c r="AK228">
        <v>115</v>
      </c>
      <c r="AL228">
        <v>116</v>
      </c>
      <c r="AM228">
        <v>117</v>
      </c>
      <c r="AN228">
        <v>108</v>
      </c>
      <c r="AO228">
        <v>111</v>
      </c>
      <c r="AP228">
        <v>110</v>
      </c>
      <c r="AQ228">
        <v>111</v>
      </c>
      <c r="AR228">
        <v>104</v>
      </c>
      <c r="AS228">
        <v>104</v>
      </c>
      <c r="AT228">
        <v>103</v>
      </c>
      <c r="AU228">
        <v>113</v>
      </c>
      <c r="AV228">
        <v>115</v>
      </c>
      <c r="AW228">
        <v>113</v>
      </c>
      <c r="AX228">
        <v>113</v>
      </c>
    </row>
    <row r="229" spans="1:50" x14ac:dyDescent="0.25">
      <c r="A229">
        <v>3</v>
      </c>
      <c r="B229" t="s">
        <v>554</v>
      </c>
      <c r="C229">
        <v>70</v>
      </c>
      <c r="D229" t="s">
        <v>267</v>
      </c>
      <c r="E229">
        <v>3</v>
      </c>
      <c r="F229" t="s">
        <v>240</v>
      </c>
      <c r="G229">
        <v>26</v>
      </c>
      <c r="H229">
        <v>26</v>
      </c>
      <c r="I229">
        <v>26</v>
      </c>
      <c r="J229">
        <v>27</v>
      </c>
      <c r="K229">
        <v>27</v>
      </c>
      <c r="L229">
        <v>27</v>
      </c>
      <c r="M229">
        <v>27</v>
      </c>
      <c r="N229">
        <v>27</v>
      </c>
      <c r="O229">
        <v>29</v>
      </c>
      <c r="P229">
        <v>20</v>
      </c>
      <c r="Q229">
        <v>20</v>
      </c>
      <c r="R229">
        <v>20</v>
      </c>
      <c r="S229">
        <v>20</v>
      </c>
      <c r="T229">
        <v>20</v>
      </c>
      <c r="U229">
        <v>17</v>
      </c>
      <c r="V229">
        <v>19</v>
      </c>
      <c r="W229">
        <v>19</v>
      </c>
      <c r="X229">
        <v>21</v>
      </c>
      <c r="Y229">
        <v>21</v>
      </c>
      <c r="Z229">
        <v>21</v>
      </c>
      <c r="AA229">
        <v>21</v>
      </c>
      <c r="AB229">
        <v>21</v>
      </c>
      <c r="AC229">
        <v>21</v>
      </c>
      <c r="AD229">
        <v>22</v>
      </c>
      <c r="AE229">
        <v>21</v>
      </c>
      <c r="AF229">
        <v>21</v>
      </c>
      <c r="AG229">
        <v>21</v>
      </c>
      <c r="AH229">
        <v>21</v>
      </c>
      <c r="AI229">
        <v>21</v>
      </c>
      <c r="AJ229">
        <v>16</v>
      </c>
      <c r="AK229">
        <v>21</v>
      </c>
      <c r="AL229">
        <v>21</v>
      </c>
      <c r="AM229">
        <v>21</v>
      </c>
      <c r="AN229">
        <v>21</v>
      </c>
      <c r="AO229">
        <v>21</v>
      </c>
      <c r="AP229">
        <v>21</v>
      </c>
      <c r="AQ229">
        <v>21</v>
      </c>
      <c r="AR229">
        <v>21</v>
      </c>
      <c r="AS229">
        <v>19</v>
      </c>
      <c r="AT229">
        <v>19</v>
      </c>
      <c r="AU229">
        <v>18</v>
      </c>
      <c r="AV229">
        <v>18</v>
      </c>
      <c r="AW229">
        <v>18</v>
      </c>
      <c r="AX229">
        <v>18</v>
      </c>
    </row>
    <row r="230" spans="1:50" x14ac:dyDescent="0.25">
      <c r="A230">
        <v>13</v>
      </c>
      <c r="B230" t="s">
        <v>133</v>
      </c>
      <c r="C230">
        <v>12</v>
      </c>
      <c r="D230" t="s">
        <v>133</v>
      </c>
      <c r="E230">
        <v>1</v>
      </c>
      <c r="F230" t="s">
        <v>98</v>
      </c>
      <c r="G230">
        <v>167</v>
      </c>
      <c r="H230">
        <v>165</v>
      </c>
      <c r="I230">
        <v>167</v>
      </c>
      <c r="J230">
        <v>162</v>
      </c>
      <c r="K230">
        <v>166</v>
      </c>
      <c r="L230">
        <v>168</v>
      </c>
      <c r="M230">
        <v>168</v>
      </c>
      <c r="N230">
        <v>164</v>
      </c>
      <c r="O230">
        <v>163</v>
      </c>
      <c r="P230">
        <v>169</v>
      </c>
      <c r="Q230">
        <v>170</v>
      </c>
      <c r="R230">
        <v>167</v>
      </c>
      <c r="S230">
        <v>162</v>
      </c>
      <c r="T230">
        <v>165</v>
      </c>
      <c r="U230">
        <v>167</v>
      </c>
      <c r="V230">
        <v>168</v>
      </c>
      <c r="W230">
        <v>164</v>
      </c>
      <c r="X230">
        <v>166</v>
      </c>
      <c r="Y230">
        <v>165</v>
      </c>
      <c r="Z230">
        <v>163</v>
      </c>
      <c r="AA230">
        <v>166</v>
      </c>
      <c r="AB230">
        <v>160</v>
      </c>
      <c r="AC230">
        <v>166</v>
      </c>
      <c r="AD230">
        <v>168</v>
      </c>
      <c r="AE230">
        <v>167</v>
      </c>
      <c r="AF230">
        <v>159</v>
      </c>
      <c r="AG230">
        <v>164</v>
      </c>
      <c r="AH230">
        <v>159</v>
      </c>
      <c r="AI230">
        <v>161</v>
      </c>
      <c r="AJ230">
        <v>175</v>
      </c>
      <c r="AK230">
        <v>175</v>
      </c>
      <c r="AL230">
        <v>176</v>
      </c>
      <c r="AM230">
        <v>143</v>
      </c>
      <c r="AN230">
        <v>143</v>
      </c>
      <c r="AO230">
        <v>141</v>
      </c>
      <c r="AP230">
        <v>143</v>
      </c>
      <c r="AQ230">
        <v>143</v>
      </c>
      <c r="AR230">
        <v>144</v>
      </c>
      <c r="AS230">
        <v>52</v>
      </c>
      <c r="AT230">
        <v>53</v>
      </c>
      <c r="AU230">
        <v>53</v>
      </c>
      <c r="AV230">
        <v>61</v>
      </c>
      <c r="AW230">
        <v>54</v>
      </c>
      <c r="AX230">
        <v>52</v>
      </c>
    </row>
    <row r="231" spans="1:50" x14ac:dyDescent="0.25">
      <c r="A231">
        <v>1</v>
      </c>
      <c r="B231" t="s">
        <v>97</v>
      </c>
      <c r="C231">
        <v>11</v>
      </c>
      <c r="D231" t="s">
        <v>97</v>
      </c>
      <c r="E231">
        <v>1</v>
      </c>
      <c r="F231" t="s">
        <v>98</v>
      </c>
      <c r="G231">
        <v>59</v>
      </c>
      <c r="H231">
        <v>60</v>
      </c>
      <c r="I231">
        <v>60</v>
      </c>
      <c r="J231">
        <v>61</v>
      </c>
      <c r="K231">
        <v>60</v>
      </c>
      <c r="L231">
        <v>60</v>
      </c>
      <c r="M231">
        <v>59</v>
      </c>
      <c r="N231">
        <v>59</v>
      </c>
      <c r="O231">
        <v>61</v>
      </c>
      <c r="P231">
        <v>62</v>
      </c>
      <c r="Q231">
        <v>61</v>
      </c>
      <c r="R231">
        <v>60</v>
      </c>
      <c r="S231">
        <v>61</v>
      </c>
      <c r="T231">
        <v>61</v>
      </c>
      <c r="U231">
        <v>61</v>
      </c>
      <c r="V231">
        <v>61</v>
      </c>
      <c r="W231">
        <v>61</v>
      </c>
      <c r="X231">
        <v>60</v>
      </c>
      <c r="Y231">
        <v>62</v>
      </c>
      <c r="Z231">
        <v>61</v>
      </c>
      <c r="AA231">
        <v>61</v>
      </c>
      <c r="AB231">
        <v>62</v>
      </c>
      <c r="AC231">
        <v>62</v>
      </c>
      <c r="AD231">
        <v>61</v>
      </c>
      <c r="AE231">
        <v>61</v>
      </c>
      <c r="AF231">
        <v>62</v>
      </c>
      <c r="AG231">
        <v>61</v>
      </c>
      <c r="AH231">
        <v>61</v>
      </c>
      <c r="AI231">
        <v>61</v>
      </c>
      <c r="AJ231">
        <v>60</v>
      </c>
      <c r="AK231">
        <v>60</v>
      </c>
      <c r="AL231">
        <v>61</v>
      </c>
      <c r="AM231">
        <v>60</v>
      </c>
      <c r="AN231">
        <v>60</v>
      </c>
      <c r="AO231">
        <v>59</v>
      </c>
      <c r="AP231">
        <v>60</v>
      </c>
      <c r="AQ231">
        <v>59</v>
      </c>
      <c r="AR231">
        <v>59</v>
      </c>
      <c r="AS231">
        <v>59</v>
      </c>
      <c r="AT231">
        <v>59</v>
      </c>
      <c r="AU231">
        <v>61</v>
      </c>
      <c r="AV231">
        <v>61</v>
      </c>
      <c r="AW231">
        <v>62</v>
      </c>
      <c r="AX231">
        <v>61</v>
      </c>
    </row>
    <row r="232" spans="1:50" x14ac:dyDescent="0.25">
      <c r="A232">
        <v>1</v>
      </c>
      <c r="B232" t="s">
        <v>97</v>
      </c>
      <c r="C232">
        <v>11</v>
      </c>
      <c r="D232" t="s">
        <v>97</v>
      </c>
      <c r="E232">
        <v>1</v>
      </c>
      <c r="F232" t="s">
        <v>98</v>
      </c>
      <c r="G232">
        <v>125</v>
      </c>
      <c r="H232">
        <v>125</v>
      </c>
      <c r="I232">
        <v>125</v>
      </c>
      <c r="J232">
        <v>125</v>
      </c>
      <c r="K232">
        <v>125</v>
      </c>
      <c r="L232">
        <v>127</v>
      </c>
      <c r="M232">
        <v>125</v>
      </c>
      <c r="N232">
        <v>126</v>
      </c>
      <c r="O232">
        <v>124</v>
      </c>
      <c r="P232">
        <v>125</v>
      </c>
      <c r="Q232">
        <v>125</v>
      </c>
      <c r="R232">
        <v>125</v>
      </c>
      <c r="S232">
        <v>124</v>
      </c>
      <c r="T232">
        <v>128</v>
      </c>
      <c r="U232">
        <v>126</v>
      </c>
      <c r="V232">
        <v>124</v>
      </c>
      <c r="W232">
        <v>124</v>
      </c>
      <c r="X232">
        <v>126</v>
      </c>
      <c r="Y232">
        <v>125</v>
      </c>
      <c r="Z232">
        <v>124</v>
      </c>
      <c r="AA232">
        <v>121</v>
      </c>
      <c r="AB232">
        <v>121</v>
      </c>
      <c r="AC232">
        <v>123</v>
      </c>
      <c r="AD232">
        <v>124</v>
      </c>
      <c r="AE232">
        <v>122</v>
      </c>
      <c r="AF232">
        <v>125</v>
      </c>
      <c r="AG232">
        <v>124</v>
      </c>
      <c r="AH232">
        <v>124</v>
      </c>
      <c r="AI232">
        <v>123</v>
      </c>
      <c r="AJ232">
        <v>124</v>
      </c>
      <c r="AK232">
        <v>131</v>
      </c>
      <c r="AL232">
        <v>125</v>
      </c>
      <c r="AM232">
        <v>123</v>
      </c>
      <c r="AN232">
        <v>123</v>
      </c>
      <c r="AO232">
        <v>123</v>
      </c>
      <c r="AP232">
        <v>123</v>
      </c>
      <c r="AQ232">
        <v>123</v>
      </c>
      <c r="AR232">
        <v>122</v>
      </c>
      <c r="AS232">
        <v>123</v>
      </c>
      <c r="AT232">
        <v>125</v>
      </c>
      <c r="AU232">
        <v>123</v>
      </c>
      <c r="AV232">
        <v>125</v>
      </c>
      <c r="AW232">
        <v>123</v>
      </c>
      <c r="AX232">
        <v>124</v>
      </c>
    </row>
    <row r="233" spans="1:50" x14ac:dyDescent="0.25">
      <c r="A233">
        <v>1</v>
      </c>
      <c r="B233" t="s">
        <v>97</v>
      </c>
      <c r="C233">
        <v>11</v>
      </c>
      <c r="D233" t="s">
        <v>97</v>
      </c>
      <c r="E233">
        <v>1</v>
      </c>
      <c r="F233" t="s">
        <v>98</v>
      </c>
      <c r="G233">
        <v>47</v>
      </c>
      <c r="H233">
        <v>47</v>
      </c>
      <c r="I233">
        <v>49</v>
      </c>
      <c r="J233">
        <v>49</v>
      </c>
      <c r="K233">
        <v>51</v>
      </c>
      <c r="L233">
        <v>53</v>
      </c>
      <c r="M233">
        <v>53</v>
      </c>
      <c r="N233">
        <v>52</v>
      </c>
      <c r="O233">
        <v>50</v>
      </c>
      <c r="P233">
        <v>50</v>
      </c>
      <c r="Q233">
        <v>50</v>
      </c>
      <c r="R233">
        <v>50</v>
      </c>
      <c r="S233">
        <v>50</v>
      </c>
      <c r="T233">
        <v>42</v>
      </c>
      <c r="U233">
        <v>40</v>
      </c>
      <c r="V233">
        <v>40</v>
      </c>
      <c r="W233">
        <v>40</v>
      </c>
      <c r="X233">
        <v>40</v>
      </c>
      <c r="Y233">
        <v>40</v>
      </c>
      <c r="Z233">
        <v>40</v>
      </c>
      <c r="AA233">
        <v>40</v>
      </c>
      <c r="AB233">
        <v>38</v>
      </c>
      <c r="AC233">
        <v>38</v>
      </c>
      <c r="AD233">
        <v>40</v>
      </c>
      <c r="AE233">
        <v>38</v>
      </c>
      <c r="AF233">
        <v>38</v>
      </c>
      <c r="AG233">
        <v>36</v>
      </c>
      <c r="AH233">
        <v>38</v>
      </c>
      <c r="AI233">
        <v>38</v>
      </c>
      <c r="AJ233">
        <v>36</v>
      </c>
      <c r="AK233">
        <v>32</v>
      </c>
      <c r="AL233">
        <v>32</v>
      </c>
      <c r="AM233">
        <v>32</v>
      </c>
      <c r="AN233">
        <v>32</v>
      </c>
      <c r="AO233">
        <v>32</v>
      </c>
      <c r="AP233">
        <v>32</v>
      </c>
      <c r="AQ233">
        <v>32</v>
      </c>
      <c r="AR233">
        <v>32</v>
      </c>
      <c r="AS233">
        <v>35</v>
      </c>
      <c r="AT233">
        <v>37</v>
      </c>
      <c r="AU233">
        <v>36</v>
      </c>
      <c r="AV233">
        <v>36</v>
      </c>
      <c r="AW233">
        <v>38</v>
      </c>
      <c r="AX233">
        <v>38</v>
      </c>
    </row>
    <row r="234" spans="1:50" x14ac:dyDescent="0.25">
      <c r="A234">
        <v>1</v>
      </c>
      <c r="B234" t="s">
        <v>97</v>
      </c>
      <c r="C234">
        <v>11</v>
      </c>
      <c r="D234" t="s">
        <v>97</v>
      </c>
      <c r="E234">
        <v>1</v>
      </c>
      <c r="F234" t="s">
        <v>98</v>
      </c>
      <c r="G234">
        <v>133</v>
      </c>
      <c r="H234">
        <v>133</v>
      </c>
      <c r="I234">
        <v>133</v>
      </c>
      <c r="J234">
        <v>133</v>
      </c>
      <c r="K234">
        <v>133</v>
      </c>
      <c r="L234">
        <v>133</v>
      </c>
      <c r="M234">
        <v>133</v>
      </c>
      <c r="N234">
        <v>136</v>
      </c>
      <c r="O234">
        <v>134</v>
      </c>
      <c r="P234">
        <v>135</v>
      </c>
      <c r="Q234">
        <v>133</v>
      </c>
      <c r="R234">
        <v>133</v>
      </c>
      <c r="S234">
        <v>136</v>
      </c>
      <c r="T234">
        <v>134</v>
      </c>
      <c r="U234">
        <v>137</v>
      </c>
      <c r="V234">
        <v>133</v>
      </c>
      <c r="W234">
        <v>134</v>
      </c>
      <c r="X234">
        <v>133</v>
      </c>
      <c r="Y234">
        <v>133</v>
      </c>
      <c r="Z234">
        <v>133</v>
      </c>
      <c r="AA234">
        <v>135</v>
      </c>
      <c r="AB234">
        <v>134</v>
      </c>
      <c r="AC234">
        <v>133</v>
      </c>
      <c r="AD234">
        <v>133</v>
      </c>
      <c r="AE234">
        <v>133</v>
      </c>
      <c r="AF234">
        <v>130</v>
      </c>
      <c r="AG234">
        <v>130</v>
      </c>
      <c r="AH234">
        <v>131</v>
      </c>
      <c r="AI234">
        <v>131</v>
      </c>
      <c r="AJ234">
        <v>130</v>
      </c>
      <c r="AK234">
        <v>130</v>
      </c>
      <c r="AL234">
        <v>131</v>
      </c>
      <c r="AM234">
        <v>131</v>
      </c>
      <c r="AN234">
        <v>130</v>
      </c>
      <c r="AO234">
        <v>130</v>
      </c>
      <c r="AP234">
        <v>142</v>
      </c>
      <c r="AQ234">
        <v>142</v>
      </c>
      <c r="AR234">
        <v>142</v>
      </c>
      <c r="AS234">
        <v>138</v>
      </c>
      <c r="AT234">
        <v>142</v>
      </c>
      <c r="AU234">
        <v>141</v>
      </c>
      <c r="AV234">
        <v>142</v>
      </c>
      <c r="AW234">
        <v>142</v>
      </c>
      <c r="AX234">
        <v>141</v>
      </c>
    </row>
    <row r="235" spans="1:50" x14ac:dyDescent="0.25">
      <c r="A235">
        <v>13</v>
      </c>
      <c r="B235" t="s">
        <v>133</v>
      </c>
      <c r="C235">
        <v>12</v>
      </c>
      <c r="D235" t="s">
        <v>133</v>
      </c>
      <c r="E235">
        <v>1</v>
      </c>
      <c r="F235" t="s">
        <v>98</v>
      </c>
      <c r="G235">
        <v>224</v>
      </c>
      <c r="H235">
        <v>234</v>
      </c>
      <c r="I235">
        <v>194</v>
      </c>
      <c r="J235">
        <v>180</v>
      </c>
      <c r="K235">
        <v>207</v>
      </c>
      <c r="L235">
        <v>211</v>
      </c>
      <c r="M235">
        <v>203</v>
      </c>
      <c r="N235">
        <v>202</v>
      </c>
      <c r="O235">
        <v>205</v>
      </c>
      <c r="P235">
        <v>278</v>
      </c>
      <c r="Q235">
        <v>295</v>
      </c>
      <c r="R235">
        <v>285</v>
      </c>
      <c r="S235">
        <v>295</v>
      </c>
      <c r="T235">
        <v>287</v>
      </c>
      <c r="U235">
        <v>282</v>
      </c>
      <c r="V235">
        <v>284</v>
      </c>
      <c r="W235">
        <v>279</v>
      </c>
      <c r="X235">
        <v>191</v>
      </c>
      <c r="Y235">
        <v>158</v>
      </c>
      <c r="Z235">
        <v>203</v>
      </c>
      <c r="AA235">
        <v>241</v>
      </c>
      <c r="AB235">
        <v>243</v>
      </c>
      <c r="AC235">
        <v>229</v>
      </c>
      <c r="AD235">
        <v>229</v>
      </c>
      <c r="AE235">
        <v>229</v>
      </c>
      <c r="AF235">
        <v>227</v>
      </c>
      <c r="AG235">
        <v>203</v>
      </c>
      <c r="AH235">
        <v>227</v>
      </c>
      <c r="AI235">
        <v>232</v>
      </c>
      <c r="AJ235">
        <v>232</v>
      </c>
      <c r="AK235">
        <v>231</v>
      </c>
      <c r="AL235">
        <v>239</v>
      </c>
      <c r="AM235">
        <v>231</v>
      </c>
      <c r="AN235">
        <v>237</v>
      </c>
      <c r="AO235">
        <v>219</v>
      </c>
      <c r="AP235">
        <v>230</v>
      </c>
      <c r="AQ235">
        <v>226</v>
      </c>
      <c r="AR235">
        <v>228</v>
      </c>
      <c r="AS235">
        <v>228</v>
      </c>
      <c r="AT235">
        <v>231</v>
      </c>
      <c r="AU235">
        <v>232</v>
      </c>
      <c r="AV235">
        <v>232</v>
      </c>
      <c r="AW235">
        <v>234</v>
      </c>
      <c r="AX235">
        <v>238</v>
      </c>
    </row>
    <row r="236" spans="1:50" x14ac:dyDescent="0.25">
      <c r="A236">
        <v>1</v>
      </c>
      <c r="B236" t="s">
        <v>97</v>
      </c>
      <c r="C236">
        <v>11</v>
      </c>
      <c r="D236" t="s">
        <v>97</v>
      </c>
      <c r="E236">
        <v>1</v>
      </c>
      <c r="F236" t="s">
        <v>98</v>
      </c>
      <c r="G236">
        <v>100</v>
      </c>
      <c r="H236">
        <v>100</v>
      </c>
      <c r="I236">
        <v>100</v>
      </c>
      <c r="J236">
        <v>100</v>
      </c>
      <c r="K236">
        <v>100</v>
      </c>
      <c r="L236">
        <v>100</v>
      </c>
      <c r="M236">
        <v>100</v>
      </c>
      <c r="N236">
        <v>100</v>
      </c>
      <c r="O236">
        <v>104</v>
      </c>
      <c r="P236">
        <v>102</v>
      </c>
      <c r="Q236">
        <v>110</v>
      </c>
      <c r="R236">
        <v>110</v>
      </c>
      <c r="S236">
        <v>110</v>
      </c>
      <c r="T236">
        <v>100</v>
      </c>
      <c r="U236">
        <v>95</v>
      </c>
      <c r="V236">
        <v>100</v>
      </c>
      <c r="W236">
        <v>100</v>
      </c>
      <c r="X236">
        <v>100</v>
      </c>
      <c r="Y236">
        <v>100</v>
      </c>
      <c r="Z236">
        <v>100</v>
      </c>
      <c r="AA236">
        <v>118</v>
      </c>
      <c r="AB236">
        <v>100</v>
      </c>
      <c r="AC236">
        <v>100</v>
      </c>
      <c r="AD236">
        <v>95</v>
      </c>
      <c r="AE236">
        <v>92</v>
      </c>
      <c r="AF236">
        <v>95</v>
      </c>
      <c r="AG236">
        <v>102</v>
      </c>
      <c r="AH236">
        <v>103</v>
      </c>
      <c r="AI236">
        <v>103</v>
      </c>
      <c r="AJ236">
        <v>106</v>
      </c>
      <c r="AK236">
        <v>103</v>
      </c>
      <c r="AL236">
        <v>103</v>
      </c>
      <c r="AM236">
        <v>103</v>
      </c>
      <c r="AN236">
        <v>102</v>
      </c>
      <c r="AO236">
        <v>90</v>
      </c>
      <c r="AP236">
        <v>107</v>
      </c>
      <c r="AQ236">
        <v>107</v>
      </c>
      <c r="AR236">
        <v>97</v>
      </c>
      <c r="AS236">
        <v>97</v>
      </c>
      <c r="AT236">
        <v>97</v>
      </c>
      <c r="AU236">
        <v>96</v>
      </c>
      <c r="AV236">
        <v>96</v>
      </c>
      <c r="AW236">
        <v>117</v>
      </c>
      <c r="AX236">
        <v>99</v>
      </c>
    </row>
    <row r="237" spans="1:50" x14ac:dyDescent="0.25">
      <c r="A237">
        <v>18</v>
      </c>
      <c r="B237" t="s">
        <v>272</v>
      </c>
      <c r="C237">
        <v>30</v>
      </c>
      <c r="D237" t="s">
        <v>273</v>
      </c>
      <c r="E237">
        <v>2</v>
      </c>
      <c r="F237" t="s">
        <v>255</v>
      </c>
      <c r="G237">
        <v>64</v>
      </c>
      <c r="H237">
        <v>64</v>
      </c>
      <c r="I237">
        <v>64</v>
      </c>
      <c r="J237">
        <v>64</v>
      </c>
      <c r="K237">
        <v>64</v>
      </c>
      <c r="L237">
        <v>64</v>
      </c>
      <c r="M237">
        <v>64</v>
      </c>
      <c r="N237">
        <v>64</v>
      </c>
      <c r="O237">
        <v>64</v>
      </c>
      <c r="P237">
        <v>64</v>
      </c>
      <c r="Q237">
        <v>64</v>
      </c>
      <c r="R237">
        <v>64</v>
      </c>
      <c r="S237">
        <v>64</v>
      </c>
      <c r="T237">
        <v>64</v>
      </c>
      <c r="U237">
        <v>64</v>
      </c>
      <c r="V237">
        <v>64</v>
      </c>
      <c r="W237">
        <v>63</v>
      </c>
      <c r="X237">
        <v>63</v>
      </c>
      <c r="Y237">
        <v>63</v>
      </c>
      <c r="Z237">
        <v>63</v>
      </c>
      <c r="AA237">
        <v>63</v>
      </c>
      <c r="AB237">
        <v>63</v>
      </c>
      <c r="AC237">
        <v>63</v>
      </c>
      <c r="AD237">
        <v>63</v>
      </c>
      <c r="AE237">
        <v>63</v>
      </c>
      <c r="AF237">
        <v>63</v>
      </c>
      <c r="AG237">
        <v>63</v>
      </c>
      <c r="AH237">
        <v>63</v>
      </c>
      <c r="AI237">
        <v>63</v>
      </c>
      <c r="AJ237">
        <v>63</v>
      </c>
      <c r="AK237">
        <v>63</v>
      </c>
      <c r="AL237">
        <v>63</v>
      </c>
      <c r="AM237">
        <v>63</v>
      </c>
      <c r="AN237">
        <v>63</v>
      </c>
      <c r="AO237">
        <v>63</v>
      </c>
      <c r="AP237">
        <v>63</v>
      </c>
      <c r="AQ237">
        <v>63</v>
      </c>
      <c r="AR237">
        <v>63</v>
      </c>
      <c r="AS237">
        <v>63</v>
      </c>
      <c r="AT237">
        <v>63</v>
      </c>
      <c r="AU237">
        <v>63</v>
      </c>
      <c r="AV237">
        <v>63</v>
      </c>
      <c r="AW237">
        <v>63</v>
      </c>
      <c r="AX237">
        <v>63</v>
      </c>
    </row>
    <row r="238" spans="1:50" x14ac:dyDescent="0.25">
      <c r="A238">
        <v>9</v>
      </c>
      <c r="B238" t="s">
        <v>372</v>
      </c>
      <c r="C238">
        <v>60</v>
      </c>
      <c r="D238" t="s">
        <v>239</v>
      </c>
      <c r="E238">
        <v>3</v>
      </c>
      <c r="F238" t="s">
        <v>240</v>
      </c>
      <c r="G238">
        <v>178</v>
      </c>
      <c r="H238">
        <v>179</v>
      </c>
      <c r="I238">
        <v>176</v>
      </c>
      <c r="J238">
        <v>118</v>
      </c>
      <c r="K238">
        <v>116</v>
      </c>
      <c r="L238">
        <v>116</v>
      </c>
      <c r="M238">
        <v>125</v>
      </c>
      <c r="N238">
        <v>121</v>
      </c>
      <c r="O238">
        <v>116</v>
      </c>
      <c r="P238">
        <v>112</v>
      </c>
      <c r="Q238">
        <v>115</v>
      </c>
      <c r="R238">
        <v>113</v>
      </c>
      <c r="S238">
        <v>114</v>
      </c>
      <c r="T238">
        <v>116</v>
      </c>
      <c r="U238">
        <v>115</v>
      </c>
      <c r="V238">
        <v>117</v>
      </c>
      <c r="W238">
        <v>98</v>
      </c>
      <c r="X238">
        <v>98</v>
      </c>
      <c r="Y238">
        <v>97</v>
      </c>
      <c r="Z238">
        <v>100</v>
      </c>
      <c r="AA238">
        <v>99</v>
      </c>
      <c r="AB238">
        <v>100</v>
      </c>
      <c r="AC238">
        <v>102</v>
      </c>
      <c r="AD238">
        <v>102</v>
      </c>
      <c r="AE238">
        <v>142</v>
      </c>
      <c r="AF238">
        <v>95</v>
      </c>
      <c r="AG238">
        <v>96</v>
      </c>
      <c r="AH238">
        <v>114</v>
      </c>
      <c r="AI238">
        <v>109</v>
      </c>
      <c r="AJ238">
        <v>105</v>
      </c>
      <c r="AK238">
        <v>103</v>
      </c>
      <c r="AL238">
        <v>86</v>
      </c>
      <c r="AM238">
        <v>86</v>
      </c>
      <c r="AN238">
        <v>87</v>
      </c>
      <c r="AO238">
        <v>79</v>
      </c>
      <c r="AP238">
        <v>89</v>
      </c>
      <c r="AQ238">
        <v>89</v>
      </c>
      <c r="AR238">
        <v>73</v>
      </c>
      <c r="AS238">
        <v>75</v>
      </c>
      <c r="AT238">
        <v>123</v>
      </c>
      <c r="AU238">
        <v>123</v>
      </c>
      <c r="AV238">
        <v>126</v>
      </c>
      <c r="AW238">
        <v>120</v>
      </c>
      <c r="AX238">
        <v>95</v>
      </c>
    </row>
    <row r="239" spans="1:50" x14ac:dyDescent="0.25">
      <c r="A239">
        <v>1</v>
      </c>
      <c r="B239" t="s">
        <v>97</v>
      </c>
      <c r="C239">
        <v>11</v>
      </c>
      <c r="D239" t="s">
        <v>97</v>
      </c>
      <c r="E239">
        <v>1</v>
      </c>
      <c r="F239" t="s">
        <v>98</v>
      </c>
      <c r="G239">
        <v>133</v>
      </c>
      <c r="H239">
        <v>133</v>
      </c>
      <c r="I239">
        <v>133</v>
      </c>
      <c r="J239">
        <v>94</v>
      </c>
      <c r="K239">
        <v>94</v>
      </c>
      <c r="L239">
        <v>94</v>
      </c>
      <c r="M239">
        <v>94</v>
      </c>
      <c r="N239">
        <v>94</v>
      </c>
      <c r="O239">
        <v>94</v>
      </c>
      <c r="P239">
        <v>94</v>
      </c>
      <c r="Q239">
        <v>94</v>
      </c>
      <c r="R239">
        <v>94</v>
      </c>
      <c r="S239">
        <v>98</v>
      </c>
      <c r="T239">
        <v>108</v>
      </c>
      <c r="U239">
        <v>94</v>
      </c>
      <c r="V239">
        <v>94</v>
      </c>
      <c r="W239">
        <v>94</v>
      </c>
      <c r="X239">
        <v>94</v>
      </c>
      <c r="Y239">
        <v>94</v>
      </c>
      <c r="Z239">
        <v>94</v>
      </c>
      <c r="AA239">
        <v>94</v>
      </c>
      <c r="AB239">
        <v>88</v>
      </c>
      <c r="AC239">
        <v>94</v>
      </c>
      <c r="AD239">
        <v>94</v>
      </c>
      <c r="AE239">
        <v>94</v>
      </c>
      <c r="AF239">
        <v>94</v>
      </c>
      <c r="AG239">
        <v>94</v>
      </c>
      <c r="AH239">
        <v>94</v>
      </c>
      <c r="AI239">
        <v>94</v>
      </c>
      <c r="AJ239">
        <v>98</v>
      </c>
      <c r="AK239">
        <v>108</v>
      </c>
      <c r="AL239">
        <v>98</v>
      </c>
      <c r="AM239">
        <v>98</v>
      </c>
      <c r="AN239">
        <v>98</v>
      </c>
      <c r="AO239">
        <v>98</v>
      </c>
      <c r="AP239">
        <v>98</v>
      </c>
      <c r="AQ239">
        <v>98</v>
      </c>
      <c r="AR239">
        <v>98</v>
      </c>
      <c r="AS239">
        <v>98</v>
      </c>
      <c r="AT239">
        <v>98</v>
      </c>
      <c r="AU239">
        <v>98</v>
      </c>
      <c r="AV239">
        <v>98</v>
      </c>
      <c r="AW239">
        <v>97</v>
      </c>
      <c r="AX239">
        <v>97</v>
      </c>
    </row>
    <row r="240" spans="1:50" x14ac:dyDescent="0.25">
      <c r="A240">
        <v>1</v>
      </c>
      <c r="B240" t="s">
        <v>97</v>
      </c>
      <c r="C240">
        <v>11</v>
      </c>
      <c r="D240" t="s">
        <v>97</v>
      </c>
      <c r="E240">
        <v>1</v>
      </c>
      <c r="F240" t="s">
        <v>98</v>
      </c>
      <c r="G240">
        <v>16</v>
      </c>
      <c r="H240">
        <v>16</v>
      </c>
      <c r="I240">
        <v>16</v>
      </c>
      <c r="J240">
        <v>16</v>
      </c>
      <c r="K240">
        <v>16</v>
      </c>
      <c r="L240">
        <v>16</v>
      </c>
      <c r="M240">
        <v>16</v>
      </c>
      <c r="N240">
        <v>16</v>
      </c>
      <c r="O240">
        <v>16</v>
      </c>
      <c r="P240">
        <v>16</v>
      </c>
      <c r="Q240">
        <v>16</v>
      </c>
      <c r="R240">
        <v>16</v>
      </c>
      <c r="S240">
        <v>16</v>
      </c>
      <c r="T240">
        <v>16</v>
      </c>
      <c r="U240">
        <v>16</v>
      </c>
      <c r="V240">
        <v>16</v>
      </c>
      <c r="W240">
        <v>16</v>
      </c>
      <c r="X240">
        <v>16</v>
      </c>
      <c r="Y240">
        <v>16</v>
      </c>
      <c r="Z240">
        <v>16</v>
      </c>
      <c r="AA240">
        <v>16</v>
      </c>
      <c r="AB240">
        <v>16</v>
      </c>
      <c r="AC240">
        <v>16</v>
      </c>
      <c r="AD240">
        <v>16</v>
      </c>
      <c r="AE240">
        <v>16</v>
      </c>
      <c r="AF240">
        <v>16</v>
      </c>
      <c r="AG240">
        <v>16</v>
      </c>
      <c r="AH240">
        <v>16</v>
      </c>
      <c r="AI240">
        <v>16</v>
      </c>
      <c r="AJ240">
        <v>16</v>
      </c>
      <c r="AK240">
        <v>16</v>
      </c>
      <c r="AL240">
        <v>16</v>
      </c>
      <c r="AM240">
        <v>16</v>
      </c>
      <c r="AN240">
        <v>16</v>
      </c>
      <c r="AO240">
        <v>16</v>
      </c>
      <c r="AP240">
        <v>16</v>
      </c>
      <c r="AQ240">
        <v>16</v>
      </c>
      <c r="AR240">
        <v>16</v>
      </c>
      <c r="AS240">
        <v>16</v>
      </c>
      <c r="AT240">
        <v>16</v>
      </c>
      <c r="AU240">
        <v>16</v>
      </c>
      <c r="AV240">
        <v>18</v>
      </c>
      <c r="AW240">
        <v>18</v>
      </c>
      <c r="AX240">
        <v>18</v>
      </c>
    </row>
    <row r="241" spans="1:50" x14ac:dyDescent="0.25">
      <c r="A241">
        <v>13</v>
      </c>
      <c r="B241" t="s">
        <v>133</v>
      </c>
      <c r="C241">
        <v>12</v>
      </c>
      <c r="D241" t="s">
        <v>133</v>
      </c>
      <c r="E241">
        <v>1</v>
      </c>
      <c r="F241" t="s">
        <v>98</v>
      </c>
      <c r="G241">
        <v>111</v>
      </c>
      <c r="H241">
        <v>174</v>
      </c>
      <c r="I241">
        <v>175</v>
      </c>
      <c r="J241">
        <v>122</v>
      </c>
      <c r="K241">
        <v>132</v>
      </c>
      <c r="L241">
        <v>121</v>
      </c>
      <c r="M241">
        <v>121</v>
      </c>
      <c r="N241">
        <v>121</v>
      </c>
      <c r="O241">
        <v>121</v>
      </c>
      <c r="P241">
        <v>114</v>
      </c>
      <c r="Q241">
        <v>112</v>
      </c>
      <c r="R241">
        <v>112</v>
      </c>
      <c r="S241">
        <v>112</v>
      </c>
      <c r="T241">
        <v>112</v>
      </c>
      <c r="U241">
        <v>112</v>
      </c>
      <c r="V241">
        <v>112</v>
      </c>
      <c r="W241">
        <v>112</v>
      </c>
      <c r="X241">
        <v>114</v>
      </c>
      <c r="Y241">
        <v>114</v>
      </c>
      <c r="Z241">
        <v>100</v>
      </c>
      <c r="AA241">
        <v>106</v>
      </c>
      <c r="AB241">
        <v>106</v>
      </c>
      <c r="AC241">
        <v>106</v>
      </c>
      <c r="AD241">
        <v>106</v>
      </c>
      <c r="AE241">
        <v>104</v>
      </c>
      <c r="AF241">
        <v>104</v>
      </c>
      <c r="AG241">
        <v>104</v>
      </c>
      <c r="AH241">
        <v>104</v>
      </c>
      <c r="AI241">
        <v>104</v>
      </c>
      <c r="AJ241">
        <v>104</v>
      </c>
      <c r="AK241">
        <v>104</v>
      </c>
      <c r="AL241">
        <v>104</v>
      </c>
      <c r="AM241">
        <v>104</v>
      </c>
      <c r="AN241">
        <v>104</v>
      </c>
      <c r="AO241">
        <v>104</v>
      </c>
      <c r="AP241">
        <v>104</v>
      </c>
      <c r="AQ241">
        <v>104</v>
      </c>
      <c r="AR241">
        <v>103</v>
      </c>
      <c r="AS241">
        <v>101</v>
      </c>
      <c r="AT241">
        <v>101</v>
      </c>
      <c r="AU241">
        <v>100</v>
      </c>
      <c r="AV241">
        <v>99</v>
      </c>
      <c r="AW241">
        <v>100</v>
      </c>
      <c r="AX241">
        <v>100</v>
      </c>
    </row>
    <row r="242" spans="1:50" x14ac:dyDescent="0.25">
      <c r="A242">
        <v>1</v>
      </c>
      <c r="B242" t="s">
        <v>97</v>
      </c>
      <c r="C242">
        <v>11</v>
      </c>
      <c r="D242" t="s">
        <v>97</v>
      </c>
      <c r="E242">
        <v>1</v>
      </c>
      <c r="F242" t="s">
        <v>98</v>
      </c>
      <c r="G242">
        <v>94</v>
      </c>
      <c r="H242">
        <v>94</v>
      </c>
      <c r="I242">
        <v>96</v>
      </c>
      <c r="J242">
        <v>96</v>
      </c>
      <c r="K242">
        <v>96</v>
      </c>
      <c r="L242">
        <v>76</v>
      </c>
      <c r="M242">
        <v>80</v>
      </c>
      <c r="N242">
        <v>80</v>
      </c>
      <c r="O242">
        <v>102</v>
      </c>
      <c r="P242">
        <v>102</v>
      </c>
      <c r="Q242">
        <v>102</v>
      </c>
      <c r="R242">
        <v>98</v>
      </c>
      <c r="S242">
        <v>102</v>
      </c>
      <c r="T242">
        <v>102</v>
      </c>
      <c r="U242">
        <v>102</v>
      </c>
      <c r="V242">
        <v>102</v>
      </c>
      <c r="W242">
        <v>102</v>
      </c>
      <c r="X242">
        <v>102</v>
      </c>
      <c r="Y242">
        <v>81</v>
      </c>
      <c r="Z242">
        <v>102</v>
      </c>
      <c r="AA242">
        <v>102</v>
      </c>
      <c r="AB242">
        <v>102</v>
      </c>
      <c r="AC242">
        <v>102</v>
      </c>
      <c r="AD242">
        <v>102</v>
      </c>
      <c r="AE242">
        <v>102</v>
      </c>
      <c r="AF242">
        <v>102</v>
      </c>
      <c r="AG242">
        <v>102</v>
      </c>
      <c r="AH242">
        <v>102</v>
      </c>
      <c r="AI242">
        <v>102</v>
      </c>
      <c r="AJ242">
        <v>102</v>
      </c>
      <c r="AK242">
        <v>102</v>
      </c>
      <c r="AL242">
        <v>102</v>
      </c>
      <c r="AM242">
        <v>102</v>
      </c>
      <c r="AN242">
        <v>94</v>
      </c>
      <c r="AO242">
        <v>94</v>
      </c>
      <c r="AP242">
        <v>90</v>
      </c>
      <c r="AQ242">
        <v>94</v>
      </c>
      <c r="AR242">
        <v>94</v>
      </c>
      <c r="AS242">
        <v>86</v>
      </c>
      <c r="AT242">
        <v>86</v>
      </c>
      <c r="AU242">
        <v>85</v>
      </c>
      <c r="AV242">
        <v>85</v>
      </c>
      <c r="AW242">
        <v>85</v>
      </c>
      <c r="AX242">
        <v>85</v>
      </c>
    </row>
    <row r="243" spans="1:50" x14ac:dyDescent="0.25">
      <c r="A243">
        <v>1</v>
      </c>
      <c r="B243" t="s">
        <v>97</v>
      </c>
      <c r="C243">
        <v>11</v>
      </c>
      <c r="D243" t="s">
        <v>97</v>
      </c>
      <c r="E243">
        <v>1</v>
      </c>
      <c r="F243" t="s">
        <v>98</v>
      </c>
      <c r="G243">
        <v>37</v>
      </c>
      <c r="H243">
        <v>37</v>
      </c>
      <c r="I243">
        <v>37</v>
      </c>
      <c r="J243">
        <v>37</v>
      </c>
      <c r="K243">
        <v>37</v>
      </c>
      <c r="L243">
        <v>37</v>
      </c>
      <c r="M243">
        <v>37</v>
      </c>
      <c r="N243">
        <v>37</v>
      </c>
      <c r="O243">
        <v>37</v>
      </c>
      <c r="P243">
        <v>37</v>
      </c>
      <c r="Q243">
        <v>37</v>
      </c>
      <c r="R243">
        <v>37</v>
      </c>
      <c r="S243">
        <v>37</v>
      </c>
      <c r="T243">
        <v>37</v>
      </c>
      <c r="U243">
        <v>37</v>
      </c>
      <c r="V243">
        <v>37</v>
      </c>
      <c r="W243">
        <v>37</v>
      </c>
      <c r="X243">
        <v>37</v>
      </c>
      <c r="Y243">
        <v>37</v>
      </c>
      <c r="Z243">
        <v>37</v>
      </c>
      <c r="AA243">
        <v>37</v>
      </c>
      <c r="AB243">
        <v>37</v>
      </c>
      <c r="AC243">
        <v>37</v>
      </c>
      <c r="AD243">
        <v>37</v>
      </c>
      <c r="AE243">
        <v>37</v>
      </c>
      <c r="AF243">
        <v>37</v>
      </c>
      <c r="AG243">
        <v>37</v>
      </c>
      <c r="AH243">
        <v>37</v>
      </c>
      <c r="AI243">
        <v>37</v>
      </c>
      <c r="AJ243">
        <v>37</v>
      </c>
      <c r="AK243">
        <v>37</v>
      </c>
      <c r="AL243">
        <v>37</v>
      </c>
      <c r="AM243">
        <v>37</v>
      </c>
      <c r="AN243">
        <v>37</v>
      </c>
      <c r="AO243">
        <v>37</v>
      </c>
      <c r="AP243">
        <v>37</v>
      </c>
      <c r="AQ243">
        <v>37</v>
      </c>
      <c r="AR243">
        <v>37</v>
      </c>
      <c r="AS243">
        <v>37</v>
      </c>
      <c r="AT243">
        <v>37</v>
      </c>
      <c r="AU243">
        <v>37</v>
      </c>
      <c r="AV243">
        <v>37</v>
      </c>
      <c r="AW243">
        <v>37</v>
      </c>
      <c r="AX243">
        <v>37</v>
      </c>
    </row>
    <row r="244" spans="1:50" x14ac:dyDescent="0.25">
      <c r="A244">
        <v>1</v>
      </c>
      <c r="B244" t="s">
        <v>97</v>
      </c>
      <c r="C244">
        <v>11</v>
      </c>
      <c r="D244" t="s">
        <v>97</v>
      </c>
      <c r="E244">
        <v>1</v>
      </c>
      <c r="F244" t="s">
        <v>98</v>
      </c>
      <c r="G244">
        <v>47</v>
      </c>
      <c r="H244">
        <v>39</v>
      </c>
      <c r="I244">
        <v>39</v>
      </c>
      <c r="J244">
        <v>39</v>
      </c>
      <c r="K244">
        <v>41</v>
      </c>
      <c r="L244">
        <v>41</v>
      </c>
      <c r="M244">
        <v>41</v>
      </c>
      <c r="N244">
        <v>47</v>
      </c>
      <c r="O244">
        <v>47</v>
      </c>
      <c r="P244">
        <v>47</v>
      </c>
      <c r="Q244">
        <v>47</v>
      </c>
      <c r="R244">
        <v>47</v>
      </c>
      <c r="S244">
        <v>47</v>
      </c>
      <c r="T244">
        <v>47</v>
      </c>
      <c r="U244">
        <v>31</v>
      </c>
      <c r="V244">
        <v>31</v>
      </c>
      <c r="W244">
        <v>31</v>
      </c>
      <c r="X244">
        <v>31</v>
      </c>
      <c r="Y244">
        <v>31</v>
      </c>
      <c r="Z244">
        <v>31</v>
      </c>
      <c r="AA244">
        <v>31</v>
      </c>
      <c r="AB244">
        <v>30</v>
      </c>
      <c r="AC244">
        <v>31</v>
      </c>
      <c r="AD244">
        <v>31</v>
      </c>
      <c r="AE244">
        <v>31</v>
      </c>
      <c r="AF244">
        <v>30</v>
      </c>
      <c r="AG244">
        <v>30</v>
      </c>
      <c r="AH244">
        <v>30</v>
      </c>
      <c r="AI244">
        <v>30</v>
      </c>
      <c r="AJ244">
        <v>30</v>
      </c>
      <c r="AK244">
        <v>30</v>
      </c>
      <c r="AL244">
        <v>30</v>
      </c>
      <c r="AM244">
        <v>30</v>
      </c>
      <c r="AN244">
        <v>30</v>
      </c>
      <c r="AO244">
        <v>28</v>
      </c>
      <c r="AP244">
        <v>30</v>
      </c>
      <c r="AQ244">
        <v>30</v>
      </c>
      <c r="AR244">
        <v>30</v>
      </c>
      <c r="AS244">
        <v>30</v>
      </c>
      <c r="AT244">
        <v>30</v>
      </c>
      <c r="AU244">
        <v>29</v>
      </c>
      <c r="AV244">
        <v>29</v>
      </c>
      <c r="AW244">
        <v>29</v>
      </c>
      <c r="AX244">
        <v>29</v>
      </c>
    </row>
    <row r="245" spans="1:50" x14ac:dyDescent="0.25">
      <c r="A245">
        <v>1</v>
      </c>
      <c r="B245" t="s">
        <v>97</v>
      </c>
      <c r="C245">
        <v>11</v>
      </c>
      <c r="D245" t="s">
        <v>97</v>
      </c>
      <c r="E245">
        <v>1</v>
      </c>
      <c r="F245" t="s">
        <v>98</v>
      </c>
      <c r="G245">
        <v>45</v>
      </c>
      <c r="H245">
        <v>45</v>
      </c>
      <c r="I245">
        <v>45</v>
      </c>
      <c r="J245">
        <v>45</v>
      </c>
      <c r="K245">
        <v>45</v>
      </c>
      <c r="L245">
        <v>45</v>
      </c>
      <c r="M245">
        <v>45</v>
      </c>
      <c r="N245">
        <v>45</v>
      </c>
      <c r="O245">
        <v>45</v>
      </c>
      <c r="P245">
        <v>45</v>
      </c>
      <c r="Q245">
        <v>45</v>
      </c>
      <c r="R245">
        <v>45</v>
      </c>
      <c r="S245">
        <v>45</v>
      </c>
      <c r="T245">
        <v>45</v>
      </c>
      <c r="U245">
        <v>45</v>
      </c>
      <c r="V245">
        <v>45</v>
      </c>
      <c r="W245">
        <v>46</v>
      </c>
      <c r="X245">
        <v>46</v>
      </c>
      <c r="Y245">
        <v>46</v>
      </c>
      <c r="Z245">
        <v>46</v>
      </c>
      <c r="AA245">
        <v>46</v>
      </c>
      <c r="AB245">
        <v>46</v>
      </c>
      <c r="AC245">
        <v>46</v>
      </c>
      <c r="AD245">
        <v>46</v>
      </c>
      <c r="AE245">
        <v>46</v>
      </c>
      <c r="AF245">
        <v>46</v>
      </c>
      <c r="AG245">
        <v>46</v>
      </c>
      <c r="AH245">
        <v>46</v>
      </c>
      <c r="AI245">
        <v>46</v>
      </c>
      <c r="AJ245">
        <v>46</v>
      </c>
      <c r="AK245">
        <v>46</v>
      </c>
      <c r="AL245">
        <v>46</v>
      </c>
      <c r="AM245">
        <v>46</v>
      </c>
      <c r="AN245">
        <v>46</v>
      </c>
      <c r="AO245">
        <v>46</v>
      </c>
      <c r="AP245">
        <v>46</v>
      </c>
      <c r="AQ245">
        <v>46</v>
      </c>
      <c r="AR245">
        <v>46</v>
      </c>
      <c r="AS245">
        <v>46</v>
      </c>
      <c r="AT245">
        <v>46</v>
      </c>
      <c r="AU245">
        <v>45</v>
      </c>
      <c r="AV245">
        <v>45</v>
      </c>
      <c r="AW245">
        <v>45</v>
      </c>
      <c r="AX245">
        <v>45</v>
      </c>
    </row>
    <row r="246" spans="1:50" x14ac:dyDescent="0.25">
      <c r="A246">
        <v>1</v>
      </c>
      <c r="B246" t="s">
        <v>97</v>
      </c>
      <c r="C246">
        <v>11</v>
      </c>
      <c r="D246" t="s">
        <v>97</v>
      </c>
      <c r="E246">
        <v>1</v>
      </c>
      <c r="F246" t="s">
        <v>98</v>
      </c>
      <c r="G246">
        <v>47</v>
      </c>
      <c r="H246">
        <v>51</v>
      </c>
      <c r="I246">
        <v>50</v>
      </c>
      <c r="J246">
        <v>50</v>
      </c>
      <c r="K246">
        <v>50</v>
      </c>
      <c r="L246">
        <v>50</v>
      </c>
      <c r="M246">
        <v>50</v>
      </c>
      <c r="N246">
        <v>50</v>
      </c>
      <c r="O246">
        <v>47</v>
      </c>
      <c r="P246">
        <v>50</v>
      </c>
      <c r="Q246">
        <v>50</v>
      </c>
      <c r="R246">
        <v>50</v>
      </c>
      <c r="S246">
        <v>47</v>
      </c>
      <c r="T246">
        <v>47</v>
      </c>
      <c r="U246">
        <v>47</v>
      </c>
      <c r="V246">
        <v>46</v>
      </c>
      <c r="W246">
        <v>50</v>
      </c>
      <c r="X246">
        <v>49</v>
      </c>
      <c r="Y246">
        <v>45</v>
      </c>
      <c r="Z246">
        <v>45</v>
      </c>
      <c r="AA246">
        <v>45</v>
      </c>
      <c r="AB246">
        <v>45</v>
      </c>
      <c r="AC246">
        <v>47</v>
      </c>
      <c r="AD246">
        <v>46</v>
      </c>
      <c r="AE246">
        <v>45</v>
      </c>
      <c r="AF246">
        <v>47</v>
      </c>
      <c r="AG246">
        <v>45</v>
      </c>
      <c r="AH246">
        <v>50</v>
      </c>
      <c r="AI246">
        <v>47</v>
      </c>
      <c r="AJ246">
        <v>51</v>
      </c>
      <c r="AK246">
        <v>48</v>
      </c>
      <c r="AL246">
        <v>45</v>
      </c>
      <c r="AM246">
        <v>49</v>
      </c>
      <c r="AN246">
        <v>45</v>
      </c>
      <c r="AO246">
        <v>50</v>
      </c>
      <c r="AP246">
        <v>50</v>
      </c>
      <c r="AQ246">
        <v>42</v>
      </c>
      <c r="AR246">
        <v>47</v>
      </c>
      <c r="AS246">
        <v>45</v>
      </c>
      <c r="AT246">
        <v>45</v>
      </c>
      <c r="AU246">
        <v>45</v>
      </c>
      <c r="AV246">
        <v>47</v>
      </c>
      <c r="AW246">
        <v>45</v>
      </c>
      <c r="AX246">
        <v>47</v>
      </c>
    </row>
    <row r="247" spans="1:50" x14ac:dyDescent="0.25">
      <c r="A247">
        <v>1</v>
      </c>
      <c r="B247" t="s">
        <v>97</v>
      </c>
      <c r="C247">
        <v>11</v>
      </c>
      <c r="D247" t="s">
        <v>97</v>
      </c>
      <c r="E247">
        <v>1</v>
      </c>
      <c r="F247" t="s">
        <v>98</v>
      </c>
      <c r="G247">
        <v>42</v>
      </c>
      <c r="H247">
        <v>43</v>
      </c>
      <c r="I247">
        <v>42</v>
      </c>
      <c r="J247">
        <v>43</v>
      </c>
      <c r="K247">
        <v>44</v>
      </c>
      <c r="L247">
        <v>42</v>
      </c>
      <c r="M247">
        <v>43</v>
      </c>
      <c r="N247">
        <v>42</v>
      </c>
      <c r="O247">
        <v>42</v>
      </c>
      <c r="P247">
        <v>42</v>
      </c>
      <c r="Q247">
        <v>42</v>
      </c>
      <c r="R247">
        <v>44</v>
      </c>
      <c r="S247">
        <v>43</v>
      </c>
      <c r="T247">
        <v>42</v>
      </c>
      <c r="U247">
        <v>42</v>
      </c>
      <c r="V247">
        <v>42</v>
      </c>
      <c r="W247">
        <v>43</v>
      </c>
      <c r="X247">
        <v>45</v>
      </c>
      <c r="Y247">
        <v>44</v>
      </c>
      <c r="Z247">
        <v>42</v>
      </c>
      <c r="AA247">
        <v>42</v>
      </c>
      <c r="AB247">
        <v>43</v>
      </c>
      <c r="AC247">
        <v>44</v>
      </c>
      <c r="AD247">
        <v>45</v>
      </c>
      <c r="AE247">
        <v>43</v>
      </c>
      <c r="AF247">
        <v>43</v>
      </c>
      <c r="AG247">
        <v>43</v>
      </c>
      <c r="AH247">
        <v>44</v>
      </c>
      <c r="AI247">
        <v>43</v>
      </c>
      <c r="AJ247">
        <v>45</v>
      </c>
      <c r="AK247">
        <v>45</v>
      </c>
      <c r="AL247">
        <v>42</v>
      </c>
      <c r="AM247">
        <v>42</v>
      </c>
      <c r="AN247">
        <v>43</v>
      </c>
      <c r="AO247">
        <v>44</v>
      </c>
      <c r="AP247">
        <v>42</v>
      </c>
      <c r="AQ247">
        <v>42</v>
      </c>
      <c r="AR247">
        <v>44</v>
      </c>
      <c r="AS247">
        <v>43</v>
      </c>
      <c r="AT247">
        <v>42</v>
      </c>
      <c r="AU247">
        <v>42</v>
      </c>
      <c r="AV247">
        <v>44</v>
      </c>
      <c r="AW247">
        <v>42</v>
      </c>
      <c r="AX247">
        <v>42</v>
      </c>
    </row>
    <row r="248" spans="1:50" x14ac:dyDescent="0.25">
      <c r="A248">
        <v>19</v>
      </c>
      <c r="B248" t="s">
        <v>737</v>
      </c>
      <c r="C248">
        <v>20</v>
      </c>
      <c r="D248" t="s">
        <v>576</v>
      </c>
      <c r="E248">
        <v>2</v>
      </c>
      <c r="F248" t="s">
        <v>255</v>
      </c>
      <c r="G248">
        <v>364</v>
      </c>
      <c r="H248">
        <v>356</v>
      </c>
      <c r="I248">
        <v>353</v>
      </c>
      <c r="J248">
        <v>353</v>
      </c>
      <c r="K248">
        <v>360</v>
      </c>
      <c r="L248">
        <v>346</v>
      </c>
      <c r="M248">
        <v>352</v>
      </c>
      <c r="N248">
        <v>348</v>
      </c>
      <c r="O248">
        <v>352</v>
      </c>
      <c r="P248">
        <v>349</v>
      </c>
      <c r="Q248">
        <v>347</v>
      </c>
      <c r="R248">
        <v>346</v>
      </c>
      <c r="S248">
        <v>348</v>
      </c>
      <c r="T248">
        <v>346</v>
      </c>
      <c r="U248">
        <v>347</v>
      </c>
      <c r="V248">
        <v>348</v>
      </c>
      <c r="W248">
        <v>347</v>
      </c>
      <c r="X248">
        <v>347</v>
      </c>
      <c r="Y248">
        <v>346</v>
      </c>
      <c r="Z248">
        <v>348</v>
      </c>
      <c r="AA248">
        <v>348</v>
      </c>
      <c r="AB248">
        <v>350</v>
      </c>
      <c r="AC248">
        <v>348</v>
      </c>
      <c r="AD248">
        <v>347</v>
      </c>
      <c r="AE248">
        <v>351</v>
      </c>
      <c r="AF248">
        <v>354</v>
      </c>
      <c r="AG248">
        <v>356</v>
      </c>
      <c r="AH248">
        <v>356</v>
      </c>
      <c r="AI248">
        <v>348</v>
      </c>
      <c r="AJ248">
        <v>352</v>
      </c>
      <c r="AK248">
        <v>346</v>
      </c>
      <c r="AL248">
        <v>348</v>
      </c>
      <c r="AM248">
        <v>347</v>
      </c>
      <c r="AN248">
        <v>350</v>
      </c>
      <c r="AO248">
        <v>347</v>
      </c>
      <c r="AP248">
        <v>348</v>
      </c>
      <c r="AQ248">
        <v>348</v>
      </c>
      <c r="AR248">
        <v>349</v>
      </c>
      <c r="AS248">
        <v>349</v>
      </c>
      <c r="AT248">
        <v>347</v>
      </c>
      <c r="AU248">
        <v>349</v>
      </c>
      <c r="AV248">
        <v>348</v>
      </c>
      <c r="AW248">
        <v>352</v>
      </c>
      <c r="AX248">
        <v>353</v>
      </c>
    </row>
    <row r="249" spans="1:50" x14ac:dyDescent="0.25">
      <c r="A249">
        <v>9</v>
      </c>
      <c r="B249" t="s">
        <v>372</v>
      </c>
      <c r="C249">
        <v>60</v>
      </c>
      <c r="D249" t="s">
        <v>239</v>
      </c>
      <c r="E249">
        <v>3</v>
      </c>
      <c r="F249" t="s">
        <v>240</v>
      </c>
      <c r="G249">
        <v>25</v>
      </c>
      <c r="H249">
        <v>27</v>
      </c>
      <c r="I249">
        <v>26</v>
      </c>
      <c r="J249">
        <v>31</v>
      </c>
      <c r="K249">
        <v>25</v>
      </c>
      <c r="L249">
        <v>27</v>
      </c>
      <c r="M249">
        <v>27</v>
      </c>
      <c r="N249">
        <v>27</v>
      </c>
      <c r="O249">
        <v>26</v>
      </c>
      <c r="P249">
        <v>25</v>
      </c>
      <c r="Q249">
        <v>24</v>
      </c>
      <c r="R249">
        <v>24</v>
      </c>
      <c r="S249">
        <v>24</v>
      </c>
      <c r="T249">
        <v>26</v>
      </c>
      <c r="U249">
        <v>25</v>
      </c>
      <c r="V249">
        <v>24</v>
      </c>
      <c r="W249">
        <v>27</v>
      </c>
      <c r="X249">
        <v>26</v>
      </c>
      <c r="Y249">
        <v>25</v>
      </c>
      <c r="Z249">
        <v>24</v>
      </c>
      <c r="AA249">
        <v>25</v>
      </c>
      <c r="AB249">
        <v>24</v>
      </c>
      <c r="AC249">
        <v>24</v>
      </c>
      <c r="AD249">
        <v>29</v>
      </c>
      <c r="AE249">
        <v>29</v>
      </c>
      <c r="AF249">
        <v>28</v>
      </c>
      <c r="AG249">
        <v>25</v>
      </c>
      <c r="AH249">
        <v>26</v>
      </c>
      <c r="AI249">
        <v>25</v>
      </c>
      <c r="AJ249">
        <v>25</v>
      </c>
      <c r="AK249">
        <v>26</v>
      </c>
      <c r="AL249">
        <v>25</v>
      </c>
      <c r="AM249">
        <v>25</v>
      </c>
      <c r="AN249">
        <v>26</v>
      </c>
      <c r="AO249">
        <v>25</v>
      </c>
      <c r="AP249">
        <v>26</v>
      </c>
      <c r="AQ249">
        <v>27</v>
      </c>
      <c r="AR249">
        <v>26</v>
      </c>
      <c r="AS249">
        <v>25</v>
      </c>
      <c r="AT249">
        <v>26</v>
      </c>
      <c r="AU249">
        <v>24</v>
      </c>
      <c r="AV249">
        <v>25</v>
      </c>
      <c r="AW249">
        <v>23</v>
      </c>
      <c r="AX249">
        <v>23</v>
      </c>
    </row>
    <row r="250" spans="1:50" x14ac:dyDescent="0.25">
      <c r="A250">
        <v>1</v>
      </c>
      <c r="B250" t="s">
        <v>97</v>
      </c>
      <c r="C250">
        <v>11</v>
      </c>
      <c r="D250" t="s">
        <v>97</v>
      </c>
      <c r="E250">
        <v>1</v>
      </c>
      <c r="F250" t="s">
        <v>98</v>
      </c>
      <c r="G250">
        <v>213</v>
      </c>
      <c r="H250">
        <v>221</v>
      </c>
      <c r="I250">
        <v>219</v>
      </c>
      <c r="J250">
        <v>222</v>
      </c>
      <c r="K250">
        <v>217</v>
      </c>
      <c r="L250">
        <v>221</v>
      </c>
      <c r="M250">
        <v>226</v>
      </c>
      <c r="N250">
        <v>230</v>
      </c>
      <c r="O250">
        <v>229</v>
      </c>
      <c r="P250">
        <v>226</v>
      </c>
      <c r="Q250">
        <v>229</v>
      </c>
      <c r="R250">
        <v>247</v>
      </c>
      <c r="S250">
        <v>250</v>
      </c>
      <c r="T250">
        <v>245</v>
      </c>
      <c r="U250">
        <v>231</v>
      </c>
      <c r="V250">
        <v>238</v>
      </c>
      <c r="W250">
        <v>239</v>
      </c>
      <c r="X250">
        <v>244</v>
      </c>
      <c r="Y250">
        <v>177</v>
      </c>
      <c r="Z250">
        <v>171</v>
      </c>
      <c r="AA250">
        <v>171</v>
      </c>
      <c r="AB250">
        <v>169</v>
      </c>
      <c r="AC250">
        <v>172</v>
      </c>
      <c r="AD250">
        <v>172</v>
      </c>
      <c r="AE250">
        <v>172</v>
      </c>
      <c r="AF250">
        <v>172</v>
      </c>
      <c r="AG250">
        <v>174</v>
      </c>
      <c r="AH250">
        <v>172</v>
      </c>
      <c r="AI250">
        <v>173</v>
      </c>
      <c r="AJ250">
        <v>172</v>
      </c>
      <c r="AK250">
        <v>173</v>
      </c>
      <c r="AL250">
        <v>172</v>
      </c>
      <c r="AM250">
        <v>166</v>
      </c>
      <c r="AN250">
        <v>164</v>
      </c>
      <c r="AO250">
        <v>163</v>
      </c>
      <c r="AP250">
        <v>181</v>
      </c>
      <c r="AQ250">
        <v>234</v>
      </c>
      <c r="AR250">
        <v>226</v>
      </c>
      <c r="AS250">
        <v>176</v>
      </c>
      <c r="AT250">
        <v>178</v>
      </c>
      <c r="AU250">
        <v>176</v>
      </c>
      <c r="AV250">
        <v>176</v>
      </c>
      <c r="AW250">
        <v>176</v>
      </c>
      <c r="AX250">
        <v>176</v>
      </c>
    </row>
    <row r="251" spans="1:50" x14ac:dyDescent="0.25">
      <c r="A251">
        <v>13</v>
      </c>
      <c r="B251" t="s">
        <v>133</v>
      </c>
      <c r="C251">
        <v>12</v>
      </c>
      <c r="D251" t="s">
        <v>133</v>
      </c>
      <c r="E251">
        <v>1</v>
      </c>
      <c r="F251" t="s">
        <v>98</v>
      </c>
      <c r="G251">
        <v>8</v>
      </c>
      <c r="H251">
        <v>8</v>
      </c>
      <c r="I251">
        <v>8</v>
      </c>
      <c r="J251">
        <v>8</v>
      </c>
      <c r="K251">
        <v>8</v>
      </c>
      <c r="L251">
        <v>8</v>
      </c>
      <c r="M251">
        <v>8</v>
      </c>
      <c r="N251">
        <v>8</v>
      </c>
      <c r="O251">
        <v>8</v>
      </c>
      <c r="P251">
        <v>8</v>
      </c>
      <c r="Q251">
        <v>8</v>
      </c>
      <c r="R251">
        <v>8</v>
      </c>
      <c r="S251">
        <v>8</v>
      </c>
      <c r="T251">
        <v>8</v>
      </c>
      <c r="U251">
        <v>8</v>
      </c>
      <c r="V251">
        <v>8</v>
      </c>
      <c r="W251">
        <v>8</v>
      </c>
      <c r="X251">
        <v>8</v>
      </c>
      <c r="Y251">
        <v>8</v>
      </c>
      <c r="Z251">
        <v>8</v>
      </c>
      <c r="AA251">
        <v>8</v>
      </c>
      <c r="AB251">
        <v>8</v>
      </c>
      <c r="AC251">
        <v>8</v>
      </c>
      <c r="AD251">
        <v>8</v>
      </c>
      <c r="AE251">
        <v>8</v>
      </c>
      <c r="AF251">
        <v>8</v>
      </c>
      <c r="AG251">
        <v>8</v>
      </c>
      <c r="AH251">
        <v>8</v>
      </c>
      <c r="AI251">
        <v>8</v>
      </c>
      <c r="AJ251">
        <v>8</v>
      </c>
      <c r="AK251">
        <v>8</v>
      </c>
      <c r="AL251">
        <v>8</v>
      </c>
      <c r="AM251">
        <v>8</v>
      </c>
      <c r="AN251">
        <v>8</v>
      </c>
      <c r="AO251">
        <v>8</v>
      </c>
      <c r="AP251">
        <v>8</v>
      </c>
      <c r="AQ251">
        <v>8</v>
      </c>
      <c r="AR251">
        <v>8</v>
      </c>
      <c r="AS251">
        <v>8</v>
      </c>
      <c r="AT251">
        <v>8</v>
      </c>
      <c r="AU251">
        <v>8</v>
      </c>
      <c r="AV251">
        <v>8</v>
      </c>
      <c r="AW251">
        <v>8</v>
      </c>
      <c r="AX251">
        <v>8</v>
      </c>
    </row>
    <row r="252" spans="1:50" x14ac:dyDescent="0.25">
      <c r="A252">
        <v>1</v>
      </c>
      <c r="B252" t="s">
        <v>97</v>
      </c>
      <c r="C252">
        <v>11</v>
      </c>
      <c r="D252" t="s">
        <v>97</v>
      </c>
      <c r="E252">
        <v>1</v>
      </c>
      <c r="F252" t="s">
        <v>98</v>
      </c>
      <c r="G252">
        <v>83</v>
      </c>
      <c r="H252">
        <v>83</v>
      </c>
      <c r="I252">
        <v>83</v>
      </c>
      <c r="J252">
        <v>82</v>
      </c>
      <c r="K252">
        <v>82</v>
      </c>
      <c r="L252">
        <v>83</v>
      </c>
      <c r="M252">
        <v>83</v>
      </c>
      <c r="N252">
        <v>83</v>
      </c>
      <c r="O252">
        <v>83</v>
      </c>
      <c r="P252">
        <v>82</v>
      </c>
      <c r="Q252">
        <v>83</v>
      </c>
      <c r="R252">
        <v>83</v>
      </c>
      <c r="S252">
        <v>83</v>
      </c>
      <c r="T252">
        <v>83</v>
      </c>
      <c r="U252">
        <v>83</v>
      </c>
      <c r="V252">
        <v>83</v>
      </c>
      <c r="W252">
        <v>82</v>
      </c>
      <c r="X252">
        <v>81</v>
      </c>
      <c r="Y252">
        <v>83</v>
      </c>
      <c r="Z252">
        <v>83</v>
      </c>
      <c r="AA252">
        <v>83</v>
      </c>
      <c r="AB252">
        <v>82</v>
      </c>
      <c r="AC252">
        <v>83</v>
      </c>
      <c r="AD252">
        <v>83</v>
      </c>
      <c r="AE252">
        <v>83</v>
      </c>
      <c r="AF252">
        <v>83</v>
      </c>
      <c r="AG252">
        <v>83</v>
      </c>
      <c r="AH252">
        <v>83</v>
      </c>
      <c r="AI252">
        <v>83</v>
      </c>
      <c r="AJ252">
        <v>83</v>
      </c>
      <c r="AK252">
        <v>83</v>
      </c>
      <c r="AL252">
        <v>83</v>
      </c>
      <c r="AM252">
        <v>83</v>
      </c>
      <c r="AN252">
        <v>82</v>
      </c>
      <c r="AO252">
        <v>83</v>
      </c>
      <c r="AP252">
        <v>82</v>
      </c>
      <c r="AQ252">
        <v>82</v>
      </c>
      <c r="AR252">
        <v>83</v>
      </c>
      <c r="AS252">
        <v>83</v>
      </c>
      <c r="AT252">
        <v>83</v>
      </c>
      <c r="AU252">
        <v>83</v>
      </c>
      <c r="AV252">
        <v>83</v>
      </c>
      <c r="AW252">
        <v>20</v>
      </c>
      <c r="AX252">
        <v>27</v>
      </c>
    </row>
    <row r="253" spans="1:50" x14ac:dyDescent="0.25">
      <c r="A253">
        <v>8</v>
      </c>
      <c r="B253" t="s">
        <v>964</v>
      </c>
      <c r="C253">
        <v>30</v>
      </c>
      <c r="D253" t="s">
        <v>273</v>
      </c>
      <c r="E253">
        <v>2</v>
      </c>
      <c r="F253" t="s">
        <v>255</v>
      </c>
      <c r="G253">
        <v>124</v>
      </c>
      <c r="H253">
        <v>124</v>
      </c>
      <c r="I253">
        <v>124</v>
      </c>
      <c r="J253">
        <v>124</v>
      </c>
      <c r="K253">
        <v>124</v>
      </c>
      <c r="L253">
        <v>124</v>
      </c>
      <c r="M253">
        <v>124</v>
      </c>
      <c r="N253">
        <v>124</v>
      </c>
      <c r="O253">
        <v>124</v>
      </c>
      <c r="P253">
        <v>124</v>
      </c>
      <c r="Q253">
        <v>124</v>
      </c>
      <c r="R253">
        <v>124</v>
      </c>
      <c r="S253">
        <v>124</v>
      </c>
      <c r="T253">
        <v>124</v>
      </c>
      <c r="U253">
        <v>124</v>
      </c>
      <c r="V253">
        <v>124</v>
      </c>
      <c r="W253">
        <v>124</v>
      </c>
      <c r="X253">
        <v>124</v>
      </c>
      <c r="Y253">
        <v>124</v>
      </c>
      <c r="Z253">
        <v>124</v>
      </c>
      <c r="AA253">
        <v>124</v>
      </c>
      <c r="AB253">
        <v>124</v>
      </c>
      <c r="AC253">
        <v>124</v>
      </c>
      <c r="AD253">
        <v>124</v>
      </c>
      <c r="AE253">
        <v>124</v>
      </c>
      <c r="AF253">
        <v>124</v>
      </c>
      <c r="AG253">
        <v>124</v>
      </c>
      <c r="AH253">
        <v>124</v>
      </c>
      <c r="AI253">
        <v>124</v>
      </c>
      <c r="AJ253">
        <v>124</v>
      </c>
      <c r="AK253">
        <v>124</v>
      </c>
      <c r="AL253">
        <v>124</v>
      </c>
      <c r="AM253">
        <v>124</v>
      </c>
      <c r="AN253">
        <v>124</v>
      </c>
      <c r="AO253">
        <v>124</v>
      </c>
      <c r="AP253">
        <v>124</v>
      </c>
      <c r="AQ253">
        <v>124</v>
      </c>
      <c r="AR253">
        <v>124</v>
      </c>
      <c r="AS253">
        <v>124</v>
      </c>
      <c r="AT253">
        <v>124</v>
      </c>
      <c r="AU253">
        <v>124</v>
      </c>
      <c r="AV253">
        <v>124</v>
      </c>
      <c r="AW253">
        <v>124</v>
      </c>
      <c r="AX253">
        <v>124</v>
      </c>
    </row>
    <row r="254" spans="1:50" x14ac:dyDescent="0.25">
      <c r="A254">
        <v>13</v>
      </c>
      <c r="B254" t="s">
        <v>133</v>
      </c>
      <c r="C254">
        <v>12</v>
      </c>
      <c r="D254" t="s">
        <v>133</v>
      </c>
      <c r="E254">
        <v>1</v>
      </c>
      <c r="F254" t="s">
        <v>98</v>
      </c>
      <c r="G254">
        <v>33</v>
      </c>
      <c r="H254">
        <v>34</v>
      </c>
      <c r="I254">
        <v>34</v>
      </c>
      <c r="J254">
        <v>32</v>
      </c>
      <c r="K254">
        <v>32</v>
      </c>
      <c r="L254">
        <v>32</v>
      </c>
      <c r="M254">
        <v>32</v>
      </c>
      <c r="N254">
        <v>32</v>
      </c>
      <c r="O254">
        <v>32</v>
      </c>
      <c r="P254">
        <v>55</v>
      </c>
      <c r="Q254">
        <v>32</v>
      </c>
      <c r="R254">
        <v>32</v>
      </c>
      <c r="S254">
        <v>63</v>
      </c>
      <c r="T254">
        <v>34</v>
      </c>
      <c r="U254">
        <v>54</v>
      </c>
      <c r="V254">
        <v>54</v>
      </c>
      <c r="W254">
        <v>54</v>
      </c>
      <c r="X254">
        <v>79</v>
      </c>
      <c r="Y254">
        <v>79</v>
      </c>
      <c r="Z254">
        <v>79</v>
      </c>
      <c r="AA254">
        <v>79</v>
      </c>
      <c r="AB254">
        <v>78</v>
      </c>
      <c r="AC254">
        <v>78</v>
      </c>
      <c r="AD254">
        <v>78</v>
      </c>
      <c r="AE254">
        <v>126</v>
      </c>
      <c r="AF254">
        <v>78</v>
      </c>
      <c r="AG254">
        <v>78</v>
      </c>
      <c r="AH254">
        <v>126</v>
      </c>
      <c r="AI254">
        <v>78</v>
      </c>
      <c r="AJ254">
        <v>78</v>
      </c>
      <c r="AK254">
        <v>78</v>
      </c>
      <c r="AL254">
        <v>88</v>
      </c>
      <c r="AM254">
        <v>78</v>
      </c>
      <c r="AN254">
        <v>78</v>
      </c>
      <c r="AO254">
        <v>106</v>
      </c>
      <c r="AP254">
        <v>134</v>
      </c>
      <c r="AQ254">
        <v>136</v>
      </c>
      <c r="AR254">
        <v>78</v>
      </c>
      <c r="AS254">
        <v>78</v>
      </c>
      <c r="AT254">
        <v>78</v>
      </c>
      <c r="AU254">
        <v>82</v>
      </c>
      <c r="AV254">
        <v>79</v>
      </c>
      <c r="AW254">
        <v>79</v>
      </c>
      <c r="AX254">
        <v>79</v>
      </c>
    </row>
    <row r="255" spans="1:50" x14ac:dyDescent="0.25">
      <c r="A255">
        <v>1</v>
      </c>
      <c r="B255" t="s">
        <v>97</v>
      </c>
      <c r="C255">
        <v>11</v>
      </c>
      <c r="D255" t="s">
        <v>97</v>
      </c>
      <c r="E255">
        <v>1</v>
      </c>
      <c r="F255" t="s">
        <v>98</v>
      </c>
      <c r="G255">
        <v>37</v>
      </c>
      <c r="H255">
        <v>37</v>
      </c>
      <c r="I255">
        <v>37</v>
      </c>
      <c r="J255">
        <v>37</v>
      </c>
      <c r="K255">
        <v>37</v>
      </c>
      <c r="L255">
        <v>37</v>
      </c>
      <c r="M255">
        <v>37</v>
      </c>
      <c r="N255">
        <v>37</v>
      </c>
      <c r="O255">
        <v>37</v>
      </c>
      <c r="P255">
        <v>37</v>
      </c>
      <c r="Q255">
        <v>37</v>
      </c>
      <c r="R255">
        <v>37</v>
      </c>
      <c r="S255">
        <v>37</v>
      </c>
      <c r="T255">
        <v>37</v>
      </c>
      <c r="U255">
        <v>37</v>
      </c>
      <c r="V255">
        <v>37</v>
      </c>
      <c r="W255">
        <v>37</v>
      </c>
      <c r="X255">
        <v>37</v>
      </c>
      <c r="Y255">
        <v>37</v>
      </c>
      <c r="Z255">
        <v>37</v>
      </c>
      <c r="AA255">
        <v>37</v>
      </c>
      <c r="AB255">
        <v>37</v>
      </c>
      <c r="AC255">
        <v>37</v>
      </c>
      <c r="AD255">
        <v>37</v>
      </c>
      <c r="AE255">
        <v>37</v>
      </c>
      <c r="AF255">
        <v>37</v>
      </c>
      <c r="AG255">
        <v>37</v>
      </c>
      <c r="AH255">
        <v>37</v>
      </c>
      <c r="AI255">
        <v>37</v>
      </c>
      <c r="AJ255">
        <v>37</v>
      </c>
      <c r="AK255">
        <v>37</v>
      </c>
      <c r="AL255">
        <v>37</v>
      </c>
      <c r="AM255">
        <v>37</v>
      </c>
      <c r="AN255">
        <v>37</v>
      </c>
      <c r="AO255">
        <v>37</v>
      </c>
      <c r="AP255">
        <v>37</v>
      </c>
      <c r="AQ255">
        <v>37</v>
      </c>
      <c r="AR255">
        <v>37</v>
      </c>
      <c r="AS255">
        <v>37</v>
      </c>
      <c r="AT255">
        <v>37</v>
      </c>
      <c r="AU255">
        <v>37</v>
      </c>
      <c r="AV255">
        <v>37</v>
      </c>
      <c r="AW255">
        <v>37</v>
      </c>
      <c r="AX255">
        <v>37</v>
      </c>
    </row>
    <row r="256" spans="1:50" x14ac:dyDescent="0.25">
      <c r="A256">
        <v>13</v>
      </c>
      <c r="B256" t="s">
        <v>133</v>
      </c>
      <c r="C256">
        <v>12</v>
      </c>
      <c r="D256" t="s">
        <v>133</v>
      </c>
      <c r="E256">
        <v>1</v>
      </c>
      <c r="F256" t="s">
        <v>98</v>
      </c>
      <c r="G256">
        <v>35</v>
      </c>
      <c r="H256">
        <v>35</v>
      </c>
      <c r="I256">
        <v>35</v>
      </c>
      <c r="J256">
        <v>35</v>
      </c>
      <c r="K256">
        <v>35</v>
      </c>
      <c r="L256">
        <v>35</v>
      </c>
      <c r="M256">
        <v>35</v>
      </c>
      <c r="N256">
        <v>35</v>
      </c>
      <c r="O256">
        <v>35</v>
      </c>
      <c r="P256">
        <v>28</v>
      </c>
      <c r="Q256">
        <v>28</v>
      </c>
      <c r="R256">
        <v>28</v>
      </c>
      <c r="S256">
        <v>28</v>
      </c>
      <c r="T256">
        <v>28</v>
      </c>
      <c r="U256">
        <v>28</v>
      </c>
      <c r="V256">
        <v>28</v>
      </c>
      <c r="W256">
        <v>28</v>
      </c>
      <c r="X256">
        <v>28</v>
      </c>
      <c r="Y256">
        <v>28</v>
      </c>
      <c r="Z256">
        <v>28</v>
      </c>
      <c r="AA256">
        <v>28</v>
      </c>
      <c r="AB256">
        <v>28</v>
      </c>
      <c r="AC256">
        <v>28</v>
      </c>
      <c r="AD256">
        <v>28</v>
      </c>
      <c r="AE256">
        <v>28</v>
      </c>
      <c r="AF256">
        <v>28</v>
      </c>
      <c r="AG256">
        <v>28</v>
      </c>
      <c r="AH256">
        <v>28</v>
      </c>
      <c r="AI256">
        <v>28</v>
      </c>
      <c r="AJ256">
        <v>28</v>
      </c>
      <c r="AK256">
        <v>28</v>
      </c>
      <c r="AL256">
        <v>28</v>
      </c>
      <c r="AM256">
        <v>28</v>
      </c>
      <c r="AN256">
        <v>28</v>
      </c>
      <c r="AO256">
        <v>28</v>
      </c>
      <c r="AP256">
        <v>28</v>
      </c>
      <c r="AQ256">
        <v>28</v>
      </c>
      <c r="AR256">
        <v>28</v>
      </c>
      <c r="AS256">
        <v>28</v>
      </c>
      <c r="AT256">
        <v>28</v>
      </c>
      <c r="AU256">
        <v>27</v>
      </c>
      <c r="AV256">
        <v>27</v>
      </c>
      <c r="AW256">
        <v>27</v>
      </c>
      <c r="AX256">
        <v>27</v>
      </c>
    </row>
    <row r="257" spans="1:50" x14ac:dyDescent="0.25">
      <c r="A257">
        <v>4</v>
      </c>
      <c r="B257" t="s">
        <v>691</v>
      </c>
      <c r="C257">
        <v>70</v>
      </c>
      <c r="D257" t="s">
        <v>267</v>
      </c>
      <c r="E257">
        <v>3</v>
      </c>
      <c r="F257" t="s">
        <v>240</v>
      </c>
      <c r="G257">
        <v>122</v>
      </c>
      <c r="H257">
        <v>122</v>
      </c>
      <c r="I257">
        <v>122</v>
      </c>
      <c r="J257">
        <v>122</v>
      </c>
      <c r="K257">
        <v>122</v>
      </c>
      <c r="L257">
        <v>122</v>
      </c>
      <c r="M257">
        <v>122</v>
      </c>
      <c r="N257">
        <v>122</v>
      </c>
      <c r="O257">
        <v>122</v>
      </c>
      <c r="P257">
        <v>122</v>
      </c>
      <c r="Q257">
        <v>122</v>
      </c>
      <c r="R257">
        <v>122</v>
      </c>
      <c r="S257">
        <v>122</v>
      </c>
      <c r="T257">
        <v>122</v>
      </c>
      <c r="U257">
        <v>122</v>
      </c>
      <c r="V257">
        <v>122</v>
      </c>
      <c r="W257">
        <v>122</v>
      </c>
      <c r="X257">
        <v>122</v>
      </c>
      <c r="Y257">
        <v>122</v>
      </c>
      <c r="Z257">
        <v>122</v>
      </c>
      <c r="AA257">
        <v>122</v>
      </c>
      <c r="AB257">
        <v>122</v>
      </c>
      <c r="AC257">
        <v>122</v>
      </c>
      <c r="AD257">
        <v>122</v>
      </c>
      <c r="AE257">
        <v>122</v>
      </c>
      <c r="AF257">
        <v>122</v>
      </c>
      <c r="AG257">
        <v>122</v>
      </c>
      <c r="AH257">
        <v>122</v>
      </c>
      <c r="AI257">
        <v>122</v>
      </c>
      <c r="AJ257">
        <v>122</v>
      </c>
      <c r="AK257">
        <v>122</v>
      </c>
      <c r="AL257">
        <v>122</v>
      </c>
      <c r="AM257">
        <v>122</v>
      </c>
      <c r="AN257">
        <v>122</v>
      </c>
      <c r="AO257">
        <v>122</v>
      </c>
      <c r="AP257">
        <v>122</v>
      </c>
      <c r="AQ257">
        <v>122</v>
      </c>
      <c r="AR257">
        <v>122</v>
      </c>
      <c r="AS257">
        <v>122</v>
      </c>
      <c r="AT257">
        <v>122</v>
      </c>
      <c r="AU257">
        <v>122</v>
      </c>
      <c r="AV257">
        <v>122</v>
      </c>
      <c r="AW257">
        <v>122</v>
      </c>
      <c r="AX257">
        <v>122</v>
      </c>
    </row>
    <row r="258" spans="1:50" x14ac:dyDescent="0.25">
      <c r="A258">
        <v>1</v>
      </c>
      <c r="B258" t="s">
        <v>97</v>
      </c>
      <c r="C258">
        <v>11</v>
      </c>
      <c r="D258" t="s">
        <v>97</v>
      </c>
      <c r="E258">
        <v>1</v>
      </c>
      <c r="F258" t="s">
        <v>98</v>
      </c>
      <c r="G258">
        <v>53</v>
      </c>
      <c r="H258">
        <v>53</v>
      </c>
      <c r="I258">
        <v>53</v>
      </c>
      <c r="J258">
        <v>53</v>
      </c>
      <c r="K258">
        <v>53</v>
      </c>
      <c r="L258">
        <v>53</v>
      </c>
      <c r="M258">
        <v>53</v>
      </c>
      <c r="N258">
        <v>53</v>
      </c>
      <c r="O258">
        <v>51</v>
      </c>
      <c r="P258">
        <v>51</v>
      </c>
      <c r="Q258">
        <v>53</v>
      </c>
      <c r="R258">
        <v>58</v>
      </c>
      <c r="S258">
        <v>58</v>
      </c>
      <c r="T258">
        <v>58</v>
      </c>
      <c r="U258">
        <v>58</v>
      </c>
      <c r="V258">
        <v>58</v>
      </c>
      <c r="W258">
        <v>58</v>
      </c>
      <c r="X258">
        <v>58</v>
      </c>
      <c r="Y258">
        <v>58</v>
      </c>
      <c r="Z258">
        <v>58</v>
      </c>
      <c r="AA258">
        <v>58</v>
      </c>
      <c r="AB258">
        <v>58</v>
      </c>
      <c r="AC258">
        <v>58</v>
      </c>
      <c r="AD258">
        <v>58</v>
      </c>
      <c r="AE258">
        <v>58</v>
      </c>
      <c r="AF258">
        <v>58</v>
      </c>
      <c r="AG258">
        <v>58</v>
      </c>
      <c r="AH258">
        <v>58</v>
      </c>
      <c r="AI258">
        <v>58</v>
      </c>
      <c r="AJ258">
        <v>58</v>
      </c>
      <c r="AK258">
        <v>58</v>
      </c>
      <c r="AL258">
        <v>58</v>
      </c>
      <c r="AM258">
        <v>57</v>
      </c>
      <c r="AN258">
        <v>57</v>
      </c>
      <c r="AO258">
        <v>57</v>
      </c>
      <c r="AP258">
        <v>57</v>
      </c>
      <c r="AQ258">
        <v>57</v>
      </c>
      <c r="AR258">
        <v>57</v>
      </c>
      <c r="AS258">
        <v>57</v>
      </c>
      <c r="AT258">
        <v>57</v>
      </c>
      <c r="AU258">
        <v>56</v>
      </c>
      <c r="AV258">
        <v>56</v>
      </c>
      <c r="AW258">
        <v>56</v>
      </c>
      <c r="AX258">
        <v>57</v>
      </c>
    </row>
    <row r="259" spans="1:50" x14ac:dyDescent="0.25">
      <c r="A259">
        <v>1</v>
      </c>
      <c r="B259" t="s">
        <v>97</v>
      </c>
      <c r="C259">
        <v>11</v>
      </c>
      <c r="D259" t="s">
        <v>97</v>
      </c>
      <c r="E259">
        <v>1</v>
      </c>
      <c r="F259" t="s">
        <v>98</v>
      </c>
      <c r="G259">
        <v>33</v>
      </c>
      <c r="H259">
        <v>33</v>
      </c>
      <c r="I259">
        <v>33</v>
      </c>
      <c r="J259">
        <v>33</v>
      </c>
      <c r="K259">
        <v>33</v>
      </c>
      <c r="L259">
        <v>33</v>
      </c>
      <c r="M259">
        <v>33</v>
      </c>
      <c r="N259">
        <v>33</v>
      </c>
      <c r="O259">
        <v>33</v>
      </c>
      <c r="P259">
        <v>33</v>
      </c>
      <c r="Q259">
        <v>33</v>
      </c>
      <c r="R259">
        <v>44</v>
      </c>
      <c r="S259">
        <v>34</v>
      </c>
      <c r="T259">
        <v>34</v>
      </c>
      <c r="U259">
        <v>34</v>
      </c>
      <c r="V259">
        <v>34</v>
      </c>
      <c r="W259">
        <v>34</v>
      </c>
      <c r="X259">
        <v>34</v>
      </c>
      <c r="Y259">
        <v>34</v>
      </c>
      <c r="Z259">
        <v>34</v>
      </c>
      <c r="AA259">
        <v>34</v>
      </c>
      <c r="AB259">
        <v>34</v>
      </c>
      <c r="AC259">
        <v>34</v>
      </c>
      <c r="AD259">
        <v>34</v>
      </c>
      <c r="AE259">
        <v>34</v>
      </c>
      <c r="AF259">
        <v>34</v>
      </c>
      <c r="AG259">
        <v>34</v>
      </c>
      <c r="AH259">
        <v>0</v>
      </c>
      <c r="AI259">
        <v>34</v>
      </c>
      <c r="AJ259">
        <v>34</v>
      </c>
      <c r="AK259">
        <v>34</v>
      </c>
      <c r="AL259">
        <v>34</v>
      </c>
      <c r="AM259">
        <v>34</v>
      </c>
      <c r="AN259">
        <v>34</v>
      </c>
      <c r="AO259">
        <v>34</v>
      </c>
      <c r="AP259">
        <v>34</v>
      </c>
      <c r="AQ259">
        <v>35</v>
      </c>
      <c r="AR259">
        <v>35</v>
      </c>
      <c r="AS259">
        <v>37</v>
      </c>
      <c r="AT259">
        <v>34</v>
      </c>
      <c r="AU259">
        <v>36</v>
      </c>
      <c r="AV259">
        <v>34</v>
      </c>
      <c r="AW259">
        <v>34</v>
      </c>
      <c r="AX259">
        <v>36</v>
      </c>
    </row>
    <row r="260" spans="1:50" x14ac:dyDescent="0.25">
      <c r="A260">
        <v>1</v>
      </c>
      <c r="B260" t="s">
        <v>97</v>
      </c>
      <c r="C260">
        <v>11</v>
      </c>
      <c r="D260" t="s">
        <v>97</v>
      </c>
      <c r="E260">
        <v>1</v>
      </c>
      <c r="F260" t="s">
        <v>98</v>
      </c>
      <c r="G260">
        <v>63</v>
      </c>
      <c r="H260">
        <v>63</v>
      </c>
      <c r="I260">
        <v>63</v>
      </c>
      <c r="J260">
        <v>63</v>
      </c>
      <c r="K260">
        <v>63</v>
      </c>
      <c r="L260">
        <v>63</v>
      </c>
      <c r="M260">
        <v>63</v>
      </c>
      <c r="N260">
        <v>63</v>
      </c>
      <c r="O260">
        <v>63</v>
      </c>
      <c r="P260">
        <v>63</v>
      </c>
      <c r="Q260">
        <v>63</v>
      </c>
      <c r="R260">
        <v>63</v>
      </c>
      <c r="S260">
        <v>63</v>
      </c>
      <c r="T260">
        <v>63</v>
      </c>
      <c r="U260">
        <v>63</v>
      </c>
      <c r="V260">
        <v>63</v>
      </c>
      <c r="W260">
        <v>63</v>
      </c>
      <c r="X260">
        <v>63</v>
      </c>
      <c r="Y260">
        <v>63</v>
      </c>
      <c r="Z260">
        <v>63</v>
      </c>
      <c r="AA260">
        <v>63</v>
      </c>
      <c r="AB260">
        <v>63</v>
      </c>
      <c r="AC260">
        <v>63</v>
      </c>
      <c r="AD260">
        <v>63</v>
      </c>
      <c r="AE260">
        <v>63</v>
      </c>
      <c r="AF260">
        <v>63</v>
      </c>
      <c r="AG260">
        <v>63</v>
      </c>
      <c r="AH260">
        <v>63</v>
      </c>
      <c r="AI260">
        <v>63</v>
      </c>
      <c r="AJ260">
        <v>63</v>
      </c>
      <c r="AK260">
        <v>63</v>
      </c>
      <c r="AL260">
        <v>63</v>
      </c>
      <c r="AM260">
        <v>63</v>
      </c>
      <c r="AN260">
        <v>63</v>
      </c>
      <c r="AO260">
        <v>63</v>
      </c>
      <c r="AP260">
        <v>63</v>
      </c>
      <c r="AQ260">
        <v>63</v>
      </c>
      <c r="AR260">
        <v>63</v>
      </c>
      <c r="AS260">
        <v>63</v>
      </c>
      <c r="AT260">
        <v>63</v>
      </c>
      <c r="AU260">
        <v>63</v>
      </c>
      <c r="AV260">
        <v>63</v>
      </c>
      <c r="AW260">
        <v>63</v>
      </c>
      <c r="AX260">
        <v>63</v>
      </c>
    </row>
    <row r="261" spans="1:50" x14ac:dyDescent="0.25">
      <c r="A261">
        <v>1</v>
      </c>
      <c r="B261" t="s">
        <v>97</v>
      </c>
      <c r="C261">
        <v>11</v>
      </c>
      <c r="D261" t="s">
        <v>97</v>
      </c>
      <c r="E261">
        <v>1</v>
      </c>
      <c r="F261" t="s">
        <v>98</v>
      </c>
      <c r="G261">
        <v>25</v>
      </c>
      <c r="H261">
        <v>25</v>
      </c>
      <c r="I261">
        <v>25</v>
      </c>
      <c r="J261">
        <v>20</v>
      </c>
      <c r="K261">
        <v>25</v>
      </c>
      <c r="L261">
        <v>25</v>
      </c>
      <c r="M261">
        <v>25</v>
      </c>
      <c r="N261">
        <v>25</v>
      </c>
      <c r="O261">
        <v>25</v>
      </c>
      <c r="P261">
        <v>25</v>
      </c>
      <c r="Q261">
        <v>25</v>
      </c>
      <c r="R261">
        <v>25</v>
      </c>
      <c r="S261">
        <v>25</v>
      </c>
      <c r="T261">
        <v>25</v>
      </c>
      <c r="U261">
        <v>25</v>
      </c>
      <c r="V261">
        <v>25</v>
      </c>
      <c r="W261">
        <v>25</v>
      </c>
      <c r="X261">
        <v>25</v>
      </c>
      <c r="Y261">
        <v>25</v>
      </c>
      <c r="Z261">
        <v>25</v>
      </c>
      <c r="AA261">
        <v>25</v>
      </c>
      <c r="AB261">
        <v>25</v>
      </c>
      <c r="AC261">
        <v>25</v>
      </c>
      <c r="AD261">
        <v>25</v>
      </c>
      <c r="AE261">
        <v>20</v>
      </c>
      <c r="AF261">
        <v>25</v>
      </c>
      <c r="AG261">
        <v>25</v>
      </c>
      <c r="AH261">
        <v>20</v>
      </c>
      <c r="AI261">
        <v>25</v>
      </c>
      <c r="AJ261">
        <v>25</v>
      </c>
      <c r="AK261">
        <v>20</v>
      </c>
      <c r="AL261">
        <v>20</v>
      </c>
      <c r="AM261">
        <v>20</v>
      </c>
      <c r="AN261">
        <v>20</v>
      </c>
      <c r="AO261">
        <v>20</v>
      </c>
      <c r="AP261">
        <v>20</v>
      </c>
      <c r="AQ261">
        <v>20</v>
      </c>
      <c r="AR261">
        <v>20</v>
      </c>
      <c r="AS261">
        <v>20</v>
      </c>
      <c r="AT261">
        <v>20</v>
      </c>
      <c r="AU261">
        <v>20</v>
      </c>
      <c r="AV261">
        <v>25</v>
      </c>
      <c r="AW261">
        <v>25</v>
      </c>
      <c r="AX261">
        <v>25</v>
      </c>
    </row>
    <row r="262" spans="1:50" x14ac:dyDescent="0.25">
      <c r="A262">
        <v>16</v>
      </c>
      <c r="B262" t="s">
        <v>809</v>
      </c>
      <c r="C262">
        <v>60</v>
      </c>
      <c r="D262" t="s">
        <v>239</v>
      </c>
      <c r="E262">
        <v>3</v>
      </c>
      <c r="F262" t="s">
        <v>240</v>
      </c>
      <c r="G262">
        <v>18</v>
      </c>
      <c r="H262">
        <v>18</v>
      </c>
      <c r="I262">
        <v>18</v>
      </c>
      <c r="J262">
        <v>18</v>
      </c>
      <c r="K262">
        <v>18</v>
      </c>
      <c r="L262">
        <v>18</v>
      </c>
      <c r="M262">
        <v>18</v>
      </c>
      <c r="N262">
        <v>18</v>
      </c>
      <c r="O262">
        <v>18</v>
      </c>
      <c r="P262">
        <v>18</v>
      </c>
      <c r="Q262">
        <v>18</v>
      </c>
      <c r="R262">
        <v>18</v>
      </c>
      <c r="S262">
        <v>18</v>
      </c>
      <c r="T262">
        <v>18</v>
      </c>
      <c r="U262">
        <v>18</v>
      </c>
      <c r="V262">
        <v>18</v>
      </c>
      <c r="W262">
        <v>18</v>
      </c>
      <c r="X262">
        <v>18</v>
      </c>
      <c r="Y262">
        <v>18</v>
      </c>
      <c r="Z262">
        <v>18</v>
      </c>
      <c r="AA262">
        <v>18</v>
      </c>
      <c r="AB262">
        <v>18</v>
      </c>
      <c r="AC262">
        <v>18</v>
      </c>
      <c r="AD262">
        <v>18</v>
      </c>
      <c r="AE262">
        <v>18</v>
      </c>
      <c r="AF262">
        <v>18</v>
      </c>
      <c r="AG262">
        <v>18</v>
      </c>
      <c r="AH262">
        <v>18</v>
      </c>
      <c r="AI262">
        <v>18</v>
      </c>
      <c r="AJ262">
        <v>18</v>
      </c>
      <c r="AK262">
        <v>18</v>
      </c>
      <c r="AL262">
        <v>18</v>
      </c>
      <c r="AM262">
        <v>18</v>
      </c>
      <c r="AN262">
        <v>18</v>
      </c>
      <c r="AO262">
        <v>18</v>
      </c>
      <c r="AP262">
        <v>18</v>
      </c>
      <c r="AQ262">
        <v>18</v>
      </c>
      <c r="AR262">
        <v>18</v>
      </c>
      <c r="AS262">
        <v>18</v>
      </c>
      <c r="AT262">
        <v>18</v>
      </c>
      <c r="AU262">
        <v>18</v>
      </c>
      <c r="AV262">
        <v>18</v>
      </c>
      <c r="AW262">
        <v>18</v>
      </c>
      <c r="AX262">
        <v>19</v>
      </c>
    </row>
    <row r="263" spans="1:50" x14ac:dyDescent="0.25">
      <c r="A263">
        <v>1</v>
      </c>
      <c r="B263" t="s">
        <v>97</v>
      </c>
      <c r="C263">
        <v>11</v>
      </c>
      <c r="D263" t="s">
        <v>97</v>
      </c>
      <c r="E263">
        <v>1</v>
      </c>
      <c r="F263" t="s">
        <v>98</v>
      </c>
      <c r="G263">
        <v>47</v>
      </c>
      <c r="H263">
        <v>47</v>
      </c>
      <c r="I263">
        <v>48</v>
      </c>
      <c r="J263">
        <v>47</v>
      </c>
      <c r="K263">
        <v>47</v>
      </c>
      <c r="L263">
        <v>47</v>
      </c>
      <c r="M263">
        <v>47</v>
      </c>
      <c r="N263">
        <v>47</v>
      </c>
      <c r="O263">
        <v>47</v>
      </c>
      <c r="P263">
        <v>47</v>
      </c>
      <c r="Q263">
        <v>47</v>
      </c>
      <c r="R263">
        <v>48</v>
      </c>
      <c r="S263">
        <v>47</v>
      </c>
      <c r="T263">
        <v>47</v>
      </c>
      <c r="U263">
        <v>47</v>
      </c>
      <c r="V263">
        <v>47</v>
      </c>
      <c r="W263">
        <v>47</v>
      </c>
      <c r="X263">
        <v>47</v>
      </c>
      <c r="Y263">
        <v>47</v>
      </c>
      <c r="Z263">
        <v>47</v>
      </c>
      <c r="AA263">
        <v>47</v>
      </c>
      <c r="AB263">
        <v>47</v>
      </c>
      <c r="AC263">
        <v>47</v>
      </c>
      <c r="AD263">
        <v>47</v>
      </c>
      <c r="AE263">
        <v>47</v>
      </c>
      <c r="AF263">
        <v>47</v>
      </c>
      <c r="AG263">
        <v>47</v>
      </c>
      <c r="AH263">
        <v>47</v>
      </c>
      <c r="AI263">
        <v>47</v>
      </c>
      <c r="AJ263">
        <v>47</v>
      </c>
      <c r="AK263">
        <v>47</v>
      </c>
      <c r="AL263">
        <v>47</v>
      </c>
      <c r="AM263">
        <v>47</v>
      </c>
      <c r="AN263">
        <v>39</v>
      </c>
      <c r="AO263">
        <v>39</v>
      </c>
      <c r="AP263">
        <v>39</v>
      </c>
      <c r="AQ263">
        <v>39</v>
      </c>
      <c r="AR263">
        <v>39</v>
      </c>
      <c r="AS263">
        <v>39</v>
      </c>
      <c r="AT263">
        <v>39</v>
      </c>
      <c r="AU263">
        <v>38</v>
      </c>
      <c r="AV263">
        <v>38</v>
      </c>
      <c r="AW263">
        <v>38</v>
      </c>
      <c r="AX263">
        <v>38</v>
      </c>
    </row>
    <row r="264" spans="1:50" x14ac:dyDescent="0.25">
      <c r="A264">
        <v>1</v>
      </c>
      <c r="B264" t="s">
        <v>97</v>
      </c>
      <c r="C264">
        <v>11</v>
      </c>
      <c r="D264" t="s">
        <v>97</v>
      </c>
      <c r="E264">
        <v>1</v>
      </c>
      <c r="F264" t="s">
        <v>98</v>
      </c>
      <c r="G264">
        <v>16</v>
      </c>
      <c r="H264">
        <v>16</v>
      </c>
      <c r="I264">
        <v>16</v>
      </c>
      <c r="J264">
        <v>16</v>
      </c>
      <c r="K264">
        <v>16</v>
      </c>
      <c r="L264">
        <v>16</v>
      </c>
      <c r="M264">
        <v>16</v>
      </c>
      <c r="N264">
        <v>16</v>
      </c>
      <c r="O264">
        <v>16</v>
      </c>
      <c r="P264">
        <v>16</v>
      </c>
      <c r="Q264">
        <v>16</v>
      </c>
      <c r="R264">
        <v>16</v>
      </c>
      <c r="S264">
        <v>16</v>
      </c>
      <c r="T264">
        <v>16</v>
      </c>
      <c r="U264">
        <v>16</v>
      </c>
      <c r="V264">
        <v>16</v>
      </c>
      <c r="W264">
        <v>16</v>
      </c>
      <c r="X264">
        <v>16</v>
      </c>
      <c r="Y264">
        <v>16</v>
      </c>
      <c r="Z264">
        <v>16</v>
      </c>
      <c r="AA264">
        <v>16</v>
      </c>
      <c r="AB264">
        <v>16</v>
      </c>
      <c r="AC264">
        <v>16</v>
      </c>
      <c r="AD264">
        <v>16</v>
      </c>
      <c r="AE264">
        <v>16</v>
      </c>
      <c r="AF264">
        <v>16</v>
      </c>
      <c r="AG264">
        <v>16</v>
      </c>
      <c r="AH264">
        <v>16</v>
      </c>
      <c r="AI264">
        <v>16</v>
      </c>
      <c r="AJ264">
        <v>16</v>
      </c>
      <c r="AK264">
        <v>16</v>
      </c>
      <c r="AL264">
        <v>16</v>
      </c>
      <c r="AM264">
        <v>16</v>
      </c>
      <c r="AN264">
        <v>16</v>
      </c>
      <c r="AO264">
        <v>16</v>
      </c>
      <c r="AP264">
        <v>16</v>
      </c>
      <c r="AQ264">
        <v>11</v>
      </c>
      <c r="AR264">
        <v>16</v>
      </c>
      <c r="AS264">
        <v>16</v>
      </c>
      <c r="AT264">
        <v>16</v>
      </c>
      <c r="AU264">
        <v>16</v>
      </c>
      <c r="AV264">
        <v>16</v>
      </c>
      <c r="AW264">
        <v>16</v>
      </c>
      <c r="AX264">
        <v>16</v>
      </c>
    </row>
    <row r="265" spans="1:50" x14ac:dyDescent="0.25">
      <c r="A265">
        <v>18</v>
      </c>
      <c r="B265" t="s">
        <v>272</v>
      </c>
      <c r="C265">
        <v>30</v>
      </c>
      <c r="D265" t="s">
        <v>273</v>
      </c>
      <c r="E265">
        <v>2</v>
      </c>
      <c r="F265" t="s">
        <v>255</v>
      </c>
      <c r="G265">
        <v>78</v>
      </c>
      <c r="H265">
        <v>78</v>
      </c>
      <c r="I265">
        <v>77</v>
      </c>
      <c r="J265">
        <v>78</v>
      </c>
      <c r="K265">
        <v>78</v>
      </c>
      <c r="L265">
        <v>77</v>
      </c>
      <c r="M265">
        <v>77</v>
      </c>
      <c r="N265">
        <v>75</v>
      </c>
      <c r="O265">
        <v>75</v>
      </c>
      <c r="P265">
        <v>68</v>
      </c>
      <c r="Q265">
        <v>70</v>
      </c>
      <c r="R265">
        <v>72</v>
      </c>
      <c r="S265">
        <v>73</v>
      </c>
      <c r="T265">
        <v>70</v>
      </c>
      <c r="U265">
        <v>69</v>
      </c>
      <c r="V265">
        <v>69</v>
      </c>
      <c r="W265">
        <v>69</v>
      </c>
      <c r="X265">
        <v>71</v>
      </c>
      <c r="Y265">
        <v>70</v>
      </c>
      <c r="Z265">
        <v>72</v>
      </c>
      <c r="AA265">
        <v>70</v>
      </c>
      <c r="AB265">
        <v>71</v>
      </c>
      <c r="AC265">
        <v>72</v>
      </c>
      <c r="AD265">
        <v>72</v>
      </c>
      <c r="AE265">
        <v>72</v>
      </c>
      <c r="AF265">
        <v>70</v>
      </c>
      <c r="AG265">
        <v>70</v>
      </c>
      <c r="AH265">
        <v>71</v>
      </c>
      <c r="AI265">
        <v>72</v>
      </c>
      <c r="AJ265">
        <v>72</v>
      </c>
      <c r="AK265">
        <v>72</v>
      </c>
      <c r="AL265">
        <v>72</v>
      </c>
      <c r="AM265">
        <v>70</v>
      </c>
      <c r="AN265">
        <v>70</v>
      </c>
      <c r="AO265">
        <v>68</v>
      </c>
      <c r="AP265">
        <v>68</v>
      </c>
      <c r="AQ265">
        <v>68</v>
      </c>
      <c r="AR265">
        <v>71</v>
      </c>
      <c r="AS265">
        <v>73</v>
      </c>
      <c r="AT265">
        <v>73</v>
      </c>
      <c r="AU265">
        <v>72</v>
      </c>
      <c r="AV265">
        <v>72</v>
      </c>
      <c r="AW265">
        <v>72</v>
      </c>
      <c r="AX265">
        <v>72</v>
      </c>
    </row>
    <row r="266" spans="1:50" x14ac:dyDescent="0.25">
      <c r="A266">
        <v>1</v>
      </c>
      <c r="B266" t="s">
        <v>97</v>
      </c>
      <c r="C266">
        <v>11</v>
      </c>
      <c r="D266" t="s">
        <v>97</v>
      </c>
      <c r="E266">
        <v>1</v>
      </c>
      <c r="F266" t="s">
        <v>98</v>
      </c>
      <c r="G266">
        <v>165</v>
      </c>
      <c r="H266">
        <v>165</v>
      </c>
      <c r="I266">
        <v>165</v>
      </c>
      <c r="J266">
        <v>165</v>
      </c>
      <c r="K266">
        <v>165</v>
      </c>
      <c r="L266">
        <v>165</v>
      </c>
      <c r="M266">
        <v>165</v>
      </c>
      <c r="N266">
        <v>165</v>
      </c>
      <c r="O266">
        <v>163</v>
      </c>
      <c r="P266">
        <v>163</v>
      </c>
      <c r="Q266">
        <v>163</v>
      </c>
      <c r="R266">
        <v>163</v>
      </c>
      <c r="S266">
        <v>163</v>
      </c>
      <c r="T266">
        <v>163</v>
      </c>
      <c r="U266">
        <v>165</v>
      </c>
      <c r="V266">
        <v>165</v>
      </c>
      <c r="W266">
        <v>165</v>
      </c>
      <c r="X266">
        <v>167</v>
      </c>
      <c r="Y266">
        <v>167</v>
      </c>
      <c r="Z266">
        <v>167</v>
      </c>
      <c r="AA266">
        <v>167</v>
      </c>
      <c r="AB266">
        <v>167</v>
      </c>
      <c r="AC266">
        <v>167</v>
      </c>
      <c r="AD266">
        <v>165</v>
      </c>
      <c r="AE266">
        <v>165</v>
      </c>
      <c r="AF266">
        <v>165</v>
      </c>
      <c r="AG266">
        <v>165</v>
      </c>
      <c r="AH266">
        <v>165</v>
      </c>
      <c r="AI266">
        <v>165</v>
      </c>
      <c r="AJ266">
        <v>165</v>
      </c>
      <c r="AK266">
        <v>165</v>
      </c>
      <c r="AL266">
        <v>165</v>
      </c>
      <c r="AM266">
        <v>165</v>
      </c>
      <c r="AN266">
        <v>165</v>
      </c>
      <c r="AO266">
        <v>165</v>
      </c>
      <c r="AP266">
        <v>165</v>
      </c>
      <c r="AQ266">
        <v>165</v>
      </c>
      <c r="AR266">
        <v>165</v>
      </c>
      <c r="AS266">
        <v>165</v>
      </c>
      <c r="AT266">
        <v>165</v>
      </c>
      <c r="AU266">
        <v>164</v>
      </c>
      <c r="AV266">
        <v>164</v>
      </c>
      <c r="AW266">
        <v>164</v>
      </c>
      <c r="AX266">
        <v>164</v>
      </c>
    </row>
    <row r="267" spans="1:50" x14ac:dyDescent="0.25">
      <c r="A267">
        <v>1</v>
      </c>
      <c r="B267" t="s">
        <v>97</v>
      </c>
      <c r="C267">
        <v>11</v>
      </c>
      <c r="D267" t="s">
        <v>97</v>
      </c>
      <c r="E267">
        <v>1</v>
      </c>
      <c r="F267" t="s">
        <v>98</v>
      </c>
      <c r="G267">
        <v>49</v>
      </c>
      <c r="H267">
        <v>49</v>
      </c>
      <c r="I267">
        <v>49</v>
      </c>
      <c r="J267">
        <v>49</v>
      </c>
      <c r="K267">
        <v>49</v>
      </c>
      <c r="L267">
        <v>49</v>
      </c>
      <c r="M267">
        <v>49</v>
      </c>
      <c r="N267">
        <v>49</v>
      </c>
      <c r="O267">
        <v>49</v>
      </c>
      <c r="P267">
        <v>49</v>
      </c>
      <c r="Q267">
        <v>49</v>
      </c>
      <c r="R267">
        <v>49</v>
      </c>
      <c r="S267">
        <v>49</v>
      </c>
      <c r="T267">
        <v>49</v>
      </c>
      <c r="U267">
        <v>57</v>
      </c>
      <c r="V267">
        <v>57</v>
      </c>
      <c r="W267">
        <v>57</v>
      </c>
      <c r="X267">
        <v>57</v>
      </c>
      <c r="Y267">
        <v>56</v>
      </c>
      <c r="Z267">
        <v>56</v>
      </c>
      <c r="AA267">
        <v>56</v>
      </c>
      <c r="AB267">
        <v>56</v>
      </c>
      <c r="AC267">
        <v>56</v>
      </c>
      <c r="AD267">
        <v>56</v>
      </c>
      <c r="AE267">
        <v>56</v>
      </c>
      <c r="AF267">
        <v>56</v>
      </c>
      <c r="AG267">
        <v>56</v>
      </c>
      <c r="AH267">
        <v>53</v>
      </c>
      <c r="AI267">
        <v>56</v>
      </c>
      <c r="AJ267">
        <v>56</v>
      </c>
      <c r="AK267">
        <v>56</v>
      </c>
      <c r="AL267">
        <v>56</v>
      </c>
      <c r="AM267">
        <v>56</v>
      </c>
      <c r="AN267">
        <v>56</v>
      </c>
      <c r="AO267">
        <v>56</v>
      </c>
      <c r="AP267">
        <v>56</v>
      </c>
      <c r="AQ267">
        <v>56</v>
      </c>
      <c r="AR267">
        <v>56</v>
      </c>
      <c r="AS267">
        <v>56</v>
      </c>
      <c r="AT267">
        <v>56</v>
      </c>
      <c r="AU267">
        <v>55</v>
      </c>
      <c r="AV267">
        <v>55</v>
      </c>
      <c r="AW267">
        <v>55</v>
      </c>
      <c r="AX267">
        <v>55</v>
      </c>
    </row>
    <row r="268" spans="1:50" x14ac:dyDescent="0.25">
      <c r="A268">
        <v>1</v>
      </c>
      <c r="B268" t="s">
        <v>97</v>
      </c>
      <c r="C268">
        <v>11</v>
      </c>
      <c r="D268" t="s">
        <v>97</v>
      </c>
      <c r="E268">
        <v>1</v>
      </c>
      <c r="F268" t="s">
        <v>98</v>
      </c>
      <c r="G268">
        <v>93</v>
      </c>
      <c r="H268">
        <v>94</v>
      </c>
      <c r="I268">
        <v>94</v>
      </c>
      <c r="J268">
        <v>94</v>
      </c>
      <c r="K268">
        <v>94</v>
      </c>
      <c r="L268">
        <v>92</v>
      </c>
      <c r="M268">
        <v>92</v>
      </c>
      <c r="N268">
        <v>92</v>
      </c>
      <c r="O268">
        <v>92</v>
      </c>
      <c r="P268">
        <v>92</v>
      </c>
      <c r="Q268">
        <v>91</v>
      </c>
      <c r="R268">
        <v>90</v>
      </c>
      <c r="S268">
        <v>90</v>
      </c>
      <c r="T268">
        <v>91</v>
      </c>
      <c r="U268">
        <v>92</v>
      </c>
      <c r="V268">
        <v>91</v>
      </c>
      <c r="W268">
        <v>90</v>
      </c>
      <c r="X268">
        <v>89</v>
      </c>
      <c r="Y268">
        <v>89</v>
      </c>
      <c r="Z268">
        <v>90</v>
      </c>
      <c r="AA268">
        <v>92</v>
      </c>
      <c r="AB268">
        <v>90</v>
      </c>
      <c r="AC268">
        <v>90</v>
      </c>
      <c r="AD268">
        <v>90</v>
      </c>
      <c r="AE268">
        <v>91</v>
      </c>
      <c r="AF268">
        <v>92</v>
      </c>
      <c r="AG268">
        <v>91</v>
      </c>
      <c r="AH268">
        <v>91</v>
      </c>
      <c r="AI268">
        <v>91</v>
      </c>
      <c r="AJ268">
        <v>92</v>
      </c>
      <c r="AK268">
        <v>92</v>
      </c>
      <c r="AL268">
        <v>92</v>
      </c>
      <c r="AM268">
        <v>92</v>
      </c>
      <c r="AN268">
        <v>92</v>
      </c>
      <c r="AO268">
        <v>92</v>
      </c>
      <c r="AP268">
        <v>90</v>
      </c>
      <c r="AQ268">
        <v>89</v>
      </c>
      <c r="AR268">
        <v>88</v>
      </c>
      <c r="AS268">
        <v>88</v>
      </c>
      <c r="AT268">
        <v>90</v>
      </c>
      <c r="AU268">
        <v>91</v>
      </c>
      <c r="AV268">
        <v>91</v>
      </c>
      <c r="AW268">
        <v>89</v>
      </c>
      <c r="AX268">
        <v>92</v>
      </c>
    </row>
    <row r="269" spans="1:50" x14ac:dyDescent="0.25">
      <c r="A269">
        <v>1</v>
      </c>
      <c r="B269" t="s">
        <v>97</v>
      </c>
      <c r="C269">
        <v>11</v>
      </c>
      <c r="D269" t="s">
        <v>97</v>
      </c>
      <c r="E269">
        <v>1</v>
      </c>
      <c r="F269" t="s">
        <v>98</v>
      </c>
      <c r="G269">
        <v>27</v>
      </c>
      <c r="H269">
        <v>28</v>
      </c>
      <c r="I269">
        <v>29</v>
      </c>
      <c r="J269">
        <v>33</v>
      </c>
      <c r="K269">
        <v>28</v>
      </c>
      <c r="L269">
        <v>28</v>
      </c>
      <c r="M269">
        <v>28</v>
      </c>
      <c r="N269">
        <v>28</v>
      </c>
      <c r="O269">
        <v>28</v>
      </c>
      <c r="P269">
        <v>29</v>
      </c>
      <c r="Q269">
        <v>30</v>
      </c>
      <c r="R269">
        <v>28</v>
      </c>
      <c r="S269">
        <v>29</v>
      </c>
      <c r="T269">
        <v>29</v>
      </c>
      <c r="U269">
        <v>28</v>
      </c>
      <c r="V269">
        <v>28</v>
      </c>
      <c r="W269">
        <v>28</v>
      </c>
      <c r="X269">
        <v>28</v>
      </c>
      <c r="Y269">
        <v>28</v>
      </c>
      <c r="Z269">
        <v>28</v>
      </c>
      <c r="AA269">
        <v>28</v>
      </c>
      <c r="AB269">
        <v>28</v>
      </c>
      <c r="AC269">
        <v>28</v>
      </c>
      <c r="AD269">
        <v>28</v>
      </c>
      <c r="AE269">
        <v>29</v>
      </c>
      <c r="AF269">
        <v>29</v>
      </c>
      <c r="AG269">
        <v>29</v>
      </c>
      <c r="AH269">
        <v>29</v>
      </c>
      <c r="AI269">
        <v>29</v>
      </c>
      <c r="AJ269">
        <v>29</v>
      </c>
      <c r="AK269">
        <v>29</v>
      </c>
      <c r="AL269">
        <v>29</v>
      </c>
      <c r="AM269">
        <v>29</v>
      </c>
      <c r="AN269">
        <v>29</v>
      </c>
      <c r="AO269">
        <v>29</v>
      </c>
      <c r="AP269">
        <v>29</v>
      </c>
      <c r="AQ269">
        <v>29</v>
      </c>
      <c r="AR269">
        <v>29</v>
      </c>
      <c r="AS269">
        <v>29</v>
      </c>
      <c r="AT269">
        <v>29</v>
      </c>
      <c r="AU269">
        <v>34</v>
      </c>
      <c r="AV269">
        <v>34</v>
      </c>
      <c r="AW269">
        <v>34</v>
      </c>
      <c r="AX269">
        <v>34</v>
      </c>
    </row>
    <row r="270" spans="1:50" x14ac:dyDescent="0.25">
      <c r="A270">
        <v>1</v>
      </c>
      <c r="B270" t="s">
        <v>97</v>
      </c>
      <c r="C270">
        <v>11</v>
      </c>
      <c r="D270" t="s">
        <v>97</v>
      </c>
      <c r="E270">
        <v>1</v>
      </c>
      <c r="F270" t="s">
        <v>98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2</v>
      </c>
      <c r="V270">
        <v>2</v>
      </c>
      <c r="W270">
        <v>2</v>
      </c>
      <c r="X270">
        <v>2</v>
      </c>
      <c r="Y270">
        <v>2</v>
      </c>
      <c r="Z270">
        <v>2</v>
      </c>
      <c r="AA270">
        <v>2</v>
      </c>
      <c r="AB270">
        <v>2</v>
      </c>
      <c r="AC270">
        <v>2</v>
      </c>
      <c r="AD270">
        <v>2</v>
      </c>
      <c r="AE270">
        <v>2</v>
      </c>
      <c r="AF270">
        <v>2</v>
      </c>
      <c r="AG270">
        <v>2</v>
      </c>
      <c r="AH270">
        <v>2</v>
      </c>
      <c r="AI270">
        <v>2</v>
      </c>
      <c r="AJ270">
        <v>2</v>
      </c>
      <c r="AK270">
        <v>2</v>
      </c>
      <c r="AL270">
        <v>0</v>
      </c>
      <c r="AM270">
        <v>2</v>
      </c>
      <c r="AN270">
        <v>2</v>
      </c>
      <c r="AO270">
        <v>2</v>
      </c>
      <c r="AP270">
        <v>2</v>
      </c>
      <c r="AQ270">
        <v>2</v>
      </c>
      <c r="AR270">
        <v>2</v>
      </c>
      <c r="AS270">
        <v>2</v>
      </c>
      <c r="AT270">
        <v>2</v>
      </c>
      <c r="AU270">
        <v>2</v>
      </c>
      <c r="AV270">
        <v>2</v>
      </c>
      <c r="AW270">
        <v>2</v>
      </c>
      <c r="AX270">
        <v>2</v>
      </c>
    </row>
    <row r="271" spans="1:50" x14ac:dyDescent="0.25">
      <c r="A271">
        <v>1</v>
      </c>
      <c r="B271" t="s">
        <v>97</v>
      </c>
      <c r="C271">
        <v>11</v>
      </c>
      <c r="D271" t="s">
        <v>97</v>
      </c>
      <c r="E271">
        <v>1</v>
      </c>
      <c r="F271" t="s">
        <v>98</v>
      </c>
      <c r="G271">
        <v>58</v>
      </c>
      <c r="H271">
        <v>58</v>
      </c>
      <c r="I271">
        <v>58</v>
      </c>
      <c r="J271">
        <v>58</v>
      </c>
      <c r="K271">
        <v>58</v>
      </c>
      <c r="L271">
        <v>58</v>
      </c>
      <c r="M271">
        <v>58</v>
      </c>
      <c r="N271">
        <v>58</v>
      </c>
      <c r="O271">
        <v>58</v>
      </c>
      <c r="P271">
        <v>58</v>
      </c>
      <c r="Q271">
        <v>58</v>
      </c>
      <c r="R271">
        <v>58</v>
      </c>
      <c r="S271">
        <v>59</v>
      </c>
      <c r="T271">
        <v>58</v>
      </c>
      <c r="U271">
        <v>58</v>
      </c>
      <c r="V271">
        <v>58</v>
      </c>
      <c r="W271">
        <v>58</v>
      </c>
      <c r="X271">
        <v>58</v>
      </c>
      <c r="Y271">
        <v>58</v>
      </c>
      <c r="Z271">
        <v>58</v>
      </c>
      <c r="AA271">
        <v>58</v>
      </c>
      <c r="AB271">
        <v>58</v>
      </c>
      <c r="AC271">
        <v>58</v>
      </c>
      <c r="AD271">
        <v>58</v>
      </c>
      <c r="AE271">
        <v>58</v>
      </c>
      <c r="AF271">
        <v>58</v>
      </c>
      <c r="AG271">
        <v>58</v>
      </c>
      <c r="AH271">
        <v>56</v>
      </c>
      <c r="AI271">
        <v>56</v>
      </c>
      <c r="AJ271">
        <v>56</v>
      </c>
      <c r="AK271">
        <v>56</v>
      </c>
      <c r="AL271">
        <v>58</v>
      </c>
      <c r="AM271">
        <v>58</v>
      </c>
      <c r="AN271">
        <v>58</v>
      </c>
      <c r="AO271">
        <v>58</v>
      </c>
      <c r="AP271">
        <v>58</v>
      </c>
      <c r="AQ271">
        <v>58</v>
      </c>
      <c r="AR271">
        <v>58</v>
      </c>
      <c r="AS271">
        <v>58</v>
      </c>
      <c r="AT271">
        <v>58</v>
      </c>
      <c r="AU271">
        <v>58</v>
      </c>
      <c r="AV271">
        <v>58</v>
      </c>
      <c r="AW271">
        <v>58</v>
      </c>
      <c r="AX271">
        <v>58</v>
      </c>
    </row>
    <row r="272" spans="1:50" x14ac:dyDescent="0.25">
      <c r="A272">
        <v>1</v>
      </c>
      <c r="B272" t="s">
        <v>97</v>
      </c>
      <c r="C272">
        <v>11</v>
      </c>
      <c r="D272" t="s">
        <v>97</v>
      </c>
      <c r="E272">
        <v>1</v>
      </c>
      <c r="F272" t="s">
        <v>98</v>
      </c>
      <c r="G272">
        <v>17</v>
      </c>
      <c r="H272">
        <v>14</v>
      </c>
      <c r="I272">
        <v>17</v>
      </c>
      <c r="J272">
        <v>17</v>
      </c>
      <c r="K272">
        <v>16</v>
      </c>
      <c r="L272">
        <v>18</v>
      </c>
      <c r="M272">
        <v>17</v>
      </c>
      <c r="N272">
        <v>18</v>
      </c>
      <c r="O272">
        <v>16</v>
      </c>
      <c r="P272">
        <v>16</v>
      </c>
      <c r="Q272">
        <v>17</v>
      </c>
      <c r="R272">
        <v>16</v>
      </c>
      <c r="S272">
        <v>18</v>
      </c>
      <c r="T272">
        <v>20</v>
      </c>
      <c r="U272">
        <v>15</v>
      </c>
      <c r="V272">
        <v>17</v>
      </c>
      <c r="W272">
        <v>27</v>
      </c>
      <c r="X272">
        <v>15</v>
      </c>
      <c r="Y272">
        <v>20</v>
      </c>
      <c r="Z272">
        <v>25</v>
      </c>
      <c r="AA272">
        <v>26</v>
      </c>
      <c r="AB272">
        <v>26</v>
      </c>
      <c r="AC272">
        <v>23</v>
      </c>
      <c r="AD272">
        <v>29</v>
      </c>
      <c r="AE272">
        <v>23</v>
      </c>
      <c r="AF272">
        <v>29</v>
      </c>
      <c r="AG272">
        <v>22</v>
      </c>
      <c r="AH272">
        <v>29</v>
      </c>
      <c r="AI272">
        <v>26</v>
      </c>
      <c r="AJ272">
        <v>28</v>
      </c>
      <c r="AK272">
        <v>27</v>
      </c>
      <c r="AL272">
        <v>24</v>
      </c>
      <c r="AM272">
        <v>19</v>
      </c>
      <c r="AN272">
        <v>20</v>
      </c>
      <c r="AO272">
        <v>19</v>
      </c>
      <c r="AP272">
        <v>32</v>
      </c>
      <c r="AQ272">
        <v>18</v>
      </c>
      <c r="AR272">
        <v>18</v>
      </c>
      <c r="AS272">
        <v>26</v>
      </c>
      <c r="AT272">
        <v>24</v>
      </c>
      <c r="AU272">
        <v>25</v>
      </c>
      <c r="AV272">
        <v>253</v>
      </c>
      <c r="AW272">
        <v>164</v>
      </c>
      <c r="AX272">
        <v>169</v>
      </c>
    </row>
    <row r="273" spans="1:50" x14ac:dyDescent="0.25">
      <c r="A273">
        <v>1</v>
      </c>
      <c r="B273" t="s">
        <v>97</v>
      </c>
      <c r="C273">
        <v>11</v>
      </c>
      <c r="D273" t="s">
        <v>97</v>
      </c>
      <c r="E273">
        <v>1</v>
      </c>
      <c r="F273" t="s">
        <v>98</v>
      </c>
      <c r="G273">
        <v>48</v>
      </c>
      <c r="H273">
        <v>48</v>
      </c>
      <c r="I273">
        <v>48</v>
      </c>
      <c r="J273">
        <v>48</v>
      </c>
      <c r="K273">
        <v>48</v>
      </c>
      <c r="L273">
        <v>48</v>
      </c>
      <c r="M273">
        <v>48</v>
      </c>
      <c r="N273">
        <v>48</v>
      </c>
      <c r="O273">
        <v>48</v>
      </c>
      <c r="P273">
        <v>48</v>
      </c>
      <c r="Q273">
        <v>48</v>
      </c>
      <c r="R273">
        <v>48</v>
      </c>
      <c r="S273">
        <v>48</v>
      </c>
      <c r="T273">
        <v>48</v>
      </c>
      <c r="U273">
        <v>48</v>
      </c>
      <c r="V273">
        <v>48</v>
      </c>
      <c r="W273">
        <v>48</v>
      </c>
      <c r="X273">
        <v>48</v>
      </c>
      <c r="Y273">
        <v>48</v>
      </c>
      <c r="Z273">
        <v>48</v>
      </c>
      <c r="AA273">
        <v>48</v>
      </c>
      <c r="AB273">
        <v>48</v>
      </c>
      <c r="AC273">
        <v>48</v>
      </c>
      <c r="AD273">
        <v>48</v>
      </c>
      <c r="AE273">
        <v>48</v>
      </c>
      <c r="AF273">
        <v>48</v>
      </c>
      <c r="AG273">
        <v>48</v>
      </c>
      <c r="AH273">
        <v>48</v>
      </c>
      <c r="AI273">
        <v>48</v>
      </c>
      <c r="AJ273">
        <v>48</v>
      </c>
      <c r="AK273">
        <v>48</v>
      </c>
      <c r="AL273">
        <v>48</v>
      </c>
      <c r="AM273">
        <v>48</v>
      </c>
      <c r="AN273">
        <v>48</v>
      </c>
      <c r="AO273">
        <v>48</v>
      </c>
      <c r="AP273">
        <v>48</v>
      </c>
      <c r="AQ273">
        <v>48</v>
      </c>
      <c r="AR273">
        <v>48</v>
      </c>
      <c r="AS273">
        <v>48</v>
      </c>
      <c r="AT273">
        <v>48</v>
      </c>
      <c r="AU273">
        <v>48</v>
      </c>
      <c r="AV273">
        <v>48</v>
      </c>
      <c r="AW273">
        <v>48</v>
      </c>
      <c r="AX273">
        <v>48</v>
      </c>
    </row>
    <row r="274" spans="1:50" x14ac:dyDescent="0.25">
      <c r="A274">
        <v>1</v>
      </c>
      <c r="B274" t="s">
        <v>97</v>
      </c>
      <c r="C274">
        <v>11</v>
      </c>
      <c r="D274" t="s">
        <v>97</v>
      </c>
      <c r="E274">
        <v>1</v>
      </c>
      <c r="F274" t="s">
        <v>98</v>
      </c>
      <c r="G274">
        <v>3</v>
      </c>
      <c r="H274">
        <v>3</v>
      </c>
      <c r="I274">
        <v>3</v>
      </c>
      <c r="J274">
        <v>3</v>
      </c>
      <c r="K274">
        <v>3</v>
      </c>
      <c r="L274">
        <v>3</v>
      </c>
      <c r="M274">
        <v>3</v>
      </c>
      <c r="N274">
        <v>3</v>
      </c>
      <c r="O274">
        <v>3</v>
      </c>
      <c r="P274">
        <v>2</v>
      </c>
      <c r="Q274">
        <v>2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2</v>
      </c>
      <c r="AC274">
        <v>2</v>
      </c>
      <c r="AD274">
        <v>2</v>
      </c>
      <c r="AE274">
        <v>2</v>
      </c>
      <c r="AF274">
        <v>2</v>
      </c>
      <c r="AG274">
        <v>2</v>
      </c>
      <c r="AH274">
        <v>2</v>
      </c>
      <c r="AI274">
        <v>2</v>
      </c>
      <c r="AJ274">
        <v>2</v>
      </c>
      <c r="AK274">
        <v>2</v>
      </c>
      <c r="AL274">
        <v>2</v>
      </c>
      <c r="AM274">
        <v>2</v>
      </c>
      <c r="AN274">
        <v>2</v>
      </c>
      <c r="AO274">
        <v>2</v>
      </c>
      <c r="AP274">
        <v>2</v>
      </c>
      <c r="AQ274">
        <v>2</v>
      </c>
      <c r="AR274">
        <v>2</v>
      </c>
      <c r="AS274">
        <v>2</v>
      </c>
      <c r="AT274">
        <v>2</v>
      </c>
      <c r="AU274">
        <v>1</v>
      </c>
      <c r="AV274">
        <v>1</v>
      </c>
      <c r="AW274">
        <v>1</v>
      </c>
      <c r="AX274">
        <v>1</v>
      </c>
    </row>
    <row r="275" spans="1:50" x14ac:dyDescent="0.25">
      <c r="A275">
        <v>5</v>
      </c>
      <c r="B275" t="s">
        <v>386</v>
      </c>
      <c r="C275">
        <v>50</v>
      </c>
      <c r="D275" t="s">
        <v>387</v>
      </c>
      <c r="E275">
        <v>3</v>
      </c>
      <c r="F275" t="s">
        <v>240</v>
      </c>
      <c r="G275">
        <v>120</v>
      </c>
      <c r="H275">
        <v>219</v>
      </c>
      <c r="I275">
        <v>123</v>
      </c>
      <c r="J275">
        <v>121</v>
      </c>
      <c r="K275">
        <v>120</v>
      </c>
      <c r="L275">
        <v>218</v>
      </c>
      <c r="M275">
        <v>123</v>
      </c>
      <c r="N275">
        <v>123</v>
      </c>
      <c r="O275">
        <v>121</v>
      </c>
      <c r="P275">
        <v>123</v>
      </c>
      <c r="Q275">
        <v>218</v>
      </c>
      <c r="R275">
        <v>121</v>
      </c>
      <c r="S275">
        <v>123</v>
      </c>
      <c r="T275">
        <v>123</v>
      </c>
      <c r="U275">
        <v>128</v>
      </c>
      <c r="V275">
        <v>128</v>
      </c>
      <c r="W275">
        <v>123</v>
      </c>
      <c r="X275">
        <v>221</v>
      </c>
      <c r="Y275">
        <v>121</v>
      </c>
      <c r="Z275">
        <v>123</v>
      </c>
      <c r="AA275">
        <v>123</v>
      </c>
      <c r="AB275">
        <v>123</v>
      </c>
      <c r="AC275">
        <v>123</v>
      </c>
      <c r="AD275">
        <v>123</v>
      </c>
      <c r="AE275">
        <v>121</v>
      </c>
      <c r="AF275">
        <v>219</v>
      </c>
      <c r="AG275">
        <v>123</v>
      </c>
      <c r="AH275">
        <v>123</v>
      </c>
      <c r="AI275">
        <v>123</v>
      </c>
      <c r="AJ275">
        <v>123</v>
      </c>
      <c r="AK275">
        <v>219</v>
      </c>
      <c r="AL275">
        <v>219</v>
      </c>
      <c r="AM275">
        <v>119</v>
      </c>
      <c r="AN275">
        <v>121</v>
      </c>
      <c r="AO275">
        <v>214</v>
      </c>
      <c r="AP275">
        <v>120</v>
      </c>
      <c r="AQ275">
        <v>120</v>
      </c>
      <c r="AR275">
        <v>120</v>
      </c>
      <c r="AS275">
        <v>122</v>
      </c>
      <c r="AT275">
        <v>120</v>
      </c>
      <c r="AU275">
        <v>122</v>
      </c>
      <c r="AV275">
        <v>122</v>
      </c>
      <c r="AW275">
        <v>218</v>
      </c>
      <c r="AX275">
        <v>122</v>
      </c>
    </row>
    <row r="276" spans="1:50" x14ac:dyDescent="0.25">
      <c r="A276">
        <v>1</v>
      </c>
      <c r="B276" t="s">
        <v>97</v>
      </c>
      <c r="C276">
        <v>11</v>
      </c>
      <c r="D276" t="s">
        <v>97</v>
      </c>
      <c r="E276">
        <v>1</v>
      </c>
      <c r="F276" t="s">
        <v>98</v>
      </c>
      <c r="G276">
        <v>416</v>
      </c>
      <c r="H276">
        <v>417</v>
      </c>
      <c r="I276">
        <v>417</v>
      </c>
      <c r="J276">
        <v>418</v>
      </c>
      <c r="K276">
        <v>420</v>
      </c>
      <c r="L276">
        <v>419</v>
      </c>
      <c r="M276">
        <v>419</v>
      </c>
      <c r="N276">
        <v>420</v>
      </c>
      <c r="O276">
        <v>421</v>
      </c>
      <c r="P276">
        <v>422</v>
      </c>
      <c r="Q276">
        <v>425</v>
      </c>
      <c r="R276">
        <v>425</v>
      </c>
      <c r="S276">
        <v>424</v>
      </c>
      <c r="T276">
        <v>424</v>
      </c>
      <c r="U276">
        <v>425</v>
      </c>
      <c r="V276">
        <v>419</v>
      </c>
      <c r="W276">
        <v>427</v>
      </c>
      <c r="X276">
        <v>406</v>
      </c>
      <c r="Y276">
        <v>408</v>
      </c>
      <c r="Z276">
        <v>412</v>
      </c>
      <c r="AA276">
        <v>413</v>
      </c>
      <c r="AB276">
        <v>421</v>
      </c>
      <c r="AC276">
        <v>421</v>
      </c>
      <c r="AD276">
        <v>419</v>
      </c>
      <c r="AE276">
        <v>419</v>
      </c>
      <c r="AF276">
        <v>420</v>
      </c>
      <c r="AG276">
        <v>419</v>
      </c>
      <c r="AH276">
        <v>419</v>
      </c>
      <c r="AI276">
        <v>402</v>
      </c>
      <c r="AJ276">
        <v>424</v>
      </c>
      <c r="AK276">
        <v>419</v>
      </c>
      <c r="AL276">
        <v>389</v>
      </c>
      <c r="AM276">
        <v>420</v>
      </c>
      <c r="AN276">
        <v>419</v>
      </c>
      <c r="AO276">
        <v>421</v>
      </c>
      <c r="AP276">
        <v>421</v>
      </c>
      <c r="AQ276">
        <v>421</v>
      </c>
      <c r="AR276">
        <v>422</v>
      </c>
      <c r="AS276">
        <v>421</v>
      </c>
      <c r="AT276">
        <v>483</v>
      </c>
      <c r="AU276">
        <v>514</v>
      </c>
      <c r="AV276">
        <v>514</v>
      </c>
      <c r="AW276">
        <v>9</v>
      </c>
      <c r="AX276">
        <v>518</v>
      </c>
    </row>
    <row r="277" spans="1:50" x14ac:dyDescent="0.25">
      <c r="A277">
        <v>1</v>
      </c>
      <c r="B277" t="s">
        <v>97</v>
      </c>
      <c r="C277">
        <v>11</v>
      </c>
      <c r="D277" t="s">
        <v>97</v>
      </c>
      <c r="E277">
        <v>1</v>
      </c>
      <c r="F277" t="s">
        <v>98</v>
      </c>
      <c r="G277">
        <v>23</v>
      </c>
      <c r="H277">
        <v>25</v>
      </c>
      <c r="I277">
        <v>25</v>
      </c>
      <c r="J277">
        <v>32</v>
      </c>
      <c r="K277">
        <v>31</v>
      </c>
      <c r="L277">
        <v>31</v>
      </c>
      <c r="M277">
        <v>33</v>
      </c>
      <c r="N277">
        <v>30</v>
      </c>
      <c r="O277">
        <v>30</v>
      </c>
      <c r="P277">
        <v>30</v>
      </c>
      <c r="Q277">
        <v>34</v>
      </c>
      <c r="R277">
        <v>34</v>
      </c>
      <c r="S277">
        <v>31</v>
      </c>
      <c r="T277">
        <v>34</v>
      </c>
      <c r="U277">
        <v>12</v>
      </c>
      <c r="V277">
        <v>12</v>
      </c>
      <c r="W277">
        <v>1</v>
      </c>
      <c r="X277">
        <v>1</v>
      </c>
      <c r="Y277">
        <v>1</v>
      </c>
      <c r="Z277">
        <v>2</v>
      </c>
      <c r="AA277">
        <v>2</v>
      </c>
      <c r="AB277">
        <v>2</v>
      </c>
      <c r="AC277">
        <v>2</v>
      </c>
      <c r="AD277">
        <v>2</v>
      </c>
      <c r="AE277">
        <v>2</v>
      </c>
      <c r="AF277">
        <v>2</v>
      </c>
      <c r="AG277">
        <v>2</v>
      </c>
      <c r="AH277">
        <v>2</v>
      </c>
      <c r="AI277">
        <v>2</v>
      </c>
      <c r="AJ277">
        <v>2</v>
      </c>
      <c r="AK277">
        <v>2</v>
      </c>
      <c r="AL277">
        <v>2</v>
      </c>
      <c r="AM277">
        <v>2</v>
      </c>
      <c r="AN277">
        <v>2</v>
      </c>
      <c r="AO277">
        <v>2</v>
      </c>
      <c r="AP277">
        <v>2</v>
      </c>
      <c r="AQ277">
        <v>2</v>
      </c>
      <c r="AR277">
        <v>2</v>
      </c>
      <c r="AS277">
        <v>2</v>
      </c>
      <c r="AT277">
        <v>2</v>
      </c>
      <c r="AU277">
        <v>2</v>
      </c>
      <c r="AV277">
        <v>2</v>
      </c>
      <c r="AW277">
        <v>2</v>
      </c>
      <c r="AX277">
        <v>2</v>
      </c>
    </row>
    <row r="278" spans="1:50" x14ac:dyDescent="0.25">
      <c r="A278">
        <v>1</v>
      </c>
      <c r="B278" t="s">
        <v>97</v>
      </c>
      <c r="C278">
        <v>11</v>
      </c>
      <c r="D278" t="s">
        <v>97</v>
      </c>
      <c r="E278">
        <v>1</v>
      </c>
      <c r="F278" t="s">
        <v>98</v>
      </c>
      <c r="G278">
        <v>4</v>
      </c>
      <c r="H278">
        <v>4</v>
      </c>
      <c r="I278">
        <v>4</v>
      </c>
      <c r="J278">
        <v>4</v>
      </c>
      <c r="K278">
        <v>4</v>
      </c>
      <c r="L278">
        <v>4</v>
      </c>
      <c r="M278">
        <v>4</v>
      </c>
      <c r="N278">
        <v>4</v>
      </c>
      <c r="O278">
        <v>4</v>
      </c>
      <c r="P278">
        <v>4</v>
      </c>
      <c r="Q278">
        <v>4</v>
      </c>
      <c r="R278">
        <v>4</v>
      </c>
      <c r="S278">
        <v>4</v>
      </c>
      <c r="T278">
        <v>4</v>
      </c>
      <c r="U278">
        <v>4</v>
      </c>
      <c r="V278">
        <v>4</v>
      </c>
      <c r="W278">
        <v>4</v>
      </c>
      <c r="X278">
        <v>4</v>
      </c>
      <c r="Y278">
        <v>4</v>
      </c>
      <c r="Z278">
        <v>4</v>
      </c>
      <c r="AA278">
        <v>4</v>
      </c>
      <c r="AB278">
        <v>4</v>
      </c>
      <c r="AC278">
        <v>4</v>
      </c>
      <c r="AD278">
        <v>4</v>
      </c>
      <c r="AE278">
        <v>4</v>
      </c>
      <c r="AF278">
        <v>4</v>
      </c>
      <c r="AG278">
        <v>4</v>
      </c>
      <c r="AH278">
        <v>4</v>
      </c>
      <c r="AI278">
        <v>4</v>
      </c>
      <c r="AJ278">
        <v>4</v>
      </c>
      <c r="AK278">
        <v>4</v>
      </c>
      <c r="AL278">
        <v>4</v>
      </c>
      <c r="AM278">
        <v>4</v>
      </c>
      <c r="AN278">
        <v>4</v>
      </c>
      <c r="AO278">
        <v>4</v>
      </c>
      <c r="AP278">
        <v>4</v>
      </c>
      <c r="AQ278">
        <v>4</v>
      </c>
      <c r="AR278">
        <v>4</v>
      </c>
      <c r="AS278">
        <v>4</v>
      </c>
      <c r="AT278">
        <v>4</v>
      </c>
      <c r="AU278">
        <v>4</v>
      </c>
      <c r="AV278">
        <v>4</v>
      </c>
      <c r="AW278">
        <v>4</v>
      </c>
      <c r="AX278">
        <v>4</v>
      </c>
    </row>
    <row r="279" spans="1:50" x14ac:dyDescent="0.25">
      <c r="A279">
        <v>1</v>
      </c>
      <c r="B279" t="s">
        <v>97</v>
      </c>
      <c r="C279">
        <v>11</v>
      </c>
      <c r="D279" t="s">
        <v>97</v>
      </c>
      <c r="E279">
        <v>1</v>
      </c>
      <c r="F279" t="s">
        <v>98</v>
      </c>
      <c r="G279">
        <v>37</v>
      </c>
      <c r="H279">
        <v>37</v>
      </c>
      <c r="I279">
        <v>38</v>
      </c>
      <c r="J279">
        <v>38</v>
      </c>
      <c r="K279">
        <v>38</v>
      </c>
      <c r="L279">
        <v>37</v>
      </c>
      <c r="M279">
        <v>37</v>
      </c>
      <c r="N279">
        <v>37</v>
      </c>
      <c r="O279">
        <v>37</v>
      </c>
      <c r="P279">
        <v>37</v>
      </c>
      <c r="Q279">
        <v>37</v>
      </c>
      <c r="R279">
        <v>37</v>
      </c>
      <c r="S279">
        <v>37</v>
      </c>
      <c r="T279">
        <v>37</v>
      </c>
      <c r="U279">
        <v>37</v>
      </c>
      <c r="V279">
        <v>36</v>
      </c>
      <c r="W279">
        <v>37</v>
      </c>
      <c r="X279">
        <v>37</v>
      </c>
      <c r="Y279">
        <v>37</v>
      </c>
      <c r="Z279">
        <v>38</v>
      </c>
      <c r="AA279">
        <v>39</v>
      </c>
      <c r="AB279">
        <v>36</v>
      </c>
      <c r="AC279">
        <v>37</v>
      </c>
      <c r="AD279">
        <v>37</v>
      </c>
      <c r="AE279">
        <v>38</v>
      </c>
      <c r="AF279">
        <v>38</v>
      </c>
      <c r="AG279">
        <v>40</v>
      </c>
      <c r="AH279">
        <v>40</v>
      </c>
      <c r="AI279">
        <v>36</v>
      </c>
      <c r="AJ279">
        <v>7</v>
      </c>
      <c r="AK279">
        <v>8</v>
      </c>
      <c r="AL279">
        <v>8</v>
      </c>
      <c r="AM279">
        <v>8</v>
      </c>
      <c r="AN279">
        <v>5</v>
      </c>
      <c r="AO279">
        <v>5</v>
      </c>
      <c r="AP279">
        <v>5</v>
      </c>
      <c r="AQ279">
        <v>5</v>
      </c>
      <c r="AR279">
        <v>5</v>
      </c>
      <c r="AS279">
        <v>5</v>
      </c>
      <c r="AT279">
        <v>5</v>
      </c>
      <c r="AU279">
        <v>5</v>
      </c>
      <c r="AV279">
        <v>5</v>
      </c>
      <c r="AW279">
        <v>5</v>
      </c>
      <c r="AX279">
        <v>5</v>
      </c>
    </row>
    <row r="280" spans="1:50" x14ac:dyDescent="0.25">
      <c r="A280">
        <v>4</v>
      </c>
      <c r="B280" t="s">
        <v>691</v>
      </c>
      <c r="C280">
        <v>70</v>
      </c>
      <c r="D280" t="s">
        <v>267</v>
      </c>
      <c r="E280">
        <v>3</v>
      </c>
      <c r="F280" t="s">
        <v>240</v>
      </c>
      <c r="G280">
        <v>27</v>
      </c>
      <c r="H280">
        <v>28</v>
      </c>
      <c r="I280">
        <v>32</v>
      </c>
      <c r="J280">
        <v>29</v>
      </c>
      <c r="K280">
        <v>27</v>
      </c>
      <c r="L280">
        <v>25</v>
      </c>
      <c r="M280">
        <v>24</v>
      </c>
      <c r="N280">
        <v>22</v>
      </c>
      <c r="O280">
        <v>27</v>
      </c>
      <c r="P280">
        <v>33</v>
      </c>
      <c r="Q280">
        <v>25</v>
      </c>
      <c r="R280">
        <v>20</v>
      </c>
      <c r="S280">
        <v>20</v>
      </c>
      <c r="T280">
        <v>23</v>
      </c>
      <c r="U280">
        <v>22</v>
      </c>
      <c r="V280">
        <v>23</v>
      </c>
      <c r="W280">
        <v>28</v>
      </c>
      <c r="X280">
        <v>27</v>
      </c>
      <c r="Y280">
        <v>30</v>
      </c>
      <c r="Z280">
        <v>29</v>
      </c>
      <c r="AA280">
        <v>21</v>
      </c>
      <c r="AB280">
        <v>27</v>
      </c>
      <c r="AC280">
        <v>20</v>
      </c>
      <c r="AD280">
        <v>21</v>
      </c>
      <c r="AE280">
        <v>23</v>
      </c>
      <c r="AF280">
        <v>31</v>
      </c>
      <c r="AG280">
        <v>29</v>
      </c>
      <c r="AH280">
        <v>31</v>
      </c>
      <c r="AI280">
        <v>24</v>
      </c>
      <c r="AJ280">
        <v>26</v>
      </c>
      <c r="AK280">
        <v>21</v>
      </c>
      <c r="AL280">
        <v>19</v>
      </c>
      <c r="AM280">
        <v>24</v>
      </c>
      <c r="AN280">
        <v>27</v>
      </c>
      <c r="AO280">
        <v>28</v>
      </c>
      <c r="AP280">
        <v>27</v>
      </c>
      <c r="AQ280">
        <v>26</v>
      </c>
      <c r="AR280">
        <v>32</v>
      </c>
      <c r="AS280">
        <v>27</v>
      </c>
      <c r="AT280">
        <v>24</v>
      </c>
      <c r="AU280">
        <v>24</v>
      </c>
      <c r="AV280">
        <v>25</v>
      </c>
      <c r="AW280">
        <v>22</v>
      </c>
      <c r="AX280">
        <v>23</v>
      </c>
    </row>
    <row r="281" spans="1:50" x14ac:dyDescent="0.25">
      <c r="A281">
        <v>1</v>
      </c>
      <c r="B281" t="s">
        <v>97</v>
      </c>
      <c r="C281">
        <v>11</v>
      </c>
      <c r="D281" t="s">
        <v>97</v>
      </c>
      <c r="E281">
        <v>1</v>
      </c>
      <c r="F281" t="s">
        <v>98</v>
      </c>
      <c r="G281">
        <v>29</v>
      </c>
      <c r="H281">
        <v>29</v>
      </c>
      <c r="I281">
        <v>29</v>
      </c>
      <c r="J281">
        <v>29</v>
      </c>
      <c r="K281">
        <v>29</v>
      </c>
      <c r="L281">
        <v>29</v>
      </c>
      <c r="M281">
        <v>29</v>
      </c>
      <c r="N281">
        <v>29</v>
      </c>
      <c r="O281">
        <v>29</v>
      </c>
      <c r="P281">
        <v>29</v>
      </c>
      <c r="Q281">
        <v>29</v>
      </c>
      <c r="R281">
        <v>29</v>
      </c>
      <c r="S281">
        <v>29</v>
      </c>
      <c r="T281">
        <v>29</v>
      </c>
      <c r="U281">
        <v>29</v>
      </c>
      <c r="V281">
        <v>29</v>
      </c>
      <c r="W281">
        <v>29</v>
      </c>
      <c r="X281">
        <v>29</v>
      </c>
      <c r="Y281">
        <v>29</v>
      </c>
      <c r="Z281">
        <v>29</v>
      </c>
      <c r="AA281">
        <v>29</v>
      </c>
      <c r="AB281">
        <v>29</v>
      </c>
      <c r="AC281">
        <v>29</v>
      </c>
      <c r="AD281">
        <v>29</v>
      </c>
      <c r="AE281">
        <v>29</v>
      </c>
      <c r="AF281">
        <v>29</v>
      </c>
      <c r="AG281">
        <v>29</v>
      </c>
      <c r="AH281">
        <v>29</v>
      </c>
      <c r="AI281">
        <v>29</v>
      </c>
      <c r="AJ281">
        <v>29</v>
      </c>
      <c r="AK281">
        <v>29</v>
      </c>
      <c r="AL281">
        <v>29</v>
      </c>
      <c r="AM281">
        <v>29</v>
      </c>
      <c r="AN281">
        <v>29</v>
      </c>
      <c r="AO281">
        <v>29</v>
      </c>
      <c r="AP281">
        <v>29</v>
      </c>
      <c r="AQ281">
        <v>29</v>
      </c>
      <c r="AR281">
        <v>29</v>
      </c>
      <c r="AS281">
        <v>28</v>
      </c>
      <c r="AT281">
        <v>28</v>
      </c>
      <c r="AU281">
        <v>28</v>
      </c>
      <c r="AV281">
        <v>28</v>
      </c>
      <c r="AW281">
        <v>28</v>
      </c>
      <c r="AX281">
        <v>28</v>
      </c>
    </row>
    <row r="282" spans="1:50" x14ac:dyDescent="0.25">
      <c r="A282">
        <v>1</v>
      </c>
      <c r="B282" t="s">
        <v>97</v>
      </c>
      <c r="C282">
        <v>11</v>
      </c>
      <c r="D282" t="s">
        <v>97</v>
      </c>
      <c r="E282">
        <v>1</v>
      </c>
      <c r="F282" t="s">
        <v>98</v>
      </c>
      <c r="G282">
        <v>11</v>
      </c>
      <c r="H282">
        <v>9</v>
      </c>
      <c r="I282">
        <v>8</v>
      </c>
      <c r="J282">
        <v>8</v>
      </c>
      <c r="K282">
        <v>11</v>
      </c>
      <c r="L282">
        <v>10</v>
      </c>
      <c r="M282">
        <v>11</v>
      </c>
      <c r="N282">
        <v>9</v>
      </c>
      <c r="O282">
        <v>8</v>
      </c>
      <c r="P282">
        <v>10</v>
      </c>
      <c r="Q282">
        <v>8</v>
      </c>
      <c r="R282">
        <v>9</v>
      </c>
      <c r="S282">
        <v>8</v>
      </c>
      <c r="T282">
        <v>10</v>
      </c>
      <c r="U282">
        <v>10</v>
      </c>
      <c r="V282">
        <v>9</v>
      </c>
      <c r="W282">
        <v>8</v>
      </c>
      <c r="X282">
        <v>9</v>
      </c>
      <c r="Y282">
        <v>8</v>
      </c>
      <c r="Z282">
        <v>8</v>
      </c>
      <c r="AA282">
        <v>10</v>
      </c>
      <c r="AB282">
        <v>9</v>
      </c>
      <c r="AC282">
        <v>11</v>
      </c>
      <c r="AD282">
        <v>10</v>
      </c>
      <c r="AE282">
        <v>8</v>
      </c>
      <c r="AF282">
        <v>8</v>
      </c>
      <c r="AG282">
        <v>10</v>
      </c>
      <c r="AH282">
        <v>11</v>
      </c>
      <c r="AI282">
        <v>9</v>
      </c>
      <c r="AJ282">
        <v>10</v>
      </c>
      <c r="AK282">
        <v>8</v>
      </c>
      <c r="AL282">
        <v>9</v>
      </c>
      <c r="AM282">
        <v>9</v>
      </c>
      <c r="AN282">
        <v>8</v>
      </c>
      <c r="AO282">
        <v>11</v>
      </c>
      <c r="AP282">
        <v>8</v>
      </c>
      <c r="AQ282">
        <v>10</v>
      </c>
      <c r="AR282">
        <v>9</v>
      </c>
      <c r="AS282">
        <v>10</v>
      </c>
      <c r="AT282">
        <v>8</v>
      </c>
      <c r="AU282">
        <v>9</v>
      </c>
      <c r="AV282">
        <v>9</v>
      </c>
      <c r="AW282">
        <v>9</v>
      </c>
      <c r="AX282">
        <v>9</v>
      </c>
    </row>
    <row r="283" spans="1:50" x14ac:dyDescent="0.25">
      <c r="A283">
        <v>1</v>
      </c>
      <c r="B283" t="s">
        <v>97</v>
      </c>
      <c r="C283">
        <v>11</v>
      </c>
      <c r="D283" t="s">
        <v>97</v>
      </c>
      <c r="E283">
        <v>1</v>
      </c>
      <c r="F283" t="s">
        <v>98</v>
      </c>
      <c r="G283">
        <v>28</v>
      </c>
      <c r="H283">
        <v>28</v>
      </c>
      <c r="I283">
        <v>28</v>
      </c>
      <c r="J283">
        <v>28</v>
      </c>
      <c r="K283">
        <v>28</v>
      </c>
      <c r="L283">
        <v>29</v>
      </c>
      <c r="M283">
        <v>90</v>
      </c>
      <c r="N283">
        <v>89</v>
      </c>
      <c r="O283">
        <v>89</v>
      </c>
      <c r="P283">
        <v>89</v>
      </c>
      <c r="Q283">
        <v>89</v>
      </c>
      <c r="R283">
        <v>89</v>
      </c>
      <c r="S283">
        <v>89</v>
      </c>
      <c r="T283">
        <v>89</v>
      </c>
      <c r="U283">
        <v>89</v>
      </c>
      <c r="V283">
        <v>89</v>
      </c>
      <c r="W283">
        <v>89</v>
      </c>
      <c r="X283">
        <v>89</v>
      </c>
      <c r="Y283">
        <v>89</v>
      </c>
      <c r="Z283">
        <v>89</v>
      </c>
      <c r="AA283">
        <v>1</v>
      </c>
      <c r="AB283">
        <v>89</v>
      </c>
      <c r="AC283">
        <v>90</v>
      </c>
      <c r="AD283">
        <v>90</v>
      </c>
      <c r="AE283">
        <v>91</v>
      </c>
      <c r="AF283">
        <v>88</v>
      </c>
      <c r="AG283">
        <v>87</v>
      </c>
      <c r="AH283">
        <v>87</v>
      </c>
      <c r="AI283">
        <v>87</v>
      </c>
      <c r="AJ283">
        <v>86</v>
      </c>
      <c r="AK283">
        <v>86</v>
      </c>
      <c r="AL283">
        <v>68</v>
      </c>
      <c r="AM283">
        <v>68</v>
      </c>
      <c r="AN283">
        <v>68</v>
      </c>
      <c r="AO283">
        <v>68</v>
      </c>
      <c r="AP283">
        <v>68</v>
      </c>
      <c r="AQ283">
        <v>68</v>
      </c>
      <c r="AR283">
        <v>68</v>
      </c>
      <c r="AS283">
        <v>68</v>
      </c>
      <c r="AT283">
        <v>68</v>
      </c>
      <c r="AU283">
        <v>68</v>
      </c>
      <c r="AV283">
        <v>68</v>
      </c>
      <c r="AW283">
        <v>68</v>
      </c>
      <c r="AX283">
        <v>68</v>
      </c>
    </row>
    <row r="284" spans="1:50" x14ac:dyDescent="0.25">
      <c r="A284">
        <v>3</v>
      </c>
      <c r="B284" t="s">
        <v>554</v>
      </c>
      <c r="C284">
        <v>70</v>
      </c>
      <c r="D284" t="s">
        <v>267</v>
      </c>
      <c r="E284">
        <v>3</v>
      </c>
      <c r="F284" t="s">
        <v>240</v>
      </c>
      <c r="G284">
        <v>34</v>
      </c>
      <c r="H284">
        <v>35</v>
      </c>
      <c r="I284">
        <v>34</v>
      </c>
      <c r="J284">
        <v>41</v>
      </c>
      <c r="K284">
        <v>41</v>
      </c>
      <c r="L284">
        <v>41</v>
      </c>
      <c r="M284">
        <v>41</v>
      </c>
      <c r="N284">
        <v>41</v>
      </c>
      <c r="O284">
        <v>41</v>
      </c>
      <c r="P284">
        <v>33</v>
      </c>
      <c r="Q284">
        <v>33</v>
      </c>
      <c r="R284">
        <v>33</v>
      </c>
      <c r="S284">
        <v>33</v>
      </c>
      <c r="T284">
        <v>33</v>
      </c>
      <c r="U284">
        <v>33</v>
      </c>
      <c r="V284">
        <v>33</v>
      </c>
      <c r="W284">
        <v>33</v>
      </c>
      <c r="X284">
        <v>33</v>
      </c>
      <c r="Y284">
        <v>33</v>
      </c>
      <c r="Z284">
        <v>33</v>
      </c>
      <c r="AA284">
        <v>33</v>
      </c>
      <c r="AB284">
        <v>33</v>
      </c>
      <c r="AC284">
        <v>33</v>
      </c>
      <c r="AD284">
        <v>33</v>
      </c>
      <c r="AE284">
        <v>34</v>
      </c>
      <c r="AF284">
        <v>34</v>
      </c>
      <c r="AG284">
        <v>37</v>
      </c>
      <c r="AH284">
        <v>37</v>
      </c>
      <c r="AI284">
        <v>43</v>
      </c>
      <c r="AJ284">
        <v>43</v>
      </c>
      <c r="AK284">
        <v>34</v>
      </c>
      <c r="AL284">
        <v>34</v>
      </c>
      <c r="AM284">
        <v>34</v>
      </c>
      <c r="AN284">
        <v>34</v>
      </c>
      <c r="AO284">
        <v>34</v>
      </c>
      <c r="AP284">
        <v>34</v>
      </c>
      <c r="AQ284">
        <v>34</v>
      </c>
      <c r="AR284">
        <v>34</v>
      </c>
      <c r="AS284">
        <v>34</v>
      </c>
      <c r="AT284">
        <v>34</v>
      </c>
      <c r="AU284">
        <v>34</v>
      </c>
      <c r="AV284">
        <v>34</v>
      </c>
      <c r="AW284">
        <v>34</v>
      </c>
      <c r="AX284">
        <v>34</v>
      </c>
    </row>
    <row r="285" spans="1:50" x14ac:dyDescent="0.25">
      <c r="A285">
        <v>1</v>
      </c>
      <c r="B285" t="s">
        <v>97</v>
      </c>
      <c r="C285">
        <v>11</v>
      </c>
      <c r="D285" t="s">
        <v>97</v>
      </c>
      <c r="E285">
        <v>1</v>
      </c>
      <c r="F285" t="s">
        <v>98</v>
      </c>
      <c r="G285">
        <v>21</v>
      </c>
      <c r="H285">
        <v>23</v>
      </c>
      <c r="I285">
        <v>23</v>
      </c>
      <c r="J285">
        <v>25</v>
      </c>
      <c r="K285">
        <v>23</v>
      </c>
      <c r="L285">
        <v>25</v>
      </c>
      <c r="M285">
        <v>23</v>
      </c>
      <c r="N285">
        <v>29</v>
      </c>
      <c r="O285">
        <v>31</v>
      </c>
      <c r="P285">
        <v>33</v>
      </c>
      <c r="Q285">
        <v>10</v>
      </c>
      <c r="R285">
        <v>33</v>
      </c>
      <c r="S285">
        <v>31</v>
      </c>
      <c r="T285">
        <v>29</v>
      </c>
      <c r="U285">
        <v>31</v>
      </c>
      <c r="V285">
        <v>31</v>
      </c>
      <c r="W285">
        <v>29</v>
      </c>
      <c r="X285">
        <v>29</v>
      </c>
      <c r="Y285">
        <v>31</v>
      </c>
      <c r="Z285">
        <v>30</v>
      </c>
      <c r="AA285">
        <v>29</v>
      </c>
      <c r="AB285">
        <v>33</v>
      </c>
      <c r="AC285">
        <v>29</v>
      </c>
      <c r="AD285">
        <v>31</v>
      </c>
      <c r="AE285">
        <v>24</v>
      </c>
      <c r="AF285">
        <v>22</v>
      </c>
      <c r="AG285">
        <v>11</v>
      </c>
      <c r="AH285">
        <v>20</v>
      </c>
      <c r="AI285">
        <v>20</v>
      </c>
      <c r="AJ285">
        <v>22</v>
      </c>
      <c r="AK285">
        <v>20</v>
      </c>
      <c r="AL285">
        <v>20</v>
      </c>
      <c r="AM285">
        <v>20</v>
      </c>
      <c r="AN285">
        <v>18</v>
      </c>
      <c r="AO285">
        <v>10</v>
      </c>
      <c r="AP285">
        <v>20</v>
      </c>
      <c r="AQ285">
        <v>18</v>
      </c>
      <c r="AR285">
        <v>16</v>
      </c>
      <c r="AS285">
        <v>14</v>
      </c>
      <c r="AT285">
        <v>14</v>
      </c>
      <c r="AU285">
        <v>12</v>
      </c>
      <c r="AV285">
        <v>14</v>
      </c>
      <c r="AW285">
        <v>12</v>
      </c>
      <c r="AX285">
        <v>12</v>
      </c>
    </row>
    <row r="286" spans="1:50" x14ac:dyDescent="0.25">
      <c r="A286">
        <v>1</v>
      </c>
      <c r="B286" t="s">
        <v>97</v>
      </c>
      <c r="C286">
        <v>11</v>
      </c>
      <c r="D286" t="s">
        <v>97</v>
      </c>
      <c r="E286">
        <v>1</v>
      </c>
      <c r="F286" t="s">
        <v>98</v>
      </c>
      <c r="G286">
        <v>9</v>
      </c>
      <c r="H286">
        <v>9</v>
      </c>
      <c r="I286">
        <v>9</v>
      </c>
      <c r="J286">
        <v>9</v>
      </c>
      <c r="K286">
        <v>9</v>
      </c>
      <c r="L286">
        <v>9</v>
      </c>
      <c r="M286">
        <v>9</v>
      </c>
      <c r="N286">
        <v>9</v>
      </c>
      <c r="O286">
        <v>9</v>
      </c>
      <c r="P286">
        <v>9</v>
      </c>
      <c r="Q286">
        <v>9</v>
      </c>
      <c r="R286">
        <v>9</v>
      </c>
      <c r="S286">
        <v>11</v>
      </c>
      <c r="T286">
        <v>9</v>
      </c>
      <c r="U286">
        <v>9</v>
      </c>
      <c r="V286">
        <v>9</v>
      </c>
      <c r="W286">
        <v>9</v>
      </c>
      <c r="X286">
        <v>9</v>
      </c>
      <c r="Y286">
        <v>9</v>
      </c>
      <c r="Z286">
        <v>9</v>
      </c>
      <c r="AA286">
        <v>9</v>
      </c>
      <c r="AB286">
        <v>9</v>
      </c>
      <c r="AC286">
        <v>9</v>
      </c>
      <c r="AD286">
        <v>9</v>
      </c>
      <c r="AE286">
        <v>9</v>
      </c>
      <c r="AF286">
        <v>9</v>
      </c>
      <c r="AG286">
        <v>9</v>
      </c>
      <c r="AH286">
        <v>9</v>
      </c>
      <c r="AI286">
        <v>9</v>
      </c>
      <c r="AJ286">
        <v>9</v>
      </c>
      <c r="AK286">
        <v>9</v>
      </c>
      <c r="AL286">
        <v>9</v>
      </c>
      <c r="AM286">
        <v>9</v>
      </c>
      <c r="AN286">
        <v>9</v>
      </c>
      <c r="AO286">
        <v>9</v>
      </c>
      <c r="AP286">
        <v>9</v>
      </c>
      <c r="AQ286">
        <v>9</v>
      </c>
      <c r="AR286">
        <v>11</v>
      </c>
      <c r="AS286">
        <v>11</v>
      </c>
      <c r="AT286">
        <v>11</v>
      </c>
      <c r="AU286">
        <v>11</v>
      </c>
      <c r="AV286">
        <v>11</v>
      </c>
      <c r="AW286">
        <v>11</v>
      </c>
      <c r="AX286">
        <v>11</v>
      </c>
    </row>
    <row r="287" spans="1:50" x14ac:dyDescent="0.25">
      <c r="A287">
        <v>1</v>
      </c>
      <c r="B287" t="s">
        <v>97</v>
      </c>
      <c r="C287">
        <v>11</v>
      </c>
      <c r="D287" t="s">
        <v>97</v>
      </c>
      <c r="E287">
        <v>1</v>
      </c>
      <c r="F287" t="s">
        <v>98</v>
      </c>
      <c r="G287">
        <v>12</v>
      </c>
      <c r="H287">
        <v>12</v>
      </c>
      <c r="I287">
        <v>12</v>
      </c>
      <c r="J287">
        <v>12</v>
      </c>
      <c r="K287">
        <v>12</v>
      </c>
      <c r="L287">
        <v>12</v>
      </c>
      <c r="M287">
        <v>12</v>
      </c>
      <c r="N287">
        <v>12</v>
      </c>
      <c r="O287">
        <v>12</v>
      </c>
      <c r="P287">
        <v>13</v>
      </c>
      <c r="Q287">
        <v>13</v>
      </c>
      <c r="R287">
        <v>13</v>
      </c>
      <c r="S287">
        <v>13</v>
      </c>
      <c r="T287">
        <v>13</v>
      </c>
      <c r="U287">
        <v>13</v>
      </c>
      <c r="V287">
        <v>13</v>
      </c>
      <c r="W287">
        <v>13</v>
      </c>
      <c r="X287">
        <v>13</v>
      </c>
      <c r="Y287">
        <v>12</v>
      </c>
      <c r="Z287">
        <v>13</v>
      </c>
      <c r="AA287">
        <v>13</v>
      </c>
      <c r="AB287">
        <v>13</v>
      </c>
      <c r="AC287">
        <v>13</v>
      </c>
      <c r="AD287">
        <v>12</v>
      </c>
      <c r="AE287">
        <v>13</v>
      </c>
      <c r="AF287">
        <v>13</v>
      </c>
      <c r="AG287">
        <v>13</v>
      </c>
      <c r="AH287">
        <v>13</v>
      </c>
      <c r="AI287">
        <v>13</v>
      </c>
      <c r="AJ287">
        <v>13</v>
      </c>
      <c r="AK287">
        <v>13</v>
      </c>
      <c r="AL287">
        <v>13</v>
      </c>
      <c r="AM287">
        <v>13</v>
      </c>
      <c r="AN287">
        <v>13</v>
      </c>
      <c r="AO287">
        <v>13</v>
      </c>
      <c r="AP287">
        <v>13</v>
      </c>
      <c r="AQ287">
        <v>13</v>
      </c>
      <c r="AR287">
        <v>13</v>
      </c>
      <c r="AS287">
        <v>13</v>
      </c>
      <c r="AT287">
        <v>13</v>
      </c>
      <c r="AU287">
        <v>12</v>
      </c>
      <c r="AV287">
        <v>13</v>
      </c>
      <c r="AW287">
        <v>13</v>
      </c>
      <c r="AX287">
        <v>13</v>
      </c>
    </row>
    <row r="288" spans="1:50" x14ac:dyDescent="0.25">
      <c r="A288">
        <v>1</v>
      </c>
      <c r="B288" t="s">
        <v>97</v>
      </c>
      <c r="C288">
        <v>11</v>
      </c>
      <c r="D288" t="s">
        <v>97</v>
      </c>
      <c r="E288">
        <v>1</v>
      </c>
      <c r="F288" t="s">
        <v>98</v>
      </c>
      <c r="G288">
        <v>3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>
        <v>2</v>
      </c>
      <c r="V288">
        <v>2</v>
      </c>
      <c r="W288">
        <v>2</v>
      </c>
      <c r="X288">
        <v>2</v>
      </c>
      <c r="Y288">
        <v>2</v>
      </c>
      <c r="Z288">
        <v>2</v>
      </c>
      <c r="AA288">
        <v>2</v>
      </c>
      <c r="AB288">
        <v>2</v>
      </c>
      <c r="AC288">
        <v>2</v>
      </c>
      <c r="AD288">
        <v>2</v>
      </c>
      <c r="AE288">
        <v>2</v>
      </c>
      <c r="AF288">
        <v>2</v>
      </c>
      <c r="AG288">
        <v>2</v>
      </c>
      <c r="AH288">
        <v>2</v>
      </c>
      <c r="AI288">
        <v>2</v>
      </c>
      <c r="AJ288">
        <v>2</v>
      </c>
      <c r="AK288">
        <v>2</v>
      </c>
      <c r="AL288">
        <v>2</v>
      </c>
      <c r="AM288">
        <v>3</v>
      </c>
      <c r="AN288">
        <v>2</v>
      </c>
      <c r="AO288">
        <v>2</v>
      </c>
      <c r="AP288">
        <v>3</v>
      </c>
      <c r="AQ288">
        <v>2</v>
      </c>
      <c r="AR288">
        <v>2</v>
      </c>
      <c r="AS288">
        <v>2</v>
      </c>
      <c r="AT288">
        <v>2</v>
      </c>
      <c r="AU288">
        <v>2</v>
      </c>
      <c r="AV288">
        <v>2</v>
      </c>
      <c r="AW288">
        <v>2</v>
      </c>
      <c r="AX288">
        <v>2</v>
      </c>
    </row>
    <row r="289" spans="1:50" x14ac:dyDescent="0.25">
      <c r="A289">
        <v>1</v>
      </c>
      <c r="B289" t="s">
        <v>97</v>
      </c>
      <c r="C289">
        <v>11</v>
      </c>
      <c r="D289" t="s">
        <v>97</v>
      </c>
      <c r="E289">
        <v>1</v>
      </c>
      <c r="F289" t="s">
        <v>98</v>
      </c>
      <c r="G289">
        <v>2</v>
      </c>
      <c r="H289">
        <v>9</v>
      </c>
      <c r="I289">
        <v>9</v>
      </c>
      <c r="J289">
        <v>9</v>
      </c>
      <c r="K289">
        <v>2</v>
      </c>
      <c r="L289">
        <v>2</v>
      </c>
      <c r="M289">
        <v>2</v>
      </c>
      <c r="N289">
        <v>2</v>
      </c>
      <c r="O289">
        <v>9</v>
      </c>
      <c r="P289">
        <v>2</v>
      </c>
      <c r="Q289">
        <v>9</v>
      </c>
      <c r="R289">
        <v>9</v>
      </c>
      <c r="S289">
        <v>9</v>
      </c>
      <c r="T289">
        <v>9</v>
      </c>
      <c r="U289">
        <v>2</v>
      </c>
      <c r="V289">
        <v>9</v>
      </c>
      <c r="W289">
        <v>9</v>
      </c>
      <c r="X289">
        <v>2</v>
      </c>
      <c r="Y289">
        <v>9</v>
      </c>
      <c r="Z289">
        <v>9</v>
      </c>
      <c r="AA289">
        <v>2</v>
      </c>
      <c r="AB289">
        <v>9</v>
      </c>
      <c r="AC289">
        <v>9</v>
      </c>
      <c r="AD289">
        <v>9</v>
      </c>
      <c r="AE289">
        <v>9</v>
      </c>
      <c r="AF289">
        <v>9</v>
      </c>
      <c r="AG289">
        <v>9</v>
      </c>
      <c r="AH289">
        <v>9</v>
      </c>
      <c r="AI289">
        <v>2</v>
      </c>
      <c r="AJ289">
        <v>9</v>
      </c>
      <c r="AK289">
        <v>9</v>
      </c>
      <c r="AL289">
        <v>9</v>
      </c>
      <c r="AM289">
        <v>2</v>
      </c>
      <c r="AN289">
        <v>9</v>
      </c>
      <c r="AO289">
        <v>0</v>
      </c>
      <c r="AP289">
        <v>2</v>
      </c>
      <c r="AQ289">
        <v>2</v>
      </c>
      <c r="AR289">
        <v>2</v>
      </c>
      <c r="AS289">
        <v>2</v>
      </c>
      <c r="AT289">
        <v>9</v>
      </c>
      <c r="AU289">
        <v>9</v>
      </c>
      <c r="AV289">
        <v>9</v>
      </c>
      <c r="AW289">
        <v>2</v>
      </c>
      <c r="AX289">
        <v>2</v>
      </c>
    </row>
    <row r="290" spans="1:50" x14ac:dyDescent="0.25">
      <c r="A290">
        <v>1</v>
      </c>
      <c r="B290" t="s">
        <v>97</v>
      </c>
      <c r="C290">
        <v>11</v>
      </c>
      <c r="D290" t="s">
        <v>97</v>
      </c>
      <c r="E290">
        <v>1</v>
      </c>
      <c r="F290" t="s">
        <v>98</v>
      </c>
      <c r="G290">
        <v>13</v>
      </c>
      <c r="H290">
        <v>13</v>
      </c>
      <c r="I290">
        <v>13</v>
      </c>
      <c r="J290">
        <v>13</v>
      </c>
      <c r="K290">
        <v>13</v>
      </c>
      <c r="L290">
        <v>13</v>
      </c>
      <c r="M290">
        <v>13</v>
      </c>
      <c r="N290">
        <v>13</v>
      </c>
      <c r="O290">
        <v>13</v>
      </c>
      <c r="P290">
        <v>13</v>
      </c>
      <c r="Q290">
        <v>13</v>
      </c>
      <c r="R290">
        <v>13</v>
      </c>
      <c r="S290">
        <v>13</v>
      </c>
      <c r="T290">
        <v>13</v>
      </c>
      <c r="U290">
        <v>13</v>
      </c>
      <c r="V290">
        <v>13</v>
      </c>
      <c r="W290">
        <v>13</v>
      </c>
      <c r="X290">
        <v>13</v>
      </c>
      <c r="Y290">
        <v>13</v>
      </c>
      <c r="Z290">
        <v>13</v>
      </c>
      <c r="AA290">
        <v>13</v>
      </c>
      <c r="AB290">
        <v>13</v>
      </c>
      <c r="AC290">
        <v>13</v>
      </c>
      <c r="AD290">
        <v>13</v>
      </c>
      <c r="AE290">
        <v>13</v>
      </c>
      <c r="AF290">
        <v>13</v>
      </c>
      <c r="AG290">
        <v>13</v>
      </c>
      <c r="AH290">
        <v>13</v>
      </c>
      <c r="AI290">
        <v>12</v>
      </c>
      <c r="AJ290">
        <v>13</v>
      </c>
      <c r="AK290">
        <v>13</v>
      </c>
      <c r="AL290">
        <v>13</v>
      </c>
      <c r="AM290">
        <v>7</v>
      </c>
      <c r="AN290">
        <v>7</v>
      </c>
      <c r="AO290">
        <v>7</v>
      </c>
      <c r="AP290">
        <v>7</v>
      </c>
      <c r="AQ290">
        <v>7</v>
      </c>
      <c r="AR290">
        <v>7</v>
      </c>
      <c r="AS290">
        <v>0</v>
      </c>
      <c r="AT290">
        <v>7</v>
      </c>
      <c r="AU290">
        <v>7</v>
      </c>
      <c r="AV290">
        <v>7</v>
      </c>
      <c r="AW290">
        <v>7</v>
      </c>
      <c r="AX290">
        <v>7</v>
      </c>
    </row>
    <row r="291" spans="1:50" x14ac:dyDescent="0.25">
      <c r="A291">
        <v>1</v>
      </c>
      <c r="B291" t="s">
        <v>97</v>
      </c>
      <c r="C291">
        <v>11</v>
      </c>
      <c r="D291" t="s">
        <v>97</v>
      </c>
      <c r="E291">
        <v>1</v>
      </c>
      <c r="F291" t="s">
        <v>98</v>
      </c>
      <c r="G291">
        <v>98</v>
      </c>
      <c r="H291">
        <v>98</v>
      </c>
      <c r="I291">
        <v>97</v>
      </c>
      <c r="J291">
        <v>98</v>
      </c>
      <c r="K291">
        <v>98</v>
      </c>
      <c r="L291">
        <v>98</v>
      </c>
      <c r="M291">
        <v>98</v>
      </c>
      <c r="N291">
        <v>99</v>
      </c>
      <c r="O291">
        <v>99</v>
      </c>
      <c r="P291">
        <v>99</v>
      </c>
      <c r="Q291">
        <v>98</v>
      </c>
      <c r="R291">
        <v>98</v>
      </c>
      <c r="S291">
        <v>97</v>
      </c>
      <c r="T291">
        <v>97</v>
      </c>
      <c r="U291">
        <v>97</v>
      </c>
      <c r="V291">
        <v>96</v>
      </c>
      <c r="W291">
        <v>96</v>
      </c>
      <c r="X291">
        <v>96</v>
      </c>
      <c r="Y291">
        <v>98</v>
      </c>
      <c r="Z291">
        <v>96</v>
      </c>
      <c r="AA291">
        <v>97</v>
      </c>
      <c r="AB291">
        <v>98</v>
      </c>
      <c r="AC291">
        <v>98</v>
      </c>
      <c r="AD291">
        <v>98</v>
      </c>
      <c r="AE291">
        <v>98</v>
      </c>
      <c r="AF291">
        <v>98</v>
      </c>
      <c r="AG291">
        <v>98</v>
      </c>
      <c r="AH291">
        <v>97</v>
      </c>
      <c r="AI291">
        <v>98</v>
      </c>
      <c r="AJ291">
        <v>98</v>
      </c>
      <c r="AK291">
        <v>98</v>
      </c>
      <c r="AL291">
        <v>98</v>
      </c>
      <c r="AM291">
        <v>98</v>
      </c>
      <c r="AN291">
        <v>98</v>
      </c>
      <c r="AO291">
        <v>96</v>
      </c>
      <c r="AP291">
        <v>96</v>
      </c>
      <c r="AQ291">
        <v>96</v>
      </c>
      <c r="AR291">
        <v>97</v>
      </c>
      <c r="AS291">
        <v>97</v>
      </c>
      <c r="AT291">
        <v>96</v>
      </c>
      <c r="AU291">
        <v>98</v>
      </c>
      <c r="AV291">
        <v>99</v>
      </c>
      <c r="AW291">
        <v>99</v>
      </c>
      <c r="AX291">
        <v>99</v>
      </c>
    </row>
    <row r="292" spans="1:50" x14ac:dyDescent="0.25">
      <c r="A292">
        <v>1</v>
      </c>
      <c r="B292" t="s">
        <v>97</v>
      </c>
      <c r="C292">
        <v>11</v>
      </c>
      <c r="D292" t="s">
        <v>97</v>
      </c>
      <c r="E292">
        <v>1</v>
      </c>
      <c r="F292" t="s">
        <v>98</v>
      </c>
      <c r="G292">
        <v>27</v>
      </c>
      <c r="H292">
        <v>27</v>
      </c>
      <c r="I292">
        <v>27</v>
      </c>
      <c r="J292">
        <v>27</v>
      </c>
      <c r="K292">
        <v>27</v>
      </c>
      <c r="L292">
        <v>27</v>
      </c>
      <c r="M292">
        <v>27</v>
      </c>
      <c r="N292">
        <v>27</v>
      </c>
      <c r="O292">
        <v>27</v>
      </c>
      <c r="P292">
        <v>27</v>
      </c>
      <c r="Q292">
        <v>27</v>
      </c>
      <c r="R292">
        <v>27</v>
      </c>
      <c r="S292">
        <v>27</v>
      </c>
      <c r="T292">
        <v>27</v>
      </c>
      <c r="U292">
        <v>27</v>
      </c>
      <c r="V292">
        <v>27</v>
      </c>
      <c r="W292">
        <v>27</v>
      </c>
      <c r="X292">
        <v>27</v>
      </c>
      <c r="Y292">
        <v>27</v>
      </c>
      <c r="Z292">
        <v>27</v>
      </c>
      <c r="AA292">
        <v>27</v>
      </c>
      <c r="AB292">
        <v>27</v>
      </c>
      <c r="AC292">
        <v>27</v>
      </c>
      <c r="AD292">
        <v>27</v>
      </c>
      <c r="AE292">
        <v>27</v>
      </c>
      <c r="AF292">
        <v>27</v>
      </c>
      <c r="AG292">
        <v>27</v>
      </c>
      <c r="AH292">
        <v>27</v>
      </c>
      <c r="AI292">
        <v>27</v>
      </c>
      <c r="AJ292">
        <v>27</v>
      </c>
      <c r="AK292">
        <v>27</v>
      </c>
      <c r="AL292">
        <v>27</v>
      </c>
      <c r="AM292">
        <v>27</v>
      </c>
      <c r="AN292">
        <v>27</v>
      </c>
      <c r="AO292">
        <v>27</v>
      </c>
      <c r="AP292">
        <v>27</v>
      </c>
      <c r="AQ292">
        <v>27</v>
      </c>
      <c r="AR292">
        <v>27</v>
      </c>
      <c r="AS292">
        <v>27</v>
      </c>
      <c r="AT292">
        <v>27</v>
      </c>
      <c r="AU292">
        <v>26</v>
      </c>
      <c r="AV292">
        <v>26</v>
      </c>
      <c r="AW292">
        <v>26</v>
      </c>
      <c r="AX292">
        <v>26</v>
      </c>
    </row>
    <row r="293" spans="1:50" x14ac:dyDescent="0.25">
      <c r="A293">
        <v>1</v>
      </c>
      <c r="B293" t="s">
        <v>97</v>
      </c>
      <c r="C293">
        <v>11</v>
      </c>
      <c r="D293" t="s">
        <v>97</v>
      </c>
      <c r="E293">
        <v>1</v>
      </c>
      <c r="F293" t="s">
        <v>98</v>
      </c>
      <c r="G293">
        <v>160</v>
      </c>
      <c r="H293">
        <v>158</v>
      </c>
      <c r="I293">
        <v>159</v>
      </c>
      <c r="J293">
        <v>5</v>
      </c>
      <c r="K293">
        <v>6</v>
      </c>
      <c r="L293">
        <v>6</v>
      </c>
      <c r="M293">
        <v>7</v>
      </c>
      <c r="N293">
        <v>8</v>
      </c>
      <c r="O293">
        <v>7</v>
      </c>
      <c r="P293">
        <v>8</v>
      </c>
      <c r="Q293">
        <v>7</v>
      </c>
      <c r="R293">
        <v>7</v>
      </c>
      <c r="S293">
        <v>7</v>
      </c>
      <c r="T293">
        <v>7</v>
      </c>
      <c r="U293">
        <v>8</v>
      </c>
      <c r="V293">
        <v>7</v>
      </c>
      <c r="W293">
        <v>7</v>
      </c>
      <c r="X293">
        <v>6</v>
      </c>
      <c r="Y293">
        <v>9</v>
      </c>
      <c r="Z293">
        <v>6</v>
      </c>
      <c r="AA293">
        <v>8</v>
      </c>
      <c r="AB293">
        <v>7</v>
      </c>
      <c r="AC293">
        <v>6</v>
      </c>
      <c r="AD293">
        <v>5</v>
      </c>
      <c r="AE293">
        <v>6</v>
      </c>
      <c r="AF293">
        <v>8</v>
      </c>
      <c r="AG293">
        <v>4</v>
      </c>
      <c r="AH293">
        <v>8</v>
      </c>
      <c r="AI293">
        <v>9</v>
      </c>
      <c r="AJ293">
        <v>8</v>
      </c>
      <c r="AK293">
        <v>5</v>
      </c>
      <c r="AL293">
        <v>6</v>
      </c>
      <c r="AM293">
        <v>9</v>
      </c>
      <c r="AN293">
        <v>7</v>
      </c>
      <c r="AO293">
        <v>6</v>
      </c>
      <c r="AP293">
        <v>5</v>
      </c>
      <c r="AQ293">
        <v>5</v>
      </c>
      <c r="AR293">
        <v>5</v>
      </c>
      <c r="AS293">
        <v>5</v>
      </c>
      <c r="AT293">
        <v>6</v>
      </c>
      <c r="AU293">
        <v>6</v>
      </c>
      <c r="AV293">
        <v>5</v>
      </c>
      <c r="AW293">
        <v>5</v>
      </c>
      <c r="AX293">
        <v>10</v>
      </c>
    </row>
    <row r="294" spans="1:50" x14ac:dyDescent="0.25">
      <c r="A294">
        <v>1</v>
      </c>
      <c r="B294" t="s">
        <v>97</v>
      </c>
      <c r="C294">
        <v>11</v>
      </c>
      <c r="D294" t="s">
        <v>97</v>
      </c>
      <c r="E294">
        <v>1</v>
      </c>
      <c r="F294" t="s">
        <v>98</v>
      </c>
      <c r="G294">
        <v>26</v>
      </c>
      <c r="H294">
        <v>23</v>
      </c>
      <c r="I294">
        <v>30</v>
      </c>
      <c r="J294">
        <v>27</v>
      </c>
      <c r="K294">
        <v>27</v>
      </c>
      <c r="L294">
        <v>27</v>
      </c>
      <c r="M294">
        <v>24</v>
      </c>
      <c r="N294">
        <v>21</v>
      </c>
      <c r="O294">
        <v>30</v>
      </c>
      <c r="P294">
        <v>30</v>
      </c>
      <c r="Q294">
        <v>30</v>
      </c>
      <c r="R294">
        <v>30</v>
      </c>
      <c r="S294">
        <v>30</v>
      </c>
      <c r="T294">
        <v>24</v>
      </c>
      <c r="U294">
        <v>30</v>
      </c>
      <c r="V294">
        <v>31</v>
      </c>
      <c r="W294">
        <v>25</v>
      </c>
      <c r="X294">
        <v>29</v>
      </c>
      <c r="Y294">
        <v>28</v>
      </c>
      <c r="Z294">
        <v>31</v>
      </c>
      <c r="AA294">
        <v>25</v>
      </c>
      <c r="AB294">
        <v>25</v>
      </c>
      <c r="AC294">
        <v>28</v>
      </c>
      <c r="AD294">
        <v>22</v>
      </c>
      <c r="AE294">
        <v>22</v>
      </c>
      <c r="AF294">
        <v>25</v>
      </c>
      <c r="AG294">
        <v>25</v>
      </c>
      <c r="AH294">
        <v>28</v>
      </c>
      <c r="AI294">
        <v>28</v>
      </c>
      <c r="AJ294">
        <v>37</v>
      </c>
      <c r="AK294">
        <v>37</v>
      </c>
      <c r="AL294">
        <v>36</v>
      </c>
      <c r="AM294">
        <v>35</v>
      </c>
      <c r="AN294">
        <v>36</v>
      </c>
      <c r="AO294">
        <v>35</v>
      </c>
      <c r="AP294">
        <v>30</v>
      </c>
      <c r="AQ294">
        <v>27</v>
      </c>
      <c r="AR294">
        <v>33</v>
      </c>
      <c r="AS294">
        <v>27</v>
      </c>
      <c r="AT294">
        <v>35</v>
      </c>
      <c r="AU294">
        <v>35</v>
      </c>
      <c r="AV294">
        <v>32</v>
      </c>
      <c r="AW294">
        <v>35</v>
      </c>
      <c r="AX294">
        <v>32</v>
      </c>
    </row>
    <row r="295" spans="1:50" x14ac:dyDescent="0.25">
      <c r="A295">
        <v>1</v>
      </c>
      <c r="B295" t="s">
        <v>97</v>
      </c>
      <c r="C295">
        <v>11</v>
      </c>
      <c r="D295" t="s">
        <v>97</v>
      </c>
      <c r="E295">
        <v>1</v>
      </c>
      <c r="F295" t="s">
        <v>98</v>
      </c>
      <c r="G295">
        <v>129</v>
      </c>
      <c r="H295">
        <v>129</v>
      </c>
      <c r="I295">
        <v>132</v>
      </c>
      <c r="J295">
        <v>132</v>
      </c>
      <c r="K295">
        <v>131</v>
      </c>
      <c r="L295">
        <v>131</v>
      </c>
      <c r="M295">
        <v>131</v>
      </c>
      <c r="N295">
        <v>131</v>
      </c>
      <c r="O295">
        <v>132</v>
      </c>
      <c r="P295">
        <v>132</v>
      </c>
      <c r="Q295">
        <v>132</v>
      </c>
      <c r="R295">
        <v>133</v>
      </c>
      <c r="S295">
        <v>127</v>
      </c>
      <c r="T295">
        <v>128</v>
      </c>
      <c r="U295">
        <v>129</v>
      </c>
      <c r="V295">
        <v>131</v>
      </c>
      <c r="W295">
        <v>131</v>
      </c>
      <c r="X295">
        <v>131</v>
      </c>
      <c r="Y295">
        <v>131</v>
      </c>
      <c r="Z295">
        <v>131</v>
      </c>
      <c r="AA295">
        <v>131</v>
      </c>
      <c r="AB295">
        <v>130</v>
      </c>
      <c r="AC295">
        <v>130</v>
      </c>
      <c r="AD295">
        <v>130</v>
      </c>
      <c r="AE295">
        <v>130</v>
      </c>
      <c r="AF295">
        <v>130</v>
      </c>
      <c r="AG295">
        <v>130</v>
      </c>
      <c r="AH295">
        <v>129</v>
      </c>
      <c r="AI295">
        <v>132</v>
      </c>
      <c r="AJ295">
        <v>130</v>
      </c>
      <c r="AK295">
        <v>130</v>
      </c>
      <c r="AL295">
        <v>128</v>
      </c>
      <c r="AM295">
        <v>130</v>
      </c>
      <c r="AN295">
        <v>130</v>
      </c>
      <c r="AO295">
        <v>128</v>
      </c>
      <c r="AP295">
        <v>130</v>
      </c>
      <c r="AQ295">
        <v>130</v>
      </c>
      <c r="AR295">
        <v>130</v>
      </c>
      <c r="AS295">
        <v>130</v>
      </c>
      <c r="AT295">
        <v>126</v>
      </c>
      <c r="AU295">
        <v>127</v>
      </c>
      <c r="AV295">
        <v>126</v>
      </c>
      <c r="AW295">
        <v>131</v>
      </c>
      <c r="AX295">
        <v>130</v>
      </c>
    </row>
    <row r="296" spans="1:50" x14ac:dyDescent="0.25">
      <c r="A296">
        <v>1</v>
      </c>
      <c r="B296" t="s">
        <v>97</v>
      </c>
      <c r="C296">
        <v>11</v>
      </c>
      <c r="D296" t="s">
        <v>97</v>
      </c>
      <c r="E296">
        <v>1</v>
      </c>
      <c r="F296" t="s">
        <v>98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</row>
    <row r="297" spans="1:50" x14ac:dyDescent="0.25">
      <c r="A297">
        <v>1</v>
      </c>
      <c r="B297" t="s">
        <v>97</v>
      </c>
      <c r="C297">
        <v>11</v>
      </c>
      <c r="D297" t="s">
        <v>97</v>
      </c>
      <c r="E297">
        <v>1</v>
      </c>
      <c r="F297" t="s">
        <v>98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4</v>
      </c>
      <c r="N297">
        <v>4</v>
      </c>
      <c r="O297">
        <v>4</v>
      </c>
      <c r="P297">
        <v>4</v>
      </c>
      <c r="Q297">
        <v>4</v>
      </c>
      <c r="R297">
        <v>4</v>
      </c>
      <c r="S297">
        <v>4</v>
      </c>
      <c r="T297">
        <v>4</v>
      </c>
      <c r="U297">
        <v>4</v>
      </c>
      <c r="V297">
        <v>4</v>
      </c>
      <c r="W297">
        <v>4</v>
      </c>
      <c r="X297">
        <v>4</v>
      </c>
      <c r="Y297">
        <v>4</v>
      </c>
      <c r="Z297">
        <v>4</v>
      </c>
      <c r="AA297">
        <v>4</v>
      </c>
      <c r="AB297">
        <v>4</v>
      </c>
      <c r="AC297">
        <v>4</v>
      </c>
      <c r="AD297">
        <v>4</v>
      </c>
      <c r="AE297">
        <v>4</v>
      </c>
      <c r="AF297">
        <v>4</v>
      </c>
      <c r="AG297">
        <v>4</v>
      </c>
      <c r="AH297">
        <v>4</v>
      </c>
      <c r="AI297">
        <v>4</v>
      </c>
      <c r="AJ297">
        <v>4</v>
      </c>
      <c r="AK297">
        <v>4</v>
      </c>
      <c r="AL297">
        <v>4</v>
      </c>
      <c r="AM297">
        <v>4</v>
      </c>
      <c r="AN297">
        <v>4</v>
      </c>
      <c r="AO297">
        <v>4</v>
      </c>
      <c r="AP297">
        <v>4</v>
      </c>
      <c r="AQ297">
        <v>4</v>
      </c>
      <c r="AR297">
        <v>4</v>
      </c>
      <c r="AS297">
        <v>4</v>
      </c>
      <c r="AT297">
        <v>4</v>
      </c>
      <c r="AU297">
        <v>4</v>
      </c>
      <c r="AV297">
        <v>5</v>
      </c>
      <c r="AW297">
        <v>5</v>
      </c>
      <c r="AX297">
        <v>5</v>
      </c>
    </row>
    <row r="298" spans="1:50" x14ac:dyDescent="0.25">
      <c r="A298">
        <v>20</v>
      </c>
      <c r="B298" t="s">
        <v>1111</v>
      </c>
      <c r="C298">
        <v>30</v>
      </c>
      <c r="D298" t="s">
        <v>273</v>
      </c>
      <c r="E298">
        <v>2</v>
      </c>
      <c r="F298" t="s">
        <v>255</v>
      </c>
      <c r="G298">
        <v>63</v>
      </c>
      <c r="H298">
        <v>62</v>
      </c>
      <c r="I298">
        <v>62</v>
      </c>
      <c r="J298">
        <v>63</v>
      </c>
      <c r="K298">
        <v>63</v>
      </c>
      <c r="L298">
        <v>63</v>
      </c>
      <c r="M298">
        <v>62</v>
      </c>
      <c r="N298">
        <v>63</v>
      </c>
      <c r="O298">
        <v>62</v>
      </c>
      <c r="P298">
        <v>69</v>
      </c>
      <c r="Q298">
        <v>69</v>
      </c>
      <c r="R298">
        <v>69</v>
      </c>
      <c r="S298">
        <v>69</v>
      </c>
      <c r="T298">
        <v>68</v>
      </c>
      <c r="U298">
        <v>68</v>
      </c>
      <c r="V298">
        <v>69</v>
      </c>
      <c r="W298">
        <v>68</v>
      </c>
      <c r="X298">
        <v>68</v>
      </c>
      <c r="Y298">
        <v>68</v>
      </c>
      <c r="Z298">
        <v>69</v>
      </c>
      <c r="AA298">
        <v>68</v>
      </c>
      <c r="AB298">
        <v>68</v>
      </c>
      <c r="AC298">
        <v>68</v>
      </c>
      <c r="AD298">
        <v>69</v>
      </c>
      <c r="AE298">
        <v>68</v>
      </c>
      <c r="AF298">
        <v>69</v>
      </c>
      <c r="AG298">
        <v>68</v>
      </c>
      <c r="AH298">
        <v>69</v>
      </c>
      <c r="AI298">
        <v>68</v>
      </c>
      <c r="AJ298">
        <v>68</v>
      </c>
      <c r="AK298">
        <v>68</v>
      </c>
      <c r="AL298">
        <v>68</v>
      </c>
      <c r="AM298">
        <v>68</v>
      </c>
      <c r="AN298">
        <v>68</v>
      </c>
      <c r="AO298">
        <v>68</v>
      </c>
      <c r="AP298">
        <v>68</v>
      </c>
      <c r="AQ298">
        <v>68</v>
      </c>
      <c r="AR298">
        <v>68</v>
      </c>
      <c r="AS298">
        <v>68</v>
      </c>
      <c r="AT298">
        <v>68</v>
      </c>
      <c r="AU298">
        <v>67</v>
      </c>
      <c r="AV298">
        <v>67</v>
      </c>
      <c r="AW298">
        <v>67</v>
      </c>
      <c r="AX298">
        <v>67</v>
      </c>
    </row>
    <row r="299" spans="1:50" x14ac:dyDescent="0.25">
      <c r="A299">
        <v>1</v>
      </c>
      <c r="B299" t="s">
        <v>97</v>
      </c>
      <c r="C299">
        <v>11</v>
      </c>
      <c r="D299" t="s">
        <v>97</v>
      </c>
      <c r="E299">
        <v>1</v>
      </c>
      <c r="F299" t="s">
        <v>98</v>
      </c>
      <c r="G299">
        <v>9</v>
      </c>
      <c r="H299">
        <v>9</v>
      </c>
      <c r="I299">
        <v>9</v>
      </c>
      <c r="J299">
        <v>9</v>
      </c>
      <c r="K299">
        <v>9</v>
      </c>
      <c r="L299">
        <v>9</v>
      </c>
      <c r="M299">
        <v>9</v>
      </c>
      <c r="N299">
        <v>9</v>
      </c>
      <c r="O299">
        <v>9</v>
      </c>
      <c r="P299">
        <v>9</v>
      </c>
      <c r="Q299">
        <v>9</v>
      </c>
      <c r="R299">
        <v>9</v>
      </c>
      <c r="S299">
        <v>9</v>
      </c>
      <c r="T299">
        <v>9</v>
      </c>
      <c r="U299">
        <v>9</v>
      </c>
      <c r="V299">
        <v>9</v>
      </c>
      <c r="W299">
        <v>9</v>
      </c>
      <c r="X299">
        <v>9</v>
      </c>
      <c r="Y299">
        <v>9</v>
      </c>
      <c r="Z299">
        <v>9</v>
      </c>
      <c r="AA299">
        <v>9</v>
      </c>
      <c r="AB299">
        <v>9</v>
      </c>
      <c r="AC299">
        <v>9</v>
      </c>
      <c r="AD299">
        <v>9</v>
      </c>
      <c r="AE299">
        <v>9</v>
      </c>
      <c r="AF299">
        <v>9</v>
      </c>
      <c r="AG299">
        <v>9</v>
      </c>
      <c r="AH299">
        <v>8</v>
      </c>
      <c r="AI299">
        <v>8</v>
      </c>
      <c r="AJ299">
        <v>8</v>
      </c>
      <c r="AK299">
        <v>8</v>
      </c>
      <c r="AL299">
        <v>9</v>
      </c>
      <c r="AM299">
        <v>9</v>
      </c>
      <c r="AN299">
        <v>9</v>
      </c>
      <c r="AO299">
        <v>9</v>
      </c>
      <c r="AP299">
        <v>9</v>
      </c>
      <c r="AQ299">
        <v>9</v>
      </c>
      <c r="AR299">
        <v>9</v>
      </c>
      <c r="AS299">
        <v>9</v>
      </c>
      <c r="AT299">
        <v>9</v>
      </c>
      <c r="AU299">
        <v>8</v>
      </c>
      <c r="AV299">
        <v>8</v>
      </c>
      <c r="AW299">
        <v>8</v>
      </c>
      <c r="AX299">
        <v>8</v>
      </c>
    </row>
    <row r="300" spans="1:50" x14ac:dyDescent="0.25">
      <c r="A300">
        <v>1</v>
      </c>
      <c r="B300" t="s">
        <v>97</v>
      </c>
      <c r="C300">
        <v>11</v>
      </c>
      <c r="D300" t="s">
        <v>97</v>
      </c>
      <c r="E300">
        <v>1</v>
      </c>
      <c r="F300" t="s">
        <v>98</v>
      </c>
      <c r="G300">
        <v>37</v>
      </c>
      <c r="H300">
        <v>37</v>
      </c>
      <c r="I300">
        <v>35</v>
      </c>
      <c r="J300">
        <v>37</v>
      </c>
      <c r="K300">
        <v>34</v>
      </c>
      <c r="L300">
        <v>34</v>
      </c>
      <c r="M300">
        <v>35</v>
      </c>
      <c r="N300">
        <v>38</v>
      </c>
      <c r="O300">
        <v>36</v>
      </c>
      <c r="P300">
        <v>37</v>
      </c>
      <c r="Q300">
        <v>35</v>
      </c>
      <c r="R300">
        <v>36</v>
      </c>
      <c r="S300">
        <v>35</v>
      </c>
      <c r="T300">
        <v>37</v>
      </c>
      <c r="U300">
        <v>36</v>
      </c>
      <c r="V300">
        <v>37</v>
      </c>
      <c r="W300">
        <v>38</v>
      </c>
      <c r="X300">
        <v>38</v>
      </c>
      <c r="Y300">
        <v>36</v>
      </c>
      <c r="Z300">
        <v>34</v>
      </c>
      <c r="AA300">
        <v>37</v>
      </c>
      <c r="AB300">
        <v>36</v>
      </c>
      <c r="AC300">
        <v>37</v>
      </c>
      <c r="AD300">
        <v>38</v>
      </c>
      <c r="AE300">
        <v>35</v>
      </c>
      <c r="AF300">
        <v>36</v>
      </c>
      <c r="AG300">
        <v>37</v>
      </c>
      <c r="AH300">
        <v>38</v>
      </c>
      <c r="AI300">
        <v>36</v>
      </c>
      <c r="AJ300">
        <v>36</v>
      </c>
      <c r="AK300">
        <v>36</v>
      </c>
      <c r="AL300">
        <v>36</v>
      </c>
      <c r="AM300">
        <v>37</v>
      </c>
      <c r="AN300">
        <v>37</v>
      </c>
      <c r="AO300">
        <v>37</v>
      </c>
      <c r="AP300">
        <v>37</v>
      </c>
      <c r="AQ300">
        <v>37</v>
      </c>
      <c r="AR300">
        <v>38</v>
      </c>
      <c r="AS300">
        <v>35</v>
      </c>
      <c r="AT300">
        <v>37</v>
      </c>
      <c r="AU300">
        <v>37</v>
      </c>
      <c r="AV300">
        <v>38</v>
      </c>
      <c r="AW300">
        <v>38</v>
      </c>
      <c r="AX300">
        <v>37</v>
      </c>
    </row>
    <row r="301" spans="1:50" x14ac:dyDescent="0.25">
      <c r="A301">
        <v>1</v>
      </c>
      <c r="B301" t="s">
        <v>97</v>
      </c>
      <c r="C301">
        <v>11</v>
      </c>
      <c r="D301" t="s">
        <v>97</v>
      </c>
      <c r="E301">
        <v>1</v>
      </c>
      <c r="F301" t="s">
        <v>98</v>
      </c>
      <c r="G301">
        <v>63</v>
      </c>
      <c r="H301">
        <v>63</v>
      </c>
      <c r="I301">
        <v>63</v>
      </c>
      <c r="J301">
        <v>63</v>
      </c>
      <c r="K301">
        <v>63</v>
      </c>
      <c r="L301">
        <v>63</v>
      </c>
      <c r="M301">
        <v>62</v>
      </c>
      <c r="N301">
        <v>63</v>
      </c>
      <c r="O301">
        <v>63</v>
      </c>
      <c r="P301">
        <v>63</v>
      </c>
      <c r="Q301">
        <v>63</v>
      </c>
      <c r="R301">
        <v>63</v>
      </c>
      <c r="S301">
        <v>63</v>
      </c>
      <c r="T301">
        <v>63</v>
      </c>
      <c r="U301">
        <v>61</v>
      </c>
      <c r="V301">
        <v>61</v>
      </c>
      <c r="W301">
        <v>62</v>
      </c>
      <c r="X301">
        <v>62</v>
      </c>
      <c r="Y301">
        <v>62</v>
      </c>
      <c r="Z301">
        <v>62</v>
      </c>
      <c r="AA301">
        <v>62</v>
      </c>
      <c r="AB301">
        <v>62</v>
      </c>
      <c r="AC301">
        <v>62</v>
      </c>
      <c r="AD301">
        <v>62</v>
      </c>
      <c r="AE301">
        <v>62</v>
      </c>
      <c r="AF301">
        <v>62</v>
      </c>
      <c r="AG301">
        <v>62</v>
      </c>
      <c r="AH301">
        <v>62</v>
      </c>
      <c r="AI301">
        <v>62</v>
      </c>
      <c r="AJ301">
        <v>61</v>
      </c>
      <c r="AK301">
        <v>61</v>
      </c>
      <c r="AL301">
        <v>61</v>
      </c>
      <c r="AM301">
        <v>61</v>
      </c>
      <c r="AN301">
        <v>61</v>
      </c>
      <c r="AO301">
        <v>61</v>
      </c>
      <c r="AP301">
        <v>61</v>
      </c>
      <c r="AQ301">
        <v>61</v>
      </c>
      <c r="AR301">
        <v>61</v>
      </c>
      <c r="AS301">
        <v>61</v>
      </c>
      <c r="AT301">
        <v>63</v>
      </c>
      <c r="AU301">
        <v>63</v>
      </c>
      <c r="AV301">
        <v>63</v>
      </c>
      <c r="AW301">
        <v>63</v>
      </c>
      <c r="AX301">
        <v>63</v>
      </c>
    </row>
    <row r="302" spans="1:50" x14ac:dyDescent="0.25">
      <c r="A302">
        <v>13</v>
      </c>
      <c r="B302" t="s">
        <v>133</v>
      </c>
      <c r="C302">
        <v>12</v>
      </c>
      <c r="D302" t="s">
        <v>133</v>
      </c>
      <c r="E302">
        <v>1</v>
      </c>
      <c r="F302" t="s">
        <v>98</v>
      </c>
      <c r="G302">
        <v>332</v>
      </c>
      <c r="H302">
        <v>357</v>
      </c>
      <c r="I302">
        <v>359</v>
      </c>
      <c r="J302">
        <v>327</v>
      </c>
      <c r="K302">
        <v>352</v>
      </c>
      <c r="L302">
        <v>353</v>
      </c>
      <c r="M302">
        <v>356</v>
      </c>
      <c r="N302">
        <v>352</v>
      </c>
      <c r="O302">
        <v>354</v>
      </c>
      <c r="P302">
        <v>355</v>
      </c>
      <c r="Q302">
        <v>351</v>
      </c>
      <c r="R302">
        <v>332</v>
      </c>
      <c r="S302">
        <v>284</v>
      </c>
      <c r="T302">
        <v>350</v>
      </c>
      <c r="U302">
        <v>382</v>
      </c>
      <c r="V302">
        <v>379</v>
      </c>
      <c r="W302">
        <v>68</v>
      </c>
      <c r="X302">
        <v>377</v>
      </c>
      <c r="Y302">
        <v>329</v>
      </c>
      <c r="Z302">
        <v>348</v>
      </c>
      <c r="AA302">
        <v>366</v>
      </c>
      <c r="AB302">
        <v>279</v>
      </c>
      <c r="AC302">
        <v>252</v>
      </c>
      <c r="AD302">
        <v>204</v>
      </c>
      <c r="AE302">
        <v>221</v>
      </c>
      <c r="AF302">
        <v>165</v>
      </c>
      <c r="AG302">
        <v>6</v>
      </c>
      <c r="AH302">
        <v>216</v>
      </c>
      <c r="AI302">
        <v>221</v>
      </c>
      <c r="AJ302">
        <v>212</v>
      </c>
      <c r="AK302">
        <v>209</v>
      </c>
      <c r="AL302">
        <v>203</v>
      </c>
      <c r="AM302">
        <v>208</v>
      </c>
      <c r="AN302">
        <v>202</v>
      </c>
      <c r="AO302">
        <v>204</v>
      </c>
      <c r="AP302">
        <v>207</v>
      </c>
      <c r="AQ302">
        <v>204</v>
      </c>
      <c r="AR302">
        <v>206</v>
      </c>
      <c r="AS302">
        <v>277</v>
      </c>
      <c r="AT302">
        <v>277</v>
      </c>
      <c r="AU302">
        <v>275</v>
      </c>
      <c r="AV302">
        <v>280</v>
      </c>
      <c r="AW302">
        <v>254</v>
      </c>
      <c r="AX302">
        <v>409</v>
      </c>
    </row>
    <row r="303" spans="1:50" x14ac:dyDescent="0.25">
      <c r="A303">
        <v>15</v>
      </c>
      <c r="B303" t="s">
        <v>238</v>
      </c>
      <c r="C303">
        <v>60</v>
      </c>
      <c r="D303" t="s">
        <v>239</v>
      </c>
      <c r="E303">
        <v>3</v>
      </c>
      <c r="F303" t="s">
        <v>240</v>
      </c>
      <c r="G303">
        <v>19</v>
      </c>
      <c r="H303">
        <v>15</v>
      </c>
      <c r="I303">
        <v>15</v>
      </c>
      <c r="J303">
        <v>17</v>
      </c>
      <c r="K303">
        <v>15</v>
      </c>
      <c r="L303">
        <v>15</v>
      </c>
      <c r="M303">
        <v>15</v>
      </c>
      <c r="N303">
        <v>15</v>
      </c>
      <c r="O303">
        <v>15</v>
      </c>
      <c r="P303">
        <v>7</v>
      </c>
      <c r="Q303">
        <v>7</v>
      </c>
      <c r="R303">
        <v>8</v>
      </c>
      <c r="S303">
        <v>25</v>
      </c>
      <c r="T303">
        <v>25</v>
      </c>
      <c r="U303">
        <v>15</v>
      </c>
      <c r="V303">
        <v>12</v>
      </c>
      <c r="W303">
        <v>24</v>
      </c>
      <c r="X303">
        <v>8</v>
      </c>
      <c r="Y303">
        <v>13</v>
      </c>
      <c r="Z303">
        <v>7</v>
      </c>
      <c r="AA303">
        <v>46</v>
      </c>
      <c r="AB303">
        <v>12</v>
      </c>
      <c r="AC303">
        <v>8</v>
      </c>
      <c r="AD303">
        <v>10</v>
      </c>
      <c r="AE303">
        <v>8</v>
      </c>
      <c r="AF303">
        <v>8</v>
      </c>
      <c r="AG303">
        <v>20</v>
      </c>
      <c r="AH303">
        <v>32</v>
      </c>
      <c r="AI303">
        <v>27</v>
      </c>
      <c r="AJ303">
        <v>29</v>
      </c>
      <c r="AK303">
        <v>7</v>
      </c>
      <c r="AL303">
        <v>7</v>
      </c>
      <c r="AM303">
        <v>8</v>
      </c>
      <c r="AN303">
        <v>10</v>
      </c>
      <c r="AO303">
        <v>9</v>
      </c>
      <c r="AP303">
        <v>10</v>
      </c>
      <c r="AQ303">
        <v>10</v>
      </c>
      <c r="AR303">
        <v>10</v>
      </c>
      <c r="AS303">
        <v>10</v>
      </c>
      <c r="AT303">
        <v>7</v>
      </c>
      <c r="AU303">
        <v>6</v>
      </c>
      <c r="AV303">
        <v>6</v>
      </c>
      <c r="AW303">
        <v>6</v>
      </c>
      <c r="AX303">
        <v>6</v>
      </c>
    </row>
    <row r="304" spans="1:50" x14ac:dyDescent="0.25">
      <c r="A304">
        <v>1</v>
      </c>
      <c r="B304" t="s">
        <v>97</v>
      </c>
      <c r="C304">
        <v>11</v>
      </c>
      <c r="D304" t="s">
        <v>97</v>
      </c>
      <c r="E304">
        <v>1</v>
      </c>
      <c r="F304" t="s">
        <v>98</v>
      </c>
      <c r="G304">
        <v>21</v>
      </c>
      <c r="H304">
        <v>21</v>
      </c>
      <c r="I304">
        <v>21</v>
      </c>
      <c r="J304">
        <v>21</v>
      </c>
      <c r="K304">
        <v>21</v>
      </c>
      <c r="L304">
        <v>21</v>
      </c>
      <c r="M304">
        <v>21</v>
      </c>
      <c r="N304">
        <v>21</v>
      </c>
      <c r="O304">
        <v>21</v>
      </c>
      <c r="P304">
        <v>21</v>
      </c>
      <c r="Q304">
        <v>21</v>
      </c>
      <c r="R304">
        <v>21</v>
      </c>
      <c r="S304">
        <v>21</v>
      </c>
      <c r="T304">
        <v>21</v>
      </c>
      <c r="U304">
        <v>21</v>
      </c>
      <c r="V304">
        <v>21</v>
      </c>
      <c r="W304">
        <v>21</v>
      </c>
      <c r="X304">
        <v>21</v>
      </c>
      <c r="Y304">
        <v>21</v>
      </c>
      <c r="Z304">
        <v>21</v>
      </c>
      <c r="AA304">
        <v>21</v>
      </c>
      <c r="AB304">
        <v>21</v>
      </c>
      <c r="AC304">
        <v>21</v>
      </c>
      <c r="AD304">
        <v>21</v>
      </c>
      <c r="AE304">
        <v>21</v>
      </c>
      <c r="AF304">
        <v>21</v>
      </c>
      <c r="AG304">
        <v>21</v>
      </c>
      <c r="AH304">
        <v>21</v>
      </c>
      <c r="AI304">
        <v>21</v>
      </c>
      <c r="AJ304">
        <v>21</v>
      </c>
      <c r="AK304">
        <v>21</v>
      </c>
      <c r="AL304">
        <v>21</v>
      </c>
      <c r="AM304">
        <v>21</v>
      </c>
      <c r="AN304">
        <v>21</v>
      </c>
      <c r="AO304">
        <v>21</v>
      </c>
      <c r="AP304">
        <v>21</v>
      </c>
      <c r="AQ304">
        <v>21</v>
      </c>
      <c r="AR304">
        <v>21</v>
      </c>
      <c r="AS304">
        <v>21</v>
      </c>
      <c r="AT304">
        <v>21</v>
      </c>
      <c r="AU304">
        <v>21</v>
      </c>
      <c r="AV304">
        <v>21</v>
      </c>
      <c r="AW304">
        <v>21</v>
      </c>
      <c r="AX304">
        <v>21</v>
      </c>
    </row>
    <row r="305" spans="1:50" x14ac:dyDescent="0.25">
      <c r="A305">
        <v>1</v>
      </c>
      <c r="B305" t="s">
        <v>97</v>
      </c>
      <c r="C305">
        <v>11</v>
      </c>
      <c r="D305" t="s">
        <v>97</v>
      </c>
      <c r="E305">
        <v>1</v>
      </c>
      <c r="F305" t="s">
        <v>98</v>
      </c>
      <c r="G305">
        <v>19</v>
      </c>
      <c r="H305">
        <v>19</v>
      </c>
      <c r="I305">
        <v>19</v>
      </c>
      <c r="J305">
        <v>19</v>
      </c>
      <c r="K305">
        <v>19</v>
      </c>
      <c r="L305">
        <v>19</v>
      </c>
      <c r="M305">
        <v>19</v>
      </c>
      <c r="N305">
        <v>19</v>
      </c>
      <c r="O305">
        <v>19</v>
      </c>
      <c r="P305">
        <v>19</v>
      </c>
      <c r="Q305">
        <v>19</v>
      </c>
      <c r="R305">
        <v>19</v>
      </c>
      <c r="S305">
        <v>19</v>
      </c>
      <c r="T305">
        <v>19</v>
      </c>
      <c r="U305">
        <v>19</v>
      </c>
      <c r="V305">
        <v>19</v>
      </c>
      <c r="W305">
        <v>19</v>
      </c>
      <c r="X305">
        <v>19</v>
      </c>
      <c r="Y305">
        <v>19</v>
      </c>
      <c r="Z305">
        <v>19</v>
      </c>
      <c r="AA305">
        <v>19</v>
      </c>
      <c r="AB305">
        <v>19</v>
      </c>
      <c r="AC305">
        <v>19</v>
      </c>
      <c r="AD305">
        <v>19</v>
      </c>
      <c r="AE305">
        <v>19</v>
      </c>
      <c r="AF305">
        <v>19</v>
      </c>
      <c r="AG305">
        <v>19</v>
      </c>
      <c r="AH305">
        <v>19</v>
      </c>
      <c r="AI305">
        <v>19</v>
      </c>
      <c r="AJ305">
        <v>19</v>
      </c>
      <c r="AK305">
        <v>19</v>
      </c>
      <c r="AL305">
        <v>19</v>
      </c>
      <c r="AM305">
        <v>19</v>
      </c>
      <c r="AN305">
        <v>19</v>
      </c>
      <c r="AO305">
        <v>19</v>
      </c>
      <c r="AP305">
        <v>19</v>
      </c>
      <c r="AQ305">
        <v>19</v>
      </c>
      <c r="AR305">
        <v>19</v>
      </c>
      <c r="AS305">
        <v>19</v>
      </c>
      <c r="AT305">
        <v>19</v>
      </c>
      <c r="AU305">
        <v>19</v>
      </c>
      <c r="AV305">
        <v>19</v>
      </c>
      <c r="AW305">
        <v>19</v>
      </c>
      <c r="AX305">
        <v>19</v>
      </c>
    </row>
    <row r="306" spans="1:50" x14ac:dyDescent="0.25">
      <c r="A306">
        <v>1</v>
      </c>
      <c r="B306" t="s">
        <v>97</v>
      </c>
      <c r="C306">
        <v>11</v>
      </c>
      <c r="D306" t="s">
        <v>97</v>
      </c>
      <c r="E306">
        <v>1</v>
      </c>
      <c r="F306" t="s">
        <v>98</v>
      </c>
      <c r="G306">
        <v>9</v>
      </c>
      <c r="H306">
        <v>9</v>
      </c>
      <c r="I306">
        <v>9</v>
      </c>
      <c r="J306">
        <v>9</v>
      </c>
      <c r="K306">
        <v>9</v>
      </c>
      <c r="L306">
        <v>9</v>
      </c>
      <c r="M306">
        <v>9</v>
      </c>
      <c r="N306">
        <v>9</v>
      </c>
      <c r="O306">
        <v>9</v>
      </c>
      <c r="P306">
        <v>9</v>
      </c>
      <c r="Q306">
        <v>9</v>
      </c>
      <c r="R306">
        <v>9</v>
      </c>
      <c r="S306">
        <v>9</v>
      </c>
      <c r="T306">
        <v>9</v>
      </c>
      <c r="U306">
        <v>9</v>
      </c>
      <c r="V306">
        <v>16</v>
      </c>
      <c r="W306">
        <v>16</v>
      </c>
      <c r="X306">
        <v>16</v>
      </c>
      <c r="Y306">
        <v>16</v>
      </c>
      <c r="Z306">
        <v>16</v>
      </c>
      <c r="AA306">
        <v>16</v>
      </c>
      <c r="AB306">
        <v>16</v>
      </c>
      <c r="AC306">
        <v>16</v>
      </c>
      <c r="AD306">
        <v>16</v>
      </c>
      <c r="AE306">
        <v>16</v>
      </c>
      <c r="AF306">
        <v>16</v>
      </c>
      <c r="AG306">
        <v>16</v>
      </c>
      <c r="AH306">
        <v>16</v>
      </c>
      <c r="AI306">
        <v>16</v>
      </c>
      <c r="AJ306">
        <v>16</v>
      </c>
      <c r="AK306">
        <v>16</v>
      </c>
      <c r="AL306">
        <v>16</v>
      </c>
      <c r="AM306">
        <v>16</v>
      </c>
      <c r="AN306">
        <v>14</v>
      </c>
      <c r="AO306">
        <v>14</v>
      </c>
      <c r="AP306">
        <v>14</v>
      </c>
      <c r="AQ306">
        <v>8</v>
      </c>
      <c r="AR306">
        <v>8</v>
      </c>
      <c r="AS306">
        <v>8</v>
      </c>
      <c r="AT306">
        <v>8</v>
      </c>
      <c r="AU306">
        <v>8</v>
      </c>
      <c r="AV306">
        <v>8</v>
      </c>
      <c r="AW306">
        <v>8</v>
      </c>
      <c r="AX306">
        <v>8</v>
      </c>
    </row>
    <row r="307" spans="1:50" x14ac:dyDescent="0.25">
      <c r="A307">
        <v>1</v>
      </c>
      <c r="B307" t="s">
        <v>97</v>
      </c>
      <c r="C307">
        <v>11</v>
      </c>
      <c r="D307" t="s">
        <v>97</v>
      </c>
      <c r="E307">
        <v>1</v>
      </c>
      <c r="F307" t="s">
        <v>98</v>
      </c>
      <c r="G307">
        <v>21</v>
      </c>
      <c r="H307">
        <v>21</v>
      </c>
      <c r="I307">
        <v>21</v>
      </c>
      <c r="J307">
        <v>21</v>
      </c>
      <c r="K307">
        <v>21</v>
      </c>
      <c r="L307">
        <v>21</v>
      </c>
      <c r="M307">
        <v>21</v>
      </c>
      <c r="N307">
        <v>21</v>
      </c>
      <c r="O307">
        <v>21</v>
      </c>
      <c r="P307">
        <v>21</v>
      </c>
      <c r="Q307">
        <v>21</v>
      </c>
      <c r="R307">
        <v>23</v>
      </c>
      <c r="S307">
        <v>24</v>
      </c>
      <c r="T307">
        <v>24</v>
      </c>
      <c r="U307">
        <v>24</v>
      </c>
      <c r="V307">
        <v>24</v>
      </c>
      <c r="W307">
        <v>24</v>
      </c>
      <c r="X307">
        <v>24</v>
      </c>
      <c r="Y307">
        <v>24</v>
      </c>
      <c r="Z307">
        <v>24</v>
      </c>
      <c r="AA307">
        <v>24</v>
      </c>
      <c r="AB307">
        <v>24</v>
      </c>
      <c r="AC307">
        <v>24</v>
      </c>
      <c r="AD307">
        <v>23</v>
      </c>
      <c r="AE307">
        <v>24</v>
      </c>
      <c r="AF307">
        <v>24</v>
      </c>
      <c r="AG307">
        <v>24</v>
      </c>
      <c r="AH307">
        <v>24</v>
      </c>
      <c r="AI307">
        <v>24</v>
      </c>
      <c r="AJ307">
        <v>25</v>
      </c>
      <c r="AK307">
        <v>25</v>
      </c>
      <c r="AL307">
        <v>25</v>
      </c>
      <c r="AM307">
        <v>25</v>
      </c>
      <c r="AN307">
        <v>25</v>
      </c>
      <c r="AO307">
        <v>25</v>
      </c>
      <c r="AP307">
        <v>25</v>
      </c>
      <c r="AQ307">
        <v>25</v>
      </c>
      <c r="AR307">
        <v>25</v>
      </c>
      <c r="AS307">
        <v>25</v>
      </c>
      <c r="AT307">
        <v>24</v>
      </c>
      <c r="AU307">
        <v>24</v>
      </c>
      <c r="AV307">
        <v>25</v>
      </c>
      <c r="AW307">
        <v>25</v>
      </c>
      <c r="AX307">
        <v>25</v>
      </c>
    </row>
    <row r="308" spans="1:50" x14ac:dyDescent="0.25">
      <c r="A308">
        <v>6</v>
      </c>
      <c r="B308" t="s">
        <v>266</v>
      </c>
      <c r="C308">
        <v>70</v>
      </c>
      <c r="D308" t="s">
        <v>267</v>
      </c>
      <c r="E308">
        <v>3</v>
      </c>
      <c r="F308" t="s">
        <v>240</v>
      </c>
      <c r="G308">
        <v>116</v>
      </c>
      <c r="H308">
        <v>116</v>
      </c>
      <c r="I308">
        <v>116</v>
      </c>
      <c r="J308">
        <v>116</v>
      </c>
      <c r="K308">
        <v>116</v>
      </c>
      <c r="L308">
        <v>116</v>
      </c>
      <c r="M308">
        <v>123</v>
      </c>
      <c r="N308">
        <v>123</v>
      </c>
      <c r="O308">
        <v>123</v>
      </c>
      <c r="P308">
        <v>123</v>
      </c>
      <c r="Q308">
        <v>123</v>
      </c>
      <c r="R308">
        <v>123</v>
      </c>
      <c r="S308">
        <v>123</v>
      </c>
      <c r="T308">
        <v>123</v>
      </c>
      <c r="U308">
        <v>123</v>
      </c>
      <c r="V308">
        <v>123</v>
      </c>
      <c r="W308">
        <v>123</v>
      </c>
      <c r="X308">
        <v>123</v>
      </c>
      <c r="Y308">
        <v>123</v>
      </c>
      <c r="Z308">
        <v>123</v>
      </c>
      <c r="AA308">
        <v>123</v>
      </c>
      <c r="AB308">
        <v>123</v>
      </c>
      <c r="AC308">
        <v>123</v>
      </c>
      <c r="AD308">
        <v>123</v>
      </c>
      <c r="AE308">
        <v>123</v>
      </c>
      <c r="AF308">
        <v>123</v>
      </c>
      <c r="AG308">
        <v>123</v>
      </c>
      <c r="AH308">
        <v>123</v>
      </c>
      <c r="AI308">
        <v>123</v>
      </c>
      <c r="AJ308">
        <v>123</v>
      </c>
      <c r="AK308">
        <v>123</v>
      </c>
      <c r="AL308">
        <v>123</v>
      </c>
      <c r="AM308">
        <v>123</v>
      </c>
      <c r="AN308">
        <v>123</v>
      </c>
      <c r="AO308">
        <v>123</v>
      </c>
      <c r="AP308">
        <v>123</v>
      </c>
      <c r="AQ308">
        <v>123</v>
      </c>
      <c r="AR308">
        <v>123</v>
      </c>
      <c r="AS308">
        <v>123</v>
      </c>
      <c r="AT308">
        <v>123</v>
      </c>
      <c r="AU308">
        <v>122</v>
      </c>
      <c r="AV308">
        <v>122</v>
      </c>
      <c r="AW308">
        <v>122</v>
      </c>
      <c r="AX308">
        <v>122</v>
      </c>
    </row>
    <row r="309" spans="1:50" x14ac:dyDescent="0.25">
      <c r="A309">
        <v>1</v>
      </c>
      <c r="B309" t="s">
        <v>97</v>
      </c>
      <c r="C309">
        <v>11</v>
      </c>
      <c r="D309" t="s">
        <v>97</v>
      </c>
      <c r="E309">
        <v>1</v>
      </c>
      <c r="F309" t="s">
        <v>98</v>
      </c>
      <c r="G309">
        <v>6</v>
      </c>
      <c r="H309">
        <v>6</v>
      </c>
      <c r="I309">
        <v>6</v>
      </c>
      <c r="J309">
        <v>6</v>
      </c>
      <c r="K309">
        <v>6</v>
      </c>
      <c r="L309">
        <v>6</v>
      </c>
      <c r="M309">
        <v>6</v>
      </c>
      <c r="N309">
        <v>6</v>
      </c>
      <c r="O309">
        <v>6</v>
      </c>
      <c r="P309">
        <v>6</v>
      </c>
      <c r="Q309">
        <v>6</v>
      </c>
      <c r="R309">
        <v>6</v>
      </c>
      <c r="S309">
        <v>6</v>
      </c>
      <c r="T309">
        <v>6</v>
      </c>
      <c r="U309">
        <v>6</v>
      </c>
      <c r="V309">
        <v>6</v>
      </c>
      <c r="W309">
        <v>6</v>
      </c>
      <c r="X309">
        <v>6</v>
      </c>
      <c r="Y309">
        <v>6</v>
      </c>
      <c r="Z309">
        <v>6</v>
      </c>
      <c r="AA309">
        <v>6</v>
      </c>
      <c r="AB309">
        <v>6</v>
      </c>
      <c r="AC309">
        <v>6</v>
      </c>
      <c r="AD309">
        <v>6</v>
      </c>
      <c r="AE309">
        <v>6</v>
      </c>
      <c r="AF309">
        <v>6</v>
      </c>
      <c r="AG309">
        <v>6</v>
      </c>
      <c r="AH309">
        <v>6</v>
      </c>
      <c r="AI309">
        <v>6</v>
      </c>
      <c r="AJ309">
        <v>6</v>
      </c>
      <c r="AK309">
        <v>6</v>
      </c>
      <c r="AL309">
        <v>6</v>
      </c>
      <c r="AM309">
        <v>6</v>
      </c>
      <c r="AN309">
        <v>6</v>
      </c>
      <c r="AO309">
        <v>6</v>
      </c>
      <c r="AP309">
        <v>6</v>
      </c>
      <c r="AQ309">
        <v>6</v>
      </c>
      <c r="AR309">
        <v>6</v>
      </c>
      <c r="AS309">
        <v>6</v>
      </c>
      <c r="AT309">
        <v>6</v>
      </c>
      <c r="AU309">
        <v>6</v>
      </c>
      <c r="AV309">
        <v>6</v>
      </c>
      <c r="AW309">
        <v>6</v>
      </c>
      <c r="AX309">
        <v>6</v>
      </c>
    </row>
    <row r="310" spans="1:50" x14ac:dyDescent="0.25">
      <c r="A310">
        <v>1</v>
      </c>
      <c r="B310" t="s">
        <v>97</v>
      </c>
      <c r="C310">
        <v>11</v>
      </c>
      <c r="D310" t="s">
        <v>97</v>
      </c>
      <c r="E310">
        <v>1</v>
      </c>
      <c r="F310" t="s">
        <v>98</v>
      </c>
      <c r="G310">
        <v>127</v>
      </c>
      <c r="H310">
        <v>127</v>
      </c>
      <c r="I310">
        <v>127</v>
      </c>
      <c r="J310">
        <v>127</v>
      </c>
      <c r="K310">
        <v>126</v>
      </c>
      <c r="L310">
        <v>126</v>
      </c>
      <c r="M310">
        <v>131</v>
      </c>
      <c r="N310">
        <v>131</v>
      </c>
      <c r="O310">
        <v>131</v>
      </c>
      <c r="P310">
        <v>130</v>
      </c>
      <c r="Q310">
        <v>131</v>
      </c>
      <c r="R310">
        <v>131</v>
      </c>
      <c r="S310">
        <v>130</v>
      </c>
      <c r="T310">
        <v>130</v>
      </c>
      <c r="U310">
        <v>130</v>
      </c>
      <c r="V310">
        <v>131</v>
      </c>
      <c r="W310">
        <v>131</v>
      </c>
      <c r="X310">
        <v>130</v>
      </c>
      <c r="Y310">
        <v>130</v>
      </c>
      <c r="Z310">
        <v>134</v>
      </c>
      <c r="AA310">
        <v>134</v>
      </c>
      <c r="AB310">
        <v>134</v>
      </c>
      <c r="AC310">
        <v>134</v>
      </c>
      <c r="AD310">
        <v>134</v>
      </c>
      <c r="AE310">
        <v>134</v>
      </c>
      <c r="AF310">
        <v>134</v>
      </c>
      <c r="AG310">
        <v>138</v>
      </c>
      <c r="AH310">
        <v>138</v>
      </c>
      <c r="AI310">
        <v>134</v>
      </c>
      <c r="AJ310">
        <v>134</v>
      </c>
      <c r="AK310">
        <v>134</v>
      </c>
      <c r="AL310">
        <v>134</v>
      </c>
      <c r="AM310">
        <v>134</v>
      </c>
      <c r="AN310">
        <v>134</v>
      </c>
      <c r="AO310">
        <v>134</v>
      </c>
      <c r="AP310">
        <v>134</v>
      </c>
      <c r="AQ310">
        <v>134</v>
      </c>
      <c r="AR310">
        <v>134</v>
      </c>
      <c r="AS310">
        <v>134</v>
      </c>
      <c r="AT310">
        <v>134</v>
      </c>
      <c r="AU310">
        <v>133</v>
      </c>
      <c r="AV310">
        <v>133</v>
      </c>
      <c r="AW310">
        <v>140</v>
      </c>
      <c r="AX310">
        <v>158</v>
      </c>
    </row>
    <row r="311" spans="1:50" x14ac:dyDescent="0.25">
      <c r="A311">
        <v>1</v>
      </c>
      <c r="B311" t="s">
        <v>97</v>
      </c>
      <c r="C311">
        <v>11</v>
      </c>
      <c r="D311" t="s">
        <v>97</v>
      </c>
      <c r="E311">
        <v>1</v>
      </c>
      <c r="F311" t="s">
        <v>98</v>
      </c>
      <c r="G311">
        <v>105</v>
      </c>
      <c r="H311">
        <v>134</v>
      </c>
      <c r="I311">
        <v>134</v>
      </c>
      <c r="J311">
        <v>134</v>
      </c>
      <c r="K311">
        <v>133</v>
      </c>
      <c r="L311">
        <v>136</v>
      </c>
      <c r="M311">
        <v>136</v>
      </c>
      <c r="N311">
        <v>136</v>
      </c>
      <c r="O311">
        <v>136</v>
      </c>
      <c r="P311">
        <v>136</v>
      </c>
      <c r="Q311">
        <v>136</v>
      </c>
      <c r="R311">
        <v>136</v>
      </c>
      <c r="S311">
        <v>136</v>
      </c>
      <c r="T311">
        <v>136</v>
      </c>
      <c r="U311">
        <v>138</v>
      </c>
      <c r="V311">
        <v>138</v>
      </c>
      <c r="W311">
        <v>138</v>
      </c>
      <c r="X311">
        <v>138</v>
      </c>
      <c r="Y311">
        <v>138</v>
      </c>
      <c r="Z311">
        <v>138</v>
      </c>
      <c r="AA311">
        <v>138</v>
      </c>
      <c r="AB311">
        <v>138</v>
      </c>
      <c r="AC311">
        <v>138</v>
      </c>
      <c r="AD311">
        <v>138</v>
      </c>
      <c r="AE311">
        <v>138</v>
      </c>
      <c r="AF311">
        <v>138</v>
      </c>
      <c r="AG311">
        <v>138</v>
      </c>
      <c r="AH311">
        <v>138</v>
      </c>
      <c r="AI311">
        <v>139</v>
      </c>
      <c r="AJ311">
        <v>140</v>
      </c>
      <c r="AK311">
        <v>112</v>
      </c>
      <c r="AL311">
        <v>139</v>
      </c>
      <c r="AM311">
        <v>139</v>
      </c>
      <c r="AN311">
        <v>139</v>
      </c>
      <c r="AO311">
        <v>139</v>
      </c>
      <c r="AP311">
        <v>139</v>
      </c>
      <c r="AQ311">
        <v>139</v>
      </c>
      <c r="AR311">
        <v>139</v>
      </c>
      <c r="AS311">
        <v>140</v>
      </c>
      <c r="AT311">
        <v>140</v>
      </c>
      <c r="AU311">
        <v>140</v>
      </c>
      <c r="AV311">
        <v>140</v>
      </c>
      <c r="AW311">
        <v>140</v>
      </c>
      <c r="AX311">
        <v>140</v>
      </c>
    </row>
    <row r="312" spans="1:50" x14ac:dyDescent="0.25">
      <c r="A312">
        <v>1</v>
      </c>
      <c r="B312" t="s">
        <v>97</v>
      </c>
      <c r="C312">
        <v>11</v>
      </c>
      <c r="D312" t="s">
        <v>97</v>
      </c>
      <c r="E312">
        <v>1</v>
      </c>
      <c r="F312" t="s">
        <v>98</v>
      </c>
      <c r="G312">
        <v>25</v>
      </c>
      <c r="H312">
        <v>25</v>
      </c>
      <c r="I312">
        <v>25</v>
      </c>
      <c r="J312">
        <v>25</v>
      </c>
      <c r="K312">
        <v>25</v>
      </c>
      <c r="L312">
        <v>25</v>
      </c>
      <c r="M312">
        <v>25</v>
      </c>
      <c r="N312">
        <v>25</v>
      </c>
      <c r="O312">
        <v>25</v>
      </c>
      <c r="P312">
        <v>25</v>
      </c>
      <c r="Q312">
        <v>25</v>
      </c>
      <c r="R312">
        <v>25</v>
      </c>
      <c r="S312">
        <v>25</v>
      </c>
      <c r="T312">
        <v>25</v>
      </c>
      <c r="U312">
        <v>25</v>
      </c>
      <c r="V312">
        <v>25</v>
      </c>
      <c r="W312">
        <v>25</v>
      </c>
      <c r="X312">
        <v>25</v>
      </c>
      <c r="Y312">
        <v>25</v>
      </c>
      <c r="Z312">
        <v>25</v>
      </c>
      <c r="AA312">
        <v>25</v>
      </c>
      <c r="AB312">
        <v>25</v>
      </c>
      <c r="AC312">
        <v>25</v>
      </c>
      <c r="AD312">
        <v>25</v>
      </c>
      <c r="AE312">
        <v>25</v>
      </c>
      <c r="AF312">
        <v>25</v>
      </c>
      <c r="AG312">
        <v>25</v>
      </c>
      <c r="AH312">
        <v>25</v>
      </c>
      <c r="AI312">
        <v>25</v>
      </c>
      <c r="AJ312">
        <v>25</v>
      </c>
      <c r="AK312">
        <v>25</v>
      </c>
      <c r="AL312">
        <v>25</v>
      </c>
      <c r="AM312">
        <v>25</v>
      </c>
      <c r="AN312">
        <v>25</v>
      </c>
      <c r="AO312">
        <v>25</v>
      </c>
      <c r="AP312">
        <v>25</v>
      </c>
      <c r="AQ312">
        <v>25</v>
      </c>
      <c r="AR312">
        <v>25</v>
      </c>
      <c r="AS312">
        <v>25</v>
      </c>
      <c r="AT312">
        <v>25</v>
      </c>
      <c r="AU312">
        <v>25</v>
      </c>
      <c r="AV312">
        <v>25</v>
      </c>
      <c r="AW312">
        <v>25</v>
      </c>
      <c r="AX312">
        <v>25</v>
      </c>
    </row>
    <row r="313" spans="1:50" x14ac:dyDescent="0.25">
      <c r="A313">
        <v>1</v>
      </c>
      <c r="B313" t="s">
        <v>97</v>
      </c>
      <c r="C313">
        <v>11</v>
      </c>
      <c r="D313" t="s">
        <v>97</v>
      </c>
      <c r="E313">
        <v>1</v>
      </c>
      <c r="F313" t="s">
        <v>98</v>
      </c>
      <c r="G313">
        <v>53</v>
      </c>
      <c r="H313">
        <v>52</v>
      </c>
      <c r="I313">
        <v>49</v>
      </c>
      <c r="J313">
        <v>47</v>
      </c>
      <c r="K313">
        <v>46</v>
      </c>
      <c r="L313">
        <v>50</v>
      </c>
      <c r="M313">
        <v>47</v>
      </c>
      <c r="N313">
        <v>48</v>
      </c>
      <c r="O313">
        <v>47</v>
      </c>
      <c r="P313">
        <v>48</v>
      </c>
      <c r="Q313">
        <v>47</v>
      </c>
      <c r="R313">
        <v>53</v>
      </c>
      <c r="S313">
        <v>53</v>
      </c>
      <c r="T313">
        <v>53</v>
      </c>
      <c r="U313">
        <v>53</v>
      </c>
      <c r="V313">
        <v>53</v>
      </c>
      <c r="W313">
        <v>51</v>
      </c>
      <c r="X313">
        <v>49</v>
      </c>
      <c r="Y313">
        <v>50</v>
      </c>
      <c r="Z313">
        <v>51</v>
      </c>
      <c r="AA313">
        <v>53</v>
      </c>
      <c r="AB313">
        <v>53</v>
      </c>
      <c r="AC313">
        <v>53</v>
      </c>
      <c r="AD313">
        <v>53</v>
      </c>
      <c r="AE313">
        <v>53</v>
      </c>
      <c r="AF313">
        <v>50</v>
      </c>
      <c r="AG313">
        <v>48</v>
      </c>
      <c r="AH313">
        <v>53</v>
      </c>
      <c r="AI313">
        <v>52</v>
      </c>
      <c r="AJ313">
        <v>52</v>
      </c>
      <c r="AK313">
        <v>52</v>
      </c>
      <c r="AL313">
        <v>50</v>
      </c>
      <c r="AM313">
        <v>49</v>
      </c>
      <c r="AN313">
        <v>47</v>
      </c>
      <c r="AO313">
        <v>52</v>
      </c>
      <c r="AP313">
        <v>52</v>
      </c>
      <c r="AQ313">
        <v>48</v>
      </c>
      <c r="AR313">
        <v>47</v>
      </c>
      <c r="AS313">
        <v>46</v>
      </c>
      <c r="AT313">
        <v>47</v>
      </c>
      <c r="AU313">
        <v>47</v>
      </c>
      <c r="AV313">
        <v>47</v>
      </c>
      <c r="AW313">
        <v>47</v>
      </c>
      <c r="AX313">
        <v>52</v>
      </c>
    </row>
    <row r="314" spans="1:50" x14ac:dyDescent="0.25">
      <c r="A314">
        <v>2</v>
      </c>
      <c r="B314" t="s">
        <v>349</v>
      </c>
      <c r="C314">
        <v>40</v>
      </c>
      <c r="D314" t="s">
        <v>254</v>
      </c>
      <c r="E314">
        <v>2</v>
      </c>
      <c r="F314" t="s">
        <v>255</v>
      </c>
      <c r="G314">
        <v>33</v>
      </c>
      <c r="H314">
        <v>33</v>
      </c>
      <c r="I314">
        <v>33</v>
      </c>
      <c r="J314">
        <v>33</v>
      </c>
      <c r="K314">
        <v>33</v>
      </c>
      <c r="L314">
        <v>33</v>
      </c>
      <c r="M314">
        <v>33</v>
      </c>
      <c r="N314">
        <v>33</v>
      </c>
      <c r="O314">
        <v>33</v>
      </c>
      <c r="P314">
        <v>33</v>
      </c>
      <c r="Q314">
        <v>33</v>
      </c>
      <c r="R314">
        <v>33</v>
      </c>
      <c r="S314">
        <v>33</v>
      </c>
      <c r="T314">
        <v>33</v>
      </c>
      <c r="U314">
        <v>33</v>
      </c>
      <c r="V314">
        <v>33</v>
      </c>
      <c r="W314">
        <v>33</v>
      </c>
      <c r="X314">
        <v>33</v>
      </c>
      <c r="Y314">
        <v>33</v>
      </c>
      <c r="Z314">
        <v>33</v>
      </c>
      <c r="AA314">
        <v>33</v>
      </c>
      <c r="AB314">
        <v>33</v>
      </c>
      <c r="AC314">
        <v>31</v>
      </c>
      <c r="AD314">
        <v>31</v>
      </c>
      <c r="AE314">
        <v>31</v>
      </c>
      <c r="AF314">
        <v>31</v>
      </c>
      <c r="AG314">
        <v>31</v>
      </c>
      <c r="AH314">
        <v>31</v>
      </c>
      <c r="AI314">
        <v>31</v>
      </c>
      <c r="AJ314">
        <v>31</v>
      </c>
      <c r="AK314">
        <v>31</v>
      </c>
      <c r="AL314">
        <v>31</v>
      </c>
      <c r="AM314">
        <v>31</v>
      </c>
      <c r="AN314">
        <v>31</v>
      </c>
      <c r="AO314">
        <v>31</v>
      </c>
      <c r="AP314">
        <v>31</v>
      </c>
      <c r="AQ314">
        <v>31</v>
      </c>
      <c r="AR314">
        <v>31</v>
      </c>
      <c r="AS314">
        <v>31</v>
      </c>
      <c r="AT314">
        <v>31</v>
      </c>
      <c r="AU314">
        <v>31</v>
      </c>
      <c r="AV314">
        <v>31</v>
      </c>
      <c r="AW314">
        <v>31</v>
      </c>
      <c r="AX314">
        <v>31</v>
      </c>
    </row>
    <row r="315" spans="1:50" x14ac:dyDescent="0.25">
      <c r="A315">
        <v>8</v>
      </c>
      <c r="B315" t="s">
        <v>964</v>
      </c>
      <c r="C315">
        <v>30</v>
      </c>
      <c r="D315" t="s">
        <v>273</v>
      </c>
      <c r="E315">
        <v>2</v>
      </c>
      <c r="F315" t="s">
        <v>255</v>
      </c>
      <c r="G315">
        <v>19</v>
      </c>
      <c r="H315">
        <v>18</v>
      </c>
      <c r="I315">
        <v>18</v>
      </c>
      <c r="J315">
        <v>20</v>
      </c>
      <c r="K315">
        <v>20</v>
      </c>
      <c r="L315">
        <v>20</v>
      </c>
      <c r="M315">
        <v>20</v>
      </c>
      <c r="N315">
        <v>20</v>
      </c>
      <c r="O315">
        <v>20</v>
      </c>
      <c r="P315">
        <v>20</v>
      </c>
      <c r="Q315">
        <v>20</v>
      </c>
      <c r="R315">
        <v>20</v>
      </c>
      <c r="S315">
        <v>20</v>
      </c>
      <c r="T315">
        <v>20</v>
      </c>
      <c r="U315">
        <v>20</v>
      </c>
      <c r="V315">
        <v>20</v>
      </c>
      <c r="W315">
        <v>20</v>
      </c>
      <c r="X315">
        <v>20</v>
      </c>
      <c r="Y315">
        <v>24</v>
      </c>
      <c r="Z315">
        <v>20</v>
      </c>
      <c r="AA315">
        <v>20</v>
      </c>
      <c r="AB315">
        <v>20</v>
      </c>
      <c r="AC315">
        <v>20</v>
      </c>
      <c r="AD315">
        <v>20</v>
      </c>
      <c r="AE315">
        <v>20</v>
      </c>
      <c r="AF315">
        <v>20</v>
      </c>
      <c r="AG315">
        <v>24</v>
      </c>
      <c r="AH315">
        <v>20</v>
      </c>
      <c r="AI315">
        <v>20</v>
      </c>
      <c r="AJ315">
        <v>20</v>
      </c>
      <c r="AK315">
        <v>20</v>
      </c>
      <c r="AL315">
        <v>20</v>
      </c>
      <c r="AM315">
        <v>20</v>
      </c>
      <c r="AN315">
        <v>20</v>
      </c>
      <c r="AO315">
        <v>20</v>
      </c>
      <c r="AP315">
        <v>20</v>
      </c>
      <c r="AQ315">
        <v>20</v>
      </c>
      <c r="AR315">
        <v>20</v>
      </c>
      <c r="AS315">
        <v>20</v>
      </c>
      <c r="AT315">
        <v>20</v>
      </c>
      <c r="AU315">
        <v>20</v>
      </c>
      <c r="AV315">
        <v>20</v>
      </c>
      <c r="AW315">
        <v>24</v>
      </c>
      <c r="AX315">
        <v>20</v>
      </c>
    </row>
    <row r="316" spans="1:50" x14ac:dyDescent="0.25">
      <c r="A316">
        <v>19</v>
      </c>
      <c r="B316" t="s">
        <v>737</v>
      </c>
      <c r="C316">
        <v>20</v>
      </c>
      <c r="D316" t="s">
        <v>576</v>
      </c>
      <c r="E316">
        <v>2</v>
      </c>
      <c r="F316" t="s">
        <v>255</v>
      </c>
      <c r="G316">
        <v>12</v>
      </c>
      <c r="H316">
        <v>12</v>
      </c>
      <c r="I316">
        <v>12</v>
      </c>
      <c r="J316">
        <v>12</v>
      </c>
      <c r="K316">
        <v>12</v>
      </c>
      <c r="L316">
        <v>12</v>
      </c>
      <c r="M316">
        <v>12</v>
      </c>
      <c r="N316">
        <v>12</v>
      </c>
      <c r="O316">
        <v>12</v>
      </c>
      <c r="P316">
        <v>12</v>
      </c>
      <c r="Q316">
        <v>12</v>
      </c>
      <c r="R316">
        <v>12</v>
      </c>
      <c r="S316">
        <v>12</v>
      </c>
      <c r="T316">
        <v>12</v>
      </c>
      <c r="U316">
        <v>12</v>
      </c>
      <c r="V316">
        <v>12</v>
      </c>
      <c r="W316">
        <v>12</v>
      </c>
      <c r="X316">
        <v>12</v>
      </c>
      <c r="Y316">
        <v>12</v>
      </c>
      <c r="Z316">
        <v>12</v>
      </c>
      <c r="AA316">
        <v>12</v>
      </c>
      <c r="AB316">
        <v>12</v>
      </c>
      <c r="AC316">
        <v>12</v>
      </c>
      <c r="AD316">
        <v>12</v>
      </c>
      <c r="AE316">
        <v>12</v>
      </c>
      <c r="AF316">
        <v>12</v>
      </c>
      <c r="AG316">
        <v>12</v>
      </c>
      <c r="AH316">
        <v>12</v>
      </c>
      <c r="AI316">
        <v>12</v>
      </c>
      <c r="AJ316">
        <v>12</v>
      </c>
      <c r="AK316">
        <v>12</v>
      </c>
      <c r="AL316">
        <v>12</v>
      </c>
      <c r="AM316">
        <v>12</v>
      </c>
      <c r="AN316">
        <v>12</v>
      </c>
      <c r="AO316">
        <v>12</v>
      </c>
      <c r="AP316">
        <v>12</v>
      </c>
      <c r="AQ316">
        <v>12</v>
      </c>
      <c r="AR316">
        <v>12</v>
      </c>
      <c r="AS316">
        <v>12</v>
      </c>
      <c r="AT316">
        <v>12</v>
      </c>
      <c r="AU316">
        <v>12</v>
      </c>
      <c r="AV316">
        <v>12</v>
      </c>
      <c r="AW316">
        <v>12</v>
      </c>
      <c r="AX316">
        <v>12</v>
      </c>
    </row>
    <row r="317" spans="1:50" x14ac:dyDescent="0.25">
      <c r="A317">
        <v>1</v>
      </c>
      <c r="B317" t="s">
        <v>97</v>
      </c>
      <c r="C317">
        <v>11</v>
      </c>
      <c r="D317" t="s">
        <v>97</v>
      </c>
      <c r="E317">
        <v>1</v>
      </c>
      <c r="F317" t="s">
        <v>98</v>
      </c>
      <c r="G317">
        <v>48</v>
      </c>
      <c r="H317">
        <v>48</v>
      </c>
      <c r="I317">
        <v>48</v>
      </c>
      <c r="J317">
        <v>48</v>
      </c>
      <c r="K317">
        <v>48</v>
      </c>
      <c r="L317">
        <v>48</v>
      </c>
      <c r="M317">
        <v>48</v>
      </c>
      <c r="N317">
        <v>48</v>
      </c>
      <c r="O317">
        <v>48</v>
      </c>
      <c r="P317">
        <v>48</v>
      </c>
      <c r="Q317">
        <v>48</v>
      </c>
      <c r="R317">
        <v>50</v>
      </c>
      <c r="S317">
        <v>50</v>
      </c>
      <c r="T317">
        <v>50</v>
      </c>
      <c r="U317">
        <v>49</v>
      </c>
      <c r="V317">
        <v>49</v>
      </c>
      <c r="W317">
        <v>52</v>
      </c>
      <c r="X317">
        <v>52</v>
      </c>
      <c r="Y317">
        <v>53</v>
      </c>
      <c r="Z317">
        <v>53</v>
      </c>
      <c r="AA317">
        <v>53</v>
      </c>
      <c r="AB317">
        <v>53</v>
      </c>
      <c r="AC317">
        <v>53</v>
      </c>
      <c r="AD317">
        <v>53</v>
      </c>
      <c r="AE317">
        <v>53</v>
      </c>
      <c r="AF317">
        <v>53</v>
      </c>
      <c r="AG317">
        <v>53</v>
      </c>
      <c r="AH317">
        <v>53</v>
      </c>
      <c r="AI317">
        <v>53</v>
      </c>
      <c r="AJ317">
        <v>53</v>
      </c>
      <c r="AK317">
        <v>53</v>
      </c>
      <c r="AL317">
        <v>53</v>
      </c>
      <c r="AM317">
        <v>53</v>
      </c>
      <c r="AN317">
        <v>53</v>
      </c>
      <c r="AO317">
        <v>53</v>
      </c>
      <c r="AP317">
        <v>53</v>
      </c>
      <c r="AQ317">
        <v>53</v>
      </c>
      <c r="AR317">
        <v>53</v>
      </c>
      <c r="AS317">
        <v>53</v>
      </c>
      <c r="AT317">
        <v>53</v>
      </c>
      <c r="AU317">
        <v>53</v>
      </c>
      <c r="AV317">
        <v>53</v>
      </c>
      <c r="AW317">
        <v>53</v>
      </c>
      <c r="AX317">
        <v>53</v>
      </c>
    </row>
    <row r="318" spans="1:50" x14ac:dyDescent="0.25">
      <c r="A318">
        <v>1</v>
      </c>
      <c r="B318" t="s">
        <v>97</v>
      </c>
      <c r="C318">
        <v>11</v>
      </c>
      <c r="D318" t="s">
        <v>97</v>
      </c>
      <c r="E318">
        <v>1</v>
      </c>
      <c r="F318" t="s">
        <v>98</v>
      </c>
      <c r="G318">
        <v>135</v>
      </c>
      <c r="H318">
        <v>135</v>
      </c>
      <c r="I318">
        <v>135</v>
      </c>
      <c r="J318">
        <v>135</v>
      </c>
      <c r="K318">
        <v>131</v>
      </c>
      <c r="L318">
        <v>135</v>
      </c>
      <c r="M318">
        <v>135</v>
      </c>
      <c r="N318">
        <v>135</v>
      </c>
      <c r="O318">
        <v>135</v>
      </c>
      <c r="P318">
        <v>135</v>
      </c>
      <c r="Q318">
        <v>135</v>
      </c>
      <c r="R318">
        <v>135</v>
      </c>
      <c r="S318">
        <v>135</v>
      </c>
      <c r="T318">
        <v>135</v>
      </c>
      <c r="U318">
        <v>135</v>
      </c>
      <c r="V318">
        <v>135</v>
      </c>
      <c r="W318">
        <v>135</v>
      </c>
      <c r="X318">
        <v>135</v>
      </c>
      <c r="Y318">
        <v>135</v>
      </c>
      <c r="Z318">
        <v>135</v>
      </c>
      <c r="AA318">
        <v>135</v>
      </c>
      <c r="AB318">
        <v>135</v>
      </c>
      <c r="AC318">
        <v>135</v>
      </c>
      <c r="AD318">
        <v>135</v>
      </c>
      <c r="AE318">
        <v>135</v>
      </c>
      <c r="AF318">
        <v>134</v>
      </c>
      <c r="AG318">
        <v>135</v>
      </c>
      <c r="AH318">
        <v>135</v>
      </c>
      <c r="AI318">
        <v>135</v>
      </c>
      <c r="AJ318">
        <v>135</v>
      </c>
      <c r="AK318">
        <v>135</v>
      </c>
      <c r="AL318">
        <v>135</v>
      </c>
      <c r="AM318">
        <v>135</v>
      </c>
      <c r="AN318">
        <v>135</v>
      </c>
      <c r="AO318">
        <v>135</v>
      </c>
      <c r="AP318">
        <v>131</v>
      </c>
      <c r="AQ318">
        <v>131</v>
      </c>
      <c r="AR318">
        <v>135</v>
      </c>
      <c r="AS318">
        <v>135</v>
      </c>
      <c r="AT318">
        <v>135</v>
      </c>
      <c r="AU318">
        <v>134</v>
      </c>
      <c r="AV318">
        <v>135</v>
      </c>
      <c r="AW318">
        <v>135</v>
      </c>
      <c r="AX318">
        <v>135</v>
      </c>
    </row>
    <row r="319" spans="1:50" x14ac:dyDescent="0.25">
      <c r="A319">
        <v>2</v>
      </c>
      <c r="B319" t="s">
        <v>349</v>
      </c>
      <c r="C319">
        <v>40</v>
      </c>
      <c r="D319" t="s">
        <v>254</v>
      </c>
      <c r="E319">
        <v>2</v>
      </c>
      <c r="F319" t="s">
        <v>255</v>
      </c>
      <c r="G319">
        <v>30</v>
      </c>
      <c r="H319">
        <v>30</v>
      </c>
      <c r="I319">
        <v>30</v>
      </c>
      <c r="J319">
        <v>30</v>
      </c>
      <c r="K319">
        <v>30</v>
      </c>
      <c r="L319">
        <v>30</v>
      </c>
      <c r="M319">
        <v>30</v>
      </c>
      <c r="N319">
        <v>30</v>
      </c>
      <c r="O319">
        <v>30</v>
      </c>
      <c r="P319">
        <v>30</v>
      </c>
      <c r="Q319">
        <v>30</v>
      </c>
      <c r="R319">
        <v>30</v>
      </c>
      <c r="S319">
        <v>30</v>
      </c>
      <c r="T319">
        <v>30</v>
      </c>
      <c r="U319">
        <v>30</v>
      </c>
      <c r="V319">
        <v>30</v>
      </c>
      <c r="W319">
        <v>30</v>
      </c>
      <c r="X319">
        <v>30</v>
      </c>
      <c r="Y319">
        <v>30</v>
      </c>
      <c r="Z319">
        <v>30</v>
      </c>
      <c r="AA319">
        <v>30</v>
      </c>
      <c r="AB319">
        <v>30</v>
      </c>
      <c r="AC319">
        <v>30</v>
      </c>
      <c r="AD319">
        <v>30</v>
      </c>
      <c r="AE319">
        <v>30</v>
      </c>
      <c r="AF319">
        <v>30</v>
      </c>
      <c r="AG319">
        <v>30</v>
      </c>
      <c r="AH319">
        <v>30</v>
      </c>
      <c r="AI319">
        <v>30</v>
      </c>
      <c r="AJ319">
        <v>30</v>
      </c>
      <c r="AK319">
        <v>30</v>
      </c>
      <c r="AL319">
        <v>30</v>
      </c>
      <c r="AM319">
        <v>30</v>
      </c>
      <c r="AN319">
        <v>30</v>
      </c>
      <c r="AO319">
        <v>30</v>
      </c>
      <c r="AP319">
        <v>20</v>
      </c>
      <c r="AQ319">
        <v>20</v>
      </c>
      <c r="AR319">
        <v>20</v>
      </c>
      <c r="AS319">
        <v>20</v>
      </c>
      <c r="AT319">
        <v>20</v>
      </c>
      <c r="AU319">
        <v>20</v>
      </c>
      <c r="AV319">
        <v>20</v>
      </c>
      <c r="AW319">
        <v>20</v>
      </c>
      <c r="AX319">
        <v>20</v>
      </c>
    </row>
    <row r="320" spans="1:50" x14ac:dyDescent="0.25">
      <c r="A320">
        <v>1</v>
      </c>
      <c r="B320" t="s">
        <v>97</v>
      </c>
      <c r="C320">
        <v>11</v>
      </c>
      <c r="D320" t="s">
        <v>97</v>
      </c>
      <c r="E320">
        <v>1</v>
      </c>
      <c r="F320" t="s">
        <v>98</v>
      </c>
      <c r="G320">
        <v>12</v>
      </c>
      <c r="H320">
        <v>12</v>
      </c>
      <c r="I320">
        <v>12</v>
      </c>
      <c r="J320">
        <v>12</v>
      </c>
      <c r="K320">
        <v>13</v>
      </c>
      <c r="L320">
        <v>13</v>
      </c>
      <c r="M320">
        <v>13</v>
      </c>
      <c r="N320">
        <v>13</v>
      </c>
      <c r="O320">
        <v>13</v>
      </c>
      <c r="P320">
        <v>13</v>
      </c>
      <c r="Q320">
        <v>13</v>
      </c>
      <c r="R320">
        <v>13</v>
      </c>
      <c r="S320">
        <v>12</v>
      </c>
      <c r="T320">
        <v>12</v>
      </c>
      <c r="U320">
        <v>13</v>
      </c>
      <c r="V320">
        <v>11</v>
      </c>
      <c r="W320">
        <v>11</v>
      </c>
      <c r="X320">
        <v>10</v>
      </c>
      <c r="Y320">
        <v>10</v>
      </c>
      <c r="Z320">
        <v>10</v>
      </c>
      <c r="AA320">
        <v>10</v>
      </c>
      <c r="AB320">
        <v>8</v>
      </c>
      <c r="AC320">
        <v>8</v>
      </c>
      <c r="AD320">
        <v>10</v>
      </c>
      <c r="AE320">
        <v>10</v>
      </c>
      <c r="AF320">
        <v>10</v>
      </c>
      <c r="AG320">
        <v>10</v>
      </c>
      <c r="AH320">
        <v>10</v>
      </c>
      <c r="AI320">
        <v>6</v>
      </c>
      <c r="AJ320">
        <v>10</v>
      </c>
      <c r="AK320">
        <v>10</v>
      </c>
      <c r="AL320">
        <v>10</v>
      </c>
      <c r="AM320">
        <v>10</v>
      </c>
      <c r="AN320">
        <v>10</v>
      </c>
      <c r="AO320">
        <v>10</v>
      </c>
      <c r="AP320">
        <v>10</v>
      </c>
      <c r="AQ320">
        <v>10</v>
      </c>
      <c r="AR320">
        <v>10</v>
      </c>
      <c r="AS320">
        <v>10</v>
      </c>
      <c r="AT320">
        <v>9</v>
      </c>
      <c r="AU320">
        <v>9</v>
      </c>
      <c r="AV320">
        <v>9</v>
      </c>
      <c r="AW320">
        <v>9</v>
      </c>
      <c r="AX320">
        <v>9</v>
      </c>
    </row>
    <row r="321" spans="1:50" x14ac:dyDescent="0.25">
      <c r="A321">
        <v>1</v>
      </c>
      <c r="B321" t="s">
        <v>97</v>
      </c>
      <c r="C321">
        <v>11</v>
      </c>
      <c r="D321" t="s">
        <v>97</v>
      </c>
      <c r="E321">
        <v>1</v>
      </c>
      <c r="F321" t="s">
        <v>98</v>
      </c>
      <c r="G321">
        <v>10</v>
      </c>
      <c r="H321">
        <v>10</v>
      </c>
      <c r="I321">
        <v>10</v>
      </c>
      <c r="J321">
        <v>10</v>
      </c>
      <c r="K321">
        <v>10</v>
      </c>
      <c r="L321">
        <v>10</v>
      </c>
      <c r="M321">
        <v>10</v>
      </c>
      <c r="N321">
        <v>10</v>
      </c>
      <c r="O321">
        <v>10</v>
      </c>
      <c r="P321">
        <v>10</v>
      </c>
      <c r="Q321">
        <v>10</v>
      </c>
      <c r="R321">
        <v>10</v>
      </c>
      <c r="S321">
        <v>10</v>
      </c>
      <c r="T321">
        <v>10</v>
      </c>
      <c r="U321">
        <v>9</v>
      </c>
      <c r="V321">
        <v>10</v>
      </c>
      <c r="W321">
        <v>10</v>
      </c>
      <c r="X321">
        <v>13</v>
      </c>
      <c r="Y321">
        <v>13</v>
      </c>
      <c r="Z321">
        <v>13</v>
      </c>
      <c r="AA321">
        <v>10</v>
      </c>
      <c r="AB321">
        <v>10</v>
      </c>
      <c r="AC321">
        <v>10</v>
      </c>
      <c r="AD321">
        <v>10</v>
      </c>
      <c r="AE321">
        <v>10</v>
      </c>
      <c r="AF321">
        <v>10</v>
      </c>
      <c r="AG321">
        <v>11</v>
      </c>
      <c r="AH321">
        <v>11</v>
      </c>
      <c r="AI321">
        <v>11</v>
      </c>
      <c r="AJ321">
        <v>11</v>
      </c>
      <c r="AK321">
        <v>11</v>
      </c>
      <c r="AL321">
        <v>11</v>
      </c>
      <c r="AM321">
        <v>11</v>
      </c>
      <c r="AN321">
        <v>12</v>
      </c>
      <c r="AO321">
        <v>10</v>
      </c>
      <c r="AP321">
        <v>13</v>
      </c>
      <c r="AQ321">
        <v>13</v>
      </c>
      <c r="AR321">
        <v>12</v>
      </c>
      <c r="AS321">
        <v>13</v>
      </c>
      <c r="AT321">
        <v>13</v>
      </c>
      <c r="AU321">
        <v>12</v>
      </c>
      <c r="AV321">
        <v>12</v>
      </c>
      <c r="AW321">
        <v>12</v>
      </c>
      <c r="AX321">
        <v>12</v>
      </c>
    </row>
    <row r="322" spans="1:50" x14ac:dyDescent="0.25">
      <c r="A322">
        <v>1</v>
      </c>
      <c r="B322" t="s">
        <v>97</v>
      </c>
      <c r="C322">
        <v>11</v>
      </c>
      <c r="D322" t="s">
        <v>97</v>
      </c>
      <c r="E322">
        <v>1</v>
      </c>
      <c r="F322" t="s">
        <v>98</v>
      </c>
      <c r="G322">
        <v>28</v>
      </c>
      <c r="H322">
        <v>31</v>
      </c>
      <c r="I322">
        <v>28</v>
      </c>
      <c r="J322">
        <v>26</v>
      </c>
      <c r="K322">
        <v>28</v>
      </c>
      <c r="L322">
        <v>26</v>
      </c>
      <c r="M322">
        <v>27</v>
      </c>
      <c r="N322">
        <v>26</v>
      </c>
      <c r="O322">
        <v>24</v>
      </c>
      <c r="P322">
        <v>18</v>
      </c>
      <c r="Q322">
        <v>18</v>
      </c>
      <c r="R322">
        <v>18</v>
      </c>
      <c r="S322">
        <v>17</v>
      </c>
      <c r="T322">
        <v>20</v>
      </c>
      <c r="U322">
        <v>20</v>
      </c>
      <c r="V322">
        <v>20</v>
      </c>
      <c r="W322">
        <v>20</v>
      </c>
      <c r="X322">
        <v>19</v>
      </c>
      <c r="Y322">
        <v>19</v>
      </c>
      <c r="Z322">
        <v>19</v>
      </c>
      <c r="AA322">
        <v>18</v>
      </c>
      <c r="AB322">
        <v>18</v>
      </c>
      <c r="AC322">
        <v>18</v>
      </c>
      <c r="AD322">
        <v>25</v>
      </c>
      <c r="AE322">
        <v>24</v>
      </c>
      <c r="AF322">
        <v>36</v>
      </c>
      <c r="AG322">
        <v>36</v>
      </c>
      <c r="AH322">
        <v>21</v>
      </c>
      <c r="AI322">
        <v>21</v>
      </c>
      <c r="AJ322">
        <v>21</v>
      </c>
      <c r="AK322">
        <v>21</v>
      </c>
      <c r="AL322">
        <v>21</v>
      </c>
      <c r="AM322">
        <v>21</v>
      </c>
      <c r="AN322">
        <v>21</v>
      </c>
      <c r="AO322">
        <v>21</v>
      </c>
      <c r="AP322">
        <v>21</v>
      </c>
      <c r="AQ322">
        <v>21</v>
      </c>
      <c r="AR322">
        <v>18</v>
      </c>
      <c r="AS322">
        <v>21</v>
      </c>
      <c r="AT322">
        <v>23</v>
      </c>
      <c r="AU322">
        <v>20</v>
      </c>
      <c r="AV322">
        <v>20</v>
      </c>
      <c r="AW322">
        <v>20</v>
      </c>
      <c r="AX322">
        <v>23</v>
      </c>
    </row>
    <row r="323" spans="1:50" x14ac:dyDescent="0.25">
      <c r="A323">
        <v>1</v>
      </c>
      <c r="B323" t="s">
        <v>97</v>
      </c>
      <c r="C323">
        <v>11</v>
      </c>
      <c r="D323" t="s">
        <v>97</v>
      </c>
      <c r="E323">
        <v>1</v>
      </c>
      <c r="F323" t="s">
        <v>98</v>
      </c>
      <c r="G323">
        <v>37</v>
      </c>
      <c r="H323">
        <v>40</v>
      </c>
      <c r="I323">
        <v>42</v>
      </c>
      <c r="J323">
        <v>43</v>
      </c>
      <c r="K323">
        <v>37</v>
      </c>
      <c r="L323">
        <v>39</v>
      </c>
      <c r="M323">
        <v>40</v>
      </c>
      <c r="N323">
        <v>40</v>
      </c>
      <c r="O323">
        <v>41</v>
      </c>
      <c r="P323">
        <v>39</v>
      </c>
      <c r="Q323">
        <v>25</v>
      </c>
      <c r="R323">
        <v>27</v>
      </c>
      <c r="S323">
        <v>24</v>
      </c>
      <c r="T323">
        <v>10</v>
      </c>
      <c r="U323">
        <v>24</v>
      </c>
      <c r="V323">
        <v>10</v>
      </c>
      <c r="W323">
        <v>30</v>
      </c>
      <c r="X323">
        <v>32</v>
      </c>
      <c r="Y323">
        <v>9</v>
      </c>
      <c r="Z323">
        <v>27</v>
      </c>
      <c r="AA323">
        <v>22</v>
      </c>
      <c r="AB323">
        <v>28</v>
      </c>
      <c r="AC323">
        <v>25</v>
      </c>
      <c r="AD323">
        <v>21</v>
      </c>
      <c r="AE323">
        <v>20</v>
      </c>
      <c r="AF323">
        <v>21</v>
      </c>
      <c r="AG323">
        <v>21</v>
      </c>
      <c r="AH323">
        <v>14</v>
      </c>
      <c r="AI323">
        <v>23</v>
      </c>
      <c r="AJ323">
        <v>21</v>
      </c>
      <c r="AK323">
        <v>19</v>
      </c>
      <c r="AL323">
        <v>12</v>
      </c>
      <c r="AM323">
        <v>22</v>
      </c>
      <c r="AN323">
        <v>22</v>
      </c>
      <c r="AO323">
        <v>27</v>
      </c>
      <c r="AP323">
        <v>22</v>
      </c>
      <c r="AQ323">
        <v>22</v>
      </c>
      <c r="AR323">
        <v>23</v>
      </c>
      <c r="AS323">
        <v>28</v>
      </c>
      <c r="AT323">
        <v>27</v>
      </c>
      <c r="AU323">
        <v>15</v>
      </c>
      <c r="AV323">
        <v>34</v>
      </c>
      <c r="AW323">
        <v>34</v>
      </c>
      <c r="AX323">
        <v>34</v>
      </c>
    </row>
    <row r="324" spans="1:50" x14ac:dyDescent="0.25">
      <c r="A324">
        <v>1</v>
      </c>
      <c r="B324" t="s">
        <v>97</v>
      </c>
      <c r="C324">
        <v>11</v>
      </c>
      <c r="D324" t="s">
        <v>97</v>
      </c>
      <c r="E324">
        <v>1</v>
      </c>
      <c r="F324" t="s">
        <v>98</v>
      </c>
      <c r="G324">
        <v>86</v>
      </c>
      <c r="H324">
        <v>95</v>
      </c>
      <c r="I324">
        <v>95</v>
      </c>
      <c r="J324">
        <v>100</v>
      </c>
      <c r="K324">
        <v>98</v>
      </c>
      <c r="L324">
        <v>95</v>
      </c>
      <c r="M324">
        <v>95</v>
      </c>
      <c r="N324">
        <v>98</v>
      </c>
      <c r="O324">
        <v>96</v>
      </c>
      <c r="P324">
        <v>95</v>
      </c>
      <c r="Q324">
        <v>95</v>
      </c>
      <c r="R324">
        <v>101</v>
      </c>
      <c r="S324">
        <v>101</v>
      </c>
      <c r="T324">
        <v>97</v>
      </c>
      <c r="U324">
        <v>95</v>
      </c>
      <c r="V324">
        <v>95</v>
      </c>
      <c r="W324">
        <v>95</v>
      </c>
      <c r="X324">
        <v>95</v>
      </c>
      <c r="Y324">
        <v>78</v>
      </c>
      <c r="Z324">
        <v>96</v>
      </c>
      <c r="AA324">
        <v>98</v>
      </c>
      <c r="AB324">
        <v>96</v>
      </c>
      <c r="AC324">
        <v>96</v>
      </c>
      <c r="AD324">
        <v>153</v>
      </c>
      <c r="AE324">
        <v>151</v>
      </c>
      <c r="AF324">
        <v>156</v>
      </c>
      <c r="AG324">
        <v>97</v>
      </c>
      <c r="AH324">
        <v>96</v>
      </c>
      <c r="AI324">
        <v>97</v>
      </c>
      <c r="AJ324">
        <v>103</v>
      </c>
      <c r="AK324">
        <v>101</v>
      </c>
      <c r="AL324">
        <v>98</v>
      </c>
      <c r="AM324">
        <v>98</v>
      </c>
      <c r="AN324">
        <v>92</v>
      </c>
      <c r="AO324">
        <v>89</v>
      </c>
      <c r="AP324">
        <v>88</v>
      </c>
      <c r="AQ324">
        <v>91</v>
      </c>
      <c r="AR324">
        <v>86</v>
      </c>
      <c r="AS324">
        <v>83</v>
      </c>
      <c r="AT324">
        <v>84</v>
      </c>
      <c r="AU324">
        <v>82</v>
      </c>
      <c r="AV324">
        <v>82</v>
      </c>
      <c r="AW324">
        <v>74</v>
      </c>
      <c r="AX324">
        <v>82</v>
      </c>
    </row>
    <row r="325" spans="1:50" x14ac:dyDescent="0.25">
      <c r="A325">
        <v>19</v>
      </c>
      <c r="B325" t="s">
        <v>737</v>
      </c>
      <c r="C325">
        <v>20</v>
      </c>
      <c r="D325" t="s">
        <v>576</v>
      </c>
      <c r="E325">
        <v>2</v>
      </c>
      <c r="F325" t="s">
        <v>255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>
        <v>2</v>
      </c>
      <c r="V325">
        <v>2</v>
      </c>
      <c r="W325">
        <v>2</v>
      </c>
      <c r="X325">
        <v>2</v>
      </c>
      <c r="Y325">
        <v>2</v>
      </c>
      <c r="Z325">
        <v>2</v>
      </c>
      <c r="AA325">
        <v>2</v>
      </c>
      <c r="AB325">
        <v>2</v>
      </c>
      <c r="AC325">
        <v>2</v>
      </c>
      <c r="AD325">
        <v>2</v>
      </c>
      <c r="AE325">
        <v>2</v>
      </c>
      <c r="AF325">
        <v>2</v>
      </c>
      <c r="AG325">
        <v>2</v>
      </c>
      <c r="AH325">
        <v>2</v>
      </c>
      <c r="AI325">
        <v>2</v>
      </c>
      <c r="AJ325">
        <v>2</v>
      </c>
      <c r="AK325">
        <v>2</v>
      </c>
      <c r="AL325">
        <v>2</v>
      </c>
      <c r="AM325">
        <v>2</v>
      </c>
      <c r="AN325">
        <v>2</v>
      </c>
      <c r="AO325">
        <v>2</v>
      </c>
      <c r="AP325">
        <v>2</v>
      </c>
      <c r="AQ325">
        <v>2</v>
      </c>
      <c r="AR325">
        <v>2</v>
      </c>
      <c r="AS325">
        <v>2</v>
      </c>
      <c r="AT325">
        <v>2</v>
      </c>
      <c r="AU325">
        <v>2</v>
      </c>
      <c r="AV325">
        <v>2</v>
      </c>
      <c r="AW325">
        <v>2</v>
      </c>
      <c r="AX325">
        <v>2</v>
      </c>
    </row>
    <row r="326" spans="1:50" x14ac:dyDescent="0.25">
      <c r="A326">
        <v>1</v>
      </c>
      <c r="B326" t="s">
        <v>97</v>
      </c>
      <c r="C326">
        <v>11</v>
      </c>
      <c r="D326" t="s">
        <v>97</v>
      </c>
      <c r="E326">
        <v>1</v>
      </c>
      <c r="F326" t="s">
        <v>98</v>
      </c>
      <c r="G326">
        <v>31</v>
      </c>
      <c r="H326">
        <v>31</v>
      </c>
      <c r="I326">
        <v>31</v>
      </c>
      <c r="J326">
        <v>31</v>
      </c>
      <c r="K326">
        <v>31</v>
      </c>
      <c r="L326">
        <v>31</v>
      </c>
      <c r="M326">
        <v>31</v>
      </c>
      <c r="N326">
        <v>31</v>
      </c>
      <c r="O326">
        <v>31</v>
      </c>
      <c r="P326">
        <v>31</v>
      </c>
      <c r="Q326">
        <v>31</v>
      </c>
      <c r="R326">
        <v>31</v>
      </c>
      <c r="S326">
        <v>31</v>
      </c>
      <c r="T326">
        <v>31</v>
      </c>
      <c r="U326">
        <v>31</v>
      </c>
      <c r="V326">
        <v>31</v>
      </c>
      <c r="W326">
        <v>31</v>
      </c>
      <c r="X326">
        <v>31</v>
      </c>
      <c r="Y326">
        <v>20</v>
      </c>
      <c r="Z326">
        <v>31</v>
      </c>
      <c r="AA326">
        <v>31</v>
      </c>
      <c r="AB326">
        <v>33</v>
      </c>
      <c r="AC326">
        <v>33</v>
      </c>
      <c r="AD326">
        <v>33</v>
      </c>
      <c r="AE326">
        <v>33</v>
      </c>
      <c r="AF326">
        <v>33</v>
      </c>
      <c r="AG326">
        <v>33</v>
      </c>
      <c r="AH326">
        <v>33</v>
      </c>
      <c r="AI326">
        <v>33</v>
      </c>
      <c r="AJ326">
        <v>33</v>
      </c>
      <c r="AK326">
        <v>33</v>
      </c>
      <c r="AL326">
        <v>33</v>
      </c>
      <c r="AM326">
        <v>33</v>
      </c>
      <c r="AN326">
        <v>31</v>
      </c>
      <c r="AO326">
        <v>31</v>
      </c>
      <c r="AP326">
        <v>31</v>
      </c>
      <c r="AQ326">
        <v>25</v>
      </c>
      <c r="AR326">
        <v>25</v>
      </c>
      <c r="AS326">
        <v>25</v>
      </c>
      <c r="AT326">
        <v>25</v>
      </c>
      <c r="AU326">
        <v>25</v>
      </c>
      <c r="AV326">
        <v>25</v>
      </c>
      <c r="AW326">
        <v>26</v>
      </c>
      <c r="AX326">
        <v>26</v>
      </c>
    </row>
    <row r="327" spans="1:50" x14ac:dyDescent="0.25">
      <c r="A327">
        <v>19</v>
      </c>
      <c r="B327" t="s">
        <v>737</v>
      </c>
      <c r="C327">
        <v>20</v>
      </c>
      <c r="D327" t="s">
        <v>576</v>
      </c>
      <c r="E327">
        <v>2</v>
      </c>
      <c r="F327" t="s">
        <v>255</v>
      </c>
      <c r="G327">
        <v>35</v>
      </c>
      <c r="H327">
        <v>27</v>
      </c>
      <c r="I327">
        <v>27</v>
      </c>
      <c r="J327">
        <v>27</v>
      </c>
      <c r="K327">
        <v>31</v>
      </c>
      <c r="L327">
        <v>31</v>
      </c>
      <c r="M327">
        <v>40</v>
      </c>
      <c r="N327">
        <v>39</v>
      </c>
      <c r="O327">
        <v>35</v>
      </c>
      <c r="P327">
        <v>35</v>
      </c>
      <c r="Q327">
        <v>35</v>
      </c>
      <c r="R327">
        <v>35</v>
      </c>
      <c r="S327">
        <v>35</v>
      </c>
      <c r="T327">
        <v>35</v>
      </c>
      <c r="U327">
        <v>35</v>
      </c>
      <c r="V327">
        <v>35</v>
      </c>
      <c r="W327">
        <v>26</v>
      </c>
      <c r="X327">
        <v>30</v>
      </c>
      <c r="Y327">
        <v>30</v>
      </c>
      <c r="Z327">
        <v>39</v>
      </c>
      <c r="AA327">
        <v>34</v>
      </c>
      <c r="AB327">
        <v>34</v>
      </c>
      <c r="AC327">
        <v>43</v>
      </c>
      <c r="AD327">
        <v>34</v>
      </c>
      <c r="AE327">
        <v>43</v>
      </c>
      <c r="AF327">
        <v>39</v>
      </c>
      <c r="AG327">
        <v>39</v>
      </c>
      <c r="AH327">
        <v>40</v>
      </c>
      <c r="AI327">
        <v>40</v>
      </c>
      <c r="AJ327">
        <v>31</v>
      </c>
      <c r="AK327">
        <v>40</v>
      </c>
      <c r="AL327">
        <v>40</v>
      </c>
      <c r="AM327">
        <v>40</v>
      </c>
      <c r="AN327">
        <v>31</v>
      </c>
      <c r="AO327">
        <v>40</v>
      </c>
      <c r="AP327">
        <v>40</v>
      </c>
      <c r="AQ327">
        <v>36</v>
      </c>
      <c r="AR327">
        <v>36</v>
      </c>
      <c r="AS327">
        <v>35</v>
      </c>
      <c r="AT327">
        <v>23</v>
      </c>
      <c r="AU327">
        <v>23</v>
      </c>
      <c r="AV327">
        <v>23</v>
      </c>
      <c r="AW327">
        <v>23</v>
      </c>
      <c r="AX327">
        <v>23</v>
      </c>
    </row>
    <row r="328" spans="1:50" x14ac:dyDescent="0.25">
      <c r="A328">
        <v>1</v>
      </c>
      <c r="B328" t="s">
        <v>97</v>
      </c>
      <c r="C328">
        <v>11</v>
      </c>
      <c r="D328" t="s">
        <v>97</v>
      </c>
      <c r="E328">
        <v>1</v>
      </c>
      <c r="F328" t="s">
        <v>98</v>
      </c>
      <c r="G328">
        <v>158</v>
      </c>
      <c r="H328">
        <v>158</v>
      </c>
      <c r="I328">
        <v>158</v>
      </c>
      <c r="J328">
        <v>158</v>
      </c>
      <c r="K328">
        <v>154</v>
      </c>
      <c r="L328">
        <v>158</v>
      </c>
      <c r="M328">
        <v>158</v>
      </c>
      <c r="N328">
        <v>158</v>
      </c>
      <c r="O328">
        <v>154</v>
      </c>
      <c r="P328">
        <v>154</v>
      </c>
      <c r="Q328">
        <v>158</v>
      </c>
      <c r="R328">
        <v>158</v>
      </c>
      <c r="S328">
        <v>154</v>
      </c>
      <c r="T328">
        <v>158</v>
      </c>
      <c r="U328">
        <v>154</v>
      </c>
      <c r="V328">
        <v>154</v>
      </c>
      <c r="W328">
        <v>154</v>
      </c>
      <c r="X328">
        <v>154</v>
      </c>
      <c r="Y328">
        <v>158</v>
      </c>
      <c r="Z328">
        <v>154</v>
      </c>
      <c r="AA328">
        <v>154</v>
      </c>
      <c r="AB328">
        <v>154</v>
      </c>
      <c r="AC328">
        <v>158</v>
      </c>
      <c r="AD328">
        <v>154</v>
      </c>
      <c r="AE328">
        <v>158</v>
      </c>
      <c r="AF328">
        <v>158</v>
      </c>
      <c r="AG328">
        <v>154</v>
      </c>
      <c r="AH328">
        <v>158</v>
      </c>
      <c r="AI328">
        <v>154</v>
      </c>
      <c r="AJ328">
        <v>158</v>
      </c>
      <c r="AK328">
        <v>154</v>
      </c>
      <c r="AL328">
        <v>154</v>
      </c>
      <c r="AM328">
        <v>158</v>
      </c>
      <c r="AN328">
        <v>158</v>
      </c>
      <c r="AO328">
        <v>158</v>
      </c>
      <c r="AP328">
        <v>154</v>
      </c>
      <c r="AQ328">
        <v>154</v>
      </c>
      <c r="AR328">
        <v>154</v>
      </c>
      <c r="AS328">
        <v>158</v>
      </c>
      <c r="AT328">
        <v>154</v>
      </c>
      <c r="AU328">
        <v>158</v>
      </c>
      <c r="AV328">
        <v>154</v>
      </c>
      <c r="AW328">
        <v>158</v>
      </c>
      <c r="AX328">
        <v>154</v>
      </c>
    </row>
    <row r="329" spans="1:50" x14ac:dyDescent="0.25">
      <c r="A329">
        <v>8</v>
      </c>
      <c r="B329" t="s">
        <v>964</v>
      </c>
      <c r="C329">
        <v>30</v>
      </c>
      <c r="D329" t="s">
        <v>273</v>
      </c>
      <c r="E329">
        <v>2</v>
      </c>
      <c r="F329" t="s">
        <v>255</v>
      </c>
      <c r="G329">
        <v>15</v>
      </c>
      <c r="H329">
        <v>15</v>
      </c>
      <c r="I329">
        <v>15</v>
      </c>
      <c r="J329">
        <v>15</v>
      </c>
      <c r="K329">
        <v>15</v>
      </c>
      <c r="L329">
        <v>15</v>
      </c>
      <c r="M329">
        <v>15</v>
      </c>
      <c r="N329">
        <v>15</v>
      </c>
      <c r="O329">
        <v>15</v>
      </c>
      <c r="P329">
        <v>15</v>
      </c>
      <c r="Q329">
        <v>15</v>
      </c>
      <c r="R329">
        <v>15</v>
      </c>
      <c r="S329">
        <v>15</v>
      </c>
      <c r="T329">
        <v>15</v>
      </c>
      <c r="U329">
        <v>15</v>
      </c>
      <c r="V329">
        <v>15</v>
      </c>
      <c r="W329">
        <v>15</v>
      </c>
      <c r="X329">
        <v>15</v>
      </c>
      <c r="Y329">
        <v>15</v>
      </c>
      <c r="Z329">
        <v>15</v>
      </c>
      <c r="AA329">
        <v>15</v>
      </c>
      <c r="AB329">
        <v>15</v>
      </c>
      <c r="AC329">
        <v>15</v>
      </c>
      <c r="AD329">
        <v>11</v>
      </c>
      <c r="AE329">
        <v>11</v>
      </c>
      <c r="AF329">
        <v>11</v>
      </c>
      <c r="AG329">
        <v>11</v>
      </c>
      <c r="AH329">
        <v>11</v>
      </c>
      <c r="AI329">
        <v>11</v>
      </c>
      <c r="AJ329">
        <v>11</v>
      </c>
      <c r="AK329">
        <v>11</v>
      </c>
      <c r="AL329">
        <v>11</v>
      </c>
      <c r="AM329">
        <v>11</v>
      </c>
      <c r="AN329">
        <v>8</v>
      </c>
      <c r="AO329">
        <v>8</v>
      </c>
      <c r="AP329">
        <v>8</v>
      </c>
      <c r="AQ329">
        <v>8</v>
      </c>
      <c r="AR329">
        <v>8</v>
      </c>
      <c r="AS329">
        <v>8</v>
      </c>
      <c r="AT329">
        <v>8</v>
      </c>
      <c r="AU329">
        <v>8</v>
      </c>
      <c r="AV329">
        <v>8</v>
      </c>
      <c r="AW329">
        <v>8</v>
      </c>
      <c r="AX329">
        <v>8</v>
      </c>
    </row>
    <row r="330" spans="1:50" x14ac:dyDescent="0.25">
      <c r="A330">
        <v>1</v>
      </c>
      <c r="B330" t="s">
        <v>97</v>
      </c>
      <c r="C330">
        <v>11</v>
      </c>
      <c r="D330" t="s">
        <v>97</v>
      </c>
      <c r="E330">
        <v>1</v>
      </c>
      <c r="F330" t="s">
        <v>98</v>
      </c>
      <c r="G330">
        <v>50</v>
      </c>
      <c r="H330">
        <v>50</v>
      </c>
      <c r="I330">
        <v>51</v>
      </c>
      <c r="J330">
        <v>53</v>
      </c>
      <c r="K330">
        <v>48</v>
      </c>
      <c r="L330">
        <v>50</v>
      </c>
      <c r="M330">
        <v>50</v>
      </c>
      <c r="N330">
        <v>50</v>
      </c>
      <c r="O330">
        <v>50</v>
      </c>
      <c r="P330">
        <v>50</v>
      </c>
      <c r="Q330">
        <v>50</v>
      </c>
      <c r="R330">
        <v>50</v>
      </c>
      <c r="S330">
        <v>50</v>
      </c>
      <c r="T330">
        <v>56</v>
      </c>
      <c r="U330">
        <v>57</v>
      </c>
      <c r="V330">
        <v>55</v>
      </c>
      <c r="W330">
        <v>58</v>
      </c>
      <c r="X330">
        <v>60</v>
      </c>
      <c r="Y330">
        <v>55</v>
      </c>
      <c r="Z330">
        <v>55</v>
      </c>
      <c r="AA330">
        <v>58</v>
      </c>
      <c r="AB330">
        <v>58</v>
      </c>
      <c r="AC330">
        <v>55</v>
      </c>
      <c r="AD330">
        <v>55</v>
      </c>
      <c r="AE330">
        <v>61</v>
      </c>
      <c r="AF330">
        <v>61</v>
      </c>
      <c r="AG330">
        <v>52</v>
      </c>
      <c r="AH330">
        <v>53</v>
      </c>
      <c r="AI330">
        <v>52</v>
      </c>
      <c r="AJ330">
        <v>52</v>
      </c>
      <c r="AK330">
        <v>52</v>
      </c>
      <c r="AL330">
        <v>46</v>
      </c>
      <c r="AM330">
        <v>46</v>
      </c>
      <c r="AN330">
        <v>50</v>
      </c>
      <c r="AO330">
        <v>51</v>
      </c>
      <c r="AP330">
        <v>48</v>
      </c>
      <c r="AQ330">
        <v>50</v>
      </c>
      <c r="AR330">
        <v>52</v>
      </c>
      <c r="AS330">
        <v>55</v>
      </c>
      <c r="AT330">
        <v>48</v>
      </c>
      <c r="AU330">
        <v>53</v>
      </c>
      <c r="AV330">
        <v>53</v>
      </c>
      <c r="AW330">
        <v>54</v>
      </c>
      <c r="AX330">
        <v>56</v>
      </c>
    </row>
    <row r="331" spans="1:50" x14ac:dyDescent="0.25">
      <c r="A331">
        <v>1</v>
      </c>
      <c r="B331" t="s">
        <v>97</v>
      </c>
      <c r="C331">
        <v>11</v>
      </c>
      <c r="D331" t="s">
        <v>97</v>
      </c>
      <c r="E331">
        <v>1</v>
      </c>
      <c r="F331" t="s">
        <v>98</v>
      </c>
      <c r="G331">
        <v>70</v>
      </c>
      <c r="H331">
        <v>73</v>
      </c>
      <c r="I331">
        <v>75</v>
      </c>
      <c r="J331">
        <v>80</v>
      </c>
      <c r="K331">
        <v>80</v>
      </c>
      <c r="L331">
        <v>70</v>
      </c>
      <c r="M331">
        <v>79</v>
      </c>
      <c r="N331">
        <v>74</v>
      </c>
      <c r="O331">
        <v>69</v>
      </c>
      <c r="P331">
        <v>63</v>
      </c>
      <c r="Q331">
        <v>64</v>
      </c>
      <c r="R331">
        <v>60</v>
      </c>
      <c r="S331">
        <v>71</v>
      </c>
      <c r="T331">
        <v>73</v>
      </c>
      <c r="U331">
        <v>68</v>
      </c>
      <c r="V331">
        <v>62</v>
      </c>
      <c r="W331">
        <v>68</v>
      </c>
      <c r="X331">
        <v>76</v>
      </c>
      <c r="Y331">
        <v>88</v>
      </c>
      <c r="Z331">
        <v>72</v>
      </c>
      <c r="AA331">
        <v>63</v>
      </c>
      <c r="AB331">
        <v>83</v>
      </c>
      <c r="AC331">
        <v>85</v>
      </c>
      <c r="AD331">
        <v>76</v>
      </c>
      <c r="AE331">
        <v>72</v>
      </c>
      <c r="AF331">
        <v>80</v>
      </c>
      <c r="AG331">
        <v>93</v>
      </c>
      <c r="AH331">
        <v>82</v>
      </c>
      <c r="AI331">
        <v>82</v>
      </c>
      <c r="AJ331">
        <v>76</v>
      </c>
      <c r="AK331">
        <v>68</v>
      </c>
      <c r="AL331">
        <v>69</v>
      </c>
      <c r="AM331">
        <v>61</v>
      </c>
      <c r="AN331">
        <v>70</v>
      </c>
      <c r="AO331">
        <v>71</v>
      </c>
      <c r="AP331">
        <v>68</v>
      </c>
      <c r="AQ331">
        <v>77</v>
      </c>
      <c r="AR331">
        <v>83</v>
      </c>
      <c r="AS331">
        <v>71</v>
      </c>
      <c r="AT331">
        <v>69</v>
      </c>
      <c r="AU331">
        <v>89</v>
      </c>
      <c r="AV331">
        <v>90</v>
      </c>
      <c r="AW331">
        <v>88</v>
      </c>
      <c r="AX331">
        <v>96</v>
      </c>
    </row>
    <row r="332" spans="1:50" x14ac:dyDescent="0.25">
      <c r="A332">
        <v>1</v>
      </c>
      <c r="B332" t="s">
        <v>97</v>
      </c>
      <c r="C332">
        <v>11</v>
      </c>
      <c r="D332" t="s">
        <v>97</v>
      </c>
      <c r="E332">
        <v>1</v>
      </c>
      <c r="F332" t="s">
        <v>98</v>
      </c>
      <c r="G332">
        <v>82</v>
      </c>
      <c r="H332">
        <v>82</v>
      </c>
      <c r="I332">
        <v>81</v>
      </c>
      <c r="J332">
        <v>81</v>
      </c>
      <c r="K332">
        <v>81</v>
      </c>
      <c r="L332">
        <v>81</v>
      </c>
      <c r="M332">
        <v>81</v>
      </c>
      <c r="N332">
        <v>81</v>
      </c>
      <c r="O332">
        <v>72</v>
      </c>
      <c r="P332">
        <v>72</v>
      </c>
      <c r="Q332">
        <v>72</v>
      </c>
      <c r="R332">
        <v>73</v>
      </c>
      <c r="S332">
        <v>72</v>
      </c>
      <c r="T332">
        <v>72</v>
      </c>
      <c r="U332">
        <v>72</v>
      </c>
      <c r="V332">
        <v>72</v>
      </c>
      <c r="W332">
        <v>72</v>
      </c>
      <c r="X332">
        <v>72</v>
      </c>
      <c r="Y332">
        <v>71</v>
      </c>
      <c r="Z332">
        <v>71</v>
      </c>
      <c r="AA332">
        <v>70</v>
      </c>
      <c r="AB332">
        <v>70</v>
      </c>
      <c r="AC332">
        <v>70</v>
      </c>
      <c r="AD332">
        <v>70</v>
      </c>
      <c r="AE332">
        <v>35</v>
      </c>
      <c r="AF332">
        <v>34</v>
      </c>
      <c r="AG332">
        <v>34</v>
      </c>
      <c r="AH332">
        <v>35</v>
      </c>
      <c r="AI332">
        <v>33</v>
      </c>
      <c r="AJ332">
        <v>33</v>
      </c>
      <c r="AK332">
        <v>33</v>
      </c>
      <c r="AL332">
        <v>33</v>
      </c>
      <c r="AM332">
        <v>33</v>
      </c>
      <c r="AN332">
        <v>35</v>
      </c>
      <c r="AO332">
        <v>34</v>
      </c>
      <c r="AP332">
        <v>33</v>
      </c>
      <c r="AQ332">
        <v>32</v>
      </c>
      <c r="AR332">
        <v>35</v>
      </c>
      <c r="AS332">
        <v>36</v>
      </c>
      <c r="AT332">
        <v>38</v>
      </c>
      <c r="AU332">
        <v>38</v>
      </c>
      <c r="AV332">
        <v>36</v>
      </c>
      <c r="AW332">
        <v>37</v>
      </c>
      <c r="AX332">
        <v>38</v>
      </c>
    </row>
    <row r="333" spans="1:50" x14ac:dyDescent="0.25">
      <c r="A333">
        <v>1</v>
      </c>
      <c r="B333" t="s">
        <v>97</v>
      </c>
      <c r="C333">
        <v>11</v>
      </c>
      <c r="D333" t="s">
        <v>97</v>
      </c>
      <c r="E333">
        <v>1</v>
      </c>
      <c r="F333" t="s">
        <v>98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2</v>
      </c>
    </row>
    <row r="334" spans="1:50" x14ac:dyDescent="0.25">
      <c r="A334">
        <v>1</v>
      </c>
      <c r="B334" t="s">
        <v>97</v>
      </c>
      <c r="C334">
        <v>11</v>
      </c>
      <c r="D334" t="s">
        <v>97</v>
      </c>
      <c r="E334">
        <v>1</v>
      </c>
      <c r="F334" t="s">
        <v>98</v>
      </c>
      <c r="G334">
        <v>204</v>
      </c>
      <c r="H334">
        <v>204</v>
      </c>
      <c r="I334">
        <v>204</v>
      </c>
      <c r="J334">
        <v>203</v>
      </c>
      <c r="K334">
        <v>207</v>
      </c>
      <c r="L334">
        <v>209</v>
      </c>
      <c r="M334">
        <v>207</v>
      </c>
      <c r="N334">
        <v>208</v>
      </c>
      <c r="O334">
        <v>206</v>
      </c>
      <c r="P334">
        <v>204</v>
      </c>
      <c r="Q334">
        <v>26</v>
      </c>
      <c r="R334">
        <v>30</v>
      </c>
      <c r="S334">
        <v>30</v>
      </c>
      <c r="T334">
        <v>30</v>
      </c>
      <c r="U334">
        <v>24</v>
      </c>
      <c r="V334">
        <v>24</v>
      </c>
      <c r="W334">
        <v>29</v>
      </c>
      <c r="X334">
        <v>29</v>
      </c>
      <c r="Y334">
        <v>29</v>
      </c>
      <c r="Z334">
        <v>26</v>
      </c>
      <c r="AA334">
        <v>26</v>
      </c>
      <c r="AB334">
        <v>26</v>
      </c>
      <c r="AC334">
        <v>24</v>
      </c>
      <c r="AD334">
        <v>35</v>
      </c>
      <c r="AE334">
        <v>35</v>
      </c>
      <c r="AF334">
        <v>36</v>
      </c>
      <c r="AG334">
        <v>34</v>
      </c>
      <c r="AH334">
        <v>38</v>
      </c>
      <c r="AI334">
        <v>38</v>
      </c>
      <c r="AJ334">
        <v>34</v>
      </c>
      <c r="AK334">
        <v>34</v>
      </c>
      <c r="AL334">
        <v>34</v>
      </c>
      <c r="AM334">
        <v>34</v>
      </c>
      <c r="AN334">
        <v>39</v>
      </c>
      <c r="AO334">
        <v>40</v>
      </c>
      <c r="AP334">
        <v>46</v>
      </c>
      <c r="AQ334">
        <v>41</v>
      </c>
      <c r="AR334">
        <v>41</v>
      </c>
      <c r="AS334">
        <v>41</v>
      </c>
      <c r="AT334">
        <v>43</v>
      </c>
      <c r="AU334">
        <v>39</v>
      </c>
      <c r="AV334">
        <v>43</v>
      </c>
      <c r="AW334">
        <v>44</v>
      </c>
      <c r="AX334">
        <v>38</v>
      </c>
    </row>
    <row r="335" spans="1:50" x14ac:dyDescent="0.25">
      <c r="A335">
        <v>1</v>
      </c>
      <c r="B335" t="s">
        <v>97</v>
      </c>
      <c r="C335">
        <v>11</v>
      </c>
      <c r="D335" t="s">
        <v>97</v>
      </c>
      <c r="E335">
        <v>1</v>
      </c>
      <c r="F335" t="s">
        <v>98</v>
      </c>
      <c r="G335">
        <v>44</v>
      </c>
      <c r="H335">
        <v>44</v>
      </c>
      <c r="I335">
        <v>44</v>
      </c>
      <c r="J335">
        <v>44</v>
      </c>
      <c r="K335">
        <v>44</v>
      </c>
      <c r="L335">
        <v>44</v>
      </c>
      <c r="M335">
        <v>44</v>
      </c>
      <c r="N335">
        <v>44</v>
      </c>
      <c r="O335">
        <v>44</v>
      </c>
      <c r="P335">
        <v>44</v>
      </c>
      <c r="Q335">
        <v>45</v>
      </c>
      <c r="R335">
        <v>45</v>
      </c>
      <c r="S335">
        <v>45</v>
      </c>
      <c r="T335">
        <v>45</v>
      </c>
      <c r="U335">
        <v>45</v>
      </c>
      <c r="V335">
        <v>45</v>
      </c>
      <c r="W335">
        <v>45</v>
      </c>
      <c r="X335">
        <v>45</v>
      </c>
      <c r="Y335">
        <v>45</v>
      </c>
      <c r="Z335">
        <v>45</v>
      </c>
      <c r="AA335">
        <v>45</v>
      </c>
      <c r="AB335">
        <v>45</v>
      </c>
      <c r="AC335">
        <v>45</v>
      </c>
      <c r="AD335">
        <v>45</v>
      </c>
      <c r="AE335">
        <v>45</v>
      </c>
      <c r="AF335">
        <v>45</v>
      </c>
      <c r="AG335">
        <v>45</v>
      </c>
      <c r="AH335">
        <v>45</v>
      </c>
      <c r="AI335">
        <v>45</v>
      </c>
      <c r="AJ335">
        <v>45</v>
      </c>
      <c r="AK335">
        <v>44</v>
      </c>
      <c r="AL335">
        <v>44</v>
      </c>
      <c r="AM335">
        <v>44</v>
      </c>
      <c r="AN335">
        <v>44</v>
      </c>
      <c r="AO335">
        <v>44</v>
      </c>
      <c r="AP335">
        <v>44</v>
      </c>
      <c r="AQ335">
        <v>44</v>
      </c>
      <c r="AR335">
        <v>44</v>
      </c>
      <c r="AS335">
        <v>45</v>
      </c>
      <c r="AT335">
        <v>44</v>
      </c>
      <c r="AU335">
        <v>44</v>
      </c>
      <c r="AV335">
        <v>44</v>
      </c>
      <c r="AW335">
        <v>44</v>
      </c>
      <c r="AX335">
        <v>44</v>
      </c>
    </row>
    <row r="336" spans="1:50" x14ac:dyDescent="0.25">
      <c r="A336">
        <v>1</v>
      </c>
      <c r="B336" t="s">
        <v>97</v>
      </c>
      <c r="C336">
        <v>11</v>
      </c>
      <c r="D336" t="s">
        <v>97</v>
      </c>
      <c r="E336">
        <v>1</v>
      </c>
      <c r="F336" t="s">
        <v>98</v>
      </c>
      <c r="G336">
        <v>92</v>
      </c>
      <c r="H336">
        <v>94</v>
      </c>
      <c r="I336">
        <v>91</v>
      </c>
      <c r="J336">
        <v>93</v>
      </c>
      <c r="K336">
        <v>97</v>
      </c>
      <c r="L336">
        <v>97</v>
      </c>
      <c r="M336">
        <v>98</v>
      </c>
      <c r="N336">
        <v>94</v>
      </c>
      <c r="O336">
        <v>93</v>
      </c>
      <c r="P336">
        <v>92</v>
      </c>
      <c r="Q336">
        <v>96</v>
      </c>
      <c r="R336">
        <v>94</v>
      </c>
      <c r="S336">
        <v>90</v>
      </c>
      <c r="T336">
        <v>91</v>
      </c>
      <c r="U336">
        <v>90</v>
      </c>
      <c r="V336">
        <v>90</v>
      </c>
      <c r="W336">
        <v>90</v>
      </c>
      <c r="X336">
        <v>94</v>
      </c>
      <c r="Y336">
        <v>94</v>
      </c>
      <c r="Z336">
        <v>93</v>
      </c>
      <c r="AA336">
        <v>89</v>
      </c>
      <c r="AB336">
        <v>94</v>
      </c>
      <c r="AC336">
        <v>96</v>
      </c>
      <c r="AD336">
        <v>95</v>
      </c>
      <c r="AE336">
        <v>97</v>
      </c>
      <c r="AF336">
        <v>90</v>
      </c>
      <c r="AG336">
        <v>95</v>
      </c>
      <c r="AH336">
        <v>91</v>
      </c>
      <c r="AI336">
        <v>96</v>
      </c>
      <c r="AJ336">
        <v>91</v>
      </c>
      <c r="AK336">
        <v>90</v>
      </c>
      <c r="AL336">
        <v>92</v>
      </c>
      <c r="AM336">
        <v>93</v>
      </c>
      <c r="AN336">
        <v>93</v>
      </c>
      <c r="AO336">
        <v>90</v>
      </c>
      <c r="AP336">
        <v>94</v>
      </c>
      <c r="AQ336">
        <v>93</v>
      </c>
      <c r="AR336">
        <v>98</v>
      </c>
      <c r="AS336">
        <v>97</v>
      </c>
      <c r="AT336">
        <v>94</v>
      </c>
      <c r="AU336">
        <v>97</v>
      </c>
      <c r="AV336">
        <v>94</v>
      </c>
      <c r="AW336">
        <v>92</v>
      </c>
      <c r="AX336">
        <v>92</v>
      </c>
    </row>
    <row r="337" spans="1:50" x14ac:dyDescent="0.25">
      <c r="A337">
        <v>1</v>
      </c>
      <c r="B337" t="s">
        <v>97</v>
      </c>
      <c r="C337">
        <v>11</v>
      </c>
      <c r="D337" t="s">
        <v>97</v>
      </c>
      <c r="E337">
        <v>1</v>
      </c>
      <c r="F337" t="s">
        <v>98</v>
      </c>
      <c r="G337">
        <v>99</v>
      </c>
      <c r="H337">
        <v>99</v>
      </c>
      <c r="I337">
        <v>99</v>
      </c>
      <c r="J337">
        <v>102</v>
      </c>
      <c r="K337">
        <v>119</v>
      </c>
      <c r="L337">
        <v>117</v>
      </c>
      <c r="M337">
        <v>120</v>
      </c>
      <c r="N337">
        <v>120</v>
      </c>
      <c r="O337">
        <v>122</v>
      </c>
      <c r="P337">
        <v>115</v>
      </c>
      <c r="Q337">
        <v>118</v>
      </c>
      <c r="R337">
        <v>123</v>
      </c>
      <c r="S337">
        <v>127</v>
      </c>
      <c r="T337">
        <v>123</v>
      </c>
      <c r="U337">
        <v>123</v>
      </c>
      <c r="V337">
        <v>127</v>
      </c>
      <c r="W337">
        <v>125</v>
      </c>
      <c r="X337">
        <v>125</v>
      </c>
      <c r="Y337">
        <v>125</v>
      </c>
      <c r="Z337">
        <v>128</v>
      </c>
      <c r="AA337">
        <v>125</v>
      </c>
      <c r="AB337">
        <v>116</v>
      </c>
      <c r="AC337">
        <v>125</v>
      </c>
      <c r="AD337">
        <v>123</v>
      </c>
      <c r="AE337">
        <v>129</v>
      </c>
      <c r="AF337">
        <v>64</v>
      </c>
      <c r="AG337">
        <v>120</v>
      </c>
      <c r="AH337">
        <v>127</v>
      </c>
      <c r="AI337">
        <v>124</v>
      </c>
      <c r="AJ337">
        <v>127</v>
      </c>
      <c r="AK337">
        <v>126</v>
      </c>
      <c r="AL337">
        <v>123</v>
      </c>
      <c r="AM337">
        <v>129</v>
      </c>
      <c r="AN337">
        <v>129</v>
      </c>
      <c r="AO337">
        <v>94</v>
      </c>
      <c r="AP337">
        <v>123</v>
      </c>
      <c r="AQ337">
        <v>123</v>
      </c>
      <c r="AR337">
        <v>125</v>
      </c>
      <c r="AS337">
        <v>127</v>
      </c>
      <c r="AT337">
        <v>122</v>
      </c>
      <c r="AU337">
        <v>128</v>
      </c>
      <c r="AV337">
        <v>124</v>
      </c>
      <c r="AW337">
        <v>125</v>
      </c>
      <c r="AX337">
        <v>125</v>
      </c>
    </row>
    <row r="338" spans="1:50" x14ac:dyDescent="0.25">
      <c r="A338">
        <v>1</v>
      </c>
      <c r="B338" t="s">
        <v>97</v>
      </c>
      <c r="C338">
        <v>11</v>
      </c>
      <c r="D338" t="s">
        <v>97</v>
      </c>
      <c r="E338">
        <v>1</v>
      </c>
      <c r="F338" t="s">
        <v>98</v>
      </c>
      <c r="G338">
        <v>126</v>
      </c>
      <c r="H338">
        <v>128</v>
      </c>
      <c r="I338">
        <v>126</v>
      </c>
      <c r="J338">
        <v>137</v>
      </c>
      <c r="K338">
        <v>128</v>
      </c>
      <c r="L338">
        <v>134</v>
      </c>
      <c r="M338">
        <v>126</v>
      </c>
      <c r="N338">
        <v>122</v>
      </c>
      <c r="O338">
        <v>128</v>
      </c>
      <c r="P338">
        <v>126</v>
      </c>
      <c r="Q338">
        <v>126</v>
      </c>
      <c r="R338">
        <v>128</v>
      </c>
      <c r="S338">
        <v>128</v>
      </c>
      <c r="T338">
        <v>128</v>
      </c>
      <c r="U338">
        <v>140</v>
      </c>
      <c r="V338">
        <v>136</v>
      </c>
      <c r="W338">
        <v>126</v>
      </c>
      <c r="X338">
        <v>128</v>
      </c>
      <c r="Y338">
        <v>136</v>
      </c>
      <c r="Z338">
        <v>134</v>
      </c>
      <c r="AA338">
        <v>126</v>
      </c>
      <c r="AB338">
        <v>134</v>
      </c>
      <c r="AC338">
        <v>126</v>
      </c>
      <c r="AD338">
        <v>126</v>
      </c>
      <c r="AE338">
        <v>134</v>
      </c>
      <c r="AF338">
        <v>128</v>
      </c>
      <c r="AG338">
        <v>126</v>
      </c>
      <c r="AH338">
        <v>126</v>
      </c>
      <c r="AI338">
        <v>126</v>
      </c>
      <c r="AJ338">
        <v>132</v>
      </c>
      <c r="AK338">
        <v>122</v>
      </c>
      <c r="AL338">
        <v>112</v>
      </c>
      <c r="AM338">
        <v>126</v>
      </c>
      <c r="AN338">
        <v>124</v>
      </c>
      <c r="AO338">
        <v>124</v>
      </c>
      <c r="AP338">
        <v>140</v>
      </c>
      <c r="AQ338">
        <v>43</v>
      </c>
      <c r="AR338">
        <v>118</v>
      </c>
      <c r="AS338">
        <v>128</v>
      </c>
      <c r="AT338">
        <v>126</v>
      </c>
      <c r="AU338">
        <v>117</v>
      </c>
      <c r="AV338">
        <v>117</v>
      </c>
      <c r="AW338">
        <v>117</v>
      </c>
      <c r="AX338">
        <v>117</v>
      </c>
    </row>
    <row r="339" spans="1:50" x14ac:dyDescent="0.25">
      <c r="A339">
        <v>1</v>
      </c>
      <c r="B339" t="s">
        <v>97</v>
      </c>
      <c r="C339">
        <v>11</v>
      </c>
      <c r="D339" t="s">
        <v>97</v>
      </c>
      <c r="E339">
        <v>1</v>
      </c>
      <c r="F339" t="s">
        <v>98</v>
      </c>
      <c r="G339">
        <v>14</v>
      </c>
      <c r="H339">
        <v>14</v>
      </c>
      <c r="I339">
        <v>14</v>
      </c>
      <c r="J339">
        <v>14</v>
      </c>
      <c r="K339">
        <v>14</v>
      </c>
      <c r="L339">
        <v>14</v>
      </c>
      <c r="M339">
        <v>14</v>
      </c>
      <c r="N339">
        <v>14</v>
      </c>
      <c r="O339">
        <v>14</v>
      </c>
      <c r="P339">
        <v>14</v>
      </c>
      <c r="Q339">
        <v>16</v>
      </c>
      <c r="R339">
        <v>16</v>
      </c>
      <c r="S339">
        <v>14</v>
      </c>
      <c r="T339">
        <v>15</v>
      </c>
      <c r="U339">
        <v>14</v>
      </c>
      <c r="V339">
        <v>14</v>
      </c>
      <c r="W339">
        <v>14</v>
      </c>
      <c r="X339">
        <v>14</v>
      </c>
      <c r="Y339">
        <v>11</v>
      </c>
      <c r="Z339">
        <v>15</v>
      </c>
      <c r="AA339">
        <v>15</v>
      </c>
      <c r="AB339">
        <v>14</v>
      </c>
      <c r="AC339">
        <v>14</v>
      </c>
      <c r="AD339">
        <v>14</v>
      </c>
      <c r="AE339">
        <v>14</v>
      </c>
      <c r="AF339">
        <v>14</v>
      </c>
      <c r="AG339">
        <v>14</v>
      </c>
      <c r="AH339">
        <v>14</v>
      </c>
      <c r="AI339">
        <v>16</v>
      </c>
      <c r="AJ339">
        <v>16</v>
      </c>
      <c r="AK339">
        <v>16</v>
      </c>
      <c r="AL339">
        <v>14</v>
      </c>
      <c r="AM339">
        <v>14</v>
      </c>
      <c r="AN339">
        <v>14</v>
      </c>
      <c r="AO339">
        <v>14</v>
      </c>
      <c r="AP339">
        <v>14</v>
      </c>
      <c r="AQ339">
        <v>14</v>
      </c>
      <c r="AR339">
        <v>14</v>
      </c>
      <c r="AS339">
        <v>14</v>
      </c>
      <c r="AT339">
        <v>12</v>
      </c>
      <c r="AU339">
        <v>12</v>
      </c>
      <c r="AV339">
        <v>14</v>
      </c>
      <c r="AW339">
        <v>14</v>
      </c>
      <c r="AX339">
        <v>14</v>
      </c>
    </row>
    <row r="340" spans="1:50" x14ac:dyDescent="0.25">
      <c r="A340">
        <v>1</v>
      </c>
      <c r="B340" t="s">
        <v>97</v>
      </c>
      <c r="C340">
        <v>11</v>
      </c>
      <c r="D340" t="s">
        <v>97</v>
      </c>
      <c r="E340">
        <v>1</v>
      </c>
      <c r="F340" t="s">
        <v>98</v>
      </c>
      <c r="G340">
        <v>26</v>
      </c>
      <c r="H340">
        <v>22</v>
      </c>
      <c r="I340">
        <v>29</v>
      </c>
      <c r="J340">
        <v>30</v>
      </c>
      <c r="K340">
        <v>31</v>
      </c>
      <c r="L340">
        <v>33</v>
      </c>
      <c r="M340">
        <v>31</v>
      </c>
      <c r="N340">
        <v>34</v>
      </c>
      <c r="O340">
        <v>23</v>
      </c>
      <c r="P340">
        <v>23</v>
      </c>
      <c r="Q340">
        <v>27</v>
      </c>
      <c r="R340">
        <v>31</v>
      </c>
      <c r="S340">
        <v>23</v>
      </c>
      <c r="T340">
        <v>25</v>
      </c>
      <c r="U340">
        <v>30</v>
      </c>
      <c r="V340">
        <v>30</v>
      </c>
      <c r="W340">
        <v>27</v>
      </c>
      <c r="X340">
        <v>27</v>
      </c>
      <c r="Y340">
        <v>28</v>
      </c>
      <c r="Z340">
        <v>29</v>
      </c>
      <c r="AA340">
        <v>30</v>
      </c>
      <c r="AB340">
        <v>23</v>
      </c>
      <c r="AC340">
        <v>29</v>
      </c>
      <c r="AD340">
        <v>26</v>
      </c>
      <c r="AE340">
        <v>27</v>
      </c>
      <c r="AF340">
        <v>32</v>
      </c>
      <c r="AG340">
        <v>27</v>
      </c>
      <c r="AH340">
        <v>28</v>
      </c>
      <c r="AI340">
        <v>26</v>
      </c>
      <c r="AJ340">
        <v>28</v>
      </c>
      <c r="AK340">
        <v>21</v>
      </c>
      <c r="AL340">
        <v>22</v>
      </c>
      <c r="AM340">
        <v>25</v>
      </c>
      <c r="AN340">
        <v>26</v>
      </c>
      <c r="AO340">
        <v>32</v>
      </c>
      <c r="AP340">
        <v>29</v>
      </c>
      <c r="AQ340">
        <v>27</v>
      </c>
      <c r="AR340">
        <v>30</v>
      </c>
      <c r="AS340">
        <v>23</v>
      </c>
      <c r="AT340">
        <v>28</v>
      </c>
      <c r="AU340">
        <v>28</v>
      </c>
      <c r="AV340">
        <v>29</v>
      </c>
      <c r="AW340">
        <v>28</v>
      </c>
      <c r="AX340">
        <v>31</v>
      </c>
    </row>
    <row r="341" spans="1:50" x14ac:dyDescent="0.25">
      <c r="A341">
        <v>1</v>
      </c>
      <c r="B341" t="s">
        <v>97</v>
      </c>
      <c r="C341">
        <v>11</v>
      </c>
      <c r="D341" t="s">
        <v>97</v>
      </c>
      <c r="E341">
        <v>1</v>
      </c>
      <c r="F341" t="s">
        <v>98</v>
      </c>
      <c r="G341">
        <v>20</v>
      </c>
      <c r="H341">
        <v>20</v>
      </c>
      <c r="I341">
        <v>21</v>
      </c>
      <c r="J341">
        <v>22</v>
      </c>
      <c r="K341">
        <v>21</v>
      </c>
      <c r="L341">
        <v>21</v>
      </c>
      <c r="M341">
        <v>21</v>
      </c>
      <c r="N341">
        <v>22</v>
      </c>
      <c r="O341">
        <v>22</v>
      </c>
      <c r="P341">
        <v>21</v>
      </c>
      <c r="Q341">
        <v>21</v>
      </c>
      <c r="R341">
        <v>21</v>
      </c>
      <c r="S341">
        <v>21</v>
      </c>
      <c r="T341">
        <v>21</v>
      </c>
      <c r="U341">
        <v>21</v>
      </c>
      <c r="V341">
        <v>21</v>
      </c>
      <c r="W341">
        <v>21</v>
      </c>
      <c r="X341">
        <v>22</v>
      </c>
      <c r="Y341">
        <v>21</v>
      </c>
      <c r="Z341">
        <v>21</v>
      </c>
      <c r="AA341">
        <v>22</v>
      </c>
      <c r="AB341">
        <v>22</v>
      </c>
      <c r="AC341">
        <v>21</v>
      </c>
      <c r="AD341">
        <v>21</v>
      </c>
      <c r="AE341">
        <v>31</v>
      </c>
      <c r="AF341">
        <v>31</v>
      </c>
      <c r="AG341">
        <v>31</v>
      </c>
      <c r="AH341">
        <v>31</v>
      </c>
      <c r="AI341">
        <v>31</v>
      </c>
      <c r="AJ341">
        <v>31</v>
      </c>
      <c r="AK341">
        <v>31</v>
      </c>
      <c r="AL341">
        <v>30</v>
      </c>
      <c r="AM341">
        <v>30</v>
      </c>
      <c r="AN341">
        <v>31</v>
      </c>
      <c r="AO341">
        <v>31</v>
      </c>
      <c r="AP341">
        <v>31</v>
      </c>
      <c r="AQ341">
        <v>31</v>
      </c>
      <c r="AR341">
        <v>31</v>
      </c>
      <c r="AS341">
        <v>31</v>
      </c>
      <c r="AT341">
        <v>31</v>
      </c>
      <c r="AU341">
        <v>31</v>
      </c>
      <c r="AV341">
        <v>31</v>
      </c>
      <c r="AW341">
        <v>31</v>
      </c>
      <c r="AX341">
        <v>31</v>
      </c>
    </row>
    <row r="342" spans="1:50" x14ac:dyDescent="0.25">
      <c r="A342">
        <v>1</v>
      </c>
      <c r="B342" t="s">
        <v>97</v>
      </c>
      <c r="C342">
        <v>11</v>
      </c>
      <c r="D342" t="s">
        <v>97</v>
      </c>
      <c r="E342">
        <v>1</v>
      </c>
      <c r="F342" t="s">
        <v>98</v>
      </c>
      <c r="G342">
        <v>38</v>
      </c>
      <c r="H342">
        <v>39</v>
      </c>
      <c r="I342">
        <v>39</v>
      </c>
      <c r="J342">
        <v>39</v>
      </c>
      <c r="K342">
        <v>39</v>
      </c>
      <c r="L342">
        <v>39</v>
      </c>
      <c r="M342">
        <v>39</v>
      </c>
      <c r="N342">
        <v>39</v>
      </c>
      <c r="O342">
        <v>39</v>
      </c>
      <c r="P342">
        <v>39</v>
      </c>
      <c r="Q342">
        <v>39</v>
      </c>
      <c r="R342">
        <v>39</v>
      </c>
      <c r="S342">
        <v>39</v>
      </c>
      <c r="T342">
        <v>39</v>
      </c>
      <c r="U342">
        <v>39</v>
      </c>
      <c r="V342">
        <v>39</v>
      </c>
      <c r="W342">
        <v>39</v>
      </c>
      <c r="X342">
        <v>39</v>
      </c>
      <c r="Y342">
        <v>39</v>
      </c>
      <c r="Z342">
        <v>39</v>
      </c>
      <c r="AA342">
        <v>39</v>
      </c>
      <c r="AB342">
        <v>39</v>
      </c>
      <c r="AC342">
        <v>39</v>
      </c>
      <c r="AD342">
        <v>39</v>
      </c>
      <c r="AE342">
        <v>39</v>
      </c>
      <c r="AF342">
        <v>39</v>
      </c>
      <c r="AG342">
        <v>27</v>
      </c>
      <c r="AH342">
        <v>27</v>
      </c>
      <c r="AI342">
        <v>27</v>
      </c>
      <c r="AJ342">
        <v>27</v>
      </c>
      <c r="AK342">
        <v>38</v>
      </c>
      <c r="AL342">
        <v>38</v>
      </c>
      <c r="AM342">
        <v>39</v>
      </c>
      <c r="AN342">
        <v>39</v>
      </c>
      <c r="AO342">
        <v>39</v>
      </c>
      <c r="AP342">
        <v>39</v>
      </c>
      <c r="AQ342">
        <v>39</v>
      </c>
      <c r="AR342">
        <v>39</v>
      </c>
      <c r="AS342">
        <v>27</v>
      </c>
      <c r="AT342">
        <v>27</v>
      </c>
      <c r="AU342">
        <v>27</v>
      </c>
      <c r="AV342">
        <v>27</v>
      </c>
      <c r="AW342">
        <v>27</v>
      </c>
      <c r="AX342">
        <v>27</v>
      </c>
    </row>
    <row r="343" spans="1:50" x14ac:dyDescent="0.25">
      <c r="A343">
        <v>9</v>
      </c>
      <c r="B343" t="s">
        <v>372</v>
      </c>
      <c r="C343">
        <v>60</v>
      </c>
      <c r="D343" t="s">
        <v>239</v>
      </c>
      <c r="E343">
        <v>3</v>
      </c>
      <c r="F343" t="s">
        <v>240</v>
      </c>
      <c r="G343">
        <v>31</v>
      </c>
      <c r="H343">
        <v>31</v>
      </c>
      <c r="I343">
        <v>33</v>
      </c>
      <c r="J343">
        <v>32</v>
      </c>
      <c r="K343">
        <v>35</v>
      </c>
      <c r="L343">
        <v>36</v>
      </c>
      <c r="M343">
        <v>33</v>
      </c>
      <c r="N343">
        <v>36</v>
      </c>
      <c r="O343">
        <v>32</v>
      </c>
      <c r="P343">
        <v>33</v>
      </c>
      <c r="Q343">
        <v>31</v>
      </c>
      <c r="R343">
        <v>33</v>
      </c>
      <c r="S343">
        <v>35</v>
      </c>
      <c r="T343">
        <v>35</v>
      </c>
      <c r="U343">
        <v>36</v>
      </c>
      <c r="V343">
        <v>33</v>
      </c>
      <c r="W343">
        <v>35</v>
      </c>
      <c r="X343">
        <v>36</v>
      </c>
      <c r="Y343">
        <v>38</v>
      </c>
      <c r="Z343">
        <v>36</v>
      </c>
      <c r="AA343">
        <v>35</v>
      </c>
      <c r="AB343">
        <v>35</v>
      </c>
      <c r="AC343">
        <v>33</v>
      </c>
      <c r="AD343">
        <v>37</v>
      </c>
      <c r="AE343">
        <v>37</v>
      </c>
      <c r="AF343">
        <v>36</v>
      </c>
      <c r="AG343">
        <v>39</v>
      </c>
      <c r="AH343">
        <v>39</v>
      </c>
      <c r="AI343">
        <v>37</v>
      </c>
      <c r="AJ343">
        <v>38</v>
      </c>
      <c r="AK343">
        <v>35</v>
      </c>
      <c r="AL343">
        <v>31</v>
      </c>
      <c r="AM343">
        <v>36</v>
      </c>
      <c r="AN343">
        <v>34</v>
      </c>
      <c r="AO343">
        <v>40</v>
      </c>
      <c r="AP343">
        <v>39</v>
      </c>
      <c r="AQ343">
        <v>38</v>
      </c>
      <c r="AR343">
        <v>40</v>
      </c>
      <c r="AS343">
        <v>36</v>
      </c>
      <c r="AT343">
        <v>31</v>
      </c>
      <c r="AU343">
        <v>39</v>
      </c>
      <c r="AV343">
        <v>38</v>
      </c>
      <c r="AW343">
        <v>37</v>
      </c>
      <c r="AX343">
        <v>39</v>
      </c>
    </row>
    <row r="344" spans="1:50" x14ac:dyDescent="0.25">
      <c r="A344">
        <v>1</v>
      </c>
      <c r="B344" t="s">
        <v>97</v>
      </c>
      <c r="C344">
        <v>11</v>
      </c>
      <c r="D344" t="s">
        <v>97</v>
      </c>
      <c r="E344">
        <v>1</v>
      </c>
      <c r="F344" t="s">
        <v>98</v>
      </c>
      <c r="G344">
        <v>42</v>
      </c>
      <c r="H344">
        <v>43</v>
      </c>
      <c r="I344">
        <v>42</v>
      </c>
      <c r="J344">
        <v>42</v>
      </c>
      <c r="K344">
        <v>42</v>
      </c>
      <c r="L344">
        <v>42</v>
      </c>
      <c r="M344">
        <v>43</v>
      </c>
      <c r="N344">
        <v>42</v>
      </c>
      <c r="O344">
        <v>42</v>
      </c>
      <c r="P344">
        <v>42</v>
      </c>
      <c r="Q344">
        <v>42</v>
      </c>
      <c r="R344">
        <v>42</v>
      </c>
      <c r="S344">
        <v>42</v>
      </c>
      <c r="T344">
        <v>42</v>
      </c>
      <c r="U344">
        <v>42</v>
      </c>
      <c r="V344">
        <v>42</v>
      </c>
      <c r="W344">
        <v>42</v>
      </c>
      <c r="X344">
        <v>42</v>
      </c>
      <c r="Y344">
        <v>42</v>
      </c>
      <c r="Z344">
        <v>41</v>
      </c>
      <c r="AA344">
        <v>42</v>
      </c>
      <c r="AB344">
        <v>41</v>
      </c>
      <c r="AC344">
        <v>41</v>
      </c>
      <c r="AD344">
        <v>45</v>
      </c>
      <c r="AE344">
        <v>42</v>
      </c>
      <c r="AF344">
        <v>42</v>
      </c>
      <c r="AG344">
        <v>40</v>
      </c>
      <c r="AH344">
        <v>38</v>
      </c>
      <c r="AI344">
        <v>38</v>
      </c>
      <c r="AJ344">
        <v>38</v>
      </c>
      <c r="AK344">
        <v>40</v>
      </c>
      <c r="AL344">
        <v>39</v>
      </c>
      <c r="AM344">
        <v>40</v>
      </c>
      <c r="AN344">
        <v>41</v>
      </c>
      <c r="AO344">
        <v>41</v>
      </c>
      <c r="AP344">
        <v>40</v>
      </c>
      <c r="AQ344">
        <v>40</v>
      </c>
      <c r="AR344">
        <v>40</v>
      </c>
      <c r="AS344">
        <v>40</v>
      </c>
      <c r="AT344">
        <v>40</v>
      </c>
      <c r="AU344">
        <v>40</v>
      </c>
      <c r="AV344">
        <v>40</v>
      </c>
      <c r="AW344">
        <v>40</v>
      </c>
      <c r="AX344">
        <v>40</v>
      </c>
    </row>
    <row r="345" spans="1:50" x14ac:dyDescent="0.25">
      <c r="A345">
        <v>1</v>
      </c>
      <c r="B345" t="s">
        <v>97</v>
      </c>
      <c r="C345">
        <v>11</v>
      </c>
      <c r="D345" t="s">
        <v>97</v>
      </c>
      <c r="E345">
        <v>1</v>
      </c>
      <c r="F345" t="s">
        <v>98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</row>
    <row r="346" spans="1:50" x14ac:dyDescent="0.25">
      <c r="A346">
        <v>1</v>
      </c>
      <c r="B346" t="s">
        <v>97</v>
      </c>
      <c r="C346">
        <v>11</v>
      </c>
      <c r="D346" t="s">
        <v>97</v>
      </c>
      <c r="E346">
        <v>1</v>
      </c>
      <c r="F346" t="s">
        <v>98</v>
      </c>
      <c r="G346">
        <v>56</v>
      </c>
      <c r="H346">
        <v>56</v>
      </c>
      <c r="I346">
        <v>56</v>
      </c>
      <c r="J346">
        <v>56</v>
      </c>
      <c r="K346">
        <v>56</v>
      </c>
      <c r="L346">
        <v>56</v>
      </c>
      <c r="M346">
        <v>56</v>
      </c>
      <c r="N346">
        <v>56</v>
      </c>
      <c r="O346">
        <v>56</v>
      </c>
      <c r="P346">
        <v>56</v>
      </c>
      <c r="Q346">
        <v>56</v>
      </c>
      <c r="R346">
        <v>56</v>
      </c>
      <c r="S346">
        <v>56</v>
      </c>
      <c r="T346">
        <v>56</v>
      </c>
      <c r="U346">
        <v>56</v>
      </c>
      <c r="V346">
        <v>56</v>
      </c>
      <c r="W346">
        <v>56</v>
      </c>
      <c r="X346">
        <v>56</v>
      </c>
      <c r="Y346">
        <v>56</v>
      </c>
      <c r="Z346">
        <v>56</v>
      </c>
      <c r="AA346">
        <v>56</v>
      </c>
      <c r="AB346">
        <v>56</v>
      </c>
      <c r="AC346">
        <v>56</v>
      </c>
      <c r="AD346">
        <v>56</v>
      </c>
      <c r="AE346">
        <v>56</v>
      </c>
      <c r="AF346">
        <v>56</v>
      </c>
      <c r="AG346">
        <v>56</v>
      </c>
      <c r="AH346">
        <v>57</v>
      </c>
      <c r="AI346">
        <v>57</v>
      </c>
      <c r="AJ346">
        <v>57</v>
      </c>
      <c r="AK346">
        <v>57</v>
      </c>
      <c r="AL346">
        <v>57</v>
      </c>
      <c r="AM346">
        <v>57</v>
      </c>
      <c r="AN346">
        <v>57</v>
      </c>
      <c r="AO346">
        <v>57</v>
      </c>
      <c r="AP346">
        <v>57</v>
      </c>
      <c r="AQ346">
        <v>57</v>
      </c>
      <c r="AR346">
        <v>57</v>
      </c>
      <c r="AS346">
        <v>57</v>
      </c>
      <c r="AT346">
        <v>57</v>
      </c>
      <c r="AU346">
        <v>57</v>
      </c>
      <c r="AV346">
        <v>57</v>
      </c>
      <c r="AW346">
        <v>57</v>
      </c>
      <c r="AX346">
        <v>57</v>
      </c>
    </row>
    <row r="347" spans="1:50" x14ac:dyDescent="0.25">
      <c r="A347">
        <v>1</v>
      </c>
      <c r="B347" t="s">
        <v>97</v>
      </c>
      <c r="C347">
        <v>11</v>
      </c>
      <c r="D347" t="s">
        <v>97</v>
      </c>
      <c r="E347">
        <v>1</v>
      </c>
      <c r="F347" t="s">
        <v>98</v>
      </c>
      <c r="G347">
        <v>63</v>
      </c>
      <c r="H347">
        <v>63</v>
      </c>
      <c r="I347">
        <v>60</v>
      </c>
      <c r="J347">
        <v>60</v>
      </c>
      <c r="K347">
        <v>60</v>
      </c>
      <c r="L347">
        <v>60</v>
      </c>
      <c r="M347">
        <v>60</v>
      </c>
      <c r="N347">
        <v>60</v>
      </c>
      <c r="O347">
        <v>60</v>
      </c>
      <c r="P347">
        <v>60</v>
      </c>
      <c r="Q347">
        <v>60</v>
      </c>
      <c r="R347">
        <v>60</v>
      </c>
      <c r="S347">
        <v>60</v>
      </c>
      <c r="T347">
        <v>60</v>
      </c>
      <c r="U347">
        <v>60</v>
      </c>
      <c r="V347">
        <v>60</v>
      </c>
      <c r="W347">
        <v>60</v>
      </c>
      <c r="X347">
        <v>60</v>
      </c>
      <c r="Y347">
        <v>60</v>
      </c>
      <c r="Z347">
        <v>60</v>
      </c>
      <c r="AA347">
        <v>60</v>
      </c>
      <c r="AB347">
        <v>60</v>
      </c>
      <c r="AC347">
        <v>60</v>
      </c>
      <c r="AD347">
        <v>60</v>
      </c>
      <c r="AE347">
        <v>60</v>
      </c>
      <c r="AF347">
        <v>60</v>
      </c>
      <c r="AG347">
        <v>60</v>
      </c>
      <c r="AH347">
        <v>60</v>
      </c>
      <c r="AI347">
        <v>60</v>
      </c>
      <c r="AJ347">
        <v>60</v>
      </c>
      <c r="AK347">
        <v>60</v>
      </c>
      <c r="AL347">
        <v>61</v>
      </c>
      <c r="AM347">
        <v>61</v>
      </c>
      <c r="AN347">
        <v>61</v>
      </c>
      <c r="AO347">
        <v>61</v>
      </c>
      <c r="AP347">
        <v>61</v>
      </c>
      <c r="AQ347">
        <v>61</v>
      </c>
      <c r="AR347">
        <v>61</v>
      </c>
      <c r="AS347">
        <v>61</v>
      </c>
      <c r="AT347">
        <v>61</v>
      </c>
      <c r="AU347">
        <v>60</v>
      </c>
      <c r="AV347">
        <v>60</v>
      </c>
      <c r="AW347">
        <v>60</v>
      </c>
      <c r="AX347">
        <v>60</v>
      </c>
    </row>
    <row r="348" spans="1:50" x14ac:dyDescent="0.25">
      <c r="A348">
        <v>1</v>
      </c>
      <c r="B348" t="s">
        <v>97</v>
      </c>
      <c r="C348">
        <v>11</v>
      </c>
      <c r="D348" t="s">
        <v>97</v>
      </c>
      <c r="E348">
        <v>1</v>
      </c>
      <c r="F348" t="s">
        <v>98</v>
      </c>
      <c r="G348">
        <v>9</v>
      </c>
      <c r="H348">
        <v>9</v>
      </c>
      <c r="I348">
        <v>9</v>
      </c>
      <c r="J348">
        <v>9</v>
      </c>
      <c r="K348">
        <v>9</v>
      </c>
      <c r="L348">
        <v>9</v>
      </c>
      <c r="M348">
        <v>9</v>
      </c>
      <c r="N348">
        <v>9</v>
      </c>
      <c r="O348">
        <v>9</v>
      </c>
      <c r="P348">
        <v>9</v>
      </c>
      <c r="Q348">
        <v>9</v>
      </c>
      <c r="R348">
        <v>9</v>
      </c>
      <c r="S348">
        <v>9</v>
      </c>
      <c r="T348">
        <v>9</v>
      </c>
      <c r="U348">
        <v>9</v>
      </c>
      <c r="V348">
        <v>9</v>
      </c>
      <c r="W348">
        <v>9</v>
      </c>
      <c r="X348">
        <v>9</v>
      </c>
      <c r="Y348">
        <v>9</v>
      </c>
      <c r="Z348">
        <v>9</v>
      </c>
      <c r="AA348">
        <v>9</v>
      </c>
      <c r="AB348">
        <v>9</v>
      </c>
      <c r="AC348">
        <v>9</v>
      </c>
      <c r="AD348">
        <v>9</v>
      </c>
      <c r="AE348">
        <v>9</v>
      </c>
      <c r="AF348">
        <v>9</v>
      </c>
      <c r="AG348">
        <v>9</v>
      </c>
      <c r="AH348">
        <v>9</v>
      </c>
      <c r="AI348">
        <v>9</v>
      </c>
      <c r="AJ348">
        <v>9</v>
      </c>
      <c r="AK348">
        <v>9</v>
      </c>
      <c r="AL348">
        <v>9</v>
      </c>
      <c r="AM348">
        <v>9</v>
      </c>
      <c r="AN348">
        <v>9</v>
      </c>
      <c r="AO348">
        <v>9</v>
      </c>
      <c r="AP348">
        <v>9</v>
      </c>
      <c r="AQ348">
        <v>9</v>
      </c>
      <c r="AR348">
        <v>9</v>
      </c>
      <c r="AS348">
        <v>9</v>
      </c>
      <c r="AT348">
        <v>9</v>
      </c>
      <c r="AU348">
        <v>9</v>
      </c>
      <c r="AV348">
        <v>9</v>
      </c>
      <c r="AW348">
        <v>11</v>
      </c>
      <c r="AX348">
        <v>11</v>
      </c>
    </row>
    <row r="349" spans="1:50" x14ac:dyDescent="0.25">
      <c r="A349">
        <v>1</v>
      </c>
      <c r="B349" t="s">
        <v>97</v>
      </c>
      <c r="C349">
        <v>11</v>
      </c>
      <c r="D349" t="s">
        <v>97</v>
      </c>
      <c r="E349">
        <v>1</v>
      </c>
      <c r="F349" t="s">
        <v>98</v>
      </c>
      <c r="G349">
        <v>549</v>
      </c>
      <c r="H349">
        <v>547</v>
      </c>
      <c r="I349">
        <v>263</v>
      </c>
      <c r="J349">
        <v>273</v>
      </c>
      <c r="K349">
        <v>286</v>
      </c>
      <c r="L349">
        <v>291</v>
      </c>
      <c r="M349">
        <v>298</v>
      </c>
      <c r="N349">
        <v>303</v>
      </c>
      <c r="O349">
        <v>308</v>
      </c>
      <c r="P349">
        <v>309</v>
      </c>
      <c r="Q349">
        <v>312</v>
      </c>
      <c r="R349">
        <v>317</v>
      </c>
      <c r="S349">
        <v>327</v>
      </c>
      <c r="T349">
        <v>346</v>
      </c>
      <c r="U349">
        <v>355</v>
      </c>
      <c r="V349">
        <v>365</v>
      </c>
      <c r="W349">
        <v>372</v>
      </c>
      <c r="X349">
        <v>384</v>
      </c>
      <c r="Y349">
        <v>388</v>
      </c>
      <c r="Z349">
        <v>391</v>
      </c>
      <c r="AA349">
        <v>395</v>
      </c>
      <c r="AB349">
        <v>395</v>
      </c>
      <c r="AC349">
        <v>407</v>
      </c>
      <c r="AD349">
        <v>415</v>
      </c>
      <c r="AE349">
        <v>380</v>
      </c>
      <c r="AF349">
        <v>387</v>
      </c>
      <c r="AG349">
        <v>389</v>
      </c>
      <c r="AH349">
        <v>402</v>
      </c>
      <c r="AI349">
        <v>411</v>
      </c>
      <c r="AJ349">
        <v>421</v>
      </c>
      <c r="AK349">
        <v>426</v>
      </c>
      <c r="AL349">
        <v>431</v>
      </c>
      <c r="AM349">
        <v>431</v>
      </c>
      <c r="AN349">
        <v>445</v>
      </c>
      <c r="AO349">
        <v>464</v>
      </c>
      <c r="AP349">
        <v>470</v>
      </c>
      <c r="AQ349">
        <v>480</v>
      </c>
      <c r="AR349">
        <v>496</v>
      </c>
      <c r="AS349">
        <v>479</v>
      </c>
      <c r="AT349">
        <v>483</v>
      </c>
      <c r="AU349">
        <v>489</v>
      </c>
      <c r="AV349">
        <v>490</v>
      </c>
      <c r="AW349">
        <v>494</v>
      </c>
      <c r="AX349">
        <v>507</v>
      </c>
    </row>
    <row r="350" spans="1:50" x14ac:dyDescent="0.25">
      <c r="A350">
        <v>17</v>
      </c>
      <c r="B350" t="s">
        <v>253</v>
      </c>
      <c r="C350">
        <v>40</v>
      </c>
      <c r="D350" t="s">
        <v>254</v>
      </c>
      <c r="E350">
        <v>2</v>
      </c>
      <c r="F350" t="s">
        <v>255</v>
      </c>
      <c r="G350">
        <v>42</v>
      </c>
      <c r="H350">
        <v>42</v>
      </c>
      <c r="I350">
        <v>42</v>
      </c>
      <c r="J350">
        <v>42</v>
      </c>
      <c r="K350">
        <v>42</v>
      </c>
      <c r="L350">
        <v>42</v>
      </c>
      <c r="M350">
        <v>42</v>
      </c>
      <c r="N350">
        <v>42</v>
      </c>
      <c r="O350">
        <v>42</v>
      </c>
      <c r="P350">
        <v>42</v>
      </c>
      <c r="Q350">
        <v>42</v>
      </c>
      <c r="R350">
        <v>42</v>
      </c>
      <c r="S350">
        <v>42</v>
      </c>
      <c r="T350">
        <v>42</v>
      </c>
      <c r="U350">
        <v>42</v>
      </c>
      <c r="V350">
        <v>42</v>
      </c>
      <c r="W350">
        <v>42</v>
      </c>
      <c r="X350">
        <v>42</v>
      </c>
      <c r="Y350">
        <v>42</v>
      </c>
      <c r="Z350">
        <v>42</v>
      </c>
      <c r="AA350">
        <v>42</v>
      </c>
      <c r="AB350">
        <v>42</v>
      </c>
      <c r="AC350">
        <v>42</v>
      </c>
      <c r="AD350">
        <v>42</v>
      </c>
      <c r="AE350">
        <v>42</v>
      </c>
      <c r="AF350">
        <v>42</v>
      </c>
      <c r="AG350">
        <v>42</v>
      </c>
      <c r="AH350">
        <v>42</v>
      </c>
      <c r="AI350">
        <v>42</v>
      </c>
      <c r="AJ350">
        <v>42</v>
      </c>
      <c r="AK350">
        <v>42</v>
      </c>
      <c r="AL350">
        <v>42</v>
      </c>
      <c r="AM350">
        <v>42</v>
      </c>
      <c r="AN350">
        <v>42</v>
      </c>
      <c r="AO350">
        <v>42</v>
      </c>
      <c r="AP350">
        <v>42</v>
      </c>
      <c r="AQ350">
        <v>42</v>
      </c>
      <c r="AR350">
        <v>42</v>
      </c>
      <c r="AS350">
        <v>42</v>
      </c>
      <c r="AT350">
        <v>42</v>
      </c>
      <c r="AU350">
        <v>42</v>
      </c>
      <c r="AV350">
        <v>42</v>
      </c>
      <c r="AW350">
        <v>42</v>
      </c>
      <c r="AX350">
        <v>42</v>
      </c>
    </row>
    <row r="351" spans="1:50" x14ac:dyDescent="0.25">
      <c r="A351">
        <v>19</v>
      </c>
      <c r="B351" t="s">
        <v>737</v>
      </c>
      <c r="C351">
        <v>20</v>
      </c>
      <c r="D351" t="s">
        <v>576</v>
      </c>
      <c r="E351">
        <v>2</v>
      </c>
      <c r="F351" t="s">
        <v>255</v>
      </c>
      <c r="G351">
        <v>247</v>
      </c>
      <c r="H351">
        <v>244</v>
      </c>
      <c r="I351">
        <v>244</v>
      </c>
      <c r="J351">
        <v>244</v>
      </c>
      <c r="K351">
        <v>244</v>
      </c>
      <c r="L351">
        <v>166</v>
      </c>
      <c r="M351">
        <v>166</v>
      </c>
      <c r="N351">
        <v>166</v>
      </c>
      <c r="O351">
        <v>223</v>
      </c>
      <c r="P351">
        <v>223</v>
      </c>
      <c r="Q351">
        <v>220</v>
      </c>
      <c r="R351">
        <v>219</v>
      </c>
      <c r="S351">
        <v>219</v>
      </c>
      <c r="T351">
        <v>219</v>
      </c>
      <c r="U351">
        <v>219</v>
      </c>
      <c r="V351">
        <v>219</v>
      </c>
      <c r="W351">
        <v>218</v>
      </c>
      <c r="X351">
        <v>218</v>
      </c>
      <c r="Y351">
        <v>218</v>
      </c>
      <c r="Z351">
        <v>218</v>
      </c>
      <c r="AA351">
        <v>218</v>
      </c>
      <c r="AB351">
        <v>218</v>
      </c>
      <c r="AC351">
        <v>218</v>
      </c>
      <c r="AD351">
        <v>218</v>
      </c>
      <c r="AE351">
        <v>218</v>
      </c>
      <c r="AF351">
        <v>218</v>
      </c>
      <c r="AG351">
        <v>218</v>
      </c>
      <c r="AH351">
        <v>219</v>
      </c>
      <c r="AI351">
        <v>219</v>
      </c>
      <c r="AJ351">
        <v>219</v>
      </c>
      <c r="AK351">
        <v>219</v>
      </c>
      <c r="AL351">
        <v>219</v>
      </c>
      <c r="AM351">
        <v>219</v>
      </c>
      <c r="AN351">
        <v>220</v>
      </c>
      <c r="AO351">
        <v>220</v>
      </c>
      <c r="AP351">
        <v>220</v>
      </c>
      <c r="AQ351">
        <v>220</v>
      </c>
      <c r="AR351">
        <v>221</v>
      </c>
      <c r="AS351">
        <v>222</v>
      </c>
      <c r="AT351">
        <v>222</v>
      </c>
      <c r="AU351">
        <v>222</v>
      </c>
      <c r="AV351">
        <v>222</v>
      </c>
      <c r="AW351">
        <v>222</v>
      </c>
      <c r="AX351">
        <v>222</v>
      </c>
    </row>
    <row r="352" spans="1:50" x14ac:dyDescent="0.25">
      <c r="A352">
        <v>10</v>
      </c>
      <c r="B352" t="s">
        <v>1277</v>
      </c>
      <c r="C352">
        <v>50</v>
      </c>
      <c r="D352" t="s">
        <v>387</v>
      </c>
      <c r="E352">
        <v>3</v>
      </c>
      <c r="F352" t="s">
        <v>240</v>
      </c>
      <c r="G352">
        <v>22</v>
      </c>
      <c r="H352">
        <v>26</v>
      </c>
      <c r="I352">
        <v>22</v>
      </c>
      <c r="J352">
        <v>22</v>
      </c>
      <c r="K352">
        <v>30</v>
      </c>
      <c r="L352">
        <v>22</v>
      </c>
      <c r="M352">
        <v>22</v>
      </c>
      <c r="N352">
        <v>29</v>
      </c>
      <c r="O352">
        <v>23</v>
      </c>
      <c r="P352">
        <v>23</v>
      </c>
      <c r="Q352">
        <v>23</v>
      </c>
      <c r="R352">
        <v>23</v>
      </c>
      <c r="S352">
        <v>23</v>
      </c>
      <c r="T352">
        <v>23</v>
      </c>
      <c r="U352">
        <v>23</v>
      </c>
      <c r="V352">
        <v>23</v>
      </c>
      <c r="W352">
        <v>23</v>
      </c>
      <c r="X352">
        <v>26</v>
      </c>
      <c r="Y352">
        <v>26</v>
      </c>
      <c r="Z352">
        <v>26</v>
      </c>
      <c r="AA352">
        <v>26</v>
      </c>
      <c r="AB352">
        <v>26</v>
      </c>
      <c r="AC352">
        <v>26</v>
      </c>
      <c r="AD352">
        <v>26</v>
      </c>
      <c r="AE352">
        <v>26</v>
      </c>
      <c r="AF352">
        <v>26</v>
      </c>
      <c r="AG352">
        <v>26</v>
      </c>
      <c r="AH352">
        <v>26</v>
      </c>
      <c r="AI352">
        <v>23</v>
      </c>
      <c r="AJ352">
        <v>29</v>
      </c>
      <c r="AK352">
        <v>29</v>
      </c>
      <c r="AL352">
        <v>33</v>
      </c>
      <c r="AM352">
        <v>32</v>
      </c>
      <c r="AN352">
        <v>32</v>
      </c>
      <c r="AO352">
        <v>30</v>
      </c>
      <c r="AP352">
        <v>26</v>
      </c>
      <c r="AQ352">
        <v>26</v>
      </c>
      <c r="AR352">
        <v>22</v>
      </c>
      <c r="AS352">
        <v>22</v>
      </c>
      <c r="AT352">
        <v>32</v>
      </c>
      <c r="AU352">
        <v>28</v>
      </c>
      <c r="AV352">
        <v>24</v>
      </c>
      <c r="AW352">
        <v>24</v>
      </c>
      <c r="AX352">
        <v>24</v>
      </c>
    </row>
    <row r="353" spans="1:50" x14ac:dyDescent="0.25">
      <c r="A353">
        <v>1</v>
      </c>
      <c r="B353" t="s">
        <v>97</v>
      </c>
      <c r="C353">
        <v>11</v>
      </c>
      <c r="D353" t="s">
        <v>97</v>
      </c>
      <c r="E353">
        <v>1</v>
      </c>
      <c r="F353" t="s">
        <v>98</v>
      </c>
      <c r="G353">
        <v>23</v>
      </c>
      <c r="H353">
        <v>23</v>
      </c>
      <c r="I353">
        <v>23</v>
      </c>
      <c r="J353">
        <v>23</v>
      </c>
      <c r="K353">
        <v>23</v>
      </c>
      <c r="L353">
        <v>23</v>
      </c>
      <c r="M353">
        <v>23</v>
      </c>
      <c r="N353">
        <v>23</v>
      </c>
      <c r="O353">
        <v>23</v>
      </c>
      <c r="P353">
        <v>23</v>
      </c>
      <c r="Q353">
        <v>23</v>
      </c>
      <c r="R353">
        <v>23</v>
      </c>
      <c r="S353">
        <v>23</v>
      </c>
      <c r="T353">
        <v>23</v>
      </c>
      <c r="U353">
        <v>23</v>
      </c>
      <c r="V353">
        <v>23</v>
      </c>
      <c r="W353">
        <v>23</v>
      </c>
      <c r="X353">
        <v>23</v>
      </c>
      <c r="Y353">
        <v>23</v>
      </c>
      <c r="Z353">
        <v>23</v>
      </c>
      <c r="AA353">
        <v>23</v>
      </c>
      <c r="AB353">
        <v>23</v>
      </c>
      <c r="AC353">
        <v>23</v>
      </c>
      <c r="AD353">
        <v>23</v>
      </c>
      <c r="AE353">
        <v>23</v>
      </c>
      <c r="AF353">
        <v>23</v>
      </c>
      <c r="AG353">
        <v>23</v>
      </c>
      <c r="AH353">
        <v>23</v>
      </c>
      <c r="AI353">
        <v>23</v>
      </c>
      <c r="AJ353">
        <v>23</v>
      </c>
      <c r="AK353">
        <v>23</v>
      </c>
      <c r="AL353">
        <v>23</v>
      </c>
      <c r="AM353">
        <v>23</v>
      </c>
      <c r="AN353">
        <v>23</v>
      </c>
      <c r="AO353">
        <v>23</v>
      </c>
      <c r="AP353">
        <v>23</v>
      </c>
      <c r="AQ353">
        <v>23</v>
      </c>
      <c r="AR353">
        <v>23</v>
      </c>
      <c r="AS353">
        <v>23</v>
      </c>
      <c r="AT353">
        <v>23</v>
      </c>
      <c r="AU353">
        <v>22</v>
      </c>
      <c r="AV353">
        <v>22</v>
      </c>
      <c r="AW353">
        <v>22</v>
      </c>
      <c r="AX353">
        <v>22</v>
      </c>
    </row>
    <row r="354" spans="1:50" x14ac:dyDescent="0.25">
      <c r="A354">
        <v>1</v>
      </c>
      <c r="B354" t="s">
        <v>97</v>
      </c>
      <c r="C354">
        <v>11</v>
      </c>
      <c r="D354" t="s">
        <v>97</v>
      </c>
      <c r="E354">
        <v>1</v>
      </c>
      <c r="F354" t="s">
        <v>98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2</v>
      </c>
      <c r="Y354">
        <v>0</v>
      </c>
      <c r="Z354">
        <v>0</v>
      </c>
      <c r="AA354">
        <v>0</v>
      </c>
      <c r="AB354">
        <v>2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</row>
    <row r="355" spans="1:50" x14ac:dyDescent="0.25">
      <c r="A355">
        <v>1</v>
      </c>
      <c r="B355" t="s">
        <v>97</v>
      </c>
      <c r="C355">
        <v>11</v>
      </c>
      <c r="D355" t="s">
        <v>97</v>
      </c>
      <c r="E355">
        <v>1</v>
      </c>
      <c r="F355" t="s">
        <v>98</v>
      </c>
      <c r="G355">
        <v>27</v>
      </c>
      <c r="H355">
        <v>29</v>
      </c>
      <c r="I355">
        <v>21</v>
      </c>
      <c r="J355">
        <v>23</v>
      </c>
      <c r="K355">
        <v>26</v>
      </c>
      <c r="L355">
        <v>21</v>
      </c>
      <c r="M355">
        <v>19</v>
      </c>
      <c r="N355">
        <v>23</v>
      </c>
      <c r="O355">
        <v>25</v>
      </c>
      <c r="P355">
        <v>25</v>
      </c>
      <c r="Q355">
        <v>23</v>
      </c>
      <c r="R355">
        <v>31</v>
      </c>
      <c r="S355">
        <v>29</v>
      </c>
      <c r="T355">
        <v>27</v>
      </c>
      <c r="U355">
        <v>0</v>
      </c>
      <c r="V355">
        <v>32</v>
      </c>
      <c r="W355">
        <v>0</v>
      </c>
      <c r="X355">
        <v>35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42</v>
      </c>
      <c r="AF355">
        <v>38</v>
      </c>
      <c r="AG355">
        <v>0</v>
      </c>
      <c r="AH355">
        <v>40</v>
      </c>
      <c r="AI355">
        <v>42</v>
      </c>
      <c r="AJ355">
        <v>34</v>
      </c>
      <c r="AK355">
        <v>32</v>
      </c>
      <c r="AL355">
        <v>0</v>
      </c>
      <c r="AM355">
        <v>37</v>
      </c>
      <c r="AN355">
        <v>29</v>
      </c>
      <c r="AO355">
        <v>33</v>
      </c>
      <c r="AP355">
        <v>32</v>
      </c>
      <c r="AQ355">
        <v>32</v>
      </c>
      <c r="AR355">
        <v>36</v>
      </c>
      <c r="AS355">
        <v>34</v>
      </c>
      <c r="AT355">
        <v>38</v>
      </c>
      <c r="AU355">
        <v>38</v>
      </c>
      <c r="AV355">
        <v>37</v>
      </c>
      <c r="AW355">
        <v>0</v>
      </c>
      <c r="AX355">
        <v>39</v>
      </c>
    </row>
    <row r="356" spans="1:50" x14ac:dyDescent="0.25">
      <c r="A356">
        <v>1</v>
      </c>
      <c r="B356" t="s">
        <v>97</v>
      </c>
      <c r="C356">
        <v>11</v>
      </c>
      <c r="D356" t="s">
        <v>97</v>
      </c>
      <c r="E356">
        <v>1</v>
      </c>
      <c r="F356" t="s">
        <v>98</v>
      </c>
      <c r="G356">
        <v>59</v>
      </c>
      <c r="H356">
        <v>59</v>
      </c>
      <c r="I356">
        <v>61</v>
      </c>
      <c r="J356">
        <v>61</v>
      </c>
      <c r="K356">
        <v>61</v>
      </c>
      <c r="L356">
        <v>60</v>
      </c>
      <c r="M356">
        <v>58</v>
      </c>
      <c r="N356">
        <v>60</v>
      </c>
      <c r="O356">
        <v>63</v>
      </c>
      <c r="P356">
        <v>61</v>
      </c>
      <c r="Q356">
        <v>60</v>
      </c>
      <c r="R356">
        <v>58</v>
      </c>
      <c r="S356">
        <v>60</v>
      </c>
      <c r="T356">
        <v>61</v>
      </c>
      <c r="U356">
        <v>57</v>
      </c>
      <c r="V356">
        <v>57</v>
      </c>
      <c r="W356">
        <v>61</v>
      </c>
      <c r="X356">
        <v>64</v>
      </c>
      <c r="Y356">
        <v>62</v>
      </c>
      <c r="Z356">
        <v>59</v>
      </c>
      <c r="AA356">
        <v>62</v>
      </c>
      <c r="AB356">
        <v>60</v>
      </c>
      <c r="AC356">
        <v>61</v>
      </c>
      <c r="AD356">
        <v>61</v>
      </c>
      <c r="AE356">
        <v>67</v>
      </c>
      <c r="AF356">
        <v>59</v>
      </c>
      <c r="AG356">
        <v>62</v>
      </c>
      <c r="AH356">
        <v>59</v>
      </c>
      <c r="AI356">
        <v>61</v>
      </c>
      <c r="AJ356">
        <v>60</v>
      </c>
      <c r="AK356">
        <v>59</v>
      </c>
      <c r="AL356">
        <v>59</v>
      </c>
      <c r="AM356">
        <v>59</v>
      </c>
      <c r="AN356">
        <v>58</v>
      </c>
      <c r="AO356">
        <v>58</v>
      </c>
      <c r="AP356">
        <v>60</v>
      </c>
      <c r="AQ356">
        <v>60</v>
      </c>
      <c r="AR356">
        <v>61</v>
      </c>
      <c r="AS356">
        <v>57</v>
      </c>
      <c r="AT356">
        <v>59</v>
      </c>
      <c r="AU356">
        <v>60</v>
      </c>
      <c r="AV356">
        <v>62</v>
      </c>
      <c r="AW356">
        <v>62</v>
      </c>
      <c r="AX356">
        <v>65</v>
      </c>
    </row>
    <row r="357" spans="1:50" x14ac:dyDescent="0.25">
      <c r="A357">
        <v>1</v>
      </c>
      <c r="B357" t="s">
        <v>97</v>
      </c>
      <c r="C357">
        <v>11</v>
      </c>
      <c r="D357" t="s">
        <v>97</v>
      </c>
      <c r="E357">
        <v>1</v>
      </c>
      <c r="F357" t="s">
        <v>98</v>
      </c>
      <c r="G357">
        <v>42</v>
      </c>
      <c r="H357">
        <v>40</v>
      </c>
      <c r="I357">
        <v>42</v>
      </c>
      <c r="J357">
        <v>40</v>
      </c>
      <c r="K357">
        <v>39</v>
      </c>
      <c r="L357">
        <v>39</v>
      </c>
      <c r="M357">
        <v>40</v>
      </c>
      <c r="N357">
        <v>40</v>
      </c>
      <c r="O357">
        <v>39</v>
      </c>
      <c r="P357">
        <v>41</v>
      </c>
      <c r="Q357">
        <v>40</v>
      </c>
      <c r="R357">
        <v>41</v>
      </c>
      <c r="S357">
        <v>41</v>
      </c>
      <c r="T357">
        <v>38</v>
      </c>
      <c r="U357">
        <v>40</v>
      </c>
      <c r="V357">
        <v>39</v>
      </c>
      <c r="W357">
        <v>43</v>
      </c>
      <c r="X357">
        <v>45</v>
      </c>
      <c r="Y357">
        <v>42</v>
      </c>
      <c r="Z357">
        <v>44</v>
      </c>
      <c r="AA357">
        <v>40</v>
      </c>
      <c r="AB357">
        <v>40</v>
      </c>
      <c r="AC357">
        <v>41</v>
      </c>
      <c r="AD357">
        <v>38</v>
      </c>
      <c r="AE357">
        <v>41</v>
      </c>
      <c r="AF357">
        <v>38</v>
      </c>
      <c r="AG357">
        <v>40</v>
      </c>
      <c r="AH357">
        <v>39</v>
      </c>
      <c r="AI357">
        <v>40</v>
      </c>
      <c r="AJ357">
        <v>39</v>
      </c>
      <c r="AK357">
        <v>38</v>
      </c>
      <c r="AL357">
        <v>40</v>
      </c>
      <c r="AM357">
        <v>41</v>
      </c>
      <c r="AN357">
        <v>40</v>
      </c>
      <c r="AO357">
        <v>41</v>
      </c>
      <c r="AP357">
        <v>40</v>
      </c>
      <c r="AQ357">
        <v>40</v>
      </c>
      <c r="AR357">
        <v>40</v>
      </c>
      <c r="AS357">
        <v>39</v>
      </c>
      <c r="AT357">
        <v>39</v>
      </c>
      <c r="AU357">
        <v>38</v>
      </c>
      <c r="AV357">
        <v>39</v>
      </c>
      <c r="AW357">
        <v>40</v>
      </c>
      <c r="AX357">
        <v>39</v>
      </c>
    </row>
    <row r="358" spans="1:50" x14ac:dyDescent="0.25">
      <c r="A358">
        <v>1</v>
      </c>
      <c r="B358" t="s">
        <v>97</v>
      </c>
      <c r="C358">
        <v>11</v>
      </c>
      <c r="D358" t="s">
        <v>97</v>
      </c>
      <c r="E358">
        <v>1</v>
      </c>
      <c r="F358" t="s">
        <v>98</v>
      </c>
      <c r="G358">
        <v>28</v>
      </c>
      <c r="H358">
        <v>28</v>
      </c>
      <c r="I358">
        <v>28</v>
      </c>
      <c r="J358">
        <v>28</v>
      </c>
      <c r="K358">
        <v>28</v>
      </c>
      <c r="L358">
        <v>28</v>
      </c>
      <c r="M358">
        <v>28</v>
      </c>
      <c r="N358">
        <v>28</v>
      </c>
      <c r="O358">
        <v>28</v>
      </c>
      <c r="P358">
        <v>28</v>
      </c>
      <c r="Q358">
        <v>28</v>
      </c>
      <c r="R358">
        <v>28</v>
      </c>
      <c r="S358">
        <v>28</v>
      </c>
      <c r="T358">
        <v>28</v>
      </c>
      <c r="U358">
        <v>28</v>
      </c>
      <c r="V358">
        <v>28</v>
      </c>
      <c r="W358">
        <v>28</v>
      </c>
      <c r="X358">
        <v>28</v>
      </c>
      <c r="Y358">
        <v>28</v>
      </c>
      <c r="Z358">
        <v>28</v>
      </c>
      <c r="AA358">
        <v>28</v>
      </c>
      <c r="AB358">
        <v>28</v>
      </c>
      <c r="AC358">
        <v>28</v>
      </c>
      <c r="AD358">
        <v>28</v>
      </c>
      <c r="AE358">
        <v>28</v>
      </c>
      <c r="AF358">
        <v>28</v>
      </c>
      <c r="AG358">
        <v>28</v>
      </c>
      <c r="AH358">
        <v>28</v>
      </c>
      <c r="AI358">
        <v>28</v>
      </c>
      <c r="AJ358">
        <v>28</v>
      </c>
      <c r="AK358">
        <v>28</v>
      </c>
      <c r="AL358">
        <v>28</v>
      </c>
      <c r="AM358">
        <v>28</v>
      </c>
      <c r="AN358">
        <v>28</v>
      </c>
      <c r="AO358">
        <v>28</v>
      </c>
      <c r="AP358">
        <v>28</v>
      </c>
      <c r="AQ358">
        <v>28</v>
      </c>
      <c r="AR358">
        <v>28</v>
      </c>
      <c r="AS358">
        <v>28</v>
      </c>
      <c r="AT358">
        <v>28</v>
      </c>
      <c r="AU358">
        <v>28</v>
      </c>
      <c r="AV358">
        <v>28</v>
      </c>
      <c r="AW358">
        <v>28</v>
      </c>
      <c r="AX358">
        <v>28</v>
      </c>
    </row>
    <row r="359" spans="1:50" x14ac:dyDescent="0.25">
      <c r="A359">
        <v>1</v>
      </c>
      <c r="B359" t="s">
        <v>97</v>
      </c>
      <c r="C359">
        <v>11</v>
      </c>
      <c r="D359" t="s">
        <v>97</v>
      </c>
      <c r="E359">
        <v>1</v>
      </c>
      <c r="F359" t="s">
        <v>98</v>
      </c>
      <c r="G359">
        <v>11</v>
      </c>
      <c r="H359">
        <v>11</v>
      </c>
      <c r="I359">
        <v>11</v>
      </c>
      <c r="J359">
        <v>11</v>
      </c>
      <c r="K359">
        <v>11</v>
      </c>
      <c r="L359">
        <v>11</v>
      </c>
      <c r="M359">
        <v>11</v>
      </c>
      <c r="N359">
        <v>11</v>
      </c>
      <c r="O359">
        <v>11</v>
      </c>
      <c r="P359">
        <v>11</v>
      </c>
      <c r="Q359">
        <v>11</v>
      </c>
      <c r="R359">
        <v>11</v>
      </c>
      <c r="S359">
        <v>11</v>
      </c>
      <c r="T359">
        <v>11</v>
      </c>
      <c r="U359">
        <v>11</v>
      </c>
      <c r="V359">
        <v>11</v>
      </c>
      <c r="W359">
        <v>11</v>
      </c>
      <c r="X359">
        <v>11</v>
      </c>
      <c r="Y359">
        <v>11</v>
      </c>
      <c r="Z359">
        <v>11</v>
      </c>
      <c r="AA359">
        <v>11</v>
      </c>
      <c r="AB359">
        <v>11</v>
      </c>
      <c r="AC359">
        <v>11</v>
      </c>
      <c r="AD359">
        <v>11</v>
      </c>
      <c r="AE359">
        <v>11</v>
      </c>
      <c r="AF359">
        <v>11</v>
      </c>
      <c r="AG359">
        <v>11</v>
      </c>
      <c r="AH359">
        <v>11</v>
      </c>
      <c r="AI359">
        <v>11</v>
      </c>
      <c r="AJ359">
        <v>11</v>
      </c>
      <c r="AK359">
        <v>11</v>
      </c>
      <c r="AL359">
        <v>11</v>
      </c>
      <c r="AM359">
        <v>11</v>
      </c>
      <c r="AN359">
        <v>11</v>
      </c>
      <c r="AO359">
        <v>11</v>
      </c>
      <c r="AP359">
        <v>11</v>
      </c>
      <c r="AQ359">
        <v>11</v>
      </c>
      <c r="AR359">
        <v>11</v>
      </c>
      <c r="AS359">
        <v>11</v>
      </c>
      <c r="AT359">
        <v>11</v>
      </c>
      <c r="AU359">
        <v>11</v>
      </c>
      <c r="AV359">
        <v>11</v>
      </c>
      <c r="AW359">
        <v>11</v>
      </c>
      <c r="AX359">
        <v>11</v>
      </c>
    </row>
    <row r="360" spans="1:50" x14ac:dyDescent="0.25">
      <c r="A360">
        <v>1</v>
      </c>
      <c r="B360" t="s">
        <v>97</v>
      </c>
      <c r="C360">
        <v>11</v>
      </c>
      <c r="D360" t="s">
        <v>97</v>
      </c>
      <c r="E360">
        <v>1</v>
      </c>
      <c r="F360" t="s">
        <v>98</v>
      </c>
      <c r="G360">
        <v>86</v>
      </c>
      <c r="H360">
        <v>86</v>
      </c>
      <c r="I360">
        <v>86</v>
      </c>
      <c r="J360">
        <v>86</v>
      </c>
      <c r="K360">
        <v>86</v>
      </c>
      <c r="L360">
        <v>86</v>
      </c>
      <c r="M360">
        <v>86</v>
      </c>
      <c r="N360">
        <v>86</v>
      </c>
      <c r="O360">
        <v>86</v>
      </c>
      <c r="P360">
        <v>86</v>
      </c>
      <c r="Q360">
        <v>86</v>
      </c>
      <c r="R360">
        <v>86</v>
      </c>
      <c r="S360">
        <v>86</v>
      </c>
      <c r="T360">
        <v>86</v>
      </c>
      <c r="U360">
        <v>84</v>
      </c>
      <c r="V360">
        <v>86</v>
      </c>
      <c r="W360">
        <v>86</v>
      </c>
      <c r="X360">
        <v>86</v>
      </c>
      <c r="Y360">
        <v>86</v>
      </c>
      <c r="Z360">
        <v>86</v>
      </c>
      <c r="AA360">
        <v>86</v>
      </c>
      <c r="AB360">
        <v>86</v>
      </c>
      <c r="AC360">
        <v>86</v>
      </c>
      <c r="AD360">
        <v>86</v>
      </c>
      <c r="AE360">
        <v>86</v>
      </c>
      <c r="AF360">
        <v>86</v>
      </c>
      <c r="AG360">
        <v>86</v>
      </c>
      <c r="AH360">
        <v>86</v>
      </c>
      <c r="AI360">
        <v>86</v>
      </c>
      <c r="AJ360">
        <v>86</v>
      </c>
      <c r="AK360">
        <v>86</v>
      </c>
      <c r="AL360">
        <v>86</v>
      </c>
      <c r="AM360">
        <v>86</v>
      </c>
      <c r="AN360">
        <v>86</v>
      </c>
      <c r="AO360">
        <v>86</v>
      </c>
      <c r="AP360">
        <v>86</v>
      </c>
      <c r="AQ360">
        <v>86</v>
      </c>
      <c r="AR360">
        <v>86</v>
      </c>
      <c r="AS360">
        <v>86</v>
      </c>
      <c r="AT360">
        <v>85</v>
      </c>
      <c r="AU360">
        <v>85</v>
      </c>
      <c r="AV360">
        <v>87</v>
      </c>
      <c r="AW360">
        <v>87</v>
      </c>
      <c r="AX360">
        <v>86</v>
      </c>
    </row>
    <row r="361" spans="1:50" x14ac:dyDescent="0.25">
      <c r="A361">
        <v>1</v>
      </c>
      <c r="B361" t="s">
        <v>97</v>
      </c>
      <c r="C361">
        <v>11</v>
      </c>
      <c r="D361" t="s">
        <v>97</v>
      </c>
      <c r="E361">
        <v>1</v>
      </c>
      <c r="F361" t="s">
        <v>98</v>
      </c>
      <c r="G361">
        <v>92</v>
      </c>
      <c r="H361">
        <v>75</v>
      </c>
      <c r="I361">
        <v>75</v>
      </c>
      <c r="J361">
        <v>81</v>
      </c>
      <c r="K361">
        <v>79</v>
      </c>
      <c r="L361">
        <v>77</v>
      </c>
      <c r="M361">
        <v>80</v>
      </c>
      <c r="N361">
        <v>74</v>
      </c>
      <c r="O361">
        <v>76</v>
      </c>
      <c r="P361">
        <v>80</v>
      </c>
      <c r="Q361">
        <v>79</v>
      </c>
      <c r="R361">
        <v>80</v>
      </c>
      <c r="S361">
        <v>81</v>
      </c>
      <c r="T361">
        <v>79</v>
      </c>
      <c r="U361">
        <v>82</v>
      </c>
      <c r="V361">
        <v>80</v>
      </c>
      <c r="W361">
        <v>76</v>
      </c>
      <c r="X361">
        <v>89</v>
      </c>
      <c r="Y361">
        <v>94</v>
      </c>
      <c r="Z361">
        <v>90</v>
      </c>
      <c r="AA361">
        <v>82</v>
      </c>
      <c r="AB361">
        <v>74</v>
      </c>
      <c r="AC361">
        <v>80</v>
      </c>
      <c r="AD361">
        <v>85</v>
      </c>
      <c r="AE361">
        <v>86</v>
      </c>
      <c r="AF361">
        <v>85</v>
      </c>
      <c r="AG361">
        <v>84</v>
      </c>
      <c r="AH361">
        <v>85</v>
      </c>
      <c r="AI361">
        <v>84</v>
      </c>
      <c r="AJ361">
        <v>89</v>
      </c>
      <c r="AK361">
        <v>82</v>
      </c>
      <c r="AL361">
        <v>78</v>
      </c>
      <c r="AM361">
        <v>76</v>
      </c>
      <c r="AN361">
        <v>79</v>
      </c>
      <c r="AO361">
        <v>78</v>
      </c>
      <c r="AP361">
        <v>74</v>
      </c>
      <c r="AQ361">
        <v>74</v>
      </c>
      <c r="AR361">
        <v>76</v>
      </c>
      <c r="AS361">
        <v>78</v>
      </c>
      <c r="AT361">
        <v>73</v>
      </c>
      <c r="AU361">
        <v>81</v>
      </c>
      <c r="AV361">
        <v>88</v>
      </c>
      <c r="AW361">
        <v>89</v>
      </c>
      <c r="AX361">
        <v>86</v>
      </c>
    </row>
    <row r="362" spans="1:50" x14ac:dyDescent="0.25">
      <c r="A362">
        <v>1</v>
      </c>
      <c r="B362" t="s">
        <v>97</v>
      </c>
      <c r="C362">
        <v>11</v>
      </c>
      <c r="D362" t="s">
        <v>97</v>
      </c>
      <c r="E362">
        <v>1</v>
      </c>
      <c r="F362" t="s">
        <v>98</v>
      </c>
      <c r="G362">
        <v>14</v>
      </c>
      <c r="H362">
        <v>14</v>
      </c>
      <c r="I362">
        <v>15</v>
      </c>
      <c r="J362">
        <v>14</v>
      </c>
      <c r="K362">
        <v>14</v>
      </c>
      <c r="L362">
        <v>14</v>
      </c>
      <c r="M362">
        <v>13</v>
      </c>
      <c r="N362">
        <v>14</v>
      </c>
      <c r="O362">
        <v>14</v>
      </c>
      <c r="P362">
        <v>14</v>
      </c>
      <c r="Q362">
        <v>15</v>
      </c>
      <c r="R362">
        <v>15</v>
      </c>
      <c r="S362">
        <v>17</v>
      </c>
      <c r="T362">
        <v>13</v>
      </c>
      <c r="U362">
        <v>14</v>
      </c>
      <c r="V362">
        <v>14</v>
      </c>
      <c r="W362">
        <v>14</v>
      </c>
      <c r="X362">
        <v>14</v>
      </c>
      <c r="Y362">
        <v>14</v>
      </c>
      <c r="Z362">
        <v>14</v>
      </c>
      <c r="AA362">
        <v>14</v>
      </c>
      <c r="AB362">
        <v>14</v>
      </c>
      <c r="AC362">
        <v>14</v>
      </c>
      <c r="AD362">
        <v>16</v>
      </c>
      <c r="AE362">
        <v>14</v>
      </c>
      <c r="AF362">
        <v>13</v>
      </c>
      <c r="AG362">
        <v>13</v>
      </c>
      <c r="AH362">
        <v>14</v>
      </c>
      <c r="AI362">
        <v>13</v>
      </c>
      <c r="AJ362">
        <v>13</v>
      </c>
      <c r="AK362">
        <v>13</v>
      </c>
      <c r="AL362">
        <v>13</v>
      </c>
      <c r="AM362">
        <v>13</v>
      </c>
      <c r="AN362">
        <v>13</v>
      </c>
      <c r="AO362">
        <v>13</v>
      </c>
      <c r="AP362">
        <v>13</v>
      </c>
      <c r="AQ362">
        <v>12</v>
      </c>
      <c r="AR362">
        <v>12</v>
      </c>
      <c r="AS362">
        <v>12</v>
      </c>
      <c r="AT362">
        <v>13</v>
      </c>
      <c r="AU362">
        <v>14</v>
      </c>
      <c r="AV362">
        <v>14</v>
      </c>
      <c r="AW362">
        <v>14</v>
      </c>
      <c r="AX362">
        <v>14</v>
      </c>
    </row>
    <row r="363" spans="1:50" x14ac:dyDescent="0.25">
      <c r="A363">
        <v>1</v>
      </c>
      <c r="B363" t="s">
        <v>97</v>
      </c>
      <c r="C363">
        <v>11</v>
      </c>
      <c r="D363" t="s">
        <v>97</v>
      </c>
      <c r="E363">
        <v>1</v>
      </c>
      <c r="F363" t="s">
        <v>98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10</v>
      </c>
      <c r="Z363">
        <v>15</v>
      </c>
      <c r="AA363">
        <v>15</v>
      </c>
      <c r="AB363">
        <v>10</v>
      </c>
      <c r="AC363">
        <v>10</v>
      </c>
      <c r="AD363">
        <v>11</v>
      </c>
      <c r="AE363">
        <v>8</v>
      </c>
      <c r="AF363">
        <v>6</v>
      </c>
      <c r="AG363">
        <v>7</v>
      </c>
      <c r="AH363">
        <v>5</v>
      </c>
      <c r="AI363">
        <v>4</v>
      </c>
      <c r="AJ363">
        <v>4</v>
      </c>
      <c r="AK363">
        <v>4</v>
      </c>
      <c r="AL363">
        <v>4</v>
      </c>
      <c r="AM363">
        <v>5</v>
      </c>
      <c r="AN363">
        <v>1</v>
      </c>
      <c r="AO363">
        <v>1</v>
      </c>
      <c r="AP363">
        <v>2</v>
      </c>
      <c r="AQ363">
        <v>2</v>
      </c>
      <c r="AR363">
        <v>3</v>
      </c>
      <c r="AS363">
        <v>1</v>
      </c>
      <c r="AT363">
        <v>2</v>
      </c>
      <c r="AU363">
        <v>3</v>
      </c>
      <c r="AV363">
        <v>2</v>
      </c>
      <c r="AW363">
        <v>6</v>
      </c>
      <c r="AX363">
        <v>4</v>
      </c>
    </row>
    <row r="364" spans="1:50" x14ac:dyDescent="0.25">
      <c r="A364">
        <v>6</v>
      </c>
      <c r="B364" t="s">
        <v>266</v>
      </c>
      <c r="C364">
        <v>70</v>
      </c>
      <c r="D364" t="s">
        <v>267</v>
      </c>
      <c r="E364">
        <v>3</v>
      </c>
      <c r="F364" t="s">
        <v>240</v>
      </c>
      <c r="G364">
        <v>150</v>
      </c>
      <c r="H364">
        <v>150</v>
      </c>
      <c r="I364">
        <v>123</v>
      </c>
      <c r="J364">
        <v>123</v>
      </c>
      <c r="K364">
        <v>126</v>
      </c>
      <c r="L364">
        <v>120</v>
      </c>
      <c r="M364">
        <v>120</v>
      </c>
      <c r="N364">
        <v>125</v>
      </c>
      <c r="O364">
        <v>124</v>
      </c>
      <c r="P364">
        <v>125</v>
      </c>
      <c r="Q364">
        <v>126</v>
      </c>
      <c r="R364">
        <v>124</v>
      </c>
      <c r="S364">
        <v>129</v>
      </c>
      <c r="T364">
        <v>122</v>
      </c>
      <c r="U364">
        <v>131</v>
      </c>
      <c r="V364">
        <v>125</v>
      </c>
      <c r="W364">
        <v>127</v>
      </c>
      <c r="X364">
        <v>124</v>
      </c>
      <c r="Y364">
        <v>125</v>
      </c>
      <c r="Z364">
        <v>129</v>
      </c>
      <c r="AA364">
        <v>126</v>
      </c>
      <c r="AB364">
        <v>126</v>
      </c>
      <c r="AC364">
        <v>126</v>
      </c>
      <c r="AD364">
        <v>117</v>
      </c>
      <c r="AE364">
        <v>128</v>
      </c>
      <c r="AF364">
        <v>124</v>
      </c>
      <c r="AG364">
        <v>128</v>
      </c>
      <c r="AH364">
        <v>128</v>
      </c>
      <c r="AI364">
        <v>127</v>
      </c>
      <c r="AJ364">
        <v>126</v>
      </c>
      <c r="AK364">
        <v>129</v>
      </c>
      <c r="AL364">
        <v>122</v>
      </c>
      <c r="AM364">
        <v>127</v>
      </c>
      <c r="AN364">
        <v>120</v>
      </c>
      <c r="AO364">
        <v>125</v>
      </c>
      <c r="AP364">
        <v>119</v>
      </c>
      <c r="AQ364">
        <v>123</v>
      </c>
      <c r="AR364">
        <v>124</v>
      </c>
      <c r="AS364">
        <v>125</v>
      </c>
      <c r="AT364">
        <v>126</v>
      </c>
      <c r="AU364">
        <v>124</v>
      </c>
      <c r="AV364">
        <v>124</v>
      </c>
      <c r="AW364">
        <v>120</v>
      </c>
      <c r="AX364">
        <v>125</v>
      </c>
    </row>
    <row r="365" spans="1:50" x14ac:dyDescent="0.25">
      <c r="A365">
        <v>1</v>
      </c>
      <c r="B365" t="s">
        <v>97</v>
      </c>
      <c r="C365">
        <v>11</v>
      </c>
      <c r="D365" t="s">
        <v>97</v>
      </c>
      <c r="E365">
        <v>1</v>
      </c>
      <c r="F365" t="s">
        <v>98</v>
      </c>
      <c r="G365">
        <v>39</v>
      </c>
      <c r="H365">
        <v>39</v>
      </c>
      <c r="I365">
        <v>39</v>
      </c>
      <c r="J365">
        <v>39</v>
      </c>
      <c r="K365">
        <v>39</v>
      </c>
      <c r="L365">
        <v>41</v>
      </c>
      <c r="M365">
        <v>41</v>
      </c>
      <c r="N365">
        <v>41</v>
      </c>
      <c r="O365">
        <v>41</v>
      </c>
      <c r="P365">
        <v>41</v>
      </c>
      <c r="Q365">
        <v>41</v>
      </c>
      <c r="R365">
        <v>42</v>
      </c>
      <c r="S365">
        <v>42</v>
      </c>
      <c r="T365">
        <v>43</v>
      </c>
      <c r="U365">
        <v>43</v>
      </c>
      <c r="V365">
        <v>44</v>
      </c>
      <c r="W365">
        <v>44</v>
      </c>
      <c r="X365">
        <v>44</v>
      </c>
      <c r="Y365">
        <v>45</v>
      </c>
      <c r="Z365">
        <v>45</v>
      </c>
      <c r="AA365">
        <v>45</v>
      </c>
      <c r="AB365">
        <v>46</v>
      </c>
      <c r="AC365">
        <v>46</v>
      </c>
      <c r="AD365">
        <v>46</v>
      </c>
      <c r="AE365">
        <v>46</v>
      </c>
      <c r="AF365">
        <v>46</v>
      </c>
      <c r="AG365">
        <v>46</v>
      </c>
      <c r="AH365">
        <v>46</v>
      </c>
      <c r="AI365">
        <v>47</v>
      </c>
      <c r="AJ365">
        <v>47</v>
      </c>
      <c r="AK365">
        <v>47</v>
      </c>
      <c r="AL365">
        <v>47</v>
      </c>
      <c r="AM365">
        <v>47</v>
      </c>
      <c r="AN365">
        <v>47</v>
      </c>
      <c r="AO365">
        <v>47</v>
      </c>
      <c r="AP365">
        <v>13</v>
      </c>
      <c r="AQ365">
        <v>13</v>
      </c>
      <c r="AR365">
        <v>13</v>
      </c>
      <c r="AS365">
        <v>13</v>
      </c>
      <c r="AT365">
        <v>41</v>
      </c>
      <c r="AU365">
        <v>41</v>
      </c>
      <c r="AV365">
        <v>41</v>
      </c>
      <c r="AW365">
        <v>41</v>
      </c>
      <c r="AX365">
        <v>42</v>
      </c>
    </row>
    <row r="366" spans="1:50" x14ac:dyDescent="0.25">
      <c r="A366">
        <v>1</v>
      </c>
      <c r="B366" t="s">
        <v>97</v>
      </c>
      <c r="C366">
        <v>11</v>
      </c>
      <c r="D366" t="s">
        <v>97</v>
      </c>
      <c r="E366">
        <v>1</v>
      </c>
      <c r="F366" t="s">
        <v>98</v>
      </c>
      <c r="G366">
        <v>34</v>
      </c>
      <c r="H366">
        <v>34</v>
      </c>
      <c r="I366">
        <v>33</v>
      </c>
      <c r="J366">
        <v>33</v>
      </c>
      <c r="K366">
        <v>33</v>
      </c>
      <c r="L366">
        <v>33</v>
      </c>
      <c r="M366">
        <v>33</v>
      </c>
      <c r="N366">
        <v>33</v>
      </c>
      <c r="O366">
        <v>33</v>
      </c>
      <c r="P366">
        <v>33</v>
      </c>
      <c r="Q366">
        <v>33</v>
      </c>
      <c r="R366">
        <v>33</v>
      </c>
      <c r="S366">
        <v>34</v>
      </c>
      <c r="T366">
        <v>34</v>
      </c>
      <c r="U366">
        <v>34</v>
      </c>
      <c r="V366">
        <v>34</v>
      </c>
      <c r="W366">
        <v>34</v>
      </c>
      <c r="X366">
        <v>34</v>
      </c>
      <c r="Y366">
        <v>34</v>
      </c>
      <c r="Z366">
        <v>34</v>
      </c>
      <c r="AA366">
        <v>34</v>
      </c>
      <c r="AB366">
        <v>34</v>
      </c>
      <c r="AC366">
        <v>34</v>
      </c>
      <c r="AD366">
        <v>34</v>
      </c>
      <c r="AE366">
        <v>34</v>
      </c>
      <c r="AF366">
        <v>34</v>
      </c>
      <c r="AG366">
        <v>34</v>
      </c>
      <c r="AH366">
        <v>34</v>
      </c>
      <c r="AI366">
        <v>34</v>
      </c>
      <c r="AJ366">
        <v>34</v>
      </c>
      <c r="AK366">
        <v>34</v>
      </c>
      <c r="AL366">
        <v>34</v>
      </c>
      <c r="AM366">
        <v>34</v>
      </c>
      <c r="AN366">
        <v>34</v>
      </c>
      <c r="AO366">
        <v>34</v>
      </c>
      <c r="AP366">
        <v>34</v>
      </c>
      <c r="AQ366">
        <v>34</v>
      </c>
      <c r="AR366">
        <v>34</v>
      </c>
      <c r="AS366">
        <v>34</v>
      </c>
      <c r="AT366">
        <v>34</v>
      </c>
      <c r="AU366">
        <v>34</v>
      </c>
      <c r="AV366">
        <v>59</v>
      </c>
      <c r="AW366">
        <v>59</v>
      </c>
      <c r="AX366">
        <v>59</v>
      </c>
    </row>
    <row r="367" spans="1:50" x14ac:dyDescent="0.25">
      <c r="A367">
        <v>1</v>
      </c>
      <c r="B367" t="s">
        <v>97</v>
      </c>
      <c r="C367">
        <v>11</v>
      </c>
      <c r="D367" t="s">
        <v>97</v>
      </c>
      <c r="E367">
        <v>1</v>
      </c>
      <c r="F367" t="s">
        <v>98</v>
      </c>
      <c r="G367">
        <v>53</v>
      </c>
      <c r="H367">
        <v>50</v>
      </c>
      <c r="I367">
        <v>49</v>
      </c>
      <c r="J367">
        <v>55</v>
      </c>
      <c r="K367">
        <v>56</v>
      </c>
      <c r="L367">
        <v>58</v>
      </c>
      <c r="M367">
        <v>57</v>
      </c>
      <c r="N367">
        <v>54</v>
      </c>
      <c r="O367">
        <v>58</v>
      </c>
      <c r="P367">
        <v>56</v>
      </c>
      <c r="Q367">
        <v>56</v>
      </c>
      <c r="R367">
        <v>55</v>
      </c>
      <c r="S367">
        <v>56</v>
      </c>
      <c r="T367">
        <v>58</v>
      </c>
      <c r="U367">
        <v>54</v>
      </c>
      <c r="V367">
        <v>55</v>
      </c>
      <c r="W367">
        <v>80</v>
      </c>
      <c r="X367">
        <v>81</v>
      </c>
      <c r="Y367">
        <v>66</v>
      </c>
      <c r="Z367">
        <v>68</v>
      </c>
      <c r="AA367">
        <v>63</v>
      </c>
      <c r="AB367">
        <v>64</v>
      </c>
      <c r="AC367">
        <v>31</v>
      </c>
      <c r="AD367">
        <v>41</v>
      </c>
      <c r="AE367">
        <v>58</v>
      </c>
      <c r="AF367">
        <v>51</v>
      </c>
      <c r="AG367">
        <v>40</v>
      </c>
      <c r="AH367">
        <v>27</v>
      </c>
      <c r="AI367">
        <v>24</v>
      </c>
      <c r="AJ367">
        <v>25</v>
      </c>
      <c r="AK367">
        <v>25</v>
      </c>
      <c r="AL367">
        <v>24</v>
      </c>
      <c r="AM367">
        <v>22</v>
      </c>
      <c r="AN367">
        <v>23</v>
      </c>
      <c r="AO367">
        <v>23</v>
      </c>
      <c r="AP367">
        <v>21</v>
      </c>
      <c r="AQ367">
        <v>18</v>
      </c>
      <c r="AR367">
        <v>19</v>
      </c>
      <c r="AS367">
        <v>21</v>
      </c>
      <c r="AT367">
        <v>21</v>
      </c>
      <c r="AU367">
        <v>22</v>
      </c>
      <c r="AV367">
        <v>22</v>
      </c>
      <c r="AW367">
        <v>20</v>
      </c>
      <c r="AX367">
        <v>21</v>
      </c>
    </row>
    <row r="368" spans="1:50" x14ac:dyDescent="0.25">
      <c r="A368">
        <v>1</v>
      </c>
      <c r="B368" t="s">
        <v>97</v>
      </c>
      <c r="C368">
        <v>11</v>
      </c>
      <c r="D368" t="s">
        <v>97</v>
      </c>
      <c r="E368">
        <v>1</v>
      </c>
      <c r="F368" t="s">
        <v>98</v>
      </c>
      <c r="G368">
        <v>40</v>
      </c>
      <c r="H368">
        <v>40</v>
      </c>
      <c r="I368">
        <v>42</v>
      </c>
      <c r="J368">
        <v>44</v>
      </c>
      <c r="K368">
        <v>40</v>
      </c>
      <c r="L368">
        <v>40</v>
      </c>
      <c r="M368">
        <v>42</v>
      </c>
      <c r="N368">
        <v>40</v>
      </c>
      <c r="O368">
        <v>40</v>
      </c>
      <c r="P368">
        <v>40</v>
      </c>
      <c r="Q368">
        <v>40</v>
      </c>
      <c r="R368">
        <v>46</v>
      </c>
      <c r="S368">
        <v>46</v>
      </c>
      <c r="T368">
        <v>46</v>
      </c>
      <c r="U368">
        <v>40</v>
      </c>
      <c r="V368">
        <v>31</v>
      </c>
      <c r="W368">
        <v>33</v>
      </c>
      <c r="X368">
        <v>33</v>
      </c>
      <c r="Y368">
        <v>34</v>
      </c>
      <c r="Z368">
        <v>32</v>
      </c>
      <c r="AA368">
        <v>33</v>
      </c>
      <c r="AB368">
        <v>34</v>
      </c>
      <c r="AC368">
        <v>34</v>
      </c>
      <c r="AD368">
        <v>34</v>
      </c>
      <c r="AE368">
        <v>34</v>
      </c>
      <c r="AF368">
        <v>34</v>
      </c>
      <c r="AG368">
        <v>34</v>
      </c>
      <c r="AH368">
        <v>34</v>
      </c>
      <c r="AI368">
        <v>34</v>
      </c>
      <c r="AJ368">
        <v>33</v>
      </c>
      <c r="AK368">
        <v>33</v>
      </c>
      <c r="AL368">
        <v>33</v>
      </c>
      <c r="AM368">
        <v>32</v>
      </c>
      <c r="AN368">
        <v>32</v>
      </c>
      <c r="AO368">
        <v>32</v>
      </c>
      <c r="AP368">
        <v>32</v>
      </c>
      <c r="AQ368">
        <v>26</v>
      </c>
      <c r="AR368">
        <v>25</v>
      </c>
      <c r="AS368">
        <v>26</v>
      </c>
      <c r="AT368">
        <v>25</v>
      </c>
      <c r="AU368">
        <v>25</v>
      </c>
      <c r="AV368">
        <v>25</v>
      </c>
      <c r="AW368">
        <v>25</v>
      </c>
      <c r="AX368">
        <v>25</v>
      </c>
    </row>
    <row r="369" spans="1:50" x14ac:dyDescent="0.25">
      <c r="A369">
        <v>13</v>
      </c>
      <c r="B369" t="s">
        <v>133</v>
      </c>
      <c r="C369">
        <v>12</v>
      </c>
      <c r="D369" t="s">
        <v>133</v>
      </c>
      <c r="E369">
        <v>1</v>
      </c>
      <c r="F369" t="s">
        <v>98</v>
      </c>
      <c r="G369">
        <v>140</v>
      </c>
      <c r="H369">
        <v>140</v>
      </c>
      <c r="I369">
        <v>140</v>
      </c>
      <c r="J369">
        <v>140</v>
      </c>
      <c r="K369">
        <v>140</v>
      </c>
      <c r="L369">
        <v>140</v>
      </c>
      <c r="M369">
        <v>140</v>
      </c>
      <c r="N369">
        <v>140</v>
      </c>
      <c r="O369">
        <v>140</v>
      </c>
      <c r="P369">
        <v>140</v>
      </c>
      <c r="Q369">
        <v>140</v>
      </c>
      <c r="R369">
        <v>140</v>
      </c>
      <c r="S369">
        <v>140</v>
      </c>
      <c r="T369">
        <v>140</v>
      </c>
      <c r="U369">
        <v>140</v>
      </c>
      <c r="V369">
        <v>140</v>
      </c>
      <c r="W369">
        <v>140</v>
      </c>
      <c r="X369">
        <v>140</v>
      </c>
      <c r="Y369">
        <v>140</v>
      </c>
      <c r="Z369">
        <v>140</v>
      </c>
      <c r="AA369">
        <v>140</v>
      </c>
      <c r="AB369">
        <v>140</v>
      </c>
      <c r="AC369">
        <v>140</v>
      </c>
      <c r="AD369">
        <v>140</v>
      </c>
      <c r="AE369">
        <v>140</v>
      </c>
      <c r="AF369">
        <v>140</v>
      </c>
      <c r="AG369">
        <v>140</v>
      </c>
      <c r="AH369">
        <v>140</v>
      </c>
      <c r="AI369">
        <v>139</v>
      </c>
      <c r="AJ369">
        <v>139</v>
      </c>
      <c r="AK369">
        <v>139</v>
      </c>
      <c r="AL369">
        <v>139</v>
      </c>
      <c r="AM369">
        <v>139</v>
      </c>
      <c r="AN369">
        <v>139</v>
      </c>
      <c r="AO369">
        <v>145</v>
      </c>
      <c r="AP369">
        <v>146</v>
      </c>
      <c r="AQ369">
        <v>139</v>
      </c>
      <c r="AR369">
        <v>139</v>
      </c>
      <c r="AS369">
        <v>139</v>
      </c>
      <c r="AT369">
        <v>139</v>
      </c>
      <c r="AU369">
        <v>139</v>
      </c>
      <c r="AV369">
        <v>139</v>
      </c>
      <c r="AW369">
        <v>139</v>
      </c>
      <c r="AX369">
        <v>139</v>
      </c>
    </row>
    <row r="370" spans="1:50" x14ac:dyDescent="0.25">
      <c r="A370">
        <v>4</v>
      </c>
      <c r="B370" t="s">
        <v>691</v>
      </c>
      <c r="C370">
        <v>70</v>
      </c>
      <c r="D370" t="s">
        <v>267</v>
      </c>
      <c r="E370">
        <v>3</v>
      </c>
      <c r="F370" t="s">
        <v>240</v>
      </c>
      <c r="G370">
        <v>32</v>
      </c>
      <c r="H370">
        <v>31</v>
      </c>
      <c r="I370">
        <v>31</v>
      </c>
      <c r="J370">
        <v>32</v>
      </c>
      <c r="K370">
        <v>33</v>
      </c>
      <c r="L370">
        <v>33</v>
      </c>
      <c r="M370">
        <v>33</v>
      </c>
      <c r="N370">
        <v>34</v>
      </c>
      <c r="O370">
        <v>33</v>
      </c>
      <c r="P370">
        <v>34</v>
      </c>
      <c r="Q370">
        <v>34</v>
      </c>
      <c r="R370">
        <v>34</v>
      </c>
      <c r="S370">
        <v>34</v>
      </c>
      <c r="T370">
        <v>33</v>
      </c>
      <c r="U370">
        <v>36</v>
      </c>
      <c r="V370">
        <v>0</v>
      </c>
      <c r="W370">
        <v>32</v>
      </c>
      <c r="X370">
        <v>33</v>
      </c>
      <c r="Y370">
        <v>44</v>
      </c>
      <c r="Z370">
        <v>39</v>
      </c>
      <c r="AA370">
        <v>44</v>
      </c>
      <c r="AB370">
        <v>43</v>
      </c>
      <c r="AC370">
        <v>44</v>
      </c>
      <c r="AD370">
        <v>43</v>
      </c>
      <c r="AE370">
        <v>44</v>
      </c>
      <c r="AF370">
        <v>44</v>
      </c>
      <c r="AG370">
        <v>45</v>
      </c>
      <c r="AH370">
        <v>46</v>
      </c>
      <c r="AI370">
        <v>60</v>
      </c>
      <c r="AJ370">
        <v>54</v>
      </c>
      <c r="AK370">
        <v>60</v>
      </c>
      <c r="AL370">
        <v>53</v>
      </c>
      <c r="AM370">
        <v>53</v>
      </c>
      <c r="AN370">
        <v>50</v>
      </c>
      <c r="AO370">
        <v>63</v>
      </c>
      <c r="AP370">
        <v>67</v>
      </c>
      <c r="AQ370">
        <v>67</v>
      </c>
      <c r="AR370">
        <v>68</v>
      </c>
      <c r="AS370">
        <v>68</v>
      </c>
      <c r="AT370">
        <v>67</v>
      </c>
      <c r="AU370">
        <v>65</v>
      </c>
      <c r="AV370">
        <v>65</v>
      </c>
      <c r="AW370">
        <v>65</v>
      </c>
      <c r="AX370">
        <v>67</v>
      </c>
    </row>
    <row r="371" spans="1:50" x14ac:dyDescent="0.25">
      <c r="A371">
        <v>1</v>
      </c>
      <c r="B371" t="s">
        <v>97</v>
      </c>
      <c r="C371">
        <v>11</v>
      </c>
      <c r="D371" t="s">
        <v>97</v>
      </c>
      <c r="E371">
        <v>1</v>
      </c>
      <c r="F371" t="s">
        <v>98</v>
      </c>
      <c r="G371">
        <v>66</v>
      </c>
      <c r="H371">
        <v>68</v>
      </c>
      <c r="I371">
        <v>69</v>
      </c>
      <c r="J371">
        <v>72</v>
      </c>
      <c r="K371">
        <v>69</v>
      </c>
      <c r="L371">
        <v>71</v>
      </c>
      <c r="M371">
        <v>68</v>
      </c>
      <c r="N371">
        <v>71</v>
      </c>
      <c r="O371">
        <v>68</v>
      </c>
      <c r="P371">
        <v>67</v>
      </c>
      <c r="Q371">
        <v>67</v>
      </c>
      <c r="R371">
        <v>66</v>
      </c>
      <c r="S371">
        <v>64</v>
      </c>
      <c r="T371">
        <v>66</v>
      </c>
      <c r="U371">
        <v>63</v>
      </c>
      <c r="V371">
        <v>64</v>
      </c>
      <c r="W371">
        <v>62</v>
      </c>
      <c r="X371">
        <v>62</v>
      </c>
      <c r="Y371">
        <v>67</v>
      </c>
      <c r="Z371">
        <v>61</v>
      </c>
      <c r="AA371">
        <v>63</v>
      </c>
      <c r="AB371">
        <v>67</v>
      </c>
      <c r="AC371">
        <v>64</v>
      </c>
      <c r="AD371">
        <v>65</v>
      </c>
      <c r="AE371">
        <v>63</v>
      </c>
      <c r="AF371">
        <v>65</v>
      </c>
      <c r="AG371">
        <v>65</v>
      </c>
      <c r="AH371">
        <v>64</v>
      </c>
      <c r="AI371">
        <v>63</v>
      </c>
      <c r="AJ371">
        <v>64</v>
      </c>
      <c r="AK371">
        <v>63</v>
      </c>
      <c r="AL371">
        <v>64</v>
      </c>
      <c r="AM371">
        <v>64</v>
      </c>
      <c r="AN371">
        <v>64</v>
      </c>
      <c r="AO371">
        <v>66</v>
      </c>
      <c r="AP371">
        <v>67</v>
      </c>
      <c r="AQ371">
        <v>68</v>
      </c>
      <c r="AR371">
        <v>63</v>
      </c>
      <c r="AS371">
        <v>67</v>
      </c>
      <c r="AT371">
        <v>68</v>
      </c>
      <c r="AU371">
        <v>63</v>
      </c>
      <c r="AV371">
        <v>66</v>
      </c>
      <c r="AW371">
        <v>67</v>
      </c>
      <c r="AX371">
        <v>65</v>
      </c>
    </row>
    <row r="372" spans="1:50" x14ac:dyDescent="0.25">
      <c r="A372">
        <v>13</v>
      </c>
      <c r="B372" t="s">
        <v>133</v>
      </c>
      <c r="C372">
        <v>12</v>
      </c>
      <c r="D372" t="s">
        <v>133</v>
      </c>
      <c r="E372">
        <v>1</v>
      </c>
      <c r="F372" t="s">
        <v>98</v>
      </c>
      <c r="G372">
        <v>42</v>
      </c>
      <c r="H372">
        <v>42</v>
      </c>
      <c r="I372">
        <v>42</v>
      </c>
      <c r="J372">
        <v>42</v>
      </c>
      <c r="K372">
        <v>42</v>
      </c>
      <c r="L372">
        <v>44</v>
      </c>
      <c r="M372">
        <v>44</v>
      </c>
      <c r="N372">
        <v>45</v>
      </c>
      <c r="O372">
        <v>45</v>
      </c>
      <c r="P372">
        <v>45</v>
      </c>
      <c r="Q372">
        <v>45</v>
      </c>
      <c r="R372">
        <v>44</v>
      </c>
      <c r="S372">
        <v>43</v>
      </c>
      <c r="T372">
        <v>43</v>
      </c>
      <c r="U372">
        <v>43</v>
      </c>
      <c r="V372">
        <v>45</v>
      </c>
      <c r="W372">
        <v>44</v>
      </c>
      <c r="X372">
        <v>44</v>
      </c>
      <c r="Y372">
        <v>44</v>
      </c>
      <c r="Z372">
        <v>44</v>
      </c>
      <c r="AA372">
        <v>42</v>
      </c>
      <c r="AB372">
        <v>44</v>
      </c>
      <c r="AC372">
        <v>43</v>
      </c>
      <c r="AD372">
        <v>45</v>
      </c>
      <c r="AE372">
        <v>45</v>
      </c>
      <c r="AF372">
        <v>294</v>
      </c>
      <c r="AG372">
        <v>41</v>
      </c>
      <c r="AH372">
        <v>300</v>
      </c>
      <c r="AI372">
        <v>308</v>
      </c>
      <c r="AJ372">
        <v>274</v>
      </c>
      <c r="AK372">
        <v>42</v>
      </c>
      <c r="AL372">
        <v>43</v>
      </c>
      <c r="AM372">
        <v>43</v>
      </c>
      <c r="AN372">
        <v>42</v>
      </c>
      <c r="AO372">
        <v>44</v>
      </c>
      <c r="AP372">
        <v>46</v>
      </c>
      <c r="AQ372">
        <v>47</v>
      </c>
      <c r="AR372">
        <v>44</v>
      </c>
      <c r="AS372">
        <v>44</v>
      </c>
      <c r="AT372">
        <v>44</v>
      </c>
      <c r="AU372">
        <v>44</v>
      </c>
      <c r="AV372">
        <v>42</v>
      </c>
      <c r="AW372">
        <v>42</v>
      </c>
      <c r="AX372">
        <v>44</v>
      </c>
    </row>
    <row r="373" spans="1:50" x14ac:dyDescent="0.25">
      <c r="A373">
        <v>5</v>
      </c>
      <c r="B373" t="s">
        <v>386</v>
      </c>
      <c r="C373">
        <v>50</v>
      </c>
      <c r="D373" t="s">
        <v>387</v>
      </c>
      <c r="E373">
        <v>3</v>
      </c>
      <c r="F373" t="s">
        <v>240</v>
      </c>
      <c r="G373">
        <v>79</v>
      </c>
      <c r="H373">
        <v>79</v>
      </c>
      <c r="I373">
        <v>77</v>
      </c>
      <c r="J373">
        <v>77</v>
      </c>
      <c r="K373">
        <v>77</v>
      </c>
      <c r="L373">
        <v>83</v>
      </c>
      <c r="M373">
        <v>85</v>
      </c>
      <c r="N373">
        <v>85</v>
      </c>
      <c r="O373">
        <v>85</v>
      </c>
      <c r="P373">
        <v>83</v>
      </c>
      <c r="Q373">
        <v>86</v>
      </c>
      <c r="R373">
        <v>84</v>
      </c>
      <c r="S373">
        <v>82</v>
      </c>
      <c r="T373">
        <v>84</v>
      </c>
      <c r="U373">
        <v>82</v>
      </c>
      <c r="V373">
        <v>86</v>
      </c>
      <c r="W373">
        <v>80</v>
      </c>
      <c r="X373">
        <v>84</v>
      </c>
      <c r="Y373">
        <v>80</v>
      </c>
      <c r="Z373">
        <v>80</v>
      </c>
      <c r="AA373">
        <v>84</v>
      </c>
      <c r="AB373">
        <v>80</v>
      </c>
      <c r="AC373">
        <v>82</v>
      </c>
      <c r="AD373">
        <v>86</v>
      </c>
      <c r="AE373">
        <v>83</v>
      </c>
      <c r="AF373">
        <v>90</v>
      </c>
      <c r="AG373">
        <v>84</v>
      </c>
      <c r="AH373">
        <v>78</v>
      </c>
      <c r="AI373">
        <v>82</v>
      </c>
      <c r="AJ373">
        <v>82</v>
      </c>
      <c r="AK373">
        <v>84</v>
      </c>
      <c r="AL373">
        <v>76</v>
      </c>
      <c r="AM373">
        <v>79</v>
      </c>
      <c r="AN373">
        <v>81</v>
      </c>
      <c r="AO373">
        <v>81</v>
      </c>
      <c r="AP373">
        <v>77</v>
      </c>
      <c r="AQ373">
        <v>77</v>
      </c>
      <c r="AR373">
        <v>81</v>
      </c>
      <c r="AS373">
        <v>81</v>
      </c>
      <c r="AT373">
        <v>74</v>
      </c>
      <c r="AU373">
        <v>85</v>
      </c>
      <c r="AV373">
        <v>84</v>
      </c>
      <c r="AW373">
        <v>79</v>
      </c>
      <c r="AX373">
        <v>77</v>
      </c>
    </row>
    <row r="374" spans="1:50" x14ac:dyDescent="0.25">
      <c r="A374">
        <v>1</v>
      </c>
      <c r="B374" t="s">
        <v>97</v>
      </c>
      <c r="C374">
        <v>11</v>
      </c>
      <c r="D374" t="s">
        <v>97</v>
      </c>
      <c r="E374">
        <v>1</v>
      </c>
      <c r="F374" t="s">
        <v>98</v>
      </c>
      <c r="G374">
        <v>130</v>
      </c>
      <c r="H374">
        <v>129</v>
      </c>
      <c r="I374">
        <v>130</v>
      </c>
      <c r="J374">
        <v>130</v>
      </c>
      <c r="K374">
        <v>130</v>
      </c>
      <c r="L374">
        <v>131</v>
      </c>
      <c r="M374">
        <v>130</v>
      </c>
      <c r="N374">
        <v>132</v>
      </c>
      <c r="O374">
        <v>133</v>
      </c>
      <c r="P374">
        <v>133</v>
      </c>
      <c r="Q374">
        <v>136</v>
      </c>
      <c r="R374">
        <v>136</v>
      </c>
      <c r="S374">
        <v>140</v>
      </c>
      <c r="T374">
        <v>140</v>
      </c>
      <c r="U374">
        <v>141</v>
      </c>
      <c r="V374">
        <v>139</v>
      </c>
      <c r="W374">
        <v>134</v>
      </c>
      <c r="X374">
        <v>138</v>
      </c>
      <c r="Y374">
        <v>133</v>
      </c>
      <c r="Z374">
        <v>137</v>
      </c>
      <c r="AA374">
        <v>137</v>
      </c>
      <c r="AB374">
        <v>136</v>
      </c>
      <c r="AC374">
        <v>140</v>
      </c>
      <c r="AD374">
        <v>140</v>
      </c>
      <c r="AE374">
        <v>137</v>
      </c>
      <c r="AF374">
        <v>137</v>
      </c>
      <c r="AG374">
        <v>137</v>
      </c>
      <c r="AH374">
        <v>140</v>
      </c>
      <c r="AI374">
        <v>142</v>
      </c>
      <c r="AJ374">
        <v>142</v>
      </c>
      <c r="AK374">
        <v>142</v>
      </c>
      <c r="AL374">
        <v>140</v>
      </c>
      <c r="AM374">
        <v>137</v>
      </c>
      <c r="AN374">
        <v>129</v>
      </c>
      <c r="AO374">
        <v>129</v>
      </c>
      <c r="AP374">
        <v>129</v>
      </c>
      <c r="AQ374">
        <v>129</v>
      </c>
      <c r="AR374">
        <v>129</v>
      </c>
      <c r="AS374">
        <v>129</v>
      </c>
      <c r="AT374">
        <v>129</v>
      </c>
      <c r="AU374">
        <v>127</v>
      </c>
      <c r="AV374">
        <v>128</v>
      </c>
      <c r="AW374">
        <v>129</v>
      </c>
      <c r="AX374">
        <v>126</v>
      </c>
    </row>
    <row r="375" spans="1:50" x14ac:dyDescent="0.25">
      <c r="A375">
        <v>1</v>
      </c>
      <c r="B375" t="s">
        <v>97</v>
      </c>
      <c r="C375">
        <v>11</v>
      </c>
      <c r="D375" t="s">
        <v>97</v>
      </c>
      <c r="E375">
        <v>1</v>
      </c>
      <c r="F375" t="s">
        <v>98</v>
      </c>
      <c r="G375">
        <v>6</v>
      </c>
      <c r="H375">
        <v>6</v>
      </c>
      <c r="I375">
        <v>6</v>
      </c>
      <c r="J375">
        <v>6</v>
      </c>
      <c r="K375">
        <v>6</v>
      </c>
      <c r="L375">
        <v>6</v>
      </c>
      <c r="M375">
        <v>6</v>
      </c>
      <c r="N375">
        <v>6</v>
      </c>
      <c r="O375">
        <v>6</v>
      </c>
      <c r="P375">
        <v>6</v>
      </c>
      <c r="Q375">
        <v>6</v>
      </c>
      <c r="R375">
        <v>6</v>
      </c>
      <c r="S375">
        <v>6</v>
      </c>
      <c r="T375">
        <v>6</v>
      </c>
      <c r="U375">
        <v>6</v>
      </c>
      <c r="V375">
        <v>6</v>
      </c>
      <c r="W375">
        <v>6</v>
      </c>
      <c r="X375">
        <v>6</v>
      </c>
      <c r="Y375">
        <v>7</v>
      </c>
      <c r="Z375">
        <v>7</v>
      </c>
      <c r="AA375">
        <v>7</v>
      </c>
      <c r="AB375">
        <v>7</v>
      </c>
      <c r="AC375">
        <v>7</v>
      </c>
      <c r="AD375">
        <v>6</v>
      </c>
      <c r="AE375">
        <v>6</v>
      </c>
      <c r="AF375">
        <v>6</v>
      </c>
      <c r="AG375">
        <v>6</v>
      </c>
      <c r="AH375">
        <v>6</v>
      </c>
      <c r="AI375">
        <v>6</v>
      </c>
      <c r="AJ375">
        <v>6</v>
      </c>
      <c r="AK375">
        <v>6</v>
      </c>
      <c r="AL375">
        <v>6</v>
      </c>
      <c r="AM375">
        <v>7</v>
      </c>
      <c r="AN375">
        <v>8</v>
      </c>
      <c r="AO375">
        <v>8</v>
      </c>
      <c r="AP375">
        <v>8</v>
      </c>
      <c r="AQ375">
        <v>8</v>
      </c>
      <c r="AR375">
        <v>8</v>
      </c>
      <c r="AS375">
        <v>8</v>
      </c>
      <c r="AT375">
        <v>7</v>
      </c>
      <c r="AU375">
        <v>7</v>
      </c>
      <c r="AV375">
        <v>7</v>
      </c>
      <c r="AW375">
        <v>7</v>
      </c>
      <c r="AX375">
        <v>6</v>
      </c>
    </row>
    <row r="376" spans="1:50" x14ac:dyDescent="0.25">
      <c r="A376">
        <v>7</v>
      </c>
      <c r="B376" t="s">
        <v>575</v>
      </c>
      <c r="C376">
        <v>20</v>
      </c>
      <c r="D376" t="s">
        <v>576</v>
      </c>
      <c r="E376">
        <v>2</v>
      </c>
      <c r="F376" t="s">
        <v>255</v>
      </c>
      <c r="G376">
        <v>3</v>
      </c>
      <c r="H376">
        <v>3</v>
      </c>
      <c r="I376">
        <v>3</v>
      </c>
      <c r="J376">
        <v>3</v>
      </c>
      <c r="K376">
        <v>3</v>
      </c>
      <c r="L376">
        <v>4</v>
      </c>
      <c r="M376">
        <v>3</v>
      </c>
      <c r="N376">
        <v>3</v>
      </c>
      <c r="O376">
        <v>3</v>
      </c>
      <c r="P376">
        <v>4</v>
      </c>
      <c r="Q376">
        <v>4</v>
      </c>
      <c r="R376">
        <v>4</v>
      </c>
      <c r="S376">
        <v>4</v>
      </c>
      <c r="T376">
        <v>3</v>
      </c>
      <c r="U376">
        <v>3</v>
      </c>
      <c r="V376">
        <v>3</v>
      </c>
      <c r="W376">
        <v>3</v>
      </c>
      <c r="X376">
        <v>3</v>
      </c>
      <c r="Y376">
        <v>3</v>
      </c>
      <c r="Z376">
        <v>3</v>
      </c>
      <c r="AA376">
        <v>3</v>
      </c>
      <c r="AB376">
        <v>3</v>
      </c>
      <c r="AC376">
        <v>4</v>
      </c>
      <c r="AD376">
        <v>3</v>
      </c>
      <c r="AE376">
        <v>3</v>
      </c>
      <c r="AF376">
        <v>3</v>
      </c>
      <c r="AG376">
        <v>4</v>
      </c>
      <c r="AH376">
        <v>4</v>
      </c>
      <c r="AI376">
        <v>4</v>
      </c>
      <c r="AJ376">
        <v>5</v>
      </c>
      <c r="AK376">
        <v>3</v>
      </c>
      <c r="AL376">
        <v>3</v>
      </c>
      <c r="AM376">
        <v>3</v>
      </c>
      <c r="AN376">
        <v>3</v>
      </c>
      <c r="AO376">
        <v>3</v>
      </c>
      <c r="AP376">
        <v>3</v>
      </c>
      <c r="AQ376">
        <v>3</v>
      </c>
      <c r="AR376">
        <v>5</v>
      </c>
      <c r="AS376">
        <v>5</v>
      </c>
      <c r="AT376">
        <v>5</v>
      </c>
      <c r="AU376">
        <v>4</v>
      </c>
      <c r="AV376">
        <v>5</v>
      </c>
      <c r="AW376">
        <v>5</v>
      </c>
      <c r="AX376">
        <v>4</v>
      </c>
    </row>
    <row r="377" spans="1:50" x14ac:dyDescent="0.25">
      <c r="A377">
        <v>1</v>
      </c>
      <c r="B377" t="s">
        <v>97</v>
      </c>
      <c r="C377">
        <v>11</v>
      </c>
      <c r="D377" t="s">
        <v>97</v>
      </c>
      <c r="E377">
        <v>1</v>
      </c>
      <c r="F377" t="s">
        <v>98</v>
      </c>
      <c r="G377">
        <v>111</v>
      </c>
      <c r="H377">
        <v>112</v>
      </c>
      <c r="I377">
        <v>112</v>
      </c>
      <c r="J377">
        <v>111</v>
      </c>
      <c r="K377">
        <v>114</v>
      </c>
      <c r="L377">
        <v>114</v>
      </c>
      <c r="M377">
        <v>111</v>
      </c>
      <c r="N377">
        <v>111</v>
      </c>
      <c r="O377">
        <v>111</v>
      </c>
      <c r="P377">
        <v>111</v>
      </c>
      <c r="Q377">
        <v>113</v>
      </c>
      <c r="R377">
        <v>114</v>
      </c>
      <c r="S377">
        <v>111</v>
      </c>
      <c r="T377">
        <v>111</v>
      </c>
      <c r="U377">
        <v>114</v>
      </c>
      <c r="V377">
        <v>115</v>
      </c>
      <c r="W377">
        <v>111</v>
      </c>
      <c r="X377">
        <v>112</v>
      </c>
      <c r="Y377">
        <v>111</v>
      </c>
      <c r="Z377">
        <v>111</v>
      </c>
      <c r="AA377">
        <v>111</v>
      </c>
      <c r="AB377">
        <v>111</v>
      </c>
      <c r="AC377">
        <v>111</v>
      </c>
      <c r="AD377">
        <v>113</v>
      </c>
      <c r="AE377">
        <v>106</v>
      </c>
      <c r="AF377">
        <v>111</v>
      </c>
      <c r="AG377">
        <v>111</v>
      </c>
      <c r="AH377">
        <v>113</v>
      </c>
      <c r="AI377">
        <v>111</v>
      </c>
      <c r="AJ377">
        <v>117</v>
      </c>
      <c r="AK377">
        <v>117</v>
      </c>
      <c r="AL377">
        <v>117</v>
      </c>
      <c r="AM377">
        <v>121</v>
      </c>
      <c r="AN377">
        <v>119</v>
      </c>
      <c r="AO377">
        <v>117</v>
      </c>
      <c r="AP377">
        <v>118</v>
      </c>
      <c r="AQ377">
        <v>117</v>
      </c>
      <c r="AR377">
        <v>117</v>
      </c>
      <c r="AS377">
        <v>118</v>
      </c>
      <c r="AT377">
        <v>117</v>
      </c>
      <c r="AU377">
        <v>117</v>
      </c>
      <c r="AV377">
        <v>117</v>
      </c>
      <c r="AW377">
        <v>116</v>
      </c>
      <c r="AX377">
        <v>113</v>
      </c>
    </row>
    <row r="378" spans="1:50" x14ac:dyDescent="0.25">
      <c r="A378">
        <v>1</v>
      </c>
      <c r="B378" t="s">
        <v>97</v>
      </c>
      <c r="C378">
        <v>11</v>
      </c>
      <c r="D378" t="s">
        <v>97</v>
      </c>
      <c r="E378">
        <v>1</v>
      </c>
      <c r="F378" t="s">
        <v>98</v>
      </c>
      <c r="G378">
        <v>239</v>
      </c>
      <c r="H378">
        <v>239</v>
      </c>
      <c r="I378">
        <v>239</v>
      </c>
      <c r="J378">
        <v>239</v>
      </c>
      <c r="K378">
        <v>239</v>
      </c>
      <c r="L378">
        <v>239</v>
      </c>
      <c r="M378">
        <v>239</v>
      </c>
      <c r="N378">
        <v>239</v>
      </c>
      <c r="O378">
        <v>239</v>
      </c>
      <c r="P378">
        <v>239</v>
      </c>
      <c r="Q378">
        <v>239</v>
      </c>
      <c r="R378">
        <v>239</v>
      </c>
      <c r="S378">
        <v>239</v>
      </c>
      <c r="T378">
        <v>239</v>
      </c>
      <c r="U378">
        <v>239</v>
      </c>
      <c r="V378">
        <v>239</v>
      </c>
      <c r="W378">
        <v>239</v>
      </c>
      <c r="X378">
        <v>239</v>
      </c>
      <c r="Y378">
        <v>239</v>
      </c>
      <c r="Z378">
        <v>239</v>
      </c>
      <c r="AA378">
        <v>239</v>
      </c>
      <c r="AB378">
        <v>239</v>
      </c>
      <c r="AC378">
        <v>239</v>
      </c>
      <c r="AD378">
        <v>239</v>
      </c>
      <c r="AE378">
        <v>239</v>
      </c>
      <c r="AF378">
        <v>239</v>
      </c>
      <c r="AG378">
        <v>239</v>
      </c>
      <c r="AH378">
        <v>239</v>
      </c>
      <c r="AI378">
        <v>239</v>
      </c>
      <c r="AJ378">
        <v>239</v>
      </c>
      <c r="AK378">
        <v>239</v>
      </c>
      <c r="AL378">
        <v>239</v>
      </c>
      <c r="AM378">
        <v>239</v>
      </c>
      <c r="AN378">
        <v>239</v>
      </c>
      <c r="AO378">
        <v>239</v>
      </c>
      <c r="AP378">
        <v>239</v>
      </c>
      <c r="AQ378">
        <v>239</v>
      </c>
      <c r="AR378">
        <v>239</v>
      </c>
      <c r="AS378">
        <v>239</v>
      </c>
      <c r="AT378">
        <v>239</v>
      </c>
      <c r="AU378">
        <v>239</v>
      </c>
      <c r="AV378">
        <v>239</v>
      </c>
      <c r="AW378">
        <v>239</v>
      </c>
      <c r="AX378">
        <v>239</v>
      </c>
    </row>
    <row r="379" spans="1:50" x14ac:dyDescent="0.25">
      <c r="A379">
        <v>1</v>
      </c>
      <c r="B379" t="s">
        <v>97</v>
      </c>
      <c r="C379">
        <v>11</v>
      </c>
      <c r="D379" t="s">
        <v>97</v>
      </c>
      <c r="E379">
        <v>1</v>
      </c>
      <c r="F379" t="s">
        <v>98</v>
      </c>
      <c r="G379">
        <v>132</v>
      </c>
      <c r="H379">
        <v>130</v>
      </c>
      <c r="I379">
        <v>146</v>
      </c>
      <c r="J379">
        <v>140</v>
      </c>
      <c r="K379">
        <v>133</v>
      </c>
      <c r="L379">
        <v>142</v>
      </c>
      <c r="M379">
        <v>143</v>
      </c>
      <c r="N379">
        <v>141</v>
      </c>
      <c r="O379">
        <v>141</v>
      </c>
      <c r="P379">
        <v>142</v>
      </c>
      <c r="Q379">
        <v>136</v>
      </c>
      <c r="R379">
        <v>135</v>
      </c>
      <c r="S379">
        <v>134</v>
      </c>
      <c r="T379">
        <v>136</v>
      </c>
      <c r="U379">
        <v>150</v>
      </c>
      <c r="V379">
        <v>149</v>
      </c>
      <c r="W379">
        <v>149</v>
      </c>
      <c r="X379">
        <v>109</v>
      </c>
      <c r="Y379">
        <v>114</v>
      </c>
      <c r="Z379">
        <v>110</v>
      </c>
      <c r="AA379">
        <v>109</v>
      </c>
      <c r="AB379">
        <v>115</v>
      </c>
      <c r="AC379">
        <v>118</v>
      </c>
      <c r="AD379">
        <v>118</v>
      </c>
      <c r="AE379">
        <v>121</v>
      </c>
      <c r="AF379">
        <v>123</v>
      </c>
      <c r="AG379">
        <v>117</v>
      </c>
      <c r="AH379">
        <v>124</v>
      </c>
      <c r="AI379">
        <v>118</v>
      </c>
      <c r="AJ379">
        <v>123</v>
      </c>
      <c r="AK379">
        <v>119</v>
      </c>
      <c r="AL379">
        <v>119</v>
      </c>
      <c r="AM379">
        <v>117</v>
      </c>
      <c r="AN379">
        <v>115</v>
      </c>
      <c r="AO379">
        <v>116</v>
      </c>
      <c r="AP379">
        <v>115</v>
      </c>
      <c r="AQ379">
        <v>124</v>
      </c>
      <c r="AR379">
        <v>114</v>
      </c>
      <c r="AS379">
        <v>115</v>
      </c>
      <c r="AT379">
        <v>115</v>
      </c>
      <c r="AU379">
        <v>108</v>
      </c>
      <c r="AV379">
        <v>113</v>
      </c>
      <c r="AW379">
        <v>112</v>
      </c>
      <c r="AX379">
        <v>102</v>
      </c>
    </row>
    <row r="380" spans="1:50" x14ac:dyDescent="0.25">
      <c r="A380">
        <v>1</v>
      </c>
      <c r="B380" t="s">
        <v>97</v>
      </c>
      <c r="C380">
        <v>11</v>
      </c>
      <c r="D380" t="s">
        <v>97</v>
      </c>
      <c r="E380">
        <v>1</v>
      </c>
      <c r="F380" t="s">
        <v>98</v>
      </c>
      <c r="G380">
        <v>35</v>
      </c>
      <c r="H380">
        <v>29</v>
      </c>
      <c r="I380">
        <v>30</v>
      </c>
      <c r="J380">
        <v>31</v>
      </c>
      <c r="K380">
        <v>34</v>
      </c>
      <c r="L380">
        <v>31</v>
      </c>
      <c r="M380">
        <v>33</v>
      </c>
      <c r="N380">
        <v>32</v>
      </c>
      <c r="O380">
        <v>33</v>
      </c>
      <c r="P380">
        <v>32</v>
      </c>
      <c r="Q380">
        <v>32</v>
      </c>
      <c r="R380">
        <v>32</v>
      </c>
      <c r="S380">
        <v>34</v>
      </c>
      <c r="T380">
        <v>35</v>
      </c>
      <c r="U380">
        <v>35</v>
      </c>
      <c r="V380">
        <v>34</v>
      </c>
      <c r="W380">
        <v>35</v>
      </c>
      <c r="X380">
        <v>31</v>
      </c>
      <c r="Y380">
        <v>34</v>
      </c>
      <c r="Z380">
        <v>24</v>
      </c>
      <c r="AA380">
        <v>24</v>
      </c>
      <c r="AB380">
        <v>24</v>
      </c>
      <c r="AC380">
        <v>24</v>
      </c>
      <c r="AD380">
        <v>23</v>
      </c>
      <c r="AE380">
        <v>21</v>
      </c>
      <c r="AF380">
        <v>15</v>
      </c>
      <c r="AG380">
        <v>11</v>
      </c>
      <c r="AH380">
        <v>14</v>
      </c>
      <c r="AI380">
        <v>14</v>
      </c>
      <c r="AJ380">
        <v>14</v>
      </c>
      <c r="AK380">
        <v>14</v>
      </c>
      <c r="AL380">
        <v>14</v>
      </c>
      <c r="AM380">
        <v>14</v>
      </c>
      <c r="AN380">
        <v>14</v>
      </c>
      <c r="AO380">
        <v>14</v>
      </c>
      <c r="AP380">
        <v>14</v>
      </c>
      <c r="AQ380">
        <v>14</v>
      </c>
      <c r="AR380">
        <v>14</v>
      </c>
      <c r="AS380">
        <v>14</v>
      </c>
      <c r="AT380">
        <v>14</v>
      </c>
      <c r="AU380">
        <v>14</v>
      </c>
      <c r="AV380">
        <v>14</v>
      </c>
      <c r="AW380">
        <v>14</v>
      </c>
      <c r="AX380">
        <v>14</v>
      </c>
    </row>
    <row r="381" spans="1:50" x14ac:dyDescent="0.25">
      <c r="A381">
        <v>1</v>
      </c>
      <c r="B381" t="s">
        <v>97</v>
      </c>
      <c r="C381">
        <v>11</v>
      </c>
      <c r="D381" t="s">
        <v>97</v>
      </c>
      <c r="E381">
        <v>1</v>
      </c>
      <c r="F381" t="s">
        <v>98</v>
      </c>
      <c r="G381">
        <v>26</v>
      </c>
      <c r="H381">
        <v>26</v>
      </c>
      <c r="I381">
        <v>26</v>
      </c>
      <c r="J381">
        <v>26</v>
      </c>
      <c r="K381">
        <v>26</v>
      </c>
      <c r="L381">
        <v>26</v>
      </c>
      <c r="M381">
        <v>26</v>
      </c>
      <c r="N381">
        <v>26</v>
      </c>
      <c r="O381">
        <v>21</v>
      </c>
      <c r="P381">
        <v>27</v>
      </c>
      <c r="Q381">
        <v>23</v>
      </c>
      <c r="R381">
        <v>22</v>
      </c>
      <c r="S381">
        <v>22</v>
      </c>
      <c r="T381">
        <v>26</v>
      </c>
      <c r="U381">
        <v>27</v>
      </c>
      <c r="V381">
        <v>26</v>
      </c>
      <c r="W381">
        <v>26</v>
      </c>
      <c r="X381">
        <v>26</v>
      </c>
      <c r="Y381">
        <v>27</v>
      </c>
      <c r="Z381">
        <v>27</v>
      </c>
      <c r="AA381">
        <v>22</v>
      </c>
      <c r="AB381">
        <v>22</v>
      </c>
      <c r="AC381">
        <v>22</v>
      </c>
      <c r="AD381">
        <v>22</v>
      </c>
      <c r="AE381">
        <v>22</v>
      </c>
      <c r="AF381">
        <v>22</v>
      </c>
      <c r="AG381">
        <v>22</v>
      </c>
      <c r="AH381">
        <v>22</v>
      </c>
      <c r="AI381">
        <v>22</v>
      </c>
      <c r="AJ381">
        <v>22</v>
      </c>
      <c r="AK381">
        <v>22</v>
      </c>
      <c r="AL381">
        <v>22</v>
      </c>
      <c r="AM381">
        <v>23</v>
      </c>
      <c r="AN381">
        <v>22</v>
      </c>
      <c r="AO381">
        <v>18</v>
      </c>
      <c r="AP381">
        <v>24</v>
      </c>
      <c r="AQ381">
        <v>23</v>
      </c>
      <c r="AR381">
        <v>24</v>
      </c>
      <c r="AS381">
        <v>23</v>
      </c>
      <c r="AT381">
        <v>23</v>
      </c>
      <c r="AU381">
        <v>22</v>
      </c>
      <c r="AV381">
        <v>22</v>
      </c>
      <c r="AW381">
        <v>22</v>
      </c>
      <c r="AX381">
        <v>22</v>
      </c>
    </row>
    <row r="382" spans="1:50" x14ac:dyDescent="0.25">
      <c r="A382">
        <v>1</v>
      </c>
      <c r="B382" t="s">
        <v>97</v>
      </c>
      <c r="C382">
        <v>11</v>
      </c>
      <c r="D382" t="s">
        <v>97</v>
      </c>
      <c r="E382">
        <v>1</v>
      </c>
      <c r="F382" t="s">
        <v>98</v>
      </c>
      <c r="G382">
        <v>57</v>
      </c>
      <c r="H382">
        <v>56</v>
      </c>
      <c r="I382">
        <v>56</v>
      </c>
      <c r="J382">
        <v>54</v>
      </c>
      <c r="K382">
        <v>53</v>
      </c>
      <c r="L382">
        <v>54</v>
      </c>
      <c r="M382">
        <v>54</v>
      </c>
      <c r="N382">
        <v>58</v>
      </c>
      <c r="O382">
        <v>58</v>
      </c>
      <c r="P382">
        <v>64</v>
      </c>
      <c r="Q382">
        <v>64</v>
      </c>
      <c r="R382">
        <v>64</v>
      </c>
      <c r="S382">
        <v>65</v>
      </c>
      <c r="T382">
        <v>52</v>
      </c>
      <c r="U382">
        <v>62</v>
      </c>
      <c r="V382">
        <v>64</v>
      </c>
      <c r="W382">
        <v>55</v>
      </c>
      <c r="X382">
        <v>54</v>
      </c>
      <c r="Y382">
        <v>50</v>
      </c>
      <c r="Z382">
        <v>52</v>
      </c>
      <c r="AA382">
        <v>62</v>
      </c>
      <c r="AB382">
        <v>58</v>
      </c>
      <c r="AC382">
        <v>57</v>
      </c>
      <c r="AD382">
        <v>65</v>
      </c>
      <c r="AE382">
        <v>64</v>
      </c>
      <c r="AF382">
        <v>60</v>
      </c>
      <c r="AG382">
        <v>55</v>
      </c>
      <c r="AH382">
        <v>61</v>
      </c>
      <c r="AI382">
        <v>53</v>
      </c>
      <c r="AJ382">
        <v>56</v>
      </c>
      <c r="AK382">
        <v>54</v>
      </c>
      <c r="AL382">
        <v>54</v>
      </c>
      <c r="AM382">
        <v>57</v>
      </c>
      <c r="AN382">
        <v>59</v>
      </c>
      <c r="AO382">
        <v>57</v>
      </c>
      <c r="AP382">
        <v>49</v>
      </c>
      <c r="AQ382">
        <v>60</v>
      </c>
      <c r="AR382">
        <v>60</v>
      </c>
      <c r="AS382">
        <v>60</v>
      </c>
      <c r="AT382">
        <v>49</v>
      </c>
      <c r="AU382">
        <v>53</v>
      </c>
      <c r="AV382">
        <v>55</v>
      </c>
      <c r="AW382">
        <v>53</v>
      </c>
      <c r="AX382">
        <v>55</v>
      </c>
    </row>
    <row r="383" spans="1:50" x14ac:dyDescent="0.25">
      <c r="A383">
        <v>1</v>
      </c>
      <c r="B383" t="s">
        <v>97</v>
      </c>
      <c r="C383">
        <v>11</v>
      </c>
      <c r="D383" t="s">
        <v>97</v>
      </c>
      <c r="E383">
        <v>1</v>
      </c>
      <c r="F383" t="s">
        <v>98</v>
      </c>
      <c r="G383">
        <v>13</v>
      </c>
      <c r="H383">
        <v>14</v>
      </c>
      <c r="I383">
        <v>12</v>
      </c>
      <c r="J383">
        <v>11</v>
      </c>
      <c r="K383">
        <v>14</v>
      </c>
      <c r="L383">
        <v>14</v>
      </c>
      <c r="M383">
        <v>14</v>
      </c>
      <c r="N383">
        <v>12</v>
      </c>
      <c r="O383">
        <v>12</v>
      </c>
      <c r="P383">
        <v>12</v>
      </c>
      <c r="Q383">
        <v>13</v>
      </c>
      <c r="R383">
        <v>13</v>
      </c>
      <c r="S383">
        <v>12</v>
      </c>
      <c r="T383">
        <v>14</v>
      </c>
      <c r="U383">
        <v>13</v>
      </c>
      <c r="V383">
        <v>12</v>
      </c>
      <c r="W383">
        <v>15</v>
      </c>
      <c r="X383">
        <v>12</v>
      </c>
      <c r="Y383">
        <v>14</v>
      </c>
      <c r="Z383">
        <v>17</v>
      </c>
      <c r="AA383">
        <v>15</v>
      </c>
      <c r="AB383">
        <v>14</v>
      </c>
      <c r="AC383">
        <v>13</v>
      </c>
      <c r="AD383">
        <v>14</v>
      </c>
      <c r="AE383">
        <v>13</v>
      </c>
      <c r="AF383">
        <v>12</v>
      </c>
      <c r="AG383">
        <v>14</v>
      </c>
      <c r="AH383">
        <v>16</v>
      </c>
      <c r="AI383">
        <v>15</v>
      </c>
      <c r="AJ383">
        <v>14</v>
      </c>
      <c r="AK383">
        <v>14</v>
      </c>
      <c r="AL383">
        <v>12</v>
      </c>
      <c r="AM383">
        <v>1</v>
      </c>
      <c r="AN383">
        <v>1</v>
      </c>
      <c r="AO383">
        <v>1</v>
      </c>
      <c r="AP383">
        <v>1</v>
      </c>
      <c r="AQ383">
        <v>3</v>
      </c>
      <c r="AR383">
        <v>3</v>
      </c>
      <c r="AS383">
        <v>3</v>
      </c>
      <c r="AT383">
        <v>3</v>
      </c>
      <c r="AU383">
        <v>3</v>
      </c>
      <c r="AV383">
        <v>3</v>
      </c>
      <c r="AW383">
        <v>3</v>
      </c>
      <c r="AX383">
        <v>3</v>
      </c>
    </row>
    <row r="384" spans="1:50" x14ac:dyDescent="0.25">
      <c r="A384">
        <v>1</v>
      </c>
      <c r="B384" t="s">
        <v>97</v>
      </c>
      <c r="C384">
        <v>11</v>
      </c>
      <c r="D384" t="s">
        <v>97</v>
      </c>
      <c r="E384">
        <v>1</v>
      </c>
      <c r="F384" t="s">
        <v>98</v>
      </c>
      <c r="G384">
        <v>43</v>
      </c>
      <c r="H384">
        <v>43</v>
      </c>
      <c r="I384">
        <v>38</v>
      </c>
      <c r="J384">
        <v>43</v>
      </c>
      <c r="K384">
        <v>38</v>
      </c>
      <c r="L384">
        <v>38</v>
      </c>
      <c r="M384">
        <v>43</v>
      </c>
      <c r="N384">
        <v>43</v>
      </c>
      <c r="O384">
        <v>43</v>
      </c>
      <c r="P384">
        <v>43</v>
      </c>
      <c r="Q384">
        <v>43</v>
      </c>
      <c r="R384">
        <v>43</v>
      </c>
      <c r="S384">
        <v>43</v>
      </c>
      <c r="T384">
        <v>43</v>
      </c>
      <c r="U384">
        <v>41</v>
      </c>
      <c r="V384">
        <v>41</v>
      </c>
      <c r="W384">
        <v>41</v>
      </c>
      <c r="X384">
        <v>41</v>
      </c>
      <c r="Y384">
        <v>36</v>
      </c>
      <c r="Z384">
        <v>36</v>
      </c>
      <c r="AA384">
        <v>41</v>
      </c>
      <c r="AB384">
        <v>41</v>
      </c>
      <c r="AC384">
        <v>41</v>
      </c>
      <c r="AD384">
        <v>41</v>
      </c>
      <c r="AE384">
        <v>41</v>
      </c>
      <c r="AF384">
        <v>41</v>
      </c>
      <c r="AG384">
        <v>41</v>
      </c>
      <c r="AH384">
        <v>36</v>
      </c>
      <c r="AI384">
        <v>41</v>
      </c>
      <c r="AJ384">
        <v>41</v>
      </c>
      <c r="AK384">
        <v>41</v>
      </c>
      <c r="AL384">
        <v>41</v>
      </c>
      <c r="AM384">
        <v>41</v>
      </c>
      <c r="AN384">
        <v>39</v>
      </c>
      <c r="AO384">
        <v>39</v>
      </c>
      <c r="AP384">
        <v>39</v>
      </c>
      <c r="AQ384">
        <v>28</v>
      </c>
      <c r="AR384">
        <v>33</v>
      </c>
      <c r="AS384">
        <v>28</v>
      </c>
      <c r="AT384">
        <v>28</v>
      </c>
      <c r="AU384">
        <v>28</v>
      </c>
      <c r="AV384">
        <v>28</v>
      </c>
      <c r="AW384">
        <v>28</v>
      </c>
      <c r="AX384">
        <v>28</v>
      </c>
    </row>
    <row r="385" spans="1:50" x14ac:dyDescent="0.25">
      <c r="A385">
        <v>1</v>
      </c>
      <c r="B385" t="s">
        <v>97</v>
      </c>
      <c r="C385">
        <v>11</v>
      </c>
      <c r="D385" t="s">
        <v>97</v>
      </c>
      <c r="E385">
        <v>1</v>
      </c>
      <c r="F385" t="s">
        <v>98</v>
      </c>
      <c r="G385">
        <v>47</v>
      </c>
      <c r="H385">
        <v>47</v>
      </c>
      <c r="I385">
        <v>47</v>
      </c>
      <c r="J385">
        <v>47</v>
      </c>
      <c r="K385">
        <v>47</v>
      </c>
      <c r="L385">
        <v>47</v>
      </c>
      <c r="M385">
        <v>47</v>
      </c>
      <c r="N385">
        <v>47</v>
      </c>
      <c r="O385">
        <v>47</v>
      </c>
      <c r="P385">
        <v>47</v>
      </c>
      <c r="Q385">
        <v>47</v>
      </c>
      <c r="R385">
        <v>47</v>
      </c>
      <c r="S385">
        <v>47</v>
      </c>
      <c r="T385">
        <v>47</v>
      </c>
      <c r="U385">
        <v>47</v>
      </c>
      <c r="V385">
        <v>48</v>
      </c>
      <c r="W385">
        <v>48</v>
      </c>
      <c r="X385">
        <v>48</v>
      </c>
      <c r="Y385">
        <v>48</v>
      </c>
      <c r="Z385">
        <v>49</v>
      </c>
      <c r="AA385">
        <v>49</v>
      </c>
      <c r="AB385">
        <v>49</v>
      </c>
      <c r="AC385">
        <v>49</v>
      </c>
      <c r="AD385">
        <v>49</v>
      </c>
      <c r="AE385">
        <v>49</v>
      </c>
      <c r="AF385">
        <v>49</v>
      </c>
      <c r="AG385">
        <v>49</v>
      </c>
      <c r="AH385">
        <v>49</v>
      </c>
      <c r="AI385">
        <v>49</v>
      </c>
      <c r="AJ385">
        <v>49</v>
      </c>
      <c r="AK385">
        <v>49</v>
      </c>
      <c r="AL385">
        <v>49</v>
      </c>
      <c r="AM385">
        <v>47</v>
      </c>
      <c r="AN385">
        <v>47</v>
      </c>
      <c r="AO385">
        <v>47</v>
      </c>
      <c r="AP385">
        <v>47</v>
      </c>
      <c r="AQ385">
        <v>47</v>
      </c>
      <c r="AR385">
        <v>47</v>
      </c>
      <c r="AS385">
        <v>47</v>
      </c>
      <c r="AT385">
        <v>47</v>
      </c>
      <c r="AU385">
        <v>47</v>
      </c>
      <c r="AV385">
        <v>47</v>
      </c>
      <c r="AW385">
        <v>47</v>
      </c>
      <c r="AX385">
        <v>47</v>
      </c>
    </row>
    <row r="386" spans="1:50" x14ac:dyDescent="0.25">
      <c r="A386">
        <v>1</v>
      </c>
      <c r="B386" t="s">
        <v>97</v>
      </c>
      <c r="C386">
        <v>11</v>
      </c>
      <c r="D386" t="s">
        <v>97</v>
      </c>
      <c r="E386">
        <v>1</v>
      </c>
      <c r="F386" t="s">
        <v>98</v>
      </c>
      <c r="G386">
        <v>22</v>
      </c>
      <c r="H386">
        <v>22</v>
      </c>
      <c r="I386">
        <v>23</v>
      </c>
      <c r="J386">
        <v>23</v>
      </c>
      <c r="K386">
        <v>15</v>
      </c>
      <c r="L386">
        <v>17</v>
      </c>
      <c r="M386">
        <v>14</v>
      </c>
      <c r="N386">
        <v>15</v>
      </c>
      <c r="O386">
        <v>16</v>
      </c>
      <c r="P386">
        <v>16</v>
      </c>
      <c r="Q386">
        <v>18</v>
      </c>
      <c r="R386">
        <v>18</v>
      </c>
      <c r="S386">
        <v>16</v>
      </c>
      <c r="T386">
        <v>14</v>
      </c>
      <c r="U386">
        <v>16</v>
      </c>
      <c r="V386">
        <v>16</v>
      </c>
      <c r="W386">
        <v>18</v>
      </c>
      <c r="X386">
        <v>17</v>
      </c>
      <c r="Y386">
        <v>16</v>
      </c>
      <c r="Z386">
        <v>19</v>
      </c>
      <c r="AA386">
        <v>14</v>
      </c>
      <c r="AB386">
        <v>13</v>
      </c>
      <c r="AC386">
        <v>15</v>
      </c>
      <c r="AD386">
        <v>14</v>
      </c>
      <c r="AE386">
        <v>15</v>
      </c>
      <c r="AF386">
        <v>13</v>
      </c>
      <c r="AG386">
        <v>14</v>
      </c>
      <c r="AH386">
        <v>15</v>
      </c>
      <c r="AI386">
        <v>14</v>
      </c>
      <c r="AJ386">
        <v>16</v>
      </c>
      <c r="AK386">
        <v>16</v>
      </c>
      <c r="AL386">
        <v>13</v>
      </c>
      <c r="AM386">
        <v>13</v>
      </c>
      <c r="AN386">
        <v>12</v>
      </c>
      <c r="AO386">
        <v>13</v>
      </c>
      <c r="AP386">
        <v>12</v>
      </c>
      <c r="AQ386">
        <v>12</v>
      </c>
      <c r="AR386">
        <v>13</v>
      </c>
      <c r="AS386">
        <v>13</v>
      </c>
      <c r="AT386">
        <v>17</v>
      </c>
      <c r="AU386">
        <v>16</v>
      </c>
      <c r="AV386">
        <v>16</v>
      </c>
      <c r="AW386">
        <v>14</v>
      </c>
      <c r="AX386">
        <v>16</v>
      </c>
    </row>
    <row r="387" spans="1:50" x14ac:dyDescent="0.25">
      <c r="A387">
        <v>1</v>
      </c>
      <c r="B387" t="s">
        <v>97</v>
      </c>
      <c r="C387">
        <v>11</v>
      </c>
      <c r="D387" t="s">
        <v>97</v>
      </c>
      <c r="E387">
        <v>1</v>
      </c>
      <c r="F387" t="s">
        <v>98</v>
      </c>
      <c r="G387">
        <v>9</v>
      </c>
      <c r="H387">
        <v>9</v>
      </c>
      <c r="I387">
        <v>9</v>
      </c>
      <c r="J387">
        <v>9</v>
      </c>
      <c r="K387">
        <v>9</v>
      </c>
      <c r="L387">
        <v>9</v>
      </c>
      <c r="M387">
        <v>9</v>
      </c>
      <c r="N387">
        <v>9</v>
      </c>
      <c r="O387">
        <v>9</v>
      </c>
      <c r="P387">
        <v>9</v>
      </c>
      <c r="Q387">
        <v>9</v>
      </c>
      <c r="R387">
        <v>9</v>
      </c>
      <c r="S387">
        <v>9</v>
      </c>
      <c r="T387">
        <v>9</v>
      </c>
      <c r="U387">
        <v>9</v>
      </c>
      <c r="V387">
        <v>9</v>
      </c>
      <c r="W387">
        <v>9</v>
      </c>
      <c r="X387">
        <v>9</v>
      </c>
      <c r="Y387">
        <v>9</v>
      </c>
      <c r="Z387">
        <v>9</v>
      </c>
      <c r="AA387">
        <v>9</v>
      </c>
      <c r="AB387">
        <v>9</v>
      </c>
      <c r="AC387">
        <v>9</v>
      </c>
      <c r="AD387">
        <v>9</v>
      </c>
      <c r="AE387">
        <v>9</v>
      </c>
      <c r="AF387">
        <v>9</v>
      </c>
      <c r="AG387">
        <v>9</v>
      </c>
      <c r="AH387">
        <v>9</v>
      </c>
      <c r="AI387">
        <v>9</v>
      </c>
      <c r="AJ387">
        <v>9</v>
      </c>
      <c r="AK387">
        <v>9</v>
      </c>
      <c r="AL387">
        <v>9</v>
      </c>
      <c r="AM387">
        <v>9</v>
      </c>
      <c r="AN387">
        <v>9</v>
      </c>
      <c r="AO387">
        <v>9</v>
      </c>
      <c r="AP387">
        <v>9</v>
      </c>
      <c r="AQ387">
        <v>9</v>
      </c>
      <c r="AR387">
        <v>9</v>
      </c>
      <c r="AS387">
        <v>9</v>
      </c>
      <c r="AT387">
        <v>9</v>
      </c>
      <c r="AU387">
        <v>9</v>
      </c>
      <c r="AV387">
        <v>9</v>
      </c>
      <c r="AW387">
        <v>9</v>
      </c>
      <c r="AX387">
        <v>9</v>
      </c>
    </row>
    <row r="388" spans="1:50" x14ac:dyDescent="0.25">
      <c r="A388">
        <v>1</v>
      </c>
      <c r="B388" t="s">
        <v>97</v>
      </c>
      <c r="C388">
        <v>11</v>
      </c>
      <c r="D388" t="s">
        <v>97</v>
      </c>
      <c r="E388">
        <v>1</v>
      </c>
      <c r="F388" t="s">
        <v>98</v>
      </c>
      <c r="G388">
        <v>21</v>
      </c>
      <c r="H388">
        <v>21</v>
      </c>
      <c r="I388">
        <v>21</v>
      </c>
      <c r="J388">
        <v>23</v>
      </c>
      <c r="K388">
        <v>23</v>
      </c>
      <c r="L388">
        <v>23</v>
      </c>
      <c r="M388">
        <v>23</v>
      </c>
      <c r="N388">
        <v>23</v>
      </c>
      <c r="O388">
        <v>23</v>
      </c>
      <c r="P388">
        <v>23</v>
      </c>
      <c r="Q388">
        <v>23</v>
      </c>
      <c r="R388">
        <v>23</v>
      </c>
      <c r="S388">
        <v>24</v>
      </c>
      <c r="T388">
        <v>24</v>
      </c>
      <c r="U388">
        <v>24</v>
      </c>
      <c r="V388">
        <v>24</v>
      </c>
      <c r="W388">
        <v>24</v>
      </c>
      <c r="X388">
        <v>24</v>
      </c>
      <c r="Y388">
        <v>24</v>
      </c>
      <c r="Z388">
        <v>24</v>
      </c>
      <c r="AA388">
        <v>24</v>
      </c>
      <c r="AB388">
        <v>24</v>
      </c>
      <c r="AC388">
        <v>24</v>
      </c>
      <c r="AD388">
        <v>24</v>
      </c>
      <c r="AE388">
        <v>24</v>
      </c>
      <c r="AF388">
        <v>24</v>
      </c>
      <c r="AG388">
        <v>24</v>
      </c>
      <c r="AH388">
        <v>25</v>
      </c>
      <c r="AI388">
        <v>25</v>
      </c>
      <c r="AJ388">
        <v>25</v>
      </c>
      <c r="AK388">
        <v>25</v>
      </c>
      <c r="AL388">
        <v>25</v>
      </c>
      <c r="AM388">
        <v>25</v>
      </c>
      <c r="AN388">
        <v>25</v>
      </c>
      <c r="AO388">
        <v>25</v>
      </c>
      <c r="AP388">
        <v>25</v>
      </c>
      <c r="AQ388">
        <v>25</v>
      </c>
      <c r="AR388">
        <v>25</v>
      </c>
      <c r="AS388">
        <v>25</v>
      </c>
      <c r="AT388">
        <v>25</v>
      </c>
      <c r="AU388">
        <v>25</v>
      </c>
      <c r="AV388">
        <v>25</v>
      </c>
      <c r="AW388">
        <v>25</v>
      </c>
      <c r="AX388">
        <v>25</v>
      </c>
    </row>
    <row r="389" spans="1:50" x14ac:dyDescent="0.25">
      <c r="A389">
        <v>1</v>
      </c>
      <c r="B389" t="s">
        <v>97</v>
      </c>
      <c r="C389">
        <v>11</v>
      </c>
      <c r="D389" t="s">
        <v>97</v>
      </c>
      <c r="E389">
        <v>1</v>
      </c>
      <c r="F389" t="s">
        <v>98</v>
      </c>
      <c r="G389">
        <v>153</v>
      </c>
      <c r="H389">
        <v>153</v>
      </c>
      <c r="I389">
        <v>153</v>
      </c>
      <c r="J389">
        <v>153</v>
      </c>
      <c r="K389">
        <v>153</v>
      </c>
      <c r="L389">
        <v>153</v>
      </c>
      <c r="M389">
        <v>153</v>
      </c>
      <c r="N389">
        <v>153</v>
      </c>
      <c r="O389">
        <v>153</v>
      </c>
      <c r="P389">
        <v>153</v>
      </c>
      <c r="Q389">
        <v>153</v>
      </c>
      <c r="R389">
        <v>153</v>
      </c>
      <c r="S389">
        <v>153</v>
      </c>
      <c r="T389">
        <v>153</v>
      </c>
      <c r="U389">
        <v>153</v>
      </c>
      <c r="V389">
        <v>153</v>
      </c>
      <c r="W389">
        <v>153</v>
      </c>
      <c r="X389">
        <v>153</v>
      </c>
      <c r="Y389">
        <v>153</v>
      </c>
      <c r="Z389">
        <v>153</v>
      </c>
      <c r="AA389">
        <v>153</v>
      </c>
      <c r="AB389">
        <v>153</v>
      </c>
      <c r="AC389">
        <v>153</v>
      </c>
      <c r="AD389">
        <v>153</v>
      </c>
      <c r="AE389">
        <v>153</v>
      </c>
      <c r="AF389">
        <v>153</v>
      </c>
      <c r="AG389">
        <v>153</v>
      </c>
      <c r="AH389">
        <v>153</v>
      </c>
      <c r="AI389">
        <v>153</v>
      </c>
      <c r="AJ389">
        <v>153</v>
      </c>
      <c r="AK389">
        <v>153</v>
      </c>
      <c r="AL389">
        <v>153</v>
      </c>
      <c r="AM389">
        <v>153</v>
      </c>
      <c r="AN389">
        <v>153</v>
      </c>
      <c r="AO389">
        <v>153</v>
      </c>
      <c r="AP389">
        <v>153</v>
      </c>
      <c r="AQ389">
        <v>145</v>
      </c>
      <c r="AR389">
        <v>144</v>
      </c>
      <c r="AS389">
        <v>142</v>
      </c>
      <c r="AT389">
        <v>141</v>
      </c>
      <c r="AU389">
        <v>141</v>
      </c>
      <c r="AV389">
        <v>141</v>
      </c>
      <c r="AW389">
        <v>141</v>
      </c>
      <c r="AX389">
        <v>141</v>
      </c>
    </row>
    <row r="390" spans="1:50" x14ac:dyDescent="0.25">
      <c r="A390">
        <v>13</v>
      </c>
      <c r="B390" t="s">
        <v>133</v>
      </c>
      <c r="C390">
        <v>12</v>
      </c>
      <c r="D390" t="s">
        <v>133</v>
      </c>
      <c r="E390">
        <v>1</v>
      </c>
      <c r="F390" t="s">
        <v>98</v>
      </c>
      <c r="G390">
        <v>12</v>
      </c>
      <c r="H390">
        <v>12</v>
      </c>
      <c r="I390">
        <v>12</v>
      </c>
      <c r="J390">
        <v>12</v>
      </c>
      <c r="K390">
        <v>12</v>
      </c>
      <c r="L390">
        <v>12</v>
      </c>
      <c r="M390">
        <v>12</v>
      </c>
      <c r="N390">
        <v>12</v>
      </c>
      <c r="O390">
        <v>12</v>
      </c>
      <c r="P390">
        <v>12</v>
      </c>
      <c r="Q390">
        <v>12</v>
      </c>
      <c r="R390">
        <v>12</v>
      </c>
      <c r="S390">
        <v>12</v>
      </c>
      <c r="T390">
        <v>12</v>
      </c>
      <c r="U390">
        <v>12</v>
      </c>
      <c r="V390">
        <v>12</v>
      </c>
      <c r="W390">
        <v>12</v>
      </c>
      <c r="X390">
        <v>12</v>
      </c>
      <c r="Y390">
        <v>12</v>
      </c>
      <c r="Z390">
        <v>12</v>
      </c>
      <c r="AA390">
        <v>12</v>
      </c>
      <c r="AB390">
        <v>12</v>
      </c>
      <c r="AC390">
        <v>12</v>
      </c>
      <c r="AD390">
        <v>12</v>
      </c>
      <c r="AE390">
        <v>12</v>
      </c>
      <c r="AF390">
        <v>12</v>
      </c>
      <c r="AG390">
        <v>12</v>
      </c>
      <c r="AH390">
        <v>12</v>
      </c>
      <c r="AI390">
        <v>12</v>
      </c>
      <c r="AJ390">
        <v>12</v>
      </c>
      <c r="AK390">
        <v>12</v>
      </c>
      <c r="AL390">
        <v>12</v>
      </c>
      <c r="AM390">
        <v>12</v>
      </c>
      <c r="AN390">
        <v>12</v>
      </c>
      <c r="AO390">
        <v>12</v>
      </c>
      <c r="AP390">
        <v>12</v>
      </c>
      <c r="AQ390">
        <v>12</v>
      </c>
      <c r="AR390">
        <v>12</v>
      </c>
      <c r="AS390">
        <v>12</v>
      </c>
      <c r="AT390">
        <v>12</v>
      </c>
      <c r="AU390">
        <v>12</v>
      </c>
      <c r="AV390">
        <v>12</v>
      </c>
      <c r="AW390">
        <v>12</v>
      </c>
      <c r="AX390">
        <v>12</v>
      </c>
    </row>
    <row r="391" spans="1:50" x14ac:dyDescent="0.25">
      <c r="A391">
        <v>1</v>
      </c>
      <c r="B391" t="s">
        <v>97</v>
      </c>
      <c r="C391">
        <v>11</v>
      </c>
      <c r="D391" t="s">
        <v>97</v>
      </c>
      <c r="E391">
        <v>1</v>
      </c>
      <c r="F391" t="s">
        <v>98</v>
      </c>
      <c r="G391">
        <v>27</v>
      </c>
      <c r="H391">
        <v>23</v>
      </c>
      <c r="I391">
        <v>23</v>
      </c>
      <c r="J391">
        <v>27</v>
      </c>
      <c r="K391">
        <v>23</v>
      </c>
      <c r="L391">
        <v>27</v>
      </c>
      <c r="M391">
        <v>23</v>
      </c>
      <c r="N391">
        <v>27</v>
      </c>
      <c r="O391">
        <v>23</v>
      </c>
      <c r="P391">
        <v>25</v>
      </c>
      <c r="Q391">
        <v>25</v>
      </c>
      <c r="R391">
        <v>26</v>
      </c>
      <c r="S391">
        <v>25</v>
      </c>
      <c r="T391">
        <v>25</v>
      </c>
      <c r="U391">
        <v>25</v>
      </c>
      <c r="V391">
        <v>29</v>
      </c>
      <c r="W391">
        <v>25</v>
      </c>
      <c r="X391">
        <v>25</v>
      </c>
      <c r="Y391">
        <v>25</v>
      </c>
      <c r="Z391">
        <v>25</v>
      </c>
      <c r="AA391">
        <v>25</v>
      </c>
      <c r="AB391">
        <v>28</v>
      </c>
      <c r="AC391">
        <v>25</v>
      </c>
      <c r="AD391">
        <v>25</v>
      </c>
      <c r="AE391">
        <v>28</v>
      </c>
      <c r="AF391">
        <v>25</v>
      </c>
      <c r="AG391">
        <v>28</v>
      </c>
      <c r="AH391">
        <v>25</v>
      </c>
      <c r="AI391">
        <v>25</v>
      </c>
      <c r="AJ391">
        <v>25</v>
      </c>
      <c r="AK391">
        <v>25</v>
      </c>
      <c r="AL391">
        <v>25</v>
      </c>
      <c r="AM391">
        <v>25</v>
      </c>
      <c r="AN391">
        <v>25</v>
      </c>
      <c r="AO391">
        <v>25</v>
      </c>
      <c r="AP391">
        <v>25</v>
      </c>
      <c r="AQ391">
        <v>22</v>
      </c>
      <c r="AR391">
        <v>22</v>
      </c>
      <c r="AS391">
        <v>22</v>
      </c>
      <c r="AT391">
        <v>22</v>
      </c>
      <c r="AU391">
        <v>22</v>
      </c>
      <c r="AV391">
        <v>22</v>
      </c>
      <c r="AW391">
        <v>22</v>
      </c>
      <c r="AX391">
        <v>22</v>
      </c>
    </row>
    <row r="392" spans="1:50" x14ac:dyDescent="0.25">
      <c r="A392">
        <v>1</v>
      </c>
      <c r="B392" t="s">
        <v>97</v>
      </c>
      <c r="C392">
        <v>11</v>
      </c>
      <c r="D392" t="s">
        <v>97</v>
      </c>
      <c r="E392">
        <v>1</v>
      </c>
      <c r="F392" t="s">
        <v>98</v>
      </c>
      <c r="G392">
        <v>82</v>
      </c>
      <c r="H392">
        <v>82</v>
      </c>
      <c r="I392">
        <v>81</v>
      </c>
      <c r="J392">
        <v>82</v>
      </c>
      <c r="K392">
        <v>82</v>
      </c>
      <c r="L392">
        <v>81</v>
      </c>
      <c r="M392">
        <v>82</v>
      </c>
      <c r="N392">
        <v>82</v>
      </c>
      <c r="O392">
        <v>82</v>
      </c>
      <c r="P392">
        <v>81</v>
      </c>
      <c r="Q392">
        <v>82</v>
      </c>
      <c r="R392">
        <v>81</v>
      </c>
      <c r="S392">
        <v>82</v>
      </c>
      <c r="T392">
        <v>81</v>
      </c>
      <c r="U392">
        <v>81</v>
      </c>
      <c r="V392">
        <v>82</v>
      </c>
      <c r="W392">
        <v>82</v>
      </c>
      <c r="X392">
        <v>83</v>
      </c>
      <c r="Y392">
        <v>82</v>
      </c>
      <c r="Z392">
        <v>83</v>
      </c>
      <c r="AA392">
        <v>82</v>
      </c>
      <c r="AB392">
        <v>83</v>
      </c>
      <c r="AC392">
        <v>83</v>
      </c>
      <c r="AD392">
        <v>83</v>
      </c>
      <c r="AE392">
        <v>82</v>
      </c>
      <c r="AF392">
        <v>83</v>
      </c>
      <c r="AG392">
        <v>83</v>
      </c>
      <c r="AH392">
        <v>82</v>
      </c>
      <c r="AI392">
        <v>83</v>
      </c>
      <c r="AJ392">
        <v>83</v>
      </c>
      <c r="AK392">
        <v>83</v>
      </c>
      <c r="AL392">
        <v>82</v>
      </c>
      <c r="AM392">
        <v>82</v>
      </c>
      <c r="AN392">
        <v>82</v>
      </c>
      <c r="AO392">
        <v>83</v>
      </c>
      <c r="AP392">
        <v>83</v>
      </c>
      <c r="AQ392">
        <v>82</v>
      </c>
      <c r="AR392">
        <v>82</v>
      </c>
      <c r="AS392">
        <v>82</v>
      </c>
      <c r="AT392">
        <v>82</v>
      </c>
      <c r="AU392">
        <v>82</v>
      </c>
      <c r="AV392">
        <v>82</v>
      </c>
      <c r="AW392">
        <v>82</v>
      </c>
      <c r="AX392">
        <v>82</v>
      </c>
    </row>
    <row r="393" spans="1:50" x14ac:dyDescent="0.25">
      <c r="A393">
        <v>1</v>
      </c>
      <c r="B393" t="s">
        <v>97</v>
      </c>
      <c r="C393">
        <v>11</v>
      </c>
      <c r="D393" t="s">
        <v>97</v>
      </c>
      <c r="E393">
        <v>1</v>
      </c>
      <c r="F393" t="s">
        <v>98</v>
      </c>
      <c r="G393">
        <v>133</v>
      </c>
      <c r="H393">
        <v>126</v>
      </c>
      <c r="I393">
        <v>134</v>
      </c>
      <c r="J393">
        <v>122</v>
      </c>
      <c r="K393">
        <v>119</v>
      </c>
      <c r="L393">
        <v>125</v>
      </c>
      <c r="M393">
        <v>119</v>
      </c>
      <c r="N393">
        <v>118</v>
      </c>
      <c r="O393">
        <v>116</v>
      </c>
      <c r="P393">
        <v>127</v>
      </c>
      <c r="Q393">
        <v>109</v>
      </c>
      <c r="R393">
        <v>106</v>
      </c>
      <c r="S393">
        <v>112</v>
      </c>
      <c r="T393">
        <v>114</v>
      </c>
      <c r="U393">
        <v>121</v>
      </c>
      <c r="V393">
        <v>115</v>
      </c>
      <c r="W393">
        <v>120</v>
      </c>
      <c r="X393">
        <v>120</v>
      </c>
      <c r="Y393">
        <v>120</v>
      </c>
      <c r="Z393">
        <v>118</v>
      </c>
      <c r="AA393">
        <v>113</v>
      </c>
      <c r="AB393">
        <v>118</v>
      </c>
      <c r="AC393">
        <v>119</v>
      </c>
      <c r="AD393">
        <v>117</v>
      </c>
      <c r="AE393">
        <v>123</v>
      </c>
      <c r="AF393">
        <v>134</v>
      </c>
      <c r="AG393">
        <v>138</v>
      </c>
      <c r="AH393">
        <v>127</v>
      </c>
      <c r="AI393">
        <v>127</v>
      </c>
      <c r="AJ393">
        <v>128</v>
      </c>
      <c r="AK393">
        <v>127</v>
      </c>
      <c r="AL393">
        <v>113</v>
      </c>
      <c r="AM393">
        <v>114</v>
      </c>
      <c r="AN393">
        <v>106</v>
      </c>
      <c r="AO393">
        <v>106</v>
      </c>
      <c r="AP393">
        <v>107</v>
      </c>
      <c r="AQ393">
        <v>107</v>
      </c>
      <c r="AR393">
        <v>108</v>
      </c>
      <c r="AS393">
        <v>108</v>
      </c>
      <c r="AT393">
        <v>107</v>
      </c>
      <c r="AU393">
        <v>112</v>
      </c>
      <c r="AV393">
        <v>113</v>
      </c>
      <c r="AW393">
        <v>112</v>
      </c>
      <c r="AX393">
        <v>109</v>
      </c>
    </row>
    <row r="394" spans="1:50" x14ac:dyDescent="0.25">
      <c r="A394">
        <v>1</v>
      </c>
      <c r="B394" t="s">
        <v>97</v>
      </c>
      <c r="C394">
        <v>11</v>
      </c>
      <c r="D394" t="s">
        <v>97</v>
      </c>
      <c r="E394">
        <v>1</v>
      </c>
      <c r="F394" t="s">
        <v>98</v>
      </c>
      <c r="G394">
        <v>21</v>
      </c>
      <c r="H394">
        <v>21</v>
      </c>
      <c r="I394">
        <v>21</v>
      </c>
      <c r="J394">
        <v>21</v>
      </c>
      <c r="K394">
        <v>21</v>
      </c>
      <c r="L394">
        <v>21</v>
      </c>
      <c r="M394">
        <v>21</v>
      </c>
      <c r="N394">
        <v>21</v>
      </c>
      <c r="O394">
        <v>21</v>
      </c>
      <c r="P394">
        <v>21</v>
      </c>
      <c r="Q394">
        <v>21</v>
      </c>
      <c r="R394">
        <v>21</v>
      </c>
      <c r="S394">
        <v>21</v>
      </c>
      <c r="T394">
        <v>21</v>
      </c>
      <c r="U394">
        <v>21</v>
      </c>
      <c r="V394">
        <v>21</v>
      </c>
      <c r="W394">
        <v>21</v>
      </c>
      <c r="X394">
        <v>21</v>
      </c>
      <c r="Y394">
        <v>21</v>
      </c>
      <c r="Z394">
        <v>21</v>
      </c>
      <c r="AA394">
        <v>21</v>
      </c>
      <c r="AB394">
        <v>21</v>
      </c>
      <c r="AC394">
        <v>21</v>
      </c>
      <c r="AD394">
        <v>21</v>
      </c>
      <c r="AE394">
        <v>21</v>
      </c>
      <c r="AF394">
        <v>21</v>
      </c>
      <c r="AG394">
        <v>21</v>
      </c>
      <c r="AH394">
        <v>21</v>
      </c>
      <c r="AI394">
        <v>21</v>
      </c>
      <c r="AJ394">
        <v>21</v>
      </c>
      <c r="AK394">
        <v>21</v>
      </c>
      <c r="AL394">
        <v>21</v>
      </c>
      <c r="AM394">
        <v>21</v>
      </c>
      <c r="AN394">
        <v>21</v>
      </c>
      <c r="AO394">
        <v>21</v>
      </c>
      <c r="AP394">
        <v>4</v>
      </c>
      <c r="AQ394">
        <v>5</v>
      </c>
      <c r="AR394">
        <v>5</v>
      </c>
      <c r="AS394">
        <v>5</v>
      </c>
      <c r="AT394">
        <v>5</v>
      </c>
      <c r="AU394">
        <v>6</v>
      </c>
      <c r="AV394">
        <v>5</v>
      </c>
      <c r="AW394">
        <v>5</v>
      </c>
      <c r="AX394">
        <v>5</v>
      </c>
    </row>
    <row r="395" spans="1:50" x14ac:dyDescent="0.25">
      <c r="A395">
        <v>1</v>
      </c>
      <c r="B395" t="s">
        <v>97</v>
      </c>
      <c r="C395">
        <v>11</v>
      </c>
      <c r="D395" t="s">
        <v>97</v>
      </c>
      <c r="E395">
        <v>1</v>
      </c>
      <c r="F395" t="s">
        <v>98</v>
      </c>
      <c r="G395">
        <v>36</v>
      </c>
      <c r="H395">
        <v>36</v>
      </c>
      <c r="I395">
        <v>36</v>
      </c>
      <c r="J395">
        <v>36</v>
      </c>
      <c r="K395">
        <v>41</v>
      </c>
      <c r="L395">
        <v>41</v>
      </c>
      <c r="M395">
        <v>41</v>
      </c>
      <c r="N395">
        <v>41</v>
      </c>
      <c r="O395">
        <v>41</v>
      </c>
      <c r="P395">
        <v>41</v>
      </c>
      <c r="Q395">
        <v>41</v>
      </c>
      <c r="R395">
        <v>18</v>
      </c>
      <c r="S395">
        <v>18</v>
      </c>
      <c r="T395">
        <v>18</v>
      </c>
      <c r="U395">
        <v>18</v>
      </c>
      <c r="V395">
        <v>18</v>
      </c>
      <c r="W395">
        <v>18</v>
      </c>
      <c r="X395">
        <v>18</v>
      </c>
      <c r="Y395">
        <v>22</v>
      </c>
      <c r="Z395">
        <v>22</v>
      </c>
      <c r="AA395">
        <v>22</v>
      </c>
      <c r="AB395">
        <v>22</v>
      </c>
      <c r="AC395">
        <v>22</v>
      </c>
      <c r="AD395">
        <v>22</v>
      </c>
      <c r="AE395">
        <v>22</v>
      </c>
      <c r="AF395">
        <v>22</v>
      </c>
      <c r="AG395">
        <v>22</v>
      </c>
      <c r="AH395">
        <v>22</v>
      </c>
      <c r="AI395">
        <v>22</v>
      </c>
      <c r="AJ395">
        <v>22</v>
      </c>
      <c r="AK395">
        <v>22</v>
      </c>
      <c r="AL395">
        <v>22</v>
      </c>
      <c r="AM395">
        <v>22</v>
      </c>
      <c r="AN395">
        <v>22</v>
      </c>
      <c r="AO395">
        <v>22</v>
      </c>
      <c r="AP395">
        <v>26</v>
      </c>
      <c r="AQ395">
        <v>26</v>
      </c>
      <c r="AR395">
        <v>27</v>
      </c>
      <c r="AS395">
        <v>27</v>
      </c>
      <c r="AT395">
        <v>27</v>
      </c>
      <c r="AU395">
        <v>27</v>
      </c>
      <c r="AV395">
        <v>27</v>
      </c>
      <c r="AW395">
        <v>27</v>
      </c>
      <c r="AX395">
        <v>31</v>
      </c>
    </row>
    <row r="396" spans="1:50" x14ac:dyDescent="0.25">
      <c r="A396">
        <v>6</v>
      </c>
      <c r="B396" t="s">
        <v>266</v>
      </c>
      <c r="C396">
        <v>70</v>
      </c>
      <c r="D396" t="s">
        <v>267</v>
      </c>
      <c r="E396">
        <v>3</v>
      </c>
      <c r="F396" t="s">
        <v>240</v>
      </c>
      <c r="G396">
        <v>14</v>
      </c>
      <c r="H396">
        <v>16</v>
      </c>
      <c r="I396">
        <v>17</v>
      </c>
      <c r="J396">
        <v>17</v>
      </c>
      <c r="K396">
        <v>21</v>
      </c>
      <c r="L396">
        <v>19</v>
      </c>
      <c r="M396">
        <v>21</v>
      </c>
      <c r="N396">
        <v>22</v>
      </c>
      <c r="O396">
        <v>21</v>
      </c>
      <c r="P396">
        <v>19</v>
      </c>
      <c r="Q396">
        <v>21</v>
      </c>
      <c r="R396">
        <v>25</v>
      </c>
      <c r="S396">
        <v>25</v>
      </c>
      <c r="T396">
        <v>19</v>
      </c>
      <c r="U396">
        <v>20</v>
      </c>
      <c r="V396">
        <v>20</v>
      </c>
      <c r="W396">
        <v>20</v>
      </c>
      <c r="X396">
        <v>22</v>
      </c>
      <c r="Y396">
        <v>13</v>
      </c>
      <c r="Z396">
        <v>20</v>
      </c>
      <c r="AA396">
        <v>21</v>
      </c>
      <c r="AB396">
        <v>19</v>
      </c>
      <c r="AC396">
        <v>22</v>
      </c>
      <c r="AD396">
        <v>18</v>
      </c>
      <c r="AE396">
        <v>13</v>
      </c>
      <c r="AF396">
        <v>17</v>
      </c>
      <c r="AG396">
        <v>19</v>
      </c>
      <c r="AH396">
        <v>19</v>
      </c>
      <c r="AI396">
        <v>20</v>
      </c>
      <c r="AJ396">
        <v>22</v>
      </c>
      <c r="AK396">
        <v>21</v>
      </c>
      <c r="AL396">
        <v>17</v>
      </c>
      <c r="AM396">
        <v>15</v>
      </c>
      <c r="AN396">
        <v>15</v>
      </c>
      <c r="AO396">
        <v>16</v>
      </c>
      <c r="AP396">
        <v>13</v>
      </c>
      <c r="AQ396">
        <v>14</v>
      </c>
      <c r="AR396">
        <v>13</v>
      </c>
      <c r="AS396">
        <v>14</v>
      </c>
      <c r="AT396">
        <v>16</v>
      </c>
      <c r="AU396">
        <v>16</v>
      </c>
      <c r="AV396">
        <v>15</v>
      </c>
      <c r="AW396">
        <v>18</v>
      </c>
      <c r="AX396">
        <v>14</v>
      </c>
    </row>
    <row r="397" spans="1:50" x14ac:dyDescent="0.25">
      <c r="A397">
        <v>8</v>
      </c>
      <c r="B397" t="s">
        <v>964</v>
      </c>
      <c r="C397">
        <v>30</v>
      </c>
      <c r="D397" t="s">
        <v>273</v>
      </c>
      <c r="E397">
        <v>2</v>
      </c>
      <c r="F397" t="s">
        <v>255</v>
      </c>
      <c r="G397">
        <v>93</v>
      </c>
      <c r="H397">
        <v>93</v>
      </c>
      <c r="I397">
        <v>94</v>
      </c>
      <c r="J397">
        <v>92</v>
      </c>
      <c r="K397">
        <v>92</v>
      </c>
      <c r="L397">
        <v>92</v>
      </c>
      <c r="M397">
        <v>92</v>
      </c>
      <c r="N397">
        <v>93</v>
      </c>
      <c r="O397">
        <v>93</v>
      </c>
      <c r="P397">
        <v>93</v>
      </c>
      <c r="Q397">
        <v>94</v>
      </c>
      <c r="R397">
        <v>94</v>
      </c>
      <c r="S397">
        <v>96</v>
      </c>
      <c r="T397">
        <v>93</v>
      </c>
      <c r="U397">
        <v>98</v>
      </c>
      <c r="V397">
        <v>96</v>
      </c>
      <c r="W397">
        <v>96</v>
      </c>
      <c r="X397">
        <v>97</v>
      </c>
      <c r="Y397">
        <v>96</v>
      </c>
      <c r="Z397">
        <v>94</v>
      </c>
      <c r="AA397">
        <v>95</v>
      </c>
      <c r="AB397">
        <v>97</v>
      </c>
      <c r="AC397">
        <v>98</v>
      </c>
      <c r="AD397">
        <v>96</v>
      </c>
      <c r="AE397">
        <v>96</v>
      </c>
      <c r="AF397">
        <v>96</v>
      </c>
      <c r="AG397">
        <v>96</v>
      </c>
      <c r="AH397">
        <v>96</v>
      </c>
      <c r="AI397">
        <v>96</v>
      </c>
      <c r="AJ397">
        <v>96</v>
      </c>
      <c r="AK397">
        <v>96</v>
      </c>
      <c r="AL397">
        <v>96</v>
      </c>
      <c r="AM397">
        <v>98</v>
      </c>
      <c r="AN397">
        <v>97</v>
      </c>
      <c r="AO397">
        <v>97</v>
      </c>
      <c r="AP397">
        <v>99</v>
      </c>
      <c r="AQ397">
        <v>101</v>
      </c>
      <c r="AR397">
        <v>100</v>
      </c>
      <c r="AS397">
        <v>98</v>
      </c>
      <c r="AT397">
        <v>97</v>
      </c>
      <c r="AU397">
        <v>97</v>
      </c>
      <c r="AV397">
        <v>97</v>
      </c>
      <c r="AW397">
        <v>100</v>
      </c>
      <c r="AX397">
        <v>98</v>
      </c>
    </row>
    <row r="398" spans="1:50" x14ac:dyDescent="0.25">
      <c r="A398">
        <v>5</v>
      </c>
      <c r="B398" t="s">
        <v>386</v>
      </c>
      <c r="C398">
        <v>50</v>
      </c>
      <c r="D398" t="s">
        <v>387</v>
      </c>
      <c r="E398">
        <v>3</v>
      </c>
      <c r="F398" t="s">
        <v>240</v>
      </c>
      <c r="G398">
        <v>48</v>
      </c>
      <c r="H398">
        <v>48</v>
      </c>
      <c r="I398">
        <v>48</v>
      </c>
      <c r="J398">
        <v>48</v>
      </c>
      <c r="K398">
        <v>48</v>
      </c>
      <c r="L398">
        <v>48</v>
      </c>
      <c r="M398">
        <v>48</v>
      </c>
      <c r="N398">
        <v>48</v>
      </c>
      <c r="O398">
        <v>48</v>
      </c>
      <c r="P398">
        <v>48</v>
      </c>
      <c r="Q398">
        <v>48</v>
      </c>
      <c r="R398">
        <v>48</v>
      </c>
      <c r="S398">
        <v>48</v>
      </c>
      <c r="T398">
        <v>48</v>
      </c>
      <c r="U398">
        <v>48</v>
      </c>
      <c r="V398">
        <v>48</v>
      </c>
      <c r="W398">
        <v>48</v>
      </c>
      <c r="X398">
        <v>48</v>
      </c>
      <c r="Y398">
        <v>48</v>
      </c>
      <c r="Z398">
        <v>48</v>
      </c>
      <c r="AA398">
        <v>48</v>
      </c>
      <c r="AB398">
        <v>48</v>
      </c>
      <c r="AC398">
        <v>48</v>
      </c>
      <c r="AD398">
        <v>48</v>
      </c>
      <c r="AE398">
        <v>48</v>
      </c>
      <c r="AF398">
        <v>48</v>
      </c>
      <c r="AG398">
        <v>48</v>
      </c>
      <c r="AH398">
        <v>48</v>
      </c>
      <c r="AI398">
        <v>48</v>
      </c>
      <c r="AJ398">
        <v>48</v>
      </c>
      <c r="AK398">
        <v>48</v>
      </c>
      <c r="AL398">
        <v>48</v>
      </c>
      <c r="AM398">
        <v>48</v>
      </c>
      <c r="AN398">
        <v>48</v>
      </c>
      <c r="AO398">
        <v>48</v>
      </c>
      <c r="AP398">
        <v>48</v>
      </c>
      <c r="AQ398">
        <v>48</v>
      </c>
      <c r="AR398">
        <v>48</v>
      </c>
      <c r="AS398">
        <v>48</v>
      </c>
      <c r="AT398">
        <v>48</v>
      </c>
      <c r="AU398">
        <v>48</v>
      </c>
      <c r="AV398">
        <v>48</v>
      </c>
      <c r="AW398">
        <v>48</v>
      </c>
      <c r="AX398">
        <v>48</v>
      </c>
    </row>
    <row r="399" spans="1:50" x14ac:dyDescent="0.25">
      <c r="A399">
        <v>1</v>
      </c>
      <c r="B399" t="s">
        <v>97</v>
      </c>
      <c r="C399">
        <v>11</v>
      </c>
      <c r="D399" t="s">
        <v>97</v>
      </c>
      <c r="E399">
        <v>1</v>
      </c>
      <c r="F399" t="s">
        <v>98</v>
      </c>
      <c r="G399">
        <v>51</v>
      </c>
      <c r="H399">
        <v>53</v>
      </c>
      <c r="I399">
        <v>56</v>
      </c>
      <c r="J399">
        <v>55</v>
      </c>
      <c r="K399">
        <v>52</v>
      </c>
      <c r="L399">
        <v>54</v>
      </c>
      <c r="M399">
        <v>53</v>
      </c>
      <c r="N399">
        <v>55</v>
      </c>
      <c r="O399">
        <v>56</v>
      </c>
      <c r="P399">
        <v>63</v>
      </c>
      <c r="Q399">
        <v>64</v>
      </c>
      <c r="R399">
        <v>63</v>
      </c>
      <c r="S399">
        <v>62</v>
      </c>
      <c r="T399">
        <v>64</v>
      </c>
      <c r="U399">
        <v>61</v>
      </c>
      <c r="V399">
        <v>60</v>
      </c>
      <c r="W399">
        <v>58</v>
      </c>
      <c r="X399">
        <v>59</v>
      </c>
      <c r="Y399">
        <v>57</v>
      </c>
      <c r="Z399">
        <v>56</v>
      </c>
      <c r="AA399">
        <v>56</v>
      </c>
      <c r="AB399">
        <v>57</v>
      </c>
      <c r="AC399">
        <v>52</v>
      </c>
      <c r="AD399">
        <v>57</v>
      </c>
      <c r="AE399">
        <v>57</v>
      </c>
      <c r="AF399">
        <v>58</v>
      </c>
      <c r="AG399">
        <v>60</v>
      </c>
      <c r="AH399">
        <v>57</v>
      </c>
      <c r="AI399">
        <v>58</v>
      </c>
      <c r="AJ399">
        <v>59</v>
      </c>
      <c r="AK399">
        <v>59</v>
      </c>
      <c r="AL399">
        <v>51</v>
      </c>
      <c r="AM399">
        <v>59</v>
      </c>
      <c r="AN399">
        <v>57</v>
      </c>
      <c r="AO399">
        <v>57</v>
      </c>
      <c r="AP399">
        <v>55</v>
      </c>
      <c r="AQ399">
        <v>50</v>
      </c>
      <c r="AR399">
        <v>50</v>
      </c>
      <c r="AS399">
        <v>50</v>
      </c>
      <c r="AT399">
        <v>52</v>
      </c>
      <c r="AU399">
        <v>51</v>
      </c>
      <c r="AV399">
        <v>54</v>
      </c>
      <c r="AW399">
        <v>53</v>
      </c>
      <c r="AX399">
        <v>54</v>
      </c>
    </row>
    <row r="400" spans="1:50" x14ac:dyDescent="0.25">
      <c r="A400">
        <v>1</v>
      </c>
      <c r="B400" t="s">
        <v>97</v>
      </c>
      <c r="C400">
        <v>11</v>
      </c>
      <c r="D400" t="s">
        <v>97</v>
      </c>
      <c r="E400">
        <v>1</v>
      </c>
      <c r="F400" t="s">
        <v>98</v>
      </c>
      <c r="G400">
        <v>6</v>
      </c>
      <c r="H400">
        <v>6</v>
      </c>
      <c r="I400">
        <v>6</v>
      </c>
      <c r="J400">
        <v>6</v>
      </c>
      <c r="K400">
        <v>6</v>
      </c>
      <c r="L400">
        <v>6</v>
      </c>
      <c r="M400">
        <v>6</v>
      </c>
      <c r="N400">
        <v>6</v>
      </c>
      <c r="O400">
        <v>6</v>
      </c>
      <c r="P400">
        <v>6</v>
      </c>
      <c r="Q400">
        <v>6</v>
      </c>
      <c r="R400">
        <v>6</v>
      </c>
      <c r="S400">
        <v>6</v>
      </c>
      <c r="T400">
        <v>6</v>
      </c>
      <c r="U400">
        <v>6</v>
      </c>
      <c r="V400">
        <v>6</v>
      </c>
      <c r="W400">
        <v>6</v>
      </c>
      <c r="X400">
        <v>6</v>
      </c>
      <c r="Y400">
        <v>6</v>
      </c>
      <c r="Z400">
        <v>6</v>
      </c>
      <c r="AA400">
        <v>6</v>
      </c>
      <c r="AB400">
        <v>6</v>
      </c>
      <c r="AC400">
        <v>6</v>
      </c>
      <c r="AD400">
        <v>6</v>
      </c>
      <c r="AE400">
        <v>6</v>
      </c>
      <c r="AF400">
        <v>6</v>
      </c>
      <c r="AG400">
        <v>6</v>
      </c>
      <c r="AH400">
        <v>6</v>
      </c>
      <c r="AI400">
        <v>6</v>
      </c>
      <c r="AJ400">
        <v>6</v>
      </c>
      <c r="AK400">
        <v>6</v>
      </c>
      <c r="AL400">
        <v>6</v>
      </c>
      <c r="AM400">
        <v>6</v>
      </c>
      <c r="AN400">
        <v>6</v>
      </c>
      <c r="AO400">
        <v>6</v>
      </c>
      <c r="AP400">
        <v>6</v>
      </c>
      <c r="AQ400">
        <v>6</v>
      </c>
      <c r="AR400">
        <v>6</v>
      </c>
      <c r="AS400">
        <v>6</v>
      </c>
      <c r="AT400">
        <v>6</v>
      </c>
      <c r="AU400">
        <v>6</v>
      </c>
      <c r="AV400">
        <v>6</v>
      </c>
      <c r="AW400">
        <v>6</v>
      </c>
      <c r="AX400">
        <v>6</v>
      </c>
    </row>
    <row r="401" spans="1:50" x14ac:dyDescent="0.25">
      <c r="A401">
        <v>1</v>
      </c>
      <c r="B401" t="s">
        <v>97</v>
      </c>
      <c r="C401">
        <v>11</v>
      </c>
      <c r="D401" t="s">
        <v>97</v>
      </c>
      <c r="E401">
        <v>1</v>
      </c>
      <c r="F401" t="s">
        <v>98</v>
      </c>
      <c r="G401">
        <v>22</v>
      </c>
      <c r="H401">
        <v>22</v>
      </c>
      <c r="I401">
        <v>22</v>
      </c>
      <c r="J401">
        <v>20</v>
      </c>
      <c r="K401">
        <v>20</v>
      </c>
      <c r="L401">
        <v>20</v>
      </c>
      <c r="M401">
        <v>20</v>
      </c>
      <c r="N401">
        <v>21</v>
      </c>
      <c r="O401">
        <v>20</v>
      </c>
      <c r="P401">
        <v>20</v>
      </c>
      <c r="Q401">
        <v>20</v>
      </c>
      <c r="R401">
        <v>20</v>
      </c>
      <c r="S401">
        <v>20</v>
      </c>
      <c r="T401">
        <v>21</v>
      </c>
      <c r="U401">
        <v>21</v>
      </c>
      <c r="V401">
        <v>21</v>
      </c>
      <c r="W401">
        <v>21</v>
      </c>
      <c r="X401">
        <v>21</v>
      </c>
      <c r="Y401">
        <v>21</v>
      </c>
      <c r="Z401">
        <v>21</v>
      </c>
      <c r="AA401">
        <v>21</v>
      </c>
      <c r="AB401">
        <v>23</v>
      </c>
      <c r="AC401">
        <v>24</v>
      </c>
      <c r="AD401">
        <v>23</v>
      </c>
      <c r="AE401">
        <v>23</v>
      </c>
      <c r="AF401">
        <v>23</v>
      </c>
      <c r="AG401">
        <v>23</v>
      </c>
      <c r="AH401">
        <v>25</v>
      </c>
      <c r="AI401">
        <v>24</v>
      </c>
      <c r="AJ401">
        <v>24</v>
      </c>
      <c r="AK401">
        <v>23</v>
      </c>
      <c r="AL401">
        <v>23</v>
      </c>
      <c r="AM401">
        <v>23</v>
      </c>
      <c r="AN401">
        <v>23</v>
      </c>
      <c r="AO401">
        <v>23</v>
      </c>
      <c r="AP401">
        <v>24</v>
      </c>
      <c r="AQ401">
        <v>24</v>
      </c>
      <c r="AR401">
        <v>24</v>
      </c>
      <c r="AS401">
        <v>24</v>
      </c>
      <c r="AT401">
        <v>24</v>
      </c>
      <c r="AU401">
        <v>23</v>
      </c>
      <c r="AV401">
        <v>23</v>
      </c>
      <c r="AW401">
        <v>23</v>
      </c>
      <c r="AX401">
        <v>24</v>
      </c>
    </row>
    <row r="402" spans="1:50" x14ac:dyDescent="0.25">
      <c r="A402">
        <v>1</v>
      </c>
      <c r="B402" t="s">
        <v>97</v>
      </c>
      <c r="C402">
        <v>11</v>
      </c>
      <c r="D402" t="s">
        <v>97</v>
      </c>
      <c r="E402">
        <v>1</v>
      </c>
      <c r="F402" t="s">
        <v>98</v>
      </c>
      <c r="G402">
        <v>119</v>
      </c>
      <c r="H402">
        <v>116</v>
      </c>
      <c r="I402">
        <v>121</v>
      </c>
      <c r="J402">
        <v>119</v>
      </c>
      <c r="K402">
        <v>105</v>
      </c>
      <c r="L402">
        <v>113</v>
      </c>
      <c r="M402">
        <v>116</v>
      </c>
      <c r="N402">
        <v>115</v>
      </c>
      <c r="O402">
        <v>117</v>
      </c>
      <c r="P402">
        <v>114</v>
      </c>
      <c r="Q402">
        <v>119</v>
      </c>
      <c r="R402">
        <v>120</v>
      </c>
      <c r="S402">
        <v>119</v>
      </c>
      <c r="T402">
        <v>114</v>
      </c>
      <c r="U402">
        <v>113</v>
      </c>
      <c r="V402">
        <v>118</v>
      </c>
      <c r="W402">
        <v>119</v>
      </c>
      <c r="X402">
        <v>114</v>
      </c>
      <c r="Y402">
        <v>116</v>
      </c>
      <c r="Z402">
        <v>92</v>
      </c>
      <c r="AA402">
        <v>118</v>
      </c>
      <c r="AB402">
        <v>124</v>
      </c>
      <c r="AC402">
        <v>112</v>
      </c>
      <c r="AD402">
        <v>116</v>
      </c>
      <c r="AE402">
        <v>114</v>
      </c>
      <c r="AF402">
        <v>116</v>
      </c>
      <c r="AG402">
        <v>106</v>
      </c>
      <c r="AH402">
        <v>116</v>
      </c>
      <c r="AI402">
        <v>111</v>
      </c>
      <c r="AJ402">
        <v>114</v>
      </c>
      <c r="AK402">
        <v>104</v>
      </c>
      <c r="AL402">
        <v>102</v>
      </c>
      <c r="AM402">
        <v>114</v>
      </c>
      <c r="AN402">
        <v>102</v>
      </c>
      <c r="AO402">
        <v>55</v>
      </c>
      <c r="AP402">
        <v>104</v>
      </c>
      <c r="AQ402">
        <v>109</v>
      </c>
      <c r="AR402">
        <v>117</v>
      </c>
      <c r="AS402">
        <v>104</v>
      </c>
      <c r="AT402">
        <v>99</v>
      </c>
      <c r="AU402">
        <v>108</v>
      </c>
      <c r="AV402">
        <v>109</v>
      </c>
      <c r="AW402">
        <v>109</v>
      </c>
      <c r="AX402">
        <v>108</v>
      </c>
    </row>
    <row r="403" spans="1:50" x14ac:dyDescent="0.25">
      <c r="A403">
        <v>1</v>
      </c>
      <c r="B403" t="s">
        <v>97</v>
      </c>
      <c r="C403">
        <v>11</v>
      </c>
      <c r="D403" t="s">
        <v>97</v>
      </c>
      <c r="E403">
        <v>1</v>
      </c>
      <c r="F403" t="s">
        <v>98</v>
      </c>
      <c r="G403">
        <v>97</v>
      </c>
      <c r="H403">
        <v>98</v>
      </c>
      <c r="I403">
        <v>98</v>
      </c>
      <c r="J403">
        <v>96</v>
      </c>
      <c r="K403">
        <v>97</v>
      </c>
      <c r="L403">
        <v>97</v>
      </c>
      <c r="M403">
        <v>97</v>
      </c>
      <c r="N403">
        <v>97</v>
      </c>
      <c r="O403">
        <v>0</v>
      </c>
      <c r="P403">
        <v>102</v>
      </c>
      <c r="Q403">
        <v>102</v>
      </c>
      <c r="R403">
        <v>102</v>
      </c>
      <c r="S403">
        <v>102</v>
      </c>
      <c r="T403">
        <v>100</v>
      </c>
      <c r="U403">
        <v>102</v>
      </c>
      <c r="V403">
        <v>99</v>
      </c>
      <c r="W403">
        <v>99</v>
      </c>
      <c r="X403">
        <v>97</v>
      </c>
      <c r="Y403">
        <v>97</v>
      </c>
      <c r="Z403">
        <v>97</v>
      </c>
      <c r="AA403">
        <v>97</v>
      </c>
      <c r="AB403">
        <v>95</v>
      </c>
      <c r="AC403">
        <v>97</v>
      </c>
      <c r="AD403">
        <v>99</v>
      </c>
      <c r="AE403">
        <v>72</v>
      </c>
      <c r="AF403">
        <v>97</v>
      </c>
      <c r="AG403">
        <v>97</v>
      </c>
      <c r="AH403">
        <v>71</v>
      </c>
      <c r="AI403">
        <v>97</v>
      </c>
      <c r="AJ403">
        <v>98</v>
      </c>
      <c r="AK403">
        <v>70</v>
      </c>
      <c r="AL403">
        <v>72</v>
      </c>
      <c r="AM403">
        <v>72</v>
      </c>
      <c r="AN403">
        <v>72</v>
      </c>
      <c r="AO403">
        <v>72</v>
      </c>
      <c r="AP403">
        <v>70</v>
      </c>
      <c r="AQ403">
        <v>70</v>
      </c>
      <c r="AR403">
        <v>70</v>
      </c>
      <c r="AS403">
        <v>71</v>
      </c>
      <c r="AT403">
        <v>72</v>
      </c>
      <c r="AU403">
        <v>74</v>
      </c>
      <c r="AV403">
        <v>98</v>
      </c>
      <c r="AW403">
        <v>99</v>
      </c>
      <c r="AX403">
        <v>97</v>
      </c>
    </row>
    <row r="404" spans="1:50" x14ac:dyDescent="0.25">
      <c r="A404">
        <v>7</v>
      </c>
      <c r="B404" t="s">
        <v>575</v>
      </c>
      <c r="C404">
        <v>20</v>
      </c>
      <c r="D404" t="s">
        <v>576</v>
      </c>
      <c r="E404">
        <v>2</v>
      </c>
      <c r="F404" t="s">
        <v>255</v>
      </c>
      <c r="G404">
        <v>97</v>
      </c>
      <c r="H404">
        <v>97</v>
      </c>
      <c r="I404">
        <v>97</v>
      </c>
      <c r="J404">
        <v>70</v>
      </c>
      <c r="K404">
        <v>69</v>
      </c>
      <c r="L404">
        <v>71</v>
      </c>
      <c r="M404">
        <v>80</v>
      </c>
      <c r="N404">
        <v>81</v>
      </c>
      <c r="O404">
        <v>80</v>
      </c>
      <c r="P404">
        <v>81</v>
      </c>
      <c r="Q404">
        <v>81</v>
      </c>
      <c r="R404">
        <v>84</v>
      </c>
      <c r="S404">
        <v>82</v>
      </c>
      <c r="T404">
        <v>81</v>
      </c>
      <c r="U404">
        <v>82</v>
      </c>
      <c r="V404">
        <v>83</v>
      </c>
      <c r="W404">
        <v>82</v>
      </c>
      <c r="X404">
        <v>82</v>
      </c>
      <c r="Y404">
        <v>80</v>
      </c>
      <c r="Z404">
        <v>81</v>
      </c>
      <c r="AA404">
        <v>79</v>
      </c>
      <c r="AB404">
        <v>80</v>
      </c>
      <c r="AC404">
        <v>81</v>
      </c>
      <c r="AD404">
        <v>81</v>
      </c>
      <c r="AE404">
        <v>84</v>
      </c>
      <c r="AF404">
        <v>82</v>
      </c>
      <c r="AG404">
        <v>81</v>
      </c>
      <c r="AH404">
        <v>80</v>
      </c>
      <c r="AI404">
        <v>82</v>
      </c>
      <c r="AJ404">
        <v>82</v>
      </c>
      <c r="AK404">
        <v>82</v>
      </c>
      <c r="AL404">
        <v>82</v>
      </c>
      <c r="AM404">
        <v>81</v>
      </c>
      <c r="AN404">
        <v>82</v>
      </c>
      <c r="AO404">
        <v>82</v>
      </c>
      <c r="AP404">
        <v>85</v>
      </c>
      <c r="AQ404">
        <v>82</v>
      </c>
      <c r="AR404">
        <v>81</v>
      </c>
      <c r="AS404">
        <v>84</v>
      </c>
      <c r="AT404">
        <v>80</v>
      </c>
      <c r="AU404">
        <v>82</v>
      </c>
      <c r="AV404">
        <v>81</v>
      </c>
      <c r="AW404">
        <v>81</v>
      </c>
      <c r="AX404">
        <v>82</v>
      </c>
    </row>
    <row r="405" spans="1:50" x14ac:dyDescent="0.25">
      <c r="A405">
        <v>1</v>
      </c>
      <c r="B405" t="s">
        <v>97</v>
      </c>
      <c r="C405">
        <v>11</v>
      </c>
      <c r="D405" t="s">
        <v>97</v>
      </c>
      <c r="E405">
        <v>1</v>
      </c>
      <c r="F405" t="s">
        <v>98</v>
      </c>
      <c r="G405">
        <v>23</v>
      </c>
      <c r="H405">
        <v>23</v>
      </c>
      <c r="I405">
        <v>23</v>
      </c>
      <c r="J405">
        <v>23</v>
      </c>
      <c r="K405">
        <v>23</v>
      </c>
      <c r="L405">
        <v>23</v>
      </c>
      <c r="M405">
        <v>23</v>
      </c>
      <c r="N405">
        <v>23</v>
      </c>
      <c r="O405">
        <v>23</v>
      </c>
      <c r="P405">
        <v>23</v>
      </c>
      <c r="Q405">
        <v>23</v>
      </c>
      <c r="R405">
        <v>23</v>
      </c>
      <c r="S405">
        <v>23</v>
      </c>
      <c r="T405">
        <v>23</v>
      </c>
      <c r="U405">
        <v>23</v>
      </c>
      <c r="V405">
        <v>23</v>
      </c>
      <c r="W405">
        <v>24</v>
      </c>
      <c r="X405">
        <v>24</v>
      </c>
      <c r="Y405">
        <v>24</v>
      </c>
      <c r="Z405">
        <v>24</v>
      </c>
      <c r="AA405">
        <v>24</v>
      </c>
      <c r="AB405">
        <v>24</v>
      </c>
      <c r="AC405">
        <v>23</v>
      </c>
      <c r="AD405">
        <v>23</v>
      </c>
      <c r="AE405">
        <v>23</v>
      </c>
      <c r="AF405">
        <v>23</v>
      </c>
      <c r="AG405">
        <v>23</v>
      </c>
      <c r="AH405">
        <v>23</v>
      </c>
      <c r="AI405">
        <v>23</v>
      </c>
      <c r="AJ405">
        <v>23</v>
      </c>
      <c r="AK405">
        <v>23</v>
      </c>
      <c r="AL405">
        <v>23</v>
      </c>
      <c r="AM405">
        <v>23</v>
      </c>
      <c r="AN405">
        <v>23</v>
      </c>
      <c r="AO405">
        <v>23</v>
      </c>
      <c r="AP405">
        <v>23</v>
      </c>
      <c r="AQ405">
        <v>23</v>
      </c>
      <c r="AR405">
        <v>23</v>
      </c>
      <c r="AS405">
        <v>23</v>
      </c>
      <c r="AT405">
        <v>23</v>
      </c>
      <c r="AU405">
        <v>23</v>
      </c>
      <c r="AV405">
        <v>23</v>
      </c>
      <c r="AW405">
        <v>23</v>
      </c>
      <c r="AX405">
        <v>23</v>
      </c>
    </row>
    <row r="406" spans="1:50" x14ac:dyDescent="0.25">
      <c r="A406">
        <v>1</v>
      </c>
      <c r="B406" t="s">
        <v>97</v>
      </c>
      <c r="C406">
        <v>11</v>
      </c>
      <c r="D406" t="s">
        <v>97</v>
      </c>
      <c r="E406">
        <v>1</v>
      </c>
      <c r="F406" t="s">
        <v>98</v>
      </c>
      <c r="G406">
        <v>51</v>
      </c>
      <c r="H406">
        <v>50</v>
      </c>
      <c r="I406">
        <v>49</v>
      </c>
      <c r="J406">
        <v>50</v>
      </c>
      <c r="K406">
        <v>50</v>
      </c>
      <c r="L406">
        <v>50</v>
      </c>
      <c r="M406">
        <v>50</v>
      </c>
      <c r="N406">
        <v>50</v>
      </c>
      <c r="O406">
        <v>50</v>
      </c>
      <c r="P406">
        <v>50</v>
      </c>
      <c r="Q406">
        <v>8</v>
      </c>
      <c r="R406">
        <v>8</v>
      </c>
      <c r="S406">
        <v>14</v>
      </c>
      <c r="T406">
        <v>13</v>
      </c>
      <c r="U406">
        <v>13</v>
      </c>
      <c r="V406">
        <v>15</v>
      </c>
      <c r="W406">
        <v>19</v>
      </c>
      <c r="X406">
        <v>19</v>
      </c>
      <c r="Y406">
        <v>15</v>
      </c>
      <c r="Z406">
        <v>15</v>
      </c>
      <c r="AA406">
        <v>15</v>
      </c>
      <c r="AB406">
        <v>14</v>
      </c>
      <c r="AC406">
        <v>12</v>
      </c>
      <c r="AD406">
        <v>12</v>
      </c>
      <c r="AE406">
        <v>14</v>
      </c>
      <c r="AF406">
        <v>14</v>
      </c>
      <c r="AG406">
        <v>10</v>
      </c>
      <c r="AH406">
        <v>11</v>
      </c>
      <c r="AI406">
        <v>9</v>
      </c>
      <c r="AJ406">
        <v>8</v>
      </c>
      <c r="AK406">
        <v>8</v>
      </c>
      <c r="AL406">
        <v>8</v>
      </c>
      <c r="AM406">
        <v>8</v>
      </c>
      <c r="AN406">
        <v>12</v>
      </c>
      <c r="AO406">
        <v>13</v>
      </c>
      <c r="AP406">
        <v>11</v>
      </c>
      <c r="AQ406">
        <v>11</v>
      </c>
      <c r="AR406">
        <v>11</v>
      </c>
      <c r="AS406">
        <v>14</v>
      </c>
      <c r="AT406">
        <v>12</v>
      </c>
      <c r="AU406">
        <v>13</v>
      </c>
      <c r="AV406">
        <v>13</v>
      </c>
      <c r="AW406">
        <v>14</v>
      </c>
      <c r="AX406">
        <v>14</v>
      </c>
    </row>
    <row r="407" spans="1:50" x14ac:dyDescent="0.25">
      <c r="A407">
        <v>1</v>
      </c>
      <c r="B407" t="s">
        <v>97</v>
      </c>
      <c r="C407">
        <v>11</v>
      </c>
      <c r="D407" t="s">
        <v>97</v>
      </c>
      <c r="E407">
        <v>1</v>
      </c>
      <c r="F407" t="s">
        <v>98</v>
      </c>
      <c r="G407">
        <v>6</v>
      </c>
      <c r="H407">
        <v>6</v>
      </c>
      <c r="I407">
        <v>6</v>
      </c>
      <c r="J407">
        <v>4</v>
      </c>
      <c r="K407">
        <v>6</v>
      </c>
      <c r="L407">
        <v>4</v>
      </c>
      <c r="M407">
        <v>6</v>
      </c>
      <c r="N407">
        <v>4</v>
      </c>
      <c r="O407">
        <v>6</v>
      </c>
      <c r="P407">
        <v>6</v>
      </c>
      <c r="Q407">
        <v>4</v>
      </c>
      <c r="R407">
        <v>6</v>
      </c>
      <c r="S407">
        <v>6</v>
      </c>
      <c r="T407">
        <v>6</v>
      </c>
      <c r="U407">
        <v>4</v>
      </c>
      <c r="V407">
        <v>6</v>
      </c>
      <c r="W407">
        <v>6</v>
      </c>
      <c r="X407">
        <v>4</v>
      </c>
      <c r="Y407">
        <v>6</v>
      </c>
      <c r="Z407">
        <v>6</v>
      </c>
      <c r="AA407">
        <v>6</v>
      </c>
      <c r="AB407">
        <v>6</v>
      </c>
      <c r="AC407">
        <v>6</v>
      </c>
      <c r="AD407">
        <v>6</v>
      </c>
      <c r="AE407">
        <v>6</v>
      </c>
      <c r="AF407">
        <v>6</v>
      </c>
      <c r="AG407">
        <v>6</v>
      </c>
      <c r="AH407">
        <v>6</v>
      </c>
      <c r="AI407">
        <v>6</v>
      </c>
      <c r="AJ407">
        <v>6</v>
      </c>
      <c r="AK407">
        <v>6</v>
      </c>
      <c r="AL407">
        <v>6</v>
      </c>
      <c r="AM407">
        <v>6</v>
      </c>
      <c r="AN407">
        <v>6</v>
      </c>
      <c r="AO407">
        <v>4</v>
      </c>
      <c r="AP407">
        <v>6</v>
      </c>
      <c r="AQ407">
        <v>6</v>
      </c>
      <c r="AR407">
        <v>6</v>
      </c>
      <c r="AS407">
        <v>6</v>
      </c>
      <c r="AT407">
        <v>6</v>
      </c>
      <c r="AU407">
        <v>6</v>
      </c>
      <c r="AV407">
        <v>6</v>
      </c>
      <c r="AW407">
        <v>6</v>
      </c>
      <c r="AX407">
        <v>6</v>
      </c>
    </row>
    <row r="408" spans="1:50" x14ac:dyDescent="0.25">
      <c r="A408">
        <v>1</v>
      </c>
      <c r="B408" t="s">
        <v>97</v>
      </c>
      <c r="C408">
        <v>11</v>
      </c>
      <c r="D408" t="s">
        <v>97</v>
      </c>
      <c r="E408">
        <v>1</v>
      </c>
      <c r="F408" t="s">
        <v>98</v>
      </c>
      <c r="G408">
        <v>107</v>
      </c>
      <c r="H408">
        <v>189</v>
      </c>
      <c r="I408">
        <v>191</v>
      </c>
      <c r="J408">
        <v>161</v>
      </c>
      <c r="K408">
        <v>161</v>
      </c>
      <c r="L408">
        <v>150</v>
      </c>
      <c r="M408">
        <v>151</v>
      </c>
      <c r="N408">
        <v>150</v>
      </c>
      <c r="O408">
        <v>140</v>
      </c>
      <c r="P408">
        <v>150</v>
      </c>
      <c r="Q408">
        <v>146</v>
      </c>
      <c r="R408">
        <v>144</v>
      </c>
      <c r="S408">
        <v>143</v>
      </c>
      <c r="T408">
        <v>144</v>
      </c>
      <c r="U408">
        <v>144</v>
      </c>
      <c r="V408">
        <v>144</v>
      </c>
      <c r="W408">
        <v>144</v>
      </c>
      <c r="X408">
        <v>143</v>
      </c>
      <c r="Y408">
        <v>133</v>
      </c>
      <c r="Z408">
        <v>140</v>
      </c>
      <c r="AA408">
        <v>140</v>
      </c>
      <c r="AB408">
        <v>148</v>
      </c>
      <c r="AC408">
        <v>148</v>
      </c>
      <c r="AD408">
        <v>158</v>
      </c>
      <c r="AE408">
        <v>158</v>
      </c>
      <c r="AF408">
        <v>158</v>
      </c>
      <c r="AG408">
        <v>153</v>
      </c>
      <c r="AH408">
        <v>147</v>
      </c>
      <c r="AI408">
        <v>148</v>
      </c>
      <c r="AJ408">
        <v>148</v>
      </c>
      <c r="AK408">
        <v>148</v>
      </c>
      <c r="AL408">
        <v>148</v>
      </c>
      <c r="AM408">
        <v>147</v>
      </c>
      <c r="AN408">
        <v>144</v>
      </c>
      <c r="AO408">
        <v>142</v>
      </c>
      <c r="AP408">
        <v>144</v>
      </c>
      <c r="AQ408">
        <v>144</v>
      </c>
      <c r="AR408">
        <v>144</v>
      </c>
      <c r="AS408">
        <v>144</v>
      </c>
      <c r="AT408">
        <v>144</v>
      </c>
      <c r="AU408">
        <v>145</v>
      </c>
      <c r="AV408">
        <v>145</v>
      </c>
      <c r="AW408">
        <v>145</v>
      </c>
      <c r="AX408">
        <v>145</v>
      </c>
    </row>
    <row r="409" spans="1:50" x14ac:dyDescent="0.25">
      <c r="A409">
        <v>1</v>
      </c>
      <c r="B409" t="s">
        <v>97</v>
      </c>
      <c r="C409">
        <v>11</v>
      </c>
      <c r="D409" t="s">
        <v>97</v>
      </c>
      <c r="E409">
        <v>1</v>
      </c>
      <c r="F409" t="s">
        <v>98</v>
      </c>
      <c r="G409">
        <v>33</v>
      </c>
      <c r="H409">
        <v>24</v>
      </c>
      <c r="I409">
        <v>24</v>
      </c>
      <c r="J409">
        <v>33</v>
      </c>
      <c r="K409">
        <v>33</v>
      </c>
      <c r="L409">
        <v>24</v>
      </c>
      <c r="M409">
        <v>33</v>
      </c>
      <c r="N409">
        <v>24</v>
      </c>
      <c r="O409">
        <v>24</v>
      </c>
      <c r="P409">
        <v>24</v>
      </c>
      <c r="Q409">
        <v>33</v>
      </c>
      <c r="R409">
        <v>24</v>
      </c>
      <c r="S409">
        <v>24</v>
      </c>
      <c r="T409">
        <v>24</v>
      </c>
      <c r="U409">
        <v>24</v>
      </c>
      <c r="V409">
        <v>24</v>
      </c>
      <c r="W409">
        <v>24</v>
      </c>
      <c r="X409">
        <v>24</v>
      </c>
      <c r="Y409">
        <v>33</v>
      </c>
      <c r="Z409">
        <v>24</v>
      </c>
      <c r="AA409">
        <v>24</v>
      </c>
      <c r="AB409">
        <v>24</v>
      </c>
      <c r="AC409">
        <v>33</v>
      </c>
      <c r="AD409">
        <v>24</v>
      </c>
      <c r="AE409">
        <v>24</v>
      </c>
      <c r="AF409">
        <v>24</v>
      </c>
      <c r="AG409">
        <v>33</v>
      </c>
      <c r="AH409">
        <v>33</v>
      </c>
      <c r="AI409">
        <v>33</v>
      </c>
      <c r="AJ409">
        <v>24</v>
      </c>
      <c r="AK409">
        <v>24</v>
      </c>
      <c r="AL409">
        <v>24</v>
      </c>
      <c r="AM409">
        <v>24</v>
      </c>
      <c r="AN409">
        <v>24</v>
      </c>
      <c r="AO409">
        <v>24</v>
      </c>
      <c r="AP409">
        <v>24</v>
      </c>
      <c r="AQ409">
        <v>33</v>
      </c>
      <c r="AR409">
        <v>24</v>
      </c>
      <c r="AS409">
        <v>24</v>
      </c>
      <c r="AT409">
        <v>24</v>
      </c>
      <c r="AU409">
        <v>24</v>
      </c>
      <c r="AV409">
        <v>24</v>
      </c>
      <c r="AW409">
        <v>24</v>
      </c>
      <c r="AX409">
        <v>24</v>
      </c>
    </row>
    <row r="410" spans="1:50" x14ac:dyDescent="0.25">
      <c r="A410">
        <v>1</v>
      </c>
      <c r="B410" t="s">
        <v>97</v>
      </c>
      <c r="C410">
        <v>11</v>
      </c>
      <c r="D410" t="s">
        <v>97</v>
      </c>
      <c r="E410">
        <v>1</v>
      </c>
      <c r="F410" t="s">
        <v>98</v>
      </c>
      <c r="G410">
        <v>48</v>
      </c>
      <c r="H410">
        <v>49</v>
      </c>
      <c r="I410">
        <v>46</v>
      </c>
      <c r="J410">
        <v>49</v>
      </c>
      <c r="K410">
        <v>49</v>
      </c>
      <c r="L410">
        <v>51</v>
      </c>
      <c r="M410">
        <v>51</v>
      </c>
      <c r="N410">
        <v>50</v>
      </c>
      <c r="O410">
        <v>54</v>
      </c>
      <c r="P410">
        <v>52</v>
      </c>
      <c r="Q410">
        <v>51</v>
      </c>
      <c r="R410">
        <v>52</v>
      </c>
      <c r="S410">
        <v>52</v>
      </c>
      <c r="T410">
        <v>50</v>
      </c>
      <c r="U410">
        <v>49</v>
      </c>
      <c r="V410">
        <v>56</v>
      </c>
      <c r="W410">
        <v>56</v>
      </c>
      <c r="X410">
        <v>52</v>
      </c>
      <c r="Y410">
        <v>51</v>
      </c>
      <c r="Z410">
        <v>51</v>
      </c>
      <c r="AA410">
        <v>52</v>
      </c>
      <c r="AB410">
        <v>51</v>
      </c>
      <c r="AC410">
        <v>52</v>
      </c>
      <c r="AD410">
        <v>49</v>
      </c>
      <c r="AE410">
        <v>48</v>
      </c>
      <c r="AF410">
        <v>48</v>
      </c>
      <c r="AG410">
        <v>50</v>
      </c>
      <c r="AH410">
        <v>47</v>
      </c>
      <c r="AI410">
        <v>47</v>
      </c>
      <c r="AJ410">
        <v>49</v>
      </c>
      <c r="AK410">
        <v>49</v>
      </c>
      <c r="AL410">
        <v>50</v>
      </c>
      <c r="AM410">
        <v>46</v>
      </c>
      <c r="AN410">
        <v>48</v>
      </c>
      <c r="AO410">
        <v>47</v>
      </c>
      <c r="AP410">
        <v>47</v>
      </c>
      <c r="AQ410">
        <v>47</v>
      </c>
      <c r="AR410">
        <v>49</v>
      </c>
      <c r="AS410">
        <v>52</v>
      </c>
      <c r="AT410">
        <v>52</v>
      </c>
      <c r="AU410">
        <v>51</v>
      </c>
      <c r="AV410">
        <v>50</v>
      </c>
      <c r="AW410">
        <v>48</v>
      </c>
      <c r="AX410">
        <v>48</v>
      </c>
    </row>
    <row r="411" spans="1:50" x14ac:dyDescent="0.25">
      <c r="A411">
        <v>1</v>
      </c>
      <c r="B411" t="s">
        <v>97</v>
      </c>
      <c r="C411">
        <v>11</v>
      </c>
      <c r="D411" t="s">
        <v>97</v>
      </c>
      <c r="E411">
        <v>1</v>
      </c>
      <c r="F411" t="s">
        <v>98</v>
      </c>
      <c r="G411">
        <v>352</v>
      </c>
      <c r="H411">
        <v>359</v>
      </c>
      <c r="I411">
        <v>354</v>
      </c>
      <c r="J411">
        <v>338</v>
      </c>
      <c r="K411">
        <v>344</v>
      </c>
      <c r="L411">
        <v>344</v>
      </c>
      <c r="M411">
        <v>352</v>
      </c>
      <c r="N411">
        <v>351</v>
      </c>
      <c r="O411">
        <v>349</v>
      </c>
      <c r="P411">
        <v>307</v>
      </c>
      <c r="Q411">
        <v>306</v>
      </c>
      <c r="R411">
        <v>325</v>
      </c>
      <c r="S411">
        <v>321</v>
      </c>
      <c r="T411">
        <v>317</v>
      </c>
      <c r="U411">
        <v>335</v>
      </c>
      <c r="V411">
        <v>344</v>
      </c>
      <c r="W411">
        <v>351</v>
      </c>
      <c r="X411">
        <v>355</v>
      </c>
      <c r="Y411">
        <v>345</v>
      </c>
      <c r="Z411">
        <v>340</v>
      </c>
      <c r="AA411">
        <v>318</v>
      </c>
      <c r="AB411">
        <v>306</v>
      </c>
      <c r="AC411">
        <v>303</v>
      </c>
      <c r="AD411">
        <v>299</v>
      </c>
      <c r="AE411">
        <v>299</v>
      </c>
      <c r="AF411">
        <v>281</v>
      </c>
      <c r="AG411">
        <v>312</v>
      </c>
      <c r="AH411">
        <v>295</v>
      </c>
      <c r="AI411">
        <v>316</v>
      </c>
      <c r="AJ411">
        <v>280</v>
      </c>
      <c r="AK411">
        <v>281</v>
      </c>
      <c r="AL411">
        <v>276</v>
      </c>
      <c r="AM411">
        <v>266</v>
      </c>
      <c r="AN411">
        <v>273</v>
      </c>
      <c r="AO411">
        <v>217</v>
      </c>
      <c r="AP411">
        <v>218</v>
      </c>
      <c r="AQ411">
        <v>272</v>
      </c>
      <c r="AR411">
        <v>249</v>
      </c>
      <c r="AS411">
        <v>269</v>
      </c>
      <c r="AT411">
        <v>284</v>
      </c>
      <c r="AU411">
        <v>306</v>
      </c>
      <c r="AV411">
        <v>303</v>
      </c>
      <c r="AW411">
        <v>311</v>
      </c>
      <c r="AX411">
        <v>305</v>
      </c>
    </row>
    <row r="412" spans="1:50" x14ac:dyDescent="0.25">
      <c r="A412">
        <v>1</v>
      </c>
      <c r="B412" t="s">
        <v>97</v>
      </c>
      <c r="C412">
        <v>11</v>
      </c>
      <c r="D412" t="s">
        <v>97</v>
      </c>
      <c r="E412">
        <v>1</v>
      </c>
      <c r="F412" t="s">
        <v>98</v>
      </c>
      <c r="G412">
        <v>59</v>
      </c>
      <c r="H412">
        <v>59</v>
      </c>
      <c r="I412">
        <v>59</v>
      </c>
      <c r="J412">
        <v>59</v>
      </c>
      <c r="K412">
        <v>59</v>
      </c>
      <c r="L412">
        <v>59</v>
      </c>
      <c r="M412">
        <v>59</v>
      </c>
      <c r="N412">
        <v>59</v>
      </c>
      <c r="O412">
        <v>59</v>
      </c>
      <c r="P412">
        <v>59</v>
      </c>
      <c r="Q412">
        <v>59</v>
      </c>
      <c r="R412">
        <v>59</v>
      </c>
      <c r="S412">
        <v>59</v>
      </c>
      <c r="T412">
        <v>59</v>
      </c>
      <c r="U412">
        <v>59</v>
      </c>
      <c r="V412">
        <v>59</v>
      </c>
      <c r="W412">
        <v>59</v>
      </c>
      <c r="X412">
        <v>59</v>
      </c>
      <c r="Y412">
        <v>59</v>
      </c>
      <c r="Z412">
        <v>59</v>
      </c>
      <c r="AA412">
        <v>59</v>
      </c>
      <c r="AB412">
        <v>59</v>
      </c>
      <c r="AC412">
        <v>59</v>
      </c>
      <c r="AD412">
        <v>59</v>
      </c>
      <c r="AE412">
        <v>59</v>
      </c>
      <c r="AF412">
        <v>59</v>
      </c>
      <c r="AG412">
        <v>59</v>
      </c>
      <c r="AH412">
        <v>59</v>
      </c>
      <c r="AI412">
        <v>59</v>
      </c>
      <c r="AJ412">
        <v>59</v>
      </c>
      <c r="AK412">
        <v>59</v>
      </c>
      <c r="AL412">
        <v>59</v>
      </c>
      <c r="AM412">
        <v>59</v>
      </c>
      <c r="AN412">
        <v>59</v>
      </c>
      <c r="AO412">
        <v>60</v>
      </c>
      <c r="AP412">
        <v>60</v>
      </c>
      <c r="AQ412">
        <v>60</v>
      </c>
      <c r="AR412">
        <v>60</v>
      </c>
      <c r="AS412">
        <v>60</v>
      </c>
      <c r="AT412">
        <v>60</v>
      </c>
      <c r="AU412">
        <v>60</v>
      </c>
      <c r="AV412">
        <v>60</v>
      </c>
      <c r="AW412">
        <v>60</v>
      </c>
      <c r="AX412">
        <v>60</v>
      </c>
    </row>
    <row r="413" spans="1:50" x14ac:dyDescent="0.25">
      <c r="A413">
        <v>1</v>
      </c>
      <c r="B413" t="s">
        <v>97</v>
      </c>
      <c r="C413">
        <v>11</v>
      </c>
      <c r="D413" t="s">
        <v>97</v>
      </c>
      <c r="E413">
        <v>1</v>
      </c>
      <c r="F413" t="s">
        <v>98</v>
      </c>
      <c r="G413">
        <v>33</v>
      </c>
      <c r="H413">
        <v>33</v>
      </c>
      <c r="I413">
        <v>33</v>
      </c>
      <c r="J413">
        <v>33</v>
      </c>
      <c r="K413">
        <v>33</v>
      </c>
      <c r="L413">
        <v>33</v>
      </c>
      <c r="M413">
        <v>26</v>
      </c>
      <c r="N413">
        <v>26</v>
      </c>
      <c r="O413">
        <v>26</v>
      </c>
      <c r="P413">
        <v>26</v>
      </c>
      <c r="Q413">
        <v>26</v>
      </c>
      <c r="R413">
        <v>26</v>
      </c>
      <c r="S413">
        <v>26</v>
      </c>
      <c r="T413">
        <v>26</v>
      </c>
      <c r="U413">
        <v>26</v>
      </c>
      <c r="V413">
        <v>26</v>
      </c>
      <c r="W413">
        <v>26</v>
      </c>
      <c r="X413">
        <v>2</v>
      </c>
      <c r="Y413">
        <v>2</v>
      </c>
      <c r="Z413">
        <v>2</v>
      </c>
      <c r="AA413">
        <v>2</v>
      </c>
      <c r="AB413">
        <v>2</v>
      </c>
      <c r="AC413">
        <v>2</v>
      </c>
      <c r="AD413">
        <v>2</v>
      </c>
      <c r="AE413">
        <v>2</v>
      </c>
      <c r="AF413">
        <v>2</v>
      </c>
      <c r="AG413">
        <v>2</v>
      </c>
      <c r="AH413">
        <v>2</v>
      </c>
      <c r="AI413">
        <v>2</v>
      </c>
      <c r="AJ413">
        <v>2</v>
      </c>
      <c r="AK413">
        <v>2</v>
      </c>
      <c r="AL413">
        <v>2</v>
      </c>
      <c r="AM413">
        <v>2</v>
      </c>
      <c r="AN413">
        <v>2</v>
      </c>
      <c r="AO413">
        <v>2</v>
      </c>
      <c r="AP413">
        <v>2</v>
      </c>
      <c r="AQ413">
        <v>3</v>
      </c>
      <c r="AR413">
        <v>2</v>
      </c>
      <c r="AS413">
        <v>2</v>
      </c>
      <c r="AT413">
        <v>2</v>
      </c>
      <c r="AU413">
        <v>1</v>
      </c>
      <c r="AV413">
        <v>1</v>
      </c>
      <c r="AW413">
        <v>1</v>
      </c>
      <c r="AX413">
        <v>1</v>
      </c>
    </row>
    <row r="414" spans="1:50" x14ac:dyDescent="0.25">
      <c r="A414">
        <v>1</v>
      </c>
      <c r="B414" t="s">
        <v>97</v>
      </c>
      <c r="C414">
        <v>11</v>
      </c>
      <c r="D414" t="s">
        <v>97</v>
      </c>
      <c r="E414">
        <v>1</v>
      </c>
      <c r="F414" t="s">
        <v>98</v>
      </c>
      <c r="G414">
        <v>74</v>
      </c>
      <c r="H414">
        <v>81</v>
      </c>
      <c r="I414">
        <v>87</v>
      </c>
      <c r="J414">
        <v>88</v>
      </c>
      <c r="K414">
        <v>72</v>
      </c>
      <c r="L414">
        <v>79</v>
      </c>
      <c r="M414">
        <v>68</v>
      </c>
      <c r="N414">
        <v>73</v>
      </c>
      <c r="O414">
        <v>76</v>
      </c>
      <c r="P414">
        <v>77</v>
      </c>
      <c r="Q414">
        <v>81</v>
      </c>
      <c r="R414">
        <v>62</v>
      </c>
      <c r="S414">
        <v>71</v>
      </c>
      <c r="T414">
        <v>67</v>
      </c>
      <c r="U414">
        <v>68</v>
      </c>
      <c r="V414">
        <v>73</v>
      </c>
      <c r="W414">
        <v>77</v>
      </c>
      <c r="X414">
        <v>79</v>
      </c>
      <c r="Y414">
        <v>73</v>
      </c>
      <c r="Z414">
        <v>76</v>
      </c>
      <c r="AA414">
        <v>79</v>
      </c>
      <c r="AB414">
        <v>75</v>
      </c>
      <c r="AC414">
        <v>75</v>
      </c>
      <c r="AD414">
        <v>55</v>
      </c>
      <c r="AE414">
        <v>67</v>
      </c>
      <c r="AF414">
        <v>67</v>
      </c>
      <c r="AG414">
        <v>78</v>
      </c>
      <c r="AH414">
        <v>68</v>
      </c>
      <c r="AI414">
        <v>76</v>
      </c>
      <c r="AJ414">
        <v>71</v>
      </c>
      <c r="AK414">
        <v>70</v>
      </c>
      <c r="AL414">
        <v>73</v>
      </c>
      <c r="AM414">
        <v>75</v>
      </c>
      <c r="AN414">
        <v>65</v>
      </c>
      <c r="AO414">
        <v>80</v>
      </c>
      <c r="AP414">
        <v>69</v>
      </c>
      <c r="AQ414">
        <v>75</v>
      </c>
      <c r="AR414">
        <v>79</v>
      </c>
      <c r="AS414">
        <v>71</v>
      </c>
      <c r="AT414">
        <v>73</v>
      </c>
      <c r="AU414">
        <v>71</v>
      </c>
      <c r="AV414">
        <v>82</v>
      </c>
      <c r="AW414">
        <v>77</v>
      </c>
      <c r="AX414">
        <v>82</v>
      </c>
    </row>
    <row r="415" spans="1:50" x14ac:dyDescent="0.25">
      <c r="A415">
        <v>1</v>
      </c>
      <c r="B415" t="s">
        <v>97</v>
      </c>
      <c r="C415">
        <v>11</v>
      </c>
      <c r="D415" t="s">
        <v>97</v>
      </c>
      <c r="E415">
        <v>1</v>
      </c>
      <c r="F415" t="s">
        <v>98</v>
      </c>
      <c r="G415">
        <v>37</v>
      </c>
      <c r="H415">
        <v>37</v>
      </c>
      <c r="I415">
        <v>39</v>
      </c>
      <c r="J415">
        <v>38</v>
      </c>
      <c r="K415">
        <v>33</v>
      </c>
      <c r="L415">
        <v>33</v>
      </c>
      <c r="M415">
        <v>33</v>
      </c>
      <c r="N415">
        <v>34</v>
      </c>
      <c r="O415">
        <v>33</v>
      </c>
      <c r="P415">
        <v>33</v>
      </c>
      <c r="Q415">
        <v>34</v>
      </c>
      <c r="R415">
        <v>33</v>
      </c>
      <c r="S415">
        <v>33</v>
      </c>
      <c r="T415">
        <v>34</v>
      </c>
      <c r="U415">
        <v>34</v>
      </c>
      <c r="V415">
        <v>33</v>
      </c>
      <c r="W415">
        <v>33</v>
      </c>
      <c r="X415">
        <v>33</v>
      </c>
      <c r="Y415">
        <v>33</v>
      </c>
      <c r="Z415">
        <v>33</v>
      </c>
      <c r="AA415">
        <v>33</v>
      </c>
      <c r="AB415">
        <v>33</v>
      </c>
      <c r="AC415">
        <v>33</v>
      </c>
      <c r="AD415">
        <v>33</v>
      </c>
      <c r="AE415">
        <v>33</v>
      </c>
      <c r="AF415">
        <v>35</v>
      </c>
      <c r="AG415">
        <v>37</v>
      </c>
      <c r="AH415">
        <v>36</v>
      </c>
      <c r="AI415">
        <v>36</v>
      </c>
      <c r="AJ415">
        <v>36</v>
      </c>
      <c r="AK415">
        <v>36</v>
      </c>
      <c r="AL415">
        <v>38</v>
      </c>
      <c r="AM415">
        <v>37</v>
      </c>
      <c r="AN415">
        <v>39</v>
      </c>
      <c r="AO415">
        <v>37</v>
      </c>
      <c r="AP415">
        <v>36</v>
      </c>
      <c r="AQ415">
        <v>36</v>
      </c>
      <c r="AR415">
        <v>36</v>
      </c>
      <c r="AS415">
        <v>36</v>
      </c>
      <c r="AT415">
        <v>38</v>
      </c>
      <c r="AU415">
        <v>36</v>
      </c>
      <c r="AV415">
        <v>36</v>
      </c>
      <c r="AW415">
        <v>37</v>
      </c>
      <c r="AX415">
        <v>51</v>
      </c>
    </row>
    <row r="416" spans="1:50" x14ac:dyDescent="0.25">
      <c r="A416">
        <v>1</v>
      </c>
      <c r="B416" t="s">
        <v>97</v>
      </c>
      <c r="C416">
        <v>11</v>
      </c>
      <c r="D416" t="s">
        <v>97</v>
      </c>
      <c r="E416">
        <v>1</v>
      </c>
      <c r="F416" t="s">
        <v>98</v>
      </c>
      <c r="G416">
        <v>194</v>
      </c>
      <c r="H416">
        <v>191</v>
      </c>
      <c r="I416">
        <v>191</v>
      </c>
      <c r="J416">
        <v>191</v>
      </c>
      <c r="K416">
        <v>191</v>
      </c>
      <c r="L416">
        <v>191</v>
      </c>
      <c r="M416">
        <v>191</v>
      </c>
      <c r="N416">
        <v>191</v>
      </c>
      <c r="O416">
        <v>191</v>
      </c>
      <c r="P416">
        <v>191</v>
      </c>
      <c r="Q416">
        <v>191</v>
      </c>
      <c r="R416">
        <v>191</v>
      </c>
      <c r="S416">
        <v>191</v>
      </c>
      <c r="T416">
        <v>191</v>
      </c>
      <c r="U416">
        <v>191</v>
      </c>
      <c r="V416">
        <v>191</v>
      </c>
      <c r="W416">
        <v>191</v>
      </c>
      <c r="X416">
        <v>191</v>
      </c>
      <c r="Y416">
        <v>195</v>
      </c>
      <c r="Z416">
        <v>196</v>
      </c>
      <c r="AA416">
        <v>195</v>
      </c>
      <c r="AB416">
        <v>195</v>
      </c>
      <c r="AC416">
        <v>191</v>
      </c>
      <c r="AD416">
        <v>196</v>
      </c>
      <c r="AE416">
        <v>191</v>
      </c>
      <c r="AF416">
        <v>191</v>
      </c>
      <c r="AG416">
        <v>191</v>
      </c>
      <c r="AH416">
        <v>191</v>
      </c>
      <c r="AI416">
        <v>194</v>
      </c>
      <c r="AJ416">
        <v>191</v>
      </c>
      <c r="AK416">
        <v>191</v>
      </c>
      <c r="AL416">
        <v>193</v>
      </c>
      <c r="AM416">
        <v>195</v>
      </c>
      <c r="AN416">
        <v>195</v>
      </c>
      <c r="AO416">
        <v>188</v>
      </c>
      <c r="AP416">
        <v>185</v>
      </c>
      <c r="AQ416">
        <v>186</v>
      </c>
      <c r="AR416">
        <v>188</v>
      </c>
      <c r="AS416">
        <v>187</v>
      </c>
      <c r="AT416">
        <v>186</v>
      </c>
      <c r="AU416">
        <v>186</v>
      </c>
      <c r="AV416">
        <v>188</v>
      </c>
      <c r="AW416">
        <v>186</v>
      </c>
      <c r="AX416">
        <v>185</v>
      </c>
    </row>
    <row r="417" spans="1:50" x14ac:dyDescent="0.25">
      <c r="A417">
        <v>1</v>
      </c>
      <c r="B417" t="s">
        <v>97</v>
      </c>
      <c r="C417">
        <v>11</v>
      </c>
      <c r="D417" t="s">
        <v>97</v>
      </c>
      <c r="E417">
        <v>1</v>
      </c>
      <c r="F417" t="s">
        <v>98</v>
      </c>
      <c r="G417">
        <v>46</v>
      </c>
      <c r="H417">
        <v>47</v>
      </c>
      <c r="I417">
        <v>47</v>
      </c>
      <c r="J417">
        <v>45</v>
      </c>
      <c r="K417">
        <v>45</v>
      </c>
      <c r="L417">
        <v>49</v>
      </c>
      <c r="M417">
        <v>50</v>
      </c>
      <c r="N417">
        <v>50</v>
      </c>
      <c r="O417">
        <v>48</v>
      </c>
      <c r="P417">
        <v>50</v>
      </c>
      <c r="Q417">
        <v>50</v>
      </c>
      <c r="R417">
        <v>50</v>
      </c>
      <c r="S417">
        <v>50</v>
      </c>
      <c r="T417">
        <v>49</v>
      </c>
      <c r="U417">
        <v>49</v>
      </c>
      <c r="V417">
        <v>48</v>
      </c>
      <c r="W417">
        <v>48</v>
      </c>
      <c r="X417">
        <v>44</v>
      </c>
      <c r="Y417">
        <v>44</v>
      </c>
      <c r="Z417">
        <v>47</v>
      </c>
      <c r="AA417">
        <v>47</v>
      </c>
      <c r="AB417">
        <v>50</v>
      </c>
      <c r="AC417">
        <v>50</v>
      </c>
      <c r="AD417">
        <v>48</v>
      </c>
      <c r="AE417">
        <v>48</v>
      </c>
      <c r="AF417">
        <v>47</v>
      </c>
      <c r="AG417">
        <v>52</v>
      </c>
      <c r="AH417">
        <v>50</v>
      </c>
      <c r="AI417">
        <v>51</v>
      </c>
      <c r="AJ417">
        <v>51</v>
      </c>
      <c r="AK417">
        <v>46</v>
      </c>
      <c r="AL417">
        <v>48</v>
      </c>
      <c r="AM417">
        <v>48</v>
      </c>
      <c r="AN417">
        <v>50</v>
      </c>
      <c r="AO417">
        <v>51</v>
      </c>
      <c r="AP417">
        <v>55</v>
      </c>
      <c r="AQ417">
        <v>57</v>
      </c>
      <c r="AR417">
        <v>53</v>
      </c>
      <c r="AS417">
        <v>53</v>
      </c>
      <c r="AT417">
        <v>47</v>
      </c>
      <c r="AU417">
        <v>53</v>
      </c>
      <c r="AV417">
        <v>52</v>
      </c>
      <c r="AW417">
        <v>51</v>
      </c>
      <c r="AX417">
        <v>50</v>
      </c>
    </row>
    <row r="418" spans="1:50" x14ac:dyDescent="0.25">
      <c r="A418">
        <v>1</v>
      </c>
      <c r="B418" t="s">
        <v>97</v>
      </c>
      <c r="C418">
        <v>11</v>
      </c>
      <c r="D418" t="s">
        <v>97</v>
      </c>
      <c r="E418">
        <v>1</v>
      </c>
      <c r="F418" t="s">
        <v>98</v>
      </c>
      <c r="G418">
        <v>69</v>
      </c>
      <c r="H418">
        <v>69</v>
      </c>
      <c r="I418">
        <v>69</v>
      </c>
      <c r="J418">
        <v>74</v>
      </c>
      <c r="K418">
        <v>70</v>
      </c>
      <c r="L418">
        <v>70</v>
      </c>
      <c r="M418">
        <v>68</v>
      </c>
      <c r="N418">
        <v>64</v>
      </c>
      <c r="O418">
        <v>71</v>
      </c>
      <c r="P418">
        <v>71</v>
      </c>
      <c r="Q418">
        <v>73</v>
      </c>
      <c r="R418">
        <v>69</v>
      </c>
      <c r="S418">
        <v>69</v>
      </c>
      <c r="T418">
        <v>72</v>
      </c>
      <c r="U418">
        <v>69</v>
      </c>
      <c r="V418">
        <v>65</v>
      </c>
      <c r="W418">
        <v>65</v>
      </c>
      <c r="X418">
        <v>65</v>
      </c>
      <c r="Y418">
        <v>65</v>
      </c>
      <c r="Z418">
        <v>65</v>
      </c>
      <c r="AA418">
        <v>65</v>
      </c>
      <c r="AB418">
        <v>65</v>
      </c>
      <c r="AC418">
        <v>65</v>
      </c>
      <c r="AD418">
        <v>67</v>
      </c>
      <c r="AE418">
        <v>69</v>
      </c>
      <c r="AF418">
        <v>67</v>
      </c>
      <c r="AG418">
        <v>485</v>
      </c>
      <c r="AH418">
        <v>451</v>
      </c>
      <c r="AI418">
        <v>407</v>
      </c>
      <c r="AJ418">
        <v>355</v>
      </c>
      <c r="AK418">
        <v>319</v>
      </c>
      <c r="AL418">
        <v>295</v>
      </c>
      <c r="AM418">
        <v>283</v>
      </c>
      <c r="AN418">
        <v>278</v>
      </c>
      <c r="AO418">
        <v>294</v>
      </c>
      <c r="AP418">
        <v>291</v>
      </c>
      <c r="AQ418">
        <v>265</v>
      </c>
      <c r="AR418">
        <v>303</v>
      </c>
      <c r="AS418">
        <v>338</v>
      </c>
      <c r="AT418">
        <v>335</v>
      </c>
      <c r="AU418">
        <v>385</v>
      </c>
      <c r="AV418">
        <v>389</v>
      </c>
      <c r="AW418">
        <v>451</v>
      </c>
      <c r="AX418">
        <v>116</v>
      </c>
    </row>
    <row r="419" spans="1:50" x14ac:dyDescent="0.25">
      <c r="A419">
        <v>1</v>
      </c>
      <c r="B419" t="s">
        <v>97</v>
      </c>
      <c r="C419">
        <v>11</v>
      </c>
      <c r="D419" t="s">
        <v>97</v>
      </c>
      <c r="E419">
        <v>1</v>
      </c>
      <c r="F419" t="s">
        <v>98</v>
      </c>
      <c r="G419">
        <v>7</v>
      </c>
      <c r="H419">
        <v>7</v>
      </c>
      <c r="I419">
        <v>7</v>
      </c>
      <c r="J419">
        <v>7</v>
      </c>
      <c r="K419">
        <v>7</v>
      </c>
      <c r="L419">
        <v>7</v>
      </c>
      <c r="M419">
        <v>7</v>
      </c>
      <c r="N419">
        <v>7</v>
      </c>
      <c r="O419">
        <v>7</v>
      </c>
      <c r="P419">
        <v>7</v>
      </c>
      <c r="Q419">
        <v>7</v>
      </c>
      <c r="R419">
        <v>7</v>
      </c>
      <c r="S419">
        <v>7</v>
      </c>
      <c r="T419">
        <v>7</v>
      </c>
      <c r="U419">
        <v>7</v>
      </c>
      <c r="V419">
        <v>7</v>
      </c>
      <c r="W419">
        <v>7</v>
      </c>
      <c r="X419">
        <v>7</v>
      </c>
      <c r="Y419">
        <v>7</v>
      </c>
      <c r="Z419">
        <v>7</v>
      </c>
      <c r="AA419">
        <v>7</v>
      </c>
      <c r="AB419">
        <v>7</v>
      </c>
      <c r="AC419">
        <v>7</v>
      </c>
      <c r="AD419">
        <v>7</v>
      </c>
      <c r="AE419">
        <v>7</v>
      </c>
      <c r="AF419">
        <v>7</v>
      </c>
      <c r="AG419">
        <v>7</v>
      </c>
      <c r="AH419">
        <v>7</v>
      </c>
      <c r="AI419">
        <v>7</v>
      </c>
      <c r="AJ419">
        <v>7</v>
      </c>
      <c r="AK419">
        <v>7</v>
      </c>
      <c r="AL419">
        <v>7</v>
      </c>
      <c r="AM419">
        <v>7</v>
      </c>
      <c r="AN419">
        <v>7</v>
      </c>
      <c r="AO419">
        <v>7</v>
      </c>
      <c r="AP419">
        <v>7</v>
      </c>
      <c r="AQ419">
        <v>7</v>
      </c>
      <c r="AR419">
        <v>7</v>
      </c>
      <c r="AS419">
        <v>7</v>
      </c>
      <c r="AT419">
        <v>7</v>
      </c>
      <c r="AU419">
        <v>7</v>
      </c>
      <c r="AV419">
        <v>7</v>
      </c>
      <c r="AW419">
        <v>7</v>
      </c>
      <c r="AX419">
        <v>7</v>
      </c>
    </row>
    <row r="420" spans="1:50" x14ac:dyDescent="0.25">
      <c r="A420">
        <v>1</v>
      </c>
      <c r="B420" t="s">
        <v>97</v>
      </c>
      <c r="C420">
        <v>11</v>
      </c>
      <c r="D420" t="s">
        <v>97</v>
      </c>
      <c r="E420">
        <v>1</v>
      </c>
      <c r="F420" t="s">
        <v>98</v>
      </c>
      <c r="G420">
        <v>3</v>
      </c>
      <c r="H420">
        <v>3</v>
      </c>
      <c r="I420">
        <v>3</v>
      </c>
      <c r="J420">
        <v>3</v>
      </c>
      <c r="K420">
        <v>18</v>
      </c>
      <c r="L420">
        <v>18</v>
      </c>
      <c r="M420">
        <v>18</v>
      </c>
      <c r="N420">
        <v>21</v>
      </c>
      <c r="O420">
        <v>21</v>
      </c>
      <c r="P420">
        <v>21</v>
      </c>
      <c r="Q420">
        <v>21</v>
      </c>
      <c r="R420">
        <v>21</v>
      </c>
      <c r="S420">
        <v>21</v>
      </c>
      <c r="T420">
        <v>20</v>
      </c>
      <c r="U420">
        <v>20</v>
      </c>
      <c r="V420">
        <v>23</v>
      </c>
      <c r="W420">
        <v>24</v>
      </c>
      <c r="X420">
        <v>25</v>
      </c>
      <c r="Y420">
        <v>25</v>
      </c>
      <c r="Z420">
        <v>28</v>
      </c>
      <c r="AA420">
        <v>28</v>
      </c>
      <c r="AB420">
        <v>25</v>
      </c>
      <c r="AC420">
        <v>24</v>
      </c>
      <c r="AD420">
        <v>25</v>
      </c>
      <c r="AE420">
        <v>25</v>
      </c>
      <c r="AF420">
        <v>25</v>
      </c>
      <c r="AG420">
        <v>25</v>
      </c>
      <c r="AH420">
        <v>26</v>
      </c>
      <c r="AI420">
        <v>27</v>
      </c>
      <c r="AJ420">
        <v>27</v>
      </c>
      <c r="AK420">
        <v>27</v>
      </c>
      <c r="AL420">
        <v>27</v>
      </c>
      <c r="AM420">
        <v>2</v>
      </c>
      <c r="AN420">
        <v>27</v>
      </c>
      <c r="AO420">
        <v>24</v>
      </c>
      <c r="AP420">
        <v>24</v>
      </c>
      <c r="AQ420">
        <v>24</v>
      </c>
      <c r="AR420">
        <v>24</v>
      </c>
      <c r="AS420">
        <v>24</v>
      </c>
      <c r="AT420">
        <v>24</v>
      </c>
      <c r="AU420">
        <v>23</v>
      </c>
      <c r="AV420">
        <v>23</v>
      </c>
      <c r="AW420">
        <v>23</v>
      </c>
      <c r="AX420">
        <v>23</v>
      </c>
    </row>
    <row r="421" spans="1:50" x14ac:dyDescent="0.25">
      <c r="A421">
        <v>5</v>
      </c>
      <c r="B421" t="s">
        <v>386</v>
      </c>
      <c r="C421">
        <v>50</v>
      </c>
      <c r="D421" t="s">
        <v>387</v>
      </c>
      <c r="E421">
        <v>3</v>
      </c>
      <c r="F421" t="s">
        <v>240</v>
      </c>
      <c r="G421">
        <v>27</v>
      </c>
      <c r="H421">
        <v>22</v>
      </c>
      <c r="I421">
        <v>22</v>
      </c>
      <c r="J421">
        <v>22</v>
      </c>
      <c r="K421">
        <v>20</v>
      </c>
      <c r="L421">
        <v>19</v>
      </c>
      <c r="M421">
        <v>14</v>
      </c>
      <c r="N421">
        <v>22</v>
      </c>
      <c r="O421">
        <v>11</v>
      </c>
      <c r="P421">
        <v>21</v>
      </c>
      <c r="Q421">
        <v>20</v>
      </c>
      <c r="R421">
        <v>18</v>
      </c>
      <c r="S421">
        <v>18</v>
      </c>
      <c r="T421">
        <v>23</v>
      </c>
      <c r="U421">
        <v>24</v>
      </c>
      <c r="V421">
        <v>21</v>
      </c>
      <c r="W421">
        <v>24</v>
      </c>
      <c r="X421">
        <v>23</v>
      </c>
      <c r="Y421">
        <v>23</v>
      </c>
      <c r="Z421">
        <v>23</v>
      </c>
      <c r="AA421">
        <v>18</v>
      </c>
      <c r="AB421">
        <v>22</v>
      </c>
      <c r="AC421">
        <v>19</v>
      </c>
      <c r="AD421">
        <v>22</v>
      </c>
      <c r="AE421">
        <v>25</v>
      </c>
      <c r="AF421">
        <v>20</v>
      </c>
      <c r="AG421">
        <v>19</v>
      </c>
      <c r="AH421">
        <v>24</v>
      </c>
      <c r="AI421">
        <v>22</v>
      </c>
      <c r="AJ421">
        <v>24</v>
      </c>
      <c r="AK421">
        <v>19</v>
      </c>
      <c r="AL421">
        <v>16</v>
      </c>
      <c r="AM421">
        <v>21</v>
      </c>
      <c r="AN421">
        <v>23</v>
      </c>
      <c r="AO421">
        <v>22</v>
      </c>
      <c r="AP421">
        <v>25</v>
      </c>
      <c r="AQ421">
        <v>25</v>
      </c>
      <c r="AR421">
        <v>21</v>
      </c>
      <c r="AS421">
        <v>27</v>
      </c>
      <c r="AT421">
        <v>21</v>
      </c>
      <c r="AU421">
        <v>21</v>
      </c>
      <c r="AV421">
        <v>19</v>
      </c>
      <c r="AW421">
        <v>21</v>
      </c>
      <c r="AX421">
        <v>24</v>
      </c>
    </row>
    <row r="422" spans="1:50" x14ac:dyDescent="0.25">
      <c r="A422">
        <v>19</v>
      </c>
      <c r="B422" t="s">
        <v>737</v>
      </c>
      <c r="C422">
        <v>20</v>
      </c>
      <c r="D422" t="s">
        <v>576</v>
      </c>
      <c r="E422">
        <v>2</v>
      </c>
      <c r="F422" t="s">
        <v>255</v>
      </c>
      <c r="G422">
        <v>75</v>
      </c>
      <c r="H422">
        <v>71</v>
      </c>
      <c r="I422">
        <v>70</v>
      </c>
      <c r="J422">
        <v>71</v>
      </c>
      <c r="K422">
        <v>71</v>
      </c>
      <c r="L422">
        <v>71</v>
      </c>
      <c r="M422">
        <v>73</v>
      </c>
      <c r="N422">
        <v>73</v>
      </c>
      <c r="O422">
        <v>71</v>
      </c>
      <c r="P422">
        <v>73</v>
      </c>
      <c r="Q422">
        <v>73</v>
      </c>
      <c r="R422">
        <v>72</v>
      </c>
      <c r="S422">
        <v>71</v>
      </c>
      <c r="T422">
        <v>77</v>
      </c>
      <c r="U422">
        <v>77</v>
      </c>
      <c r="V422">
        <v>73</v>
      </c>
      <c r="W422">
        <v>71</v>
      </c>
      <c r="X422">
        <v>72</v>
      </c>
      <c r="Y422">
        <v>73</v>
      </c>
      <c r="Z422">
        <v>73</v>
      </c>
      <c r="AA422">
        <v>72</v>
      </c>
      <c r="AB422">
        <v>71</v>
      </c>
      <c r="AC422">
        <v>73</v>
      </c>
      <c r="AD422">
        <v>73</v>
      </c>
      <c r="AE422">
        <v>74</v>
      </c>
      <c r="AF422">
        <v>70</v>
      </c>
      <c r="AG422">
        <v>71</v>
      </c>
      <c r="AH422">
        <v>70</v>
      </c>
      <c r="AI422">
        <v>70</v>
      </c>
      <c r="AJ422">
        <v>70</v>
      </c>
      <c r="AK422">
        <v>67</v>
      </c>
      <c r="AL422">
        <v>70</v>
      </c>
      <c r="AM422">
        <v>71</v>
      </c>
      <c r="AN422">
        <v>70</v>
      </c>
      <c r="AO422">
        <v>70</v>
      </c>
      <c r="AP422">
        <v>74</v>
      </c>
      <c r="AQ422">
        <v>71</v>
      </c>
      <c r="AR422">
        <v>70</v>
      </c>
      <c r="AS422">
        <v>67</v>
      </c>
      <c r="AT422">
        <v>67</v>
      </c>
      <c r="AU422">
        <v>67</v>
      </c>
      <c r="AV422">
        <v>67</v>
      </c>
      <c r="AW422">
        <v>67</v>
      </c>
      <c r="AX422">
        <v>67</v>
      </c>
    </row>
    <row r="423" spans="1:50" x14ac:dyDescent="0.25">
      <c r="A423">
        <v>1</v>
      </c>
      <c r="B423" t="s">
        <v>97</v>
      </c>
      <c r="C423">
        <v>11</v>
      </c>
      <c r="D423" t="s">
        <v>97</v>
      </c>
      <c r="E423">
        <v>1</v>
      </c>
      <c r="F423" t="s">
        <v>98</v>
      </c>
      <c r="G423">
        <v>87</v>
      </c>
      <c r="H423">
        <v>88</v>
      </c>
      <c r="I423">
        <v>77</v>
      </c>
      <c r="J423">
        <v>66</v>
      </c>
      <c r="K423">
        <v>56</v>
      </c>
      <c r="L423">
        <v>83</v>
      </c>
      <c r="M423">
        <v>68</v>
      </c>
      <c r="N423">
        <v>63</v>
      </c>
      <c r="O423">
        <v>64</v>
      </c>
      <c r="P423">
        <v>75</v>
      </c>
      <c r="Q423">
        <v>69</v>
      </c>
      <c r="R423">
        <v>61</v>
      </c>
      <c r="S423">
        <v>67</v>
      </c>
      <c r="T423">
        <v>75</v>
      </c>
      <c r="U423">
        <v>70</v>
      </c>
      <c r="V423">
        <v>92</v>
      </c>
      <c r="W423">
        <v>76</v>
      </c>
      <c r="X423">
        <v>43</v>
      </c>
      <c r="Y423">
        <v>42</v>
      </c>
      <c r="Z423">
        <v>44</v>
      </c>
      <c r="AA423">
        <v>68</v>
      </c>
      <c r="AB423">
        <v>39</v>
      </c>
      <c r="AC423">
        <v>27</v>
      </c>
      <c r="AD423">
        <v>57</v>
      </c>
      <c r="AE423">
        <v>47</v>
      </c>
      <c r="AF423">
        <v>50</v>
      </c>
      <c r="AG423">
        <v>32</v>
      </c>
      <c r="AH423">
        <v>28</v>
      </c>
      <c r="AI423">
        <v>34</v>
      </c>
      <c r="AJ423">
        <v>20</v>
      </c>
      <c r="AK423">
        <v>27</v>
      </c>
      <c r="AL423">
        <v>26</v>
      </c>
      <c r="AM423">
        <v>32</v>
      </c>
      <c r="AN423">
        <v>39</v>
      </c>
      <c r="AO423">
        <v>39</v>
      </c>
      <c r="AP423">
        <v>38</v>
      </c>
      <c r="AQ423">
        <v>47</v>
      </c>
      <c r="AR423">
        <v>60</v>
      </c>
      <c r="AS423">
        <v>65</v>
      </c>
      <c r="AT423">
        <v>49</v>
      </c>
      <c r="AU423">
        <v>42</v>
      </c>
      <c r="AV423">
        <v>66</v>
      </c>
      <c r="AW423">
        <v>51</v>
      </c>
      <c r="AX423">
        <v>33</v>
      </c>
    </row>
    <row r="424" spans="1:50" x14ac:dyDescent="0.25">
      <c r="A424">
        <v>1</v>
      </c>
      <c r="B424" t="s">
        <v>97</v>
      </c>
      <c r="C424">
        <v>11</v>
      </c>
      <c r="D424" t="s">
        <v>97</v>
      </c>
      <c r="E424">
        <v>1</v>
      </c>
      <c r="F424" t="s">
        <v>98</v>
      </c>
      <c r="G424">
        <v>87</v>
      </c>
      <c r="H424">
        <v>87</v>
      </c>
      <c r="I424">
        <v>87</v>
      </c>
      <c r="J424">
        <v>87</v>
      </c>
      <c r="K424">
        <v>87</v>
      </c>
      <c r="L424">
        <v>87</v>
      </c>
      <c r="M424">
        <v>87</v>
      </c>
      <c r="N424">
        <v>87</v>
      </c>
      <c r="O424">
        <v>87</v>
      </c>
      <c r="P424">
        <v>87</v>
      </c>
      <c r="Q424">
        <v>87</v>
      </c>
      <c r="R424">
        <v>87</v>
      </c>
      <c r="S424">
        <v>87</v>
      </c>
      <c r="T424">
        <v>87</v>
      </c>
      <c r="U424">
        <v>87</v>
      </c>
      <c r="V424">
        <v>87</v>
      </c>
      <c r="W424">
        <v>87</v>
      </c>
      <c r="X424">
        <v>24</v>
      </c>
      <c r="Y424">
        <v>23</v>
      </c>
      <c r="Z424">
        <v>26</v>
      </c>
      <c r="AA424">
        <v>26</v>
      </c>
      <c r="AB424">
        <v>17</v>
      </c>
      <c r="AC424">
        <v>18</v>
      </c>
      <c r="AD424">
        <v>42</v>
      </c>
      <c r="AE424">
        <v>34</v>
      </c>
      <c r="AF424">
        <v>31</v>
      </c>
      <c r="AG424">
        <v>28</v>
      </c>
      <c r="AH424">
        <v>22</v>
      </c>
      <c r="AI424">
        <v>18</v>
      </c>
      <c r="AJ424">
        <v>16</v>
      </c>
      <c r="AK424">
        <v>17</v>
      </c>
      <c r="AL424">
        <v>18</v>
      </c>
      <c r="AM424">
        <v>19</v>
      </c>
      <c r="AN424">
        <v>16</v>
      </c>
      <c r="AO424">
        <v>17</v>
      </c>
      <c r="AP424">
        <v>11</v>
      </c>
      <c r="AQ424">
        <v>12</v>
      </c>
      <c r="AR424">
        <v>12</v>
      </c>
      <c r="AS424">
        <v>9</v>
      </c>
      <c r="AT424">
        <v>11</v>
      </c>
      <c r="AU424">
        <v>11</v>
      </c>
      <c r="AV424">
        <v>11</v>
      </c>
      <c r="AW424">
        <v>12</v>
      </c>
      <c r="AX424">
        <v>12</v>
      </c>
    </row>
    <row r="425" spans="1:50" x14ac:dyDescent="0.25">
      <c r="A425">
        <v>1</v>
      </c>
      <c r="B425" t="s">
        <v>97</v>
      </c>
      <c r="C425">
        <v>11</v>
      </c>
      <c r="D425" t="s">
        <v>97</v>
      </c>
      <c r="E425">
        <v>1</v>
      </c>
      <c r="F425" t="s">
        <v>98</v>
      </c>
      <c r="G425">
        <v>348</v>
      </c>
      <c r="H425">
        <v>342</v>
      </c>
      <c r="I425">
        <v>349</v>
      </c>
      <c r="J425">
        <v>347</v>
      </c>
      <c r="K425">
        <v>348</v>
      </c>
      <c r="L425">
        <v>351</v>
      </c>
      <c r="M425">
        <v>345</v>
      </c>
      <c r="N425">
        <v>347</v>
      </c>
      <c r="O425">
        <v>350</v>
      </c>
      <c r="P425">
        <v>344</v>
      </c>
      <c r="Q425">
        <v>348</v>
      </c>
      <c r="R425">
        <v>345</v>
      </c>
      <c r="S425">
        <v>348</v>
      </c>
      <c r="T425">
        <v>351</v>
      </c>
      <c r="U425">
        <v>351</v>
      </c>
      <c r="V425">
        <v>352</v>
      </c>
      <c r="W425">
        <v>361</v>
      </c>
      <c r="X425">
        <v>360</v>
      </c>
      <c r="Y425">
        <v>127</v>
      </c>
      <c r="Z425">
        <v>366</v>
      </c>
      <c r="AA425">
        <v>361</v>
      </c>
      <c r="AB425">
        <v>360</v>
      </c>
      <c r="AC425">
        <v>356</v>
      </c>
      <c r="AD425">
        <v>363</v>
      </c>
      <c r="AE425">
        <v>371</v>
      </c>
      <c r="AF425">
        <v>367</v>
      </c>
      <c r="AG425">
        <v>363</v>
      </c>
      <c r="AH425">
        <v>367</v>
      </c>
      <c r="AI425">
        <v>366</v>
      </c>
      <c r="AJ425">
        <v>363</v>
      </c>
      <c r="AK425">
        <v>363</v>
      </c>
      <c r="AL425">
        <v>362</v>
      </c>
      <c r="AM425">
        <v>361</v>
      </c>
      <c r="AN425">
        <v>364</v>
      </c>
      <c r="AO425">
        <v>371</v>
      </c>
      <c r="AP425">
        <v>363</v>
      </c>
      <c r="AQ425">
        <v>369</v>
      </c>
      <c r="AR425">
        <v>368</v>
      </c>
      <c r="AS425">
        <v>368</v>
      </c>
      <c r="AT425">
        <v>369</v>
      </c>
      <c r="AU425">
        <v>369</v>
      </c>
      <c r="AV425">
        <v>362</v>
      </c>
      <c r="AW425">
        <v>365</v>
      </c>
      <c r="AX425">
        <v>355</v>
      </c>
    </row>
    <row r="426" spans="1:50" x14ac:dyDescent="0.25">
      <c r="A426">
        <v>1</v>
      </c>
      <c r="B426" t="s">
        <v>97</v>
      </c>
      <c r="C426">
        <v>11</v>
      </c>
      <c r="D426" t="s">
        <v>97</v>
      </c>
      <c r="E426">
        <v>1</v>
      </c>
      <c r="F426" t="s">
        <v>98</v>
      </c>
      <c r="G426">
        <v>79</v>
      </c>
      <c r="H426">
        <v>79</v>
      </c>
      <c r="I426">
        <v>78</v>
      </c>
      <c r="J426">
        <v>78</v>
      </c>
      <c r="K426">
        <v>78</v>
      </c>
      <c r="L426">
        <v>78</v>
      </c>
      <c r="M426">
        <v>78</v>
      </c>
      <c r="N426">
        <v>78</v>
      </c>
      <c r="O426">
        <v>69</v>
      </c>
      <c r="P426">
        <v>69</v>
      </c>
      <c r="Q426">
        <v>69</v>
      </c>
      <c r="R426">
        <v>69</v>
      </c>
      <c r="S426">
        <v>69</v>
      </c>
      <c r="T426">
        <v>69</v>
      </c>
      <c r="U426">
        <v>69</v>
      </c>
      <c r="V426">
        <v>69</v>
      </c>
      <c r="W426">
        <v>69</v>
      </c>
      <c r="X426">
        <v>69</v>
      </c>
      <c r="Y426">
        <v>69</v>
      </c>
      <c r="Z426">
        <v>69</v>
      </c>
      <c r="AA426">
        <v>69</v>
      </c>
      <c r="AB426">
        <v>69</v>
      </c>
      <c r="AC426">
        <v>69</v>
      </c>
      <c r="AD426">
        <v>69</v>
      </c>
      <c r="AE426">
        <v>39</v>
      </c>
      <c r="AF426">
        <v>39</v>
      </c>
      <c r="AG426">
        <v>37</v>
      </c>
      <c r="AH426">
        <v>38</v>
      </c>
      <c r="AI426">
        <v>37</v>
      </c>
      <c r="AJ426">
        <v>35</v>
      </c>
      <c r="AK426">
        <v>35</v>
      </c>
      <c r="AL426">
        <v>35</v>
      </c>
      <c r="AM426">
        <v>34</v>
      </c>
      <c r="AN426">
        <v>35</v>
      </c>
      <c r="AO426">
        <v>34</v>
      </c>
      <c r="AP426">
        <v>33</v>
      </c>
      <c r="AQ426">
        <v>32</v>
      </c>
      <c r="AR426">
        <v>38</v>
      </c>
      <c r="AS426">
        <v>37</v>
      </c>
      <c r="AT426">
        <v>37</v>
      </c>
      <c r="AU426">
        <v>37</v>
      </c>
      <c r="AV426">
        <v>36</v>
      </c>
      <c r="AW426">
        <v>36</v>
      </c>
      <c r="AX426">
        <v>37</v>
      </c>
    </row>
    <row r="427" spans="1:50" x14ac:dyDescent="0.25">
      <c r="A427">
        <v>3</v>
      </c>
      <c r="B427" t="s">
        <v>554</v>
      </c>
      <c r="C427">
        <v>70</v>
      </c>
      <c r="D427" t="s">
        <v>267</v>
      </c>
      <c r="E427">
        <v>3</v>
      </c>
      <c r="F427" t="s">
        <v>240</v>
      </c>
      <c r="G427">
        <v>28</v>
      </c>
      <c r="H427">
        <v>28</v>
      </c>
      <c r="I427">
        <v>28</v>
      </c>
      <c r="J427">
        <v>28</v>
      </c>
      <c r="K427">
        <v>28</v>
      </c>
      <c r="L427">
        <v>28</v>
      </c>
      <c r="M427">
        <v>28</v>
      </c>
      <c r="N427">
        <v>28</v>
      </c>
      <c r="O427">
        <v>28</v>
      </c>
      <c r="P427">
        <v>28</v>
      </c>
      <c r="Q427">
        <v>28</v>
      </c>
      <c r="R427">
        <v>28</v>
      </c>
      <c r="S427">
        <v>28</v>
      </c>
      <c r="T427">
        <v>28</v>
      </c>
      <c r="U427">
        <v>28</v>
      </c>
      <c r="V427">
        <v>28</v>
      </c>
      <c r="W427">
        <v>28</v>
      </c>
      <c r="X427">
        <v>28</v>
      </c>
      <c r="Y427">
        <v>28</v>
      </c>
      <c r="Z427">
        <v>28</v>
      </c>
      <c r="AA427">
        <v>28</v>
      </c>
      <c r="AB427">
        <v>28</v>
      </c>
      <c r="AC427">
        <v>28</v>
      </c>
      <c r="AD427">
        <v>28</v>
      </c>
      <c r="AE427">
        <v>28</v>
      </c>
      <c r="AF427">
        <v>28</v>
      </c>
      <c r="AG427">
        <v>28</v>
      </c>
      <c r="AH427">
        <v>28</v>
      </c>
      <c r="AI427">
        <v>28</v>
      </c>
      <c r="AJ427">
        <v>28</v>
      </c>
      <c r="AK427">
        <v>28</v>
      </c>
      <c r="AL427">
        <v>28</v>
      </c>
      <c r="AM427">
        <v>28</v>
      </c>
      <c r="AN427">
        <v>28</v>
      </c>
      <c r="AO427">
        <v>28</v>
      </c>
      <c r="AP427">
        <v>28</v>
      </c>
      <c r="AQ427">
        <v>28</v>
      </c>
      <c r="AR427">
        <v>29</v>
      </c>
      <c r="AS427">
        <v>29</v>
      </c>
      <c r="AT427">
        <v>29</v>
      </c>
      <c r="AU427">
        <v>29</v>
      </c>
      <c r="AV427">
        <v>29</v>
      </c>
      <c r="AW427">
        <v>29</v>
      </c>
      <c r="AX427">
        <v>29</v>
      </c>
    </row>
    <row r="428" spans="1:50" x14ac:dyDescent="0.25">
      <c r="A428">
        <v>1</v>
      </c>
      <c r="B428" t="s">
        <v>97</v>
      </c>
      <c r="C428">
        <v>11</v>
      </c>
      <c r="D428" t="s">
        <v>97</v>
      </c>
      <c r="E428">
        <v>1</v>
      </c>
      <c r="F428" t="s">
        <v>98</v>
      </c>
      <c r="G428">
        <v>4</v>
      </c>
      <c r="H428">
        <v>3</v>
      </c>
      <c r="I428">
        <v>3</v>
      </c>
      <c r="J428">
        <v>3</v>
      </c>
      <c r="K428">
        <v>3</v>
      </c>
      <c r="L428">
        <v>3</v>
      </c>
      <c r="M428">
        <v>3</v>
      </c>
      <c r="N428">
        <v>3</v>
      </c>
      <c r="O428">
        <v>3</v>
      </c>
      <c r="P428">
        <v>3</v>
      </c>
      <c r="Q428">
        <v>3</v>
      </c>
      <c r="R428">
        <v>3</v>
      </c>
      <c r="S428">
        <v>3</v>
      </c>
      <c r="T428">
        <v>3</v>
      </c>
      <c r="U428">
        <v>3</v>
      </c>
      <c r="V428">
        <v>3</v>
      </c>
      <c r="W428">
        <v>3</v>
      </c>
      <c r="X428">
        <v>3</v>
      </c>
      <c r="Y428">
        <v>3</v>
      </c>
      <c r="Z428">
        <v>3</v>
      </c>
      <c r="AA428">
        <v>3</v>
      </c>
      <c r="AB428">
        <v>3</v>
      </c>
      <c r="AC428">
        <v>3</v>
      </c>
      <c r="AD428">
        <v>3</v>
      </c>
      <c r="AE428">
        <v>3</v>
      </c>
      <c r="AF428">
        <v>3</v>
      </c>
      <c r="AG428">
        <v>4</v>
      </c>
      <c r="AH428">
        <v>4</v>
      </c>
      <c r="AI428">
        <v>4</v>
      </c>
      <c r="AJ428">
        <v>4</v>
      </c>
      <c r="AK428">
        <v>4</v>
      </c>
      <c r="AL428">
        <v>4</v>
      </c>
      <c r="AM428">
        <v>4</v>
      </c>
      <c r="AN428">
        <v>4</v>
      </c>
      <c r="AO428">
        <v>4</v>
      </c>
      <c r="AP428">
        <v>4</v>
      </c>
      <c r="AQ428">
        <v>4</v>
      </c>
      <c r="AR428">
        <v>4</v>
      </c>
      <c r="AS428">
        <v>4</v>
      </c>
      <c r="AT428">
        <v>4</v>
      </c>
      <c r="AU428">
        <v>4</v>
      </c>
      <c r="AV428">
        <v>4</v>
      </c>
      <c r="AW428">
        <v>4</v>
      </c>
      <c r="AX428">
        <v>4</v>
      </c>
    </row>
    <row r="429" spans="1:50" x14ac:dyDescent="0.25">
      <c r="A429">
        <v>3</v>
      </c>
      <c r="B429" t="s">
        <v>554</v>
      </c>
      <c r="C429">
        <v>70</v>
      </c>
      <c r="D429" t="s">
        <v>267</v>
      </c>
      <c r="E429">
        <v>3</v>
      </c>
      <c r="F429" t="s">
        <v>240</v>
      </c>
      <c r="G429">
        <v>286</v>
      </c>
      <c r="H429">
        <v>270</v>
      </c>
      <c r="I429">
        <v>272</v>
      </c>
      <c r="J429">
        <v>276</v>
      </c>
      <c r="K429">
        <v>267</v>
      </c>
      <c r="L429">
        <v>261</v>
      </c>
      <c r="M429">
        <v>254</v>
      </c>
      <c r="N429">
        <v>246</v>
      </c>
      <c r="O429">
        <v>251</v>
      </c>
      <c r="P429">
        <v>265</v>
      </c>
      <c r="Q429">
        <v>264</v>
      </c>
      <c r="R429">
        <v>270</v>
      </c>
      <c r="S429">
        <v>265</v>
      </c>
      <c r="T429">
        <v>287</v>
      </c>
      <c r="U429">
        <v>274</v>
      </c>
      <c r="V429">
        <v>269</v>
      </c>
      <c r="W429">
        <v>297</v>
      </c>
      <c r="X429">
        <v>277</v>
      </c>
      <c r="Y429">
        <v>277</v>
      </c>
      <c r="Z429">
        <v>295</v>
      </c>
      <c r="AA429">
        <v>282</v>
      </c>
      <c r="AB429">
        <v>270</v>
      </c>
      <c r="AC429">
        <v>260</v>
      </c>
      <c r="AD429">
        <v>265</v>
      </c>
      <c r="AE429">
        <v>309</v>
      </c>
      <c r="AF429">
        <v>306</v>
      </c>
      <c r="AG429">
        <v>294</v>
      </c>
      <c r="AH429">
        <v>290</v>
      </c>
      <c r="AI429">
        <v>263</v>
      </c>
      <c r="AJ429">
        <v>282</v>
      </c>
      <c r="AK429">
        <v>243</v>
      </c>
      <c r="AL429">
        <v>236</v>
      </c>
      <c r="AM429">
        <v>249</v>
      </c>
      <c r="AN429">
        <v>249</v>
      </c>
      <c r="AO429">
        <v>279</v>
      </c>
      <c r="AP429">
        <v>281</v>
      </c>
      <c r="AQ429">
        <v>262</v>
      </c>
      <c r="AR429">
        <v>264</v>
      </c>
      <c r="AS429">
        <v>272</v>
      </c>
      <c r="AT429">
        <v>265</v>
      </c>
      <c r="AU429">
        <v>268</v>
      </c>
      <c r="AV429">
        <v>275</v>
      </c>
      <c r="AW429">
        <v>245</v>
      </c>
      <c r="AX429">
        <v>277</v>
      </c>
    </row>
    <row r="430" spans="1:50" x14ac:dyDescent="0.25">
      <c r="A430">
        <v>1</v>
      </c>
      <c r="B430" t="s">
        <v>97</v>
      </c>
      <c r="C430">
        <v>11</v>
      </c>
      <c r="D430" t="s">
        <v>97</v>
      </c>
      <c r="E430">
        <v>1</v>
      </c>
      <c r="F430" t="s">
        <v>98</v>
      </c>
      <c r="G430">
        <v>50</v>
      </c>
      <c r="H430">
        <v>50</v>
      </c>
      <c r="I430">
        <v>50</v>
      </c>
      <c r="J430">
        <v>50</v>
      </c>
      <c r="K430">
        <v>50</v>
      </c>
      <c r="L430">
        <v>50</v>
      </c>
      <c r="M430">
        <v>50</v>
      </c>
      <c r="N430">
        <v>50</v>
      </c>
      <c r="O430">
        <v>50</v>
      </c>
      <c r="P430">
        <v>47</v>
      </c>
      <c r="Q430">
        <v>47</v>
      </c>
      <c r="R430">
        <v>50</v>
      </c>
      <c r="S430">
        <v>50</v>
      </c>
      <c r="T430">
        <v>50</v>
      </c>
      <c r="U430">
        <v>50</v>
      </c>
      <c r="V430">
        <v>50</v>
      </c>
      <c r="W430">
        <v>50</v>
      </c>
      <c r="X430">
        <v>50</v>
      </c>
      <c r="Y430">
        <v>50</v>
      </c>
      <c r="Z430">
        <v>50</v>
      </c>
      <c r="AA430">
        <v>50</v>
      </c>
      <c r="AB430">
        <v>50</v>
      </c>
      <c r="AC430">
        <v>50</v>
      </c>
      <c r="AD430">
        <v>51</v>
      </c>
      <c r="AE430">
        <v>47</v>
      </c>
      <c r="AF430">
        <v>47</v>
      </c>
      <c r="AG430">
        <v>50</v>
      </c>
      <c r="AH430">
        <v>50</v>
      </c>
      <c r="AI430">
        <v>50</v>
      </c>
      <c r="AJ430">
        <v>50</v>
      </c>
      <c r="AK430">
        <v>50</v>
      </c>
      <c r="AL430">
        <v>50</v>
      </c>
      <c r="AM430">
        <v>50</v>
      </c>
      <c r="AN430">
        <v>50</v>
      </c>
      <c r="AO430">
        <v>50</v>
      </c>
      <c r="AP430">
        <v>50</v>
      </c>
      <c r="AQ430">
        <v>50</v>
      </c>
      <c r="AR430">
        <v>49</v>
      </c>
      <c r="AS430">
        <v>49</v>
      </c>
      <c r="AT430">
        <v>49</v>
      </c>
      <c r="AU430">
        <v>49</v>
      </c>
      <c r="AV430">
        <v>49</v>
      </c>
      <c r="AW430">
        <v>49</v>
      </c>
      <c r="AX430">
        <v>46</v>
      </c>
    </row>
    <row r="431" spans="1:50" x14ac:dyDescent="0.25">
      <c r="A431">
        <v>1</v>
      </c>
      <c r="B431" t="s">
        <v>97</v>
      </c>
      <c r="C431">
        <v>11</v>
      </c>
      <c r="D431" t="s">
        <v>97</v>
      </c>
      <c r="E431">
        <v>1</v>
      </c>
      <c r="F431" t="s">
        <v>98</v>
      </c>
      <c r="G431">
        <v>34</v>
      </c>
      <c r="H431">
        <v>34</v>
      </c>
      <c r="I431">
        <v>32</v>
      </c>
      <c r="J431">
        <v>32</v>
      </c>
      <c r="K431">
        <v>32</v>
      </c>
      <c r="L431">
        <v>31</v>
      </c>
      <c r="M431">
        <v>32</v>
      </c>
      <c r="N431">
        <v>34</v>
      </c>
      <c r="O431">
        <v>34</v>
      </c>
      <c r="P431">
        <v>34</v>
      </c>
      <c r="Q431">
        <v>36</v>
      </c>
      <c r="R431">
        <v>36</v>
      </c>
      <c r="S431">
        <v>36</v>
      </c>
      <c r="T431">
        <v>36</v>
      </c>
      <c r="U431">
        <v>36</v>
      </c>
      <c r="V431">
        <v>33</v>
      </c>
      <c r="W431">
        <v>32</v>
      </c>
      <c r="X431">
        <v>35</v>
      </c>
      <c r="Y431">
        <v>35</v>
      </c>
      <c r="Z431">
        <v>34</v>
      </c>
      <c r="AA431">
        <v>36</v>
      </c>
      <c r="AB431">
        <v>34</v>
      </c>
      <c r="AC431">
        <v>34</v>
      </c>
      <c r="AD431">
        <v>34</v>
      </c>
      <c r="AE431">
        <v>35</v>
      </c>
      <c r="AF431">
        <v>35</v>
      </c>
      <c r="AG431">
        <v>35</v>
      </c>
      <c r="AH431">
        <v>32</v>
      </c>
      <c r="AI431">
        <v>32</v>
      </c>
      <c r="AJ431">
        <v>32</v>
      </c>
      <c r="AK431">
        <v>32</v>
      </c>
      <c r="AL431">
        <v>32</v>
      </c>
      <c r="AM431">
        <v>34</v>
      </c>
      <c r="AN431">
        <v>33</v>
      </c>
      <c r="AO431">
        <v>34</v>
      </c>
      <c r="AP431">
        <v>33</v>
      </c>
      <c r="AQ431">
        <v>35</v>
      </c>
      <c r="AR431">
        <v>34</v>
      </c>
      <c r="AS431">
        <v>34</v>
      </c>
      <c r="AT431">
        <v>35</v>
      </c>
      <c r="AU431">
        <v>32</v>
      </c>
      <c r="AV431">
        <v>32</v>
      </c>
      <c r="AW431">
        <v>32</v>
      </c>
      <c r="AX431">
        <v>31</v>
      </c>
    </row>
    <row r="432" spans="1:50" x14ac:dyDescent="0.25">
      <c r="A432">
        <v>9</v>
      </c>
      <c r="B432" t="s">
        <v>372</v>
      </c>
      <c r="C432">
        <v>60</v>
      </c>
      <c r="D432" t="s">
        <v>239</v>
      </c>
      <c r="E432">
        <v>3</v>
      </c>
      <c r="F432" t="s">
        <v>240</v>
      </c>
      <c r="G432">
        <v>13</v>
      </c>
      <c r="H432">
        <v>13</v>
      </c>
      <c r="I432">
        <v>13</v>
      </c>
      <c r="J432">
        <v>13</v>
      </c>
      <c r="K432">
        <v>13</v>
      </c>
      <c r="L432">
        <v>13</v>
      </c>
      <c r="M432">
        <v>13</v>
      </c>
      <c r="N432">
        <v>13</v>
      </c>
      <c r="O432">
        <v>13</v>
      </c>
      <c r="P432">
        <v>13</v>
      </c>
      <c r="Q432">
        <v>13</v>
      </c>
      <c r="R432">
        <v>13</v>
      </c>
      <c r="S432">
        <v>13</v>
      </c>
      <c r="T432">
        <v>13</v>
      </c>
      <c r="U432">
        <v>13</v>
      </c>
      <c r="V432">
        <v>13</v>
      </c>
      <c r="W432">
        <v>13</v>
      </c>
      <c r="X432">
        <v>13</v>
      </c>
      <c r="Y432">
        <v>13</v>
      </c>
      <c r="Z432">
        <v>13</v>
      </c>
      <c r="AA432">
        <v>13</v>
      </c>
      <c r="AB432">
        <v>13</v>
      </c>
      <c r="AC432">
        <v>13</v>
      </c>
      <c r="AD432">
        <v>13</v>
      </c>
      <c r="AE432">
        <v>13</v>
      </c>
      <c r="AF432">
        <v>13</v>
      </c>
      <c r="AG432">
        <v>13</v>
      </c>
      <c r="AH432">
        <v>13</v>
      </c>
      <c r="AI432">
        <v>13</v>
      </c>
      <c r="AJ432">
        <v>13</v>
      </c>
      <c r="AK432">
        <v>13</v>
      </c>
      <c r="AL432">
        <v>13</v>
      </c>
      <c r="AM432">
        <v>13</v>
      </c>
      <c r="AN432">
        <v>13</v>
      </c>
      <c r="AO432">
        <v>13</v>
      </c>
      <c r="AP432">
        <v>13</v>
      </c>
      <c r="AQ432">
        <v>13</v>
      </c>
      <c r="AR432">
        <v>13</v>
      </c>
      <c r="AS432">
        <v>13</v>
      </c>
      <c r="AT432">
        <v>13</v>
      </c>
      <c r="AU432">
        <v>13</v>
      </c>
      <c r="AV432">
        <v>13</v>
      </c>
      <c r="AW432">
        <v>13</v>
      </c>
      <c r="AX432">
        <v>13</v>
      </c>
    </row>
    <row r="433" spans="1:50" x14ac:dyDescent="0.25">
      <c r="A433">
        <v>1</v>
      </c>
      <c r="B433" t="s">
        <v>97</v>
      </c>
      <c r="C433">
        <v>11</v>
      </c>
      <c r="D433" t="s">
        <v>97</v>
      </c>
      <c r="E433">
        <v>1</v>
      </c>
      <c r="F433" t="s">
        <v>98</v>
      </c>
      <c r="G433">
        <v>38</v>
      </c>
      <c r="H433">
        <v>39</v>
      </c>
      <c r="I433">
        <v>39</v>
      </c>
      <c r="J433">
        <v>37</v>
      </c>
      <c r="K433">
        <v>37</v>
      </c>
      <c r="L433">
        <v>37</v>
      </c>
      <c r="M433">
        <v>40</v>
      </c>
      <c r="N433">
        <v>41</v>
      </c>
      <c r="O433">
        <v>40</v>
      </c>
      <c r="P433">
        <v>39</v>
      </c>
      <c r="Q433">
        <v>38</v>
      </c>
      <c r="R433">
        <v>38</v>
      </c>
      <c r="S433">
        <v>38</v>
      </c>
      <c r="T433">
        <v>39</v>
      </c>
      <c r="U433">
        <v>39</v>
      </c>
      <c r="V433">
        <v>38</v>
      </c>
      <c r="W433">
        <v>39</v>
      </c>
      <c r="X433">
        <v>39</v>
      </c>
      <c r="Y433">
        <v>37</v>
      </c>
      <c r="Z433">
        <v>37</v>
      </c>
      <c r="AA433">
        <v>39</v>
      </c>
      <c r="AB433">
        <v>38</v>
      </c>
      <c r="AC433">
        <v>38</v>
      </c>
      <c r="AD433">
        <v>38</v>
      </c>
      <c r="AE433">
        <v>40</v>
      </c>
      <c r="AF433">
        <v>39</v>
      </c>
      <c r="AG433">
        <v>40</v>
      </c>
      <c r="AH433">
        <v>43</v>
      </c>
      <c r="AI433">
        <v>41</v>
      </c>
      <c r="AJ433">
        <v>41</v>
      </c>
      <c r="AK433">
        <v>41</v>
      </c>
      <c r="AL433">
        <v>39</v>
      </c>
      <c r="AM433">
        <v>39</v>
      </c>
      <c r="AN433">
        <v>40</v>
      </c>
      <c r="AO433">
        <v>40</v>
      </c>
      <c r="AP433">
        <v>40</v>
      </c>
      <c r="AQ433">
        <v>39</v>
      </c>
      <c r="AR433">
        <v>39</v>
      </c>
      <c r="AS433">
        <v>40</v>
      </c>
      <c r="AT433">
        <v>39</v>
      </c>
      <c r="AU433">
        <v>38</v>
      </c>
      <c r="AV433">
        <v>40</v>
      </c>
      <c r="AW433">
        <v>40</v>
      </c>
      <c r="AX433">
        <v>40</v>
      </c>
    </row>
    <row r="434" spans="1:50" x14ac:dyDescent="0.25">
      <c r="A434">
        <v>1</v>
      </c>
      <c r="B434" t="s">
        <v>97</v>
      </c>
      <c r="C434">
        <v>11</v>
      </c>
      <c r="D434" t="s">
        <v>97</v>
      </c>
      <c r="E434">
        <v>1</v>
      </c>
      <c r="F434" t="s">
        <v>98</v>
      </c>
      <c r="G434">
        <v>36</v>
      </c>
      <c r="H434">
        <v>36</v>
      </c>
      <c r="I434">
        <v>28</v>
      </c>
      <c r="J434">
        <v>37</v>
      </c>
      <c r="K434">
        <v>36</v>
      </c>
      <c r="L434">
        <v>36</v>
      </c>
      <c r="M434">
        <v>36</v>
      </c>
      <c r="N434">
        <v>36</v>
      </c>
      <c r="O434">
        <v>36</v>
      </c>
      <c r="P434">
        <v>36</v>
      </c>
      <c r="Q434">
        <v>36</v>
      </c>
      <c r="R434">
        <v>36</v>
      </c>
      <c r="S434">
        <v>36</v>
      </c>
      <c r="T434">
        <v>36</v>
      </c>
      <c r="U434">
        <v>36</v>
      </c>
      <c r="V434">
        <v>36</v>
      </c>
      <c r="W434">
        <v>36</v>
      </c>
      <c r="X434">
        <v>36</v>
      </c>
      <c r="Y434">
        <v>28</v>
      </c>
      <c r="Z434">
        <v>28</v>
      </c>
      <c r="AA434">
        <v>37</v>
      </c>
      <c r="AB434">
        <v>36</v>
      </c>
      <c r="AC434">
        <v>36</v>
      </c>
      <c r="AD434">
        <v>36</v>
      </c>
      <c r="AE434">
        <v>36</v>
      </c>
      <c r="AF434">
        <v>36</v>
      </c>
      <c r="AG434">
        <v>37</v>
      </c>
      <c r="AH434">
        <v>37</v>
      </c>
      <c r="AI434">
        <v>36</v>
      </c>
      <c r="AJ434">
        <v>39</v>
      </c>
      <c r="AK434">
        <v>36</v>
      </c>
      <c r="AL434">
        <v>36</v>
      </c>
      <c r="AM434">
        <v>36</v>
      </c>
      <c r="AN434">
        <v>36</v>
      </c>
      <c r="AO434">
        <v>36</v>
      </c>
      <c r="AP434">
        <v>37</v>
      </c>
      <c r="AQ434">
        <v>28</v>
      </c>
      <c r="AR434">
        <v>36</v>
      </c>
      <c r="AS434">
        <v>36</v>
      </c>
      <c r="AT434">
        <v>28</v>
      </c>
      <c r="AU434">
        <v>28</v>
      </c>
      <c r="AV434">
        <v>36</v>
      </c>
      <c r="AW434">
        <v>37</v>
      </c>
      <c r="AX434">
        <v>36</v>
      </c>
    </row>
    <row r="435" spans="1:50" x14ac:dyDescent="0.25">
      <c r="A435">
        <v>1</v>
      </c>
      <c r="B435" t="s">
        <v>97</v>
      </c>
      <c r="C435">
        <v>11</v>
      </c>
      <c r="D435" t="s">
        <v>97</v>
      </c>
      <c r="E435">
        <v>1</v>
      </c>
      <c r="F435" t="s">
        <v>98</v>
      </c>
      <c r="G435">
        <v>4</v>
      </c>
      <c r="H435">
        <v>4</v>
      </c>
      <c r="I435">
        <v>4</v>
      </c>
      <c r="J435">
        <v>4</v>
      </c>
      <c r="K435">
        <v>4</v>
      </c>
      <c r="L435">
        <v>4</v>
      </c>
      <c r="M435">
        <v>4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  <c r="T435">
        <v>2</v>
      </c>
      <c r="U435">
        <v>2</v>
      </c>
      <c r="V435">
        <v>2</v>
      </c>
      <c r="W435">
        <v>2</v>
      </c>
      <c r="X435">
        <v>2</v>
      </c>
      <c r="Y435">
        <v>2</v>
      </c>
      <c r="Z435">
        <v>2</v>
      </c>
      <c r="AA435">
        <v>2</v>
      </c>
      <c r="AB435">
        <v>2</v>
      </c>
      <c r="AC435">
        <v>2</v>
      </c>
      <c r="AD435">
        <v>2</v>
      </c>
      <c r="AE435">
        <v>2</v>
      </c>
      <c r="AF435">
        <v>2</v>
      </c>
      <c r="AG435">
        <v>2</v>
      </c>
      <c r="AH435">
        <v>2</v>
      </c>
      <c r="AI435">
        <v>2</v>
      </c>
      <c r="AJ435">
        <v>2</v>
      </c>
      <c r="AK435">
        <v>2</v>
      </c>
      <c r="AL435">
        <v>2</v>
      </c>
      <c r="AM435">
        <v>2</v>
      </c>
      <c r="AN435">
        <v>2</v>
      </c>
      <c r="AO435">
        <v>2</v>
      </c>
      <c r="AP435">
        <v>2</v>
      </c>
      <c r="AQ435">
        <v>2</v>
      </c>
      <c r="AR435">
        <v>2</v>
      </c>
      <c r="AS435">
        <v>2</v>
      </c>
      <c r="AT435">
        <v>2</v>
      </c>
      <c r="AU435">
        <v>2</v>
      </c>
      <c r="AV435">
        <v>2</v>
      </c>
      <c r="AW435">
        <v>2</v>
      </c>
      <c r="AX435">
        <v>2</v>
      </c>
    </row>
    <row r="436" spans="1:50" x14ac:dyDescent="0.25">
      <c r="A436">
        <v>2</v>
      </c>
      <c r="B436" t="s">
        <v>349</v>
      </c>
      <c r="C436">
        <v>40</v>
      </c>
      <c r="D436" t="s">
        <v>254</v>
      </c>
      <c r="E436">
        <v>2</v>
      </c>
      <c r="F436" t="s">
        <v>255</v>
      </c>
      <c r="G436">
        <v>38</v>
      </c>
      <c r="H436">
        <v>31</v>
      </c>
      <c r="I436">
        <v>31</v>
      </c>
      <c r="J436">
        <v>23</v>
      </c>
      <c r="K436">
        <v>29</v>
      </c>
      <c r="L436">
        <v>24</v>
      </c>
      <c r="M436">
        <v>36</v>
      </c>
      <c r="N436">
        <v>31</v>
      </c>
      <c r="O436">
        <v>31</v>
      </c>
      <c r="P436">
        <v>33</v>
      </c>
      <c r="Q436">
        <v>31</v>
      </c>
      <c r="R436">
        <v>37</v>
      </c>
      <c r="S436">
        <v>35</v>
      </c>
      <c r="T436">
        <v>33</v>
      </c>
      <c r="U436">
        <v>36</v>
      </c>
      <c r="V436">
        <v>33</v>
      </c>
      <c r="W436">
        <v>33</v>
      </c>
      <c r="X436">
        <v>33</v>
      </c>
      <c r="Y436">
        <v>38</v>
      </c>
      <c r="Z436">
        <v>36</v>
      </c>
      <c r="AA436">
        <v>31</v>
      </c>
      <c r="AB436">
        <v>33</v>
      </c>
      <c r="AC436">
        <v>39</v>
      </c>
      <c r="AD436">
        <v>34</v>
      </c>
      <c r="AE436">
        <v>24</v>
      </c>
      <c r="AF436">
        <v>32</v>
      </c>
      <c r="AG436">
        <v>36</v>
      </c>
      <c r="AH436">
        <v>31</v>
      </c>
      <c r="AI436">
        <v>35</v>
      </c>
      <c r="AJ436">
        <v>33</v>
      </c>
      <c r="AK436">
        <v>23</v>
      </c>
      <c r="AL436">
        <v>22</v>
      </c>
      <c r="AM436">
        <v>26</v>
      </c>
      <c r="AN436">
        <v>29</v>
      </c>
      <c r="AO436">
        <v>24</v>
      </c>
      <c r="AP436">
        <v>25</v>
      </c>
      <c r="AQ436">
        <v>27</v>
      </c>
      <c r="AR436">
        <v>23</v>
      </c>
      <c r="AS436">
        <v>27</v>
      </c>
      <c r="AT436">
        <v>26</v>
      </c>
      <c r="AU436">
        <v>24</v>
      </c>
      <c r="AV436">
        <v>33</v>
      </c>
      <c r="AW436">
        <v>36</v>
      </c>
      <c r="AX436">
        <v>27</v>
      </c>
    </row>
    <row r="437" spans="1:50" x14ac:dyDescent="0.25">
      <c r="A437">
        <v>11</v>
      </c>
      <c r="B437" t="s">
        <v>1520</v>
      </c>
      <c r="C437">
        <v>20</v>
      </c>
      <c r="D437" t="s">
        <v>576</v>
      </c>
      <c r="E437">
        <v>2</v>
      </c>
      <c r="F437" t="s">
        <v>255</v>
      </c>
      <c r="G437">
        <v>98</v>
      </c>
      <c r="H437">
        <v>98</v>
      </c>
      <c r="I437">
        <v>98</v>
      </c>
      <c r="J437">
        <v>47</v>
      </c>
      <c r="K437">
        <v>47</v>
      </c>
      <c r="L437">
        <v>47</v>
      </c>
      <c r="M437">
        <v>47</v>
      </c>
      <c r="N437">
        <v>47</v>
      </c>
      <c r="O437">
        <v>47</v>
      </c>
      <c r="P437">
        <v>47</v>
      </c>
      <c r="Q437">
        <v>47</v>
      </c>
      <c r="R437">
        <v>47</v>
      </c>
      <c r="S437">
        <v>49</v>
      </c>
      <c r="T437">
        <v>49</v>
      </c>
      <c r="U437">
        <v>49</v>
      </c>
      <c r="V437">
        <v>49</v>
      </c>
      <c r="W437">
        <v>49</v>
      </c>
      <c r="X437">
        <v>49</v>
      </c>
      <c r="Y437">
        <v>49</v>
      </c>
      <c r="Z437">
        <v>35</v>
      </c>
      <c r="AA437">
        <v>35</v>
      </c>
      <c r="AB437">
        <v>35</v>
      </c>
      <c r="AC437">
        <v>35</v>
      </c>
      <c r="AD437">
        <v>35</v>
      </c>
      <c r="AE437">
        <v>29</v>
      </c>
      <c r="AF437">
        <v>35</v>
      </c>
      <c r="AG437">
        <v>35</v>
      </c>
      <c r="AH437">
        <v>35</v>
      </c>
      <c r="AI437">
        <v>31</v>
      </c>
      <c r="AJ437">
        <v>35</v>
      </c>
      <c r="AK437">
        <v>35</v>
      </c>
      <c r="AL437">
        <v>35</v>
      </c>
      <c r="AM437">
        <v>35</v>
      </c>
      <c r="AN437">
        <v>35</v>
      </c>
      <c r="AO437">
        <v>29</v>
      </c>
      <c r="AP437">
        <v>29</v>
      </c>
      <c r="AQ437">
        <v>35</v>
      </c>
      <c r="AR437">
        <v>35</v>
      </c>
      <c r="AS437">
        <v>35</v>
      </c>
      <c r="AT437">
        <v>35</v>
      </c>
      <c r="AU437">
        <v>35</v>
      </c>
      <c r="AV437">
        <v>35</v>
      </c>
      <c r="AW437">
        <v>29</v>
      </c>
      <c r="AX437">
        <v>35</v>
      </c>
    </row>
    <row r="438" spans="1:50" x14ac:dyDescent="0.25">
      <c r="A438">
        <v>13</v>
      </c>
      <c r="B438" t="s">
        <v>133</v>
      </c>
      <c r="C438">
        <v>12</v>
      </c>
      <c r="D438" t="s">
        <v>133</v>
      </c>
      <c r="E438">
        <v>1</v>
      </c>
      <c r="F438" t="s">
        <v>98</v>
      </c>
      <c r="G438">
        <v>35</v>
      </c>
      <c r="H438">
        <v>27</v>
      </c>
      <c r="I438">
        <v>27</v>
      </c>
      <c r="J438">
        <v>27</v>
      </c>
      <c r="K438">
        <v>27</v>
      </c>
      <c r="L438">
        <v>27</v>
      </c>
      <c r="M438">
        <v>27</v>
      </c>
      <c r="N438">
        <v>27</v>
      </c>
      <c r="O438">
        <v>27</v>
      </c>
      <c r="P438">
        <v>27</v>
      </c>
      <c r="Q438">
        <v>26</v>
      </c>
      <c r="R438">
        <v>26</v>
      </c>
      <c r="S438">
        <v>26</v>
      </c>
      <c r="T438">
        <v>26</v>
      </c>
      <c r="U438">
        <v>26</v>
      </c>
      <c r="V438">
        <v>27</v>
      </c>
      <c r="W438">
        <v>27</v>
      </c>
      <c r="X438">
        <v>27</v>
      </c>
      <c r="Y438">
        <v>27</v>
      </c>
      <c r="Z438">
        <v>27</v>
      </c>
      <c r="AA438">
        <v>27</v>
      </c>
      <c r="AB438">
        <v>27</v>
      </c>
      <c r="AC438">
        <v>27</v>
      </c>
      <c r="AD438">
        <v>35</v>
      </c>
      <c r="AE438">
        <v>35</v>
      </c>
      <c r="AF438">
        <v>35</v>
      </c>
      <c r="AG438">
        <v>35</v>
      </c>
      <c r="AH438">
        <v>35</v>
      </c>
      <c r="AI438">
        <v>35</v>
      </c>
      <c r="AJ438">
        <v>35</v>
      </c>
      <c r="AK438">
        <v>35</v>
      </c>
      <c r="AL438">
        <v>35</v>
      </c>
      <c r="AM438">
        <v>35</v>
      </c>
      <c r="AN438">
        <v>33</v>
      </c>
      <c r="AO438">
        <v>34</v>
      </c>
      <c r="AP438">
        <v>28</v>
      </c>
      <c r="AQ438">
        <v>28</v>
      </c>
      <c r="AR438">
        <v>27</v>
      </c>
      <c r="AS438">
        <v>27</v>
      </c>
      <c r="AT438">
        <v>27</v>
      </c>
      <c r="AU438">
        <v>31</v>
      </c>
      <c r="AV438">
        <v>31</v>
      </c>
      <c r="AW438">
        <v>32</v>
      </c>
      <c r="AX438">
        <v>33</v>
      </c>
    </row>
    <row r="439" spans="1:50" x14ac:dyDescent="0.25">
      <c r="A439">
        <v>1</v>
      </c>
      <c r="B439" t="s">
        <v>97</v>
      </c>
      <c r="C439">
        <v>11</v>
      </c>
      <c r="D439" t="s">
        <v>97</v>
      </c>
      <c r="E439">
        <v>1</v>
      </c>
      <c r="F439" t="s">
        <v>98</v>
      </c>
      <c r="G439">
        <v>48</v>
      </c>
      <c r="H439">
        <v>50</v>
      </c>
      <c r="I439">
        <v>50</v>
      </c>
      <c r="J439">
        <v>49</v>
      </c>
      <c r="K439">
        <v>49</v>
      </c>
      <c r="L439">
        <v>49</v>
      </c>
      <c r="M439">
        <v>49</v>
      </c>
      <c r="N439">
        <v>48</v>
      </c>
      <c r="O439">
        <v>48</v>
      </c>
      <c r="P439">
        <v>48</v>
      </c>
      <c r="Q439">
        <v>48</v>
      </c>
      <c r="R439">
        <v>50</v>
      </c>
      <c r="S439">
        <v>51</v>
      </c>
      <c r="T439">
        <v>51</v>
      </c>
      <c r="U439">
        <v>49</v>
      </c>
      <c r="V439">
        <v>49</v>
      </c>
      <c r="W439">
        <v>49</v>
      </c>
      <c r="X439">
        <v>49</v>
      </c>
      <c r="Y439">
        <v>48</v>
      </c>
      <c r="Z439">
        <v>48</v>
      </c>
      <c r="AA439">
        <v>48</v>
      </c>
      <c r="AB439">
        <v>48</v>
      </c>
      <c r="AC439">
        <v>48</v>
      </c>
      <c r="AD439">
        <v>49</v>
      </c>
      <c r="AE439">
        <v>49</v>
      </c>
      <c r="AF439">
        <v>49</v>
      </c>
      <c r="AG439">
        <v>51</v>
      </c>
      <c r="AH439">
        <v>51</v>
      </c>
      <c r="AI439">
        <v>50</v>
      </c>
      <c r="AJ439">
        <v>51</v>
      </c>
      <c r="AK439">
        <v>51</v>
      </c>
      <c r="AL439">
        <v>46</v>
      </c>
      <c r="AM439">
        <v>47</v>
      </c>
      <c r="AN439">
        <v>47</v>
      </c>
      <c r="AO439">
        <v>49</v>
      </c>
      <c r="AP439">
        <v>49</v>
      </c>
      <c r="AQ439">
        <v>49</v>
      </c>
      <c r="AR439">
        <v>49</v>
      </c>
      <c r="AS439">
        <v>49</v>
      </c>
      <c r="AT439">
        <v>49</v>
      </c>
      <c r="AU439">
        <v>49</v>
      </c>
      <c r="AV439">
        <v>48</v>
      </c>
      <c r="AW439">
        <v>48</v>
      </c>
      <c r="AX439">
        <v>48</v>
      </c>
    </row>
    <row r="440" spans="1:50" x14ac:dyDescent="0.25">
      <c r="A440">
        <v>1</v>
      </c>
      <c r="B440" t="s">
        <v>97</v>
      </c>
      <c r="C440">
        <v>11</v>
      </c>
      <c r="D440" t="s">
        <v>97</v>
      </c>
      <c r="E440">
        <v>1</v>
      </c>
      <c r="F440" t="s">
        <v>98</v>
      </c>
      <c r="G440">
        <v>65</v>
      </c>
      <c r="H440">
        <v>66</v>
      </c>
      <c r="I440">
        <v>66</v>
      </c>
      <c r="J440">
        <v>66</v>
      </c>
      <c r="K440">
        <v>65</v>
      </c>
      <c r="L440">
        <v>65</v>
      </c>
      <c r="M440">
        <v>69</v>
      </c>
      <c r="N440">
        <v>69</v>
      </c>
      <c r="O440">
        <v>70</v>
      </c>
      <c r="P440">
        <v>69</v>
      </c>
      <c r="Q440">
        <v>69</v>
      </c>
      <c r="R440">
        <v>66</v>
      </c>
      <c r="S440">
        <v>65</v>
      </c>
      <c r="T440">
        <v>65</v>
      </c>
      <c r="U440">
        <v>63</v>
      </c>
      <c r="V440">
        <v>58</v>
      </c>
      <c r="W440">
        <v>58</v>
      </c>
      <c r="X440">
        <v>59</v>
      </c>
      <c r="Y440">
        <v>64</v>
      </c>
      <c r="Z440">
        <v>64</v>
      </c>
      <c r="AA440">
        <v>65</v>
      </c>
      <c r="AB440">
        <v>64</v>
      </c>
      <c r="AC440">
        <v>64</v>
      </c>
      <c r="AD440">
        <v>65</v>
      </c>
      <c r="AE440">
        <v>66</v>
      </c>
      <c r="AF440">
        <v>66</v>
      </c>
      <c r="AG440">
        <v>66</v>
      </c>
      <c r="AH440">
        <v>66</v>
      </c>
      <c r="AI440">
        <v>67</v>
      </c>
      <c r="AJ440">
        <v>67</v>
      </c>
      <c r="AK440">
        <v>67</v>
      </c>
      <c r="AL440">
        <v>67</v>
      </c>
      <c r="AM440">
        <v>67</v>
      </c>
      <c r="AN440">
        <v>66</v>
      </c>
      <c r="AO440">
        <v>69</v>
      </c>
      <c r="AP440">
        <v>69</v>
      </c>
      <c r="AQ440">
        <v>70</v>
      </c>
      <c r="AR440">
        <v>69</v>
      </c>
      <c r="AS440">
        <v>68</v>
      </c>
      <c r="AT440">
        <v>68</v>
      </c>
      <c r="AU440">
        <v>66</v>
      </c>
      <c r="AV440">
        <v>66</v>
      </c>
      <c r="AW440">
        <v>66</v>
      </c>
      <c r="AX440">
        <v>65</v>
      </c>
    </row>
    <row r="441" spans="1:50" x14ac:dyDescent="0.25">
      <c r="A441">
        <v>1</v>
      </c>
      <c r="B441" t="s">
        <v>97</v>
      </c>
      <c r="C441">
        <v>11</v>
      </c>
      <c r="D441" t="s">
        <v>97</v>
      </c>
      <c r="E441">
        <v>1</v>
      </c>
      <c r="F441" t="s">
        <v>98</v>
      </c>
      <c r="G441">
        <v>19</v>
      </c>
      <c r="H441">
        <v>19</v>
      </c>
      <c r="I441">
        <v>20</v>
      </c>
      <c r="J441">
        <v>21</v>
      </c>
      <c r="K441">
        <v>20</v>
      </c>
      <c r="L441">
        <v>20</v>
      </c>
      <c r="M441">
        <v>20</v>
      </c>
      <c r="N441">
        <v>21</v>
      </c>
      <c r="O441">
        <v>21</v>
      </c>
      <c r="P441">
        <v>20</v>
      </c>
      <c r="Q441">
        <v>20</v>
      </c>
      <c r="R441">
        <v>20</v>
      </c>
      <c r="S441">
        <v>21</v>
      </c>
      <c r="T441">
        <v>21</v>
      </c>
      <c r="U441">
        <v>21</v>
      </c>
      <c r="V441">
        <v>21</v>
      </c>
      <c r="W441">
        <v>20</v>
      </c>
      <c r="X441">
        <v>21</v>
      </c>
      <c r="Y441">
        <v>20</v>
      </c>
      <c r="Z441">
        <v>20</v>
      </c>
      <c r="AA441">
        <v>21</v>
      </c>
      <c r="AB441">
        <v>21</v>
      </c>
      <c r="AC441">
        <v>20</v>
      </c>
      <c r="AD441">
        <v>20</v>
      </c>
      <c r="AE441">
        <v>29</v>
      </c>
      <c r="AF441">
        <v>29</v>
      </c>
      <c r="AG441">
        <v>29</v>
      </c>
      <c r="AH441">
        <v>29</v>
      </c>
      <c r="AI441">
        <v>29</v>
      </c>
      <c r="AJ441">
        <v>29</v>
      </c>
      <c r="AK441">
        <v>29</v>
      </c>
      <c r="AL441">
        <v>29</v>
      </c>
      <c r="AM441">
        <v>29</v>
      </c>
      <c r="AN441">
        <v>29</v>
      </c>
      <c r="AO441">
        <v>29</v>
      </c>
      <c r="AP441">
        <v>29</v>
      </c>
      <c r="AQ441">
        <v>29</v>
      </c>
      <c r="AR441">
        <v>29</v>
      </c>
      <c r="AS441">
        <v>29</v>
      </c>
      <c r="AT441">
        <v>29</v>
      </c>
      <c r="AU441">
        <v>29</v>
      </c>
      <c r="AV441">
        <v>29</v>
      </c>
      <c r="AW441">
        <v>29</v>
      </c>
      <c r="AX441">
        <v>29</v>
      </c>
    </row>
    <row r="442" spans="1:50" x14ac:dyDescent="0.25">
      <c r="A442">
        <v>1</v>
      </c>
      <c r="B442" t="s">
        <v>97</v>
      </c>
      <c r="C442">
        <v>11</v>
      </c>
      <c r="D442" t="s">
        <v>97</v>
      </c>
      <c r="E442">
        <v>1</v>
      </c>
      <c r="F442" t="s">
        <v>98</v>
      </c>
      <c r="G442">
        <v>64</v>
      </c>
      <c r="H442">
        <v>64</v>
      </c>
      <c r="I442">
        <v>65</v>
      </c>
      <c r="J442">
        <v>65</v>
      </c>
      <c r="K442">
        <v>66</v>
      </c>
      <c r="L442">
        <v>64</v>
      </c>
      <c r="M442">
        <v>73</v>
      </c>
      <c r="N442">
        <v>57</v>
      </c>
      <c r="O442">
        <v>58</v>
      </c>
      <c r="P442">
        <v>65</v>
      </c>
      <c r="Q442">
        <v>64</v>
      </c>
      <c r="R442">
        <v>71</v>
      </c>
      <c r="S442">
        <v>71</v>
      </c>
      <c r="T442">
        <v>75</v>
      </c>
      <c r="U442">
        <v>58</v>
      </c>
      <c r="V442">
        <v>67</v>
      </c>
      <c r="W442">
        <v>78</v>
      </c>
      <c r="X442">
        <v>75</v>
      </c>
      <c r="Y442">
        <v>74</v>
      </c>
      <c r="Z442">
        <v>67</v>
      </c>
      <c r="AA442">
        <v>74</v>
      </c>
      <c r="AB442">
        <v>71</v>
      </c>
      <c r="AC442">
        <v>78</v>
      </c>
      <c r="AD442">
        <v>76</v>
      </c>
      <c r="AE442">
        <v>75</v>
      </c>
      <c r="AF442">
        <v>75</v>
      </c>
      <c r="AG442">
        <v>76</v>
      </c>
      <c r="AH442">
        <v>69</v>
      </c>
      <c r="AI442">
        <v>72</v>
      </c>
      <c r="AJ442">
        <v>70</v>
      </c>
      <c r="AK442">
        <v>70</v>
      </c>
      <c r="AL442">
        <v>65</v>
      </c>
      <c r="AM442">
        <v>68</v>
      </c>
      <c r="AN442">
        <v>68</v>
      </c>
      <c r="AO442">
        <v>64</v>
      </c>
      <c r="AP442">
        <v>63</v>
      </c>
      <c r="AQ442">
        <v>69</v>
      </c>
      <c r="AR442">
        <v>69</v>
      </c>
      <c r="AS442">
        <v>68</v>
      </c>
      <c r="AT442">
        <v>70</v>
      </c>
      <c r="AU442">
        <v>75</v>
      </c>
      <c r="AV442">
        <v>76</v>
      </c>
      <c r="AW442">
        <v>64</v>
      </c>
      <c r="AX442">
        <v>63</v>
      </c>
    </row>
    <row r="443" spans="1:50" x14ac:dyDescent="0.25">
      <c r="A443">
        <v>1</v>
      </c>
      <c r="B443" t="s">
        <v>97</v>
      </c>
      <c r="C443">
        <v>11</v>
      </c>
      <c r="D443" t="s">
        <v>97</v>
      </c>
      <c r="E443">
        <v>1</v>
      </c>
      <c r="F443" t="s">
        <v>98</v>
      </c>
      <c r="G443">
        <v>56</v>
      </c>
      <c r="H443">
        <v>56</v>
      </c>
      <c r="I443">
        <v>55</v>
      </c>
      <c r="J443">
        <v>53</v>
      </c>
      <c r="K443">
        <v>55</v>
      </c>
      <c r="L443">
        <v>55</v>
      </c>
      <c r="M443">
        <v>53</v>
      </c>
      <c r="N443">
        <v>56</v>
      </c>
      <c r="O443">
        <v>52</v>
      </c>
      <c r="P443">
        <v>58</v>
      </c>
      <c r="Q443">
        <v>54</v>
      </c>
      <c r="R443">
        <v>54</v>
      </c>
      <c r="S443">
        <v>55</v>
      </c>
      <c r="T443">
        <v>57</v>
      </c>
      <c r="U443">
        <v>55</v>
      </c>
      <c r="V443">
        <v>56</v>
      </c>
      <c r="W443">
        <v>55</v>
      </c>
      <c r="X443">
        <v>54</v>
      </c>
      <c r="Y443">
        <v>56</v>
      </c>
      <c r="Z443">
        <v>54</v>
      </c>
      <c r="AA443">
        <v>55</v>
      </c>
      <c r="AB443">
        <v>54</v>
      </c>
      <c r="AC443">
        <v>54</v>
      </c>
      <c r="AD443">
        <v>54</v>
      </c>
      <c r="AE443">
        <v>54</v>
      </c>
      <c r="AF443">
        <v>52</v>
      </c>
      <c r="AG443">
        <v>57</v>
      </c>
      <c r="AH443">
        <v>57</v>
      </c>
      <c r="AI443">
        <v>55</v>
      </c>
      <c r="AJ443">
        <v>54</v>
      </c>
      <c r="AK443">
        <v>55</v>
      </c>
      <c r="AL443">
        <v>52</v>
      </c>
      <c r="AM443">
        <v>52</v>
      </c>
      <c r="AN443">
        <v>55</v>
      </c>
      <c r="AO443">
        <v>52</v>
      </c>
      <c r="AP443">
        <v>53</v>
      </c>
      <c r="AQ443">
        <v>55</v>
      </c>
      <c r="AR443">
        <v>54</v>
      </c>
      <c r="AS443">
        <v>52</v>
      </c>
      <c r="AT443">
        <v>53</v>
      </c>
      <c r="AU443">
        <v>55</v>
      </c>
      <c r="AV443">
        <v>58</v>
      </c>
      <c r="AW443">
        <v>53</v>
      </c>
      <c r="AX443">
        <v>54</v>
      </c>
    </row>
    <row r="444" spans="1:50" x14ac:dyDescent="0.25">
      <c r="A444">
        <v>6</v>
      </c>
      <c r="B444" t="s">
        <v>266</v>
      </c>
      <c r="C444">
        <v>70</v>
      </c>
      <c r="D444" t="s">
        <v>267</v>
      </c>
      <c r="E444">
        <v>3</v>
      </c>
      <c r="F444" t="s">
        <v>240</v>
      </c>
      <c r="G444">
        <v>3</v>
      </c>
      <c r="H444">
        <v>3</v>
      </c>
      <c r="I444">
        <v>3</v>
      </c>
      <c r="J444">
        <v>3</v>
      </c>
      <c r="K444">
        <v>3</v>
      </c>
      <c r="L444">
        <v>3</v>
      </c>
      <c r="M444">
        <v>3</v>
      </c>
      <c r="N444">
        <v>3</v>
      </c>
      <c r="O444">
        <v>3</v>
      </c>
      <c r="P444">
        <v>3</v>
      </c>
      <c r="Q444">
        <v>3</v>
      </c>
      <c r="R444">
        <v>3</v>
      </c>
      <c r="S444">
        <v>3</v>
      </c>
      <c r="T444">
        <v>3</v>
      </c>
      <c r="U444">
        <v>3</v>
      </c>
      <c r="V444">
        <v>3</v>
      </c>
      <c r="W444">
        <v>3</v>
      </c>
      <c r="X444">
        <v>3</v>
      </c>
      <c r="Y444">
        <v>3</v>
      </c>
      <c r="Z444">
        <v>3</v>
      </c>
      <c r="AA444">
        <v>3</v>
      </c>
      <c r="AB444">
        <v>3</v>
      </c>
      <c r="AC444">
        <v>3</v>
      </c>
      <c r="AD444">
        <v>3</v>
      </c>
      <c r="AE444">
        <v>3</v>
      </c>
      <c r="AF444">
        <v>3</v>
      </c>
      <c r="AG444">
        <v>3</v>
      </c>
      <c r="AH444">
        <v>3</v>
      </c>
      <c r="AI444">
        <v>3</v>
      </c>
      <c r="AJ444">
        <v>3</v>
      </c>
      <c r="AK444">
        <v>3</v>
      </c>
      <c r="AL444">
        <v>3</v>
      </c>
      <c r="AM444">
        <v>3</v>
      </c>
      <c r="AN444">
        <v>3</v>
      </c>
      <c r="AO444">
        <v>3</v>
      </c>
      <c r="AP444">
        <v>3</v>
      </c>
      <c r="AQ444">
        <v>3</v>
      </c>
      <c r="AR444">
        <v>4</v>
      </c>
      <c r="AS444">
        <v>4</v>
      </c>
      <c r="AT444">
        <v>4</v>
      </c>
      <c r="AU444">
        <v>4</v>
      </c>
      <c r="AV444">
        <v>4</v>
      </c>
      <c r="AW444">
        <v>4</v>
      </c>
      <c r="AX444">
        <v>4</v>
      </c>
    </row>
    <row r="445" spans="1:50" x14ac:dyDescent="0.25">
      <c r="A445">
        <v>1</v>
      </c>
      <c r="B445" t="s">
        <v>97</v>
      </c>
      <c r="C445">
        <v>11</v>
      </c>
      <c r="D445" t="s">
        <v>97</v>
      </c>
      <c r="E445">
        <v>1</v>
      </c>
      <c r="F445" t="s">
        <v>98</v>
      </c>
      <c r="G445">
        <v>49</v>
      </c>
      <c r="H445">
        <v>68</v>
      </c>
      <c r="I445">
        <v>55</v>
      </c>
      <c r="J445">
        <v>59</v>
      </c>
      <c r="K445">
        <v>56</v>
      </c>
      <c r="L445">
        <v>67</v>
      </c>
      <c r="M445">
        <v>58</v>
      </c>
      <c r="N445">
        <v>68</v>
      </c>
      <c r="O445">
        <v>65</v>
      </c>
      <c r="P445">
        <v>63</v>
      </c>
      <c r="Q445">
        <v>71</v>
      </c>
      <c r="R445">
        <v>71</v>
      </c>
      <c r="S445">
        <v>74</v>
      </c>
      <c r="T445">
        <v>75</v>
      </c>
      <c r="U445">
        <v>55</v>
      </c>
      <c r="V445">
        <v>54</v>
      </c>
      <c r="W445">
        <v>56</v>
      </c>
      <c r="X445">
        <v>58</v>
      </c>
      <c r="Y445">
        <v>75</v>
      </c>
      <c r="Z445">
        <v>57</v>
      </c>
      <c r="AA445">
        <v>56</v>
      </c>
      <c r="AB445">
        <v>59</v>
      </c>
      <c r="AC445">
        <v>54</v>
      </c>
      <c r="AD445">
        <v>65</v>
      </c>
      <c r="AE445">
        <v>60</v>
      </c>
      <c r="AF445">
        <v>62</v>
      </c>
      <c r="AG445">
        <v>61</v>
      </c>
      <c r="AH445">
        <v>61</v>
      </c>
      <c r="AI445">
        <v>59</v>
      </c>
      <c r="AJ445">
        <v>57</v>
      </c>
      <c r="AK445">
        <v>66</v>
      </c>
      <c r="AL445">
        <v>62</v>
      </c>
      <c r="AM445">
        <v>61</v>
      </c>
      <c r="AN445">
        <v>60</v>
      </c>
      <c r="AO445">
        <v>44</v>
      </c>
      <c r="AP445">
        <v>53</v>
      </c>
      <c r="AQ445">
        <v>53</v>
      </c>
      <c r="AR445">
        <v>34</v>
      </c>
      <c r="AS445">
        <v>57</v>
      </c>
      <c r="AT445">
        <v>51</v>
      </c>
      <c r="AU445">
        <v>52</v>
      </c>
      <c r="AV445">
        <v>49</v>
      </c>
      <c r="AW445">
        <v>50</v>
      </c>
      <c r="AX445">
        <v>53</v>
      </c>
    </row>
    <row r="446" spans="1:50" x14ac:dyDescent="0.25">
      <c r="A446">
        <v>1</v>
      </c>
      <c r="B446" t="s">
        <v>97</v>
      </c>
      <c r="C446">
        <v>11</v>
      </c>
      <c r="D446" t="s">
        <v>97</v>
      </c>
      <c r="E446">
        <v>1</v>
      </c>
      <c r="F446" t="s">
        <v>98</v>
      </c>
      <c r="G446">
        <v>236</v>
      </c>
      <c r="H446">
        <v>235</v>
      </c>
      <c r="I446">
        <v>241</v>
      </c>
      <c r="J446">
        <v>238</v>
      </c>
      <c r="K446">
        <v>237</v>
      </c>
      <c r="L446">
        <v>240</v>
      </c>
      <c r="M446">
        <v>239</v>
      </c>
      <c r="N446">
        <v>237</v>
      </c>
      <c r="O446">
        <v>238</v>
      </c>
      <c r="P446">
        <v>235</v>
      </c>
      <c r="Q446">
        <v>235</v>
      </c>
      <c r="R446">
        <v>235</v>
      </c>
      <c r="S446">
        <v>238</v>
      </c>
      <c r="T446">
        <v>235</v>
      </c>
      <c r="U446">
        <v>236</v>
      </c>
      <c r="V446">
        <v>235</v>
      </c>
      <c r="W446">
        <v>236</v>
      </c>
      <c r="X446">
        <v>236</v>
      </c>
      <c r="Y446">
        <v>240</v>
      </c>
      <c r="Z446">
        <v>238</v>
      </c>
      <c r="AA446">
        <v>235</v>
      </c>
      <c r="AB446">
        <v>238</v>
      </c>
      <c r="AC446">
        <v>241</v>
      </c>
      <c r="AD446">
        <v>239</v>
      </c>
      <c r="AE446">
        <v>235</v>
      </c>
      <c r="AF446">
        <v>236</v>
      </c>
      <c r="AG446">
        <v>91</v>
      </c>
      <c r="AH446">
        <v>84</v>
      </c>
      <c r="AI446">
        <v>91</v>
      </c>
      <c r="AJ446">
        <v>91</v>
      </c>
      <c r="AK446">
        <v>91</v>
      </c>
      <c r="AL446">
        <v>94</v>
      </c>
      <c r="AM446">
        <v>91</v>
      </c>
      <c r="AN446">
        <v>91</v>
      </c>
      <c r="AO446">
        <v>91</v>
      </c>
      <c r="AP446">
        <v>92</v>
      </c>
      <c r="AQ446">
        <v>93</v>
      </c>
      <c r="AR446">
        <v>99</v>
      </c>
      <c r="AS446">
        <v>94</v>
      </c>
      <c r="AT446">
        <v>94</v>
      </c>
      <c r="AU446">
        <v>94</v>
      </c>
      <c r="AV446">
        <v>91</v>
      </c>
      <c r="AW446">
        <v>95</v>
      </c>
      <c r="AX446">
        <v>95</v>
      </c>
    </row>
    <row r="447" spans="1:50" x14ac:dyDescent="0.25">
      <c r="A447">
        <v>6</v>
      </c>
      <c r="B447" t="s">
        <v>266</v>
      </c>
      <c r="C447">
        <v>70</v>
      </c>
      <c r="D447" t="s">
        <v>267</v>
      </c>
      <c r="E447">
        <v>3</v>
      </c>
      <c r="F447" t="s">
        <v>240</v>
      </c>
      <c r="G447">
        <v>39</v>
      </c>
      <c r="H447">
        <v>39</v>
      </c>
      <c r="I447">
        <v>39</v>
      </c>
      <c r="J447">
        <v>39</v>
      </c>
      <c r="K447">
        <v>39</v>
      </c>
      <c r="L447">
        <v>39</v>
      </c>
      <c r="M447">
        <v>39</v>
      </c>
      <c r="N447">
        <v>39</v>
      </c>
      <c r="O447">
        <v>39</v>
      </c>
      <c r="P447">
        <v>39</v>
      </c>
      <c r="Q447">
        <v>39</v>
      </c>
      <c r="R447">
        <v>39</v>
      </c>
      <c r="S447">
        <v>39</v>
      </c>
      <c r="T447">
        <v>39</v>
      </c>
      <c r="U447">
        <v>41</v>
      </c>
      <c r="V447">
        <v>41</v>
      </c>
      <c r="W447">
        <v>41</v>
      </c>
      <c r="X447">
        <v>41</v>
      </c>
      <c r="Y447">
        <v>41</v>
      </c>
      <c r="Z447">
        <v>41</v>
      </c>
      <c r="AA447">
        <v>41</v>
      </c>
      <c r="AB447">
        <v>41</v>
      </c>
      <c r="AC447">
        <v>41</v>
      </c>
      <c r="AD447">
        <v>41</v>
      </c>
      <c r="AE447">
        <v>41</v>
      </c>
      <c r="AF447">
        <v>41</v>
      </c>
      <c r="AG447">
        <v>41</v>
      </c>
      <c r="AH447">
        <v>41</v>
      </c>
      <c r="AI447">
        <v>41</v>
      </c>
      <c r="AJ447">
        <v>41</v>
      </c>
      <c r="AK447">
        <v>41</v>
      </c>
      <c r="AL447">
        <v>41</v>
      </c>
      <c r="AM447">
        <v>41</v>
      </c>
      <c r="AN447">
        <v>41</v>
      </c>
      <c r="AO447">
        <v>41</v>
      </c>
      <c r="AP447">
        <v>41</v>
      </c>
      <c r="AQ447">
        <v>41</v>
      </c>
      <c r="AR447">
        <v>41</v>
      </c>
      <c r="AS447">
        <v>41</v>
      </c>
      <c r="AT447">
        <v>41</v>
      </c>
      <c r="AU447">
        <v>40</v>
      </c>
      <c r="AV447">
        <v>40</v>
      </c>
      <c r="AW447">
        <v>40</v>
      </c>
      <c r="AX447">
        <v>40</v>
      </c>
    </row>
    <row r="448" spans="1:50" x14ac:dyDescent="0.25">
      <c r="A448">
        <v>1</v>
      </c>
      <c r="B448" t="s">
        <v>97</v>
      </c>
      <c r="C448">
        <v>11</v>
      </c>
      <c r="D448" t="s">
        <v>97</v>
      </c>
      <c r="E448">
        <v>1</v>
      </c>
      <c r="F448" t="s">
        <v>98</v>
      </c>
      <c r="G448">
        <v>25</v>
      </c>
      <c r="H448">
        <v>25</v>
      </c>
      <c r="I448">
        <v>25</v>
      </c>
      <c r="J448">
        <v>25</v>
      </c>
      <c r="K448">
        <v>25</v>
      </c>
      <c r="L448">
        <v>25</v>
      </c>
      <c r="M448">
        <v>39</v>
      </c>
      <c r="N448">
        <v>39</v>
      </c>
      <c r="O448">
        <v>38</v>
      </c>
      <c r="P448">
        <v>38</v>
      </c>
      <c r="Q448">
        <v>39</v>
      </c>
      <c r="R448">
        <v>38</v>
      </c>
      <c r="S448">
        <v>39</v>
      </c>
      <c r="T448">
        <v>38</v>
      </c>
      <c r="U448">
        <v>38</v>
      </c>
      <c r="V448">
        <v>39</v>
      </c>
      <c r="W448">
        <v>38</v>
      </c>
      <c r="X448">
        <v>38</v>
      </c>
      <c r="Y448">
        <v>38</v>
      </c>
      <c r="Z448">
        <v>38</v>
      </c>
      <c r="AA448">
        <v>38</v>
      </c>
      <c r="AB448">
        <v>38</v>
      </c>
      <c r="AC448">
        <v>38</v>
      </c>
      <c r="AD448">
        <v>38</v>
      </c>
      <c r="AE448">
        <v>38</v>
      </c>
      <c r="AF448">
        <v>38</v>
      </c>
      <c r="AG448">
        <v>38</v>
      </c>
      <c r="AH448">
        <v>38</v>
      </c>
      <c r="AI448">
        <v>38</v>
      </c>
      <c r="AJ448">
        <v>38</v>
      </c>
      <c r="AK448">
        <v>38</v>
      </c>
      <c r="AL448">
        <v>38</v>
      </c>
      <c r="AM448">
        <v>38</v>
      </c>
      <c r="AN448">
        <v>38</v>
      </c>
      <c r="AO448">
        <v>38</v>
      </c>
      <c r="AP448">
        <v>39</v>
      </c>
      <c r="AQ448">
        <v>39</v>
      </c>
      <c r="AR448">
        <v>39</v>
      </c>
      <c r="AS448">
        <v>40</v>
      </c>
      <c r="AT448">
        <v>38</v>
      </c>
      <c r="AU448">
        <v>39</v>
      </c>
      <c r="AV448">
        <v>40</v>
      </c>
      <c r="AW448">
        <v>38</v>
      </c>
      <c r="AX448">
        <v>38</v>
      </c>
    </row>
    <row r="449" spans="1:50" x14ac:dyDescent="0.25">
      <c r="A449">
        <v>6</v>
      </c>
      <c r="B449" t="s">
        <v>266</v>
      </c>
      <c r="C449">
        <v>70</v>
      </c>
      <c r="D449" t="s">
        <v>267</v>
      </c>
      <c r="E449">
        <v>3</v>
      </c>
      <c r="F449" t="s">
        <v>240</v>
      </c>
      <c r="G449">
        <v>276</v>
      </c>
      <c r="H449">
        <v>276</v>
      </c>
      <c r="I449">
        <v>275</v>
      </c>
      <c r="J449">
        <v>275</v>
      </c>
      <c r="K449">
        <v>275</v>
      </c>
      <c r="L449">
        <v>275</v>
      </c>
      <c r="M449">
        <v>275</v>
      </c>
      <c r="N449">
        <v>275</v>
      </c>
      <c r="O449">
        <v>276</v>
      </c>
      <c r="P449">
        <v>275</v>
      </c>
      <c r="Q449">
        <v>276</v>
      </c>
      <c r="R449">
        <v>275</v>
      </c>
      <c r="S449">
        <v>275</v>
      </c>
      <c r="T449">
        <v>275</v>
      </c>
      <c r="U449">
        <v>272</v>
      </c>
      <c r="V449">
        <v>261</v>
      </c>
      <c r="W449">
        <v>261</v>
      </c>
      <c r="X449">
        <v>261</v>
      </c>
      <c r="Y449">
        <v>261</v>
      </c>
      <c r="Z449">
        <v>261</v>
      </c>
      <c r="AA449">
        <v>261</v>
      </c>
      <c r="AB449">
        <v>261</v>
      </c>
      <c r="AC449">
        <v>261</v>
      </c>
      <c r="AD449">
        <v>261</v>
      </c>
      <c r="AE449">
        <v>240</v>
      </c>
      <c r="AF449">
        <v>240</v>
      </c>
      <c r="AG449">
        <v>240</v>
      </c>
      <c r="AH449">
        <v>240</v>
      </c>
      <c r="AI449">
        <v>240</v>
      </c>
      <c r="AJ449">
        <v>240</v>
      </c>
      <c r="AK449">
        <v>240</v>
      </c>
      <c r="AL449">
        <v>240</v>
      </c>
      <c r="AM449">
        <v>240</v>
      </c>
      <c r="AN449">
        <v>240</v>
      </c>
      <c r="AO449">
        <v>240</v>
      </c>
      <c r="AP449">
        <v>240</v>
      </c>
      <c r="AQ449">
        <v>240</v>
      </c>
      <c r="AR449">
        <v>241</v>
      </c>
      <c r="AS449">
        <v>242</v>
      </c>
      <c r="AT449">
        <v>241</v>
      </c>
      <c r="AU449">
        <v>243</v>
      </c>
      <c r="AV449">
        <v>243</v>
      </c>
      <c r="AW449">
        <v>268</v>
      </c>
      <c r="AX449">
        <v>268</v>
      </c>
    </row>
    <row r="450" spans="1:50" x14ac:dyDescent="0.25">
      <c r="A450">
        <v>1</v>
      </c>
      <c r="B450" t="s">
        <v>97</v>
      </c>
      <c r="C450">
        <v>11</v>
      </c>
      <c r="D450" t="s">
        <v>97</v>
      </c>
      <c r="E450">
        <v>1</v>
      </c>
      <c r="F450" t="s">
        <v>98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</row>
    <row r="451" spans="1:50" x14ac:dyDescent="0.25">
      <c r="A451">
        <v>1</v>
      </c>
      <c r="B451" t="s">
        <v>97</v>
      </c>
      <c r="C451">
        <v>11</v>
      </c>
      <c r="D451" t="s">
        <v>97</v>
      </c>
      <c r="E451">
        <v>1</v>
      </c>
      <c r="F451" t="s">
        <v>98</v>
      </c>
      <c r="G451">
        <v>29</v>
      </c>
      <c r="H451">
        <v>30</v>
      </c>
      <c r="I451">
        <v>29</v>
      </c>
      <c r="J451">
        <v>29</v>
      </c>
      <c r="K451">
        <v>30</v>
      </c>
      <c r="L451">
        <v>29</v>
      </c>
      <c r="M451">
        <v>29</v>
      </c>
      <c r="N451">
        <v>29</v>
      </c>
      <c r="O451">
        <v>29</v>
      </c>
      <c r="P451">
        <v>29</v>
      </c>
      <c r="Q451">
        <v>29</v>
      </c>
      <c r="R451">
        <v>29</v>
      </c>
      <c r="S451">
        <v>29</v>
      </c>
      <c r="T451">
        <v>29</v>
      </c>
      <c r="U451">
        <v>29</v>
      </c>
      <c r="V451">
        <v>29</v>
      </c>
      <c r="W451">
        <v>29</v>
      </c>
      <c r="X451">
        <v>29</v>
      </c>
      <c r="Y451">
        <v>32</v>
      </c>
      <c r="Z451">
        <v>30</v>
      </c>
      <c r="AA451">
        <v>29</v>
      </c>
      <c r="AB451">
        <v>29</v>
      </c>
      <c r="AC451">
        <v>29</v>
      </c>
      <c r="AD451">
        <v>29</v>
      </c>
      <c r="AE451">
        <v>29</v>
      </c>
      <c r="AF451">
        <v>29</v>
      </c>
      <c r="AG451">
        <v>31</v>
      </c>
      <c r="AH451">
        <v>29</v>
      </c>
      <c r="AI451">
        <v>30</v>
      </c>
      <c r="AJ451">
        <v>29</v>
      </c>
      <c r="AK451">
        <v>29</v>
      </c>
      <c r="AL451">
        <v>29</v>
      </c>
      <c r="AM451">
        <v>30</v>
      </c>
      <c r="AN451">
        <v>29</v>
      </c>
      <c r="AO451">
        <v>29</v>
      </c>
      <c r="AP451">
        <v>29</v>
      </c>
      <c r="AQ451">
        <v>30</v>
      </c>
      <c r="AR451">
        <v>30</v>
      </c>
      <c r="AS451">
        <v>30</v>
      </c>
      <c r="AT451">
        <v>30</v>
      </c>
      <c r="AU451">
        <v>30</v>
      </c>
      <c r="AV451">
        <v>30</v>
      </c>
      <c r="AW451">
        <v>30</v>
      </c>
      <c r="AX451">
        <v>29</v>
      </c>
    </row>
    <row r="452" spans="1:50" x14ac:dyDescent="0.25">
      <c r="A452">
        <v>13</v>
      </c>
      <c r="B452" t="s">
        <v>133</v>
      </c>
      <c r="C452">
        <v>12</v>
      </c>
      <c r="D452" t="s">
        <v>133</v>
      </c>
      <c r="E452">
        <v>1</v>
      </c>
      <c r="F452" t="s">
        <v>98</v>
      </c>
      <c r="G452">
        <v>44</v>
      </c>
      <c r="H452">
        <v>44</v>
      </c>
      <c r="I452">
        <v>44</v>
      </c>
      <c r="J452">
        <v>44</v>
      </c>
      <c r="K452">
        <v>44</v>
      </c>
      <c r="L452">
        <v>44</v>
      </c>
      <c r="M452">
        <v>44</v>
      </c>
      <c r="N452">
        <v>44</v>
      </c>
      <c r="O452">
        <v>44</v>
      </c>
      <c r="P452">
        <v>44</v>
      </c>
      <c r="Q452">
        <v>44</v>
      </c>
      <c r="R452">
        <v>44</v>
      </c>
      <c r="S452">
        <v>44</v>
      </c>
      <c r="T452">
        <v>44</v>
      </c>
      <c r="U452">
        <v>44</v>
      </c>
      <c r="V452">
        <v>44</v>
      </c>
      <c r="W452">
        <v>44</v>
      </c>
      <c r="X452">
        <v>44</v>
      </c>
      <c r="Y452">
        <v>44</v>
      </c>
      <c r="Z452">
        <v>44</v>
      </c>
      <c r="AA452">
        <v>44</v>
      </c>
      <c r="AB452">
        <v>48</v>
      </c>
      <c r="AC452">
        <v>48</v>
      </c>
      <c r="AD452">
        <v>48</v>
      </c>
      <c r="AE452">
        <v>48</v>
      </c>
      <c r="AF452">
        <v>48</v>
      </c>
      <c r="AG452">
        <v>48</v>
      </c>
      <c r="AH452">
        <v>48</v>
      </c>
      <c r="AI452">
        <v>48</v>
      </c>
      <c r="AJ452">
        <v>48</v>
      </c>
      <c r="AK452">
        <v>48</v>
      </c>
      <c r="AL452">
        <v>48</v>
      </c>
      <c r="AM452">
        <v>48</v>
      </c>
      <c r="AN452">
        <v>48</v>
      </c>
      <c r="AO452">
        <v>48</v>
      </c>
      <c r="AP452">
        <v>48</v>
      </c>
      <c r="AQ452">
        <v>48</v>
      </c>
      <c r="AR452">
        <v>48</v>
      </c>
      <c r="AS452">
        <v>50</v>
      </c>
      <c r="AT452">
        <v>50</v>
      </c>
      <c r="AU452">
        <v>50</v>
      </c>
      <c r="AV452">
        <v>50</v>
      </c>
      <c r="AW452">
        <v>50</v>
      </c>
      <c r="AX452">
        <v>50</v>
      </c>
    </row>
    <row r="453" spans="1:50" x14ac:dyDescent="0.25">
      <c r="A453">
        <v>7</v>
      </c>
      <c r="B453" t="s">
        <v>575</v>
      </c>
      <c r="C453">
        <v>20</v>
      </c>
      <c r="D453" t="s">
        <v>576</v>
      </c>
      <c r="E453">
        <v>2</v>
      </c>
      <c r="F453" t="s">
        <v>255</v>
      </c>
      <c r="G453">
        <v>58</v>
      </c>
      <c r="H453">
        <v>58</v>
      </c>
      <c r="I453">
        <v>58</v>
      </c>
      <c r="J453">
        <v>58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7</v>
      </c>
      <c r="AQ453">
        <v>7</v>
      </c>
      <c r="AR453">
        <v>13</v>
      </c>
      <c r="AS453">
        <v>13</v>
      </c>
      <c r="AT453">
        <v>13</v>
      </c>
      <c r="AU453">
        <v>13</v>
      </c>
      <c r="AV453">
        <v>13</v>
      </c>
      <c r="AW453">
        <v>13</v>
      </c>
      <c r="AX453">
        <v>13</v>
      </c>
    </row>
    <row r="454" spans="1:50" x14ac:dyDescent="0.25">
      <c r="A454">
        <v>19</v>
      </c>
      <c r="B454" t="s">
        <v>737</v>
      </c>
      <c r="C454">
        <v>20</v>
      </c>
      <c r="D454" t="s">
        <v>576</v>
      </c>
      <c r="E454">
        <v>2</v>
      </c>
      <c r="F454" t="s">
        <v>255</v>
      </c>
      <c r="G454">
        <v>38</v>
      </c>
      <c r="H454">
        <v>38</v>
      </c>
      <c r="I454">
        <v>38</v>
      </c>
      <c r="J454">
        <v>38</v>
      </c>
      <c r="K454">
        <v>38</v>
      </c>
      <c r="L454">
        <v>38</v>
      </c>
      <c r="M454">
        <v>38</v>
      </c>
      <c r="N454">
        <v>38</v>
      </c>
      <c r="O454">
        <v>38</v>
      </c>
      <c r="P454">
        <v>38</v>
      </c>
      <c r="Q454">
        <v>38</v>
      </c>
      <c r="R454">
        <v>38</v>
      </c>
      <c r="S454">
        <v>38</v>
      </c>
      <c r="T454">
        <v>38</v>
      </c>
      <c r="U454">
        <v>38</v>
      </c>
      <c r="V454">
        <v>38</v>
      </c>
      <c r="W454">
        <v>38</v>
      </c>
      <c r="X454">
        <v>38</v>
      </c>
      <c r="Y454">
        <v>38</v>
      </c>
      <c r="Z454">
        <v>38</v>
      </c>
      <c r="AA454">
        <v>38</v>
      </c>
      <c r="AB454">
        <v>38</v>
      </c>
      <c r="AC454">
        <v>38</v>
      </c>
      <c r="AD454">
        <v>38</v>
      </c>
      <c r="AE454">
        <v>34</v>
      </c>
      <c r="AF454">
        <v>38</v>
      </c>
      <c r="AG454">
        <v>38</v>
      </c>
      <c r="AH454">
        <v>38</v>
      </c>
      <c r="AI454">
        <v>38</v>
      </c>
      <c r="AJ454">
        <v>38</v>
      </c>
      <c r="AK454">
        <v>38</v>
      </c>
      <c r="AL454">
        <v>38</v>
      </c>
      <c r="AM454">
        <v>38</v>
      </c>
      <c r="AN454">
        <v>38</v>
      </c>
      <c r="AO454">
        <v>34</v>
      </c>
      <c r="AP454">
        <v>38</v>
      </c>
      <c r="AQ454">
        <v>38</v>
      </c>
      <c r="AR454">
        <v>38</v>
      </c>
      <c r="AS454">
        <v>38</v>
      </c>
      <c r="AT454">
        <v>38</v>
      </c>
      <c r="AU454">
        <v>41</v>
      </c>
      <c r="AV454">
        <v>41</v>
      </c>
      <c r="AW454">
        <v>41</v>
      </c>
      <c r="AX454">
        <v>41</v>
      </c>
    </row>
    <row r="455" spans="1:50" x14ac:dyDescent="0.25">
      <c r="A455">
        <v>1</v>
      </c>
      <c r="B455" t="s">
        <v>97</v>
      </c>
      <c r="C455">
        <v>11</v>
      </c>
      <c r="D455" t="s">
        <v>97</v>
      </c>
      <c r="E455">
        <v>1</v>
      </c>
      <c r="F455" t="s">
        <v>98</v>
      </c>
      <c r="G455">
        <v>42</v>
      </c>
      <c r="H455">
        <v>42</v>
      </c>
      <c r="I455">
        <v>42</v>
      </c>
      <c r="J455">
        <v>42</v>
      </c>
      <c r="K455">
        <v>42</v>
      </c>
      <c r="L455">
        <v>42</v>
      </c>
      <c r="M455">
        <v>42</v>
      </c>
      <c r="N455">
        <v>41</v>
      </c>
      <c r="O455">
        <v>41</v>
      </c>
      <c r="P455">
        <v>42</v>
      </c>
      <c r="Q455">
        <v>42</v>
      </c>
      <c r="R455">
        <v>42</v>
      </c>
      <c r="S455">
        <v>42</v>
      </c>
      <c r="T455">
        <v>42</v>
      </c>
      <c r="U455">
        <v>42</v>
      </c>
      <c r="V455">
        <v>42</v>
      </c>
      <c r="W455">
        <v>42</v>
      </c>
      <c r="X455">
        <v>42</v>
      </c>
      <c r="Y455">
        <v>42</v>
      </c>
      <c r="Z455">
        <v>42</v>
      </c>
      <c r="AA455">
        <v>42</v>
      </c>
      <c r="AB455">
        <v>42</v>
      </c>
      <c r="AC455">
        <v>42</v>
      </c>
      <c r="AD455">
        <v>42</v>
      </c>
      <c r="AE455">
        <v>42</v>
      </c>
      <c r="AF455">
        <v>42</v>
      </c>
      <c r="AG455">
        <v>42</v>
      </c>
      <c r="AH455">
        <v>42</v>
      </c>
      <c r="AI455">
        <v>42</v>
      </c>
      <c r="AJ455">
        <v>42</v>
      </c>
      <c r="AK455">
        <v>42</v>
      </c>
      <c r="AL455">
        <v>43</v>
      </c>
      <c r="AM455">
        <v>42</v>
      </c>
      <c r="AN455">
        <v>42</v>
      </c>
      <c r="AO455">
        <v>42</v>
      </c>
      <c r="AP455">
        <v>42</v>
      </c>
      <c r="AQ455">
        <v>42</v>
      </c>
      <c r="AR455">
        <v>42</v>
      </c>
      <c r="AS455">
        <v>42</v>
      </c>
      <c r="AT455">
        <v>42</v>
      </c>
      <c r="AU455">
        <v>42</v>
      </c>
      <c r="AV455">
        <v>42</v>
      </c>
      <c r="AW455">
        <v>42</v>
      </c>
      <c r="AX455">
        <v>53</v>
      </c>
    </row>
    <row r="456" spans="1:50" x14ac:dyDescent="0.25">
      <c r="A456">
        <v>13</v>
      </c>
      <c r="B456" t="s">
        <v>133</v>
      </c>
      <c r="C456">
        <v>12</v>
      </c>
      <c r="D456" t="s">
        <v>133</v>
      </c>
      <c r="E456">
        <v>1</v>
      </c>
      <c r="F456" t="s">
        <v>98</v>
      </c>
      <c r="G456">
        <v>625</v>
      </c>
      <c r="H456">
        <v>625</v>
      </c>
      <c r="I456">
        <v>625</v>
      </c>
      <c r="J456">
        <v>625</v>
      </c>
      <c r="K456">
        <v>72</v>
      </c>
      <c r="L456">
        <v>72</v>
      </c>
      <c r="M456">
        <v>72</v>
      </c>
      <c r="N456">
        <v>72</v>
      </c>
      <c r="O456">
        <v>72</v>
      </c>
      <c r="P456">
        <v>72</v>
      </c>
      <c r="Q456">
        <v>72</v>
      </c>
      <c r="R456">
        <v>72</v>
      </c>
      <c r="S456">
        <v>72</v>
      </c>
      <c r="T456">
        <v>72</v>
      </c>
      <c r="U456">
        <v>73</v>
      </c>
      <c r="V456">
        <v>72</v>
      </c>
      <c r="W456">
        <v>72</v>
      </c>
      <c r="X456">
        <v>72</v>
      </c>
      <c r="Y456">
        <v>73</v>
      </c>
      <c r="Z456">
        <v>72</v>
      </c>
      <c r="AA456">
        <v>72</v>
      </c>
      <c r="AB456">
        <v>72</v>
      </c>
      <c r="AC456">
        <v>72</v>
      </c>
      <c r="AD456">
        <v>72</v>
      </c>
      <c r="AE456">
        <v>72</v>
      </c>
      <c r="AF456">
        <v>72</v>
      </c>
      <c r="AG456">
        <v>72</v>
      </c>
      <c r="AH456">
        <v>73</v>
      </c>
      <c r="AI456">
        <v>72</v>
      </c>
      <c r="AJ456">
        <v>72</v>
      </c>
      <c r="AK456">
        <v>72</v>
      </c>
      <c r="AL456">
        <v>73</v>
      </c>
      <c r="AM456">
        <v>72</v>
      </c>
      <c r="AN456">
        <v>72</v>
      </c>
      <c r="AO456">
        <v>74</v>
      </c>
      <c r="AP456">
        <v>74</v>
      </c>
      <c r="AQ456">
        <v>73</v>
      </c>
      <c r="AR456">
        <v>73</v>
      </c>
      <c r="AS456">
        <v>74</v>
      </c>
      <c r="AT456">
        <v>74</v>
      </c>
      <c r="AU456">
        <v>72</v>
      </c>
      <c r="AV456">
        <v>57</v>
      </c>
      <c r="AW456">
        <v>57</v>
      </c>
      <c r="AX456">
        <v>57</v>
      </c>
    </row>
    <row r="457" spans="1:50" x14ac:dyDescent="0.25">
      <c r="A457">
        <v>1</v>
      </c>
      <c r="B457" t="s">
        <v>97</v>
      </c>
      <c r="C457">
        <v>11</v>
      </c>
      <c r="D457" t="s">
        <v>97</v>
      </c>
      <c r="E457">
        <v>1</v>
      </c>
      <c r="F457" t="s">
        <v>98</v>
      </c>
      <c r="G457">
        <v>48</v>
      </c>
      <c r="H457">
        <v>50</v>
      </c>
      <c r="I457">
        <v>51</v>
      </c>
      <c r="J457">
        <v>51</v>
      </c>
      <c r="K457">
        <v>51</v>
      </c>
      <c r="L457">
        <v>50</v>
      </c>
      <c r="M457">
        <v>49</v>
      </c>
      <c r="N457">
        <v>50</v>
      </c>
      <c r="O457">
        <v>50</v>
      </c>
      <c r="P457">
        <v>50</v>
      </c>
      <c r="Q457">
        <v>50</v>
      </c>
      <c r="R457">
        <v>50</v>
      </c>
      <c r="S457">
        <v>51</v>
      </c>
      <c r="T457">
        <v>50</v>
      </c>
      <c r="U457">
        <v>50</v>
      </c>
      <c r="V457">
        <v>50</v>
      </c>
      <c r="W457">
        <v>50</v>
      </c>
      <c r="X457">
        <v>50</v>
      </c>
      <c r="Y457">
        <v>50</v>
      </c>
      <c r="Z457">
        <v>50</v>
      </c>
      <c r="AA457">
        <v>50</v>
      </c>
      <c r="AB457">
        <v>50</v>
      </c>
      <c r="AC457">
        <v>51</v>
      </c>
      <c r="AD457">
        <v>51</v>
      </c>
      <c r="AE457">
        <v>53</v>
      </c>
      <c r="AF457">
        <v>53</v>
      </c>
      <c r="AG457">
        <v>53</v>
      </c>
      <c r="AH457">
        <v>52</v>
      </c>
      <c r="AI457">
        <v>52</v>
      </c>
      <c r="AJ457">
        <v>52</v>
      </c>
      <c r="AK457">
        <v>52</v>
      </c>
      <c r="AL457">
        <v>52</v>
      </c>
      <c r="AM457">
        <v>51</v>
      </c>
      <c r="AN457">
        <v>52</v>
      </c>
      <c r="AO457">
        <v>51</v>
      </c>
      <c r="AP457">
        <v>51</v>
      </c>
      <c r="AQ457">
        <v>52</v>
      </c>
      <c r="AR457">
        <v>52</v>
      </c>
      <c r="AS457">
        <v>52</v>
      </c>
      <c r="AT457">
        <v>52</v>
      </c>
      <c r="AU457">
        <v>52</v>
      </c>
      <c r="AV457">
        <v>52</v>
      </c>
      <c r="AW457">
        <v>52</v>
      </c>
      <c r="AX457">
        <v>52</v>
      </c>
    </row>
    <row r="458" spans="1:50" x14ac:dyDescent="0.25">
      <c r="A458">
        <v>1</v>
      </c>
      <c r="B458" t="s">
        <v>97</v>
      </c>
      <c r="C458">
        <v>11</v>
      </c>
      <c r="D458" t="s">
        <v>97</v>
      </c>
      <c r="E458">
        <v>1</v>
      </c>
      <c r="F458" t="s">
        <v>98</v>
      </c>
      <c r="G458">
        <v>90</v>
      </c>
      <c r="H458">
        <v>90</v>
      </c>
      <c r="I458">
        <v>90</v>
      </c>
      <c r="J458">
        <v>90</v>
      </c>
      <c r="K458">
        <v>90</v>
      </c>
      <c r="L458">
        <v>90</v>
      </c>
      <c r="M458">
        <v>90</v>
      </c>
      <c r="N458">
        <v>90</v>
      </c>
      <c r="O458">
        <v>90</v>
      </c>
      <c r="P458">
        <v>90</v>
      </c>
      <c r="Q458">
        <v>90</v>
      </c>
      <c r="R458">
        <v>90</v>
      </c>
      <c r="S458">
        <v>90</v>
      </c>
      <c r="T458">
        <v>90</v>
      </c>
      <c r="U458">
        <v>90</v>
      </c>
      <c r="V458">
        <v>90</v>
      </c>
      <c r="W458">
        <v>90</v>
      </c>
      <c r="X458">
        <v>90</v>
      </c>
      <c r="Y458">
        <v>90</v>
      </c>
      <c r="Z458">
        <v>90</v>
      </c>
      <c r="AA458">
        <v>90</v>
      </c>
      <c r="AB458">
        <v>90</v>
      </c>
      <c r="AC458">
        <v>103</v>
      </c>
      <c r="AD458">
        <v>102</v>
      </c>
      <c r="AE458">
        <v>102</v>
      </c>
      <c r="AF458">
        <v>102</v>
      </c>
      <c r="AG458">
        <v>102</v>
      </c>
      <c r="AH458">
        <v>102</v>
      </c>
      <c r="AI458">
        <v>102</v>
      </c>
      <c r="AJ458">
        <v>102</v>
      </c>
      <c r="AK458">
        <v>102</v>
      </c>
      <c r="AL458">
        <v>102</v>
      </c>
      <c r="AM458">
        <v>101</v>
      </c>
      <c r="AN458">
        <v>101</v>
      </c>
      <c r="AO458">
        <v>102</v>
      </c>
      <c r="AP458">
        <v>102</v>
      </c>
      <c r="AQ458">
        <v>102</v>
      </c>
      <c r="AR458">
        <v>101</v>
      </c>
      <c r="AS458">
        <v>101</v>
      </c>
      <c r="AT458">
        <v>99</v>
      </c>
      <c r="AU458">
        <v>99</v>
      </c>
      <c r="AV458">
        <v>102</v>
      </c>
      <c r="AW458">
        <v>23</v>
      </c>
      <c r="AX458">
        <v>102</v>
      </c>
    </row>
    <row r="459" spans="1:50" x14ac:dyDescent="0.25">
      <c r="A459">
        <v>14</v>
      </c>
      <c r="B459" t="s">
        <v>1579</v>
      </c>
      <c r="C459">
        <v>40</v>
      </c>
      <c r="D459" t="s">
        <v>254</v>
      </c>
      <c r="E459">
        <v>2</v>
      </c>
      <c r="F459" t="s">
        <v>255</v>
      </c>
      <c r="G459">
        <v>44</v>
      </c>
      <c r="H459">
        <v>45</v>
      </c>
      <c r="I459">
        <v>44</v>
      </c>
      <c r="J459">
        <v>44</v>
      </c>
      <c r="K459">
        <v>44</v>
      </c>
      <c r="L459">
        <v>44</v>
      </c>
      <c r="M459">
        <v>44</v>
      </c>
      <c r="N459">
        <v>44</v>
      </c>
      <c r="O459">
        <v>44</v>
      </c>
      <c r="P459">
        <v>44</v>
      </c>
      <c r="Q459">
        <v>44</v>
      </c>
      <c r="R459">
        <v>44</v>
      </c>
      <c r="S459">
        <v>44</v>
      </c>
      <c r="T459">
        <v>44</v>
      </c>
      <c r="U459">
        <v>45</v>
      </c>
      <c r="V459">
        <v>44</v>
      </c>
      <c r="W459">
        <v>45</v>
      </c>
      <c r="X459">
        <v>44</v>
      </c>
      <c r="Y459">
        <v>45</v>
      </c>
      <c r="Z459">
        <v>45</v>
      </c>
      <c r="AA459">
        <v>45</v>
      </c>
      <c r="AB459">
        <v>44</v>
      </c>
      <c r="AC459">
        <v>45</v>
      </c>
      <c r="AD459">
        <v>44</v>
      </c>
      <c r="AE459">
        <v>45</v>
      </c>
      <c r="AF459">
        <v>45</v>
      </c>
      <c r="AG459">
        <v>45</v>
      </c>
      <c r="AH459">
        <v>44</v>
      </c>
      <c r="AI459">
        <v>45</v>
      </c>
      <c r="AJ459">
        <v>45</v>
      </c>
      <c r="AK459">
        <v>44</v>
      </c>
      <c r="AL459">
        <v>44</v>
      </c>
      <c r="AM459">
        <v>44</v>
      </c>
      <c r="AN459">
        <v>44</v>
      </c>
      <c r="AO459">
        <v>44</v>
      </c>
      <c r="AP459">
        <v>44</v>
      </c>
      <c r="AQ459">
        <v>46</v>
      </c>
      <c r="AR459">
        <v>45</v>
      </c>
      <c r="AS459">
        <v>45</v>
      </c>
      <c r="AT459">
        <v>45</v>
      </c>
      <c r="AU459">
        <v>46</v>
      </c>
      <c r="AV459">
        <v>45</v>
      </c>
      <c r="AW459">
        <v>44</v>
      </c>
      <c r="AX459">
        <v>45</v>
      </c>
    </row>
    <row r="460" spans="1:50" x14ac:dyDescent="0.25">
      <c r="A460">
        <v>1</v>
      </c>
      <c r="B460" t="s">
        <v>97</v>
      </c>
      <c r="C460">
        <v>11</v>
      </c>
      <c r="D460" t="s">
        <v>97</v>
      </c>
      <c r="E460">
        <v>1</v>
      </c>
      <c r="F460" t="s">
        <v>98</v>
      </c>
      <c r="G460">
        <v>101</v>
      </c>
      <c r="H460">
        <v>101</v>
      </c>
      <c r="I460">
        <v>102</v>
      </c>
      <c r="J460">
        <v>102</v>
      </c>
      <c r="K460">
        <v>102</v>
      </c>
      <c r="L460">
        <v>101</v>
      </c>
      <c r="M460">
        <v>102</v>
      </c>
      <c r="N460">
        <v>102</v>
      </c>
      <c r="O460">
        <v>102</v>
      </c>
      <c r="P460">
        <v>102</v>
      </c>
      <c r="Q460">
        <v>102</v>
      </c>
      <c r="R460">
        <v>102</v>
      </c>
      <c r="S460">
        <v>102</v>
      </c>
      <c r="T460">
        <v>102</v>
      </c>
      <c r="U460">
        <v>102</v>
      </c>
      <c r="V460">
        <v>102</v>
      </c>
      <c r="W460">
        <v>102</v>
      </c>
      <c r="X460">
        <v>102</v>
      </c>
      <c r="Y460">
        <v>102</v>
      </c>
      <c r="Z460">
        <v>102</v>
      </c>
      <c r="AA460">
        <v>102</v>
      </c>
      <c r="AB460">
        <v>102</v>
      </c>
      <c r="AC460">
        <v>102</v>
      </c>
      <c r="AD460">
        <v>102</v>
      </c>
      <c r="AE460">
        <v>102</v>
      </c>
      <c r="AF460">
        <v>102</v>
      </c>
      <c r="AG460">
        <v>102</v>
      </c>
      <c r="AH460">
        <v>102</v>
      </c>
      <c r="AI460">
        <v>102</v>
      </c>
      <c r="AJ460">
        <v>102</v>
      </c>
      <c r="AK460">
        <v>102</v>
      </c>
      <c r="AL460">
        <v>102</v>
      </c>
      <c r="AM460">
        <v>102</v>
      </c>
      <c r="AN460">
        <v>102</v>
      </c>
      <c r="AO460">
        <v>102</v>
      </c>
      <c r="AP460">
        <v>101</v>
      </c>
      <c r="AQ460">
        <v>101</v>
      </c>
      <c r="AR460">
        <v>101</v>
      </c>
      <c r="AS460">
        <v>103</v>
      </c>
      <c r="AT460">
        <v>103</v>
      </c>
      <c r="AU460">
        <v>102</v>
      </c>
      <c r="AV460">
        <v>102</v>
      </c>
      <c r="AW460">
        <v>102</v>
      </c>
      <c r="AX460">
        <v>102</v>
      </c>
    </row>
    <row r="461" spans="1:50" x14ac:dyDescent="0.25">
      <c r="A461">
        <v>1</v>
      </c>
      <c r="B461" t="s">
        <v>97</v>
      </c>
      <c r="C461">
        <v>11</v>
      </c>
      <c r="D461" t="s">
        <v>97</v>
      </c>
      <c r="E461">
        <v>1</v>
      </c>
      <c r="F461" t="s">
        <v>98</v>
      </c>
      <c r="G461">
        <v>60</v>
      </c>
      <c r="H461">
        <v>60</v>
      </c>
      <c r="I461">
        <v>59</v>
      </c>
      <c r="J461">
        <v>60</v>
      </c>
      <c r="K461">
        <v>60</v>
      </c>
      <c r="L461">
        <v>60</v>
      </c>
      <c r="M461">
        <v>60</v>
      </c>
      <c r="N461">
        <v>60</v>
      </c>
      <c r="O461">
        <v>60</v>
      </c>
      <c r="P461">
        <v>60</v>
      </c>
      <c r="Q461">
        <v>60</v>
      </c>
      <c r="R461">
        <v>60</v>
      </c>
      <c r="S461">
        <v>79</v>
      </c>
      <c r="T461">
        <v>62</v>
      </c>
      <c r="U461">
        <v>60</v>
      </c>
      <c r="V461">
        <v>60</v>
      </c>
      <c r="W461">
        <v>60</v>
      </c>
      <c r="X461">
        <v>60</v>
      </c>
      <c r="Y461">
        <v>60</v>
      </c>
      <c r="Z461">
        <v>60</v>
      </c>
      <c r="AA461">
        <v>60</v>
      </c>
      <c r="AB461">
        <v>62</v>
      </c>
      <c r="AC461">
        <v>57</v>
      </c>
      <c r="AD461">
        <v>63</v>
      </c>
      <c r="AE461">
        <v>57</v>
      </c>
      <c r="AF461">
        <v>73</v>
      </c>
      <c r="AG461">
        <v>57</v>
      </c>
      <c r="AH461">
        <v>57</v>
      </c>
      <c r="AI461">
        <v>57</v>
      </c>
      <c r="AJ461">
        <v>58</v>
      </c>
      <c r="AK461">
        <v>57</v>
      </c>
      <c r="AL461">
        <v>57</v>
      </c>
      <c r="AM461">
        <v>57</v>
      </c>
      <c r="AN461">
        <v>57</v>
      </c>
      <c r="AO461">
        <v>56</v>
      </c>
      <c r="AP461">
        <v>57</v>
      </c>
      <c r="AQ461">
        <v>59</v>
      </c>
      <c r="AR461">
        <v>59</v>
      </c>
      <c r="AS461">
        <v>59</v>
      </c>
      <c r="AT461">
        <v>59</v>
      </c>
      <c r="AU461">
        <v>57</v>
      </c>
      <c r="AV461">
        <v>57</v>
      </c>
      <c r="AW461">
        <v>57</v>
      </c>
      <c r="AX461">
        <v>57</v>
      </c>
    </row>
    <row r="462" spans="1:50" x14ac:dyDescent="0.25">
      <c r="A462">
        <v>1</v>
      </c>
      <c r="B462" t="s">
        <v>97</v>
      </c>
      <c r="C462">
        <v>11</v>
      </c>
      <c r="D462" t="s">
        <v>97</v>
      </c>
      <c r="E462">
        <v>1</v>
      </c>
      <c r="F462" t="s">
        <v>98</v>
      </c>
      <c r="G462">
        <v>29</v>
      </c>
      <c r="H462">
        <v>29</v>
      </c>
      <c r="I462">
        <v>29</v>
      </c>
      <c r="J462">
        <v>29</v>
      </c>
      <c r="K462">
        <v>29</v>
      </c>
      <c r="L462">
        <v>29</v>
      </c>
      <c r="M462">
        <v>29</v>
      </c>
      <c r="N462">
        <v>29</v>
      </c>
      <c r="O462">
        <v>29</v>
      </c>
      <c r="P462">
        <v>29</v>
      </c>
      <c r="Q462">
        <v>29</v>
      </c>
      <c r="R462">
        <v>29</v>
      </c>
      <c r="S462">
        <v>29</v>
      </c>
      <c r="T462">
        <v>29</v>
      </c>
      <c r="U462">
        <v>29</v>
      </c>
      <c r="V462">
        <v>29</v>
      </c>
      <c r="W462">
        <v>29</v>
      </c>
      <c r="X462">
        <v>29</v>
      </c>
      <c r="Y462">
        <v>29</v>
      </c>
      <c r="Z462">
        <v>29</v>
      </c>
      <c r="AA462">
        <v>29</v>
      </c>
      <c r="AB462">
        <v>29</v>
      </c>
      <c r="AC462">
        <v>29</v>
      </c>
      <c r="AD462">
        <v>29</v>
      </c>
      <c r="AE462">
        <v>29</v>
      </c>
      <c r="AF462">
        <v>30</v>
      </c>
      <c r="AG462">
        <v>30</v>
      </c>
      <c r="AH462">
        <v>30</v>
      </c>
      <c r="AI462">
        <v>30</v>
      </c>
      <c r="AJ462">
        <v>30</v>
      </c>
      <c r="AK462">
        <v>30</v>
      </c>
      <c r="AL462">
        <v>30</v>
      </c>
      <c r="AM462">
        <v>30</v>
      </c>
      <c r="AN462">
        <v>30</v>
      </c>
      <c r="AO462">
        <v>30</v>
      </c>
      <c r="AP462">
        <v>30</v>
      </c>
      <c r="AQ462">
        <v>30</v>
      </c>
      <c r="AR462">
        <v>30</v>
      </c>
      <c r="AS462">
        <v>30</v>
      </c>
      <c r="AT462">
        <v>30</v>
      </c>
      <c r="AU462">
        <v>30</v>
      </c>
      <c r="AV462">
        <v>30</v>
      </c>
      <c r="AW462">
        <v>30</v>
      </c>
      <c r="AX462">
        <v>30</v>
      </c>
    </row>
    <row r="463" spans="1:50" x14ac:dyDescent="0.25">
      <c r="A463">
        <v>1</v>
      </c>
      <c r="B463" t="s">
        <v>97</v>
      </c>
      <c r="C463">
        <v>11</v>
      </c>
      <c r="D463" t="s">
        <v>97</v>
      </c>
      <c r="E463">
        <v>1</v>
      </c>
      <c r="F463" t="s">
        <v>98</v>
      </c>
      <c r="G463">
        <v>20</v>
      </c>
      <c r="H463">
        <v>20</v>
      </c>
      <c r="I463">
        <v>20</v>
      </c>
      <c r="J463">
        <v>20</v>
      </c>
      <c r="K463">
        <v>20</v>
      </c>
      <c r="L463">
        <v>20</v>
      </c>
      <c r="M463">
        <v>20</v>
      </c>
      <c r="N463">
        <v>20</v>
      </c>
      <c r="O463">
        <v>20</v>
      </c>
      <c r="P463">
        <v>20</v>
      </c>
      <c r="Q463">
        <v>20</v>
      </c>
      <c r="R463">
        <v>20</v>
      </c>
      <c r="S463">
        <v>20</v>
      </c>
      <c r="T463">
        <v>20</v>
      </c>
      <c r="U463">
        <v>20</v>
      </c>
      <c r="V463">
        <v>20</v>
      </c>
      <c r="W463">
        <v>20</v>
      </c>
      <c r="X463">
        <v>20</v>
      </c>
      <c r="Y463">
        <v>20</v>
      </c>
      <c r="Z463">
        <v>20</v>
      </c>
      <c r="AA463">
        <v>20</v>
      </c>
      <c r="AB463">
        <v>20</v>
      </c>
      <c r="AC463">
        <v>20</v>
      </c>
      <c r="AD463">
        <v>20</v>
      </c>
      <c r="AE463">
        <v>20</v>
      </c>
      <c r="AF463">
        <v>20</v>
      </c>
      <c r="AG463">
        <v>20</v>
      </c>
      <c r="AH463">
        <v>20</v>
      </c>
      <c r="AI463">
        <v>20</v>
      </c>
      <c r="AJ463">
        <v>20</v>
      </c>
      <c r="AK463">
        <v>20</v>
      </c>
      <c r="AL463">
        <v>20</v>
      </c>
      <c r="AM463">
        <v>20</v>
      </c>
      <c r="AN463">
        <v>20</v>
      </c>
      <c r="AO463">
        <v>20</v>
      </c>
      <c r="AP463">
        <v>20</v>
      </c>
      <c r="AQ463">
        <v>20</v>
      </c>
      <c r="AR463">
        <v>20</v>
      </c>
      <c r="AS463">
        <v>20</v>
      </c>
      <c r="AT463">
        <v>20</v>
      </c>
      <c r="AU463">
        <v>20</v>
      </c>
      <c r="AV463">
        <v>20</v>
      </c>
      <c r="AW463">
        <v>20</v>
      </c>
      <c r="AX463">
        <v>20</v>
      </c>
    </row>
    <row r="464" spans="1:50" x14ac:dyDescent="0.25">
      <c r="A464">
        <v>8</v>
      </c>
      <c r="B464" t="s">
        <v>964</v>
      </c>
      <c r="C464">
        <v>30</v>
      </c>
      <c r="D464" t="s">
        <v>273</v>
      </c>
      <c r="E464">
        <v>2</v>
      </c>
      <c r="F464" t="s">
        <v>255</v>
      </c>
      <c r="G464">
        <v>9</v>
      </c>
      <c r="H464">
        <v>9</v>
      </c>
      <c r="I464">
        <v>9</v>
      </c>
      <c r="J464">
        <v>9</v>
      </c>
      <c r="K464">
        <v>9</v>
      </c>
      <c r="L464">
        <v>9</v>
      </c>
      <c r="M464">
        <v>9</v>
      </c>
      <c r="N464">
        <v>9</v>
      </c>
      <c r="O464">
        <v>9</v>
      </c>
      <c r="P464">
        <v>9</v>
      </c>
      <c r="Q464">
        <v>9</v>
      </c>
      <c r="R464">
        <v>9</v>
      </c>
      <c r="S464">
        <v>9</v>
      </c>
      <c r="T464">
        <v>9</v>
      </c>
      <c r="U464">
        <v>9</v>
      </c>
      <c r="V464">
        <v>9</v>
      </c>
      <c r="W464">
        <v>9</v>
      </c>
      <c r="X464">
        <v>9</v>
      </c>
      <c r="Y464">
        <v>9</v>
      </c>
      <c r="Z464">
        <v>9</v>
      </c>
      <c r="AA464">
        <v>9</v>
      </c>
      <c r="AB464">
        <v>9</v>
      </c>
      <c r="AC464">
        <v>9</v>
      </c>
      <c r="AD464">
        <v>9</v>
      </c>
      <c r="AE464">
        <v>9</v>
      </c>
      <c r="AF464">
        <v>9</v>
      </c>
      <c r="AG464">
        <v>9</v>
      </c>
      <c r="AH464">
        <v>9</v>
      </c>
      <c r="AI464">
        <v>9</v>
      </c>
      <c r="AJ464">
        <v>9</v>
      </c>
      <c r="AK464">
        <v>9</v>
      </c>
      <c r="AL464">
        <v>9</v>
      </c>
      <c r="AM464">
        <v>9</v>
      </c>
      <c r="AN464">
        <v>9</v>
      </c>
      <c r="AO464">
        <v>9</v>
      </c>
      <c r="AP464">
        <v>9</v>
      </c>
      <c r="AQ464">
        <v>9</v>
      </c>
      <c r="AR464">
        <v>9</v>
      </c>
      <c r="AS464">
        <v>9</v>
      </c>
      <c r="AT464">
        <v>9</v>
      </c>
      <c r="AU464">
        <v>9</v>
      </c>
      <c r="AV464">
        <v>9</v>
      </c>
      <c r="AW464">
        <v>9</v>
      </c>
      <c r="AX464">
        <v>9</v>
      </c>
    </row>
    <row r="465" spans="1:50" x14ac:dyDescent="0.25">
      <c r="A465">
        <v>10</v>
      </c>
      <c r="B465" t="s">
        <v>1277</v>
      </c>
      <c r="C465">
        <v>50</v>
      </c>
      <c r="D465" t="s">
        <v>387</v>
      </c>
      <c r="E465">
        <v>3</v>
      </c>
      <c r="F465" t="s">
        <v>240</v>
      </c>
      <c r="G465">
        <v>18</v>
      </c>
      <c r="H465">
        <v>18</v>
      </c>
      <c r="I465">
        <v>18</v>
      </c>
      <c r="J465">
        <v>18</v>
      </c>
      <c r="K465">
        <v>18</v>
      </c>
      <c r="L465">
        <v>18</v>
      </c>
      <c r="M465">
        <v>18</v>
      </c>
      <c r="N465">
        <v>18</v>
      </c>
      <c r="O465">
        <v>18</v>
      </c>
      <c r="P465">
        <v>18</v>
      </c>
      <c r="Q465">
        <v>18</v>
      </c>
      <c r="R465">
        <v>18</v>
      </c>
      <c r="S465">
        <v>18</v>
      </c>
      <c r="T465">
        <v>18</v>
      </c>
      <c r="U465">
        <v>18</v>
      </c>
      <c r="V465">
        <v>18</v>
      </c>
      <c r="W465">
        <v>18</v>
      </c>
      <c r="X465">
        <v>18</v>
      </c>
      <c r="Y465">
        <v>18</v>
      </c>
      <c r="Z465">
        <v>18</v>
      </c>
      <c r="AA465">
        <v>18</v>
      </c>
      <c r="AB465">
        <v>18</v>
      </c>
      <c r="AC465">
        <v>18</v>
      </c>
      <c r="AD465">
        <v>18</v>
      </c>
      <c r="AE465">
        <v>18</v>
      </c>
      <c r="AF465">
        <v>18</v>
      </c>
      <c r="AG465">
        <v>18</v>
      </c>
      <c r="AH465">
        <v>18</v>
      </c>
      <c r="AI465">
        <v>18</v>
      </c>
      <c r="AJ465">
        <v>18</v>
      </c>
      <c r="AK465">
        <v>18</v>
      </c>
      <c r="AL465">
        <v>18</v>
      </c>
      <c r="AM465">
        <v>18</v>
      </c>
      <c r="AN465">
        <v>18</v>
      </c>
      <c r="AO465">
        <v>18</v>
      </c>
      <c r="AP465">
        <v>18</v>
      </c>
      <c r="AQ465">
        <v>18</v>
      </c>
      <c r="AR465">
        <v>18</v>
      </c>
      <c r="AS465">
        <v>18</v>
      </c>
      <c r="AT465">
        <v>18</v>
      </c>
      <c r="AU465">
        <v>18</v>
      </c>
      <c r="AV465">
        <v>18</v>
      </c>
      <c r="AW465">
        <v>18</v>
      </c>
      <c r="AX465">
        <v>18</v>
      </c>
    </row>
    <row r="466" spans="1:50" x14ac:dyDescent="0.25">
      <c r="A466">
        <v>13</v>
      </c>
      <c r="B466" t="s">
        <v>133</v>
      </c>
      <c r="C466">
        <v>12</v>
      </c>
      <c r="D466" t="s">
        <v>133</v>
      </c>
      <c r="E466">
        <v>1</v>
      </c>
      <c r="F466" t="s">
        <v>98</v>
      </c>
      <c r="G466">
        <v>64</v>
      </c>
      <c r="H466">
        <v>56</v>
      </c>
      <c r="I466">
        <v>55</v>
      </c>
      <c r="J466">
        <v>59</v>
      </c>
      <c r="K466">
        <v>61</v>
      </c>
      <c r="L466">
        <v>61</v>
      </c>
      <c r="M466">
        <v>61</v>
      </c>
      <c r="N466">
        <v>59</v>
      </c>
      <c r="O466">
        <v>61</v>
      </c>
      <c r="P466">
        <v>63</v>
      </c>
      <c r="Q466">
        <v>63</v>
      </c>
      <c r="R466">
        <v>64</v>
      </c>
      <c r="S466">
        <v>64</v>
      </c>
      <c r="T466">
        <v>63</v>
      </c>
      <c r="U466">
        <v>61</v>
      </c>
      <c r="V466">
        <v>64</v>
      </c>
      <c r="W466">
        <v>64</v>
      </c>
      <c r="X466">
        <v>62</v>
      </c>
      <c r="Y466">
        <v>64</v>
      </c>
      <c r="Z466">
        <v>64</v>
      </c>
      <c r="AA466">
        <v>64</v>
      </c>
      <c r="AB466">
        <v>64</v>
      </c>
      <c r="AC466">
        <v>62</v>
      </c>
      <c r="AD466">
        <v>62</v>
      </c>
      <c r="AE466">
        <v>62</v>
      </c>
      <c r="AF466">
        <v>60</v>
      </c>
      <c r="AG466">
        <v>60</v>
      </c>
      <c r="AH466">
        <v>60</v>
      </c>
      <c r="AI466">
        <v>60</v>
      </c>
      <c r="AJ466">
        <v>60</v>
      </c>
      <c r="AK466">
        <v>60</v>
      </c>
      <c r="AL466">
        <v>59</v>
      </c>
      <c r="AM466">
        <v>59</v>
      </c>
      <c r="AN466">
        <v>50</v>
      </c>
      <c r="AO466">
        <v>53</v>
      </c>
      <c r="AP466">
        <v>51</v>
      </c>
      <c r="AQ466">
        <v>51</v>
      </c>
      <c r="AR466">
        <v>48</v>
      </c>
      <c r="AS466">
        <v>51</v>
      </c>
      <c r="AT466">
        <v>51</v>
      </c>
      <c r="AU466">
        <v>48</v>
      </c>
      <c r="AV466">
        <v>50</v>
      </c>
      <c r="AW466">
        <v>51</v>
      </c>
      <c r="AX466">
        <v>51</v>
      </c>
    </row>
    <row r="467" spans="1:50" x14ac:dyDescent="0.25">
      <c r="A467">
        <v>16</v>
      </c>
      <c r="B467" t="s">
        <v>809</v>
      </c>
      <c r="C467">
        <v>60</v>
      </c>
      <c r="D467" t="s">
        <v>239</v>
      </c>
      <c r="E467">
        <v>3</v>
      </c>
      <c r="F467" t="s">
        <v>240</v>
      </c>
      <c r="G467">
        <v>29</v>
      </c>
      <c r="H467">
        <v>29</v>
      </c>
      <c r="I467">
        <v>29</v>
      </c>
      <c r="J467">
        <v>29</v>
      </c>
      <c r="K467">
        <v>29</v>
      </c>
      <c r="L467">
        <v>29</v>
      </c>
      <c r="M467">
        <v>29</v>
      </c>
      <c r="N467">
        <v>29</v>
      </c>
      <c r="O467">
        <v>29</v>
      </c>
      <c r="P467">
        <v>29</v>
      </c>
      <c r="Q467">
        <v>29</v>
      </c>
      <c r="R467">
        <v>29</v>
      </c>
      <c r="S467">
        <v>29</v>
      </c>
      <c r="T467">
        <v>29</v>
      </c>
      <c r="U467">
        <v>29</v>
      </c>
      <c r="V467">
        <v>29</v>
      </c>
      <c r="W467">
        <v>29</v>
      </c>
      <c r="X467">
        <v>29</v>
      </c>
      <c r="Y467">
        <v>29</v>
      </c>
      <c r="Z467">
        <v>29</v>
      </c>
      <c r="AA467">
        <v>29</v>
      </c>
      <c r="AB467">
        <v>29</v>
      </c>
      <c r="AC467">
        <v>29</v>
      </c>
      <c r="AD467">
        <v>29</v>
      </c>
      <c r="AE467">
        <v>29</v>
      </c>
      <c r="AF467">
        <v>29</v>
      </c>
      <c r="AG467">
        <v>29</v>
      </c>
      <c r="AH467">
        <v>29</v>
      </c>
      <c r="AI467">
        <v>29</v>
      </c>
      <c r="AJ467">
        <v>29</v>
      </c>
      <c r="AK467">
        <v>29</v>
      </c>
      <c r="AL467">
        <v>29</v>
      </c>
      <c r="AM467">
        <v>29</v>
      </c>
      <c r="AN467">
        <v>29</v>
      </c>
      <c r="AO467">
        <v>29</v>
      </c>
      <c r="AP467">
        <v>29</v>
      </c>
      <c r="AQ467">
        <v>29</v>
      </c>
      <c r="AR467">
        <v>29</v>
      </c>
      <c r="AS467">
        <v>29</v>
      </c>
      <c r="AT467">
        <v>29</v>
      </c>
      <c r="AU467">
        <v>29</v>
      </c>
      <c r="AV467">
        <v>29</v>
      </c>
      <c r="AW467">
        <v>29</v>
      </c>
      <c r="AX467">
        <v>29</v>
      </c>
    </row>
    <row r="468" spans="1:50" x14ac:dyDescent="0.25">
      <c r="A468">
        <v>19</v>
      </c>
      <c r="B468" t="s">
        <v>737</v>
      </c>
      <c r="C468">
        <v>20</v>
      </c>
      <c r="D468" t="s">
        <v>576</v>
      </c>
      <c r="E468">
        <v>2</v>
      </c>
      <c r="F468" t="s">
        <v>255</v>
      </c>
      <c r="G468">
        <v>464</v>
      </c>
      <c r="H468">
        <v>487</v>
      </c>
      <c r="I468">
        <v>483</v>
      </c>
      <c r="J468">
        <v>455</v>
      </c>
      <c r="K468">
        <v>449</v>
      </c>
      <c r="L468">
        <v>424</v>
      </c>
      <c r="M468">
        <v>430</v>
      </c>
      <c r="N468">
        <v>418</v>
      </c>
      <c r="O468">
        <v>415</v>
      </c>
      <c r="P468">
        <v>495</v>
      </c>
      <c r="Q468">
        <v>520</v>
      </c>
      <c r="R468">
        <v>437</v>
      </c>
      <c r="S468">
        <v>466</v>
      </c>
      <c r="T468">
        <v>463</v>
      </c>
      <c r="U468">
        <v>455</v>
      </c>
      <c r="V468">
        <v>389</v>
      </c>
      <c r="W468">
        <v>367</v>
      </c>
      <c r="X468">
        <v>353</v>
      </c>
      <c r="Y468">
        <v>350</v>
      </c>
      <c r="Z468">
        <v>345</v>
      </c>
      <c r="AA468">
        <v>465</v>
      </c>
      <c r="AB468">
        <v>118</v>
      </c>
      <c r="AC468">
        <v>124</v>
      </c>
      <c r="AD468">
        <v>113</v>
      </c>
      <c r="AE468">
        <v>116</v>
      </c>
      <c r="AF468">
        <v>70</v>
      </c>
      <c r="AG468">
        <v>126</v>
      </c>
      <c r="AH468">
        <v>140</v>
      </c>
      <c r="AI468">
        <v>134</v>
      </c>
      <c r="AJ468">
        <v>124</v>
      </c>
      <c r="AK468">
        <v>113</v>
      </c>
      <c r="AL468">
        <v>126</v>
      </c>
      <c r="AM468">
        <v>123</v>
      </c>
      <c r="AN468">
        <v>131</v>
      </c>
      <c r="AO468">
        <v>113</v>
      </c>
      <c r="AP468">
        <v>115</v>
      </c>
      <c r="AQ468">
        <v>104</v>
      </c>
      <c r="AR468">
        <v>92</v>
      </c>
      <c r="AS468">
        <v>94</v>
      </c>
      <c r="AT468">
        <v>90</v>
      </c>
      <c r="AU468">
        <v>117</v>
      </c>
      <c r="AV468">
        <v>122</v>
      </c>
      <c r="AW468">
        <v>117</v>
      </c>
      <c r="AX468">
        <v>117</v>
      </c>
    </row>
    <row r="469" spans="1:50" x14ac:dyDescent="0.25">
      <c r="A469">
        <v>1</v>
      </c>
      <c r="B469" t="s">
        <v>97</v>
      </c>
      <c r="C469">
        <v>11</v>
      </c>
      <c r="D469" t="s">
        <v>97</v>
      </c>
      <c r="E469">
        <v>1</v>
      </c>
      <c r="F469" t="s">
        <v>98</v>
      </c>
      <c r="G469">
        <v>29</v>
      </c>
      <c r="H469">
        <v>29</v>
      </c>
      <c r="I469">
        <v>29</v>
      </c>
      <c r="J469">
        <v>29</v>
      </c>
      <c r="K469">
        <v>29</v>
      </c>
      <c r="L469">
        <v>29</v>
      </c>
      <c r="M469">
        <v>29</v>
      </c>
      <c r="N469">
        <v>29</v>
      </c>
      <c r="O469">
        <v>29</v>
      </c>
      <c r="P469">
        <v>29</v>
      </c>
      <c r="Q469">
        <v>29</v>
      </c>
      <c r="R469">
        <v>29</v>
      </c>
      <c r="S469">
        <v>29</v>
      </c>
      <c r="T469">
        <v>29</v>
      </c>
      <c r="U469">
        <v>30</v>
      </c>
      <c r="V469">
        <v>30</v>
      </c>
      <c r="W469">
        <v>30</v>
      </c>
      <c r="X469">
        <v>30</v>
      </c>
      <c r="Y469">
        <v>30</v>
      </c>
      <c r="Z469">
        <v>30</v>
      </c>
      <c r="AA469">
        <v>30</v>
      </c>
      <c r="AB469">
        <v>30</v>
      </c>
      <c r="AC469">
        <v>30</v>
      </c>
      <c r="AD469">
        <v>30</v>
      </c>
      <c r="AE469">
        <v>30</v>
      </c>
      <c r="AF469">
        <v>30</v>
      </c>
      <c r="AG469">
        <v>31</v>
      </c>
      <c r="AH469">
        <v>33</v>
      </c>
      <c r="AI469">
        <v>33</v>
      </c>
      <c r="AJ469">
        <v>33</v>
      </c>
      <c r="AK469">
        <v>33</v>
      </c>
      <c r="AL469">
        <v>33</v>
      </c>
      <c r="AM469">
        <v>33</v>
      </c>
      <c r="AN469">
        <v>33</v>
      </c>
      <c r="AO469">
        <v>33</v>
      </c>
      <c r="AP469">
        <v>33</v>
      </c>
      <c r="AQ469">
        <v>33</v>
      </c>
      <c r="AR469">
        <v>33</v>
      </c>
      <c r="AS469">
        <v>33</v>
      </c>
      <c r="AT469">
        <v>33</v>
      </c>
      <c r="AU469">
        <v>32</v>
      </c>
      <c r="AV469">
        <v>32</v>
      </c>
      <c r="AW469">
        <v>32</v>
      </c>
      <c r="AX469">
        <v>32</v>
      </c>
    </row>
    <row r="470" spans="1:50" x14ac:dyDescent="0.25">
      <c r="A470">
        <v>5</v>
      </c>
      <c r="B470" t="s">
        <v>386</v>
      </c>
      <c r="C470">
        <v>50</v>
      </c>
      <c r="D470" t="s">
        <v>387</v>
      </c>
      <c r="E470">
        <v>3</v>
      </c>
      <c r="F470" t="s">
        <v>240</v>
      </c>
      <c r="G470">
        <v>67</v>
      </c>
      <c r="H470">
        <v>67</v>
      </c>
      <c r="I470">
        <v>32</v>
      </c>
      <c r="J470">
        <v>67</v>
      </c>
      <c r="K470">
        <v>67</v>
      </c>
      <c r="L470">
        <v>67</v>
      </c>
      <c r="M470">
        <v>68</v>
      </c>
      <c r="N470">
        <v>68</v>
      </c>
      <c r="O470">
        <v>64</v>
      </c>
      <c r="P470">
        <v>64</v>
      </c>
      <c r="Q470">
        <v>64</v>
      </c>
      <c r="R470">
        <v>64</v>
      </c>
      <c r="S470">
        <v>64</v>
      </c>
      <c r="T470">
        <v>64</v>
      </c>
      <c r="U470">
        <v>64</v>
      </c>
      <c r="V470">
        <v>64</v>
      </c>
      <c r="W470">
        <v>64</v>
      </c>
      <c r="X470">
        <v>64</v>
      </c>
      <c r="Y470">
        <v>64</v>
      </c>
      <c r="Z470">
        <v>64</v>
      </c>
      <c r="AA470">
        <v>64</v>
      </c>
      <c r="AB470">
        <v>64</v>
      </c>
      <c r="AC470">
        <v>64</v>
      </c>
      <c r="AD470">
        <v>64</v>
      </c>
      <c r="AE470">
        <v>64</v>
      </c>
      <c r="AF470">
        <v>64</v>
      </c>
      <c r="AG470">
        <v>64</v>
      </c>
      <c r="AH470">
        <v>64</v>
      </c>
      <c r="AI470">
        <v>64</v>
      </c>
      <c r="AJ470">
        <v>64</v>
      </c>
      <c r="AK470">
        <v>64</v>
      </c>
      <c r="AL470">
        <v>64</v>
      </c>
      <c r="AM470">
        <v>64</v>
      </c>
      <c r="AN470">
        <v>64</v>
      </c>
      <c r="AO470">
        <v>64</v>
      </c>
      <c r="AP470">
        <v>64</v>
      </c>
      <c r="AQ470">
        <v>64</v>
      </c>
      <c r="AR470">
        <v>64</v>
      </c>
      <c r="AS470">
        <v>64</v>
      </c>
      <c r="AT470">
        <v>64</v>
      </c>
      <c r="AU470">
        <v>64</v>
      </c>
      <c r="AV470">
        <v>64</v>
      </c>
      <c r="AW470">
        <v>64</v>
      </c>
      <c r="AX470">
        <v>64</v>
      </c>
    </row>
    <row r="471" spans="1:50" x14ac:dyDescent="0.25">
      <c r="A471">
        <v>1</v>
      </c>
      <c r="B471" t="s">
        <v>97</v>
      </c>
      <c r="C471">
        <v>11</v>
      </c>
      <c r="D471" t="s">
        <v>97</v>
      </c>
      <c r="E471">
        <v>1</v>
      </c>
      <c r="F471" t="s">
        <v>98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3</v>
      </c>
      <c r="N471">
        <v>3</v>
      </c>
      <c r="O471">
        <v>3</v>
      </c>
      <c r="P471">
        <v>3</v>
      </c>
      <c r="Q471">
        <v>3</v>
      </c>
      <c r="R471">
        <v>3</v>
      </c>
      <c r="S471">
        <v>3</v>
      </c>
      <c r="T471">
        <v>3</v>
      </c>
      <c r="U471">
        <v>3</v>
      </c>
      <c r="V471">
        <v>3</v>
      </c>
      <c r="W471">
        <v>3</v>
      </c>
      <c r="X471">
        <v>3</v>
      </c>
      <c r="Y471">
        <v>3</v>
      </c>
      <c r="Z471">
        <v>3</v>
      </c>
      <c r="AA471">
        <v>3</v>
      </c>
      <c r="AB471">
        <v>3</v>
      </c>
      <c r="AC471">
        <v>3</v>
      </c>
      <c r="AD471">
        <v>3</v>
      </c>
      <c r="AE471">
        <v>3</v>
      </c>
      <c r="AF471">
        <v>3</v>
      </c>
      <c r="AG471">
        <v>3</v>
      </c>
      <c r="AH471">
        <v>3</v>
      </c>
      <c r="AI471">
        <v>3</v>
      </c>
      <c r="AJ471">
        <v>3</v>
      </c>
      <c r="AK471">
        <v>3</v>
      </c>
      <c r="AL471">
        <v>4</v>
      </c>
      <c r="AM471">
        <v>4</v>
      </c>
      <c r="AN471">
        <v>4</v>
      </c>
      <c r="AO471">
        <v>4</v>
      </c>
      <c r="AP471">
        <v>4</v>
      </c>
      <c r="AQ471">
        <v>4</v>
      </c>
      <c r="AR471">
        <v>4</v>
      </c>
      <c r="AS471">
        <v>4</v>
      </c>
      <c r="AT471">
        <v>4</v>
      </c>
      <c r="AU471">
        <v>4</v>
      </c>
      <c r="AV471">
        <v>4</v>
      </c>
      <c r="AW471">
        <v>4</v>
      </c>
      <c r="AX471">
        <v>4</v>
      </c>
    </row>
    <row r="472" spans="1:50" x14ac:dyDescent="0.25">
      <c r="A472">
        <v>1</v>
      </c>
      <c r="B472" t="s">
        <v>97</v>
      </c>
      <c r="C472">
        <v>11</v>
      </c>
      <c r="D472" t="s">
        <v>97</v>
      </c>
      <c r="E472">
        <v>1</v>
      </c>
      <c r="F472" t="s">
        <v>98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4</v>
      </c>
      <c r="M472">
        <v>4</v>
      </c>
      <c r="N472">
        <v>4</v>
      </c>
      <c r="O472">
        <v>4</v>
      </c>
      <c r="P472">
        <v>4</v>
      </c>
      <c r="Q472">
        <v>4</v>
      </c>
      <c r="R472">
        <v>4</v>
      </c>
      <c r="S472">
        <v>4</v>
      </c>
      <c r="T472">
        <v>4</v>
      </c>
      <c r="U472">
        <v>4</v>
      </c>
      <c r="V472">
        <v>4</v>
      </c>
      <c r="W472">
        <v>4</v>
      </c>
      <c r="X472">
        <v>4</v>
      </c>
      <c r="Y472">
        <v>4</v>
      </c>
      <c r="Z472">
        <v>4</v>
      </c>
      <c r="AA472">
        <v>4</v>
      </c>
      <c r="AB472">
        <v>4</v>
      </c>
      <c r="AC472">
        <v>4</v>
      </c>
      <c r="AD472">
        <v>4</v>
      </c>
      <c r="AE472">
        <v>4</v>
      </c>
      <c r="AF472">
        <v>4</v>
      </c>
      <c r="AG472">
        <v>4</v>
      </c>
      <c r="AH472">
        <v>4</v>
      </c>
      <c r="AI472">
        <v>4</v>
      </c>
      <c r="AJ472">
        <v>4</v>
      </c>
      <c r="AK472">
        <v>4</v>
      </c>
      <c r="AL472">
        <v>4</v>
      </c>
      <c r="AM472">
        <v>4</v>
      </c>
      <c r="AN472">
        <v>4</v>
      </c>
      <c r="AO472">
        <v>4</v>
      </c>
      <c r="AP472">
        <v>4</v>
      </c>
      <c r="AQ472">
        <v>4</v>
      </c>
      <c r="AR472">
        <v>4</v>
      </c>
      <c r="AS472">
        <v>4</v>
      </c>
      <c r="AT472">
        <v>4</v>
      </c>
      <c r="AU472">
        <v>4</v>
      </c>
      <c r="AV472">
        <v>4</v>
      </c>
      <c r="AW472">
        <v>4</v>
      </c>
      <c r="AX472">
        <v>4</v>
      </c>
    </row>
    <row r="473" spans="1:50" x14ac:dyDescent="0.25">
      <c r="A473">
        <v>11</v>
      </c>
      <c r="B473" t="s">
        <v>1520</v>
      </c>
      <c r="C473">
        <v>20</v>
      </c>
      <c r="D473" t="s">
        <v>576</v>
      </c>
      <c r="E473">
        <v>2</v>
      </c>
      <c r="F473" t="s">
        <v>255</v>
      </c>
      <c r="G473">
        <v>116</v>
      </c>
      <c r="H473">
        <v>116</v>
      </c>
      <c r="I473">
        <v>116</v>
      </c>
      <c r="J473">
        <v>117</v>
      </c>
      <c r="K473">
        <v>117</v>
      </c>
      <c r="L473">
        <v>115</v>
      </c>
      <c r="M473">
        <v>121</v>
      </c>
      <c r="N473">
        <v>121</v>
      </c>
      <c r="O473">
        <v>121</v>
      </c>
      <c r="P473">
        <v>123</v>
      </c>
      <c r="Q473">
        <v>123</v>
      </c>
      <c r="R473">
        <v>121</v>
      </c>
      <c r="S473">
        <v>123</v>
      </c>
      <c r="T473">
        <v>123</v>
      </c>
      <c r="U473">
        <v>85</v>
      </c>
      <c r="V473">
        <v>88</v>
      </c>
      <c r="W473">
        <v>89</v>
      </c>
      <c r="X473">
        <v>82</v>
      </c>
      <c r="Y473">
        <v>84</v>
      </c>
      <c r="Z473">
        <v>88</v>
      </c>
      <c r="AA473">
        <v>89</v>
      </c>
      <c r="AB473">
        <v>99</v>
      </c>
      <c r="AC473">
        <v>98</v>
      </c>
      <c r="AD473">
        <v>102</v>
      </c>
      <c r="AE473">
        <v>102</v>
      </c>
      <c r="AF473">
        <v>108</v>
      </c>
      <c r="AG473">
        <v>108</v>
      </c>
      <c r="AH473">
        <v>114</v>
      </c>
      <c r="AI473">
        <v>113</v>
      </c>
      <c r="AJ473">
        <v>114</v>
      </c>
      <c r="AK473">
        <v>114</v>
      </c>
      <c r="AL473">
        <v>103</v>
      </c>
      <c r="AM473">
        <v>103</v>
      </c>
      <c r="AN473">
        <v>103</v>
      </c>
      <c r="AO473">
        <v>107</v>
      </c>
      <c r="AP473">
        <v>107</v>
      </c>
      <c r="AQ473">
        <v>107</v>
      </c>
      <c r="AR473">
        <v>105</v>
      </c>
      <c r="AS473">
        <v>105</v>
      </c>
      <c r="AT473">
        <v>94</v>
      </c>
      <c r="AU473">
        <v>93</v>
      </c>
      <c r="AV473">
        <v>92</v>
      </c>
      <c r="AW473">
        <v>92</v>
      </c>
      <c r="AX473">
        <v>85</v>
      </c>
    </row>
    <row r="474" spans="1:50" x14ac:dyDescent="0.25">
      <c r="A474">
        <v>1</v>
      </c>
      <c r="B474" t="s">
        <v>97</v>
      </c>
      <c r="C474">
        <v>11</v>
      </c>
      <c r="D474" t="s">
        <v>97</v>
      </c>
      <c r="E474">
        <v>1</v>
      </c>
      <c r="F474" t="s">
        <v>98</v>
      </c>
      <c r="G474">
        <v>126</v>
      </c>
      <c r="H474">
        <v>126</v>
      </c>
      <c r="I474">
        <v>126</v>
      </c>
      <c r="J474">
        <v>126</v>
      </c>
      <c r="K474">
        <v>126</v>
      </c>
      <c r="L474">
        <v>126</v>
      </c>
      <c r="M474">
        <v>126</v>
      </c>
      <c r="N474">
        <v>126</v>
      </c>
      <c r="O474">
        <v>126</v>
      </c>
      <c r="P474">
        <v>126</v>
      </c>
      <c r="Q474">
        <v>126</v>
      </c>
      <c r="R474">
        <v>125</v>
      </c>
      <c r="S474">
        <v>125</v>
      </c>
      <c r="T474">
        <v>125</v>
      </c>
      <c r="U474">
        <v>125</v>
      </c>
      <c r="V474">
        <v>125</v>
      </c>
      <c r="W474">
        <v>125</v>
      </c>
      <c r="X474">
        <v>125</v>
      </c>
      <c r="Y474">
        <v>125</v>
      </c>
      <c r="Z474">
        <v>125</v>
      </c>
      <c r="AA474">
        <v>125</v>
      </c>
      <c r="AB474">
        <v>125</v>
      </c>
      <c r="AC474">
        <v>125</v>
      </c>
      <c r="AD474">
        <v>125</v>
      </c>
      <c r="AE474">
        <v>2</v>
      </c>
      <c r="AF474">
        <v>125</v>
      </c>
      <c r="AG474">
        <v>125</v>
      </c>
      <c r="AH474">
        <v>125</v>
      </c>
      <c r="AI474">
        <v>125</v>
      </c>
      <c r="AJ474">
        <v>125</v>
      </c>
      <c r="AK474">
        <v>125</v>
      </c>
      <c r="AL474">
        <v>125</v>
      </c>
      <c r="AM474">
        <v>125</v>
      </c>
      <c r="AN474">
        <v>125</v>
      </c>
      <c r="AO474">
        <v>125</v>
      </c>
      <c r="AP474">
        <v>125</v>
      </c>
      <c r="AQ474">
        <v>125</v>
      </c>
      <c r="AR474">
        <v>125</v>
      </c>
      <c r="AS474">
        <v>125</v>
      </c>
      <c r="AT474">
        <v>125</v>
      </c>
      <c r="AU474">
        <v>128</v>
      </c>
      <c r="AV474">
        <v>128</v>
      </c>
      <c r="AW474">
        <v>128</v>
      </c>
      <c r="AX474">
        <v>128</v>
      </c>
    </row>
    <row r="475" spans="1:50" x14ac:dyDescent="0.25">
      <c r="A475">
        <v>1</v>
      </c>
      <c r="B475" t="s">
        <v>97</v>
      </c>
      <c r="C475">
        <v>11</v>
      </c>
      <c r="D475" t="s">
        <v>97</v>
      </c>
      <c r="E475">
        <v>1</v>
      </c>
      <c r="F475" t="s">
        <v>98</v>
      </c>
      <c r="G475">
        <v>43</v>
      </c>
      <c r="H475">
        <v>43</v>
      </c>
      <c r="I475">
        <v>43</v>
      </c>
      <c r="J475">
        <v>43</v>
      </c>
      <c r="K475">
        <v>43</v>
      </c>
      <c r="L475">
        <v>43</v>
      </c>
      <c r="M475">
        <v>42</v>
      </c>
      <c r="N475">
        <v>46</v>
      </c>
      <c r="O475">
        <v>46</v>
      </c>
      <c r="P475">
        <v>46</v>
      </c>
      <c r="Q475">
        <v>47</v>
      </c>
      <c r="R475">
        <v>47</v>
      </c>
      <c r="S475">
        <v>49</v>
      </c>
      <c r="T475">
        <v>57</v>
      </c>
      <c r="U475">
        <v>49</v>
      </c>
      <c r="V475">
        <v>47</v>
      </c>
      <c r="W475">
        <v>57</v>
      </c>
      <c r="X475">
        <v>57</v>
      </c>
      <c r="Y475">
        <v>57</v>
      </c>
      <c r="Z475">
        <v>57</v>
      </c>
      <c r="AA475">
        <v>57</v>
      </c>
      <c r="AB475">
        <v>57</v>
      </c>
      <c r="AC475">
        <v>55</v>
      </c>
      <c r="AD475">
        <v>57</v>
      </c>
      <c r="AE475">
        <v>51</v>
      </c>
      <c r="AF475">
        <v>57</v>
      </c>
      <c r="AG475">
        <v>57</v>
      </c>
      <c r="AH475">
        <v>58</v>
      </c>
      <c r="AI475">
        <v>52</v>
      </c>
      <c r="AJ475">
        <v>46</v>
      </c>
      <c r="AK475">
        <v>46</v>
      </c>
      <c r="AL475">
        <v>46</v>
      </c>
      <c r="AM475">
        <v>48</v>
      </c>
      <c r="AN475">
        <v>48</v>
      </c>
      <c r="AO475">
        <v>40</v>
      </c>
      <c r="AP475">
        <v>44</v>
      </c>
      <c r="AQ475">
        <v>40</v>
      </c>
      <c r="AR475">
        <v>40</v>
      </c>
      <c r="AS475">
        <v>54</v>
      </c>
      <c r="AT475">
        <v>54</v>
      </c>
      <c r="AU475">
        <v>54</v>
      </c>
      <c r="AV475">
        <v>54</v>
      </c>
      <c r="AW475">
        <v>50</v>
      </c>
      <c r="AX475">
        <v>50</v>
      </c>
    </row>
    <row r="476" spans="1:50" x14ac:dyDescent="0.25">
      <c r="A476">
        <v>10</v>
      </c>
      <c r="B476" t="s">
        <v>1277</v>
      </c>
      <c r="C476">
        <v>50</v>
      </c>
      <c r="D476" t="s">
        <v>387</v>
      </c>
      <c r="E476">
        <v>3</v>
      </c>
      <c r="F476" t="s">
        <v>240</v>
      </c>
      <c r="G476">
        <v>23</v>
      </c>
      <c r="H476">
        <v>23</v>
      </c>
      <c r="I476">
        <v>23</v>
      </c>
      <c r="J476">
        <v>90</v>
      </c>
      <c r="K476">
        <v>103</v>
      </c>
      <c r="L476">
        <v>90</v>
      </c>
      <c r="M476">
        <v>64</v>
      </c>
      <c r="N476">
        <v>74</v>
      </c>
      <c r="O476">
        <v>84</v>
      </c>
      <c r="P476">
        <v>57</v>
      </c>
      <c r="Q476">
        <v>71</v>
      </c>
      <c r="R476">
        <v>78</v>
      </c>
      <c r="S476">
        <v>80</v>
      </c>
      <c r="T476">
        <v>69</v>
      </c>
      <c r="U476">
        <v>52</v>
      </c>
      <c r="V476">
        <v>51</v>
      </c>
      <c r="W476">
        <v>231</v>
      </c>
      <c r="X476">
        <v>246</v>
      </c>
      <c r="Y476">
        <v>258</v>
      </c>
      <c r="Z476">
        <v>277</v>
      </c>
      <c r="AA476">
        <v>289</v>
      </c>
      <c r="AB476">
        <v>296</v>
      </c>
      <c r="AC476">
        <v>304</v>
      </c>
      <c r="AD476">
        <v>311</v>
      </c>
      <c r="AE476">
        <v>325</v>
      </c>
      <c r="AF476">
        <v>333</v>
      </c>
      <c r="AG476">
        <v>343</v>
      </c>
      <c r="AH476">
        <v>351</v>
      </c>
      <c r="AI476">
        <v>358</v>
      </c>
      <c r="AJ476">
        <v>366</v>
      </c>
      <c r="AK476">
        <v>42</v>
      </c>
      <c r="AL476">
        <v>42</v>
      </c>
      <c r="AM476">
        <v>44</v>
      </c>
      <c r="AN476">
        <v>38</v>
      </c>
      <c r="AO476">
        <v>30</v>
      </c>
      <c r="AP476">
        <v>29</v>
      </c>
      <c r="AQ476">
        <v>32</v>
      </c>
      <c r="AR476">
        <v>32</v>
      </c>
      <c r="AS476">
        <v>69</v>
      </c>
      <c r="AT476">
        <v>29</v>
      </c>
      <c r="AU476">
        <v>30</v>
      </c>
      <c r="AV476">
        <v>31</v>
      </c>
      <c r="AW476">
        <v>31</v>
      </c>
      <c r="AX476">
        <v>70</v>
      </c>
    </row>
    <row r="477" spans="1:50" x14ac:dyDescent="0.25">
      <c r="A477">
        <v>16</v>
      </c>
      <c r="B477" t="s">
        <v>809</v>
      </c>
      <c r="C477">
        <v>60</v>
      </c>
      <c r="D477" t="s">
        <v>239</v>
      </c>
      <c r="E477">
        <v>3</v>
      </c>
      <c r="F477" t="s">
        <v>240</v>
      </c>
      <c r="G477">
        <v>235</v>
      </c>
      <c r="H477">
        <v>263</v>
      </c>
      <c r="I477">
        <v>264</v>
      </c>
      <c r="J477">
        <v>256</v>
      </c>
      <c r="K477">
        <v>261</v>
      </c>
      <c r="L477">
        <v>273</v>
      </c>
      <c r="M477">
        <v>286</v>
      </c>
      <c r="N477">
        <v>283</v>
      </c>
      <c r="O477">
        <v>296</v>
      </c>
      <c r="P477">
        <v>287</v>
      </c>
      <c r="Q477">
        <v>280</v>
      </c>
      <c r="R477">
        <v>281</v>
      </c>
      <c r="S477">
        <v>273</v>
      </c>
      <c r="T477">
        <v>224</v>
      </c>
      <c r="U477">
        <v>240</v>
      </c>
      <c r="V477">
        <v>256</v>
      </c>
      <c r="W477">
        <v>254</v>
      </c>
      <c r="X477">
        <v>256</v>
      </c>
      <c r="Y477">
        <v>248</v>
      </c>
      <c r="Z477">
        <v>207</v>
      </c>
      <c r="AA477">
        <v>253</v>
      </c>
      <c r="AB477">
        <v>253</v>
      </c>
      <c r="AC477">
        <v>254</v>
      </c>
      <c r="AD477">
        <v>256</v>
      </c>
      <c r="AE477">
        <v>247</v>
      </c>
      <c r="AF477">
        <v>249</v>
      </c>
      <c r="AG477">
        <v>235</v>
      </c>
      <c r="AH477">
        <v>268</v>
      </c>
      <c r="AI477">
        <v>211</v>
      </c>
      <c r="AJ477">
        <v>340</v>
      </c>
      <c r="AK477">
        <v>354</v>
      </c>
      <c r="AL477">
        <v>260</v>
      </c>
      <c r="AM477">
        <v>318</v>
      </c>
      <c r="AN477">
        <v>296</v>
      </c>
      <c r="AO477">
        <v>299</v>
      </c>
      <c r="AP477">
        <v>283</v>
      </c>
      <c r="AQ477">
        <v>293</v>
      </c>
      <c r="AR477">
        <v>272</v>
      </c>
      <c r="AS477">
        <v>263</v>
      </c>
      <c r="AT477">
        <v>265</v>
      </c>
      <c r="AU477">
        <v>258</v>
      </c>
      <c r="AV477">
        <v>258</v>
      </c>
      <c r="AW477">
        <v>257</v>
      </c>
      <c r="AX477">
        <v>275</v>
      </c>
    </row>
    <row r="478" spans="1:50" x14ac:dyDescent="0.25">
      <c r="A478">
        <v>1</v>
      </c>
      <c r="B478" t="s">
        <v>97</v>
      </c>
      <c r="C478">
        <v>11</v>
      </c>
      <c r="D478" t="s">
        <v>97</v>
      </c>
      <c r="E478">
        <v>1</v>
      </c>
      <c r="F478" t="s">
        <v>98</v>
      </c>
      <c r="G478">
        <v>203</v>
      </c>
      <c r="H478">
        <v>213</v>
      </c>
      <c r="I478">
        <v>209</v>
      </c>
      <c r="J478">
        <v>218</v>
      </c>
      <c r="K478">
        <v>209</v>
      </c>
      <c r="L478">
        <v>203</v>
      </c>
      <c r="M478">
        <v>193</v>
      </c>
      <c r="N478">
        <v>201</v>
      </c>
      <c r="O478">
        <v>183</v>
      </c>
      <c r="P478">
        <v>187</v>
      </c>
      <c r="Q478">
        <v>184</v>
      </c>
      <c r="R478">
        <v>163</v>
      </c>
      <c r="S478">
        <v>160</v>
      </c>
      <c r="T478">
        <v>146</v>
      </c>
      <c r="U478">
        <v>144</v>
      </c>
      <c r="V478">
        <v>149</v>
      </c>
      <c r="W478">
        <v>161</v>
      </c>
      <c r="X478">
        <v>179</v>
      </c>
      <c r="Y478">
        <v>185</v>
      </c>
      <c r="Z478">
        <v>186</v>
      </c>
      <c r="AA478">
        <v>205</v>
      </c>
      <c r="AB478">
        <v>218</v>
      </c>
      <c r="AC478">
        <v>212</v>
      </c>
      <c r="AD478">
        <v>198</v>
      </c>
      <c r="AE478">
        <v>193</v>
      </c>
      <c r="AF478">
        <v>191</v>
      </c>
      <c r="AG478">
        <v>216</v>
      </c>
      <c r="AH478">
        <v>210</v>
      </c>
      <c r="AI478">
        <v>229</v>
      </c>
      <c r="AJ478">
        <v>203</v>
      </c>
      <c r="AK478">
        <v>194</v>
      </c>
      <c r="AL478">
        <v>184</v>
      </c>
      <c r="AM478">
        <v>171</v>
      </c>
      <c r="AN478">
        <v>160</v>
      </c>
      <c r="AO478">
        <v>169</v>
      </c>
      <c r="AP478">
        <v>163</v>
      </c>
      <c r="AQ478">
        <v>156</v>
      </c>
      <c r="AR478">
        <v>146</v>
      </c>
      <c r="AS478">
        <v>141</v>
      </c>
      <c r="AT478">
        <v>142</v>
      </c>
      <c r="AU478">
        <v>150</v>
      </c>
      <c r="AV478">
        <v>162</v>
      </c>
      <c r="AW478">
        <v>173</v>
      </c>
      <c r="AX478">
        <v>186</v>
      </c>
    </row>
    <row r="479" spans="1:50" x14ac:dyDescent="0.25">
      <c r="A479">
        <v>1</v>
      </c>
      <c r="B479" t="s">
        <v>97</v>
      </c>
      <c r="C479">
        <v>11</v>
      </c>
      <c r="D479" t="s">
        <v>97</v>
      </c>
      <c r="E479">
        <v>1</v>
      </c>
      <c r="F479" t="s">
        <v>98</v>
      </c>
      <c r="G479">
        <v>373</v>
      </c>
      <c r="H479">
        <v>374</v>
      </c>
      <c r="I479">
        <v>373</v>
      </c>
      <c r="J479">
        <v>373</v>
      </c>
      <c r="K479">
        <v>372</v>
      </c>
      <c r="L479">
        <v>373</v>
      </c>
      <c r="M479">
        <v>372</v>
      </c>
      <c r="N479">
        <v>372</v>
      </c>
      <c r="O479">
        <v>373</v>
      </c>
      <c r="P479">
        <v>373</v>
      </c>
      <c r="Q479">
        <v>373</v>
      </c>
      <c r="R479">
        <v>374</v>
      </c>
      <c r="S479">
        <v>374</v>
      </c>
      <c r="T479">
        <v>377</v>
      </c>
      <c r="U479">
        <v>377</v>
      </c>
      <c r="V479">
        <v>376</v>
      </c>
      <c r="W479">
        <v>376</v>
      </c>
      <c r="X479">
        <v>301</v>
      </c>
      <c r="Y479">
        <v>301</v>
      </c>
      <c r="Z479">
        <v>301</v>
      </c>
      <c r="AA479">
        <v>303</v>
      </c>
      <c r="AB479">
        <v>302</v>
      </c>
      <c r="AC479">
        <v>301</v>
      </c>
      <c r="AD479">
        <v>302</v>
      </c>
      <c r="AE479">
        <v>302</v>
      </c>
      <c r="AF479">
        <v>302</v>
      </c>
      <c r="AG479">
        <v>304</v>
      </c>
      <c r="AH479">
        <v>300</v>
      </c>
      <c r="AI479">
        <v>300</v>
      </c>
      <c r="AJ479">
        <v>300</v>
      </c>
      <c r="AK479">
        <v>300</v>
      </c>
      <c r="AL479">
        <v>299</v>
      </c>
      <c r="AM479">
        <v>299</v>
      </c>
      <c r="AN479">
        <v>301</v>
      </c>
      <c r="AO479">
        <v>301</v>
      </c>
      <c r="AP479">
        <v>299</v>
      </c>
      <c r="AQ479">
        <v>360</v>
      </c>
      <c r="AR479">
        <v>347</v>
      </c>
      <c r="AS479">
        <v>288</v>
      </c>
      <c r="AT479">
        <v>68</v>
      </c>
      <c r="AU479">
        <v>68</v>
      </c>
      <c r="AV479">
        <v>68</v>
      </c>
      <c r="AW479">
        <v>62</v>
      </c>
      <c r="AX479">
        <v>62</v>
      </c>
    </row>
    <row r="480" spans="1:50" x14ac:dyDescent="0.25">
      <c r="A480">
        <v>17</v>
      </c>
      <c r="B480" t="s">
        <v>253</v>
      </c>
      <c r="C480">
        <v>40</v>
      </c>
      <c r="D480" t="s">
        <v>254</v>
      </c>
      <c r="E480">
        <v>2</v>
      </c>
      <c r="F480" t="s">
        <v>255</v>
      </c>
      <c r="G480">
        <v>88</v>
      </c>
      <c r="H480">
        <v>91</v>
      </c>
      <c r="I480">
        <v>74</v>
      </c>
      <c r="J480">
        <v>84</v>
      </c>
      <c r="K480">
        <v>89</v>
      </c>
      <c r="L480">
        <v>87</v>
      </c>
      <c r="M480">
        <v>96</v>
      </c>
      <c r="N480">
        <v>97</v>
      </c>
      <c r="O480">
        <v>90</v>
      </c>
      <c r="P480">
        <v>99</v>
      </c>
      <c r="Q480">
        <v>94</v>
      </c>
      <c r="R480">
        <v>101</v>
      </c>
      <c r="S480">
        <v>101</v>
      </c>
      <c r="T480">
        <v>92</v>
      </c>
      <c r="U480">
        <v>106</v>
      </c>
      <c r="V480">
        <v>90</v>
      </c>
      <c r="W480">
        <v>97</v>
      </c>
      <c r="X480">
        <v>96</v>
      </c>
      <c r="Y480">
        <v>90</v>
      </c>
      <c r="Z480">
        <v>87</v>
      </c>
      <c r="AA480">
        <v>90</v>
      </c>
      <c r="AB480">
        <v>90</v>
      </c>
      <c r="AC480">
        <v>97</v>
      </c>
      <c r="AD480">
        <v>103</v>
      </c>
      <c r="AE480">
        <v>173</v>
      </c>
      <c r="AF480">
        <v>166</v>
      </c>
      <c r="AG480">
        <v>76</v>
      </c>
      <c r="AH480">
        <v>88</v>
      </c>
      <c r="AI480">
        <v>89</v>
      </c>
      <c r="AJ480">
        <v>86</v>
      </c>
      <c r="AK480">
        <v>91</v>
      </c>
      <c r="AL480">
        <v>84</v>
      </c>
      <c r="AM480">
        <v>88</v>
      </c>
      <c r="AN480">
        <v>84</v>
      </c>
      <c r="AO480">
        <v>81</v>
      </c>
      <c r="AP480">
        <v>92</v>
      </c>
      <c r="AQ480">
        <v>97</v>
      </c>
      <c r="AR480">
        <v>104</v>
      </c>
      <c r="AS480">
        <v>126</v>
      </c>
      <c r="AT480">
        <v>129</v>
      </c>
      <c r="AU480">
        <v>126</v>
      </c>
      <c r="AV480">
        <v>121</v>
      </c>
      <c r="AW480">
        <v>132</v>
      </c>
      <c r="AX480">
        <v>132</v>
      </c>
    </row>
    <row r="481" spans="1:50" x14ac:dyDescent="0.25">
      <c r="A481">
        <v>1</v>
      </c>
      <c r="B481" t="s">
        <v>97</v>
      </c>
      <c r="C481">
        <v>11</v>
      </c>
      <c r="D481" t="s">
        <v>97</v>
      </c>
      <c r="E481">
        <v>1</v>
      </c>
      <c r="F481" t="s">
        <v>98</v>
      </c>
      <c r="G481">
        <v>110</v>
      </c>
      <c r="H481">
        <v>110</v>
      </c>
      <c r="I481">
        <v>123</v>
      </c>
      <c r="J481">
        <v>117</v>
      </c>
      <c r="K481">
        <v>117</v>
      </c>
      <c r="L481">
        <v>117</v>
      </c>
      <c r="M481">
        <v>117</v>
      </c>
      <c r="N481">
        <v>123</v>
      </c>
      <c r="O481">
        <v>123</v>
      </c>
      <c r="P481">
        <v>112</v>
      </c>
      <c r="Q481">
        <v>112</v>
      </c>
      <c r="R481">
        <v>112</v>
      </c>
      <c r="S481">
        <v>111</v>
      </c>
      <c r="T481">
        <v>111</v>
      </c>
      <c r="U481">
        <v>111</v>
      </c>
      <c r="V481">
        <v>111</v>
      </c>
      <c r="W481">
        <v>111</v>
      </c>
      <c r="X481">
        <v>111</v>
      </c>
      <c r="Y481">
        <v>111</v>
      </c>
      <c r="Z481">
        <v>111</v>
      </c>
      <c r="AA481">
        <v>111</v>
      </c>
      <c r="AB481">
        <v>111</v>
      </c>
      <c r="AC481">
        <v>111</v>
      </c>
      <c r="AD481">
        <v>111</v>
      </c>
      <c r="AE481">
        <v>111</v>
      </c>
      <c r="AF481">
        <v>111</v>
      </c>
      <c r="AG481">
        <v>109</v>
      </c>
      <c r="AH481">
        <v>109</v>
      </c>
      <c r="AI481">
        <v>109</v>
      </c>
      <c r="AJ481">
        <v>109</v>
      </c>
      <c r="AK481">
        <v>109</v>
      </c>
      <c r="AL481">
        <v>109</v>
      </c>
      <c r="AM481">
        <v>107</v>
      </c>
      <c r="AN481">
        <v>103</v>
      </c>
      <c r="AO481">
        <v>103</v>
      </c>
      <c r="AP481">
        <v>73</v>
      </c>
      <c r="AQ481">
        <v>73</v>
      </c>
      <c r="AR481">
        <v>73</v>
      </c>
      <c r="AS481">
        <v>75</v>
      </c>
      <c r="AT481">
        <v>73</v>
      </c>
      <c r="AU481">
        <v>73</v>
      </c>
      <c r="AV481">
        <v>73</v>
      </c>
      <c r="AW481">
        <v>73</v>
      </c>
      <c r="AX481">
        <v>73</v>
      </c>
    </row>
    <row r="482" spans="1:50" x14ac:dyDescent="0.25">
      <c r="A482">
        <v>1</v>
      </c>
      <c r="B482" t="s">
        <v>97</v>
      </c>
      <c r="C482">
        <v>11</v>
      </c>
      <c r="D482" t="s">
        <v>97</v>
      </c>
      <c r="E482">
        <v>1</v>
      </c>
      <c r="F482" t="s">
        <v>98</v>
      </c>
      <c r="G482">
        <v>83</v>
      </c>
      <c r="H482">
        <v>70</v>
      </c>
      <c r="I482">
        <v>83</v>
      </c>
      <c r="J482">
        <v>72</v>
      </c>
      <c r="K482">
        <v>79</v>
      </c>
      <c r="L482">
        <v>83</v>
      </c>
      <c r="M482">
        <v>79</v>
      </c>
      <c r="N482">
        <v>81</v>
      </c>
      <c r="O482">
        <v>83</v>
      </c>
      <c r="P482">
        <v>75</v>
      </c>
      <c r="Q482">
        <v>44</v>
      </c>
      <c r="R482">
        <v>42</v>
      </c>
      <c r="S482">
        <v>44</v>
      </c>
      <c r="T482">
        <v>44</v>
      </c>
      <c r="U482">
        <v>44</v>
      </c>
      <c r="V482">
        <v>41</v>
      </c>
      <c r="W482">
        <v>44</v>
      </c>
      <c r="X482">
        <v>46</v>
      </c>
      <c r="Y482">
        <v>44</v>
      </c>
      <c r="Z482">
        <v>43</v>
      </c>
      <c r="AA482">
        <v>44</v>
      </c>
      <c r="AB482">
        <v>47</v>
      </c>
      <c r="AC482">
        <v>47</v>
      </c>
      <c r="AD482">
        <v>42</v>
      </c>
      <c r="AE482">
        <v>44</v>
      </c>
      <c r="AF482">
        <v>45</v>
      </c>
      <c r="AG482">
        <v>44</v>
      </c>
      <c r="AH482">
        <v>34</v>
      </c>
      <c r="AI482">
        <v>50</v>
      </c>
      <c r="AJ482">
        <v>46</v>
      </c>
      <c r="AK482">
        <v>48</v>
      </c>
      <c r="AL482">
        <v>45</v>
      </c>
      <c r="AM482">
        <v>45</v>
      </c>
      <c r="AN482">
        <v>44</v>
      </c>
      <c r="AO482">
        <v>45</v>
      </c>
      <c r="AP482">
        <v>44</v>
      </c>
      <c r="AQ482">
        <v>45</v>
      </c>
      <c r="AR482">
        <v>53</v>
      </c>
      <c r="AS482">
        <v>53</v>
      </c>
      <c r="AT482">
        <v>56</v>
      </c>
      <c r="AU482">
        <v>50</v>
      </c>
      <c r="AV482">
        <v>53</v>
      </c>
      <c r="AW482">
        <v>51</v>
      </c>
      <c r="AX482">
        <v>51</v>
      </c>
    </row>
    <row r="483" spans="1:50" x14ac:dyDescent="0.25">
      <c r="A483">
        <v>1</v>
      </c>
      <c r="B483" t="s">
        <v>97</v>
      </c>
      <c r="C483">
        <v>11</v>
      </c>
      <c r="D483" t="s">
        <v>97</v>
      </c>
      <c r="E483">
        <v>1</v>
      </c>
      <c r="F483" t="s">
        <v>98</v>
      </c>
      <c r="G483">
        <v>121</v>
      </c>
      <c r="H483">
        <v>121</v>
      </c>
      <c r="I483">
        <v>121</v>
      </c>
      <c r="J483">
        <v>121</v>
      </c>
      <c r="K483">
        <v>121</v>
      </c>
      <c r="L483">
        <v>121</v>
      </c>
      <c r="M483">
        <v>121</v>
      </c>
      <c r="N483">
        <v>121</v>
      </c>
      <c r="O483">
        <v>121</v>
      </c>
      <c r="P483">
        <v>121</v>
      </c>
      <c r="Q483">
        <v>121</v>
      </c>
      <c r="R483">
        <v>121</v>
      </c>
      <c r="S483">
        <v>121</v>
      </c>
      <c r="T483">
        <v>121</v>
      </c>
      <c r="U483">
        <v>121</v>
      </c>
      <c r="V483">
        <v>121</v>
      </c>
      <c r="W483">
        <v>121</v>
      </c>
      <c r="X483">
        <v>121</v>
      </c>
      <c r="Y483">
        <v>121</v>
      </c>
      <c r="Z483">
        <v>120</v>
      </c>
      <c r="AA483">
        <v>120</v>
      </c>
      <c r="AB483">
        <v>120</v>
      </c>
      <c r="AC483">
        <v>121</v>
      </c>
      <c r="AD483">
        <v>121</v>
      </c>
      <c r="AE483">
        <v>121</v>
      </c>
      <c r="AF483">
        <v>121</v>
      </c>
      <c r="AG483">
        <v>121</v>
      </c>
      <c r="AH483">
        <v>121</v>
      </c>
      <c r="AI483">
        <v>121</v>
      </c>
      <c r="AJ483">
        <v>121</v>
      </c>
      <c r="AK483">
        <v>121</v>
      </c>
      <c r="AL483">
        <v>121</v>
      </c>
      <c r="AM483">
        <v>121</v>
      </c>
      <c r="AN483">
        <v>121</v>
      </c>
      <c r="AO483">
        <v>121</v>
      </c>
      <c r="AP483">
        <v>121</v>
      </c>
      <c r="AQ483">
        <v>121</v>
      </c>
      <c r="AR483">
        <v>121</v>
      </c>
      <c r="AS483">
        <v>121</v>
      </c>
      <c r="AT483">
        <v>121</v>
      </c>
      <c r="AU483">
        <v>121</v>
      </c>
      <c r="AV483">
        <v>121</v>
      </c>
      <c r="AW483">
        <v>121</v>
      </c>
      <c r="AX483">
        <v>121</v>
      </c>
    </row>
    <row r="484" spans="1:50" x14ac:dyDescent="0.25">
      <c r="A484">
        <v>1</v>
      </c>
      <c r="B484" t="s">
        <v>97</v>
      </c>
      <c r="C484">
        <v>11</v>
      </c>
      <c r="D484" t="s">
        <v>97</v>
      </c>
      <c r="E484">
        <v>1</v>
      </c>
      <c r="F484" t="s">
        <v>98</v>
      </c>
      <c r="G484">
        <v>18</v>
      </c>
      <c r="H484">
        <v>18</v>
      </c>
      <c r="I484">
        <v>18</v>
      </c>
      <c r="J484">
        <v>18</v>
      </c>
      <c r="K484">
        <v>18</v>
      </c>
      <c r="L484">
        <v>18</v>
      </c>
      <c r="M484">
        <v>18</v>
      </c>
      <c r="N484">
        <v>18</v>
      </c>
      <c r="O484">
        <v>18</v>
      </c>
      <c r="P484">
        <v>17</v>
      </c>
      <c r="Q484">
        <v>18</v>
      </c>
      <c r="R484">
        <v>18</v>
      </c>
      <c r="S484">
        <v>17</v>
      </c>
      <c r="T484">
        <v>17</v>
      </c>
      <c r="U484">
        <v>18</v>
      </c>
      <c r="V484">
        <v>16</v>
      </c>
      <c r="W484">
        <v>17</v>
      </c>
      <c r="X484">
        <v>17</v>
      </c>
      <c r="Y484">
        <v>18</v>
      </c>
      <c r="Z484">
        <v>17</v>
      </c>
      <c r="AA484">
        <v>18</v>
      </c>
      <c r="AB484">
        <v>18</v>
      </c>
      <c r="AC484">
        <v>18</v>
      </c>
      <c r="AD484">
        <v>17</v>
      </c>
      <c r="AE484">
        <v>17</v>
      </c>
      <c r="AF484">
        <v>18</v>
      </c>
      <c r="AG484">
        <v>18</v>
      </c>
      <c r="AH484">
        <v>17</v>
      </c>
      <c r="AI484">
        <v>18</v>
      </c>
      <c r="AJ484">
        <v>18</v>
      </c>
      <c r="AK484">
        <v>18</v>
      </c>
      <c r="AL484">
        <v>18</v>
      </c>
      <c r="AM484">
        <v>18</v>
      </c>
      <c r="AN484">
        <v>18</v>
      </c>
      <c r="AO484">
        <v>18</v>
      </c>
      <c r="AP484">
        <v>18</v>
      </c>
      <c r="AQ484">
        <v>18</v>
      </c>
      <c r="AR484">
        <v>18</v>
      </c>
      <c r="AS484">
        <v>18</v>
      </c>
      <c r="AT484">
        <v>18</v>
      </c>
      <c r="AU484">
        <v>17</v>
      </c>
      <c r="AV484">
        <v>17</v>
      </c>
      <c r="AW484">
        <v>17</v>
      </c>
      <c r="AX484">
        <v>17</v>
      </c>
    </row>
    <row r="485" spans="1:50" x14ac:dyDescent="0.25">
      <c r="A485">
        <v>1</v>
      </c>
      <c r="B485" t="s">
        <v>97</v>
      </c>
      <c r="C485">
        <v>11</v>
      </c>
      <c r="D485" t="s">
        <v>97</v>
      </c>
      <c r="E485">
        <v>1</v>
      </c>
      <c r="F485" t="s">
        <v>98</v>
      </c>
      <c r="G485">
        <v>24</v>
      </c>
      <c r="H485">
        <v>22</v>
      </c>
      <c r="I485">
        <v>21</v>
      </c>
      <c r="J485">
        <v>24</v>
      </c>
      <c r="K485">
        <v>24</v>
      </c>
      <c r="L485">
        <v>23</v>
      </c>
      <c r="M485">
        <v>24</v>
      </c>
      <c r="N485">
        <v>22</v>
      </c>
      <c r="O485">
        <v>23</v>
      </c>
      <c r="P485">
        <v>23</v>
      </c>
      <c r="Q485">
        <v>17</v>
      </c>
      <c r="R485">
        <v>19</v>
      </c>
      <c r="S485">
        <v>19</v>
      </c>
      <c r="T485">
        <v>19</v>
      </c>
      <c r="U485">
        <v>20</v>
      </c>
      <c r="V485">
        <v>17</v>
      </c>
      <c r="W485">
        <v>19</v>
      </c>
      <c r="X485">
        <v>19</v>
      </c>
      <c r="Y485">
        <v>19</v>
      </c>
      <c r="Z485">
        <v>19</v>
      </c>
      <c r="AA485">
        <v>20</v>
      </c>
      <c r="AB485">
        <v>20</v>
      </c>
      <c r="AC485">
        <v>20</v>
      </c>
      <c r="AD485">
        <v>19</v>
      </c>
      <c r="AE485">
        <v>19</v>
      </c>
      <c r="AF485">
        <v>20</v>
      </c>
      <c r="AG485">
        <v>19</v>
      </c>
      <c r="AH485">
        <v>19</v>
      </c>
      <c r="AI485">
        <v>19</v>
      </c>
      <c r="AJ485">
        <v>20</v>
      </c>
      <c r="AK485">
        <v>20</v>
      </c>
      <c r="AL485">
        <v>19</v>
      </c>
      <c r="AM485">
        <v>20</v>
      </c>
      <c r="AN485">
        <v>19</v>
      </c>
      <c r="AO485">
        <v>20</v>
      </c>
      <c r="AP485">
        <v>20</v>
      </c>
      <c r="AQ485">
        <v>19</v>
      </c>
      <c r="AR485">
        <v>19</v>
      </c>
      <c r="AS485">
        <v>20</v>
      </c>
      <c r="AT485">
        <v>19</v>
      </c>
      <c r="AU485">
        <v>20</v>
      </c>
      <c r="AV485">
        <v>20</v>
      </c>
      <c r="AW485">
        <v>19</v>
      </c>
      <c r="AX485">
        <v>20</v>
      </c>
    </row>
    <row r="486" spans="1:50" x14ac:dyDescent="0.25">
      <c r="A486">
        <v>1</v>
      </c>
      <c r="B486" t="s">
        <v>97</v>
      </c>
      <c r="C486">
        <v>11</v>
      </c>
      <c r="D486" t="s">
        <v>97</v>
      </c>
      <c r="E486">
        <v>1</v>
      </c>
      <c r="F486" t="s">
        <v>98</v>
      </c>
      <c r="G486">
        <v>10</v>
      </c>
      <c r="H486">
        <v>10</v>
      </c>
      <c r="I486">
        <v>10</v>
      </c>
      <c r="J486">
        <v>10</v>
      </c>
      <c r="K486">
        <v>10</v>
      </c>
      <c r="L486">
        <v>10</v>
      </c>
      <c r="M486">
        <v>10</v>
      </c>
      <c r="N486">
        <v>10</v>
      </c>
      <c r="O486">
        <v>10</v>
      </c>
      <c r="P486">
        <v>10</v>
      </c>
      <c r="Q486">
        <v>10</v>
      </c>
      <c r="R486">
        <v>10</v>
      </c>
      <c r="S486">
        <v>10</v>
      </c>
      <c r="T486">
        <v>10</v>
      </c>
      <c r="U486">
        <v>10</v>
      </c>
      <c r="V486">
        <v>10</v>
      </c>
      <c r="W486">
        <v>10</v>
      </c>
      <c r="X486">
        <v>10</v>
      </c>
      <c r="Y486">
        <v>10</v>
      </c>
      <c r="Z486">
        <v>10</v>
      </c>
      <c r="AA486">
        <v>10</v>
      </c>
      <c r="AB486">
        <v>10</v>
      </c>
      <c r="AC486">
        <v>10</v>
      </c>
      <c r="AD486">
        <v>10</v>
      </c>
      <c r="AE486">
        <v>10</v>
      </c>
      <c r="AF486">
        <v>10</v>
      </c>
      <c r="AG486">
        <v>10</v>
      </c>
      <c r="AH486">
        <v>10</v>
      </c>
      <c r="AI486">
        <v>10</v>
      </c>
      <c r="AJ486">
        <v>10</v>
      </c>
      <c r="AK486">
        <v>10</v>
      </c>
      <c r="AL486">
        <v>10</v>
      </c>
      <c r="AM486">
        <v>10</v>
      </c>
      <c r="AN486">
        <v>10</v>
      </c>
      <c r="AO486">
        <v>10</v>
      </c>
      <c r="AP486">
        <v>10</v>
      </c>
      <c r="AQ486">
        <v>10</v>
      </c>
      <c r="AR486">
        <v>10</v>
      </c>
      <c r="AS486">
        <v>10</v>
      </c>
      <c r="AT486">
        <v>10</v>
      </c>
      <c r="AU486">
        <v>10</v>
      </c>
      <c r="AV486">
        <v>10</v>
      </c>
      <c r="AW486">
        <v>10</v>
      </c>
      <c r="AX486">
        <v>10</v>
      </c>
    </row>
    <row r="487" spans="1:50" x14ac:dyDescent="0.25">
      <c r="A487">
        <v>13</v>
      </c>
      <c r="B487" t="s">
        <v>133</v>
      </c>
      <c r="C487">
        <v>12</v>
      </c>
      <c r="D487" t="s">
        <v>133</v>
      </c>
      <c r="E487">
        <v>1</v>
      </c>
      <c r="F487" t="s">
        <v>98</v>
      </c>
      <c r="G487">
        <v>215</v>
      </c>
      <c r="H487">
        <v>217</v>
      </c>
      <c r="I487">
        <v>217</v>
      </c>
      <c r="J487">
        <v>205</v>
      </c>
      <c r="K487">
        <v>170</v>
      </c>
      <c r="L487">
        <v>161</v>
      </c>
      <c r="M487">
        <v>159</v>
      </c>
      <c r="N487">
        <v>153</v>
      </c>
      <c r="O487">
        <v>145</v>
      </c>
      <c r="P487">
        <v>149</v>
      </c>
      <c r="Q487">
        <v>163</v>
      </c>
      <c r="R487">
        <v>165</v>
      </c>
      <c r="S487">
        <v>182</v>
      </c>
      <c r="T487">
        <v>185</v>
      </c>
      <c r="U487">
        <v>171</v>
      </c>
      <c r="V487">
        <v>173</v>
      </c>
      <c r="W487">
        <v>159</v>
      </c>
      <c r="X487">
        <v>153</v>
      </c>
      <c r="Y487">
        <v>151</v>
      </c>
      <c r="Z487">
        <v>147</v>
      </c>
      <c r="AA487">
        <v>147</v>
      </c>
      <c r="AB487">
        <v>163</v>
      </c>
      <c r="AC487">
        <v>163</v>
      </c>
      <c r="AD487">
        <v>167</v>
      </c>
      <c r="AE487">
        <v>177</v>
      </c>
      <c r="AF487">
        <v>159</v>
      </c>
      <c r="AG487">
        <v>159</v>
      </c>
      <c r="AH487">
        <v>155</v>
      </c>
      <c r="AI487">
        <v>153</v>
      </c>
      <c r="AJ487">
        <v>153</v>
      </c>
      <c r="AK487">
        <v>147</v>
      </c>
      <c r="AL487">
        <v>149</v>
      </c>
      <c r="AM487">
        <v>143</v>
      </c>
      <c r="AN487">
        <v>185</v>
      </c>
      <c r="AO487">
        <v>189</v>
      </c>
      <c r="AP487">
        <v>185</v>
      </c>
      <c r="AQ487">
        <v>187</v>
      </c>
      <c r="AR487">
        <v>151</v>
      </c>
      <c r="AS487">
        <v>149</v>
      </c>
      <c r="AT487">
        <v>171</v>
      </c>
      <c r="AU487">
        <v>173</v>
      </c>
      <c r="AV487">
        <v>178</v>
      </c>
      <c r="AW487">
        <v>180</v>
      </c>
      <c r="AX487">
        <v>154</v>
      </c>
    </row>
    <row r="488" spans="1:50" x14ac:dyDescent="0.25">
      <c r="A488">
        <v>1</v>
      </c>
      <c r="B488" t="s">
        <v>97</v>
      </c>
      <c r="C488">
        <v>11</v>
      </c>
      <c r="D488" t="s">
        <v>97</v>
      </c>
      <c r="E488">
        <v>1</v>
      </c>
      <c r="F488" t="s">
        <v>98</v>
      </c>
      <c r="G488">
        <v>36</v>
      </c>
      <c r="H488">
        <v>36</v>
      </c>
      <c r="I488">
        <v>37</v>
      </c>
      <c r="J488">
        <v>36</v>
      </c>
      <c r="K488">
        <v>36</v>
      </c>
      <c r="L488">
        <v>36</v>
      </c>
      <c r="M488">
        <v>36</v>
      </c>
      <c r="N488">
        <v>36</v>
      </c>
      <c r="O488">
        <v>38</v>
      </c>
      <c r="P488">
        <v>38</v>
      </c>
      <c r="Q488">
        <v>37</v>
      </c>
      <c r="R488">
        <v>37</v>
      </c>
      <c r="S488">
        <v>38</v>
      </c>
      <c r="T488">
        <v>38</v>
      </c>
      <c r="U488">
        <v>38</v>
      </c>
      <c r="V488">
        <v>37</v>
      </c>
      <c r="W488">
        <v>37</v>
      </c>
      <c r="X488">
        <v>37</v>
      </c>
      <c r="Y488">
        <v>37</v>
      </c>
      <c r="Z488">
        <v>37</v>
      </c>
      <c r="AA488">
        <v>37</v>
      </c>
      <c r="AB488">
        <v>37</v>
      </c>
      <c r="AC488">
        <v>37</v>
      </c>
      <c r="AD488">
        <v>37</v>
      </c>
      <c r="AE488">
        <v>37</v>
      </c>
      <c r="AF488">
        <v>37</v>
      </c>
      <c r="AG488">
        <v>37</v>
      </c>
      <c r="AH488">
        <v>37</v>
      </c>
      <c r="AI488">
        <v>37</v>
      </c>
      <c r="AJ488">
        <v>37</v>
      </c>
      <c r="AK488">
        <v>39</v>
      </c>
      <c r="AL488">
        <v>39</v>
      </c>
      <c r="AM488">
        <v>39</v>
      </c>
      <c r="AN488">
        <v>41</v>
      </c>
      <c r="AO488">
        <v>41</v>
      </c>
      <c r="AP488">
        <v>41</v>
      </c>
      <c r="AQ488">
        <v>41</v>
      </c>
      <c r="AR488">
        <v>40</v>
      </c>
      <c r="AS488">
        <v>40</v>
      </c>
      <c r="AT488">
        <v>36</v>
      </c>
      <c r="AU488">
        <v>35</v>
      </c>
      <c r="AV488">
        <v>36</v>
      </c>
      <c r="AW488">
        <v>35</v>
      </c>
      <c r="AX488">
        <v>35</v>
      </c>
    </row>
    <row r="489" spans="1:50" x14ac:dyDescent="0.25">
      <c r="A489">
        <v>1</v>
      </c>
      <c r="B489" t="s">
        <v>97</v>
      </c>
      <c r="C489">
        <v>11</v>
      </c>
      <c r="D489" t="s">
        <v>97</v>
      </c>
      <c r="E489">
        <v>1</v>
      </c>
      <c r="F489" t="s">
        <v>98</v>
      </c>
      <c r="G489">
        <v>157</v>
      </c>
      <c r="H489">
        <v>156</v>
      </c>
      <c r="I489">
        <v>156</v>
      </c>
      <c r="J489">
        <v>158</v>
      </c>
      <c r="K489">
        <v>160</v>
      </c>
      <c r="L489">
        <v>161</v>
      </c>
      <c r="M489">
        <v>160</v>
      </c>
      <c r="N489">
        <v>159</v>
      </c>
      <c r="O489">
        <v>156</v>
      </c>
      <c r="P489">
        <v>160</v>
      </c>
      <c r="Q489">
        <v>156</v>
      </c>
      <c r="R489">
        <v>160</v>
      </c>
      <c r="S489">
        <v>158</v>
      </c>
      <c r="T489">
        <v>160</v>
      </c>
      <c r="U489">
        <v>160</v>
      </c>
      <c r="V489">
        <v>163</v>
      </c>
      <c r="W489">
        <v>163</v>
      </c>
      <c r="X489">
        <v>161</v>
      </c>
      <c r="Y489">
        <v>161</v>
      </c>
      <c r="Z489">
        <v>161</v>
      </c>
      <c r="AA489">
        <v>161</v>
      </c>
      <c r="AB489">
        <v>161</v>
      </c>
      <c r="AC489">
        <v>163</v>
      </c>
      <c r="AD489">
        <v>170</v>
      </c>
      <c r="AE489">
        <v>161</v>
      </c>
      <c r="AF489">
        <v>158</v>
      </c>
      <c r="AG489">
        <v>161</v>
      </c>
      <c r="AH489">
        <v>163</v>
      </c>
      <c r="AI489">
        <v>162</v>
      </c>
      <c r="AJ489">
        <v>159</v>
      </c>
      <c r="AK489">
        <v>162</v>
      </c>
      <c r="AL489">
        <v>160</v>
      </c>
      <c r="AM489">
        <v>155</v>
      </c>
      <c r="AN489">
        <v>157</v>
      </c>
      <c r="AO489">
        <v>157</v>
      </c>
      <c r="AP489">
        <v>161</v>
      </c>
      <c r="AQ489">
        <v>159</v>
      </c>
      <c r="AR489">
        <v>153</v>
      </c>
      <c r="AS489">
        <v>148</v>
      </c>
      <c r="AT489">
        <v>149</v>
      </c>
      <c r="AU489">
        <v>154</v>
      </c>
      <c r="AV489">
        <v>154</v>
      </c>
      <c r="AW489">
        <v>153</v>
      </c>
      <c r="AX489">
        <v>155</v>
      </c>
    </row>
    <row r="490" spans="1:50" x14ac:dyDescent="0.25">
      <c r="A490">
        <v>1</v>
      </c>
      <c r="B490" t="s">
        <v>97</v>
      </c>
      <c r="C490">
        <v>11</v>
      </c>
      <c r="D490" t="s">
        <v>97</v>
      </c>
      <c r="E490">
        <v>1</v>
      </c>
      <c r="F490" t="s">
        <v>98</v>
      </c>
      <c r="G490">
        <v>75</v>
      </c>
      <c r="H490">
        <v>74</v>
      </c>
      <c r="I490">
        <v>74</v>
      </c>
      <c r="J490">
        <v>74</v>
      </c>
      <c r="K490">
        <v>75</v>
      </c>
      <c r="L490">
        <v>76</v>
      </c>
      <c r="M490">
        <v>78</v>
      </c>
      <c r="N490">
        <v>78</v>
      </c>
      <c r="O490">
        <v>78</v>
      </c>
      <c r="P490">
        <v>79</v>
      </c>
      <c r="Q490">
        <v>78</v>
      </c>
      <c r="R490">
        <v>78</v>
      </c>
      <c r="S490">
        <v>78</v>
      </c>
      <c r="T490">
        <v>77</v>
      </c>
      <c r="U490">
        <v>78</v>
      </c>
      <c r="V490">
        <v>78</v>
      </c>
      <c r="W490">
        <v>110</v>
      </c>
      <c r="X490">
        <v>79</v>
      </c>
      <c r="Y490">
        <v>79</v>
      </c>
      <c r="Z490">
        <v>78</v>
      </c>
      <c r="AA490">
        <v>112</v>
      </c>
      <c r="AB490">
        <v>111</v>
      </c>
      <c r="AC490">
        <v>113</v>
      </c>
      <c r="AD490">
        <v>113</v>
      </c>
      <c r="AE490">
        <v>113</v>
      </c>
      <c r="AF490">
        <v>115</v>
      </c>
      <c r="AG490">
        <v>113</v>
      </c>
      <c r="AH490">
        <v>111</v>
      </c>
      <c r="AI490">
        <v>112</v>
      </c>
      <c r="AJ490">
        <v>78</v>
      </c>
      <c r="AK490">
        <v>78</v>
      </c>
      <c r="AL490">
        <v>78</v>
      </c>
      <c r="AM490">
        <v>80</v>
      </c>
      <c r="AN490">
        <v>79</v>
      </c>
      <c r="AO490">
        <v>72</v>
      </c>
      <c r="AP490">
        <v>72</v>
      </c>
      <c r="AQ490">
        <v>72</v>
      </c>
      <c r="AR490">
        <v>73</v>
      </c>
      <c r="AS490">
        <v>73</v>
      </c>
      <c r="AT490">
        <v>74</v>
      </c>
      <c r="AU490">
        <v>75</v>
      </c>
      <c r="AV490">
        <v>74</v>
      </c>
      <c r="AW490">
        <v>74</v>
      </c>
      <c r="AX490">
        <v>75</v>
      </c>
    </row>
    <row r="491" spans="1:50" x14ac:dyDescent="0.25">
      <c r="A491">
        <v>1</v>
      </c>
      <c r="B491" t="s">
        <v>97</v>
      </c>
      <c r="C491">
        <v>11</v>
      </c>
      <c r="D491" t="s">
        <v>97</v>
      </c>
      <c r="E491">
        <v>1</v>
      </c>
      <c r="F491" t="s">
        <v>98</v>
      </c>
      <c r="G491">
        <v>63</v>
      </c>
      <c r="H491">
        <v>59</v>
      </c>
      <c r="I491">
        <v>57</v>
      </c>
      <c r="J491">
        <v>55</v>
      </c>
      <c r="K491">
        <v>53</v>
      </c>
      <c r="L491">
        <v>51</v>
      </c>
      <c r="M491">
        <v>55</v>
      </c>
      <c r="N491">
        <v>54</v>
      </c>
      <c r="O491">
        <v>55</v>
      </c>
      <c r="P491">
        <v>54</v>
      </c>
      <c r="Q491">
        <v>54</v>
      </c>
      <c r="R491">
        <v>53</v>
      </c>
      <c r="S491">
        <v>53</v>
      </c>
      <c r="T491">
        <v>62</v>
      </c>
      <c r="U491">
        <v>63</v>
      </c>
      <c r="V491">
        <v>58</v>
      </c>
      <c r="W491">
        <v>60</v>
      </c>
      <c r="X491">
        <v>61</v>
      </c>
      <c r="Y491">
        <v>56</v>
      </c>
      <c r="Z491">
        <v>59</v>
      </c>
      <c r="AA491">
        <v>62</v>
      </c>
      <c r="AB491">
        <v>61</v>
      </c>
      <c r="AC491">
        <v>67</v>
      </c>
      <c r="AD491">
        <v>68</v>
      </c>
      <c r="AE491">
        <v>71</v>
      </c>
      <c r="AF491">
        <v>71</v>
      </c>
      <c r="AG491">
        <v>64</v>
      </c>
      <c r="AH491">
        <v>68</v>
      </c>
      <c r="AI491">
        <v>70</v>
      </c>
      <c r="AJ491">
        <v>60</v>
      </c>
      <c r="AK491">
        <v>54</v>
      </c>
      <c r="AL491">
        <v>53</v>
      </c>
      <c r="AM491">
        <v>52</v>
      </c>
      <c r="AN491">
        <v>58</v>
      </c>
      <c r="AO491">
        <v>57</v>
      </c>
      <c r="AP491">
        <v>61</v>
      </c>
      <c r="AQ491">
        <v>81</v>
      </c>
      <c r="AR491">
        <v>67</v>
      </c>
      <c r="AS491">
        <v>69</v>
      </c>
      <c r="AT491">
        <v>84</v>
      </c>
      <c r="AU491">
        <v>87</v>
      </c>
      <c r="AV491">
        <v>72</v>
      </c>
      <c r="AW491">
        <v>76</v>
      </c>
      <c r="AX491">
        <v>74</v>
      </c>
    </row>
    <row r="492" spans="1:50" x14ac:dyDescent="0.25">
      <c r="A492">
        <v>1</v>
      </c>
      <c r="B492" t="s">
        <v>97</v>
      </c>
      <c r="C492">
        <v>11</v>
      </c>
      <c r="D492" t="s">
        <v>97</v>
      </c>
      <c r="E492">
        <v>1</v>
      </c>
      <c r="F492" t="s">
        <v>98</v>
      </c>
      <c r="G492">
        <v>69</v>
      </c>
      <c r="H492">
        <v>69</v>
      </c>
      <c r="I492">
        <v>69</v>
      </c>
      <c r="J492">
        <v>69</v>
      </c>
      <c r="K492">
        <v>69</v>
      </c>
      <c r="L492">
        <v>69</v>
      </c>
      <c r="M492">
        <v>69</v>
      </c>
      <c r="N492">
        <v>69</v>
      </c>
      <c r="O492">
        <v>69</v>
      </c>
      <c r="P492">
        <v>69</v>
      </c>
      <c r="Q492">
        <v>69</v>
      </c>
      <c r="R492">
        <v>69</v>
      </c>
      <c r="S492">
        <v>69</v>
      </c>
      <c r="T492">
        <v>68</v>
      </c>
      <c r="U492">
        <v>68</v>
      </c>
      <c r="V492">
        <v>68</v>
      </c>
      <c r="W492">
        <v>68</v>
      </c>
      <c r="X492">
        <v>68</v>
      </c>
      <c r="Y492">
        <v>68</v>
      </c>
      <c r="Z492">
        <v>68</v>
      </c>
      <c r="AA492">
        <v>68</v>
      </c>
      <c r="AB492">
        <v>68</v>
      </c>
      <c r="AC492">
        <v>68</v>
      </c>
      <c r="AD492">
        <v>68</v>
      </c>
      <c r="AE492">
        <v>68</v>
      </c>
      <c r="AF492">
        <v>68</v>
      </c>
      <c r="AG492">
        <v>68</v>
      </c>
      <c r="AH492">
        <v>68</v>
      </c>
      <c r="AI492">
        <v>68</v>
      </c>
      <c r="AJ492">
        <v>68</v>
      </c>
      <c r="AK492">
        <v>68</v>
      </c>
      <c r="AL492">
        <v>68</v>
      </c>
      <c r="AM492">
        <v>68</v>
      </c>
      <c r="AN492">
        <v>68</v>
      </c>
      <c r="AO492">
        <v>68</v>
      </c>
      <c r="AP492">
        <v>68</v>
      </c>
      <c r="AQ492">
        <v>68</v>
      </c>
      <c r="AR492">
        <v>68</v>
      </c>
      <c r="AS492">
        <v>68</v>
      </c>
      <c r="AT492">
        <v>68</v>
      </c>
      <c r="AU492">
        <v>67</v>
      </c>
      <c r="AV492">
        <v>67</v>
      </c>
      <c r="AW492">
        <v>67</v>
      </c>
      <c r="AX492">
        <v>67</v>
      </c>
    </row>
    <row r="493" spans="1:50" x14ac:dyDescent="0.25">
      <c r="A493">
        <v>1</v>
      </c>
      <c r="B493" t="s">
        <v>97</v>
      </c>
      <c r="C493">
        <v>11</v>
      </c>
      <c r="D493" t="s">
        <v>97</v>
      </c>
      <c r="E493">
        <v>1</v>
      </c>
      <c r="F493" t="s">
        <v>98</v>
      </c>
      <c r="G493">
        <v>20</v>
      </c>
      <c r="H493">
        <v>21</v>
      </c>
      <c r="I493">
        <v>20</v>
      </c>
      <c r="J493">
        <v>20</v>
      </c>
      <c r="K493">
        <v>20</v>
      </c>
      <c r="L493">
        <v>20</v>
      </c>
      <c r="M493">
        <v>20</v>
      </c>
      <c r="N493">
        <v>20</v>
      </c>
      <c r="O493">
        <v>20</v>
      </c>
      <c r="P493">
        <v>20</v>
      </c>
      <c r="Q493">
        <v>20</v>
      </c>
      <c r="R493">
        <v>20</v>
      </c>
      <c r="S493">
        <v>22</v>
      </c>
      <c r="T493">
        <v>22</v>
      </c>
      <c r="U493">
        <v>22</v>
      </c>
      <c r="V493">
        <v>22</v>
      </c>
      <c r="W493">
        <v>22</v>
      </c>
      <c r="X493">
        <v>22</v>
      </c>
      <c r="Y493">
        <v>22</v>
      </c>
      <c r="Z493">
        <v>22</v>
      </c>
      <c r="AA493">
        <v>22</v>
      </c>
      <c r="AB493">
        <v>22</v>
      </c>
      <c r="AC493">
        <v>22</v>
      </c>
      <c r="AD493">
        <v>22</v>
      </c>
      <c r="AE493">
        <v>22</v>
      </c>
      <c r="AF493">
        <v>22</v>
      </c>
      <c r="AG493">
        <v>22</v>
      </c>
      <c r="AH493">
        <v>22</v>
      </c>
      <c r="AI493">
        <v>22</v>
      </c>
      <c r="AJ493">
        <v>22</v>
      </c>
      <c r="AK493">
        <v>22</v>
      </c>
      <c r="AL493">
        <v>22</v>
      </c>
      <c r="AM493">
        <v>22</v>
      </c>
      <c r="AN493">
        <v>22</v>
      </c>
      <c r="AO493">
        <v>23</v>
      </c>
      <c r="AP493">
        <v>22</v>
      </c>
      <c r="AQ493">
        <v>22</v>
      </c>
      <c r="AR493">
        <v>22</v>
      </c>
      <c r="AS493">
        <v>22</v>
      </c>
      <c r="AT493">
        <v>22</v>
      </c>
      <c r="AU493">
        <v>22</v>
      </c>
      <c r="AV493">
        <v>22</v>
      </c>
      <c r="AW493">
        <v>22</v>
      </c>
      <c r="AX493">
        <v>22</v>
      </c>
    </row>
    <row r="494" spans="1:50" x14ac:dyDescent="0.25">
      <c r="A494">
        <v>18</v>
      </c>
      <c r="B494" t="s">
        <v>272</v>
      </c>
      <c r="C494">
        <v>30</v>
      </c>
      <c r="D494" t="s">
        <v>273</v>
      </c>
      <c r="E494">
        <v>2</v>
      </c>
      <c r="F494" t="s">
        <v>255</v>
      </c>
      <c r="G494">
        <v>13</v>
      </c>
      <c r="H494">
        <v>13</v>
      </c>
      <c r="I494">
        <v>13</v>
      </c>
      <c r="J494">
        <v>13</v>
      </c>
      <c r="K494">
        <v>13</v>
      </c>
      <c r="L494">
        <v>14</v>
      </c>
      <c r="M494">
        <v>13</v>
      </c>
      <c r="N494">
        <v>13</v>
      </c>
      <c r="O494">
        <v>13</v>
      </c>
      <c r="P494">
        <v>13</v>
      </c>
      <c r="Q494">
        <v>13</v>
      </c>
      <c r="R494">
        <v>13</v>
      </c>
      <c r="S494">
        <v>13</v>
      </c>
      <c r="T494">
        <v>14</v>
      </c>
      <c r="U494">
        <v>14</v>
      </c>
      <c r="V494">
        <v>14</v>
      </c>
      <c r="W494">
        <v>14</v>
      </c>
      <c r="X494">
        <v>14</v>
      </c>
      <c r="Y494">
        <v>15</v>
      </c>
      <c r="Z494">
        <v>14</v>
      </c>
      <c r="AA494">
        <v>14</v>
      </c>
      <c r="AB494">
        <v>14</v>
      </c>
      <c r="AC494">
        <v>14</v>
      </c>
      <c r="AD494">
        <v>14</v>
      </c>
      <c r="AE494">
        <v>14</v>
      </c>
      <c r="AF494">
        <v>14</v>
      </c>
      <c r="AG494">
        <v>14</v>
      </c>
      <c r="AH494">
        <v>14</v>
      </c>
      <c r="AI494">
        <v>14</v>
      </c>
      <c r="AJ494">
        <v>14</v>
      </c>
      <c r="AK494">
        <v>14</v>
      </c>
      <c r="AL494">
        <v>14</v>
      </c>
      <c r="AM494">
        <v>14</v>
      </c>
      <c r="AN494">
        <v>14</v>
      </c>
      <c r="AO494">
        <v>14</v>
      </c>
      <c r="AP494">
        <v>14</v>
      </c>
      <c r="AQ494">
        <v>14</v>
      </c>
      <c r="AR494">
        <v>14</v>
      </c>
      <c r="AS494">
        <v>14</v>
      </c>
      <c r="AT494">
        <v>14</v>
      </c>
      <c r="AU494">
        <v>14</v>
      </c>
      <c r="AV494">
        <v>21</v>
      </c>
      <c r="AW494">
        <v>21</v>
      </c>
      <c r="AX494">
        <v>22</v>
      </c>
    </row>
    <row r="495" spans="1:50" x14ac:dyDescent="0.25">
      <c r="A495">
        <v>6</v>
      </c>
      <c r="B495" t="s">
        <v>266</v>
      </c>
      <c r="C495">
        <v>70</v>
      </c>
      <c r="D495" t="s">
        <v>267</v>
      </c>
      <c r="E495">
        <v>3</v>
      </c>
      <c r="F495" t="s">
        <v>240</v>
      </c>
      <c r="G495">
        <v>110</v>
      </c>
      <c r="H495">
        <v>126</v>
      </c>
      <c r="I495">
        <v>127</v>
      </c>
      <c r="J495">
        <v>126</v>
      </c>
      <c r="K495">
        <v>127</v>
      </c>
      <c r="L495">
        <v>129</v>
      </c>
      <c r="M495">
        <v>126</v>
      </c>
      <c r="N495">
        <v>127</v>
      </c>
      <c r="O495">
        <v>125</v>
      </c>
      <c r="P495">
        <v>124</v>
      </c>
      <c r="Q495">
        <v>125</v>
      </c>
      <c r="R495">
        <v>129</v>
      </c>
      <c r="S495">
        <v>129</v>
      </c>
      <c r="T495">
        <v>127</v>
      </c>
      <c r="U495">
        <v>128</v>
      </c>
      <c r="V495">
        <v>129</v>
      </c>
      <c r="W495">
        <v>128</v>
      </c>
      <c r="X495">
        <v>127</v>
      </c>
      <c r="Y495">
        <v>124</v>
      </c>
      <c r="Z495">
        <v>126</v>
      </c>
      <c r="AA495">
        <v>121</v>
      </c>
      <c r="AB495">
        <v>123</v>
      </c>
      <c r="AC495">
        <v>126</v>
      </c>
      <c r="AD495">
        <v>125</v>
      </c>
      <c r="AE495">
        <v>127</v>
      </c>
      <c r="AF495">
        <v>126</v>
      </c>
      <c r="AG495">
        <v>127</v>
      </c>
      <c r="AH495">
        <v>127</v>
      </c>
      <c r="AI495">
        <v>129</v>
      </c>
      <c r="AJ495">
        <v>125</v>
      </c>
      <c r="AK495">
        <v>117</v>
      </c>
      <c r="AL495">
        <v>120</v>
      </c>
      <c r="AM495">
        <v>126</v>
      </c>
      <c r="AN495">
        <v>128</v>
      </c>
      <c r="AO495">
        <v>127</v>
      </c>
      <c r="AP495">
        <v>129</v>
      </c>
      <c r="AQ495">
        <v>126</v>
      </c>
      <c r="AR495">
        <v>121</v>
      </c>
      <c r="AS495">
        <v>127</v>
      </c>
      <c r="AT495">
        <v>124</v>
      </c>
      <c r="AU495">
        <v>125</v>
      </c>
      <c r="AV495">
        <v>124</v>
      </c>
      <c r="AW495">
        <v>126</v>
      </c>
      <c r="AX495">
        <v>129</v>
      </c>
    </row>
    <row r="496" spans="1:50" x14ac:dyDescent="0.25">
      <c r="A496">
        <v>1</v>
      </c>
      <c r="B496" t="s">
        <v>97</v>
      </c>
      <c r="C496">
        <v>11</v>
      </c>
      <c r="D496" t="s">
        <v>97</v>
      </c>
      <c r="E496">
        <v>1</v>
      </c>
      <c r="F496" t="s">
        <v>98</v>
      </c>
      <c r="G496">
        <v>74</v>
      </c>
      <c r="H496">
        <v>75</v>
      </c>
      <c r="I496">
        <v>75</v>
      </c>
      <c r="J496">
        <v>75</v>
      </c>
      <c r="K496">
        <v>75</v>
      </c>
      <c r="L496">
        <v>75</v>
      </c>
      <c r="M496">
        <v>75</v>
      </c>
      <c r="N496">
        <v>75</v>
      </c>
      <c r="O496">
        <v>75</v>
      </c>
      <c r="P496">
        <v>75</v>
      </c>
      <c r="Q496">
        <v>74</v>
      </c>
      <c r="R496">
        <v>74</v>
      </c>
      <c r="S496">
        <v>74</v>
      </c>
      <c r="T496">
        <v>74</v>
      </c>
      <c r="U496">
        <v>74</v>
      </c>
      <c r="V496">
        <v>74</v>
      </c>
      <c r="W496">
        <v>75</v>
      </c>
      <c r="X496">
        <v>75</v>
      </c>
      <c r="Y496">
        <v>75</v>
      </c>
      <c r="Z496">
        <v>75</v>
      </c>
      <c r="AA496">
        <v>75</v>
      </c>
      <c r="AB496">
        <v>75</v>
      </c>
      <c r="AC496">
        <v>75</v>
      </c>
      <c r="AD496">
        <v>75</v>
      </c>
      <c r="AE496">
        <v>75</v>
      </c>
      <c r="AF496">
        <v>75</v>
      </c>
      <c r="AG496">
        <v>75</v>
      </c>
      <c r="AH496">
        <v>75</v>
      </c>
      <c r="AI496">
        <v>75</v>
      </c>
      <c r="AJ496">
        <v>74</v>
      </c>
      <c r="AK496">
        <v>74</v>
      </c>
      <c r="AL496">
        <v>74</v>
      </c>
      <c r="AM496">
        <v>74</v>
      </c>
      <c r="AN496">
        <v>74</v>
      </c>
      <c r="AO496">
        <v>74</v>
      </c>
      <c r="AP496">
        <v>74</v>
      </c>
      <c r="AQ496">
        <v>74</v>
      </c>
      <c r="AR496">
        <v>74</v>
      </c>
      <c r="AS496">
        <v>75</v>
      </c>
      <c r="AT496">
        <v>73</v>
      </c>
      <c r="AU496">
        <v>74</v>
      </c>
      <c r="AV496">
        <v>74</v>
      </c>
      <c r="AW496">
        <v>74</v>
      </c>
      <c r="AX496">
        <v>74</v>
      </c>
    </row>
    <row r="497" spans="1:50" x14ac:dyDescent="0.25">
      <c r="A497">
        <v>1</v>
      </c>
      <c r="B497" t="s">
        <v>97</v>
      </c>
      <c r="C497">
        <v>11</v>
      </c>
      <c r="D497" t="s">
        <v>97</v>
      </c>
      <c r="E497">
        <v>1</v>
      </c>
      <c r="F497" t="s">
        <v>98</v>
      </c>
      <c r="G497">
        <v>125</v>
      </c>
      <c r="H497">
        <v>125</v>
      </c>
      <c r="I497">
        <v>125</v>
      </c>
      <c r="J497">
        <v>125</v>
      </c>
      <c r="K497">
        <v>125</v>
      </c>
      <c r="L497">
        <v>125</v>
      </c>
      <c r="M497">
        <v>125</v>
      </c>
      <c r="N497">
        <v>129</v>
      </c>
      <c r="O497">
        <v>129</v>
      </c>
      <c r="P497">
        <v>129</v>
      </c>
      <c r="Q497">
        <v>129</v>
      </c>
      <c r="R497">
        <v>132</v>
      </c>
      <c r="S497">
        <v>129</v>
      </c>
      <c r="T497">
        <v>129</v>
      </c>
      <c r="U497">
        <v>129</v>
      </c>
      <c r="V497">
        <v>129</v>
      </c>
      <c r="W497">
        <v>129</v>
      </c>
      <c r="X497">
        <v>129</v>
      </c>
      <c r="Y497">
        <v>129</v>
      </c>
      <c r="Z497">
        <v>129</v>
      </c>
      <c r="AA497">
        <v>129</v>
      </c>
      <c r="AB497">
        <v>125</v>
      </c>
      <c r="AC497">
        <v>125</v>
      </c>
      <c r="AD497">
        <v>125</v>
      </c>
      <c r="AE497">
        <v>125</v>
      </c>
      <c r="AF497">
        <v>125</v>
      </c>
      <c r="AG497">
        <v>125</v>
      </c>
      <c r="AH497">
        <v>125</v>
      </c>
      <c r="AI497">
        <v>125</v>
      </c>
      <c r="AJ497">
        <v>125</v>
      </c>
      <c r="AK497">
        <v>125</v>
      </c>
      <c r="AL497">
        <v>125</v>
      </c>
      <c r="AM497">
        <v>125</v>
      </c>
      <c r="AN497">
        <v>119</v>
      </c>
      <c r="AO497">
        <v>119</v>
      </c>
      <c r="AP497">
        <v>119</v>
      </c>
      <c r="AQ497">
        <v>119</v>
      </c>
      <c r="AR497">
        <v>119</v>
      </c>
      <c r="AS497">
        <v>119</v>
      </c>
      <c r="AT497">
        <v>121</v>
      </c>
      <c r="AU497">
        <v>121</v>
      </c>
      <c r="AV497">
        <v>121</v>
      </c>
      <c r="AW497">
        <v>121</v>
      </c>
      <c r="AX497">
        <v>121</v>
      </c>
    </row>
    <row r="498" spans="1:50" x14ac:dyDescent="0.25">
      <c r="A498">
        <v>1</v>
      </c>
      <c r="B498" t="s">
        <v>97</v>
      </c>
      <c r="C498">
        <v>11</v>
      </c>
      <c r="D498" t="s">
        <v>97</v>
      </c>
      <c r="E498">
        <v>1</v>
      </c>
      <c r="F498" t="s">
        <v>98</v>
      </c>
      <c r="G498">
        <v>11</v>
      </c>
      <c r="H498">
        <v>11</v>
      </c>
      <c r="I498">
        <v>11</v>
      </c>
      <c r="J498">
        <v>11</v>
      </c>
      <c r="K498">
        <v>11</v>
      </c>
      <c r="L498">
        <v>11</v>
      </c>
      <c r="M498">
        <v>11</v>
      </c>
      <c r="N498">
        <v>11</v>
      </c>
      <c r="O498">
        <v>11</v>
      </c>
      <c r="P498">
        <v>11</v>
      </c>
      <c r="Q498">
        <v>11</v>
      </c>
      <c r="R498">
        <v>11</v>
      </c>
      <c r="S498">
        <v>11</v>
      </c>
      <c r="T498">
        <v>11</v>
      </c>
      <c r="U498">
        <v>12</v>
      </c>
      <c r="V498">
        <v>12</v>
      </c>
      <c r="W498">
        <v>12</v>
      </c>
      <c r="X498">
        <v>12</v>
      </c>
      <c r="Y498">
        <v>12</v>
      </c>
      <c r="Z498">
        <v>12</v>
      </c>
      <c r="AA498">
        <v>12</v>
      </c>
      <c r="AB498">
        <v>12</v>
      </c>
      <c r="AC498">
        <v>12</v>
      </c>
      <c r="AD498">
        <v>12</v>
      </c>
      <c r="AE498">
        <v>12</v>
      </c>
      <c r="AF498">
        <v>12</v>
      </c>
      <c r="AG498">
        <v>12</v>
      </c>
      <c r="AH498">
        <v>12</v>
      </c>
      <c r="AI498">
        <v>12</v>
      </c>
      <c r="AJ498">
        <v>12</v>
      </c>
      <c r="AK498">
        <v>12</v>
      </c>
      <c r="AL498">
        <v>12</v>
      </c>
      <c r="AM498">
        <v>12</v>
      </c>
      <c r="AN498">
        <v>12</v>
      </c>
      <c r="AO498">
        <v>12</v>
      </c>
      <c r="AP498">
        <v>12</v>
      </c>
      <c r="AQ498">
        <v>12</v>
      </c>
      <c r="AR498">
        <v>12</v>
      </c>
      <c r="AS498">
        <v>12</v>
      </c>
      <c r="AT498">
        <v>12</v>
      </c>
      <c r="AU498">
        <v>12</v>
      </c>
      <c r="AV498">
        <v>12</v>
      </c>
      <c r="AW498">
        <v>12</v>
      </c>
      <c r="AX498">
        <v>12</v>
      </c>
    </row>
    <row r="499" spans="1:50" x14ac:dyDescent="0.25">
      <c r="A499">
        <v>1</v>
      </c>
      <c r="B499" t="s">
        <v>97</v>
      </c>
      <c r="C499">
        <v>11</v>
      </c>
      <c r="D499" t="s">
        <v>97</v>
      </c>
      <c r="E499">
        <v>1</v>
      </c>
      <c r="F499" t="s">
        <v>98</v>
      </c>
      <c r="G499">
        <v>147</v>
      </c>
      <c r="H499">
        <v>147</v>
      </c>
      <c r="I499">
        <v>148</v>
      </c>
      <c r="J499">
        <v>148</v>
      </c>
      <c r="K499">
        <v>148</v>
      </c>
      <c r="L499">
        <v>136</v>
      </c>
      <c r="M499">
        <v>147</v>
      </c>
      <c r="N499">
        <v>148</v>
      </c>
      <c r="O499">
        <v>148</v>
      </c>
      <c r="P499">
        <v>147</v>
      </c>
      <c r="Q499">
        <v>148</v>
      </c>
      <c r="R499">
        <v>148</v>
      </c>
      <c r="S499">
        <v>143</v>
      </c>
      <c r="T499">
        <v>148</v>
      </c>
      <c r="U499">
        <v>148</v>
      </c>
      <c r="V499">
        <v>149</v>
      </c>
      <c r="W499">
        <v>149</v>
      </c>
      <c r="X499">
        <v>151</v>
      </c>
      <c r="Y499">
        <v>151</v>
      </c>
      <c r="Z499">
        <v>151</v>
      </c>
      <c r="AA499">
        <v>149</v>
      </c>
      <c r="AB499">
        <v>151</v>
      </c>
      <c r="AC499">
        <v>149</v>
      </c>
      <c r="AD499">
        <v>148</v>
      </c>
      <c r="AE499">
        <v>148</v>
      </c>
      <c r="AF499">
        <v>149</v>
      </c>
      <c r="AG499">
        <v>151</v>
      </c>
      <c r="AH499">
        <v>149</v>
      </c>
      <c r="AI499">
        <v>150</v>
      </c>
      <c r="AJ499">
        <v>149</v>
      </c>
      <c r="AK499">
        <v>148</v>
      </c>
      <c r="AL499">
        <v>150</v>
      </c>
      <c r="AM499">
        <v>151</v>
      </c>
      <c r="AN499">
        <v>149</v>
      </c>
      <c r="AO499">
        <v>148</v>
      </c>
      <c r="AP499">
        <v>149</v>
      </c>
      <c r="AQ499">
        <v>149</v>
      </c>
      <c r="AR499">
        <v>148</v>
      </c>
      <c r="AS499">
        <v>141</v>
      </c>
      <c r="AT499">
        <v>152</v>
      </c>
      <c r="AU499">
        <v>152</v>
      </c>
      <c r="AV499">
        <v>152</v>
      </c>
      <c r="AW499">
        <v>154</v>
      </c>
      <c r="AX499">
        <v>153</v>
      </c>
    </row>
    <row r="500" spans="1:50" x14ac:dyDescent="0.25">
      <c r="A500">
        <v>1</v>
      </c>
      <c r="B500" t="s">
        <v>97</v>
      </c>
      <c r="C500">
        <v>11</v>
      </c>
      <c r="D500" t="s">
        <v>97</v>
      </c>
      <c r="E500">
        <v>1</v>
      </c>
      <c r="F500" t="s">
        <v>98</v>
      </c>
      <c r="G500">
        <v>27</v>
      </c>
      <c r="H500">
        <v>27</v>
      </c>
      <c r="I500">
        <v>27</v>
      </c>
      <c r="J500">
        <v>25</v>
      </c>
      <c r="K500">
        <v>26</v>
      </c>
      <c r="L500">
        <v>28</v>
      </c>
      <c r="M500">
        <v>28</v>
      </c>
      <c r="N500">
        <v>28</v>
      </c>
      <c r="O500">
        <v>26</v>
      </c>
      <c r="P500">
        <v>25</v>
      </c>
      <c r="Q500">
        <v>25</v>
      </c>
      <c r="R500">
        <v>27</v>
      </c>
      <c r="S500">
        <v>28</v>
      </c>
      <c r="T500">
        <v>28</v>
      </c>
      <c r="U500">
        <v>27</v>
      </c>
      <c r="V500">
        <v>29</v>
      </c>
      <c r="W500">
        <v>28</v>
      </c>
      <c r="X500">
        <v>28</v>
      </c>
      <c r="Y500">
        <v>26</v>
      </c>
      <c r="Z500">
        <v>28</v>
      </c>
      <c r="AA500">
        <v>27</v>
      </c>
      <c r="AB500">
        <v>27</v>
      </c>
      <c r="AC500">
        <v>28</v>
      </c>
      <c r="AD500">
        <v>28</v>
      </c>
      <c r="AE500">
        <v>26</v>
      </c>
      <c r="AF500">
        <v>27</v>
      </c>
      <c r="AG500">
        <v>31</v>
      </c>
      <c r="AH500">
        <v>30</v>
      </c>
      <c r="AI500">
        <v>30</v>
      </c>
      <c r="AJ500">
        <v>30</v>
      </c>
      <c r="AK500">
        <v>31</v>
      </c>
      <c r="AL500">
        <v>30</v>
      </c>
      <c r="AM500">
        <v>31</v>
      </c>
      <c r="AN500">
        <v>31</v>
      </c>
      <c r="AO500">
        <v>30</v>
      </c>
      <c r="AP500">
        <v>31</v>
      </c>
      <c r="AQ500">
        <v>29</v>
      </c>
      <c r="AR500">
        <v>31</v>
      </c>
      <c r="AS500">
        <v>28</v>
      </c>
      <c r="AT500">
        <v>32</v>
      </c>
      <c r="AU500">
        <v>30</v>
      </c>
      <c r="AV500">
        <v>31</v>
      </c>
      <c r="AW500">
        <v>31</v>
      </c>
      <c r="AX500">
        <v>31</v>
      </c>
    </row>
    <row r="501" spans="1:50" x14ac:dyDescent="0.25">
      <c r="A501">
        <v>1</v>
      </c>
      <c r="B501" t="s">
        <v>97</v>
      </c>
      <c r="C501">
        <v>11</v>
      </c>
      <c r="D501" t="s">
        <v>97</v>
      </c>
      <c r="E501">
        <v>1</v>
      </c>
      <c r="F501" t="s">
        <v>98</v>
      </c>
      <c r="G501">
        <v>24</v>
      </c>
      <c r="H501">
        <v>25</v>
      </c>
      <c r="I501">
        <v>24</v>
      </c>
      <c r="J501">
        <v>22</v>
      </c>
      <c r="K501">
        <v>22</v>
      </c>
      <c r="L501">
        <v>24</v>
      </c>
      <c r="M501">
        <v>23</v>
      </c>
      <c r="N501">
        <v>25</v>
      </c>
      <c r="O501">
        <v>25</v>
      </c>
      <c r="P501">
        <v>25</v>
      </c>
      <c r="Q501">
        <v>23</v>
      </c>
      <c r="R501">
        <v>26</v>
      </c>
      <c r="S501">
        <v>25</v>
      </c>
      <c r="T501">
        <v>25</v>
      </c>
      <c r="U501">
        <v>24</v>
      </c>
      <c r="V501">
        <v>24</v>
      </c>
      <c r="W501">
        <v>24</v>
      </c>
      <c r="X501">
        <v>26</v>
      </c>
      <c r="Y501">
        <v>23</v>
      </c>
      <c r="Z501">
        <v>23</v>
      </c>
      <c r="AA501">
        <v>23</v>
      </c>
      <c r="AB501">
        <v>24</v>
      </c>
      <c r="AC501">
        <v>10</v>
      </c>
      <c r="AD501">
        <v>13</v>
      </c>
      <c r="AE501">
        <v>22</v>
      </c>
      <c r="AF501">
        <v>26</v>
      </c>
      <c r="AG501">
        <v>23</v>
      </c>
      <c r="AH501">
        <v>24</v>
      </c>
      <c r="AI501">
        <v>23</v>
      </c>
      <c r="AJ501">
        <v>25</v>
      </c>
      <c r="AK501">
        <v>23</v>
      </c>
      <c r="AL501">
        <v>25</v>
      </c>
      <c r="AM501">
        <v>22</v>
      </c>
      <c r="AN501">
        <v>24</v>
      </c>
      <c r="AO501">
        <v>22</v>
      </c>
      <c r="AP501">
        <v>23</v>
      </c>
      <c r="AQ501">
        <v>24</v>
      </c>
      <c r="AR501">
        <v>24</v>
      </c>
      <c r="AS501">
        <v>25</v>
      </c>
      <c r="AT501">
        <v>35</v>
      </c>
      <c r="AU501">
        <v>33</v>
      </c>
      <c r="AV501">
        <v>34</v>
      </c>
      <c r="AW501">
        <v>30</v>
      </c>
      <c r="AX501">
        <v>24</v>
      </c>
    </row>
    <row r="502" spans="1:50" x14ac:dyDescent="0.25">
      <c r="A502">
        <v>15</v>
      </c>
      <c r="B502" t="s">
        <v>238</v>
      </c>
      <c r="C502">
        <v>60</v>
      </c>
      <c r="D502" t="s">
        <v>239</v>
      </c>
      <c r="E502">
        <v>3</v>
      </c>
      <c r="F502" t="s">
        <v>240</v>
      </c>
      <c r="G502">
        <v>30</v>
      </c>
      <c r="H502">
        <v>32</v>
      </c>
      <c r="I502">
        <v>32</v>
      </c>
      <c r="J502">
        <v>32</v>
      </c>
      <c r="K502">
        <v>32</v>
      </c>
      <c r="L502">
        <v>32</v>
      </c>
      <c r="M502">
        <v>32</v>
      </c>
      <c r="N502">
        <v>32</v>
      </c>
      <c r="O502">
        <v>32</v>
      </c>
      <c r="P502">
        <v>32</v>
      </c>
      <c r="Q502">
        <v>32</v>
      </c>
      <c r="R502">
        <v>32</v>
      </c>
      <c r="S502">
        <v>32</v>
      </c>
      <c r="T502">
        <v>32</v>
      </c>
      <c r="U502">
        <v>36</v>
      </c>
      <c r="V502">
        <v>36</v>
      </c>
      <c r="W502">
        <v>38</v>
      </c>
      <c r="X502">
        <v>39</v>
      </c>
      <c r="Y502">
        <v>39</v>
      </c>
      <c r="Z502">
        <v>39</v>
      </c>
      <c r="AA502">
        <v>39</v>
      </c>
      <c r="AB502">
        <v>39</v>
      </c>
      <c r="AC502">
        <v>39</v>
      </c>
      <c r="AD502">
        <v>39</v>
      </c>
      <c r="AE502">
        <v>39</v>
      </c>
      <c r="AF502">
        <v>42</v>
      </c>
      <c r="AG502">
        <v>42</v>
      </c>
      <c r="AH502">
        <v>42</v>
      </c>
      <c r="AI502">
        <v>42</v>
      </c>
      <c r="AJ502">
        <v>42</v>
      </c>
      <c r="AK502">
        <v>42</v>
      </c>
      <c r="AL502">
        <v>39</v>
      </c>
      <c r="AM502">
        <v>39</v>
      </c>
      <c r="AN502">
        <v>39</v>
      </c>
      <c r="AO502">
        <v>39</v>
      </c>
      <c r="AP502">
        <v>39</v>
      </c>
      <c r="AQ502">
        <v>39</v>
      </c>
      <c r="AR502">
        <v>39</v>
      </c>
      <c r="AS502">
        <v>39</v>
      </c>
      <c r="AT502">
        <v>39</v>
      </c>
      <c r="AU502">
        <v>39</v>
      </c>
      <c r="AV502">
        <v>39</v>
      </c>
      <c r="AW502">
        <v>39</v>
      </c>
      <c r="AX502">
        <v>39</v>
      </c>
    </row>
    <row r="503" spans="1:50" x14ac:dyDescent="0.25">
      <c r="A503">
        <v>13</v>
      </c>
      <c r="B503" t="s">
        <v>133</v>
      </c>
      <c r="C503">
        <v>12</v>
      </c>
      <c r="D503" t="s">
        <v>133</v>
      </c>
      <c r="E503">
        <v>1</v>
      </c>
      <c r="F503" t="s">
        <v>98</v>
      </c>
      <c r="G503">
        <v>24</v>
      </c>
      <c r="H503">
        <v>24</v>
      </c>
      <c r="I503">
        <v>24</v>
      </c>
      <c r="J503">
        <v>24</v>
      </c>
      <c r="K503">
        <v>24</v>
      </c>
      <c r="L503">
        <v>24</v>
      </c>
      <c r="M503">
        <v>24</v>
      </c>
      <c r="N503">
        <v>24</v>
      </c>
      <c r="O503">
        <v>24</v>
      </c>
      <c r="P503">
        <v>24</v>
      </c>
      <c r="Q503">
        <v>24</v>
      </c>
      <c r="R503">
        <v>24</v>
      </c>
      <c r="S503">
        <v>24</v>
      </c>
      <c r="T503">
        <v>24</v>
      </c>
      <c r="U503">
        <v>24</v>
      </c>
      <c r="V503">
        <v>24</v>
      </c>
      <c r="W503">
        <v>24</v>
      </c>
      <c r="X503">
        <v>24</v>
      </c>
      <c r="Y503">
        <v>24</v>
      </c>
      <c r="Z503">
        <v>24</v>
      </c>
      <c r="AA503">
        <v>24</v>
      </c>
      <c r="AB503">
        <v>24</v>
      </c>
      <c r="AC503">
        <v>24</v>
      </c>
      <c r="AD503">
        <v>24</v>
      </c>
      <c r="AE503">
        <v>24</v>
      </c>
      <c r="AF503">
        <v>24</v>
      </c>
      <c r="AG503">
        <v>24</v>
      </c>
      <c r="AH503">
        <v>24</v>
      </c>
      <c r="AI503">
        <v>24</v>
      </c>
      <c r="AJ503">
        <v>24</v>
      </c>
      <c r="AK503">
        <v>24</v>
      </c>
      <c r="AL503">
        <v>24</v>
      </c>
      <c r="AM503">
        <v>24</v>
      </c>
      <c r="AN503">
        <v>24</v>
      </c>
      <c r="AO503">
        <v>24</v>
      </c>
      <c r="AP503">
        <v>24</v>
      </c>
      <c r="AQ503">
        <v>24</v>
      </c>
      <c r="AR503">
        <v>24</v>
      </c>
      <c r="AS503">
        <v>24</v>
      </c>
      <c r="AT503">
        <v>24</v>
      </c>
      <c r="AU503">
        <v>24</v>
      </c>
      <c r="AV503">
        <v>24</v>
      </c>
      <c r="AW503">
        <v>24</v>
      </c>
      <c r="AX503">
        <v>24</v>
      </c>
    </row>
    <row r="504" spans="1:50" x14ac:dyDescent="0.25">
      <c r="A504">
        <v>1</v>
      </c>
      <c r="B504" t="s">
        <v>97</v>
      </c>
      <c r="C504">
        <v>11</v>
      </c>
      <c r="D504" t="s">
        <v>97</v>
      </c>
      <c r="E504">
        <v>1</v>
      </c>
      <c r="F504" t="s">
        <v>98</v>
      </c>
      <c r="G504">
        <v>133</v>
      </c>
      <c r="H504">
        <v>126</v>
      </c>
      <c r="I504">
        <v>126</v>
      </c>
      <c r="J504">
        <v>126</v>
      </c>
      <c r="K504">
        <v>128</v>
      </c>
      <c r="L504">
        <v>118</v>
      </c>
      <c r="M504">
        <v>128</v>
      </c>
      <c r="N504">
        <v>129</v>
      </c>
      <c r="O504">
        <v>128</v>
      </c>
      <c r="P504">
        <v>133</v>
      </c>
      <c r="Q504">
        <v>130</v>
      </c>
      <c r="R504">
        <v>133</v>
      </c>
      <c r="S504">
        <v>131</v>
      </c>
      <c r="T504">
        <v>132</v>
      </c>
      <c r="U504">
        <v>116</v>
      </c>
      <c r="V504">
        <v>114</v>
      </c>
      <c r="W504">
        <v>114</v>
      </c>
      <c r="X504">
        <v>115</v>
      </c>
      <c r="Y504">
        <v>85</v>
      </c>
      <c r="Z504">
        <v>91</v>
      </c>
      <c r="AA504">
        <v>107</v>
      </c>
      <c r="AB504">
        <v>106</v>
      </c>
      <c r="AC504">
        <v>106</v>
      </c>
      <c r="AD504">
        <v>102</v>
      </c>
      <c r="AE504">
        <v>92</v>
      </c>
      <c r="AF504">
        <v>100</v>
      </c>
      <c r="AG504">
        <v>90</v>
      </c>
      <c r="AH504">
        <v>91</v>
      </c>
      <c r="AI504">
        <v>92</v>
      </c>
      <c r="AJ504">
        <v>89</v>
      </c>
      <c r="AK504">
        <v>90</v>
      </c>
      <c r="AL504">
        <v>86</v>
      </c>
      <c r="AM504">
        <v>86</v>
      </c>
      <c r="AN504">
        <v>77</v>
      </c>
      <c r="AO504">
        <v>79</v>
      </c>
      <c r="AP504">
        <v>78</v>
      </c>
      <c r="AQ504">
        <v>86</v>
      </c>
      <c r="AR504">
        <v>83</v>
      </c>
      <c r="AS504">
        <v>76</v>
      </c>
      <c r="AT504">
        <v>87</v>
      </c>
      <c r="AU504">
        <v>78</v>
      </c>
      <c r="AV504">
        <v>79</v>
      </c>
      <c r="AW504">
        <v>87</v>
      </c>
      <c r="AX504">
        <v>93</v>
      </c>
    </row>
    <row r="505" spans="1:50" x14ac:dyDescent="0.25">
      <c r="A505">
        <v>1</v>
      </c>
      <c r="B505" t="s">
        <v>97</v>
      </c>
      <c r="C505">
        <v>11</v>
      </c>
      <c r="D505" t="s">
        <v>97</v>
      </c>
      <c r="E505">
        <v>1</v>
      </c>
      <c r="F505" t="s">
        <v>98</v>
      </c>
      <c r="G505">
        <v>119</v>
      </c>
      <c r="H505">
        <v>119</v>
      </c>
      <c r="I505">
        <v>119</v>
      </c>
      <c r="J505">
        <v>119</v>
      </c>
      <c r="K505">
        <v>119</v>
      </c>
      <c r="L505">
        <v>121</v>
      </c>
      <c r="M505">
        <v>121</v>
      </c>
      <c r="N505">
        <v>121</v>
      </c>
      <c r="O505">
        <v>119</v>
      </c>
      <c r="P505">
        <v>119</v>
      </c>
      <c r="Q505">
        <v>119</v>
      </c>
      <c r="R505">
        <v>120</v>
      </c>
      <c r="S505">
        <v>119</v>
      </c>
      <c r="T505">
        <v>119</v>
      </c>
      <c r="U505">
        <v>119</v>
      </c>
      <c r="V505">
        <v>119</v>
      </c>
      <c r="W505">
        <v>119</v>
      </c>
      <c r="X505">
        <v>119</v>
      </c>
      <c r="Y505">
        <v>119</v>
      </c>
      <c r="Z505">
        <v>119</v>
      </c>
      <c r="AA505">
        <v>120</v>
      </c>
      <c r="AB505">
        <v>119</v>
      </c>
      <c r="AC505">
        <v>119</v>
      </c>
      <c r="AD505">
        <v>119</v>
      </c>
      <c r="AE505">
        <v>119</v>
      </c>
      <c r="AF505">
        <v>119</v>
      </c>
      <c r="AG505">
        <v>119</v>
      </c>
      <c r="AH505">
        <v>107</v>
      </c>
      <c r="AI505">
        <v>103</v>
      </c>
      <c r="AJ505">
        <v>103</v>
      </c>
      <c r="AK505">
        <v>101</v>
      </c>
      <c r="AL505">
        <v>103</v>
      </c>
      <c r="AM505">
        <v>103</v>
      </c>
      <c r="AN505">
        <v>103</v>
      </c>
      <c r="AO505">
        <v>103</v>
      </c>
      <c r="AP505">
        <v>103</v>
      </c>
      <c r="AQ505">
        <v>103</v>
      </c>
      <c r="AR505">
        <v>103</v>
      </c>
      <c r="AS505">
        <v>103</v>
      </c>
      <c r="AT505">
        <v>103</v>
      </c>
      <c r="AU505">
        <v>103</v>
      </c>
      <c r="AV505">
        <v>103</v>
      </c>
      <c r="AW505">
        <v>103</v>
      </c>
      <c r="AX505">
        <v>103</v>
      </c>
    </row>
    <row r="506" spans="1:50" x14ac:dyDescent="0.25">
      <c r="A506">
        <v>1</v>
      </c>
      <c r="B506" t="s">
        <v>97</v>
      </c>
      <c r="C506">
        <v>11</v>
      </c>
      <c r="D506" t="s">
        <v>97</v>
      </c>
      <c r="E506">
        <v>1</v>
      </c>
      <c r="F506" t="s">
        <v>98</v>
      </c>
      <c r="G506">
        <v>52</v>
      </c>
      <c r="H506">
        <v>52</v>
      </c>
      <c r="I506">
        <v>52</v>
      </c>
      <c r="J506">
        <v>54</v>
      </c>
      <c r="K506">
        <v>54</v>
      </c>
      <c r="L506">
        <v>54</v>
      </c>
      <c r="M506">
        <v>52</v>
      </c>
      <c r="N506">
        <v>52</v>
      </c>
      <c r="O506">
        <v>52</v>
      </c>
      <c r="P506">
        <v>52</v>
      </c>
      <c r="Q506">
        <v>52</v>
      </c>
      <c r="R506">
        <v>52</v>
      </c>
      <c r="S506">
        <v>52</v>
      </c>
      <c r="T506">
        <v>52</v>
      </c>
      <c r="U506">
        <v>51</v>
      </c>
      <c r="V506">
        <v>49</v>
      </c>
      <c r="W506">
        <v>54</v>
      </c>
      <c r="X506">
        <v>54</v>
      </c>
      <c r="Y506">
        <v>52</v>
      </c>
      <c r="Z506">
        <v>54</v>
      </c>
      <c r="AA506">
        <v>54</v>
      </c>
      <c r="AB506">
        <v>56</v>
      </c>
      <c r="AC506">
        <v>56</v>
      </c>
      <c r="AD506">
        <v>56</v>
      </c>
      <c r="AE506">
        <v>56</v>
      </c>
      <c r="AF506">
        <v>55</v>
      </c>
      <c r="AG506">
        <v>55</v>
      </c>
      <c r="AH506">
        <v>56</v>
      </c>
      <c r="AI506">
        <v>54</v>
      </c>
      <c r="AJ506">
        <v>52</v>
      </c>
      <c r="AK506">
        <v>52</v>
      </c>
      <c r="AL506">
        <v>52</v>
      </c>
      <c r="AM506">
        <v>52</v>
      </c>
      <c r="AN506">
        <v>48</v>
      </c>
      <c r="AO506">
        <v>52</v>
      </c>
      <c r="AP506">
        <v>52</v>
      </c>
      <c r="AQ506">
        <v>52</v>
      </c>
      <c r="AR506">
        <v>52</v>
      </c>
      <c r="AS506">
        <v>52</v>
      </c>
      <c r="AT506">
        <v>52</v>
      </c>
      <c r="AU506">
        <v>50</v>
      </c>
      <c r="AV506">
        <v>50</v>
      </c>
      <c r="AW506">
        <v>48</v>
      </c>
      <c r="AX506">
        <v>48</v>
      </c>
    </row>
    <row r="507" spans="1:50" x14ac:dyDescent="0.25">
      <c r="A507">
        <v>1</v>
      </c>
      <c r="B507" t="s">
        <v>97</v>
      </c>
      <c r="C507">
        <v>11</v>
      </c>
      <c r="D507" t="s">
        <v>97</v>
      </c>
      <c r="E507">
        <v>1</v>
      </c>
      <c r="F507" t="s">
        <v>98</v>
      </c>
      <c r="G507">
        <v>75</v>
      </c>
      <c r="H507">
        <v>73</v>
      </c>
      <c r="I507">
        <v>73</v>
      </c>
      <c r="J507">
        <v>75</v>
      </c>
      <c r="K507">
        <v>74</v>
      </c>
      <c r="L507">
        <v>73</v>
      </c>
      <c r="M507">
        <v>74</v>
      </c>
      <c r="N507">
        <v>73</v>
      </c>
      <c r="O507">
        <v>76</v>
      </c>
      <c r="P507">
        <v>73</v>
      </c>
      <c r="Q507">
        <v>75</v>
      </c>
      <c r="R507">
        <v>73</v>
      </c>
      <c r="S507">
        <v>73</v>
      </c>
      <c r="T507">
        <v>73</v>
      </c>
      <c r="U507">
        <v>84</v>
      </c>
      <c r="V507">
        <v>85</v>
      </c>
      <c r="W507">
        <v>86</v>
      </c>
      <c r="X507">
        <v>93</v>
      </c>
      <c r="Y507">
        <v>93</v>
      </c>
      <c r="Z507">
        <v>94</v>
      </c>
      <c r="AA507">
        <v>99</v>
      </c>
      <c r="AB507">
        <v>98</v>
      </c>
      <c r="AC507">
        <v>82</v>
      </c>
      <c r="AD507">
        <v>82</v>
      </c>
      <c r="AE507">
        <v>82</v>
      </c>
      <c r="AF507">
        <v>82</v>
      </c>
      <c r="AG507">
        <v>82</v>
      </c>
      <c r="AH507">
        <v>83</v>
      </c>
      <c r="AI507">
        <v>82</v>
      </c>
      <c r="AJ507">
        <v>268</v>
      </c>
      <c r="AK507">
        <v>273</v>
      </c>
      <c r="AL507">
        <v>273</v>
      </c>
      <c r="AM507">
        <v>273</v>
      </c>
      <c r="AN507">
        <v>271</v>
      </c>
      <c r="AO507">
        <v>271</v>
      </c>
      <c r="AP507">
        <v>273</v>
      </c>
      <c r="AQ507">
        <v>273</v>
      </c>
      <c r="AR507">
        <v>264</v>
      </c>
      <c r="AS507">
        <v>263</v>
      </c>
      <c r="AT507">
        <v>263</v>
      </c>
      <c r="AU507">
        <v>264</v>
      </c>
      <c r="AV507">
        <v>264</v>
      </c>
      <c r="AW507">
        <v>264</v>
      </c>
      <c r="AX507">
        <v>263</v>
      </c>
    </row>
    <row r="508" spans="1:50" x14ac:dyDescent="0.25">
      <c r="A508">
        <v>1</v>
      </c>
      <c r="B508" t="s">
        <v>97</v>
      </c>
      <c r="C508">
        <v>11</v>
      </c>
      <c r="D508" t="s">
        <v>97</v>
      </c>
      <c r="E508">
        <v>1</v>
      </c>
      <c r="F508" t="s">
        <v>98</v>
      </c>
      <c r="G508">
        <v>58</v>
      </c>
      <c r="H508">
        <v>60</v>
      </c>
      <c r="I508">
        <v>60</v>
      </c>
      <c r="J508">
        <v>56</v>
      </c>
      <c r="K508">
        <v>57</v>
      </c>
      <c r="L508">
        <v>59</v>
      </c>
      <c r="M508">
        <v>58</v>
      </c>
      <c r="N508">
        <v>57</v>
      </c>
      <c r="O508">
        <v>0</v>
      </c>
      <c r="P508">
        <v>64</v>
      </c>
      <c r="Q508">
        <v>64</v>
      </c>
      <c r="R508">
        <v>60</v>
      </c>
      <c r="S508">
        <v>60</v>
      </c>
      <c r="T508">
        <v>60</v>
      </c>
      <c r="U508">
        <v>64</v>
      </c>
      <c r="V508">
        <v>59</v>
      </c>
      <c r="W508">
        <v>57</v>
      </c>
      <c r="X508">
        <v>59</v>
      </c>
      <c r="Y508">
        <v>59</v>
      </c>
      <c r="Z508">
        <v>59</v>
      </c>
      <c r="AA508">
        <v>61</v>
      </c>
      <c r="AB508">
        <v>61</v>
      </c>
      <c r="AC508">
        <v>59</v>
      </c>
      <c r="AD508">
        <v>59</v>
      </c>
      <c r="AE508">
        <v>58</v>
      </c>
      <c r="AF508">
        <v>59</v>
      </c>
      <c r="AG508">
        <v>59</v>
      </c>
      <c r="AH508">
        <v>60</v>
      </c>
      <c r="AI508">
        <v>59</v>
      </c>
      <c r="AJ508">
        <v>59</v>
      </c>
      <c r="AK508">
        <v>58</v>
      </c>
      <c r="AL508">
        <v>59</v>
      </c>
      <c r="AM508">
        <v>57</v>
      </c>
      <c r="AN508">
        <v>59</v>
      </c>
      <c r="AO508">
        <v>59</v>
      </c>
      <c r="AP508">
        <v>56</v>
      </c>
      <c r="AQ508">
        <v>57</v>
      </c>
      <c r="AR508">
        <v>56</v>
      </c>
      <c r="AS508">
        <v>57</v>
      </c>
      <c r="AT508">
        <v>57</v>
      </c>
      <c r="AU508">
        <v>57</v>
      </c>
      <c r="AV508">
        <v>57</v>
      </c>
      <c r="AW508">
        <v>57</v>
      </c>
      <c r="AX508">
        <v>57</v>
      </c>
    </row>
    <row r="509" spans="1:50" x14ac:dyDescent="0.25">
      <c r="A509">
        <v>1</v>
      </c>
      <c r="B509" t="s">
        <v>97</v>
      </c>
      <c r="C509">
        <v>11</v>
      </c>
      <c r="D509" t="s">
        <v>97</v>
      </c>
      <c r="E509">
        <v>1</v>
      </c>
      <c r="F509" t="s">
        <v>98</v>
      </c>
      <c r="G509">
        <v>34</v>
      </c>
      <c r="H509">
        <v>35</v>
      </c>
      <c r="I509">
        <v>34</v>
      </c>
      <c r="J509">
        <v>34</v>
      </c>
      <c r="K509">
        <v>37</v>
      </c>
      <c r="L509">
        <v>34</v>
      </c>
      <c r="M509">
        <v>36</v>
      </c>
      <c r="N509">
        <v>34</v>
      </c>
      <c r="O509">
        <v>35</v>
      </c>
      <c r="P509">
        <v>36</v>
      </c>
      <c r="Q509">
        <v>33</v>
      </c>
      <c r="R509">
        <v>34</v>
      </c>
      <c r="S509">
        <v>35</v>
      </c>
      <c r="T509">
        <v>35</v>
      </c>
      <c r="U509">
        <v>36</v>
      </c>
      <c r="V509">
        <v>35</v>
      </c>
      <c r="W509">
        <v>35</v>
      </c>
      <c r="X509">
        <v>34</v>
      </c>
      <c r="Y509">
        <v>35</v>
      </c>
      <c r="Z509">
        <v>35</v>
      </c>
      <c r="AA509">
        <v>35</v>
      </c>
      <c r="AB509">
        <v>35</v>
      </c>
      <c r="AC509">
        <v>35</v>
      </c>
      <c r="AD509">
        <v>34</v>
      </c>
      <c r="AE509">
        <v>35</v>
      </c>
      <c r="AF509">
        <v>35</v>
      </c>
      <c r="AG509">
        <v>37</v>
      </c>
      <c r="AH509">
        <v>34</v>
      </c>
      <c r="AI509">
        <v>35</v>
      </c>
      <c r="AJ509">
        <v>35</v>
      </c>
      <c r="AK509">
        <v>35</v>
      </c>
      <c r="AL509">
        <v>35</v>
      </c>
      <c r="AM509">
        <v>35</v>
      </c>
      <c r="AN509">
        <v>36</v>
      </c>
      <c r="AO509">
        <v>36</v>
      </c>
      <c r="AP509">
        <v>34</v>
      </c>
      <c r="AQ509">
        <v>36</v>
      </c>
      <c r="AR509">
        <v>36</v>
      </c>
      <c r="AS509">
        <v>37</v>
      </c>
      <c r="AT509">
        <v>36</v>
      </c>
      <c r="AU509">
        <v>35</v>
      </c>
      <c r="AV509">
        <v>36</v>
      </c>
      <c r="AW509">
        <v>35</v>
      </c>
      <c r="AX509">
        <v>36</v>
      </c>
    </row>
    <row r="510" spans="1:50" x14ac:dyDescent="0.25">
      <c r="A510">
        <v>3</v>
      </c>
      <c r="B510" t="s">
        <v>554</v>
      </c>
      <c r="C510">
        <v>70</v>
      </c>
      <c r="D510" t="s">
        <v>267</v>
      </c>
      <c r="E510">
        <v>3</v>
      </c>
      <c r="F510" t="s">
        <v>240</v>
      </c>
      <c r="G510">
        <v>167</v>
      </c>
      <c r="H510">
        <v>167</v>
      </c>
      <c r="I510">
        <v>167</v>
      </c>
      <c r="J510">
        <v>165</v>
      </c>
      <c r="K510">
        <v>165</v>
      </c>
      <c r="L510">
        <v>165</v>
      </c>
      <c r="M510">
        <v>166</v>
      </c>
      <c r="N510">
        <v>166</v>
      </c>
      <c r="O510">
        <v>166</v>
      </c>
      <c r="P510">
        <v>166</v>
      </c>
      <c r="Q510">
        <v>166</v>
      </c>
      <c r="R510">
        <v>166</v>
      </c>
      <c r="S510">
        <v>166</v>
      </c>
      <c r="T510">
        <v>166</v>
      </c>
      <c r="U510">
        <v>166</v>
      </c>
      <c r="V510">
        <v>166</v>
      </c>
      <c r="W510">
        <v>166</v>
      </c>
      <c r="X510">
        <v>166</v>
      </c>
      <c r="Y510">
        <v>166</v>
      </c>
      <c r="Z510">
        <v>165</v>
      </c>
      <c r="AA510">
        <v>165</v>
      </c>
      <c r="AB510">
        <v>165</v>
      </c>
      <c r="AC510">
        <v>167</v>
      </c>
      <c r="AD510">
        <v>167</v>
      </c>
      <c r="AE510">
        <v>167</v>
      </c>
      <c r="AF510">
        <v>167</v>
      </c>
      <c r="AG510">
        <v>167</v>
      </c>
      <c r="AH510">
        <v>165</v>
      </c>
      <c r="AI510">
        <v>165</v>
      </c>
      <c r="AJ510">
        <v>165</v>
      </c>
      <c r="AK510">
        <v>166</v>
      </c>
      <c r="AL510">
        <v>165</v>
      </c>
      <c r="AM510">
        <v>157</v>
      </c>
      <c r="AN510">
        <v>166</v>
      </c>
      <c r="AO510">
        <v>166</v>
      </c>
      <c r="AP510">
        <v>166</v>
      </c>
      <c r="AQ510">
        <v>166</v>
      </c>
      <c r="AR510">
        <v>165</v>
      </c>
      <c r="AS510">
        <v>166</v>
      </c>
      <c r="AT510">
        <v>166</v>
      </c>
      <c r="AU510">
        <v>167</v>
      </c>
      <c r="AV510">
        <v>169</v>
      </c>
      <c r="AW510">
        <v>172</v>
      </c>
      <c r="AX510">
        <v>175</v>
      </c>
    </row>
    <row r="511" spans="1:50" x14ac:dyDescent="0.25">
      <c r="A511">
        <v>1</v>
      </c>
      <c r="B511" t="s">
        <v>97</v>
      </c>
      <c r="C511">
        <v>11</v>
      </c>
      <c r="D511" t="s">
        <v>97</v>
      </c>
      <c r="E511">
        <v>1</v>
      </c>
      <c r="F511" t="s">
        <v>98</v>
      </c>
      <c r="G511">
        <v>97</v>
      </c>
      <c r="H511">
        <v>97</v>
      </c>
      <c r="I511">
        <v>91</v>
      </c>
      <c r="J511">
        <v>91</v>
      </c>
      <c r="K511">
        <v>89</v>
      </c>
      <c r="L511">
        <v>99</v>
      </c>
      <c r="M511">
        <v>98</v>
      </c>
      <c r="N511">
        <v>99</v>
      </c>
      <c r="O511">
        <v>97</v>
      </c>
      <c r="P511">
        <v>108</v>
      </c>
      <c r="Q511">
        <v>105</v>
      </c>
      <c r="R511">
        <v>107</v>
      </c>
      <c r="S511">
        <v>108</v>
      </c>
      <c r="T511">
        <v>106</v>
      </c>
      <c r="U511">
        <v>105</v>
      </c>
      <c r="V511">
        <v>92</v>
      </c>
      <c r="W511">
        <v>123</v>
      </c>
      <c r="X511">
        <v>121</v>
      </c>
      <c r="Y511">
        <v>130</v>
      </c>
      <c r="Z511">
        <v>123</v>
      </c>
      <c r="AA511">
        <v>123</v>
      </c>
      <c r="AB511">
        <v>123</v>
      </c>
      <c r="AC511">
        <v>121</v>
      </c>
      <c r="AD511">
        <v>123</v>
      </c>
      <c r="AE511">
        <v>123</v>
      </c>
      <c r="AF511">
        <v>123</v>
      </c>
      <c r="AG511">
        <v>123</v>
      </c>
      <c r="AH511">
        <v>123</v>
      </c>
      <c r="AI511">
        <v>123</v>
      </c>
      <c r="AJ511">
        <v>126</v>
      </c>
      <c r="AK511">
        <v>126</v>
      </c>
      <c r="AL511">
        <v>125</v>
      </c>
      <c r="AM511">
        <v>124</v>
      </c>
      <c r="AN511">
        <v>125</v>
      </c>
      <c r="AO511">
        <v>122</v>
      </c>
      <c r="AP511">
        <v>122</v>
      </c>
      <c r="AQ511">
        <v>123</v>
      </c>
      <c r="AR511">
        <v>118</v>
      </c>
      <c r="AS511">
        <v>118</v>
      </c>
      <c r="AT511">
        <v>120</v>
      </c>
      <c r="AU511">
        <v>108</v>
      </c>
      <c r="AV511">
        <v>95</v>
      </c>
      <c r="AW511">
        <v>108</v>
      </c>
      <c r="AX511">
        <v>108</v>
      </c>
    </row>
    <row r="512" spans="1:50" x14ac:dyDescent="0.25">
      <c r="A512">
        <v>2</v>
      </c>
      <c r="B512" t="s">
        <v>349</v>
      </c>
      <c r="C512">
        <v>40</v>
      </c>
      <c r="D512" t="s">
        <v>254</v>
      </c>
      <c r="E512">
        <v>2</v>
      </c>
      <c r="F512" t="s">
        <v>255</v>
      </c>
      <c r="G512">
        <v>25</v>
      </c>
      <c r="H512">
        <v>25</v>
      </c>
      <c r="I512">
        <v>25</v>
      </c>
      <c r="J512">
        <v>25</v>
      </c>
      <c r="K512">
        <v>25</v>
      </c>
      <c r="L512">
        <v>25</v>
      </c>
      <c r="M512">
        <v>25</v>
      </c>
      <c r="N512">
        <v>25</v>
      </c>
      <c r="O512">
        <v>25</v>
      </c>
      <c r="P512">
        <v>25</v>
      </c>
      <c r="Q512">
        <v>25</v>
      </c>
      <c r="R512">
        <v>25</v>
      </c>
      <c r="S512">
        <v>25</v>
      </c>
      <c r="T512">
        <v>25</v>
      </c>
      <c r="U512">
        <v>25</v>
      </c>
      <c r="V512">
        <v>25</v>
      </c>
      <c r="W512">
        <v>25</v>
      </c>
      <c r="X512">
        <v>25</v>
      </c>
      <c r="Y512">
        <v>25</v>
      </c>
      <c r="Z512">
        <v>33</v>
      </c>
      <c r="AA512">
        <v>33</v>
      </c>
      <c r="AB512">
        <v>33</v>
      </c>
      <c r="AC512">
        <v>33</v>
      </c>
      <c r="AD512">
        <v>33</v>
      </c>
      <c r="AE512">
        <v>33</v>
      </c>
      <c r="AF512">
        <v>33</v>
      </c>
      <c r="AG512">
        <v>33</v>
      </c>
      <c r="AH512">
        <v>33</v>
      </c>
      <c r="AI512">
        <v>33</v>
      </c>
      <c r="AJ512">
        <v>33</v>
      </c>
      <c r="AK512">
        <v>33</v>
      </c>
      <c r="AL512">
        <v>33</v>
      </c>
      <c r="AM512">
        <v>33</v>
      </c>
      <c r="AN512">
        <v>31</v>
      </c>
      <c r="AO512">
        <v>31</v>
      </c>
      <c r="AP512">
        <v>31</v>
      </c>
      <c r="AQ512">
        <v>27</v>
      </c>
      <c r="AR512">
        <v>21</v>
      </c>
      <c r="AS512">
        <v>21</v>
      </c>
      <c r="AT512">
        <v>21</v>
      </c>
      <c r="AU512">
        <v>21</v>
      </c>
      <c r="AV512">
        <v>21</v>
      </c>
      <c r="AW512">
        <v>21</v>
      </c>
      <c r="AX512">
        <v>21</v>
      </c>
    </row>
    <row r="513" spans="1:50" x14ac:dyDescent="0.25">
      <c r="A513">
        <v>1</v>
      </c>
      <c r="B513" t="s">
        <v>97</v>
      </c>
      <c r="C513">
        <v>11</v>
      </c>
      <c r="D513" t="s">
        <v>97</v>
      </c>
      <c r="E513">
        <v>1</v>
      </c>
      <c r="F513" t="s">
        <v>98</v>
      </c>
      <c r="G513">
        <v>94</v>
      </c>
      <c r="H513">
        <v>93</v>
      </c>
      <c r="I513">
        <v>93</v>
      </c>
      <c r="J513">
        <v>93</v>
      </c>
      <c r="K513">
        <v>94</v>
      </c>
      <c r="L513">
        <v>96</v>
      </c>
      <c r="M513">
        <v>99</v>
      </c>
      <c r="N513">
        <v>98</v>
      </c>
      <c r="O513">
        <v>97</v>
      </c>
      <c r="P513">
        <v>96</v>
      </c>
      <c r="Q513">
        <v>94</v>
      </c>
      <c r="R513">
        <v>94</v>
      </c>
      <c r="S513">
        <v>92</v>
      </c>
      <c r="T513">
        <v>93</v>
      </c>
      <c r="U513">
        <v>96</v>
      </c>
      <c r="V513">
        <v>98</v>
      </c>
      <c r="W513">
        <v>97</v>
      </c>
      <c r="X513">
        <v>97</v>
      </c>
      <c r="Y513">
        <v>97</v>
      </c>
      <c r="Z513">
        <v>96</v>
      </c>
      <c r="AA513">
        <v>96</v>
      </c>
      <c r="AB513">
        <v>95</v>
      </c>
      <c r="AC513">
        <v>96</v>
      </c>
      <c r="AD513">
        <v>93</v>
      </c>
      <c r="AE513">
        <v>94</v>
      </c>
      <c r="AF513">
        <v>95</v>
      </c>
      <c r="AG513">
        <v>96</v>
      </c>
      <c r="AH513">
        <v>98</v>
      </c>
      <c r="AI513">
        <v>97</v>
      </c>
      <c r="AJ513">
        <v>95</v>
      </c>
      <c r="AK513">
        <v>98</v>
      </c>
      <c r="AL513">
        <v>93</v>
      </c>
      <c r="AM513">
        <v>95</v>
      </c>
      <c r="AN513">
        <v>93</v>
      </c>
      <c r="AO513">
        <v>95</v>
      </c>
      <c r="AP513">
        <v>95</v>
      </c>
      <c r="AQ513">
        <v>98</v>
      </c>
      <c r="AR513">
        <v>95</v>
      </c>
      <c r="AS513">
        <v>98</v>
      </c>
      <c r="AT513">
        <v>97</v>
      </c>
      <c r="AU513">
        <v>97</v>
      </c>
      <c r="AV513">
        <v>96</v>
      </c>
      <c r="AW513">
        <v>100</v>
      </c>
      <c r="AX513">
        <v>99</v>
      </c>
    </row>
    <row r="514" spans="1:50" x14ac:dyDescent="0.25">
      <c r="A514">
        <v>5</v>
      </c>
      <c r="B514" t="s">
        <v>386</v>
      </c>
      <c r="C514">
        <v>50</v>
      </c>
      <c r="D514" t="s">
        <v>387</v>
      </c>
      <c r="E514">
        <v>3</v>
      </c>
      <c r="F514" t="s">
        <v>240</v>
      </c>
      <c r="G514">
        <v>8</v>
      </c>
      <c r="H514">
        <v>8</v>
      </c>
      <c r="I514">
        <v>8</v>
      </c>
      <c r="J514">
        <v>8</v>
      </c>
      <c r="K514">
        <v>8</v>
      </c>
      <c r="L514">
        <v>8</v>
      </c>
      <c r="M514">
        <v>8</v>
      </c>
      <c r="N514">
        <v>8</v>
      </c>
      <c r="O514">
        <v>8</v>
      </c>
      <c r="P514">
        <v>8</v>
      </c>
      <c r="Q514">
        <v>8</v>
      </c>
      <c r="R514">
        <v>8</v>
      </c>
      <c r="S514">
        <v>8</v>
      </c>
      <c r="T514">
        <v>8</v>
      </c>
      <c r="U514">
        <v>8</v>
      </c>
      <c r="V514">
        <v>8</v>
      </c>
      <c r="W514">
        <v>8</v>
      </c>
      <c r="X514">
        <v>8</v>
      </c>
      <c r="Y514">
        <v>8</v>
      </c>
      <c r="Z514">
        <v>8</v>
      </c>
      <c r="AA514">
        <v>8</v>
      </c>
      <c r="AB514">
        <v>8</v>
      </c>
      <c r="AC514">
        <v>8</v>
      </c>
      <c r="AD514">
        <v>8</v>
      </c>
      <c r="AE514">
        <v>8</v>
      </c>
      <c r="AF514">
        <v>8</v>
      </c>
      <c r="AG514">
        <v>8</v>
      </c>
      <c r="AH514">
        <v>8</v>
      </c>
      <c r="AI514">
        <v>8</v>
      </c>
      <c r="AJ514">
        <v>8</v>
      </c>
      <c r="AK514">
        <v>8</v>
      </c>
      <c r="AL514">
        <v>8</v>
      </c>
      <c r="AM514">
        <v>8</v>
      </c>
      <c r="AN514">
        <v>8</v>
      </c>
      <c r="AO514">
        <v>8</v>
      </c>
      <c r="AP514">
        <v>8</v>
      </c>
      <c r="AQ514">
        <v>8</v>
      </c>
      <c r="AR514">
        <v>8</v>
      </c>
      <c r="AS514">
        <v>8</v>
      </c>
      <c r="AT514">
        <v>8</v>
      </c>
      <c r="AU514">
        <v>8</v>
      </c>
      <c r="AV514">
        <v>8</v>
      </c>
      <c r="AW514">
        <v>8</v>
      </c>
      <c r="AX514">
        <v>8</v>
      </c>
    </row>
    <row r="515" spans="1:50" x14ac:dyDescent="0.25">
      <c r="A515">
        <v>20</v>
      </c>
      <c r="B515" t="s">
        <v>1111</v>
      </c>
      <c r="C515">
        <v>30</v>
      </c>
      <c r="D515" t="s">
        <v>273</v>
      </c>
      <c r="E515">
        <v>2</v>
      </c>
      <c r="F515" t="s">
        <v>255</v>
      </c>
      <c r="G515">
        <v>28</v>
      </c>
      <c r="H515">
        <v>28</v>
      </c>
      <c r="I515">
        <v>28</v>
      </c>
      <c r="J515">
        <v>28</v>
      </c>
      <c r="K515">
        <v>28</v>
      </c>
      <c r="L515">
        <v>28</v>
      </c>
      <c r="M515">
        <v>28</v>
      </c>
      <c r="N515">
        <v>28</v>
      </c>
      <c r="O515">
        <v>28</v>
      </c>
      <c r="P515">
        <v>28</v>
      </c>
      <c r="Q515">
        <v>28</v>
      </c>
      <c r="R515">
        <v>28</v>
      </c>
      <c r="S515">
        <v>28</v>
      </c>
      <c r="T515">
        <v>28</v>
      </c>
      <c r="U515">
        <v>28</v>
      </c>
      <c r="V515">
        <v>28</v>
      </c>
      <c r="W515">
        <v>28</v>
      </c>
      <c r="X515">
        <v>28</v>
      </c>
      <c r="Y515">
        <v>28</v>
      </c>
      <c r="Z515">
        <v>28</v>
      </c>
      <c r="AA515">
        <v>28</v>
      </c>
      <c r="AB515">
        <v>28</v>
      </c>
      <c r="AC515">
        <v>28</v>
      </c>
      <c r="AD515">
        <v>28</v>
      </c>
      <c r="AE515">
        <v>28</v>
      </c>
      <c r="AF515">
        <v>29</v>
      </c>
      <c r="AG515">
        <v>29</v>
      </c>
      <c r="AH515">
        <v>29</v>
      </c>
      <c r="AI515">
        <v>29</v>
      </c>
      <c r="AJ515">
        <v>29</v>
      </c>
      <c r="AK515">
        <v>29</v>
      </c>
      <c r="AL515">
        <v>29</v>
      </c>
      <c r="AM515">
        <v>29</v>
      </c>
      <c r="AN515">
        <v>29</v>
      </c>
      <c r="AO515">
        <v>29</v>
      </c>
      <c r="AP515">
        <v>29</v>
      </c>
      <c r="AQ515">
        <v>29</v>
      </c>
      <c r="AR515">
        <v>29</v>
      </c>
      <c r="AS515">
        <v>28</v>
      </c>
      <c r="AT515">
        <v>29</v>
      </c>
      <c r="AU515">
        <v>29</v>
      </c>
      <c r="AV515">
        <v>29</v>
      </c>
      <c r="AW515">
        <v>29</v>
      </c>
      <c r="AX515">
        <v>29</v>
      </c>
    </row>
    <row r="516" spans="1:50" x14ac:dyDescent="0.25">
      <c r="A516">
        <v>1</v>
      </c>
      <c r="B516" t="s">
        <v>97</v>
      </c>
      <c r="C516">
        <v>11</v>
      </c>
      <c r="D516" t="s">
        <v>97</v>
      </c>
      <c r="E516">
        <v>1</v>
      </c>
      <c r="F516" t="s">
        <v>98</v>
      </c>
      <c r="G516">
        <v>84</v>
      </c>
      <c r="H516">
        <v>84</v>
      </c>
      <c r="I516">
        <v>85</v>
      </c>
      <c r="J516">
        <v>86</v>
      </c>
      <c r="K516">
        <v>85</v>
      </c>
      <c r="L516">
        <v>82</v>
      </c>
      <c r="M516">
        <v>82</v>
      </c>
      <c r="N516">
        <v>81</v>
      </c>
      <c r="O516">
        <v>82</v>
      </c>
      <c r="P516">
        <v>82</v>
      </c>
      <c r="Q516">
        <v>81</v>
      </c>
      <c r="R516">
        <v>82</v>
      </c>
      <c r="S516">
        <v>82</v>
      </c>
      <c r="T516">
        <v>82</v>
      </c>
      <c r="U516">
        <v>82</v>
      </c>
      <c r="V516">
        <v>81</v>
      </c>
      <c r="W516">
        <v>81</v>
      </c>
      <c r="X516">
        <v>82</v>
      </c>
      <c r="Y516">
        <v>82</v>
      </c>
      <c r="Z516">
        <v>81</v>
      </c>
      <c r="AA516">
        <v>79</v>
      </c>
      <c r="AB516">
        <v>79</v>
      </c>
      <c r="AC516">
        <v>79</v>
      </c>
      <c r="AD516">
        <v>80</v>
      </c>
      <c r="AE516">
        <v>82</v>
      </c>
      <c r="AF516">
        <v>80</v>
      </c>
      <c r="AG516">
        <v>80</v>
      </c>
      <c r="AH516">
        <v>79</v>
      </c>
      <c r="AI516">
        <v>80</v>
      </c>
      <c r="AJ516">
        <v>79</v>
      </c>
      <c r="AK516">
        <v>72</v>
      </c>
      <c r="AL516">
        <v>73</v>
      </c>
      <c r="AM516">
        <v>74</v>
      </c>
      <c r="AN516">
        <v>74</v>
      </c>
      <c r="AO516">
        <v>68</v>
      </c>
      <c r="AP516">
        <v>73</v>
      </c>
      <c r="AQ516">
        <v>73</v>
      </c>
      <c r="AR516">
        <v>73</v>
      </c>
      <c r="AS516">
        <v>73</v>
      </c>
      <c r="AT516">
        <v>73</v>
      </c>
      <c r="AU516">
        <v>74</v>
      </c>
      <c r="AV516">
        <v>74</v>
      </c>
      <c r="AW516">
        <v>73</v>
      </c>
      <c r="AX516">
        <v>74</v>
      </c>
    </row>
    <row r="517" spans="1:50" x14ac:dyDescent="0.25">
      <c r="A517">
        <v>6</v>
      </c>
      <c r="B517" t="s">
        <v>266</v>
      </c>
      <c r="C517">
        <v>70</v>
      </c>
      <c r="D517" t="s">
        <v>267</v>
      </c>
      <c r="E517">
        <v>3</v>
      </c>
      <c r="F517" t="s">
        <v>240</v>
      </c>
      <c r="G517">
        <v>54</v>
      </c>
      <c r="H517">
        <v>54</v>
      </c>
      <c r="I517">
        <v>54</v>
      </c>
      <c r="J517">
        <v>58</v>
      </c>
      <c r="K517">
        <v>58</v>
      </c>
      <c r="L517">
        <v>61</v>
      </c>
      <c r="M517">
        <v>62</v>
      </c>
      <c r="N517">
        <v>62</v>
      </c>
      <c r="O517">
        <v>62</v>
      </c>
      <c r="P517">
        <v>62</v>
      </c>
      <c r="Q517">
        <v>62</v>
      </c>
      <c r="R517">
        <v>60</v>
      </c>
      <c r="S517">
        <v>54</v>
      </c>
      <c r="T517">
        <v>52</v>
      </c>
      <c r="U517">
        <v>54</v>
      </c>
      <c r="V517">
        <v>55</v>
      </c>
      <c r="W517">
        <v>57</v>
      </c>
      <c r="X517">
        <v>54</v>
      </c>
      <c r="Y517">
        <v>54</v>
      </c>
      <c r="Z517">
        <v>54</v>
      </c>
      <c r="AA517">
        <v>54</v>
      </c>
      <c r="AB517">
        <v>54</v>
      </c>
      <c r="AC517">
        <v>54</v>
      </c>
      <c r="AD517">
        <v>54</v>
      </c>
      <c r="AE517">
        <v>53</v>
      </c>
      <c r="AF517">
        <v>53</v>
      </c>
      <c r="AG517">
        <v>60</v>
      </c>
      <c r="AH517">
        <v>65</v>
      </c>
      <c r="AI517">
        <v>67</v>
      </c>
      <c r="AJ517">
        <v>74</v>
      </c>
      <c r="AK517">
        <v>74</v>
      </c>
      <c r="AL517">
        <v>64</v>
      </c>
      <c r="AM517">
        <v>60</v>
      </c>
      <c r="AN517">
        <v>60</v>
      </c>
      <c r="AO517">
        <v>62</v>
      </c>
      <c r="AP517">
        <v>62</v>
      </c>
      <c r="AQ517">
        <v>63</v>
      </c>
      <c r="AR517">
        <v>63</v>
      </c>
      <c r="AS517">
        <v>58</v>
      </c>
      <c r="AT517">
        <v>58</v>
      </c>
      <c r="AU517">
        <v>61</v>
      </c>
      <c r="AV517">
        <v>62</v>
      </c>
      <c r="AW517">
        <v>64</v>
      </c>
      <c r="AX517">
        <v>68</v>
      </c>
    </row>
    <row r="518" spans="1:50" x14ac:dyDescent="0.25">
      <c r="A518">
        <v>7</v>
      </c>
      <c r="B518" t="s">
        <v>575</v>
      </c>
      <c r="C518">
        <v>20</v>
      </c>
      <c r="D518" t="s">
        <v>576</v>
      </c>
      <c r="E518">
        <v>2</v>
      </c>
      <c r="F518" t="s">
        <v>255</v>
      </c>
      <c r="G518">
        <v>200</v>
      </c>
      <c r="H518">
        <v>213</v>
      </c>
      <c r="I518">
        <v>201</v>
      </c>
      <c r="J518">
        <v>201</v>
      </c>
      <c r="K518">
        <v>200</v>
      </c>
      <c r="L518">
        <v>201</v>
      </c>
      <c r="M518">
        <v>201</v>
      </c>
      <c r="N518">
        <v>201</v>
      </c>
      <c r="O518">
        <v>210</v>
      </c>
      <c r="P518">
        <v>200</v>
      </c>
      <c r="Q518">
        <v>210</v>
      </c>
      <c r="R518">
        <v>200</v>
      </c>
      <c r="S518">
        <v>213</v>
      </c>
      <c r="T518">
        <v>200</v>
      </c>
      <c r="U518">
        <v>203</v>
      </c>
      <c r="V518">
        <v>201</v>
      </c>
      <c r="W518">
        <v>201</v>
      </c>
      <c r="X518">
        <v>211</v>
      </c>
      <c r="Y518">
        <v>212</v>
      </c>
      <c r="Z518">
        <v>202</v>
      </c>
      <c r="AA518">
        <v>200</v>
      </c>
      <c r="AB518">
        <v>213</v>
      </c>
      <c r="AC518">
        <v>209</v>
      </c>
      <c r="AD518">
        <v>211</v>
      </c>
      <c r="AE518">
        <v>210</v>
      </c>
      <c r="AF518">
        <v>211</v>
      </c>
      <c r="AG518">
        <v>200</v>
      </c>
      <c r="AH518">
        <v>202</v>
      </c>
      <c r="AI518">
        <v>201</v>
      </c>
      <c r="AJ518">
        <v>202</v>
      </c>
      <c r="AK518">
        <v>200</v>
      </c>
      <c r="AL518">
        <v>159</v>
      </c>
      <c r="AM518">
        <v>200</v>
      </c>
      <c r="AN518">
        <v>212</v>
      </c>
      <c r="AO518">
        <v>213</v>
      </c>
      <c r="AP518">
        <v>200</v>
      </c>
      <c r="AQ518">
        <v>201</v>
      </c>
      <c r="AR518">
        <v>201</v>
      </c>
      <c r="AS518">
        <v>213</v>
      </c>
      <c r="AT518">
        <v>200</v>
      </c>
      <c r="AU518">
        <v>203</v>
      </c>
      <c r="AV518">
        <v>200</v>
      </c>
      <c r="AW518">
        <v>203</v>
      </c>
      <c r="AX518">
        <v>200</v>
      </c>
    </row>
    <row r="519" spans="1:50" x14ac:dyDescent="0.25">
      <c r="A519">
        <v>1</v>
      </c>
      <c r="B519" t="s">
        <v>97</v>
      </c>
      <c r="C519">
        <v>11</v>
      </c>
      <c r="D519" t="s">
        <v>97</v>
      </c>
      <c r="E519">
        <v>1</v>
      </c>
      <c r="F519" t="s">
        <v>98</v>
      </c>
      <c r="G519">
        <v>22</v>
      </c>
      <c r="H519">
        <v>27</v>
      </c>
      <c r="I519">
        <v>27</v>
      </c>
      <c r="J519">
        <v>27</v>
      </c>
      <c r="K519">
        <v>27</v>
      </c>
      <c r="L519">
        <v>22</v>
      </c>
      <c r="M519">
        <v>22</v>
      </c>
      <c r="N519">
        <v>22</v>
      </c>
      <c r="O519">
        <v>22</v>
      </c>
      <c r="P519">
        <v>16</v>
      </c>
      <c r="Q519">
        <v>16</v>
      </c>
      <c r="R519">
        <v>17</v>
      </c>
      <c r="S519">
        <v>14</v>
      </c>
      <c r="T519">
        <v>14</v>
      </c>
      <c r="U519">
        <v>14</v>
      </c>
      <c r="V519">
        <v>14</v>
      </c>
      <c r="W519">
        <v>14</v>
      </c>
      <c r="X519">
        <v>14</v>
      </c>
      <c r="Y519">
        <v>14</v>
      </c>
      <c r="Z519">
        <v>14</v>
      </c>
      <c r="AA519">
        <v>14</v>
      </c>
      <c r="AB519">
        <v>14</v>
      </c>
      <c r="AC519">
        <v>14</v>
      </c>
      <c r="AD519">
        <v>14</v>
      </c>
      <c r="AE519">
        <v>14</v>
      </c>
      <c r="AF519">
        <v>14</v>
      </c>
      <c r="AG519">
        <v>14</v>
      </c>
      <c r="AH519">
        <v>14</v>
      </c>
      <c r="AI519">
        <v>14</v>
      </c>
      <c r="AJ519">
        <v>14</v>
      </c>
      <c r="AK519">
        <v>14</v>
      </c>
      <c r="AL519">
        <v>14</v>
      </c>
      <c r="AM519">
        <v>14</v>
      </c>
      <c r="AN519">
        <v>14</v>
      </c>
      <c r="AO519">
        <v>14</v>
      </c>
      <c r="AP519">
        <v>14</v>
      </c>
      <c r="AQ519">
        <v>15</v>
      </c>
      <c r="AR519">
        <v>14</v>
      </c>
      <c r="AS519">
        <v>14</v>
      </c>
      <c r="AT519">
        <v>14</v>
      </c>
      <c r="AU519">
        <v>13</v>
      </c>
      <c r="AV519">
        <v>13</v>
      </c>
      <c r="AW519">
        <v>13</v>
      </c>
      <c r="AX519">
        <v>13</v>
      </c>
    </row>
    <row r="520" spans="1:50" x14ac:dyDescent="0.25">
      <c r="A520">
        <v>19</v>
      </c>
      <c r="B520" t="s">
        <v>737</v>
      </c>
      <c r="C520">
        <v>20</v>
      </c>
      <c r="D520" t="s">
        <v>576</v>
      </c>
      <c r="E520">
        <v>2</v>
      </c>
      <c r="F520" t="s">
        <v>255</v>
      </c>
      <c r="G520">
        <v>15</v>
      </c>
      <c r="H520">
        <v>15</v>
      </c>
      <c r="I520">
        <v>15</v>
      </c>
      <c r="J520">
        <v>15</v>
      </c>
      <c r="K520">
        <v>15</v>
      </c>
      <c r="L520">
        <v>15</v>
      </c>
      <c r="M520">
        <v>15</v>
      </c>
      <c r="N520">
        <v>15</v>
      </c>
      <c r="O520">
        <v>15</v>
      </c>
      <c r="P520">
        <v>15</v>
      </c>
      <c r="Q520">
        <v>15</v>
      </c>
      <c r="R520">
        <v>15</v>
      </c>
      <c r="S520">
        <v>15</v>
      </c>
      <c r="T520">
        <v>15</v>
      </c>
      <c r="U520">
        <v>15</v>
      </c>
      <c r="V520">
        <v>15</v>
      </c>
      <c r="W520">
        <v>15</v>
      </c>
      <c r="X520">
        <v>15</v>
      </c>
      <c r="Y520">
        <v>15</v>
      </c>
      <c r="Z520">
        <v>15</v>
      </c>
      <c r="AA520">
        <v>15</v>
      </c>
      <c r="AB520">
        <v>15</v>
      </c>
      <c r="AC520">
        <v>15</v>
      </c>
      <c r="AD520">
        <v>15</v>
      </c>
      <c r="AE520">
        <v>15</v>
      </c>
      <c r="AF520">
        <v>15</v>
      </c>
      <c r="AG520">
        <v>15</v>
      </c>
      <c r="AH520">
        <v>15</v>
      </c>
      <c r="AI520">
        <v>15</v>
      </c>
      <c r="AJ520">
        <v>15</v>
      </c>
      <c r="AK520">
        <v>15</v>
      </c>
      <c r="AL520">
        <v>15</v>
      </c>
      <c r="AM520">
        <v>15</v>
      </c>
      <c r="AN520">
        <v>15</v>
      </c>
      <c r="AO520">
        <v>15</v>
      </c>
      <c r="AP520">
        <v>15</v>
      </c>
      <c r="AQ520">
        <v>15</v>
      </c>
      <c r="AR520">
        <v>15</v>
      </c>
      <c r="AS520">
        <v>15</v>
      </c>
      <c r="AT520">
        <v>15</v>
      </c>
      <c r="AU520">
        <v>15</v>
      </c>
      <c r="AV520">
        <v>15</v>
      </c>
      <c r="AW520">
        <v>15</v>
      </c>
      <c r="AX520">
        <v>15</v>
      </c>
    </row>
    <row r="521" spans="1:50" x14ac:dyDescent="0.25">
      <c r="A521">
        <v>6</v>
      </c>
      <c r="B521" t="s">
        <v>266</v>
      </c>
      <c r="C521">
        <v>70</v>
      </c>
      <c r="D521" t="s">
        <v>267</v>
      </c>
      <c r="E521">
        <v>3</v>
      </c>
      <c r="F521" t="s">
        <v>240</v>
      </c>
      <c r="G521">
        <v>61</v>
      </c>
      <c r="H521">
        <v>62</v>
      </c>
      <c r="I521">
        <v>62</v>
      </c>
      <c r="J521">
        <v>62</v>
      </c>
      <c r="K521">
        <v>62</v>
      </c>
      <c r="L521">
        <v>62</v>
      </c>
      <c r="M521">
        <v>62</v>
      </c>
      <c r="N521">
        <v>62</v>
      </c>
      <c r="O521">
        <v>62</v>
      </c>
      <c r="P521">
        <v>62</v>
      </c>
      <c r="Q521">
        <v>62</v>
      </c>
      <c r="R521">
        <v>62</v>
      </c>
      <c r="S521">
        <v>62</v>
      </c>
      <c r="T521">
        <v>62</v>
      </c>
      <c r="U521">
        <v>62</v>
      </c>
      <c r="V521">
        <v>62</v>
      </c>
      <c r="W521">
        <v>62</v>
      </c>
      <c r="X521">
        <v>62</v>
      </c>
      <c r="Y521">
        <v>62</v>
      </c>
      <c r="Z521">
        <v>62</v>
      </c>
      <c r="AA521">
        <v>62</v>
      </c>
      <c r="AB521">
        <v>62</v>
      </c>
      <c r="AC521">
        <v>62</v>
      </c>
      <c r="AD521">
        <v>62</v>
      </c>
      <c r="AE521">
        <v>62</v>
      </c>
      <c r="AF521">
        <v>62</v>
      </c>
      <c r="AG521">
        <v>62</v>
      </c>
      <c r="AH521">
        <v>62</v>
      </c>
      <c r="AI521">
        <v>62</v>
      </c>
      <c r="AJ521">
        <v>62</v>
      </c>
      <c r="AK521">
        <v>62</v>
      </c>
      <c r="AL521">
        <v>62</v>
      </c>
      <c r="AM521">
        <v>62</v>
      </c>
      <c r="AN521">
        <v>62</v>
      </c>
      <c r="AO521">
        <v>62</v>
      </c>
      <c r="AP521">
        <v>62</v>
      </c>
      <c r="AQ521">
        <v>62</v>
      </c>
      <c r="AR521">
        <v>32</v>
      </c>
      <c r="AS521">
        <v>158</v>
      </c>
      <c r="AT521">
        <v>158</v>
      </c>
      <c r="AU521">
        <v>157</v>
      </c>
      <c r="AV521">
        <v>157</v>
      </c>
      <c r="AW521">
        <v>157</v>
      </c>
      <c r="AX521">
        <v>157</v>
      </c>
    </row>
    <row r="522" spans="1:50" x14ac:dyDescent="0.25">
      <c r="A522">
        <v>13</v>
      </c>
      <c r="B522" t="s">
        <v>133</v>
      </c>
      <c r="C522">
        <v>12</v>
      </c>
      <c r="D522" t="s">
        <v>133</v>
      </c>
      <c r="E522">
        <v>1</v>
      </c>
      <c r="F522" t="s">
        <v>98</v>
      </c>
      <c r="G522">
        <v>40</v>
      </c>
      <c r="H522">
        <v>40</v>
      </c>
      <c r="I522">
        <v>40</v>
      </c>
      <c r="J522">
        <v>40</v>
      </c>
      <c r="K522">
        <v>40</v>
      </c>
      <c r="L522">
        <v>41</v>
      </c>
      <c r="M522">
        <v>40</v>
      </c>
      <c r="N522">
        <v>40</v>
      </c>
      <c r="O522">
        <v>40</v>
      </c>
      <c r="P522">
        <v>41</v>
      </c>
      <c r="Q522">
        <v>40</v>
      </c>
      <c r="R522">
        <v>40</v>
      </c>
      <c r="S522">
        <v>40</v>
      </c>
      <c r="T522">
        <v>40</v>
      </c>
      <c r="U522">
        <v>40</v>
      </c>
      <c r="V522">
        <v>40</v>
      </c>
      <c r="W522">
        <v>40</v>
      </c>
      <c r="X522">
        <v>40</v>
      </c>
      <c r="Y522">
        <v>41</v>
      </c>
      <c r="Z522">
        <v>40</v>
      </c>
      <c r="AA522">
        <v>41</v>
      </c>
      <c r="AB522">
        <v>40</v>
      </c>
      <c r="AC522">
        <v>40</v>
      </c>
      <c r="AD522">
        <v>40</v>
      </c>
      <c r="AE522">
        <v>41</v>
      </c>
      <c r="AF522">
        <v>41</v>
      </c>
      <c r="AG522">
        <v>40</v>
      </c>
      <c r="AH522">
        <v>40</v>
      </c>
      <c r="AI522">
        <v>40</v>
      </c>
      <c r="AJ522">
        <v>40</v>
      </c>
      <c r="AK522">
        <v>40</v>
      </c>
      <c r="AL522">
        <v>41</v>
      </c>
      <c r="AM522">
        <v>40</v>
      </c>
      <c r="AN522">
        <v>40</v>
      </c>
      <c r="AO522">
        <v>40</v>
      </c>
      <c r="AP522">
        <v>40</v>
      </c>
      <c r="AQ522">
        <v>40</v>
      </c>
      <c r="AR522">
        <v>41</v>
      </c>
      <c r="AS522">
        <v>41</v>
      </c>
      <c r="AT522">
        <v>40</v>
      </c>
      <c r="AU522">
        <v>41</v>
      </c>
      <c r="AV522">
        <v>41</v>
      </c>
      <c r="AW522">
        <v>41</v>
      </c>
      <c r="AX522">
        <v>2</v>
      </c>
    </row>
    <row r="523" spans="1:50" x14ac:dyDescent="0.25">
      <c r="A523">
        <v>13</v>
      </c>
      <c r="B523" t="s">
        <v>133</v>
      </c>
      <c r="C523">
        <v>12</v>
      </c>
      <c r="D523" t="s">
        <v>133</v>
      </c>
      <c r="E523">
        <v>1</v>
      </c>
      <c r="F523" t="s">
        <v>98</v>
      </c>
      <c r="G523">
        <v>84</v>
      </c>
      <c r="H523">
        <v>91</v>
      </c>
      <c r="I523">
        <v>93</v>
      </c>
      <c r="J523">
        <v>81</v>
      </c>
      <c r="K523">
        <v>76</v>
      </c>
      <c r="L523">
        <v>92</v>
      </c>
      <c r="M523">
        <v>89</v>
      </c>
      <c r="N523">
        <v>83</v>
      </c>
      <c r="O523">
        <v>93</v>
      </c>
      <c r="P523">
        <v>90</v>
      </c>
      <c r="Q523">
        <v>72</v>
      </c>
      <c r="R523">
        <v>93</v>
      </c>
      <c r="S523">
        <v>88</v>
      </c>
      <c r="T523">
        <v>82</v>
      </c>
      <c r="U523">
        <v>93</v>
      </c>
      <c r="V523">
        <v>92</v>
      </c>
      <c r="W523">
        <v>94</v>
      </c>
      <c r="X523">
        <v>94</v>
      </c>
      <c r="Y523">
        <v>93</v>
      </c>
      <c r="Z523">
        <v>93</v>
      </c>
      <c r="AA523">
        <v>92</v>
      </c>
      <c r="AB523">
        <v>93</v>
      </c>
      <c r="AC523">
        <v>95</v>
      </c>
      <c r="AD523">
        <v>95</v>
      </c>
      <c r="AE523">
        <v>97</v>
      </c>
      <c r="AF523">
        <v>94</v>
      </c>
      <c r="AG523">
        <v>95</v>
      </c>
      <c r="AH523">
        <v>93</v>
      </c>
      <c r="AI523">
        <v>95</v>
      </c>
      <c r="AJ523">
        <v>95</v>
      </c>
      <c r="AK523">
        <v>94</v>
      </c>
      <c r="AL523">
        <v>96</v>
      </c>
      <c r="AM523">
        <v>94</v>
      </c>
      <c r="AN523">
        <v>96</v>
      </c>
      <c r="AO523">
        <v>95</v>
      </c>
      <c r="AP523">
        <v>95</v>
      </c>
      <c r="AQ523">
        <v>93</v>
      </c>
      <c r="AR523">
        <v>90</v>
      </c>
      <c r="AS523">
        <v>93</v>
      </c>
      <c r="AT523">
        <v>91</v>
      </c>
      <c r="AU523">
        <v>93</v>
      </c>
      <c r="AV523">
        <v>93</v>
      </c>
      <c r="AW523">
        <v>95</v>
      </c>
      <c r="AX523">
        <v>93</v>
      </c>
    </row>
    <row r="524" spans="1:50" x14ac:dyDescent="0.25">
      <c r="A524">
        <v>13</v>
      </c>
      <c r="B524" t="s">
        <v>133</v>
      </c>
      <c r="C524">
        <v>12</v>
      </c>
      <c r="D524" t="s">
        <v>133</v>
      </c>
      <c r="E524">
        <v>1</v>
      </c>
      <c r="F524" t="s">
        <v>98</v>
      </c>
      <c r="G524">
        <v>163</v>
      </c>
      <c r="H524">
        <v>163</v>
      </c>
      <c r="I524">
        <v>166</v>
      </c>
      <c r="J524">
        <v>166</v>
      </c>
      <c r="K524">
        <v>166</v>
      </c>
      <c r="L524">
        <v>166</v>
      </c>
      <c r="M524">
        <v>168</v>
      </c>
      <c r="N524">
        <v>168</v>
      </c>
      <c r="O524">
        <v>167</v>
      </c>
      <c r="P524">
        <v>160</v>
      </c>
      <c r="Q524">
        <v>158</v>
      </c>
      <c r="R524">
        <v>159</v>
      </c>
      <c r="S524">
        <v>158</v>
      </c>
      <c r="T524">
        <v>160</v>
      </c>
      <c r="U524">
        <v>159</v>
      </c>
      <c r="V524">
        <v>159</v>
      </c>
      <c r="W524">
        <v>158</v>
      </c>
      <c r="X524">
        <v>159</v>
      </c>
      <c r="Y524">
        <v>160</v>
      </c>
      <c r="Z524">
        <v>162</v>
      </c>
      <c r="AA524">
        <v>172</v>
      </c>
      <c r="AB524">
        <v>165</v>
      </c>
      <c r="AC524">
        <v>162</v>
      </c>
      <c r="AD524">
        <v>162</v>
      </c>
      <c r="AE524">
        <v>169</v>
      </c>
      <c r="AF524">
        <v>165</v>
      </c>
      <c r="AG524">
        <v>169</v>
      </c>
      <c r="AH524">
        <v>171</v>
      </c>
      <c r="AI524">
        <v>178</v>
      </c>
      <c r="AJ524">
        <v>182</v>
      </c>
      <c r="AK524">
        <v>181</v>
      </c>
      <c r="AL524">
        <v>169</v>
      </c>
      <c r="AM524">
        <v>172</v>
      </c>
      <c r="AN524">
        <v>172</v>
      </c>
      <c r="AO524">
        <v>170</v>
      </c>
      <c r="AP524">
        <v>171</v>
      </c>
      <c r="AQ524">
        <v>172</v>
      </c>
      <c r="AR524">
        <v>172</v>
      </c>
      <c r="AS524">
        <v>180</v>
      </c>
      <c r="AT524">
        <v>171</v>
      </c>
      <c r="AU524">
        <v>171</v>
      </c>
      <c r="AV524">
        <v>181</v>
      </c>
      <c r="AW524">
        <v>185</v>
      </c>
      <c r="AX524">
        <v>177</v>
      </c>
    </row>
    <row r="525" spans="1:50" x14ac:dyDescent="0.25">
      <c r="A525">
        <v>9</v>
      </c>
      <c r="B525" t="s">
        <v>372</v>
      </c>
      <c r="C525">
        <v>60</v>
      </c>
      <c r="D525" t="s">
        <v>239</v>
      </c>
      <c r="E525">
        <v>3</v>
      </c>
      <c r="F525" t="s">
        <v>240</v>
      </c>
      <c r="G525">
        <v>108</v>
      </c>
      <c r="H525">
        <v>99</v>
      </c>
      <c r="I525">
        <v>100</v>
      </c>
      <c r="J525">
        <v>107</v>
      </c>
      <c r="K525">
        <v>107</v>
      </c>
      <c r="L525">
        <v>107</v>
      </c>
      <c r="M525">
        <v>107</v>
      </c>
      <c r="N525">
        <v>107</v>
      </c>
      <c r="O525">
        <v>107</v>
      </c>
      <c r="P525">
        <v>107</v>
      </c>
      <c r="Q525">
        <v>107</v>
      </c>
      <c r="R525">
        <v>107</v>
      </c>
      <c r="S525">
        <v>107</v>
      </c>
      <c r="T525">
        <v>107</v>
      </c>
      <c r="U525">
        <v>107</v>
      </c>
      <c r="V525">
        <v>107</v>
      </c>
      <c r="W525">
        <v>107</v>
      </c>
      <c r="X525">
        <v>107</v>
      </c>
      <c r="Y525">
        <v>107</v>
      </c>
      <c r="Z525">
        <v>107</v>
      </c>
      <c r="AA525">
        <v>107</v>
      </c>
      <c r="AB525">
        <v>107</v>
      </c>
      <c r="AC525">
        <v>107</v>
      </c>
      <c r="AD525">
        <v>107</v>
      </c>
      <c r="AE525">
        <v>108</v>
      </c>
      <c r="AF525">
        <v>108</v>
      </c>
      <c r="AG525">
        <v>109</v>
      </c>
      <c r="AH525">
        <v>109</v>
      </c>
      <c r="AI525">
        <v>109</v>
      </c>
      <c r="AJ525">
        <v>109</v>
      </c>
      <c r="AK525">
        <v>109</v>
      </c>
      <c r="AL525">
        <v>109</v>
      </c>
      <c r="AM525">
        <v>109</v>
      </c>
      <c r="AN525">
        <v>109</v>
      </c>
      <c r="AO525">
        <v>109</v>
      </c>
      <c r="AP525">
        <v>109</v>
      </c>
      <c r="AQ525">
        <v>109</v>
      </c>
      <c r="AR525">
        <v>109</v>
      </c>
      <c r="AS525">
        <v>109</v>
      </c>
      <c r="AT525">
        <v>108</v>
      </c>
      <c r="AU525">
        <v>108</v>
      </c>
      <c r="AV525">
        <v>108</v>
      </c>
      <c r="AW525">
        <v>108</v>
      </c>
      <c r="AX525">
        <v>108</v>
      </c>
    </row>
    <row r="526" spans="1:50" x14ac:dyDescent="0.25">
      <c r="A526">
        <v>1</v>
      </c>
      <c r="B526" t="s">
        <v>97</v>
      </c>
      <c r="C526">
        <v>11</v>
      </c>
      <c r="D526" t="s">
        <v>97</v>
      </c>
      <c r="E526">
        <v>1</v>
      </c>
      <c r="F526" t="s">
        <v>98</v>
      </c>
      <c r="G526">
        <v>154</v>
      </c>
      <c r="H526">
        <v>116</v>
      </c>
      <c r="I526">
        <v>126</v>
      </c>
      <c r="J526">
        <v>135</v>
      </c>
      <c r="K526">
        <v>142</v>
      </c>
      <c r="L526">
        <v>145</v>
      </c>
      <c r="M526">
        <v>143</v>
      </c>
      <c r="N526">
        <v>145</v>
      </c>
      <c r="O526">
        <v>143</v>
      </c>
      <c r="P526">
        <v>118</v>
      </c>
      <c r="Q526">
        <v>119</v>
      </c>
      <c r="R526">
        <v>117</v>
      </c>
      <c r="S526">
        <v>109</v>
      </c>
      <c r="T526">
        <v>100</v>
      </c>
      <c r="U526">
        <v>95</v>
      </c>
      <c r="V526">
        <v>104</v>
      </c>
      <c r="W526">
        <v>99</v>
      </c>
      <c r="X526">
        <v>107</v>
      </c>
      <c r="Y526">
        <v>114</v>
      </c>
      <c r="Z526">
        <v>111</v>
      </c>
      <c r="AA526">
        <v>113</v>
      </c>
      <c r="AB526">
        <v>114</v>
      </c>
      <c r="AC526">
        <v>111</v>
      </c>
      <c r="AD526">
        <v>123</v>
      </c>
      <c r="AE526">
        <v>115</v>
      </c>
      <c r="AF526">
        <v>132</v>
      </c>
      <c r="AG526">
        <v>115</v>
      </c>
      <c r="AH526">
        <v>116</v>
      </c>
      <c r="AI526">
        <v>116</v>
      </c>
      <c r="AJ526">
        <v>124</v>
      </c>
      <c r="AK526">
        <v>130</v>
      </c>
      <c r="AL526">
        <v>122</v>
      </c>
      <c r="AM526">
        <v>122</v>
      </c>
      <c r="AN526">
        <v>118</v>
      </c>
      <c r="AO526">
        <v>125</v>
      </c>
      <c r="AP526">
        <v>123</v>
      </c>
      <c r="AQ526">
        <v>125</v>
      </c>
      <c r="AR526">
        <v>120</v>
      </c>
      <c r="AS526">
        <v>123</v>
      </c>
      <c r="AT526">
        <v>127</v>
      </c>
      <c r="AU526">
        <v>126</v>
      </c>
      <c r="AV526">
        <v>123</v>
      </c>
      <c r="AW526">
        <v>115</v>
      </c>
      <c r="AX526">
        <v>107</v>
      </c>
    </row>
    <row r="527" spans="1:50" x14ac:dyDescent="0.25">
      <c r="A527">
        <v>1</v>
      </c>
      <c r="B527" t="s">
        <v>97</v>
      </c>
      <c r="C527">
        <v>11</v>
      </c>
      <c r="D527" t="s">
        <v>97</v>
      </c>
      <c r="E527">
        <v>1</v>
      </c>
      <c r="F527" t="s">
        <v>98</v>
      </c>
      <c r="G527">
        <v>6</v>
      </c>
      <c r="H527">
        <v>4</v>
      </c>
      <c r="I527">
        <v>2</v>
      </c>
      <c r="J527">
        <v>2</v>
      </c>
      <c r="K527">
        <v>2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  <c r="T527">
        <v>2</v>
      </c>
      <c r="U527">
        <v>2</v>
      </c>
      <c r="V527">
        <v>2</v>
      </c>
      <c r="W527">
        <v>2</v>
      </c>
      <c r="X527">
        <v>2</v>
      </c>
      <c r="Y527">
        <v>2</v>
      </c>
      <c r="Z527">
        <v>2</v>
      </c>
      <c r="AA527">
        <v>2</v>
      </c>
      <c r="AB527">
        <v>2</v>
      </c>
      <c r="AC527">
        <v>4</v>
      </c>
      <c r="AD527">
        <v>8</v>
      </c>
      <c r="AE527">
        <v>8</v>
      </c>
      <c r="AF527">
        <v>6</v>
      </c>
      <c r="AG527">
        <v>4</v>
      </c>
      <c r="AH527">
        <v>6</v>
      </c>
      <c r="AI527">
        <v>8</v>
      </c>
      <c r="AJ527">
        <v>8</v>
      </c>
      <c r="AK527">
        <v>8</v>
      </c>
      <c r="AL527">
        <v>2</v>
      </c>
      <c r="AM527">
        <v>2</v>
      </c>
      <c r="AN527">
        <v>2</v>
      </c>
      <c r="AO527">
        <v>4</v>
      </c>
      <c r="AP527">
        <v>4</v>
      </c>
      <c r="AQ527">
        <v>4</v>
      </c>
      <c r="AR527">
        <v>4</v>
      </c>
      <c r="AS527">
        <v>4</v>
      </c>
      <c r="AT527">
        <v>2</v>
      </c>
      <c r="AU527">
        <v>4</v>
      </c>
      <c r="AV527">
        <v>4</v>
      </c>
      <c r="AW527">
        <v>4</v>
      </c>
      <c r="AX527">
        <v>4</v>
      </c>
    </row>
    <row r="528" spans="1:50" x14ac:dyDescent="0.25">
      <c r="A528">
        <v>1</v>
      </c>
      <c r="B528" t="s">
        <v>97</v>
      </c>
      <c r="C528">
        <v>11</v>
      </c>
      <c r="D528" t="s">
        <v>97</v>
      </c>
      <c r="E528">
        <v>1</v>
      </c>
      <c r="F528" t="s">
        <v>98</v>
      </c>
      <c r="G528">
        <v>93</v>
      </c>
      <c r="H528">
        <v>85</v>
      </c>
      <c r="I528">
        <v>85</v>
      </c>
      <c r="J528">
        <v>85</v>
      </c>
      <c r="K528">
        <v>85</v>
      </c>
      <c r="L528">
        <v>85</v>
      </c>
      <c r="M528">
        <v>85</v>
      </c>
      <c r="N528">
        <v>85</v>
      </c>
      <c r="O528">
        <v>85</v>
      </c>
      <c r="P528">
        <v>85</v>
      </c>
      <c r="Q528">
        <v>85</v>
      </c>
      <c r="R528">
        <v>85</v>
      </c>
      <c r="S528">
        <v>85</v>
      </c>
      <c r="T528">
        <v>85</v>
      </c>
      <c r="U528">
        <v>85</v>
      </c>
      <c r="V528">
        <v>85</v>
      </c>
      <c r="W528">
        <v>85</v>
      </c>
      <c r="X528">
        <v>93</v>
      </c>
      <c r="Y528">
        <v>93</v>
      </c>
      <c r="Z528">
        <v>84</v>
      </c>
      <c r="AA528">
        <v>83</v>
      </c>
      <c r="AB528">
        <v>85</v>
      </c>
      <c r="AC528">
        <v>85</v>
      </c>
      <c r="AD528">
        <v>85</v>
      </c>
      <c r="AE528">
        <v>85</v>
      </c>
      <c r="AF528">
        <v>85</v>
      </c>
      <c r="AG528">
        <v>92</v>
      </c>
      <c r="AH528">
        <v>92</v>
      </c>
      <c r="AI528">
        <v>83</v>
      </c>
      <c r="AJ528">
        <v>83</v>
      </c>
      <c r="AK528">
        <v>83</v>
      </c>
      <c r="AL528">
        <v>83</v>
      </c>
      <c r="AM528">
        <v>83</v>
      </c>
      <c r="AN528">
        <v>83</v>
      </c>
      <c r="AO528">
        <v>88</v>
      </c>
      <c r="AP528">
        <v>88</v>
      </c>
      <c r="AQ528">
        <v>88</v>
      </c>
      <c r="AR528">
        <v>83</v>
      </c>
      <c r="AS528">
        <v>83</v>
      </c>
      <c r="AT528">
        <v>84</v>
      </c>
      <c r="AU528">
        <v>83</v>
      </c>
      <c r="AV528">
        <v>83</v>
      </c>
      <c r="AW528">
        <v>83</v>
      </c>
      <c r="AX528">
        <v>83</v>
      </c>
    </row>
    <row r="529" spans="1:50" x14ac:dyDescent="0.25">
      <c r="A529">
        <v>1</v>
      </c>
      <c r="B529" t="s">
        <v>97</v>
      </c>
      <c r="C529">
        <v>11</v>
      </c>
      <c r="D529" t="s">
        <v>97</v>
      </c>
      <c r="E529">
        <v>1</v>
      </c>
      <c r="F529" t="s">
        <v>98</v>
      </c>
      <c r="G529">
        <v>107</v>
      </c>
      <c r="H529">
        <v>100</v>
      </c>
      <c r="I529">
        <v>91</v>
      </c>
      <c r="J529">
        <v>90</v>
      </c>
      <c r="K529">
        <v>94</v>
      </c>
      <c r="L529">
        <v>96</v>
      </c>
      <c r="M529">
        <v>93</v>
      </c>
      <c r="N529">
        <v>95</v>
      </c>
      <c r="O529">
        <v>96</v>
      </c>
      <c r="P529">
        <v>102</v>
      </c>
      <c r="Q529">
        <v>104</v>
      </c>
      <c r="R529">
        <v>93</v>
      </c>
      <c r="S529">
        <v>95</v>
      </c>
      <c r="T529">
        <v>105</v>
      </c>
      <c r="U529">
        <v>101</v>
      </c>
      <c r="V529">
        <v>101</v>
      </c>
      <c r="W529">
        <v>101</v>
      </c>
      <c r="X529">
        <v>103</v>
      </c>
      <c r="Y529">
        <v>97</v>
      </c>
      <c r="Z529">
        <v>101</v>
      </c>
      <c r="AA529">
        <v>103</v>
      </c>
      <c r="AB529">
        <v>95</v>
      </c>
      <c r="AC529">
        <v>93</v>
      </c>
      <c r="AD529">
        <v>96</v>
      </c>
      <c r="AE529">
        <v>93</v>
      </c>
      <c r="AF529">
        <v>95</v>
      </c>
      <c r="AG529">
        <v>100</v>
      </c>
      <c r="AH529">
        <v>101</v>
      </c>
      <c r="AI529">
        <v>104</v>
      </c>
      <c r="AJ529">
        <v>102</v>
      </c>
      <c r="AK529">
        <v>101</v>
      </c>
      <c r="AL529">
        <v>95</v>
      </c>
      <c r="AM529">
        <v>99</v>
      </c>
      <c r="AN529">
        <v>96</v>
      </c>
      <c r="AO529">
        <v>95</v>
      </c>
      <c r="AP529">
        <v>100</v>
      </c>
      <c r="AQ529">
        <v>103</v>
      </c>
      <c r="AR529">
        <v>100</v>
      </c>
      <c r="AS529">
        <v>97</v>
      </c>
      <c r="AT529">
        <v>96</v>
      </c>
      <c r="AU529">
        <v>95</v>
      </c>
      <c r="AV529">
        <v>95</v>
      </c>
      <c r="AW529">
        <v>94</v>
      </c>
      <c r="AX529">
        <v>99</v>
      </c>
    </row>
    <row r="530" spans="1:50" x14ac:dyDescent="0.25">
      <c r="A530">
        <v>1</v>
      </c>
      <c r="B530" t="s">
        <v>97</v>
      </c>
      <c r="C530">
        <v>11</v>
      </c>
      <c r="D530" t="s">
        <v>97</v>
      </c>
      <c r="E530">
        <v>1</v>
      </c>
      <c r="F530" t="s">
        <v>98</v>
      </c>
      <c r="G530">
        <v>21</v>
      </c>
      <c r="H530">
        <v>21</v>
      </c>
      <c r="I530">
        <v>21</v>
      </c>
      <c r="J530">
        <v>21</v>
      </c>
      <c r="K530">
        <v>21</v>
      </c>
      <c r="L530">
        <v>21</v>
      </c>
      <c r="M530">
        <v>22</v>
      </c>
      <c r="N530">
        <v>22</v>
      </c>
      <c r="O530">
        <v>22</v>
      </c>
      <c r="P530">
        <v>22</v>
      </c>
      <c r="Q530">
        <v>23</v>
      </c>
      <c r="R530">
        <v>23</v>
      </c>
      <c r="S530">
        <v>22</v>
      </c>
      <c r="T530">
        <v>21</v>
      </c>
      <c r="U530">
        <v>21</v>
      </c>
      <c r="V530">
        <v>21</v>
      </c>
      <c r="W530">
        <v>21</v>
      </c>
      <c r="X530">
        <v>21</v>
      </c>
      <c r="Y530">
        <v>20</v>
      </c>
      <c r="Z530">
        <v>21</v>
      </c>
      <c r="AA530">
        <v>21</v>
      </c>
      <c r="AB530">
        <v>22</v>
      </c>
      <c r="AC530">
        <v>22</v>
      </c>
      <c r="AD530">
        <v>22</v>
      </c>
      <c r="AE530">
        <v>33</v>
      </c>
      <c r="AF530">
        <v>33</v>
      </c>
      <c r="AG530">
        <v>33</v>
      </c>
      <c r="AH530">
        <v>33</v>
      </c>
      <c r="AI530">
        <v>33</v>
      </c>
      <c r="AJ530">
        <v>33</v>
      </c>
      <c r="AK530">
        <v>33</v>
      </c>
      <c r="AL530">
        <v>33</v>
      </c>
      <c r="AM530">
        <v>33</v>
      </c>
      <c r="AN530">
        <v>33</v>
      </c>
      <c r="AO530">
        <v>33</v>
      </c>
      <c r="AP530">
        <v>33</v>
      </c>
      <c r="AQ530">
        <v>33</v>
      </c>
      <c r="AR530">
        <v>33</v>
      </c>
      <c r="AS530">
        <v>33</v>
      </c>
      <c r="AT530">
        <v>33</v>
      </c>
      <c r="AU530">
        <v>33</v>
      </c>
      <c r="AV530">
        <v>33</v>
      </c>
      <c r="AW530">
        <v>33</v>
      </c>
      <c r="AX530">
        <v>33</v>
      </c>
    </row>
    <row r="531" spans="1:50" x14ac:dyDescent="0.25">
      <c r="A531">
        <v>1</v>
      </c>
      <c r="B531" t="s">
        <v>97</v>
      </c>
      <c r="C531">
        <v>11</v>
      </c>
      <c r="D531" t="s">
        <v>97</v>
      </c>
      <c r="E531">
        <v>1</v>
      </c>
      <c r="F531" t="s">
        <v>98</v>
      </c>
      <c r="G531">
        <v>173</v>
      </c>
      <c r="H531">
        <v>173</v>
      </c>
      <c r="I531">
        <v>173</v>
      </c>
      <c r="J531">
        <v>157</v>
      </c>
      <c r="K531">
        <v>157</v>
      </c>
      <c r="L531">
        <v>157</v>
      </c>
      <c r="M531">
        <v>157</v>
      </c>
      <c r="N531">
        <v>157</v>
      </c>
      <c r="O531">
        <v>157</v>
      </c>
      <c r="P531">
        <v>157</v>
      </c>
      <c r="Q531">
        <v>157</v>
      </c>
      <c r="R531">
        <v>157</v>
      </c>
      <c r="S531">
        <v>157</v>
      </c>
      <c r="T531">
        <v>159</v>
      </c>
      <c r="U531">
        <v>159</v>
      </c>
      <c r="V531">
        <v>159</v>
      </c>
      <c r="W531">
        <v>159</v>
      </c>
      <c r="X531">
        <v>159</v>
      </c>
      <c r="Y531">
        <v>159</v>
      </c>
      <c r="Z531">
        <v>161</v>
      </c>
      <c r="AA531">
        <v>161</v>
      </c>
      <c r="AB531">
        <v>161</v>
      </c>
      <c r="AC531">
        <v>161</v>
      </c>
      <c r="AD531">
        <v>161</v>
      </c>
      <c r="AE531">
        <v>161</v>
      </c>
      <c r="AF531">
        <v>162</v>
      </c>
      <c r="AG531">
        <v>162</v>
      </c>
      <c r="AH531">
        <v>159</v>
      </c>
      <c r="AI531">
        <v>159</v>
      </c>
      <c r="AJ531">
        <v>159</v>
      </c>
      <c r="AK531">
        <v>159</v>
      </c>
      <c r="AL531">
        <v>157</v>
      </c>
      <c r="AM531">
        <v>159</v>
      </c>
      <c r="AN531">
        <v>159</v>
      </c>
      <c r="AO531">
        <v>159</v>
      </c>
      <c r="AP531">
        <v>159</v>
      </c>
      <c r="AQ531">
        <v>159</v>
      </c>
      <c r="AR531">
        <v>159</v>
      </c>
      <c r="AS531">
        <v>159</v>
      </c>
      <c r="AT531">
        <v>159</v>
      </c>
      <c r="AU531">
        <v>156</v>
      </c>
      <c r="AV531">
        <v>159</v>
      </c>
      <c r="AW531">
        <v>159</v>
      </c>
      <c r="AX531">
        <v>159</v>
      </c>
    </row>
    <row r="532" spans="1:50" x14ac:dyDescent="0.25">
      <c r="A532">
        <v>9</v>
      </c>
      <c r="B532" t="s">
        <v>372</v>
      </c>
      <c r="C532">
        <v>60</v>
      </c>
      <c r="D532" t="s">
        <v>239</v>
      </c>
      <c r="E532">
        <v>3</v>
      </c>
      <c r="F532" t="s">
        <v>240</v>
      </c>
      <c r="G532">
        <v>15</v>
      </c>
      <c r="H532">
        <v>14</v>
      </c>
      <c r="I532">
        <v>12</v>
      </c>
      <c r="J532">
        <v>14</v>
      </c>
      <c r="K532">
        <v>14</v>
      </c>
      <c r="L532">
        <v>14</v>
      </c>
      <c r="M532">
        <v>14</v>
      </c>
      <c r="N532">
        <v>14</v>
      </c>
      <c r="O532">
        <v>14</v>
      </c>
      <c r="P532">
        <v>14</v>
      </c>
      <c r="Q532">
        <v>14</v>
      </c>
      <c r="R532">
        <v>13</v>
      </c>
      <c r="S532">
        <v>14</v>
      </c>
      <c r="T532">
        <v>14</v>
      </c>
      <c r="U532">
        <v>12</v>
      </c>
      <c r="V532">
        <v>13</v>
      </c>
      <c r="W532">
        <v>15</v>
      </c>
      <c r="X532">
        <v>13</v>
      </c>
      <c r="Y532">
        <v>10</v>
      </c>
      <c r="Z532">
        <v>15</v>
      </c>
      <c r="AA532">
        <v>12</v>
      </c>
      <c r="AB532">
        <v>14</v>
      </c>
      <c r="AC532">
        <v>13</v>
      </c>
      <c r="AD532">
        <v>14</v>
      </c>
      <c r="AE532">
        <v>14</v>
      </c>
      <c r="AF532">
        <v>13</v>
      </c>
      <c r="AG532">
        <v>12</v>
      </c>
      <c r="AH532">
        <v>12</v>
      </c>
      <c r="AI532">
        <v>14</v>
      </c>
      <c r="AJ532">
        <v>13</v>
      </c>
      <c r="AK532">
        <v>12</v>
      </c>
      <c r="AL532">
        <v>13</v>
      </c>
      <c r="AM532">
        <v>12</v>
      </c>
      <c r="AN532">
        <v>12</v>
      </c>
      <c r="AO532">
        <v>13</v>
      </c>
      <c r="AP532">
        <v>13</v>
      </c>
      <c r="AQ532">
        <v>12</v>
      </c>
      <c r="AR532">
        <v>12</v>
      </c>
      <c r="AS532">
        <v>12</v>
      </c>
      <c r="AT532">
        <v>13</v>
      </c>
      <c r="AU532">
        <v>14</v>
      </c>
      <c r="AV532">
        <v>14</v>
      </c>
      <c r="AW532">
        <v>13</v>
      </c>
      <c r="AX532">
        <v>15</v>
      </c>
    </row>
    <row r="533" spans="1:50" x14ac:dyDescent="0.25">
      <c r="A533">
        <v>1</v>
      </c>
      <c r="B533" t="s">
        <v>97</v>
      </c>
      <c r="C533">
        <v>11</v>
      </c>
      <c r="D533" t="s">
        <v>97</v>
      </c>
      <c r="E533">
        <v>1</v>
      </c>
      <c r="F533" t="s">
        <v>98</v>
      </c>
      <c r="G533">
        <v>2</v>
      </c>
      <c r="H533">
        <v>2</v>
      </c>
      <c r="I533">
        <v>2</v>
      </c>
      <c r="J533">
        <v>2</v>
      </c>
      <c r="K533">
        <v>2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5</v>
      </c>
      <c r="S533">
        <v>5</v>
      </c>
      <c r="T533">
        <v>5</v>
      </c>
      <c r="U533">
        <v>5</v>
      </c>
      <c r="V533">
        <v>5</v>
      </c>
      <c r="W533">
        <v>5</v>
      </c>
      <c r="X533">
        <v>5</v>
      </c>
      <c r="Y533">
        <v>5</v>
      </c>
      <c r="Z533">
        <v>5</v>
      </c>
      <c r="AA533">
        <v>5</v>
      </c>
      <c r="AB533">
        <v>5</v>
      </c>
      <c r="AC533">
        <v>5</v>
      </c>
      <c r="AD533">
        <v>5</v>
      </c>
      <c r="AE533">
        <v>5</v>
      </c>
      <c r="AF533">
        <v>5</v>
      </c>
      <c r="AG533">
        <v>5</v>
      </c>
      <c r="AH533">
        <v>5</v>
      </c>
      <c r="AI533">
        <v>5</v>
      </c>
      <c r="AJ533">
        <v>5</v>
      </c>
      <c r="AK533">
        <v>5</v>
      </c>
      <c r="AL533">
        <v>5</v>
      </c>
      <c r="AM533">
        <v>5</v>
      </c>
      <c r="AN533">
        <v>5</v>
      </c>
      <c r="AO533">
        <v>5</v>
      </c>
      <c r="AP533">
        <v>5</v>
      </c>
      <c r="AQ533">
        <v>5</v>
      </c>
      <c r="AR533">
        <v>5</v>
      </c>
      <c r="AS533">
        <v>5</v>
      </c>
      <c r="AT533">
        <v>5</v>
      </c>
      <c r="AU533">
        <v>5</v>
      </c>
      <c r="AV533">
        <v>5</v>
      </c>
      <c r="AW533">
        <v>5</v>
      </c>
      <c r="AX533">
        <v>5</v>
      </c>
    </row>
    <row r="534" spans="1:50" x14ac:dyDescent="0.25">
      <c r="A534">
        <v>3</v>
      </c>
      <c r="B534" t="s">
        <v>554</v>
      </c>
      <c r="C534">
        <v>70</v>
      </c>
      <c r="D534" t="s">
        <v>267</v>
      </c>
      <c r="E534">
        <v>3</v>
      </c>
      <c r="F534" t="s">
        <v>240</v>
      </c>
      <c r="G534">
        <v>19</v>
      </c>
      <c r="H534">
        <v>19</v>
      </c>
      <c r="I534">
        <v>19</v>
      </c>
      <c r="J534">
        <v>19</v>
      </c>
      <c r="K534">
        <v>18</v>
      </c>
      <c r="L534">
        <v>18</v>
      </c>
      <c r="M534">
        <v>18</v>
      </c>
      <c r="N534">
        <v>18</v>
      </c>
      <c r="O534">
        <v>18</v>
      </c>
      <c r="P534">
        <v>18</v>
      </c>
      <c r="Q534">
        <v>15</v>
      </c>
      <c r="R534">
        <v>15</v>
      </c>
      <c r="S534">
        <v>15</v>
      </c>
      <c r="T534">
        <v>15</v>
      </c>
      <c r="U534">
        <v>15</v>
      </c>
      <c r="V534">
        <v>15</v>
      </c>
      <c r="W534">
        <v>15</v>
      </c>
      <c r="X534">
        <v>19</v>
      </c>
      <c r="Y534">
        <v>19</v>
      </c>
      <c r="Z534">
        <v>19</v>
      </c>
      <c r="AA534">
        <v>19</v>
      </c>
      <c r="AB534">
        <v>19</v>
      </c>
      <c r="AC534">
        <v>19</v>
      </c>
      <c r="AD534">
        <v>19</v>
      </c>
      <c r="AE534">
        <v>22</v>
      </c>
      <c r="AF534">
        <v>23</v>
      </c>
      <c r="AG534">
        <v>23</v>
      </c>
      <c r="AH534">
        <v>23</v>
      </c>
      <c r="AI534">
        <v>23</v>
      </c>
      <c r="AJ534">
        <v>23</v>
      </c>
      <c r="AK534">
        <v>23</v>
      </c>
      <c r="AL534">
        <v>23</v>
      </c>
      <c r="AM534">
        <v>23</v>
      </c>
      <c r="AN534">
        <v>23</v>
      </c>
      <c r="AO534">
        <v>23</v>
      </c>
      <c r="AP534">
        <v>23</v>
      </c>
      <c r="AQ534">
        <v>23</v>
      </c>
      <c r="AR534">
        <v>23</v>
      </c>
      <c r="AS534">
        <v>23</v>
      </c>
      <c r="AT534">
        <v>23</v>
      </c>
      <c r="AU534">
        <v>23</v>
      </c>
      <c r="AV534">
        <v>23</v>
      </c>
      <c r="AW534">
        <v>19</v>
      </c>
      <c r="AX534">
        <v>19</v>
      </c>
    </row>
    <row r="535" spans="1:50" x14ac:dyDescent="0.25">
      <c r="A535">
        <v>13</v>
      </c>
      <c r="B535" t="s">
        <v>133</v>
      </c>
      <c r="C535">
        <v>12</v>
      </c>
      <c r="D535" t="s">
        <v>133</v>
      </c>
      <c r="E535">
        <v>1</v>
      </c>
      <c r="F535" t="s">
        <v>98</v>
      </c>
      <c r="G535">
        <v>71</v>
      </c>
      <c r="H535">
        <v>71</v>
      </c>
      <c r="I535">
        <v>71</v>
      </c>
      <c r="J535">
        <v>72</v>
      </c>
      <c r="K535">
        <v>74</v>
      </c>
      <c r="L535">
        <v>71</v>
      </c>
      <c r="M535">
        <v>71</v>
      </c>
      <c r="N535">
        <v>69</v>
      </c>
      <c r="O535">
        <v>71</v>
      </c>
      <c r="P535">
        <v>71</v>
      </c>
      <c r="Q535">
        <v>74</v>
      </c>
      <c r="R535">
        <v>71</v>
      </c>
      <c r="S535">
        <v>73</v>
      </c>
      <c r="T535">
        <v>73</v>
      </c>
      <c r="U535">
        <v>79</v>
      </c>
      <c r="V535">
        <v>83</v>
      </c>
      <c r="W535">
        <v>147</v>
      </c>
      <c r="X535">
        <v>141</v>
      </c>
      <c r="Y535">
        <v>110</v>
      </c>
      <c r="Z535">
        <v>109</v>
      </c>
      <c r="AA535">
        <v>100</v>
      </c>
      <c r="AB535">
        <v>74</v>
      </c>
      <c r="AC535">
        <v>114</v>
      </c>
      <c r="AD535">
        <v>116</v>
      </c>
      <c r="AE535">
        <v>73</v>
      </c>
      <c r="AF535">
        <v>100</v>
      </c>
      <c r="AG535">
        <v>121</v>
      </c>
      <c r="AH535">
        <v>86</v>
      </c>
      <c r="AI535">
        <v>71</v>
      </c>
      <c r="AJ535">
        <v>71</v>
      </c>
      <c r="AK535">
        <v>71</v>
      </c>
      <c r="AL535">
        <v>73</v>
      </c>
      <c r="AM535">
        <v>91</v>
      </c>
      <c r="AN535">
        <v>93</v>
      </c>
      <c r="AO535">
        <v>106</v>
      </c>
      <c r="AP535">
        <v>107</v>
      </c>
      <c r="AQ535">
        <v>95</v>
      </c>
      <c r="AR535">
        <v>108</v>
      </c>
      <c r="AS535">
        <v>106</v>
      </c>
      <c r="AT535">
        <v>96</v>
      </c>
      <c r="AU535">
        <v>156</v>
      </c>
      <c r="AV535">
        <v>196</v>
      </c>
      <c r="AW535">
        <v>131</v>
      </c>
      <c r="AX535">
        <v>96</v>
      </c>
    </row>
    <row r="536" spans="1:50" x14ac:dyDescent="0.25">
      <c r="A536">
        <v>2</v>
      </c>
      <c r="B536" t="s">
        <v>349</v>
      </c>
      <c r="C536">
        <v>40</v>
      </c>
      <c r="D536" t="s">
        <v>254</v>
      </c>
      <c r="E536">
        <v>2</v>
      </c>
      <c r="F536" t="s">
        <v>255</v>
      </c>
      <c r="G536">
        <v>46</v>
      </c>
      <c r="H536">
        <v>46</v>
      </c>
      <c r="I536">
        <v>46</v>
      </c>
      <c r="J536">
        <v>46</v>
      </c>
      <c r="K536">
        <v>46</v>
      </c>
      <c r="L536">
        <v>45</v>
      </c>
      <c r="M536">
        <v>45</v>
      </c>
      <c r="N536">
        <v>45</v>
      </c>
      <c r="O536">
        <v>46</v>
      </c>
      <c r="P536">
        <v>40</v>
      </c>
      <c r="Q536">
        <v>40</v>
      </c>
      <c r="R536">
        <v>40</v>
      </c>
      <c r="S536">
        <v>40</v>
      </c>
      <c r="T536">
        <v>40</v>
      </c>
      <c r="U536">
        <v>37</v>
      </c>
      <c r="V536">
        <v>42</v>
      </c>
      <c r="W536">
        <v>42</v>
      </c>
      <c r="X536">
        <v>44</v>
      </c>
      <c r="Y536">
        <v>44</v>
      </c>
      <c r="Z536">
        <v>44</v>
      </c>
      <c r="AA536">
        <v>44</v>
      </c>
      <c r="AB536">
        <v>44</v>
      </c>
      <c r="AC536">
        <v>44</v>
      </c>
      <c r="AD536">
        <v>44</v>
      </c>
      <c r="AE536">
        <v>44</v>
      </c>
      <c r="AF536">
        <v>48</v>
      </c>
      <c r="AG536">
        <v>48</v>
      </c>
      <c r="AH536">
        <v>48</v>
      </c>
      <c r="AI536">
        <v>48</v>
      </c>
      <c r="AJ536">
        <v>48</v>
      </c>
      <c r="AK536">
        <v>48</v>
      </c>
      <c r="AL536">
        <v>48</v>
      </c>
      <c r="AM536">
        <v>48</v>
      </c>
      <c r="AN536">
        <v>48</v>
      </c>
      <c r="AO536">
        <v>43</v>
      </c>
      <c r="AP536">
        <v>48</v>
      </c>
      <c r="AQ536">
        <v>48</v>
      </c>
      <c r="AR536">
        <v>48</v>
      </c>
      <c r="AS536">
        <v>46</v>
      </c>
      <c r="AT536">
        <v>46</v>
      </c>
      <c r="AU536">
        <v>41</v>
      </c>
      <c r="AV536">
        <v>43</v>
      </c>
      <c r="AW536">
        <v>43</v>
      </c>
      <c r="AX536">
        <v>41</v>
      </c>
    </row>
    <row r="537" spans="1:50" x14ac:dyDescent="0.25">
      <c r="A537">
        <v>1</v>
      </c>
      <c r="B537" t="s">
        <v>97</v>
      </c>
      <c r="C537">
        <v>11</v>
      </c>
      <c r="D537" t="s">
        <v>97</v>
      </c>
      <c r="E537">
        <v>1</v>
      </c>
      <c r="F537" t="s">
        <v>98</v>
      </c>
      <c r="G537">
        <v>6</v>
      </c>
      <c r="H537">
        <v>6</v>
      </c>
      <c r="I537">
        <v>6</v>
      </c>
      <c r="J537">
        <v>6</v>
      </c>
      <c r="K537">
        <v>6</v>
      </c>
      <c r="L537">
        <v>6</v>
      </c>
      <c r="M537">
        <v>6</v>
      </c>
      <c r="N537">
        <v>6</v>
      </c>
      <c r="O537">
        <v>6</v>
      </c>
      <c r="P537">
        <v>6</v>
      </c>
      <c r="Q537">
        <v>6</v>
      </c>
      <c r="R537">
        <v>6</v>
      </c>
      <c r="S537">
        <v>6</v>
      </c>
      <c r="T537">
        <v>6</v>
      </c>
      <c r="U537">
        <v>7</v>
      </c>
      <c r="V537">
        <v>7</v>
      </c>
      <c r="W537">
        <v>7</v>
      </c>
      <c r="X537">
        <v>7</v>
      </c>
      <c r="Y537">
        <v>7</v>
      </c>
      <c r="Z537">
        <v>7</v>
      </c>
      <c r="AA537">
        <v>7</v>
      </c>
      <c r="AB537">
        <v>7</v>
      </c>
      <c r="AC537">
        <v>7</v>
      </c>
      <c r="AD537">
        <v>7</v>
      </c>
      <c r="AE537">
        <v>7</v>
      </c>
      <c r="AF537">
        <v>7</v>
      </c>
      <c r="AG537">
        <v>7</v>
      </c>
      <c r="AH537">
        <v>7</v>
      </c>
      <c r="AI537">
        <v>7</v>
      </c>
      <c r="AJ537">
        <v>7</v>
      </c>
      <c r="AK537">
        <v>7</v>
      </c>
      <c r="AL537">
        <v>7</v>
      </c>
      <c r="AM537">
        <v>7</v>
      </c>
      <c r="AN537">
        <v>7</v>
      </c>
      <c r="AO537">
        <v>7</v>
      </c>
      <c r="AP537">
        <v>7</v>
      </c>
      <c r="AQ537">
        <v>7</v>
      </c>
      <c r="AR537">
        <v>7</v>
      </c>
      <c r="AS537">
        <v>7</v>
      </c>
      <c r="AT537">
        <v>7</v>
      </c>
      <c r="AU537">
        <v>7</v>
      </c>
      <c r="AV537">
        <v>7</v>
      </c>
      <c r="AW537">
        <v>6</v>
      </c>
      <c r="AX537">
        <v>6</v>
      </c>
    </row>
    <row r="538" spans="1:50" x14ac:dyDescent="0.25">
      <c r="A538">
        <v>1</v>
      </c>
      <c r="B538" t="s">
        <v>97</v>
      </c>
      <c r="C538">
        <v>11</v>
      </c>
      <c r="D538" t="s">
        <v>97</v>
      </c>
      <c r="E538">
        <v>1</v>
      </c>
      <c r="F538" t="s">
        <v>98</v>
      </c>
      <c r="G538">
        <v>83</v>
      </c>
      <c r="H538">
        <v>79</v>
      </c>
      <c r="I538">
        <v>75</v>
      </c>
      <c r="J538">
        <v>75</v>
      </c>
      <c r="K538">
        <v>72</v>
      </c>
      <c r="L538">
        <v>75</v>
      </c>
      <c r="M538">
        <v>75</v>
      </c>
      <c r="N538">
        <v>75</v>
      </c>
      <c r="O538">
        <v>76</v>
      </c>
      <c r="P538">
        <v>83</v>
      </c>
      <c r="Q538">
        <v>79</v>
      </c>
      <c r="R538">
        <v>75</v>
      </c>
      <c r="S538">
        <v>70</v>
      </c>
      <c r="T538">
        <v>78</v>
      </c>
      <c r="U538">
        <v>70</v>
      </c>
      <c r="V538">
        <v>72</v>
      </c>
      <c r="W538">
        <v>77</v>
      </c>
      <c r="X538">
        <v>74</v>
      </c>
      <c r="Y538">
        <v>81</v>
      </c>
      <c r="Z538">
        <v>79</v>
      </c>
      <c r="AA538">
        <v>84</v>
      </c>
      <c r="AB538">
        <v>74</v>
      </c>
      <c r="AC538">
        <v>75</v>
      </c>
      <c r="AD538">
        <v>80</v>
      </c>
      <c r="AE538">
        <v>75</v>
      </c>
      <c r="AF538">
        <v>81</v>
      </c>
      <c r="AG538">
        <v>62</v>
      </c>
      <c r="AH538">
        <v>76</v>
      </c>
      <c r="AI538">
        <v>61</v>
      </c>
      <c r="AJ538">
        <v>82</v>
      </c>
      <c r="AK538">
        <v>73</v>
      </c>
      <c r="AL538">
        <v>73</v>
      </c>
      <c r="AM538">
        <v>77</v>
      </c>
      <c r="AN538">
        <v>76</v>
      </c>
      <c r="AO538">
        <v>74</v>
      </c>
      <c r="AP538">
        <v>74</v>
      </c>
      <c r="AQ538">
        <v>77</v>
      </c>
      <c r="AR538">
        <v>76</v>
      </c>
      <c r="AS538">
        <v>79</v>
      </c>
      <c r="AT538">
        <v>85</v>
      </c>
      <c r="AU538">
        <v>73</v>
      </c>
      <c r="AV538">
        <v>77</v>
      </c>
      <c r="AW538">
        <v>63</v>
      </c>
      <c r="AX538">
        <v>80</v>
      </c>
    </row>
    <row r="539" spans="1:50" x14ac:dyDescent="0.25">
      <c r="A539">
        <v>1</v>
      </c>
      <c r="B539" t="s">
        <v>97</v>
      </c>
      <c r="C539">
        <v>11</v>
      </c>
      <c r="D539" t="s">
        <v>97</v>
      </c>
      <c r="E539">
        <v>1</v>
      </c>
      <c r="F539" t="s">
        <v>98</v>
      </c>
      <c r="G539">
        <v>39</v>
      </c>
      <c r="H539">
        <v>39</v>
      </c>
      <c r="I539">
        <v>39</v>
      </c>
      <c r="J539">
        <v>39</v>
      </c>
      <c r="K539">
        <v>39</v>
      </c>
      <c r="L539">
        <v>39</v>
      </c>
      <c r="M539">
        <v>39</v>
      </c>
      <c r="N539">
        <v>39</v>
      </c>
      <c r="O539">
        <v>39</v>
      </c>
      <c r="P539">
        <v>39</v>
      </c>
      <c r="Q539">
        <v>39</v>
      </c>
      <c r="R539">
        <v>39</v>
      </c>
      <c r="S539">
        <v>39</v>
      </c>
      <c r="T539">
        <v>39</v>
      </c>
      <c r="U539">
        <v>39</v>
      </c>
      <c r="V539">
        <v>39</v>
      </c>
      <c r="W539">
        <v>39</v>
      </c>
      <c r="X539">
        <v>39</v>
      </c>
      <c r="Y539">
        <v>39</v>
      </c>
      <c r="Z539">
        <v>39</v>
      </c>
      <c r="AA539">
        <v>36</v>
      </c>
      <c r="AB539">
        <v>36</v>
      </c>
      <c r="AC539">
        <v>36</v>
      </c>
      <c r="AD539">
        <v>36</v>
      </c>
      <c r="AE539">
        <v>36</v>
      </c>
      <c r="AF539">
        <v>36</v>
      </c>
      <c r="AG539">
        <v>36</v>
      </c>
      <c r="AH539">
        <v>36</v>
      </c>
      <c r="AI539">
        <v>38</v>
      </c>
      <c r="AJ539">
        <v>38</v>
      </c>
      <c r="AK539">
        <v>38</v>
      </c>
      <c r="AL539">
        <v>38</v>
      </c>
      <c r="AM539">
        <v>36</v>
      </c>
      <c r="AN539">
        <v>36</v>
      </c>
      <c r="AO539">
        <v>36</v>
      </c>
      <c r="AP539">
        <v>36</v>
      </c>
      <c r="AQ539">
        <v>36</v>
      </c>
      <c r="AR539">
        <v>36</v>
      </c>
      <c r="AS539">
        <v>36</v>
      </c>
      <c r="AT539">
        <v>36</v>
      </c>
      <c r="AU539">
        <v>36</v>
      </c>
      <c r="AV539">
        <v>34</v>
      </c>
      <c r="AW539">
        <v>34</v>
      </c>
      <c r="AX539">
        <v>34</v>
      </c>
    </row>
    <row r="540" spans="1:50" x14ac:dyDescent="0.25">
      <c r="A540">
        <v>1</v>
      </c>
      <c r="B540" t="s">
        <v>97</v>
      </c>
      <c r="C540">
        <v>11</v>
      </c>
      <c r="D540" t="s">
        <v>97</v>
      </c>
      <c r="E540">
        <v>1</v>
      </c>
      <c r="F540" t="s">
        <v>98</v>
      </c>
      <c r="G540">
        <v>34</v>
      </c>
      <c r="H540">
        <v>36</v>
      </c>
      <c r="I540">
        <v>38</v>
      </c>
      <c r="J540">
        <v>40</v>
      </c>
      <c r="K540">
        <v>42</v>
      </c>
      <c r="L540">
        <v>36</v>
      </c>
      <c r="M540">
        <v>38</v>
      </c>
      <c r="N540">
        <v>40</v>
      </c>
      <c r="O540">
        <v>42</v>
      </c>
      <c r="P540">
        <v>44</v>
      </c>
      <c r="Q540">
        <v>46</v>
      </c>
      <c r="R540">
        <v>48</v>
      </c>
      <c r="S540">
        <v>50</v>
      </c>
      <c r="T540">
        <v>52</v>
      </c>
      <c r="U540">
        <v>54</v>
      </c>
      <c r="V540">
        <v>56</v>
      </c>
      <c r="W540">
        <v>34</v>
      </c>
      <c r="X540">
        <v>36</v>
      </c>
      <c r="Y540">
        <v>38</v>
      </c>
      <c r="Z540">
        <v>38</v>
      </c>
      <c r="AA540">
        <v>36</v>
      </c>
      <c r="AB540">
        <v>38</v>
      </c>
      <c r="AC540">
        <v>40</v>
      </c>
      <c r="AD540">
        <v>42</v>
      </c>
      <c r="AE540">
        <v>44</v>
      </c>
      <c r="AF540">
        <v>46</v>
      </c>
      <c r="AG540">
        <v>48</v>
      </c>
      <c r="AH540">
        <v>36</v>
      </c>
      <c r="AI540">
        <v>38</v>
      </c>
      <c r="AJ540">
        <v>38</v>
      </c>
      <c r="AK540">
        <v>38</v>
      </c>
      <c r="AL540">
        <v>36</v>
      </c>
      <c r="AM540">
        <v>34</v>
      </c>
      <c r="AN540">
        <v>36</v>
      </c>
      <c r="AO540">
        <v>38</v>
      </c>
      <c r="AP540">
        <v>38</v>
      </c>
      <c r="AQ540">
        <v>40</v>
      </c>
      <c r="AR540">
        <v>42</v>
      </c>
      <c r="AS540">
        <v>46</v>
      </c>
      <c r="AT540">
        <v>36</v>
      </c>
      <c r="AU540">
        <v>36</v>
      </c>
      <c r="AV540">
        <v>38</v>
      </c>
      <c r="AW540">
        <v>40</v>
      </c>
      <c r="AX540">
        <v>42</v>
      </c>
    </row>
    <row r="541" spans="1:50" x14ac:dyDescent="0.25">
      <c r="A541">
        <v>2</v>
      </c>
      <c r="B541" t="s">
        <v>349</v>
      </c>
      <c r="C541">
        <v>40</v>
      </c>
      <c r="D541" t="s">
        <v>254</v>
      </c>
      <c r="E541">
        <v>2</v>
      </c>
      <c r="F541" t="s">
        <v>255</v>
      </c>
      <c r="G541">
        <v>64</v>
      </c>
      <c r="H541">
        <v>64</v>
      </c>
      <c r="I541">
        <v>64</v>
      </c>
      <c r="J541">
        <v>64</v>
      </c>
      <c r="K541">
        <v>64</v>
      </c>
      <c r="L541">
        <v>64</v>
      </c>
      <c r="M541">
        <v>64</v>
      </c>
      <c r="N541">
        <v>64</v>
      </c>
      <c r="O541">
        <v>64</v>
      </c>
      <c r="P541">
        <v>64</v>
      </c>
      <c r="Q541">
        <v>64</v>
      </c>
      <c r="R541">
        <v>64</v>
      </c>
      <c r="S541">
        <v>64</v>
      </c>
      <c r="T541">
        <v>64</v>
      </c>
      <c r="U541">
        <v>64</v>
      </c>
      <c r="V541">
        <v>64</v>
      </c>
      <c r="W541">
        <v>64</v>
      </c>
      <c r="X541">
        <v>64</v>
      </c>
      <c r="Y541">
        <v>64</v>
      </c>
      <c r="Z541">
        <v>64</v>
      </c>
      <c r="AA541">
        <v>64</v>
      </c>
      <c r="AB541">
        <v>64</v>
      </c>
      <c r="AC541">
        <v>64</v>
      </c>
      <c r="AD541">
        <v>64</v>
      </c>
      <c r="AE541">
        <v>64</v>
      </c>
      <c r="AF541">
        <v>64</v>
      </c>
      <c r="AG541">
        <v>64</v>
      </c>
      <c r="AH541">
        <v>64</v>
      </c>
      <c r="AI541">
        <v>64</v>
      </c>
      <c r="AJ541">
        <v>64</v>
      </c>
      <c r="AK541">
        <v>64</v>
      </c>
      <c r="AL541">
        <v>64</v>
      </c>
      <c r="AM541">
        <v>64</v>
      </c>
      <c r="AN541">
        <v>64</v>
      </c>
      <c r="AO541">
        <v>64</v>
      </c>
      <c r="AP541">
        <v>64</v>
      </c>
      <c r="AQ541">
        <v>64</v>
      </c>
      <c r="AR541">
        <v>64</v>
      </c>
      <c r="AS541">
        <v>64</v>
      </c>
      <c r="AT541">
        <v>64</v>
      </c>
      <c r="AU541">
        <v>64</v>
      </c>
      <c r="AV541">
        <v>64</v>
      </c>
      <c r="AW541">
        <v>64</v>
      </c>
      <c r="AX541">
        <v>64</v>
      </c>
    </row>
    <row r="542" spans="1:50" x14ac:dyDescent="0.25">
      <c r="A542">
        <v>13</v>
      </c>
      <c r="B542" t="s">
        <v>133</v>
      </c>
      <c r="C542">
        <v>12</v>
      </c>
      <c r="D542" t="s">
        <v>133</v>
      </c>
      <c r="E542">
        <v>1</v>
      </c>
      <c r="F542" t="s">
        <v>98</v>
      </c>
      <c r="G542">
        <v>163</v>
      </c>
      <c r="H542">
        <v>208</v>
      </c>
      <c r="I542">
        <v>207</v>
      </c>
      <c r="J542">
        <v>207</v>
      </c>
      <c r="K542">
        <v>217</v>
      </c>
      <c r="L542">
        <v>203</v>
      </c>
      <c r="M542">
        <v>217</v>
      </c>
      <c r="N542">
        <v>209</v>
      </c>
      <c r="O542">
        <v>163</v>
      </c>
      <c r="P542">
        <v>185</v>
      </c>
      <c r="Q542">
        <v>194</v>
      </c>
      <c r="R542">
        <v>165</v>
      </c>
      <c r="S542">
        <v>168</v>
      </c>
      <c r="T542">
        <v>170</v>
      </c>
      <c r="U542">
        <v>174</v>
      </c>
      <c r="V542">
        <v>174</v>
      </c>
      <c r="W542">
        <v>170</v>
      </c>
      <c r="X542">
        <v>168</v>
      </c>
      <c r="Y542">
        <v>166</v>
      </c>
      <c r="Z542">
        <v>180</v>
      </c>
      <c r="AA542">
        <v>164</v>
      </c>
      <c r="AB542">
        <v>174</v>
      </c>
      <c r="AC542">
        <v>164</v>
      </c>
      <c r="AD542">
        <v>195</v>
      </c>
      <c r="AE542">
        <v>192</v>
      </c>
      <c r="AF542">
        <v>229</v>
      </c>
      <c r="AG542">
        <v>190</v>
      </c>
      <c r="AH542">
        <v>192</v>
      </c>
      <c r="AI542">
        <v>245</v>
      </c>
      <c r="AJ542">
        <v>252</v>
      </c>
      <c r="AK542">
        <v>250</v>
      </c>
      <c r="AL542">
        <v>240</v>
      </c>
      <c r="AM542">
        <v>198</v>
      </c>
      <c r="AN542">
        <v>197</v>
      </c>
      <c r="AO542">
        <v>254</v>
      </c>
      <c r="AP542">
        <v>197</v>
      </c>
      <c r="AQ542">
        <v>193</v>
      </c>
      <c r="AR542">
        <v>166</v>
      </c>
      <c r="AS542">
        <v>190</v>
      </c>
      <c r="AT542">
        <v>172</v>
      </c>
      <c r="AU542">
        <v>165</v>
      </c>
      <c r="AV542">
        <v>170</v>
      </c>
      <c r="AW542">
        <v>166</v>
      </c>
      <c r="AX542">
        <v>165</v>
      </c>
    </row>
    <row r="543" spans="1:50" x14ac:dyDescent="0.25">
      <c r="A543">
        <v>13</v>
      </c>
      <c r="B543" t="s">
        <v>133</v>
      </c>
      <c r="C543">
        <v>12</v>
      </c>
      <c r="D543" t="s">
        <v>133</v>
      </c>
      <c r="E543">
        <v>1</v>
      </c>
      <c r="F543" t="s">
        <v>98</v>
      </c>
      <c r="G543">
        <v>82</v>
      </c>
      <c r="H543">
        <v>82</v>
      </c>
      <c r="I543">
        <v>82</v>
      </c>
      <c r="J543">
        <v>76</v>
      </c>
      <c r="K543">
        <v>76</v>
      </c>
      <c r="L543">
        <v>76</v>
      </c>
      <c r="M543">
        <v>82</v>
      </c>
      <c r="N543">
        <v>104</v>
      </c>
      <c r="O543">
        <v>110</v>
      </c>
      <c r="P543">
        <v>110</v>
      </c>
      <c r="Q543">
        <v>110</v>
      </c>
      <c r="R543">
        <v>110</v>
      </c>
      <c r="S543">
        <v>103</v>
      </c>
      <c r="T543">
        <v>108</v>
      </c>
      <c r="U543">
        <v>107</v>
      </c>
      <c r="V543">
        <v>108</v>
      </c>
      <c r="W543">
        <v>108</v>
      </c>
      <c r="X543">
        <v>108</v>
      </c>
      <c r="Y543">
        <v>107</v>
      </c>
      <c r="Z543">
        <v>108</v>
      </c>
      <c r="AA543">
        <v>108</v>
      </c>
      <c r="AB543">
        <v>109</v>
      </c>
      <c r="AC543">
        <v>109</v>
      </c>
      <c r="AD543">
        <v>109</v>
      </c>
      <c r="AE543">
        <v>109</v>
      </c>
      <c r="AF543">
        <v>110</v>
      </c>
      <c r="AG543">
        <v>110</v>
      </c>
      <c r="AH543">
        <v>110</v>
      </c>
      <c r="AI543">
        <v>111</v>
      </c>
      <c r="AJ543">
        <v>111</v>
      </c>
      <c r="AK543">
        <v>111</v>
      </c>
      <c r="AL543">
        <v>111</v>
      </c>
      <c r="AM543">
        <v>110</v>
      </c>
      <c r="AN543">
        <v>111</v>
      </c>
      <c r="AO543">
        <v>110</v>
      </c>
      <c r="AP543">
        <v>109</v>
      </c>
      <c r="AQ543">
        <v>139</v>
      </c>
      <c r="AR543">
        <v>110</v>
      </c>
      <c r="AS543">
        <v>110</v>
      </c>
      <c r="AT543">
        <v>110</v>
      </c>
      <c r="AU543">
        <v>109</v>
      </c>
      <c r="AV543">
        <v>109</v>
      </c>
      <c r="AW543">
        <v>109</v>
      </c>
      <c r="AX543">
        <v>108</v>
      </c>
    </row>
    <row r="544" spans="1:50" x14ac:dyDescent="0.25">
      <c r="A544">
        <v>1</v>
      </c>
      <c r="B544" t="s">
        <v>97</v>
      </c>
      <c r="C544">
        <v>11</v>
      </c>
      <c r="D544" t="s">
        <v>97</v>
      </c>
      <c r="E544">
        <v>1</v>
      </c>
      <c r="F544" t="s">
        <v>98</v>
      </c>
      <c r="G544">
        <v>99</v>
      </c>
      <c r="H544">
        <v>103</v>
      </c>
      <c r="I544">
        <v>103</v>
      </c>
      <c r="J544">
        <v>103</v>
      </c>
      <c r="K544">
        <v>103</v>
      </c>
      <c r="L544">
        <v>104</v>
      </c>
      <c r="M544">
        <v>103</v>
      </c>
      <c r="N544">
        <v>103</v>
      </c>
      <c r="O544">
        <v>103</v>
      </c>
      <c r="P544">
        <v>103</v>
      </c>
      <c r="Q544">
        <v>103</v>
      </c>
      <c r="R544">
        <v>103</v>
      </c>
      <c r="S544">
        <v>138</v>
      </c>
      <c r="T544">
        <v>139</v>
      </c>
      <c r="U544">
        <v>138</v>
      </c>
      <c r="V544">
        <v>138</v>
      </c>
      <c r="W544">
        <v>138</v>
      </c>
      <c r="X544">
        <v>138</v>
      </c>
      <c r="Y544">
        <v>138</v>
      </c>
      <c r="Z544">
        <v>138</v>
      </c>
      <c r="AA544">
        <v>138</v>
      </c>
      <c r="AB544">
        <v>138</v>
      </c>
      <c r="AC544">
        <v>138</v>
      </c>
      <c r="AD544">
        <v>139</v>
      </c>
      <c r="AE544">
        <v>138</v>
      </c>
      <c r="AF544">
        <v>138</v>
      </c>
      <c r="AG544">
        <v>138</v>
      </c>
      <c r="AH544">
        <v>144</v>
      </c>
      <c r="AI544">
        <v>140</v>
      </c>
      <c r="AJ544">
        <v>139</v>
      </c>
      <c r="AK544">
        <v>139</v>
      </c>
      <c r="AL544">
        <v>139</v>
      </c>
      <c r="AM544">
        <v>139</v>
      </c>
      <c r="AN544">
        <v>139</v>
      </c>
      <c r="AO544">
        <v>139</v>
      </c>
      <c r="AP544">
        <v>139</v>
      </c>
      <c r="AQ544">
        <v>139</v>
      </c>
      <c r="AR544">
        <v>139</v>
      </c>
      <c r="AS544">
        <v>138</v>
      </c>
      <c r="AT544">
        <v>138</v>
      </c>
      <c r="AU544">
        <v>140</v>
      </c>
      <c r="AV544">
        <v>139</v>
      </c>
      <c r="AW544">
        <v>139</v>
      </c>
      <c r="AX544">
        <v>139</v>
      </c>
    </row>
    <row r="545" spans="1:50" x14ac:dyDescent="0.25">
      <c r="A545">
        <v>19</v>
      </c>
      <c r="B545" t="s">
        <v>737</v>
      </c>
      <c r="C545">
        <v>20</v>
      </c>
      <c r="D545" t="s">
        <v>576</v>
      </c>
      <c r="E545">
        <v>2</v>
      </c>
      <c r="F545" t="s">
        <v>255</v>
      </c>
      <c r="G545">
        <v>30</v>
      </c>
      <c r="H545">
        <v>30</v>
      </c>
      <c r="I545">
        <v>30</v>
      </c>
      <c r="J545">
        <v>30</v>
      </c>
      <c r="K545">
        <v>30</v>
      </c>
      <c r="L545">
        <v>30</v>
      </c>
      <c r="M545">
        <v>30</v>
      </c>
      <c r="N545">
        <v>30</v>
      </c>
      <c r="O545">
        <v>30</v>
      </c>
      <c r="P545">
        <v>30</v>
      </c>
      <c r="Q545">
        <v>30</v>
      </c>
      <c r="R545">
        <v>30</v>
      </c>
      <c r="S545">
        <v>30</v>
      </c>
      <c r="T545">
        <v>30</v>
      </c>
      <c r="U545">
        <v>30</v>
      </c>
      <c r="V545">
        <v>30</v>
      </c>
      <c r="W545">
        <v>30</v>
      </c>
      <c r="X545">
        <v>30</v>
      </c>
      <c r="Y545">
        <v>30</v>
      </c>
      <c r="Z545">
        <v>30</v>
      </c>
      <c r="AA545">
        <v>30</v>
      </c>
      <c r="AB545">
        <v>30</v>
      </c>
      <c r="AC545">
        <v>30</v>
      </c>
      <c r="AD545">
        <v>30</v>
      </c>
      <c r="AE545">
        <v>30</v>
      </c>
      <c r="AF545">
        <v>30</v>
      </c>
      <c r="AG545">
        <v>30</v>
      </c>
      <c r="AH545">
        <v>30</v>
      </c>
      <c r="AI545">
        <v>30</v>
      </c>
      <c r="AJ545">
        <v>30</v>
      </c>
      <c r="AK545">
        <v>30</v>
      </c>
      <c r="AL545">
        <v>30</v>
      </c>
      <c r="AM545">
        <v>30</v>
      </c>
      <c r="AN545">
        <v>30</v>
      </c>
      <c r="AO545">
        <v>30</v>
      </c>
      <c r="AP545">
        <v>30</v>
      </c>
      <c r="AQ545">
        <v>30</v>
      </c>
      <c r="AR545">
        <v>30</v>
      </c>
      <c r="AS545">
        <v>30</v>
      </c>
      <c r="AT545">
        <v>30</v>
      </c>
      <c r="AU545">
        <v>30</v>
      </c>
      <c r="AV545">
        <v>30</v>
      </c>
      <c r="AW545">
        <v>30</v>
      </c>
      <c r="AX545">
        <v>30</v>
      </c>
    </row>
    <row r="546" spans="1:50" x14ac:dyDescent="0.25">
      <c r="A546">
        <v>9</v>
      </c>
      <c r="B546" t="s">
        <v>372</v>
      </c>
      <c r="C546">
        <v>60</v>
      </c>
      <c r="D546" t="s">
        <v>239</v>
      </c>
      <c r="E546">
        <v>3</v>
      </c>
      <c r="F546" t="s">
        <v>240</v>
      </c>
      <c r="G546">
        <v>7</v>
      </c>
      <c r="H546">
        <v>7</v>
      </c>
      <c r="I546">
        <v>7</v>
      </c>
      <c r="J546">
        <v>7</v>
      </c>
      <c r="K546">
        <v>7</v>
      </c>
      <c r="L546">
        <v>7</v>
      </c>
      <c r="M546">
        <v>7</v>
      </c>
      <c r="N546">
        <v>7</v>
      </c>
      <c r="O546">
        <v>7</v>
      </c>
      <c r="P546">
        <v>7</v>
      </c>
      <c r="Q546">
        <v>7</v>
      </c>
      <c r="R546">
        <v>7</v>
      </c>
      <c r="S546">
        <v>7</v>
      </c>
      <c r="T546">
        <v>7</v>
      </c>
      <c r="U546">
        <v>7</v>
      </c>
      <c r="V546">
        <v>7</v>
      </c>
      <c r="W546">
        <v>7</v>
      </c>
      <c r="X546">
        <v>7</v>
      </c>
      <c r="Y546">
        <v>7</v>
      </c>
      <c r="Z546">
        <v>7</v>
      </c>
      <c r="AA546">
        <v>7</v>
      </c>
      <c r="AB546">
        <v>7</v>
      </c>
      <c r="AC546">
        <v>7</v>
      </c>
      <c r="AD546">
        <v>7</v>
      </c>
      <c r="AE546">
        <v>7</v>
      </c>
      <c r="AF546">
        <v>7</v>
      </c>
      <c r="AG546">
        <v>7</v>
      </c>
      <c r="AH546">
        <v>7</v>
      </c>
      <c r="AI546">
        <v>7</v>
      </c>
      <c r="AJ546">
        <v>7</v>
      </c>
      <c r="AK546">
        <v>7</v>
      </c>
      <c r="AL546">
        <v>7</v>
      </c>
      <c r="AM546">
        <v>7</v>
      </c>
      <c r="AN546">
        <v>9</v>
      </c>
      <c r="AO546">
        <v>9</v>
      </c>
      <c r="AP546">
        <v>9</v>
      </c>
      <c r="AQ546">
        <v>9</v>
      </c>
      <c r="AR546">
        <v>9</v>
      </c>
      <c r="AS546">
        <v>9</v>
      </c>
      <c r="AT546">
        <v>8</v>
      </c>
      <c r="AU546">
        <v>8</v>
      </c>
      <c r="AV546">
        <v>8</v>
      </c>
      <c r="AW546">
        <v>8</v>
      </c>
      <c r="AX546">
        <v>8</v>
      </c>
    </row>
    <row r="547" spans="1:50" x14ac:dyDescent="0.25">
      <c r="A547">
        <v>1</v>
      </c>
      <c r="B547" t="s">
        <v>97</v>
      </c>
      <c r="C547">
        <v>11</v>
      </c>
      <c r="D547" t="s">
        <v>97</v>
      </c>
      <c r="E547">
        <v>1</v>
      </c>
      <c r="F547" t="s">
        <v>98</v>
      </c>
      <c r="G547">
        <v>305</v>
      </c>
      <c r="H547">
        <v>286</v>
      </c>
      <c r="I547">
        <v>241</v>
      </c>
      <c r="J547">
        <v>239</v>
      </c>
      <c r="K547">
        <v>213</v>
      </c>
      <c r="L547">
        <v>234</v>
      </c>
      <c r="M547">
        <v>234</v>
      </c>
      <c r="N547">
        <v>234</v>
      </c>
      <c r="O547">
        <v>234</v>
      </c>
      <c r="P547">
        <v>205</v>
      </c>
      <c r="Q547">
        <v>147</v>
      </c>
      <c r="R547">
        <v>179</v>
      </c>
      <c r="S547">
        <v>187</v>
      </c>
      <c r="T547">
        <v>207</v>
      </c>
      <c r="U547">
        <v>215</v>
      </c>
      <c r="V547">
        <v>231</v>
      </c>
      <c r="W547">
        <v>233</v>
      </c>
      <c r="X547">
        <v>244</v>
      </c>
      <c r="Y547">
        <v>251</v>
      </c>
      <c r="Z547">
        <v>232</v>
      </c>
      <c r="AA547">
        <v>242</v>
      </c>
      <c r="AB547">
        <v>235</v>
      </c>
      <c r="AC547">
        <v>218</v>
      </c>
      <c r="AD547">
        <v>173</v>
      </c>
      <c r="AE547">
        <v>166</v>
      </c>
      <c r="AF547">
        <v>169</v>
      </c>
      <c r="AG547">
        <v>158</v>
      </c>
      <c r="AH547">
        <v>149</v>
      </c>
      <c r="AI547">
        <v>183</v>
      </c>
      <c r="AJ547">
        <v>182</v>
      </c>
      <c r="AK547">
        <v>174</v>
      </c>
      <c r="AL547">
        <v>175</v>
      </c>
      <c r="AM547">
        <v>174</v>
      </c>
      <c r="AN547">
        <v>175</v>
      </c>
      <c r="AO547">
        <v>170</v>
      </c>
      <c r="AP547">
        <v>171</v>
      </c>
      <c r="AQ547">
        <v>171</v>
      </c>
      <c r="AR547">
        <v>174</v>
      </c>
      <c r="AS547">
        <v>175</v>
      </c>
      <c r="AT547">
        <v>301</v>
      </c>
      <c r="AU547">
        <v>330</v>
      </c>
      <c r="AV547">
        <v>130</v>
      </c>
      <c r="AW547">
        <v>132</v>
      </c>
      <c r="AX547">
        <v>130</v>
      </c>
    </row>
    <row r="548" spans="1:50" x14ac:dyDescent="0.25">
      <c r="A548">
        <v>1</v>
      </c>
      <c r="B548" t="s">
        <v>97</v>
      </c>
      <c r="C548">
        <v>11</v>
      </c>
      <c r="D548" t="s">
        <v>97</v>
      </c>
      <c r="E548">
        <v>1</v>
      </c>
      <c r="F548" t="s">
        <v>98</v>
      </c>
      <c r="G548">
        <v>2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5</v>
      </c>
      <c r="T548">
        <v>2</v>
      </c>
      <c r="U548">
        <v>2</v>
      </c>
      <c r="V548">
        <v>2</v>
      </c>
      <c r="W548">
        <v>2</v>
      </c>
      <c r="X548">
        <v>2</v>
      </c>
      <c r="Y548">
        <v>2</v>
      </c>
      <c r="Z548">
        <v>2</v>
      </c>
      <c r="AA548">
        <v>2</v>
      </c>
      <c r="AB548">
        <v>2</v>
      </c>
      <c r="AC548">
        <v>2</v>
      </c>
      <c r="AD548">
        <v>2</v>
      </c>
      <c r="AE548">
        <v>2</v>
      </c>
      <c r="AF548">
        <v>2</v>
      </c>
      <c r="AG548">
        <v>2</v>
      </c>
      <c r="AH548">
        <v>3</v>
      </c>
      <c r="AI548">
        <v>3</v>
      </c>
      <c r="AJ548">
        <v>3</v>
      </c>
      <c r="AK548">
        <v>3</v>
      </c>
      <c r="AL548">
        <v>3</v>
      </c>
      <c r="AM548">
        <v>3</v>
      </c>
      <c r="AN548">
        <v>3</v>
      </c>
      <c r="AO548">
        <v>3</v>
      </c>
      <c r="AP548">
        <v>3</v>
      </c>
      <c r="AQ548">
        <v>4</v>
      </c>
      <c r="AR548">
        <v>3</v>
      </c>
      <c r="AS548">
        <v>3</v>
      </c>
      <c r="AT548">
        <v>3</v>
      </c>
      <c r="AU548">
        <v>3</v>
      </c>
      <c r="AV548">
        <v>3</v>
      </c>
      <c r="AW548">
        <v>3</v>
      </c>
      <c r="AX548">
        <v>3</v>
      </c>
    </row>
    <row r="549" spans="1:50" x14ac:dyDescent="0.25">
      <c r="A549">
        <v>1</v>
      </c>
      <c r="B549" t="s">
        <v>97</v>
      </c>
      <c r="C549">
        <v>11</v>
      </c>
      <c r="D549" t="s">
        <v>97</v>
      </c>
      <c r="E549">
        <v>1</v>
      </c>
      <c r="F549" t="s">
        <v>98</v>
      </c>
      <c r="G549">
        <v>28</v>
      </c>
      <c r="H549">
        <v>28</v>
      </c>
      <c r="I549">
        <v>28</v>
      </c>
      <c r="J549">
        <v>28</v>
      </c>
      <c r="K549">
        <v>27</v>
      </c>
      <c r="L549">
        <v>27</v>
      </c>
      <c r="M549">
        <v>27</v>
      </c>
      <c r="N549">
        <v>27</v>
      </c>
      <c r="O549">
        <v>27</v>
      </c>
      <c r="P549">
        <v>27</v>
      </c>
      <c r="Q549">
        <v>27</v>
      </c>
      <c r="R549">
        <v>27</v>
      </c>
      <c r="S549">
        <v>27</v>
      </c>
      <c r="T549">
        <v>27</v>
      </c>
      <c r="U549">
        <v>27</v>
      </c>
      <c r="V549">
        <v>27</v>
      </c>
      <c r="W549">
        <v>27</v>
      </c>
      <c r="X549">
        <v>27</v>
      </c>
      <c r="Y549">
        <v>27</v>
      </c>
      <c r="Z549">
        <v>27</v>
      </c>
      <c r="AA549">
        <v>27</v>
      </c>
      <c r="AB549">
        <v>27</v>
      </c>
      <c r="AC549">
        <v>27</v>
      </c>
      <c r="AD549">
        <v>27</v>
      </c>
      <c r="AE549">
        <v>34</v>
      </c>
      <c r="AF549">
        <v>34</v>
      </c>
      <c r="AG549">
        <v>34</v>
      </c>
      <c r="AH549">
        <v>34</v>
      </c>
      <c r="AI549">
        <v>34</v>
      </c>
      <c r="AJ549">
        <v>34</v>
      </c>
      <c r="AK549">
        <v>34</v>
      </c>
      <c r="AL549">
        <v>34</v>
      </c>
      <c r="AM549">
        <v>34</v>
      </c>
      <c r="AN549">
        <v>30</v>
      </c>
      <c r="AO549">
        <v>30</v>
      </c>
      <c r="AP549">
        <v>30</v>
      </c>
      <c r="AQ549">
        <v>30</v>
      </c>
      <c r="AR549">
        <v>30</v>
      </c>
      <c r="AS549">
        <v>30</v>
      </c>
      <c r="AT549">
        <v>30</v>
      </c>
      <c r="AU549">
        <v>30</v>
      </c>
      <c r="AV549">
        <v>30</v>
      </c>
      <c r="AW549">
        <v>30</v>
      </c>
      <c r="AX549">
        <v>26</v>
      </c>
    </row>
    <row r="550" spans="1:50" x14ac:dyDescent="0.25">
      <c r="A550">
        <v>1</v>
      </c>
      <c r="B550" t="s">
        <v>97</v>
      </c>
      <c r="C550">
        <v>11</v>
      </c>
      <c r="D550" t="s">
        <v>97</v>
      </c>
      <c r="E550">
        <v>1</v>
      </c>
      <c r="F550" t="s">
        <v>98</v>
      </c>
      <c r="G550">
        <v>69</v>
      </c>
      <c r="H550">
        <v>69</v>
      </c>
      <c r="I550">
        <v>69</v>
      </c>
      <c r="J550">
        <v>69</v>
      </c>
      <c r="K550">
        <v>69</v>
      </c>
      <c r="L550">
        <v>69</v>
      </c>
      <c r="M550">
        <v>77</v>
      </c>
      <c r="N550">
        <v>77</v>
      </c>
      <c r="O550">
        <v>77</v>
      </c>
      <c r="P550">
        <v>77</v>
      </c>
      <c r="Q550">
        <v>77</v>
      </c>
      <c r="R550">
        <v>77</v>
      </c>
      <c r="S550">
        <v>77</v>
      </c>
      <c r="T550">
        <v>77</v>
      </c>
      <c r="U550">
        <v>77</v>
      </c>
      <c r="V550">
        <v>77</v>
      </c>
      <c r="W550">
        <v>77</v>
      </c>
      <c r="X550">
        <v>77</v>
      </c>
      <c r="Y550">
        <v>77</v>
      </c>
      <c r="Z550">
        <v>77</v>
      </c>
      <c r="AA550">
        <v>77</v>
      </c>
      <c r="AB550">
        <v>77</v>
      </c>
      <c r="AC550">
        <v>77</v>
      </c>
      <c r="AD550">
        <v>77</v>
      </c>
      <c r="AE550">
        <v>77</v>
      </c>
      <c r="AF550">
        <v>77</v>
      </c>
      <c r="AG550">
        <v>77</v>
      </c>
      <c r="AH550">
        <v>77</v>
      </c>
      <c r="AI550">
        <v>77</v>
      </c>
      <c r="AJ550">
        <v>77</v>
      </c>
      <c r="AK550">
        <v>77</v>
      </c>
      <c r="AL550">
        <v>77</v>
      </c>
      <c r="AM550">
        <v>77</v>
      </c>
      <c r="AN550">
        <v>77</v>
      </c>
      <c r="AO550">
        <v>77</v>
      </c>
      <c r="AP550">
        <v>77</v>
      </c>
      <c r="AQ550">
        <v>77</v>
      </c>
      <c r="AR550">
        <v>77</v>
      </c>
      <c r="AS550">
        <v>77</v>
      </c>
      <c r="AT550">
        <v>77</v>
      </c>
      <c r="AU550">
        <v>76</v>
      </c>
      <c r="AV550">
        <v>76</v>
      </c>
      <c r="AW550">
        <v>76</v>
      </c>
      <c r="AX550">
        <v>76</v>
      </c>
    </row>
    <row r="551" spans="1:50" x14ac:dyDescent="0.25">
      <c r="A551">
        <v>1</v>
      </c>
      <c r="B551" t="s">
        <v>97</v>
      </c>
      <c r="C551">
        <v>11</v>
      </c>
      <c r="D551" t="s">
        <v>97</v>
      </c>
      <c r="E551">
        <v>1</v>
      </c>
      <c r="F551" t="s">
        <v>98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3</v>
      </c>
      <c r="W551">
        <v>3</v>
      </c>
      <c r="X551">
        <v>3</v>
      </c>
      <c r="Y551">
        <v>3</v>
      </c>
      <c r="Z551">
        <v>3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</row>
    <row r="552" spans="1:50" x14ac:dyDescent="0.25">
      <c r="A552">
        <v>1</v>
      </c>
      <c r="B552" t="s">
        <v>97</v>
      </c>
      <c r="C552">
        <v>11</v>
      </c>
      <c r="D552" t="s">
        <v>97</v>
      </c>
      <c r="E552">
        <v>1</v>
      </c>
      <c r="F552" t="s">
        <v>98</v>
      </c>
      <c r="G552">
        <v>39</v>
      </c>
      <c r="H552">
        <v>39</v>
      </c>
      <c r="I552">
        <v>35</v>
      </c>
      <c r="J552">
        <v>39</v>
      </c>
      <c r="K552">
        <v>39</v>
      </c>
      <c r="L552">
        <v>39</v>
      </c>
      <c r="M552">
        <v>39</v>
      </c>
      <c r="N552">
        <v>39</v>
      </c>
      <c r="O552">
        <v>39</v>
      </c>
      <c r="P552">
        <v>39</v>
      </c>
      <c r="Q552">
        <v>39</v>
      </c>
      <c r="R552">
        <v>39</v>
      </c>
      <c r="S552">
        <v>38</v>
      </c>
      <c r="T552">
        <v>38</v>
      </c>
      <c r="U552">
        <v>38</v>
      </c>
      <c r="V552">
        <v>38</v>
      </c>
      <c r="W552">
        <v>38</v>
      </c>
      <c r="X552">
        <v>38</v>
      </c>
      <c r="Y552">
        <v>38</v>
      </c>
      <c r="Z552">
        <v>38</v>
      </c>
      <c r="AA552">
        <v>38</v>
      </c>
      <c r="AB552">
        <v>38</v>
      </c>
      <c r="AC552">
        <v>38</v>
      </c>
      <c r="AD552">
        <v>38</v>
      </c>
      <c r="AE552">
        <v>38</v>
      </c>
      <c r="AF552">
        <v>38</v>
      </c>
      <c r="AG552">
        <v>39</v>
      </c>
      <c r="AH552">
        <v>40</v>
      </c>
      <c r="AI552">
        <v>39</v>
      </c>
      <c r="AJ552">
        <v>39</v>
      </c>
      <c r="AK552">
        <v>40</v>
      </c>
      <c r="AL552">
        <v>40</v>
      </c>
      <c r="AM552">
        <v>40</v>
      </c>
      <c r="AN552">
        <v>40</v>
      </c>
      <c r="AO552">
        <v>40</v>
      </c>
      <c r="AP552">
        <v>40</v>
      </c>
      <c r="AQ552">
        <v>40</v>
      </c>
      <c r="AR552">
        <v>40</v>
      </c>
      <c r="AS552">
        <v>40</v>
      </c>
      <c r="AT552">
        <v>40</v>
      </c>
      <c r="AU552">
        <v>40</v>
      </c>
      <c r="AV552">
        <v>39</v>
      </c>
      <c r="AW552">
        <v>39</v>
      </c>
      <c r="AX552">
        <v>39</v>
      </c>
    </row>
    <row r="553" spans="1:50" x14ac:dyDescent="0.25">
      <c r="A553">
        <v>1</v>
      </c>
      <c r="B553" t="s">
        <v>97</v>
      </c>
      <c r="C553">
        <v>11</v>
      </c>
      <c r="D553" t="s">
        <v>97</v>
      </c>
      <c r="E553">
        <v>1</v>
      </c>
      <c r="F553" t="s">
        <v>98</v>
      </c>
      <c r="G553">
        <v>102</v>
      </c>
      <c r="H553">
        <v>102</v>
      </c>
      <c r="I553">
        <v>102</v>
      </c>
      <c r="J553">
        <v>102</v>
      </c>
      <c r="K553">
        <v>102</v>
      </c>
      <c r="L553">
        <v>102</v>
      </c>
      <c r="M553">
        <v>102</v>
      </c>
      <c r="N553">
        <v>102</v>
      </c>
      <c r="O553">
        <v>102</v>
      </c>
      <c r="P553">
        <v>102</v>
      </c>
      <c r="Q553">
        <v>102</v>
      </c>
      <c r="R553">
        <v>102</v>
      </c>
      <c r="S553">
        <v>102</v>
      </c>
      <c r="T553">
        <v>102</v>
      </c>
      <c r="U553">
        <v>102</v>
      </c>
      <c r="V553">
        <v>110</v>
      </c>
      <c r="W553">
        <v>110</v>
      </c>
      <c r="X553">
        <v>110</v>
      </c>
      <c r="Y553">
        <v>110</v>
      </c>
      <c r="Z553">
        <v>110</v>
      </c>
      <c r="AA553">
        <v>110</v>
      </c>
      <c r="AB553">
        <v>126</v>
      </c>
      <c r="AC553">
        <v>126</v>
      </c>
      <c r="AD553">
        <v>126</v>
      </c>
      <c r="AE553">
        <v>126</v>
      </c>
      <c r="AF553">
        <v>118</v>
      </c>
      <c r="AG553">
        <v>126</v>
      </c>
      <c r="AH553">
        <v>124</v>
      </c>
      <c r="AI553">
        <v>126</v>
      </c>
      <c r="AJ553">
        <v>108</v>
      </c>
      <c r="AK553">
        <v>108</v>
      </c>
      <c r="AL553">
        <v>108</v>
      </c>
      <c r="AM553">
        <v>108</v>
      </c>
      <c r="AN553">
        <v>100</v>
      </c>
      <c r="AO553">
        <v>100</v>
      </c>
      <c r="AP553">
        <v>106</v>
      </c>
      <c r="AQ553">
        <v>106</v>
      </c>
      <c r="AR553">
        <v>106</v>
      </c>
      <c r="AS553">
        <v>106</v>
      </c>
      <c r="AT553">
        <v>106</v>
      </c>
      <c r="AU553">
        <v>99</v>
      </c>
      <c r="AV553">
        <v>105</v>
      </c>
      <c r="AW553">
        <v>106</v>
      </c>
      <c r="AX553">
        <v>100</v>
      </c>
    </row>
    <row r="554" spans="1:50" x14ac:dyDescent="0.25">
      <c r="A554">
        <v>4</v>
      </c>
      <c r="B554" t="s">
        <v>691</v>
      </c>
      <c r="C554">
        <v>70</v>
      </c>
      <c r="D554" t="s">
        <v>267</v>
      </c>
      <c r="E554">
        <v>3</v>
      </c>
      <c r="F554" t="s">
        <v>240</v>
      </c>
      <c r="G554">
        <v>49</v>
      </c>
      <c r="H554">
        <v>48</v>
      </c>
      <c r="I554">
        <v>53</v>
      </c>
      <c r="J554">
        <v>52</v>
      </c>
      <c r="K554">
        <v>47</v>
      </c>
      <c r="L554">
        <v>50</v>
      </c>
      <c r="M554">
        <v>44</v>
      </c>
      <c r="N554">
        <v>49</v>
      </c>
      <c r="O554">
        <v>51</v>
      </c>
      <c r="P554">
        <v>46</v>
      </c>
      <c r="Q554">
        <v>49</v>
      </c>
      <c r="R554">
        <v>44</v>
      </c>
      <c r="S554">
        <v>48</v>
      </c>
      <c r="T554">
        <v>52</v>
      </c>
      <c r="U554">
        <v>50</v>
      </c>
      <c r="V554">
        <v>50</v>
      </c>
      <c r="W554">
        <v>51</v>
      </c>
      <c r="X554">
        <v>54</v>
      </c>
      <c r="Y554">
        <v>54</v>
      </c>
      <c r="Z554">
        <v>52</v>
      </c>
      <c r="AA554">
        <v>46</v>
      </c>
      <c r="AB554">
        <v>47</v>
      </c>
      <c r="AC554">
        <v>49</v>
      </c>
      <c r="AD554">
        <v>47</v>
      </c>
      <c r="AE554">
        <v>53</v>
      </c>
      <c r="AF554">
        <v>50</v>
      </c>
      <c r="AG554">
        <v>49</v>
      </c>
      <c r="AH554">
        <v>49</v>
      </c>
      <c r="AI554">
        <v>51</v>
      </c>
      <c r="AJ554">
        <v>51</v>
      </c>
      <c r="AK554">
        <v>48</v>
      </c>
      <c r="AL554">
        <v>52</v>
      </c>
      <c r="AM554">
        <v>52</v>
      </c>
      <c r="AN554">
        <v>52</v>
      </c>
      <c r="AO554">
        <v>50</v>
      </c>
      <c r="AP554">
        <v>50</v>
      </c>
      <c r="AQ554">
        <v>51</v>
      </c>
      <c r="AR554">
        <v>55</v>
      </c>
      <c r="AS554">
        <v>52</v>
      </c>
      <c r="AT554">
        <v>49</v>
      </c>
      <c r="AU554">
        <v>52</v>
      </c>
      <c r="AV554">
        <v>51</v>
      </c>
      <c r="AW554">
        <v>51</v>
      </c>
      <c r="AX554">
        <v>49</v>
      </c>
    </row>
    <row r="555" spans="1:50" x14ac:dyDescent="0.25">
      <c r="A555">
        <v>5</v>
      </c>
      <c r="B555" t="s">
        <v>386</v>
      </c>
      <c r="C555">
        <v>50</v>
      </c>
      <c r="D555" t="s">
        <v>387</v>
      </c>
      <c r="E555">
        <v>3</v>
      </c>
      <c r="F555" t="s">
        <v>240</v>
      </c>
      <c r="G555">
        <v>164</v>
      </c>
      <c r="H555">
        <v>164</v>
      </c>
      <c r="I555">
        <v>164</v>
      </c>
      <c r="J555">
        <v>164</v>
      </c>
      <c r="K555">
        <v>164</v>
      </c>
      <c r="L555">
        <v>164</v>
      </c>
      <c r="M555">
        <v>164</v>
      </c>
      <c r="N555">
        <v>164</v>
      </c>
      <c r="O555">
        <v>164</v>
      </c>
      <c r="P555">
        <v>164</v>
      </c>
      <c r="Q555">
        <v>164</v>
      </c>
      <c r="R555">
        <v>164</v>
      </c>
      <c r="S555">
        <v>164</v>
      </c>
      <c r="T555">
        <v>164</v>
      </c>
      <c r="U555">
        <v>164</v>
      </c>
      <c r="V555">
        <v>164</v>
      </c>
      <c r="W555">
        <v>164</v>
      </c>
      <c r="X555">
        <v>164</v>
      </c>
      <c r="Y555">
        <v>164</v>
      </c>
      <c r="Z555">
        <v>164</v>
      </c>
      <c r="AA555">
        <v>164</v>
      </c>
      <c r="AB555">
        <v>164</v>
      </c>
      <c r="AC555">
        <v>164</v>
      </c>
      <c r="AD555">
        <v>164</v>
      </c>
      <c r="AE555">
        <v>164</v>
      </c>
      <c r="AF555">
        <v>164</v>
      </c>
      <c r="AG555">
        <v>163</v>
      </c>
      <c r="AH555">
        <v>163</v>
      </c>
      <c r="AI555">
        <v>163</v>
      </c>
      <c r="AJ555">
        <v>163</v>
      </c>
      <c r="AK555">
        <v>163</v>
      </c>
      <c r="AL555">
        <v>163</v>
      </c>
      <c r="AM555">
        <v>163</v>
      </c>
      <c r="AN555">
        <v>163</v>
      </c>
      <c r="AO555">
        <v>163</v>
      </c>
      <c r="AP555">
        <v>163</v>
      </c>
      <c r="AQ555">
        <v>163</v>
      </c>
      <c r="AR555">
        <v>163</v>
      </c>
      <c r="AS555">
        <v>163</v>
      </c>
      <c r="AT555">
        <v>163</v>
      </c>
      <c r="AU555">
        <v>163</v>
      </c>
      <c r="AV555">
        <v>163</v>
      </c>
      <c r="AW555">
        <v>163</v>
      </c>
      <c r="AX555">
        <v>163</v>
      </c>
    </row>
    <row r="556" spans="1:50" x14ac:dyDescent="0.25">
      <c r="A556">
        <v>3</v>
      </c>
      <c r="B556" t="s">
        <v>554</v>
      </c>
      <c r="C556">
        <v>70</v>
      </c>
      <c r="D556" t="s">
        <v>267</v>
      </c>
      <c r="E556">
        <v>3</v>
      </c>
      <c r="F556" t="s">
        <v>240</v>
      </c>
      <c r="G556">
        <v>9</v>
      </c>
      <c r="H556">
        <v>9</v>
      </c>
      <c r="I556">
        <v>9</v>
      </c>
      <c r="J556">
        <v>9</v>
      </c>
      <c r="K556">
        <v>9</v>
      </c>
      <c r="L556">
        <v>9</v>
      </c>
      <c r="M556">
        <v>9</v>
      </c>
      <c r="N556">
        <v>9</v>
      </c>
      <c r="O556">
        <v>9</v>
      </c>
      <c r="P556">
        <v>9</v>
      </c>
      <c r="Q556">
        <v>9</v>
      </c>
      <c r="R556">
        <v>9</v>
      </c>
      <c r="S556">
        <v>9</v>
      </c>
      <c r="T556">
        <v>9</v>
      </c>
      <c r="U556">
        <v>9</v>
      </c>
      <c r="V556">
        <v>9</v>
      </c>
      <c r="W556">
        <v>9</v>
      </c>
      <c r="X556">
        <v>9</v>
      </c>
      <c r="Y556">
        <v>9</v>
      </c>
      <c r="Z556">
        <v>9</v>
      </c>
      <c r="AA556">
        <v>9</v>
      </c>
      <c r="AB556">
        <v>9</v>
      </c>
      <c r="AC556">
        <v>9</v>
      </c>
      <c r="AD556">
        <v>9</v>
      </c>
      <c r="AE556">
        <v>9</v>
      </c>
      <c r="AF556">
        <v>9</v>
      </c>
      <c r="AG556">
        <v>9</v>
      </c>
      <c r="AH556">
        <v>9</v>
      </c>
      <c r="AI556">
        <v>9</v>
      </c>
      <c r="AJ556">
        <v>9</v>
      </c>
      <c r="AK556">
        <v>9</v>
      </c>
      <c r="AL556">
        <v>9</v>
      </c>
      <c r="AM556">
        <v>9</v>
      </c>
      <c r="AN556">
        <v>9</v>
      </c>
      <c r="AO556">
        <v>9</v>
      </c>
      <c r="AP556">
        <v>9</v>
      </c>
      <c r="AQ556">
        <v>9</v>
      </c>
      <c r="AR556">
        <v>9</v>
      </c>
      <c r="AS556">
        <v>9</v>
      </c>
      <c r="AT556">
        <v>9</v>
      </c>
      <c r="AU556">
        <v>9</v>
      </c>
      <c r="AV556">
        <v>9</v>
      </c>
      <c r="AW556">
        <v>9</v>
      </c>
      <c r="AX556">
        <v>9</v>
      </c>
    </row>
    <row r="557" spans="1:50" x14ac:dyDescent="0.25">
      <c r="A557">
        <v>1</v>
      </c>
      <c r="B557" t="s">
        <v>97</v>
      </c>
      <c r="C557">
        <v>11</v>
      </c>
      <c r="D557" t="s">
        <v>97</v>
      </c>
      <c r="E557">
        <v>1</v>
      </c>
      <c r="F557" t="s">
        <v>98</v>
      </c>
      <c r="G557">
        <v>126</v>
      </c>
      <c r="H557">
        <v>126</v>
      </c>
      <c r="I557">
        <v>126</v>
      </c>
      <c r="J557">
        <v>126</v>
      </c>
      <c r="K557">
        <v>128</v>
      </c>
      <c r="L557">
        <v>131</v>
      </c>
      <c r="M557">
        <v>128</v>
      </c>
      <c r="N557">
        <v>130</v>
      </c>
      <c r="O557">
        <v>133</v>
      </c>
      <c r="P557">
        <v>133</v>
      </c>
      <c r="Q557">
        <v>133</v>
      </c>
      <c r="R557">
        <v>130</v>
      </c>
      <c r="S557">
        <v>130</v>
      </c>
      <c r="T557">
        <v>133</v>
      </c>
      <c r="U557">
        <v>133</v>
      </c>
      <c r="V557">
        <v>133</v>
      </c>
      <c r="W557">
        <v>130</v>
      </c>
      <c r="X557">
        <v>130</v>
      </c>
      <c r="Y557">
        <v>131</v>
      </c>
      <c r="Z557">
        <v>131</v>
      </c>
      <c r="AA557">
        <v>128</v>
      </c>
      <c r="AB557">
        <v>128</v>
      </c>
      <c r="AC557">
        <v>131</v>
      </c>
      <c r="AD557">
        <v>128</v>
      </c>
      <c r="AE557">
        <v>129</v>
      </c>
      <c r="AF557">
        <v>129</v>
      </c>
      <c r="AG557">
        <v>129</v>
      </c>
      <c r="AH557">
        <v>130</v>
      </c>
      <c r="AI557">
        <v>129</v>
      </c>
      <c r="AJ557">
        <v>133</v>
      </c>
      <c r="AK557">
        <v>133</v>
      </c>
      <c r="AL557">
        <v>133</v>
      </c>
      <c r="AM557">
        <v>131</v>
      </c>
      <c r="AN557">
        <v>128</v>
      </c>
      <c r="AO557">
        <v>125</v>
      </c>
      <c r="AP557">
        <v>129</v>
      </c>
      <c r="AQ557">
        <v>130</v>
      </c>
      <c r="AR557">
        <v>127</v>
      </c>
      <c r="AS557">
        <v>130</v>
      </c>
      <c r="AT557">
        <v>130</v>
      </c>
      <c r="AU557">
        <v>129</v>
      </c>
      <c r="AV557">
        <v>129</v>
      </c>
      <c r="AW557">
        <v>129</v>
      </c>
      <c r="AX557">
        <v>129</v>
      </c>
    </row>
    <row r="558" spans="1:50" x14ac:dyDescent="0.25">
      <c r="A558">
        <v>1</v>
      </c>
      <c r="B558" t="s">
        <v>97</v>
      </c>
      <c r="C558">
        <v>11</v>
      </c>
      <c r="D558" t="s">
        <v>97</v>
      </c>
      <c r="E558">
        <v>1</v>
      </c>
      <c r="F558" t="s">
        <v>98</v>
      </c>
      <c r="G558">
        <v>67</v>
      </c>
      <c r="H558">
        <v>67</v>
      </c>
      <c r="I558">
        <v>67</v>
      </c>
      <c r="J558">
        <v>67</v>
      </c>
      <c r="K558">
        <v>67</v>
      </c>
      <c r="L558">
        <v>67</v>
      </c>
      <c r="M558">
        <v>67</v>
      </c>
      <c r="N558">
        <v>67</v>
      </c>
      <c r="O558">
        <v>67</v>
      </c>
      <c r="P558">
        <v>67</v>
      </c>
      <c r="Q558">
        <v>67</v>
      </c>
      <c r="R558">
        <v>67</v>
      </c>
      <c r="S558">
        <v>66</v>
      </c>
      <c r="T558">
        <v>66</v>
      </c>
      <c r="U558">
        <v>84</v>
      </c>
      <c r="V558">
        <v>85</v>
      </c>
      <c r="W558">
        <v>85</v>
      </c>
      <c r="X558">
        <v>85</v>
      </c>
      <c r="Y558">
        <v>85</v>
      </c>
      <c r="Z558">
        <v>73</v>
      </c>
      <c r="AA558">
        <v>73</v>
      </c>
      <c r="AB558">
        <v>74</v>
      </c>
      <c r="AC558">
        <v>74</v>
      </c>
      <c r="AD558">
        <v>74</v>
      </c>
      <c r="AE558">
        <v>74</v>
      </c>
      <c r="AF558">
        <v>74</v>
      </c>
      <c r="AG558">
        <v>74</v>
      </c>
      <c r="AH558">
        <v>74</v>
      </c>
      <c r="AI558">
        <v>74</v>
      </c>
      <c r="AJ558">
        <v>75</v>
      </c>
      <c r="AK558">
        <v>75</v>
      </c>
      <c r="AL558">
        <v>76</v>
      </c>
      <c r="AM558">
        <v>76</v>
      </c>
      <c r="AN558">
        <v>76</v>
      </c>
      <c r="AO558">
        <v>76</v>
      </c>
      <c r="AP558">
        <v>64</v>
      </c>
      <c r="AQ558">
        <v>306</v>
      </c>
      <c r="AR558">
        <v>174</v>
      </c>
      <c r="AS558">
        <v>170</v>
      </c>
      <c r="AT558">
        <v>1</v>
      </c>
      <c r="AU558">
        <v>170</v>
      </c>
      <c r="AV558">
        <v>245</v>
      </c>
      <c r="AW558">
        <v>238</v>
      </c>
      <c r="AX558">
        <v>238</v>
      </c>
    </row>
    <row r="559" spans="1:50" x14ac:dyDescent="0.25">
      <c r="A559">
        <v>6</v>
      </c>
      <c r="B559" t="s">
        <v>266</v>
      </c>
      <c r="C559">
        <v>70</v>
      </c>
      <c r="D559" t="s">
        <v>267</v>
      </c>
      <c r="E559">
        <v>3</v>
      </c>
      <c r="F559" t="s">
        <v>240</v>
      </c>
      <c r="G559">
        <v>216</v>
      </c>
      <c r="H559">
        <v>216</v>
      </c>
      <c r="I559">
        <v>219</v>
      </c>
      <c r="J559">
        <v>219</v>
      </c>
      <c r="K559">
        <v>230</v>
      </c>
      <c r="L559">
        <v>234</v>
      </c>
      <c r="M559">
        <v>227</v>
      </c>
      <c r="N559">
        <v>219</v>
      </c>
      <c r="O559">
        <v>220</v>
      </c>
      <c r="P559">
        <v>219</v>
      </c>
      <c r="Q559">
        <v>219</v>
      </c>
      <c r="R559">
        <v>224</v>
      </c>
      <c r="S559">
        <v>219</v>
      </c>
      <c r="T559">
        <v>223</v>
      </c>
      <c r="U559">
        <v>221</v>
      </c>
      <c r="V559">
        <v>218</v>
      </c>
      <c r="W559">
        <v>219</v>
      </c>
      <c r="X559">
        <v>219</v>
      </c>
      <c r="Y559">
        <v>225</v>
      </c>
      <c r="Z559">
        <v>227</v>
      </c>
      <c r="AA559">
        <v>219</v>
      </c>
      <c r="AB559">
        <v>219</v>
      </c>
      <c r="AC559">
        <v>236</v>
      </c>
      <c r="AD559">
        <v>227</v>
      </c>
      <c r="AE559">
        <v>220</v>
      </c>
      <c r="AF559">
        <v>223</v>
      </c>
      <c r="AG559">
        <v>224</v>
      </c>
      <c r="AH559">
        <v>224</v>
      </c>
      <c r="AI559">
        <v>219</v>
      </c>
      <c r="AJ559">
        <v>226</v>
      </c>
      <c r="AK559">
        <v>222</v>
      </c>
      <c r="AL559">
        <v>220</v>
      </c>
      <c r="AM559">
        <v>220</v>
      </c>
      <c r="AN559">
        <v>219</v>
      </c>
      <c r="AO559">
        <v>220</v>
      </c>
      <c r="AP559">
        <v>217</v>
      </c>
      <c r="AQ559">
        <v>217</v>
      </c>
      <c r="AR559">
        <v>220</v>
      </c>
      <c r="AS559">
        <v>222</v>
      </c>
      <c r="AT559">
        <v>225</v>
      </c>
      <c r="AU559">
        <v>229</v>
      </c>
      <c r="AV559">
        <v>222</v>
      </c>
      <c r="AW559">
        <v>218</v>
      </c>
      <c r="AX559">
        <v>220</v>
      </c>
    </row>
    <row r="560" spans="1:50" x14ac:dyDescent="0.25">
      <c r="A560">
        <v>1</v>
      </c>
      <c r="B560" t="s">
        <v>97</v>
      </c>
      <c r="C560">
        <v>11</v>
      </c>
      <c r="D560" t="s">
        <v>97</v>
      </c>
      <c r="E560">
        <v>1</v>
      </c>
      <c r="F560" t="s">
        <v>98</v>
      </c>
      <c r="G560">
        <v>19</v>
      </c>
      <c r="H560">
        <v>19</v>
      </c>
      <c r="I560">
        <v>19</v>
      </c>
      <c r="J560">
        <v>19</v>
      </c>
      <c r="K560">
        <v>19</v>
      </c>
      <c r="L560">
        <v>19</v>
      </c>
      <c r="M560">
        <v>19</v>
      </c>
      <c r="N560">
        <v>19</v>
      </c>
      <c r="O560">
        <v>19</v>
      </c>
      <c r="P560">
        <v>19</v>
      </c>
      <c r="Q560">
        <v>19</v>
      </c>
      <c r="R560">
        <v>19</v>
      </c>
      <c r="S560">
        <v>19</v>
      </c>
      <c r="T560">
        <v>19</v>
      </c>
      <c r="U560">
        <v>19</v>
      </c>
      <c r="V560">
        <v>19</v>
      </c>
      <c r="W560">
        <v>19</v>
      </c>
      <c r="X560">
        <v>19</v>
      </c>
      <c r="Y560">
        <v>19</v>
      </c>
      <c r="Z560">
        <v>19</v>
      </c>
      <c r="AA560">
        <v>19</v>
      </c>
      <c r="AB560">
        <v>19</v>
      </c>
      <c r="AC560">
        <v>19</v>
      </c>
      <c r="AD560">
        <v>19</v>
      </c>
      <c r="AE560">
        <v>19</v>
      </c>
      <c r="AF560">
        <v>19</v>
      </c>
      <c r="AG560">
        <v>19</v>
      </c>
      <c r="AH560">
        <v>19</v>
      </c>
      <c r="AI560">
        <v>19</v>
      </c>
      <c r="AJ560">
        <v>19</v>
      </c>
      <c r="AK560">
        <v>19</v>
      </c>
      <c r="AL560">
        <v>19</v>
      </c>
      <c r="AM560">
        <v>19</v>
      </c>
      <c r="AN560">
        <v>19</v>
      </c>
      <c r="AO560">
        <v>19</v>
      </c>
      <c r="AP560">
        <v>19</v>
      </c>
      <c r="AQ560">
        <v>19</v>
      </c>
      <c r="AR560">
        <v>19</v>
      </c>
      <c r="AS560">
        <v>19</v>
      </c>
      <c r="AT560">
        <v>19</v>
      </c>
      <c r="AU560">
        <v>19</v>
      </c>
      <c r="AV560">
        <v>19</v>
      </c>
      <c r="AW560">
        <v>19</v>
      </c>
      <c r="AX560">
        <v>19</v>
      </c>
    </row>
    <row r="561" spans="1:50" x14ac:dyDescent="0.25">
      <c r="A561">
        <v>1</v>
      </c>
      <c r="B561" t="s">
        <v>97</v>
      </c>
      <c r="C561">
        <v>11</v>
      </c>
      <c r="D561" t="s">
        <v>97</v>
      </c>
      <c r="E561">
        <v>1</v>
      </c>
      <c r="F561" t="s">
        <v>98</v>
      </c>
      <c r="G561">
        <v>33</v>
      </c>
      <c r="H561">
        <v>31</v>
      </c>
      <c r="I561">
        <v>31</v>
      </c>
      <c r="J561">
        <v>31</v>
      </c>
      <c r="K561">
        <v>31</v>
      </c>
      <c r="L561">
        <v>31</v>
      </c>
      <c r="M561">
        <v>31</v>
      </c>
      <c r="N561">
        <v>31</v>
      </c>
      <c r="O561">
        <v>31</v>
      </c>
      <c r="P561">
        <v>31</v>
      </c>
      <c r="Q561">
        <v>31</v>
      </c>
      <c r="R561">
        <v>31</v>
      </c>
      <c r="S561">
        <v>31</v>
      </c>
      <c r="T561">
        <v>31</v>
      </c>
      <c r="U561">
        <v>30</v>
      </c>
      <c r="V561">
        <v>31</v>
      </c>
      <c r="W561">
        <v>31</v>
      </c>
      <c r="X561">
        <v>31</v>
      </c>
      <c r="Y561">
        <v>31</v>
      </c>
      <c r="Z561">
        <v>31</v>
      </c>
      <c r="AA561">
        <v>31</v>
      </c>
      <c r="AB561">
        <v>31</v>
      </c>
      <c r="AC561">
        <v>31</v>
      </c>
      <c r="AD561">
        <v>31</v>
      </c>
      <c r="AE561">
        <v>31</v>
      </c>
      <c r="AF561">
        <v>31</v>
      </c>
      <c r="AG561">
        <v>31</v>
      </c>
      <c r="AH561">
        <v>30</v>
      </c>
      <c r="AI561">
        <v>31</v>
      </c>
      <c r="AJ561">
        <v>31</v>
      </c>
      <c r="AK561">
        <v>31</v>
      </c>
      <c r="AL561">
        <v>31</v>
      </c>
      <c r="AM561">
        <v>31</v>
      </c>
      <c r="AN561">
        <v>31</v>
      </c>
      <c r="AO561">
        <v>29</v>
      </c>
      <c r="AP561">
        <v>27</v>
      </c>
      <c r="AQ561">
        <v>21</v>
      </c>
      <c r="AR561">
        <v>21</v>
      </c>
      <c r="AS561">
        <v>20</v>
      </c>
      <c r="AT561">
        <v>20</v>
      </c>
      <c r="AU561">
        <v>20</v>
      </c>
      <c r="AV561">
        <v>20</v>
      </c>
      <c r="AW561">
        <v>20</v>
      </c>
      <c r="AX561">
        <v>21</v>
      </c>
    </row>
    <row r="562" spans="1:50" x14ac:dyDescent="0.25">
      <c r="A562">
        <v>1</v>
      </c>
      <c r="B562" t="s">
        <v>97</v>
      </c>
      <c r="C562">
        <v>11</v>
      </c>
      <c r="D562" t="s">
        <v>97</v>
      </c>
      <c r="E562">
        <v>1</v>
      </c>
      <c r="F562" t="s">
        <v>98</v>
      </c>
      <c r="G562">
        <v>7</v>
      </c>
      <c r="H562">
        <v>7</v>
      </c>
      <c r="I562">
        <v>7</v>
      </c>
      <c r="J562">
        <v>7</v>
      </c>
      <c r="K562">
        <v>7</v>
      </c>
      <c r="L562">
        <v>7</v>
      </c>
      <c r="M562">
        <v>7</v>
      </c>
      <c r="N562">
        <v>7</v>
      </c>
      <c r="O562">
        <v>7</v>
      </c>
      <c r="P562">
        <v>7</v>
      </c>
      <c r="Q562">
        <v>7</v>
      </c>
      <c r="R562">
        <v>7</v>
      </c>
      <c r="S562">
        <v>7</v>
      </c>
      <c r="T562">
        <v>7</v>
      </c>
      <c r="U562">
        <v>7</v>
      </c>
      <c r="V562">
        <v>7</v>
      </c>
      <c r="W562">
        <v>7</v>
      </c>
      <c r="X562">
        <v>6</v>
      </c>
      <c r="Y562">
        <v>7</v>
      </c>
      <c r="Z562">
        <v>7</v>
      </c>
      <c r="AA562">
        <v>7</v>
      </c>
      <c r="AB562">
        <v>7</v>
      </c>
      <c r="AC562">
        <v>7</v>
      </c>
      <c r="AD562">
        <v>6</v>
      </c>
      <c r="AE562">
        <v>7</v>
      </c>
      <c r="AF562">
        <v>8</v>
      </c>
      <c r="AG562">
        <v>7</v>
      </c>
      <c r="AH562">
        <v>8</v>
      </c>
      <c r="AI562">
        <v>8</v>
      </c>
      <c r="AJ562">
        <v>8</v>
      </c>
      <c r="AK562">
        <v>8</v>
      </c>
      <c r="AL562">
        <v>8</v>
      </c>
      <c r="AM562">
        <v>8</v>
      </c>
      <c r="AN562">
        <v>8</v>
      </c>
      <c r="AO562">
        <v>8</v>
      </c>
      <c r="AP562">
        <v>8</v>
      </c>
      <c r="AQ562">
        <v>8</v>
      </c>
      <c r="AR562">
        <v>8</v>
      </c>
      <c r="AS562">
        <v>8</v>
      </c>
      <c r="AT562">
        <v>8</v>
      </c>
      <c r="AU562">
        <v>7</v>
      </c>
      <c r="AV562">
        <v>7</v>
      </c>
      <c r="AW562">
        <v>7</v>
      </c>
      <c r="AX562">
        <v>7</v>
      </c>
    </row>
    <row r="563" spans="1:50" x14ac:dyDescent="0.25">
      <c r="A563">
        <v>1</v>
      </c>
      <c r="B563" t="s">
        <v>97</v>
      </c>
      <c r="C563">
        <v>11</v>
      </c>
      <c r="D563" t="s">
        <v>97</v>
      </c>
      <c r="E563">
        <v>1</v>
      </c>
      <c r="F563" t="s">
        <v>98</v>
      </c>
      <c r="G563">
        <v>33</v>
      </c>
      <c r="H563">
        <v>35</v>
      </c>
      <c r="I563">
        <v>31</v>
      </c>
      <c r="J563">
        <v>29</v>
      </c>
      <c r="K563">
        <v>29</v>
      </c>
      <c r="L563">
        <v>29</v>
      </c>
      <c r="M563">
        <v>31</v>
      </c>
      <c r="N563">
        <v>31</v>
      </c>
      <c r="O563">
        <v>32</v>
      </c>
      <c r="P563">
        <v>29</v>
      </c>
      <c r="Q563">
        <v>29</v>
      </c>
      <c r="R563">
        <v>29</v>
      </c>
      <c r="S563">
        <v>29</v>
      </c>
      <c r="T563">
        <v>29</v>
      </c>
      <c r="U563">
        <v>33</v>
      </c>
      <c r="V563">
        <v>33</v>
      </c>
      <c r="W563">
        <v>33</v>
      </c>
      <c r="X563">
        <v>31</v>
      </c>
      <c r="Y563">
        <v>29</v>
      </c>
      <c r="Z563">
        <v>31</v>
      </c>
      <c r="AA563">
        <v>30</v>
      </c>
      <c r="AB563">
        <v>30</v>
      </c>
      <c r="AC563">
        <v>0</v>
      </c>
      <c r="AD563">
        <v>28</v>
      </c>
      <c r="AE563">
        <v>28</v>
      </c>
      <c r="AF563">
        <v>28</v>
      </c>
      <c r="AG563">
        <v>29</v>
      </c>
      <c r="AH563">
        <v>29</v>
      </c>
      <c r="AI563">
        <v>30</v>
      </c>
      <c r="AJ563">
        <v>30</v>
      </c>
      <c r="AK563">
        <v>30</v>
      </c>
      <c r="AL563">
        <v>29</v>
      </c>
      <c r="AM563">
        <v>29</v>
      </c>
      <c r="AN563">
        <v>29</v>
      </c>
      <c r="AO563">
        <v>29</v>
      </c>
      <c r="AP563">
        <v>29</v>
      </c>
      <c r="AQ563">
        <v>28</v>
      </c>
      <c r="AR563">
        <v>31</v>
      </c>
      <c r="AS563">
        <v>29</v>
      </c>
      <c r="AT563">
        <v>28</v>
      </c>
      <c r="AU563">
        <v>28</v>
      </c>
      <c r="AV563">
        <v>28</v>
      </c>
      <c r="AW563">
        <v>28</v>
      </c>
      <c r="AX563">
        <v>28</v>
      </c>
    </row>
    <row r="564" spans="1:50" x14ac:dyDescent="0.25">
      <c r="A564">
        <v>1</v>
      </c>
      <c r="B564" t="s">
        <v>97</v>
      </c>
      <c r="C564">
        <v>11</v>
      </c>
      <c r="D564" t="s">
        <v>97</v>
      </c>
      <c r="E564">
        <v>1</v>
      </c>
      <c r="F564" t="s">
        <v>98</v>
      </c>
      <c r="G564">
        <v>45</v>
      </c>
      <c r="H564">
        <v>39</v>
      </c>
      <c r="I564">
        <v>47</v>
      </c>
      <c r="J564">
        <v>27</v>
      </c>
      <c r="K564">
        <v>33</v>
      </c>
      <c r="L564">
        <v>42</v>
      </c>
      <c r="M564">
        <v>39</v>
      </c>
      <c r="N564">
        <v>43</v>
      </c>
      <c r="O564">
        <v>35</v>
      </c>
      <c r="P564">
        <v>32</v>
      </c>
      <c r="Q564">
        <v>47</v>
      </c>
      <c r="R564">
        <v>39</v>
      </c>
      <c r="S564">
        <v>44</v>
      </c>
      <c r="T564">
        <v>39</v>
      </c>
      <c r="U564">
        <v>47</v>
      </c>
      <c r="V564">
        <v>43</v>
      </c>
      <c r="W564">
        <v>33</v>
      </c>
      <c r="X564">
        <v>40</v>
      </c>
      <c r="Y564">
        <v>47</v>
      </c>
      <c r="Z564">
        <v>44</v>
      </c>
      <c r="AA564">
        <v>38</v>
      </c>
      <c r="AB564">
        <v>27</v>
      </c>
      <c r="AC564">
        <v>40</v>
      </c>
      <c r="AD564">
        <v>47</v>
      </c>
      <c r="AE564">
        <v>47</v>
      </c>
      <c r="AF564">
        <v>27</v>
      </c>
      <c r="AG564">
        <v>44</v>
      </c>
      <c r="AH564">
        <v>27</v>
      </c>
      <c r="AI564">
        <v>36</v>
      </c>
      <c r="AJ564">
        <v>46</v>
      </c>
      <c r="AK564">
        <v>36</v>
      </c>
      <c r="AL564">
        <v>47</v>
      </c>
      <c r="AM564">
        <v>47</v>
      </c>
      <c r="AN564">
        <v>46</v>
      </c>
      <c r="AO564">
        <v>47</v>
      </c>
      <c r="AP564">
        <v>35</v>
      </c>
      <c r="AQ564">
        <v>39</v>
      </c>
      <c r="AR564">
        <v>44</v>
      </c>
      <c r="AS564">
        <v>41</v>
      </c>
      <c r="AT564">
        <v>43</v>
      </c>
      <c r="AU564">
        <v>41</v>
      </c>
      <c r="AV564">
        <v>47</v>
      </c>
      <c r="AW564">
        <v>39</v>
      </c>
      <c r="AX564">
        <v>38</v>
      </c>
    </row>
    <row r="565" spans="1:50" x14ac:dyDescent="0.25">
      <c r="A565">
        <v>1</v>
      </c>
      <c r="B565" t="s">
        <v>97</v>
      </c>
      <c r="C565">
        <v>11</v>
      </c>
      <c r="D565" t="s">
        <v>97</v>
      </c>
      <c r="E565">
        <v>1</v>
      </c>
      <c r="F565" t="s">
        <v>98</v>
      </c>
      <c r="G565">
        <v>96</v>
      </c>
      <c r="H565">
        <v>96</v>
      </c>
      <c r="I565">
        <v>95</v>
      </c>
      <c r="J565">
        <v>95</v>
      </c>
      <c r="K565">
        <v>95</v>
      </c>
      <c r="L565">
        <v>96</v>
      </c>
      <c r="M565">
        <v>97</v>
      </c>
      <c r="N565">
        <v>89</v>
      </c>
      <c r="O565">
        <v>99</v>
      </c>
      <c r="P565">
        <v>100</v>
      </c>
      <c r="Q565">
        <v>97</v>
      </c>
      <c r="R565">
        <v>97</v>
      </c>
      <c r="S565">
        <v>97</v>
      </c>
      <c r="T565">
        <v>97</v>
      </c>
      <c r="U565">
        <v>96</v>
      </c>
      <c r="V565">
        <v>97</v>
      </c>
      <c r="W565">
        <v>97</v>
      </c>
      <c r="X565">
        <v>97</v>
      </c>
      <c r="Y565">
        <v>98</v>
      </c>
      <c r="Z565">
        <v>96</v>
      </c>
      <c r="AA565">
        <v>96</v>
      </c>
      <c r="AB565">
        <v>96</v>
      </c>
      <c r="AC565">
        <v>97</v>
      </c>
      <c r="AD565">
        <v>96</v>
      </c>
      <c r="AE565">
        <v>98</v>
      </c>
      <c r="AF565">
        <v>96</v>
      </c>
      <c r="AG565">
        <v>97</v>
      </c>
      <c r="AH565">
        <v>98</v>
      </c>
      <c r="AI565">
        <v>99</v>
      </c>
      <c r="AJ565">
        <v>99</v>
      </c>
      <c r="AK565">
        <v>97</v>
      </c>
      <c r="AL565">
        <v>99</v>
      </c>
      <c r="AM565">
        <v>98</v>
      </c>
      <c r="AN565">
        <v>99</v>
      </c>
      <c r="AO565">
        <v>99</v>
      </c>
      <c r="AP565">
        <v>98</v>
      </c>
      <c r="AQ565">
        <v>98</v>
      </c>
      <c r="AR565">
        <v>95</v>
      </c>
      <c r="AS565">
        <v>98</v>
      </c>
      <c r="AT565">
        <v>99</v>
      </c>
      <c r="AU565">
        <v>99</v>
      </c>
      <c r="AV565">
        <v>99</v>
      </c>
      <c r="AW565">
        <v>100</v>
      </c>
      <c r="AX565">
        <v>101</v>
      </c>
    </row>
    <row r="566" spans="1:50" x14ac:dyDescent="0.25">
      <c r="A566">
        <v>12</v>
      </c>
      <c r="B566" t="s">
        <v>540</v>
      </c>
      <c r="C566">
        <v>50</v>
      </c>
      <c r="D566" t="s">
        <v>387</v>
      </c>
      <c r="E566">
        <v>3</v>
      </c>
      <c r="F566" t="s">
        <v>240</v>
      </c>
      <c r="G566">
        <v>36</v>
      </c>
      <c r="H566">
        <v>36</v>
      </c>
      <c r="I566">
        <v>36</v>
      </c>
      <c r="J566">
        <v>36</v>
      </c>
      <c r="K566">
        <v>36</v>
      </c>
      <c r="L566">
        <v>36</v>
      </c>
      <c r="M566">
        <v>36</v>
      </c>
      <c r="N566">
        <v>36</v>
      </c>
      <c r="O566">
        <v>36</v>
      </c>
      <c r="P566">
        <v>36</v>
      </c>
      <c r="Q566">
        <v>36</v>
      </c>
      <c r="R566">
        <v>36</v>
      </c>
      <c r="S566">
        <v>36</v>
      </c>
      <c r="T566">
        <v>36</v>
      </c>
      <c r="U566">
        <v>36</v>
      </c>
      <c r="V566">
        <v>36</v>
      </c>
      <c r="W566">
        <v>36</v>
      </c>
      <c r="X566">
        <v>36</v>
      </c>
      <c r="Y566">
        <v>36</v>
      </c>
      <c r="Z566">
        <v>36</v>
      </c>
      <c r="AA566">
        <v>36</v>
      </c>
      <c r="AB566">
        <v>36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  <c r="AK566">
        <v>40</v>
      </c>
      <c r="AL566">
        <v>40</v>
      </c>
      <c r="AM566">
        <v>40</v>
      </c>
      <c r="AN566">
        <v>32</v>
      </c>
      <c r="AO566">
        <v>32</v>
      </c>
      <c r="AP566">
        <v>32</v>
      </c>
      <c r="AQ566">
        <v>32</v>
      </c>
      <c r="AR566">
        <v>32</v>
      </c>
      <c r="AS566">
        <v>32</v>
      </c>
      <c r="AT566">
        <v>32</v>
      </c>
      <c r="AU566">
        <v>32</v>
      </c>
      <c r="AV566">
        <v>32</v>
      </c>
      <c r="AW566">
        <v>32</v>
      </c>
      <c r="AX566">
        <v>32</v>
      </c>
    </row>
    <row r="567" spans="1:50" x14ac:dyDescent="0.25">
      <c r="A567">
        <v>15</v>
      </c>
      <c r="B567" t="s">
        <v>238</v>
      </c>
      <c r="C567">
        <v>60</v>
      </c>
      <c r="D567" t="s">
        <v>239</v>
      </c>
      <c r="E567">
        <v>3</v>
      </c>
      <c r="F567" t="s">
        <v>240</v>
      </c>
      <c r="G567">
        <v>26</v>
      </c>
      <c r="H567">
        <v>26</v>
      </c>
      <c r="I567">
        <v>28</v>
      </c>
      <c r="J567">
        <v>28</v>
      </c>
      <c r="K567">
        <v>28</v>
      </c>
      <c r="L567">
        <v>28</v>
      </c>
      <c r="M567">
        <v>29</v>
      </c>
      <c r="N567">
        <v>29</v>
      </c>
      <c r="O567">
        <v>29</v>
      </c>
      <c r="P567">
        <v>31</v>
      </c>
      <c r="Q567">
        <v>31</v>
      </c>
      <c r="R567">
        <v>31</v>
      </c>
      <c r="S567">
        <v>33</v>
      </c>
      <c r="T567">
        <v>33</v>
      </c>
      <c r="U567">
        <v>33</v>
      </c>
      <c r="V567">
        <v>33</v>
      </c>
      <c r="W567">
        <v>34</v>
      </c>
      <c r="X567">
        <v>46</v>
      </c>
      <c r="Y567">
        <v>46</v>
      </c>
      <c r="Z567">
        <v>46</v>
      </c>
      <c r="AA567">
        <v>46</v>
      </c>
      <c r="AB567">
        <v>46</v>
      </c>
      <c r="AC567">
        <v>46</v>
      </c>
      <c r="AD567">
        <v>46</v>
      </c>
      <c r="AE567">
        <v>46</v>
      </c>
      <c r="AF567">
        <v>46</v>
      </c>
      <c r="AG567">
        <v>46</v>
      </c>
      <c r="AH567">
        <v>46</v>
      </c>
      <c r="AI567">
        <v>46</v>
      </c>
      <c r="AJ567">
        <v>46</v>
      </c>
      <c r="AK567">
        <v>46</v>
      </c>
      <c r="AL567">
        <v>46</v>
      </c>
      <c r="AM567">
        <v>46</v>
      </c>
      <c r="AN567">
        <v>19</v>
      </c>
      <c r="AO567">
        <v>19</v>
      </c>
      <c r="AP567">
        <v>19</v>
      </c>
      <c r="AQ567">
        <v>19</v>
      </c>
      <c r="AR567">
        <v>19</v>
      </c>
      <c r="AS567">
        <v>19</v>
      </c>
      <c r="AT567">
        <v>19</v>
      </c>
      <c r="AU567">
        <v>18</v>
      </c>
      <c r="AV567">
        <v>18</v>
      </c>
      <c r="AW567">
        <v>18</v>
      </c>
      <c r="AX567">
        <v>18</v>
      </c>
    </row>
    <row r="568" spans="1:50" x14ac:dyDescent="0.25">
      <c r="A568">
        <v>13</v>
      </c>
      <c r="B568" t="s">
        <v>133</v>
      </c>
      <c r="C568">
        <v>12</v>
      </c>
      <c r="D568" t="s">
        <v>133</v>
      </c>
      <c r="E568">
        <v>1</v>
      </c>
      <c r="F568" t="s">
        <v>98</v>
      </c>
      <c r="G568">
        <v>41</v>
      </c>
      <c r="H568">
        <v>43</v>
      </c>
      <c r="I568">
        <v>43</v>
      </c>
      <c r="J568">
        <v>43</v>
      </c>
      <c r="K568">
        <v>43</v>
      </c>
      <c r="L568">
        <v>43</v>
      </c>
      <c r="M568">
        <v>43</v>
      </c>
      <c r="N568">
        <v>43</v>
      </c>
      <c r="O568">
        <v>43</v>
      </c>
      <c r="P568">
        <v>43</v>
      </c>
      <c r="Q568">
        <v>44</v>
      </c>
      <c r="R568">
        <v>44</v>
      </c>
      <c r="S568">
        <v>43</v>
      </c>
      <c r="T568">
        <v>27</v>
      </c>
      <c r="U568">
        <v>27</v>
      </c>
      <c r="V568">
        <v>27</v>
      </c>
      <c r="W568">
        <v>79</v>
      </c>
      <c r="X568">
        <v>117</v>
      </c>
      <c r="Y568">
        <v>101</v>
      </c>
      <c r="Z568">
        <v>93</v>
      </c>
      <c r="AA568">
        <v>89</v>
      </c>
      <c r="AB568">
        <v>93</v>
      </c>
      <c r="AC568">
        <v>86</v>
      </c>
      <c r="AD568">
        <v>74</v>
      </c>
      <c r="AE568">
        <v>90</v>
      </c>
      <c r="AF568">
        <v>65</v>
      </c>
      <c r="AG568">
        <v>117</v>
      </c>
      <c r="AH568">
        <v>93</v>
      </c>
      <c r="AI568">
        <v>93</v>
      </c>
      <c r="AJ568">
        <v>61</v>
      </c>
      <c r="AK568">
        <v>101</v>
      </c>
      <c r="AL568">
        <v>109</v>
      </c>
      <c r="AM568">
        <v>78</v>
      </c>
      <c r="AN568">
        <v>97</v>
      </c>
      <c r="AO568">
        <v>145</v>
      </c>
      <c r="AP568">
        <v>149</v>
      </c>
      <c r="AQ568">
        <v>130</v>
      </c>
      <c r="AR568">
        <v>98</v>
      </c>
      <c r="AS568">
        <v>94</v>
      </c>
      <c r="AT568">
        <v>97</v>
      </c>
      <c r="AU568">
        <v>97</v>
      </c>
      <c r="AV568">
        <v>137</v>
      </c>
      <c r="AW568">
        <v>169</v>
      </c>
      <c r="AX568">
        <v>125</v>
      </c>
    </row>
    <row r="569" spans="1:50" x14ac:dyDescent="0.25">
      <c r="A569">
        <v>1</v>
      </c>
      <c r="B569" t="s">
        <v>97</v>
      </c>
      <c r="C569">
        <v>11</v>
      </c>
      <c r="D569" t="s">
        <v>97</v>
      </c>
      <c r="E569">
        <v>1</v>
      </c>
      <c r="F569" t="s">
        <v>98</v>
      </c>
      <c r="G569">
        <v>10</v>
      </c>
      <c r="H569">
        <v>10</v>
      </c>
      <c r="I569">
        <v>10</v>
      </c>
      <c r="J569">
        <v>10</v>
      </c>
      <c r="K569">
        <v>10</v>
      </c>
      <c r="L569">
        <v>8</v>
      </c>
      <c r="M569">
        <v>8</v>
      </c>
      <c r="N569">
        <v>8</v>
      </c>
      <c r="O569">
        <v>8</v>
      </c>
      <c r="P569">
        <v>8</v>
      </c>
      <c r="Q569">
        <v>8</v>
      </c>
      <c r="R569">
        <v>8</v>
      </c>
      <c r="S569">
        <v>8</v>
      </c>
      <c r="T569">
        <v>8</v>
      </c>
      <c r="U569">
        <v>8</v>
      </c>
      <c r="V569">
        <v>8</v>
      </c>
      <c r="W569">
        <v>8</v>
      </c>
      <c r="X569">
        <v>8</v>
      </c>
      <c r="Y569">
        <v>8</v>
      </c>
      <c r="Z569">
        <v>8</v>
      </c>
      <c r="AA569">
        <v>8</v>
      </c>
      <c r="AB569">
        <v>8</v>
      </c>
      <c r="AC569">
        <v>8</v>
      </c>
      <c r="AD569">
        <v>8</v>
      </c>
      <c r="AE569">
        <v>8</v>
      </c>
      <c r="AF569">
        <v>8</v>
      </c>
      <c r="AG569">
        <v>8</v>
      </c>
      <c r="AH569">
        <v>8</v>
      </c>
      <c r="AI569">
        <v>8</v>
      </c>
      <c r="AJ569">
        <v>8</v>
      </c>
      <c r="AK569">
        <v>8</v>
      </c>
      <c r="AL569">
        <v>8</v>
      </c>
      <c r="AM569">
        <v>7</v>
      </c>
      <c r="AN569">
        <v>7</v>
      </c>
      <c r="AO569">
        <v>6</v>
      </c>
      <c r="AP569">
        <v>6</v>
      </c>
      <c r="AQ569">
        <v>6</v>
      </c>
      <c r="AR569">
        <v>6</v>
      </c>
      <c r="AS569">
        <v>5</v>
      </c>
      <c r="AT569">
        <v>5</v>
      </c>
      <c r="AU569">
        <v>5</v>
      </c>
      <c r="AV569">
        <v>5</v>
      </c>
      <c r="AW569">
        <v>5</v>
      </c>
      <c r="AX569">
        <v>5</v>
      </c>
    </row>
    <row r="570" spans="1:50" x14ac:dyDescent="0.25">
      <c r="A570">
        <v>13</v>
      </c>
      <c r="B570" t="s">
        <v>133</v>
      </c>
      <c r="C570">
        <v>12</v>
      </c>
      <c r="D570" t="s">
        <v>133</v>
      </c>
      <c r="E570">
        <v>1</v>
      </c>
      <c r="F570" t="s">
        <v>98</v>
      </c>
      <c r="G570">
        <v>28</v>
      </c>
      <c r="H570">
        <v>28</v>
      </c>
      <c r="I570">
        <v>28</v>
      </c>
      <c r="J570">
        <v>28</v>
      </c>
      <c r="K570">
        <v>28</v>
      </c>
      <c r="L570">
        <v>28</v>
      </c>
      <c r="M570">
        <v>30</v>
      </c>
      <c r="N570">
        <v>30</v>
      </c>
      <c r="O570">
        <v>30</v>
      </c>
      <c r="P570">
        <v>30</v>
      </c>
      <c r="Q570">
        <v>30</v>
      </c>
      <c r="R570">
        <v>28</v>
      </c>
      <c r="S570">
        <v>28</v>
      </c>
      <c r="T570">
        <v>28</v>
      </c>
      <c r="U570">
        <v>28</v>
      </c>
      <c r="V570">
        <v>26</v>
      </c>
      <c r="W570">
        <v>28</v>
      </c>
      <c r="X570">
        <v>28</v>
      </c>
      <c r="Y570">
        <v>28</v>
      </c>
      <c r="Z570">
        <v>28</v>
      </c>
      <c r="AA570">
        <v>28</v>
      </c>
      <c r="AB570">
        <v>28</v>
      </c>
      <c r="AC570">
        <v>28</v>
      </c>
      <c r="AD570">
        <v>28</v>
      </c>
      <c r="AE570">
        <v>28</v>
      </c>
      <c r="AF570">
        <v>28</v>
      </c>
      <c r="AG570">
        <v>28</v>
      </c>
      <c r="AH570">
        <v>28</v>
      </c>
      <c r="AI570">
        <v>28</v>
      </c>
      <c r="AJ570">
        <v>28</v>
      </c>
      <c r="AK570">
        <v>28</v>
      </c>
      <c r="AL570">
        <v>28</v>
      </c>
      <c r="AM570">
        <v>27</v>
      </c>
      <c r="AN570">
        <v>27</v>
      </c>
      <c r="AO570">
        <v>26</v>
      </c>
      <c r="AP570">
        <v>27</v>
      </c>
      <c r="AQ570">
        <v>28</v>
      </c>
      <c r="AR570">
        <v>28</v>
      </c>
      <c r="AS570">
        <v>28</v>
      </c>
      <c r="AT570">
        <v>28</v>
      </c>
      <c r="AU570">
        <v>28</v>
      </c>
      <c r="AV570">
        <v>28</v>
      </c>
      <c r="AW570">
        <v>28</v>
      </c>
      <c r="AX570">
        <v>28</v>
      </c>
    </row>
    <row r="571" spans="1:50" x14ac:dyDescent="0.25">
      <c r="A571">
        <v>1</v>
      </c>
      <c r="B571" t="s">
        <v>97</v>
      </c>
      <c r="C571">
        <v>11</v>
      </c>
      <c r="D571" t="s">
        <v>97</v>
      </c>
      <c r="E571">
        <v>1</v>
      </c>
      <c r="F571" t="s">
        <v>98</v>
      </c>
      <c r="G571">
        <v>40</v>
      </c>
      <c r="H571">
        <v>40</v>
      </c>
      <c r="I571">
        <v>37</v>
      </c>
      <c r="J571">
        <v>37</v>
      </c>
      <c r="K571">
        <v>37</v>
      </c>
      <c r="L571">
        <v>37</v>
      </c>
      <c r="M571">
        <v>37</v>
      </c>
      <c r="N571">
        <v>37</v>
      </c>
      <c r="O571">
        <v>37</v>
      </c>
      <c r="P571">
        <v>36</v>
      </c>
      <c r="Q571">
        <v>37</v>
      </c>
      <c r="R571">
        <v>37</v>
      </c>
      <c r="S571">
        <v>35</v>
      </c>
      <c r="T571">
        <v>35</v>
      </c>
      <c r="U571">
        <v>36</v>
      </c>
      <c r="V571">
        <v>36</v>
      </c>
      <c r="W571">
        <v>36</v>
      </c>
      <c r="X571">
        <v>36</v>
      </c>
      <c r="Y571">
        <v>36</v>
      </c>
      <c r="Z571">
        <v>36</v>
      </c>
      <c r="AA571">
        <v>17</v>
      </c>
      <c r="AB571">
        <v>17</v>
      </c>
      <c r="AC571">
        <v>17</v>
      </c>
      <c r="AD571">
        <v>20</v>
      </c>
      <c r="AE571">
        <v>19</v>
      </c>
      <c r="AF571">
        <v>19</v>
      </c>
      <c r="AG571">
        <v>18</v>
      </c>
      <c r="AH571">
        <v>20</v>
      </c>
      <c r="AI571">
        <v>22</v>
      </c>
      <c r="AJ571">
        <v>23</v>
      </c>
      <c r="AK571">
        <v>20</v>
      </c>
      <c r="AL571">
        <v>20</v>
      </c>
      <c r="AM571">
        <v>20</v>
      </c>
      <c r="AN571">
        <v>20</v>
      </c>
      <c r="AO571">
        <v>21</v>
      </c>
      <c r="AP571">
        <v>19</v>
      </c>
      <c r="AQ571">
        <v>19</v>
      </c>
      <c r="AR571">
        <v>19</v>
      </c>
      <c r="AS571">
        <v>19</v>
      </c>
      <c r="AT571">
        <v>16</v>
      </c>
      <c r="AU571">
        <v>22</v>
      </c>
      <c r="AV571">
        <v>12</v>
      </c>
      <c r="AW571">
        <v>12</v>
      </c>
      <c r="AX571">
        <v>12</v>
      </c>
    </row>
    <row r="572" spans="1:50" x14ac:dyDescent="0.25">
      <c r="A572">
        <v>1</v>
      </c>
      <c r="B572" t="s">
        <v>97</v>
      </c>
      <c r="C572">
        <v>11</v>
      </c>
      <c r="D572" t="s">
        <v>97</v>
      </c>
      <c r="E572">
        <v>1</v>
      </c>
      <c r="F572" t="s">
        <v>98</v>
      </c>
      <c r="G572">
        <v>23</v>
      </c>
      <c r="H572">
        <v>23</v>
      </c>
      <c r="I572">
        <v>23</v>
      </c>
      <c r="J572">
        <v>23</v>
      </c>
      <c r="K572">
        <v>23</v>
      </c>
      <c r="L572">
        <v>23</v>
      </c>
      <c r="M572">
        <v>16</v>
      </c>
      <c r="N572">
        <v>23</v>
      </c>
      <c r="O572">
        <v>23</v>
      </c>
      <c r="P572">
        <v>23</v>
      </c>
      <c r="Q572">
        <v>16</v>
      </c>
      <c r="R572">
        <v>23</v>
      </c>
      <c r="S572">
        <v>23</v>
      </c>
      <c r="T572">
        <v>23</v>
      </c>
      <c r="U572">
        <v>23</v>
      </c>
      <c r="V572">
        <v>23</v>
      </c>
      <c r="W572">
        <v>23</v>
      </c>
      <c r="X572">
        <v>23</v>
      </c>
      <c r="Y572">
        <v>23</v>
      </c>
      <c r="Z572">
        <v>23</v>
      </c>
      <c r="AA572">
        <v>23</v>
      </c>
      <c r="AB572">
        <v>23</v>
      </c>
      <c r="AC572">
        <v>26</v>
      </c>
      <c r="AD572">
        <v>26</v>
      </c>
      <c r="AE572">
        <v>26</v>
      </c>
      <c r="AF572">
        <v>26</v>
      </c>
      <c r="AG572">
        <v>26</v>
      </c>
      <c r="AH572">
        <v>26</v>
      </c>
      <c r="AI572">
        <v>26</v>
      </c>
      <c r="AJ572">
        <v>26</v>
      </c>
      <c r="AK572">
        <v>26</v>
      </c>
      <c r="AL572">
        <v>23</v>
      </c>
      <c r="AM572">
        <v>23</v>
      </c>
      <c r="AN572">
        <v>23</v>
      </c>
      <c r="AO572">
        <v>23</v>
      </c>
      <c r="AP572">
        <v>23</v>
      </c>
      <c r="AQ572">
        <v>23</v>
      </c>
      <c r="AR572">
        <v>23</v>
      </c>
      <c r="AS572">
        <v>23</v>
      </c>
      <c r="AT572">
        <v>23</v>
      </c>
      <c r="AU572">
        <v>22</v>
      </c>
      <c r="AV572">
        <v>22</v>
      </c>
      <c r="AW572">
        <v>22</v>
      </c>
      <c r="AX572">
        <v>22</v>
      </c>
    </row>
    <row r="573" spans="1:50" x14ac:dyDescent="0.25">
      <c r="A573">
        <v>13</v>
      </c>
      <c r="B573" t="s">
        <v>133</v>
      </c>
      <c r="C573">
        <v>12</v>
      </c>
      <c r="D573" t="s">
        <v>133</v>
      </c>
      <c r="E573">
        <v>1</v>
      </c>
      <c r="F573" t="s">
        <v>98</v>
      </c>
      <c r="G573">
        <v>118</v>
      </c>
      <c r="H573">
        <v>118</v>
      </c>
      <c r="I573">
        <v>117</v>
      </c>
      <c r="J573">
        <v>117</v>
      </c>
      <c r="K573">
        <v>117</v>
      </c>
      <c r="L573">
        <v>118</v>
      </c>
      <c r="M573">
        <v>118</v>
      </c>
      <c r="N573">
        <v>117</v>
      </c>
      <c r="O573">
        <v>117</v>
      </c>
      <c r="P573">
        <v>118</v>
      </c>
      <c r="Q573">
        <v>117</v>
      </c>
      <c r="R573">
        <v>117</v>
      </c>
      <c r="S573">
        <v>118</v>
      </c>
      <c r="T573">
        <v>119</v>
      </c>
      <c r="U573">
        <v>118</v>
      </c>
      <c r="V573">
        <v>118</v>
      </c>
      <c r="W573">
        <v>118</v>
      </c>
      <c r="X573">
        <v>123</v>
      </c>
      <c r="Y573">
        <v>121</v>
      </c>
      <c r="Z573">
        <v>124</v>
      </c>
      <c r="AA573">
        <v>124</v>
      </c>
      <c r="AB573">
        <v>123</v>
      </c>
      <c r="AC573">
        <v>123</v>
      </c>
      <c r="AD573">
        <v>124</v>
      </c>
      <c r="AE573">
        <v>124</v>
      </c>
      <c r="AF573">
        <v>123</v>
      </c>
      <c r="AG573">
        <v>124</v>
      </c>
      <c r="AH573">
        <v>123</v>
      </c>
      <c r="AI573">
        <v>125</v>
      </c>
      <c r="AJ573">
        <v>126</v>
      </c>
      <c r="AK573">
        <v>132</v>
      </c>
      <c r="AL573">
        <v>132</v>
      </c>
      <c r="AM573">
        <v>131</v>
      </c>
      <c r="AN573">
        <v>133</v>
      </c>
      <c r="AO573">
        <v>131</v>
      </c>
      <c r="AP573">
        <v>133</v>
      </c>
      <c r="AQ573">
        <v>132</v>
      </c>
      <c r="AR573">
        <v>127</v>
      </c>
      <c r="AS573">
        <v>125</v>
      </c>
      <c r="AT573">
        <v>127</v>
      </c>
      <c r="AU573">
        <v>127</v>
      </c>
      <c r="AV573">
        <v>127</v>
      </c>
      <c r="AW573">
        <v>25</v>
      </c>
      <c r="AX573">
        <v>25</v>
      </c>
    </row>
    <row r="574" spans="1:50" x14ac:dyDescent="0.25">
      <c r="A574">
        <v>1</v>
      </c>
      <c r="B574" t="s">
        <v>97</v>
      </c>
      <c r="C574">
        <v>11</v>
      </c>
      <c r="D574" t="s">
        <v>97</v>
      </c>
      <c r="E574">
        <v>1</v>
      </c>
      <c r="F574" t="s">
        <v>98</v>
      </c>
      <c r="G574">
        <v>43</v>
      </c>
      <c r="H574">
        <v>42</v>
      </c>
      <c r="I574">
        <v>43</v>
      </c>
      <c r="J574">
        <v>43</v>
      </c>
      <c r="K574">
        <v>43</v>
      </c>
      <c r="L574">
        <v>47</v>
      </c>
      <c r="M574">
        <v>47</v>
      </c>
      <c r="N574">
        <v>47</v>
      </c>
      <c r="O574">
        <v>47</v>
      </c>
      <c r="P574">
        <v>47</v>
      </c>
      <c r="Q574">
        <v>47</v>
      </c>
      <c r="R574">
        <v>47</v>
      </c>
      <c r="S574">
        <v>47</v>
      </c>
      <c r="T574">
        <v>47</v>
      </c>
      <c r="U574">
        <v>47</v>
      </c>
      <c r="V574">
        <v>47</v>
      </c>
      <c r="W574">
        <v>47</v>
      </c>
      <c r="X574">
        <v>47</v>
      </c>
      <c r="Y574">
        <v>46</v>
      </c>
      <c r="Z574">
        <v>47</v>
      </c>
      <c r="AA574">
        <v>46</v>
      </c>
      <c r="AB574">
        <v>46</v>
      </c>
      <c r="AC574">
        <v>46</v>
      </c>
      <c r="AD574">
        <v>46</v>
      </c>
      <c r="AE574">
        <v>44</v>
      </c>
      <c r="AF574">
        <v>46</v>
      </c>
      <c r="AG574">
        <v>46</v>
      </c>
      <c r="AH574">
        <v>46</v>
      </c>
      <c r="AI574">
        <v>46</v>
      </c>
      <c r="AJ574">
        <v>44</v>
      </c>
      <c r="AK574">
        <v>45</v>
      </c>
      <c r="AL574">
        <v>46</v>
      </c>
      <c r="AM574">
        <v>47</v>
      </c>
      <c r="AN574">
        <v>47</v>
      </c>
      <c r="AO574">
        <v>44</v>
      </c>
      <c r="AP574">
        <v>47</v>
      </c>
      <c r="AQ574">
        <v>47</v>
      </c>
      <c r="AR574">
        <v>46</v>
      </c>
      <c r="AS574">
        <v>46</v>
      </c>
      <c r="AT574">
        <v>46</v>
      </c>
      <c r="AU574">
        <v>47</v>
      </c>
      <c r="AV574">
        <v>47</v>
      </c>
      <c r="AW574">
        <v>47</v>
      </c>
      <c r="AX574">
        <v>46</v>
      </c>
    </row>
    <row r="575" spans="1:50" x14ac:dyDescent="0.25">
      <c r="A575">
        <v>1</v>
      </c>
      <c r="B575" t="s">
        <v>97</v>
      </c>
      <c r="C575">
        <v>11</v>
      </c>
      <c r="D575" t="s">
        <v>97</v>
      </c>
      <c r="E575">
        <v>1</v>
      </c>
      <c r="F575" t="s">
        <v>98</v>
      </c>
      <c r="G575">
        <v>31</v>
      </c>
      <c r="H575">
        <v>31</v>
      </c>
      <c r="I575">
        <v>31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</row>
    <row r="576" spans="1:50" x14ac:dyDescent="0.25">
      <c r="A576">
        <v>1</v>
      </c>
      <c r="B576" t="s">
        <v>97</v>
      </c>
      <c r="C576">
        <v>11</v>
      </c>
      <c r="D576" t="s">
        <v>97</v>
      </c>
      <c r="E576">
        <v>1</v>
      </c>
      <c r="F576" t="s">
        <v>98</v>
      </c>
      <c r="G576">
        <v>59</v>
      </c>
      <c r="H576">
        <v>59</v>
      </c>
      <c r="I576">
        <v>59</v>
      </c>
      <c r="J576">
        <v>58</v>
      </c>
      <c r="K576">
        <v>59</v>
      </c>
      <c r="L576">
        <v>58</v>
      </c>
      <c r="M576">
        <v>58</v>
      </c>
      <c r="N576">
        <v>59</v>
      </c>
      <c r="O576">
        <v>58</v>
      </c>
      <c r="P576">
        <v>58</v>
      </c>
      <c r="Q576">
        <v>59</v>
      </c>
      <c r="R576">
        <v>59</v>
      </c>
      <c r="S576">
        <v>58</v>
      </c>
      <c r="T576">
        <v>59</v>
      </c>
      <c r="U576">
        <v>59</v>
      </c>
      <c r="V576">
        <v>59</v>
      </c>
      <c r="W576">
        <v>59</v>
      </c>
      <c r="X576">
        <v>58</v>
      </c>
      <c r="Y576">
        <v>59</v>
      </c>
      <c r="Z576">
        <v>59</v>
      </c>
      <c r="AA576">
        <v>59</v>
      </c>
      <c r="AB576">
        <v>59</v>
      </c>
      <c r="AC576">
        <v>58</v>
      </c>
      <c r="AD576">
        <v>59</v>
      </c>
      <c r="AE576">
        <v>59</v>
      </c>
      <c r="AF576">
        <v>60</v>
      </c>
      <c r="AG576">
        <v>60</v>
      </c>
      <c r="AH576">
        <v>60</v>
      </c>
      <c r="AI576">
        <v>58</v>
      </c>
      <c r="AJ576">
        <v>58</v>
      </c>
      <c r="AK576">
        <v>58</v>
      </c>
      <c r="AL576">
        <v>59</v>
      </c>
      <c r="AM576">
        <v>59</v>
      </c>
      <c r="AN576">
        <v>59</v>
      </c>
      <c r="AO576">
        <v>60</v>
      </c>
      <c r="AP576">
        <v>57</v>
      </c>
      <c r="AQ576">
        <v>56</v>
      </c>
      <c r="AR576">
        <v>56</v>
      </c>
      <c r="AS576">
        <v>56</v>
      </c>
      <c r="AT576">
        <v>58</v>
      </c>
      <c r="AU576">
        <v>59</v>
      </c>
      <c r="AV576">
        <v>59</v>
      </c>
      <c r="AW576">
        <v>58</v>
      </c>
      <c r="AX576">
        <v>65</v>
      </c>
    </row>
    <row r="577" spans="1:50" x14ac:dyDescent="0.25">
      <c r="A577">
        <v>10</v>
      </c>
      <c r="B577" t="s">
        <v>1277</v>
      </c>
      <c r="C577">
        <v>50</v>
      </c>
      <c r="D577" t="s">
        <v>387</v>
      </c>
      <c r="E577">
        <v>3</v>
      </c>
      <c r="F577" t="s">
        <v>240</v>
      </c>
      <c r="G577">
        <v>33</v>
      </c>
      <c r="H577">
        <v>33</v>
      </c>
      <c r="I577">
        <v>33</v>
      </c>
      <c r="J577">
        <v>33</v>
      </c>
      <c r="K577">
        <v>33</v>
      </c>
      <c r="L577">
        <v>33</v>
      </c>
      <c r="M577">
        <v>33</v>
      </c>
      <c r="N577">
        <v>33</v>
      </c>
      <c r="O577">
        <v>33</v>
      </c>
      <c r="P577">
        <v>33</v>
      </c>
      <c r="Q577">
        <v>33</v>
      </c>
      <c r="R577">
        <v>33</v>
      </c>
      <c r="S577">
        <v>33</v>
      </c>
      <c r="T577">
        <v>33</v>
      </c>
      <c r="U577">
        <v>33</v>
      </c>
      <c r="V577">
        <v>27</v>
      </c>
      <c r="W577">
        <v>33</v>
      </c>
      <c r="X577">
        <v>33</v>
      </c>
      <c r="Y577">
        <v>33</v>
      </c>
      <c r="Z577">
        <v>33</v>
      </c>
      <c r="AA577">
        <v>33</v>
      </c>
      <c r="AB577">
        <v>33</v>
      </c>
      <c r="AC577">
        <v>33</v>
      </c>
      <c r="AD577">
        <v>30</v>
      </c>
      <c r="AE577">
        <v>33</v>
      </c>
      <c r="AF577">
        <v>33</v>
      </c>
      <c r="AG577">
        <v>33</v>
      </c>
      <c r="AH577">
        <v>33</v>
      </c>
      <c r="AI577">
        <v>33</v>
      </c>
      <c r="AJ577">
        <v>30</v>
      </c>
      <c r="AK577">
        <v>33</v>
      </c>
      <c r="AL577">
        <v>33</v>
      </c>
      <c r="AM577">
        <v>33</v>
      </c>
      <c r="AN577">
        <v>33</v>
      </c>
      <c r="AO577">
        <v>27</v>
      </c>
      <c r="AP577">
        <v>33</v>
      </c>
      <c r="AQ577">
        <v>33</v>
      </c>
      <c r="AR577">
        <v>33</v>
      </c>
      <c r="AS577">
        <v>30</v>
      </c>
      <c r="AT577">
        <v>33</v>
      </c>
      <c r="AU577">
        <v>33</v>
      </c>
      <c r="AV577">
        <v>33</v>
      </c>
      <c r="AW577">
        <v>33</v>
      </c>
      <c r="AX577">
        <v>33</v>
      </c>
    </row>
    <row r="578" spans="1:50" x14ac:dyDescent="0.25">
      <c r="A578">
        <v>1</v>
      </c>
      <c r="B578" t="s">
        <v>97</v>
      </c>
      <c r="C578">
        <v>11</v>
      </c>
      <c r="D578" t="s">
        <v>97</v>
      </c>
      <c r="E578">
        <v>1</v>
      </c>
      <c r="F578" t="s">
        <v>98</v>
      </c>
      <c r="G578">
        <v>75</v>
      </c>
      <c r="H578">
        <v>73</v>
      </c>
      <c r="I578">
        <v>70</v>
      </c>
      <c r="J578">
        <v>75</v>
      </c>
      <c r="K578">
        <v>73</v>
      </c>
      <c r="L578">
        <v>73</v>
      </c>
      <c r="M578">
        <v>75</v>
      </c>
      <c r="N578">
        <v>74</v>
      </c>
      <c r="O578">
        <v>74</v>
      </c>
      <c r="P578">
        <v>74</v>
      </c>
      <c r="Q578">
        <v>70</v>
      </c>
      <c r="R578">
        <v>71</v>
      </c>
      <c r="S578">
        <v>72</v>
      </c>
      <c r="T578">
        <v>75</v>
      </c>
      <c r="U578">
        <v>76</v>
      </c>
      <c r="V578">
        <v>73</v>
      </c>
      <c r="W578">
        <v>73</v>
      </c>
      <c r="X578">
        <v>76</v>
      </c>
      <c r="Y578">
        <v>72</v>
      </c>
      <c r="Z578">
        <v>77</v>
      </c>
      <c r="AA578">
        <v>74</v>
      </c>
      <c r="AB578">
        <v>72</v>
      </c>
      <c r="AC578">
        <v>73</v>
      </c>
      <c r="AD578">
        <v>72</v>
      </c>
      <c r="AE578">
        <v>76</v>
      </c>
      <c r="AF578">
        <v>73</v>
      </c>
      <c r="AG578">
        <v>73</v>
      </c>
      <c r="AH578">
        <v>76</v>
      </c>
      <c r="AI578">
        <v>72</v>
      </c>
      <c r="AJ578">
        <v>72</v>
      </c>
      <c r="AK578">
        <v>73</v>
      </c>
      <c r="AL578">
        <v>71</v>
      </c>
      <c r="AM578">
        <v>73</v>
      </c>
      <c r="AN578">
        <v>73</v>
      </c>
      <c r="AO578">
        <v>71</v>
      </c>
      <c r="AP578">
        <v>71</v>
      </c>
      <c r="AQ578">
        <v>71</v>
      </c>
      <c r="AR578">
        <v>72</v>
      </c>
      <c r="AS578">
        <v>72</v>
      </c>
      <c r="AT578">
        <v>73</v>
      </c>
      <c r="AU578">
        <v>73</v>
      </c>
      <c r="AV578">
        <v>75</v>
      </c>
      <c r="AW578">
        <v>76</v>
      </c>
      <c r="AX578">
        <v>74</v>
      </c>
    </row>
    <row r="579" spans="1:50" x14ac:dyDescent="0.25">
      <c r="A579">
        <v>1</v>
      </c>
      <c r="B579" t="s">
        <v>97</v>
      </c>
      <c r="C579">
        <v>11</v>
      </c>
      <c r="D579" t="s">
        <v>97</v>
      </c>
      <c r="E579">
        <v>1</v>
      </c>
      <c r="F579" t="s">
        <v>98</v>
      </c>
      <c r="G579">
        <v>19</v>
      </c>
      <c r="H579">
        <v>18</v>
      </c>
      <c r="I579">
        <v>19</v>
      </c>
      <c r="J579">
        <v>19</v>
      </c>
      <c r="K579">
        <v>19</v>
      </c>
      <c r="L579">
        <v>19</v>
      </c>
      <c r="M579">
        <v>18</v>
      </c>
      <c r="N579">
        <v>20</v>
      </c>
      <c r="O579">
        <v>18</v>
      </c>
      <c r="P579">
        <v>19</v>
      </c>
      <c r="Q579">
        <v>19</v>
      </c>
      <c r="R579">
        <v>19</v>
      </c>
      <c r="S579">
        <v>19</v>
      </c>
      <c r="T579">
        <v>19</v>
      </c>
      <c r="U579">
        <v>19</v>
      </c>
      <c r="V579">
        <v>18</v>
      </c>
      <c r="W579">
        <v>18</v>
      </c>
      <c r="X579">
        <v>19</v>
      </c>
      <c r="Y579">
        <v>19</v>
      </c>
      <c r="Z579">
        <v>18</v>
      </c>
      <c r="AA579">
        <v>18</v>
      </c>
      <c r="AB579">
        <v>19</v>
      </c>
      <c r="AC579">
        <v>39</v>
      </c>
      <c r="AD579">
        <v>39</v>
      </c>
      <c r="AE579">
        <v>47</v>
      </c>
      <c r="AF579">
        <v>25</v>
      </c>
      <c r="AG579">
        <v>40</v>
      </c>
      <c r="AH579">
        <v>40</v>
      </c>
      <c r="AI579">
        <v>40</v>
      </c>
      <c r="AJ579">
        <v>25</v>
      </c>
      <c r="AK579">
        <v>39</v>
      </c>
      <c r="AL579">
        <v>39</v>
      </c>
      <c r="AM579">
        <v>40</v>
      </c>
      <c r="AN579">
        <v>36</v>
      </c>
      <c r="AO579">
        <v>24</v>
      </c>
      <c r="AP579">
        <v>23</v>
      </c>
      <c r="AQ579">
        <v>23</v>
      </c>
      <c r="AR579">
        <v>18</v>
      </c>
      <c r="AS579">
        <v>25</v>
      </c>
      <c r="AT579">
        <v>25</v>
      </c>
      <c r="AU579">
        <v>25</v>
      </c>
      <c r="AV579">
        <v>25</v>
      </c>
      <c r="AW579">
        <v>25</v>
      </c>
      <c r="AX579">
        <v>25</v>
      </c>
    </row>
    <row r="580" spans="1:50" x14ac:dyDescent="0.25">
      <c r="A580">
        <v>1</v>
      </c>
      <c r="B580" t="s">
        <v>97</v>
      </c>
      <c r="C580">
        <v>11</v>
      </c>
      <c r="D580" t="s">
        <v>97</v>
      </c>
      <c r="E580">
        <v>1</v>
      </c>
      <c r="F580" t="s">
        <v>98</v>
      </c>
      <c r="G580">
        <v>29</v>
      </c>
      <c r="H580">
        <v>29</v>
      </c>
      <c r="I580">
        <v>29</v>
      </c>
      <c r="J580">
        <v>29</v>
      </c>
      <c r="K580">
        <v>29</v>
      </c>
      <c r="L580">
        <v>29</v>
      </c>
      <c r="M580">
        <v>29</v>
      </c>
      <c r="N580">
        <v>29</v>
      </c>
      <c r="O580">
        <v>29</v>
      </c>
      <c r="P580">
        <v>29</v>
      </c>
      <c r="Q580">
        <v>29</v>
      </c>
      <c r="R580">
        <v>37</v>
      </c>
      <c r="S580">
        <v>39</v>
      </c>
      <c r="T580">
        <v>39</v>
      </c>
      <c r="U580">
        <v>39</v>
      </c>
      <c r="V580">
        <v>37</v>
      </c>
      <c r="W580">
        <v>37</v>
      </c>
      <c r="X580">
        <v>37</v>
      </c>
      <c r="Y580">
        <v>37</v>
      </c>
      <c r="Z580">
        <v>37</v>
      </c>
      <c r="AA580">
        <v>37</v>
      </c>
      <c r="AB580">
        <v>37</v>
      </c>
      <c r="AC580">
        <v>37</v>
      </c>
      <c r="AD580">
        <v>37</v>
      </c>
      <c r="AE580">
        <v>37</v>
      </c>
      <c r="AF580">
        <v>37</v>
      </c>
      <c r="AG580">
        <v>37</v>
      </c>
      <c r="AH580">
        <v>37</v>
      </c>
      <c r="AI580">
        <v>37</v>
      </c>
      <c r="AJ580">
        <v>37</v>
      </c>
      <c r="AK580">
        <v>37</v>
      </c>
      <c r="AL580">
        <v>37</v>
      </c>
      <c r="AM580">
        <v>37</v>
      </c>
      <c r="AN580">
        <v>35</v>
      </c>
      <c r="AO580">
        <v>29</v>
      </c>
      <c r="AP580">
        <v>29</v>
      </c>
      <c r="AQ580">
        <v>29</v>
      </c>
      <c r="AR580">
        <v>29</v>
      </c>
      <c r="AS580">
        <v>29</v>
      </c>
      <c r="AT580">
        <v>29</v>
      </c>
      <c r="AU580">
        <v>29</v>
      </c>
      <c r="AV580">
        <v>29</v>
      </c>
      <c r="AW580">
        <v>29</v>
      </c>
      <c r="AX580">
        <v>29</v>
      </c>
    </row>
    <row r="581" spans="1:50" x14ac:dyDescent="0.25">
      <c r="A581">
        <v>1</v>
      </c>
      <c r="B581" t="s">
        <v>97</v>
      </c>
      <c r="C581">
        <v>11</v>
      </c>
      <c r="D581" t="s">
        <v>97</v>
      </c>
      <c r="E581">
        <v>1</v>
      </c>
      <c r="F581" t="s">
        <v>98</v>
      </c>
      <c r="G581">
        <v>99</v>
      </c>
      <c r="H581">
        <v>99</v>
      </c>
      <c r="I581">
        <v>99</v>
      </c>
      <c r="J581">
        <v>99</v>
      </c>
      <c r="K581">
        <v>99</v>
      </c>
      <c r="L581">
        <v>99</v>
      </c>
      <c r="M581">
        <v>99</v>
      </c>
      <c r="N581">
        <v>99</v>
      </c>
      <c r="O581">
        <v>99</v>
      </c>
      <c r="P581">
        <v>99</v>
      </c>
      <c r="Q581">
        <v>96</v>
      </c>
      <c r="R581">
        <v>99</v>
      </c>
      <c r="S581">
        <v>99</v>
      </c>
      <c r="T581">
        <v>99</v>
      </c>
      <c r="U581">
        <v>99</v>
      </c>
      <c r="V581">
        <v>99</v>
      </c>
      <c r="W581">
        <v>99</v>
      </c>
      <c r="X581">
        <v>99</v>
      </c>
      <c r="Y581">
        <v>99</v>
      </c>
      <c r="Z581">
        <v>99</v>
      </c>
      <c r="AA581">
        <v>99</v>
      </c>
      <c r="AB581">
        <v>99</v>
      </c>
      <c r="AC581">
        <v>99</v>
      </c>
      <c r="AD581">
        <v>99</v>
      </c>
      <c r="AE581">
        <v>99</v>
      </c>
      <c r="AF581">
        <v>99</v>
      </c>
      <c r="AG581">
        <v>100</v>
      </c>
      <c r="AH581">
        <v>99</v>
      </c>
      <c r="AI581">
        <v>99</v>
      </c>
      <c r="AJ581">
        <v>99</v>
      </c>
      <c r="AK581">
        <v>99</v>
      </c>
      <c r="AL581">
        <v>99</v>
      </c>
      <c r="AM581">
        <v>99</v>
      </c>
      <c r="AN581">
        <v>99</v>
      </c>
      <c r="AO581">
        <v>99</v>
      </c>
      <c r="AP581">
        <v>99</v>
      </c>
      <c r="AQ581">
        <v>99</v>
      </c>
      <c r="AR581">
        <v>99</v>
      </c>
      <c r="AS581">
        <v>99</v>
      </c>
      <c r="AT581">
        <v>99</v>
      </c>
      <c r="AU581">
        <v>99</v>
      </c>
      <c r="AV581">
        <v>99</v>
      </c>
      <c r="AW581">
        <v>99</v>
      </c>
      <c r="AX581">
        <v>99</v>
      </c>
    </row>
    <row r="582" spans="1:50" x14ac:dyDescent="0.25">
      <c r="A582">
        <v>1</v>
      </c>
      <c r="B582" t="s">
        <v>97</v>
      </c>
      <c r="C582">
        <v>11</v>
      </c>
      <c r="D582" t="s">
        <v>97</v>
      </c>
      <c r="E582">
        <v>1</v>
      </c>
      <c r="F582" t="s">
        <v>98</v>
      </c>
      <c r="G582">
        <v>7</v>
      </c>
      <c r="H582">
        <v>7</v>
      </c>
      <c r="I582">
        <v>7</v>
      </c>
      <c r="J582">
        <v>7</v>
      </c>
      <c r="K582">
        <v>7</v>
      </c>
      <c r="L582">
        <v>7</v>
      </c>
      <c r="M582">
        <v>7</v>
      </c>
      <c r="N582">
        <v>7</v>
      </c>
      <c r="O582">
        <v>7</v>
      </c>
      <c r="P582">
        <v>7</v>
      </c>
      <c r="Q582">
        <v>7</v>
      </c>
      <c r="R582">
        <v>7</v>
      </c>
      <c r="S582">
        <v>7</v>
      </c>
      <c r="T582">
        <v>7</v>
      </c>
      <c r="U582">
        <v>7</v>
      </c>
      <c r="V582">
        <v>7</v>
      </c>
      <c r="W582">
        <v>7</v>
      </c>
      <c r="X582">
        <v>7</v>
      </c>
      <c r="Y582">
        <v>7</v>
      </c>
      <c r="Z582">
        <v>7</v>
      </c>
      <c r="AA582">
        <v>7</v>
      </c>
      <c r="AB582">
        <v>7</v>
      </c>
      <c r="AC582">
        <v>7</v>
      </c>
      <c r="AD582">
        <v>7</v>
      </c>
      <c r="AE582">
        <v>7</v>
      </c>
      <c r="AF582">
        <v>7</v>
      </c>
      <c r="AG582">
        <v>7</v>
      </c>
      <c r="AH582">
        <v>7</v>
      </c>
      <c r="AI582">
        <v>7</v>
      </c>
      <c r="AJ582">
        <v>7</v>
      </c>
      <c r="AK582">
        <v>7</v>
      </c>
      <c r="AL582">
        <v>7</v>
      </c>
      <c r="AM582">
        <v>7</v>
      </c>
      <c r="AN582">
        <v>7</v>
      </c>
      <c r="AO582">
        <v>7</v>
      </c>
      <c r="AP582">
        <v>7</v>
      </c>
      <c r="AQ582">
        <v>7</v>
      </c>
      <c r="AR582">
        <v>7</v>
      </c>
      <c r="AS582">
        <v>7</v>
      </c>
      <c r="AT582">
        <v>7</v>
      </c>
      <c r="AU582">
        <v>7</v>
      </c>
      <c r="AV582">
        <v>7</v>
      </c>
      <c r="AW582">
        <v>7</v>
      </c>
      <c r="AX582">
        <v>7</v>
      </c>
    </row>
    <row r="583" spans="1:50" x14ac:dyDescent="0.25">
      <c r="A583">
        <v>1</v>
      </c>
      <c r="B583" t="s">
        <v>97</v>
      </c>
      <c r="C583">
        <v>11</v>
      </c>
      <c r="D583" t="s">
        <v>97</v>
      </c>
      <c r="E583">
        <v>1</v>
      </c>
      <c r="F583" t="s">
        <v>98</v>
      </c>
      <c r="G583">
        <v>56</v>
      </c>
      <c r="H583">
        <v>64</v>
      </c>
      <c r="I583">
        <v>76</v>
      </c>
      <c r="J583">
        <v>62</v>
      </c>
      <c r="K583">
        <v>64</v>
      </c>
      <c r="L583">
        <v>66</v>
      </c>
      <c r="M583">
        <v>61</v>
      </c>
      <c r="N583">
        <v>63</v>
      </c>
      <c r="O583">
        <v>97</v>
      </c>
      <c r="P583">
        <v>99</v>
      </c>
      <c r="Q583">
        <v>99</v>
      </c>
      <c r="R583">
        <v>93</v>
      </c>
      <c r="S583">
        <v>86</v>
      </c>
      <c r="T583">
        <v>102</v>
      </c>
      <c r="U583">
        <v>100</v>
      </c>
      <c r="V583">
        <v>102</v>
      </c>
      <c r="W583">
        <v>83</v>
      </c>
      <c r="X583">
        <v>55</v>
      </c>
      <c r="Y583">
        <v>65</v>
      </c>
      <c r="Z583">
        <v>63</v>
      </c>
      <c r="AA583">
        <v>60</v>
      </c>
      <c r="AB583">
        <v>60</v>
      </c>
      <c r="AC583">
        <v>56</v>
      </c>
      <c r="AD583">
        <v>49</v>
      </c>
      <c r="AE583">
        <v>54</v>
      </c>
      <c r="AF583">
        <v>60</v>
      </c>
      <c r="AG583">
        <v>58</v>
      </c>
      <c r="AH583">
        <v>61</v>
      </c>
      <c r="AI583">
        <v>58</v>
      </c>
      <c r="AJ583">
        <v>51</v>
      </c>
      <c r="AK583">
        <v>56</v>
      </c>
      <c r="AL583">
        <v>51</v>
      </c>
      <c r="AM583">
        <v>51</v>
      </c>
      <c r="AN583">
        <v>60</v>
      </c>
      <c r="AO583">
        <v>63</v>
      </c>
      <c r="AP583">
        <v>62</v>
      </c>
      <c r="AQ583">
        <v>44</v>
      </c>
      <c r="AR583">
        <v>53</v>
      </c>
      <c r="AS583">
        <v>49</v>
      </c>
      <c r="AT583">
        <v>65</v>
      </c>
      <c r="AU583">
        <v>51</v>
      </c>
      <c r="AV583">
        <v>56</v>
      </c>
      <c r="AW583">
        <v>53</v>
      </c>
      <c r="AX583">
        <v>50</v>
      </c>
    </row>
    <row r="584" spans="1:50" x14ac:dyDescent="0.25">
      <c r="A584">
        <v>1</v>
      </c>
      <c r="B584" t="s">
        <v>97</v>
      </c>
      <c r="C584">
        <v>11</v>
      </c>
      <c r="D584" t="s">
        <v>97</v>
      </c>
      <c r="E584">
        <v>1</v>
      </c>
      <c r="F584" t="s">
        <v>98</v>
      </c>
      <c r="G584">
        <v>7</v>
      </c>
      <c r="H584">
        <v>7</v>
      </c>
      <c r="I584">
        <v>8</v>
      </c>
      <c r="J584">
        <v>8</v>
      </c>
      <c r="K584">
        <v>7</v>
      </c>
      <c r="L584">
        <v>8</v>
      </c>
      <c r="M584">
        <v>7</v>
      </c>
      <c r="N584">
        <v>7</v>
      </c>
      <c r="O584">
        <v>7</v>
      </c>
      <c r="P584">
        <v>7</v>
      </c>
      <c r="Q584">
        <v>7</v>
      </c>
      <c r="R584">
        <v>7</v>
      </c>
      <c r="S584">
        <v>7</v>
      </c>
      <c r="T584">
        <v>7</v>
      </c>
      <c r="U584">
        <v>7</v>
      </c>
      <c r="V584">
        <v>7</v>
      </c>
      <c r="W584">
        <v>7</v>
      </c>
      <c r="X584">
        <v>7</v>
      </c>
      <c r="Y584">
        <v>5</v>
      </c>
      <c r="Z584">
        <v>6</v>
      </c>
      <c r="AA584">
        <v>5</v>
      </c>
      <c r="AB584">
        <v>4</v>
      </c>
      <c r="AC584">
        <v>5</v>
      </c>
      <c r="AD584">
        <v>5</v>
      </c>
      <c r="AE584">
        <v>5</v>
      </c>
      <c r="AF584">
        <v>5</v>
      </c>
      <c r="AG584">
        <v>4</v>
      </c>
      <c r="AH584">
        <v>5</v>
      </c>
      <c r="AI584">
        <v>5</v>
      </c>
      <c r="AJ584">
        <v>5</v>
      </c>
      <c r="AK584">
        <v>5</v>
      </c>
      <c r="AL584">
        <v>5</v>
      </c>
      <c r="AM584">
        <v>5</v>
      </c>
      <c r="AN584">
        <v>5</v>
      </c>
      <c r="AO584">
        <v>6</v>
      </c>
      <c r="AP584">
        <v>5</v>
      </c>
      <c r="AQ584">
        <v>5</v>
      </c>
      <c r="AR584">
        <v>7</v>
      </c>
      <c r="AS584">
        <v>5</v>
      </c>
      <c r="AT584">
        <v>5</v>
      </c>
      <c r="AU584">
        <v>5</v>
      </c>
      <c r="AV584">
        <v>5</v>
      </c>
      <c r="AW584">
        <v>4</v>
      </c>
      <c r="AX584">
        <v>4</v>
      </c>
    </row>
    <row r="585" spans="1:50" x14ac:dyDescent="0.25">
      <c r="A585">
        <v>2</v>
      </c>
      <c r="B585" t="s">
        <v>349</v>
      </c>
      <c r="C585">
        <v>40</v>
      </c>
      <c r="D585" t="s">
        <v>254</v>
      </c>
      <c r="E585">
        <v>2</v>
      </c>
      <c r="F585" t="s">
        <v>255</v>
      </c>
      <c r="G585">
        <v>51</v>
      </c>
      <c r="H585">
        <v>16</v>
      </c>
      <c r="I585">
        <v>47</v>
      </c>
      <c r="J585">
        <v>46</v>
      </c>
      <c r="K585">
        <v>47</v>
      </c>
      <c r="L585">
        <v>45</v>
      </c>
      <c r="M585">
        <v>47</v>
      </c>
      <c r="N585">
        <v>45</v>
      </c>
      <c r="O585">
        <v>45</v>
      </c>
      <c r="P585">
        <v>45</v>
      </c>
      <c r="Q585">
        <v>45</v>
      </c>
      <c r="R585">
        <v>45</v>
      </c>
      <c r="S585">
        <v>45</v>
      </c>
      <c r="T585">
        <v>48</v>
      </c>
      <c r="U585">
        <v>45</v>
      </c>
      <c r="V585">
        <v>45</v>
      </c>
      <c r="W585">
        <v>45</v>
      </c>
      <c r="X585">
        <v>45</v>
      </c>
      <c r="Y585">
        <v>49</v>
      </c>
      <c r="Z585">
        <v>47</v>
      </c>
      <c r="AA585">
        <v>45</v>
      </c>
      <c r="AB585">
        <v>45</v>
      </c>
      <c r="AC585">
        <v>45</v>
      </c>
      <c r="AD585">
        <v>45</v>
      </c>
      <c r="AE585">
        <v>45</v>
      </c>
      <c r="AF585">
        <v>45</v>
      </c>
      <c r="AG585">
        <v>45</v>
      </c>
      <c r="AH585">
        <v>45</v>
      </c>
      <c r="AI585">
        <v>47</v>
      </c>
      <c r="AJ585">
        <v>45</v>
      </c>
      <c r="AK585">
        <v>45</v>
      </c>
      <c r="AL585">
        <v>44</v>
      </c>
      <c r="AM585">
        <v>44</v>
      </c>
      <c r="AN585">
        <v>44</v>
      </c>
      <c r="AO585">
        <v>44</v>
      </c>
      <c r="AP585">
        <v>44</v>
      </c>
      <c r="AQ585">
        <v>44</v>
      </c>
      <c r="AR585">
        <v>44</v>
      </c>
      <c r="AS585">
        <v>44</v>
      </c>
      <c r="AT585">
        <v>44</v>
      </c>
      <c r="AU585">
        <v>46</v>
      </c>
      <c r="AV585">
        <v>43</v>
      </c>
      <c r="AW585">
        <v>43</v>
      </c>
      <c r="AX585">
        <v>43</v>
      </c>
    </row>
    <row r="586" spans="1:50" x14ac:dyDescent="0.25">
      <c r="A586">
        <v>1</v>
      </c>
      <c r="B586" t="s">
        <v>97</v>
      </c>
      <c r="C586">
        <v>11</v>
      </c>
      <c r="D586" t="s">
        <v>97</v>
      </c>
      <c r="E586">
        <v>1</v>
      </c>
      <c r="F586" t="s">
        <v>98</v>
      </c>
      <c r="G586">
        <v>25</v>
      </c>
      <c r="H586">
        <v>27</v>
      </c>
      <c r="I586">
        <v>27</v>
      </c>
      <c r="J586">
        <v>27</v>
      </c>
      <c r="K586">
        <v>27</v>
      </c>
      <c r="L586">
        <v>27</v>
      </c>
      <c r="M586">
        <v>27</v>
      </c>
      <c r="N586">
        <v>27</v>
      </c>
      <c r="O586">
        <v>24</v>
      </c>
      <c r="P586">
        <v>27</v>
      </c>
      <c r="Q586">
        <v>25</v>
      </c>
      <c r="R586">
        <v>25</v>
      </c>
      <c r="S586">
        <v>25</v>
      </c>
      <c r="T586">
        <v>21</v>
      </c>
      <c r="U586">
        <v>21</v>
      </c>
      <c r="V586">
        <v>21</v>
      </c>
      <c r="W586">
        <v>21</v>
      </c>
      <c r="X586">
        <v>2</v>
      </c>
      <c r="Y586">
        <v>20</v>
      </c>
      <c r="Z586">
        <v>21</v>
      </c>
      <c r="AA586">
        <v>21</v>
      </c>
      <c r="AB586">
        <v>21</v>
      </c>
      <c r="AC586">
        <v>20</v>
      </c>
      <c r="AD586">
        <v>21</v>
      </c>
      <c r="AE586">
        <v>21</v>
      </c>
      <c r="AF586">
        <v>19</v>
      </c>
      <c r="AG586">
        <v>2</v>
      </c>
      <c r="AH586">
        <v>20</v>
      </c>
      <c r="AI586">
        <v>20</v>
      </c>
      <c r="AJ586">
        <v>20</v>
      </c>
      <c r="AK586">
        <v>20</v>
      </c>
      <c r="AL586">
        <v>20</v>
      </c>
      <c r="AM586">
        <v>21</v>
      </c>
      <c r="AN586">
        <v>21</v>
      </c>
      <c r="AO586">
        <v>19</v>
      </c>
      <c r="AP586">
        <v>19</v>
      </c>
      <c r="AQ586">
        <v>20</v>
      </c>
      <c r="AR586">
        <v>20</v>
      </c>
      <c r="AS586">
        <v>21</v>
      </c>
      <c r="AT586">
        <v>21</v>
      </c>
      <c r="AU586">
        <v>20</v>
      </c>
      <c r="AV586">
        <v>20</v>
      </c>
      <c r="AW586">
        <v>20</v>
      </c>
      <c r="AX586">
        <v>19</v>
      </c>
    </row>
    <row r="587" spans="1:50" x14ac:dyDescent="0.25">
      <c r="A587">
        <v>1</v>
      </c>
      <c r="B587" t="s">
        <v>97</v>
      </c>
      <c r="C587">
        <v>11</v>
      </c>
      <c r="D587" t="s">
        <v>97</v>
      </c>
      <c r="E587">
        <v>1</v>
      </c>
      <c r="F587" t="s">
        <v>98</v>
      </c>
      <c r="G587">
        <v>43</v>
      </c>
      <c r="H587">
        <v>43</v>
      </c>
      <c r="I587">
        <v>43</v>
      </c>
      <c r="J587">
        <v>43</v>
      </c>
      <c r="K587">
        <v>42</v>
      </c>
      <c r="L587">
        <v>42</v>
      </c>
      <c r="M587">
        <v>43</v>
      </c>
      <c r="N587">
        <v>43</v>
      </c>
      <c r="O587">
        <v>43</v>
      </c>
      <c r="P587">
        <v>43</v>
      </c>
      <c r="Q587">
        <v>43</v>
      </c>
      <c r="R587">
        <v>43</v>
      </c>
      <c r="S587">
        <v>43</v>
      </c>
      <c r="T587">
        <v>43</v>
      </c>
      <c r="U587">
        <v>43</v>
      </c>
      <c r="V587">
        <v>43</v>
      </c>
      <c r="W587">
        <v>43</v>
      </c>
      <c r="X587">
        <v>43</v>
      </c>
      <c r="Y587">
        <v>43</v>
      </c>
      <c r="Z587">
        <v>43</v>
      </c>
      <c r="AA587">
        <v>43</v>
      </c>
      <c r="AB587">
        <v>43</v>
      </c>
      <c r="AC587">
        <v>43</v>
      </c>
      <c r="AD587">
        <v>43</v>
      </c>
      <c r="AE587">
        <v>43</v>
      </c>
      <c r="AF587">
        <v>43</v>
      </c>
      <c r="AG587">
        <v>43</v>
      </c>
      <c r="AH587">
        <v>43</v>
      </c>
      <c r="AI587">
        <v>43</v>
      </c>
      <c r="AJ587">
        <v>43</v>
      </c>
      <c r="AK587">
        <v>43</v>
      </c>
      <c r="AL587">
        <v>43</v>
      </c>
      <c r="AM587">
        <v>42</v>
      </c>
      <c r="AN587">
        <v>43</v>
      </c>
      <c r="AO587">
        <v>43</v>
      </c>
      <c r="AP587">
        <v>42</v>
      </c>
      <c r="AQ587">
        <v>54</v>
      </c>
      <c r="AR587">
        <v>54</v>
      </c>
      <c r="AS587">
        <v>54</v>
      </c>
      <c r="AT587">
        <v>54</v>
      </c>
      <c r="AU587">
        <v>54</v>
      </c>
      <c r="AV587">
        <v>54</v>
      </c>
      <c r="AW587">
        <v>54</v>
      </c>
      <c r="AX587">
        <v>54</v>
      </c>
    </row>
    <row r="588" spans="1:50" x14ac:dyDescent="0.25">
      <c r="A588">
        <v>1</v>
      </c>
      <c r="B588" t="s">
        <v>97</v>
      </c>
      <c r="C588">
        <v>11</v>
      </c>
      <c r="D588" t="s">
        <v>97</v>
      </c>
      <c r="E588">
        <v>1</v>
      </c>
      <c r="F588" t="s">
        <v>98</v>
      </c>
      <c r="G588">
        <v>143</v>
      </c>
      <c r="H588">
        <v>134</v>
      </c>
      <c r="I588">
        <v>139</v>
      </c>
      <c r="J588">
        <v>139</v>
      </c>
      <c r="K588">
        <v>137</v>
      </c>
      <c r="L588">
        <v>143</v>
      </c>
      <c r="M588">
        <v>142</v>
      </c>
      <c r="N588">
        <v>141</v>
      </c>
      <c r="O588">
        <v>140</v>
      </c>
      <c r="P588">
        <v>141</v>
      </c>
      <c r="Q588">
        <v>136</v>
      </c>
      <c r="R588">
        <v>137</v>
      </c>
      <c r="S588">
        <v>137</v>
      </c>
      <c r="T588">
        <v>136</v>
      </c>
      <c r="U588">
        <v>139</v>
      </c>
      <c r="V588">
        <v>149</v>
      </c>
      <c r="W588">
        <v>146</v>
      </c>
      <c r="X588">
        <v>142</v>
      </c>
      <c r="Y588">
        <v>149</v>
      </c>
      <c r="Z588">
        <v>147</v>
      </c>
      <c r="AA588">
        <v>142</v>
      </c>
      <c r="AB588">
        <v>144</v>
      </c>
      <c r="AC588">
        <v>147</v>
      </c>
      <c r="AD588">
        <v>143</v>
      </c>
      <c r="AE588">
        <v>140</v>
      </c>
      <c r="AF588">
        <v>144</v>
      </c>
      <c r="AG588">
        <v>149</v>
      </c>
      <c r="AH588">
        <v>144</v>
      </c>
      <c r="AI588">
        <v>138</v>
      </c>
      <c r="AJ588">
        <v>145</v>
      </c>
      <c r="AK588">
        <v>144</v>
      </c>
      <c r="AL588">
        <v>148</v>
      </c>
      <c r="AM588">
        <v>147</v>
      </c>
      <c r="AN588">
        <v>143</v>
      </c>
      <c r="AO588">
        <v>146</v>
      </c>
      <c r="AP588">
        <v>144</v>
      </c>
      <c r="AQ588">
        <v>138</v>
      </c>
      <c r="AR588">
        <v>152</v>
      </c>
      <c r="AS588">
        <v>146</v>
      </c>
      <c r="AT588">
        <v>138</v>
      </c>
      <c r="AU588">
        <v>140</v>
      </c>
      <c r="AV588">
        <v>151</v>
      </c>
      <c r="AW588">
        <v>145</v>
      </c>
      <c r="AX588">
        <v>146</v>
      </c>
    </row>
    <row r="589" spans="1:50" x14ac:dyDescent="0.25">
      <c r="A589">
        <v>1</v>
      </c>
      <c r="B589" t="s">
        <v>97</v>
      </c>
      <c r="C589">
        <v>11</v>
      </c>
      <c r="D589" t="s">
        <v>97</v>
      </c>
      <c r="E589">
        <v>1</v>
      </c>
      <c r="F589" t="s">
        <v>98</v>
      </c>
      <c r="G589">
        <v>57</v>
      </c>
      <c r="H589">
        <v>57</v>
      </c>
      <c r="I589">
        <v>57</v>
      </c>
      <c r="J589">
        <v>61</v>
      </c>
      <c r="K589">
        <v>61</v>
      </c>
      <c r="L589">
        <v>61</v>
      </c>
      <c r="M589">
        <v>57</v>
      </c>
      <c r="N589">
        <v>57</v>
      </c>
      <c r="O589">
        <v>57</v>
      </c>
      <c r="P589">
        <v>59</v>
      </c>
      <c r="Q589">
        <v>59</v>
      </c>
      <c r="R589">
        <v>59</v>
      </c>
      <c r="S589">
        <v>65</v>
      </c>
      <c r="T589">
        <v>65</v>
      </c>
      <c r="U589">
        <v>65</v>
      </c>
      <c r="V589">
        <v>65</v>
      </c>
      <c r="W589">
        <v>65</v>
      </c>
      <c r="X589">
        <v>59</v>
      </c>
      <c r="Y589">
        <v>57</v>
      </c>
      <c r="Z589">
        <v>57</v>
      </c>
      <c r="AA589">
        <v>57</v>
      </c>
      <c r="AB589">
        <v>57</v>
      </c>
      <c r="AC589">
        <v>57</v>
      </c>
      <c r="AD589">
        <v>61</v>
      </c>
      <c r="AE589">
        <v>62</v>
      </c>
      <c r="AF589">
        <v>62</v>
      </c>
      <c r="AG589">
        <v>62</v>
      </c>
      <c r="AH589">
        <v>64</v>
      </c>
      <c r="AI589">
        <v>62</v>
      </c>
      <c r="AJ589">
        <v>66</v>
      </c>
      <c r="AK589">
        <v>66</v>
      </c>
      <c r="AL589">
        <v>64</v>
      </c>
      <c r="AM589">
        <v>61</v>
      </c>
      <c r="AN589">
        <v>59</v>
      </c>
      <c r="AO589">
        <v>59</v>
      </c>
      <c r="AP589">
        <v>59</v>
      </c>
      <c r="AQ589">
        <v>59</v>
      </c>
      <c r="AR589">
        <v>59</v>
      </c>
      <c r="AS589">
        <v>57</v>
      </c>
      <c r="AT589">
        <v>57</v>
      </c>
      <c r="AU589">
        <v>57</v>
      </c>
      <c r="AV589">
        <v>57</v>
      </c>
      <c r="AW589">
        <v>54</v>
      </c>
      <c r="AX589">
        <v>55</v>
      </c>
    </row>
    <row r="590" spans="1:50" x14ac:dyDescent="0.25">
      <c r="A590">
        <v>13</v>
      </c>
      <c r="B590" t="s">
        <v>133</v>
      </c>
      <c r="C590">
        <v>12</v>
      </c>
      <c r="D590" t="s">
        <v>133</v>
      </c>
      <c r="E590">
        <v>1</v>
      </c>
      <c r="F590" t="s">
        <v>98</v>
      </c>
      <c r="G590">
        <v>148</v>
      </c>
      <c r="H590">
        <v>151</v>
      </c>
      <c r="I590">
        <v>151</v>
      </c>
      <c r="J590">
        <v>149</v>
      </c>
      <c r="K590">
        <v>147</v>
      </c>
      <c r="L590">
        <v>147</v>
      </c>
      <c r="M590">
        <v>151</v>
      </c>
      <c r="N590">
        <v>151</v>
      </c>
      <c r="O590">
        <v>151</v>
      </c>
      <c r="P590">
        <v>152</v>
      </c>
      <c r="Q590">
        <v>153</v>
      </c>
      <c r="R590">
        <v>153</v>
      </c>
      <c r="S590">
        <v>150</v>
      </c>
      <c r="T590">
        <v>151</v>
      </c>
      <c r="U590">
        <v>66</v>
      </c>
      <c r="V590">
        <v>152</v>
      </c>
      <c r="W590">
        <v>153</v>
      </c>
      <c r="X590">
        <v>152</v>
      </c>
      <c r="Y590">
        <v>154</v>
      </c>
      <c r="Z590">
        <v>153</v>
      </c>
      <c r="AA590">
        <v>158</v>
      </c>
      <c r="AB590">
        <v>157</v>
      </c>
      <c r="AC590">
        <v>156</v>
      </c>
      <c r="AD590">
        <v>146</v>
      </c>
      <c r="AE590">
        <v>147</v>
      </c>
      <c r="AF590">
        <v>149</v>
      </c>
      <c r="AG590">
        <v>151</v>
      </c>
      <c r="AH590">
        <v>153</v>
      </c>
      <c r="AI590">
        <v>154</v>
      </c>
      <c r="AJ590">
        <v>155</v>
      </c>
      <c r="AK590">
        <v>154</v>
      </c>
      <c r="AL590">
        <v>151</v>
      </c>
      <c r="AM590">
        <v>151</v>
      </c>
      <c r="AN590">
        <v>152</v>
      </c>
      <c r="AO590">
        <v>152</v>
      </c>
      <c r="AP590">
        <v>144</v>
      </c>
      <c r="AQ590">
        <v>62</v>
      </c>
      <c r="AR590">
        <v>138</v>
      </c>
      <c r="AS590">
        <v>142</v>
      </c>
      <c r="AT590">
        <v>136</v>
      </c>
      <c r="AU590">
        <v>138</v>
      </c>
      <c r="AV590">
        <v>137</v>
      </c>
      <c r="AW590">
        <v>138</v>
      </c>
      <c r="AX590">
        <v>138</v>
      </c>
    </row>
    <row r="591" spans="1:50" x14ac:dyDescent="0.25">
      <c r="A591">
        <v>19</v>
      </c>
      <c r="B591" t="s">
        <v>737</v>
      </c>
      <c r="C591">
        <v>20</v>
      </c>
      <c r="D591" t="s">
        <v>576</v>
      </c>
      <c r="E591">
        <v>2</v>
      </c>
      <c r="F591" t="s">
        <v>255</v>
      </c>
      <c r="G591">
        <v>44</v>
      </c>
      <c r="H591">
        <v>44</v>
      </c>
      <c r="I591">
        <v>44</v>
      </c>
      <c r="J591">
        <v>44</v>
      </c>
      <c r="K591">
        <v>44</v>
      </c>
      <c r="L591">
        <v>44</v>
      </c>
      <c r="M591">
        <v>44</v>
      </c>
      <c r="N591">
        <v>44</v>
      </c>
      <c r="O591">
        <v>44</v>
      </c>
      <c r="P591">
        <v>44</v>
      </c>
      <c r="Q591">
        <v>46</v>
      </c>
      <c r="R591">
        <v>44</v>
      </c>
      <c r="S591">
        <v>44</v>
      </c>
      <c r="T591">
        <v>44</v>
      </c>
      <c r="U591">
        <v>44</v>
      </c>
      <c r="V591">
        <v>44</v>
      </c>
      <c r="W591">
        <v>44</v>
      </c>
      <c r="X591">
        <v>44</v>
      </c>
      <c r="Y591">
        <v>44</v>
      </c>
      <c r="Z591">
        <v>44</v>
      </c>
      <c r="AA591">
        <v>44</v>
      </c>
      <c r="AB591">
        <v>44</v>
      </c>
      <c r="AC591">
        <v>44</v>
      </c>
      <c r="AD591">
        <v>44</v>
      </c>
      <c r="AE591">
        <v>45</v>
      </c>
      <c r="AF591">
        <v>47</v>
      </c>
      <c r="AG591">
        <v>47</v>
      </c>
      <c r="AH591">
        <v>47</v>
      </c>
      <c r="AI591">
        <v>4</v>
      </c>
      <c r="AJ591">
        <v>4</v>
      </c>
      <c r="AK591">
        <v>4</v>
      </c>
      <c r="AL591">
        <v>44</v>
      </c>
      <c r="AM591">
        <v>44</v>
      </c>
      <c r="AN591">
        <v>36</v>
      </c>
      <c r="AO591">
        <v>36</v>
      </c>
      <c r="AP591">
        <v>36</v>
      </c>
      <c r="AQ591">
        <v>37</v>
      </c>
      <c r="AR591">
        <v>39</v>
      </c>
      <c r="AS591">
        <v>74</v>
      </c>
      <c r="AT591">
        <v>74</v>
      </c>
      <c r="AU591">
        <v>75</v>
      </c>
      <c r="AV591">
        <v>77</v>
      </c>
      <c r="AW591">
        <v>77</v>
      </c>
      <c r="AX591">
        <v>77</v>
      </c>
    </row>
    <row r="592" spans="1:50" x14ac:dyDescent="0.25">
      <c r="A592">
        <v>3</v>
      </c>
      <c r="B592" t="s">
        <v>554</v>
      </c>
      <c r="C592">
        <v>70</v>
      </c>
      <c r="D592" t="s">
        <v>267</v>
      </c>
      <c r="E592">
        <v>3</v>
      </c>
      <c r="F592" t="s">
        <v>240</v>
      </c>
      <c r="G592">
        <v>132</v>
      </c>
      <c r="H592">
        <v>132</v>
      </c>
      <c r="I592">
        <v>132</v>
      </c>
      <c r="J592">
        <v>132</v>
      </c>
      <c r="K592">
        <v>132</v>
      </c>
      <c r="L592">
        <v>132</v>
      </c>
      <c r="M592">
        <v>132</v>
      </c>
      <c r="N592">
        <v>132</v>
      </c>
      <c r="O592">
        <v>132</v>
      </c>
      <c r="P592">
        <v>132</v>
      </c>
      <c r="Q592">
        <v>140</v>
      </c>
      <c r="R592">
        <v>140</v>
      </c>
      <c r="S592">
        <v>140</v>
      </c>
      <c r="T592">
        <v>141</v>
      </c>
      <c r="U592">
        <v>141</v>
      </c>
      <c r="V592">
        <v>140</v>
      </c>
      <c r="W592">
        <v>141</v>
      </c>
      <c r="X592">
        <v>139</v>
      </c>
      <c r="Y592">
        <v>140</v>
      </c>
      <c r="Z592">
        <v>140</v>
      </c>
      <c r="AA592">
        <v>141</v>
      </c>
      <c r="AB592">
        <v>141</v>
      </c>
      <c r="AC592">
        <v>140</v>
      </c>
      <c r="AD592">
        <v>140</v>
      </c>
      <c r="AE592">
        <v>140</v>
      </c>
      <c r="AF592">
        <v>140</v>
      </c>
      <c r="AG592">
        <v>140</v>
      </c>
      <c r="AH592">
        <v>140</v>
      </c>
      <c r="AI592">
        <v>140</v>
      </c>
      <c r="AJ592">
        <v>140</v>
      </c>
      <c r="AK592">
        <v>140</v>
      </c>
      <c r="AL592">
        <v>140</v>
      </c>
      <c r="AM592">
        <v>140</v>
      </c>
      <c r="AN592">
        <v>140</v>
      </c>
      <c r="AO592">
        <v>139</v>
      </c>
      <c r="AP592">
        <v>140</v>
      </c>
      <c r="AQ592">
        <v>140</v>
      </c>
      <c r="AR592">
        <v>139</v>
      </c>
      <c r="AS592">
        <v>140</v>
      </c>
      <c r="AT592">
        <v>149</v>
      </c>
      <c r="AU592">
        <v>139</v>
      </c>
      <c r="AV592">
        <v>139</v>
      </c>
      <c r="AW592">
        <v>139</v>
      </c>
      <c r="AX592">
        <v>139</v>
      </c>
    </row>
    <row r="593" spans="1:50" x14ac:dyDescent="0.25">
      <c r="A593">
        <v>13</v>
      </c>
      <c r="B593" t="s">
        <v>133</v>
      </c>
      <c r="C593">
        <v>12</v>
      </c>
      <c r="D593" t="s">
        <v>133</v>
      </c>
      <c r="E593">
        <v>1</v>
      </c>
      <c r="F593" t="s">
        <v>98</v>
      </c>
      <c r="G593">
        <v>13</v>
      </c>
      <c r="H593">
        <v>13</v>
      </c>
      <c r="I593">
        <v>13</v>
      </c>
      <c r="J593">
        <v>13</v>
      </c>
      <c r="K593">
        <v>13</v>
      </c>
      <c r="L593">
        <v>13</v>
      </c>
      <c r="M593">
        <v>13</v>
      </c>
      <c r="N593">
        <v>13</v>
      </c>
      <c r="O593">
        <v>13</v>
      </c>
      <c r="P593">
        <v>13</v>
      </c>
      <c r="Q593">
        <v>13</v>
      </c>
      <c r="R593">
        <v>13</v>
      </c>
      <c r="S593">
        <v>14</v>
      </c>
      <c r="T593">
        <v>13</v>
      </c>
      <c r="U593">
        <v>13</v>
      </c>
      <c r="V593">
        <v>13</v>
      </c>
      <c r="W593">
        <v>14</v>
      </c>
      <c r="X593">
        <v>14</v>
      </c>
      <c r="Y593">
        <v>15</v>
      </c>
      <c r="Z593">
        <v>14</v>
      </c>
      <c r="AA593">
        <v>14</v>
      </c>
      <c r="AB593">
        <v>14</v>
      </c>
      <c r="AC593">
        <v>14</v>
      </c>
      <c r="AD593">
        <v>14</v>
      </c>
      <c r="AE593">
        <v>14</v>
      </c>
      <c r="AF593">
        <v>14</v>
      </c>
      <c r="AG593">
        <v>14</v>
      </c>
      <c r="AH593">
        <v>14</v>
      </c>
      <c r="AI593">
        <v>14</v>
      </c>
      <c r="AJ593">
        <v>14</v>
      </c>
      <c r="AK593">
        <v>14</v>
      </c>
      <c r="AL593">
        <v>14</v>
      </c>
      <c r="AM593">
        <v>14</v>
      </c>
      <c r="AN593">
        <v>14</v>
      </c>
      <c r="AO593">
        <v>15</v>
      </c>
      <c r="AP593">
        <v>15</v>
      </c>
      <c r="AQ593">
        <v>15</v>
      </c>
      <c r="AR593">
        <v>15</v>
      </c>
      <c r="AS593">
        <v>15</v>
      </c>
      <c r="AT593">
        <v>15</v>
      </c>
      <c r="AU593">
        <v>15</v>
      </c>
      <c r="AV593">
        <v>15</v>
      </c>
      <c r="AW593">
        <v>16</v>
      </c>
      <c r="AX593">
        <v>16</v>
      </c>
    </row>
    <row r="594" spans="1:50" x14ac:dyDescent="0.25">
      <c r="A594">
        <v>2</v>
      </c>
      <c r="B594" t="s">
        <v>349</v>
      </c>
      <c r="C594">
        <v>40</v>
      </c>
      <c r="D594" t="s">
        <v>254</v>
      </c>
      <c r="E594">
        <v>2</v>
      </c>
      <c r="F594" t="s">
        <v>255</v>
      </c>
      <c r="G594">
        <v>71</v>
      </c>
      <c r="H594">
        <v>69</v>
      </c>
      <c r="I594">
        <v>69</v>
      </c>
      <c r="J594">
        <v>75</v>
      </c>
      <c r="K594">
        <v>71</v>
      </c>
      <c r="L594">
        <v>76</v>
      </c>
      <c r="M594">
        <v>76</v>
      </c>
      <c r="N594">
        <v>77</v>
      </c>
      <c r="O594">
        <v>71</v>
      </c>
      <c r="P594">
        <v>79</v>
      </c>
      <c r="Q594">
        <v>82</v>
      </c>
      <c r="R594">
        <v>116</v>
      </c>
      <c r="S594">
        <v>118</v>
      </c>
      <c r="T594">
        <v>108</v>
      </c>
      <c r="U594">
        <v>113</v>
      </c>
      <c r="V594">
        <v>98</v>
      </c>
      <c r="W594">
        <v>115</v>
      </c>
      <c r="X594">
        <v>108</v>
      </c>
      <c r="Y594">
        <v>103</v>
      </c>
      <c r="Z594">
        <v>144</v>
      </c>
      <c r="AA594">
        <v>113</v>
      </c>
      <c r="AB594">
        <v>125</v>
      </c>
      <c r="AC594">
        <v>129</v>
      </c>
      <c r="AD594">
        <v>172</v>
      </c>
      <c r="AE594">
        <v>177</v>
      </c>
      <c r="AF594">
        <v>216</v>
      </c>
      <c r="AG594">
        <v>184</v>
      </c>
      <c r="AH594">
        <v>186</v>
      </c>
      <c r="AI594">
        <v>173</v>
      </c>
      <c r="AJ594">
        <v>166</v>
      </c>
      <c r="AK594">
        <v>173</v>
      </c>
      <c r="AL594">
        <v>148</v>
      </c>
      <c r="AM594">
        <v>139</v>
      </c>
      <c r="AN594">
        <v>139</v>
      </c>
      <c r="AO594">
        <v>133</v>
      </c>
      <c r="AP594">
        <v>123</v>
      </c>
      <c r="AQ594">
        <v>142</v>
      </c>
      <c r="AR594">
        <v>161</v>
      </c>
      <c r="AS594">
        <v>158</v>
      </c>
      <c r="AT594">
        <v>136</v>
      </c>
      <c r="AU594">
        <v>161</v>
      </c>
      <c r="AV594">
        <v>152</v>
      </c>
      <c r="AW594">
        <v>154</v>
      </c>
      <c r="AX594">
        <v>161</v>
      </c>
    </row>
    <row r="595" spans="1:50" x14ac:dyDescent="0.25">
      <c r="A595">
        <v>3</v>
      </c>
      <c r="B595" t="s">
        <v>554</v>
      </c>
      <c r="C595">
        <v>70</v>
      </c>
      <c r="D595" t="s">
        <v>267</v>
      </c>
      <c r="E595">
        <v>3</v>
      </c>
      <c r="F595" t="s">
        <v>240</v>
      </c>
      <c r="G595">
        <v>8</v>
      </c>
      <c r="H595">
        <v>8</v>
      </c>
      <c r="I595">
        <v>8</v>
      </c>
      <c r="J595">
        <v>8</v>
      </c>
      <c r="K595">
        <v>8</v>
      </c>
      <c r="L595">
        <v>8</v>
      </c>
      <c r="M595">
        <v>8</v>
      </c>
      <c r="N595">
        <v>8</v>
      </c>
      <c r="O595">
        <v>8</v>
      </c>
      <c r="P595">
        <v>8</v>
      </c>
      <c r="Q595">
        <v>8</v>
      </c>
      <c r="R595">
        <v>8</v>
      </c>
      <c r="S595">
        <v>8</v>
      </c>
      <c r="T595">
        <v>8</v>
      </c>
      <c r="U595">
        <v>8</v>
      </c>
      <c r="V595">
        <v>8</v>
      </c>
      <c r="W595">
        <v>8</v>
      </c>
      <c r="X595">
        <v>8</v>
      </c>
      <c r="Y595">
        <v>8</v>
      </c>
      <c r="Z595">
        <v>8</v>
      </c>
      <c r="AA595">
        <v>8</v>
      </c>
      <c r="AB595">
        <v>8</v>
      </c>
      <c r="AC595">
        <v>8</v>
      </c>
      <c r="AD595">
        <v>8</v>
      </c>
      <c r="AE595">
        <v>8</v>
      </c>
      <c r="AF595">
        <v>8</v>
      </c>
      <c r="AG595">
        <v>8</v>
      </c>
      <c r="AH595">
        <v>8</v>
      </c>
      <c r="AI595">
        <v>8</v>
      </c>
      <c r="AJ595">
        <v>8</v>
      </c>
      <c r="AK595">
        <v>8</v>
      </c>
      <c r="AL595">
        <v>8</v>
      </c>
      <c r="AM595">
        <v>16</v>
      </c>
      <c r="AN595">
        <v>16</v>
      </c>
      <c r="AO595">
        <v>8</v>
      </c>
      <c r="AP595">
        <v>16</v>
      </c>
      <c r="AQ595">
        <v>16</v>
      </c>
      <c r="AR595">
        <v>16</v>
      </c>
      <c r="AS595">
        <v>16</v>
      </c>
      <c r="AT595">
        <v>16</v>
      </c>
      <c r="AU595">
        <v>16</v>
      </c>
      <c r="AV595">
        <v>20</v>
      </c>
      <c r="AW595">
        <v>16</v>
      </c>
      <c r="AX595">
        <v>16</v>
      </c>
    </row>
    <row r="596" spans="1:50" x14ac:dyDescent="0.25">
      <c r="A596">
        <v>1</v>
      </c>
      <c r="B596" t="s">
        <v>97</v>
      </c>
      <c r="C596">
        <v>11</v>
      </c>
      <c r="D596" t="s">
        <v>97</v>
      </c>
      <c r="E596">
        <v>1</v>
      </c>
      <c r="F596" t="s">
        <v>98</v>
      </c>
      <c r="G596">
        <v>117</v>
      </c>
      <c r="H596">
        <v>118</v>
      </c>
      <c r="I596">
        <v>116</v>
      </c>
      <c r="J596">
        <v>101</v>
      </c>
      <c r="K596">
        <v>99</v>
      </c>
      <c r="L596">
        <v>101</v>
      </c>
      <c r="M596">
        <v>102</v>
      </c>
      <c r="N596">
        <v>103</v>
      </c>
      <c r="O596">
        <v>103</v>
      </c>
      <c r="P596">
        <v>100</v>
      </c>
      <c r="Q596">
        <v>102</v>
      </c>
      <c r="R596">
        <v>100</v>
      </c>
      <c r="S596">
        <v>101</v>
      </c>
      <c r="T596">
        <v>101</v>
      </c>
      <c r="U596">
        <v>100</v>
      </c>
      <c r="V596">
        <v>103</v>
      </c>
      <c r="W596">
        <v>102</v>
      </c>
      <c r="X596">
        <v>103</v>
      </c>
      <c r="Y596">
        <v>104</v>
      </c>
      <c r="Z596">
        <v>100</v>
      </c>
      <c r="AA596">
        <v>101</v>
      </c>
      <c r="AB596">
        <v>101</v>
      </c>
      <c r="AC596">
        <v>98</v>
      </c>
      <c r="AD596">
        <v>99</v>
      </c>
      <c r="AE596">
        <v>102</v>
      </c>
      <c r="AF596">
        <v>101</v>
      </c>
      <c r="AG596">
        <v>102</v>
      </c>
      <c r="AH596">
        <v>101</v>
      </c>
      <c r="AI596">
        <v>101</v>
      </c>
      <c r="AJ596">
        <v>102</v>
      </c>
      <c r="AK596">
        <v>102</v>
      </c>
      <c r="AL596">
        <v>103</v>
      </c>
      <c r="AM596">
        <v>105</v>
      </c>
      <c r="AN596">
        <v>104</v>
      </c>
      <c r="AO596">
        <v>99</v>
      </c>
      <c r="AP596">
        <v>104</v>
      </c>
      <c r="AQ596">
        <v>105</v>
      </c>
      <c r="AR596">
        <v>102</v>
      </c>
      <c r="AS596">
        <v>101</v>
      </c>
      <c r="AT596">
        <v>104</v>
      </c>
      <c r="AU596">
        <v>100</v>
      </c>
      <c r="AV596">
        <v>102</v>
      </c>
      <c r="AW596">
        <v>101</v>
      </c>
      <c r="AX596">
        <v>106</v>
      </c>
    </row>
    <row r="597" spans="1:50" x14ac:dyDescent="0.25">
      <c r="A597">
        <v>1</v>
      </c>
      <c r="B597" t="s">
        <v>97</v>
      </c>
      <c r="C597">
        <v>11</v>
      </c>
      <c r="D597" t="s">
        <v>97</v>
      </c>
      <c r="E597">
        <v>1</v>
      </c>
      <c r="F597" t="s">
        <v>98</v>
      </c>
      <c r="G597">
        <v>130</v>
      </c>
      <c r="H597">
        <v>128</v>
      </c>
      <c r="I597">
        <v>128</v>
      </c>
      <c r="J597">
        <v>80</v>
      </c>
      <c r="K597">
        <v>80</v>
      </c>
      <c r="L597">
        <v>80</v>
      </c>
      <c r="M597">
        <v>80</v>
      </c>
      <c r="N597">
        <v>82</v>
      </c>
      <c r="O597">
        <v>82</v>
      </c>
      <c r="P597">
        <v>82</v>
      </c>
      <c r="Q597">
        <v>75</v>
      </c>
      <c r="R597">
        <v>75</v>
      </c>
      <c r="S597">
        <v>75</v>
      </c>
      <c r="T597">
        <v>75</v>
      </c>
      <c r="U597">
        <v>73</v>
      </c>
      <c r="V597">
        <v>73</v>
      </c>
      <c r="W597">
        <v>73</v>
      </c>
      <c r="X597">
        <v>73</v>
      </c>
      <c r="Y597">
        <v>73</v>
      </c>
      <c r="Z597">
        <v>67</v>
      </c>
      <c r="AA597">
        <v>61</v>
      </c>
      <c r="AB597">
        <v>61</v>
      </c>
      <c r="AC597">
        <v>62</v>
      </c>
      <c r="AD597">
        <v>62</v>
      </c>
      <c r="AE597">
        <v>61</v>
      </c>
      <c r="AF597">
        <v>61</v>
      </c>
      <c r="AG597">
        <v>66</v>
      </c>
      <c r="AH597">
        <v>66</v>
      </c>
      <c r="AI597">
        <v>68</v>
      </c>
      <c r="AJ597">
        <v>68</v>
      </c>
      <c r="AK597">
        <v>68</v>
      </c>
      <c r="AL597">
        <v>67</v>
      </c>
      <c r="AM597">
        <v>67</v>
      </c>
      <c r="AN597">
        <v>65</v>
      </c>
      <c r="AO597">
        <v>64</v>
      </c>
      <c r="AP597">
        <v>60</v>
      </c>
      <c r="AQ597">
        <v>54</v>
      </c>
      <c r="AR597">
        <v>54</v>
      </c>
      <c r="AS597">
        <v>54</v>
      </c>
      <c r="AT597">
        <v>48</v>
      </c>
      <c r="AU597">
        <v>48</v>
      </c>
      <c r="AV597">
        <v>48</v>
      </c>
      <c r="AW597">
        <v>48</v>
      </c>
      <c r="AX597">
        <v>48</v>
      </c>
    </row>
    <row r="598" spans="1:50" x14ac:dyDescent="0.25">
      <c r="A598">
        <v>1</v>
      </c>
      <c r="B598" t="s">
        <v>97</v>
      </c>
      <c r="C598">
        <v>11</v>
      </c>
      <c r="D598" t="s">
        <v>97</v>
      </c>
      <c r="E598">
        <v>1</v>
      </c>
      <c r="F598" t="s">
        <v>98</v>
      </c>
      <c r="G598">
        <v>29</v>
      </c>
      <c r="H598">
        <v>29</v>
      </c>
      <c r="I598">
        <v>29</v>
      </c>
      <c r="J598">
        <v>29</v>
      </c>
      <c r="K598">
        <v>29</v>
      </c>
      <c r="L598">
        <v>30</v>
      </c>
      <c r="M598">
        <v>30</v>
      </c>
      <c r="N598">
        <v>30</v>
      </c>
      <c r="O598">
        <v>30</v>
      </c>
      <c r="P598">
        <v>30</v>
      </c>
      <c r="Q598">
        <v>30</v>
      </c>
      <c r="R598">
        <v>30</v>
      </c>
      <c r="S598">
        <v>30</v>
      </c>
      <c r="T598">
        <v>30</v>
      </c>
      <c r="U598">
        <v>30</v>
      </c>
      <c r="V598">
        <v>30</v>
      </c>
      <c r="W598">
        <v>30</v>
      </c>
      <c r="X598">
        <v>30</v>
      </c>
      <c r="Y598">
        <v>30</v>
      </c>
      <c r="Z598">
        <v>30</v>
      </c>
      <c r="AA598">
        <v>30</v>
      </c>
      <c r="AB598">
        <v>30</v>
      </c>
      <c r="AC598">
        <v>30</v>
      </c>
      <c r="AD598">
        <v>30</v>
      </c>
      <c r="AE598">
        <v>30</v>
      </c>
      <c r="AF598">
        <v>30</v>
      </c>
      <c r="AG598">
        <v>30</v>
      </c>
      <c r="AH598">
        <v>30</v>
      </c>
      <c r="AI598">
        <v>30</v>
      </c>
      <c r="AJ598">
        <v>30</v>
      </c>
      <c r="AK598">
        <v>30</v>
      </c>
      <c r="AL598">
        <v>30</v>
      </c>
      <c r="AM598">
        <v>30</v>
      </c>
      <c r="AN598">
        <v>30</v>
      </c>
      <c r="AO598">
        <v>30</v>
      </c>
      <c r="AP598">
        <v>30</v>
      </c>
      <c r="AQ598">
        <v>14</v>
      </c>
      <c r="AR598">
        <v>30</v>
      </c>
      <c r="AS598">
        <v>30</v>
      </c>
      <c r="AT598">
        <v>30</v>
      </c>
      <c r="AU598">
        <v>30</v>
      </c>
      <c r="AV598">
        <v>30</v>
      </c>
      <c r="AW598">
        <v>30</v>
      </c>
      <c r="AX598">
        <v>30</v>
      </c>
    </row>
    <row r="599" spans="1:50" x14ac:dyDescent="0.25">
      <c r="A599">
        <v>8</v>
      </c>
      <c r="B599" t="s">
        <v>964</v>
      </c>
      <c r="C599">
        <v>30</v>
      </c>
      <c r="D599" t="s">
        <v>273</v>
      </c>
      <c r="E599">
        <v>2</v>
      </c>
      <c r="F599" t="s">
        <v>255</v>
      </c>
      <c r="G599">
        <v>36</v>
      </c>
      <c r="H599">
        <v>26</v>
      </c>
      <c r="I599">
        <v>26</v>
      </c>
      <c r="J599">
        <v>26</v>
      </c>
      <c r="K599">
        <v>26</v>
      </c>
      <c r="L599">
        <v>26</v>
      </c>
      <c r="M599">
        <v>34</v>
      </c>
      <c r="N599">
        <v>36</v>
      </c>
      <c r="O599">
        <v>24</v>
      </c>
      <c r="P599">
        <v>26</v>
      </c>
      <c r="Q599">
        <v>36</v>
      </c>
      <c r="R599">
        <v>24</v>
      </c>
      <c r="S599">
        <v>26</v>
      </c>
      <c r="T599">
        <v>24</v>
      </c>
      <c r="U599">
        <v>27</v>
      </c>
      <c r="V599">
        <v>35</v>
      </c>
      <c r="W599">
        <v>24</v>
      </c>
      <c r="X599">
        <v>20</v>
      </c>
      <c r="Y599">
        <v>28</v>
      </c>
      <c r="Z599">
        <v>36</v>
      </c>
      <c r="AA599">
        <v>26</v>
      </c>
      <c r="AB599">
        <v>27</v>
      </c>
      <c r="AC599">
        <v>36</v>
      </c>
      <c r="AD599">
        <v>26</v>
      </c>
      <c r="AE599">
        <v>32</v>
      </c>
      <c r="AF599">
        <v>22</v>
      </c>
      <c r="AG599">
        <v>36</v>
      </c>
      <c r="AH599">
        <v>27</v>
      </c>
      <c r="AI599">
        <v>25</v>
      </c>
      <c r="AJ599">
        <v>21</v>
      </c>
      <c r="AK599">
        <v>21</v>
      </c>
      <c r="AL599">
        <v>28</v>
      </c>
      <c r="AM599">
        <v>26</v>
      </c>
      <c r="AN599">
        <v>24</v>
      </c>
      <c r="AO599">
        <v>26</v>
      </c>
      <c r="AP599">
        <v>36</v>
      </c>
      <c r="AQ599">
        <v>26</v>
      </c>
      <c r="AR599">
        <v>26</v>
      </c>
      <c r="AS599">
        <v>28</v>
      </c>
      <c r="AT599">
        <v>26</v>
      </c>
      <c r="AU599">
        <v>36</v>
      </c>
      <c r="AV599">
        <v>34</v>
      </c>
      <c r="AW599">
        <v>34</v>
      </c>
      <c r="AX599">
        <v>27</v>
      </c>
    </row>
    <row r="600" spans="1:50" x14ac:dyDescent="0.25">
      <c r="A600">
        <v>7</v>
      </c>
      <c r="B600" t="s">
        <v>575</v>
      </c>
      <c r="C600">
        <v>20</v>
      </c>
      <c r="D600" t="s">
        <v>576</v>
      </c>
      <c r="E600">
        <v>2</v>
      </c>
      <c r="F600" t="s">
        <v>255</v>
      </c>
      <c r="G600">
        <v>7</v>
      </c>
      <c r="H600">
        <v>7</v>
      </c>
      <c r="I600">
        <v>7</v>
      </c>
      <c r="J600">
        <v>7</v>
      </c>
      <c r="K600">
        <v>7</v>
      </c>
      <c r="L600">
        <v>7</v>
      </c>
      <c r="M600">
        <v>7</v>
      </c>
      <c r="N600">
        <v>7</v>
      </c>
      <c r="O600">
        <v>8</v>
      </c>
      <c r="P600">
        <v>7</v>
      </c>
      <c r="Q600">
        <v>7</v>
      </c>
      <c r="R600">
        <v>7</v>
      </c>
      <c r="S600">
        <v>7</v>
      </c>
      <c r="T600">
        <v>7</v>
      </c>
      <c r="U600">
        <v>7</v>
      </c>
      <c r="V600">
        <v>7</v>
      </c>
      <c r="W600">
        <v>7</v>
      </c>
      <c r="X600">
        <v>7</v>
      </c>
      <c r="Y600">
        <v>7</v>
      </c>
      <c r="Z600">
        <v>7</v>
      </c>
      <c r="AA600">
        <v>7</v>
      </c>
      <c r="AB600">
        <v>7</v>
      </c>
      <c r="AC600">
        <v>7</v>
      </c>
      <c r="AD600">
        <v>7</v>
      </c>
      <c r="AE600">
        <v>7</v>
      </c>
      <c r="AF600">
        <v>7</v>
      </c>
      <c r="AG600">
        <v>7</v>
      </c>
      <c r="AH600">
        <v>7</v>
      </c>
      <c r="AI600">
        <v>7</v>
      </c>
      <c r="AJ600">
        <v>7</v>
      </c>
      <c r="AK600">
        <v>7</v>
      </c>
      <c r="AL600">
        <v>7</v>
      </c>
      <c r="AM600">
        <v>7</v>
      </c>
      <c r="AN600">
        <v>6</v>
      </c>
      <c r="AO600">
        <v>7</v>
      </c>
      <c r="AP600">
        <v>7</v>
      </c>
      <c r="AQ600">
        <v>7</v>
      </c>
      <c r="AR600">
        <v>7</v>
      </c>
      <c r="AS600">
        <v>7</v>
      </c>
      <c r="AT600">
        <v>7</v>
      </c>
      <c r="AU600">
        <v>7</v>
      </c>
      <c r="AV600">
        <v>7</v>
      </c>
      <c r="AW600">
        <v>7</v>
      </c>
      <c r="AX600">
        <v>7</v>
      </c>
    </row>
    <row r="601" spans="1:50" x14ac:dyDescent="0.25">
      <c r="A601">
        <v>1</v>
      </c>
      <c r="B601" t="s">
        <v>97</v>
      </c>
      <c r="C601">
        <v>11</v>
      </c>
      <c r="D601" t="s">
        <v>97</v>
      </c>
      <c r="E601">
        <v>1</v>
      </c>
      <c r="F601" t="s">
        <v>98</v>
      </c>
      <c r="G601">
        <v>11</v>
      </c>
      <c r="H601">
        <v>11</v>
      </c>
      <c r="I601">
        <v>11</v>
      </c>
      <c r="J601">
        <v>11</v>
      </c>
      <c r="K601">
        <v>11</v>
      </c>
      <c r="L601">
        <v>11</v>
      </c>
      <c r="M601">
        <v>11</v>
      </c>
      <c r="N601">
        <v>11</v>
      </c>
      <c r="O601">
        <v>11</v>
      </c>
      <c r="P601">
        <v>11</v>
      </c>
      <c r="Q601">
        <v>11</v>
      </c>
      <c r="R601">
        <v>11</v>
      </c>
      <c r="S601">
        <v>11</v>
      </c>
      <c r="T601">
        <v>11</v>
      </c>
      <c r="U601">
        <v>11</v>
      </c>
      <c r="V601">
        <v>11</v>
      </c>
      <c r="W601">
        <v>11</v>
      </c>
      <c r="X601">
        <v>11</v>
      </c>
      <c r="Y601">
        <v>13</v>
      </c>
      <c r="Z601">
        <v>13</v>
      </c>
      <c r="AA601">
        <v>13</v>
      </c>
      <c r="AB601">
        <v>11</v>
      </c>
      <c r="AC601">
        <v>13</v>
      </c>
      <c r="AD601">
        <v>11</v>
      </c>
      <c r="AE601">
        <v>11</v>
      </c>
      <c r="AF601">
        <v>13</v>
      </c>
      <c r="AG601">
        <v>13</v>
      </c>
      <c r="AH601">
        <v>10</v>
      </c>
      <c r="AI601">
        <v>10</v>
      </c>
      <c r="AJ601">
        <v>12</v>
      </c>
      <c r="AK601">
        <v>10</v>
      </c>
      <c r="AL601">
        <v>13</v>
      </c>
      <c r="AM601">
        <v>13</v>
      </c>
      <c r="AN601">
        <v>11</v>
      </c>
      <c r="AO601">
        <v>13</v>
      </c>
      <c r="AP601">
        <v>13</v>
      </c>
      <c r="AQ601">
        <v>13</v>
      </c>
      <c r="AR601">
        <v>1</v>
      </c>
      <c r="AS601">
        <v>11</v>
      </c>
      <c r="AT601">
        <v>11</v>
      </c>
      <c r="AU601">
        <v>10</v>
      </c>
      <c r="AV601">
        <v>10</v>
      </c>
      <c r="AW601">
        <v>10</v>
      </c>
      <c r="AX601">
        <v>10</v>
      </c>
    </row>
    <row r="602" spans="1:50" x14ac:dyDescent="0.25">
      <c r="A602">
        <v>1</v>
      </c>
      <c r="B602" t="s">
        <v>97</v>
      </c>
      <c r="C602">
        <v>11</v>
      </c>
      <c r="D602" t="s">
        <v>97</v>
      </c>
      <c r="E602">
        <v>1</v>
      </c>
      <c r="F602" t="s">
        <v>98</v>
      </c>
      <c r="G602">
        <v>17</v>
      </c>
      <c r="H602">
        <v>17</v>
      </c>
      <c r="I602">
        <v>17</v>
      </c>
      <c r="J602">
        <v>17</v>
      </c>
      <c r="K602">
        <v>17</v>
      </c>
      <c r="L602">
        <v>17</v>
      </c>
      <c r="M602">
        <v>17</v>
      </c>
      <c r="N602">
        <v>17</v>
      </c>
      <c r="O602">
        <v>17</v>
      </c>
      <c r="P602">
        <v>16</v>
      </c>
      <c r="Q602">
        <v>16</v>
      </c>
      <c r="R602">
        <v>16</v>
      </c>
      <c r="S602">
        <v>16</v>
      </c>
      <c r="T602">
        <v>16</v>
      </c>
      <c r="U602">
        <v>16</v>
      </c>
      <c r="V602">
        <v>16</v>
      </c>
      <c r="W602">
        <v>16</v>
      </c>
      <c r="X602">
        <v>16</v>
      </c>
      <c r="Y602">
        <v>16</v>
      </c>
      <c r="Z602">
        <v>16</v>
      </c>
      <c r="AA602">
        <v>16</v>
      </c>
      <c r="AB602">
        <v>16</v>
      </c>
      <c r="AC602">
        <v>16</v>
      </c>
      <c r="AD602">
        <v>16</v>
      </c>
      <c r="AE602">
        <v>16</v>
      </c>
      <c r="AF602">
        <v>16</v>
      </c>
      <c r="AG602">
        <v>16</v>
      </c>
      <c r="AH602">
        <v>16</v>
      </c>
      <c r="AI602">
        <v>16</v>
      </c>
      <c r="AJ602">
        <v>16</v>
      </c>
      <c r="AK602">
        <v>16</v>
      </c>
      <c r="AL602">
        <v>16</v>
      </c>
      <c r="AM602">
        <v>16</v>
      </c>
      <c r="AN602">
        <v>16</v>
      </c>
      <c r="AO602">
        <v>16</v>
      </c>
      <c r="AP602">
        <v>16</v>
      </c>
      <c r="AQ602">
        <v>16</v>
      </c>
      <c r="AR602">
        <v>16</v>
      </c>
      <c r="AS602">
        <v>16</v>
      </c>
      <c r="AT602">
        <v>16</v>
      </c>
      <c r="AU602">
        <v>16</v>
      </c>
      <c r="AV602">
        <v>15</v>
      </c>
      <c r="AW602">
        <v>17</v>
      </c>
      <c r="AX602">
        <v>15</v>
      </c>
    </row>
    <row r="603" spans="1:50" x14ac:dyDescent="0.25">
      <c r="A603">
        <v>1</v>
      </c>
      <c r="B603" t="s">
        <v>97</v>
      </c>
      <c r="C603">
        <v>11</v>
      </c>
      <c r="D603" t="s">
        <v>97</v>
      </c>
      <c r="E603">
        <v>1</v>
      </c>
      <c r="F603" t="s">
        <v>98</v>
      </c>
      <c r="G603">
        <v>57</v>
      </c>
      <c r="H603">
        <v>57</v>
      </c>
      <c r="I603">
        <v>57</v>
      </c>
      <c r="J603">
        <v>57</v>
      </c>
      <c r="K603">
        <v>57</v>
      </c>
      <c r="L603">
        <v>57</v>
      </c>
      <c r="M603">
        <v>57</v>
      </c>
      <c r="N603">
        <v>57</v>
      </c>
      <c r="O603">
        <v>57</v>
      </c>
      <c r="P603">
        <v>57</v>
      </c>
      <c r="Q603">
        <v>57</v>
      </c>
      <c r="R603">
        <v>57</v>
      </c>
      <c r="S603">
        <v>57</v>
      </c>
      <c r="T603">
        <v>57</v>
      </c>
      <c r="U603">
        <v>57</v>
      </c>
      <c r="V603">
        <v>57</v>
      </c>
      <c r="W603">
        <v>1</v>
      </c>
      <c r="X603">
        <v>1</v>
      </c>
      <c r="Y603">
        <v>57</v>
      </c>
      <c r="Z603">
        <v>57</v>
      </c>
      <c r="AA603">
        <v>57</v>
      </c>
      <c r="AB603">
        <v>57</v>
      </c>
      <c r="AC603">
        <v>57</v>
      </c>
      <c r="AD603">
        <v>57</v>
      </c>
      <c r="AE603">
        <v>57</v>
      </c>
      <c r="AF603">
        <v>57</v>
      </c>
      <c r="AG603">
        <v>57</v>
      </c>
      <c r="AH603">
        <v>57</v>
      </c>
      <c r="AI603">
        <v>57</v>
      </c>
      <c r="AJ603">
        <v>57</v>
      </c>
      <c r="AK603">
        <v>57</v>
      </c>
      <c r="AL603">
        <v>57</v>
      </c>
      <c r="AM603">
        <v>56</v>
      </c>
      <c r="AN603">
        <v>56</v>
      </c>
      <c r="AO603">
        <v>56</v>
      </c>
      <c r="AP603">
        <v>56</v>
      </c>
      <c r="AQ603">
        <v>56</v>
      </c>
      <c r="AR603">
        <v>56</v>
      </c>
      <c r="AS603">
        <v>56</v>
      </c>
      <c r="AT603">
        <v>56</v>
      </c>
      <c r="AU603">
        <v>56</v>
      </c>
      <c r="AV603">
        <v>56</v>
      </c>
      <c r="AW603">
        <v>56</v>
      </c>
      <c r="AX603">
        <v>56</v>
      </c>
    </row>
    <row r="604" spans="1:50" x14ac:dyDescent="0.25">
      <c r="A604">
        <v>1</v>
      </c>
      <c r="B604" t="s">
        <v>97</v>
      </c>
      <c r="C604">
        <v>11</v>
      </c>
      <c r="D604" t="s">
        <v>97</v>
      </c>
      <c r="E604">
        <v>1</v>
      </c>
      <c r="F604" t="s">
        <v>98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</row>
    <row r="605" spans="1:50" x14ac:dyDescent="0.25">
      <c r="A605">
        <v>1</v>
      </c>
      <c r="B605" t="s">
        <v>97</v>
      </c>
      <c r="C605">
        <v>11</v>
      </c>
      <c r="D605" t="s">
        <v>97</v>
      </c>
      <c r="E605">
        <v>1</v>
      </c>
      <c r="F605" t="s">
        <v>98</v>
      </c>
      <c r="G605">
        <v>157</v>
      </c>
      <c r="H605">
        <v>160</v>
      </c>
      <c r="I605">
        <v>158</v>
      </c>
      <c r="J605">
        <v>154</v>
      </c>
      <c r="K605">
        <v>151</v>
      </c>
      <c r="L605">
        <v>151</v>
      </c>
      <c r="M605">
        <v>155</v>
      </c>
      <c r="N605">
        <v>160</v>
      </c>
      <c r="O605">
        <v>154</v>
      </c>
      <c r="P605">
        <v>151</v>
      </c>
      <c r="Q605">
        <v>151</v>
      </c>
      <c r="R605">
        <v>162</v>
      </c>
      <c r="S605">
        <v>142</v>
      </c>
      <c r="T605">
        <v>1</v>
      </c>
      <c r="U605">
        <v>151</v>
      </c>
      <c r="V605">
        <v>154</v>
      </c>
      <c r="W605">
        <v>0</v>
      </c>
      <c r="X605">
        <v>156</v>
      </c>
      <c r="Y605">
        <v>157</v>
      </c>
      <c r="Z605">
        <v>156</v>
      </c>
      <c r="AA605">
        <v>142</v>
      </c>
      <c r="AB605">
        <v>145</v>
      </c>
      <c r="AC605">
        <v>156</v>
      </c>
      <c r="AD605">
        <v>156</v>
      </c>
      <c r="AE605">
        <v>156</v>
      </c>
      <c r="AF605">
        <v>156</v>
      </c>
      <c r="AG605">
        <v>156</v>
      </c>
      <c r="AH605">
        <v>156</v>
      </c>
      <c r="AI605">
        <v>156</v>
      </c>
      <c r="AJ605">
        <v>156</v>
      </c>
      <c r="AK605">
        <v>156</v>
      </c>
      <c r="AL605">
        <v>156</v>
      </c>
      <c r="AM605">
        <v>156</v>
      </c>
      <c r="AN605">
        <v>156</v>
      </c>
      <c r="AO605">
        <v>156</v>
      </c>
      <c r="AP605">
        <v>156</v>
      </c>
      <c r="AQ605">
        <v>156</v>
      </c>
      <c r="AR605">
        <v>156</v>
      </c>
      <c r="AS605">
        <v>157</v>
      </c>
      <c r="AT605">
        <v>156</v>
      </c>
      <c r="AU605">
        <v>157</v>
      </c>
      <c r="AV605">
        <v>156</v>
      </c>
      <c r="AW605">
        <v>157</v>
      </c>
      <c r="AX605">
        <v>156</v>
      </c>
    </row>
    <row r="606" spans="1:50" x14ac:dyDescent="0.25">
      <c r="A606">
        <v>7</v>
      </c>
      <c r="B606" t="s">
        <v>575</v>
      </c>
      <c r="C606">
        <v>20</v>
      </c>
      <c r="D606" t="s">
        <v>576</v>
      </c>
      <c r="E606">
        <v>2</v>
      </c>
      <c r="F606" t="s">
        <v>255</v>
      </c>
      <c r="G606">
        <v>14</v>
      </c>
      <c r="H606">
        <v>14</v>
      </c>
      <c r="I606">
        <v>14</v>
      </c>
      <c r="J606">
        <v>14</v>
      </c>
      <c r="K606">
        <v>14</v>
      </c>
      <c r="L606">
        <v>14</v>
      </c>
      <c r="M606">
        <v>14</v>
      </c>
      <c r="N606">
        <v>14</v>
      </c>
      <c r="O606">
        <v>14</v>
      </c>
      <c r="P606">
        <v>14</v>
      </c>
      <c r="Q606">
        <v>14</v>
      </c>
      <c r="R606">
        <v>14</v>
      </c>
      <c r="S606">
        <v>14</v>
      </c>
      <c r="T606">
        <v>14</v>
      </c>
      <c r="U606">
        <v>14</v>
      </c>
      <c r="V606">
        <v>14</v>
      </c>
      <c r="W606">
        <v>14</v>
      </c>
      <c r="X606">
        <v>14</v>
      </c>
      <c r="Y606">
        <v>14</v>
      </c>
      <c r="Z606">
        <v>14</v>
      </c>
      <c r="AA606">
        <v>14</v>
      </c>
      <c r="AB606">
        <v>14</v>
      </c>
      <c r="AC606">
        <v>14</v>
      </c>
      <c r="AD606">
        <v>14</v>
      </c>
      <c r="AE606">
        <v>14</v>
      </c>
      <c r="AF606">
        <v>14</v>
      </c>
      <c r="AG606">
        <v>14</v>
      </c>
      <c r="AH606">
        <v>14</v>
      </c>
      <c r="AI606">
        <v>14</v>
      </c>
      <c r="AJ606">
        <v>14</v>
      </c>
      <c r="AK606">
        <v>14</v>
      </c>
      <c r="AL606">
        <v>14</v>
      </c>
      <c r="AM606">
        <v>14</v>
      </c>
      <c r="AN606">
        <v>14</v>
      </c>
      <c r="AO606">
        <v>14</v>
      </c>
      <c r="AP606">
        <v>14</v>
      </c>
      <c r="AQ606">
        <v>14</v>
      </c>
      <c r="AR606">
        <v>14</v>
      </c>
      <c r="AS606">
        <v>14</v>
      </c>
      <c r="AT606">
        <v>14</v>
      </c>
      <c r="AU606">
        <v>14</v>
      </c>
      <c r="AV606">
        <v>14</v>
      </c>
      <c r="AW606">
        <v>14</v>
      </c>
      <c r="AX606">
        <v>14</v>
      </c>
    </row>
    <row r="607" spans="1:50" x14ac:dyDescent="0.25">
      <c r="A607">
        <v>1</v>
      </c>
      <c r="B607" t="s">
        <v>97</v>
      </c>
      <c r="C607">
        <v>11</v>
      </c>
      <c r="D607" t="s">
        <v>97</v>
      </c>
      <c r="E607">
        <v>1</v>
      </c>
      <c r="F607" t="s">
        <v>98</v>
      </c>
      <c r="G607">
        <v>45</v>
      </c>
      <c r="H607">
        <v>42</v>
      </c>
      <c r="I607">
        <v>43</v>
      </c>
      <c r="J607">
        <v>51</v>
      </c>
      <c r="K607">
        <v>51</v>
      </c>
      <c r="L607">
        <v>40</v>
      </c>
      <c r="M607">
        <v>40</v>
      </c>
      <c r="N607">
        <v>49</v>
      </c>
      <c r="O607">
        <v>42</v>
      </c>
      <c r="P607">
        <v>44</v>
      </c>
      <c r="Q607">
        <v>44</v>
      </c>
      <c r="R607">
        <v>50</v>
      </c>
      <c r="S607">
        <v>43</v>
      </c>
      <c r="T607">
        <v>43</v>
      </c>
      <c r="U607">
        <v>45</v>
      </c>
      <c r="V607">
        <v>45</v>
      </c>
      <c r="W607">
        <v>45</v>
      </c>
      <c r="X607">
        <v>45</v>
      </c>
      <c r="Y607">
        <v>43</v>
      </c>
      <c r="Z607">
        <v>50</v>
      </c>
      <c r="AA607">
        <v>42</v>
      </c>
      <c r="AB607">
        <v>46</v>
      </c>
      <c r="AC607">
        <v>44</v>
      </c>
      <c r="AD607">
        <v>46</v>
      </c>
      <c r="AE607">
        <v>51</v>
      </c>
      <c r="AF607">
        <v>45</v>
      </c>
      <c r="AG607">
        <v>44</v>
      </c>
      <c r="AH607">
        <v>46</v>
      </c>
      <c r="AI607">
        <v>44</v>
      </c>
      <c r="AJ607">
        <v>45</v>
      </c>
      <c r="AK607">
        <v>56</v>
      </c>
      <c r="AL607">
        <v>53</v>
      </c>
      <c r="AM607">
        <v>46</v>
      </c>
      <c r="AN607">
        <v>46</v>
      </c>
      <c r="AO607">
        <v>45</v>
      </c>
      <c r="AP607">
        <v>45</v>
      </c>
      <c r="AQ607">
        <v>47</v>
      </c>
      <c r="AR607">
        <v>47</v>
      </c>
      <c r="AS607">
        <v>43</v>
      </c>
      <c r="AT607">
        <v>47</v>
      </c>
      <c r="AU607">
        <v>47</v>
      </c>
      <c r="AV607">
        <v>47</v>
      </c>
      <c r="AW607">
        <v>47</v>
      </c>
      <c r="AX607">
        <v>44</v>
      </c>
    </row>
    <row r="608" spans="1:50" x14ac:dyDescent="0.25">
      <c r="A608">
        <v>1</v>
      </c>
      <c r="B608" t="s">
        <v>97</v>
      </c>
      <c r="C608">
        <v>11</v>
      </c>
      <c r="D608" t="s">
        <v>97</v>
      </c>
      <c r="E608">
        <v>1</v>
      </c>
      <c r="F608" t="s">
        <v>98</v>
      </c>
      <c r="G608">
        <v>88</v>
      </c>
      <c r="H608">
        <v>88</v>
      </c>
      <c r="I608">
        <v>88</v>
      </c>
      <c r="J608">
        <v>88</v>
      </c>
      <c r="K608">
        <v>88</v>
      </c>
      <c r="L608">
        <v>88</v>
      </c>
      <c r="M608">
        <v>88</v>
      </c>
      <c r="N608">
        <v>88</v>
      </c>
      <c r="O608">
        <v>88</v>
      </c>
      <c r="P608">
        <v>88</v>
      </c>
      <c r="Q608">
        <v>88</v>
      </c>
      <c r="R608">
        <v>79</v>
      </c>
      <c r="S608">
        <v>79</v>
      </c>
      <c r="T608">
        <v>79</v>
      </c>
      <c r="U608">
        <v>79</v>
      </c>
      <c r="V608">
        <v>79</v>
      </c>
      <c r="W608">
        <v>79</v>
      </c>
      <c r="X608">
        <v>79</v>
      </c>
      <c r="Y608">
        <v>79</v>
      </c>
      <c r="Z608">
        <v>79</v>
      </c>
      <c r="AA608">
        <v>79</v>
      </c>
      <c r="AB608">
        <v>79</v>
      </c>
      <c r="AC608">
        <v>79</v>
      </c>
      <c r="AD608">
        <v>79</v>
      </c>
      <c r="AE608">
        <v>79</v>
      </c>
      <c r="AF608">
        <v>79</v>
      </c>
      <c r="AG608">
        <v>79</v>
      </c>
      <c r="AH608">
        <v>79</v>
      </c>
      <c r="AI608">
        <v>79</v>
      </c>
      <c r="AJ608">
        <v>77</v>
      </c>
      <c r="AK608">
        <v>79</v>
      </c>
      <c r="AL608">
        <v>53</v>
      </c>
      <c r="AM608">
        <v>53</v>
      </c>
      <c r="AN608">
        <v>53</v>
      </c>
      <c r="AO608">
        <v>79</v>
      </c>
      <c r="AP608">
        <v>79</v>
      </c>
      <c r="AQ608">
        <v>53</v>
      </c>
      <c r="AR608">
        <v>79</v>
      </c>
      <c r="AS608">
        <v>79</v>
      </c>
      <c r="AT608">
        <v>79</v>
      </c>
      <c r="AU608">
        <v>79</v>
      </c>
      <c r="AV608">
        <v>79</v>
      </c>
      <c r="AW608">
        <v>79</v>
      </c>
      <c r="AX608">
        <v>85</v>
      </c>
    </row>
    <row r="609" spans="1:50" x14ac:dyDescent="0.25">
      <c r="A609">
        <v>18</v>
      </c>
      <c r="B609" t="s">
        <v>272</v>
      </c>
      <c r="C609">
        <v>30</v>
      </c>
      <c r="D609" t="s">
        <v>273</v>
      </c>
      <c r="E609">
        <v>2</v>
      </c>
      <c r="F609" t="s">
        <v>255</v>
      </c>
      <c r="G609">
        <v>208</v>
      </c>
      <c r="H609">
        <v>207</v>
      </c>
      <c r="I609">
        <v>203</v>
      </c>
      <c r="J609">
        <v>204</v>
      </c>
      <c r="K609">
        <v>202</v>
      </c>
      <c r="L609">
        <v>206</v>
      </c>
      <c r="M609">
        <v>208</v>
      </c>
      <c r="N609">
        <v>208</v>
      </c>
      <c r="O609">
        <v>204</v>
      </c>
      <c r="P609">
        <v>204</v>
      </c>
      <c r="Q609">
        <v>206</v>
      </c>
      <c r="R609">
        <v>203</v>
      </c>
      <c r="S609">
        <v>202</v>
      </c>
      <c r="T609">
        <v>202</v>
      </c>
      <c r="U609">
        <v>208</v>
      </c>
      <c r="V609">
        <v>212</v>
      </c>
      <c r="W609">
        <v>210</v>
      </c>
      <c r="X609">
        <v>206</v>
      </c>
      <c r="Y609">
        <v>209</v>
      </c>
      <c r="Z609">
        <v>214</v>
      </c>
      <c r="AA609">
        <v>205</v>
      </c>
      <c r="AB609">
        <v>202</v>
      </c>
      <c r="AC609">
        <v>202</v>
      </c>
      <c r="AD609">
        <v>204</v>
      </c>
      <c r="AE609">
        <v>200</v>
      </c>
      <c r="AF609">
        <v>206</v>
      </c>
      <c r="AG609">
        <v>204</v>
      </c>
      <c r="AH609">
        <v>203</v>
      </c>
      <c r="AI609">
        <v>200</v>
      </c>
      <c r="AJ609">
        <v>201</v>
      </c>
      <c r="AK609">
        <v>204</v>
      </c>
      <c r="AL609">
        <v>202</v>
      </c>
      <c r="AM609">
        <v>203</v>
      </c>
      <c r="AN609">
        <v>204</v>
      </c>
      <c r="AO609">
        <v>201</v>
      </c>
      <c r="AP609">
        <v>205</v>
      </c>
      <c r="AQ609">
        <v>205</v>
      </c>
      <c r="AR609">
        <v>205</v>
      </c>
      <c r="AS609">
        <v>197</v>
      </c>
      <c r="AT609">
        <v>203</v>
      </c>
      <c r="AU609">
        <v>201</v>
      </c>
      <c r="AV609">
        <v>198</v>
      </c>
      <c r="AW609">
        <v>200</v>
      </c>
      <c r="AX609">
        <v>204</v>
      </c>
    </row>
    <row r="610" spans="1:50" x14ac:dyDescent="0.25">
      <c r="A610">
        <v>1</v>
      </c>
      <c r="B610" t="s">
        <v>97</v>
      </c>
      <c r="C610">
        <v>11</v>
      </c>
      <c r="D610" t="s">
        <v>97</v>
      </c>
      <c r="E610">
        <v>1</v>
      </c>
      <c r="F610" t="s">
        <v>98</v>
      </c>
      <c r="G610">
        <v>33</v>
      </c>
      <c r="H610">
        <v>33</v>
      </c>
      <c r="I610">
        <v>33</v>
      </c>
      <c r="J610">
        <v>31</v>
      </c>
      <c r="K610">
        <v>30</v>
      </c>
      <c r="L610">
        <v>31</v>
      </c>
      <c r="M610">
        <v>35</v>
      </c>
      <c r="N610">
        <v>35</v>
      </c>
      <c r="O610">
        <v>37</v>
      </c>
      <c r="P610">
        <v>36</v>
      </c>
      <c r="Q610">
        <v>35</v>
      </c>
      <c r="R610">
        <v>33</v>
      </c>
      <c r="S610">
        <v>33</v>
      </c>
      <c r="T610">
        <v>28</v>
      </c>
      <c r="U610">
        <v>34</v>
      </c>
      <c r="V610">
        <v>32</v>
      </c>
      <c r="W610">
        <v>30</v>
      </c>
      <c r="X610">
        <v>30</v>
      </c>
      <c r="Y610">
        <v>29</v>
      </c>
      <c r="Z610">
        <v>30</v>
      </c>
      <c r="AA610">
        <v>30</v>
      </c>
      <c r="AB610">
        <v>32</v>
      </c>
      <c r="AC610">
        <v>33</v>
      </c>
      <c r="AD610">
        <v>33</v>
      </c>
      <c r="AE610">
        <v>35</v>
      </c>
      <c r="AF610">
        <v>34</v>
      </c>
      <c r="AG610">
        <v>34</v>
      </c>
      <c r="AH610">
        <v>30</v>
      </c>
      <c r="AI610">
        <v>29</v>
      </c>
      <c r="AJ610">
        <v>29</v>
      </c>
      <c r="AK610">
        <v>29</v>
      </c>
      <c r="AL610">
        <v>29</v>
      </c>
      <c r="AM610">
        <v>29</v>
      </c>
      <c r="AN610">
        <v>27</v>
      </c>
      <c r="AO610">
        <v>27</v>
      </c>
      <c r="AP610">
        <v>21</v>
      </c>
      <c r="AQ610">
        <v>21</v>
      </c>
      <c r="AR610">
        <v>23</v>
      </c>
      <c r="AS610">
        <v>23</v>
      </c>
      <c r="AT610">
        <v>21</v>
      </c>
      <c r="AU610">
        <v>22</v>
      </c>
      <c r="AV610">
        <v>22</v>
      </c>
      <c r="AW610">
        <v>22</v>
      </c>
      <c r="AX610">
        <v>22</v>
      </c>
    </row>
    <row r="611" spans="1:50" x14ac:dyDescent="0.25">
      <c r="A611">
        <v>6</v>
      </c>
      <c r="B611" t="s">
        <v>266</v>
      </c>
      <c r="C611">
        <v>70</v>
      </c>
      <c r="D611" t="s">
        <v>267</v>
      </c>
      <c r="E611">
        <v>3</v>
      </c>
      <c r="F611" t="s">
        <v>240</v>
      </c>
      <c r="G611">
        <v>30</v>
      </c>
      <c r="H611">
        <v>30</v>
      </c>
      <c r="I611">
        <v>30</v>
      </c>
      <c r="J611">
        <v>30</v>
      </c>
      <c r="K611">
        <v>30</v>
      </c>
      <c r="L611">
        <v>30</v>
      </c>
      <c r="M611">
        <v>30</v>
      </c>
      <c r="N611">
        <v>30</v>
      </c>
      <c r="O611">
        <v>30</v>
      </c>
      <c r="P611">
        <v>30</v>
      </c>
      <c r="Q611">
        <v>30</v>
      </c>
      <c r="R611">
        <v>29</v>
      </c>
      <c r="S611">
        <v>30</v>
      </c>
      <c r="T611">
        <v>30</v>
      </c>
      <c r="U611">
        <v>30</v>
      </c>
      <c r="V611">
        <v>30</v>
      </c>
      <c r="W611">
        <v>30</v>
      </c>
      <c r="X611">
        <v>30</v>
      </c>
      <c r="Y611">
        <v>30</v>
      </c>
      <c r="Z611">
        <v>30</v>
      </c>
      <c r="AA611">
        <v>30</v>
      </c>
      <c r="AB611">
        <v>30</v>
      </c>
      <c r="AC611">
        <v>30</v>
      </c>
      <c r="AD611">
        <v>30</v>
      </c>
      <c r="AE611">
        <v>30</v>
      </c>
      <c r="AF611">
        <v>30</v>
      </c>
      <c r="AG611">
        <v>30</v>
      </c>
      <c r="AH611">
        <v>30</v>
      </c>
      <c r="AI611">
        <v>30</v>
      </c>
      <c r="AJ611">
        <v>30</v>
      </c>
      <c r="AK611">
        <v>30</v>
      </c>
      <c r="AL611">
        <v>30</v>
      </c>
      <c r="AM611">
        <v>30</v>
      </c>
      <c r="AN611">
        <v>30</v>
      </c>
      <c r="AO611">
        <v>30</v>
      </c>
      <c r="AP611">
        <v>30</v>
      </c>
      <c r="AQ611">
        <v>30</v>
      </c>
      <c r="AR611">
        <v>30</v>
      </c>
      <c r="AS611">
        <v>30</v>
      </c>
      <c r="AT611">
        <v>30</v>
      </c>
      <c r="AU611">
        <v>30</v>
      </c>
      <c r="AV611">
        <v>30</v>
      </c>
      <c r="AW611">
        <v>30</v>
      </c>
      <c r="AX611">
        <v>30</v>
      </c>
    </row>
    <row r="612" spans="1:50" x14ac:dyDescent="0.25">
      <c r="A612">
        <v>13</v>
      </c>
      <c r="B612" t="s">
        <v>133</v>
      </c>
      <c r="C612">
        <v>12</v>
      </c>
      <c r="D612" t="s">
        <v>133</v>
      </c>
      <c r="E612">
        <v>1</v>
      </c>
      <c r="F612" t="s">
        <v>98</v>
      </c>
      <c r="G612">
        <v>19</v>
      </c>
      <c r="H612">
        <v>19</v>
      </c>
      <c r="I612">
        <v>19</v>
      </c>
      <c r="J612">
        <v>19</v>
      </c>
      <c r="K612">
        <v>19</v>
      </c>
      <c r="L612">
        <v>19</v>
      </c>
      <c r="M612">
        <v>21</v>
      </c>
      <c r="N612">
        <v>22</v>
      </c>
      <c r="O612">
        <v>22</v>
      </c>
      <c r="P612">
        <v>22</v>
      </c>
      <c r="Q612">
        <v>22</v>
      </c>
      <c r="R612">
        <v>22</v>
      </c>
      <c r="S612">
        <v>22</v>
      </c>
      <c r="T612">
        <v>22</v>
      </c>
      <c r="U612">
        <v>20</v>
      </c>
      <c r="V612">
        <v>20</v>
      </c>
      <c r="W612">
        <v>20</v>
      </c>
      <c r="X612">
        <v>20</v>
      </c>
      <c r="Y612">
        <v>20</v>
      </c>
      <c r="Z612">
        <v>20</v>
      </c>
      <c r="AA612">
        <v>20</v>
      </c>
      <c r="AB612">
        <v>20</v>
      </c>
      <c r="AC612">
        <v>20</v>
      </c>
      <c r="AD612">
        <v>20</v>
      </c>
      <c r="AE612">
        <v>20</v>
      </c>
      <c r="AF612">
        <v>20</v>
      </c>
      <c r="AG612">
        <v>20</v>
      </c>
      <c r="AH612">
        <v>20</v>
      </c>
      <c r="AI612">
        <v>20</v>
      </c>
      <c r="AJ612">
        <v>20</v>
      </c>
      <c r="AK612">
        <v>20</v>
      </c>
      <c r="AL612">
        <v>20</v>
      </c>
      <c r="AM612">
        <v>20</v>
      </c>
      <c r="AN612">
        <v>18</v>
      </c>
      <c r="AO612">
        <v>18</v>
      </c>
      <c r="AP612">
        <v>18</v>
      </c>
      <c r="AQ612">
        <v>13</v>
      </c>
      <c r="AR612">
        <v>13</v>
      </c>
      <c r="AS612">
        <v>14</v>
      </c>
      <c r="AT612">
        <v>14</v>
      </c>
      <c r="AU612">
        <v>12</v>
      </c>
      <c r="AV612">
        <v>12</v>
      </c>
      <c r="AW612">
        <v>12</v>
      </c>
      <c r="AX612">
        <v>12</v>
      </c>
    </row>
    <row r="613" spans="1:50" x14ac:dyDescent="0.25">
      <c r="A613">
        <v>1</v>
      </c>
      <c r="B613" t="s">
        <v>97</v>
      </c>
      <c r="C613">
        <v>11</v>
      </c>
      <c r="D613" t="s">
        <v>97</v>
      </c>
      <c r="E613">
        <v>1</v>
      </c>
      <c r="F613" t="s">
        <v>98</v>
      </c>
      <c r="G613">
        <v>28</v>
      </c>
      <c r="H613">
        <v>29</v>
      </c>
      <c r="I613">
        <v>28</v>
      </c>
      <c r="J613">
        <v>35</v>
      </c>
      <c r="K613">
        <v>35</v>
      </c>
      <c r="L613">
        <v>36</v>
      </c>
      <c r="M613">
        <v>35</v>
      </c>
      <c r="N613">
        <v>35</v>
      </c>
      <c r="O613">
        <v>36</v>
      </c>
      <c r="P613">
        <v>26</v>
      </c>
      <c r="Q613">
        <v>26</v>
      </c>
      <c r="R613">
        <v>25</v>
      </c>
      <c r="S613">
        <v>15</v>
      </c>
      <c r="T613">
        <v>28</v>
      </c>
      <c r="U613">
        <v>26</v>
      </c>
      <c r="V613">
        <v>27</v>
      </c>
      <c r="W613">
        <v>27</v>
      </c>
      <c r="X613">
        <v>26</v>
      </c>
      <c r="Y613">
        <v>30</v>
      </c>
      <c r="Z613">
        <v>27</v>
      </c>
      <c r="AA613">
        <v>24</v>
      </c>
      <c r="AB613">
        <v>21</v>
      </c>
      <c r="AC613">
        <v>19</v>
      </c>
      <c r="AD613">
        <v>19</v>
      </c>
      <c r="AE613">
        <v>21</v>
      </c>
      <c r="AF613">
        <v>23</v>
      </c>
      <c r="AG613">
        <v>29</v>
      </c>
      <c r="AH613">
        <v>30</v>
      </c>
      <c r="AI613">
        <v>29</v>
      </c>
      <c r="AJ613">
        <v>32</v>
      </c>
      <c r="AK613">
        <v>32</v>
      </c>
      <c r="AL613">
        <v>29</v>
      </c>
      <c r="AM613">
        <v>36</v>
      </c>
      <c r="AN613">
        <v>36</v>
      </c>
      <c r="AO613">
        <v>35</v>
      </c>
      <c r="AP613">
        <v>21</v>
      </c>
      <c r="AQ613">
        <v>21</v>
      </c>
      <c r="AR613">
        <v>23</v>
      </c>
      <c r="AS613">
        <v>28</v>
      </c>
      <c r="AT613">
        <v>29</v>
      </c>
      <c r="AU613">
        <v>31</v>
      </c>
      <c r="AV613">
        <v>39</v>
      </c>
      <c r="AW613">
        <v>40</v>
      </c>
      <c r="AX613">
        <v>29</v>
      </c>
    </row>
    <row r="614" spans="1:50" x14ac:dyDescent="0.25">
      <c r="A614">
        <v>13</v>
      </c>
      <c r="B614" t="s">
        <v>133</v>
      </c>
      <c r="C614">
        <v>12</v>
      </c>
      <c r="D614" t="s">
        <v>133</v>
      </c>
      <c r="E614">
        <v>1</v>
      </c>
      <c r="F614" t="s">
        <v>98</v>
      </c>
      <c r="G614">
        <v>206</v>
      </c>
      <c r="H614">
        <v>206</v>
      </c>
      <c r="I614">
        <v>206</v>
      </c>
      <c r="J614">
        <v>208</v>
      </c>
      <c r="K614">
        <v>206</v>
      </c>
      <c r="L614">
        <v>206</v>
      </c>
      <c r="M614">
        <v>208</v>
      </c>
      <c r="N614">
        <v>210</v>
      </c>
      <c r="O614">
        <v>210</v>
      </c>
      <c r="P614">
        <v>207</v>
      </c>
      <c r="Q614">
        <v>207</v>
      </c>
      <c r="R614">
        <v>212</v>
      </c>
      <c r="S614">
        <v>201</v>
      </c>
      <c r="T614">
        <v>199</v>
      </c>
      <c r="U614">
        <v>200</v>
      </c>
      <c r="V614">
        <v>200</v>
      </c>
      <c r="W614">
        <v>202</v>
      </c>
      <c r="X614">
        <v>202</v>
      </c>
      <c r="Y614">
        <v>201</v>
      </c>
      <c r="Z614">
        <v>201</v>
      </c>
      <c r="AA614">
        <v>203</v>
      </c>
      <c r="AB614">
        <v>203</v>
      </c>
      <c r="AC614">
        <v>201</v>
      </c>
      <c r="AD614">
        <v>201</v>
      </c>
      <c r="AE614">
        <v>201</v>
      </c>
      <c r="AF614">
        <v>203</v>
      </c>
      <c r="AG614">
        <v>201</v>
      </c>
      <c r="AH614">
        <v>201</v>
      </c>
      <c r="AI614">
        <v>201</v>
      </c>
      <c r="AJ614">
        <v>227</v>
      </c>
      <c r="AK614">
        <v>227</v>
      </c>
      <c r="AL614">
        <v>225</v>
      </c>
      <c r="AM614">
        <v>225</v>
      </c>
      <c r="AN614">
        <v>225</v>
      </c>
      <c r="AO614">
        <v>227</v>
      </c>
      <c r="AP614">
        <v>225</v>
      </c>
      <c r="AQ614">
        <v>226</v>
      </c>
      <c r="AR614">
        <v>226</v>
      </c>
      <c r="AS614">
        <v>228</v>
      </c>
      <c r="AT614">
        <v>226</v>
      </c>
      <c r="AU614">
        <v>225</v>
      </c>
      <c r="AV614">
        <v>225</v>
      </c>
      <c r="AW614">
        <v>227</v>
      </c>
      <c r="AX614">
        <v>224</v>
      </c>
    </row>
    <row r="615" spans="1:50" x14ac:dyDescent="0.25">
      <c r="A615">
        <v>1</v>
      </c>
      <c r="B615" t="s">
        <v>97</v>
      </c>
      <c r="C615">
        <v>11</v>
      </c>
      <c r="D615" t="s">
        <v>97</v>
      </c>
      <c r="E615">
        <v>1</v>
      </c>
      <c r="F615" t="s">
        <v>98</v>
      </c>
      <c r="G615">
        <v>93</v>
      </c>
      <c r="H615">
        <v>93</v>
      </c>
      <c r="I615">
        <v>97</v>
      </c>
      <c r="J615">
        <v>95</v>
      </c>
      <c r="K615">
        <v>65</v>
      </c>
      <c r="L615">
        <v>73</v>
      </c>
      <c r="M615">
        <v>72</v>
      </c>
      <c r="N615">
        <v>65</v>
      </c>
      <c r="O615">
        <v>93</v>
      </c>
      <c r="P615">
        <v>95</v>
      </c>
      <c r="Q615">
        <v>95</v>
      </c>
      <c r="R615">
        <v>93</v>
      </c>
      <c r="S615">
        <v>95</v>
      </c>
      <c r="T615">
        <v>100</v>
      </c>
      <c r="U615">
        <v>99</v>
      </c>
      <c r="V615">
        <v>95</v>
      </c>
      <c r="W615">
        <v>93</v>
      </c>
      <c r="X615">
        <v>99</v>
      </c>
      <c r="Y615">
        <v>95</v>
      </c>
      <c r="Z615">
        <v>93</v>
      </c>
      <c r="AA615">
        <v>93</v>
      </c>
      <c r="AB615">
        <v>96</v>
      </c>
      <c r="AC615">
        <v>103</v>
      </c>
      <c r="AD615">
        <v>93</v>
      </c>
      <c r="AE615">
        <v>93</v>
      </c>
      <c r="AF615">
        <v>93</v>
      </c>
      <c r="AG615">
        <v>95</v>
      </c>
      <c r="AH615">
        <v>101</v>
      </c>
      <c r="AI615">
        <v>95</v>
      </c>
      <c r="AJ615">
        <v>100</v>
      </c>
      <c r="AK615">
        <v>104</v>
      </c>
      <c r="AL615">
        <v>100</v>
      </c>
      <c r="AM615">
        <v>98</v>
      </c>
      <c r="AN615">
        <v>102</v>
      </c>
      <c r="AO615">
        <v>98</v>
      </c>
      <c r="AP615">
        <v>98</v>
      </c>
      <c r="AQ615">
        <v>95</v>
      </c>
      <c r="AR615">
        <v>93</v>
      </c>
      <c r="AS615">
        <v>93</v>
      </c>
      <c r="AT615">
        <v>93</v>
      </c>
      <c r="AU615">
        <v>93</v>
      </c>
      <c r="AV615">
        <v>95</v>
      </c>
      <c r="AW615">
        <v>96</v>
      </c>
      <c r="AX615">
        <v>96</v>
      </c>
    </row>
    <row r="616" spans="1:50" x14ac:dyDescent="0.25">
      <c r="A616">
        <v>20</v>
      </c>
      <c r="B616" t="s">
        <v>1111</v>
      </c>
      <c r="C616">
        <v>30</v>
      </c>
      <c r="D616" t="s">
        <v>273</v>
      </c>
      <c r="E616">
        <v>2</v>
      </c>
      <c r="F616" t="s">
        <v>255</v>
      </c>
      <c r="G616">
        <v>122</v>
      </c>
      <c r="H616">
        <v>123</v>
      </c>
      <c r="I616">
        <v>120</v>
      </c>
      <c r="J616">
        <v>122</v>
      </c>
      <c r="K616">
        <v>116</v>
      </c>
      <c r="L616">
        <v>114</v>
      </c>
      <c r="M616">
        <v>115</v>
      </c>
      <c r="N616">
        <v>115</v>
      </c>
      <c r="O616">
        <v>115</v>
      </c>
      <c r="P616">
        <v>115</v>
      </c>
      <c r="Q616">
        <v>114</v>
      </c>
      <c r="R616">
        <v>114</v>
      </c>
      <c r="S616">
        <v>113</v>
      </c>
      <c r="T616">
        <v>119</v>
      </c>
      <c r="U616">
        <v>121</v>
      </c>
      <c r="V616">
        <v>125</v>
      </c>
      <c r="W616">
        <v>117</v>
      </c>
      <c r="X616">
        <v>50</v>
      </c>
      <c r="Y616">
        <v>1</v>
      </c>
      <c r="Z616">
        <v>3</v>
      </c>
      <c r="AA616">
        <v>1</v>
      </c>
      <c r="AB616">
        <v>1</v>
      </c>
      <c r="AC616">
        <v>1</v>
      </c>
      <c r="AD616">
        <v>2</v>
      </c>
      <c r="AE616">
        <v>1</v>
      </c>
      <c r="AF616">
        <v>1</v>
      </c>
      <c r="AG616">
        <v>4</v>
      </c>
      <c r="AH616">
        <v>2</v>
      </c>
      <c r="AI616">
        <v>2</v>
      </c>
      <c r="AJ616">
        <v>3</v>
      </c>
      <c r="AK616">
        <v>3</v>
      </c>
      <c r="AL616">
        <v>3</v>
      </c>
      <c r="AM616">
        <v>3</v>
      </c>
      <c r="AN616">
        <v>3</v>
      </c>
      <c r="AO616">
        <v>3</v>
      </c>
      <c r="AP616">
        <v>4</v>
      </c>
      <c r="AQ616">
        <v>3</v>
      </c>
      <c r="AR616">
        <v>3</v>
      </c>
      <c r="AS616">
        <v>3</v>
      </c>
      <c r="AT616">
        <v>3</v>
      </c>
      <c r="AU616">
        <v>3</v>
      </c>
      <c r="AV616">
        <v>3</v>
      </c>
      <c r="AW616">
        <v>3</v>
      </c>
      <c r="AX616">
        <v>3</v>
      </c>
    </row>
    <row r="617" spans="1:50" x14ac:dyDescent="0.25">
      <c r="A617">
        <v>1</v>
      </c>
      <c r="B617" t="s">
        <v>97</v>
      </c>
      <c r="C617">
        <v>11</v>
      </c>
      <c r="D617" t="s">
        <v>97</v>
      </c>
      <c r="E617">
        <v>1</v>
      </c>
      <c r="F617" t="s">
        <v>98</v>
      </c>
      <c r="G617">
        <v>14</v>
      </c>
      <c r="H617">
        <v>14</v>
      </c>
      <c r="I617">
        <v>14</v>
      </c>
      <c r="J617">
        <v>14</v>
      </c>
      <c r="K617">
        <v>14</v>
      </c>
      <c r="L617">
        <v>14</v>
      </c>
      <c r="M617">
        <v>14</v>
      </c>
      <c r="N617">
        <v>14</v>
      </c>
      <c r="O617">
        <v>14</v>
      </c>
      <c r="P617">
        <v>22</v>
      </c>
      <c r="Q617">
        <v>22</v>
      </c>
      <c r="R617">
        <v>22</v>
      </c>
      <c r="S617">
        <v>22</v>
      </c>
      <c r="T617">
        <v>22</v>
      </c>
      <c r="U617">
        <v>22</v>
      </c>
      <c r="V617">
        <v>22</v>
      </c>
      <c r="W617">
        <v>22</v>
      </c>
      <c r="X617">
        <v>22</v>
      </c>
      <c r="Y617">
        <v>22</v>
      </c>
      <c r="Z617">
        <v>22</v>
      </c>
      <c r="AA617">
        <v>22</v>
      </c>
      <c r="AB617">
        <v>22</v>
      </c>
      <c r="AC617">
        <v>22</v>
      </c>
      <c r="AD617">
        <v>22</v>
      </c>
      <c r="AE617">
        <v>22</v>
      </c>
      <c r="AF617">
        <v>22</v>
      </c>
      <c r="AG617">
        <v>22</v>
      </c>
      <c r="AH617">
        <v>22</v>
      </c>
      <c r="AI617">
        <v>22</v>
      </c>
      <c r="AJ617">
        <v>22</v>
      </c>
      <c r="AK617">
        <v>22</v>
      </c>
      <c r="AL617">
        <v>22</v>
      </c>
      <c r="AM617">
        <v>22</v>
      </c>
      <c r="AN617">
        <v>14</v>
      </c>
      <c r="AO617">
        <v>14</v>
      </c>
      <c r="AP617">
        <v>14</v>
      </c>
      <c r="AQ617">
        <v>14</v>
      </c>
      <c r="AR617">
        <v>14</v>
      </c>
      <c r="AS617">
        <v>14</v>
      </c>
      <c r="AT617">
        <v>14</v>
      </c>
      <c r="AU617">
        <v>14</v>
      </c>
      <c r="AV617">
        <v>14</v>
      </c>
      <c r="AW617">
        <v>14</v>
      </c>
      <c r="AX617">
        <v>14</v>
      </c>
    </row>
    <row r="618" spans="1:50" x14ac:dyDescent="0.25">
      <c r="A618">
        <v>6</v>
      </c>
      <c r="B618" t="s">
        <v>266</v>
      </c>
      <c r="C618">
        <v>70</v>
      </c>
      <c r="D618" t="s">
        <v>267</v>
      </c>
      <c r="E618">
        <v>3</v>
      </c>
      <c r="F618" t="s">
        <v>240</v>
      </c>
      <c r="G618">
        <v>14</v>
      </c>
      <c r="H618">
        <v>14</v>
      </c>
      <c r="I618">
        <v>14</v>
      </c>
      <c r="J618">
        <v>14</v>
      </c>
      <c r="K618">
        <v>14</v>
      </c>
      <c r="L618">
        <v>14</v>
      </c>
      <c r="M618">
        <v>14</v>
      </c>
      <c r="N618">
        <v>14</v>
      </c>
      <c r="O618">
        <v>14</v>
      </c>
      <c r="P618">
        <v>14</v>
      </c>
      <c r="Q618">
        <v>14</v>
      </c>
      <c r="R618">
        <v>14</v>
      </c>
      <c r="S618">
        <v>14</v>
      </c>
      <c r="T618">
        <v>14</v>
      </c>
      <c r="U618">
        <v>14</v>
      </c>
      <c r="V618">
        <v>15</v>
      </c>
      <c r="W618">
        <v>15</v>
      </c>
      <c r="X618">
        <v>15</v>
      </c>
      <c r="Y618">
        <v>15</v>
      </c>
      <c r="Z618">
        <v>15</v>
      </c>
      <c r="AA618">
        <v>15</v>
      </c>
      <c r="AB618">
        <v>15</v>
      </c>
      <c r="AC618">
        <v>14</v>
      </c>
      <c r="AD618">
        <v>14</v>
      </c>
      <c r="AE618">
        <v>14</v>
      </c>
      <c r="AF618">
        <v>14</v>
      </c>
      <c r="AG618">
        <v>14</v>
      </c>
      <c r="AH618">
        <v>14</v>
      </c>
      <c r="AI618">
        <v>14</v>
      </c>
      <c r="AJ618">
        <v>14</v>
      </c>
      <c r="AK618">
        <v>14</v>
      </c>
      <c r="AL618">
        <v>14</v>
      </c>
      <c r="AM618">
        <v>14</v>
      </c>
      <c r="AN618">
        <v>14</v>
      </c>
      <c r="AO618">
        <v>14</v>
      </c>
      <c r="AP618">
        <v>14</v>
      </c>
      <c r="AQ618">
        <v>14</v>
      </c>
      <c r="AR618">
        <v>14</v>
      </c>
      <c r="AS618">
        <v>14</v>
      </c>
      <c r="AT618">
        <v>14</v>
      </c>
      <c r="AU618">
        <v>14</v>
      </c>
      <c r="AV618">
        <v>14</v>
      </c>
      <c r="AW618">
        <v>14</v>
      </c>
      <c r="AX618">
        <v>14</v>
      </c>
    </row>
    <row r="619" spans="1:50" x14ac:dyDescent="0.25">
      <c r="A619">
        <v>1</v>
      </c>
      <c r="B619" t="s">
        <v>97</v>
      </c>
      <c r="C619">
        <v>11</v>
      </c>
      <c r="D619" t="s">
        <v>97</v>
      </c>
      <c r="E619">
        <v>1</v>
      </c>
      <c r="F619" t="s">
        <v>98</v>
      </c>
      <c r="G619">
        <v>81</v>
      </c>
      <c r="H619">
        <v>81</v>
      </c>
      <c r="I619">
        <v>82</v>
      </c>
      <c r="J619">
        <v>80</v>
      </c>
      <c r="K619">
        <v>80</v>
      </c>
      <c r="L619">
        <v>80</v>
      </c>
      <c r="M619">
        <v>80</v>
      </c>
      <c r="N619">
        <v>80</v>
      </c>
      <c r="O619">
        <v>79</v>
      </c>
      <c r="P619">
        <v>79</v>
      </c>
      <c r="Q619">
        <v>80</v>
      </c>
      <c r="R619">
        <v>80</v>
      </c>
      <c r="S619">
        <v>80</v>
      </c>
      <c r="T619">
        <v>80</v>
      </c>
      <c r="U619">
        <v>80</v>
      </c>
      <c r="V619">
        <v>80</v>
      </c>
      <c r="W619">
        <v>80</v>
      </c>
      <c r="X619">
        <v>80</v>
      </c>
      <c r="Y619">
        <v>80</v>
      </c>
      <c r="Z619">
        <v>80</v>
      </c>
      <c r="AA619">
        <v>80</v>
      </c>
      <c r="AB619">
        <v>80</v>
      </c>
      <c r="AC619">
        <v>80</v>
      </c>
      <c r="AD619">
        <v>80</v>
      </c>
      <c r="AE619">
        <v>80</v>
      </c>
      <c r="AF619">
        <v>80</v>
      </c>
      <c r="AG619">
        <v>80</v>
      </c>
      <c r="AH619">
        <v>80</v>
      </c>
      <c r="AI619">
        <v>80</v>
      </c>
      <c r="AJ619">
        <v>80</v>
      </c>
      <c r="AK619">
        <v>80</v>
      </c>
      <c r="AL619">
        <v>80</v>
      </c>
      <c r="AM619">
        <v>80</v>
      </c>
      <c r="AN619">
        <v>80</v>
      </c>
      <c r="AO619">
        <v>80</v>
      </c>
      <c r="AP619">
        <v>80</v>
      </c>
      <c r="AQ619">
        <v>80</v>
      </c>
      <c r="AR619">
        <v>80</v>
      </c>
      <c r="AS619">
        <v>80</v>
      </c>
      <c r="AT619">
        <v>80</v>
      </c>
      <c r="AU619">
        <v>79</v>
      </c>
      <c r="AV619">
        <v>79</v>
      </c>
      <c r="AW619">
        <v>79</v>
      </c>
      <c r="AX619">
        <v>79</v>
      </c>
    </row>
    <row r="620" spans="1:50" x14ac:dyDescent="0.25">
      <c r="A620">
        <v>17</v>
      </c>
      <c r="B620" t="s">
        <v>253</v>
      </c>
      <c r="C620">
        <v>40</v>
      </c>
      <c r="D620" t="s">
        <v>254</v>
      </c>
      <c r="E620">
        <v>2</v>
      </c>
      <c r="F620" t="s">
        <v>255</v>
      </c>
      <c r="G620">
        <v>4</v>
      </c>
      <c r="H620">
        <v>4</v>
      </c>
      <c r="I620">
        <v>4</v>
      </c>
      <c r="J620">
        <v>4</v>
      </c>
      <c r="K620">
        <v>4</v>
      </c>
      <c r="L620">
        <v>4</v>
      </c>
      <c r="M620">
        <v>4</v>
      </c>
      <c r="N620">
        <v>4</v>
      </c>
      <c r="O620">
        <v>4</v>
      </c>
      <c r="P620">
        <v>4</v>
      </c>
      <c r="Q620">
        <v>4</v>
      </c>
      <c r="R620">
        <v>4</v>
      </c>
      <c r="S620">
        <v>4</v>
      </c>
      <c r="T620">
        <v>4</v>
      </c>
      <c r="U620">
        <v>4</v>
      </c>
      <c r="V620">
        <v>4</v>
      </c>
      <c r="W620">
        <v>4</v>
      </c>
      <c r="X620">
        <v>4</v>
      </c>
      <c r="Y620">
        <v>4</v>
      </c>
      <c r="Z620">
        <v>4</v>
      </c>
      <c r="AA620">
        <v>4</v>
      </c>
      <c r="AB620">
        <v>4</v>
      </c>
      <c r="AC620">
        <v>4</v>
      </c>
      <c r="AD620">
        <v>4</v>
      </c>
      <c r="AE620">
        <v>4</v>
      </c>
      <c r="AF620">
        <v>4</v>
      </c>
      <c r="AG620">
        <v>4</v>
      </c>
      <c r="AH620">
        <v>4</v>
      </c>
      <c r="AI620">
        <v>4</v>
      </c>
      <c r="AJ620">
        <v>4</v>
      </c>
      <c r="AK620">
        <v>4</v>
      </c>
      <c r="AL620">
        <v>4</v>
      </c>
      <c r="AM620">
        <v>4</v>
      </c>
      <c r="AN620">
        <v>4</v>
      </c>
      <c r="AO620">
        <v>4</v>
      </c>
      <c r="AP620">
        <v>4</v>
      </c>
      <c r="AQ620">
        <v>4</v>
      </c>
      <c r="AR620">
        <v>4</v>
      </c>
      <c r="AS620">
        <v>4</v>
      </c>
      <c r="AT620">
        <v>4</v>
      </c>
      <c r="AU620">
        <v>4</v>
      </c>
      <c r="AV620">
        <v>4</v>
      </c>
      <c r="AW620">
        <v>4</v>
      </c>
      <c r="AX620">
        <v>4</v>
      </c>
    </row>
    <row r="621" spans="1:50" x14ac:dyDescent="0.25">
      <c r="A621">
        <v>1</v>
      </c>
      <c r="B621" t="s">
        <v>97</v>
      </c>
      <c r="C621">
        <v>11</v>
      </c>
      <c r="D621" t="s">
        <v>97</v>
      </c>
      <c r="E621">
        <v>1</v>
      </c>
      <c r="F621" t="s">
        <v>98</v>
      </c>
      <c r="G621">
        <v>20</v>
      </c>
      <c r="H621">
        <v>20</v>
      </c>
      <c r="I621">
        <v>20</v>
      </c>
      <c r="J621">
        <v>20</v>
      </c>
      <c r="K621">
        <v>20</v>
      </c>
      <c r="L621">
        <v>20</v>
      </c>
      <c r="M621">
        <v>20</v>
      </c>
      <c r="N621">
        <v>20</v>
      </c>
      <c r="O621">
        <v>21</v>
      </c>
      <c r="P621">
        <v>21</v>
      </c>
      <c r="Q621">
        <v>21</v>
      </c>
      <c r="R621">
        <v>21</v>
      </c>
      <c r="S621">
        <v>21</v>
      </c>
      <c r="T621">
        <v>21</v>
      </c>
      <c r="U621">
        <v>21</v>
      </c>
      <c r="V621">
        <v>21</v>
      </c>
      <c r="W621">
        <v>21</v>
      </c>
      <c r="X621">
        <v>21</v>
      </c>
      <c r="Y621">
        <v>21</v>
      </c>
      <c r="Z621">
        <v>21</v>
      </c>
      <c r="AA621">
        <v>21</v>
      </c>
      <c r="AB621">
        <v>21</v>
      </c>
      <c r="AC621">
        <v>21</v>
      </c>
      <c r="AD621">
        <v>21</v>
      </c>
      <c r="AE621">
        <v>21</v>
      </c>
      <c r="AF621">
        <v>21</v>
      </c>
      <c r="AG621">
        <v>23</v>
      </c>
      <c r="AH621">
        <v>21</v>
      </c>
      <c r="AI621">
        <v>22</v>
      </c>
      <c r="AJ621">
        <v>22</v>
      </c>
      <c r="AK621">
        <v>22</v>
      </c>
      <c r="AL621">
        <v>22</v>
      </c>
      <c r="AM621">
        <v>24</v>
      </c>
      <c r="AN621">
        <v>24</v>
      </c>
      <c r="AO621">
        <v>24</v>
      </c>
      <c r="AP621">
        <v>24</v>
      </c>
      <c r="AQ621">
        <v>24</v>
      </c>
      <c r="AR621">
        <v>24</v>
      </c>
      <c r="AS621">
        <v>24</v>
      </c>
      <c r="AT621">
        <v>24</v>
      </c>
      <c r="AU621">
        <v>22</v>
      </c>
      <c r="AV621">
        <v>22</v>
      </c>
      <c r="AW621">
        <v>21</v>
      </c>
      <c r="AX621">
        <v>21</v>
      </c>
    </row>
    <row r="622" spans="1:50" x14ac:dyDescent="0.25">
      <c r="A622">
        <v>6</v>
      </c>
      <c r="B622" t="s">
        <v>266</v>
      </c>
      <c r="C622">
        <v>70</v>
      </c>
      <c r="D622" t="s">
        <v>267</v>
      </c>
      <c r="E622">
        <v>3</v>
      </c>
      <c r="F622" t="s">
        <v>240</v>
      </c>
      <c r="G622">
        <v>89</v>
      </c>
      <c r="H622">
        <v>91</v>
      </c>
      <c r="I622">
        <v>91</v>
      </c>
      <c r="J622">
        <v>91</v>
      </c>
      <c r="K622">
        <v>92</v>
      </c>
      <c r="L622">
        <v>92</v>
      </c>
      <c r="M622">
        <v>91</v>
      </c>
      <c r="N622">
        <v>95</v>
      </c>
      <c r="O622">
        <v>98</v>
      </c>
      <c r="P622">
        <v>98</v>
      </c>
      <c r="Q622">
        <v>99</v>
      </c>
      <c r="R622">
        <v>99</v>
      </c>
      <c r="S622">
        <v>99</v>
      </c>
      <c r="T622">
        <v>98</v>
      </c>
      <c r="U622">
        <v>98</v>
      </c>
      <c r="V622">
        <v>98</v>
      </c>
      <c r="W622">
        <v>98</v>
      </c>
      <c r="X622">
        <v>98</v>
      </c>
      <c r="Y622">
        <v>99</v>
      </c>
      <c r="Z622">
        <v>99</v>
      </c>
      <c r="AA622">
        <v>99</v>
      </c>
      <c r="AB622">
        <v>99</v>
      </c>
      <c r="AC622">
        <v>99</v>
      </c>
      <c r="AD622">
        <v>98</v>
      </c>
      <c r="AE622">
        <v>98</v>
      </c>
      <c r="AF622">
        <v>98</v>
      </c>
      <c r="AG622">
        <v>99</v>
      </c>
      <c r="AH622">
        <v>99</v>
      </c>
      <c r="AI622">
        <v>99</v>
      </c>
      <c r="AJ622">
        <v>99</v>
      </c>
      <c r="AK622">
        <v>99</v>
      </c>
      <c r="AL622">
        <v>99</v>
      </c>
      <c r="AM622">
        <v>99</v>
      </c>
      <c r="AN622">
        <v>97</v>
      </c>
      <c r="AO622">
        <v>97</v>
      </c>
      <c r="AP622">
        <v>95</v>
      </c>
      <c r="AQ622">
        <v>95</v>
      </c>
      <c r="AR622">
        <v>96</v>
      </c>
      <c r="AS622">
        <v>96</v>
      </c>
      <c r="AT622">
        <v>99</v>
      </c>
      <c r="AU622">
        <v>99</v>
      </c>
      <c r="AV622">
        <v>99</v>
      </c>
      <c r="AW622">
        <v>98</v>
      </c>
      <c r="AX622">
        <v>98</v>
      </c>
    </row>
    <row r="623" spans="1:50" x14ac:dyDescent="0.25">
      <c r="A623">
        <v>1</v>
      </c>
      <c r="B623" t="s">
        <v>97</v>
      </c>
      <c r="C623">
        <v>11</v>
      </c>
      <c r="D623" t="s">
        <v>97</v>
      </c>
      <c r="E623">
        <v>1</v>
      </c>
      <c r="F623" t="s">
        <v>98</v>
      </c>
      <c r="G623">
        <v>142</v>
      </c>
      <c r="H623">
        <v>140</v>
      </c>
      <c r="I623">
        <v>140</v>
      </c>
      <c r="J623">
        <v>149</v>
      </c>
      <c r="K623">
        <v>152</v>
      </c>
      <c r="L623">
        <v>161</v>
      </c>
      <c r="M623">
        <v>161</v>
      </c>
      <c r="N623">
        <v>161</v>
      </c>
      <c r="O623">
        <v>158</v>
      </c>
      <c r="P623">
        <v>155</v>
      </c>
      <c r="Q623">
        <v>155</v>
      </c>
      <c r="R623">
        <v>149</v>
      </c>
      <c r="S623">
        <v>89</v>
      </c>
      <c r="T623">
        <v>643</v>
      </c>
      <c r="U623">
        <v>686</v>
      </c>
      <c r="V623">
        <v>89</v>
      </c>
      <c r="W623">
        <v>265</v>
      </c>
      <c r="X623">
        <v>251</v>
      </c>
      <c r="Y623">
        <v>185</v>
      </c>
      <c r="Z623">
        <v>182</v>
      </c>
      <c r="AA623">
        <v>179</v>
      </c>
      <c r="AB623">
        <v>179</v>
      </c>
      <c r="AC623">
        <v>158</v>
      </c>
      <c r="AD623">
        <v>164</v>
      </c>
      <c r="AE623">
        <v>197</v>
      </c>
      <c r="AF623">
        <v>229</v>
      </c>
      <c r="AG623">
        <v>219</v>
      </c>
      <c r="AH623">
        <v>249</v>
      </c>
      <c r="AI623">
        <v>228</v>
      </c>
      <c r="AJ623">
        <v>216</v>
      </c>
      <c r="AK623">
        <v>210</v>
      </c>
      <c r="AL623">
        <v>219</v>
      </c>
      <c r="AM623">
        <v>222</v>
      </c>
      <c r="AN623">
        <v>210</v>
      </c>
      <c r="AO623">
        <v>195</v>
      </c>
      <c r="AP623">
        <v>162</v>
      </c>
      <c r="AQ623">
        <v>156</v>
      </c>
      <c r="AR623">
        <v>150</v>
      </c>
      <c r="AS623">
        <v>150</v>
      </c>
      <c r="AT623">
        <v>573</v>
      </c>
      <c r="AU623">
        <v>573</v>
      </c>
      <c r="AV623">
        <v>573</v>
      </c>
      <c r="AW623">
        <v>153</v>
      </c>
      <c r="AX623">
        <v>156</v>
      </c>
    </row>
    <row r="624" spans="1:50" x14ac:dyDescent="0.25">
      <c r="A624">
        <v>13</v>
      </c>
      <c r="B624" t="s">
        <v>133</v>
      </c>
      <c r="C624">
        <v>12</v>
      </c>
      <c r="D624" t="s">
        <v>133</v>
      </c>
      <c r="E624">
        <v>1</v>
      </c>
      <c r="F624" t="s">
        <v>98</v>
      </c>
      <c r="G624">
        <v>9</v>
      </c>
      <c r="H624">
        <v>9</v>
      </c>
      <c r="I624">
        <v>9</v>
      </c>
      <c r="J624">
        <v>9</v>
      </c>
      <c r="K624">
        <v>9</v>
      </c>
      <c r="L624">
        <v>1</v>
      </c>
      <c r="M624">
        <v>1</v>
      </c>
      <c r="N624">
        <v>1</v>
      </c>
      <c r="O624">
        <v>9</v>
      </c>
      <c r="P624">
        <v>1</v>
      </c>
      <c r="Q624">
        <v>2</v>
      </c>
      <c r="R624">
        <v>10</v>
      </c>
      <c r="S624">
        <v>2</v>
      </c>
      <c r="T624">
        <v>2</v>
      </c>
      <c r="U624">
        <v>10</v>
      </c>
      <c r="V624">
        <v>2</v>
      </c>
      <c r="W624">
        <v>10</v>
      </c>
      <c r="X624">
        <v>2</v>
      </c>
      <c r="Y624">
        <v>10</v>
      </c>
      <c r="Z624">
        <v>10</v>
      </c>
      <c r="AA624">
        <v>2</v>
      </c>
      <c r="AB624">
        <v>10</v>
      </c>
      <c r="AC624">
        <v>2</v>
      </c>
      <c r="AD624">
        <v>2</v>
      </c>
      <c r="AE624">
        <v>10</v>
      </c>
      <c r="AF624">
        <v>2</v>
      </c>
      <c r="AG624">
        <v>2</v>
      </c>
      <c r="AH624">
        <v>2</v>
      </c>
      <c r="AI624">
        <v>2</v>
      </c>
      <c r="AJ624">
        <v>2</v>
      </c>
      <c r="AK624">
        <v>2</v>
      </c>
      <c r="AL624">
        <v>2</v>
      </c>
      <c r="AM624">
        <v>2</v>
      </c>
      <c r="AN624">
        <v>2</v>
      </c>
      <c r="AO624">
        <v>2</v>
      </c>
      <c r="AP624">
        <v>2</v>
      </c>
      <c r="AQ624">
        <v>2</v>
      </c>
      <c r="AR624">
        <v>2</v>
      </c>
      <c r="AS624">
        <v>11</v>
      </c>
      <c r="AT624">
        <v>11</v>
      </c>
      <c r="AU624">
        <v>10</v>
      </c>
      <c r="AV624">
        <v>10</v>
      </c>
      <c r="AW624">
        <v>10</v>
      </c>
      <c r="AX624">
        <v>2</v>
      </c>
    </row>
    <row r="625" spans="1:50" x14ac:dyDescent="0.25">
      <c r="A625">
        <v>1</v>
      </c>
      <c r="B625" t="s">
        <v>97</v>
      </c>
      <c r="C625">
        <v>11</v>
      </c>
      <c r="D625" t="s">
        <v>97</v>
      </c>
      <c r="E625">
        <v>1</v>
      </c>
      <c r="F625" t="s">
        <v>98</v>
      </c>
      <c r="G625">
        <v>101</v>
      </c>
      <c r="H625">
        <v>86</v>
      </c>
      <c r="I625">
        <v>93</v>
      </c>
      <c r="J625">
        <v>103</v>
      </c>
      <c r="K625">
        <v>115</v>
      </c>
      <c r="L625">
        <v>121</v>
      </c>
      <c r="M625">
        <v>121</v>
      </c>
      <c r="N625">
        <v>121</v>
      </c>
      <c r="O625">
        <v>49</v>
      </c>
      <c r="P625">
        <v>40</v>
      </c>
      <c r="Q625">
        <v>102</v>
      </c>
      <c r="R625">
        <v>100</v>
      </c>
      <c r="S625">
        <v>40</v>
      </c>
      <c r="T625">
        <v>102</v>
      </c>
      <c r="U625">
        <v>98</v>
      </c>
      <c r="V625">
        <v>97</v>
      </c>
      <c r="W625">
        <v>35</v>
      </c>
      <c r="X625">
        <v>35</v>
      </c>
      <c r="Y625">
        <v>35</v>
      </c>
      <c r="Z625">
        <v>91</v>
      </c>
      <c r="AA625">
        <v>90</v>
      </c>
      <c r="AB625">
        <v>30</v>
      </c>
      <c r="AC625">
        <v>31</v>
      </c>
      <c r="AD625">
        <v>32</v>
      </c>
      <c r="AE625">
        <v>32</v>
      </c>
      <c r="AF625">
        <v>32</v>
      </c>
      <c r="AG625">
        <v>32</v>
      </c>
      <c r="AH625">
        <v>32</v>
      </c>
      <c r="AI625">
        <v>34</v>
      </c>
      <c r="AJ625">
        <v>34</v>
      </c>
      <c r="AK625">
        <v>32</v>
      </c>
      <c r="AL625">
        <v>32</v>
      </c>
      <c r="AM625">
        <v>32</v>
      </c>
      <c r="AN625">
        <v>92</v>
      </c>
      <c r="AO625">
        <v>94</v>
      </c>
      <c r="AP625">
        <v>32</v>
      </c>
      <c r="AQ625">
        <v>32</v>
      </c>
      <c r="AR625">
        <v>92</v>
      </c>
      <c r="AS625">
        <v>32</v>
      </c>
      <c r="AT625">
        <v>32</v>
      </c>
      <c r="AU625">
        <v>31</v>
      </c>
      <c r="AV625">
        <v>30</v>
      </c>
      <c r="AW625">
        <v>30</v>
      </c>
      <c r="AX625">
        <v>30</v>
      </c>
    </row>
    <row r="626" spans="1:50" x14ac:dyDescent="0.25">
      <c r="A626">
        <v>3</v>
      </c>
      <c r="B626" t="s">
        <v>554</v>
      </c>
      <c r="C626">
        <v>70</v>
      </c>
      <c r="D626" t="s">
        <v>267</v>
      </c>
      <c r="E626">
        <v>3</v>
      </c>
      <c r="F626" t="s">
        <v>240</v>
      </c>
      <c r="G626">
        <v>39</v>
      </c>
      <c r="H626">
        <v>42</v>
      </c>
      <c r="I626">
        <v>33</v>
      </c>
      <c r="J626">
        <v>33</v>
      </c>
      <c r="K626">
        <v>42</v>
      </c>
      <c r="L626">
        <v>32</v>
      </c>
      <c r="M626">
        <v>31</v>
      </c>
      <c r="N626">
        <v>27</v>
      </c>
      <c r="O626">
        <v>27</v>
      </c>
      <c r="P626">
        <v>35</v>
      </c>
      <c r="Q626">
        <v>32</v>
      </c>
      <c r="R626">
        <v>28</v>
      </c>
      <c r="S626">
        <v>30</v>
      </c>
      <c r="T626">
        <v>41</v>
      </c>
      <c r="U626">
        <v>32</v>
      </c>
      <c r="V626">
        <v>34</v>
      </c>
      <c r="W626">
        <v>28</v>
      </c>
      <c r="X626">
        <v>25</v>
      </c>
      <c r="Y626">
        <v>37</v>
      </c>
      <c r="Z626">
        <v>36</v>
      </c>
      <c r="AA626">
        <v>32</v>
      </c>
      <c r="AB626">
        <v>32</v>
      </c>
      <c r="AC626">
        <v>41</v>
      </c>
      <c r="AD626">
        <v>33</v>
      </c>
      <c r="AE626">
        <v>31</v>
      </c>
      <c r="AF626">
        <v>26</v>
      </c>
      <c r="AG626">
        <v>26</v>
      </c>
      <c r="AH626">
        <v>21</v>
      </c>
      <c r="AI626">
        <v>23</v>
      </c>
      <c r="AJ626">
        <v>27</v>
      </c>
      <c r="AK626">
        <v>27</v>
      </c>
      <c r="AL626">
        <v>27</v>
      </c>
      <c r="AM626">
        <v>28</v>
      </c>
      <c r="AN626">
        <v>32</v>
      </c>
      <c r="AO626">
        <v>21</v>
      </c>
      <c r="AP626">
        <v>22</v>
      </c>
      <c r="AQ626">
        <v>31</v>
      </c>
      <c r="AR626">
        <v>28</v>
      </c>
      <c r="AS626">
        <v>30</v>
      </c>
      <c r="AT626">
        <v>30</v>
      </c>
      <c r="AU626">
        <v>23</v>
      </c>
      <c r="AV626">
        <v>26</v>
      </c>
      <c r="AW626">
        <v>26</v>
      </c>
      <c r="AX626">
        <v>21</v>
      </c>
    </row>
    <row r="627" spans="1:50" x14ac:dyDescent="0.25">
      <c r="A627">
        <v>13</v>
      </c>
      <c r="B627" t="s">
        <v>133</v>
      </c>
      <c r="C627">
        <v>12</v>
      </c>
      <c r="D627" t="s">
        <v>133</v>
      </c>
      <c r="E627">
        <v>1</v>
      </c>
      <c r="F627" t="s">
        <v>98</v>
      </c>
      <c r="G627">
        <v>99</v>
      </c>
      <c r="H627">
        <v>107</v>
      </c>
      <c r="I627">
        <v>107</v>
      </c>
      <c r="J627">
        <v>110</v>
      </c>
      <c r="K627">
        <v>106</v>
      </c>
      <c r="L627">
        <v>106</v>
      </c>
      <c r="M627">
        <v>106</v>
      </c>
      <c r="N627">
        <v>106</v>
      </c>
      <c r="O627">
        <v>106</v>
      </c>
      <c r="P627">
        <v>106</v>
      </c>
      <c r="Q627">
        <v>106</v>
      </c>
      <c r="R627">
        <v>106</v>
      </c>
      <c r="S627">
        <v>106</v>
      </c>
      <c r="T627">
        <v>106</v>
      </c>
      <c r="U627">
        <v>106</v>
      </c>
      <c r="V627">
        <v>106</v>
      </c>
      <c r="W627">
        <v>106</v>
      </c>
      <c r="X627">
        <v>106</v>
      </c>
      <c r="Y627">
        <v>106</v>
      </c>
      <c r="Z627">
        <v>106</v>
      </c>
      <c r="AA627">
        <v>106</v>
      </c>
      <c r="AB627">
        <v>106</v>
      </c>
      <c r="AC627">
        <v>106</v>
      </c>
      <c r="AD627">
        <v>106</v>
      </c>
      <c r="AE627">
        <v>110</v>
      </c>
      <c r="AF627">
        <v>106</v>
      </c>
      <c r="AG627">
        <v>106</v>
      </c>
      <c r="AH627">
        <v>110</v>
      </c>
      <c r="AI627">
        <v>106</v>
      </c>
      <c r="AJ627">
        <v>106</v>
      </c>
      <c r="AK627">
        <v>110</v>
      </c>
      <c r="AL627">
        <v>110</v>
      </c>
      <c r="AM627">
        <v>110</v>
      </c>
      <c r="AN627">
        <v>108</v>
      </c>
      <c r="AO627">
        <v>102</v>
      </c>
      <c r="AP627">
        <v>102</v>
      </c>
      <c r="AQ627">
        <v>102</v>
      </c>
      <c r="AR627">
        <v>102</v>
      </c>
      <c r="AS627">
        <v>102</v>
      </c>
      <c r="AT627">
        <v>102</v>
      </c>
      <c r="AU627">
        <v>101</v>
      </c>
      <c r="AV627">
        <v>97</v>
      </c>
      <c r="AW627">
        <v>97</v>
      </c>
      <c r="AX627">
        <v>97</v>
      </c>
    </row>
    <row r="628" spans="1:50" x14ac:dyDescent="0.25">
      <c r="A628">
        <v>1</v>
      </c>
      <c r="B628" t="s">
        <v>97</v>
      </c>
      <c r="C628">
        <v>11</v>
      </c>
      <c r="D628" t="s">
        <v>97</v>
      </c>
      <c r="E628">
        <v>1</v>
      </c>
      <c r="F628" t="s">
        <v>98</v>
      </c>
      <c r="G628">
        <v>48</v>
      </c>
      <c r="H628">
        <v>48</v>
      </c>
      <c r="I628">
        <v>49</v>
      </c>
      <c r="J628">
        <v>47</v>
      </c>
      <c r="K628">
        <v>48</v>
      </c>
      <c r="L628">
        <v>49</v>
      </c>
      <c r="M628">
        <v>48</v>
      </c>
      <c r="N628">
        <v>51</v>
      </c>
      <c r="O628">
        <v>49</v>
      </c>
      <c r="P628">
        <v>48</v>
      </c>
      <c r="Q628">
        <v>48</v>
      </c>
      <c r="R628">
        <v>48</v>
      </c>
      <c r="S628">
        <v>49</v>
      </c>
      <c r="T628">
        <v>49</v>
      </c>
      <c r="U628">
        <v>48</v>
      </c>
      <c r="V628">
        <v>47</v>
      </c>
      <c r="W628">
        <v>50</v>
      </c>
      <c r="X628">
        <v>47</v>
      </c>
      <c r="Y628">
        <v>47</v>
      </c>
      <c r="Z628">
        <v>48</v>
      </c>
      <c r="AA628">
        <v>47</v>
      </c>
      <c r="AB628">
        <v>48</v>
      </c>
      <c r="AC628">
        <v>48</v>
      </c>
      <c r="AD628">
        <v>48</v>
      </c>
      <c r="AE628">
        <v>48</v>
      </c>
      <c r="AF628">
        <v>48</v>
      </c>
      <c r="AG628">
        <v>48</v>
      </c>
      <c r="AH628">
        <v>47</v>
      </c>
      <c r="AI628">
        <v>48</v>
      </c>
      <c r="AJ628">
        <v>47</v>
      </c>
      <c r="AK628">
        <v>48</v>
      </c>
      <c r="AL628">
        <v>48</v>
      </c>
      <c r="AM628">
        <v>48</v>
      </c>
      <c r="AN628">
        <v>45</v>
      </c>
      <c r="AO628">
        <v>42</v>
      </c>
      <c r="AP628">
        <v>48</v>
      </c>
      <c r="AQ628">
        <v>48</v>
      </c>
      <c r="AR628">
        <v>48</v>
      </c>
      <c r="AS628">
        <v>48</v>
      </c>
      <c r="AT628">
        <v>48</v>
      </c>
      <c r="AU628">
        <v>45</v>
      </c>
      <c r="AV628">
        <v>48</v>
      </c>
      <c r="AW628">
        <v>48</v>
      </c>
      <c r="AX628">
        <v>48</v>
      </c>
    </row>
    <row r="629" spans="1:50" x14ac:dyDescent="0.25">
      <c r="A629">
        <v>13</v>
      </c>
      <c r="B629" t="s">
        <v>133</v>
      </c>
      <c r="C629">
        <v>12</v>
      </c>
      <c r="D629" t="s">
        <v>133</v>
      </c>
      <c r="E629">
        <v>1</v>
      </c>
      <c r="F629" t="s">
        <v>98</v>
      </c>
      <c r="G629">
        <v>115</v>
      </c>
      <c r="H629">
        <v>114</v>
      </c>
      <c r="I629">
        <v>112</v>
      </c>
      <c r="J629">
        <v>115</v>
      </c>
      <c r="K629">
        <v>115</v>
      </c>
      <c r="L629">
        <v>114</v>
      </c>
      <c r="M629">
        <v>115</v>
      </c>
      <c r="N629">
        <v>51</v>
      </c>
      <c r="O629">
        <v>51</v>
      </c>
      <c r="P629">
        <v>50</v>
      </c>
      <c r="Q629">
        <v>51</v>
      </c>
      <c r="R629">
        <v>51</v>
      </c>
      <c r="S629">
        <v>50</v>
      </c>
      <c r="T629">
        <v>51</v>
      </c>
      <c r="U629">
        <v>50</v>
      </c>
      <c r="V629">
        <v>50</v>
      </c>
      <c r="W629">
        <v>50</v>
      </c>
      <c r="X629">
        <v>50</v>
      </c>
      <c r="Y629">
        <v>51</v>
      </c>
      <c r="Z629">
        <v>50</v>
      </c>
      <c r="AA629">
        <v>50</v>
      </c>
      <c r="AB629">
        <v>74</v>
      </c>
      <c r="AC629">
        <v>73</v>
      </c>
      <c r="AD629">
        <v>74</v>
      </c>
      <c r="AE629">
        <v>74</v>
      </c>
      <c r="AF629">
        <v>73</v>
      </c>
      <c r="AG629">
        <v>73</v>
      </c>
      <c r="AH629">
        <v>72</v>
      </c>
      <c r="AI629">
        <v>72</v>
      </c>
      <c r="AJ629">
        <v>73</v>
      </c>
      <c r="AK629">
        <v>73</v>
      </c>
      <c r="AL629">
        <v>74</v>
      </c>
      <c r="AM629">
        <v>74</v>
      </c>
      <c r="AN629">
        <v>73</v>
      </c>
      <c r="AO629">
        <v>74</v>
      </c>
      <c r="AP629">
        <v>73</v>
      </c>
      <c r="AQ629">
        <v>74</v>
      </c>
      <c r="AR629">
        <v>74</v>
      </c>
      <c r="AS629">
        <v>73</v>
      </c>
      <c r="AT629">
        <v>74</v>
      </c>
      <c r="AU629">
        <v>74</v>
      </c>
      <c r="AV629">
        <v>74</v>
      </c>
      <c r="AW629">
        <v>74</v>
      </c>
      <c r="AX629">
        <v>74</v>
      </c>
    </row>
    <row r="630" spans="1:50" x14ac:dyDescent="0.25">
      <c r="A630">
        <v>1</v>
      </c>
      <c r="B630" t="s">
        <v>97</v>
      </c>
      <c r="C630">
        <v>11</v>
      </c>
      <c r="D630" t="s">
        <v>97</v>
      </c>
      <c r="E630">
        <v>1</v>
      </c>
      <c r="F630" t="s">
        <v>98</v>
      </c>
      <c r="G630">
        <v>159</v>
      </c>
      <c r="H630">
        <v>159</v>
      </c>
      <c r="I630">
        <v>177</v>
      </c>
      <c r="J630">
        <v>177</v>
      </c>
      <c r="K630">
        <v>179</v>
      </c>
      <c r="L630">
        <v>180</v>
      </c>
      <c r="M630">
        <v>177</v>
      </c>
      <c r="N630">
        <v>178</v>
      </c>
      <c r="O630">
        <v>177</v>
      </c>
      <c r="P630">
        <v>177</v>
      </c>
      <c r="Q630">
        <v>177</v>
      </c>
      <c r="R630">
        <v>177</v>
      </c>
      <c r="S630">
        <v>176</v>
      </c>
      <c r="T630">
        <v>176</v>
      </c>
      <c r="U630">
        <v>177</v>
      </c>
      <c r="V630">
        <v>177</v>
      </c>
      <c r="W630">
        <v>177</v>
      </c>
      <c r="X630">
        <v>177</v>
      </c>
      <c r="Y630">
        <v>189</v>
      </c>
      <c r="Z630">
        <v>177</v>
      </c>
      <c r="AA630">
        <v>177</v>
      </c>
      <c r="AB630">
        <v>180</v>
      </c>
      <c r="AC630">
        <v>177</v>
      </c>
      <c r="AD630">
        <v>175</v>
      </c>
      <c r="AE630">
        <v>175</v>
      </c>
      <c r="AF630">
        <v>176</v>
      </c>
      <c r="AG630">
        <v>60</v>
      </c>
      <c r="AH630">
        <v>57</v>
      </c>
      <c r="AI630">
        <v>74</v>
      </c>
      <c r="AJ630">
        <v>87</v>
      </c>
      <c r="AK630">
        <v>57</v>
      </c>
      <c r="AL630">
        <v>57</v>
      </c>
      <c r="AM630">
        <v>57</v>
      </c>
      <c r="AN630">
        <v>57</v>
      </c>
      <c r="AO630">
        <v>58</v>
      </c>
      <c r="AP630">
        <v>58</v>
      </c>
      <c r="AQ630">
        <v>58</v>
      </c>
      <c r="AR630">
        <v>58</v>
      </c>
      <c r="AS630">
        <v>58</v>
      </c>
      <c r="AT630">
        <v>58</v>
      </c>
      <c r="AU630">
        <v>57</v>
      </c>
      <c r="AV630">
        <v>57</v>
      </c>
      <c r="AW630">
        <v>57</v>
      </c>
      <c r="AX630">
        <v>56</v>
      </c>
    </row>
    <row r="631" spans="1:50" x14ac:dyDescent="0.25">
      <c r="A631">
        <v>1</v>
      </c>
      <c r="B631" t="s">
        <v>97</v>
      </c>
      <c r="C631">
        <v>11</v>
      </c>
      <c r="D631" t="s">
        <v>97</v>
      </c>
      <c r="E631">
        <v>1</v>
      </c>
      <c r="F631" t="s">
        <v>98</v>
      </c>
      <c r="G631">
        <v>2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>
        <v>2</v>
      </c>
      <c r="V631">
        <v>2</v>
      </c>
      <c r="W631">
        <v>2</v>
      </c>
      <c r="X631">
        <v>2</v>
      </c>
      <c r="Y631">
        <v>2</v>
      </c>
      <c r="Z631">
        <v>2</v>
      </c>
      <c r="AA631">
        <v>2</v>
      </c>
      <c r="AB631">
        <v>2</v>
      </c>
      <c r="AC631">
        <v>2</v>
      </c>
      <c r="AD631">
        <v>2</v>
      </c>
      <c r="AE631">
        <v>2</v>
      </c>
      <c r="AF631">
        <v>2</v>
      </c>
      <c r="AG631">
        <v>2</v>
      </c>
      <c r="AH631">
        <v>2</v>
      </c>
      <c r="AI631">
        <v>2</v>
      </c>
      <c r="AJ631">
        <v>2</v>
      </c>
      <c r="AK631">
        <v>2</v>
      </c>
      <c r="AL631">
        <v>2</v>
      </c>
      <c r="AM631">
        <v>2</v>
      </c>
      <c r="AN631">
        <v>2</v>
      </c>
      <c r="AO631">
        <v>2</v>
      </c>
      <c r="AP631">
        <v>2</v>
      </c>
      <c r="AQ631">
        <v>2</v>
      </c>
      <c r="AR631">
        <v>2</v>
      </c>
      <c r="AS631">
        <v>2</v>
      </c>
      <c r="AT631">
        <v>2</v>
      </c>
      <c r="AU631">
        <v>2</v>
      </c>
      <c r="AV631">
        <v>2</v>
      </c>
      <c r="AW631">
        <v>2</v>
      </c>
      <c r="AX631">
        <v>2</v>
      </c>
    </row>
    <row r="632" spans="1:50" x14ac:dyDescent="0.25">
      <c r="A632">
        <v>13</v>
      </c>
      <c r="B632" t="s">
        <v>133</v>
      </c>
      <c r="C632">
        <v>12</v>
      </c>
      <c r="D632" t="s">
        <v>133</v>
      </c>
      <c r="E632">
        <v>1</v>
      </c>
      <c r="F632" t="s">
        <v>98</v>
      </c>
      <c r="G632">
        <v>60</v>
      </c>
      <c r="H632">
        <v>60</v>
      </c>
      <c r="I632">
        <v>60</v>
      </c>
      <c r="J632">
        <v>58</v>
      </c>
      <c r="K632">
        <v>60</v>
      </c>
      <c r="L632">
        <v>60</v>
      </c>
      <c r="M632">
        <v>60</v>
      </c>
      <c r="N632">
        <v>60</v>
      </c>
      <c r="O632">
        <v>60</v>
      </c>
      <c r="P632">
        <v>62</v>
      </c>
      <c r="Q632">
        <v>64</v>
      </c>
      <c r="R632">
        <v>66</v>
      </c>
      <c r="S632">
        <v>62</v>
      </c>
      <c r="T632">
        <v>64</v>
      </c>
      <c r="U632">
        <v>60</v>
      </c>
      <c r="V632">
        <v>60</v>
      </c>
      <c r="W632">
        <v>61</v>
      </c>
      <c r="X632">
        <v>62</v>
      </c>
      <c r="Y632">
        <v>59</v>
      </c>
      <c r="Z632">
        <v>64</v>
      </c>
      <c r="AA632">
        <v>64</v>
      </c>
      <c r="AB632">
        <v>64</v>
      </c>
      <c r="AC632">
        <v>63</v>
      </c>
      <c r="AD632">
        <v>62</v>
      </c>
      <c r="AE632">
        <v>62</v>
      </c>
      <c r="AF632">
        <v>60</v>
      </c>
      <c r="AG632">
        <v>60</v>
      </c>
      <c r="AH632">
        <v>60</v>
      </c>
      <c r="AI632">
        <v>60</v>
      </c>
      <c r="AJ632">
        <v>58</v>
      </c>
      <c r="AK632">
        <v>58</v>
      </c>
      <c r="AL632">
        <v>60</v>
      </c>
      <c r="AM632">
        <v>60</v>
      </c>
      <c r="AN632">
        <v>62</v>
      </c>
      <c r="AO632">
        <v>62</v>
      </c>
      <c r="AP632">
        <v>62</v>
      </c>
      <c r="AQ632">
        <v>62</v>
      </c>
      <c r="AR632">
        <v>64</v>
      </c>
      <c r="AS632">
        <v>64</v>
      </c>
      <c r="AT632">
        <v>63</v>
      </c>
      <c r="AU632">
        <v>62</v>
      </c>
      <c r="AV632">
        <v>64</v>
      </c>
      <c r="AW632">
        <v>64</v>
      </c>
      <c r="AX632">
        <v>66</v>
      </c>
    </row>
    <row r="633" spans="1:50" x14ac:dyDescent="0.25">
      <c r="A633">
        <v>1</v>
      </c>
      <c r="B633" t="s">
        <v>97</v>
      </c>
      <c r="C633">
        <v>11</v>
      </c>
      <c r="D633" t="s">
        <v>97</v>
      </c>
      <c r="E633">
        <v>1</v>
      </c>
      <c r="F633" t="s">
        <v>98</v>
      </c>
      <c r="G633">
        <v>47</v>
      </c>
      <c r="H633">
        <v>47</v>
      </c>
      <c r="I633">
        <v>48</v>
      </c>
      <c r="J633">
        <v>49</v>
      </c>
      <c r="K633">
        <v>49</v>
      </c>
      <c r="L633">
        <v>47</v>
      </c>
      <c r="M633">
        <v>48</v>
      </c>
      <c r="N633">
        <v>47</v>
      </c>
      <c r="O633">
        <v>47</v>
      </c>
      <c r="P633">
        <v>48</v>
      </c>
      <c r="Q633">
        <v>48</v>
      </c>
      <c r="R633">
        <v>41</v>
      </c>
      <c r="S633">
        <v>41</v>
      </c>
      <c r="T633">
        <v>44</v>
      </c>
      <c r="U633">
        <v>44</v>
      </c>
      <c r="V633">
        <v>44</v>
      </c>
      <c r="W633">
        <v>43</v>
      </c>
      <c r="X633">
        <v>42</v>
      </c>
      <c r="Y633">
        <v>41</v>
      </c>
      <c r="Z633">
        <v>41</v>
      </c>
      <c r="AA633">
        <v>42</v>
      </c>
      <c r="AB633">
        <v>42</v>
      </c>
      <c r="AC633">
        <v>52</v>
      </c>
      <c r="AD633">
        <v>52</v>
      </c>
      <c r="AE633">
        <v>15</v>
      </c>
      <c r="AF633">
        <v>15</v>
      </c>
      <c r="AG633">
        <v>15</v>
      </c>
      <c r="AH633">
        <v>15</v>
      </c>
      <c r="AI633">
        <v>15</v>
      </c>
      <c r="AJ633">
        <v>15</v>
      </c>
      <c r="AK633">
        <v>15</v>
      </c>
      <c r="AL633">
        <v>15</v>
      </c>
      <c r="AM633">
        <v>15</v>
      </c>
      <c r="AN633">
        <v>15</v>
      </c>
      <c r="AO633">
        <v>15</v>
      </c>
      <c r="AP633">
        <v>15</v>
      </c>
      <c r="AQ633">
        <v>15</v>
      </c>
      <c r="AR633">
        <v>15</v>
      </c>
      <c r="AS633">
        <v>15</v>
      </c>
      <c r="AT633">
        <v>15</v>
      </c>
      <c r="AU633">
        <v>15</v>
      </c>
      <c r="AV633">
        <v>15</v>
      </c>
      <c r="AW633">
        <v>15</v>
      </c>
      <c r="AX633">
        <v>15</v>
      </c>
    </row>
    <row r="634" spans="1:50" x14ac:dyDescent="0.25">
      <c r="A634">
        <v>1</v>
      </c>
      <c r="B634" t="s">
        <v>97</v>
      </c>
      <c r="C634">
        <v>11</v>
      </c>
      <c r="D634" t="s">
        <v>97</v>
      </c>
      <c r="E634">
        <v>1</v>
      </c>
      <c r="F634" t="s">
        <v>98</v>
      </c>
      <c r="G634">
        <v>10</v>
      </c>
      <c r="H634">
        <v>10</v>
      </c>
      <c r="I634">
        <v>10</v>
      </c>
      <c r="J634">
        <v>10</v>
      </c>
      <c r="K634">
        <v>10</v>
      </c>
      <c r="L634">
        <v>10</v>
      </c>
      <c r="M634">
        <v>10</v>
      </c>
      <c r="N634">
        <v>10</v>
      </c>
      <c r="O634">
        <v>10</v>
      </c>
      <c r="P634">
        <v>10</v>
      </c>
      <c r="Q634">
        <v>10</v>
      </c>
      <c r="R634">
        <v>10</v>
      </c>
      <c r="S634">
        <v>10</v>
      </c>
      <c r="T634">
        <v>10</v>
      </c>
      <c r="U634">
        <v>10</v>
      </c>
      <c r="V634">
        <v>10</v>
      </c>
      <c r="W634">
        <v>10</v>
      </c>
      <c r="X634">
        <v>10</v>
      </c>
      <c r="Y634">
        <v>10</v>
      </c>
      <c r="Z634">
        <v>10</v>
      </c>
      <c r="AA634">
        <v>10</v>
      </c>
      <c r="AB634">
        <v>10</v>
      </c>
      <c r="AC634">
        <v>10</v>
      </c>
      <c r="AD634">
        <v>10</v>
      </c>
      <c r="AE634">
        <v>10</v>
      </c>
      <c r="AF634">
        <v>10</v>
      </c>
      <c r="AG634">
        <v>10</v>
      </c>
      <c r="AH634">
        <v>10</v>
      </c>
      <c r="AI634">
        <v>10</v>
      </c>
      <c r="AJ634">
        <v>10</v>
      </c>
      <c r="AK634">
        <v>10</v>
      </c>
      <c r="AL634">
        <v>10</v>
      </c>
      <c r="AM634">
        <v>10</v>
      </c>
      <c r="AN634">
        <v>10</v>
      </c>
      <c r="AO634">
        <v>10</v>
      </c>
      <c r="AP634">
        <v>10</v>
      </c>
      <c r="AQ634">
        <v>10</v>
      </c>
      <c r="AR634">
        <v>10</v>
      </c>
      <c r="AS634">
        <v>10</v>
      </c>
      <c r="AT634">
        <v>10</v>
      </c>
      <c r="AU634">
        <v>10</v>
      </c>
      <c r="AV634">
        <v>10</v>
      </c>
      <c r="AW634">
        <v>11</v>
      </c>
      <c r="AX634">
        <v>11</v>
      </c>
    </row>
    <row r="635" spans="1:50" x14ac:dyDescent="0.25">
      <c r="A635">
        <v>1</v>
      </c>
      <c r="B635" t="s">
        <v>97</v>
      </c>
      <c r="C635">
        <v>11</v>
      </c>
      <c r="D635" t="s">
        <v>97</v>
      </c>
      <c r="E635">
        <v>1</v>
      </c>
      <c r="F635" t="s">
        <v>98</v>
      </c>
      <c r="G635">
        <v>53</v>
      </c>
      <c r="H635">
        <v>53</v>
      </c>
      <c r="I635">
        <v>53</v>
      </c>
      <c r="J635">
        <v>53</v>
      </c>
      <c r="K635">
        <v>45</v>
      </c>
      <c r="L635">
        <v>53</v>
      </c>
      <c r="M635">
        <v>53</v>
      </c>
      <c r="N635">
        <v>53</v>
      </c>
      <c r="O635">
        <v>53</v>
      </c>
      <c r="P635">
        <v>53</v>
      </c>
      <c r="Q635">
        <v>53</v>
      </c>
      <c r="R635">
        <v>53</v>
      </c>
      <c r="S635">
        <v>53</v>
      </c>
      <c r="T635">
        <v>53</v>
      </c>
      <c r="U635">
        <v>53</v>
      </c>
      <c r="V635">
        <v>53</v>
      </c>
      <c r="W635">
        <v>53</v>
      </c>
      <c r="X635">
        <v>53</v>
      </c>
      <c r="Y635">
        <v>53</v>
      </c>
      <c r="Z635">
        <v>53</v>
      </c>
      <c r="AA635">
        <v>53</v>
      </c>
      <c r="AB635">
        <v>53</v>
      </c>
      <c r="AC635">
        <v>53</v>
      </c>
      <c r="AD635">
        <v>53</v>
      </c>
      <c r="AE635">
        <v>53</v>
      </c>
      <c r="AF635">
        <v>53</v>
      </c>
      <c r="AG635">
        <v>53</v>
      </c>
      <c r="AH635">
        <v>53</v>
      </c>
      <c r="AI635">
        <v>53</v>
      </c>
      <c r="AJ635">
        <v>53</v>
      </c>
      <c r="AK635">
        <v>53</v>
      </c>
      <c r="AL635">
        <v>53</v>
      </c>
      <c r="AM635">
        <v>53</v>
      </c>
      <c r="AN635">
        <v>53</v>
      </c>
      <c r="AO635">
        <v>53</v>
      </c>
      <c r="AP635">
        <v>53</v>
      </c>
      <c r="AQ635">
        <v>53</v>
      </c>
      <c r="AR635">
        <v>53</v>
      </c>
      <c r="AS635">
        <v>53</v>
      </c>
      <c r="AT635">
        <v>53</v>
      </c>
      <c r="AU635">
        <v>52</v>
      </c>
      <c r="AV635">
        <v>52</v>
      </c>
      <c r="AW635">
        <v>52</v>
      </c>
      <c r="AX635">
        <v>52</v>
      </c>
    </row>
    <row r="636" spans="1:50" x14ac:dyDescent="0.25">
      <c r="A636">
        <v>1</v>
      </c>
      <c r="B636" t="s">
        <v>97</v>
      </c>
      <c r="C636">
        <v>11</v>
      </c>
      <c r="D636" t="s">
        <v>97</v>
      </c>
      <c r="E636">
        <v>1</v>
      </c>
      <c r="F636" t="s">
        <v>98</v>
      </c>
      <c r="G636">
        <v>16</v>
      </c>
      <c r="H636">
        <v>16</v>
      </c>
      <c r="I636">
        <v>16</v>
      </c>
      <c r="J636">
        <v>17</v>
      </c>
      <c r="K636">
        <v>17</v>
      </c>
      <c r="L636">
        <v>17</v>
      </c>
      <c r="M636">
        <v>17</v>
      </c>
      <c r="N636">
        <v>16</v>
      </c>
      <c r="O636">
        <v>17</v>
      </c>
      <c r="P636">
        <v>20</v>
      </c>
      <c r="Q636">
        <v>19</v>
      </c>
      <c r="R636">
        <v>21</v>
      </c>
      <c r="S636">
        <v>20</v>
      </c>
      <c r="T636">
        <v>21</v>
      </c>
      <c r="U636">
        <v>18</v>
      </c>
      <c r="V636">
        <v>14</v>
      </c>
      <c r="W636">
        <v>19</v>
      </c>
      <c r="X636">
        <v>17</v>
      </c>
      <c r="Y636">
        <v>19</v>
      </c>
      <c r="Z636">
        <v>19</v>
      </c>
      <c r="AA636">
        <v>18</v>
      </c>
      <c r="AB636">
        <v>18</v>
      </c>
      <c r="AC636">
        <v>24</v>
      </c>
      <c r="AD636">
        <v>19</v>
      </c>
      <c r="AE636">
        <v>22</v>
      </c>
      <c r="AF636">
        <v>24</v>
      </c>
      <c r="AG636">
        <v>21</v>
      </c>
      <c r="AH636">
        <v>29</v>
      </c>
      <c r="AI636">
        <v>20</v>
      </c>
      <c r="AJ636">
        <v>10</v>
      </c>
      <c r="AK636">
        <v>21</v>
      </c>
      <c r="AL636">
        <v>24</v>
      </c>
      <c r="AM636">
        <v>14</v>
      </c>
      <c r="AN636">
        <v>10</v>
      </c>
      <c r="AO636">
        <v>12</v>
      </c>
      <c r="AP636">
        <v>12</v>
      </c>
      <c r="AQ636">
        <v>13</v>
      </c>
      <c r="AR636">
        <v>23</v>
      </c>
      <c r="AS636">
        <v>22</v>
      </c>
      <c r="AT636">
        <v>20</v>
      </c>
      <c r="AU636">
        <v>19</v>
      </c>
      <c r="AV636">
        <v>19</v>
      </c>
      <c r="AW636">
        <v>10</v>
      </c>
      <c r="AX636">
        <v>21</v>
      </c>
    </row>
    <row r="637" spans="1:50" x14ac:dyDescent="0.25">
      <c r="A637">
        <v>4</v>
      </c>
      <c r="B637" t="s">
        <v>691</v>
      </c>
      <c r="C637">
        <v>70</v>
      </c>
      <c r="D637" t="s">
        <v>267</v>
      </c>
      <c r="E637">
        <v>3</v>
      </c>
      <c r="F637" t="s">
        <v>240</v>
      </c>
      <c r="G637">
        <v>16</v>
      </c>
      <c r="H637">
        <v>17</v>
      </c>
      <c r="I637">
        <v>17</v>
      </c>
      <c r="J637">
        <v>17</v>
      </c>
      <c r="K637">
        <v>16</v>
      </c>
      <c r="L637">
        <v>17</v>
      </c>
      <c r="M637">
        <v>17</v>
      </c>
      <c r="N637">
        <v>17</v>
      </c>
      <c r="O637">
        <v>17</v>
      </c>
      <c r="P637">
        <v>18</v>
      </c>
      <c r="Q637">
        <v>16</v>
      </c>
      <c r="R637">
        <v>16</v>
      </c>
      <c r="S637">
        <v>17</v>
      </c>
      <c r="T637">
        <v>17</v>
      </c>
      <c r="U637">
        <v>17</v>
      </c>
      <c r="V637">
        <v>17</v>
      </c>
      <c r="W637">
        <v>17</v>
      </c>
      <c r="X637">
        <v>16</v>
      </c>
      <c r="Y637">
        <v>17</v>
      </c>
      <c r="Z637">
        <v>16</v>
      </c>
      <c r="AA637">
        <v>16</v>
      </c>
      <c r="AB637">
        <v>17</v>
      </c>
      <c r="AC637">
        <v>16</v>
      </c>
      <c r="AD637">
        <v>16</v>
      </c>
      <c r="AE637">
        <v>17</v>
      </c>
      <c r="AF637">
        <v>16</v>
      </c>
      <c r="AG637">
        <v>16</v>
      </c>
      <c r="AH637">
        <v>16</v>
      </c>
      <c r="AI637">
        <v>17</v>
      </c>
      <c r="AJ637">
        <v>16</v>
      </c>
      <c r="AK637">
        <v>17</v>
      </c>
      <c r="AL637">
        <v>16</v>
      </c>
      <c r="AM637">
        <v>17</v>
      </c>
      <c r="AN637">
        <v>16</v>
      </c>
      <c r="AO637">
        <v>17</v>
      </c>
      <c r="AP637">
        <v>18</v>
      </c>
      <c r="AQ637">
        <v>19</v>
      </c>
      <c r="AR637">
        <v>18</v>
      </c>
      <c r="AS637">
        <v>17</v>
      </c>
      <c r="AT637">
        <v>19</v>
      </c>
      <c r="AU637">
        <v>21</v>
      </c>
      <c r="AV637">
        <v>20</v>
      </c>
      <c r="AW637">
        <v>19</v>
      </c>
      <c r="AX637">
        <v>21</v>
      </c>
    </row>
    <row r="638" spans="1:50" x14ac:dyDescent="0.25">
      <c r="A638">
        <v>1</v>
      </c>
      <c r="B638" t="s">
        <v>97</v>
      </c>
      <c r="C638">
        <v>11</v>
      </c>
      <c r="D638" t="s">
        <v>97</v>
      </c>
      <c r="E638">
        <v>1</v>
      </c>
      <c r="F638" t="s">
        <v>98</v>
      </c>
      <c r="G638">
        <v>20</v>
      </c>
      <c r="H638">
        <v>20</v>
      </c>
      <c r="I638">
        <v>20</v>
      </c>
      <c r="J638">
        <v>20</v>
      </c>
      <c r="K638">
        <v>20</v>
      </c>
      <c r="L638">
        <v>20</v>
      </c>
      <c r="M638">
        <v>20</v>
      </c>
      <c r="N638">
        <v>20</v>
      </c>
      <c r="O638">
        <v>20</v>
      </c>
      <c r="P638">
        <v>20</v>
      </c>
      <c r="Q638">
        <v>20</v>
      </c>
      <c r="R638">
        <v>20</v>
      </c>
      <c r="S638">
        <v>20</v>
      </c>
      <c r="T638">
        <v>20</v>
      </c>
      <c r="U638">
        <v>20</v>
      </c>
      <c r="V638">
        <v>19</v>
      </c>
      <c r="W638">
        <v>19</v>
      </c>
      <c r="X638">
        <v>20</v>
      </c>
      <c r="Y638">
        <v>21</v>
      </c>
      <c r="Z638">
        <v>19</v>
      </c>
      <c r="AA638">
        <v>20</v>
      </c>
      <c r="AB638">
        <v>19</v>
      </c>
      <c r="AC638">
        <v>19</v>
      </c>
      <c r="AD638">
        <v>19</v>
      </c>
      <c r="AE638">
        <v>19</v>
      </c>
      <c r="AF638">
        <v>19</v>
      </c>
      <c r="AG638">
        <v>19</v>
      </c>
      <c r="AH638">
        <v>20</v>
      </c>
      <c r="AI638">
        <v>20</v>
      </c>
      <c r="AJ638">
        <v>20</v>
      </c>
      <c r="AK638">
        <v>20</v>
      </c>
      <c r="AL638">
        <v>21</v>
      </c>
      <c r="AM638">
        <v>21</v>
      </c>
      <c r="AN638">
        <v>21</v>
      </c>
      <c r="AO638">
        <v>21</v>
      </c>
      <c r="AP638">
        <v>21</v>
      </c>
      <c r="AQ638">
        <v>21</v>
      </c>
      <c r="AR638">
        <v>21</v>
      </c>
      <c r="AS638">
        <v>22</v>
      </c>
      <c r="AT638">
        <v>21</v>
      </c>
      <c r="AU638">
        <v>21</v>
      </c>
      <c r="AV638">
        <v>22</v>
      </c>
      <c r="AW638">
        <v>21</v>
      </c>
      <c r="AX638">
        <v>19</v>
      </c>
    </row>
    <row r="639" spans="1:50" x14ac:dyDescent="0.25">
      <c r="A639">
        <v>1</v>
      </c>
      <c r="B639" t="s">
        <v>97</v>
      </c>
      <c r="C639">
        <v>11</v>
      </c>
      <c r="D639" t="s">
        <v>97</v>
      </c>
      <c r="E639">
        <v>1</v>
      </c>
      <c r="F639" t="s">
        <v>98</v>
      </c>
      <c r="G639">
        <v>58</v>
      </c>
      <c r="H639">
        <v>66</v>
      </c>
      <c r="I639">
        <v>75</v>
      </c>
      <c r="J639">
        <v>83</v>
      </c>
      <c r="K639">
        <v>65</v>
      </c>
      <c r="L639">
        <v>72</v>
      </c>
      <c r="M639">
        <v>78</v>
      </c>
      <c r="N639">
        <v>89</v>
      </c>
      <c r="O639">
        <v>95</v>
      </c>
      <c r="P639">
        <v>68</v>
      </c>
      <c r="Q639">
        <v>80</v>
      </c>
      <c r="R639">
        <v>86</v>
      </c>
      <c r="S639">
        <v>94</v>
      </c>
      <c r="T639">
        <v>70</v>
      </c>
      <c r="U639">
        <v>77</v>
      </c>
      <c r="V639">
        <v>84</v>
      </c>
      <c r="W639">
        <v>91</v>
      </c>
      <c r="X639">
        <v>98</v>
      </c>
      <c r="Y639">
        <v>75</v>
      </c>
      <c r="Z639">
        <v>81</v>
      </c>
      <c r="AA639">
        <v>86</v>
      </c>
      <c r="AB639">
        <v>94</v>
      </c>
      <c r="AC639">
        <v>72</v>
      </c>
      <c r="AD639">
        <v>79</v>
      </c>
      <c r="AE639">
        <v>87</v>
      </c>
      <c r="AF639">
        <v>93</v>
      </c>
      <c r="AG639">
        <v>72</v>
      </c>
      <c r="AH639">
        <v>79</v>
      </c>
      <c r="AI639">
        <v>85</v>
      </c>
      <c r="AJ639">
        <v>92</v>
      </c>
      <c r="AK639">
        <v>97</v>
      </c>
      <c r="AL639">
        <v>73</v>
      </c>
      <c r="AM639">
        <v>80</v>
      </c>
      <c r="AN639">
        <v>85</v>
      </c>
      <c r="AO639">
        <v>93</v>
      </c>
      <c r="AP639">
        <v>213</v>
      </c>
      <c r="AQ639">
        <v>69</v>
      </c>
      <c r="AR639">
        <v>76</v>
      </c>
      <c r="AS639">
        <v>74</v>
      </c>
      <c r="AT639">
        <v>54</v>
      </c>
      <c r="AU639">
        <v>60</v>
      </c>
      <c r="AV639">
        <v>67</v>
      </c>
      <c r="AW639">
        <v>74</v>
      </c>
      <c r="AX639">
        <v>81</v>
      </c>
    </row>
    <row r="640" spans="1:50" x14ac:dyDescent="0.25">
      <c r="A640">
        <v>1</v>
      </c>
      <c r="B640" t="s">
        <v>97</v>
      </c>
      <c r="C640">
        <v>11</v>
      </c>
      <c r="D640" t="s">
        <v>97</v>
      </c>
      <c r="E640">
        <v>1</v>
      </c>
      <c r="F640" t="s">
        <v>98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  <c r="T640">
        <v>2</v>
      </c>
      <c r="U640">
        <v>2</v>
      </c>
      <c r="V640">
        <v>2</v>
      </c>
      <c r="W640">
        <v>2</v>
      </c>
      <c r="X640">
        <v>2</v>
      </c>
      <c r="Y640">
        <v>2</v>
      </c>
      <c r="Z640">
        <v>2</v>
      </c>
      <c r="AA640">
        <v>2</v>
      </c>
      <c r="AB640">
        <v>2</v>
      </c>
      <c r="AC640">
        <v>2</v>
      </c>
      <c r="AD640">
        <v>2</v>
      </c>
      <c r="AE640">
        <v>2</v>
      </c>
      <c r="AF640">
        <v>2</v>
      </c>
      <c r="AG640">
        <v>2</v>
      </c>
      <c r="AH640">
        <v>2</v>
      </c>
      <c r="AI640">
        <v>2</v>
      </c>
      <c r="AJ640">
        <v>2</v>
      </c>
      <c r="AK640">
        <v>2</v>
      </c>
      <c r="AL640">
        <v>2</v>
      </c>
      <c r="AM640">
        <v>2</v>
      </c>
      <c r="AN640">
        <v>2</v>
      </c>
      <c r="AO640">
        <v>2</v>
      </c>
      <c r="AP640">
        <v>2</v>
      </c>
      <c r="AQ640">
        <v>2</v>
      </c>
      <c r="AR640">
        <v>2</v>
      </c>
      <c r="AS640">
        <v>2</v>
      </c>
      <c r="AT640">
        <v>2</v>
      </c>
      <c r="AU640">
        <v>2</v>
      </c>
      <c r="AV640">
        <v>2</v>
      </c>
      <c r="AW640">
        <v>2</v>
      </c>
      <c r="AX640">
        <v>2</v>
      </c>
    </row>
    <row r="641" spans="1:50" x14ac:dyDescent="0.25">
      <c r="A641">
        <v>20</v>
      </c>
      <c r="B641" t="s">
        <v>1111</v>
      </c>
      <c r="C641">
        <v>30</v>
      </c>
      <c r="D641" t="s">
        <v>273</v>
      </c>
      <c r="E641">
        <v>2</v>
      </c>
      <c r="F641" t="s">
        <v>255</v>
      </c>
      <c r="G641">
        <v>72</v>
      </c>
      <c r="H641">
        <v>74</v>
      </c>
      <c r="I641">
        <v>73</v>
      </c>
      <c r="J641">
        <v>72</v>
      </c>
      <c r="K641">
        <v>72</v>
      </c>
      <c r="L641">
        <v>72</v>
      </c>
      <c r="M641">
        <v>76</v>
      </c>
      <c r="N641">
        <v>72</v>
      </c>
      <c r="O641">
        <v>72</v>
      </c>
      <c r="P641">
        <v>75</v>
      </c>
      <c r="Q641">
        <v>73</v>
      </c>
      <c r="R641">
        <v>73</v>
      </c>
      <c r="S641">
        <v>71</v>
      </c>
      <c r="T641">
        <v>76</v>
      </c>
      <c r="U641">
        <v>77</v>
      </c>
      <c r="V641">
        <v>71</v>
      </c>
      <c r="W641">
        <v>74</v>
      </c>
      <c r="X641">
        <v>71</v>
      </c>
      <c r="Y641">
        <v>71</v>
      </c>
      <c r="Z641">
        <v>74</v>
      </c>
      <c r="AA641">
        <v>77</v>
      </c>
      <c r="AB641">
        <v>73</v>
      </c>
      <c r="AC641">
        <v>75</v>
      </c>
      <c r="AD641">
        <v>74</v>
      </c>
      <c r="AE641">
        <v>74</v>
      </c>
      <c r="AF641">
        <v>74</v>
      </c>
      <c r="AG641">
        <v>74</v>
      </c>
      <c r="AH641">
        <v>74</v>
      </c>
      <c r="AI641">
        <v>74</v>
      </c>
      <c r="AJ641">
        <v>77</v>
      </c>
      <c r="AK641">
        <v>74</v>
      </c>
      <c r="AL641">
        <v>71</v>
      </c>
      <c r="AM641">
        <v>73</v>
      </c>
      <c r="AN641">
        <v>73</v>
      </c>
      <c r="AO641">
        <v>73</v>
      </c>
      <c r="AP641">
        <v>72</v>
      </c>
      <c r="AQ641">
        <v>72</v>
      </c>
      <c r="AR641">
        <v>75</v>
      </c>
      <c r="AS641">
        <v>71</v>
      </c>
      <c r="AT641">
        <v>70</v>
      </c>
      <c r="AU641">
        <v>66</v>
      </c>
      <c r="AV641">
        <v>68</v>
      </c>
      <c r="AW641">
        <v>69</v>
      </c>
      <c r="AX641">
        <v>69</v>
      </c>
    </row>
    <row r="642" spans="1:50" x14ac:dyDescent="0.25">
      <c r="A642">
        <v>1</v>
      </c>
      <c r="B642" t="s">
        <v>97</v>
      </c>
      <c r="C642">
        <v>11</v>
      </c>
      <c r="D642" t="s">
        <v>97</v>
      </c>
      <c r="E642">
        <v>1</v>
      </c>
      <c r="F642" t="s">
        <v>98</v>
      </c>
      <c r="G642">
        <v>49</v>
      </c>
      <c r="H642">
        <v>55</v>
      </c>
      <c r="I642">
        <v>56</v>
      </c>
      <c r="J642">
        <v>64</v>
      </c>
      <c r="K642">
        <v>67</v>
      </c>
      <c r="L642">
        <v>65</v>
      </c>
      <c r="M642">
        <v>58</v>
      </c>
      <c r="N642">
        <v>53</v>
      </c>
      <c r="O642">
        <v>50</v>
      </c>
      <c r="P642">
        <v>48</v>
      </c>
      <c r="Q642">
        <v>48</v>
      </c>
      <c r="R642">
        <v>46</v>
      </c>
      <c r="S642">
        <v>46</v>
      </c>
      <c r="T642">
        <v>46</v>
      </c>
      <c r="U642">
        <v>49</v>
      </c>
      <c r="V642">
        <v>49</v>
      </c>
      <c r="W642">
        <v>48</v>
      </c>
      <c r="X642">
        <v>48</v>
      </c>
      <c r="Y642">
        <v>48</v>
      </c>
      <c r="Z642">
        <v>46</v>
      </c>
      <c r="AA642">
        <v>46</v>
      </c>
      <c r="AB642">
        <v>43</v>
      </c>
      <c r="AC642">
        <v>43</v>
      </c>
      <c r="AD642">
        <v>45</v>
      </c>
      <c r="AE642">
        <v>49</v>
      </c>
      <c r="AF642">
        <v>49</v>
      </c>
      <c r="AG642">
        <v>49</v>
      </c>
      <c r="AH642">
        <v>58</v>
      </c>
      <c r="AI642">
        <v>58</v>
      </c>
      <c r="AJ642">
        <v>54</v>
      </c>
      <c r="AK642">
        <v>57</v>
      </c>
      <c r="AL642">
        <v>57</v>
      </c>
      <c r="AM642">
        <v>46</v>
      </c>
      <c r="AN642">
        <v>48</v>
      </c>
      <c r="AO642">
        <v>55</v>
      </c>
      <c r="AP642">
        <v>55</v>
      </c>
      <c r="AQ642">
        <v>54</v>
      </c>
      <c r="AR642">
        <v>56</v>
      </c>
      <c r="AS642">
        <v>55</v>
      </c>
      <c r="AT642">
        <v>58</v>
      </c>
      <c r="AU642">
        <v>56</v>
      </c>
      <c r="AV642">
        <v>55</v>
      </c>
      <c r="AW642">
        <v>72</v>
      </c>
      <c r="AX642">
        <v>73</v>
      </c>
    </row>
    <row r="643" spans="1:50" x14ac:dyDescent="0.25">
      <c r="A643">
        <v>1</v>
      </c>
      <c r="B643" t="s">
        <v>97</v>
      </c>
      <c r="C643">
        <v>11</v>
      </c>
      <c r="D643" t="s">
        <v>97</v>
      </c>
      <c r="E643">
        <v>1</v>
      </c>
      <c r="F643" t="s">
        <v>98</v>
      </c>
      <c r="G643">
        <v>7</v>
      </c>
      <c r="H643">
        <v>18</v>
      </c>
      <c r="I643">
        <v>20</v>
      </c>
      <c r="J643">
        <v>20</v>
      </c>
      <c r="K643">
        <v>18</v>
      </c>
      <c r="L643">
        <v>19</v>
      </c>
      <c r="M643">
        <v>19</v>
      </c>
      <c r="N643">
        <v>19</v>
      </c>
      <c r="O643">
        <v>16</v>
      </c>
      <c r="P643">
        <v>17</v>
      </c>
      <c r="Q643">
        <v>17</v>
      </c>
      <c r="R643">
        <v>18</v>
      </c>
      <c r="S643">
        <v>18</v>
      </c>
      <c r="T643">
        <v>19</v>
      </c>
      <c r="U643">
        <v>18</v>
      </c>
      <c r="V643">
        <v>19</v>
      </c>
      <c r="W643">
        <v>19</v>
      </c>
      <c r="X643">
        <v>17</v>
      </c>
      <c r="Y643">
        <v>19</v>
      </c>
      <c r="Z643">
        <v>20</v>
      </c>
      <c r="AA643">
        <v>18</v>
      </c>
      <c r="AB643">
        <v>19</v>
      </c>
      <c r="AC643">
        <v>18</v>
      </c>
      <c r="AD643">
        <v>18</v>
      </c>
      <c r="AE643">
        <v>19</v>
      </c>
      <c r="AF643">
        <v>19</v>
      </c>
      <c r="AG643">
        <v>20</v>
      </c>
      <c r="AH643">
        <v>18</v>
      </c>
      <c r="AI643">
        <v>19</v>
      </c>
      <c r="AJ643">
        <v>18</v>
      </c>
      <c r="AK643">
        <v>18</v>
      </c>
      <c r="AL643">
        <v>16</v>
      </c>
      <c r="AM643">
        <v>18</v>
      </c>
      <c r="AN643">
        <v>18</v>
      </c>
      <c r="AO643">
        <v>17</v>
      </c>
      <c r="AP643">
        <v>17</v>
      </c>
      <c r="AQ643">
        <v>18</v>
      </c>
      <c r="AR643">
        <v>17</v>
      </c>
      <c r="AS643">
        <v>17</v>
      </c>
      <c r="AT643">
        <v>17</v>
      </c>
      <c r="AU643">
        <v>18</v>
      </c>
      <c r="AV643">
        <v>17</v>
      </c>
      <c r="AW643">
        <v>16</v>
      </c>
      <c r="AX643">
        <v>20</v>
      </c>
    </row>
    <row r="644" spans="1:50" x14ac:dyDescent="0.25">
      <c r="A644">
        <v>1</v>
      </c>
      <c r="B644" t="s">
        <v>97</v>
      </c>
      <c r="C644">
        <v>11</v>
      </c>
      <c r="D644" t="s">
        <v>97</v>
      </c>
      <c r="E644">
        <v>1</v>
      </c>
      <c r="F644" t="s">
        <v>98</v>
      </c>
      <c r="G644">
        <v>20</v>
      </c>
      <c r="H644">
        <v>29</v>
      </c>
      <c r="I644">
        <v>21</v>
      </c>
      <c r="J644">
        <v>21</v>
      </c>
      <c r="K644">
        <v>40</v>
      </c>
      <c r="L644">
        <v>40</v>
      </c>
      <c r="M644">
        <v>45</v>
      </c>
      <c r="N644">
        <v>45</v>
      </c>
      <c r="O644">
        <v>45</v>
      </c>
      <c r="P644">
        <v>45</v>
      </c>
      <c r="Q644">
        <v>49</v>
      </c>
      <c r="R644">
        <v>55</v>
      </c>
      <c r="S644">
        <v>39</v>
      </c>
      <c r="T644">
        <v>39</v>
      </c>
      <c r="U644">
        <v>39</v>
      </c>
      <c r="V644">
        <v>39</v>
      </c>
      <c r="W644">
        <v>39</v>
      </c>
      <c r="X644">
        <v>39</v>
      </c>
      <c r="Y644">
        <v>39</v>
      </c>
      <c r="Z644">
        <v>23</v>
      </c>
      <c r="AA644">
        <v>32</v>
      </c>
      <c r="AB644">
        <v>40</v>
      </c>
      <c r="AC644">
        <v>24</v>
      </c>
      <c r="AD644">
        <v>19</v>
      </c>
      <c r="AE644">
        <v>40</v>
      </c>
      <c r="AF644">
        <v>38</v>
      </c>
      <c r="AG644">
        <v>25</v>
      </c>
      <c r="AH644">
        <v>44</v>
      </c>
      <c r="AI644">
        <v>46</v>
      </c>
      <c r="AJ644">
        <v>50</v>
      </c>
      <c r="AK644">
        <v>49</v>
      </c>
      <c r="AL644">
        <v>49</v>
      </c>
      <c r="AM644">
        <v>77</v>
      </c>
      <c r="AN644">
        <v>83</v>
      </c>
      <c r="AO644">
        <v>77</v>
      </c>
      <c r="AP644">
        <v>58</v>
      </c>
      <c r="AQ644">
        <v>19</v>
      </c>
      <c r="AR644">
        <v>39</v>
      </c>
      <c r="AS644">
        <v>20</v>
      </c>
      <c r="AT644">
        <v>22</v>
      </c>
      <c r="AU644">
        <v>30</v>
      </c>
      <c r="AV644">
        <v>30</v>
      </c>
      <c r="AW644">
        <v>38</v>
      </c>
      <c r="AX644">
        <v>58</v>
      </c>
    </row>
    <row r="645" spans="1:50" x14ac:dyDescent="0.25">
      <c r="A645">
        <v>7</v>
      </c>
      <c r="B645" t="s">
        <v>575</v>
      </c>
      <c r="C645">
        <v>20</v>
      </c>
      <c r="D645" t="s">
        <v>576</v>
      </c>
      <c r="E645">
        <v>2</v>
      </c>
      <c r="F645" t="s">
        <v>255</v>
      </c>
      <c r="G645">
        <v>45</v>
      </c>
      <c r="H645">
        <v>45</v>
      </c>
      <c r="I645">
        <v>45</v>
      </c>
      <c r="J645">
        <v>45</v>
      </c>
      <c r="K645">
        <v>45</v>
      </c>
      <c r="L645">
        <v>45</v>
      </c>
      <c r="M645">
        <v>45</v>
      </c>
      <c r="N645">
        <v>45</v>
      </c>
      <c r="O645">
        <v>45</v>
      </c>
      <c r="P645">
        <v>45</v>
      </c>
      <c r="Q645">
        <v>38</v>
      </c>
      <c r="R645">
        <v>38</v>
      </c>
      <c r="S645">
        <v>38</v>
      </c>
      <c r="T645">
        <v>38</v>
      </c>
      <c r="U645">
        <v>38</v>
      </c>
      <c r="V645">
        <v>38</v>
      </c>
      <c r="W645">
        <v>38</v>
      </c>
      <c r="X645">
        <v>38</v>
      </c>
      <c r="Y645">
        <v>38</v>
      </c>
      <c r="Z645">
        <v>38</v>
      </c>
      <c r="AA645">
        <v>38</v>
      </c>
      <c r="AB645">
        <v>38</v>
      </c>
      <c r="AC645">
        <v>37</v>
      </c>
      <c r="AD645">
        <v>38</v>
      </c>
      <c r="AE645">
        <v>2</v>
      </c>
      <c r="AF645">
        <v>2</v>
      </c>
      <c r="AG645">
        <v>2</v>
      </c>
      <c r="AH645">
        <v>2</v>
      </c>
      <c r="AI645">
        <v>2</v>
      </c>
      <c r="AJ645">
        <v>2</v>
      </c>
      <c r="AK645">
        <v>2</v>
      </c>
      <c r="AL645">
        <v>2</v>
      </c>
      <c r="AM645">
        <v>2</v>
      </c>
      <c r="AN645">
        <v>2</v>
      </c>
      <c r="AO645">
        <v>2</v>
      </c>
      <c r="AP645">
        <v>2</v>
      </c>
      <c r="AQ645">
        <v>2</v>
      </c>
      <c r="AR645">
        <v>2</v>
      </c>
      <c r="AS645">
        <v>2</v>
      </c>
      <c r="AT645">
        <v>2</v>
      </c>
      <c r="AU645">
        <v>2</v>
      </c>
      <c r="AV645">
        <v>2</v>
      </c>
      <c r="AW645">
        <v>2</v>
      </c>
      <c r="AX645">
        <v>2</v>
      </c>
    </row>
    <row r="646" spans="1:50" x14ac:dyDescent="0.25">
      <c r="A646">
        <v>18</v>
      </c>
      <c r="B646" t="s">
        <v>272</v>
      </c>
      <c r="C646">
        <v>30</v>
      </c>
      <c r="D646" t="s">
        <v>273</v>
      </c>
      <c r="E646">
        <v>2</v>
      </c>
      <c r="F646" t="s">
        <v>255</v>
      </c>
      <c r="G646">
        <v>30</v>
      </c>
      <c r="H646">
        <v>30</v>
      </c>
      <c r="I646">
        <v>30</v>
      </c>
      <c r="J646">
        <v>7</v>
      </c>
      <c r="K646">
        <v>30</v>
      </c>
      <c r="L646">
        <v>30</v>
      </c>
      <c r="M646">
        <v>30</v>
      </c>
      <c r="N646">
        <v>30</v>
      </c>
      <c r="O646">
        <v>30</v>
      </c>
      <c r="P646">
        <v>30</v>
      </c>
      <c r="Q646">
        <v>7</v>
      </c>
      <c r="R646">
        <v>30</v>
      </c>
      <c r="S646">
        <v>30</v>
      </c>
      <c r="T646">
        <v>30</v>
      </c>
      <c r="U646">
        <v>30</v>
      </c>
      <c r="V646">
        <v>30</v>
      </c>
      <c r="W646">
        <v>30</v>
      </c>
      <c r="X646">
        <v>30</v>
      </c>
      <c r="Y646">
        <v>30</v>
      </c>
      <c r="Z646">
        <v>30</v>
      </c>
      <c r="AA646">
        <v>30</v>
      </c>
      <c r="AB646">
        <v>30</v>
      </c>
      <c r="AC646">
        <v>30</v>
      </c>
      <c r="AD646">
        <v>30</v>
      </c>
      <c r="AE646">
        <v>7</v>
      </c>
      <c r="AF646">
        <v>31</v>
      </c>
      <c r="AG646">
        <v>31</v>
      </c>
      <c r="AH646">
        <v>7</v>
      </c>
      <c r="AI646">
        <v>31</v>
      </c>
      <c r="AJ646">
        <v>31</v>
      </c>
      <c r="AK646">
        <v>7</v>
      </c>
      <c r="AL646">
        <v>7</v>
      </c>
      <c r="AM646">
        <v>7</v>
      </c>
      <c r="AN646">
        <v>7</v>
      </c>
      <c r="AO646">
        <v>7</v>
      </c>
      <c r="AP646">
        <v>7</v>
      </c>
      <c r="AQ646">
        <v>7</v>
      </c>
      <c r="AR646">
        <v>7</v>
      </c>
      <c r="AS646">
        <v>2</v>
      </c>
      <c r="AT646">
        <v>7</v>
      </c>
      <c r="AU646">
        <v>7</v>
      </c>
      <c r="AV646">
        <v>31</v>
      </c>
      <c r="AW646">
        <v>31</v>
      </c>
      <c r="AX646">
        <v>31</v>
      </c>
    </row>
    <row r="647" spans="1:50" x14ac:dyDescent="0.25">
      <c r="A647">
        <v>1</v>
      </c>
      <c r="B647" t="s">
        <v>97</v>
      </c>
      <c r="C647">
        <v>11</v>
      </c>
      <c r="D647" t="s">
        <v>97</v>
      </c>
      <c r="E647">
        <v>1</v>
      </c>
      <c r="F647" t="s">
        <v>98</v>
      </c>
      <c r="G647">
        <v>18</v>
      </c>
      <c r="H647">
        <v>18</v>
      </c>
      <c r="I647">
        <v>18</v>
      </c>
      <c r="J647">
        <v>28</v>
      </c>
      <c r="K647">
        <v>28</v>
      </c>
      <c r="L647">
        <v>28</v>
      </c>
      <c r="M647">
        <v>28</v>
      </c>
      <c r="N647">
        <v>28</v>
      </c>
      <c r="O647">
        <v>40</v>
      </c>
      <c r="P647">
        <v>40</v>
      </c>
      <c r="Q647">
        <v>40</v>
      </c>
      <c r="R647">
        <v>40</v>
      </c>
      <c r="S647">
        <v>40</v>
      </c>
      <c r="T647">
        <v>40</v>
      </c>
      <c r="U647">
        <v>40</v>
      </c>
      <c r="V647">
        <v>40</v>
      </c>
      <c r="W647">
        <v>40</v>
      </c>
      <c r="X647">
        <v>40</v>
      </c>
      <c r="Y647">
        <v>40</v>
      </c>
      <c r="Z647">
        <v>40</v>
      </c>
      <c r="AA647">
        <v>40</v>
      </c>
      <c r="AB647">
        <v>40</v>
      </c>
      <c r="AC647">
        <v>40</v>
      </c>
      <c r="AD647">
        <v>40</v>
      </c>
      <c r="AE647">
        <v>40</v>
      </c>
      <c r="AF647">
        <v>40</v>
      </c>
      <c r="AG647">
        <v>40</v>
      </c>
      <c r="AH647">
        <v>40</v>
      </c>
      <c r="AI647">
        <v>40</v>
      </c>
      <c r="AJ647">
        <v>40</v>
      </c>
      <c r="AK647">
        <v>40</v>
      </c>
      <c r="AL647">
        <v>40</v>
      </c>
      <c r="AM647">
        <v>40</v>
      </c>
      <c r="AN647">
        <v>38</v>
      </c>
      <c r="AO647">
        <v>32</v>
      </c>
      <c r="AP647">
        <v>32</v>
      </c>
      <c r="AQ647">
        <v>32</v>
      </c>
      <c r="AR647">
        <v>32</v>
      </c>
      <c r="AS647">
        <v>24</v>
      </c>
      <c r="AT647">
        <v>24</v>
      </c>
      <c r="AU647">
        <v>23</v>
      </c>
      <c r="AV647">
        <v>23</v>
      </c>
      <c r="AW647">
        <v>23</v>
      </c>
      <c r="AX647">
        <v>23</v>
      </c>
    </row>
    <row r="648" spans="1:50" x14ac:dyDescent="0.25">
      <c r="A648">
        <v>1</v>
      </c>
      <c r="B648" t="s">
        <v>97</v>
      </c>
      <c r="C648">
        <v>11</v>
      </c>
      <c r="D648" t="s">
        <v>97</v>
      </c>
      <c r="E648">
        <v>1</v>
      </c>
      <c r="F648" t="s">
        <v>98</v>
      </c>
      <c r="G648">
        <v>131</v>
      </c>
      <c r="H648">
        <v>131</v>
      </c>
      <c r="I648">
        <v>131</v>
      </c>
      <c r="J648">
        <v>132</v>
      </c>
      <c r="K648">
        <v>131</v>
      </c>
      <c r="L648">
        <v>131</v>
      </c>
      <c r="M648">
        <v>127</v>
      </c>
      <c r="N648">
        <v>127</v>
      </c>
      <c r="O648">
        <v>131</v>
      </c>
      <c r="P648">
        <v>131</v>
      </c>
      <c r="Q648">
        <v>131</v>
      </c>
      <c r="R648">
        <v>127</v>
      </c>
      <c r="S648">
        <v>127</v>
      </c>
      <c r="T648">
        <v>127</v>
      </c>
      <c r="U648">
        <v>132</v>
      </c>
      <c r="V648">
        <v>133</v>
      </c>
      <c r="W648">
        <v>133</v>
      </c>
      <c r="X648">
        <v>134</v>
      </c>
      <c r="Y648">
        <v>134</v>
      </c>
      <c r="Z648">
        <v>133</v>
      </c>
      <c r="AA648">
        <v>137</v>
      </c>
      <c r="AB648">
        <v>140</v>
      </c>
      <c r="AC648">
        <v>141</v>
      </c>
      <c r="AD648">
        <v>140</v>
      </c>
      <c r="AE648">
        <v>142</v>
      </c>
      <c r="AF648">
        <v>142</v>
      </c>
      <c r="AG648">
        <v>148</v>
      </c>
      <c r="AH648">
        <v>154</v>
      </c>
      <c r="AI648">
        <v>129</v>
      </c>
      <c r="AJ648">
        <v>127</v>
      </c>
      <c r="AK648">
        <v>120</v>
      </c>
      <c r="AL648">
        <v>122</v>
      </c>
      <c r="AM648">
        <v>120</v>
      </c>
      <c r="AN648">
        <v>121</v>
      </c>
      <c r="AO648">
        <v>121</v>
      </c>
      <c r="AP648">
        <v>122</v>
      </c>
      <c r="AQ648">
        <v>122</v>
      </c>
      <c r="AR648">
        <v>121</v>
      </c>
      <c r="AS648">
        <v>118</v>
      </c>
      <c r="AT648">
        <v>117</v>
      </c>
      <c r="AU648">
        <v>123</v>
      </c>
      <c r="AV648">
        <v>126</v>
      </c>
      <c r="AW648">
        <v>126</v>
      </c>
      <c r="AX648">
        <v>132</v>
      </c>
    </row>
    <row r="649" spans="1:50" x14ac:dyDescent="0.25">
      <c r="A649">
        <v>2</v>
      </c>
      <c r="B649" t="s">
        <v>349</v>
      </c>
      <c r="C649">
        <v>40</v>
      </c>
      <c r="D649" t="s">
        <v>254</v>
      </c>
      <c r="E649">
        <v>2</v>
      </c>
      <c r="F649" t="s">
        <v>255</v>
      </c>
      <c r="G649">
        <v>25</v>
      </c>
      <c r="H649">
        <v>23</v>
      </c>
      <c r="I649">
        <v>23</v>
      </c>
      <c r="J649">
        <v>24</v>
      </c>
      <c r="K649">
        <v>22</v>
      </c>
      <c r="L649">
        <v>23</v>
      </c>
      <c r="M649">
        <v>22</v>
      </c>
      <c r="N649">
        <v>21</v>
      </c>
      <c r="O649">
        <v>23</v>
      </c>
      <c r="P649">
        <v>24</v>
      </c>
      <c r="Q649">
        <v>22</v>
      </c>
      <c r="R649">
        <v>23</v>
      </c>
      <c r="S649">
        <v>23</v>
      </c>
      <c r="T649">
        <v>24</v>
      </c>
      <c r="U649">
        <v>26</v>
      </c>
      <c r="V649">
        <v>25</v>
      </c>
      <c r="W649">
        <v>25</v>
      </c>
      <c r="X649">
        <v>24</v>
      </c>
      <c r="Y649">
        <v>22</v>
      </c>
      <c r="Z649">
        <v>23</v>
      </c>
      <c r="AA649">
        <v>24</v>
      </c>
      <c r="AB649">
        <v>23</v>
      </c>
      <c r="AC649">
        <v>23</v>
      </c>
      <c r="AD649">
        <v>23</v>
      </c>
      <c r="AE649">
        <v>25</v>
      </c>
      <c r="AF649">
        <v>25</v>
      </c>
      <c r="AG649">
        <v>25</v>
      </c>
      <c r="AH649">
        <v>23</v>
      </c>
      <c r="AI649">
        <v>24</v>
      </c>
      <c r="AJ649">
        <v>22</v>
      </c>
      <c r="AK649">
        <v>22</v>
      </c>
      <c r="AL649">
        <v>22</v>
      </c>
      <c r="AM649">
        <v>23</v>
      </c>
      <c r="AN649">
        <v>22</v>
      </c>
      <c r="AO649">
        <v>22</v>
      </c>
      <c r="AP649">
        <v>23</v>
      </c>
      <c r="AQ649">
        <v>24</v>
      </c>
      <c r="AR649">
        <v>23</v>
      </c>
      <c r="AS649">
        <v>19</v>
      </c>
      <c r="AT649">
        <v>23</v>
      </c>
      <c r="AU649">
        <v>23</v>
      </c>
      <c r="AV649">
        <v>22</v>
      </c>
      <c r="AW649">
        <v>23</v>
      </c>
      <c r="AX649">
        <v>22</v>
      </c>
    </row>
    <row r="650" spans="1:50" x14ac:dyDescent="0.25">
      <c r="A650">
        <v>1</v>
      </c>
      <c r="B650" t="s">
        <v>97</v>
      </c>
      <c r="C650">
        <v>11</v>
      </c>
      <c r="D650" t="s">
        <v>97</v>
      </c>
      <c r="E650">
        <v>1</v>
      </c>
      <c r="F650" t="s">
        <v>98</v>
      </c>
      <c r="G650">
        <v>45</v>
      </c>
      <c r="H650">
        <v>45</v>
      </c>
      <c r="I650">
        <v>44</v>
      </c>
      <c r="J650">
        <v>44</v>
      </c>
      <c r="K650">
        <v>44</v>
      </c>
      <c r="L650">
        <v>45</v>
      </c>
      <c r="M650">
        <v>44</v>
      </c>
      <c r="N650">
        <v>46</v>
      </c>
      <c r="O650">
        <v>44</v>
      </c>
      <c r="P650">
        <v>36</v>
      </c>
      <c r="Q650">
        <v>36</v>
      </c>
      <c r="R650">
        <v>36</v>
      </c>
      <c r="S650">
        <v>36</v>
      </c>
      <c r="T650">
        <v>37</v>
      </c>
      <c r="U650">
        <v>37</v>
      </c>
      <c r="V650">
        <v>37</v>
      </c>
      <c r="W650">
        <v>39</v>
      </c>
      <c r="X650">
        <v>39</v>
      </c>
      <c r="Y650">
        <v>38</v>
      </c>
      <c r="Z650">
        <v>38</v>
      </c>
      <c r="AA650">
        <v>38</v>
      </c>
      <c r="AB650">
        <v>38</v>
      </c>
      <c r="AC650">
        <v>39</v>
      </c>
      <c r="AD650">
        <v>39</v>
      </c>
      <c r="AE650">
        <v>39</v>
      </c>
      <c r="AF650">
        <v>39</v>
      </c>
      <c r="AG650">
        <v>39</v>
      </c>
      <c r="AH650">
        <v>39</v>
      </c>
      <c r="AI650">
        <v>39</v>
      </c>
      <c r="AJ650">
        <v>39</v>
      </c>
      <c r="AK650">
        <v>39</v>
      </c>
      <c r="AL650">
        <v>40</v>
      </c>
      <c r="AM650">
        <v>42</v>
      </c>
      <c r="AN650">
        <v>40</v>
      </c>
      <c r="AO650">
        <v>40</v>
      </c>
      <c r="AP650">
        <v>40</v>
      </c>
      <c r="AQ650">
        <v>40</v>
      </c>
      <c r="AR650">
        <v>40</v>
      </c>
      <c r="AS650">
        <v>40</v>
      </c>
      <c r="AT650">
        <v>40</v>
      </c>
      <c r="AU650">
        <v>39</v>
      </c>
      <c r="AV650">
        <v>39</v>
      </c>
      <c r="AW650">
        <v>38</v>
      </c>
      <c r="AX650">
        <v>39</v>
      </c>
    </row>
    <row r="651" spans="1:50" x14ac:dyDescent="0.25">
      <c r="A651">
        <v>11</v>
      </c>
      <c r="B651" t="s">
        <v>1520</v>
      </c>
      <c r="C651">
        <v>20</v>
      </c>
      <c r="D651" t="s">
        <v>576</v>
      </c>
      <c r="E651">
        <v>2</v>
      </c>
      <c r="F651" t="s">
        <v>255</v>
      </c>
      <c r="G651">
        <v>27</v>
      </c>
      <c r="H651">
        <v>27</v>
      </c>
      <c r="I651">
        <v>27</v>
      </c>
      <c r="J651">
        <v>27</v>
      </c>
      <c r="K651">
        <v>27</v>
      </c>
      <c r="L651">
        <v>27</v>
      </c>
      <c r="M651">
        <v>27</v>
      </c>
      <c r="N651">
        <v>27</v>
      </c>
      <c r="O651">
        <v>27</v>
      </c>
      <c r="P651">
        <v>27</v>
      </c>
      <c r="Q651">
        <v>28</v>
      </c>
      <c r="R651">
        <v>28</v>
      </c>
      <c r="S651">
        <v>28</v>
      </c>
      <c r="T651">
        <v>28</v>
      </c>
      <c r="U651">
        <v>28</v>
      </c>
      <c r="V651">
        <v>28</v>
      </c>
      <c r="W651">
        <v>28</v>
      </c>
      <c r="X651">
        <v>28</v>
      </c>
      <c r="Y651">
        <v>28</v>
      </c>
      <c r="Z651">
        <v>28</v>
      </c>
      <c r="AA651">
        <v>28</v>
      </c>
      <c r="AB651">
        <v>28</v>
      </c>
      <c r="AC651">
        <v>28</v>
      </c>
      <c r="AD651">
        <v>28</v>
      </c>
      <c r="AE651">
        <v>28</v>
      </c>
      <c r="AF651">
        <v>28</v>
      </c>
      <c r="AG651">
        <v>28</v>
      </c>
      <c r="AH651">
        <v>28</v>
      </c>
      <c r="AI651">
        <v>28</v>
      </c>
      <c r="AJ651">
        <v>28</v>
      </c>
      <c r="AK651">
        <v>28</v>
      </c>
      <c r="AL651">
        <v>28</v>
      </c>
      <c r="AM651">
        <v>28</v>
      </c>
      <c r="AN651">
        <v>28</v>
      </c>
      <c r="AO651">
        <v>28</v>
      </c>
      <c r="AP651">
        <v>28</v>
      </c>
      <c r="AQ651">
        <v>28</v>
      </c>
      <c r="AR651">
        <v>28</v>
      </c>
      <c r="AS651">
        <v>28</v>
      </c>
      <c r="AT651">
        <v>28</v>
      </c>
      <c r="AU651">
        <v>28</v>
      </c>
      <c r="AV651">
        <v>28</v>
      </c>
      <c r="AW651">
        <v>28</v>
      </c>
      <c r="AX651">
        <v>28</v>
      </c>
    </row>
    <row r="652" spans="1:50" x14ac:dyDescent="0.25">
      <c r="A652">
        <v>15</v>
      </c>
      <c r="B652" t="s">
        <v>238</v>
      </c>
      <c r="C652">
        <v>60</v>
      </c>
      <c r="D652" t="s">
        <v>239</v>
      </c>
      <c r="E652">
        <v>3</v>
      </c>
      <c r="F652" t="s">
        <v>240</v>
      </c>
      <c r="G652">
        <v>104</v>
      </c>
      <c r="H652">
        <v>103</v>
      </c>
      <c r="I652">
        <v>101</v>
      </c>
      <c r="J652">
        <v>102</v>
      </c>
      <c r="K652">
        <v>105</v>
      </c>
      <c r="L652">
        <v>106</v>
      </c>
      <c r="M652">
        <v>101</v>
      </c>
      <c r="N652">
        <v>102</v>
      </c>
      <c r="O652">
        <v>106</v>
      </c>
      <c r="P652">
        <v>108</v>
      </c>
      <c r="Q652">
        <v>109</v>
      </c>
      <c r="R652">
        <v>104</v>
      </c>
      <c r="S652">
        <v>103</v>
      </c>
      <c r="T652">
        <v>100</v>
      </c>
      <c r="U652">
        <v>103</v>
      </c>
      <c r="V652">
        <v>99</v>
      </c>
      <c r="W652">
        <v>105</v>
      </c>
      <c r="X652">
        <v>101</v>
      </c>
      <c r="Y652">
        <v>103</v>
      </c>
      <c r="Z652">
        <v>105</v>
      </c>
      <c r="AA652">
        <v>102</v>
      </c>
      <c r="AB652">
        <v>99</v>
      </c>
      <c r="AC652">
        <v>108</v>
      </c>
      <c r="AD652">
        <v>109</v>
      </c>
      <c r="AE652">
        <v>106</v>
      </c>
      <c r="AF652">
        <v>107</v>
      </c>
      <c r="AG652">
        <v>105</v>
      </c>
      <c r="AH652">
        <v>107</v>
      </c>
      <c r="AI652">
        <v>104</v>
      </c>
      <c r="AJ652">
        <v>108</v>
      </c>
      <c r="AK652">
        <v>110</v>
      </c>
      <c r="AL652">
        <v>106</v>
      </c>
      <c r="AM652">
        <v>103</v>
      </c>
      <c r="AN652">
        <v>92</v>
      </c>
      <c r="AO652">
        <v>93</v>
      </c>
      <c r="AP652">
        <v>93</v>
      </c>
      <c r="AQ652">
        <v>87</v>
      </c>
      <c r="AR652">
        <v>86</v>
      </c>
      <c r="AS652">
        <v>87</v>
      </c>
      <c r="AT652">
        <v>87</v>
      </c>
      <c r="AU652">
        <v>84</v>
      </c>
      <c r="AV652">
        <v>89</v>
      </c>
      <c r="AW652">
        <v>90</v>
      </c>
      <c r="AX652">
        <v>90</v>
      </c>
    </row>
    <row r="653" spans="1:50" x14ac:dyDescent="0.25">
      <c r="A653">
        <v>8</v>
      </c>
      <c r="B653" t="s">
        <v>964</v>
      </c>
      <c r="C653">
        <v>30</v>
      </c>
      <c r="D653" t="s">
        <v>273</v>
      </c>
      <c r="E653">
        <v>2</v>
      </c>
      <c r="F653" t="s">
        <v>255</v>
      </c>
      <c r="G653">
        <v>44</v>
      </c>
      <c r="H653">
        <v>45</v>
      </c>
      <c r="I653">
        <v>45</v>
      </c>
      <c r="J653">
        <v>45</v>
      </c>
      <c r="K653">
        <v>45</v>
      </c>
      <c r="L653">
        <v>45</v>
      </c>
      <c r="M653">
        <v>45</v>
      </c>
      <c r="N653">
        <v>45</v>
      </c>
      <c r="O653">
        <v>45</v>
      </c>
      <c r="P653">
        <v>45</v>
      </c>
      <c r="Q653">
        <v>45</v>
      </c>
      <c r="R653">
        <v>45</v>
      </c>
      <c r="S653">
        <v>45</v>
      </c>
      <c r="T653">
        <v>45</v>
      </c>
      <c r="U653">
        <v>45</v>
      </c>
      <c r="V653">
        <v>45</v>
      </c>
      <c r="W653">
        <v>45</v>
      </c>
      <c r="X653">
        <v>45</v>
      </c>
      <c r="Y653">
        <v>45</v>
      </c>
      <c r="Z653">
        <v>45</v>
      </c>
      <c r="AA653">
        <v>45</v>
      </c>
      <c r="AB653">
        <v>45</v>
      </c>
      <c r="AC653">
        <v>45</v>
      </c>
      <c r="AD653">
        <v>45</v>
      </c>
      <c r="AE653">
        <v>45</v>
      </c>
      <c r="AF653">
        <v>45</v>
      </c>
      <c r="AG653">
        <v>45</v>
      </c>
      <c r="AH653">
        <v>45</v>
      </c>
      <c r="AI653">
        <v>44</v>
      </c>
      <c r="AJ653">
        <v>44</v>
      </c>
      <c r="AK653">
        <v>44</v>
      </c>
      <c r="AL653">
        <v>44</v>
      </c>
      <c r="AM653">
        <v>44</v>
      </c>
      <c r="AN653">
        <v>44</v>
      </c>
      <c r="AO653">
        <v>44</v>
      </c>
      <c r="AP653">
        <v>44</v>
      </c>
      <c r="AQ653">
        <v>44</v>
      </c>
      <c r="AR653">
        <v>44</v>
      </c>
      <c r="AS653">
        <v>18</v>
      </c>
      <c r="AT653">
        <v>44</v>
      </c>
      <c r="AU653">
        <v>39</v>
      </c>
      <c r="AV653">
        <v>47</v>
      </c>
      <c r="AW653">
        <v>47</v>
      </c>
      <c r="AX653">
        <v>47</v>
      </c>
    </row>
    <row r="654" spans="1:50" x14ac:dyDescent="0.25">
      <c r="A654">
        <v>8</v>
      </c>
      <c r="B654" t="s">
        <v>964</v>
      </c>
      <c r="C654">
        <v>30</v>
      </c>
      <c r="D654" t="s">
        <v>273</v>
      </c>
      <c r="E654">
        <v>2</v>
      </c>
      <c r="F654" t="s">
        <v>255</v>
      </c>
      <c r="G654">
        <v>97</v>
      </c>
      <c r="H654">
        <v>97</v>
      </c>
      <c r="I654">
        <v>97</v>
      </c>
      <c r="J654">
        <v>97</v>
      </c>
      <c r="K654">
        <v>97</v>
      </c>
      <c r="L654">
        <v>97</v>
      </c>
      <c r="M654">
        <v>97</v>
      </c>
      <c r="N654">
        <v>97</v>
      </c>
      <c r="O654">
        <v>97</v>
      </c>
      <c r="P654">
        <v>97</v>
      </c>
      <c r="Q654">
        <v>97</v>
      </c>
      <c r="R654">
        <v>97</v>
      </c>
      <c r="S654">
        <v>97</v>
      </c>
      <c r="T654">
        <v>97</v>
      </c>
      <c r="U654">
        <v>97</v>
      </c>
      <c r="V654">
        <v>97</v>
      </c>
      <c r="W654">
        <v>97</v>
      </c>
      <c r="X654">
        <v>97</v>
      </c>
      <c r="Y654">
        <v>97</v>
      </c>
      <c r="Z654">
        <v>97</v>
      </c>
      <c r="AA654">
        <v>97</v>
      </c>
      <c r="AB654">
        <v>97</v>
      </c>
      <c r="AC654">
        <v>97</v>
      </c>
      <c r="AD654">
        <v>97</v>
      </c>
      <c r="AE654">
        <v>97</v>
      </c>
      <c r="AF654">
        <v>97</v>
      </c>
      <c r="AG654">
        <v>97</v>
      </c>
      <c r="AH654">
        <v>97</v>
      </c>
      <c r="AI654">
        <v>97</v>
      </c>
      <c r="AJ654">
        <v>97</v>
      </c>
      <c r="AK654">
        <v>97</v>
      </c>
      <c r="AL654">
        <v>97</v>
      </c>
      <c r="AM654">
        <v>97</v>
      </c>
      <c r="AN654">
        <v>97</v>
      </c>
      <c r="AO654">
        <v>97</v>
      </c>
      <c r="AP654">
        <v>97</v>
      </c>
      <c r="AQ654">
        <v>97</v>
      </c>
      <c r="AR654">
        <v>97</v>
      </c>
      <c r="AS654">
        <v>98</v>
      </c>
      <c r="AT654">
        <v>98</v>
      </c>
      <c r="AU654">
        <v>97</v>
      </c>
      <c r="AV654">
        <v>97</v>
      </c>
      <c r="AW654">
        <v>97</v>
      </c>
      <c r="AX654">
        <v>97</v>
      </c>
    </row>
    <row r="655" spans="1:50" x14ac:dyDescent="0.25">
      <c r="A655">
        <v>2</v>
      </c>
      <c r="B655" t="s">
        <v>349</v>
      </c>
      <c r="C655">
        <v>40</v>
      </c>
      <c r="D655" t="s">
        <v>254</v>
      </c>
      <c r="E655">
        <v>2</v>
      </c>
      <c r="F655" t="s">
        <v>255</v>
      </c>
      <c r="G655">
        <v>10</v>
      </c>
      <c r="H655">
        <v>10</v>
      </c>
      <c r="I655">
        <v>10</v>
      </c>
      <c r="J655">
        <v>10</v>
      </c>
      <c r="K655">
        <v>10</v>
      </c>
      <c r="L655">
        <v>10</v>
      </c>
      <c r="M655">
        <v>10</v>
      </c>
      <c r="N655">
        <v>10</v>
      </c>
      <c r="O655">
        <v>10</v>
      </c>
      <c r="P655">
        <v>10</v>
      </c>
      <c r="Q655">
        <v>10</v>
      </c>
      <c r="R655">
        <v>10</v>
      </c>
      <c r="S655">
        <v>10</v>
      </c>
      <c r="T655">
        <v>10</v>
      </c>
      <c r="U655">
        <v>10</v>
      </c>
      <c r="V655">
        <v>10</v>
      </c>
      <c r="W655">
        <v>10</v>
      </c>
      <c r="X655">
        <v>10</v>
      </c>
      <c r="Y655">
        <v>10</v>
      </c>
      <c r="Z655">
        <v>10</v>
      </c>
      <c r="AA655">
        <v>10</v>
      </c>
      <c r="AB655">
        <v>10</v>
      </c>
      <c r="AC655">
        <v>10</v>
      </c>
      <c r="AD655">
        <v>10</v>
      </c>
      <c r="AE655">
        <v>10</v>
      </c>
      <c r="AF655">
        <v>15</v>
      </c>
      <c r="AG655">
        <v>11</v>
      </c>
      <c r="AH655">
        <v>11</v>
      </c>
      <c r="AI655">
        <v>11</v>
      </c>
      <c r="AJ655">
        <v>11</v>
      </c>
      <c r="AK655">
        <v>11</v>
      </c>
      <c r="AL655">
        <v>10</v>
      </c>
      <c r="AM655">
        <v>10</v>
      </c>
      <c r="AN655">
        <v>10</v>
      </c>
      <c r="AO655">
        <v>10</v>
      </c>
      <c r="AP655">
        <v>10</v>
      </c>
      <c r="AQ655">
        <v>10</v>
      </c>
      <c r="AR655">
        <v>10</v>
      </c>
      <c r="AS655">
        <v>10</v>
      </c>
      <c r="AT655">
        <v>11</v>
      </c>
      <c r="AU655">
        <v>11</v>
      </c>
      <c r="AV655">
        <v>11</v>
      </c>
      <c r="AW655">
        <v>11</v>
      </c>
      <c r="AX655">
        <v>11</v>
      </c>
    </row>
    <row r="656" spans="1:50" x14ac:dyDescent="0.25">
      <c r="A656">
        <v>1</v>
      </c>
      <c r="B656" t="s">
        <v>97</v>
      </c>
      <c r="C656">
        <v>11</v>
      </c>
      <c r="D656" t="s">
        <v>97</v>
      </c>
      <c r="E656">
        <v>1</v>
      </c>
      <c r="F656" t="s">
        <v>98</v>
      </c>
      <c r="G656">
        <v>90</v>
      </c>
      <c r="H656">
        <v>90</v>
      </c>
      <c r="I656">
        <v>90</v>
      </c>
      <c r="J656">
        <v>90</v>
      </c>
      <c r="K656">
        <v>90</v>
      </c>
      <c r="L656">
        <v>90</v>
      </c>
      <c r="M656">
        <v>85</v>
      </c>
      <c r="N656">
        <v>90</v>
      </c>
      <c r="O656">
        <v>90</v>
      </c>
      <c r="P656">
        <v>90</v>
      </c>
      <c r="Q656">
        <v>90</v>
      </c>
      <c r="R656">
        <v>85</v>
      </c>
      <c r="S656">
        <v>85</v>
      </c>
      <c r="T656">
        <v>90</v>
      </c>
      <c r="U656">
        <v>90</v>
      </c>
      <c r="V656">
        <v>90</v>
      </c>
      <c r="W656">
        <v>90</v>
      </c>
      <c r="X656">
        <v>85</v>
      </c>
      <c r="Y656">
        <v>90</v>
      </c>
      <c r="Z656">
        <v>92</v>
      </c>
      <c r="AA656">
        <v>87</v>
      </c>
      <c r="AB656">
        <v>92</v>
      </c>
      <c r="AC656">
        <v>87</v>
      </c>
      <c r="AD656">
        <v>87</v>
      </c>
      <c r="AE656">
        <v>87</v>
      </c>
      <c r="AF656">
        <v>87</v>
      </c>
      <c r="AG656">
        <v>92</v>
      </c>
      <c r="AH656">
        <v>87</v>
      </c>
      <c r="AI656">
        <v>87</v>
      </c>
      <c r="AJ656">
        <v>92</v>
      </c>
      <c r="AK656">
        <v>92</v>
      </c>
      <c r="AL656">
        <v>92</v>
      </c>
      <c r="AM656">
        <v>92</v>
      </c>
      <c r="AN656">
        <v>92</v>
      </c>
      <c r="AO656">
        <v>92</v>
      </c>
      <c r="AP656">
        <v>92</v>
      </c>
      <c r="AQ656">
        <v>92</v>
      </c>
      <c r="AR656">
        <v>92</v>
      </c>
      <c r="AS656">
        <v>92</v>
      </c>
      <c r="AT656">
        <v>92</v>
      </c>
      <c r="AU656">
        <v>92</v>
      </c>
      <c r="AV656">
        <v>92</v>
      </c>
      <c r="AW656">
        <v>92</v>
      </c>
      <c r="AX656">
        <v>92</v>
      </c>
    </row>
    <row r="657" spans="1:50" x14ac:dyDescent="0.25">
      <c r="A657">
        <v>1</v>
      </c>
      <c r="B657" t="s">
        <v>97</v>
      </c>
      <c r="C657">
        <v>11</v>
      </c>
      <c r="D657" t="s">
        <v>97</v>
      </c>
      <c r="E657">
        <v>1</v>
      </c>
      <c r="F657" t="s">
        <v>98</v>
      </c>
      <c r="G657">
        <v>7</v>
      </c>
      <c r="H657">
        <v>7</v>
      </c>
      <c r="I657">
        <v>7</v>
      </c>
      <c r="J657">
        <v>9</v>
      </c>
      <c r="K657">
        <v>9</v>
      </c>
      <c r="L657">
        <v>7</v>
      </c>
      <c r="M657">
        <v>7</v>
      </c>
      <c r="N657">
        <v>7</v>
      </c>
      <c r="O657">
        <v>7</v>
      </c>
      <c r="P657">
        <v>7</v>
      </c>
      <c r="Q657">
        <v>7</v>
      </c>
      <c r="R657">
        <v>7</v>
      </c>
      <c r="S657">
        <v>4</v>
      </c>
      <c r="T657">
        <v>4</v>
      </c>
      <c r="U657">
        <v>4</v>
      </c>
      <c r="V657">
        <v>4</v>
      </c>
      <c r="W657">
        <v>4</v>
      </c>
      <c r="X657">
        <v>4</v>
      </c>
      <c r="Y657">
        <v>4</v>
      </c>
      <c r="Z657">
        <v>6</v>
      </c>
      <c r="AA657">
        <v>6</v>
      </c>
      <c r="AB657">
        <v>6</v>
      </c>
      <c r="AC657">
        <v>4</v>
      </c>
      <c r="AD657">
        <v>4</v>
      </c>
      <c r="AE657">
        <v>4</v>
      </c>
      <c r="AF657">
        <v>4</v>
      </c>
      <c r="AG657">
        <v>6</v>
      </c>
      <c r="AH657">
        <v>6</v>
      </c>
      <c r="AI657">
        <v>4</v>
      </c>
      <c r="AJ657">
        <v>4</v>
      </c>
      <c r="AK657">
        <v>4</v>
      </c>
      <c r="AL657">
        <v>4</v>
      </c>
      <c r="AM657">
        <v>4</v>
      </c>
      <c r="AN657">
        <v>4</v>
      </c>
      <c r="AO657">
        <v>4</v>
      </c>
      <c r="AP657">
        <v>4</v>
      </c>
      <c r="AQ657">
        <v>4</v>
      </c>
      <c r="AR657">
        <v>4</v>
      </c>
      <c r="AS657">
        <v>4</v>
      </c>
      <c r="AT657">
        <v>4</v>
      </c>
      <c r="AU657">
        <v>3</v>
      </c>
      <c r="AV657">
        <v>3</v>
      </c>
      <c r="AW657">
        <v>3</v>
      </c>
      <c r="AX657">
        <v>3</v>
      </c>
    </row>
    <row r="658" spans="1:50" x14ac:dyDescent="0.25">
      <c r="A658">
        <v>1</v>
      </c>
      <c r="B658" t="s">
        <v>97</v>
      </c>
      <c r="C658">
        <v>11</v>
      </c>
      <c r="D658" t="s">
        <v>97</v>
      </c>
      <c r="E658">
        <v>1</v>
      </c>
      <c r="F658" t="s">
        <v>98</v>
      </c>
      <c r="G658">
        <v>34</v>
      </c>
      <c r="H658">
        <v>35</v>
      </c>
      <c r="I658">
        <v>34</v>
      </c>
      <c r="J658">
        <v>36</v>
      </c>
      <c r="K658">
        <v>34</v>
      </c>
      <c r="L658">
        <v>34</v>
      </c>
      <c r="M658">
        <v>34</v>
      </c>
      <c r="N658">
        <v>34</v>
      </c>
      <c r="O658">
        <v>35</v>
      </c>
      <c r="P658">
        <v>36</v>
      </c>
      <c r="Q658">
        <v>35</v>
      </c>
      <c r="R658">
        <v>35</v>
      </c>
      <c r="S658">
        <v>36</v>
      </c>
      <c r="T658">
        <v>34</v>
      </c>
      <c r="U658">
        <v>39</v>
      </c>
      <c r="V658">
        <v>36</v>
      </c>
      <c r="W658">
        <v>36</v>
      </c>
      <c r="X658">
        <v>36</v>
      </c>
      <c r="Y658">
        <v>36</v>
      </c>
      <c r="Z658">
        <v>36</v>
      </c>
      <c r="AA658">
        <v>36</v>
      </c>
      <c r="AB658">
        <v>36</v>
      </c>
      <c r="AC658">
        <v>37</v>
      </c>
      <c r="AD658">
        <v>36</v>
      </c>
      <c r="AE658">
        <v>38</v>
      </c>
      <c r="AF658">
        <v>36</v>
      </c>
      <c r="AG658">
        <v>38</v>
      </c>
      <c r="AH658">
        <v>38</v>
      </c>
      <c r="AI658">
        <v>36</v>
      </c>
      <c r="AJ658">
        <v>34</v>
      </c>
      <c r="AK658">
        <v>36</v>
      </c>
      <c r="AL658">
        <v>36</v>
      </c>
      <c r="AM658">
        <v>36</v>
      </c>
      <c r="AN658">
        <v>36</v>
      </c>
      <c r="AO658">
        <v>38</v>
      </c>
      <c r="AP658">
        <v>38</v>
      </c>
      <c r="AQ658">
        <v>36</v>
      </c>
      <c r="AR658">
        <v>36</v>
      </c>
      <c r="AS658">
        <v>37</v>
      </c>
      <c r="AT658">
        <v>32</v>
      </c>
      <c r="AU658">
        <v>34</v>
      </c>
      <c r="AV658">
        <v>32</v>
      </c>
      <c r="AW658">
        <v>32</v>
      </c>
      <c r="AX658">
        <v>32</v>
      </c>
    </row>
    <row r="659" spans="1:50" x14ac:dyDescent="0.25">
      <c r="A659">
        <v>1</v>
      </c>
      <c r="B659" t="s">
        <v>97</v>
      </c>
      <c r="C659">
        <v>11</v>
      </c>
      <c r="D659" t="s">
        <v>97</v>
      </c>
      <c r="E659">
        <v>1</v>
      </c>
      <c r="F659" t="s">
        <v>98</v>
      </c>
      <c r="G659">
        <v>22</v>
      </c>
      <c r="H659">
        <v>22</v>
      </c>
      <c r="I659">
        <v>22</v>
      </c>
      <c r="J659">
        <v>22</v>
      </c>
      <c r="K659">
        <v>22</v>
      </c>
      <c r="L659">
        <v>22</v>
      </c>
      <c r="M659">
        <v>22</v>
      </c>
      <c r="N659">
        <v>22</v>
      </c>
      <c r="O659">
        <v>22</v>
      </c>
      <c r="P659">
        <v>22</v>
      </c>
      <c r="Q659">
        <v>22</v>
      </c>
      <c r="R659">
        <v>22</v>
      </c>
      <c r="S659">
        <v>22</v>
      </c>
      <c r="T659">
        <v>22</v>
      </c>
      <c r="U659">
        <v>22</v>
      </c>
      <c r="V659">
        <v>22</v>
      </c>
      <c r="W659">
        <v>22</v>
      </c>
      <c r="X659">
        <v>22</v>
      </c>
      <c r="Y659">
        <v>22</v>
      </c>
      <c r="Z659">
        <v>22</v>
      </c>
      <c r="AA659">
        <v>22</v>
      </c>
      <c r="AB659">
        <v>22</v>
      </c>
      <c r="AC659">
        <v>22</v>
      </c>
      <c r="AD659">
        <v>22</v>
      </c>
      <c r="AE659">
        <v>22</v>
      </c>
      <c r="AF659">
        <v>22</v>
      </c>
      <c r="AG659">
        <v>22</v>
      </c>
      <c r="AH659">
        <v>22</v>
      </c>
      <c r="AI659">
        <v>20</v>
      </c>
      <c r="AJ659">
        <v>20</v>
      </c>
      <c r="AK659">
        <v>20</v>
      </c>
      <c r="AL659">
        <v>20</v>
      </c>
      <c r="AM659">
        <v>20</v>
      </c>
      <c r="AN659">
        <v>20</v>
      </c>
      <c r="AO659">
        <v>20</v>
      </c>
      <c r="AP659">
        <v>20</v>
      </c>
      <c r="AQ659">
        <v>20</v>
      </c>
      <c r="AR659">
        <v>20</v>
      </c>
      <c r="AS659">
        <v>20</v>
      </c>
      <c r="AT659">
        <v>20</v>
      </c>
      <c r="AU659">
        <v>20</v>
      </c>
      <c r="AV659">
        <v>20</v>
      </c>
      <c r="AW659">
        <v>20</v>
      </c>
      <c r="AX659">
        <v>20</v>
      </c>
    </row>
    <row r="660" spans="1:50" x14ac:dyDescent="0.25">
      <c r="A660">
        <v>20</v>
      </c>
      <c r="B660" t="s">
        <v>1111</v>
      </c>
      <c r="C660">
        <v>30</v>
      </c>
      <c r="D660" t="s">
        <v>273</v>
      </c>
      <c r="E660">
        <v>2</v>
      </c>
      <c r="F660" t="s">
        <v>255</v>
      </c>
      <c r="G660">
        <v>57</v>
      </c>
      <c r="H660">
        <v>57</v>
      </c>
      <c r="I660">
        <v>57</v>
      </c>
      <c r="J660">
        <v>58</v>
      </c>
      <c r="K660">
        <v>57</v>
      </c>
      <c r="L660">
        <v>57</v>
      </c>
      <c r="M660">
        <v>57</v>
      </c>
      <c r="N660">
        <v>57</v>
      </c>
      <c r="O660">
        <v>57</v>
      </c>
      <c r="P660">
        <v>58</v>
      </c>
      <c r="Q660">
        <v>57</v>
      </c>
      <c r="R660">
        <v>57</v>
      </c>
      <c r="S660">
        <v>59</v>
      </c>
      <c r="T660">
        <v>57</v>
      </c>
      <c r="U660">
        <v>57</v>
      </c>
      <c r="V660">
        <v>58</v>
      </c>
      <c r="W660">
        <v>57</v>
      </c>
      <c r="X660">
        <v>57</v>
      </c>
      <c r="Y660">
        <v>57</v>
      </c>
      <c r="Z660">
        <v>57</v>
      </c>
      <c r="AA660">
        <v>57</v>
      </c>
      <c r="AB660">
        <v>57</v>
      </c>
      <c r="AC660">
        <v>57</v>
      </c>
      <c r="AD660">
        <v>57</v>
      </c>
      <c r="AE660">
        <v>57</v>
      </c>
      <c r="AF660">
        <v>63</v>
      </c>
      <c r="AG660">
        <v>56</v>
      </c>
      <c r="AH660">
        <v>58</v>
      </c>
      <c r="AI660">
        <v>58</v>
      </c>
      <c r="AJ660">
        <v>58</v>
      </c>
      <c r="AK660">
        <v>58</v>
      </c>
      <c r="AL660">
        <v>57</v>
      </c>
      <c r="AM660">
        <v>58</v>
      </c>
      <c r="AN660">
        <v>55</v>
      </c>
      <c r="AO660">
        <v>55</v>
      </c>
      <c r="AP660">
        <v>56</v>
      </c>
      <c r="AQ660">
        <v>50</v>
      </c>
      <c r="AR660">
        <v>49</v>
      </c>
      <c r="AS660">
        <v>49</v>
      </c>
      <c r="AT660">
        <v>49</v>
      </c>
      <c r="AU660">
        <v>49</v>
      </c>
      <c r="AV660">
        <v>49</v>
      </c>
      <c r="AW660">
        <v>50</v>
      </c>
      <c r="AX660">
        <v>50</v>
      </c>
    </row>
    <row r="661" spans="1:50" x14ac:dyDescent="0.25">
      <c r="A661">
        <v>17</v>
      </c>
      <c r="B661" t="s">
        <v>253</v>
      </c>
      <c r="C661">
        <v>40</v>
      </c>
      <c r="D661" t="s">
        <v>254</v>
      </c>
      <c r="E661">
        <v>2</v>
      </c>
      <c r="F661" t="s">
        <v>255</v>
      </c>
      <c r="G661">
        <v>17</v>
      </c>
      <c r="H661">
        <v>17</v>
      </c>
      <c r="I661">
        <v>17</v>
      </c>
      <c r="J661">
        <v>17</v>
      </c>
      <c r="K661">
        <v>17</v>
      </c>
      <c r="L661">
        <v>17</v>
      </c>
      <c r="M661">
        <v>17</v>
      </c>
      <c r="N661">
        <v>17</v>
      </c>
      <c r="O661">
        <v>17</v>
      </c>
      <c r="P661">
        <v>17</v>
      </c>
      <c r="Q661">
        <v>17</v>
      </c>
      <c r="R661">
        <v>17</v>
      </c>
      <c r="S661">
        <v>17</v>
      </c>
      <c r="T661">
        <v>17</v>
      </c>
      <c r="U661">
        <v>17</v>
      </c>
      <c r="V661">
        <v>17</v>
      </c>
      <c r="W661">
        <v>17</v>
      </c>
      <c r="X661">
        <v>17</v>
      </c>
      <c r="Y661">
        <v>17</v>
      </c>
      <c r="Z661">
        <v>17</v>
      </c>
      <c r="AA661">
        <v>17</v>
      </c>
      <c r="AB661">
        <v>17</v>
      </c>
      <c r="AC661">
        <v>17</v>
      </c>
      <c r="AD661">
        <v>17</v>
      </c>
      <c r="AE661">
        <v>16</v>
      </c>
      <c r="AF661">
        <v>17</v>
      </c>
      <c r="AG661">
        <v>17</v>
      </c>
      <c r="AH661">
        <v>17</v>
      </c>
      <c r="AI661">
        <v>17</v>
      </c>
      <c r="AJ661">
        <v>17</v>
      </c>
      <c r="AK661">
        <v>17</v>
      </c>
      <c r="AL661">
        <v>17</v>
      </c>
      <c r="AM661">
        <v>17</v>
      </c>
      <c r="AN661">
        <v>17</v>
      </c>
      <c r="AO661">
        <v>17</v>
      </c>
      <c r="AP661">
        <v>17</v>
      </c>
      <c r="AQ661">
        <v>17</v>
      </c>
      <c r="AR661">
        <v>17</v>
      </c>
      <c r="AS661">
        <v>17</v>
      </c>
      <c r="AT661">
        <v>17</v>
      </c>
      <c r="AU661">
        <v>17</v>
      </c>
      <c r="AV661">
        <v>17</v>
      </c>
      <c r="AW661">
        <v>17</v>
      </c>
      <c r="AX661">
        <v>17</v>
      </c>
    </row>
    <row r="662" spans="1:50" x14ac:dyDescent="0.25">
      <c r="A662">
        <v>13</v>
      </c>
      <c r="B662" t="s">
        <v>133</v>
      </c>
      <c r="C662">
        <v>12</v>
      </c>
      <c r="D662" t="s">
        <v>133</v>
      </c>
      <c r="E662">
        <v>1</v>
      </c>
      <c r="F662" t="s">
        <v>98</v>
      </c>
      <c r="G662">
        <v>132</v>
      </c>
      <c r="H662">
        <v>132</v>
      </c>
      <c r="I662">
        <v>128</v>
      </c>
      <c r="J662">
        <v>138</v>
      </c>
      <c r="K662">
        <v>140</v>
      </c>
      <c r="L662">
        <v>142</v>
      </c>
      <c r="M662">
        <v>141</v>
      </c>
      <c r="N662">
        <v>141</v>
      </c>
      <c r="O662">
        <v>136</v>
      </c>
      <c r="P662">
        <v>137</v>
      </c>
      <c r="Q662">
        <v>138</v>
      </c>
      <c r="R662">
        <v>137</v>
      </c>
      <c r="S662">
        <v>134</v>
      </c>
      <c r="T662">
        <v>137</v>
      </c>
      <c r="U662">
        <v>137</v>
      </c>
      <c r="V662">
        <v>142</v>
      </c>
      <c r="W662">
        <v>142</v>
      </c>
      <c r="X662">
        <v>141</v>
      </c>
      <c r="Y662">
        <v>137</v>
      </c>
      <c r="Z662">
        <v>133</v>
      </c>
      <c r="AA662">
        <v>136</v>
      </c>
      <c r="AB662">
        <v>135</v>
      </c>
      <c r="AC662">
        <v>133</v>
      </c>
      <c r="AD662">
        <v>139</v>
      </c>
      <c r="AE662">
        <v>138</v>
      </c>
      <c r="AF662">
        <v>138</v>
      </c>
      <c r="AG662">
        <v>134</v>
      </c>
      <c r="AH662">
        <v>137</v>
      </c>
      <c r="AI662">
        <v>139</v>
      </c>
      <c r="AJ662">
        <v>137</v>
      </c>
      <c r="AK662">
        <v>135</v>
      </c>
      <c r="AL662">
        <v>135</v>
      </c>
      <c r="AM662">
        <v>140</v>
      </c>
      <c r="AN662">
        <v>134</v>
      </c>
      <c r="AO662">
        <v>133</v>
      </c>
      <c r="AP662">
        <v>139</v>
      </c>
      <c r="AQ662">
        <v>132</v>
      </c>
      <c r="AR662">
        <v>132</v>
      </c>
      <c r="AS662">
        <v>132</v>
      </c>
      <c r="AT662">
        <v>135</v>
      </c>
      <c r="AU662">
        <v>134</v>
      </c>
      <c r="AV662">
        <v>132</v>
      </c>
      <c r="AW662">
        <v>133</v>
      </c>
      <c r="AX662">
        <v>131</v>
      </c>
    </row>
    <row r="663" spans="1:50" x14ac:dyDescent="0.25">
      <c r="A663">
        <v>1</v>
      </c>
      <c r="B663" t="s">
        <v>97</v>
      </c>
      <c r="C663">
        <v>11</v>
      </c>
      <c r="D663" t="s">
        <v>97</v>
      </c>
      <c r="E663">
        <v>1</v>
      </c>
      <c r="F663" t="s">
        <v>98</v>
      </c>
      <c r="G663">
        <v>20</v>
      </c>
      <c r="H663">
        <v>19</v>
      </c>
      <c r="I663">
        <v>19</v>
      </c>
      <c r="J663">
        <v>19</v>
      </c>
      <c r="K663">
        <v>19</v>
      </c>
      <c r="L663">
        <v>19</v>
      </c>
      <c r="M663">
        <v>19</v>
      </c>
      <c r="N663">
        <v>20</v>
      </c>
      <c r="O663">
        <v>19</v>
      </c>
      <c r="P663">
        <v>19</v>
      </c>
      <c r="Q663">
        <v>19</v>
      </c>
      <c r="R663">
        <v>19</v>
      </c>
      <c r="S663">
        <v>19</v>
      </c>
      <c r="T663">
        <v>19</v>
      </c>
      <c r="U663">
        <v>19</v>
      </c>
      <c r="V663">
        <v>19</v>
      </c>
      <c r="W663">
        <v>19</v>
      </c>
      <c r="X663">
        <v>19</v>
      </c>
      <c r="Y663">
        <v>19</v>
      </c>
      <c r="Z663">
        <v>19</v>
      </c>
      <c r="AA663">
        <v>19</v>
      </c>
      <c r="AB663">
        <v>19</v>
      </c>
      <c r="AC663">
        <v>19</v>
      </c>
      <c r="AD663">
        <v>19</v>
      </c>
      <c r="AE663">
        <v>19</v>
      </c>
      <c r="AF663">
        <v>19</v>
      </c>
      <c r="AG663">
        <v>19</v>
      </c>
      <c r="AH663">
        <v>19</v>
      </c>
      <c r="AI663">
        <v>19</v>
      </c>
      <c r="AJ663">
        <v>19</v>
      </c>
      <c r="AK663">
        <v>19</v>
      </c>
      <c r="AL663">
        <v>19</v>
      </c>
      <c r="AM663">
        <v>19</v>
      </c>
      <c r="AN663">
        <v>19</v>
      </c>
      <c r="AO663">
        <v>19</v>
      </c>
      <c r="AP663">
        <v>19</v>
      </c>
      <c r="AQ663">
        <v>19</v>
      </c>
      <c r="AR663">
        <v>19</v>
      </c>
      <c r="AS663">
        <v>19</v>
      </c>
      <c r="AT663">
        <v>20</v>
      </c>
      <c r="AU663">
        <v>20</v>
      </c>
      <c r="AV663">
        <v>20</v>
      </c>
      <c r="AW663">
        <v>20</v>
      </c>
      <c r="AX663">
        <v>19</v>
      </c>
    </row>
    <row r="664" spans="1:50" x14ac:dyDescent="0.25">
      <c r="A664">
        <v>1</v>
      </c>
      <c r="B664" t="s">
        <v>97</v>
      </c>
      <c r="C664">
        <v>11</v>
      </c>
      <c r="D664" t="s">
        <v>97</v>
      </c>
      <c r="E664">
        <v>1</v>
      </c>
      <c r="F664" t="s">
        <v>98</v>
      </c>
      <c r="G664">
        <v>174</v>
      </c>
      <c r="H664">
        <v>174</v>
      </c>
      <c r="I664">
        <v>187</v>
      </c>
      <c r="J664">
        <v>210</v>
      </c>
      <c r="K664">
        <v>204</v>
      </c>
      <c r="L664">
        <v>202</v>
      </c>
      <c r="M664">
        <v>213</v>
      </c>
      <c r="N664">
        <v>220</v>
      </c>
      <c r="O664">
        <v>217</v>
      </c>
      <c r="P664">
        <v>200</v>
      </c>
      <c r="Q664">
        <v>202</v>
      </c>
      <c r="R664">
        <v>202</v>
      </c>
      <c r="S664">
        <v>204</v>
      </c>
      <c r="T664">
        <v>196</v>
      </c>
      <c r="U664">
        <v>198</v>
      </c>
      <c r="V664">
        <v>199</v>
      </c>
      <c r="W664">
        <v>200</v>
      </c>
      <c r="X664">
        <v>194</v>
      </c>
      <c r="Y664">
        <v>184</v>
      </c>
      <c r="Z664">
        <v>182</v>
      </c>
      <c r="AA664">
        <v>188</v>
      </c>
      <c r="AB664">
        <v>185</v>
      </c>
      <c r="AC664">
        <v>171</v>
      </c>
      <c r="AD664">
        <v>174</v>
      </c>
      <c r="AE664">
        <v>202</v>
      </c>
      <c r="AF664">
        <v>204</v>
      </c>
      <c r="AG664">
        <v>197</v>
      </c>
      <c r="AH664">
        <v>198</v>
      </c>
      <c r="AI664">
        <v>171</v>
      </c>
      <c r="AJ664">
        <v>186</v>
      </c>
      <c r="AK664">
        <v>183</v>
      </c>
      <c r="AL664">
        <v>172</v>
      </c>
      <c r="AM664">
        <v>181</v>
      </c>
      <c r="AN664">
        <v>193</v>
      </c>
      <c r="AO664">
        <v>198</v>
      </c>
      <c r="AP664">
        <v>175</v>
      </c>
      <c r="AQ664">
        <v>185</v>
      </c>
      <c r="AR664">
        <v>191</v>
      </c>
      <c r="AS664">
        <v>207</v>
      </c>
      <c r="AT664">
        <v>202</v>
      </c>
      <c r="AU664">
        <v>196</v>
      </c>
      <c r="AV664">
        <v>163</v>
      </c>
      <c r="AW664">
        <v>179</v>
      </c>
      <c r="AX664">
        <v>195</v>
      </c>
    </row>
    <row r="665" spans="1:50" x14ac:dyDescent="0.25">
      <c r="A665">
        <v>1</v>
      </c>
      <c r="B665" t="s">
        <v>97</v>
      </c>
      <c r="C665">
        <v>11</v>
      </c>
      <c r="D665" t="s">
        <v>97</v>
      </c>
      <c r="E665">
        <v>1</v>
      </c>
      <c r="F665" t="s">
        <v>98</v>
      </c>
      <c r="G665">
        <v>21</v>
      </c>
      <c r="H665">
        <v>21</v>
      </c>
      <c r="I665">
        <v>21</v>
      </c>
      <c r="J665">
        <v>23</v>
      </c>
      <c r="K665">
        <v>21</v>
      </c>
      <c r="L665">
        <v>22</v>
      </c>
      <c r="M665">
        <v>21</v>
      </c>
      <c r="N665">
        <v>21</v>
      </c>
      <c r="O665">
        <v>21</v>
      </c>
      <c r="P665">
        <v>21</v>
      </c>
      <c r="Q665">
        <v>21</v>
      </c>
      <c r="R665">
        <v>22</v>
      </c>
      <c r="S665">
        <v>23</v>
      </c>
      <c r="T665">
        <v>21</v>
      </c>
      <c r="U665">
        <v>22</v>
      </c>
      <c r="V665">
        <v>21</v>
      </c>
      <c r="W665">
        <v>23</v>
      </c>
      <c r="X665">
        <v>22</v>
      </c>
      <c r="Y665">
        <v>23</v>
      </c>
      <c r="Z665">
        <v>22</v>
      </c>
      <c r="AA665">
        <v>24</v>
      </c>
      <c r="AB665">
        <v>22</v>
      </c>
      <c r="AC665">
        <v>22</v>
      </c>
      <c r="AD665">
        <v>22</v>
      </c>
      <c r="AE665">
        <v>22</v>
      </c>
      <c r="AF665">
        <v>22</v>
      </c>
      <c r="AG665">
        <v>18</v>
      </c>
      <c r="AH665">
        <v>22</v>
      </c>
      <c r="AI665">
        <v>21</v>
      </c>
      <c r="AJ665">
        <v>22</v>
      </c>
      <c r="AK665">
        <v>24</v>
      </c>
      <c r="AL665">
        <v>21</v>
      </c>
      <c r="AM665">
        <v>21</v>
      </c>
      <c r="AN665">
        <v>25</v>
      </c>
      <c r="AO665">
        <v>18</v>
      </c>
      <c r="AP665">
        <v>23</v>
      </c>
      <c r="AQ665">
        <v>24</v>
      </c>
      <c r="AR665">
        <v>21</v>
      </c>
      <c r="AS665">
        <v>22</v>
      </c>
      <c r="AT665">
        <v>20</v>
      </c>
      <c r="AU665">
        <v>21</v>
      </c>
      <c r="AV665">
        <v>22</v>
      </c>
      <c r="AW665">
        <v>22</v>
      </c>
      <c r="AX665">
        <v>23</v>
      </c>
    </row>
    <row r="666" spans="1:50" x14ac:dyDescent="0.25">
      <c r="A666">
        <v>1</v>
      </c>
      <c r="B666" t="s">
        <v>97</v>
      </c>
      <c r="C666">
        <v>11</v>
      </c>
      <c r="D666" t="s">
        <v>97</v>
      </c>
      <c r="E666">
        <v>1</v>
      </c>
      <c r="F666" t="s">
        <v>98</v>
      </c>
      <c r="G666">
        <v>193</v>
      </c>
      <c r="H666">
        <v>205</v>
      </c>
      <c r="I666">
        <v>216</v>
      </c>
      <c r="J666">
        <v>161</v>
      </c>
      <c r="K666">
        <v>165</v>
      </c>
      <c r="L666">
        <v>127</v>
      </c>
      <c r="M666">
        <v>175</v>
      </c>
      <c r="N666">
        <v>132</v>
      </c>
      <c r="O666">
        <v>179</v>
      </c>
      <c r="P666">
        <v>165</v>
      </c>
      <c r="Q666">
        <v>185</v>
      </c>
      <c r="R666">
        <v>182</v>
      </c>
      <c r="S666">
        <v>172</v>
      </c>
      <c r="T666">
        <v>159</v>
      </c>
      <c r="U666">
        <v>144</v>
      </c>
      <c r="V666">
        <v>139</v>
      </c>
      <c r="W666">
        <v>158</v>
      </c>
      <c r="X666">
        <v>162</v>
      </c>
      <c r="Y666">
        <v>164</v>
      </c>
      <c r="Z666">
        <v>138</v>
      </c>
      <c r="AA666">
        <v>152</v>
      </c>
      <c r="AB666">
        <v>128</v>
      </c>
      <c r="AC666">
        <v>190</v>
      </c>
      <c r="AD666">
        <v>176</v>
      </c>
      <c r="AE666">
        <v>193</v>
      </c>
      <c r="AF666">
        <v>197</v>
      </c>
      <c r="AG666">
        <v>153</v>
      </c>
      <c r="AH666">
        <v>154</v>
      </c>
      <c r="AI666">
        <v>177</v>
      </c>
      <c r="AJ666">
        <v>129</v>
      </c>
      <c r="AK666">
        <v>141</v>
      </c>
      <c r="AL666">
        <v>126</v>
      </c>
      <c r="AM666">
        <v>109</v>
      </c>
      <c r="AN666">
        <v>135</v>
      </c>
      <c r="AO666">
        <v>120</v>
      </c>
      <c r="AP666">
        <v>126</v>
      </c>
      <c r="AQ666">
        <v>115</v>
      </c>
      <c r="AR666">
        <v>129</v>
      </c>
      <c r="AS666">
        <v>122</v>
      </c>
      <c r="AT666">
        <v>115</v>
      </c>
      <c r="AU666">
        <v>104</v>
      </c>
      <c r="AV666">
        <v>111</v>
      </c>
      <c r="AW666">
        <v>104</v>
      </c>
      <c r="AX666">
        <v>119</v>
      </c>
    </row>
    <row r="667" spans="1:50" x14ac:dyDescent="0.25">
      <c r="A667">
        <v>13</v>
      </c>
      <c r="B667" t="s">
        <v>133</v>
      </c>
      <c r="C667">
        <v>12</v>
      </c>
      <c r="D667" t="s">
        <v>133</v>
      </c>
      <c r="E667">
        <v>1</v>
      </c>
      <c r="F667" t="s">
        <v>98</v>
      </c>
      <c r="G667">
        <v>52</v>
      </c>
      <c r="H667">
        <v>47</v>
      </c>
      <c r="I667">
        <v>47</v>
      </c>
      <c r="J667">
        <v>47</v>
      </c>
      <c r="K667">
        <v>37</v>
      </c>
      <c r="L667">
        <v>37</v>
      </c>
      <c r="M667">
        <v>37</v>
      </c>
      <c r="N667">
        <v>4</v>
      </c>
      <c r="O667">
        <v>4</v>
      </c>
      <c r="P667">
        <v>4</v>
      </c>
      <c r="Q667">
        <v>4</v>
      </c>
      <c r="R667">
        <v>4</v>
      </c>
      <c r="S667">
        <v>4</v>
      </c>
      <c r="T667">
        <v>4</v>
      </c>
      <c r="U667">
        <v>4</v>
      </c>
      <c r="V667">
        <v>4</v>
      </c>
      <c r="W667">
        <v>4</v>
      </c>
      <c r="X667">
        <v>4</v>
      </c>
      <c r="Y667">
        <v>14</v>
      </c>
      <c r="Z667">
        <v>11</v>
      </c>
      <c r="AA667">
        <v>11</v>
      </c>
      <c r="AB667">
        <v>13</v>
      </c>
      <c r="AC667">
        <v>4</v>
      </c>
      <c r="AD667">
        <v>4</v>
      </c>
      <c r="AE667">
        <v>4</v>
      </c>
      <c r="AF667">
        <v>4</v>
      </c>
      <c r="AG667">
        <v>4</v>
      </c>
      <c r="AH667">
        <v>5</v>
      </c>
      <c r="AI667">
        <v>5</v>
      </c>
      <c r="AJ667">
        <v>5</v>
      </c>
      <c r="AK667">
        <v>4</v>
      </c>
      <c r="AL667">
        <v>4</v>
      </c>
      <c r="AM667">
        <v>4</v>
      </c>
      <c r="AN667">
        <v>4</v>
      </c>
      <c r="AO667">
        <v>4</v>
      </c>
      <c r="AP667">
        <v>4</v>
      </c>
      <c r="AQ667">
        <v>4</v>
      </c>
      <c r="AR667">
        <v>4</v>
      </c>
      <c r="AS667">
        <v>4</v>
      </c>
      <c r="AT667">
        <v>5</v>
      </c>
      <c r="AU667">
        <v>15</v>
      </c>
      <c r="AV667">
        <v>15</v>
      </c>
      <c r="AW667">
        <v>15</v>
      </c>
      <c r="AX667">
        <v>15</v>
      </c>
    </row>
    <row r="668" spans="1:50" x14ac:dyDescent="0.25">
      <c r="A668">
        <v>15</v>
      </c>
      <c r="B668" t="s">
        <v>238</v>
      </c>
      <c r="C668">
        <v>60</v>
      </c>
      <c r="D668" t="s">
        <v>239</v>
      </c>
      <c r="E668">
        <v>3</v>
      </c>
      <c r="F668" t="s">
        <v>240</v>
      </c>
      <c r="G668">
        <v>15</v>
      </c>
      <c r="H668">
        <v>15</v>
      </c>
      <c r="I668">
        <v>15</v>
      </c>
      <c r="J668">
        <v>14</v>
      </c>
      <c r="K668">
        <v>15</v>
      </c>
      <c r="L668">
        <v>15</v>
      </c>
      <c r="M668">
        <v>15</v>
      </c>
      <c r="N668">
        <v>15</v>
      </c>
      <c r="O668">
        <v>15</v>
      </c>
      <c r="P668">
        <v>14</v>
      </c>
      <c r="Q668">
        <v>14</v>
      </c>
      <c r="R668">
        <v>15</v>
      </c>
      <c r="S668">
        <v>15</v>
      </c>
      <c r="T668">
        <v>15</v>
      </c>
      <c r="U668">
        <v>15</v>
      </c>
      <c r="V668">
        <v>16</v>
      </c>
      <c r="W668">
        <v>16</v>
      </c>
      <c r="X668">
        <v>16</v>
      </c>
      <c r="Y668">
        <v>16</v>
      </c>
      <c r="Z668">
        <v>16</v>
      </c>
      <c r="AA668">
        <v>16</v>
      </c>
      <c r="AB668">
        <v>16</v>
      </c>
      <c r="AC668">
        <v>16</v>
      </c>
      <c r="AD668">
        <v>16</v>
      </c>
      <c r="AE668">
        <v>16</v>
      </c>
      <c r="AF668">
        <v>16</v>
      </c>
      <c r="AG668">
        <v>16</v>
      </c>
      <c r="AH668">
        <v>16</v>
      </c>
      <c r="AI668">
        <v>16</v>
      </c>
      <c r="AJ668">
        <v>16</v>
      </c>
      <c r="AK668">
        <v>16</v>
      </c>
      <c r="AL668">
        <v>16</v>
      </c>
      <c r="AM668">
        <v>16</v>
      </c>
      <c r="AN668">
        <v>16</v>
      </c>
      <c r="AO668">
        <v>16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</row>
    <row r="669" spans="1:50" x14ac:dyDescent="0.25">
      <c r="A669">
        <v>1</v>
      </c>
      <c r="B669" t="s">
        <v>97</v>
      </c>
      <c r="C669">
        <v>11</v>
      </c>
      <c r="D669" t="s">
        <v>97</v>
      </c>
      <c r="E669">
        <v>1</v>
      </c>
      <c r="F669" t="s">
        <v>98</v>
      </c>
      <c r="G669">
        <v>52</v>
      </c>
      <c r="H669">
        <v>52</v>
      </c>
      <c r="I669">
        <v>52</v>
      </c>
      <c r="J669">
        <v>52</v>
      </c>
      <c r="K669">
        <v>52</v>
      </c>
      <c r="L669">
        <v>52</v>
      </c>
      <c r="M669">
        <v>52</v>
      </c>
      <c r="N669">
        <v>52</v>
      </c>
      <c r="O669">
        <v>48</v>
      </c>
      <c r="P669">
        <v>48</v>
      </c>
      <c r="Q669">
        <v>48</v>
      </c>
      <c r="R669">
        <v>48</v>
      </c>
      <c r="S669">
        <v>48</v>
      </c>
      <c r="T669">
        <v>49</v>
      </c>
      <c r="U669">
        <v>49</v>
      </c>
      <c r="V669">
        <v>49</v>
      </c>
      <c r="W669">
        <v>49</v>
      </c>
      <c r="X669">
        <v>49</v>
      </c>
      <c r="Y669">
        <v>49</v>
      </c>
      <c r="Z669">
        <v>49</v>
      </c>
      <c r="AA669">
        <v>49</v>
      </c>
      <c r="AB669">
        <v>49</v>
      </c>
      <c r="AC669">
        <v>49</v>
      </c>
      <c r="AD669">
        <v>49</v>
      </c>
      <c r="AE669">
        <v>49</v>
      </c>
      <c r="AF669">
        <v>49</v>
      </c>
      <c r="AG669">
        <v>49</v>
      </c>
      <c r="AH669">
        <v>49</v>
      </c>
      <c r="AI669">
        <v>49</v>
      </c>
      <c r="AJ669">
        <v>49</v>
      </c>
      <c r="AK669">
        <v>49</v>
      </c>
      <c r="AL669">
        <v>49</v>
      </c>
      <c r="AM669">
        <v>49</v>
      </c>
      <c r="AN669">
        <v>49</v>
      </c>
      <c r="AO669">
        <v>49</v>
      </c>
      <c r="AP669">
        <v>47</v>
      </c>
      <c r="AQ669">
        <v>47</v>
      </c>
      <c r="AR669">
        <v>47</v>
      </c>
      <c r="AS669">
        <v>47</v>
      </c>
      <c r="AT669">
        <v>47</v>
      </c>
      <c r="AU669">
        <v>47</v>
      </c>
      <c r="AV669">
        <v>47</v>
      </c>
      <c r="AW669">
        <v>47</v>
      </c>
      <c r="AX669">
        <v>47</v>
      </c>
    </row>
    <row r="670" spans="1:50" x14ac:dyDescent="0.25">
      <c r="A670">
        <v>1</v>
      </c>
      <c r="B670" t="s">
        <v>97</v>
      </c>
      <c r="C670">
        <v>11</v>
      </c>
      <c r="D670" t="s">
        <v>97</v>
      </c>
      <c r="E670">
        <v>1</v>
      </c>
      <c r="F670" t="s">
        <v>98</v>
      </c>
      <c r="G670">
        <v>31</v>
      </c>
      <c r="H670">
        <v>31</v>
      </c>
      <c r="I670">
        <v>32</v>
      </c>
      <c r="J670">
        <v>32</v>
      </c>
      <c r="K670">
        <v>31</v>
      </c>
      <c r="L670">
        <v>31</v>
      </c>
      <c r="M670">
        <v>31</v>
      </c>
      <c r="N670">
        <v>31</v>
      </c>
      <c r="O670">
        <v>31</v>
      </c>
      <c r="P670">
        <v>31</v>
      </c>
      <c r="Q670">
        <v>31</v>
      </c>
      <c r="R670">
        <v>31</v>
      </c>
      <c r="S670">
        <v>31</v>
      </c>
      <c r="T670">
        <v>31</v>
      </c>
      <c r="U670">
        <v>31</v>
      </c>
      <c r="V670">
        <v>31</v>
      </c>
      <c r="W670">
        <v>31</v>
      </c>
      <c r="X670">
        <v>31</v>
      </c>
      <c r="Y670">
        <v>31</v>
      </c>
      <c r="Z670">
        <v>31</v>
      </c>
      <c r="AA670">
        <v>31</v>
      </c>
      <c r="AB670">
        <v>31</v>
      </c>
      <c r="AC670">
        <v>31</v>
      </c>
      <c r="AD670">
        <v>32</v>
      </c>
      <c r="AE670">
        <v>32</v>
      </c>
      <c r="AF670">
        <v>31</v>
      </c>
      <c r="AG670">
        <v>31</v>
      </c>
      <c r="AH670">
        <v>31</v>
      </c>
      <c r="AI670">
        <v>31</v>
      </c>
      <c r="AJ670">
        <v>31</v>
      </c>
      <c r="AK670">
        <v>31</v>
      </c>
      <c r="AL670">
        <v>31</v>
      </c>
      <c r="AM670">
        <v>31</v>
      </c>
      <c r="AN670">
        <v>31</v>
      </c>
      <c r="AO670">
        <v>32</v>
      </c>
      <c r="AP670">
        <v>32</v>
      </c>
      <c r="AQ670">
        <v>33</v>
      </c>
      <c r="AR670">
        <v>33</v>
      </c>
      <c r="AS670">
        <v>33</v>
      </c>
      <c r="AT670">
        <v>32</v>
      </c>
      <c r="AU670">
        <v>32</v>
      </c>
      <c r="AV670">
        <v>32</v>
      </c>
      <c r="AW670">
        <v>32</v>
      </c>
      <c r="AX670">
        <v>31</v>
      </c>
    </row>
    <row r="671" spans="1:50" x14ac:dyDescent="0.25">
      <c r="A671">
        <v>1</v>
      </c>
      <c r="B671" t="s">
        <v>97</v>
      </c>
      <c r="C671">
        <v>11</v>
      </c>
      <c r="D671" t="s">
        <v>97</v>
      </c>
      <c r="E671">
        <v>1</v>
      </c>
      <c r="F671" t="s">
        <v>98</v>
      </c>
      <c r="G671">
        <v>12</v>
      </c>
      <c r="H671">
        <v>12</v>
      </c>
      <c r="I671">
        <v>12</v>
      </c>
      <c r="J671">
        <v>12</v>
      </c>
      <c r="K671">
        <v>12</v>
      </c>
      <c r="L671">
        <v>12</v>
      </c>
      <c r="M671">
        <v>12</v>
      </c>
      <c r="N671">
        <v>12</v>
      </c>
      <c r="O671">
        <v>12</v>
      </c>
      <c r="P671">
        <v>12</v>
      </c>
      <c r="Q671">
        <v>12</v>
      </c>
      <c r="R671">
        <v>12</v>
      </c>
      <c r="S671">
        <v>12</v>
      </c>
      <c r="T671">
        <v>12</v>
      </c>
      <c r="U671">
        <v>12</v>
      </c>
      <c r="V671">
        <v>12</v>
      </c>
      <c r="W671">
        <v>12</v>
      </c>
      <c r="X671">
        <v>12</v>
      </c>
      <c r="Y671">
        <v>12</v>
      </c>
      <c r="Z671">
        <v>12</v>
      </c>
      <c r="AA671">
        <v>12</v>
      </c>
      <c r="AB671">
        <v>12</v>
      </c>
      <c r="AC671">
        <v>12</v>
      </c>
      <c r="AD671">
        <v>12</v>
      </c>
      <c r="AE671">
        <v>12</v>
      </c>
      <c r="AF671">
        <v>12</v>
      </c>
      <c r="AG671">
        <v>12</v>
      </c>
      <c r="AH671">
        <v>12</v>
      </c>
      <c r="AI671">
        <v>12</v>
      </c>
      <c r="AJ671">
        <v>12</v>
      </c>
      <c r="AK671">
        <v>12</v>
      </c>
      <c r="AL671">
        <v>12</v>
      </c>
      <c r="AM671">
        <v>12</v>
      </c>
      <c r="AN671">
        <v>12</v>
      </c>
      <c r="AO671">
        <v>12</v>
      </c>
      <c r="AP671">
        <v>12</v>
      </c>
      <c r="AQ671">
        <v>12</v>
      </c>
      <c r="AR671">
        <v>12</v>
      </c>
      <c r="AS671">
        <v>12</v>
      </c>
      <c r="AT671">
        <v>12</v>
      </c>
      <c r="AU671">
        <v>12</v>
      </c>
      <c r="AV671">
        <v>12</v>
      </c>
      <c r="AW671">
        <v>12</v>
      </c>
      <c r="AX671">
        <v>12</v>
      </c>
    </row>
    <row r="672" spans="1:50" x14ac:dyDescent="0.25">
      <c r="A672">
        <v>1</v>
      </c>
      <c r="B672" t="s">
        <v>97</v>
      </c>
      <c r="C672">
        <v>11</v>
      </c>
      <c r="D672" t="s">
        <v>97</v>
      </c>
      <c r="E672">
        <v>1</v>
      </c>
      <c r="F672" t="s">
        <v>98</v>
      </c>
      <c r="G672">
        <v>351</v>
      </c>
      <c r="H672">
        <v>227</v>
      </c>
      <c r="I672">
        <v>231</v>
      </c>
      <c r="J672">
        <v>299</v>
      </c>
      <c r="K672">
        <v>319</v>
      </c>
      <c r="L672">
        <v>231</v>
      </c>
      <c r="M672">
        <v>251</v>
      </c>
      <c r="N672">
        <v>268</v>
      </c>
      <c r="O672">
        <v>267</v>
      </c>
      <c r="P672">
        <v>222</v>
      </c>
      <c r="Q672">
        <v>216</v>
      </c>
      <c r="R672">
        <v>255</v>
      </c>
      <c r="S672">
        <v>243</v>
      </c>
      <c r="T672">
        <v>223</v>
      </c>
      <c r="U672">
        <v>283</v>
      </c>
      <c r="V672">
        <v>273</v>
      </c>
      <c r="W672">
        <v>191</v>
      </c>
      <c r="X672">
        <v>263</v>
      </c>
      <c r="Y672">
        <v>176</v>
      </c>
      <c r="Z672">
        <v>212</v>
      </c>
      <c r="AA672">
        <v>238</v>
      </c>
      <c r="AB672">
        <v>240</v>
      </c>
      <c r="AC672">
        <v>10</v>
      </c>
      <c r="AD672">
        <v>223</v>
      </c>
      <c r="AE672">
        <v>285</v>
      </c>
      <c r="AF672">
        <v>302</v>
      </c>
      <c r="AG672">
        <v>235</v>
      </c>
      <c r="AH672">
        <v>270</v>
      </c>
      <c r="AI672">
        <v>227</v>
      </c>
      <c r="AJ672">
        <v>230</v>
      </c>
      <c r="AK672">
        <v>175</v>
      </c>
      <c r="AL672">
        <v>9</v>
      </c>
      <c r="AM672">
        <v>283</v>
      </c>
      <c r="AN672">
        <v>270</v>
      </c>
      <c r="AO672">
        <v>242</v>
      </c>
      <c r="AP672">
        <v>251</v>
      </c>
      <c r="AQ672">
        <v>213</v>
      </c>
      <c r="AR672">
        <v>227</v>
      </c>
      <c r="AS672">
        <v>226</v>
      </c>
      <c r="AT672">
        <v>262</v>
      </c>
      <c r="AU672">
        <v>262</v>
      </c>
      <c r="AV672">
        <v>217</v>
      </c>
      <c r="AW672">
        <v>230</v>
      </c>
      <c r="AX672">
        <v>278</v>
      </c>
    </row>
    <row r="673" spans="1:50" x14ac:dyDescent="0.25">
      <c r="A673">
        <v>1</v>
      </c>
      <c r="B673" t="s">
        <v>97</v>
      </c>
      <c r="C673">
        <v>11</v>
      </c>
      <c r="D673" t="s">
        <v>97</v>
      </c>
      <c r="E673">
        <v>1</v>
      </c>
      <c r="F673" t="s">
        <v>98</v>
      </c>
      <c r="G673">
        <v>126</v>
      </c>
      <c r="H673">
        <v>128</v>
      </c>
      <c r="I673">
        <v>129</v>
      </c>
      <c r="J673">
        <v>129</v>
      </c>
      <c r="K673">
        <v>129</v>
      </c>
      <c r="L673">
        <v>118</v>
      </c>
      <c r="M673">
        <v>118</v>
      </c>
      <c r="N673">
        <v>118</v>
      </c>
      <c r="O673">
        <v>117</v>
      </c>
      <c r="P673">
        <v>117</v>
      </c>
      <c r="Q673">
        <v>117</v>
      </c>
      <c r="R673">
        <v>116</v>
      </c>
      <c r="S673">
        <v>126</v>
      </c>
      <c r="T673">
        <v>126</v>
      </c>
      <c r="U673">
        <v>126</v>
      </c>
      <c r="V673">
        <v>125</v>
      </c>
      <c r="W673">
        <v>125</v>
      </c>
      <c r="X673">
        <v>125</v>
      </c>
      <c r="Y673">
        <v>125</v>
      </c>
      <c r="Z673">
        <v>125</v>
      </c>
      <c r="AA673">
        <v>126</v>
      </c>
      <c r="AB673">
        <v>124</v>
      </c>
      <c r="AC673">
        <v>123</v>
      </c>
      <c r="AD673">
        <v>123</v>
      </c>
      <c r="AE673">
        <v>124</v>
      </c>
      <c r="AF673">
        <v>124</v>
      </c>
      <c r="AG673">
        <v>124</v>
      </c>
      <c r="AH673">
        <v>123</v>
      </c>
      <c r="AI673">
        <v>123</v>
      </c>
      <c r="AJ673">
        <v>124</v>
      </c>
      <c r="AK673">
        <v>124</v>
      </c>
      <c r="AL673">
        <v>124</v>
      </c>
      <c r="AM673">
        <v>125</v>
      </c>
      <c r="AN673">
        <v>123</v>
      </c>
      <c r="AO673">
        <v>116</v>
      </c>
      <c r="AP673">
        <v>116</v>
      </c>
      <c r="AQ673">
        <v>116</v>
      </c>
      <c r="AR673">
        <v>114</v>
      </c>
      <c r="AS673">
        <v>116</v>
      </c>
      <c r="AT673">
        <v>116</v>
      </c>
      <c r="AU673">
        <v>115</v>
      </c>
      <c r="AV673">
        <v>115</v>
      </c>
      <c r="AW673">
        <v>115</v>
      </c>
      <c r="AX673">
        <v>115</v>
      </c>
    </row>
    <row r="674" spans="1:50" x14ac:dyDescent="0.25">
      <c r="A674">
        <v>1</v>
      </c>
      <c r="B674" t="s">
        <v>97</v>
      </c>
      <c r="C674">
        <v>11</v>
      </c>
      <c r="D674" t="s">
        <v>97</v>
      </c>
      <c r="E674">
        <v>1</v>
      </c>
      <c r="F674" t="s">
        <v>98</v>
      </c>
      <c r="G674">
        <v>112</v>
      </c>
      <c r="H674">
        <v>111</v>
      </c>
      <c r="I674">
        <v>111</v>
      </c>
      <c r="J674">
        <v>111</v>
      </c>
      <c r="K674">
        <v>111</v>
      </c>
      <c r="L674">
        <v>112</v>
      </c>
      <c r="M674">
        <v>111</v>
      </c>
      <c r="N674">
        <v>120</v>
      </c>
      <c r="O674">
        <v>120</v>
      </c>
      <c r="P674">
        <v>105</v>
      </c>
      <c r="Q674">
        <v>105</v>
      </c>
      <c r="R674">
        <v>104</v>
      </c>
      <c r="S674">
        <v>104</v>
      </c>
      <c r="T674">
        <v>103</v>
      </c>
      <c r="U674">
        <v>103</v>
      </c>
      <c r="V674">
        <v>103</v>
      </c>
      <c r="W674">
        <v>103</v>
      </c>
      <c r="X674">
        <v>103</v>
      </c>
      <c r="Y674">
        <v>104</v>
      </c>
      <c r="Z674">
        <v>112</v>
      </c>
      <c r="AA674">
        <v>104</v>
      </c>
      <c r="AB674">
        <v>113</v>
      </c>
      <c r="AC674">
        <v>104</v>
      </c>
      <c r="AD674">
        <v>104</v>
      </c>
      <c r="AE674">
        <v>104</v>
      </c>
      <c r="AF674">
        <v>104</v>
      </c>
      <c r="AG674">
        <v>104</v>
      </c>
      <c r="AH674">
        <v>104</v>
      </c>
      <c r="AI674">
        <v>104</v>
      </c>
      <c r="AJ674">
        <v>104</v>
      </c>
      <c r="AK674">
        <v>104</v>
      </c>
      <c r="AL674">
        <v>104</v>
      </c>
      <c r="AM674">
        <v>104</v>
      </c>
      <c r="AN674">
        <v>104</v>
      </c>
      <c r="AO674">
        <v>103</v>
      </c>
      <c r="AP674">
        <v>104</v>
      </c>
      <c r="AQ674">
        <v>104</v>
      </c>
      <c r="AR674">
        <v>108</v>
      </c>
      <c r="AS674">
        <v>108</v>
      </c>
      <c r="AT674">
        <v>108</v>
      </c>
      <c r="AU674">
        <v>107</v>
      </c>
      <c r="AV674">
        <v>107</v>
      </c>
      <c r="AW674">
        <v>107</v>
      </c>
      <c r="AX674">
        <v>116</v>
      </c>
    </row>
    <row r="675" spans="1:50" x14ac:dyDescent="0.25">
      <c r="A675">
        <v>3</v>
      </c>
      <c r="B675" t="s">
        <v>554</v>
      </c>
      <c r="C675">
        <v>70</v>
      </c>
      <c r="D675" t="s">
        <v>267</v>
      </c>
      <c r="E675">
        <v>3</v>
      </c>
      <c r="F675" t="s">
        <v>240</v>
      </c>
      <c r="G675">
        <v>143</v>
      </c>
      <c r="H675">
        <v>146</v>
      </c>
      <c r="I675">
        <v>144</v>
      </c>
      <c r="J675">
        <v>147</v>
      </c>
      <c r="K675">
        <v>147</v>
      </c>
      <c r="L675">
        <v>147</v>
      </c>
      <c r="M675">
        <v>144</v>
      </c>
      <c r="N675">
        <v>144</v>
      </c>
      <c r="O675">
        <v>122</v>
      </c>
      <c r="P675">
        <v>147</v>
      </c>
      <c r="Q675">
        <v>143</v>
      </c>
      <c r="R675">
        <v>143</v>
      </c>
      <c r="S675">
        <v>143</v>
      </c>
      <c r="T675">
        <v>143</v>
      </c>
      <c r="U675">
        <v>142</v>
      </c>
      <c r="V675">
        <v>143</v>
      </c>
      <c r="W675">
        <v>143</v>
      </c>
      <c r="X675">
        <v>145</v>
      </c>
      <c r="Y675">
        <v>147</v>
      </c>
      <c r="Z675">
        <v>147</v>
      </c>
      <c r="AA675">
        <v>149</v>
      </c>
      <c r="AB675">
        <v>147</v>
      </c>
      <c r="AC675">
        <v>139</v>
      </c>
      <c r="AD675">
        <v>142</v>
      </c>
      <c r="AE675">
        <v>143</v>
      </c>
      <c r="AF675">
        <v>143</v>
      </c>
      <c r="AG675">
        <v>131</v>
      </c>
      <c r="AH675">
        <v>131</v>
      </c>
      <c r="AI675">
        <v>132</v>
      </c>
      <c r="AJ675">
        <v>133</v>
      </c>
      <c r="AK675">
        <v>135</v>
      </c>
      <c r="AL675">
        <v>128</v>
      </c>
      <c r="AM675">
        <v>131</v>
      </c>
      <c r="AN675">
        <v>130</v>
      </c>
      <c r="AO675">
        <v>127</v>
      </c>
      <c r="AP675">
        <v>130</v>
      </c>
      <c r="AQ675">
        <v>130</v>
      </c>
      <c r="AR675">
        <v>123</v>
      </c>
      <c r="AS675">
        <v>119</v>
      </c>
      <c r="AT675">
        <v>119</v>
      </c>
      <c r="AU675">
        <v>120</v>
      </c>
      <c r="AV675">
        <v>88</v>
      </c>
      <c r="AW675">
        <v>87</v>
      </c>
      <c r="AX675">
        <v>90</v>
      </c>
    </row>
    <row r="676" spans="1:50" x14ac:dyDescent="0.25">
      <c r="A676">
        <v>9</v>
      </c>
      <c r="B676" t="s">
        <v>372</v>
      </c>
      <c r="C676">
        <v>60</v>
      </c>
      <c r="D676" t="s">
        <v>239</v>
      </c>
      <c r="E676">
        <v>3</v>
      </c>
      <c r="F676" t="s">
        <v>240</v>
      </c>
      <c r="G676">
        <v>18</v>
      </c>
      <c r="H676">
        <v>18</v>
      </c>
      <c r="I676">
        <v>18</v>
      </c>
      <c r="J676">
        <v>18</v>
      </c>
      <c r="K676">
        <v>18</v>
      </c>
      <c r="L676">
        <v>18</v>
      </c>
      <c r="M676">
        <v>18</v>
      </c>
      <c r="N676">
        <v>18</v>
      </c>
      <c r="O676">
        <v>19</v>
      </c>
      <c r="P676">
        <v>12</v>
      </c>
      <c r="Q676">
        <v>15</v>
      </c>
      <c r="R676">
        <v>15</v>
      </c>
      <c r="S676">
        <v>12</v>
      </c>
      <c r="T676">
        <v>12</v>
      </c>
      <c r="U676">
        <v>12</v>
      </c>
      <c r="V676">
        <v>12</v>
      </c>
      <c r="W676">
        <v>12</v>
      </c>
      <c r="X676">
        <v>12</v>
      </c>
      <c r="Y676">
        <v>12</v>
      </c>
      <c r="Z676">
        <v>15</v>
      </c>
      <c r="AA676">
        <v>12</v>
      </c>
      <c r="AB676">
        <v>12</v>
      </c>
      <c r="AC676">
        <v>11</v>
      </c>
      <c r="AD676">
        <v>12</v>
      </c>
      <c r="AE676">
        <v>12</v>
      </c>
      <c r="AF676">
        <v>12</v>
      </c>
      <c r="AG676">
        <v>12</v>
      </c>
      <c r="AH676">
        <v>12</v>
      </c>
      <c r="AI676">
        <v>12</v>
      </c>
      <c r="AJ676">
        <v>12</v>
      </c>
      <c r="AK676">
        <v>12</v>
      </c>
      <c r="AL676">
        <v>12</v>
      </c>
      <c r="AM676">
        <v>12</v>
      </c>
      <c r="AN676">
        <v>12</v>
      </c>
      <c r="AO676">
        <v>12</v>
      </c>
      <c r="AP676">
        <v>12</v>
      </c>
      <c r="AQ676">
        <v>12</v>
      </c>
      <c r="AR676">
        <v>12</v>
      </c>
      <c r="AS676">
        <v>12</v>
      </c>
      <c r="AT676">
        <v>12</v>
      </c>
      <c r="AU676">
        <v>12</v>
      </c>
      <c r="AV676">
        <v>12</v>
      </c>
      <c r="AW676">
        <v>12</v>
      </c>
      <c r="AX676">
        <v>12</v>
      </c>
    </row>
    <row r="677" spans="1:50" x14ac:dyDescent="0.25">
      <c r="A677">
        <v>1</v>
      </c>
      <c r="B677" t="s">
        <v>97</v>
      </c>
      <c r="C677">
        <v>11</v>
      </c>
      <c r="D677" t="s">
        <v>97</v>
      </c>
      <c r="E677">
        <v>1</v>
      </c>
      <c r="F677" t="s">
        <v>98</v>
      </c>
      <c r="G677">
        <v>421</v>
      </c>
      <c r="H677">
        <v>426</v>
      </c>
      <c r="I677">
        <v>435</v>
      </c>
      <c r="J677">
        <v>427</v>
      </c>
      <c r="K677">
        <v>423</v>
      </c>
      <c r="L677">
        <v>412</v>
      </c>
      <c r="M677">
        <v>407</v>
      </c>
      <c r="N677">
        <v>430</v>
      </c>
      <c r="O677">
        <v>433</v>
      </c>
      <c r="P677">
        <v>448</v>
      </c>
      <c r="Q677">
        <v>436</v>
      </c>
      <c r="R677">
        <v>429</v>
      </c>
      <c r="S677">
        <v>381</v>
      </c>
      <c r="T677">
        <v>432</v>
      </c>
      <c r="U677">
        <v>435</v>
      </c>
      <c r="V677">
        <v>448</v>
      </c>
      <c r="W677">
        <v>410</v>
      </c>
      <c r="X677">
        <v>438</v>
      </c>
      <c r="Y677">
        <v>416</v>
      </c>
      <c r="Z677">
        <v>417</v>
      </c>
      <c r="AA677">
        <v>442</v>
      </c>
      <c r="AB677">
        <v>424</v>
      </c>
      <c r="AC677">
        <v>432</v>
      </c>
      <c r="AD677">
        <v>441</v>
      </c>
      <c r="AE677">
        <v>429</v>
      </c>
      <c r="AF677">
        <v>433</v>
      </c>
      <c r="AG677">
        <v>427</v>
      </c>
      <c r="AH677">
        <v>427</v>
      </c>
      <c r="AI677">
        <v>427</v>
      </c>
      <c r="AJ677">
        <v>430</v>
      </c>
      <c r="AK677">
        <v>377</v>
      </c>
      <c r="AL677">
        <v>381</v>
      </c>
      <c r="AM677">
        <v>438</v>
      </c>
      <c r="AN677">
        <v>434</v>
      </c>
      <c r="AO677">
        <v>426</v>
      </c>
      <c r="AP677">
        <v>415</v>
      </c>
      <c r="AQ677">
        <v>428</v>
      </c>
      <c r="AR677">
        <v>429</v>
      </c>
      <c r="AS677">
        <v>442</v>
      </c>
      <c r="AT677">
        <v>427</v>
      </c>
      <c r="AU677">
        <v>419</v>
      </c>
      <c r="AV677">
        <v>424</v>
      </c>
      <c r="AW677">
        <v>429</v>
      </c>
      <c r="AX677">
        <v>421</v>
      </c>
    </row>
    <row r="678" spans="1:50" x14ac:dyDescent="0.25">
      <c r="A678">
        <v>3</v>
      </c>
      <c r="B678" t="s">
        <v>554</v>
      </c>
      <c r="C678">
        <v>70</v>
      </c>
      <c r="D678" t="s">
        <v>267</v>
      </c>
      <c r="E678">
        <v>3</v>
      </c>
      <c r="F678" t="s">
        <v>240</v>
      </c>
      <c r="G678">
        <v>130</v>
      </c>
      <c r="H678">
        <v>130</v>
      </c>
      <c r="I678">
        <v>130</v>
      </c>
      <c r="J678">
        <v>94</v>
      </c>
      <c r="K678">
        <v>95</v>
      </c>
      <c r="L678">
        <v>94</v>
      </c>
      <c r="M678">
        <v>94</v>
      </c>
      <c r="N678">
        <v>100</v>
      </c>
      <c r="O678">
        <v>93</v>
      </c>
      <c r="P678">
        <v>83</v>
      </c>
      <c r="Q678">
        <v>82</v>
      </c>
      <c r="R678">
        <v>82</v>
      </c>
      <c r="S678">
        <v>84</v>
      </c>
      <c r="T678">
        <v>83</v>
      </c>
      <c r="U678">
        <v>81</v>
      </c>
      <c r="V678">
        <v>83</v>
      </c>
      <c r="W678">
        <v>84</v>
      </c>
      <c r="X678">
        <v>84</v>
      </c>
      <c r="Y678">
        <v>84</v>
      </c>
      <c r="Z678">
        <v>73</v>
      </c>
      <c r="AA678">
        <v>71</v>
      </c>
      <c r="AB678">
        <v>71</v>
      </c>
      <c r="AC678">
        <v>71</v>
      </c>
      <c r="AD678">
        <v>72</v>
      </c>
      <c r="AE678">
        <v>72</v>
      </c>
      <c r="AF678">
        <v>72</v>
      </c>
      <c r="AG678">
        <v>73</v>
      </c>
      <c r="AH678">
        <v>71</v>
      </c>
      <c r="AI678">
        <v>71</v>
      </c>
      <c r="AJ678">
        <v>71</v>
      </c>
      <c r="AK678">
        <v>71</v>
      </c>
      <c r="AL678">
        <v>68</v>
      </c>
      <c r="AM678">
        <v>72</v>
      </c>
      <c r="AN678">
        <v>71</v>
      </c>
      <c r="AO678">
        <v>71</v>
      </c>
      <c r="AP678">
        <v>72</v>
      </c>
      <c r="AQ678">
        <v>72</v>
      </c>
      <c r="AR678">
        <v>73</v>
      </c>
      <c r="AS678">
        <v>72</v>
      </c>
      <c r="AT678">
        <v>73</v>
      </c>
      <c r="AU678">
        <v>72</v>
      </c>
      <c r="AV678">
        <v>72</v>
      </c>
      <c r="AW678">
        <v>71</v>
      </c>
      <c r="AX678">
        <v>72</v>
      </c>
    </row>
    <row r="679" spans="1:50" x14ac:dyDescent="0.25">
      <c r="A679">
        <v>8</v>
      </c>
      <c r="B679" t="s">
        <v>964</v>
      </c>
      <c r="C679">
        <v>30</v>
      </c>
      <c r="D679" t="s">
        <v>273</v>
      </c>
      <c r="E679">
        <v>2</v>
      </c>
      <c r="F679" t="s">
        <v>255</v>
      </c>
      <c r="G679">
        <v>15</v>
      </c>
      <c r="H679">
        <v>15</v>
      </c>
      <c r="I679">
        <v>15</v>
      </c>
      <c r="J679">
        <v>15</v>
      </c>
      <c r="K679">
        <v>15</v>
      </c>
      <c r="L679">
        <v>15</v>
      </c>
      <c r="M679">
        <v>15</v>
      </c>
      <c r="N679">
        <v>15</v>
      </c>
      <c r="O679">
        <v>15</v>
      </c>
      <c r="P679">
        <v>15</v>
      </c>
      <c r="Q679">
        <v>15</v>
      </c>
      <c r="R679">
        <v>15</v>
      </c>
      <c r="S679">
        <v>15</v>
      </c>
      <c r="T679">
        <v>15</v>
      </c>
      <c r="U679">
        <v>15</v>
      </c>
      <c r="V679">
        <v>15</v>
      </c>
      <c r="W679">
        <v>15</v>
      </c>
      <c r="X679">
        <v>15</v>
      </c>
      <c r="Y679">
        <v>15</v>
      </c>
      <c r="Z679">
        <v>15</v>
      </c>
      <c r="AA679">
        <v>15</v>
      </c>
      <c r="AB679">
        <v>15</v>
      </c>
      <c r="AC679">
        <v>15</v>
      </c>
      <c r="AD679">
        <v>15</v>
      </c>
      <c r="AE679">
        <v>15</v>
      </c>
      <c r="AF679">
        <v>15</v>
      </c>
      <c r="AG679">
        <v>15</v>
      </c>
      <c r="AH679">
        <v>15</v>
      </c>
      <c r="AI679">
        <v>15</v>
      </c>
      <c r="AJ679">
        <v>15</v>
      </c>
      <c r="AK679">
        <v>15</v>
      </c>
      <c r="AL679">
        <v>15</v>
      </c>
      <c r="AM679">
        <v>15</v>
      </c>
      <c r="AN679">
        <v>15</v>
      </c>
      <c r="AO679">
        <v>15</v>
      </c>
      <c r="AP679">
        <v>15</v>
      </c>
      <c r="AQ679">
        <v>15</v>
      </c>
      <c r="AR679">
        <v>26</v>
      </c>
      <c r="AS679">
        <v>26</v>
      </c>
      <c r="AT679">
        <v>26</v>
      </c>
      <c r="AU679">
        <v>26</v>
      </c>
      <c r="AV679">
        <v>26</v>
      </c>
      <c r="AW679">
        <v>26</v>
      </c>
      <c r="AX679">
        <v>26</v>
      </c>
    </row>
    <row r="680" spans="1:50" x14ac:dyDescent="0.25">
      <c r="A680">
        <v>1</v>
      </c>
      <c r="B680" t="s">
        <v>97</v>
      </c>
      <c r="C680">
        <v>11</v>
      </c>
      <c r="D680" t="s">
        <v>97</v>
      </c>
      <c r="E680">
        <v>1</v>
      </c>
      <c r="F680" t="s">
        <v>98</v>
      </c>
      <c r="G680">
        <v>64</v>
      </c>
      <c r="H680">
        <v>64</v>
      </c>
      <c r="I680">
        <v>64</v>
      </c>
      <c r="J680">
        <v>64</v>
      </c>
      <c r="K680">
        <v>64</v>
      </c>
      <c r="L680">
        <v>64</v>
      </c>
      <c r="M680">
        <v>64</v>
      </c>
      <c r="N680">
        <v>64</v>
      </c>
      <c r="O680">
        <v>64</v>
      </c>
      <c r="P680">
        <v>64</v>
      </c>
      <c r="Q680">
        <v>64</v>
      </c>
      <c r="R680">
        <v>64</v>
      </c>
      <c r="S680">
        <v>64</v>
      </c>
      <c r="T680">
        <v>64</v>
      </c>
      <c r="U680">
        <v>64</v>
      </c>
      <c r="V680">
        <v>64</v>
      </c>
      <c r="W680">
        <v>64</v>
      </c>
      <c r="X680">
        <v>64</v>
      </c>
      <c r="Y680">
        <v>64</v>
      </c>
      <c r="Z680">
        <v>64</v>
      </c>
      <c r="AA680">
        <v>64</v>
      </c>
      <c r="AB680">
        <v>64</v>
      </c>
      <c r="AC680">
        <v>64</v>
      </c>
      <c r="AD680">
        <v>64</v>
      </c>
      <c r="AE680">
        <v>60</v>
      </c>
      <c r="AF680">
        <v>60</v>
      </c>
      <c r="AG680">
        <v>60</v>
      </c>
      <c r="AH680">
        <v>60</v>
      </c>
      <c r="AI680">
        <v>60</v>
      </c>
      <c r="AJ680">
        <v>60</v>
      </c>
      <c r="AK680">
        <v>60</v>
      </c>
      <c r="AL680">
        <v>60</v>
      </c>
      <c r="AM680">
        <v>60</v>
      </c>
      <c r="AN680">
        <v>60</v>
      </c>
      <c r="AO680">
        <v>60</v>
      </c>
      <c r="AP680">
        <v>60</v>
      </c>
      <c r="AQ680">
        <v>60</v>
      </c>
      <c r="AR680">
        <v>60</v>
      </c>
      <c r="AS680">
        <v>60</v>
      </c>
      <c r="AT680">
        <v>60</v>
      </c>
      <c r="AU680">
        <v>59</v>
      </c>
      <c r="AV680">
        <v>17</v>
      </c>
      <c r="AW680">
        <v>17</v>
      </c>
      <c r="AX680">
        <v>17</v>
      </c>
    </row>
    <row r="681" spans="1:50" x14ac:dyDescent="0.25">
      <c r="A681">
        <v>1</v>
      </c>
      <c r="B681" t="s">
        <v>97</v>
      </c>
      <c r="C681">
        <v>11</v>
      </c>
      <c r="D681" t="s">
        <v>97</v>
      </c>
      <c r="E681">
        <v>1</v>
      </c>
      <c r="F681" t="s">
        <v>98</v>
      </c>
      <c r="G681">
        <v>127</v>
      </c>
      <c r="H681">
        <v>125</v>
      </c>
      <c r="I681">
        <v>124</v>
      </c>
      <c r="J681">
        <v>123</v>
      </c>
      <c r="K681">
        <v>123</v>
      </c>
      <c r="L681">
        <v>126</v>
      </c>
      <c r="M681">
        <v>124</v>
      </c>
      <c r="N681">
        <v>126</v>
      </c>
      <c r="O681">
        <v>126</v>
      </c>
      <c r="P681">
        <v>126</v>
      </c>
      <c r="Q681">
        <v>125</v>
      </c>
      <c r="R681">
        <v>125</v>
      </c>
      <c r="S681">
        <v>125</v>
      </c>
      <c r="T681">
        <v>125</v>
      </c>
      <c r="U681">
        <v>125</v>
      </c>
      <c r="V681">
        <v>125</v>
      </c>
      <c r="W681">
        <v>125</v>
      </c>
      <c r="X681">
        <v>124</v>
      </c>
      <c r="Y681">
        <v>124</v>
      </c>
      <c r="Z681">
        <v>124</v>
      </c>
      <c r="AA681">
        <v>124</v>
      </c>
      <c r="AB681">
        <v>123</v>
      </c>
      <c r="AC681">
        <v>123</v>
      </c>
      <c r="AD681">
        <v>123</v>
      </c>
      <c r="AE681">
        <v>123</v>
      </c>
      <c r="AF681">
        <v>124</v>
      </c>
      <c r="AG681">
        <v>124</v>
      </c>
      <c r="AH681">
        <v>124</v>
      </c>
      <c r="AI681">
        <v>124</v>
      </c>
      <c r="AJ681">
        <v>124</v>
      </c>
      <c r="AK681">
        <v>124</v>
      </c>
      <c r="AL681">
        <v>124</v>
      </c>
      <c r="AM681">
        <v>124</v>
      </c>
      <c r="AN681">
        <v>123</v>
      </c>
      <c r="AO681">
        <v>123</v>
      </c>
      <c r="AP681">
        <v>124</v>
      </c>
      <c r="AQ681">
        <v>124</v>
      </c>
      <c r="AR681">
        <v>127</v>
      </c>
      <c r="AS681">
        <v>127</v>
      </c>
      <c r="AT681">
        <v>126</v>
      </c>
      <c r="AU681">
        <v>126</v>
      </c>
      <c r="AV681">
        <v>126</v>
      </c>
      <c r="AW681">
        <v>126</v>
      </c>
      <c r="AX681">
        <v>126</v>
      </c>
    </row>
    <row r="682" spans="1:50" x14ac:dyDescent="0.25">
      <c r="A682">
        <v>1</v>
      </c>
      <c r="B682" t="s">
        <v>97</v>
      </c>
      <c r="C682">
        <v>11</v>
      </c>
      <c r="D682" t="s">
        <v>97</v>
      </c>
      <c r="E682">
        <v>1</v>
      </c>
      <c r="F682" t="s">
        <v>98</v>
      </c>
      <c r="G682">
        <v>13</v>
      </c>
      <c r="H682">
        <v>13</v>
      </c>
      <c r="I682">
        <v>13</v>
      </c>
      <c r="J682">
        <v>13</v>
      </c>
      <c r="K682">
        <v>13</v>
      </c>
      <c r="L682">
        <v>13</v>
      </c>
      <c r="M682">
        <v>13</v>
      </c>
      <c r="N682">
        <v>13</v>
      </c>
      <c r="O682">
        <v>13</v>
      </c>
      <c r="P682">
        <v>13</v>
      </c>
      <c r="Q682">
        <v>13</v>
      </c>
      <c r="R682">
        <v>13</v>
      </c>
      <c r="S682">
        <v>13</v>
      </c>
      <c r="T682">
        <v>13</v>
      </c>
      <c r="U682">
        <v>13</v>
      </c>
      <c r="V682">
        <v>13</v>
      </c>
      <c r="W682">
        <v>13</v>
      </c>
      <c r="X682">
        <v>13</v>
      </c>
      <c r="Y682">
        <v>13</v>
      </c>
      <c r="Z682">
        <v>13</v>
      </c>
      <c r="AA682">
        <v>13</v>
      </c>
      <c r="AB682">
        <v>13</v>
      </c>
      <c r="AC682">
        <v>13</v>
      </c>
      <c r="AD682">
        <v>13</v>
      </c>
      <c r="AE682">
        <v>13</v>
      </c>
      <c r="AF682">
        <v>13</v>
      </c>
      <c r="AG682">
        <v>13</v>
      </c>
      <c r="AH682">
        <v>13</v>
      </c>
      <c r="AI682">
        <v>13</v>
      </c>
      <c r="AJ682">
        <v>13</v>
      </c>
      <c r="AK682">
        <v>13</v>
      </c>
      <c r="AL682">
        <v>13</v>
      </c>
      <c r="AM682">
        <v>13</v>
      </c>
      <c r="AN682">
        <v>13</v>
      </c>
      <c r="AO682">
        <v>13</v>
      </c>
      <c r="AP682">
        <v>13</v>
      </c>
      <c r="AQ682">
        <v>13</v>
      </c>
      <c r="AR682">
        <v>13</v>
      </c>
      <c r="AS682">
        <v>13</v>
      </c>
      <c r="AT682">
        <v>13</v>
      </c>
      <c r="AU682">
        <v>13</v>
      </c>
      <c r="AV682">
        <v>13</v>
      </c>
      <c r="AW682">
        <v>13</v>
      </c>
      <c r="AX682">
        <v>13</v>
      </c>
    </row>
    <row r="683" spans="1:50" x14ac:dyDescent="0.25">
      <c r="A683">
        <v>13</v>
      </c>
      <c r="B683" t="s">
        <v>133</v>
      </c>
      <c r="C683">
        <v>12</v>
      </c>
      <c r="D683" t="s">
        <v>133</v>
      </c>
      <c r="E683">
        <v>1</v>
      </c>
      <c r="F683" t="s">
        <v>98</v>
      </c>
      <c r="G683">
        <v>16</v>
      </c>
      <c r="H683">
        <v>16</v>
      </c>
      <c r="I683">
        <v>16</v>
      </c>
      <c r="J683">
        <v>16</v>
      </c>
      <c r="K683">
        <v>18</v>
      </c>
      <c r="L683">
        <v>18</v>
      </c>
      <c r="M683">
        <v>16</v>
      </c>
      <c r="N683">
        <v>16</v>
      </c>
      <c r="O683">
        <v>16</v>
      </c>
      <c r="P683">
        <v>16</v>
      </c>
      <c r="Q683">
        <v>16</v>
      </c>
      <c r="R683">
        <v>16</v>
      </c>
      <c r="S683">
        <v>16</v>
      </c>
      <c r="T683">
        <v>16</v>
      </c>
      <c r="U683">
        <v>16</v>
      </c>
      <c r="V683">
        <v>16</v>
      </c>
      <c r="W683">
        <v>16</v>
      </c>
      <c r="X683">
        <v>16</v>
      </c>
      <c r="Y683">
        <v>16</v>
      </c>
      <c r="Z683">
        <v>16</v>
      </c>
      <c r="AA683">
        <v>16</v>
      </c>
      <c r="AB683">
        <v>16</v>
      </c>
      <c r="AC683">
        <v>16</v>
      </c>
      <c r="AD683">
        <v>16</v>
      </c>
      <c r="AE683">
        <v>16</v>
      </c>
      <c r="AF683">
        <v>16</v>
      </c>
      <c r="AG683">
        <v>16</v>
      </c>
      <c r="AH683">
        <v>16</v>
      </c>
      <c r="AI683">
        <v>16</v>
      </c>
      <c r="AJ683">
        <v>16</v>
      </c>
      <c r="AK683">
        <v>16</v>
      </c>
      <c r="AL683">
        <v>16</v>
      </c>
      <c r="AM683">
        <v>16</v>
      </c>
      <c r="AN683">
        <v>16</v>
      </c>
      <c r="AO683">
        <v>16</v>
      </c>
      <c r="AP683">
        <v>16</v>
      </c>
      <c r="AQ683">
        <v>16</v>
      </c>
      <c r="AR683">
        <v>16</v>
      </c>
      <c r="AS683">
        <v>16</v>
      </c>
      <c r="AT683">
        <v>16</v>
      </c>
      <c r="AU683">
        <v>16</v>
      </c>
      <c r="AV683">
        <v>16</v>
      </c>
      <c r="AW683">
        <v>16</v>
      </c>
      <c r="AX683">
        <v>16</v>
      </c>
    </row>
    <row r="684" spans="1:50" x14ac:dyDescent="0.25">
      <c r="A684">
        <v>3</v>
      </c>
      <c r="B684" t="s">
        <v>554</v>
      </c>
      <c r="C684">
        <v>70</v>
      </c>
      <c r="D684" t="s">
        <v>267</v>
      </c>
      <c r="E684">
        <v>3</v>
      </c>
      <c r="F684" t="s">
        <v>240</v>
      </c>
      <c r="G684">
        <v>86</v>
      </c>
      <c r="H684">
        <v>87</v>
      </c>
      <c r="I684">
        <v>83</v>
      </c>
      <c r="J684">
        <v>83</v>
      </c>
      <c r="K684">
        <v>87</v>
      </c>
      <c r="L684">
        <v>87</v>
      </c>
      <c r="M684">
        <v>87</v>
      </c>
      <c r="N684">
        <v>87</v>
      </c>
      <c r="O684">
        <v>87</v>
      </c>
      <c r="P684">
        <v>92</v>
      </c>
      <c r="Q684">
        <v>92</v>
      </c>
      <c r="R684">
        <v>89</v>
      </c>
      <c r="S684">
        <v>89</v>
      </c>
      <c r="T684">
        <v>89</v>
      </c>
      <c r="U684">
        <v>89</v>
      </c>
      <c r="V684">
        <v>92</v>
      </c>
      <c r="W684">
        <v>94</v>
      </c>
      <c r="X684">
        <v>96</v>
      </c>
      <c r="Y684">
        <v>96</v>
      </c>
      <c r="Z684">
        <v>96</v>
      </c>
      <c r="AA684">
        <v>96</v>
      </c>
      <c r="AB684">
        <v>103</v>
      </c>
      <c r="AC684">
        <v>103</v>
      </c>
      <c r="AD684">
        <v>104</v>
      </c>
      <c r="AE684">
        <v>104</v>
      </c>
      <c r="AF684">
        <v>101</v>
      </c>
      <c r="AG684">
        <v>102</v>
      </c>
      <c r="AH684">
        <v>104</v>
      </c>
      <c r="AI684">
        <v>104</v>
      </c>
      <c r="AJ684">
        <v>100</v>
      </c>
      <c r="AK684">
        <v>100</v>
      </c>
      <c r="AL684">
        <v>100</v>
      </c>
      <c r="AM684">
        <v>102</v>
      </c>
      <c r="AN684">
        <v>102</v>
      </c>
      <c r="AO684">
        <v>102</v>
      </c>
      <c r="AP684">
        <v>102</v>
      </c>
      <c r="AQ684">
        <v>102</v>
      </c>
      <c r="AR684">
        <v>102</v>
      </c>
      <c r="AS684">
        <v>100</v>
      </c>
      <c r="AT684">
        <v>100</v>
      </c>
      <c r="AU684">
        <v>99</v>
      </c>
      <c r="AV684">
        <v>99</v>
      </c>
      <c r="AW684">
        <v>99</v>
      </c>
      <c r="AX684">
        <v>95</v>
      </c>
    </row>
    <row r="685" spans="1:50" x14ac:dyDescent="0.25">
      <c r="A685">
        <v>2</v>
      </c>
      <c r="B685" t="s">
        <v>349</v>
      </c>
      <c r="C685">
        <v>40</v>
      </c>
      <c r="D685" t="s">
        <v>254</v>
      </c>
      <c r="E685">
        <v>2</v>
      </c>
      <c r="F685" t="s">
        <v>255</v>
      </c>
      <c r="G685">
        <v>133</v>
      </c>
      <c r="H685">
        <v>138</v>
      </c>
      <c r="I685">
        <v>137</v>
      </c>
      <c r="J685">
        <v>133</v>
      </c>
      <c r="K685">
        <v>132</v>
      </c>
      <c r="L685">
        <v>129</v>
      </c>
      <c r="M685">
        <v>91</v>
      </c>
      <c r="N685">
        <v>100</v>
      </c>
      <c r="O685">
        <v>102</v>
      </c>
      <c r="P685">
        <v>101</v>
      </c>
      <c r="Q685">
        <v>105</v>
      </c>
      <c r="R685">
        <v>95</v>
      </c>
      <c r="S685">
        <v>90</v>
      </c>
      <c r="T685">
        <v>128</v>
      </c>
      <c r="U685">
        <v>118</v>
      </c>
      <c r="V685">
        <v>130</v>
      </c>
      <c r="W685">
        <v>136</v>
      </c>
      <c r="X685">
        <v>133</v>
      </c>
      <c r="Y685">
        <v>136</v>
      </c>
      <c r="Z685">
        <v>135</v>
      </c>
      <c r="AA685">
        <v>127</v>
      </c>
      <c r="AB685">
        <v>127</v>
      </c>
      <c r="AC685">
        <v>127</v>
      </c>
      <c r="AD685">
        <v>127</v>
      </c>
      <c r="AE685">
        <v>146</v>
      </c>
      <c r="AF685">
        <v>127</v>
      </c>
      <c r="AG685">
        <v>126</v>
      </c>
      <c r="AH685">
        <v>145</v>
      </c>
      <c r="AI685">
        <v>126</v>
      </c>
      <c r="AJ685">
        <v>126</v>
      </c>
      <c r="AK685">
        <v>144</v>
      </c>
      <c r="AL685">
        <v>144</v>
      </c>
      <c r="AM685">
        <v>145</v>
      </c>
      <c r="AN685">
        <v>144</v>
      </c>
      <c r="AO685">
        <v>144</v>
      </c>
      <c r="AP685">
        <v>144</v>
      </c>
      <c r="AQ685">
        <v>144</v>
      </c>
      <c r="AR685">
        <v>144</v>
      </c>
      <c r="AS685">
        <v>144</v>
      </c>
      <c r="AT685">
        <v>144</v>
      </c>
      <c r="AU685">
        <v>144</v>
      </c>
      <c r="AV685">
        <v>127</v>
      </c>
      <c r="AW685">
        <v>127</v>
      </c>
      <c r="AX685">
        <v>125</v>
      </c>
    </row>
    <row r="686" spans="1:50" x14ac:dyDescent="0.25">
      <c r="A686">
        <v>1</v>
      </c>
      <c r="B686" t="s">
        <v>97</v>
      </c>
      <c r="C686">
        <v>11</v>
      </c>
      <c r="D686" t="s">
        <v>97</v>
      </c>
      <c r="E686">
        <v>1</v>
      </c>
      <c r="F686" t="s">
        <v>98</v>
      </c>
      <c r="G686">
        <v>35</v>
      </c>
      <c r="H686">
        <v>35</v>
      </c>
      <c r="I686">
        <v>35</v>
      </c>
      <c r="J686">
        <v>35</v>
      </c>
      <c r="K686">
        <v>35</v>
      </c>
      <c r="L686">
        <v>35</v>
      </c>
      <c r="M686">
        <v>35</v>
      </c>
      <c r="N686">
        <v>35</v>
      </c>
      <c r="O686">
        <v>35</v>
      </c>
      <c r="P686">
        <v>35</v>
      </c>
      <c r="Q686">
        <v>35</v>
      </c>
      <c r="R686">
        <v>35</v>
      </c>
      <c r="S686">
        <v>35</v>
      </c>
      <c r="T686">
        <v>35</v>
      </c>
      <c r="U686">
        <v>35</v>
      </c>
      <c r="V686">
        <v>35</v>
      </c>
      <c r="W686">
        <v>35</v>
      </c>
      <c r="X686">
        <v>35</v>
      </c>
      <c r="Y686">
        <v>35</v>
      </c>
      <c r="Z686">
        <v>35</v>
      </c>
      <c r="AA686">
        <v>35</v>
      </c>
      <c r="AB686">
        <v>35</v>
      </c>
      <c r="AC686">
        <v>35</v>
      </c>
      <c r="AD686">
        <v>35</v>
      </c>
      <c r="AE686">
        <v>35</v>
      </c>
      <c r="AF686">
        <v>35</v>
      </c>
      <c r="AG686">
        <v>35</v>
      </c>
      <c r="AH686">
        <v>35</v>
      </c>
      <c r="AI686">
        <v>35</v>
      </c>
      <c r="AJ686">
        <v>35</v>
      </c>
      <c r="AK686">
        <v>35</v>
      </c>
      <c r="AL686">
        <v>35</v>
      </c>
      <c r="AM686">
        <v>35</v>
      </c>
      <c r="AN686">
        <v>35</v>
      </c>
      <c r="AO686">
        <v>35</v>
      </c>
      <c r="AP686">
        <v>35</v>
      </c>
      <c r="AQ686">
        <v>35</v>
      </c>
      <c r="AR686">
        <v>35</v>
      </c>
      <c r="AS686">
        <v>35</v>
      </c>
      <c r="AT686">
        <v>35</v>
      </c>
      <c r="AU686">
        <v>35</v>
      </c>
      <c r="AV686">
        <v>4</v>
      </c>
      <c r="AW686">
        <v>4</v>
      </c>
      <c r="AX686">
        <v>0</v>
      </c>
    </row>
    <row r="687" spans="1:50" x14ac:dyDescent="0.25">
      <c r="A687">
        <v>8</v>
      </c>
      <c r="B687" t="s">
        <v>964</v>
      </c>
      <c r="C687">
        <v>30</v>
      </c>
      <c r="D687" t="s">
        <v>273</v>
      </c>
      <c r="E687">
        <v>2</v>
      </c>
      <c r="F687" t="s">
        <v>255</v>
      </c>
      <c r="G687">
        <v>30</v>
      </c>
      <c r="H687">
        <v>30</v>
      </c>
      <c r="I687">
        <v>30</v>
      </c>
      <c r="J687">
        <v>30</v>
      </c>
      <c r="K687">
        <v>30</v>
      </c>
      <c r="L687">
        <v>30</v>
      </c>
      <c r="M687">
        <v>30</v>
      </c>
      <c r="N687">
        <v>30</v>
      </c>
      <c r="O687">
        <v>30</v>
      </c>
      <c r="P687">
        <v>30</v>
      </c>
      <c r="Q687">
        <v>30</v>
      </c>
      <c r="R687">
        <v>30</v>
      </c>
      <c r="S687">
        <v>30</v>
      </c>
      <c r="T687">
        <v>30</v>
      </c>
      <c r="U687">
        <v>30</v>
      </c>
      <c r="V687">
        <v>30</v>
      </c>
      <c r="W687">
        <v>30</v>
      </c>
      <c r="X687">
        <v>30</v>
      </c>
      <c r="Y687">
        <v>30</v>
      </c>
      <c r="Z687">
        <v>30</v>
      </c>
      <c r="AA687">
        <v>30</v>
      </c>
      <c r="AB687">
        <v>30</v>
      </c>
      <c r="AC687">
        <v>30</v>
      </c>
      <c r="AD687">
        <v>30</v>
      </c>
      <c r="AE687">
        <v>30</v>
      </c>
      <c r="AF687">
        <v>30</v>
      </c>
      <c r="AG687">
        <v>30</v>
      </c>
      <c r="AH687">
        <v>30</v>
      </c>
      <c r="AI687">
        <v>30</v>
      </c>
      <c r="AJ687">
        <v>30</v>
      </c>
      <c r="AK687">
        <v>30</v>
      </c>
      <c r="AL687">
        <v>30</v>
      </c>
      <c r="AM687">
        <v>30</v>
      </c>
      <c r="AN687">
        <v>30</v>
      </c>
      <c r="AO687">
        <v>30</v>
      </c>
      <c r="AP687">
        <v>30</v>
      </c>
      <c r="AQ687">
        <v>30</v>
      </c>
      <c r="AR687">
        <v>30</v>
      </c>
      <c r="AS687">
        <v>30</v>
      </c>
      <c r="AT687">
        <v>30</v>
      </c>
      <c r="AU687">
        <v>28</v>
      </c>
      <c r="AV687">
        <v>29</v>
      </c>
      <c r="AW687">
        <v>29</v>
      </c>
      <c r="AX687">
        <v>29</v>
      </c>
    </row>
    <row r="688" spans="1:50" x14ac:dyDescent="0.25">
      <c r="A688">
        <v>1</v>
      </c>
      <c r="B688" t="s">
        <v>97</v>
      </c>
      <c r="C688">
        <v>11</v>
      </c>
      <c r="D688" t="s">
        <v>97</v>
      </c>
      <c r="E688">
        <v>1</v>
      </c>
      <c r="F688" t="s">
        <v>98</v>
      </c>
      <c r="G688">
        <v>84</v>
      </c>
      <c r="H688">
        <v>84</v>
      </c>
      <c r="I688">
        <v>83</v>
      </c>
      <c r="J688">
        <v>83</v>
      </c>
      <c r="K688">
        <v>83</v>
      </c>
      <c r="L688">
        <v>83</v>
      </c>
      <c r="M688">
        <v>83</v>
      </c>
      <c r="N688">
        <v>83</v>
      </c>
      <c r="O688">
        <v>74</v>
      </c>
      <c r="P688">
        <v>74</v>
      </c>
      <c r="Q688">
        <v>74</v>
      </c>
      <c r="R688">
        <v>74</v>
      </c>
      <c r="S688">
        <v>74</v>
      </c>
      <c r="T688">
        <v>74</v>
      </c>
      <c r="U688">
        <v>74</v>
      </c>
      <c r="V688">
        <v>74</v>
      </c>
      <c r="W688">
        <v>74</v>
      </c>
      <c r="X688">
        <v>74</v>
      </c>
      <c r="Y688">
        <v>74</v>
      </c>
      <c r="Z688">
        <v>74</v>
      </c>
      <c r="AA688">
        <v>74</v>
      </c>
      <c r="AB688">
        <v>74</v>
      </c>
      <c r="AC688">
        <v>74</v>
      </c>
      <c r="AD688">
        <v>74</v>
      </c>
      <c r="AE688">
        <v>23</v>
      </c>
      <c r="AF688">
        <v>23</v>
      </c>
      <c r="AG688">
        <v>23</v>
      </c>
      <c r="AH688">
        <v>23</v>
      </c>
      <c r="AI688">
        <v>23</v>
      </c>
      <c r="AJ688">
        <v>23</v>
      </c>
      <c r="AK688">
        <v>23</v>
      </c>
      <c r="AL688">
        <v>22</v>
      </c>
      <c r="AM688">
        <v>23</v>
      </c>
      <c r="AN688">
        <v>23</v>
      </c>
      <c r="AO688">
        <v>23</v>
      </c>
      <c r="AP688">
        <v>23</v>
      </c>
      <c r="AQ688">
        <v>22</v>
      </c>
      <c r="AR688">
        <v>25</v>
      </c>
      <c r="AS688">
        <v>26</v>
      </c>
      <c r="AT688">
        <v>25</v>
      </c>
      <c r="AU688">
        <v>25</v>
      </c>
      <c r="AV688">
        <v>24</v>
      </c>
      <c r="AW688">
        <v>24</v>
      </c>
      <c r="AX688">
        <v>25</v>
      </c>
    </row>
    <row r="689" spans="1:50" x14ac:dyDescent="0.25">
      <c r="A689">
        <v>1</v>
      </c>
      <c r="B689" t="s">
        <v>97</v>
      </c>
      <c r="C689">
        <v>11</v>
      </c>
      <c r="D689" t="s">
        <v>97</v>
      </c>
      <c r="E689">
        <v>1</v>
      </c>
      <c r="F689" t="s">
        <v>98</v>
      </c>
      <c r="G689">
        <v>35</v>
      </c>
      <c r="H689">
        <v>36</v>
      </c>
      <c r="I689">
        <v>36</v>
      </c>
      <c r="J689">
        <v>36</v>
      </c>
      <c r="K689">
        <v>36</v>
      </c>
      <c r="L689">
        <v>36</v>
      </c>
      <c r="M689">
        <v>36</v>
      </c>
      <c r="N689">
        <v>36</v>
      </c>
      <c r="O689">
        <v>36</v>
      </c>
      <c r="P689">
        <v>36</v>
      </c>
      <c r="Q689">
        <v>36</v>
      </c>
      <c r="R689">
        <v>36</v>
      </c>
      <c r="S689">
        <v>36</v>
      </c>
      <c r="T689">
        <v>36</v>
      </c>
      <c r="U689">
        <v>36</v>
      </c>
      <c r="V689">
        <v>36</v>
      </c>
      <c r="W689">
        <v>36</v>
      </c>
      <c r="X689">
        <v>36</v>
      </c>
      <c r="Y689">
        <v>36</v>
      </c>
      <c r="Z689">
        <v>36</v>
      </c>
      <c r="AA689">
        <v>36</v>
      </c>
      <c r="AB689">
        <v>36</v>
      </c>
      <c r="AC689">
        <v>36</v>
      </c>
      <c r="AD689">
        <v>36</v>
      </c>
      <c r="AE689">
        <v>36</v>
      </c>
      <c r="AF689">
        <v>36</v>
      </c>
      <c r="AG689">
        <v>36</v>
      </c>
      <c r="AH689">
        <v>36</v>
      </c>
      <c r="AI689">
        <v>36</v>
      </c>
      <c r="AJ689">
        <v>36</v>
      </c>
      <c r="AK689">
        <v>36</v>
      </c>
      <c r="AL689">
        <v>36</v>
      </c>
      <c r="AM689">
        <v>36</v>
      </c>
      <c r="AN689">
        <v>36</v>
      </c>
      <c r="AO689">
        <v>36</v>
      </c>
      <c r="AP689">
        <v>36</v>
      </c>
      <c r="AQ689">
        <v>36</v>
      </c>
      <c r="AR689">
        <v>36</v>
      </c>
      <c r="AS689">
        <v>36</v>
      </c>
      <c r="AT689">
        <v>36</v>
      </c>
      <c r="AU689">
        <v>35</v>
      </c>
      <c r="AV689">
        <v>35</v>
      </c>
      <c r="AW689">
        <v>35</v>
      </c>
      <c r="AX689">
        <v>35</v>
      </c>
    </row>
    <row r="690" spans="1:50" x14ac:dyDescent="0.25">
      <c r="A690">
        <v>1</v>
      </c>
      <c r="B690" t="s">
        <v>97</v>
      </c>
      <c r="C690">
        <v>11</v>
      </c>
      <c r="D690" t="s">
        <v>97</v>
      </c>
      <c r="E690">
        <v>1</v>
      </c>
      <c r="F690" t="s">
        <v>98</v>
      </c>
      <c r="G690">
        <v>68</v>
      </c>
      <c r="H690">
        <v>65</v>
      </c>
      <c r="I690">
        <v>65</v>
      </c>
      <c r="J690">
        <v>64</v>
      </c>
      <c r="K690">
        <v>63</v>
      </c>
      <c r="L690">
        <v>65</v>
      </c>
      <c r="M690">
        <v>65</v>
      </c>
      <c r="N690">
        <v>63</v>
      </c>
      <c r="O690">
        <v>62</v>
      </c>
      <c r="P690">
        <v>62</v>
      </c>
      <c r="Q690">
        <v>65</v>
      </c>
      <c r="R690">
        <v>58</v>
      </c>
      <c r="S690">
        <v>58</v>
      </c>
      <c r="T690">
        <v>61</v>
      </c>
      <c r="U690">
        <v>62</v>
      </c>
      <c r="V690">
        <v>62</v>
      </c>
      <c r="W690">
        <v>62</v>
      </c>
      <c r="X690">
        <v>62</v>
      </c>
      <c r="Y690">
        <v>58</v>
      </c>
      <c r="Z690">
        <v>62</v>
      </c>
      <c r="AA690">
        <v>62</v>
      </c>
      <c r="AB690">
        <v>64</v>
      </c>
      <c r="AC690">
        <v>58</v>
      </c>
      <c r="AD690">
        <v>65</v>
      </c>
      <c r="AE690">
        <v>62</v>
      </c>
      <c r="AF690">
        <v>62</v>
      </c>
      <c r="AG690">
        <v>62</v>
      </c>
      <c r="AH690">
        <v>63</v>
      </c>
      <c r="AI690">
        <v>62</v>
      </c>
      <c r="AJ690">
        <v>62</v>
      </c>
      <c r="AK690">
        <v>61</v>
      </c>
      <c r="AL690">
        <v>58</v>
      </c>
      <c r="AM690">
        <v>67</v>
      </c>
      <c r="AN690">
        <v>62</v>
      </c>
      <c r="AO690">
        <v>64</v>
      </c>
      <c r="AP690">
        <v>67</v>
      </c>
      <c r="AQ690">
        <v>63</v>
      </c>
      <c r="AR690">
        <v>62</v>
      </c>
      <c r="AS690">
        <v>66</v>
      </c>
      <c r="AT690">
        <v>61</v>
      </c>
      <c r="AU690">
        <v>70</v>
      </c>
      <c r="AV690">
        <v>69</v>
      </c>
      <c r="AW690">
        <v>75</v>
      </c>
      <c r="AX690">
        <v>76</v>
      </c>
    </row>
    <row r="691" spans="1:50" x14ac:dyDescent="0.25">
      <c r="A691">
        <v>1</v>
      </c>
      <c r="B691" t="s">
        <v>97</v>
      </c>
      <c r="C691">
        <v>11</v>
      </c>
      <c r="D691" t="s">
        <v>97</v>
      </c>
      <c r="E691">
        <v>1</v>
      </c>
      <c r="F691" t="s">
        <v>98</v>
      </c>
      <c r="G691">
        <v>26</v>
      </c>
      <c r="H691">
        <v>26</v>
      </c>
      <c r="I691">
        <v>23</v>
      </c>
      <c r="J691">
        <v>26</v>
      </c>
      <c r="K691">
        <v>26</v>
      </c>
      <c r="L691">
        <v>26</v>
      </c>
      <c r="M691">
        <v>26</v>
      </c>
      <c r="N691">
        <v>26</v>
      </c>
      <c r="O691">
        <v>26</v>
      </c>
      <c r="P691">
        <v>26</v>
      </c>
      <c r="Q691">
        <v>26</v>
      </c>
      <c r="R691">
        <v>26</v>
      </c>
      <c r="S691">
        <v>26</v>
      </c>
      <c r="T691">
        <v>26</v>
      </c>
      <c r="U691">
        <v>26</v>
      </c>
      <c r="V691">
        <v>26</v>
      </c>
      <c r="W691">
        <v>26</v>
      </c>
      <c r="X691">
        <v>26</v>
      </c>
      <c r="Y691">
        <v>26</v>
      </c>
      <c r="Z691">
        <v>26</v>
      </c>
      <c r="AA691">
        <v>26</v>
      </c>
      <c r="AB691">
        <v>26</v>
      </c>
      <c r="AC691">
        <v>26</v>
      </c>
      <c r="AD691">
        <v>26</v>
      </c>
      <c r="AE691">
        <v>26</v>
      </c>
      <c r="AF691">
        <v>26</v>
      </c>
      <c r="AG691">
        <v>26</v>
      </c>
      <c r="AH691">
        <v>26</v>
      </c>
      <c r="AI691">
        <v>26</v>
      </c>
      <c r="AJ691">
        <v>26</v>
      </c>
      <c r="AK691">
        <v>26</v>
      </c>
      <c r="AL691">
        <v>26</v>
      </c>
      <c r="AM691">
        <v>25</v>
      </c>
      <c r="AN691">
        <v>26</v>
      </c>
      <c r="AO691">
        <v>26</v>
      </c>
      <c r="AP691">
        <v>26</v>
      </c>
      <c r="AQ691">
        <v>26</v>
      </c>
      <c r="AR691">
        <v>26</v>
      </c>
      <c r="AS691">
        <v>26</v>
      </c>
      <c r="AT691">
        <v>26</v>
      </c>
      <c r="AU691">
        <v>26</v>
      </c>
      <c r="AV691">
        <v>26</v>
      </c>
      <c r="AW691">
        <v>69</v>
      </c>
      <c r="AX691">
        <v>69</v>
      </c>
    </row>
    <row r="692" spans="1:50" x14ac:dyDescent="0.25">
      <c r="A692">
        <v>1</v>
      </c>
      <c r="B692" t="s">
        <v>97</v>
      </c>
      <c r="C692">
        <v>11</v>
      </c>
      <c r="D692" t="s">
        <v>97</v>
      </c>
      <c r="E692">
        <v>1</v>
      </c>
      <c r="F692" t="s">
        <v>98</v>
      </c>
      <c r="G692">
        <v>47</v>
      </c>
      <c r="H692">
        <v>47</v>
      </c>
      <c r="I692">
        <v>46</v>
      </c>
      <c r="J692">
        <v>50</v>
      </c>
      <c r="K692">
        <v>45</v>
      </c>
      <c r="L692">
        <v>67</v>
      </c>
      <c r="M692">
        <v>67</v>
      </c>
      <c r="N692">
        <v>68</v>
      </c>
      <c r="O692">
        <v>67</v>
      </c>
      <c r="P692">
        <v>68</v>
      </c>
      <c r="Q692">
        <v>68</v>
      </c>
      <c r="R692">
        <v>68</v>
      </c>
      <c r="S692">
        <v>68</v>
      </c>
      <c r="T692">
        <v>67</v>
      </c>
      <c r="U692">
        <v>67</v>
      </c>
      <c r="V692">
        <v>67</v>
      </c>
      <c r="W692">
        <v>67</v>
      </c>
      <c r="X692">
        <v>68</v>
      </c>
      <c r="Y692">
        <v>67</v>
      </c>
      <c r="Z692">
        <v>67</v>
      </c>
      <c r="AA692">
        <v>68</v>
      </c>
      <c r="AB692">
        <v>68</v>
      </c>
      <c r="AC692">
        <v>68</v>
      </c>
      <c r="AD692">
        <v>68</v>
      </c>
      <c r="AE692">
        <v>68</v>
      </c>
      <c r="AF692">
        <v>69</v>
      </c>
      <c r="AG692">
        <v>70</v>
      </c>
      <c r="AH692">
        <v>70</v>
      </c>
      <c r="AI692">
        <v>68</v>
      </c>
      <c r="AJ692">
        <v>66</v>
      </c>
      <c r="AK692">
        <v>67</v>
      </c>
      <c r="AL692">
        <v>68</v>
      </c>
      <c r="AM692">
        <v>68</v>
      </c>
      <c r="AN692">
        <v>68</v>
      </c>
      <c r="AO692">
        <v>68</v>
      </c>
      <c r="AP692">
        <v>68</v>
      </c>
      <c r="AQ692">
        <v>67</v>
      </c>
      <c r="AR692">
        <v>68</v>
      </c>
      <c r="AS692">
        <v>68</v>
      </c>
      <c r="AT692">
        <v>68</v>
      </c>
      <c r="AU692">
        <v>67</v>
      </c>
      <c r="AV692">
        <v>67</v>
      </c>
      <c r="AW692">
        <v>68</v>
      </c>
      <c r="AX692">
        <v>68</v>
      </c>
    </row>
    <row r="693" spans="1:50" x14ac:dyDescent="0.25">
      <c r="A693">
        <v>13</v>
      </c>
      <c r="B693" t="s">
        <v>133</v>
      </c>
      <c r="C693">
        <v>12</v>
      </c>
      <c r="D693" t="s">
        <v>133</v>
      </c>
      <c r="E693">
        <v>1</v>
      </c>
      <c r="F693" t="s">
        <v>98</v>
      </c>
      <c r="G693">
        <v>46</v>
      </c>
      <c r="H693">
        <v>46</v>
      </c>
      <c r="I693">
        <v>46</v>
      </c>
      <c r="J693">
        <v>45</v>
      </c>
      <c r="K693">
        <v>45</v>
      </c>
      <c r="L693">
        <v>45</v>
      </c>
      <c r="M693">
        <v>45</v>
      </c>
      <c r="N693">
        <v>45</v>
      </c>
      <c r="O693">
        <v>45</v>
      </c>
      <c r="P693">
        <v>45</v>
      </c>
      <c r="Q693">
        <v>45</v>
      </c>
      <c r="R693">
        <v>45</v>
      </c>
      <c r="S693">
        <v>45</v>
      </c>
      <c r="T693">
        <v>45</v>
      </c>
      <c r="U693">
        <v>45</v>
      </c>
      <c r="V693">
        <v>45</v>
      </c>
      <c r="W693">
        <v>45</v>
      </c>
      <c r="X693">
        <v>45</v>
      </c>
      <c r="Y693">
        <v>45</v>
      </c>
      <c r="Z693">
        <v>45</v>
      </c>
      <c r="AA693">
        <v>42</v>
      </c>
      <c r="AB693">
        <v>49</v>
      </c>
      <c r="AC693">
        <v>49</v>
      </c>
      <c r="AD693">
        <v>49</v>
      </c>
      <c r="AE693">
        <v>49</v>
      </c>
      <c r="AF693">
        <v>49</v>
      </c>
      <c r="AG693">
        <v>49</v>
      </c>
      <c r="AH693">
        <v>51</v>
      </c>
      <c r="AI693">
        <v>50</v>
      </c>
      <c r="AJ693">
        <v>50</v>
      </c>
      <c r="AK693">
        <v>49</v>
      </c>
      <c r="AL693">
        <v>49</v>
      </c>
      <c r="AM693">
        <v>49</v>
      </c>
      <c r="AN693">
        <v>49</v>
      </c>
      <c r="AO693">
        <v>50</v>
      </c>
      <c r="AP693">
        <v>49</v>
      </c>
      <c r="AQ693">
        <v>50</v>
      </c>
      <c r="AR693">
        <v>50</v>
      </c>
      <c r="AS693">
        <v>53</v>
      </c>
      <c r="AT693">
        <v>52</v>
      </c>
      <c r="AU693">
        <v>52</v>
      </c>
      <c r="AV693">
        <v>52</v>
      </c>
      <c r="AW693">
        <v>52</v>
      </c>
      <c r="AX693">
        <v>52</v>
      </c>
    </row>
    <row r="694" spans="1:50" x14ac:dyDescent="0.25">
      <c r="A694">
        <v>6</v>
      </c>
      <c r="B694" t="s">
        <v>266</v>
      </c>
      <c r="C694">
        <v>70</v>
      </c>
      <c r="D694" t="s">
        <v>267</v>
      </c>
      <c r="E694">
        <v>3</v>
      </c>
      <c r="F694" t="s">
        <v>240</v>
      </c>
      <c r="G694">
        <v>25</v>
      </c>
      <c r="H694">
        <v>25</v>
      </c>
      <c r="I694">
        <v>25</v>
      </c>
      <c r="J694">
        <v>25</v>
      </c>
      <c r="K694">
        <v>25</v>
      </c>
      <c r="L694">
        <v>25</v>
      </c>
      <c r="M694">
        <v>25</v>
      </c>
      <c r="N694">
        <v>25</v>
      </c>
      <c r="O694">
        <v>25</v>
      </c>
      <c r="P694">
        <v>25</v>
      </c>
      <c r="Q694">
        <v>25</v>
      </c>
      <c r="R694">
        <v>25</v>
      </c>
      <c r="S694">
        <v>25</v>
      </c>
      <c r="T694">
        <v>25</v>
      </c>
      <c r="U694">
        <v>22</v>
      </c>
      <c r="V694">
        <v>25</v>
      </c>
      <c r="W694">
        <v>25</v>
      </c>
      <c r="X694">
        <v>25</v>
      </c>
      <c r="Y694">
        <v>25</v>
      </c>
      <c r="Z694">
        <v>25</v>
      </c>
      <c r="AA694">
        <v>25</v>
      </c>
      <c r="AB694">
        <v>25</v>
      </c>
      <c r="AC694">
        <v>25</v>
      </c>
      <c r="AD694">
        <v>25</v>
      </c>
      <c r="AE694">
        <v>25</v>
      </c>
      <c r="AF694">
        <v>25</v>
      </c>
      <c r="AG694">
        <v>25</v>
      </c>
      <c r="AH694">
        <v>25</v>
      </c>
      <c r="AI694">
        <v>25</v>
      </c>
      <c r="AJ694">
        <v>25</v>
      </c>
      <c r="AK694">
        <v>25</v>
      </c>
      <c r="AL694">
        <v>25</v>
      </c>
      <c r="AM694">
        <v>25</v>
      </c>
      <c r="AN694">
        <v>25</v>
      </c>
      <c r="AO694">
        <v>25</v>
      </c>
      <c r="AP694">
        <v>25</v>
      </c>
      <c r="AQ694">
        <v>25</v>
      </c>
      <c r="AR694">
        <v>25</v>
      </c>
      <c r="AS694">
        <v>25</v>
      </c>
      <c r="AT694">
        <v>25</v>
      </c>
      <c r="AU694">
        <v>25</v>
      </c>
      <c r="AV694">
        <v>25</v>
      </c>
      <c r="AW694">
        <v>25</v>
      </c>
      <c r="AX694">
        <v>25</v>
      </c>
    </row>
    <row r="695" spans="1:50" x14ac:dyDescent="0.25">
      <c r="A695">
        <v>1</v>
      </c>
      <c r="B695" t="s">
        <v>97</v>
      </c>
      <c r="C695">
        <v>11</v>
      </c>
      <c r="D695" t="s">
        <v>97</v>
      </c>
      <c r="E695">
        <v>1</v>
      </c>
      <c r="F695" t="s">
        <v>98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</row>
    <row r="696" spans="1:50" x14ac:dyDescent="0.25">
      <c r="A696">
        <v>2</v>
      </c>
      <c r="B696" t="s">
        <v>349</v>
      </c>
      <c r="C696">
        <v>40</v>
      </c>
      <c r="D696" t="s">
        <v>254</v>
      </c>
      <c r="E696">
        <v>2</v>
      </c>
      <c r="F696" t="s">
        <v>255</v>
      </c>
      <c r="G696">
        <v>9</v>
      </c>
      <c r="H696">
        <v>9</v>
      </c>
      <c r="I696">
        <v>9</v>
      </c>
      <c r="J696">
        <v>9</v>
      </c>
      <c r="K696">
        <v>9</v>
      </c>
      <c r="L696">
        <v>9</v>
      </c>
      <c r="M696">
        <v>9</v>
      </c>
      <c r="N696">
        <v>9</v>
      </c>
      <c r="O696">
        <v>9</v>
      </c>
      <c r="P696">
        <v>9</v>
      </c>
      <c r="Q696">
        <v>9</v>
      </c>
      <c r="R696">
        <v>9</v>
      </c>
      <c r="S696">
        <v>9</v>
      </c>
      <c r="T696">
        <v>9</v>
      </c>
      <c r="U696">
        <v>9</v>
      </c>
      <c r="V696">
        <v>9</v>
      </c>
      <c r="W696">
        <v>9</v>
      </c>
      <c r="X696">
        <v>9</v>
      </c>
      <c r="Y696">
        <v>9</v>
      </c>
      <c r="Z696">
        <v>9</v>
      </c>
      <c r="AA696">
        <v>9</v>
      </c>
      <c r="AB696">
        <v>9</v>
      </c>
      <c r="AC696">
        <v>9</v>
      </c>
      <c r="AD696">
        <v>9</v>
      </c>
      <c r="AE696">
        <v>9</v>
      </c>
      <c r="AF696">
        <v>9</v>
      </c>
      <c r="AG696">
        <v>9</v>
      </c>
      <c r="AH696">
        <v>9</v>
      </c>
      <c r="AI696">
        <v>9</v>
      </c>
      <c r="AJ696">
        <v>9</v>
      </c>
      <c r="AK696">
        <v>9</v>
      </c>
      <c r="AL696">
        <v>9</v>
      </c>
      <c r="AM696">
        <v>9</v>
      </c>
      <c r="AN696">
        <v>9</v>
      </c>
      <c r="AO696">
        <v>9</v>
      </c>
      <c r="AP696">
        <v>9</v>
      </c>
      <c r="AQ696">
        <v>9</v>
      </c>
      <c r="AR696">
        <v>9</v>
      </c>
      <c r="AS696">
        <v>9</v>
      </c>
      <c r="AT696">
        <v>9</v>
      </c>
      <c r="AU696">
        <v>9</v>
      </c>
      <c r="AV696">
        <v>9</v>
      </c>
      <c r="AW696">
        <v>9</v>
      </c>
      <c r="AX696">
        <v>9</v>
      </c>
    </row>
    <row r="697" spans="1:50" x14ac:dyDescent="0.25">
      <c r="A697">
        <v>7</v>
      </c>
      <c r="B697" t="s">
        <v>575</v>
      </c>
      <c r="C697">
        <v>20</v>
      </c>
      <c r="D697" t="s">
        <v>576</v>
      </c>
      <c r="E697">
        <v>2</v>
      </c>
      <c r="F697" t="s">
        <v>255</v>
      </c>
      <c r="G697">
        <v>13</v>
      </c>
      <c r="H697">
        <v>13</v>
      </c>
      <c r="I697">
        <v>13</v>
      </c>
      <c r="J697">
        <v>13</v>
      </c>
      <c r="K697">
        <v>13</v>
      </c>
      <c r="L697">
        <v>13</v>
      </c>
      <c r="M697">
        <v>13</v>
      </c>
      <c r="N697">
        <v>13</v>
      </c>
      <c r="O697">
        <v>13</v>
      </c>
      <c r="P697">
        <v>13</v>
      </c>
      <c r="Q697">
        <v>13</v>
      </c>
      <c r="R697">
        <v>13</v>
      </c>
      <c r="S697">
        <v>13</v>
      </c>
      <c r="T697">
        <v>13</v>
      </c>
      <c r="U697">
        <v>13</v>
      </c>
      <c r="V697">
        <v>13</v>
      </c>
      <c r="W697">
        <v>13</v>
      </c>
      <c r="X697">
        <v>13</v>
      </c>
      <c r="Y697">
        <v>13</v>
      </c>
      <c r="Z697">
        <v>10</v>
      </c>
      <c r="AA697">
        <v>10</v>
      </c>
      <c r="AB697">
        <v>13</v>
      </c>
      <c r="AC697">
        <v>13</v>
      </c>
      <c r="AD697">
        <v>13</v>
      </c>
      <c r="AE697">
        <v>13</v>
      </c>
      <c r="AF697">
        <v>13</v>
      </c>
      <c r="AG697">
        <v>13</v>
      </c>
      <c r="AH697">
        <v>13</v>
      </c>
      <c r="AI697">
        <v>13</v>
      </c>
      <c r="AJ697">
        <v>13</v>
      </c>
      <c r="AK697">
        <v>13</v>
      </c>
      <c r="AL697">
        <v>13</v>
      </c>
      <c r="AM697">
        <v>13</v>
      </c>
      <c r="AN697">
        <v>13</v>
      </c>
      <c r="AO697">
        <v>13</v>
      </c>
      <c r="AP697">
        <v>13</v>
      </c>
      <c r="AQ697">
        <v>13</v>
      </c>
      <c r="AR697">
        <v>13</v>
      </c>
      <c r="AS697">
        <v>13</v>
      </c>
      <c r="AT697">
        <v>13</v>
      </c>
      <c r="AU697">
        <v>13</v>
      </c>
      <c r="AV697">
        <v>13</v>
      </c>
      <c r="AW697">
        <v>13</v>
      </c>
      <c r="AX697">
        <v>13</v>
      </c>
    </row>
    <row r="698" spans="1:50" x14ac:dyDescent="0.25">
      <c r="A698">
        <v>15</v>
      </c>
      <c r="B698" t="s">
        <v>238</v>
      </c>
      <c r="C698">
        <v>60</v>
      </c>
      <c r="D698" t="s">
        <v>239</v>
      </c>
      <c r="E698">
        <v>3</v>
      </c>
      <c r="F698" t="s">
        <v>240</v>
      </c>
      <c r="G698">
        <v>48</v>
      </c>
      <c r="H698">
        <v>50</v>
      </c>
      <c r="I698">
        <v>50</v>
      </c>
      <c r="J698">
        <v>48</v>
      </c>
      <c r="K698">
        <v>48</v>
      </c>
      <c r="L698">
        <v>49</v>
      </c>
      <c r="M698">
        <v>49</v>
      </c>
      <c r="N698">
        <v>51</v>
      </c>
      <c r="O698">
        <v>49</v>
      </c>
      <c r="P698">
        <v>51</v>
      </c>
      <c r="Q698">
        <v>50</v>
      </c>
      <c r="R698">
        <v>50</v>
      </c>
      <c r="S698">
        <v>48</v>
      </c>
      <c r="T698">
        <v>48</v>
      </c>
      <c r="U698">
        <v>53</v>
      </c>
      <c r="V698">
        <v>52</v>
      </c>
      <c r="W698">
        <v>49</v>
      </c>
      <c r="X698">
        <v>48</v>
      </c>
      <c r="Y698">
        <v>52</v>
      </c>
      <c r="Z698">
        <v>53</v>
      </c>
      <c r="AA698">
        <v>54</v>
      </c>
      <c r="AB698">
        <v>52</v>
      </c>
      <c r="AC698">
        <v>53</v>
      </c>
      <c r="AD698">
        <v>53</v>
      </c>
      <c r="AE698">
        <v>52</v>
      </c>
      <c r="AF698">
        <v>52</v>
      </c>
      <c r="AG698">
        <v>56</v>
      </c>
      <c r="AH698">
        <v>56</v>
      </c>
      <c r="AI698">
        <v>60</v>
      </c>
      <c r="AJ698">
        <v>53</v>
      </c>
      <c r="AK698">
        <v>51</v>
      </c>
      <c r="AL698">
        <v>51</v>
      </c>
      <c r="AM698">
        <v>54</v>
      </c>
      <c r="AN698">
        <v>55</v>
      </c>
      <c r="AO698">
        <v>59</v>
      </c>
      <c r="AP698">
        <v>57</v>
      </c>
      <c r="AQ698">
        <v>63</v>
      </c>
      <c r="AR698">
        <v>58</v>
      </c>
      <c r="AS698">
        <v>56</v>
      </c>
      <c r="AT698">
        <v>53</v>
      </c>
      <c r="AU698">
        <v>58</v>
      </c>
      <c r="AV698">
        <v>57</v>
      </c>
      <c r="AW698">
        <v>56</v>
      </c>
      <c r="AX698">
        <v>59</v>
      </c>
    </row>
    <row r="699" spans="1:50" x14ac:dyDescent="0.25">
      <c r="A699">
        <v>1</v>
      </c>
      <c r="B699" t="s">
        <v>97</v>
      </c>
      <c r="C699">
        <v>11</v>
      </c>
      <c r="D699" t="s">
        <v>97</v>
      </c>
      <c r="E699">
        <v>1</v>
      </c>
      <c r="F699" t="s">
        <v>98</v>
      </c>
      <c r="G699">
        <v>31</v>
      </c>
      <c r="H699">
        <v>31</v>
      </c>
      <c r="I699">
        <v>31</v>
      </c>
      <c r="J699">
        <v>31</v>
      </c>
      <c r="K699">
        <v>31</v>
      </c>
      <c r="L699">
        <v>31</v>
      </c>
      <c r="M699">
        <v>31</v>
      </c>
      <c r="N699">
        <v>31</v>
      </c>
      <c r="O699">
        <v>31</v>
      </c>
      <c r="P699">
        <v>31</v>
      </c>
      <c r="Q699">
        <v>31</v>
      </c>
      <c r="R699">
        <v>31</v>
      </c>
      <c r="S699">
        <v>31</v>
      </c>
      <c r="T699">
        <v>31</v>
      </c>
      <c r="U699">
        <v>31</v>
      </c>
      <c r="V699">
        <v>31</v>
      </c>
      <c r="W699">
        <v>31</v>
      </c>
      <c r="X699">
        <v>31</v>
      </c>
      <c r="Y699">
        <v>31</v>
      </c>
      <c r="Z699">
        <v>31</v>
      </c>
      <c r="AA699">
        <v>31</v>
      </c>
      <c r="AB699">
        <v>31</v>
      </c>
      <c r="AC699">
        <v>31</v>
      </c>
      <c r="AD699">
        <v>31</v>
      </c>
      <c r="AE699">
        <v>31</v>
      </c>
      <c r="AF699">
        <v>31</v>
      </c>
      <c r="AG699">
        <v>31</v>
      </c>
      <c r="AH699">
        <v>31</v>
      </c>
      <c r="AI699">
        <v>31</v>
      </c>
      <c r="AJ699">
        <v>31</v>
      </c>
      <c r="AK699">
        <v>31</v>
      </c>
      <c r="AL699">
        <v>31</v>
      </c>
      <c r="AM699">
        <v>30</v>
      </c>
      <c r="AN699">
        <v>31</v>
      </c>
      <c r="AO699">
        <v>31</v>
      </c>
      <c r="AP699">
        <v>31</v>
      </c>
      <c r="AQ699">
        <v>31</v>
      </c>
      <c r="AR699">
        <v>31</v>
      </c>
      <c r="AS699">
        <v>31</v>
      </c>
      <c r="AT699">
        <v>31</v>
      </c>
      <c r="AU699">
        <v>30</v>
      </c>
      <c r="AV699">
        <v>30</v>
      </c>
      <c r="AW699">
        <v>30</v>
      </c>
      <c r="AX699">
        <v>30</v>
      </c>
    </row>
    <row r="700" spans="1:50" x14ac:dyDescent="0.25">
      <c r="A700">
        <v>9</v>
      </c>
      <c r="B700" t="s">
        <v>372</v>
      </c>
      <c r="C700">
        <v>60</v>
      </c>
      <c r="D700" t="s">
        <v>239</v>
      </c>
      <c r="E700">
        <v>3</v>
      </c>
      <c r="F700" t="s">
        <v>240</v>
      </c>
      <c r="G700">
        <v>139</v>
      </c>
      <c r="H700">
        <v>139</v>
      </c>
      <c r="I700">
        <v>137</v>
      </c>
      <c r="J700">
        <v>139</v>
      </c>
      <c r="K700">
        <v>139</v>
      </c>
      <c r="L700">
        <v>139</v>
      </c>
      <c r="M700">
        <v>137</v>
      </c>
      <c r="N700">
        <v>136</v>
      </c>
      <c r="O700">
        <v>138</v>
      </c>
      <c r="P700">
        <v>138</v>
      </c>
      <c r="Q700">
        <v>139</v>
      </c>
      <c r="R700">
        <v>125</v>
      </c>
      <c r="S700">
        <v>140</v>
      </c>
      <c r="T700">
        <v>132</v>
      </c>
      <c r="U700">
        <v>137</v>
      </c>
      <c r="V700">
        <v>137</v>
      </c>
      <c r="W700">
        <v>137</v>
      </c>
      <c r="X700">
        <v>137</v>
      </c>
      <c r="Y700">
        <v>122</v>
      </c>
      <c r="Z700">
        <v>134</v>
      </c>
      <c r="AA700">
        <v>136</v>
      </c>
      <c r="AB700">
        <v>136</v>
      </c>
      <c r="AC700">
        <v>136</v>
      </c>
      <c r="AD700">
        <v>138</v>
      </c>
      <c r="AE700">
        <v>1</v>
      </c>
      <c r="AF700">
        <v>137</v>
      </c>
      <c r="AG700">
        <v>137</v>
      </c>
      <c r="AH700">
        <v>132</v>
      </c>
      <c r="AI700">
        <v>128</v>
      </c>
      <c r="AJ700">
        <v>128</v>
      </c>
      <c r="AK700">
        <v>135</v>
      </c>
      <c r="AL700">
        <v>139</v>
      </c>
      <c r="AM700">
        <v>138</v>
      </c>
      <c r="AN700">
        <v>139</v>
      </c>
      <c r="AO700">
        <v>138</v>
      </c>
      <c r="AP700">
        <v>138</v>
      </c>
      <c r="AQ700">
        <v>134</v>
      </c>
      <c r="AR700">
        <v>138</v>
      </c>
      <c r="AS700">
        <v>133</v>
      </c>
      <c r="AT700">
        <v>137</v>
      </c>
      <c r="AU700">
        <v>138</v>
      </c>
      <c r="AV700">
        <v>137</v>
      </c>
      <c r="AW700">
        <v>139</v>
      </c>
      <c r="AX700">
        <v>133</v>
      </c>
    </row>
    <row r="701" spans="1:50" x14ac:dyDescent="0.25">
      <c r="A701">
        <v>5</v>
      </c>
      <c r="B701" t="s">
        <v>386</v>
      </c>
      <c r="C701">
        <v>50</v>
      </c>
      <c r="D701" t="s">
        <v>387</v>
      </c>
      <c r="E701">
        <v>3</v>
      </c>
      <c r="F701" t="s">
        <v>240</v>
      </c>
      <c r="G701">
        <v>55</v>
      </c>
      <c r="H701">
        <v>1</v>
      </c>
      <c r="I701">
        <v>1</v>
      </c>
      <c r="J701">
        <v>56</v>
      </c>
      <c r="K701">
        <v>56</v>
      </c>
      <c r="L701">
        <v>56</v>
      </c>
      <c r="M701">
        <v>56</v>
      </c>
      <c r="N701">
        <v>55</v>
      </c>
      <c r="O701">
        <v>55</v>
      </c>
      <c r="P701">
        <v>56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56</v>
      </c>
      <c r="W701">
        <v>56</v>
      </c>
      <c r="X701">
        <v>1</v>
      </c>
      <c r="Y701">
        <v>1</v>
      </c>
      <c r="Z701">
        <v>1</v>
      </c>
      <c r="AA701">
        <v>56</v>
      </c>
      <c r="AB701">
        <v>56</v>
      </c>
      <c r="AC701">
        <v>1</v>
      </c>
      <c r="AD701">
        <v>1</v>
      </c>
      <c r="AE701">
        <v>56</v>
      </c>
      <c r="AF701">
        <v>56</v>
      </c>
      <c r="AG701">
        <v>56</v>
      </c>
      <c r="AH701">
        <v>56</v>
      </c>
      <c r="AI701">
        <v>56</v>
      </c>
      <c r="AJ701">
        <v>56</v>
      </c>
      <c r="AK701">
        <v>56</v>
      </c>
      <c r="AL701">
        <v>56</v>
      </c>
      <c r="AM701">
        <v>56</v>
      </c>
      <c r="AN701">
        <v>56</v>
      </c>
      <c r="AO701">
        <v>56</v>
      </c>
      <c r="AP701">
        <v>56</v>
      </c>
      <c r="AQ701">
        <v>56</v>
      </c>
      <c r="AR701">
        <v>1</v>
      </c>
      <c r="AS701">
        <v>56</v>
      </c>
      <c r="AT701">
        <v>1</v>
      </c>
      <c r="AU701">
        <v>56</v>
      </c>
      <c r="AV701">
        <v>1</v>
      </c>
      <c r="AW701">
        <v>1</v>
      </c>
      <c r="AX701">
        <v>1</v>
      </c>
    </row>
    <row r="702" spans="1:50" x14ac:dyDescent="0.25">
      <c r="A702">
        <v>2</v>
      </c>
      <c r="B702" t="s">
        <v>349</v>
      </c>
      <c r="C702">
        <v>40</v>
      </c>
      <c r="D702" t="s">
        <v>254</v>
      </c>
      <c r="E702">
        <v>2</v>
      </c>
      <c r="F702" t="s">
        <v>255</v>
      </c>
      <c r="G702">
        <v>19</v>
      </c>
      <c r="H702">
        <v>19</v>
      </c>
      <c r="I702">
        <v>19</v>
      </c>
      <c r="J702">
        <v>19</v>
      </c>
      <c r="K702">
        <v>19</v>
      </c>
      <c r="L702">
        <v>19</v>
      </c>
      <c r="M702">
        <v>19</v>
      </c>
      <c r="N702">
        <v>19</v>
      </c>
      <c r="O702">
        <v>19</v>
      </c>
      <c r="P702">
        <v>19</v>
      </c>
      <c r="Q702">
        <v>19</v>
      </c>
      <c r="R702">
        <v>19</v>
      </c>
      <c r="S702">
        <v>19</v>
      </c>
      <c r="T702">
        <v>19</v>
      </c>
      <c r="U702">
        <v>19</v>
      </c>
      <c r="V702">
        <v>19</v>
      </c>
      <c r="W702">
        <v>19</v>
      </c>
      <c r="X702">
        <v>19</v>
      </c>
      <c r="Y702">
        <v>19</v>
      </c>
      <c r="Z702">
        <v>19</v>
      </c>
      <c r="AA702">
        <v>19</v>
      </c>
      <c r="AB702">
        <v>19</v>
      </c>
      <c r="AC702">
        <v>19</v>
      </c>
      <c r="AD702">
        <v>19</v>
      </c>
      <c r="AE702">
        <v>19</v>
      </c>
      <c r="AF702">
        <v>19</v>
      </c>
      <c r="AG702">
        <v>19</v>
      </c>
      <c r="AH702">
        <v>19</v>
      </c>
      <c r="AI702">
        <v>19</v>
      </c>
      <c r="AJ702">
        <v>19</v>
      </c>
      <c r="AK702">
        <v>19</v>
      </c>
      <c r="AL702">
        <v>19</v>
      </c>
      <c r="AM702">
        <v>19</v>
      </c>
      <c r="AN702">
        <v>19</v>
      </c>
      <c r="AO702">
        <v>19</v>
      </c>
      <c r="AP702">
        <v>19</v>
      </c>
      <c r="AQ702">
        <v>19</v>
      </c>
      <c r="AR702">
        <v>19</v>
      </c>
      <c r="AS702">
        <v>19</v>
      </c>
      <c r="AT702">
        <v>20</v>
      </c>
      <c r="AU702">
        <v>20</v>
      </c>
      <c r="AV702">
        <v>20</v>
      </c>
      <c r="AW702">
        <v>20</v>
      </c>
      <c r="AX702">
        <v>20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4917-DA9B-4B88-86A3-F017DA379BDE}">
  <dimension ref="A3:AT6"/>
  <sheetViews>
    <sheetView topLeftCell="AH1" workbookViewId="0">
      <selection activeCell="A3" sqref="A3:AT6"/>
    </sheetView>
  </sheetViews>
  <sheetFormatPr defaultRowHeight="15" x14ac:dyDescent="0.25"/>
  <cols>
    <col min="1" max="1" width="19.5703125" bestFit="1" customWidth="1"/>
    <col min="2" max="2" width="34" bestFit="1" customWidth="1"/>
    <col min="3" max="46" width="20.5703125" bestFit="1" customWidth="1"/>
  </cols>
  <sheetData>
    <row r="3" spans="1:46" x14ac:dyDescent="0.25">
      <c r="A3" s="2" t="s">
        <v>2337</v>
      </c>
      <c r="B3" t="s">
        <v>2409</v>
      </c>
      <c r="C3" t="s">
        <v>2338</v>
      </c>
      <c r="D3" t="s">
        <v>2339</v>
      </c>
      <c r="E3" t="s">
        <v>2340</v>
      </c>
      <c r="F3" t="s">
        <v>2341</v>
      </c>
      <c r="G3" t="s">
        <v>2342</v>
      </c>
      <c r="H3" t="s">
        <v>2343</v>
      </c>
      <c r="I3" t="s">
        <v>2344</v>
      </c>
      <c r="J3" t="s">
        <v>2345</v>
      </c>
      <c r="K3" t="s">
        <v>2346</v>
      </c>
      <c r="L3" t="s">
        <v>2347</v>
      </c>
      <c r="M3" t="s">
        <v>2348</v>
      </c>
      <c r="N3" t="s">
        <v>2349</v>
      </c>
      <c r="O3" t="s">
        <v>2350</v>
      </c>
      <c r="P3" t="s">
        <v>2351</v>
      </c>
      <c r="Q3" t="s">
        <v>2352</v>
      </c>
      <c r="R3" t="s">
        <v>2353</v>
      </c>
      <c r="S3" t="s">
        <v>2354</v>
      </c>
      <c r="T3" t="s">
        <v>2355</v>
      </c>
      <c r="U3" t="s">
        <v>2356</v>
      </c>
      <c r="V3" t="s">
        <v>2357</v>
      </c>
      <c r="W3" t="s">
        <v>2358</v>
      </c>
      <c r="X3" t="s">
        <v>2359</v>
      </c>
      <c r="Y3" t="s">
        <v>2360</v>
      </c>
      <c r="Z3" t="s">
        <v>2361</v>
      </c>
      <c r="AA3" t="s">
        <v>2362</v>
      </c>
      <c r="AB3" t="s">
        <v>2363</v>
      </c>
      <c r="AC3" t="s">
        <v>2364</v>
      </c>
      <c r="AD3" t="s">
        <v>2365</v>
      </c>
      <c r="AE3" t="s">
        <v>2366</v>
      </c>
      <c r="AF3" t="s">
        <v>2367</v>
      </c>
      <c r="AG3" t="s">
        <v>2368</v>
      </c>
      <c r="AH3" t="s">
        <v>2369</v>
      </c>
      <c r="AI3" t="s">
        <v>2370</v>
      </c>
      <c r="AJ3" t="s">
        <v>2371</v>
      </c>
      <c r="AK3" t="s">
        <v>2372</v>
      </c>
      <c r="AL3" t="s">
        <v>2373</v>
      </c>
      <c r="AM3" t="s">
        <v>2374</v>
      </c>
      <c r="AN3" t="s">
        <v>2375</v>
      </c>
      <c r="AO3" t="s">
        <v>2376</v>
      </c>
      <c r="AP3" t="s">
        <v>2377</v>
      </c>
      <c r="AQ3" t="s">
        <v>2378</v>
      </c>
      <c r="AR3" t="s">
        <v>2379</v>
      </c>
      <c r="AS3" t="s">
        <v>2380</v>
      </c>
      <c r="AT3" t="s">
        <v>2381</v>
      </c>
    </row>
    <row r="4" spans="1:46" x14ac:dyDescent="0.25">
      <c r="A4" s="3" t="s">
        <v>240</v>
      </c>
      <c r="B4" s="13">
        <v>84</v>
      </c>
      <c r="C4" s="13">
        <v>70.38095238095238</v>
      </c>
      <c r="D4" s="13">
        <v>72.19047619047619</v>
      </c>
      <c r="E4" s="13">
        <v>68.797619047619051</v>
      </c>
      <c r="F4" s="13">
        <v>72.964285714285708</v>
      </c>
      <c r="G4" s="13">
        <v>71.916666666666671</v>
      </c>
      <c r="H4" s="13">
        <v>72.202380952380949</v>
      </c>
      <c r="I4" s="13">
        <v>70.904761904761898</v>
      </c>
      <c r="J4" s="13">
        <v>72.952380952380949</v>
      </c>
      <c r="K4" s="13">
        <v>69.226190476190482</v>
      </c>
      <c r="L4" s="13">
        <v>69.80952380952381</v>
      </c>
      <c r="M4" s="13">
        <v>70.142857142857139</v>
      </c>
      <c r="N4" s="13">
        <v>69.321428571428569</v>
      </c>
      <c r="O4" s="13">
        <v>70.845238095238102</v>
      </c>
      <c r="P4" s="13">
        <v>68.535714285714292</v>
      </c>
      <c r="Q4" s="13">
        <v>68.547619047619051</v>
      </c>
      <c r="R4" s="13">
        <v>68.773809523809518</v>
      </c>
      <c r="S4" s="13">
        <v>73.75</v>
      </c>
      <c r="T4" s="13">
        <v>72.297619047619051</v>
      </c>
      <c r="U4" s="13">
        <v>71.107142857142861</v>
      </c>
      <c r="V4" s="13">
        <v>71.738095238095241</v>
      </c>
      <c r="W4" s="13">
        <v>75.226190476190482</v>
      </c>
      <c r="X4" s="13">
        <v>72.345238095238102</v>
      </c>
      <c r="Y4" s="13">
        <v>71.392857142857139</v>
      </c>
      <c r="Z4" s="13">
        <v>72.428571428571431</v>
      </c>
      <c r="AA4" s="13">
        <v>73.285714285714292</v>
      </c>
      <c r="AB4" s="13">
        <v>76.226190476190482</v>
      </c>
      <c r="AC4" s="13">
        <v>74.523809523809518</v>
      </c>
      <c r="AD4" s="13">
        <v>76.142857142857139</v>
      </c>
      <c r="AE4" s="13">
        <v>75.714285714285708</v>
      </c>
      <c r="AF4" s="13">
        <v>76.94047619047619</v>
      </c>
      <c r="AG4" s="13">
        <v>73.535714285714292</v>
      </c>
      <c r="AH4" s="13">
        <v>71.238095238095241</v>
      </c>
      <c r="AI4" s="13">
        <v>71.05952380952381</v>
      </c>
      <c r="AJ4" s="13">
        <v>71.464285714285708</v>
      </c>
      <c r="AK4" s="13">
        <v>69.714285714285708</v>
      </c>
      <c r="AL4" s="13">
        <v>70.63095238095238</v>
      </c>
      <c r="AM4" s="13">
        <v>70.678571428571431</v>
      </c>
      <c r="AN4" s="13">
        <v>68.86904761904762</v>
      </c>
      <c r="AO4" s="13">
        <v>72.69047619047619</v>
      </c>
      <c r="AP4" s="13">
        <v>70.702380952380949</v>
      </c>
      <c r="AQ4" s="13">
        <v>71.5</v>
      </c>
      <c r="AR4" s="13">
        <v>69.416666666666671</v>
      </c>
      <c r="AS4" s="13">
        <v>71.476190476190482</v>
      </c>
      <c r="AT4" s="13">
        <v>70.071428571428569</v>
      </c>
    </row>
    <row r="5" spans="1:46" x14ac:dyDescent="0.25">
      <c r="A5" s="3" t="s">
        <v>255</v>
      </c>
      <c r="B5" s="13">
        <v>69</v>
      </c>
      <c r="C5" s="13">
        <v>65.173913043478265</v>
      </c>
      <c r="D5" s="13">
        <v>64.753623188405797</v>
      </c>
      <c r="E5" s="13">
        <v>64.478260869565219</v>
      </c>
      <c r="F5" s="13">
        <v>62.884057971014492</v>
      </c>
      <c r="G5" s="13">
        <v>62.144927536231883</v>
      </c>
      <c r="H5" s="13">
        <v>60.550724637681157</v>
      </c>
      <c r="I5" s="13">
        <v>61.05797101449275</v>
      </c>
      <c r="J5" s="13">
        <v>60.956521739130437</v>
      </c>
      <c r="K5" s="13">
        <v>61.260869565217391</v>
      </c>
      <c r="L5" s="13">
        <v>62.130434782608695</v>
      </c>
      <c r="M5" s="13">
        <v>62.536231884057969</v>
      </c>
      <c r="N5" s="13">
        <v>61.608695652173914</v>
      </c>
      <c r="O5" s="13">
        <v>62.159420289855071</v>
      </c>
      <c r="P5" s="13">
        <v>62.130434782608695</v>
      </c>
      <c r="Q5" s="13">
        <v>62.173913043478258</v>
      </c>
      <c r="R5" s="13">
        <v>60.855072463768117</v>
      </c>
      <c r="S5" s="13">
        <v>60.579710144927539</v>
      </c>
      <c r="T5" s="13">
        <v>59.391304347826086</v>
      </c>
      <c r="U5" s="13">
        <v>58.565217391304351</v>
      </c>
      <c r="V5" s="13">
        <v>58.971014492753625</v>
      </c>
      <c r="W5" s="13">
        <v>59.565217391304351</v>
      </c>
      <c r="X5" s="13">
        <v>55.231884057971016</v>
      </c>
      <c r="Y5" s="13">
        <v>55.594202898550726</v>
      </c>
      <c r="Z5" s="13">
        <v>55.884057971014492</v>
      </c>
      <c r="AA5" s="13">
        <v>56.347826086956523</v>
      </c>
      <c r="AB5" s="13">
        <v>56.869565217391305</v>
      </c>
      <c r="AC5" s="13">
        <v>55.79710144927536</v>
      </c>
      <c r="AD5" s="13">
        <v>56.086956521739133</v>
      </c>
      <c r="AE5" s="13">
        <v>54.971014492753625</v>
      </c>
      <c r="AF5" s="13">
        <v>54.681159420289852</v>
      </c>
      <c r="AG5" s="13">
        <v>54.130434782608695</v>
      </c>
      <c r="AH5" s="13">
        <v>54</v>
      </c>
      <c r="AI5" s="13">
        <v>54.652173913043477</v>
      </c>
      <c r="AJ5" s="13">
        <v>54.666666666666664</v>
      </c>
      <c r="AK5" s="13">
        <v>54.20289855072464</v>
      </c>
      <c r="AL5" s="13">
        <v>54.376811594202898</v>
      </c>
      <c r="AM5" s="13">
        <v>54.434782608695649</v>
      </c>
      <c r="AN5" s="13">
        <v>54.840579710144929</v>
      </c>
      <c r="AO5" s="13">
        <v>55.231884057971016</v>
      </c>
      <c r="AP5" s="13">
        <v>54.637681159420289</v>
      </c>
      <c r="AQ5" s="13">
        <v>55.594202898550726</v>
      </c>
      <c r="AR5" s="13">
        <v>56.144927536231883</v>
      </c>
      <c r="AS5" s="13">
        <v>56.507246376811594</v>
      </c>
      <c r="AT5" s="13">
        <v>56.028985507246375</v>
      </c>
    </row>
    <row r="6" spans="1:46" x14ac:dyDescent="0.25">
      <c r="A6" s="3" t="s">
        <v>98</v>
      </c>
      <c r="B6" s="13">
        <v>548</v>
      </c>
      <c r="C6" s="13">
        <v>74.089416058394164</v>
      </c>
      <c r="D6" s="13">
        <v>74.350364963503651</v>
      </c>
      <c r="E6" s="13">
        <v>73.129562043795616</v>
      </c>
      <c r="F6" s="13">
        <v>70.647810218978108</v>
      </c>
      <c r="G6" s="13">
        <v>70.96897810218978</v>
      </c>
      <c r="H6" s="13">
        <v>70.998175182481745</v>
      </c>
      <c r="I6" s="13">
        <v>70.979927007299267</v>
      </c>
      <c r="J6" s="13">
        <v>70.543795620437962</v>
      </c>
      <c r="K6" s="13">
        <v>68.866788321167888</v>
      </c>
      <c r="L6" s="13">
        <v>70.59306569343066</v>
      </c>
      <c r="M6" s="13">
        <v>70.100364963503651</v>
      </c>
      <c r="N6" s="13">
        <v>67.724452554744531</v>
      </c>
      <c r="O6" s="13">
        <v>67.310218978102185</v>
      </c>
      <c r="P6" s="13">
        <v>68.177007299270073</v>
      </c>
      <c r="Q6" s="13">
        <v>67.992700729927009</v>
      </c>
      <c r="R6" s="13">
        <v>67.355839416058387</v>
      </c>
      <c r="S6" s="13">
        <v>66.686131386861319</v>
      </c>
      <c r="T6" s="13">
        <v>67.109489051094897</v>
      </c>
      <c r="U6" s="13">
        <v>65.4051094890511</v>
      </c>
      <c r="V6" s="13">
        <v>65.861313868613138</v>
      </c>
      <c r="W6" s="13">
        <v>66.341240875912405</v>
      </c>
      <c r="X6" s="13">
        <v>65.927007299270073</v>
      </c>
      <c r="Y6" s="13">
        <v>65.21897810218978</v>
      </c>
      <c r="Z6" s="13">
        <v>65.954379562043798</v>
      </c>
      <c r="AA6" s="13">
        <v>64.071167883211672</v>
      </c>
      <c r="AB6" s="13">
        <v>65.680656934306569</v>
      </c>
      <c r="AC6" s="13">
        <v>64.372262773722625</v>
      </c>
      <c r="AD6" s="13">
        <v>64.604014598540147</v>
      </c>
      <c r="AE6" s="13">
        <v>65.372262773722625</v>
      </c>
      <c r="AF6" s="13">
        <v>64.998175182481745</v>
      </c>
      <c r="AG6" s="13">
        <v>63.291970802919707</v>
      </c>
      <c r="AH6" s="13">
        <v>62.302919708029194</v>
      </c>
      <c r="AI6" s="13">
        <v>63.023722627737229</v>
      </c>
      <c r="AJ6" s="13">
        <v>63.043795620437955</v>
      </c>
      <c r="AK6" s="13">
        <v>62.832116788321166</v>
      </c>
      <c r="AL6" s="13">
        <v>62.636861313868614</v>
      </c>
      <c r="AM6" s="13">
        <v>62.443430656934304</v>
      </c>
      <c r="AN6" s="13">
        <v>62.514598540145982</v>
      </c>
      <c r="AO6" s="13">
        <v>62.417883211678834</v>
      </c>
      <c r="AP6" s="13">
        <v>62.93795620437956</v>
      </c>
      <c r="AQ6" s="13">
        <v>63.510948905109487</v>
      </c>
      <c r="AR6" s="13">
        <v>65.021897810218974</v>
      </c>
      <c r="AS6" s="13">
        <v>62.673357664233578</v>
      </c>
      <c r="AT6" s="13">
        <v>63.479927007299267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C1CD8-236D-485D-88A6-02F579209407}">
  <dimension ref="A1:BC4"/>
  <sheetViews>
    <sheetView topLeftCell="J1" workbookViewId="0">
      <selection activeCell="AU1" sqref="AU1:BC2"/>
    </sheetView>
  </sheetViews>
  <sheetFormatPr defaultRowHeight="15" x14ac:dyDescent="0.25"/>
  <cols>
    <col min="1" max="1" width="26.140625" customWidth="1"/>
    <col min="2" max="46" width="4.28515625" customWidth="1"/>
    <col min="48" max="48" width="9.7109375" customWidth="1"/>
    <col min="50" max="50" width="15.28515625" customWidth="1"/>
    <col min="51" max="51" width="11.5703125" customWidth="1"/>
    <col min="52" max="52" width="11.85546875" customWidth="1"/>
    <col min="53" max="53" width="12.85546875" customWidth="1"/>
    <col min="54" max="54" width="13.5703125" customWidth="1"/>
    <col min="55" max="55" width="11.140625" customWidth="1"/>
  </cols>
  <sheetData>
    <row r="1" spans="1:55" x14ac:dyDescent="0.25">
      <c r="A1" t="s">
        <v>24</v>
      </c>
      <c r="B1" t="s">
        <v>2409</v>
      </c>
      <c r="C1" t="s">
        <v>2338</v>
      </c>
      <c r="D1" t="s">
        <v>2339</v>
      </c>
      <c r="E1" t="s">
        <v>2340</v>
      </c>
      <c r="F1" t="s">
        <v>2341</v>
      </c>
      <c r="G1" t="s">
        <v>2342</v>
      </c>
      <c r="H1" t="s">
        <v>2343</v>
      </c>
      <c r="I1" t="s">
        <v>2344</v>
      </c>
      <c r="J1" t="s">
        <v>2345</v>
      </c>
      <c r="K1" t="s">
        <v>2346</v>
      </c>
      <c r="L1" t="s">
        <v>2347</v>
      </c>
      <c r="M1" t="s">
        <v>2348</v>
      </c>
      <c r="N1" t="s">
        <v>2349</v>
      </c>
      <c r="O1" t="s">
        <v>2350</v>
      </c>
      <c r="P1" t="s">
        <v>2351</v>
      </c>
      <c r="Q1" t="s">
        <v>2352</v>
      </c>
      <c r="R1" t="s">
        <v>2353</v>
      </c>
      <c r="S1" t="s">
        <v>2354</v>
      </c>
      <c r="T1" t="s">
        <v>2355</v>
      </c>
      <c r="U1" t="s">
        <v>2356</v>
      </c>
      <c r="V1" t="s">
        <v>2357</v>
      </c>
      <c r="W1" t="s">
        <v>2358</v>
      </c>
      <c r="X1" t="s">
        <v>2359</v>
      </c>
      <c r="Y1" t="s">
        <v>2360</v>
      </c>
      <c r="Z1" t="s">
        <v>2361</v>
      </c>
      <c r="AA1" t="s">
        <v>2362</v>
      </c>
      <c r="AB1" t="s">
        <v>2363</v>
      </c>
      <c r="AC1" t="s">
        <v>2364</v>
      </c>
      <c r="AD1" t="s">
        <v>2365</v>
      </c>
      <c r="AE1" t="s">
        <v>2366</v>
      </c>
      <c r="AF1" t="s">
        <v>2367</v>
      </c>
      <c r="AG1" t="s">
        <v>2368</v>
      </c>
      <c r="AH1" t="s">
        <v>2369</v>
      </c>
      <c r="AI1" t="s">
        <v>2370</v>
      </c>
      <c r="AJ1" t="s">
        <v>2371</v>
      </c>
      <c r="AK1" t="s">
        <v>2372</v>
      </c>
      <c r="AL1" t="s">
        <v>2373</v>
      </c>
      <c r="AM1" t="s">
        <v>2374</v>
      </c>
      <c r="AN1" t="s">
        <v>2375</v>
      </c>
      <c r="AO1" t="s">
        <v>2376</v>
      </c>
      <c r="AP1" t="s">
        <v>2377</v>
      </c>
      <c r="AQ1" t="s">
        <v>2378</v>
      </c>
      <c r="AR1" t="s">
        <v>2379</v>
      </c>
      <c r="AS1" t="s">
        <v>2380</v>
      </c>
      <c r="AT1" t="s">
        <v>2381</v>
      </c>
      <c r="AU1" t="s">
        <v>2383</v>
      </c>
      <c r="AV1" t="s">
        <v>2395</v>
      </c>
      <c r="AW1" t="s">
        <v>30</v>
      </c>
      <c r="AX1" t="s">
        <v>31</v>
      </c>
      <c r="AY1" t="s">
        <v>2396</v>
      </c>
      <c r="AZ1" t="s">
        <v>2397</v>
      </c>
      <c r="BA1" t="s">
        <v>34</v>
      </c>
      <c r="BB1" t="s">
        <v>2393</v>
      </c>
      <c r="BC1" t="s">
        <v>2386</v>
      </c>
    </row>
    <row r="2" spans="1:55" x14ac:dyDescent="0.25">
      <c r="A2" t="s">
        <v>240</v>
      </c>
      <c r="B2">
        <v>84</v>
      </c>
      <c r="C2">
        <v>70.38095238095238</v>
      </c>
      <c r="D2">
        <v>72.19047619047619</v>
      </c>
      <c r="E2">
        <v>68.797619047619051</v>
      </c>
      <c r="F2">
        <v>72.964285714285708</v>
      </c>
      <c r="G2">
        <v>71.916666666666671</v>
      </c>
      <c r="H2">
        <v>72.202380952380949</v>
      </c>
      <c r="I2">
        <v>70.904761904761898</v>
      </c>
      <c r="J2">
        <v>72.952380952380949</v>
      </c>
      <c r="K2">
        <v>69.226190476190482</v>
      </c>
      <c r="L2">
        <v>69.80952380952381</v>
      </c>
      <c r="M2">
        <v>70.142857142857139</v>
      </c>
      <c r="N2">
        <v>69.321428571428569</v>
      </c>
      <c r="O2">
        <v>70.845238095238102</v>
      </c>
      <c r="P2">
        <v>68.535714285714292</v>
      </c>
      <c r="Q2">
        <v>68.547619047619051</v>
      </c>
      <c r="R2">
        <v>68.773809523809518</v>
      </c>
      <c r="S2">
        <v>73.75</v>
      </c>
      <c r="T2">
        <v>72.297619047619051</v>
      </c>
      <c r="U2">
        <v>71.107142857142861</v>
      </c>
      <c r="V2">
        <v>71.738095238095241</v>
      </c>
      <c r="W2">
        <v>75.226190476190482</v>
      </c>
      <c r="X2">
        <v>72.345238095238102</v>
      </c>
      <c r="Y2">
        <v>71.392857142857139</v>
      </c>
      <c r="Z2">
        <v>72.428571428571431</v>
      </c>
      <c r="AA2">
        <v>73.285714285714292</v>
      </c>
      <c r="AB2">
        <v>76.226190476190482</v>
      </c>
      <c r="AC2">
        <v>74.523809523809518</v>
      </c>
      <c r="AD2">
        <v>76.142857142857139</v>
      </c>
      <c r="AE2">
        <v>75.714285714285708</v>
      </c>
      <c r="AF2">
        <v>76.94047619047619</v>
      </c>
      <c r="AG2">
        <v>73.535714285714292</v>
      </c>
      <c r="AH2">
        <v>71.238095238095241</v>
      </c>
      <c r="AI2">
        <v>71.05952380952381</v>
      </c>
      <c r="AJ2">
        <v>71.464285714285708</v>
      </c>
      <c r="AK2">
        <v>69.714285714285708</v>
      </c>
      <c r="AL2">
        <v>70.63095238095238</v>
      </c>
      <c r="AM2">
        <v>70.678571428571431</v>
      </c>
      <c r="AN2">
        <v>68.86904761904762</v>
      </c>
      <c r="AO2">
        <v>72.69047619047619</v>
      </c>
      <c r="AP2">
        <v>70.702380952380949</v>
      </c>
      <c r="AQ2">
        <v>71.5</v>
      </c>
      <c r="AR2">
        <v>69.416666666666671</v>
      </c>
      <c r="AS2">
        <v>71.476190476190482</v>
      </c>
      <c r="AT2">
        <v>70.071428571428569</v>
      </c>
      <c r="AU2" s="8">
        <f t="shared" ref="AU2:AU4" si="0">AVERAGE(C2:AT2)</f>
        <v>71.674512987012974</v>
      </c>
      <c r="AV2" s="8">
        <f t="shared" ref="AV2:AV4" si="1">MEDIAN(C2:AT2)</f>
        <v>71.428571428571416</v>
      </c>
      <c r="AW2" s="8">
        <f t="shared" ref="AW2:AW4" si="2">_xlfn.STDEV.S(C2:AT2)</f>
        <v>2.1690064143491856</v>
      </c>
      <c r="AX2" s="6">
        <f t="shared" ref="AX2:AX4" si="3">AW2/AU2</f>
        <v>3.026189260249592E-2</v>
      </c>
      <c r="AY2" s="8">
        <f t="shared" ref="AY2:AY4" si="4">MIN(C2:AT2)</f>
        <v>68.535714285714292</v>
      </c>
      <c r="AZ2" s="8">
        <f t="shared" ref="AZ2:AZ4" si="5">MAX(C2:AT2)</f>
        <v>76.94047619047619</v>
      </c>
      <c r="BA2" s="8">
        <f t="shared" ref="BA2:BA4" si="6">AZ2-AY2</f>
        <v>8.404761904761898</v>
      </c>
      <c r="BB2" s="7">
        <f t="shared" ref="BB2:BB4" si="7">INDEX(LOGEST(C2:AT2,,TRUE,TRUE),1,1)</f>
        <v>1.0002565360677669</v>
      </c>
      <c r="BC2" s="8">
        <f t="shared" ref="BC2:BC4" si="8">INDEX(LOGEST(C2:AT2,,TRUE,TRUE),3,1)</f>
        <v>1.2071059212882736E-2</v>
      </c>
    </row>
    <row r="3" spans="1:55" x14ac:dyDescent="0.25">
      <c r="A3" t="s">
        <v>255</v>
      </c>
      <c r="B3">
        <v>69</v>
      </c>
      <c r="C3">
        <v>65.173913043478265</v>
      </c>
      <c r="D3">
        <v>64.753623188405797</v>
      </c>
      <c r="E3">
        <v>64.478260869565219</v>
      </c>
      <c r="F3">
        <v>62.884057971014492</v>
      </c>
      <c r="G3">
        <v>62.144927536231883</v>
      </c>
      <c r="H3">
        <v>60.550724637681157</v>
      </c>
      <c r="I3">
        <v>61.05797101449275</v>
      </c>
      <c r="J3">
        <v>60.956521739130437</v>
      </c>
      <c r="K3">
        <v>61.260869565217391</v>
      </c>
      <c r="L3">
        <v>62.130434782608695</v>
      </c>
      <c r="M3">
        <v>62.536231884057969</v>
      </c>
      <c r="N3">
        <v>61.608695652173914</v>
      </c>
      <c r="O3">
        <v>62.159420289855071</v>
      </c>
      <c r="P3">
        <v>62.130434782608695</v>
      </c>
      <c r="Q3">
        <v>62.173913043478258</v>
      </c>
      <c r="R3">
        <v>60.855072463768117</v>
      </c>
      <c r="S3">
        <v>60.579710144927539</v>
      </c>
      <c r="T3">
        <v>59.391304347826086</v>
      </c>
      <c r="U3">
        <v>58.565217391304351</v>
      </c>
      <c r="V3">
        <v>58.971014492753625</v>
      </c>
      <c r="W3">
        <v>59.565217391304351</v>
      </c>
      <c r="X3">
        <v>55.231884057971016</v>
      </c>
      <c r="Y3">
        <v>55.594202898550726</v>
      </c>
      <c r="Z3">
        <v>55.884057971014492</v>
      </c>
      <c r="AA3">
        <v>56.347826086956523</v>
      </c>
      <c r="AB3">
        <v>56.869565217391305</v>
      </c>
      <c r="AC3">
        <v>55.79710144927536</v>
      </c>
      <c r="AD3">
        <v>56.086956521739133</v>
      </c>
      <c r="AE3">
        <v>54.971014492753625</v>
      </c>
      <c r="AF3">
        <v>54.681159420289852</v>
      </c>
      <c r="AG3">
        <v>54.130434782608695</v>
      </c>
      <c r="AH3">
        <v>54</v>
      </c>
      <c r="AI3">
        <v>54.652173913043477</v>
      </c>
      <c r="AJ3">
        <v>54.666666666666664</v>
      </c>
      <c r="AK3">
        <v>54.20289855072464</v>
      </c>
      <c r="AL3">
        <v>54.376811594202898</v>
      </c>
      <c r="AM3">
        <v>54.434782608695649</v>
      </c>
      <c r="AN3">
        <v>54.840579710144929</v>
      </c>
      <c r="AO3">
        <v>55.231884057971016</v>
      </c>
      <c r="AP3">
        <v>54.637681159420289</v>
      </c>
      <c r="AQ3">
        <v>55.594202898550726</v>
      </c>
      <c r="AR3">
        <v>56.144927536231883</v>
      </c>
      <c r="AS3">
        <v>56.507246376811594</v>
      </c>
      <c r="AT3">
        <v>56.028985507246375</v>
      </c>
      <c r="AU3" s="8">
        <f t="shared" si="0"/>
        <v>58.29183135704875</v>
      </c>
      <c r="AV3" s="8">
        <f t="shared" si="1"/>
        <v>56.688405797101453</v>
      </c>
      <c r="AW3" s="8">
        <f t="shared" si="2"/>
        <v>3.4873149081034347</v>
      </c>
      <c r="AX3" s="6">
        <f t="shared" si="3"/>
        <v>5.9825104597296931E-2</v>
      </c>
      <c r="AY3" s="8">
        <f t="shared" si="4"/>
        <v>54</v>
      </c>
      <c r="AZ3" s="8">
        <f t="shared" si="5"/>
        <v>65.173913043478265</v>
      </c>
      <c r="BA3" s="8">
        <f t="shared" si="6"/>
        <v>11.173913043478265</v>
      </c>
      <c r="BB3" s="7">
        <f t="shared" si="7"/>
        <v>0.9958699785798264</v>
      </c>
      <c r="BC3" s="8">
        <f t="shared" si="8"/>
        <v>0.8035050856373851</v>
      </c>
    </row>
    <row r="4" spans="1:55" x14ac:dyDescent="0.25">
      <c r="A4" t="s">
        <v>98</v>
      </c>
      <c r="B4">
        <v>548</v>
      </c>
      <c r="C4">
        <v>74.089416058394164</v>
      </c>
      <c r="D4">
        <v>74.350364963503651</v>
      </c>
      <c r="E4">
        <v>73.129562043795616</v>
      </c>
      <c r="F4">
        <v>70.647810218978108</v>
      </c>
      <c r="G4">
        <v>70.96897810218978</v>
      </c>
      <c r="H4">
        <v>70.998175182481745</v>
      </c>
      <c r="I4">
        <v>70.979927007299267</v>
      </c>
      <c r="J4">
        <v>70.543795620437962</v>
      </c>
      <c r="K4">
        <v>68.866788321167888</v>
      </c>
      <c r="L4">
        <v>70.59306569343066</v>
      </c>
      <c r="M4">
        <v>70.100364963503651</v>
      </c>
      <c r="N4">
        <v>67.724452554744531</v>
      </c>
      <c r="O4">
        <v>67.310218978102185</v>
      </c>
      <c r="P4">
        <v>68.177007299270073</v>
      </c>
      <c r="Q4">
        <v>67.992700729927009</v>
      </c>
      <c r="R4">
        <v>67.355839416058387</v>
      </c>
      <c r="S4">
        <v>66.686131386861319</v>
      </c>
      <c r="T4">
        <v>67.109489051094897</v>
      </c>
      <c r="U4">
        <v>65.4051094890511</v>
      </c>
      <c r="V4">
        <v>65.861313868613138</v>
      </c>
      <c r="W4">
        <v>66.341240875912405</v>
      </c>
      <c r="X4">
        <v>65.927007299270073</v>
      </c>
      <c r="Y4">
        <v>65.21897810218978</v>
      </c>
      <c r="Z4">
        <v>65.954379562043798</v>
      </c>
      <c r="AA4">
        <v>64.071167883211672</v>
      </c>
      <c r="AB4">
        <v>65.680656934306569</v>
      </c>
      <c r="AC4">
        <v>64.372262773722625</v>
      </c>
      <c r="AD4">
        <v>64.604014598540147</v>
      </c>
      <c r="AE4">
        <v>65.372262773722625</v>
      </c>
      <c r="AF4">
        <v>64.998175182481745</v>
      </c>
      <c r="AG4">
        <v>63.291970802919707</v>
      </c>
      <c r="AH4">
        <v>62.302919708029194</v>
      </c>
      <c r="AI4">
        <v>63.023722627737229</v>
      </c>
      <c r="AJ4">
        <v>63.043795620437955</v>
      </c>
      <c r="AK4">
        <v>62.832116788321166</v>
      </c>
      <c r="AL4">
        <v>62.636861313868614</v>
      </c>
      <c r="AM4">
        <v>62.443430656934304</v>
      </c>
      <c r="AN4">
        <v>62.514598540145982</v>
      </c>
      <c r="AO4">
        <v>62.417883211678834</v>
      </c>
      <c r="AP4">
        <v>62.93795620437956</v>
      </c>
      <c r="AQ4">
        <v>63.510948905109487</v>
      </c>
      <c r="AR4">
        <v>65.021897810218974</v>
      </c>
      <c r="AS4">
        <v>62.673357664233578</v>
      </c>
      <c r="AT4">
        <v>63.479927007299267</v>
      </c>
      <c r="AU4" s="8">
        <f t="shared" si="0"/>
        <v>66.444591904445915</v>
      </c>
      <c r="AV4" s="8">
        <f t="shared" si="1"/>
        <v>65.770985401459853</v>
      </c>
      <c r="AW4" s="8">
        <f t="shared" si="2"/>
        <v>3.4083841869094158</v>
      </c>
      <c r="AX4" s="6">
        <f t="shared" si="3"/>
        <v>5.1296638134387507E-2</v>
      </c>
      <c r="AY4" s="8">
        <f t="shared" si="4"/>
        <v>62.302919708029194</v>
      </c>
      <c r="AZ4" s="8">
        <f t="shared" si="5"/>
        <v>74.350364963503651</v>
      </c>
      <c r="BA4" s="8">
        <f t="shared" si="6"/>
        <v>12.047445255474457</v>
      </c>
      <c r="BB4" s="7">
        <f t="shared" si="7"/>
        <v>0.99632940523807445</v>
      </c>
      <c r="BC4" s="8">
        <f t="shared" si="8"/>
        <v>0.87394107917433772</v>
      </c>
    </row>
  </sheetData>
  <conditionalFormatting sqref="BB2:BB4">
    <cfRule type="colorScale" priority="2">
      <colorScale>
        <cfvo type="min"/>
        <cfvo type="num" val="1"/>
        <cfvo type="max"/>
        <color rgb="FF63BE7B"/>
        <color rgb="FFFFEB84"/>
        <color rgb="FFF8696B"/>
      </colorScale>
    </cfRule>
  </conditionalFormatting>
  <conditionalFormatting sqref="BC2:BC4">
    <cfRule type="colorScale" priority="1">
      <colorScale>
        <cfvo type="num" val="0"/>
        <cfvo type="percent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1C26FA-0C73-4BF7-B2E6-AB8EC910DE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5" baseType="lpstr">
      <vt:lpstr>Helper</vt:lpstr>
      <vt:lpstr>analytical_sample</vt:lpstr>
      <vt:lpstr>analytical_sample_p99</vt:lpstr>
      <vt:lpstr>error_type_summary</vt:lpstr>
      <vt:lpstr>1_a_számtani_közép</vt:lpstr>
      <vt:lpstr>1_b_medián</vt:lpstr>
      <vt:lpstr>Wilcoxon</vt:lpstr>
      <vt:lpstr>1_c_töréspont</vt:lpstr>
      <vt:lpstr>1_d_adat</vt:lpstr>
      <vt:lpstr>1_e_korreláció</vt:lpstr>
      <vt:lpstr>1_f</vt:lpstr>
      <vt:lpstr>2</vt:lpstr>
      <vt:lpstr>3_adat</vt:lpstr>
      <vt:lpstr>3_eloszlás</vt:lpstr>
      <vt:lpstr>3_korreláció</vt:lpstr>
      <vt:lpstr>3_pivot</vt:lpstr>
      <vt:lpstr>3_table_1</vt:lpstr>
      <vt:lpstr>3_table_2</vt:lpstr>
      <vt:lpstr>3_csúsztatott_átlagok</vt:lpstr>
      <vt:lpstr>3_table_3</vt:lpstr>
      <vt:lpstr>4_adat</vt:lpstr>
      <vt:lpstr>4_korreláció</vt:lpstr>
      <vt:lpstr>4_b</vt:lpstr>
      <vt:lpstr>5_adat</vt:lpstr>
      <vt:lpstr>5_pivot</vt:lpstr>
      <vt:lpstr>5_table</vt:lpstr>
      <vt:lpstr>6_adat</vt:lpstr>
      <vt:lpstr>6_pivot</vt:lpstr>
      <vt:lpstr>6_table_a</vt:lpstr>
      <vt:lpstr>6_table_b</vt:lpstr>
      <vt:lpstr>7_adat</vt:lpstr>
      <vt:lpstr>7_pivot</vt:lpstr>
      <vt:lpstr>7_table</vt:lpstr>
      <vt:lpstr>Átlagok eloszlása</vt:lpstr>
      <vt:lpstr>FilePath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Pentz Zsolt</dc:creator>
  <cp:lastModifiedBy>Pentz Zsolt</cp:lastModifiedBy>
  <dcterms:created xsi:type="dcterms:W3CDTF">2026-04-15T14:04:37Z</dcterms:created>
  <dcterms:modified xsi:type="dcterms:W3CDTF">2026-04-25T23:06:14Z</dcterms:modified>
</cp:coreProperties>
</file>